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G:\Corporate Development\R&amp;P\Pricing\2024-25 TSS\LRMC\"/>
    </mc:Choice>
  </mc:AlternateContent>
  <xr:revisionPtr revIDLastSave="0" documentId="13_ncr:1_{4557BDE3-10F5-42A8-AD9B-9D45952341F3}" xr6:coauthVersionLast="47" xr6:coauthVersionMax="47" xr10:uidLastSave="{00000000-0000-0000-0000-000000000000}"/>
  <bookViews>
    <workbookView xWindow="-24120" yWindow="-120" windowWidth="24240" windowHeight="17640" tabRatio="920" activeTab="1" xr2:uid="{00000000-000D-0000-FFFF-FFFF00000000}"/>
  </bookViews>
  <sheets>
    <sheet name="Info" sheetId="1" r:id="rId1"/>
    <sheet name="Control and results" sheetId="2" r:id="rId2"/>
    <sheet name="LRMC calculation -&gt;" sheetId="10" r:id="rId3"/>
    <sheet name="LRMC by ZS type" sheetId="26" r:id="rId4"/>
    <sheet name="Best estimate for falling ZS" sheetId="60" r:id="rId5"/>
    <sheet name="Capex allocation -&gt;" sheetId="14" r:id="rId6"/>
    <sheet name="Allocation of site-spec costs" sheetId="36" r:id="rId7"/>
    <sheet name="Summary of program costs" sheetId="7" r:id="rId8"/>
    <sheet name="Demand calcuations -&gt;" sheetId="32" r:id="rId9"/>
    <sheet name="Demand forecast and growth rate" sheetId="34" r:id="rId10"/>
    <sheet name="Inputs -&gt;" sheetId="4" r:id="rId11"/>
    <sheet name="Demand forecast" sheetId="3" r:id="rId12"/>
    <sheet name="Capex forecast" sheetId="5" r:id="rId13"/>
    <sheet name="Capitalised OH forecast" sheetId="54" r:id="rId14"/>
    <sheet name="Coincident demand" sheetId="25" r:id="rId15"/>
    <sheet name="Opex proportion" sheetId="61" r:id="rId16"/>
  </sheets>
  <externalReferences>
    <externalReference r:id="rId17"/>
  </externalReferences>
  <definedNames>
    <definedName name="_xlnm._FilterDatabase" localSheetId="6" hidden="1">'Allocation of site-spec costs'!$B$92:$O$893</definedName>
    <definedName name="_xlnm._FilterDatabase" localSheetId="12" hidden="1">'Capex forecast'!$B$8:$W$223</definedName>
    <definedName name="_xlnm._FilterDatabase" localSheetId="13" hidden="1">'Capitalised OH forecast'!$B$8:$L$9</definedName>
    <definedName name="_xlnm._FilterDatabase" localSheetId="11" hidden="1">'Demand forecast'!#REF!</definedName>
    <definedName name="asset_life">'Control and results'!$C$11</definedName>
    <definedName name="discount_rate">'Control and results'!$C$9</definedName>
    <definedName name="falling_renewal">'Control and results'!#REF!</definedName>
    <definedName name="falling_repex_prop">'Control and results'!$C$16</definedName>
    <definedName name="growing_repex_prop">'Control and results'!$C$16</definedName>
    <definedName name="hv_coincident">'Coincident demand'!$C$8</definedName>
    <definedName name="lv_coincident">'Coincident demand'!$C$7</definedName>
    <definedName name="number.of.years">'[1]Compliance Interface'!$C$15</definedName>
    <definedName name="opex_proportion">'Control and results'!$C$10</definedName>
    <definedName name="program_renewal_proportion">#REF!</definedName>
    <definedName name="repex_proportion">#REF!</definedName>
    <definedName name="st_coincident">'Coincident demand'!$C$9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6" i="2" l="1"/>
  <c r="F172" i="34" l="1"/>
  <c r="G172" i="34"/>
  <c r="H172" i="34"/>
  <c r="I172" i="34"/>
  <c r="J172" i="34"/>
  <c r="K172" i="34"/>
  <c r="L172" i="34"/>
  <c r="M172" i="34"/>
  <c r="N172" i="34"/>
  <c r="O172" i="34"/>
  <c r="P172" i="34"/>
  <c r="Q172" i="34"/>
  <c r="R172" i="34"/>
  <c r="S172" i="34"/>
  <c r="T172" i="34"/>
  <c r="U172" i="34"/>
  <c r="AJ481" i="36"/>
  <c r="AJ409" i="36"/>
  <c r="AJ471" i="36"/>
  <c r="AJ841" i="36"/>
  <c r="T93" i="36"/>
  <c r="T94" i="36"/>
  <c r="T95" i="36"/>
  <c r="T96" i="36"/>
  <c r="T97" i="36"/>
  <c r="T98" i="36"/>
  <c r="T99" i="36"/>
  <c r="T100" i="36"/>
  <c r="T101" i="36"/>
  <c r="T102" i="36"/>
  <c r="T103" i="36"/>
  <c r="T104" i="36"/>
  <c r="T105" i="36"/>
  <c r="T106" i="36"/>
  <c r="T107" i="36"/>
  <c r="T108" i="36"/>
  <c r="T109" i="36"/>
  <c r="T110" i="36"/>
  <c r="T111" i="36"/>
  <c r="T112" i="36"/>
  <c r="T113" i="36"/>
  <c r="T114" i="36"/>
  <c r="T115" i="36"/>
  <c r="T116" i="36"/>
  <c r="T117" i="36"/>
  <c r="T118" i="36"/>
  <c r="T119" i="36"/>
  <c r="T120" i="36"/>
  <c r="T121" i="36"/>
  <c r="T122" i="36"/>
  <c r="T123" i="36"/>
  <c r="T124" i="36"/>
  <c r="T125" i="36"/>
  <c r="T126" i="36"/>
  <c r="T127" i="36"/>
  <c r="T128" i="36"/>
  <c r="T129" i="36"/>
  <c r="T130" i="36"/>
  <c r="T131" i="36"/>
  <c r="T132" i="36"/>
  <c r="T133" i="36"/>
  <c r="T134" i="36"/>
  <c r="T135" i="36"/>
  <c r="T136" i="36"/>
  <c r="T137" i="36"/>
  <c r="T138" i="36"/>
  <c r="T139" i="36"/>
  <c r="T140" i="36"/>
  <c r="T141" i="36"/>
  <c r="T142" i="36"/>
  <c r="T143" i="36"/>
  <c r="T144" i="36"/>
  <c r="T145" i="36"/>
  <c r="T146" i="36"/>
  <c r="T147" i="36"/>
  <c r="T148" i="36"/>
  <c r="T149" i="36"/>
  <c r="T150" i="36"/>
  <c r="T151" i="36"/>
  <c r="T152" i="36"/>
  <c r="T153" i="36"/>
  <c r="T154" i="36"/>
  <c r="T155" i="36"/>
  <c r="T156" i="36"/>
  <c r="T157" i="36"/>
  <c r="T158" i="36"/>
  <c r="T159" i="36"/>
  <c r="T160" i="36"/>
  <c r="T161" i="36"/>
  <c r="T162" i="36"/>
  <c r="T163" i="36"/>
  <c r="T164" i="36"/>
  <c r="T165" i="36"/>
  <c r="T166" i="36"/>
  <c r="T167" i="36"/>
  <c r="T168" i="36"/>
  <c r="T169" i="36"/>
  <c r="T170" i="36"/>
  <c r="T171" i="36"/>
  <c r="T172" i="36"/>
  <c r="T173" i="36"/>
  <c r="T174" i="36"/>
  <c r="T175" i="36"/>
  <c r="T176" i="36"/>
  <c r="T177" i="36"/>
  <c r="T178" i="36"/>
  <c r="T179" i="36"/>
  <c r="T180" i="36"/>
  <c r="T181" i="36"/>
  <c r="T182" i="36"/>
  <c r="T183" i="36"/>
  <c r="T184" i="36"/>
  <c r="T185" i="36"/>
  <c r="T186" i="36"/>
  <c r="T187" i="36"/>
  <c r="T188" i="36"/>
  <c r="T189" i="36"/>
  <c r="T190" i="36"/>
  <c r="T191" i="36"/>
  <c r="T192" i="36"/>
  <c r="T193" i="36"/>
  <c r="T194" i="36"/>
  <c r="T195" i="36"/>
  <c r="T196" i="36"/>
  <c r="T197" i="36"/>
  <c r="T198" i="36"/>
  <c r="T199" i="36"/>
  <c r="T200" i="36"/>
  <c r="T201" i="36"/>
  <c r="T202" i="36"/>
  <c r="T203" i="36"/>
  <c r="T204" i="36"/>
  <c r="T205" i="36"/>
  <c r="T206" i="36"/>
  <c r="T207" i="36"/>
  <c r="T208" i="36"/>
  <c r="T209" i="36"/>
  <c r="T210" i="36"/>
  <c r="T211" i="36"/>
  <c r="T212" i="36"/>
  <c r="T213" i="36"/>
  <c r="T214" i="36"/>
  <c r="T215" i="36"/>
  <c r="T216" i="36"/>
  <c r="T217" i="36"/>
  <c r="T218" i="36"/>
  <c r="T219" i="36"/>
  <c r="T220" i="36"/>
  <c r="T221" i="36"/>
  <c r="T222" i="36"/>
  <c r="T223" i="36"/>
  <c r="T224" i="36"/>
  <c r="T225" i="36"/>
  <c r="T226" i="36"/>
  <c r="T227" i="36"/>
  <c r="T228" i="36"/>
  <c r="T229" i="36"/>
  <c r="T230" i="36"/>
  <c r="T231" i="36"/>
  <c r="T232" i="36"/>
  <c r="T233" i="36"/>
  <c r="T234" i="36"/>
  <c r="T235" i="36"/>
  <c r="T236" i="36"/>
  <c r="T237" i="36"/>
  <c r="T238" i="36"/>
  <c r="T239" i="36"/>
  <c r="T240" i="36"/>
  <c r="T241" i="36"/>
  <c r="T242" i="36"/>
  <c r="T243" i="36"/>
  <c r="T244" i="36"/>
  <c r="T245" i="36"/>
  <c r="T246" i="36"/>
  <c r="T247" i="36"/>
  <c r="T248" i="36"/>
  <c r="T249" i="36"/>
  <c r="T250" i="36"/>
  <c r="T251" i="36"/>
  <c r="T252" i="36"/>
  <c r="T253" i="36"/>
  <c r="T254" i="36"/>
  <c r="T255" i="36"/>
  <c r="T256" i="36"/>
  <c r="T257" i="36"/>
  <c r="T258" i="36"/>
  <c r="T259" i="36"/>
  <c r="T260" i="36"/>
  <c r="T261" i="36"/>
  <c r="T262" i="36"/>
  <c r="T263" i="36"/>
  <c r="T264" i="36"/>
  <c r="T265" i="36"/>
  <c r="T266" i="36"/>
  <c r="T267" i="36"/>
  <c r="T268" i="36"/>
  <c r="T269" i="36"/>
  <c r="T270" i="36"/>
  <c r="T271" i="36"/>
  <c r="T272" i="36"/>
  <c r="T273" i="36"/>
  <c r="T274" i="36"/>
  <c r="T275" i="36"/>
  <c r="T276" i="36"/>
  <c r="T277" i="36"/>
  <c r="T278" i="36"/>
  <c r="T279" i="36"/>
  <c r="T280" i="36"/>
  <c r="T281" i="36"/>
  <c r="T282" i="36"/>
  <c r="T283" i="36"/>
  <c r="T284" i="36"/>
  <c r="T285" i="36"/>
  <c r="T286" i="36"/>
  <c r="T287" i="36"/>
  <c r="T288" i="36"/>
  <c r="T289" i="36"/>
  <c r="T290" i="36"/>
  <c r="T291" i="36"/>
  <c r="T292" i="36"/>
  <c r="T293" i="36"/>
  <c r="T294" i="36"/>
  <c r="T295" i="36"/>
  <c r="T296" i="36"/>
  <c r="T297" i="36"/>
  <c r="T298" i="36"/>
  <c r="T299" i="36"/>
  <c r="T300" i="36"/>
  <c r="T301" i="36"/>
  <c r="T302" i="36"/>
  <c r="T303" i="36"/>
  <c r="T304" i="36"/>
  <c r="T305" i="36"/>
  <c r="T306" i="36"/>
  <c r="T307" i="36"/>
  <c r="T308" i="36"/>
  <c r="T309" i="36"/>
  <c r="T310" i="36"/>
  <c r="T311" i="36"/>
  <c r="T312" i="36"/>
  <c r="T313" i="36"/>
  <c r="T314" i="36"/>
  <c r="T315" i="36"/>
  <c r="T316" i="36"/>
  <c r="T317" i="36"/>
  <c r="T318" i="36"/>
  <c r="T319" i="36"/>
  <c r="T320" i="36"/>
  <c r="T321" i="36"/>
  <c r="T322" i="36"/>
  <c r="T323" i="36"/>
  <c r="T324" i="36"/>
  <c r="T325" i="36"/>
  <c r="T326" i="36"/>
  <c r="T327" i="36"/>
  <c r="T328" i="36"/>
  <c r="T329" i="36"/>
  <c r="T330" i="36"/>
  <c r="T331" i="36"/>
  <c r="T332" i="36"/>
  <c r="T333" i="36"/>
  <c r="T334" i="36"/>
  <c r="T335" i="36"/>
  <c r="T336" i="36"/>
  <c r="T337" i="36"/>
  <c r="T338" i="36"/>
  <c r="T339" i="36"/>
  <c r="T340" i="36"/>
  <c r="T341" i="36"/>
  <c r="T342" i="36"/>
  <c r="T343" i="36"/>
  <c r="T344" i="36"/>
  <c r="T345" i="36"/>
  <c r="T346" i="36"/>
  <c r="T347" i="36"/>
  <c r="T348" i="36"/>
  <c r="T349" i="36"/>
  <c r="T350" i="36"/>
  <c r="T351" i="36"/>
  <c r="T352" i="36"/>
  <c r="T353" i="36"/>
  <c r="T354" i="36"/>
  <c r="T355" i="36"/>
  <c r="T356" i="36"/>
  <c r="T357" i="36"/>
  <c r="T358" i="36"/>
  <c r="T359" i="36"/>
  <c r="T360" i="36"/>
  <c r="T361" i="36"/>
  <c r="T362" i="36"/>
  <c r="T363" i="36"/>
  <c r="T364" i="36"/>
  <c r="T365" i="36"/>
  <c r="T366" i="36"/>
  <c r="T367" i="36"/>
  <c r="T368" i="36"/>
  <c r="T369" i="36"/>
  <c r="T370" i="36"/>
  <c r="T371" i="36"/>
  <c r="T372" i="36"/>
  <c r="T373" i="36"/>
  <c r="T374" i="36"/>
  <c r="T375" i="36"/>
  <c r="T376" i="36"/>
  <c r="T377" i="36"/>
  <c r="T378" i="36"/>
  <c r="T379" i="36"/>
  <c r="T380" i="36"/>
  <c r="T381" i="36"/>
  <c r="T382" i="36"/>
  <c r="T383" i="36"/>
  <c r="T384" i="36"/>
  <c r="T385" i="36"/>
  <c r="T386" i="36"/>
  <c r="T387" i="36"/>
  <c r="T388" i="36"/>
  <c r="T389" i="36"/>
  <c r="T390" i="36"/>
  <c r="T391" i="36"/>
  <c r="T392" i="36"/>
  <c r="T393" i="36"/>
  <c r="T394" i="36"/>
  <c r="T395" i="36"/>
  <c r="T396" i="36"/>
  <c r="T397" i="36"/>
  <c r="T398" i="36"/>
  <c r="T399" i="36"/>
  <c r="T400" i="36"/>
  <c r="T401" i="36"/>
  <c r="T402" i="36"/>
  <c r="T403" i="36"/>
  <c r="T404" i="36"/>
  <c r="T405" i="36"/>
  <c r="T406" i="36"/>
  <c r="T407" i="36"/>
  <c r="T408" i="36"/>
  <c r="T409" i="36"/>
  <c r="T410" i="36"/>
  <c r="T411" i="36"/>
  <c r="T412" i="36"/>
  <c r="T413" i="36"/>
  <c r="T414" i="36"/>
  <c r="T415" i="36"/>
  <c r="T416" i="36"/>
  <c r="T417" i="36"/>
  <c r="T418" i="36"/>
  <c r="T419" i="36"/>
  <c r="T420" i="36"/>
  <c r="T421" i="36"/>
  <c r="T422" i="36"/>
  <c r="T423" i="36"/>
  <c r="T424" i="36"/>
  <c r="T425" i="36"/>
  <c r="T426" i="36"/>
  <c r="T427" i="36"/>
  <c r="T428" i="36"/>
  <c r="T429" i="36"/>
  <c r="T430" i="36"/>
  <c r="T431" i="36"/>
  <c r="T432" i="36"/>
  <c r="T433" i="36"/>
  <c r="T434" i="36"/>
  <c r="T435" i="36"/>
  <c r="T436" i="36"/>
  <c r="T437" i="36"/>
  <c r="T438" i="36"/>
  <c r="T439" i="36"/>
  <c r="T440" i="36"/>
  <c r="T441" i="36"/>
  <c r="T442" i="36"/>
  <c r="T443" i="36"/>
  <c r="T444" i="36"/>
  <c r="T445" i="36"/>
  <c r="T446" i="36"/>
  <c r="T447" i="36"/>
  <c r="T448" i="36"/>
  <c r="T449" i="36"/>
  <c r="T450" i="36"/>
  <c r="T451" i="36"/>
  <c r="T452" i="36"/>
  <c r="T453" i="36"/>
  <c r="T454" i="36"/>
  <c r="T455" i="36"/>
  <c r="T456" i="36"/>
  <c r="T457" i="36"/>
  <c r="T458" i="36"/>
  <c r="T459" i="36"/>
  <c r="T460" i="36"/>
  <c r="T461" i="36"/>
  <c r="T462" i="36"/>
  <c r="T463" i="36"/>
  <c r="T464" i="36"/>
  <c r="T465" i="36"/>
  <c r="T466" i="36"/>
  <c r="T467" i="36"/>
  <c r="T468" i="36"/>
  <c r="T469" i="36"/>
  <c r="T470" i="36"/>
  <c r="T471" i="36"/>
  <c r="T472" i="36"/>
  <c r="T473" i="36"/>
  <c r="T474" i="36"/>
  <c r="T475" i="36"/>
  <c r="T476" i="36"/>
  <c r="T477" i="36"/>
  <c r="T478" i="36"/>
  <c r="T479" i="36"/>
  <c r="T480" i="36"/>
  <c r="T481" i="36"/>
  <c r="T482" i="36"/>
  <c r="T483" i="36"/>
  <c r="T484" i="36"/>
  <c r="T485" i="36"/>
  <c r="T486" i="36"/>
  <c r="T487" i="36"/>
  <c r="T488" i="36"/>
  <c r="T489" i="36"/>
  <c r="T490" i="36"/>
  <c r="T491" i="36"/>
  <c r="T492" i="36"/>
  <c r="T493" i="36"/>
  <c r="T494" i="36"/>
  <c r="T495" i="36"/>
  <c r="T496" i="36"/>
  <c r="T497" i="36"/>
  <c r="T498" i="36"/>
  <c r="T499" i="36"/>
  <c r="T500" i="36"/>
  <c r="T501" i="36"/>
  <c r="T502" i="36"/>
  <c r="T503" i="36"/>
  <c r="T504" i="36"/>
  <c r="T505" i="36"/>
  <c r="T506" i="36"/>
  <c r="T507" i="36"/>
  <c r="T508" i="36"/>
  <c r="T509" i="36"/>
  <c r="T510" i="36"/>
  <c r="T511" i="36"/>
  <c r="T512" i="36"/>
  <c r="T513" i="36"/>
  <c r="T514" i="36"/>
  <c r="T515" i="36"/>
  <c r="T516" i="36"/>
  <c r="T517" i="36"/>
  <c r="T518" i="36"/>
  <c r="T519" i="36"/>
  <c r="T520" i="36"/>
  <c r="T521" i="36"/>
  <c r="T522" i="36"/>
  <c r="T523" i="36"/>
  <c r="T524" i="36"/>
  <c r="T525" i="36"/>
  <c r="T526" i="36"/>
  <c r="T527" i="36"/>
  <c r="T528" i="36"/>
  <c r="T529" i="36"/>
  <c r="T530" i="36"/>
  <c r="T531" i="36"/>
  <c r="T532" i="36"/>
  <c r="T533" i="36"/>
  <c r="T534" i="36"/>
  <c r="T535" i="36"/>
  <c r="T536" i="36"/>
  <c r="T537" i="36"/>
  <c r="T538" i="36"/>
  <c r="T539" i="36"/>
  <c r="T540" i="36"/>
  <c r="T541" i="36"/>
  <c r="T542" i="36"/>
  <c r="T543" i="36"/>
  <c r="T544" i="36"/>
  <c r="T545" i="36"/>
  <c r="T546" i="36"/>
  <c r="T547" i="36"/>
  <c r="T548" i="36"/>
  <c r="T549" i="36"/>
  <c r="T550" i="36"/>
  <c r="T551" i="36"/>
  <c r="T552" i="36"/>
  <c r="T553" i="36"/>
  <c r="T554" i="36"/>
  <c r="T555" i="36"/>
  <c r="T556" i="36"/>
  <c r="T557" i="36"/>
  <c r="T558" i="36"/>
  <c r="T559" i="36"/>
  <c r="T560" i="36"/>
  <c r="T561" i="36"/>
  <c r="T562" i="36"/>
  <c r="T563" i="36"/>
  <c r="T564" i="36"/>
  <c r="T565" i="36"/>
  <c r="T566" i="36"/>
  <c r="T567" i="36"/>
  <c r="T568" i="36"/>
  <c r="T569" i="36"/>
  <c r="T570" i="36"/>
  <c r="T571" i="36"/>
  <c r="T572" i="36"/>
  <c r="T573" i="36"/>
  <c r="T574" i="36"/>
  <c r="T575" i="36"/>
  <c r="T576" i="36"/>
  <c r="T577" i="36"/>
  <c r="T578" i="36"/>
  <c r="T579" i="36"/>
  <c r="T580" i="36"/>
  <c r="T581" i="36"/>
  <c r="T582" i="36"/>
  <c r="T583" i="36"/>
  <c r="T584" i="36"/>
  <c r="T585" i="36"/>
  <c r="T586" i="36"/>
  <c r="T587" i="36"/>
  <c r="T588" i="36"/>
  <c r="T589" i="36"/>
  <c r="T590" i="36"/>
  <c r="T591" i="36"/>
  <c r="T592" i="36"/>
  <c r="T593" i="36"/>
  <c r="T594" i="36"/>
  <c r="T595" i="36"/>
  <c r="T596" i="36"/>
  <c r="T597" i="36"/>
  <c r="T598" i="36"/>
  <c r="T599" i="36"/>
  <c r="T600" i="36"/>
  <c r="T601" i="36"/>
  <c r="T602" i="36"/>
  <c r="T603" i="36"/>
  <c r="T604" i="36"/>
  <c r="T605" i="36"/>
  <c r="T606" i="36"/>
  <c r="T607" i="36"/>
  <c r="T608" i="36"/>
  <c r="T609" i="36"/>
  <c r="T610" i="36"/>
  <c r="T611" i="36"/>
  <c r="T612" i="36"/>
  <c r="T613" i="36"/>
  <c r="T614" i="36"/>
  <c r="T615" i="36"/>
  <c r="T616" i="36"/>
  <c r="T617" i="36"/>
  <c r="T618" i="36"/>
  <c r="T619" i="36"/>
  <c r="T620" i="36"/>
  <c r="T621" i="36"/>
  <c r="T622" i="36"/>
  <c r="T623" i="36"/>
  <c r="T624" i="36"/>
  <c r="T625" i="36"/>
  <c r="T626" i="36"/>
  <c r="T627" i="36"/>
  <c r="T628" i="36"/>
  <c r="T629" i="36"/>
  <c r="T630" i="36"/>
  <c r="T631" i="36"/>
  <c r="T632" i="36"/>
  <c r="T633" i="36"/>
  <c r="T634" i="36"/>
  <c r="T635" i="36"/>
  <c r="T636" i="36"/>
  <c r="T637" i="36"/>
  <c r="T638" i="36"/>
  <c r="T639" i="36"/>
  <c r="T640" i="36"/>
  <c r="T641" i="36"/>
  <c r="T642" i="36"/>
  <c r="T643" i="36"/>
  <c r="T644" i="36"/>
  <c r="T645" i="36"/>
  <c r="T646" i="36"/>
  <c r="T647" i="36"/>
  <c r="T648" i="36"/>
  <c r="T649" i="36"/>
  <c r="T650" i="36"/>
  <c r="T651" i="36"/>
  <c r="T652" i="36"/>
  <c r="T653" i="36"/>
  <c r="T654" i="36"/>
  <c r="T655" i="36"/>
  <c r="T656" i="36"/>
  <c r="T657" i="36"/>
  <c r="T658" i="36"/>
  <c r="T659" i="36"/>
  <c r="T660" i="36"/>
  <c r="T661" i="36"/>
  <c r="T662" i="36"/>
  <c r="T663" i="36"/>
  <c r="T664" i="36"/>
  <c r="T665" i="36"/>
  <c r="T666" i="36"/>
  <c r="T667" i="36"/>
  <c r="T668" i="36"/>
  <c r="T669" i="36"/>
  <c r="T670" i="36"/>
  <c r="T671" i="36"/>
  <c r="T672" i="36"/>
  <c r="T673" i="36"/>
  <c r="T674" i="36"/>
  <c r="T675" i="36"/>
  <c r="T676" i="36"/>
  <c r="T677" i="36"/>
  <c r="T678" i="36"/>
  <c r="T679" i="36"/>
  <c r="T680" i="36"/>
  <c r="T681" i="36"/>
  <c r="T682" i="36"/>
  <c r="T683" i="36"/>
  <c r="T684" i="36"/>
  <c r="T685" i="36"/>
  <c r="T686" i="36"/>
  <c r="T687" i="36"/>
  <c r="T688" i="36"/>
  <c r="T689" i="36"/>
  <c r="T690" i="36"/>
  <c r="T691" i="36"/>
  <c r="T692" i="36"/>
  <c r="T693" i="36"/>
  <c r="T694" i="36"/>
  <c r="T695" i="36"/>
  <c r="T696" i="36"/>
  <c r="T697" i="36"/>
  <c r="T698" i="36"/>
  <c r="T699" i="36"/>
  <c r="T700" i="36"/>
  <c r="T701" i="36"/>
  <c r="T702" i="36"/>
  <c r="T703" i="36"/>
  <c r="T704" i="36"/>
  <c r="T705" i="36"/>
  <c r="T706" i="36"/>
  <c r="T707" i="36"/>
  <c r="T708" i="36"/>
  <c r="T709" i="36"/>
  <c r="T710" i="36"/>
  <c r="T711" i="36"/>
  <c r="T712" i="36"/>
  <c r="T713" i="36"/>
  <c r="T714" i="36"/>
  <c r="T715" i="36"/>
  <c r="T716" i="36"/>
  <c r="T717" i="36"/>
  <c r="T718" i="36"/>
  <c r="T719" i="36"/>
  <c r="T720" i="36"/>
  <c r="T721" i="36"/>
  <c r="T722" i="36"/>
  <c r="T723" i="36"/>
  <c r="T724" i="36"/>
  <c r="T725" i="36"/>
  <c r="T726" i="36"/>
  <c r="T727" i="36"/>
  <c r="T728" i="36"/>
  <c r="T729" i="36"/>
  <c r="T730" i="36"/>
  <c r="T731" i="36"/>
  <c r="T732" i="36"/>
  <c r="T733" i="36"/>
  <c r="T734" i="36"/>
  <c r="T735" i="36"/>
  <c r="T736" i="36"/>
  <c r="T737" i="36"/>
  <c r="T738" i="36"/>
  <c r="T739" i="36"/>
  <c r="T740" i="36"/>
  <c r="T741" i="36"/>
  <c r="T742" i="36"/>
  <c r="T743" i="36"/>
  <c r="T744" i="36"/>
  <c r="T745" i="36"/>
  <c r="T746" i="36"/>
  <c r="T747" i="36"/>
  <c r="T748" i="36"/>
  <c r="T749" i="36"/>
  <c r="T750" i="36"/>
  <c r="T751" i="36"/>
  <c r="T752" i="36"/>
  <c r="T753" i="36"/>
  <c r="T754" i="36"/>
  <c r="T755" i="36"/>
  <c r="T756" i="36"/>
  <c r="T757" i="36"/>
  <c r="T758" i="36"/>
  <c r="T759" i="36"/>
  <c r="T760" i="36"/>
  <c r="T761" i="36"/>
  <c r="T762" i="36"/>
  <c r="T763" i="36"/>
  <c r="T764" i="36"/>
  <c r="T765" i="36"/>
  <c r="T766" i="36"/>
  <c r="T767" i="36"/>
  <c r="T768" i="36"/>
  <c r="T769" i="36"/>
  <c r="T770" i="36"/>
  <c r="T771" i="36"/>
  <c r="T772" i="36"/>
  <c r="T773" i="36"/>
  <c r="T774" i="36"/>
  <c r="T775" i="36"/>
  <c r="T776" i="36"/>
  <c r="T777" i="36"/>
  <c r="T778" i="36"/>
  <c r="T779" i="36"/>
  <c r="T780" i="36"/>
  <c r="T781" i="36"/>
  <c r="T782" i="36"/>
  <c r="T783" i="36"/>
  <c r="T784" i="36"/>
  <c r="T785" i="36"/>
  <c r="T786" i="36"/>
  <c r="T787" i="36"/>
  <c r="T788" i="36"/>
  <c r="T789" i="36"/>
  <c r="T790" i="36"/>
  <c r="T791" i="36"/>
  <c r="T792" i="36"/>
  <c r="T793" i="36"/>
  <c r="T794" i="36"/>
  <c r="T795" i="36"/>
  <c r="T796" i="36"/>
  <c r="T797" i="36"/>
  <c r="T798" i="36"/>
  <c r="T799" i="36"/>
  <c r="T800" i="36"/>
  <c r="T801" i="36"/>
  <c r="T802" i="36"/>
  <c r="T803" i="36"/>
  <c r="T804" i="36"/>
  <c r="T805" i="36"/>
  <c r="T806" i="36"/>
  <c r="T807" i="36"/>
  <c r="T808" i="36"/>
  <c r="T809" i="36"/>
  <c r="T810" i="36"/>
  <c r="T811" i="36"/>
  <c r="T812" i="36"/>
  <c r="T813" i="36"/>
  <c r="T814" i="36"/>
  <c r="T815" i="36"/>
  <c r="T816" i="36"/>
  <c r="T817" i="36"/>
  <c r="T818" i="36"/>
  <c r="T819" i="36"/>
  <c r="T820" i="36"/>
  <c r="T821" i="36"/>
  <c r="T822" i="36"/>
  <c r="T823" i="36"/>
  <c r="T824" i="36"/>
  <c r="T825" i="36"/>
  <c r="T826" i="36"/>
  <c r="T827" i="36"/>
  <c r="T828" i="36"/>
  <c r="T829" i="36"/>
  <c r="T830" i="36"/>
  <c r="T831" i="36"/>
  <c r="T832" i="36"/>
  <c r="T833" i="36"/>
  <c r="T834" i="36"/>
  <c r="T835" i="36"/>
  <c r="T836" i="36"/>
  <c r="T837" i="36"/>
  <c r="T838" i="36"/>
  <c r="T839" i="36"/>
  <c r="T840" i="36"/>
  <c r="T841" i="36"/>
  <c r="T842" i="36"/>
  <c r="T843" i="36"/>
  <c r="T844" i="36"/>
  <c r="T845" i="36"/>
  <c r="T846" i="36"/>
  <c r="T847" i="36"/>
  <c r="T848" i="36"/>
  <c r="T849" i="36"/>
  <c r="T850" i="36"/>
  <c r="T851" i="36"/>
  <c r="T852" i="36"/>
  <c r="T853" i="36"/>
  <c r="T854" i="36"/>
  <c r="T855" i="36"/>
  <c r="T856" i="36"/>
  <c r="T857" i="36"/>
  <c r="T858" i="36"/>
  <c r="T859" i="36"/>
  <c r="T860" i="36"/>
  <c r="T861" i="36"/>
  <c r="T862" i="36"/>
  <c r="T863" i="36"/>
  <c r="T864" i="36"/>
  <c r="T865" i="36"/>
  <c r="T866" i="36"/>
  <c r="T867" i="36"/>
  <c r="T868" i="36"/>
  <c r="T869" i="36"/>
  <c r="T870" i="36"/>
  <c r="T871" i="36"/>
  <c r="T872" i="36"/>
  <c r="T873" i="36"/>
  <c r="T874" i="36"/>
  <c r="T875" i="36"/>
  <c r="T876" i="36"/>
  <c r="T877" i="36"/>
  <c r="T878" i="36"/>
  <c r="T879" i="36"/>
  <c r="T880" i="36"/>
  <c r="T881" i="36"/>
  <c r="T882" i="36"/>
  <c r="T883" i="36"/>
  <c r="T884" i="36"/>
  <c r="T885" i="36"/>
  <c r="T886" i="36"/>
  <c r="T887" i="36"/>
  <c r="T888" i="36"/>
  <c r="T889" i="36"/>
  <c r="T890" i="36"/>
  <c r="T891" i="36"/>
  <c r="T892" i="36"/>
  <c r="T893" i="36"/>
  <c r="F165" i="36"/>
  <c r="F181" i="36"/>
  <c r="F219" i="36"/>
  <c r="F229" i="36"/>
  <c r="F267" i="36"/>
  <c r="F277" i="36"/>
  <c r="F315" i="36"/>
  <c r="F325" i="36"/>
  <c r="F363" i="36"/>
  <c r="F373" i="36"/>
  <c r="F411" i="36"/>
  <c r="F421" i="36"/>
  <c r="F459" i="36"/>
  <c r="F469" i="36"/>
  <c r="F507" i="36"/>
  <c r="F517" i="36"/>
  <c r="F555" i="36"/>
  <c r="F565" i="36"/>
  <c r="F603" i="36"/>
  <c r="F613" i="36"/>
  <c r="F651" i="36"/>
  <c r="F661" i="36"/>
  <c r="F699" i="36"/>
  <c r="F709" i="36"/>
  <c r="F747" i="36"/>
  <c r="F757" i="36"/>
  <c r="F795" i="36"/>
  <c r="F805" i="36"/>
  <c r="F843" i="36"/>
  <c r="F853" i="36"/>
  <c r="U93" i="36"/>
  <c r="U103" i="36"/>
  <c r="U138" i="36"/>
  <c r="U139" i="36"/>
  <c r="U170" i="36"/>
  <c r="U174" i="36"/>
  <c r="U199" i="36"/>
  <c r="U200" i="36"/>
  <c r="U222" i="36"/>
  <c r="U223" i="36"/>
  <c r="U235" i="36"/>
  <c r="U236" i="36"/>
  <c r="U244" i="36"/>
  <c r="U247" i="36"/>
  <c r="U248" i="36"/>
  <c r="U256" i="36"/>
  <c r="U259" i="36"/>
  <c r="U260" i="36"/>
  <c r="U268" i="36"/>
  <c r="U271" i="36"/>
  <c r="U272" i="36"/>
  <c r="U280" i="36"/>
  <c r="U283" i="36"/>
  <c r="U284" i="36"/>
  <c r="U292" i="36"/>
  <c r="U295" i="36"/>
  <c r="U296" i="36"/>
  <c r="U304" i="36"/>
  <c r="U307" i="36"/>
  <c r="U308" i="36"/>
  <c r="U316" i="36"/>
  <c r="U319" i="36"/>
  <c r="U320" i="36"/>
  <c r="U328" i="36"/>
  <c r="U331" i="36"/>
  <c r="U332" i="36"/>
  <c r="U340" i="36"/>
  <c r="U343" i="36"/>
  <c r="U344" i="36"/>
  <c r="U352" i="36"/>
  <c r="U355" i="36"/>
  <c r="U356" i="36"/>
  <c r="U364" i="36"/>
  <c r="U367" i="36"/>
  <c r="U368" i="36"/>
  <c r="U376" i="36"/>
  <c r="U379" i="36"/>
  <c r="U380" i="36"/>
  <c r="U388" i="36"/>
  <c r="U391" i="36"/>
  <c r="U392" i="36"/>
  <c r="U400" i="36"/>
  <c r="U403" i="36"/>
  <c r="U404" i="36"/>
  <c r="U412" i="36"/>
  <c r="U415" i="36"/>
  <c r="U416" i="36"/>
  <c r="U424" i="36"/>
  <c r="U427" i="36"/>
  <c r="U428" i="36"/>
  <c r="U436" i="36"/>
  <c r="U439" i="36"/>
  <c r="U440" i="36"/>
  <c r="U448" i="36"/>
  <c r="U451" i="36"/>
  <c r="U452" i="36"/>
  <c r="U460" i="36"/>
  <c r="U463" i="36"/>
  <c r="U464" i="36"/>
  <c r="U472" i="36"/>
  <c r="U475" i="36"/>
  <c r="U476" i="36"/>
  <c r="U484" i="36"/>
  <c r="U487" i="36"/>
  <c r="U488" i="36"/>
  <c r="U496" i="36"/>
  <c r="U499" i="36"/>
  <c r="U500" i="36"/>
  <c r="U509" i="36"/>
  <c r="U512" i="36"/>
  <c r="U513" i="36"/>
  <c r="U521" i="36"/>
  <c r="U524" i="36"/>
  <c r="U525" i="36"/>
  <c r="U533" i="36"/>
  <c r="U535" i="36"/>
  <c r="U536" i="36"/>
  <c r="U537" i="36"/>
  <c r="U545" i="36"/>
  <c r="U547" i="36"/>
  <c r="U548" i="36"/>
  <c r="U549" i="36"/>
  <c r="U557" i="36"/>
  <c r="U559" i="36"/>
  <c r="U560" i="36"/>
  <c r="U561" i="36"/>
  <c r="U569" i="36"/>
  <c r="U571" i="36"/>
  <c r="U572" i="36"/>
  <c r="U573" i="36"/>
  <c r="U581" i="36"/>
  <c r="U583" i="36"/>
  <c r="U585" i="36"/>
  <c r="U586" i="36"/>
  <c r="U595" i="36"/>
  <c r="U597" i="36"/>
  <c r="U598" i="36"/>
  <c r="U599" i="36"/>
  <c r="U607" i="36"/>
  <c r="U609" i="36"/>
  <c r="U610" i="36"/>
  <c r="U611" i="36"/>
  <c r="U619" i="36"/>
  <c r="U621" i="36"/>
  <c r="U622" i="36"/>
  <c r="U623" i="36"/>
  <c r="U631" i="36"/>
  <c r="U633" i="36"/>
  <c r="U634" i="36"/>
  <c r="U635" i="36"/>
  <c r="U643" i="36"/>
  <c r="U645" i="36"/>
  <c r="U646" i="36"/>
  <c r="U647" i="36"/>
  <c r="U655" i="36"/>
  <c r="U657" i="36"/>
  <c r="U659" i="36"/>
  <c r="U660" i="36"/>
  <c r="U668" i="36"/>
  <c r="U669" i="36"/>
  <c r="U670" i="36"/>
  <c r="U672" i="36"/>
  <c r="U673" i="36"/>
  <c r="U678" i="36"/>
  <c r="U679" i="36"/>
  <c r="U680" i="36"/>
  <c r="U682" i="36"/>
  <c r="U683" i="36"/>
  <c r="U684" i="36"/>
  <c r="U685" i="36"/>
  <c r="U686" i="36"/>
  <c r="U690" i="36"/>
  <c r="U691" i="36"/>
  <c r="U692" i="36"/>
  <c r="U694" i="36"/>
  <c r="U695" i="36"/>
  <c r="U696" i="36"/>
  <c r="U697" i="36"/>
  <c r="U698" i="36"/>
  <c r="U699" i="36"/>
  <c r="U703" i="36"/>
  <c r="U704" i="36"/>
  <c r="U705" i="36"/>
  <c r="U707" i="36"/>
  <c r="U709" i="36"/>
  <c r="U710" i="36"/>
  <c r="U711" i="36"/>
  <c r="U712" i="36"/>
  <c r="U713" i="36"/>
  <c r="U716" i="36"/>
  <c r="U717" i="36"/>
  <c r="U718" i="36"/>
  <c r="U720" i="36"/>
  <c r="U721" i="36"/>
  <c r="U722" i="36"/>
  <c r="U723" i="36"/>
  <c r="U724" i="36"/>
  <c r="U725" i="36"/>
  <c r="U726" i="36"/>
  <c r="U727" i="36"/>
  <c r="U728" i="36"/>
  <c r="U729" i="36"/>
  <c r="U730" i="36"/>
  <c r="U731" i="36"/>
  <c r="U732" i="36"/>
  <c r="U733" i="36"/>
  <c r="U734" i="36"/>
  <c r="U735" i="36"/>
  <c r="U736" i="36"/>
  <c r="U737" i="36"/>
  <c r="U738" i="36"/>
  <c r="U739" i="36"/>
  <c r="U740" i="36"/>
  <c r="U741" i="36"/>
  <c r="U742" i="36"/>
  <c r="U743" i="36"/>
  <c r="U744" i="36"/>
  <c r="U745" i="36"/>
  <c r="U746" i="36"/>
  <c r="U747" i="36"/>
  <c r="U749" i="36"/>
  <c r="U750" i="36"/>
  <c r="U751" i="36"/>
  <c r="U752" i="36"/>
  <c r="U753" i="36"/>
  <c r="U754" i="36"/>
  <c r="U755" i="36"/>
  <c r="U756" i="36"/>
  <c r="U757" i="36"/>
  <c r="U758" i="36"/>
  <c r="U759" i="36"/>
  <c r="U760" i="36"/>
  <c r="U761" i="36"/>
  <c r="U762" i="36"/>
  <c r="U763" i="36"/>
  <c r="U764" i="36"/>
  <c r="U765" i="36"/>
  <c r="U766" i="36"/>
  <c r="U767" i="36"/>
  <c r="U769" i="36"/>
  <c r="U770" i="36"/>
  <c r="U771" i="36"/>
  <c r="U772" i="36"/>
  <c r="U773" i="36"/>
  <c r="U774" i="36"/>
  <c r="U775" i="36"/>
  <c r="U776" i="36"/>
  <c r="U777" i="36"/>
  <c r="U778" i="36"/>
  <c r="U779" i="36"/>
  <c r="U780" i="36"/>
  <c r="U781" i="36"/>
  <c r="U782" i="36"/>
  <c r="U783" i="36"/>
  <c r="U785" i="36"/>
  <c r="U786" i="36"/>
  <c r="U787" i="36"/>
  <c r="U788" i="36"/>
  <c r="U789" i="36"/>
  <c r="U790" i="36"/>
  <c r="U791" i="36"/>
  <c r="U792" i="36"/>
  <c r="U793" i="36"/>
  <c r="U794" i="36"/>
  <c r="U795" i="36"/>
  <c r="U796" i="36"/>
  <c r="U797" i="36"/>
  <c r="U798" i="36"/>
  <c r="U799" i="36"/>
  <c r="U800" i="36"/>
  <c r="U801" i="36"/>
  <c r="U802" i="36"/>
  <c r="U803" i="36"/>
  <c r="U805" i="36"/>
  <c r="U806" i="36"/>
  <c r="U807" i="36"/>
  <c r="U808" i="36"/>
  <c r="U809" i="36"/>
  <c r="U810" i="36"/>
  <c r="U811" i="36"/>
  <c r="U812" i="36"/>
  <c r="U813" i="36"/>
  <c r="U814" i="36"/>
  <c r="U815" i="36"/>
  <c r="U816" i="36"/>
  <c r="U817" i="36"/>
  <c r="U818" i="36"/>
  <c r="U819" i="36"/>
  <c r="U820" i="36"/>
  <c r="U821" i="36"/>
  <c r="U822" i="36"/>
  <c r="U823" i="36"/>
  <c r="U824" i="36"/>
  <c r="U825" i="36"/>
  <c r="U826" i="36"/>
  <c r="U827" i="36"/>
  <c r="U828" i="36"/>
  <c r="U829" i="36"/>
  <c r="U830" i="36"/>
  <c r="U831" i="36"/>
  <c r="U832" i="36"/>
  <c r="U833" i="36"/>
  <c r="U834" i="36"/>
  <c r="U835" i="36"/>
  <c r="U836" i="36"/>
  <c r="U837" i="36"/>
  <c r="U838" i="36"/>
  <c r="U839" i="36"/>
  <c r="U840" i="36"/>
  <c r="U841" i="36"/>
  <c r="U842" i="36"/>
  <c r="U843" i="36"/>
  <c r="U844" i="36"/>
  <c r="U846" i="36"/>
  <c r="U847" i="36"/>
  <c r="U848" i="36"/>
  <c r="U849" i="36"/>
  <c r="U850" i="36"/>
  <c r="U851" i="36"/>
  <c r="U852" i="36"/>
  <c r="U853" i="36"/>
  <c r="U854" i="36"/>
  <c r="U855" i="36"/>
  <c r="U858" i="36"/>
  <c r="U859" i="36"/>
  <c r="U860" i="36"/>
  <c r="U862" i="36"/>
  <c r="U864" i="36"/>
  <c r="U865" i="36"/>
  <c r="U866" i="36"/>
  <c r="U867" i="36"/>
  <c r="U868" i="36"/>
  <c r="U869" i="36"/>
  <c r="U870" i="36"/>
  <c r="U871" i="36"/>
  <c r="U872" i="36"/>
  <c r="U873" i="36"/>
  <c r="U874" i="36"/>
  <c r="U875" i="36"/>
  <c r="U876" i="36"/>
  <c r="U877" i="36"/>
  <c r="U878" i="36"/>
  <c r="U879" i="36"/>
  <c r="U880" i="36"/>
  <c r="U881" i="36"/>
  <c r="U882" i="36"/>
  <c r="U883" i="36"/>
  <c r="U884" i="36"/>
  <c r="U885" i="36"/>
  <c r="U886" i="36"/>
  <c r="U887" i="36"/>
  <c r="U888" i="36"/>
  <c r="U889" i="36"/>
  <c r="U890" i="36"/>
  <c r="E93" i="36"/>
  <c r="E94" i="36"/>
  <c r="E95" i="36"/>
  <c r="E96" i="36"/>
  <c r="E97" i="36"/>
  <c r="E98" i="36"/>
  <c r="E99" i="36"/>
  <c r="E100" i="36"/>
  <c r="E101" i="36"/>
  <c r="E102" i="36"/>
  <c r="E103" i="36"/>
  <c r="E104" i="36"/>
  <c r="E105" i="36"/>
  <c r="E106" i="36"/>
  <c r="E107" i="36"/>
  <c r="E108" i="36"/>
  <c r="E109" i="36"/>
  <c r="E110" i="36"/>
  <c r="E111" i="36"/>
  <c r="E112" i="36"/>
  <c r="E113" i="36"/>
  <c r="E114" i="36"/>
  <c r="E115" i="36"/>
  <c r="E116" i="36"/>
  <c r="E117" i="36"/>
  <c r="E118" i="36"/>
  <c r="E119" i="36"/>
  <c r="E120" i="36"/>
  <c r="E121" i="36"/>
  <c r="E122" i="36"/>
  <c r="E123" i="36"/>
  <c r="E124" i="36"/>
  <c r="E125" i="36"/>
  <c r="E126" i="36"/>
  <c r="E127" i="36"/>
  <c r="E128" i="36"/>
  <c r="E129" i="36"/>
  <c r="E130" i="36"/>
  <c r="E131" i="36"/>
  <c r="E132" i="36"/>
  <c r="E133" i="36"/>
  <c r="E134" i="36"/>
  <c r="E135" i="36"/>
  <c r="E136" i="36"/>
  <c r="E137" i="36"/>
  <c r="E138" i="36"/>
  <c r="E139" i="36"/>
  <c r="E140" i="36"/>
  <c r="E141" i="36"/>
  <c r="E142" i="36"/>
  <c r="E143" i="36"/>
  <c r="E144" i="36"/>
  <c r="E145" i="36"/>
  <c r="E146" i="36"/>
  <c r="E147" i="36"/>
  <c r="E148" i="36"/>
  <c r="E149" i="36"/>
  <c r="E150" i="36"/>
  <c r="E151" i="36"/>
  <c r="E152" i="36"/>
  <c r="E153" i="36"/>
  <c r="E154" i="36"/>
  <c r="E155" i="36"/>
  <c r="E156" i="36"/>
  <c r="E157" i="36"/>
  <c r="E158" i="36"/>
  <c r="E159" i="36"/>
  <c r="E160" i="36"/>
  <c r="E161" i="36"/>
  <c r="E162" i="36"/>
  <c r="E163" i="36"/>
  <c r="E164" i="36"/>
  <c r="E165" i="36"/>
  <c r="E166" i="36"/>
  <c r="E167" i="36"/>
  <c r="E168" i="36"/>
  <c r="E169" i="36"/>
  <c r="E170" i="36"/>
  <c r="E171" i="36"/>
  <c r="E172" i="36"/>
  <c r="E173" i="36"/>
  <c r="E174" i="36"/>
  <c r="E175" i="36"/>
  <c r="E176" i="36"/>
  <c r="E177" i="36"/>
  <c r="E178" i="36"/>
  <c r="E179" i="36"/>
  <c r="E180" i="36"/>
  <c r="E181" i="36"/>
  <c r="E182" i="36"/>
  <c r="E183" i="36"/>
  <c r="E184" i="36"/>
  <c r="E185" i="36"/>
  <c r="E186" i="36"/>
  <c r="E187" i="36"/>
  <c r="E188" i="36"/>
  <c r="E189" i="36"/>
  <c r="E190" i="36"/>
  <c r="E191" i="36"/>
  <c r="E192" i="36"/>
  <c r="E193" i="36"/>
  <c r="E194" i="36"/>
  <c r="E195" i="36"/>
  <c r="E196" i="36"/>
  <c r="E197" i="36"/>
  <c r="E198" i="36"/>
  <c r="E199" i="36"/>
  <c r="E200" i="36"/>
  <c r="E201" i="36"/>
  <c r="E202" i="36"/>
  <c r="E203" i="36"/>
  <c r="E204" i="36"/>
  <c r="E205" i="36"/>
  <c r="E206" i="36"/>
  <c r="E207" i="36"/>
  <c r="E208" i="36"/>
  <c r="E209" i="36"/>
  <c r="E210" i="36"/>
  <c r="E211" i="36"/>
  <c r="E212" i="36"/>
  <c r="E213" i="36"/>
  <c r="E214" i="36"/>
  <c r="E215" i="36"/>
  <c r="E216" i="36"/>
  <c r="E217" i="36"/>
  <c r="E218" i="36"/>
  <c r="E219" i="36"/>
  <c r="E220" i="36"/>
  <c r="E221" i="36"/>
  <c r="E222" i="36"/>
  <c r="E223" i="36"/>
  <c r="E224" i="36"/>
  <c r="E225" i="36"/>
  <c r="E226" i="36"/>
  <c r="E227" i="36"/>
  <c r="E228" i="36"/>
  <c r="E229" i="36"/>
  <c r="E230" i="36"/>
  <c r="E231" i="36"/>
  <c r="E232" i="36"/>
  <c r="E233" i="36"/>
  <c r="E234" i="36"/>
  <c r="E235" i="36"/>
  <c r="E236" i="36"/>
  <c r="E237" i="36"/>
  <c r="E238" i="36"/>
  <c r="E239" i="36"/>
  <c r="E240" i="36"/>
  <c r="E241" i="36"/>
  <c r="E242" i="36"/>
  <c r="E243" i="36"/>
  <c r="E244" i="36"/>
  <c r="E245" i="36"/>
  <c r="E246" i="36"/>
  <c r="E247" i="36"/>
  <c r="E248" i="36"/>
  <c r="E249" i="36"/>
  <c r="E250" i="36"/>
  <c r="E251" i="36"/>
  <c r="E252" i="36"/>
  <c r="E253" i="36"/>
  <c r="E254" i="36"/>
  <c r="E255" i="36"/>
  <c r="E256" i="36"/>
  <c r="E257" i="36"/>
  <c r="E258" i="36"/>
  <c r="E259" i="36"/>
  <c r="E260" i="36"/>
  <c r="E261" i="36"/>
  <c r="E262" i="36"/>
  <c r="E263" i="36"/>
  <c r="E264" i="36"/>
  <c r="E265" i="36"/>
  <c r="E266" i="36"/>
  <c r="E267" i="36"/>
  <c r="E268" i="36"/>
  <c r="E269" i="36"/>
  <c r="E270" i="36"/>
  <c r="E271" i="36"/>
  <c r="E272" i="36"/>
  <c r="E273" i="36"/>
  <c r="E274" i="36"/>
  <c r="E275" i="36"/>
  <c r="E276" i="36"/>
  <c r="E277" i="36"/>
  <c r="E278" i="36"/>
  <c r="E279" i="36"/>
  <c r="E280" i="36"/>
  <c r="E281" i="36"/>
  <c r="E282" i="36"/>
  <c r="E283" i="36"/>
  <c r="E284" i="36"/>
  <c r="E285" i="36"/>
  <c r="E286" i="36"/>
  <c r="E287" i="36"/>
  <c r="E288" i="36"/>
  <c r="E289" i="36"/>
  <c r="E290" i="36"/>
  <c r="E291" i="36"/>
  <c r="E292" i="36"/>
  <c r="E293" i="36"/>
  <c r="E294" i="36"/>
  <c r="E295" i="36"/>
  <c r="E296" i="36"/>
  <c r="E297" i="36"/>
  <c r="E298" i="36"/>
  <c r="E299" i="36"/>
  <c r="E300" i="36"/>
  <c r="E301" i="36"/>
  <c r="E302" i="36"/>
  <c r="E303" i="36"/>
  <c r="E304" i="36"/>
  <c r="E305" i="36"/>
  <c r="E306" i="36"/>
  <c r="E307" i="36"/>
  <c r="E308" i="36"/>
  <c r="E309" i="36"/>
  <c r="E310" i="36"/>
  <c r="E311" i="36"/>
  <c r="E312" i="36"/>
  <c r="E313" i="36"/>
  <c r="E314" i="36"/>
  <c r="E315" i="36"/>
  <c r="E316" i="36"/>
  <c r="E317" i="36"/>
  <c r="E318" i="36"/>
  <c r="E319" i="36"/>
  <c r="E320" i="36"/>
  <c r="E321" i="36"/>
  <c r="E322" i="36"/>
  <c r="E323" i="36"/>
  <c r="E324" i="36"/>
  <c r="E325" i="36"/>
  <c r="E326" i="36"/>
  <c r="E327" i="36"/>
  <c r="E328" i="36"/>
  <c r="E329" i="36"/>
  <c r="E330" i="36"/>
  <c r="E331" i="36"/>
  <c r="E332" i="36"/>
  <c r="E333" i="36"/>
  <c r="E334" i="36"/>
  <c r="E335" i="36"/>
  <c r="E336" i="36"/>
  <c r="E337" i="36"/>
  <c r="E338" i="36"/>
  <c r="E339" i="36"/>
  <c r="E340" i="36"/>
  <c r="E341" i="36"/>
  <c r="E342" i="36"/>
  <c r="E343" i="36"/>
  <c r="E344" i="36"/>
  <c r="E345" i="36"/>
  <c r="E346" i="36"/>
  <c r="E347" i="36"/>
  <c r="E348" i="36"/>
  <c r="E349" i="36"/>
  <c r="E350" i="36"/>
  <c r="E351" i="36"/>
  <c r="E352" i="36"/>
  <c r="E353" i="36"/>
  <c r="E354" i="36"/>
  <c r="E355" i="36"/>
  <c r="E356" i="36"/>
  <c r="E357" i="36"/>
  <c r="E358" i="36"/>
  <c r="E359" i="36"/>
  <c r="E360" i="36"/>
  <c r="E361" i="36"/>
  <c r="E362" i="36"/>
  <c r="E363" i="36"/>
  <c r="E364" i="36"/>
  <c r="E365" i="36"/>
  <c r="E366" i="36"/>
  <c r="E367" i="36"/>
  <c r="E368" i="36"/>
  <c r="E369" i="36"/>
  <c r="E370" i="36"/>
  <c r="E371" i="36"/>
  <c r="E372" i="36"/>
  <c r="E373" i="36"/>
  <c r="E374" i="36"/>
  <c r="E375" i="36"/>
  <c r="E376" i="36"/>
  <c r="E377" i="36"/>
  <c r="E378" i="36"/>
  <c r="E379" i="36"/>
  <c r="E380" i="36"/>
  <c r="E381" i="36"/>
  <c r="E382" i="36"/>
  <c r="E383" i="36"/>
  <c r="E384" i="36"/>
  <c r="E385" i="36"/>
  <c r="E386" i="36"/>
  <c r="E387" i="36"/>
  <c r="E388" i="36"/>
  <c r="E389" i="36"/>
  <c r="E390" i="36"/>
  <c r="E391" i="36"/>
  <c r="E392" i="36"/>
  <c r="E393" i="36"/>
  <c r="E394" i="36"/>
  <c r="E395" i="36"/>
  <c r="E396" i="36"/>
  <c r="E397" i="36"/>
  <c r="E398" i="36"/>
  <c r="E399" i="36"/>
  <c r="E400" i="36"/>
  <c r="E401" i="36"/>
  <c r="E402" i="36"/>
  <c r="E403" i="36"/>
  <c r="E404" i="36"/>
  <c r="E405" i="36"/>
  <c r="E406" i="36"/>
  <c r="E407" i="36"/>
  <c r="E408" i="36"/>
  <c r="E409" i="36"/>
  <c r="E410" i="36"/>
  <c r="E411" i="36"/>
  <c r="E412" i="36"/>
  <c r="E413" i="36"/>
  <c r="E414" i="36"/>
  <c r="E415" i="36"/>
  <c r="E416" i="36"/>
  <c r="E417" i="36"/>
  <c r="E418" i="36"/>
  <c r="E419" i="36"/>
  <c r="E420" i="36"/>
  <c r="E421" i="36"/>
  <c r="E422" i="36"/>
  <c r="E423" i="36"/>
  <c r="E424" i="36"/>
  <c r="E425" i="36"/>
  <c r="E426" i="36"/>
  <c r="E427" i="36"/>
  <c r="E428" i="36"/>
  <c r="E429" i="36"/>
  <c r="E430" i="36"/>
  <c r="E431" i="36"/>
  <c r="E432" i="36"/>
  <c r="E433" i="36"/>
  <c r="E434" i="36"/>
  <c r="E435" i="36"/>
  <c r="E436" i="36"/>
  <c r="E437" i="36"/>
  <c r="E438" i="36"/>
  <c r="E439" i="36"/>
  <c r="E440" i="36"/>
  <c r="E441" i="36"/>
  <c r="E442" i="36"/>
  <c r="E443" i="36"/>
  <c r="E444" i="36"/>
  <c r="E445" i="36"/>
  <c r="E446" i="36"/>
  <c r="E447" i="36"/>
  <c r="E448" i="36"/>
  <c r="E449" i="36"/>
  <c r="E450" i="36"/>
  <c r="E451" i="36"/>
  <c r="E452" i="36"/>
  <c r="E453" i="36"/>
  <c r="E454" i="36"/>
  <c r="E455" i="36"/>
  <c r="E456" i="36"/>
  <c r="E457" i="36"/>
  <c r="E458" i="36"/>
  <c r="E459" i="36"/>
  <c r="E460" i="36"/>
  <c r="E461" i="36"/>
  <c r="E462" i="36"/>
  <c r="E463" i="36"/>
  <c r="E464" i="36"/>
  <c r="E465" i="36"/>
  <c r="E466" i="36"/>
  <c r="E467" i="36"/>
  <c r="E468" i="36"/>
  <c r="E469" i="36"/>
  <c r="E470" i="36"/>
  <c r="E471" i="36"/>
  <c r="E472" i="36"/>
  <c r="E473" i="36"/>
  <c r="E474" i="36"/>
  <c r="E475" i="36"/>
  <c r="E476" i="36"/>
  <c r="E477" i="36"/>
  <c r="E478" i="36"/>
  <c r="E479" i="36"/>
  <c r="E480" i="36"/>
  <c r="E481" i="36"/>
  <c r="E482" i="36"/>
  <c r="E483" i="36"/>
  <c r="E484" i="36"/>
  <c r="E485" i="36"/>
  <c r="E486" i="36"/>
  <c r="E487" i="36"/>
  <c r="E488" i="36"/>
  <c r="E489" i="36"/>
  <c r="E490" i="36"/>
  <c r="E491" i="36"/>
  <c r="E492" i="36"/>
  <c r="E493" i="36"/>
  <c r="E494" i="36"/>
  <c r="E495" i="36"/>
  <c r="E496" i="36"/>
  <c r="E497" i="36"/>
  <c r="E498" i="36"/>
  <c r="E499" i="36"/>
  <c r="E500" i="36"/>
  <c r="E501" i="36"/>
  <c r="E502" i="36"/>
  <c r="E503" i="36"/>
  <c r="E504" i="36"/>
  <c r="E505" i="36"/>
  <c r="E506" i="36"/>
  <c r="E507" i="36"/>
  <c r="E508" i="36"/>
  <c r="E509" i="36"/>
  <c r="E510" i="36"/>
  <c r="E511" i="36"/>
  <c r="E512" i="36"/>
  <c r="E513" i="36"/>
  <c r="E514" i="36"/>
  <c r="E515" i="36"/>
  <c r="E516" i="36"/>
  <c r="E517" i="36"/>
  <c r="E518" i="36"/>
  <c r="E519" i="36"/>
  <c r="E520" i="36"/>
  <c r="E521" i="36"/>
  <c r="E522" i="36"/>
  <c r="E523" i="36"/>
  <c r="E524" i="36"/>
  <c r="E525" i="36"/>
  <c r="E526" i="36"/>
  <c r="E527" i="36"/>
  <c r="E528" i="36"/>
  <c r="E529" i="36"/>
  <c r="E530" i="36"/>
  <c r="E531" i="36"/>
  <c r="E532" i="36"/>
  <c r="E533" i="36"/>
  <c r="E534" i="36"/>
  <c r="E535" i="36"/>
  <c r="E536" i="36"/>
  <c r="E537" i="36"/>
  <c r="E538" i="36"/>
  <c r="E539" i="36"/>
  <c r="E540" i="36"/>
  <c r="E541" i="36"/>
  <c r="E542" i="36"/>
  <c r="E543" i="36"/>
  <c r="E544" i="36"/>
  <c r="E545" i="36"/>
  <c r="E546" i="36"/>
  <c r="E547" i="36"/>
  <c r="E548" i="36"/>
  <c r="E549" i="36"/>
  <c r="E550" i="36"/>
  <c r="E551" i="36"/>
  <c r="E552" i="36"/>
  <c r="E553" i="36"/>
  <c r="E554" i="36"/>
  <c r="E555" i="36"/>
  <c r="E556" i="36"/>
  <c r="E557" i="36"/>
  <c r="E558" i="36"/>
  <c r="E559" i="36"/>
  <c r="E560" i="36"/>
  <c r="E561" i="36"/>
  <c r="E562" i="36"/>
  <c r="E563" i="36"/>
  <c r="E564" i="36"/>
  <c r="E565" i="36"/>
  <c r="E566" i="36"/>
  <c r="E567" i="36"/>
  <c r="E568" i="36"/>
  <c r="E569" i="36"/>
  <c r="E570" i="36"/>
  <c r="E571" i="36"/>
  <c r="E572" i="36"/>
  <c r="E573" i="36"/>
  <c r="E574" i="36"/>
  <c r="E575" i="36"/>
  <c r="E576" i="36"/>
  <c r="E577" i="36"/>
  <c r="E578" i="36"/>
  <c r="E579" i="36"/>
  <c r="E580" i="36"/>
  <c r="E581" i="36"/>
  <c r="E582" i="36"/>
  <c r="E583" i="36"/>
  <c r="E584" i="36"/>
  <c r="E585" i="36"/>
  <c r="E586" i="36"/>
  <c r="E587" i="36"/>
  <c r="E588" i="36"/>
  <c r="E589" i="36"/>
  <c r="E590" i="36"/>
  <c r="E591" i="36"/>
  <c r="E592" i="36"/>
  <c r="E593" i="36"/>
  <c r="E594" i="36"/>
  <c r="E595" i="36"/>
  <c r="E596" i="36"/>
  <c r="E597" i="36"/>
  <c r="E598" i="36"/>
  <c r="E599" i="36"/>
  <c r="E600" i="36"/>
  <c r="E601" i="36"/>
  <c r="E602" i="36"/>
  <c r="E603" i="36"/>
  <c r="E604" i="36"/>
  <c r="E605" i="36"/>
  <c r="E606" i="36"/>
  <c r="E607" i="36"/>
  <c r="E608" i="36"/>
  <c r="E609" i="36"/>
  <c r="E610" i="36"/>
  <c r="E611" i="36"/>
  <c r="E612" i="36"/>
  <c r="E613" i="36"/>
  <c r="E614" i="36"/>
  <c r="E615" i="36"/>
  <c r="E616" i="36"/>
  <c r="E617" i="36"/>
  <c r="E618" i="36"/>
  <c r="E619" i="36"/>
  <c r="E620" i="36"/>
  <c r="E621" i="36"/>
  <c r="E622" i="36"/>
  <c r="E623" i="36"/>
  <c r="E624" i="36"/>
  <c r="E625" i="36"/>
  <c r="E626" i="36"/>
  <c r="E627" i="36"/>
  <c r="E628" i="36"/>
  <c r="E629" i="36"/>
  <c r="E630" i="36"/>
  <c r="E631" i="36"/>
  <c r="E632" i="36"/>
  <c r="E633" i="36"/>
  <c r="E634" i="36"/>
  <c r="E635" i="36"/>
  <c r="E636" i="36"/>
  <c r="E637" i="36"/>
  <c r="E638" i="36"/>
  <c r="E639" i="36"/>
  <c r="E640" i="36"/>
  <c r="E641" i="36"/>
  <c r="E642" i="36"/>
  <c r="E643" i="36"/>
  <c r="E644" i="36"/>
  <c r="E645" i="36"/>
  <c r="E646" i="36"/>
  <c r="E647" i="36"/>
  <c r="E648" i="36"/>
  <c r="E649" i="36"/>
  <c r="E650" i="36"/>
  <c r="E651" i="36"/>
  <c r="E652" i="36"/>
  <c r="E653" i="36"/>
  <c r="E654" i="36"/>
  <c r="E655" i="36"/>
  <c r="E656" i="36"/>
  <c r="E657" i="36"/>
  <c r="E658" i="36"/>
  <c r="E659" i="36"/>
  <c r="E660" i="36"/>
  <c r="E661" i="36"/>
  <c r="E662" i="36"/>
  <c r="E663" i="36"/>
  <c r="E664" i="36"/>
  <c r="E665" i="36"/>
  <c r="E666" i="36"/>
  <c r="E667" i="36"/>
  <c r="E668" i="36"/>
  <c r="E669" i="36"/>
  <c r="E670" i="36"/>
  <c r="E671" i="36"/>
  <c r="E672" i="36"/>
  <c r="E673" i="36"/>
  <c r="E674" i="36"/>
  <c r="E675" i="36"/>
  <c r="E676" i="36"/>
  <c r="E677" i="36"/>
  <c r="E678" i="36"/>
  <c r="E679" i="36"/>
  <c r="E680" i="36"/>
  <c r="E681" i="36"/>
  <c r="E682" i="36"/>
  <c r="E683" i="36"/>
  <c r="E684" i="36"/>
  <c r="E685" i="36"/>
  <c r="E686" i="36"/>
  <c r="E687" i="36"/>
  <c r="E688" i="36"/>
  <c r="E689" i="36"/>
  <c r="E690" i="36"/>
  <c r="E691" i="36"/>
  <c r="E692" i="36"/>
  <c r="E693" i="36"/>
  <c r="E694" i="36"/>
  <c r="E695" i="36"/>
  <c r="E696" i="36"/>
  <c r="E697" i="36"/>
  <c r="E698" i="36"/>
  <c r="E699" i="36"/>
  <c r="E700" i="36"/>
  <c r="E701" i="36"/>
  <c r="E702" i="36"/>
  <c r="E703" i="36"/>
  <c r="E704" i="36"/>
  <c r="E705" i="36"/>
  <c r="E706" i="36"/>
  <c r="E707" i="36"/>
  <c r="E708" i="36"/>
  <c r="E709" i="36"/>
  <c r="E710" i="36"/>
  <c r="E711" i="36"/>
  <c r="E712" i="36"/>
  <c r="E713" i="36"/>
  <c r="E714" i="36"/>
  <c r="E715" i="36"/>
  <c r="E716" i="36"/>
  <c r="E717" i="36"/>
  <c r="E718" i="36"/>
  <c r="E719" i="36"/>
  <c r="E720" i="36"/>
  <c r="E721" i="36"/>
  <c r="E722" i="36"/>
  <c r="E723" i="36"/>
  <c r="E724" i="36"/>
  <c r="E725" i="36"/>
  <c r="E726" i="36"/>
  <c r="E727" i="36"/>
  <c r="E728" i="36"/>
  <c r="E729" i="36"/>
  <c r="E730" i="36"/>
  <c r="E731" i="36"/>
  <c r="E732" i="36"/>
  <c r="E733" i="36"/>
  <c r="E734" i="36"/>
  <c r="E735" i="36"/>
  <c r="E736" i="36"/>
  <c r="E737" i="36"/>
  <c r="E738" i="36"/>
  <c r="E739" i="36"/>
  <c r="E740" i="36"/>
  <c r="E741" i="36"/>
  <c r="E742" i="36"/>
  <c r="E743" i="36"/>
  <c r="E744" i="36"/>
  <c r="E745" i="36"/>
  <c r="E746" i="36"/>
  <c r="E747" i="36"/>
  <c r="E748" i="36"/>
  <c r="E749" i="36"/>
  <c r="E750" i="36"/>
  <c r="E751" i="36"/>
  <c r="E752" i="36"/>
  <c r="E753" i="36"/>
  <c r="E754" i="36"/>
  <c r="E755" i="36"/>
  <c r="E756" i="36"/>
  <c r="E757" i="36"/>
  <c r="E758" i="36"/>
  <c r="E759" i="36"/>
  <c r="E760" i="36"/>
  <c r="E761" i="36"/>
  <c r="E762" i="36"/>
  <c r="E763" i="36"/>
  <c r="E764" i="36"/>
  <c r="E765" i="36"/>
  <c r="E766" i="36"/>
  <c r="E767" i="36"/>
  <c r="E768" i="36"/>
  <c r="E769" i="36"/>
  <c r="E770" i="36"/>
  <c r="E771" i="36"/>
  <c r="E772" i="36"/>
  <c r="E773" i="36"/>
  <c r="E774" i="36"/>
  <c r="E775" i="36"/>
  <c r="E776" i="36"/>
  <c r="E777" i="36"/>
  <c r="E778" i="36"/>
  <c r="E779" i="36"/>
  <c r="E780" i="36"/>
  <c r="E781" i="36"/>
  <c r="E782" i="36"/>
  <c r="E783" i="36"/>
  <c r="E784" i="36"/>
  <c r="E785" i="36"/>
  <c r="E786" i="36"/>
  <c r="E787" i="36"/>
  <c r="E788" i="36"/>
  <c r="E789" i="36"/>
  <c r="E790" i="36"/>
  <c r="E791" i="36"/>
  <c r="E792" i="36"/>
  <c r="E793" i="36"/>
  <c r="E794" i="36"/>
  <c r="E795" i="36"/>
  <c r="E796" i="36"/>
  <c r="E797" i="36"/>
  <c r="E798" i="36"/>
  <c r="E799" i="36"/>
  <c r="E800" i="36"/>
  <c r="E801" i="36"/>
  <c r="E802" i="36"/>
  <c r="E803" i="36"/>
  <c r="E804" i="36"/>
  <c r="E805" i="36"/>
  <c r="E806" i="36"/>
  <c r="E807" i="36"/>
  <c r="E808" i="36"/>
  <c r="E809" i="36"/>
  <c r="E810" i="36"/>
  <c r="E811" i="36"/>
  <c r="E812" i="36"/>
  <c r="E813" i="36"/>
  <c r="E814" i="36"/>
  <c r="E815" i="36"/>
  <c r="E816" i="36"/>
  <c r="E817" i="36"/>
  <c r="E818" i="36"/>
  <c r="E819" i="36"/>
  <c r="E820" i="36"/>
  <c r="E821" i="36"/>
  <c r="E822" i="36"/>
  <c r="E823" i="36"/>
  <c r="E824" i="36"/>
  <c r="E825" i="36"/>
  <c r="E826" i="36"/>
  <c r="E827" i="36"/>
  <c r="E828" i="36"/>
  <c r="E829" i="36"/>
  <c r="E830" i="36"/>
  <c r="E831" i="36"/>
  <c r="E832" i="36"/>
  <c r="E833" i="36"/>
  <c r="E834" i="36"/>
  <c r="E835" i="36"/>
  <c r="E836" i="36"/>
  <c r="E837" i="36"/>
  <c r="E838" i="36"/>
  <c r="E839" i="36"/>
  <c r="E840" i="36"/>
  <c r="E841" i="36"/>
  <c r="E842" i="36"/>
  <c r="E843" i="36"/>
  <c r="E844" i="36"/>
  <c r="E845" i="36"/>
  <c r="E846" i="36"/>
  <c r="E847" i="36"/>
  <c r="E848" i="36"/>
  <c r="E849" i="36"/>
  <c r="E850" i="36"/>
  <c r="E851" i="36"/>
  <c r="E852" i="36"/>
  <c r="E853" i="36"/>
  <c r="E854" i="36"/>
  <c r="E855" i="36"/>
  <c r="E856" i="36"/>
  <c r="E857" i="36"/>
  <c r="E858" i="36"/>
  <c r="E859" i="36"/>
  <c r="E860" i="36"/>
  <c r="E861" i="36"/>
  <c r="E862" i="36"/>
  <c r="E863" i="36"/>
  <c r="E864" i="36"/>
  <c r="E865" i="36"/>
  <c r="E866" i="36"/>
  <c r="E867" i="36"/>
  <c r="E868" i="36"/>
  <c r="E869" i="36"/>
  <c r="E870" i="36"/>
  <c r="E871" i="36"/>
  <c r="E872" i="36"/>
  <c r="E873" i="36"/>
  <c r="E874" i="36"/>
  <c r="E875" i="36"/>
  <c r="E876" i="36"/>
  <c r="E877" i="36"/>
  <c r="E878" i="36"/>
  <c r="E879" i="36"/>
  <c r="E880" i="36"/>
  <c r="E881" i="36"/>
  <c r="E882" i="36"/>
  <c r="E883" i="36"/>
  <c r="E884" i="36"/>
  <c r="E885" i="36"/>
  <c r="E886" i="36"/>
  <c r="E887" i="36"/>
  <c r="E888" i="36"/>
  <c r="E889" i="36"/>
  <c r="E890" i="36"/>
  <c r="E891" i="36"/>
  <c r="E892" i="36"/>
  <c r="E893" i="36"/>
  <c r="AK92" i="36"/>
  <c r="AL92" i="36"/>
  <c r="AM92" i="36"/>
  <c r="AN92" i="36"/>
  <c r="AO92" i="36"/>
  <c r="AP92" i="36"/>
  <c r="AQ92" i="36"/>
  <c r="AR92" i="36"/>
  <c r="AS92" i="36"/>
  <c r="AJ92" i="36"/>
  <c r="V92" i="36"/>
  <c r="W92" i="36"/>
  <c r="X92" i="36"/>
  <c r="Y92" i="36"/>
  <c r="Z92" i="36"/>
  <c r="AA92" i="36"/>
  <c r="AB92" i="36"/>
  <c r="AC92" i="36"/>
  <c r="AD92" i="36"/>
  <c r="U92" i="36"/>
  <c r="G92" i="36"/>
  <c r="H92" i="36"/>
  <c r="I92" i="36"/>
  <c r="J92" i="36"/>
  <c r="K92" i="36"/>
  <c r="L92" i="36"/>
  <c r="M92" i="36"/>
  <c r="N92" i="36"/>
  <c r="O92" i="36"/>
  <c r="F92" i="36"/>
  <c r="D243" i="34"/>
  <c r="D238" i="34"/>
  <c r="D227" i="34"/>
  <c r="D171" i="34"/>
  <c r="D146" i="34"/>
  <c r="D129" i="34"/>
  <c r="D119" i="34"/>
  <c r="D112" i="34"/>
  <c r="D93" i="34"/>
  <c r="D90" i="34"/>
  <c r="D53" i="34"/>
  <c r="D39" i="34"/>
  <c r="D20" i="61"/>
  <c r="D21" i="61"/>
  <c r="D23" i="61"/>
  <c r="E11" i="61"/>
  <c r="F11" i="61"/>
  <c r="G11" i="61"/>
  <c r="C11" i="61"/>
  <c r="C13" i="61" s="1"/>
  <c r="D11" i="61"/>
  <c r="E8" i="61"/>
  <c r="F8" i="61"/>
  <c r="G8" i="61"/>
  <c r="D8" i="61"/>
  <c r="S891" i="36"/>
  <c r="S892" i="36"/>
  <c r="S893" i="36"/>
  <c r="AH891" i="36"/>
  <c r="AH892" i="36"/>
  <c r="AH893" i="36"/>
  <c r="B891" i="36"/>
  <c r="B892" i="36"/>
  <c r="B893" i="36"/>
  <c r="S150" i="36"/>
  <c r="I8" i="34"/>
  <c r="J8" i="34"/>
  <c r="O8" i="34"/>
  <c r="Q8" i="34"/>
  <c r="R8" i="34"/>
  <c r="U8" i="34"/>
  <c r="G9" i="34"/>
  <c r="I9" i="34"/>
  <c r="J9" i="34"/>
  <c r="M9" i="34"/>
  <c r="O9" i="34"/>
  <c r="Q9" i="34"/>
  <c r="R9" i="34"/>
  <c r="U9" i="34"/>
  <c r="G10" i="34"/>
  <c r="I10" i="34"/>
  <c r="J10" i="34"/>
  <c r="M10" i="34"/>
  <c r="O10" i="34"/>
  <c r="Q10" i="34"/>
  <c r="R10" i="34"/>
  <c r="U10" i="34"/>
  <c r="G11" i="34"/>
  <c r="I11" i="34"/>
  <c r="J11" i="34"/>
  <c r="M11" i="34"/>
  <c r="O11" i="34"/>
  <c r="Q11" i="34"/>
  <c r="R11" i="34"/>
  <c r="U11" i="34"/>
  <c r="G12" i="34"/>
  <c r="I12" i="34"/>
  <c r="J12" i="34"/>
  <c r="M12" i="34"/>
  <c r="O12" i="34"/>
  <c r="Q12" i="34"/>
  <c r="R12" i="34"/>
  <c r="T12" i="34"/>
  <c r="U12" i="34"/>
  <c r="G13" i="34"/>
  <c r="I13" i="34"/>
  <c r="J13" i="34"/>
  <c r="L13" i="34"/>
  <c r="M13" i="34"/>
  <c r="O13" i="34"/>
  <c r="Q13" i="34"/>
  <c r="R13" i="34"/>
  <c r="T13" i="34"/>
  <c r="U13" i="34"/>
  <c r="G14" i="34"/>
  <c r="I14" i="34"/>
  <c r="J14" i="34"/>
  <c r="L14" i="34"/>
  <c r="M14" i="34"/>
  <c r="O14" i="34"/>
  <c r="Q14" i="34"/>
  <c r="R14" i="34"/>
  <c r="T14" i="34"/>
  <c r="U14" i="34"/>
  <c r="G15" i="34"/>
  <c r="I15" i="34"/>
  <c r="J15" i="34"/>
  <c r="L15" i="34"/>
  <c r="M15" i="34"/>
  <c r="O15" i="34"/>
  <c r="Q15" i="34"/>
  <c r="R15" i="34"/>
  <c r="T15" i="34"/>
  <c r="U15" i="34"/>
  <c r="G16" i="34"/>
  <c r="I16" i="34"/>
  <c r="J16" i="34"/>
  <c r="L16" i="34"/>
  <c r="M16" i="34"/>
  <c r="O16" i="34"/>
  <c r="Q16" i="34"/>
  <c r="R16" i="34"/>
  <c r="T16" i="34"/>
  <c r="U16" i="34"/>
  <c r="G17" i="34"/>
  <c r="I17" i="34"/>
  <c r="J17" i="34"/>
  <c r="L17" i="34"/>
  <c r="M17" i="34"/>
  <c r="O17" i="34"/>
  <c r="Q17" i="34"/>
  <c r="R17" i="34"/>
  <c r="T17" i="34"/>
  <c r="U17" i="34"/>
  <c r="G18" i="34"/>
  <c r="I18" i="34"/>
  <c r="J18" i="34"/>
  <c r="L18" i="34"/>
  <c r="M18" i="34"/>
  <c r="O18" i="34"/>
  <c r="Q18" i="34"/>
  <c r="R18" i="34"/>
  <c r="T18" i="34"/>
  <c r="U18" i="34"/>
  <c r="G19" i="34"/>
  <c r="I19" i="34"/>
  <c r="J19" i="34"/>
  <c r="L19" i="34"/>
  <c r="M19" i="34"/>
  <c r="O19" i="34"/>
  <c r="Q19" i="34"/>
  <c r="R19" i="34"/>
  <c r="T19" i="34"/>
  <c r="U19" i="34"/>
  <c r="G20" i="34"/>
  <c r="I20" i="34"/>
  <c r="J20" i="34"/>
  <c r="L20" i="34"/>
  <c r="M20" i="34"/>
  <c r="O20" i="34"/>
  <c r="P20" i="34"/>
  <c r="Q20" i="34"/>
  <c r="R20" i="34"/>
  <c r="T20" i="34"/>
  <c r="U20" i="34"/>
  <c r="G21" i="34"/>
  <c r="H21" i="34"/>
  <c r="I21" i="34"/>
  <c r="J21" i="34"/>
  <c r="L21" i="34"/>
  <c r="M21" i="34"/>
  <c r="O21" i="34"/>
  <c r="P21" i="34"/>
  <c r="Q21" i="34"/>
  <c r="R21" i="34"/>
  <c r="T21" i="34"/>
  <c r="U21" i="34"/>
  <c r="G22" i="34"/>
  <c r="H22" i="34"/>
  <c r="I22" i="34"/>
  <c r="J22" i="34"/>
  <c r="L22" i="34"/>
  <c r="M22" i="34"/>
  <c r="O22" i="34"/>
  <c r="P22" i="34"/>
  <c r="Q22" i="34"/>
  <c r="R22" i="34"/>
  <c r="T22" i="34"/>
  <c r="U22" i="34"/>
  <c r="G23" i="34"/>
  <c r="H23" i="34"/>
  <c r="I23" i="34"/>
  <c r="J23" i="34"/>
  <c r="L23" i="34"/>
  <c r="M23" i="34"/>
  <c r="O23" i="34"/>
  <c r="P23" i="34"/>
  <c r="Q23" i="34"/>
  <c r="R23" i="34"/>
  <c r="T23" i="34"/>
  <c r="U23" i="34"/>
  <c r="G24" i="34"/>
  <c r="H24" i="34"/>
  <c r="I24" i="34"/>
  <c r="J24" i="34"/>
  <c r="L24" i="34"/>
  <c r="M24" i="34"/>
  <c r="O24" i="34"/>
  <c r="P24" i="34"/>
  <c r="Q24" i="34"/>
  <c r="R24" i="34"/>
  <c r="T24" i="34"/>
  <c r="U24" i="34"/>
  <c r="G25" i="34"/>
  <c r="H25" i="34"/>
  <c r="I25" i="34"/>
  <c r="J25" i="34"/>
  <c r="L25" i="34"/>
  <c r="M25" i="34"/>
  <c r="O25" i="34"/>
  <c r="P25" i="34"/>
  <c r="Q25" i="34"/>
  <c r="R25" i="34"/>
  <c r="T25" i="34"/>
  <c r="U25" i="34"/>
  <c r="G26" i="34"/>
  <c r="H26" i="34"/>
  <c r="I26" i="34"/>
  <c r="J26" i="34"/>
  <c r="L26" i="34"/>
  <c r="M26" i="34"/>
  <c r="N26" i="34"/>
  <c r="O26" i="34"/>
  <c r="P26" i="34"/>
  <c r="Q26" i="34"/>
  <c r="R26" i="34"/>
  <c r="T26" i="34"/>
  <c r="U26" i="34"/>
  <c r="G27" i="34"/>
  <c r="H27" i="34"/>
  <c r="I27" i="34"/>
  <c r="J27" i="34"/>
  <c r="L27" i="34"/>
  <c r="M27" i="34"/>
  <c r="N27" i="34"/>
  <c r="O27" i="34"/>
  <c r="P27" i="34"/>
  <c r="Q27" i="34"/>
  <c r="R27" i="34"/>
  <c r="T27" i="34"/>
  <c r="U27" i="34"/>
  <c r="G28" i="34"/>
  <c r="H28" i="34"/>
  <c r="I28" i="34"/>
  <c r="J28" i="34"/>
  <c r="L28" i="34"/>
  <c r="M28" i="34"/>
  <c r="N28" i="34"/>
  <c r="O28" i="34"/>
  <c r="P28" i="34"/>
  <c r="Q28" i="34"/>
  <c r="R28" i="34"/>
  <c r="T28" i="34"/>
  <c r="U28" i="34"/>
  <c r="G29" i="34"/>
  <c r="H29" i="34"/>
  <c r="I29" i="34"/>
  <c r="J29" i="34"/>
  <c r="L29" i="34"/>
  <c r="M29" i="34"/>
  <c r="N29" i="34"/>
  <c r="O29" i="34"/>
  <c r="P29" i="34"/>
  <c r="Q29" i="34"/>
  <c r="R29" i="34"/>
  <c r="T29" i="34"/>
  <c r="U29" i="34"/>
  <c r="G30" i="34"/>
  <c r="H30" i="34"/>
  <c r="I30" i="34"/>
  <c r="J30" i="34"/>
  <c r="L30" i="34"/>
  <c r="M30" i="34"/>
  <c r="N30" i="34"/>
  <c r="O30" i="34"/>
  <c r="P30" i="34"/>
  <c r="Q30" i="34"/>
  <c r="R30" i="34"/>
  <c r="T30" i="34"/>
  <c r="U30" i="34"/>
  <c r="G31" i="34"/>
  <c r="H31" i="34"/>
  <c r="I31" i="34"/>
  <c r="J31" i="34"/>
  <c r="L31" i="34"/>
  <c r="M31" i="34"/>
  <c r="N31" i="34"/>
  <c r="O31" i="34"/>
  <c r="P31" i="34"/>
  <c r="Q31" i="34"/>
  <c r="R31" i="34"/>
  <c r="S31" i="34"/>
  <c r="T31" i="34"/>
  <c r="U31" i="34"/>
  <c r="G32" i="34"/>
  <c r="H32" i="34"/>
  <c r="I32" i="34"/>
  <c r="J32" i="34"/>
  <c r="K32" i="34"/>
  <c r="L32" i="34"/>
  <c r="M32" i="34"/>
  <c r="N32" i="34"/>
  <c r="O32" i="34"/>
  <c r="P32" i="34"/>
  <c r="Q32" i="34"/>
  <c r="R32" i="34"/>
  <c r="S32" i="34"/>
  <c r="T32" i="34"/>
  <c r="U32" i="34"/>
  <c r="G33" i="34"/>
  <c r="H33" i="34"/>
  <c r="I33" i="34"/>
  <c r="J33" i="34"/>
  <c r="K33" i="34"/>
  <c r="L33" i="34"/>
  <c r="M33" i="34"/>
  <c r="N33" i="34"/>
  <c r="O33" i="34"/>
  <c r="P33" i="34"/>
  <c r="Q33" i="34"/>
  <c r="R33" i="34"/>
  <c r="S33" i="34"/>
  <c r="T33" i="34"/>
  <c r="U33" i="34"/>
  <c r="G34" i="34"/>
  <c r="H34" i="34"/>
  <c r="I34" i="34"/>
  <c r="J34" i="34"/>
  <c r="K34" i="34"/>
  <c r="L34" i="34"/>
  <c r="M34" i="34"/>
  <c r="N34" i="34"/>
  <c r="O34" i="34"/>
  <c r="P34" i="34"/>
  <c r="Q34" i="34"/>
  <c r="R34" i="34"/>
  <c r="S34" i="34"/>
  <c r="T34" i="34"/>
  <c r="U34" i="34"/>
  <c r="G35" i="34"/>
  <c r="H35" i="34"/>
  <c r="I35" i="34"/>
  <c r="J35" i="34"/>
  <c r="K35" i="34"/>
  <c r="L35" i="34"/>
  <c r="M35" i="34"/>
  <c r="N35" i="34"/>
  <c r="O35" i="34"/>
  <c r="P35" i="34"/>
  <c r="Q35" i="34"/>
  <c r="R35" i="34"/>
  <c r="S35" i="34"/>
  <c r="T35" i="34"/>
  <c r="U35" i="34"/>
  <c r="G36" i="34"/>
  <c r="H36" i="34"/>
  <c r="I36" i="34"/>
  <c r="J36" i="34"/>
  <c r="K36" i="34"/>
  <c r="L36" i="34"/>
  <c r="M36" i="34"/>
  <c r="N36" i="34"/>
  <c r="O36" i="34"/>
  <c r="P36" i="34"/>
  <c r="Q36" i="34"/>
  <c r="R36" i="34"/>
  <c r="S36" i="34"/>
  <c r="T36" i="34"/>
  <c r="U36" i="34"/>
  <c r="G37" i="34"/>
  <c r="H37" i="34"/>
  <c r="I37" i="34"/>
  <c r="J37" i="34"/>
  <c r="K37" i="34"/>
  <c r="L37" i="34"/>
  <c r="M37" i="34"/>
  <c r="N37" i="34"/>
  <c r="O37" i="34"/>
  <c r="P37" i="34"/>
  <c r="Q37" i="34"/>
  <c r="R37" i="34"/>
  <c r="S37" i="34"/>
  <c r="T37" i="34"/>
  <c r="U37" i="34"/>
  <c r="G38" i="34"/>
  <c r="H38" i="34"/>
  <c r="I38" i="34"/>
  <c r="J38" i="34"/>
  <c r="K38" i="34"/>
  <c r="L38" i="34"/>
  <c r="M38" i="34"/>
  <c r="N38" i="34"/>
  <c r="O38" i="34"/>
  <c r="P38" i="34"/>
  <c r="Q38" i="34"/>
  <c r="R38" i="34"/>
  <c r="S38" i="34"/>
  <c r="T38" i="34"/>
  <c r="U38" i="34"/>
  <c r="G39" i="34"/>
  <c r="H39" i="34"/>
  <c r="I39" i="34"/>
  <c r="J39" i="34"/>
  <c r="K39" i="34"/>
  <c r="L39" i="34"/>
  <c r="M39" i="34"/>
  <c r="N39" i="34"/>
  <c r="O39" i="34"/>
  <c r="P39" i="34"/>
  <c r="Q39" i="34"/>
  <c r="R39" i="34"/>
  <c r="S39" i="34"/>
  <c r="T39" i="34"/>
  <c r="U39" i="34"/>
  <c r="G40" i="34"/>
  <c r="H40" i="34"/>
  <c r="I40" i="34"/>
  <c r="J40" i="34"/>
  <c r="K40" i="34"/>
  <c r="L40" i="34"/>
  <c r="M40" i="34"/>
  <c r="N40" i="34"/>
  <c r="O40" i="34"/>
  <c r="P40" i="34"/>
  <c r="Q40" i="34"/>
  <c r="R40" i="34"/>
  <c r="S40" i="34"/>
  <c r="T40" i="34"/>
  <c r="U40" i="34"/>
  <c r="G41" i="34"/>
  <c r="H41" i="34"/>
  <c r="I41" i="34"/>
  <c r="J41" i="34"/>
  <c r="K41" i="34"/>
  <c r="L41" i="34"/>
  <c r="M41" i="34"/>
  <c r="N41" i="34"/>
  <c r="O41" i="34"/>
  <c r="P41" i="34"/>
  <c r="Q41" i="34"/>
  <c r="R41" i="34"/>
  <c r="S41" i="34"/>
  <c r="T41" i="34"/>
  <c r="U41" i="34"/>
  <c r="G42" i="34"/>
  <c r="H42" i="34"/>
  <c r="I42" i="34"/>
  <c r="J42" i="34"/>
  <c r="K42" i="34"/>
  <c r="L42" i="34"/>
  <c r="M42" i="34"/>
  <c r="N42" i="34"/>
  <c r="O42" i="34"/>
  <c r="P42" i="34"/>
  <c r="Q42" i="34"/>
  <c r="R42" i="34"/>
  <c r="S42" i="34"/>
  <c r="T42" i="34"/>
  <c r="U42" i="34"/>
  <c r="G43" i="34"/>
  <c r="H43" i="34"/>
  <c r="I43" i="34"/>
  <c r="J43" i="34"/>
  <c r="K43" i="34"/>
  <c r="L43" i="34"/>
  <c r="M43" i="34"/>
  <c r="N43" i="34"/>
  <c r="O43" i="34"/>
  <c r="P43" i="34"/>
  <c r="Q43" i="34"/>
  <c r="R43" i="34"/>
  <c r="S43" i="34"/>
  <c r="T43" i="34"/>
  <c r="U43" i="34"/>
  <c r="G44" i="34"/>
  <c r="H44" i="34"/>
  <c r="I44" i="34"/>
  <c r="J44" i="34"/>
  <c r="K44" i="34"/>
  <c r="L44" i="34"/>
  <c r="M44" i="34"/>
  <c r="N44" i="34"/>
  <c r="O44" i="34"/>
  <c r="P44" i="34"/>
  <c r="Q44" i="34"/>
  <c r="R44" i="34"/>
  <c r="S44" i="34"/>
  <c r="T44" i="34"/>
  <c r="U44" i="34"/>
  <c r="G45" i="34"/>
  <c r="H45" i="34"/>
  <c r="I45" i="34"/>
  <c r="J45" i="34"/>
  <c r="K45" i="34"/>
  <c r="L45" i="34"/>
  <c r="M45" i="34"/>
  <c r="N45" i="34"/>
  <c r="O45" i="34"/>
  <c r="P45" i="34"/>
  <c r="Q45" i="34"/>
  <c r="R45" i="34"/>
  <c r="S45" i="34"/>
  <c r="T45" i="34"/>
  <c r="U45" i="34"/>
  <c r="G46" i="34"/>
  <c r="H46" i="34"/>
  <c r="I46" i="34"/>
  <c r="J46" i="34"/>
  <c r="K46" i="34"/>
  <c r="L46" i="34"/>
  <c r="M46" i="34"/>
  <c r="N46" i="34"/>
  <c r="O46" i="34"/>
  <c r="P46" i="34"/>
  <c r="Q46" i="34"/>
  <c r="R46" i="34"/>
  <c r="S46" i="34"/>
  <c r="T46" i="34"/>
  <c r="U46" i="34"/>
  <c r="G47" i="34"/>
  <c r="H47" i="34"/>
  <c r="I47" i="34"/>
  <c r="J47" i="34"/>
  <c r="K47" i="34"/>
  <c r="L47" i="34"/>
  <c r="M47" i="34"/>
  <c r="N47" i="34"/>
  <c r="O47" i="34"/>
  <c r="P47" i="34"/>
  <c r="Q47" i="34"/>
  <c r="R47" i="34"/>
  <c r="S47" i="34"/>
  <c r="T47" i="34"/>
  <c r="U47" i="34"/>
  <c r="G48" i="34"/>
  <c r="H48" i="34"/>
  <c r="I48" i="34"/>
  <c r="J48" i="34"/>
  <c r="K48" i="34"/>
  <c r="L48" i="34"/>
  <c r="M48" i="34"/>
  <c r="N48" i="34"/>
  <c r="O48" i="34"/>
  <c r="P48" i="34"/>
  <c r="Q48" i="34"/>
  <c r="R48" i="34"/>
  <c r="S48" i="34"/>
  <c r="T48" i="34"/>
  <c r="U48" i="34"/>
  <c r="G49" i="34"/>
  <c r="H49" i="34"/>
  <c r="I49" i="34"/>
  <c r="J49" i="34"/>
  <c r="K49" i="34"/>
  <c r="L49" i="34"/>
  <c r="M49" i="34"/>
  <c r="N49" i="34"/>
  <c r="O49" i="34"/>
  <c r="P49" i="34"/>
  <c r="Q49" i="34"/>
  <c r="R49" i="34"/>
  <c r="S49" i="34"/>
  <c r="T49" i="34"/>
  <c r="U49" i="34"/>
  <c r="G50" i="34"/>
  <c r="H50" i="34"/>
  <c r="I50" i="34"/>
  <c r="J50" i="34"/>
  <c r="K50" i="34"/>
  <c r="L50" i="34"/>
  <c r="M50" i="34"/>
  <c r="N50" i="34"/>
  <c r="O50" i="34"/>
  <c r="P50" i="34"/>
  <c r="Q50" i="34"/>
  <c r="R50" i="34"/>
  <c r="S50" i="34"/>
  <c r="T50" i="34"/>
  <c r="U50" i="34"/>
  <c r="G51" i="34"/>
  <c r="H51" i="34"/>
  <c r="I51" i="34"/>
  <c r="J51" i="34"/>
  <c r="K51" i="34"/>
  <c r="L51" i="34"/>
  <c r="M51" i="34"/>
  <c r="N51" i="34"/>
  <c r="O51" i="34"/>
  <c r="P51" i="34"/>
  <c r="Q51" i="34"/>
  <c r="R51" i="34"/>
  <c r="S51" i="34"/>
  <c r="T51" i="34"/>
  <c r="U51" i="34"/>
  <c r="G52" i="34"/>
  <c r="H52" i="34"/>
  <c r="I52" i="34"/>
  <c r="J52" i="34"/>
  <c r="K52" i="34"/>
  <c r="L52" i="34"/>
  <c r="M52" i="34"/>
  <c r="N52" i="34"/>
  <c r="O52" i="34"/>
  <c r="P52" i="34"/>
  <c r="Q52" i="34"/>
  <c r="R52" i="34"/>
  <c r="S52" i="34"/>
  <c r="T52" i="34"/>
  <c r="U52" i="34"/>
  <c r="G53" i="34"/>
  <c r="H53" i="34"/>
  <c r="I53" i="34"/>
  <c r="J53" i="34"/>
  <c r="K53" i="34"/>
  <c r="L53" i="34"/>
  <c r="M53" i="34"/>
  <c r="N53" i="34"/>
  <c r="O53" i="34"/>
  <c r="P53" i="34"/>
  <c r="Q53" i="34"/>
  <c r="R53" i="34"/>
  <c r="S53" i="34"/>
  <c r="T53" i="34"/>
  <c r="U53" i="34"/>
  <c r="G54" i="34"/>
  <c r="H54" i="34"/>
  <c r="I54" i="34"/>
  <c r="J54" i="34"/>
  <c r="K54" i="34"/>
  <c r="L54" i="34"/>
  <c r="M54" i="34"/>
  <c r="N54" i="34"/>
  <c r="O54" i="34"/>
  <c r="P54" i="34"/>
  <c r="Q54" i="34"/>
  <c r="R54" i="34"/>
  <c r="S54" i="34"/>
  <c r="T54" i="34"/>
  <c r="U54" i="34"/>
  <c r="G55" i="34"/>
  <c r="H55" i="34"/>
  <c r="I55" i="34"/>
  <c r="J55" i="34"/>
  <c r="K55" i="34"/>
  <c r="L55" i="34"/>
  <c r="M55" i="34"/>
  <c r="N55" i="34"/>
  <c r="O55" i="34"/>
  <c r="P55" i="34"/>
  <c r="Q55" i="34"/>
  <c r="R55" i="34"/>
  <c r="S55" i="34"/>
  <c r="T55" i="34"/>
  <c r="U55" i="34"/>
  <c r="G56" i="34"/>
  <c r="H56" i="34"/>
  <c r="I56" i="34"/>
  <c r="J56" i="34"/>
  <c r="K56" i="34"/>
  <c r="L56" i="34"/>
  <c r="M56" i="34"/>
  <c r="N56" i="34"/>
  <c r="O56" i="34"/>
  <c r="P56" i="34"/>
  <c r="Q56" i="34"/>
  <c r="R56" i="34"/>
  <c r="S56" i="34"/>
  <c r="T56" i="34"/>
  <c r="U56" i="34"/>
  <c r="G57" i="34"/>
  <c r="H57" i="34"/>
  <c r="I57" i="34"/>
  <c r="J57" i="34"/>
  <c r="K57" i="34"/>
  <c r="L57" i="34"/>
  <c r="M57" i="34"/>
  <c r="N57" i="34"/>
  <c r="O57" i="34"/>
  <c r="P57" i="34"/>
  <c r="Q57" i="34"/>
  <c r="R57" i="34"/>
  <c r="S57" i="34"/>
  <c r="T57" i="34"/>
  <c r="U57" i="34"/>
  <c r="G58" i="34"/>
  <c r="H58" i="34"/>
  <c r="I58" i="34"/>
  <c r="J58" i="34"/>
  <c r="K58" i="34"/>
  <c r="L58" i="34"/>
  <c r="M58" i="34"/>
  <c r="N58" i="34"/>
  <c r="O58" i="34"/>
  <c r="P58" i="34"/>
  <c r="Q58" i="34"/>
  <c r="R58" i="34"/>
  <c r="S58" i="34"/>
  <c r="T58" i="34"/>
  <c r="U58" i="34"/>
  <c r="G59" i="34"/>
  <c r="H59" i="34"/>
  <c r="I59" i="34"/>
  <c r="J59" i="34"/>
  <c r="K59" i="34"/>
  <c r="L59" i="34"/>
  <c r="M59" i="34"/>
  <c r="N59" i="34"/>
  <c r="O59" i="34"/>
  <c r="P59" i="34"/>
  <c r="Q59" i="34"/>
  <c r="R59" i="34"/>
  <c r="S59" i="34"/>
  <c r="T59" i="34"/>
  <c r="U59" i="34"/>
  <c r="G60" i="34"/>
  <c r="H60" i="34"/>
  <c r="I60" i="34"/>
  <c r="J60" i="34"/>
  <c r="K60" i="34"/>
  <c r="L60" i="34"/>
  <c r="M60" i="34"/>
  <c r="N60" i="34"/>
  <c r="O60" i="34"/>
  <c r="P60" i="34"/>
  <c r="Q60" i="34"/>
  <c r="R60" i="34"/>
  <c r="S60" i="34"/>
  <c r="T60" i="34"/>
  <c r="U60" i="34"/>
  <c r="G61" i="34"/>
  <c r="H61" i="34"/>
  <c r="I61" i="34"/>
  <c r="J61" i="34"/>
  <c r="K61" i="34"/>
  <c r="L61" i="34"/>
  <c r="M61" i="34"/>
  <c r="N61" i="34"/>
  <c r="O61" i="34"/>
  <c r="P61" i="34"/>
  <c r="Q61" i="34"/>
  <c r="R61" i="34"/>
  <c r="S61" i="34"/>
  <c r="T61" i="34"/>
  <c r="U61" i="34"/>
  <c r="G62" i="34"/>
  <c r="H62" i="34"/>
  <c r="I62" i="34"/>
  <c r="J62" i="34"/>
  <c r="K62" i="34"/>
  <c r="L62" i="34"/>
  <c r="M62" i="34"/>
  <c r="N62" i="34"/>
  <c r="O62" i="34"/>
  <c r="P62" i="34"/>
  <c r="Q62" i="34"/>
  <c r="R62" i="34"/>
  <c r="S62" i="34"/>
  <c r="T62" i="34"/>
  <c r="U62" i="34"/>
  <c r="G63" i="34"/>
  <c r="H63" i="34"/>
  <c r="I63" i="34"/>
  <c r="J63" i="34"/>
  <c r="K63" i="34"/>
  <c r="L63" i="34"/>
  <c r="M63" i="34"/>
  <c r="N63" i="34"/>
  <c r="O63" i="34"/>
  <c r="P63" i="34"/>
  <c r="Q63" i="34"/>
  <c r="R63" i="34"/>
  <c r="S63" i="34"/>
  <c r="T63" i="34"/>
  <c r="U63" i="34"/>
  <c r="G64" i="34"/>
  <c r="H64" i="34"/>
  <c r="I64" i="34"/>
  <c r="J64" i="34"/>
  <c r="K64" i="34"/>
  <c r="L64" i="34"/>
  <c r="M64" i="34"/>
  <c r="N64" i="34"/>
  <c r="O64" i="34"/>
  <c r="P64" i="34"/>
  <c r="Q64" i="34"/>
  <c r="R64" i="34"/>
  <c r="S64" i="34"/>
  <c r="T64" i="34"/>
  <c r="U64" i="34"/>
  <c r="G65" i="34"/>
  <c r="H65" i="34"/>
  <c r="I65" i="34"/>
  <c r="J65" i="34"/>
  <c r="K65" i="34"/>
  <c r="L65" i="34"/>
  <c r="M65" i="34"/>
  <c r="N65" i="34"/>
  <c r="O65" i="34"/>
  <c r="P65" i="34"/>
  <c r="Q65" i="34"/>
  <c r="R65" i="34"/>
  <c r="S65" i="34"/>
  <c r="T65" i="34"/>
  <c r="U65" i="34"/>
  <c r="G66" i="34"/>
  <c r="H66" i="34"/>
  <c r="I66" i="34"/>
  <c r="J66" i="34"/>
  <c r="K66" i="34"/>
  <c r="L66" i="34"/>
  <c r="M66" i="34"/>
  <c r="N66" i="34"/>
  <c r="O66" i="34"/>
  <c r="P66" i="34"/>
  <c r="Q66" i="34"/>
  <c r="R66" i="34"/>
  <c r="S66" i="34"/>
  <c r="T66" i="34"/>
  <c r="U66" i="34"/>
  <c r="G67" i="34"/>
  <c r="H67" i="34"/>
  <c r="I67" i="34"/>
  <c r="J67" i="34"/>
  <c r="K67" i="34"/>
  <c r="L67" i="34"/>
  <c r="M67" i="34"/>
  <c r="N67" i="34"/>
  <c r="O67" i="34"/>
  <c r="P67" i="34"/>
  <c r="Q67" i="34"/>
  <c r="R67" i="34"/>
  <c r="S67" i="34"/>
  <c r="T67" i="34"/>
  <c r="U67" i="34"/>
  <c r="G68" i="34"/>
  <c r="H68" i="34"/>
  <c r="I68" i="34"/>
  <c r="J68" i="34"/>
  <c r="K68" i="34"/>
  <c r="L68" i="34"/>
  <c r="M68" i="34"/>
  <c r="N68" i="34"/>
  <c r="O68" i="34"/>
  <c r="P68" i="34"/>
  <c r="Q68" i="34"/>
  <c r="R68" i="34"/>
  <c r="S68" i="34"/>
  <c r="T68" i="34"/>
  <c r="U68" i="34"/>
  <c r="G69" i="34"/>
  <c r="H69" i="34"/>
  <c r="I69" i="34"/>
  <c r="J69" i="34"/>
  <c r="K69" i="34"/>
  <c r="L69" i="34"/>
  <c r="M69" i="34"/>
  <c r="N69" i="34"/>
  <c r="O69" i="34"/>
  <c r="P69" i="34"/>
  <c r="Q69" i="34"/>
  <c r="R69" i="34"/>
  <c r="S69" i="34"/>
  <c r="T69" i="34"/>
  <c r="U69" i="34"/>
  <c r="G70" i="34"/>
  <c r="H70" i="34"/>
  <c r="I70" i="34"/>
  <c r="J70" i="34"/>
  <c r="K70" i="34"/>
  <c r="L70" i="34"/>
  <c r="M70" i="34"/>
  <c r="N70" i="34"/>
  <c r="O70" i="34"/>
  <c r="P70" i="34"/>
  <c r="Q70" i="34"/>
  <c r="R70" i="34"/>
  <c r="S70" i="34"/>
  <c r="T70" i="34"/>
  <c r="U70" i="34"/>
  <c r="G71" i="34"/>
  <c r="H71" i="34"/>
  <c r="I71" i="34"/>
  <c r="J71" i="34"/>
  <c r="K71" i="34"/>
  <c r="L71" i="34"/>
  <c r="M71" i="34"/>
  <c r="N71" i="34"/>
  <c r="O71" i="34"/>
  <c r="P71" i="34"/>
  <c r="Q71" i="34"/>
  <c r="R71" i="34"/>
  <c r="S71" i="34"/>
  <c r="T71" i="34"/>
  <c r="U71" i="34"/>
  <c r="G72" i="34"/>
  <c r="H72" i="34"/>
  <c r="I72" i="34"/>
  <c r="J72" i="34"/>
  <c r="K72" i="34"/>
  <c r="L72" i="34"/>
  <c r="M72" i="34"/>
  <c r="N72" i="34"/>
  <c r="O72" i="34"/>
  <c r="P72" i="34"/>
  <c r="Q72" i="34"/>
  <c r="R72" i="34"/>
  <c r="S72" i="34"/>
  <c r="T72" i="34"/>
  <c r="U72" i="34"/>
  <c r="G73" i="34"/>
  <c r="H73" i="34"/>
  <c r="I73" i="34"/>
  <c r="J73" i="34"/>
  <c r="K73" i="34"/>
  <c r="L73" i="34"/>
  <c r="M73" i="34"/>
  <c r="N73" i="34"/>
  <c r="O73" i="34"/>
  <c r="P73" i="34"/>
  <c r="Q73" i="34"/>
  <c r="R73" i="34"/>
  <c r="S73" i="34"/>
  <c r="T73" i="34"/>
  <c r="U73" i="34"/>
  <c r="G74" i="34"/>
  <c r="H74" i="34"/>
  <c r="I74" i="34"/>
  <c r="J74" i="34"/>
  <c r="K74" i="34"/>
  <c r="L74" i="34"/>
  <c r="M74" i="34"/>
  <c r="N74" i="34"/>
  <c r="O74" i="34"/>
  <c r="P74" i="34"/>
  <c r="Q74" i="34"/>
  <c r="R74" i="34"/>
  <c r="S74" i="34"/>
  <c r="T74" i="34"/>
  <c r="U74" i="34"/>
  <c r="G75" i="34"/>
  <c r="H75" i="34"/>
  <c r="I75" i="34"/>
  <c r="J75" i="34"/>
  <c r="K75" i="34"/>
  <c r="L75" i="34"/>
  <c r="M75" i="34"/>
  <c r="N75" i="34"/>
  <c r="O75" i="34"/>
  <c r="P75" i="34"/>
  <c r="Q75" i="34"/>
  <c r="R75" i="34"/>
  <c r="S75" i="34"/>
  <c r="T75" i="34"/>
  <c r="U75" i="34"/>
  <c r="G76" i="34"/>
  <c r="H76" i="34"/>
  <c r="I76" i="34"/>
  <c r="J76" i="34"/>
  <c r="K76" i="34"/>
  <c r="L76" i="34"/>
  <c r="M76" i="34"/>
  <c r="N76" i="34"/>
  <c r="O76" i="34"/>
  <c r="P76" i="34"/>
  <c r="Q76" i="34"/>
  <c r="R76" i="34"/>
  <c r="S76" i="34"/>
  <c r="T76" i="34"/>
  <c r="U76" i="34"/>
  <c r="G77" i="34"/>
  <c r="H77" i="34"/>
  <c r="I77" i="34"/>
  <c r="J77" i="34"/>
  <c r="K77" i="34"/>
  <c r="L77" i="34"/>
  <c r="M77" i="34"/>
  <c r="N77" i="34"/>
  <c r="O77" i="34"/>
  <c r="P77" i="34"/>
  <c r="Q77" i="34"/>
  <c r="R77" i="34"/>
  <c r="S77" i="34"/>
  <c r="T77" i="34"/>
  <c r="U77" i="34"/>
  <c r="G78" i="34"/>
  <c r="H78" i="34"/>
  <c r="I78" i="34"/>
  <c r="J78" i="34"/>
  <c r="K78" i="34"/>
  <c r="L78" i="34"/>
  <c r="M78" i="34"/>
  <c r="N78" i="34"/>
  <c r="O78" i="34"/>
  <c r="P78" i="34"/>
  <c r="Q78" i="34"/>
  <c r="R78" i="34"/>
  <c r="S78" i="34"/>
  <c r="T78" i="34"/>
  <c r="U78" i="34"/>
  <c r="G79" i="34"/>
  <c r="H79" i="34"/>
  <c r="I79" i="34"/>
  <c r="J79" i="34"/>
  <c r="K79" i="34"/>
  <c r="L79" i="34"/>
  <c r="M79" i="34"/>
  <c r="N79" i="34"/>
  <c r="O79" i="34"/>
  <c r="P79" i="34"/>
  <c r="Q79" i="34"/>
  <c r="R79" i="34"/>
  <c r="S79" i="34"/>
  <c r="T79" i="34"/>
  <c r="U79" i="34"/>
  <c r="G80" i="34"/>
  <c r="H80" i="34"/>
  <c r="I80" i="34"/>
  <c r="J80" i="34"/>
  <c r="K80" i="34"/>
  <c r="L80" i="34"/>
  <c r="M80" i="34"/>
  <c r="N80" i="34"/>
  <c r="O80" i="34"/>
  <c r="P80" i="34"/>
  <c r="Q80" i="34"/>
  <c r="R80" i="34"/>
  <c r="S80" i="34"/>
  <c r="T80" i="34"/>
  <c r="U80" i="34"/>
  <c r="G81" i="34"/>
  <c r="H81" i="34"/>
  <c r="I81" i="34"/>
  <c r="J81" i="34"/>
  <c r="K81" i="34"/>
  <c r="L81" i="34"/>
  <c r="M81" i="34"/>
  <c r="N81" i="34"/>
  <c r="O81" i="34"/>
  <c r="P81" i="34"/>
  <c r="Q81" i="34"/>
  <c r="R81" i="34"/>
  <c r="S81" i="34"/>
  <c r="T81" i="34"/>
  <c r="U81" i="34"/>
  <c r="G82" i="34"/>
  <c r="H82" i="34"/>
  <c r="I82" i="34"/>
  <c r="J82" i="34"/>
  <c r="K82" i="34"/>
  <c r="L82" i="34"/>
  <c r="M82" i="34"/>
  <c r="N82" i="34"/>
  <c r="O82" i="34"/>
  <c r="P82" i="34"/>
  <c r="Q82" i="34"/>
  <c r="R82" i="34"/>
  <c r="S82" i="34"/>
  <c r="T82" i="34"/>
  <c r="U82" i="34"/>
  <c r="G83" i="34"/>
  <c r="H83" i="34"/>
  <c r="I83" i="34"/>
  <c r="J83" i="34"/>
  <c r="K83" i="34"/>
  <c r="L83" i="34"/>
  <c r="M83" i="34"/>
  <c r="N83" i="34"/>
  <c r="O83" i="34"/>
  <c r="P83" i="34"/>
  <c r="Q83" i="34"/>
  <c r="R83" i="34"/>
  <c r="S83" i="34"/>
  <c r="T83" i="34"/>
  <c r="U83" i="34"/>
  <c r="G84" i="34"/>
  <c r="H84" i="34"/>
  <c r="I84" i="34"/>
  <c r="J84" i="34"/>
  <c r="K84" i="34"/>
  <c r="L84" i="34"/>
  <c r="M84" i="34"/>
  <c r="N84" i="34"/>
  <c r="O84" i="34"/>
  <c r="P84" i="34"/>
  <c r="Q84" i="34"/>
  <c r="R84" i="34"/>
  <c r="S84" i="34"/>
  <c r="T84" i="34"/>
  <c r="U84" i="34"/>
  <c r="G85" i="34"/>
  <c r="H85" i="34"/>
  <c r="I85" i="34"/>
  <c r="J85" i="34"/>
  <c r="K85" i="34"/>
  <c r="L85" i="34"/>
  <c r="M85" i="34"/>
  <c r="N85" i="34"/>
  <c r="O85" i="34"/>
  <c r="P85" i="34"/>
  <c r="Q85" i="34"/>
  <c r="R85" i="34"/>
  <c r="S85" i="34"/>
  <c r="T85" i="34"/>
  <c r="U85" i="34"/>
  <c r="G86" i="34"/>
  <c r="H86" i="34"/>
  <c r="I86" i="34"/>
  <c r="J86" i="34"/>
  <c r="K86" i="34"/>
  <c r="L86" i="34"/>
  <c r="M86" i="34"/>
  <c r="N86" i="34"/>
  <c r="O86" i="34"/>
  <c r="P86" i="34"/>
  <c r="Q86" i="34"/>
  <c r="R86" i="34"/>
  <c r="S86" i="34"/>
  <c r="T86" i="34"/>
  <c r="U86" i="34"/>
  <c r="G87" i="34"/>
  <c r="H87" i="34"/>
  <c r="I87" i="34"/>
  <c r="J87" i="34"/>
  <c r="K87" i="34"/>
  <c r="L87" i="34"/>
  <c r="M87" i="34"/>
  <c r="N87" i="34"/>
  <c r="O87" i="34"/>
  <c r="P87" i="34"/>
  <c r="Q87" i="34"/>
  <c r="R87" i="34"/>
  <c r="S87" i="34"/>
  <c r="T87" i="34"/>
  <c r="U87" i="34"/>
  <c r="G88" i="34"/>
  <c r="H88" i="34"/>
  <c r="I88" i="34"/>
  <c r="J88" i="34"/>
  <c r="K88" i="34"/>
  <c r="L88" i="34"/>
  <c r="M88" i="34"/>
  <c r="N88" i="34"/>
  <c r="O88" i="34"/>
  <c r="P88" i="34"/>
  <c r="Q88" i="34"/>
  <c r="R88" i="34"/>
  <c r="S88" i="34"/>
  <c r="T88" i="34"/>
  <c r="U88" i="34"/>
  <c r="G89" i="34"/>
  <c r="H89" i="34"/>
  <c r="I89" i="34"/>
  <c r="J89" i="34"/>
  <c r="K89" i="34"/>
  <c r="L89" i="34"/>
  <c r="M89" i="34"/>
  <c r="N89" i="34"/>
  <c r="O89" i="34"/>
  <c r="P89" i="34"/>
  <c r="Q89" i="34"/>
  <c r="R89" i="34"/>
  <c r="S89" i="34"/>
  <c r="T89" i="34"/>
  <c r="U89" i="34"/>
  <c r="G90" i="34"/>
  <c r="H90" i="34"/>
  <c r="I90" i="34"/>
  <c r="J90" i="34"/>
  <c r="K90" i="34"/>
  <c r="L90" i="34"/>
  <c r="M90" i="34"/>
  <c r="N90" i="34"/>
  <c r="O90" i="34"/>
  <c r="P90" i="34"/>
  <c r="Q90" i="34"/>
  <c r="R90" i="34"/>
  <c r="S90" i="34"/>
  <c r="T90" i="34"/>
  <c r="U90" i="34"/>
  <c r="G91" i="34"/>
  <c r="H91" i="34"/>
  <c r="I91" i="34"/>
  <c r="J91" i="34"/>
  <c r="K91" i="34"/>
  <c r="L91" i="34"/>
  <c r="M91" i="34"/>
  <c r="N91" i="34"/>
  <c r="O91" i="34"/>
  <c r="P91" i="34"/>
  <c r="Q91" i="34"/>
  <c r="R91" i="34"/>
  <c r="S91" i="34"/>
  <c r="T91" i="34"/>
  <c r="U91" i="34"/>
  <c r="G92" i="34"/>
  <c r="H92" i="34"/>
  <c r="I92" i="34"/>
  <c r="J92" i="34"/>
  <c r="K92" i="34"/>
  <c r="L92" i="34"/>
  <c r="M92" i="34"/>
  <c r="N92" i="34"/>
  <c r="O92" i="34"/>
  <c r="P92" i="34"/>
  <c r="Q92" i="34"/>
  <c r="R92" i="34"/>
  <c r="S92" i="34"/>
  <c r="T92" i="34"/>
  <c r="U92" i="34"/>
  <c r="G93" i="34"/>
  <c r="H93" i="34"/>
  <c r="I93" i="34"/>
  <c r="J93" i="34"/>
  <c r="K93" i="34"/>
  <c r="L93" i="34"/>
  <c r="M93" i="34"/>
  <c r="N93" i="34"/>
  <c r="O93" i="34"/>
  <c r="P93" i="34"/>
  <c r="Q93" i="34"/>
  <c r="R93" i="34"/>
  <c r="S93" i="34"/>
  <c r="T93" i="34"/>
  <c r="U93" i="34"/>
  <c r="G94" i="34"/>
  <c r="H94" i="34"/>
  <c r="I94" i="34"/>
  <c r="J94" i="34"/>
  <c r="K94" i="34"/>
  <c r="L94" i="34"/>
  <c r="M94" i="34"/>
  <c r="N94" i="34"/>
  <c r="O94" i="34"/>
  <c r="P94" i="34"/>
  <c r="Q94" i="34"/>
  <c r="R94" i="34"/>
  <c r="S94" i="34"/>
  <c r="T94" i="34"/>
  <c r="U94" i="34"/>
  <c r="G95" i="34"/>
  <c r="H95" i="34"/>
  <c r="I95" i="34"/>
  <c r="J95" i="34"/>
  <c r="K95" i="34"/>
  <c r="L95" i="34"/>
  <c r="M95" i="34"/>
  <c r="N95" i="34"/>
  <c r="O95" i="34"/>
  <c r="P95" i="34"/>
  <c r="Q95" i="34"/>
  <c r="R95" i="34"/>
  <c r="S95" i="34"/>
  <c r="T95" i="34"/>
  <c r="U95" i="34"/>
  <c r="G96" i="34"/>
  <c r="H96" i="34"/>
  <c r="I96" i="34"/>
  <c r="J96" i="34"/>
  <c r="K96" i="34"/>
  <c r="L96" i="34"/>
  <c r="M96" i="34"/>
  <c r="N96" i="34"/>
  <c r="O96" i="34"/>
  <c r="P96" i="34"/>
  <c r="Q96" i="34"/>
  <c r="R96" i="34"/>
  <c r="S96" i="34"/>
  <c r="T96" i="34"/>
  <c r="U96" i="34"/>
  <c r="G98" i="34"/>
  <c r="H98" i="34"/>
  <c r="I98" i="34"/>
  <c r="J98" i="34"/>
  <c r="K98" i="34"/>
  <c r="L98" i="34"/>
  <c r="M98" i="34"/>
  <c r="N98" i="34"/>
  <c r="O98" i="34"/>
  <c r="P98" i="34"/>
  <c r="Q98" i="34"/>
  <c r="R98" i="34"/>
  <c r="S98" i="34"/>
  <c r="T98" i="34"/>
  <c r="U98" i="34"/>
  <c r="G99" i="34"/>
  <c r="H99" i="34"/>
  <c r="I99" i="34"/>
  <c r="J99" i="34"/>
  <c r="K99" i="34"/>
  <c r="L99" i="34"/>
  <c r="M99" i="34"/>
  <c r="N99" i="34"/>
  <c r="O99" i="34"/>
  <c r="P99" i="34"/>
  <c r="Q99" i="34"/>
  <c r="R99" i="34"/>
  <c r="S99" i="34"/>
  <c r="T99" i="34"/>
  <c r="U99" i="34"/>
  <c r="G100" i="34"/>
  <c r="H100" i="34"/>
  <c r="I100" i="34"/>
  <c r="J100" i="34"/>
  <c r="K100" i="34"/>
  <c r="L100" i="34"/>
  <c r="M100" i="34"/>
  <c r="N100" i="34"/>
  <c r="O100" i="34"/>
  <c r="P100" i="34"/>
  <c r="Q100" i="34"/>
  <c r="R100" i="34"/>
  <c r="S100" i="34"/>
  <c r="T100" i="34"/>
  <c r="U100" i="34"/>
  <c r="G101" i="34"/>
  <c r="H101" i="34"/>
  <c r="I101" i="34"/>
  <c r="J101" i="34"/>
  <c r="K101" i="34"/>
  <c r="L101" i="34"/>
  <c r="M101" i="34"/>
  <c r="N101" i="34"/>
  <c r="O101" i="34"/>
  <c r="P101" i="34"/>
  <c r="Q101" i="34"/>
  <c r="R101" i="34"/>
  <c r="S101" i="34"/>
  <c r="T101" i="34"/>
  <c r="U101" i="34"/>
  <c r="G102" i="34"/>
  <c r="H102" i="34"/>
  <c r="I102" i="34"/>
  <c r="J102" i="34"/>
  <c r="K102" i="34"/>
  <c r="L102" i="34"/>
  <c r="M102" i="34"/>
  <c r="N102" i="34"/>
  <c r="O102" i="34"/>
  <c r="P102" i="34"/>
  <c r="Q102" i="34"/>
  <c r="R102" i="34"/>
  <c r="S102" i="34"/>
  <c r="T102" i="34"/>
  <c r="U102" i="34"/>
  <c r="G103" i="34"/>
  <c r="H103" i="34"/>
  <c r="I103" i="34"/>
  <c r="J103" i="34"/>
  <c r="K103" i="34"/>
  <c r="L103" i="34"/>
  <c r="M103" i="34"/>
  <c r="N103" i="34"/>
  <c r="O103" i="34"/>
  <c r="P103" i="34"/>
  <c r="Q103" i="34"/>
  <c r="R103" i="34"/>
  <c r="S103" i="34"/>
  <c r="T103" i="34"/>
  <c r="U103" i="34"/>
  <c r="G104" i="34"/>
  <c r="H104" i="34"/>
  <c r="I104" i="34"/>
  <c r="J104" i="34"/>
  <c r="K104" i="34"/>
  <c r="L104" i="34"/>
  <c r="M104" i="34"/>
  <c r="N104" i="34"/>
  <c r="O104" i="34"/>
  <c r="P104" i="34"/>
  <c r="Q104" i="34"/>
  <c r="R104" i="34"/>
  <c r="S104" i="34"/>
  <c r="T104" i="34"/>
  <c r="U104" i="34"/>
  <c r="G105" i="34"/>
  <c r="H105" i="34"/>
  <c r="I105" i="34"/>
  <c r="J105" i="34"/>
  <c r="K105" i="34"/>
  <c r="L105" i="34"/>
  <c r="M105" i="34"/>
  <c r="N105" i="34"/>
  <c r="O105" i="34"/>
  <c r="P105" i="34"/>
  <c r="Q105" i="34"/>
  <c r="R105" i="34"/>
  <c r="S105" i="34"/>
  <c r="T105" i="34"/>
  <c r="U105" i="34"/>
  <c r="G106" i="34"/>
  <c r="H106" i="34"/>
  <c r="I106" i="34"/>
  <c r="J106" i="34"/>
  <c r="K106" i="34"/>
  <c r="L106" i="34"/>
  <c r="M106" i="34"/>
  <c r="N106" i="34"/>
  <c r="O106" i="34"/>
  <c r="P106" i="34"/>
  <c r="Q106" i="34"/>
  <c r="R106" i="34"/>
  <c r="S106" i="34"/>
  <c r="T106" i="34"/>
  <c r="U106" i="34"/>
  <c r="G107" i="34"/>
  <c r="H107" i="34"/>
  <c r="I107" i="34"/>
  <c r="J107" i="34"/>
  <c r="K107" i="34"/>
  <c r="L107" i="34"/>
  <c r="M107" i="34"/>
  <c r="N107" i="34"/>
  <c r="O107" i="34"/>
  <c r="P107" i="34"/>
  <c r="Q107" i="34"/>
  <c r="R107" i="34"/>
  <c r="S107" i="34"/>
  <c r="T107" i="34"/>
  <c r="U107" i="34"/>
  <c r="G108" i="34"/>
  <c r="H108" i="34"/>
  <c r="I108" i="34"/>
  <c r="J108" i="34"/>
  <c r="K108" i="34"/>
  <c r="L108" i="34"/>
  <c r="M108" i="34"/>
  <c r="N108" i="34"/>
  <c r="O108" i="34"/>
  <c r="P108" i="34"/>
  <c r="Q108" i="34"/>
  <c r="R108" i="34"/>
  <c r="S108" i="34"/>
  <c r="T108" i="34"/>
  <c r="U108" i="34"/>
  <c r="G109" i="34"/>
  <c r="H109" i="34"/>
  <c r="I109" i="34"/>
  <c r="J109" i="34"/>
  <c r="K109" i="34"/>
  <c r="L109" i="34"/>
  <c r="M109" i="34"/>
  <c r="N109" i="34"/>
  <c r="O109" i="34"/>
  <c r="P109" i="34"/>
  <c r="Q109" i="34"/>
  <c r="R109" i="34"/>
  <c r="S109" i="34"/>
  <c r="T109" i="34"/>
  <c r="U109" i="34"/>
  <c r="G110" i="34"/>
  <c r="H110" i="34"/>
  <c r="I110" i="34"/>
  <c r="J110" i="34"/>
  <c r="K110" i="34"/>
  <c r="L110" i="34"/>
  <c r="M110" i="34"/>
  <c r="N110" i="34"/>
  <c r="O110" i="34"/>
  <c r="P110" i="34"/>
  <c r="Q110" i="34"/>
  <c r="R110" i="34"/>
  <c r="S110" i="34"/>
  <c r="T110" i="34"/>
  <c r="U110" i="34"/>
  <c r="G111" i="34"/>
  <c r="H111" i="34"/>
  <c r="I111" i="34"/>
  <c r="J111" i="34"/>
  <c r="K111" i="34"/>
  <c r="L111" i="34"/>
  <c r="M111" i="34"/>
  <c r="N111" i="34"/>
  <c r="O111" i="34"/>
  <c r="P111" i="34"/>
  <c r="Q111" i="34"/>
  <c r="R111" i="34"/>
  <c r="S111" i="34"/>
  <c r="T111" i="34"/>
  <c r="U111" i="34"/>
  <c r="G112" i="34"/>
  <c r="H112" i="34"/>
  <c r="I112" i="34"/>
  <c r="J112" i="34"/>
  <c r="K112" i="34"/>
  <c r="L112" i="34"/>
  <c r="M112" i="34"/>
  <c r="N112" i="34"/>
  <c r="O112" i="34"/>
  <c r="P112" i="34"/>
  <c r="Q112" i="34"/>
  <c r="R112" i="34"/>
  <c r="S112" i="34"/>
  <c r="T112" i="34"/>
  <c r="U112" i="34"/>
  <c r="G113" i="34"/>
  <c r="H113" i="34"/>
  <c r="I113" i="34"/>
  <c r="J113" i="34"/>
  <c r="K113" i="34"/>
  <c r="L113" i="34"/>
  <c r="M113" i="34"/>
  <c r="N113" i="34"/>
  <c r="O113" i="34"/>
  <c r="P113" i="34"/>
  <c r="Q113" i="34"/>
  <c r="R113" i="34"/>
  <c r="S113" i="34"/>
  <c r="T113" i="34"/>
  <c r="U113" i="34"/>
  <c r="G114" i="34"/>
  <c r="H114" i="34"/>
  <c r="I114" i="34"/>
  <c r="J114" i="34"/>
  <c r="K114" i="34"/>
  <c r="L114" i="34"/>
  <c r="M114" i="34"/>
  <c r="N114" i="34"/>
  <c r="O114" i="34"/>
  <c r="P114" i="34"/>
  <c r="Q114" i="34"/>
  <c r="R114" i="34"/>
  <c r="S114" i="34"/>
  <c r="T114" i="34"/>
  <c r="U114" i="34"/>
  <c r="G115" i="34"/>
  <c r="H115" i="34"/>
  <c r="I115" i="34"/>
  <c r="J115" i="34"/>
  <c r="K115" i="34"/>
  <c r="L115" i="34"/>
  <c r="M115" i="34"/>
  <c r="N115" i="34"/>
  <c r="O115" i="34"/>
  <c r="P115" i="34"/>
  <c r="Q115" i="34"/>
  <c r="R115" i="34"/>
  <c r="S115" i="34"/>
  <c r="T115" i="34"/>
  <c r="U115" i="34"/>
  <c r="G116" i="34"/>
  <c r="H116" i="34"/>
  <c r="I116" i="34"/>
  <c r="J116" i="34"/>
  <c r="K116" i="34"/>
  <c r="L116" i="34"/>
  <c r="M116" i="34"/>
  <c r="N116" i="34"/>
  <c r="O116" i="34"/>
  <c r="P116" i="34"/>
  <c r="Q116" i="34"/>
  <c r="R116" i="34"/>
  <c r="S116" i="34"/>
  <c r="T116" i="34"/>
  <c r="U116" i="34"/>
  <c r="G117" i="34"/>
  <c r="H117" i="34"/>
  <c r="I117" i="34"/>
  <c r="J117" i="34"/>
  <c r="K117" i="34"/>
  <c r="L117" i="34"/>
  <c r="M117" i="34"/>
  <c r="N117" i="34"/>
  <c r="O117" i="34"/>
  <c r="P117" i="34"/>
  <c r="Q117" i="34"/>
  <c r="R117" i="34"/>
  <c r="S117" i="34"/>
  <c r="T117" i="34"/>
  <c r="U117" i="34"/>
  <c r="G118" i="34"/>
  <c r="H118" i="34"/>
  <c r="I118" i="34"/>
  <c r="J118" i="34"/>
  <c r="K118" i="34"/>
  <c r="L118" i="34"/>
  <c r="M118" i="34"/>
  <c r="N118" i="34"/>
  <c r="O118" i="34"/>
  <c r="P118" i="34"/>
  <c r="Q118" i="34"/>
  <c r="R118" i="34"/>
  <c r="S118" i="34"/>
  <c r="T118" i="34"/>
  <c r="U118" i="34"/>
  <c r="G119" i="34"/>
  <c r="H119" i="34"/>
  <c r="I119" i="34"/>
  <c r="J119" i="34"/>
  <c r="K119" i="34"/>
  <c r="L119" i="34"/>
  <c r="M119" i="34"/>
  <c r="N119" i="34"/>
  <c r="O119" i="34"/>
  <c r="P119" i="34"/>
  <c r="Q119" i="34"/>
  <c r="R119" i="34"/>
  <c r="S119" i="34"/>
  <c r="T119" i="34"/>
  <c r="U119" i="34"/>
  <c r="G120" i="34"/>
  <c r="H120" i="34"/>
  <c r="I120" i="34"/>
  <c r="J120" i="34"/>
  <c r="K120" i="34"/>
  <c r="L120" i="34"/>
  <c r="M120" i="34"/>
  <c r="N120" i="34"/>
  <c r="O120" i="34"/>
  <c r="P120" i="34"/>
  <c r="Q120" i="34"/>
  <c r="R120" i="34"/>
  <c r="S120" i="34"/>
  <c r="T120" i="34"/>
  <c r="U120" i="34"/>
  <c r="G121" i="34"/>
  <c r="H121" i="34"/>
  <c r="I121" i="34"/>
  <c r="J121" i="34"/>
  <c r="K121" i="34"/>
  <c r="L121" i="34"/>
  <c r="M121" i="34"/>
  <c r="N121" i="34"/>
  <c r="O121" i="34"/>
  <c r="P121" i="34"/>
  <c r="Q121" i="34"/>
  <c r="R121" i="34"/>
  <c r="S121" i="34"/>
  <c r="T121" i="34"/>
  <c r="U121" i="34"/>
  <c r="G122" i="34"/>
  <c r="H122" i="34"/>
  <c r="I122" i="34"/>
  <c r="J122" i="34"/>
  <c r="K122" i="34"/>
  <c r="L122" i="34"/>
  <c r="M122" i="34"/>
  <c r="N122" i="34"/>
  <c r="O122" i="34"/>
  <c r="P122" i="34"/>
  <c r="Q122" i="34"/>
  <c r="R122" i="34"/>
  <c r="S122" i="34"/>
  <c r="T122" i="34"/>
  <c r="U122" i="34"/>
  <c r="G123" i="34"/>
  <c r="H123" i="34"/>
  <c r="I123" i="34"/>
  <c r="J123" i="34"/>
  <c r="K123" i="34"/>
  <c r="L123" i="34"/>
  <c r="M123" i="34"/>
  <c r="N123" i="34"/>
  <c r="O123" i="34"/>
  <c r="P123" i="34"/>
  <c r="Q123" i="34"/>
  <c r="R123" i="34"/>
  <c r="S123" i="34"/>
  <c r="T123" i="34"/>
  <c r="U123" i="34"/>
  <c r="G124" i="34"/>
  <c r="H124" i="34"/>
  <c r="I124" i="34"/>
  <c r="J124" i="34"/>
  <c r="K124" i="34"/>
  <c r="L124" i="34"/>
  <c r="M124" i="34"/>
  <c r="N124" i="34"/>
  <c r="O124" i="34"/>
  <c r="P124" i="34"/>
  <c r="Q124" i="34"/>
  <c r="R124" i="34"/>
  <c r="S124" i="34"/>
  <c r="T124" i="34"/>
  <c r="U124" i="34"/>
  <c r="G125" i="34"/>
  <c r="H125" i="34"/>
  <c r="I125" i="34"/>
  <c r="J125" i="34"/>
  <c r="K125" i="34"/>
  <c r="L125" i="34"/>
  <c r="M125" i="34"/>
  <c r="N125" i="34"/>
  <c r="O125" i="34"/>
  <c r="P125" i="34"/>
  <c r="Q125" i="34"/>
  <c r="R125" i="34"/>
  <c r="S125" i="34"/>
  <c r="T125" i="34"/>
  <c r="U125" i="34"/>
  <c r="G126" i="34"/>
  <c r="H126" i="34"/>
  <c r="I126" i="34"/>
  <c r="J126" i="34"/>
  <c r="K126" i="34"/>
  <c r="L126" i="34"/>
  <c r="M126" i="34"/>
  <c r="N126" i="34"/>
  <c r="O126" i="34"/>
  <c r="P126" i="34"/>
  <c r="Q126" i="34"/>
  <c r="R126" i="34"/>
  <c r="S126" i="34"/>
  <c r="T126" i="34"/>
  <c r="U126" i="34"/>
  <c r="G127" i="34"/>
  <c r="H127" i="34"/>
  <c r="I127" i="34"/>
  <c r="J127" i="34"/>
  <c r="K127" i="34"/>
  <c r="L127" i="34"/>
  <c r="M127" i="34"/>
  <c r="N127" i="34"/>
  <c r="O127" i="34"/>
  <c r="P127" i="34"/>
  <c r="Q127" i="34"/>
  <c r="R127" i="34"/>
  <c r="S127" i="34"/>
  <c r="T127" i="34"/>
  <c r="U127" i="34"/>
  <c r="G128" i="34"/>
  <c r="H128" i="34"/>
  <c r="I128" i="34"/>
  <c r="J128" i="34"/>
  <c r="K128" i="34"/>
  <c r="L128" i="34"/>
  <c r="M128" i="34"/>
  <c r="N128" i="34"/>
  <c r="O128" i="34"/>
  <c r="P128" i="34"/>
  <c r="Q128" i="34"/>
  <c r="R128" i="34"/>
  <c r="S128" i="34"/>
  <c r="T128" i="34"/>
  <c r="U128" i="34"/>
  <c r="G129" i="34"/>
  <c r="H129" i="34"/>
  <c r="I129" i="34"/>
  <c r="J129" i="34"/>
  <c r="K129" i="34"/>
  <c r="L129" i="34"/>
  <c r="M129" i="34"/>
  <c r="N129" i="34"/>
  <c r="O129" i="34"/>
  <c r="P129" i="34"/>
  <c r="Q129" i="34"/>
  <c r="R129" i="34"/>
  <c r="S129" i="34"/>
  <c r="T129" i="34"/>
  <c r="U129" i="34"/>
  <c r="G130" i="34"/>
  <c r="H130" i="34"/>
  <c r="I130" i="34"/>
  <c r="J130" i="34"/>
  <c r="K130" i="34"/>
  <c r="L130" i="34"/>
  <c r="M130" i="34"/>
  <c r="N130" i="34"/>
  <c r="O130" i="34"/>
  <c r="P130" i="34"/>
  <c r="Q130" i="34"/>
  <c r="R130" i="34"/>
  <c r="S130" i="34"/>
  <c r="T130" i="34"/>
  <c r="U130" i="34"/>
  <c r="G131" i="34"/>
  <c r="H131" i="34"/>
  <c r="I131" i="34"/>
  <c r="J131" i="34"/>
  <c r="K131" i="34"/>
  <c r="L131" i="34"/>
  <c r="M131" i="34"/>
  <c r="N131" i="34"/>
  <c r="O131" i="34"/>
  <c r="P131" i="34"/>
  <c r="Q131" i="34"/>
  <c r="R131" i="34"/>
  <c r="S131" i="34"/>
  <c r="T131" i="34"/>
  <c r="U131" i="34"/>
  <c r="G132" i="34"/>
  <c r="H132" i="34"/>
  <c r="I132" i="34"/>
  <c r="J132" i="34"/>
  <c r="K132" i="34"/>
  <c r="L132" i="34"/>
  <c r="M132" i="34"/>
  <c r="N132" i="34"/>
  <c r="O132" i="34"/>
  <c r="P132" i="34"/>
  <c r="Q132" i="34"/>
  <c r="R132" i="34"/>
  <c r="S132" i="34"/>
  <c r="T132" i="34"/>
  <c r="U132" i="34"/>
  <c r="G133" i="34"/>
  <c r="H133" i="34"/>
  <c r="I133" i="34"/>
  <c r="J133" i="34"/>
  <c r="K133" i="34"/>
  <c r="L133" i="34"/>
  <c r="M133" i="34"/>
  <c r="N133" i="34"/>
  <c r="O133" i="34"/>
  <c r="P133" i="34"/>
  <c r="Q133" i="34"/>
  <c r="R133" i="34"/>
  <c r="S133" i="34"/>
  <c r="T133" i="34"/>
  <c r="U133" i="34"/>
  <c r="G134" i="34"/>
  <c r="H134" i="34"/>
  <c r="I134" i="34"/>
  <c r="J134" i="34"/>
  <c r="K134" i="34"/>
  <c r="L134" i="34"/>
  <c r="M134" i="34"/>
  <c r="N134" i="34"/>
  <c r="O134" i="34"/>
  <c r="P134" i="34"/>
  <c r="Q134" i="34"/>
  <c r="R134" i="34"/>
  <c r="S134" i="34"/>
  <c r="T134" i="34"/>
  <c r="U134" i="34"/>
  <c r="G135" i="34"/>
  <c r="H135" i="34"/>
  <c r="I135" i="34"/>
  <c r="J135" i="34"/>
  <c r="K135" i="34"/>
  <c r="L135" i="34"/>
  <c r="M135" i="34"/>
  <c r="N135" i="34"/>
  <c r="O135" i="34"/>
  <c r="P135" i="34"/>
  <c r="Q135" i="34"/>
  <c r="R135" i="34"/>
  <c r="S135" i="34"/>
  <c r="T135" i="34"/>
  <c r="U135" i="34"/>
  <c r="G136" i="34"/>
  <c r="H136" i="34"/>
  <c r="I136" i="34"/>
  <c r="J136" i="34"/>
  <c r="K136" i="34"/>
  <c r="L136" i="34"/>
  <c r="M136" i="34"/>
  <c r="N136" i="34"/>
  <c r="O136" i="34"/>
  <c r="P136" i="34"/>
  <c r="Q136" i="34"/>
  <c r="R136" i="34"/>
  <c r="S136" i="34"/>
  <c r="T136" i="34"/>
  <c r="U136" i="34"/>
  <c r="G137" i="34"/>
  <c r="H137" i="34"/>
  <c r="I137" i="34"/>
  <c r="J137" i="34"/>
  <c r="K137" i="34"/>
  <c r="L137" i="34"/>
  <c r="M137" i="34"/>
  <c r="N137" i="34"/>
  <c r="O137" i="34"/>
  <c r="P137" i="34"/>
  <c r="Q137" i="34"/>
  <c r="R137" i="34"/>
  <c r="S137" i="34"/>
  <c r="T137" i="34"/>
  <c r="U137" i="34"/>
  <c r="G138" i="34"/>
  <c r="H138" i="34"/>
  <c r="I138" i="34"/>
  <c r="J138" i="34"/>
  <c r="K138" i="34"/>
  <c r="L138" i="34"/>
  <c r="M138" i="34"/>
  <c r="N138" i="34"/>
  <c r="O138" i="34"/>
  <c r="P138" i="34"/>
  <c r="Q138" i="34"/>
  <c r="R138" i="34"/>
  <c r="S138" i="34"/>
  <c r="T138" i="34"/>
  <c r="U138" i="34"/>
  <c r="G139" i="34"/>
  <c r="H139" i="34"/>
  <c r="I139" i="34"/>
  <c r="J139" i="34"/>
  <c r="K139" i="34"/>
  <c r="L139" i="34"/>
  <c r="M139" i="34"/>
  <c r="N139" i="34"/>
  <c r="O139" i="34"/>
  <c r="P139" i="34"/>
  <c r="Q139" i="34"/>
  <c r="R139" i="34"/>
  <c r="S139" i="34"/>
  <c r="T139" i="34"/>
  <c r="U139" i="34"/>
  <c r="G140" i="34"/>
  <c r="H140" i="34"/>
  <c r="I140" i="34"/>
  <c r="J140" i="34"/>
  <c r="K140" i="34"/>
  <c r="L140" i="34"/>
  <c r="M140" i="34"/>
  <c r="N140" i="34"/>
  <c r="O140" i="34"/>
  <c r="P140" i="34"/>
  <c r="Q140" i="34"/>
  <c r="R140" i="34"/>
  <c r="S140" i="34"/>
  <c r="T140" i="34"/>
  <c r="U140" i="34"/>
  <c r="G141" i="34"/>
  <c r="H141" i="34"/>
  <c r="I141" i="34"/>
  <c r="J141" i="34"/>
  <c r="K141" i="34"/>
  <c r="L141" i="34"/>
  <c r="M141" i="34"/>
  <c r="N141" i="34"/>
  <c r="O141" i="34"/>
  <c r="P141" i="34"/>
  <c r="Q141" i="34"/>
  <c r="R141" i="34"/>
  <c r="S141" i="34"/>
  <c r="T141" i="34"/>
  <c r="U141" i="34"/>
  <c r="G142" i="34"/>
  <c r="H142" i="34"/>
  <c r="I142" i="34"/>
  <c r="J142" i="34"/>
  <c r="K142" i="34"/>
  <c r="L142" i="34"/>
  <c r="M142" i="34"/>
  <c r="N142" i="34"/>
  <c r="O142" i="34"/>
  <c r="P142" i="34"/>
  <c r="Q142" i="34"/>
  <c r="R142" i="34"/>
  <c r="S142" i="34"/>
  <c r="T142" i="34"/>
  <c r="U142" i="34"/>
  <c r="G143" i="34"/>
  <c r="H143" i="34"/>
  <c r="I143" i="34"/>
  <c r="J143" i="34"/>
  <c r="K143" i="34"/>
  <c r="L143" i="34"/>
  <c r="M143" i="34"/>
  <c r="N143" i="34"/>
  <c r="O143" i="34"/>
  <c r="P143" i="34"/>
  <c r="Q143" i="34"/>
  <c r="R143" i="34"/>
  <c r="S143" i="34"/>
  <c r="T143" i="34"/>
  <c r="U143" i="34"/>
  <c r="G144" i="34"/>
  <c r="H144" i="34"/>
  <c r="I144" i="34"/>
  <c r="J144" i="34"/>
  <c r="K144" i="34"/>
  <c r="L144" i="34"/>
  <c r="M144" i="34"/>
  <c r="N144" i="34"/>
  <c r="O144" i="34"/>
  <c r="P144" i="34"/>
  <c r="Q144" i="34"/>
  <c r="R144" i="34"/>
  <c r="S144" i="34"/>
  <c r="T144" i="34"/>
  <c r="U144" i="34"/>
  <c r="G145" i="34"/>
  <c r="H145" i="34"/>
  <c r="I145" i="34"/>
  <c r="J145" i="34"/>
  <c r="K145" i="34"/>
  <c r="L145" i="34"/>
  <c r="M145" i="34"/>
  <c r="N145" i="34"/>
  <c r="O145" i="34"/>
  <c r="P145" i="34"/>
  <c r="Q145" i="34"/>
  <c r="R145" i="34"/>
  <c r="S145" i="34"/>
  <c r="T145" i="34"/>
  <c r="U145" i="34"/>
  <c r="G146" i="34"/>
  <c r="H146" i="34"/>
  <c r="I146" i="34"/>
  <c r="J146" i="34"/>
  <c r="K146" i="34"/>
  <c r="L146" i="34"/>
  <c r="M146" i="34"/>
  <c r="N146" i="34"/>
  <c r="O146" i="34"/>
  <c r="P146" i="34"/>
  <c r="Q146" i="34"/>
  <c r="R146" i="34"/>
  <c r="S146" i="34"/>
  <c r="T146" i="34"/>
  <c r="U146" i="34"/>
  <c r="G147" i="34"/>
  <c r="H147" i="34"/>
  <c r="I147" i="34"/>
  <c r="J147" i="34"/>
  <c r="K147" i="34"/>
  <c r="L147" i="34"/>
  <c r="M147" i="34"/>
  <c r="N147" i="34"/>
  <c r="O147" i="34"/>
  <c r="P147" i="34"/>
  <c r="Q147" i="34"/>
  <c r="R147" i="34"/>
  <c r="S147" i="34"/>
  <c r="T147" i="34"/>
  <c r="U147" i="34"/>
  <c r="G148" i="34"/>
  <c r="H148" i="34"/>
  <c r="I148" i="34"/>
  <c r="J148" i="34"/>
  <c r="K148" i="34"/>
  <c r="L148" i="34"/>
  <c r="M148" i="34"/>
  <c r="N148" i="34"/>
  <c r="O148" i="34"/>
  <c r="P148" i="34"/>
  <c r="Q148" i="34"/>
  <c r="R148" i="34"/>
  <c r="S148" i="34"/>
  <c r="T148" i="34"/>
  <c r="U148" i="34"/>
  <c r="G149" i="34"/>
  <c r="H149" i="34"/>
  <c r="I149" i="34"/>
  <c r="J149" i="34"/>
  <c r="K149" i="34"/>
  <c r="L149" i="34"/>
  <c r="M149" i="34"/>
  <c r="N149" i="34"/>
  <c r="O149" i="34"/>
  <c r="P149" i="34"/>
  <c r="Q149" i="34"/>
  <c r="R149" i="34"/>
  <c r="S149" i="34"/>
  <c r="T149" i="34"/>
  <c r="U149" i="34"/>
  <c r="G150" i="34"/>
  <c r="H150" i="34"/>
  <c r="I150" i="34"/>
  <c r="J150" i="34"/>
  <c r="K150" i="34"/>
  <c r="L150" i="34"/>
  <c r="M150" i="34"/>
  <c r="N150" i="34"/>
  <c r="O150" i="34"/>
  <c r="P150" i="34"/>
  <c r="Q150" i="34"/>
  <c r="R150" i="34"/>
  <c r="S150" i="34"/>
  <c r="T150" i="34"/>
  <c r="U150" i="34"/>
  <c r="G151" i="34"/>
  <c r="H151" i="34"/>
  <c r="I151" i="34"/>
  <c r="J151" i="34"/>
  <c r="K151" i="34"/>
  <c r="L151" i="34"/>
  <c r="M151" i="34"/>
  <c r="N151" i="34"/>
  <c r="O151" i="34"/>
  <c r="P151" i="34"/>
  <c r="Q151" i="34"/>
  <c r="R151" i="34"/>
  <c r="S151" i="34"/>
  <c r="T151" i="34"/>
  <c r="U151" i="34"/>
  <c r="G152" i="34"/>
  <c r="H152" i="34"/>
  <c r="I152" i="34"/>
  <c r="J152" i="34"/>
  <c r="K152" i="34"/>
  <c r="L152" i="34"/>
  <c r="M152" i="34"/>
  <c r="N152" i="34"/>
  <c r="O152" i="34"/>
  <c r="P152" i="34"/>
  <c r="Q152" i="34"/>
  <c r="R152" i="34"/>
  <c r="S152" i="34"/>
  <c r="T152" i="34"/>
  <c r="U152" i="34"/>
  <c r="G153" i="34"/>
  <c r="H153" i="34"/>
  <c r="I153" i="34"/>
  <c r="J153" i="34"/>
  <c r="K153" i="34"/>
  <c r="L153" i="34"/>
  <c r="M153" i="34"/>
  <c r="N153" i="34"/>
  <c r="O153" i="34"/>
  <c r="P153" i="34"/>
  <c r="Q153" i="34"/>
  <c r="R153" i="34"/>
  <c r="S153" i="34"/>
  <c r="T153" i="34"/>
  <c r="U153" i="34"/>
  <c r="G154" i="34"/>
  <c r="H154" i="34"/>
  <c r="I154" i="34"/>
  <c r="J154" i="34"/>
  <c r="K154" i="34"/>
  <c r="L154" i="34"/>
  <c r="M154" i="34"/>
  <c r="N154" i="34"/>
  <c r="O154" i="34"/>
  <c r="P154" i="34"/>
  <c r="Q154" i="34"/>
  <c r="R154" i="34"/>
  <c r="S154" i="34"/>
  <c r="T154" i="34"/>
  <c r="U154" i="34"/>
  <c r="G155" i="34"/>
  <c r="H155" i="34"/>
  <c r="I155" i="34"/>
  <c r="J155" i="34"/>
  <c r="K155" i="34"/>
  <c r="L155" i="34"/>
  <c r="M155" i="34"/>
  <c r="N155" i="34"/>
  <c r="O155" i="34"/>
  <c r="P155" i="34"/>
  <c r="Q155" i="34"/>
  <c r="R155" i="34"/>
  <c r="S155" i="34"/>
  <c r="T155" i="34"/>
  <c r="U155" i="34"/>
  <c r="G156" i="34"/>
  <c r="H156" i="34"/>
  <c r="I156" i="34"/>
  <c r="J156" i="34"/>
  <c r="K156" i="34"/>
  <c r="L156" i="34"/>
  <c r="M156" i="34"/>
  <c r="N156" i="34"/>
  <c r="O156" i="34"/>
  <c r="P156" i="34"/>
  <c r="Q156" i="34"/>
  <c r="R156" i="34"/>
  <c r="S156" i="34"/>
  <c r="T156" i="34"/>
  <c r="U156" i="34"/>
  <c r="G157" i="34"/>
  <c r="H157" i="34"/>
  <c r="I157" i="34"/>
  <c r="J157" i="34"/>
  <c r="K157" i="34"/>
  <c r="L157" i="34"/>
  <c r="M157" i="34"/>
  <c r="N157" i="34"/>
  <c r="O157" i="34"/>
  <c r="P157" i="34"/>
  <c r="Q157" i="34"/>
  <c r="R157" i="34"/>
  <c r="S157" i="34"/>
  <c r="T157" i="34"/>
  <c r="U157" i="34"/>
  <c r="G158" i="34"/>
  <c r="H158" i="34"/>
  <c r="I158" i="34"/>
  <c r="J158" i="34"/>
  <c r="K158" i="34"/>
  <c r="L158" i="34"/>
  <c r="M158" i="34"/>
  <c r="N158" i="34"/>
  <c r="O158" i="34"/>
  <c r="P158" i="34"/>
  <c r="Q158" i="34"/>
  <c r="R158" i="34"/>
  <c r="S158" i="34"/>
  <c r="T158" i="34"/>
  <c r="U158" i="34"/>
  <c r="G159" i="34"/>
  <c r="H159" i="34"/>
  <c r="I159" i="34"/>
  <c r="J159" i="34"/>
  <c r="K159" i="34"/>
  <c r="L159" i="34"/>
  <c r="M159" i="34"/>
  <c r="N159" i="34"/>
  <c r="O159" i="34"/>
  <c r="P159" i="34"/>
  <c r="Q159" i="34"/>
  <c r="R159" i="34"/>
  <c r="S159" i="34"/>
  <c r="T159" i="34"/>
  <c r="U159" i="34"/>
  <c r="G160" i="34"/>
  <c r="H160" i="34"/>
  <c r="I160" i="34"/>
  <c r="J160" i="34"/>
  <c r="K160" i="34"/>
  <c r="L160" i="34"/>
  <c r="M160" i="34"/>
  <c r="N160" i="34"/>
  <c r="O160" i="34"/>
  <c r="P160" i="34"/>
  <c r="Q160" i="34"/>
  <c r="R160" i="34"/>
  <c r="S160" i="34"/>
  <c r="T160" i="34"/>
  <c r="U160" i="34"/>
  <c r="G161" i="34"/>
  <c r="H161" i="34"/>
  <c r="I161" i="34"/>
  <c r="J161" i="34"/>
  <c r="K161" i="34"/>
  <c r="L161" i="34"/>
  <c r="M161" i="34"/>
  <c r="N161" i="34"/>
  <c r="O161" i="34"/>
  <c r="P161" i="34"/>
  <c r="Q161" i="34"/>
  <c r="R161" i="34"/>
  <c r="S161" i="34"/>
  <c r="T161" i="34"/>
  <c r="U161" i="34"/>
  <c r="G162" i="34"/>
  <c r="H162" i="34"/>
  <c r="I162" i="34"/>
  <c r="J162" i="34"/>
  <c r="K162" i="34"/>
  <c r="L162" i="34"/>
  <c r="M162" i="34"/>
  <c r="N162" i="34"/>
  <c r="O162" i="34"/>
  <c r="P162" i="34"/>
  <c r="Q162" i="34"/>
  <c r="R162" i="34"/>
  <c r="S162" i="34"/>
  <c r="T162" i="34"/>
  <c r="U162" i="34"/>
  <c r="G163" i="34"/>
  <c r="H163" i="34"/>
  <c r="I163" i="34"/>
  <c r="J163" i="34"/>
  <c r="K163" i="34"/>
  <c r="L163" i="34"/>
  <c r="M163" i="34"/>
  <c r="N163" i="34"/>
  <c r="O163" i="34"/>
  <c r="P163" i="34"/>
  <c r="Q163" i="34"/>
  <c r="R163" i="34"/>
  <c r="S163" i="34"/>
  <c r="T163" i="34"/>
  <c r="U163" i="34"/>
  <c r="G164" i="34"/>
  <c r="H164" i="34"/>
  <c r="I164" i="34"/>
  <c r="J164" i="34"/>
  <c r="K164" i="34"/>
  <c r="L164" i="34"/>
  <c r="M164" i="34"/>
  <c r="N164" i="34"/>
  <c r="O164" i="34"/>
  <c r="P164" i="34"/>
  <c r="Q164" i="34"/>
  <c r="R164" i="34"/>
  <c r="S164" i="34"/>
  <c r="T164" i="34"/>
  <c r="U164" i="34"/>
  <c r="G165" i="34"/>
  <c r="H165" i="34"/>
  <c r="I165" i="34"/>
  <c r="J165" i="34"/>
  <c r="K165" i="34"/>
  <c r="L165" i="34"/>
  <c r="M165" i="34"/>
  <c r="N165" i="34"/>
  <c r="O165" i="34"/>
  <c r="P165" i="34"/>
  <c r="Q165" i="34"/>
  <c r="R165" i="34"/>
  <c r="S165" i="34"/>
  <c r="T165" i="34"/>
  <c r="U165" i="34"/>
  <c r="G166" i="34"/>
  <c r="H166" i="34"/>
  <c r="I166" i="34"/>
  <c r="J166" i="34"/>
  <c r="K166" i="34"/>
  <c r="L166" i="34"/>
  <c r="M166" i="34"/>
  <c r="N166" i="34"/>
  <c r="O166" i="34"/>
  <c r="P166" i="34"/>
  <c r="Q166" i="34"/>
  <c r="R166" i="34"/>
  <c r="S166" i="34"/>
  <c r="T166" i="34"/>
  <c r="U166" i="34"/>
  <c r="G167" i="34"/>
  <c r="H167" i="34"/>
  <c r="I167" i="34"/>
  <c r="J167" i="34"/>
  <c r="K167" i="34"/>
  <c r="L167" i="34"/>
  <c r="M167" i="34"/>
  <c r="N167" i="34"/>
  <c r="O167" i="34"/>
  <c r="P167" i="34"/>
  <c r="Q167" i="34"/>
  <c r="R167" i="34"/>
  <c r="S167" i="34"/>
  <c r="T167" i="34"/>
  <c r="U167" i="34"/>
  <c r="G168" i="34"/>
  <c r="H168" i="34"/>
  <c r="I168" i="34"/>
  <c r="J168" i="34"/>
  <c r="K168" i="34"/>
  <c r="L168" i="34"/>
  <c r="M168" i="34"/>
  <c r="N168" i="34"/>
  <c r="O168" i="34"/>
  <c r="P168" i="34"/>
  <c r="Q168" i="34"/>
  <c r="R168" i="34"/>
  <c r="S168" i="34"/>
  <c r="T168" i="34"/>
  <c r="U168" i="34"/>
  <c r="G169" i="34"/>
  <c r="H169" i="34"/>
  <c r="I169" i="34"/>
  <c r="J169" i="34"/>
  <c r="K169" i="34"/>
  <c r="L169" i="34"/>
  <c r="M169" i="34"/>
  <c r="N169" i="34"/>
  <c r="O169" i="34"/>
  <c r="P169" i="34"/>
  <c r="Q169" i="34"/>
  <c r="R169" i="34"/>
  <c r="S169" i="34"/>
  <c r="T169" i="34"/>
  <c r="U169" i="34"/>
  <c r="G170" i="34"/>
  <c r="H170" i="34"/>
  <c r="I170" i="34"/>
  <c r="J170" i="34"/>
  <c r="K170" i="34"/>
  <c r="L170" i="34"/>
  <c r="M170" i="34"/>
  <c r="N170" i="34"/>
  <c r="O170" i="34"/>
  <c r="P170" i="34"/>
  <c r="Q170" i="34"/>
  <c r="R170" i="34"/>
  <c r="S170" i="34"/>
  <c r="T170" i="34"/>
  <c r="U170" i="34"/>
  <c r="G171" i="34"/>
  <c r="H171" i="34"/>
  <c r="I171" i="34"/>
  <c r="J171" i="34"/>
  <c r="K171" i="34"/>
  <c r="L171" i="34"/>
  <c r="M171" i="34"/>
  <c r="N171" i="34"/>
  <c r="O171" i="34"/>
  <c r="P171" i="34"/>
  <c r="Q171" i="34"/>
  <c r="R171" i="34"/>
  <c r="S171" i="34"/>
  <c r="T171" i="34"/>
  <c r="U171" i="34"/>
  <c r="G173" i="34"/>
  <c r="H173" i="34"/>
  <c r="I173" i="34"/>
  <c r="J173" i="34"/>
  <c r="K173" i="34"/>
  <c r="L173" i="34"/>
  <c r="M173" i="34"/>
  <c r="N173" i="34"/>
  <c r="O173" i="34"/>
  <c r="P173" i="34"/>
  <c r="Q173" i="34"/>
  <c r="R173" i="34"/>
  <c r="S173" i="34"/>
  <c r="T173" i="34"/>
  <c r="U173" i="34"/>
  <c r="G174" i="34"/>
  <c r="H174" i="34"/>
  <c r="I174" i="34"/>
  <c r="J174" i="34"/>
  <c r="K174" i="34"/>
  <c r="L174" i="34"/>
  <c r="M174" i="34"/>
  <c r="N174" i="34"/>
  <c r="O174" i="34"/>
  <c r="P174" i="34"/>
  <c r="Q174" i="34"/>
  <c r="R174" i="34"/>
  <c r="S174" i="34"/>
  <c r="T174" i="34"/>
  <c r="U174" i="34"/>
  <c r="G175" i="34"/>
  <c r="H175" i="34"/>
  <c r="I175" i="34"/>
  <c r="J175" i="34"/>
  <c r="K175" i="34"/>
  <c r="L175" i="34"/>
  <c r="M175" i="34"/>
  <c r="N175" i="34"/>
  <c r="O175" i="34"/>
  <c r="P175" i="34"/>
  <c r="Q175" i="34"/>
  <c r="R175" i="34"/>
  <c r="S175" i="34"/>
  <c r="T175" i="34"/>
  <c r="U175" i="34"/>
  <c r="G176" i="34"/>
  <c r="H176" i="34"/>
  <c r="I176" i="34"/>
  <c r="J176" i="34"/>
  <c r="K176" i="34"/>
  <c r="L176" i="34"/>
  <c r="M176" i="34"/>
  <c r="N176" i="34"/>
  <c r="O176" i="34"/>
  <c r="P176" i="34"/>
  <c r="Q176" i="34"/>
  <c r="R176" i="34"/>
  <c r="S176" i="34"/>
  <c r="T176" i="34"/>
  <c r="U176" i="34"/>
  <c r="G177" i="34"/>
  <c r="H177" i="34"/>
  <c r="I177" i="34"/>
  <c r="J177" i="34"/>
  <c r="K177" i="34"/>
  <c r="L177" i="34"/>
  <c r="M177" i="34"/>
  <c r="N177" i="34"/>
  <c r="O177" i="34"/>
  <c r="P177" i="34"/>
  <c r="Q177" i="34"/>
  <c r="R177" i="34"/>
  <c r="S177" i="34"/>
  <c r="T177" i="34"/>
  <c r="U177" i="34"/>
  <c r="G178" i="34"/>
  <c r="H178" i="34"/>
  <c r="I178" i="34"/>
  <c r="J178" i="34"/>
  <c r="K178" i="34"/>
  <c r="L178" i="34"/>
  <c r="M178" i="34"/>
  <c r="N178" i="34"/>
  <c r="O178" i="34"/>
  <c r="P178" i="34"/>
  <c r="Q178" i="34"/>
  <c r="R178" i="34"/>
  <c r="S178" i="34"/>
  <c r="T178" i="34"/>
  <c r="U178" i="34"/>
  <c r="G179" i="34"/>
  <c r="H179" i="34"/>
  <c r="I179" i="34"/>
  <c r="J179" i="34"/>
  <c r="K179" i="34"/>
  <c r="L179" i="34"/>
  <c r="M179" i="34"/>
  <c r="N179" i="34"/>
  <c r="O179" i="34"/>
  <c r="P179" i="34"/>
  <c r="Q179" i="34"/>
  <c r="R179" i="34"/>
  <c r="S179" i="34"/>
  <c r="T179" i="34"/>
  <c r="U179" i="34"/>
  <c r="G180" i="34"/>
  <c r="H180" i="34"/>
  <c r="I180" i="34"/>
  <c r="J180" i="34"/>
  <c r="K180" i="34"/>
  <c r="L180" i="34"/>
  <c r="M180" i="34"/>
  <c r="N180" i="34"/>
  <c r="O180" i="34"/>
  <c r="P180" i="34"/>
  <c r="Q180" i="34"/>
  <c r="R180" i="34"/>
  <c r="S180" i="34"/>
  <c r="T180" i="34"/>
  <c r="U180" i="34"/>
  <c r="G181" i="34"/>
  <c r="H181" i="34"/>
  <c r="I181" i="34"/>
  <c r="J181" i="34"/>
  <c r="K181" i="34"/>
  <c r="L181" i="34"/>
  <c r="M181" i="34"/>
  <c r="N181" i="34"/>
  <c r="O181" i="34"/>
  <c r="P181" i="34"/>
  <c r="Q181" i="34"/>
  <c r="R181" i="34"/>
  <c r="S181" i="34"/>
  <c r="T181" i="34"/>
  <c r="U181" i="34"/>
  <c r="G182" i="34"/>
  <c r="H182" i="34"/>
  <c r="I182" i="34"/>
  <c r="J182" i="34"/>
  <c r="K182" i="34"/>
  <c r="L182" i="34"/>
  <c r="M182" i="34"/>
  <c r="N182" i="34"/>
  <c r="O182" i="34"/>
  <c r="P182" i="34"/>
  <c r="Q182" i="34"/>
  <c r="R182" i="34"/>
  <c r="S182" i="34"/>
  <c r="T182" i="34"/>
  <c r="U182" i="34"/>
  <c r="G183" i="34"/>
  <c r="H183" i="34"/>
  <c r="I183" i="34"/>
  <c r="J183" i="34"/>
  <c r="K183" i="34"/>
  <c r="L183" i="34"/>
  <c r="M183" i="34"/>
  <c r="N183" i="34"/>
  <c r="O183" i="34"/>
  <c r="P183" i="34"/>
  <c r="Q183" i="34"/>
  <c r="R183" i="34"/>
  <c r="S183" i="34"/>
  <c r="T183" i="34"/>
  <c r="U183" i="34"/>
  <c r="G184" i="34"/>
  <c r="H184" i="34"/>
  <c r="I184" i="34"/>
  <c r="J184" i="34"/>
  <c r="K184" i="34"/>
  <c r="L184" i="34"/>
  <c r="M184" i="34"/>
  <c r="N184" i="34"/>
  <c r="O184" i="34"/>
  <c r="P184" i="34"/>
  <c r="Q184" i="34"/>
  <c r="R184" i="34"/>
  <c r="S184" i="34"/>
  <c r="T184" i="34"/>
  <c r="U184" i="34"/>
  <c r="G185" i="34"/>
  <c r="H185" i="34"/>
  <c r="I185" i="34"/>
  <c r="J185" i="34"/>
  <c r="K185" i="34"/>
  <c r="L185" i="34"/>
  <c r="M185" i="34"/>
  <c r="N185" i="34"/>
  <c r="O185" i="34"/>
  <c r="P185" i="34"/>
  <c r="Q185" i="34"/>
  <c r="R185" i="34"/>
  <c r="S185" i="34"/>
  <c r="T185" i="34"/>
  <c r="U185" i="34"/>
  <c r="G186" i="34"/>
  <c r="H186" i="34"/>
  <c r="I186" i="34"/>
  <c r="J186" i="34"/>
  <c r="K186" i="34"/>
  <c r="L186" i="34"/>
  <c r="M186" i="34"/>
  <c r="N186" i="34"/>
  <c r="O186" i="34"/>
  <c r="P186" i="34"/>
  <c r="Q186" i="34"/>
  <c r="R186" i="34"/>
  <c r="S186" i="34"/>
  <c r="T186" i="34"/>
  <c r="U186" i="34"/>
  <c r="G187" i="34"/>
  <c r="H187" i="34"/>
  <c r="I187" i="34"/>
  <c r="J187" i="34"/>
  <c r="K187" i="34"/>
  <c r="L187" i="34"/>
  <c r="M187" i="34"/>
  <c r="N187" i="34"/>
  <c r="O187" i="34"/>
  <c r="P187" i="34"/>
  <c r="Q187" i="34"/>
  <c r="R187" i="34"/>
  <c r="S187" i="34"/>
  <c r="T187" i="34"/>
  <c r="U187" i="34"/>
  <c r="G188" i="34"/>
  <c r="H188" i="34"/>
  <c r="I188" i="34"/>
  <c r="J188" i="34"/>
  <c r="K188" i="34"/>
  <c r="L188" i="34"/>
  <c r="M188" i="34"/>
  <c r="N188" i="34"/>
  <c r="O188" i="34"/>
  <c r="P188" i="34"/>
  <c r="Q188" i="34"/>
  <c r="R188" i="34"/>
  <c r="S188" i="34"/>
  <c r="T188" i="34"/>
  <c r="U188" i="34"/>
  <c r="G189" i="34"/>
  <c r="H189" i="34"/>
  <c r="I189" i="34"/>
  <c r="J189" i="34"/>
  <c r="K189" i="34"/>
  <c r="L189" i="34"/>
  <c r="M189" i="34"/>
  <c r="N189" i="34"/>
  <c r="O189" i="34"/>
  <c r="P189" i="34"/>
  <c r="Q189" i="34"/>
  <c r="R189" i="34"/>
  <c r="S189" i="34"/>
  <c r="T189" i="34"/>
  <c r="U189" i="34"/>
  <c r="G190" i="34"/>
  <c r="H190" i="34"/>
  <c r="I190" i="34"/>
  <c r="J190" i="34"/>
  <c r="K190" i="34"/>
  <c r="L190" i="34"/>
  <c r="M190" i="34"/>
  <c r="N190" i="34"/>
  <c r="O190" i="34"/>
  <c r="P190" i="34"/>
  <c r="Q190" i="34"/>
  <c r="R190" i="34"/>
  <c r="S190" i="34"/>
  <c r="T190" i="34"/>
  <c r="U190" i="34"/>
  <c r="D190" i="34"/>
  <c r="G191" i="34"/>
  <c r="H191" i="34"/>
  <c r="I191" i="34"/>
  <c r="J191" i="34"/>
  <c r="K191" i="34"/>
  <c r="L191" i="34"/>
  <c r="M191" i="34"/>
  <c r="N191" i="34"/>
  <c r="O191" i="34"/>
  <c r="P191" i="34"/>
  <c r="Q191" i="34"/>
  <c r="R191" i="34"/>
  <c r="S191" i="34"/>
  <c r="T191" i="34"/>
  <c r="U191" i="34"/>
  <c r="G192" i="34"/>
  <c r="H192" i="34"/>
  <c r="I192" i="34"/>
  <c r="J192" i="34"/>
  <c r="K192" i="34"/>
  <c r="L192" i="34"/>
  <c r="M192" i="34"/>
  <c r="N192" i="34"/>
  <c r="O192" i="34"/>
  <c r="P192" i="34"/>
  <c r="Q192" i="34"/>
  <c r="R192" i="34"/>
  <c r="S192" i="34"/>
  <c r="T192" i="34"/>
  <c r="U192" i="34"/>
  <c r="G193" i="34"/>
  <c r="H193" i="34"/>
  <c r="I193" i="34"/>
  <c r="J193" i="34"/>
  <c r="K193" i="34"/>
  <c r="L193" i="34"/>
  <c r="M193" i="34"/>
  <c r="N193" i="34"/>
  <c r="O193" i="34"/>
  <c r="P193" i="34"/>
  <c r="Q193" i="34"/>
  <c r="R193" i="34"/>
  <c r="S193" i="34"/>
  <c r="T193" i="34"/>
  <c r="U193" i="34"/>
  <c r="G194" i="34"/>
  <c r="H194" i="34"/>
  <c r="I194" i="34"/>
  <c r="J194" i="34"/>
  <c r="K194" i="34"/>
  <c r="L194" i="34"/>
  <c r="M194" i="34"/>
  <c r="N194" i="34"/>
  <c r="O194" i="34"/>
  <c r="P194" i="34"/>
  <c r="Q194" i="34"/>
  <c r="R194" i="34"/>
  <c r="S194" i="34"/>
  <c r="T194" i="34"/>
  <c r="U194" i="34"/>
  <c r="G195" i="34"/>
  <c r="H195" i="34"/>
  <c r="I195" i="34"/>
  <c r="J195" i="34"/>
  <c r="K195" i="34"/>
  <c r="L195" i="34"/>
  <c r="M195" i="34"/>
  <c r="N195" i="34"/>
  <c r="O195" i="34"/>
  <c r="P195" i="34"/>
  <c r="Q195" i="34"/>
  <c r="R195" i="34"/>
  <c r="S195" i="34"/>
  <c r="T195" i="34"/>
  <c r="U195" i="34"/>
  <c r="G196" i="34"/>
  <c r="H196" i="34"/>
  <c r="I196" i="34"/>
  <c r="J196" i="34"/>
  <c r="K196" i="34"/>
  <c r="L196" i="34"/>
  <c r="M196" i="34"/>
  <c r="N196" i="34"/>
  <c r="O196" i="34"/>
  <c r="P196" i="34"/>
  <c r="Q196" i="34"/>
  <c r="R196" i="34"/>
  <c r="S196" i="34"/>
  <c r="T196" i="34"/>
  <c r="U196" i="34"/>
  <c r="G197" i="34"/>
  <c r="H197" i="34"/>
  <c r="I197" i="34"/>
  <c r="J197" i="34"/>
  <c r="K197" i="34"/>
  <c r="L197" i="34"/>
  <c r="M197" i="34"/>
  <c r="N197" i="34"/>
  <c r="O197" i="34"/>
  <c r="P197" i="34"/>
  <c r="Q197" i="34"/>
  <c r="R197" i="34"/>
  <c r="S197" i="34"/>
  <c r="T197" i="34"/>
  <c r="U197" i="34"/>
  <c r="G198" i="34"/>
  <c r="H198" i="34"/>
  <c r="I198" i="34"/>
  <c r="J198" i="34"/>
  <c r="K198" i="34"/>
  <c r="L198" i="34"/>
  <c r="M198" i="34"/>
  <c r="N198" i="34"/>
  <c r="O198" i="34"/>
  <c r="P198" i="34"/>
  <c r="Q198" i="34"/>
  <c r="R198" i="34"/>
  <c r="S198" i="34"/>
  <c r="T198" i="34"/>
  <c r="U198" i="34"/>
  <c r="G199" i="34"/>
  <c r="H199" i="34"/>
  <c r="I199" i="34"/>
  <c r="J199" i="34"/>
  <c r="K199" i="34"/>
  <c r="L199" i="34"/>
  <c r="M199" i="34"/>
  <c r="N199" i="34"/>
  <c r="O199" i="34"/>
  <c r="P199" i="34"/>
  <c r="Q199" i="34"/>
  <c r="R199" i="34"/>
  <c r="S199" i="34"/>
  <c r="T199" i="34"/>
  <c r="U199" i="34"/>
  <c r="D199" i="34"/>
  <c r="E199" i="34"/>
  <c r="G200" i="34"/>
  <c r="H200" i="34"/>
  <c r="I200" i="34"/>
  <c r="J200" i="34"/>
  <c r="K200" i="34"/>
  <c r="L200" i="34"/>
  <c r="M200" i="34"/>
  <c r="N200" i="34"/>
  <c r="O200" i="34"/>
  <c r="P200" i="34"/>
  <c r="Q200" i="34"/>
  <c r="R200" i="34"/>
  <c r="S200" i="34"/>
  <c r="T200" i="34"/>
  <c r="U200" i="34"/>
  <c r="G201" i="34"/>
  <c r="H201" i="34"/>
  <c r="I201" i="34"/>
  <c r="J201" i="34"/>
  <c r="K201" i="34"/>
  <c r="L201" i="34"/>
  <c r="M201" i="34"/>
  <c r="N201" i="34"/>
  <c r="O201" i="34"/>
  <c r="P201" i="34"/>
  <c r="Q201" i="34"/>
  <c r="R201" i="34"/>
  <c r="S201" i="34"/>
  <c r="T201" i="34"/>
  <c r="U201" i="34"/>
  <c r="G202" i="34"/>
  <c r="H202" i="34"/>
  <c r="I202" i="34"/>
  <c r="J202" i="34"/>
  <c r="K202" i="34"/>
  <c r="L202" i="34"/>
  <c r="M202" i="34"/>
  <c r="N202" i="34"/>
  <c r="O202" i="34"/>
  <c r="P202" i="34"/>
  <c r="Q202" i="34"/>
  <c r="R202" i="34"/>
  <c r="S202" i="34"/>
  <c r="T202" i="34"/>
  <c r="U202" i="34"/>
  <c r="G203" i="34"/>
  <c r="H203" i="34"/>
  <c r="I203" i="34"/>
  <c r="J203" i="34"/>
  <c r="K203" i="34"/>
  <c r="L203" i="34"/>
  <c r="M203" i="34"/>
  <c r="N203" i="34"/>
  <c r="O203" i="34"/>
  <c r="P203" i="34"/>
  <c r="Q203" i="34"/>
  <c r="R203" i="34"/>
  <c r="S203" i="34"/>
  <c r="T203" i="34"/>
  <c r="U203" i="34"/>
  <c r="G204" i="34"/>
  <c r="H204" i="34"/>
  <c r="I204" i="34"/>
  <c r="J204" i="34"/>
  <c r="K204" i="34"/>
  <c r="L204" i="34"/>
  <c r="M204" i="34"/>
  <c r="N204" i="34"/>
  <c r="O204" i="34"/>
  <c r="P204" i="34"/>
  <c r="Q204" i="34"/>
  <c r="R204" i="34"/>
  <c r="S204" i="34"/>
  <c r="T204" i="34"/>
  <c r="U204" i="34"/>
  <c r="G205" i="34"/>
  <c r="H205" i="34"/>
  <c r="I205" i="34"/>
  <c r="J205" i="34"/>
  <c r="K205" i="34"/>
  <c r="L205" i="34"/>
  <c r="M205" i="34"/>
  <c r="N205" i="34"/>
  <c r="O205" i="34"/>
  <c r="P205" i="34"/>
  <c r="Q205" i="34"/>
  <c r="R205" i="34"/>
  <c r="S205" i="34"/>
  <c r="T205" i="34"/>
  <c r="U205" i="34"/>
  <c r="G206" i="34"/>
  <c r="H206" i="34"/>
  <c r="I206" i="34"/>
  <c r="J206" i="34"/>
  <c r="K206" i="34"/>
  <c r="L206" i="34"/>
  <c r="M206" i="34"/>
  <c r="N206" i="34"/>
  <c r="O206" i="34"/>
  <c r="P206" i="34"/>
  <c r="Q206" i="34"/>
  <c r="R206" i="34"/>
  <c r="S206" i="34"/>
  <c r="T206" i="34"/>
  <c r="U206" i="34"/>
  <c r="G207" i="34"/>
  <c r="H207" i="34"/>
  <c r="I207" i="34"/>
  <c r="J207" i="34"/>
  <c r="K207" i="34"/>
  <c r="L207" i="34"/>
  <c r="M207" i="34"/>
  <c r="N207" i="34"/>
  <c r="O207" i="34"/>
  <c r="P207" i="34"/>
  <c r="Q207" i="34"/>
  <c r="R207" i="34"/>
  <c r="S207" i="34"/>
  <c r="T207" i="34"/>
  <c r="U207" i="34"/>
  <c r="G208" i="34"/>
  <c r="H208" i="34"/>
  <c r="I208" i="34"/>
  <c r="J208" i="34"/>
  <c r="K208" i="34"/>
  <c r="L208" i="34"/>
  <c r="M208" i="34"/>
  <c r="N208" i="34"/>
  <c r="O208" i="34"/>
  <c r="P208" i="34"/>
  <c r="Q208" i="34"/>
  <c r="R208" i="34"/>
  <c r="S208" i="34"/>
  <c r="T208" i="34"/>
  <c r="U208" i="34"/>
  <c r="G209" i="34"/>
  <c r="H209" i="34"/>
  <c r="I209" i="34"/>
  <c r="J209" i="34"/>
  <c r="K209" i="34"/>
  <c r="L209" i="34"/>
  <c r="M209" i="34"/>
  <c r="N209" i="34"/>
  <c r="O209" i="34"/>
  <c r="P209" i="34"/>
  <c r="Q209" i="34"/>
  <c r="R209" i="34"/>
  <c r="S209" i="34"/>
  <c r="T209" i="34"/>
  <c r="U209" i="34"/>
  <c r="G210" i="34"/>
  <c r="H210" i="34"/>
  <c r="I210" i="34"/>
  <c r="J210" i="34"/>
  <c r="K210" i="34"/>
  <c r="L210" i="34"/>
  <c r="M210" i="34"/>
  <c r="N210" i="34"/>
  <c r="O210" i="34"/>
  <c r="P210" i="34"/>
  <c r="Q210" i="34"/>
  <c r="R210" i="34"/>
  <c r="S210" i="34"/>
  <c r="T210" i="34"/>
  <c r="U210" i="34"/>
  <c r="G211" i="34"/>
  <c r="H211" i="34"/>
  <c r="I211" i="34"/>
  <c r="J211" i="34"/>
  <c r="K211" i="34"/>
  <c r="L211" i="34"/>
  <c r="M211" i="34"/>
  <c r="N211" i="34"/>
  <c r="O211" i="34"/>
  <c r="P211" i="34"/>
  <c r="Q211" i="34"/>
  <c r="R211" i="34"/>
  <c r="S211" i="34"/>
  <c r="T211" i="34"/>
  <c r="U211" i="34"/>
  <c r="G212" i="34"/>
  <c r="H212" i="34"/>
  <c r="I212" i="34"/>
  <c r="J212" i="34"/>
  <c r="K212" i="34"/>
  <c r="L212" i="34"/>
  <c r="M212" i="34"/>
  <c r="N212" i="34"/>
  <c r="O212" i="34"/>
  <c r="P212" i="34"/>
  <c r="Q212" i="34"/>
  <c r="R212" i="34"/>
  <c r="S212" i="34"/>
  <c r="T212" i="34"/>
  <c r="U212" i="34"/>
  <c r="G213" i="34"/>
  <c r="H213" i="34"/>
  <c r="I213" i="34"/>
  <c r="J213" i="34"/>
  <c r="K213" i="34"/>
  <c r="L213" i="34"/>
  <c r="M213" i="34"/>
  <c r="N213" i="34"/>
  <c r="O213" i="34"/>
  <c r="P213" i="34"/>
  <c r="Q213" i="34"/>
  <c r="R213" i="34"/>
  <c r="S213" i="34"/>
  <c r="T213" i="34"/>
  <c r="U213" i="34"/>
  <c r="G214" i="34"/>
  <c r="H214" i="34"/>
  <c r="I214" i="34"/>
  <c r="J214" i="34"/>
  <c r="K214" i="34"/>
  <c r="L214" i="34"/>
  <c r="M214" i="34"/>
  <c r="N214" i="34"/>
  <c r="O214" i="34"/>
  <c r="P214" i="34"/>
  <c r="Q214" i="34"/>
  <c r="R214" i="34"/>
  <c r="S214" i="34"/>
  <c r="T214" i="34"/>
  <c r="U214" i="34"/>
  <c r="G215" i="34"/>
  <c r="H215" i="34"/>
  <c r="I215" i="34"/>
  <c r="J215" i="34"/>
  <c r="K215" i="34"/>
  <c r="L215" i="34"/>
  <c r="M215" i="34"/>
  <c r="N215" i="34"/>
  <c r="O215" i="34"/>
  <c r="P215" i="34"/>
  <c r="Q215" i="34"/>
  <c r="R215" i="34"/>
  <c r="S215" i="34"/>
  <c r="T215" i="34"/>
  <c r="U215" i="34"/>
  <c r="D215" i="34"/>
  <c r="E215" i="34"/>
  <c r="G216" i="34"/>
  <c r="H216" i="34"/>
  <c r="I216" i="34"/>
  <c r="J216" i="34"/>
  <c r="K216" i="34"/>
  <c r="L216" i="34"/>
  <c r="M216" i="34"/>
  <c r="N216" i="34"/>
  <c r="O216" i="34"/>
  <c r="P216" i="34"/>
  <c r="Q216" i="34"/>
  <c r="R216" i="34"/>
  <c r="S216" i="34"/>
  <c r="T216" i="34"/>
  <c r="U216" i="34"/>
  <c r="G217" i="34"/>
  <c r="H217" i="34"/>
  <c r="I217" i="34"/>
  <c r="J217" i="34"/>
  <c r="K217" i="34"/>
  <c r="L217" i="34"/>
  <c r="M217" i="34"/>
  <c r="N217" i="34"/>
  <c r="O217" i="34"/>
  <c r="P217" i="34"/>
  <c r="Q217" i="34"/>
  <c r="R217" i="34"/>
  <c r="S217" i="34"/>
  <c r="T217" i="34"/>
  <c r="U217" i="34"/>
  <c r="G218" i="34"/>
  <c r="H218" i="34"/>
  <c r="I218" i="34"/>
  <c r="J218" i="34"/>
  <c r="K218" i="34"/>
  <c r="L218" i="34"/>
  <c r="M218" i="34"/>
  <c r="N218" i="34"/>
  <c r="O218" i="34"/>
  <c r="P218" i="34"/>
  <c r="Q218" i="34"/>
  <c r="R218" i="34"/>
  <c r="S218" i="34"/>
  <c r="T218" i="34"/>
  <c r="U218" i="34"/>
  <c r="G219" i="34"/>
  <c r="H219" i="34"/>
  <c r="I219" i="34"/>
  <c r="J219" i="34"/>
  <c r="K219" i="34"/>
  <c r="L219" i="34"/>
  <c r="M219" i="34"/>
  <c r="N219" i="34"/>
  <c r="O219" i="34"/>
  <c r="P219" i="34"/>
  <c r="Q219" i="34"/>
  <c r="R219" i="34"/>
  <c r="S219" i="34"/>
  <c r="T219" i="34"/>
  <c r="U219" i="34"/>
  <c r="G220" i="34"/>
  <c r="H220" i="34"/>
  <c r="I220" i="34"/>
  <c r="J220" i="34"/>
  <c r="K220" i="34"/>
  <c r="L220" i="34"/>
  <c r="M220" i="34"/>
  <c r="N220" i="34"/>
  <c r="O220" i="34"/>
  <c r="P220" i="34"/>
  <c r="Q220" i="34"/>
  <c r="R220" i="34"/>
  <c r="S220" i="34"/>
  <c r="T220" i="34"/>
  <c r="U220" i="34"/>
  <c r="G221" i="34"/>
  <c r="H221" i="34"/>
  <c r="I221" i="34"/>
  <c r="J221" i="34"/>
  <c r="K221" i="34"/>
  <c r="L221" i="34"/>
  <c r="M221" i="34"/>
  <c r="N221" i="34"/>
  <c r="O221" i="34"/>
  <c r="P221" i="34"/>
  <c r="Q221" i="34"/>
  <c r="R221" i="34"/>
  <c r="S221" i="34"/>
  <c r="T221" i="34"/>
  <c r="U221" i="34"/>
  <c r="G222" i="34"/>
  <c r="H222" i="34"/>
  <c r="I222" i="34"/>
  <c r="J222" i="34"/>
  <c r="K222" i="34"/>
  <c r="L222" i="34"/>
  <c r="M222" i="34"/>
  <c r="N222" i="34"/>
  <c r="O222" i="34"/>
  <c r="P222" i="34"/>
  <c r="Q222" i="34"/>
  <c r="R222" i="34"/>
  <c r="S222" i="34"/>
  <c r="T222" i="34"/>
  <c r="U222" i="34"/>
  <c r="G223" i="34"/>
  <c r="H223" i="34"/>
  <c r="I223" i="34"/>
  <c r="J223" i="34"/>
  <c r="K223" i="34"/>
  <c r="L223" i="34"/>
  <c r="M223" i="34"/>
  <c r="N223" i="34"/>
  <c r="O223" i="34"/>
  <c r="P223" i="34"/>
  <c r="Q223" i="34"/>
  <c r="R223" i="34"/>
  <c r="S223" i="34"/>
  <c r="T223" i="34"/>
  <c r="U223" i="34"/>
  <c r="E223" i="34"/>
  <c r="AI841" i="36"/>
  <c r="G224" i="34"/>
  <c r="H224" i="34"/>
  <c r="I224" i="34"/>
  <c r="J224" i="34"/>
  <c r="K224" i="34"/>
  <c r="L224" i="34"/>
  <c r="M224" i="34"/>
  <c r="N224" i="34"/>
  <c r="O224" i="34"/>
  <c r="P224" i="34"/>
  <c r="Q224" i="34"/>
  <c r="R224" i="34"/>
  <c r="S224" i="34"/>
  <c r="T224" i="34"/>
  <c r="U224" i="34"/>
  <c r="G225" i="34"/>
  <c r="H225" i="34"/>
  <c r="I225" i="34"/>
  <c r="J225" i="34"/>
  <c r="K225" i="34"/>
  <c r="L225" i="34"/>
  <c r="M225" i="34"/>
  <c r="N225" i="34"/>
  <c r="O225" i="34"/>
  <c r="P225" i="34"/>
  <c r="Q225" i="34"/>
  <c r="R225" i="34"/>
  <c r="S225" i="34"/>
  <c r="T225" i="34"/>
  <c r="U225" i="34"/>
  <c r="G226" i="34"/>
  <c r="H226" i="34"/>
  <c r="I226" i="34"/>
  <c r="J226" i="34"/>
  <c r="K226" i="34"/>
  <c r="L226" i="34"/>
  <c r="M226" i="34"/>
  <c r="N226" i="34"/>
  <c r="O226" i="34"/>
  <c r="P226" i="34"/>
  <c r="Q226" i="34"/>
  <c r="R226" i="34"/>
  <c r="S226" i="34"/>
  <c r="T226" i="34"/>
  <c r="U226" i="34"/>
  <c r="G227" i="34"/>
  <c r="H227" i="34"/>
  <c r="I227" i="34"/>
  <c r="J227" i="34"/>
  <c r="K227" i="34"/>
  <c r="L227" i="34"/>
  <c r="M227" i="34"/>
  <c r="N227" i="34"/>
  <c r="O227" i="34"/>
  <c r="P227" i="34"/>
  <c r="Q227" i="34"/>
  <c r="R227" i="34"/>
  <c r="S227" i="34"/>
  <c r="T227" i="34"/>
  <c r="U227" i="34"/>
  <c r="G228" i="34"/>
  <c r="H228" i="34"/>
  <c r="I228" i="34"/>
  <c r="J228" i="34"/>
  <c r="K228" i="34"/>
  <c r="L228" i="34"/>
  <c r="D228" i="34"/>
  <c r="M228" i="34"/>
  <c r="N228" i="34"/>
  <c r="O228" i="34"/>
  <c r="P228" i="34"/>
  <c r="Q228" i="34"/>
  <c r="R228" i="34"/>
  <c r="S228" i="34"/>
  <c r="T228" i="34"/>
  <c r="U228" i="34"/>
  <c r="G229" i="34"/>
  <c r="H229" i="34"/>
  <c r="I229" i="34"/>
  <c r="J229" i="34"/>
  <c r="K229" i="34"/>
  <c r="L229" i="34"/>
  <c r="D229" i="34"/>
  <c r="E229" i="34"/>
  <c r="M229" i="34"/>
  <c r="N229" i="34"/>
  <c r="O229" i="34"/>
  <c r="P229" i="34"/>
  <c r="Q229" i="34"/>
  <c r="R229" i="34"/>
  <c r="S229" i="34"/>
  <c r="T229" i="34"/>
  <c r="U229" i="34"/>
  <c r="G230" i="34"/>
  <c r="H230" i="34"/>
  <c r="I230" i="34"/>
  <c r="J230" i="34"/>
  <c r="K230" i="34"/>
  <c r="L230" i="34"/>
  <c r="M230" i="34"/>
  <c r="N230" i="34"/>
  <c r="O230" i="34"/>
  <c r="P230" i="34"/>
  <c r="Q230" i="34"/>
  <c r="R230" i="34"/>
  <c r="S230" i="34"/>
  <c r="T230" i="34"/>
  <c r="U230" i="34"/>
  <c r="D230" i="34"/>
  <c r="E230" i="34"/>
  <c r="AI848" i="36"/>
  <c r="G231" i="34"/>
  <c r="H231" i="34"/>
  <c r="I231" i="34"/>
  <c r="J231" i="34"/>
  <c r="K231" i="34"/>
  <c r="L231" i="34"/>
  <c r="M231" i="34"/>
  <c r="N231" i="34"/>
  <c r="O231" i="34"/>
  <c r="P231" i="34"/>
  <c r="Q231" i="34"/>
  <c r="R231" i="34"/>
  <c r="S231" i="34"/>
  <c r="T231" i="34"/>
  <c r="U231" i="34"/>
  <c r="D231" i="34"/>
  <c r="E231" i="34"/>
  <c r="G232" i="34"/>
  <c r="H232" i="34"/>
  <c r="I232" i="34"/>
  <c r="J232" i="34"/>
  <c r="K232" i="34"/>
  <c r="L232" i="34"/>
  <c r="M232" i="34"/>
  <c r="N232" i="34"/>
  <c r="O232" i="34"/>
  <c r="P232" i="34"/>
  <c r="Q232" i="34"/>
  <c r="R232" i="34"/>
  <c r="S232" i="34"/>
  <c r="T232" i="34"/>
  <c r="U232" i="34"/>
  <c r="G233" i="34"/>
  <c r="H233" i="34"/>
  <c r="I233" i="34"/>
  <c r="J233" i="34"/>
  <c r="K233" i="34"/>
  <c r="L233" i="34"/>
  <c r="M233" i="34"/>
  <c r="N233" i="34"/>
  <c r="O233" i="34"/>
  <c r="P233" i="34"/>
  <c r="Q233" i="34"/>
  <c r="R233" i="34"/>
  <c r="S233" i="34"/>
  <c r="T233" i="34"/>
  <c r="U233" i="34"/>
  <c r="G234" i="34"/>
  <c r="H234" i="34"/>
  <c r="I234" i="34"/>
  <c r="J234" i="34"/>
  <c r="K234" i="34"/>
  <c r="L234" i="34"/>
  <c r="M234" i="34"/>
  <c r="N234" i="34"/>
  <c r="O234" i="34"/>
  <c r="P234" i="34"/>
  <c r="Q234" i="34"/>
  <c r="R234" i="34"/>
  <c r="S234" i="34"/>
  <c r="T234" i="34"/>
  <c r="U234" i="34"/>
  <c r="G235" i="34"/>
  <c r="H235" i="34"/>
  <c r="I235" i="34"/>
  <c r="J235" i="34"/>
  <c r="K235" i="34"/>
  <c r="L235" i="34"/>
  <c r="M235" i="34"/>
  <c r="N235" i="34"/>
  <c r="O235" i="34"/>
  <c r="P235" i="34"/>
  <c r="Q235" i="34"/>
  <c r="R235" i="34"/>
  <c r="S235" i="34"/>
  <c r="T235" i="34"/>
  <c r="U235" i="34"/>
  <c r="G236" i="34"/>
  <c r="H236" i="34"/>
  <c r="I236" i="34"/>
  <c r="J236" i="34"/>
  <c r="K236" i="34"/>
  <c r="L236" i="34"/>
  <c r="M236" i="34"/>
  <c r="N236" i="34"/>
  <c r="O236" i="34"/>
  <c r="P236" i="34"/>
  <c r="Q236" i="34"/>
  <c r="R236" i="34"/>
  <c r="S236" i="34"/>
  <c r="T236" i="34"/>
  <c r="U236" i="34"/>
  <c r="G237" i="34"/>
  <c r="H237" i="34"/>
  <c r="I237" i="34"/>
  <c r="J237" i="34"/>
  <c r="K237" i="34"/>
  <c r="L237" i="34"/>
  <c r="D237" i="34"/>
  <c r="E237" i="34"/>
  <c r="AI323" i="36"/>
  <c r="M237" i="34"/>
  <c r="N237" i="34"/>
  <c r="O237" i="34"/>
  <c r="P237" i="34"/>
  <c r="Q237" i="34"/>
  <c r="R237" i="34"/>
  <c r="S237" i="34"/>
  <c r="T237" i="34"/>
  <c r="U237" i="34"/>
  <c r="G238" i="34"/>
  <c r="H238" i="34"/>
  <c r="I238" i="34"/>
  <c r="J238" i="34"/>
  <c r="K238" i="34"/>
  <c r="L238" i="34"/>
  <c r="M238" i="34"/>
  <c r="N238" i="34"/>
  <c r="O238" i="34"/>
  <c r="P238" i="34"/>
  <c r="Q238" i="34"/>
  <c r="R238" i="34"/>
  <c r="S238" i="34"/>
  <c r="T238" i="34"/>
  <c r="U238" i="34"/>
  <c r="E238" i="34"/>
  <c r="G239" i="34"/>
  <c r="H239" i="34"/>
  <c r="I239" i="34"/>
  <c r="J239" i="34"/>
  <c r="K239" i="34"/>
  <c r="L239" i="34"/>
  <c r="M239" i="34"/>
  <c r="N239" i="34"/>
  <c r="O239" i="34"/>
  <c r="P239" i="34"/>
  <c r="Q239" i="34"/>
  <c r="R239" i="34"/>
  <c r="S239" i="34"/>
  <c r="T239" i="34"/>
  <c r="U239" i="34"/>
  <c r="G240" i="34"/>
  <c r="H240" i="34"/>
  <c r="I240" i="34"/>
  <c r="J240" i="34"/>
  <c r="K240" i="34"/>
  <c r="L240" i="34"/>
  <c r="M240" i="34"/>
  <c r="N240" i="34"/>
  <c r="O240" i="34"/>
  <c r="P240" i="34"/>
  <c r="Q240" i="34"/>
  <c r="R240" i="34"/>
  <c r="S240" i="34"/>
  <c r="T240" i="34"/>
  <c r="U240" i="34"/>
  <c r="G241" i="34"/>
  <c r="H241" i="34"/>
  <c r="I241" i="34"/>
  <c r="J241" i="34"/>
  <c r="K241" i="34"/>
  <c r="L241" i="34"/>
  <c r="D241" i="34"/>
  <c r="M241" i="34"/>
  <c r="N241" i="34"/>
  <c r="O241" i="34"/>
  <c r="P241" i="34"/>
  <c r="Q241" i="34"/>
  <c r="R241" i="34"/>
  <c r="S241" i="34"/>
  <c r="T241" i="34"/>
  <c r="U241" i="34"/>
  <c r="G242" i="34"/>
  <c r="H242" i="34"/>
  <c r="I242" i="34"/>
  <c r="J242" i="34"/>
  <c r="K242" i="34"/>
  <c r="L242" i="34"/>
  <c r="M242" i="34"/>
  <c r="N242" i="34"/>
  <c r="O242" i="34"/>
  <c r="P242" i="34"/>
  <c r="Q242" i="34"/>
  <c r="R242" i="34"/>
  <c r="S242" i="34"/>
  <c r="T242" i="34"/>
  <c r="U242" i="34"/>
  <c r="G243" i="34"/>
  <c r="H243" i="34"/>
  <c r="I243" i="34"/>
  <c r="J243" i="34"/>
  <c r="K243" i="34"/>
  <c r="L243" i="34"/>
  <c r="M243" i="34"/>
  <c r="N243" i="34"/>
  <c r="O243" i="34"/>
  <c r="P243" i="34"/>
  <c r="Q243" i="34"/>
  <c r="R243" i="34"/>
  <c r="S243" i="34"/>
  <c r="T243" i="34"/>
  <c r="U243" i="34"/>
  <c r="G244" i="34"/>
  <c r="H244" i="34"/>
  <c r="I244" i="34"/>
  <c r="J244" i="34"/>
  <c r="K244" i="34"/>
  <c r="L244" i="34"/>
  <c r="M244" i="34"/>
  <c r="N244" i="34"/>
  <c r="O244" i="34"/>
  <c r="P244" i="34"/>
  <c r="Q244" i="34"/>
  <c r="R244" i="34"/>
  <c r="S244" i="34"/>
  <c r="T244" i="34"/>
  <c r="U244" i="34"/>
  <c r="G245" i="34"/>
  <c r="H245" i="34"/>
  <c r="I245" i="34"/>
  <c r="J245" i="34"/>
  <c r="K245" i="34"/>
  <c r="L245" i="34"/>
  <c r="D245" i="34"/>
  <c r="E245" i="34"/>
  <c r="AI331" i="36"/>
  <c r="M245" i="34"/>
  <c r="N245" i="34"/>
  <c r="O245" i="34"/>
  <c r="P245" i="34"/>
  <c r="Q245" i="34"/>
  <c r="R245" i="34"/>
  <c r="S245" i="34"/>
  <c r="T245" i="34"/>
  <c r="U245" i="34"/>
  <c r="G246" i="34"/>
  <c r="H246" i="34"/>
  <c r="I246" i="34"/>
  <c r="J246" i="34"/>
  <c r="K246" i="34"/>
  <c r="L246" i="34"/>
  <c r="M246" i="34"/>
  <c r="N246" i="34"/>
  <c r="O246" i="34"/>
  <c r="P246" i="34"/>
  <c r="Q246" i="34"/>
  <c r="R246" i="34"/>
  <c r="S246" i="34"/>
  <c r="T246" i="34"/>
  <c r="U246" i="34"/>
  <c r="D246" i="34"/>
  <c r="E246" i="34"/>
  <c r="AI598" i="36"/>
  <c r="G247" i="34"/>
  <c r="H247" i="34"/>
  <c r="I247" i="34"/>
  <c r="J247" i="34"/>
  <c r="K247" i="34"/>
  <c r="L247" i="34"/>
  <c r="M247" i="34"/>
  <c r="N247" i="34"/>
  <c r="O247" i="34"/>
  <c r="P247" i="34"/>
  <c r="Q247" i="34"/>
  <c r="R247" i="34"/>
  <c r="S247" i="34"/>
  <c r="T247" i="34"/>
  <c r="U247" i="34"/>
  <c r="E247" i="34"/>
  <c r="G248" i="34"/>
  <c r="H248" i="34"/>
  <c r="I248" i="34"/>
  <c r="J248" i="34"/>
  <c r="K248" i="34"/>
  <c r="L248" i="34"/>
  <c r="M248" i="34"/>
  <c r="N248" i="34"/>
  <c r="O248" i="34"/>
  <c r="P248" i="34"/>
  <c r="Q248" i="34"/>
  <c r="R248" i="34"/>
  <c r="S248" i="34"/>
  <c r="T248" i="34"/>
  <c r="U248" i="34"/>
  <c r="G249" i="34"/>
  <c r="H249" i="34"/>
  <c r="I249" i="34"/>
  <c r="J249" i="34"/>
  <c r="K249" i="34"/>
  <c r="L249" i="34"/>
  <c r="M249" i="34"/>
  <c r="N249" i="34"/>
  <c r="O249" i="34"/>
  <c r="P249" i="34"/>
  <c r="Q249" i="34"/>
  <c r="R249" i="34"/>
  <c r="S249" i="34"/>
  <c r="T249" i="34"/>
  <c r="U249" i="34"/>
  <c r="G250" i="34"/>
  <c r="H250" i="34"/>
  <c r="I250" i="34"/>
  <c r="J250" i="34"/>
  <c r="K250" i="34"/>
  <c r="L250" i="34"/>
  <c r="M250" i="34"/>
  <c r="N250" i="34"/>
  <c r="O250" i="34"/>
  <c r="P250" i="34"/>
  <c r="Q250" i="34"/>
  <c r="R250" i="34"/>
  <c r="S250" i="34"/>
  <c r="T250" i="34"/>
  <c r="U250" i="34"/>
  <c r="G251" i="34"/>
  <c r="H251" i="34"/>
  <c r="I251" i="34"/>
  <c r="J251" i="34"/>
  <c r="K251" i="34"/>
  <c r="L251" i="34"/>
  <c r="M251" i="34"/>
  <c r="N251" i="34"/>
  <c r="O251" i="34"/>
  <c r="P251" i="34"/>
  <c r="Q251" i="34"/>
  <c r="R251" i="34"/>
  <c r="S251" i="34"/>
  <c r="T251" i="34"/>
  <c r="U251" i="34"/>
  <c r="G252" i="34"/>
  <c r="H252" i="34"/>
  <c r="I252" i="34"/>
  <c r="J252" i="34"/>
  <c r="K252" i="34"/>
  <c r="L252" i="34"/>
  <c r="D252" i="34"/>
  <c r="M252" i="34"/>
  <c r="N252" i="34"/>
  <c r="O252" i="34"/>
  <c r="P252" i="34"/>
  <c r="Q252" i="34"/>
  <c r="R252" i="34"/>
  <c r="S252" i="34"/>
  <c r="T252" i="34"/>
  <c r="U252" i="34"/>
  <c r="G253" i="34"/>
  <c r="H253" i="34"/>
  <c r="I253" i="34"/>
  <c r="J253" i="34"/>
  <c r="K253" i="34"/>
  <c r="L253" i="34"/>
  <c r="D253" i="34"/>
  <c r="E253" i="34"/>
  <c r="AI339" i="36"/>
  <c r="M253" i="34"/>
  <c r="N253" i="34"/>
  <c r="O253" i="34"/>
  <c r="P253" i="34"/>
  <c r="Q253" i="34"/>
  <c r="R253" i="34"/>
  <c r="S253" i="34"/>
  <c r="T253" i="34"/>
  <c r="U253" i="34"/>
  <c r="G254" i="34"/>
  <c r="H254" i="34"/>
  <c r="I254" i="34"/>
  <c r="J254" i="34"/>
  <c r="K254" i="34"/>
  <c r="L254" i="34"/>
  <c r="M254" i="34"/>
  <c r="N254" i="34"/>
  <c r="O254" i="34"/>
  <c r="P254" i="34"/>
  <c r="Q254" i="34"/>
  <c r="R254" i="34"/>
  <c r="S254" i="34"/>
  <c r="T254" i="34"/>
  <c r="U254" i="34"/>
  <c r="D254" i="34"/>
  <c r="E254" i="34"/>
  <c r="AI340" i="36"/>
  <c r="G255" i="34"/>
  <c r="H255" i="34"/>
  <c r="I255" i="34"/>
  <c r="J255" i="34"/>
  <c r="K255" i="34"/>
  <c r="L255" i="34"/>
  <c r="M255" i="34"/>
  <c r="N255" i="34"/>
  <c r="O255" i="34"/>
  <c r="P255" i="34"/>
  <c r="Q255" i="34"/>
  <c r="R255" i="34"/>
  <c r="S255" i="34"/>
  <c r="T255" i="34"/>
  <c r="U255" i="34"/>
  <c r="D255" i="34"/>
  <c r="E255" i="34"/>
  <c r="AI607" i="36"/>
  <c r="G256" i="34"/>
  <c r="H256" i="34"/>
  <c r="I256" i="34"/>
  <c r="J256" i="34"/>
  <c r="K256" i="34"/>
  <c r="L256" i="34"/>
  <c r="M256" i="34"/>
  <c r="N256" i="34"/>
  <c r="O256" i="34"/>
  <c r="P256" i="34"/>
  <c r="Q256" i="34"/>
  <c r="R256" i="34"/>
  <c r="S256" i="34"/>
  <c r="T256" i="34"/>
  <c r="U256" i="34"/>
  <c r="G257" i="34"/>
  <c r="H257" i="34"/>
  <c r="I257" i="34"/>
  <c r="J257" i="34"/>
  <c r="K257" i="34"/>
  <c r="L257" i="34"/>
  <c r="D257" i="34"/>
  <c r="M257" i="34"/>
  <c r="N257" i="34"/>
  <c r="O257" i="34"/>
  <c r="P257" i="34"/>
  <c r="Q257" i="34"/>
  <c r="R257" i="34"/>
  <c r="S257" i="34"/>
  <c r="T257" i="34"/>
  <c r="U257" i="34"/>
  <c r="G258" i="34"/>
  <c r="H258" i="34"/>
  <c r="I258" i="34"/>
  <c r="J258" i="34"/>
  <c r="K258" i="34"/>
  <c r="L258" i="34"/>
  <c r="M258" i="34"/>
  <c r="N258" i="34"/>
  <c r="O258" i="34"/>
  <c r="P258" i="34"/>
  <c r="Q258" i="34"/>
  <c r="R258" i="34"/>
  <c r="S258" i="34"/>
  <c r="T258" i="34"/>
  <c r="U258" i="34"/>
  <c r="G259" i="34"/>
  <c r="H259" i="34"/>
  <c r="I259" i="34"/>
  <c r="J259" i="34"/>
  <c r="K259" i="34"/>
  <c r="L259" i="34"/>
  <c r="M259" i="34"/>
  <c r="N259" i="34"/>
  <c r="O259" i="34"/>
  <c r="P259" i="34"/>
  <c r="Q259" i="34"/>
  <c r="R259" i="34"/>
  <c r="S259" i="34"/>
  <c r="T259" i="34"/>
  <c r="U259" i="34"/>
  <c r="D259" i="34"/>
  <c r="E259" i="34"/>
  <c r="AI611" i="36"/>
  <c r="G260" i="34"/>
  <c r="H260" i="34"/>
  <c r="I260" i="34"/>
  <c r="J260" i="34"/>
  <c r="K260" i="34"/>
  <c r="L260" i="34"/>
  <c r="M260" i="34"/>
  <c r="N260" i="34"/>
  <c r="O260" i="34"/>
  <c r="P260" i="34"/>
  <c r="Q260" i="34"/>
  <c r="R260" i="34"/>
  <c r="S260" i="34"/>
  <c r="T260" i="34"/>
  <c r="U260" i="34"/>
  <c r="G261" i="34"/>
  <c r="H261" i="34"/>
  <c r="I261" i="34"/>
  <c r="J261" i="34"/>
  <c r="K261" i="34"/>
  <c r="L261" i="34"/>
  <c r="D261" i="34"/>
  <c r="E261" i="34"/>
  <c r="AI879" i="36"/>
  <c r="M261" i="34"/>
  <c r="N261" i="34"/>
  <c r="O261" i="34"/>
  <c r="P261" i="34"/>
  <c r="Q261" i="34"/>
  <c r="R261" i="34"/>
  <c r="S261" i="34"/>
  <c r="T261" i="34"/>
  <c r="U261" i="34"/>
  <c r="G262" i="34"/>
  <c r="H262" i="34"/>
  <c r="I262" i="34"/>
  <c r="J262" i="34"/>
  <c r="K262" i="34"/>
  <c r="L262" i="34"/>
  <c r="M262" i="34"/>
  <c r="N262" i="34"/>
  <c r="O262" i="34"/>
  <c r="P262" i="34"/>
  <c r="Q262" i="34"/>
  <c r="R262" i="34"/>
  <c r="S262" i="34"/>
  <c r="T262" i="34"/>
  <c r="U262" i="34"/>
  <c r="G263" i="34"/>
  <c r="H263" i="34"/>
  <c r="I263" i="34"/>
  <c r="J263" i="34"/>
  <c r="K263" i="34"/>
  <c r="L263" i="34"/>
  <c r="M263" i="34"/>
  <c r="N263" i="34"/>
  <c r="O263" i="34"/>
  <c r="P263" i="34"/>
  <c r="Q263" i="34"/>
  <c r="R263" i="34"/>
  <c r="S263" i="34"/>
  <c r="T263" i="34"/>
  <c r="U263" i="34"/>
  <c r="D263" i="34"/>
  <c r="E263" i="34"/>
  <c r="G264" i="34"/>
  <c r="H264" i="34"/>
  <c r="I264" i="34"/>
  <c r="J264" i="34"/>
  <c r="K264" i="34"/>
  <c r="L264" i="34"/>
  <c r="M264" i="34"/>
  <c r="N264" i="34"/>
  <c r="O264" i="34"/>
  <c r="P264" i="34"/>
  <c r="Q264" i="34"/>
  <c r="R264" i="34"/>
  <c r="S264" i="34"/>
  <c r="T264" i="34"/>
  <c r="U264" i="34"/>
  <c r="D264" i="34"/>
  <c r="G265" i="34"/>
  <c r="H265" i="34"/>
  <c r="I265" i="34"/>
  <c r="J265" i="34"/>
  <c r="K265" i="34"/>
  <c r="L265" i="34"/>
  <c r="M265" i="34"/>
  <c r="N265" i="34"/>
  <c r="O265" i="34"/>
  <c r="P265" i="34"/>
  <c r="Q265" i="34"/>
  <c r="R265" i="34"/>
  <c r="S265" i="34"/>
  <c r="T265" i="34"/>
  <c r="U265" i="34"/>
  <c r="G266" i="34"/>
  <c r="H266" i="34"/>
  <c r="I266" i="34"/>
  <c r="J266" i="34"/>
  <c r="K266" i="34"/>
  <c r="L266" i="34"/>
  <c r="M266" i="34"/>
  <c r="N266" i="34"/>
  <c r="O266" i="34"/>
  <c r="P266" i="34"/>
  <c r="Q266" i="34"/>
  <c r="R266" i="34"/>
  <c r="S266" i="34"/>
  <c r="T266" i="34"/>
  <c r="U266" i="34"/>
  <c r="G267" i="34"/>
  <c r="H267" i="34"/>
  <c r="I267" i="34"/>
  <c r="J267" i="34"/>
  <c r="K267" i="34"/>
  <c r="L267" i="34"/>
  <c r="M267" i="34"/>
  <c r="N267" i="34"/>
  <c r="O267" i="34"/>
  <c r="P267" i="34"/>
  <c r="Q267" i="34"/>
  <c r="R267" i="34"/>
  <c r="S267" i="34"/>
  <c r="T267" i="34"/>
  <c r="U267" i="34"/>
  <c r="D267" i="34"/>
  <c r="E267" i="34"/>
  <c r="G268" i="34"/>
  <c r="H268" i="34"/>
  <c r="I268" i="34"/>
  <c r="J268" i="34"/>
  <c r="K268" i="34"/>
  <c r="L268" i="34"/>
  <c r="M268" i="34"/>
  <c r="N268" i="34"/>
  <c r="O268" i="34"/>
  <c r="P268" i="34"/>
  <c r="Q268" i="34"/>
  <c r="R268" i="34"/>
  <c r="S268" i="34"/>
  <c r="T268" i="34"/>
  <c r="U268" i="34"/>
  <c r="G269" i="34"/>
  <c r="H269" i="34"/>
  <c r="I269" i="34"/>
  <c r="J269" i="34"/>
  <c r="K269" i="34"/>
  <c r="L269" i="34"/>
  <c r="M269" i="34"/>
  <c r="N269" i="34"/>
  <c r="O269" i="34"/>
  <c r="P269" i="34"/>
  <c r="Q269" i="34"/>
  <c r="R269" i="34"/>
  <c r="S269" i="34"/>
  <c r="T269" i="34"/>
  <c r="U269" i="34"/>
  <c r="G270" i="34"/>
  <c r="H270" i="34"/>
  <c r="I270" i="34"/>
  <c r="J270" i="34"/>
  <c r="K270" i="34"/>
  <c r="L270" i="34"/>
  <c r="M270" i="34"/>
  <c r="N270" i="34"/>
  <c r="O270" i="34"/>
  <c r="P270" i="34"/>
  <c r="Q270" i="34"/>
  <c r="R270" i="34"/>
  <c r="S270" i="34"/>
  <c r="T270" i="34"/>
  <c r="U270" i="34"/>
  <c r="D270" i="34"/>
  <c r="E270" i="34"/>
  <c r="G271" i="34"/>
  <c r="H271" i="34"/>
  <c r="I271" i="34"/>
  <c r="J271" i="34"/>
  <c r="K271" i="34"/>
  <c r="L271" i="34"/>
  <c r="M271" i="34"/>
  <c r="N271" i="34"/>
  <c r="O271" i="34"/>
  <c r="P271" i="34"/>
  <c r="Q271" i="34"/>
  <c r="R271" i="34"/>
  <c r="S271" i="34"/>
  <c r="T271" i="34"/>
  <c r="U271" i="34"/>
  <c r="D271" i="34"/>
  <c r="E271" i="34"/>
  <c r="AI623" i="36"/>
  <c r="G272" i="34"/>
  <c r="H272" i="34"/>
  <c r="I272" i="34"/>
  <c r="J272" i="34"/>
  <c r="K272" i="34"/>
  <c r="L272" i="34"/>
  <c r="M272" i="34"/>
  <c r="N272" i="34"/>
  <c r="O272" i="34"/>
  <c r="P272" i="34"/>
  <c r="Q272" i="34"/>
  <c r="R272" i="34"/>
  <c r="S272" i="34"/>
  <c r="T272" i="34"/>
  <c r="U272" i="34"/>
  <c r="G7" i="34"/>
  <c r="H7" i="34"/>
  <c r="I7" i="34"/>
  <c r="J7" i="34"/>
  <c r="K7" i="34"/>
  <c r="L7" i="34"/>
  <c r="M7" i="34"/>
  <c r="N7" i="34"/>
  <c r="O7" i="34"/>
  <c r="P7" i="34"/>
  <c r="Q7" i="34"/>
  <c r="R7" i="34"/>
  <c r="S7" i="34"/>
  <c r="T7" i="34"/>
  <c r="U7" i="34"/>
  <c r="F7" i="34"/>
  <c r="F27" i="34"/>
  <c r="E8" i="54"/>
  <c r="F8" i="54"/>
  <c r="G8" i="54"/>
  <c r="H8" i="54"/>
  <c r="I8" i="54"/>
  <c r="J8" i="54"/>
  <c r="K8" i="54"/>
  <c r="L8" i="54"/>
  <c r="D8" i="54"/>
  <c r="F8" i="5"/>
  <c r="G8" i="5"/>
  <c r="H8" i="5"/>
  <c r="I8" i="5"/>
  <c r="J8" i="5"/>
  <c r="K8" i="5"/>
  <c r="L8" i="5"/>
  <c r="M8" i="5"/>
  <c r="N8" i="5"/>
  <c r="H6" i="34"/>
  <c r="I6" i="34"/>
  <c r="J6" i="34"/>
  <c r="K6" i="34"/>
  <c r="L6" i="34"/>
  <c r="M6" i="34"/>
  <c r="N6" i="34"/>
  <c r="O6" i="34"/>
  <c r="P6" i="34"/>
  <c r="Q6" i="34"/>
  <c r="R6" i="34"/>
  <c r="S6" i="34"/>
  <c r="T6" i="34"/>
  <c r="U6" i="34"/>
  <c r="G6" i="34"/>
  <c r="L38" i="7"/>
  <c r="K38" i="7"/>
  <c r="J38" i="7"/>
  <c r="I38" i="7"/>
  <c r="H38" i="7"/>
  <c r="G38" i="7"/>
  <c r="F38" i="7"/>
  <c r="E38" i="7"/>
  <c r="D38" i="7"/>
  <c r="C38" i="7"/>
  <c r="L33" i="7"/>
  <c r="K33" i="7"/>
  <c r="J33" i="7"/>
  <c r="I33" i="7"/>
  <c r="H33" i="7"/>
  <c r="G33" i="7"/>
  <c r="F33" i="7"/>
  <c r="E33" i="7"/>
  <c r="D33" i="7"/>
  <c r="C33" i="7"/>
  <c r="L28" i="7"/>
  <c r="K28" i="7"/>
  <c r="J28" i="7"/>
  <c r="I28" i="7"/>
  <c r="H28" i="7"/>
  <c r="G28" i="7"/>
  <c r="F28" i="7"/>
  <c r="E28" i="7"/>
  <c r="D28" i="7"/>
  <c r="C28" i="7"/>
  <c r="L21" i="7"/>
  <c r="K21" i="7"/>
  <c r="J21" i="7"/>
  <c r="I21" i="7"/>
  <c r="H21" i="7"/>
  <c r="G21" i="7"/>
  <c r="F21" i="7"/>
  <c r="E21" i="7"/>
  <c r="D21" i="7"/>
  <c r="C21" i="7"/>
  <c r="L16" i="7"/>
  <c r="K16" i="7"/>
  <c r="J16" i="7"/>
  <c r="I16" i="7"/>
  <c r="H16" i="7"/>
  <c r="G16" i="7"/>
  <c r="F16" i="7"/>
  <c r="E16" i="7"/>
  <c r="D16" i="7"/>
  <c r="C16" i="7"/>
  <c r="D11" i="7"/>
  <c r="E11" i="7"/>
  <c r="F11" i="7"/>
  <c r="G11" i="7"/>
  <c r="H11" i="7"/>
  <c r="I11" i="7"/>
  <c r="J11" i="7"/>
  <c r="K11" i="7"/>
  <c r="L11" i="7"/>
  <c r="C11" i="7"/>
  <c r="D6" i="7"/>
  <c r="E6" i="7"/>
  <c r="F6" i="7"/>
  <c r="G6" i="7"/>
  <c r="H6" i="7"/>
  <c r="I6" i="7"/>
  <c r="J6" i="7"/>
  <c r="K6" i="7"/>
  <c r="L6" i="7"/>
  <c r="C6" i="7"/>
  <c r="L83" i="36"/>
  <c r="K83" i="36"/>
  <c r="J83" i="36"/>
  <c r="I83" i="36"/>
  <c r="H83" i="36"/>
  <c r="G83" i="36"/>
  <c r="F83" i="36"/>
  <c r="E83" i="36"/>
  <c r="D83" i="36"/>
  <c r="C83" i="36"/>
  <c r="L78" i="36"/>
  <c r="K78" i="36"/>
  <c r="J78" i="36"/>
  <c r="I78" i="36"/>
  <c r="H78" i="36"/>
  <c r="G78" i="36"/>
  <c r="F78" i="36"/>
  <c r="E78" i="36"/>
  <c r="D78" i="36"/>
  <c r="C78" i="36"/>
  <c r="L71" i="36"/>
  <c r="K71" i="36"/>
  <c r="J71" i="36"/>
  <c r="I71" i="36"/>
  <c r="H71" i="36"/>
  <c r="G71" i="36"/>
  <c r="F71" i="36"/>
  <c r="E71" i="36"/>
  <c r="D71" i="36"/>
  <c r="C71" i="36"/>
  <c r="L66" i="36"/>
  <c r="K66" i="36"/>
  <c r="J66" i="36"/>
  <c r="I66" i="36"/>
  <c r="H66" i="36"/>
  <c r="G66" i="36"/>
  <c r="F66" i="36"/>
  <c r="E66" i="36"/>
  <c r="D66" i="36"/>
  <c r="C66" i="36"/>
  <c r="L59" i="36"/>
  <c r="K59" i="36"/>
  <c r="J59" i="36"/>
  <c r="I59" i="36"/>
  <c r="H59" i="36"/>
  <c r="G59" i="36"/>
  <c r="F59" i="36"/>
  <c r="E59" i="36"/>
  <c r="D59" i="36"/>
  <c r="C59" i="36"/>
  <c r="L54" i="36"/>
  <c r="K54" i="36"/>
  <c r="J54" i="36"/>
  <c r="I54" i="36"/>
  <c r="H54" i="36"/>
  <c r="G54" i="36"/>
  <c r="F54" i="36"/>
  <c r="E54" i="36"/>
  <c r="D54" i="36"/>
  <c r="C54" i="36"/>
  <c r="L47" i="36"/>
  <c r="K47" i="36"/>
  <c r="J47" i="36"/>
  <c r="I47" i="36"/>
  <c r="H47" i="36"/>
  <c r="G47" i="36"/>
  <c r="F47" i="36"/>
  <c r="E47" i="36"/>
  <c r="D47" i="36"/>
  <c r="C47" i="36"/>
  <c r="L42" i="36"/>
  <c r="K42" i="36"/>
  <c r="J42" i="36"/>
  <c r="I42" i="36"/>
  <c r="H42" i="36"/>
  <c r="G42" i="36"/>
  <c r="F42" i="36"/>
  <c r="E42" i="36"/>
  <c r="D42" i="36"/>
  <c r="C42" i="36"/>
  <c r="L35" i="36"/>
  <c r="K35" i="36"/>
  <c r="J35" i="36"/>
  <c r="I35" i="36"/>
  <c r="H35" i="36"/>
  <c r="G35" i="36"/>
  <c r="F35" i="36"/>
  <c r="E35" i="36"/>
  <c r="D35" i="36"/>
  <c r="C35" i="36"/>
  <c r="L30" i="36"/>
  <c r="K30" i="36"/>
  <c r="J30" i="36"/>
  <c r="I30" i="36"/>
  <c r="H30" i="36"/>
  <c r="G30" i="36"/>
  <c r="F30" i="36"/>
  <c r="E30" i="36"/>
  <c r="D30" i="36"/>
  <c r="C30" i="36"/>
  <c r="L25" i="36"/>
  <c r="K25" i="36"/>
  <c r="J25" i="36"/>
  <c r="I25" i="36"/>
  <c r="H25" i="36"/>
  <c r="G25" i="36"/>
  <c r="F25" i="36"/>
  <c r="E25" i="36"/>
  <c r="D25" i="36"/>
  <c r="C25" i="36"/>
  <c r="L18" i="36"/>
  <c r="K18" i="36"/>
  <c r="J18" i="36"/>
  <c r="I18" i="36"/>
  <c r="H18" i="36"/>
  <c r="G18" i="36"/>
  <c r="F18" i="36"/>
  <c r="E18" i="36"/>
  <c r="D18" i="36"/>
  <c r="C18" i="36"/>
  <c r="D13" i="36"/>
  <c r="E13" i="36"/>
  <c r="F13" i="36"/>
  <c r="G13" i="36"/>
  <c r="H13" i="36"/>
  <c r="I13" i="36"/>
  <c r="J13" i="36"/>
  <c r="K13" i="36"/>
  <c r="L13" i="36"/>
  <c r="C13" i="36"/>
  <c r="D8" i="36"/>
  <c r="E8" i="36"/>
  <c r="F8" i="36"/>
  <c r="G8" i="36"/>
  <c r="H8" i="36"/>
  <c r="I8" i="36"/>
  <c r="J8" i="36"/>
  <c r="K8" i="36"/>
  <c r="L8" i="36"/>
  <c r="C8" i="36"/>
  <c r="M47" i="60"/>
  <c r="L47" i="60"/>
  <c r="K47" i="60"/>
  <c r="J47" i="60"/>
  <c r="I47" i="60"/>
  <c r="H47" i="60"/>
  <c r="G47" i="60"/>
  <c r="F47" i="60"/>
  <c r="E47" i="60"/>
  <c r="D47" i="60"/>
  <c r="M40" i="60"/>
  <c r="L40" i="60"/>
  <c r="K40" i="60"/>
  <c r="J40" i="60"/>
  <c r="I40" i="60"/>
  <c r="H40" i="60"/>
  <c r="G40" i="60"/>
  <c r="F40" i="60"/>
  <c r="E40" i="60"/>
  <c r="D40" i="60"/>
  <c r="M35" i="60"/>
  <c r="L35" i="60"/>
  <c r="K35" i="60"/>
  <c r="J35" i="60"/>
  <c r="I35" i="60"/>
  <c r="H35" i="60"/>
  <c r="G35" i="60"/>
  <c r="F35" i="60"/>
  <c r="E35" i="60"/>
  <c r="D35" i="60"/>
  <c r="M28" i="60"/>
  <c r="L28" i="60"/>
  <c r="K28" i="60"/>
  <c r="J28" i="60"/>
  <c r="I28" i="60"/>
  <c r="H28" i="60"/>
  <c r="G28" i="60"/>
  <c r="F28" i="60"/>
  <c r="E28" i="60"/>
  <c r="D28" i="60"/>
  <c r="M23" i="60"/>
  <c r="L23" i="60"/>
  <c r="K23" i="60"/>
  <c r="J23" i="60"/>
  <c r="I23" i="60"/>
  <c r="H23" i="60"/>
  <c r="G23" i="60"/>
  <c r="F23" i="60"/>
  <c r="E23" i="60"/>
  <c r="D23" i="60"/>
  <c r="M18" i="60"/>
  <c r="L18" i="60"/>
  <c r="K18" i="60"/>
  <c r="J18" i="60"/>
  <c r="I18" i="60"/>
  <c r="H18" i="60"/>
  <c r="G18" i="60"/>
  <c r="F18" i="60"/>
  <c r="E18" i="60"/>
  <c r="D18" i="60"/>
  <c r="E13" i="60"/>
  <c r="F13" i="60"/>
  <c r="G13" i="60"/>
  <c r="H13" i="60"/>
  <c r="I13" i="60"/>
  <c r="J13" i="60"/>
  <c r="K13" i="60"/>
  <c r="L13" i="60"/>
  <c r="M13" i="60"/>
  <c r="D13" i="60"/>
  <c r="E6" i="60"/>
  <c r="F6" i="60"/>
  <c r="G6" i="60"/>
  <c r="H6" i="60"/>
  <c r="I6" i="60"/>
  <c r="J6" i="60"/>
  <c r="K6" i="60"/>
  <c r="L6" i="60"/>
  <c r="M6" i="60"/>
  <c r="D6" i="60"/>
  <c r="M97" i="26"/>
  <c r="L97" i="26"/>
  <c r="K97" i="26"/>
  <c r="J97" i="26"/>
  <c r="I97" i="26"/>
  <c r="H97" i="26"/>
  <c r="G97" i="26"/>
  <c r="F97" i="26"/>
  <c r="E97" i="26"/>
  <c r="D97" i="26"/>
  <c r="M90" i="26"/>
  <c r="L90" i="26"/>
  <c r="K90" i="26"/>
  <c r="J90" i="26"/>
  <c r="I90" i="26"/>
  <c r="H90" i="26"/>
  <c r="G90" i="26"/>
  <c r="F90" i="26"/>
  <c r="E90" i="26"/>
  <c r="D90" i="26"/>
  <c r="M85" i="26"/>
  <c r="L85" i="26"/>
  <c r="K85" i="26"/>
  <c r="J85" i="26"/>
  <c r="I85" i="26"/>
  <c r="H85" i="26"/>
  <c r="G85" i="26"/>
  <c r="F85" i="26"/>
  <c r="E85" i="26"/>
  <c r="D85" i="26"/>
  <c r="M78" i="26"/>
  <c r="L78" i="26"/>
  <c r="K78" i="26"/>
  <c r="J78" i="26"/>
  <c r="I78" i="26"/>
  <c r="H78" i="26"/>
  <c r="G78" i="26"/>
  <c r="F78" i="26"/>
  <c r="E78" i="26"/>
  <c r="D78" i="26"/>
  <c r="M73" i="26"/>
  <c r="L73" i="26"/>
  <c r="K73" i="26"/>
  <c r="J73" i="26"/>
  <c r="I73" i="26"/>
  <c r="H73" i="26"/>
  <c r="G73" i="26"/>
  <c r="F73" i="26"/>
  <c r="E73" i="26"/>
  <c r="D73" i="26"/>
  <c r="M68" i="26"/>
  <c r="L68" i="26"/>
  <c r="K68" i="26"/>
  <c r="J68" i="26"/>
  <c r="I68" i="26"/>
  <c r="H68" i="26"/>
  <c r="G68" i="26"/>
  <c r="F68" i="26"/>
  <c r="E68" i="26"/>
  <c r="D68" i="26"/>
  <c r="M63" i="26"/>
  <c r="L63" i="26"/>
  <c r="K63" i="26"/>
  <c r="J63" i="26"/>
  <c r="I63" i="26"/>
  <c r="H63" i="26"/>
  <c r="G63" i="26"/>
  <c r="F63" i="26"/>
  <c r="E63" i="26"/>
  <c r="D63" i="26"/>
  <c r="M47" i="26"/>
  <c r="L47" i="26"/>
  <c r="K47" i="26"/>
  <c r="J47" i="26"/>
  <c r="I47" i="26"/>
  <c r="H47" i="26"/>
  <c r="G47" i="26"/>
  <c r="F47" i="26"/>
  <c r="E47" i="26"/>
  <c r="D47" i="26"/>
  <c r="M40" i="26"/>
  <c r="L40" i="26"/>
  <c r="K40" i="26"/>
  <c r="J40" i="26"/>
  <c r="I40" i="26"/>
  <c r="H40" i="26"/>
  <c r="G40" i="26"/>
  <c r="F40" i="26"/>
  <c r="E40" i="26"/>
  <c r="D40" i="26"/>
  <c r="M35" i="26"/>
  <c r="L35" i="26"/>
  <c r="K35" i="26"/>
  <c r="J35" i="26"/>
  <c r="I35" i="26"/>
  <c r="H35" i="26"/>
  <c r="G35" i="26"/>
  <c r="F35" i="26"/>
  <c r="E35" i="26"/>
  <c r="D35" i="26"/>
  <c r="M28" i="26"/>
  <c r="L28" i="26"/>
  <c r="K28" i="26"/>
  <c r="J28" i="26"/>
  <c r="I28" i="26"/>
  <c r="H28" i="26"/>
  <c r="G28" i="26"/>
  <c r="F28" i="26"/>
  <c r="E28" i="26"/>
  <c r="D28" i="26"/>
  <c r="M23" i="26"/>
  <c r="L23" i="26"/>
  <c r="K23" i="26"/>
  <c r="J23" i="26"/>
  <c r="I23" i="26"/>
  <c r="H23" i="26"/>
  <c r="G23" i="26"/>
  <c r="F23" i="26"/>
  <c r="E23" i="26"/>
  <c r="D23" i="26"/>
  <c r="M18" i="26"/>
  <c r="L18" i="26"/>
  <c r="K18" i="26"/>
  <c r="J18" i="26"/>
  <c r="I18" i="26"/>
  <c r="H18" i="26"/>
  <c r="G18" i="26"/>
  <c r="F18" i="26"/>
  <c r="E18" i="26"/>
  <c r="D18" i="26"/>
  <c r="E13" i="26"/>
  <c r="F13" i="26"/>
  <c r="G13" i="26"/>
  <c r="H13" i="26"/>
  <c r="I13" i="26"/>
  <c r="J13" i="26"/>
  <c r="K13" i="26"/>
  <c r="L13" i="26"/>
  <c r="M13" i="26"/>
  <c r="D13" i="26"/>
  <c r="F6" i="26"/>
  <c r="G6" i="26"/>
  <c r="H6" i="26"/>
  <c r="I6" i="26"/>
  <c r="J6" i="26"/>
  <c r="K6" i="26"/>
  <c r="L6" i="26"/>
  <c r="M6" i="26"/>
  <c r="E6" i="26"/>
  <c r="D42" i="34"/>
  <c r="E42" i="34"/>
  <c r="D7" i="34"/>
  <c r="E7" i="34"/>
  <c r="AI93" i="36"/>
  <c r="D13" i="34"/>
  <c r="E13" i="34"/>
  <c r="AI631" i="36"/>
  <c r="D14" i="34"/>
  <c r="E14" i="34"/>
  <c r="D99" i="34"/>
  <c r="E99" i="34"/>
  <c r="AI451" i="36"/>
  <c r="AI183" i="36"/>
  <c r="D15" i="34"/>
  <c r="E15" i="34"/>
  <c r="D16" i="34"/>
  <c r="E16" i="34"/>
  <c r="AI368" i="36"/>
  <c r="D17" i="34"/>
  <c r="E17" i="34"/>
  <c r="D18" i="34"/>
  <c r="E18" i="34"/>
  <c r="D19" i="34"/>
  <c r="E19" i="34"/>
  <c r="AI105" i="36"/>
  <c r="D20" i="34"/>
  <c r="E20" i="34"/>
  <c r="AI372" i="36"/>
  <c r="D21" i="34"/>
  <c r="E21" i="34"/>
  <c r="AI373" i="36"/>
  <c r="D22" i="34"/>
  <c r="E22" i="34"/>
  <c r="D23" i="34"/>
  <c r="E23" i="34"/>
  <c r="D24" i="34"/>
  <c r="E24" i="34"/>
  <c r="D25" i="34"/>
  <c r="E25" i="34"/>
  <c r="D26" i="34"/>
  <c r="E26" i="34"/>
  <c r="AI644" i="36"/>
  <c r="D27" i="34"/>
  <c r="E27" i="34"/>
  <c r="AI645" i="36"/>
  <c r="D233" i="34"/>
  <c r="E233" i="34"/>
  <c r="D28" i="34"/>
  <c r="E28" i="34"/>
  <c r="D29" i="34"/>
  <c r="E29" i="34"/>
  <c r="D30" i="34"/>
  <c r="E30" i="34"/>
  <c r="D31" i="34"/>
  <c r="E31" i="34"/>
  <c r="D32" i="34"/>
  <c r="E32" i="34"/>
  <c r="D33" i="34"/>
  <c r="E33" i="34"/>
  <c r="AI385" i="36"/>
  <c r="D34" i="34"/>
  <c r="E34" i="34"/>
  <c r="AI652" i="36"/>
  <c r="D35" i="34"/>
  <c r="E35" i="34"/>
  <c r="D36" i="34"/>
  <c r="E36" i="34"/>
  <c r="D37" i="34"/>
  <c r="E37" i="34"/>
  <c r="D38" i="34"/>
  <c r="E38" i="34"/>
  <c r="E39" i="34"/>
  <c r="D40" i="34"/>
  <c r="E40" i="34"/>
  <c r="AI658" i="36"/>
  <c r="D41" i="34"/>
  <c r="E41" i="34"/>
  <c r="D44" i="34"/>
  <c r="E44" i="34"/>
  <c r="AI396" i="36"/>
  <c r="D45" i="34"/>
  <c r="E45" i="34"/>
  <c r="D46" i="34"/>
  <c r="E46" i="34"/>
  <c r="AI398" i="36"/>
  <c r="D43" i="34"/>
  <c r="E43" i="34"/>
  <c r="D47" i="34"/>
  <c r="E47" i="34"/>
  <c r="AI133" i="36"/>
  <c r="D48" i="34"/>
  <c r="E48" i="34"/>
  <c r="D49" i="34"/>
  <c r="E49" i="34"/>
  <c r="D50" i="34"/>
  <c r="E50" i="34"/>
  <c r="AI402" i="36"/>
  <c r="D52" i="34"/>
  <c r="E52" i="34"/>
  <c r="AI670" i="36"/>
  <c r="E53" i="34"/>
  <c r="D54" i="34"/>
  <c r="E54" i="34"/>
  <c r="AI406" i="36"/>
  <c r="D51" i="34"/>
  <c r="E51" i="34"/>
  <c r="D55" i="34"/>
  <c r="E55" i="34"/>
  <c r="D56" i="34"/>
  <c r="E56" i="34"/>
  <c r="AI142" i="36"/>
  <c r="D57" i="34"/>
  <c r="E57" i="34"/>
  <c r="AI143" i="36"/>
  <c r="E58" i="34"/>
  <c r="D59" i="34"/>
  <c r="E59" i="34"/>
  <c r="AI411" i="36"/>
  <c r="D272" i="34"/>
  <c r="E272" i="34"/>
  <c r="D60" i="34"/>
  <c r="E60" i="34"/>
  <c r="AI146" i="36"/>
  <c r="D61" i="34"/>
  <c r="E61" i="34"/>
  <c r="AI147" i="36"/>
  <c r="D62" i="34"/>
  <c r="E62" i="34"/>
  <c r="D63" i="34"/>
  <c r="E63" i="34"/>
  <c r="D64" i="34"/>
  <c r="E64" i="34"/>
  <c r="D65" i="34"/>
  <c r="E65" i="34"/>
  <c r="D66" i="34"/>
  <c r="E66" i="34"/>
  <c r="D68" i="34"/>
  <c r="E68" i="34"/>
  <c r="D69" i="34"/>
  <c r="E69" i="34"/>
  <c r="AI155" i="36"/>
  <c r="D70" i="34"/>
  <c r="E70" i="34"/>
  <c r="AI688" i="36"/>
  <c r="D71" i="34"/>
  <c r="E71" i="34"/>
  <c r="AI423" i="36"/>
  <c r="D67" i="34"/>
  <c r="E67" i="34"/>
  <c r="D72" i="34"/>
  <c r="E72" i="34"/>
  <c r="AI690" i="36"/>
  <c r="D73" i="34"/>
  <c r="E73" i="34"/>
  <c r="D74" i="34"/>
  <c r="E74" i="34"/>
  <c r="AI160" i="36"/>
  <c r="D76" i="34"/>
  <c r="E76" i="34"/>
  <c r="AI162" i="36"/>
  <c r="D77" i="34"/>
  <c r="E77" i="34"/>
  <c r="D78" i="34"/>
  <c r="E78" i="34"/>
  <c r="AI164" i="36"/>
  <c r="D79" i="34"/>
  <c r="E79" i="34"/>
  <c r="D80" i="34"/>
  <c r="E80" i="34"/>
  <c r="D75" i="34"/>
  <c r="E75" i="34"/>
  <c r="AI427" i="36"/>
  <c r="D81" i="34"/>
  <c r="E81" i="34"/>
  <c r="D82" i="34"/>
  <c r="E82" i="34"/>
  <c r="D84" i="34"/>
  <c r="E84" i="34"/>
  <c r="AI702" i="36"/>
  <c r="D85" i="34"/>
  <c r="E85" i="34"/>
  <c r="AI437" i="36"/>
  <c r="D86" i="34"/>
  <c r="E86" i="34"/>
  <c r="AI438" i="36"/>
  <c r="D87" i="34"/>
  <c r="E87" i="34"/>
  <c r="AI705" i="36"/>
  <c r="D88" i="34"/>
  <c r="E88" i="34"/>
  <c r="D83" i="34"/>
  <c r="E83" i="34"/>
  <c r="AI701" i="36"/>
  <c r="D89" i="34"/>
  <c r="E89" i="34"/>
  <c r="E90" i="34"/>
  <c r="AI708" i="36"/>
  <c r="D92" i="34"/>
  <c r="E92" i="34"/>
  <c r="E93" i="34"/>
  <c r="AI179" i="36"/>
  <c r="E94" i="34"/>
  <c r="D95" i="34"/>
  <c r="E95" i="34"/>
  <c r="AI447" i="36"/>
  <c r="D96" i="34"/>
  <c r="E96" i="34"/>
  <c r="E91" i="34"/>
  <c r="AI709" i="36"/>
  <c r="D98" i="34"/>
  <c r="E98" i="34"/>
  <c r="D100" i="34"/>
  <c r="E100" i="34"/>
  <c r="AI452" i="36"/>
  <c r="D101" i="34"/>
  <c r="E101" i="34"/>
  <c r="D102" i="34"/>
  <c r="E102" i="34"/>
  <c r="AI188" i="36"/>
  <c r="D103" i="34"/>
  <c r="E103" i="34"/>
  <c r="D104" i="34"/>
  <c r="E104" i="34"/>
  <c r="AI456" i="36"/>
  <c r="D105" i="34"/>
  <c r="E105" i="34"/>
  <c r="D106" i="34"/>
  <c r="E106" i="34"/>
  <c r="D107" i="34"/>
  <c r="E107" i="34"/>
  <c r="D108" i="34"/>
  <c r="E108" i="34"/>
  <c r="D109" i="34"/>
  <c r="E109" i="34"/>
  <c r="D110" i="34"/>
  <c r="E110" i="34"/>
  <c r="D111" i="34"/>
  <c r="E111" i="34"/>
  <c r="AI197" i="36"/>
  <c r="E112" i="34"/>
  <c r="AI464" i="36"/>
  <c r="D113" i="34"/>
  <c r="E113" i="34"/>
  <c r="AI199" i="36"/>
  <c r="D114" i="34"/>
  <c r="E114" i="34"/>
  <c r="D115" i="34"/>
  <c r="E115" i="34"/>
  <c r="D116" i="34"/>
  <c r="E116" i="34"/>
  <c r="D117" i="34"/>
  <c r="E117" i="34"/>
  <c r="AI203" i="36"/>
  <c r="D118" i="34"/>
  <c r="E118" i="34"/>
  <c r="E119" i="34"/>
  <c r="D120" i="34"/>
  <c r="E120" i="34"/>
  <c r="AI472" i="36"/>
  <c r="D121" i="34"/>
  <c r="E121" i="34"/>
  <c r="D122" i="34"/>
  <c r="E122" i="34"/>
  <c r="D123" i="34"/>
  <c r="E123" i="34"/>
  <c r="D124" i="34"/>
  <c r="E124" i="34"/>
  <c r="AI476" i="36"/>
  <c r="D125" i="34"/>
  <c r="E125" i="34"/>
  <c r="AI211" i="36"/>
  <c r="D126" i="34"/>
  <c r="E126" i="34"/>
  <c r="D127" i="34"/>
  <c r="E127" i="34"/>
  <c r="AI479" i="36"/>
  <c r="D128" i="34"/>
  <c r="E128" i="34"/>
  <c r="AI480" i="36"/>
  <c r="E129" i="34"/>
  <c r="D130" i="34"/>
  <c r="E130" i="34"/>
  <c r="AI748" i="36"/>
  <c r="D131" i="34"/>
  <c r="E131" i="34"/>
  <c r="D132" i="34"/>
  <c r="E132" i="34"/>
  <c r="AI750" i="36"/>
  <c r="D133" i="34"/>
  <c r="E133" i="34"/>
  <c r="D134" i="34"/>
  <c r="E134" i="34"/>
  <c r="AI752" i="36"/>
  <c r="D135" i="34"/>
  <c r="E135" i="34"/>
  <c r="AI221" i="36"/>
  <c r="D136" i="34"/>
  <c r="E136" i="34"/>
  <c r="AI488" i="36"/>
  <c r="D138" i="34"/>
  <c r="E138" i="34"/>
  <c r="AI224" i="36"/>
  <c r="D139" i="34"/>
  <c r="E139" i="34"/>
  <c r="D137" i="34"/>
  <c r="E137" i="34"/>
  <c r="D140" i="34"/>
  <c r="E140" i="34"/>
  <c r="AI492" i="36"/>
  <c r="D141" i="34"/>
  <c r="E141" i="34"/>
  <c r="D142" i="34"/>
  <c r="E142" i="34"/>
  <c r="AI228" i="36"/>
  <c r="D143" i="34"/>
  <c r="E143" i="34"/>
  <c r="AI761" i="36"/>
  <c r="D144" i="34"/>
  <c r="E144" i="34"/>
  <c r="AI230" i="36"/>
  <c r="E146" i="34"/>
  <c r="E147" i="34"/>
  <c r="AI233" i="36"/>
  <c r="D148" i="34"/>
  <c r="E148" i="34"/>
  <c r="AI500" i="36"/>
  <c r="D145" i="34"/>
  <c r="E145" i="34"/>
  <c r="AI231" i="36"/>
  <c r="D149" i="34"/>
  <c r="E149" i="34"/>
  <c r="D150" i="34"/>
  <c r="E150" i="34"/>
  <c r="AI502" i="36"/>
  <c r="D151" i="34"/>
  <c r="E151" i="34"/>
  <c r="AI503" i="36"/>
  <c r="D152" i="34"/>
  <c r="E152" i="34"/>
  <c r="AI770" i="36"/>
  <c r="D154" i="34"/>
  <c r="E154" i="34"/>
  <c r="D155" i="34"/>
  <c r="E155" i="34"/>
  <c r="AI507" i="36"/>
  <c r="D156" i="34"/>
  <c r="E156" i="34"/>
  <c r="D153" i="34"/>
  <c r="E153" i="34"/>
  <c r="AI505" i="36"/>
  <c r="D157" i="34"/>
  <c r="E157" i="34"/>
  <c r="AI775" i="36"/>
  <c r="D205" i="34"/>
  <c r="E205" i="34"/>
  <c r="AI557" i="36"/>
  <c r="D203" i="34"/>
  <c r="E203" i="34"/>
  <c r="AI821" i="36"/>
  <c r="D158" i="34"/>
  <c r="E158" i="34"/>
  <c r="D159" i="34"/>
  <c r="E159" i="34"/>
  <c r="D160" i="34"/>
  <c r="E160" i="34"/>
  <c r="D162" i="34"/>
  <c r="E162" i="34"/>
  <c r="D163" i="34"/>
  <c r="E163" i="34"/>
  <c r="D164" i="34"/>
  <c r="E164" i="34"/>
  <c r="D165" i="34"/>
  <c r="E165" i="34"/>
  <c r="AI251" i="36"/>
  <c r="D166" i="34"/>
  <c r="E166" i="34"/>
  <c r="D167" i="34"/>
  <c r="E167" i="34"/>
  <c r="D161" i="34"/>
  <c r="E161" i="34"/>
  <c r="D168" i="34"/>
  <c r="E168" i="34"/>
  <c r="AI786" i="36"/>
  <c r="D170" i="34"/>
  <c r="E170" i="34"/>
  <c r="E171" i="34"/>
  <c r="AI257" i="36"/>
  <c r="D173" i="34"/>
  <c r="E173" i="34"/>
  <c r="AI525" i="36"/>
  <c r="D174" i="34"/>
  <c r="E174" i="34"/>
  <c r="AI792" i="36"/>
  <c r="D175" i="34"/>
  <c r="E175" i="34"/>
  <c r="D176" i="34"/>
  <c r="E176" i="34"/>
  <c r="D178" i="34"/>
  <c r="E178" i="34"/>
  <c r="D169" i="34"/>
  <c r="E169" i="34"/>
  <c r="AI255" i="36"/>
  <c r="D179" i="34"/>
  <c r="E179" i="34"/>
  <c r="D180" i="34"/>
  <c r="E180" i="34"/>
  <c r="AI266" i="36"/>
  <c r="D181" i="34"/>
  <c r="E181" i="34"/>
  <c r="AI267" i="36"/>
  <c r="D182" i="34"/>
  <c r="E182" i="34"/>
  <c r="D183" i="34"/>
  <c r="E183" i="34"/>
  <c r="E184" i="34"/>
  <c r="D186" i="34"/>
  <c r="E186" i="34"/>
  <c r="AI538" i="36"/>
  <c r="D187" i="34"/>
  <c r="E187" i="34"/>
  <c r="D188" i="34"/>
  <c r="E188" i="34"/>
  <c r="AI274" i="36"/>
  <c r="D189" i="34"/>
  <c r="E189" i="34"/>
  <c r="E190" i="34"/>
  <c r="D191" i="34"/>
  <c r="E191" i="34"/>
  <c r="D192" i="34"/>
  <c r="E192" i="34"/>
  <c r="D194" i="34"/>
  <c r="E194" i="34"/>
  <c r="D196" i="34"/>
  <c r="E196" i="34"/>
  <c r="AI282" i="36"/>
  <c r="D197" i="34"/>
  <c r="E197" i="34"/>
  <c r="D198" i="34"/>
  <c r="E198" i="34"/>
  <c r="D193" i="34"/>
  <c r="E193" i="34"/>
  <c r="D200" i="34"/>
  <c r="E200" i="34"/>
  <c r="AI552" i="36"/>
  <c r="D201" i="34"/>
  <c r="E201" i="34"/>
  <c r="D202" i="34"/>
  <c r="E202" i="34"/>
  <c r="D266" i="34"/>
  <c r="E266" i="34"/>
  <c r="AI352" i="36"/>
  <c r="D204" i="34"/>
  <c r="E204" i="34"/>
  <c r="AI290" i="36"/>
  <c r="D206" i="34"/>
  <c r="E206" i="34"/>
  <c r="D208" i="34"/>
  <c r="E208" i="34"/>
  <c r="D210" i="34"/>
  <c r="E210" i="34"/>
  <c r="AI562" i="36"/>
  <c r="D212" i="34"/>
  <c r="E212" i="34"/>
  <c r="D213" i="34"/>
  <c r="E213" i="34"/>
  <c r="D214" i="34"/>
  <c r="E214" i="34"/>
  <c r="AI832" i="36"/>
  <c r="D216" i="34"/>
  <c r="E216" i="34"/>
  <c r="D207" i="34"/>
  <c r="E207" i="34"/>
  <c r="D218" i="34"/>
  <c r="E218" i="34"/>
  <c r="AI304" i="36"/>
  <c r="D209" i="34"/>
  <c r="E209" i="34"/>
  <c r="D220" i="34"/>
  <c r="E220" i="34"/>
  <c r="D211" i="34"/>
  <c r="E211" i="34"/>
  <c r="AI563" i="36"/>
  <c r="E221" i="34"/>
  <c r="AI573" i="36"/>
  <c r="E224" i="34"/>
  <c r="E226" i="34"/>
  <c r="E228" i="34"/>
  <c r="D219" i="34"/>
  <c r="E219" i="34"/>
  <c r="E217" i="34"/>
  <c r="AI835" i="36"/>
  <c r="D232" i="34"/>
  <c r="E232" i="34"/>
  <c r="D234" i="34"/>
  <c r="E234" i="34"/>
  <c r="D235" i="34"/>
  <c r="E235" i="34"/>
  <c r="D240" i="34"/>
  <c r="E240" i="34"/>
  <c r="E241" i="34"/>
  <c r="D242" i="34"/>
  <c r="E242" i="34"/>
  <c r="AI860" i="36"/>
  <c r="D249" i="34"/>
  <c r="E249" i="34"/>
  <c r="D251" i="34"/>
  <c r="E251" i="34"/>
  <c r="AI869" i="36"/>
  <c r="D256" i="34"/>
  <c r="E256" i="34"/>
  <c r="E257" i="34"/>
  <c r="AI875" i="36"/>
  <c r="D258" i="34"/>
  <c r="E258" i="34"/>
  <c r="E264" i="34"/>
  <c r="D260" i="34"/>
  <c r="E260" i="34"/>
  <c r="D195" i="34"/>
  <c r="E195" i="34"/>
  <c r="D236" i="34"/>
  <c r="E236" i="34"/>
  <c r="E252" i="34"/>
  <c r="AI604" i="36"/>
  <c r="D177" i="34"/>
  <c r="E177" i="34"/>
  <c r="D94" i="36"/>
  <c r="D95" i="36"/>
  <c r="D102" i="36"/>
  <c r="D103" i="36"/>
  <c r="D93" i="36"/>
  <c r="D96" i="36"/>
  <c r="D97" i="36"/>
  <c r="D98" i="36"/>
  <c r="D99" i="36"/>
  <c r="D100" i="36"/>
  <c r="D101" i="36"/>
  <c r="D104" i="36"/>
  <c r="D105" i="36"/>
  <c r="D106" i="36"/>
  <c r="D107" i="36"/>
  <c r="D108" i="36"/>
  <c r="D109" i="36"/>
  <c r="D110" i="36"/>
  <c r="D111" i="36"/>
  <c r="D112" i="36"/>
  <c r="D113" i="36"/>
  <c r="D114" i="36"/>
  <c r="D115" i="36"/>
  <c r="D116" i="36"/>
  <c r="D117" i="36"/>
  <c r="D118" i="36"/>
  <c r="D119" i="36"/>
  <c r="D120" i="36"/>
  <c r="D121" i="36"/>
  <c r="D122" i="36"/>
  <c r="D123" i="36"/>
  <c r="D124" i="36"/>
  <c r="D125" i="36"/>
  <c r="D126" i="36"/>
  <c r="D127" i="36"/>
  <c r="D128" i="36"/>
  <c r="D129" i="36"/>
  <c r="D130" i="36"/>
  <c r="D131" i="36"/>
  <c r="D132" i="36"/>
  <c r="D133" i="36"/>
  <c r="D134" i="36"/>
  <c r="D135" i="36"/>
  <c r="D136" i="36"/>
  <c r="D137" i="36"/>
  <c r="D138" i="36"/>
  <c r="D139" i="36"/>
  <c r="D140" i="36"/>
  <c r="D141" i="36"/>
  <c r="D142" i="36"/>
  <c r="D143" i="36"/>
  <c r="D144" i="36"/>
  <c r="D145" i="36"/>
  <c r="D146" i="36"/>
  <c r="D147" i="36"/>
  <c r="D148" i="36"/>
  <c r="D149" i="36"/>
  <c r="D150" i="36"/>
  <c r="D151" i="36"/>
  <c r="D152" i="36"/>
  <c r="D153" i="36"/>
  <c r="D154" i="36"/>
  <c r="D155" i="36"/>
  <c r="D156" i="36"/>
  <c r="D157" i="36"/>
  <c r="D158" i="36"/>
  <c r="D159" i="36"/>
  <c r="D160" i="36"/>
  <c r="D161" i="36"/>
  <c r="D162" i="36"/>
  <c r="D163" i="36"/>
  <c r="D164" i="36"/>
  <c r="D165" i="36"/>
  <c r="D166" i="36"/>
  <c r="D167" i="36"/>
  <c r="D168" i="36"/>
  <c r="D169" i="36"/>
  <c r="D170" i="36"/>
  <c r="D171" i="36"/>
  <c r="D172" i="36"/>
  <c r="D173" i="36"/>
  <c r="D174" i="36"/>
  <c r="D175" i="36"/>
  <c r="D176" i="36"/>
  <c r="D177" i="36"/>
  <c r="D178" i="36"/>
  <c r="D179" i="36"/>
  <c r="D180" i="36"/>
  <c r="D181" i="36"/>
  <c r="D182" i="36"/>
  <c r="D183" i="36"/>
  <c r="D184" i="36"/>
  <c r="D185" i="36"/>
  <c r="D186" i="36"/>
  <c r="D187" i="36"/>
  <c r="D188" i="36"/>
  <c r="D189" i="36"/>
  <c r="D190" i="36"/>
  <c r="D191" i="36"/>
  <c r="D192" i="36"/>
  <c r="D193" i="36"/>
  <c r="D194" i="36"/>
  <c r="D195" i="36"/>
  <c r="D196" i="36"/>
  <c r="D197" i="36"/>
  <c r="D198" i="36"/>
  <c r="D199" i="36"/>
  <c r="D200" i="36"/>
  <c r="D201" i="36"/>
  <c r="D202" i="36"/>
  <c r="D203" i="36"/>
  <c r="D204" i="36"/>
  <c r="D205" i="36"/>
  <c r="D206" i="36"/>
  <c r="D207" i="36"/>
  <c r="D208" i="36"/>
  <c r="D209" i="36"/>
  <c r="D210" i="36"/>
  <c r="D211" i="36"/>
  <c r="D212" i="36"/>
  <c r="D213" i="36"/>
  <c r="D214" i="36"/>
  <c r="D215" i="36"/>
  <c r="D216" i="36"/>
  <c r="D217" i="36"/>
  <c r="D218" i="36"/>
  <c r="D219" i="36"/>
  <c r="D220" i="36"/>
  <c r="D221" i="36"/>
  <c r="D222" i="36"/>
  <c r="D223" i="36"/>
  <c r="D224" i="36"/>
  <c r="D225" i="36"/>
  <c r="D226" i="36"/>
  <c r="D227" i="36"/>
  <c r="D228" i="36"/>
  <c r="D229" i="36"/>
  <c r="D230" i="36"/>
  <c r="D231" i="36"/>
  <c r="D232" i="36"/>
  <c r="D233" i="36"/>
  <c r="D234" i="36"/>
  <c r="D235" i="36"/>
  <c r="D236" i="36"/>
  <c r="D237" i="36"/>
  <c r="D238" i="36"/>
  <c r="D239" i="36"/>
  <c r="D240" i="36"/>
  <c r="D241" i="36"/>
  <c r="D242" i="36"/>
  <c r="D243" i="36"/>
  <c r="D244" i="36"/>
  <c r="D245" i="36"/>
  <c r="D246" i="36"/>
  <c r="D247" i="36"/>
  <c r="D248" i="36"/>
  <c r="D249" i="36"/>
  <c r="D250" i="36"/>
  <c r="D251" i="36"/>
  <c r="D252" i="36"/>
  <c r="D253" i="36"/>
  <c r="D254" i="36"/>
  <c r="D255" i="36"/>
  <c r="D256" i="36"/>
  <c r="D257" i="36"/>
  <c r="D258" i="36"/>
  <c r="D259" i="36"/>
  <c r="D260" i="36"/>
  <c r="D261" i="36"/>
  <c r="D262" i="36"/>
  <c r="D263" i="36"/>
  <c r="D264" i="36"/>
  <c r="D265" i="36"/>
  <c r="D266" i="36"/>
  <c r="D267" i="36"/>
  <c r="D268" i="36"/>
  <c r="D269" i="36"/>
  <c r="D270" i="36"/>
  <c r="D271" i="36"/>
  <c r="D272" i="36"/>
  <c r="D273" i="36"/>
  <c r="D274" i="36"/>
  <c r="D275" i="36"/>
  <c r="D276" i="36"/>
  <c r="D277" i="36"/>
  <c r="D278" i="36"/>
  <c r="D279" i="36"/>
  <c r="D280" i="36"/>
  <c r="D281" i="36"/>
  <c r="D282" i="36"/>
  <c r="D283" i="36"/>
  <c r="D284" i="36"/>
  <c r="D285" i="36"/>
  <c r="D286" i="36"/>
  <c r="D287" i="36"/>
  <c r="D288" i="36"/>
  <c r="D289" i="36"/>
  <c r="D290" i="36"/>
  <c r="D291" i="36"/>
  <c r="D292" i="36"/>
  <c r="D293" i="36"/>
  <c r="D294" i="36"/>
  <c r="D295" i="36"/>
  <c r="D296" i="36"/>
  <c r="D297" i="36"/>
  <c r="D298" i="36"/>
  <c r="D299" i="36"/>
  <c r="D300" i="36"/>
  <c r="D301" i="36"/>
  <c r="D302" i="36"/>
  <c r="D303" i="36"/>
  <c r="D304" i="36"/>
  <c r="D305" i="36"/>
  <c r="D306" i="36"/>
  <c r="D307" i="36"/>
  <c r="D308" i="36"/>
  <c r="D309" i="36"/>
  <c r="D310" i="36"/>
  <c r="D311" i="36"/>
  <c r="D312" i="36"/>
  <c r="D313" i="36"/>
  <c r="D314" i="36"/>
  <c r="D315" i="36"/>
  <c r="D316" i="36"/>
  <c r="D317" i="36"/>
  <c r="D318" i="36"/>
  <c r="D319" i="36"/>
  <c r="D320" i="36"/>
  <c r="D321" i="36"/>
  <c r="D322" i="36"/>
  <c r="D323" i="36"/>
  <c r="D324" i="36"/>
  <c r="D325" i="36"/>
  <c r="D326" i="36"/>
  <c r="D327" i="36"/>
  <c r="D328" i="36"/>
  <c r="D329" i="36"/>
  <c r="D330" i="36"/>
  <c r="D331" i="36"/>
  <c r="D332" i="36"/>
  <c r="D333" i="36"/>
  <c r="D334" i="36"/>
  <c r="D335" i="36"/>
  <c r="D336" i="36"/>
  <c r="D337" i="36"/>
  <c r="D338" i="36"/>
  <c r="D339" i="36"/>
  <c r="D340" i="36"/>
  <c r="D341" i="36"/>
  <c r="D342" i="36"/>
  <c r="D343" i="36"/>
  <c r="D344" i="36"/>
  <c r="D345" i="36"/>
  <c r="D346" i="36"/>
  <c r="D347" i="36"/>
  <c r="D348" i="36"/>
  <c r="D349" i="36"/>
  <c r="D350" i="36"/>
  <c r="D351" i="36"/>
  <c r="D352" i="36"/>
  <c r="D353" i="36"/>
  <c r="D354" i="36"/>
  <c r="D355" i="36"/>
  <c r="D356" i="36"/>
  <c r="D357" i="36"/>
  <c r="D358" i="36"/>
  <c r="D359" i="36"/>
  <c r="D360" i="36"/>
  <c r="D361" i="36"/>
  <c r="D362" i="36"/>
  <c r="D363" i="36"/>
  <c r="D364" i="36"/>
  <c r="D365" i="36"/>
  <c r="D366" i="36"/>
  <c r="D367" i="36"/>
  <c r="D368" i="36"/>
  <c r="D369" i="36"/>
  <c r="D370" i="36"/>
  <c r="D371" i="36"/>
  <c r="D372" i="36"/>
  <c r="D373" i="36"/>
  <c r="D374" i="36"/>
  <c r="D375" i="36"/>
  <c r="D376" i="36"/>
  <c r="D377" i="36"/>
  <c r="D378" i="36"/>
  <c r="D379" i="36"/>
  <c r="D380" i="36"/>
  <c r="D381" i="36"/>
  <c r="D382" i="36"/>
  <c r="D383" i="36"/>
  <c r="D384" i="36"/>
  <c r="D385" i="36"/>
  <c r="D386" i="36"/>
  <c r="D387" i="36"/>
  <c r="D388" i="36"/>
  <c r="D389" i="36"/>
  <c r="D390" i="36"/>
  <c r="D391" i="36"/>
  <c r="D392" i="36"/>
  <c r="D393" i="36"/>
  <c r="D394" i="36"/>
  <c r="D395" i="36"/>
  <c r="D396" i="36"/>
  <c r="D397" i="36"/>
  <c r="D398" i="36"/>
  <c r="D399" i="36"/>
  <c r="D400" i="36"/>
  <c r="D401" i="36"/>
  <c r="D402" i="36"/>
  <c r="D403" i="36"/>
  <c r="D404" i="36"/>
  <c r="D405" i="36"/>
  <c r="D406" i="36"/>
  <c r="D407" i="36"/>
  <c r="D408" i="36"/>
  <c r="D409" i="36"/>
  <c r="D410" i="36"/>
  <c r="D411" i="36"/>
  <c r="D412" i="36"/>
  <c r="D413" i="36"/>
  <c r="D414" i="36"/>
  <c r="D415" i="36"/>
  <c r="D416" i="36"/>
  <c r="D417" i="36"/>
  <c r="D418" i="36"/>
  <c r="D419" i="36"/>
  <c r="D420" i="36"/>
  <c r="D421" i="36"/>
  <c r="D422" i="36"/>
  <c r="D423" i="36"/>
  <c r="D424" i="36"/>
  <c r="D425" i="36"/>
  <c r="D426" i="36"/>
  <c r="D427" i="36"/>
  <c r="D428" i="36"/>
  <c r="D429" i="36"/>
  <c r="D430" i="36"/>
  <c r="D431" i="36"/>
  <c r="D432" i="36"/>
  <c r="D433" i="36"/>
  <c r="D434" i="36"/>
  <c r="D435" i="36"/>
  <c r="D436" i="36"/>
  <c r="D437" i="36"/>
  <c r="D438" i="36"/>
  <c r="D439" i="36"/>
  <c r="D440" i="36"/>
  <c r="D441" i="36"/>
  <c r="D442" i="36"/>
  <c r="D443" i="36"/>
  <c r="D444" i="36"/>
  <c r="D445" i="36"/>
  <c r="D446" i="36"/>
  <c r="D447" i="36"/>
  <c r="D448" i="36"/>
  <c r="D449" i="36"/>
  <c r="D450" i="36"/>
  <c r="D451" i="36"/>
  <c r="D452" i="36"/>
  <c r="D453" i="36"/>
  <c r="D454" i="36"/>
  <c r="D455" i="36"/>
  <c r="D456" i="36"/>
  <c r="D457" i="36"/>
  <c r="D458" i="36"/>
  <c r="D459" i="36"/>
  <c r="D460" i="36"/>
  <c r="D461" i="36"/>
  <c r="D462" i="36"/>
  <c r="D463" i="36"/>
  <c r="D464" i="36"/>
  <c r="D465" i="36"/>
  <c r="D466" i="36"/>
  <c r="D467" i="36"/>
  <c r="D468" i="36"/>
  <c r="D469" i="36"/>
  <c r="D470" i="36"/>
  <c r="D471" i="36"/>
  <c r="D472" i="36"/>
  <c r="D473" i="36"/>
  <c r="D474" i="36"/>
  <c r="D475" i="36"/>
  <c r="D476" i="36"/>
  <c r="D477" i="36"/>
  <c r="D478" i="36"/>
  <c r="D479" i="36"/>
  <c r="D480" i="36"/>
  <c r="D481" i="36"/>
  <c r="D482" i="36"/>
  <c r="D483" i="36"/>
  <c r="D484" i="36"/>
  <c r="D485" i="36"/>
  <c r="D486" i="36"/>
  <c r="D487" i="36"/>
  <c r="D488" i="36"/>
  <c r="D489" i="36"/>
  <c r="D490" i="36"/>
  <c r="D491" i="36"/>
  <c r="D492" i="36"/>
  <c r="D493" i="36"/>
  <c r="D494" i="36"/>
  <c r="D495" i="36"/>
  <c r="D496" i="36"/>
  <c r="D497" i="36"/>
  <c r="D498" i="36"/>
  <c r="D499" i="36"/>
  <c r="D500" i="36"/>
  <c r="D501" i="36"/>
  <c r="D502" i="36"/>
  <c r="D503" i="36"/>
  <c r="D504" i="36"/>
  <c r="D505" i="36"/>
  <c r="D506" i="36"/>
  <c r="D507" i="36"/>
  <c r="D508" i="36"/>
  <c r="D509" i="36"/>
  <c r="D510" i="36"/>
  <c r="D511" i="36"/>
  <c r="D512" i="36"/>
  <c r="D513" i="36"/>
  <c r="D514" i="36"/>
  <c r="D515" i="36"/>
  <c r="D516" i="36"/>
  <c r="D517" i="36"/>
  <c r="D518" i="36"/>
  <c r="D519" i="36"/>
  <c r="D520" i="36"/>
  <c r="D521" i="36"/>
  <c r="D522" i="36"/>
  <c r="D523" i="36"/>
  <c r="D524" i="36"/>
  <c r="D525" i="36"/>
  <c r="D526" i="36"/>
  <c r="D527" i="36"/>
  <c r="D528" i="36"/>
  <c r="D529" i="36"/>
  <c r="D530" i="36"/>
  <c r="D531" i="36"/>
  <c r="D532" i="36"/>
  <c r="D533" i="36"/>
  <c r="D534" i="36"/>
  <c r="D535" i="36"/>
  <c r="D536" i="36"/>
  <c r="D537" i="36"/>
  <c r="D538" i="36"/>
  <c r="D539" i="36"/>
  <c r="D540" i="36"/>
  <c r="D541" i="36"/>
  <c r="D542" i="36"/>
  <c r="D543" i="36"/>
  <c r="D544" i="36"/>
  <c r="D545" i="36"/>
  <c r="D546" i="36"/>
  <c r="D547" i="36"/>
  <c r="D548" i="36"/>
  <c r="D549" i="36"/>
  <c r="D550" i="36"/>
  <c r="D551" i="36"/>
  <c r="D552" i="36"/>
  <c r="D553" i="36"/>
  <c r="D554" i="36"/>
  <c r="D555" i="36"/>
  <c r="D556" i="36"/>
  <c r="D557" i="36"/>
  <c r="D558" i="36"/>
  <c r="D559" i="36"/>
  <c r="D560" i="36"/>
  <c r="D561" i="36"/>
  <c r="D562" i="36"/>
  <c r="D563" i="36"/>
  <c r="D564" i="36"/>
  <c r="D565" i="36"/>
  <c r="D566" i="36"/>
  <c r="D567" i="36"/>
  <c r="D568" i="36"/>
  <c r="D569" i="36"/>
  <c r="D570" i="36"/>
  <c r="D571" i="36"/>
  <c r="D572" i="36"/>
  <c r="D573" i="36"/>
  <c r="D574" i="36"/>
  <c r="D575" i="36"/>
  <c r="D576" i="36"/>
  <c r="D577" i="36"/>
  <c r="D578" i="36"/>
  <c r="D579" i="36"/>
  <c r="D580" i="36"/>
  <c r="D581" i="36"/>
  <c r="D582" i="36"/>
  <c r="D583" i="36"/>
  <c r="D584" i="36"/>
  <c r="D585" i="36"/>
  <c r="D586" i="36"/>
  <c r="D587" i="36"/>
  <c r="D588" i="36"/>
  <c r="D589" i="36"/>
  <c r="D590" i="36"/>
  <c r="D591" i="36"/>
  <c r="D592" i="36"/>
  <c r="D593" i="36"/>
  <c r="D594" i="36"/>
  <c r="D595" i="36"/>
  <c r="D596" i="36"/>
  <c r="D597" i="36"/>
  <c r="D598" i="36"/>
  <c r="D599" i="36"/>
  <c r="D600" i="36"/>
  <c r="D601" i="36"/>
  <c r="D602" i="36"/>
  <c r="D603" i="36"/>
  <c r="D604" i="36"/>
  <c r="D605" i="36"/>
  <c r="D606" i="36"/>
  <c r="D607" i="36"/>
  <c r="D608" i="36"/>
  <c r="D609" i="36"/>
  <c r="D610" i="36"/>
  <c r="D611" i="36"/>
  <c r="D612" i="36"/>
  <c r="D613" i="36"/>
  <c r="D614" i="36"/>
  <c r="D615" i="36"/>
  <c r="D616" i="36"/>
  <c r="D617" i="36"/>
  <c r="D618" i="36"/>
  <c r="D619" i="36"/>
  <c r="D620" i="36"/>
  <c r="D621" i="36"/>
  <c r="D622" i="36"/>
  <c r="D623" i="36"/>
  <c r="D624" i="36"/>
  <c r="D625" i="36"/>
  <c r="D626" i="36"/>
  <c r="D627" i="36"/>
  <c r="D628" i="36"/>
  <c r="D629" i="36"/>
  <c r="D630" i="36"/>
  <c r="D631" i="36"/>
  <c r="D632" i="36"/>
  <c r="D633" i="36"/>
  <c r="D634" i="36"/>
  <c r="D635" i="36"/>
  <c r="D636" i="36"/>
  <c r="D637" i="36"/>
  <c r="D638" i="36"/>
  <c r="D639" i="36"/>
  <c r="D640" i="36"/>
  <c r="D641" i="36"/>
  <c r="D642" i="36"/>
  <c r="D643" i="36"/>
  <c r="D644" i="36"/>
  <c r="D645" i="36"/>
  <c r="D646" i="36"/>
  <c r="D647" i="36"/>
  <c r="D648" i="36"/>
  <c r="D649" i="36"/>
  <c r="D650" i="36"/>
  <c r="D651" i="36"/>
  <c r="D652" i="36"/>
  <c r="D653" i="36"/>
  <c r="D654" i="36"/>
  <c r="D655" i="36"/>
  <c r="D656" i="36"/>
  <c r="D657" i="36"/>
  <c r="D658" i="36"/>
  <c r="D659" i="36"/>
  <c r="D660" i="36"/>
  <c r="D661" i="36"/>
  <c r="D662" i="36"/>
  <c r="D663" i="36"/>
  <c r="D664" i="36"/>
  <c r="D665" i="36"/>
  <c r="D666" i="36"/>
  <c r="D667" i="36"/>
  <c r="D668" i="36"/>
  <c r="D669" i="36"/>
  <c r="D670" i="36"/>
  <c r="D671" i="36"/>
  <c r="D672" i="36"/>
  <c r="D673" i="36"/>
  <c r="D674" i="36"/>
  <c r="D675" i="36"/>
  <c r="D676" i="36"/>
  <c r="D677" i="36"/>
  <c r="D678" i="36"/>
  <c r="D679" i="36"/>
  <c r="D680" i="36"/>
  <c r="D681" i="36"/>
  <c r="D682" i="36"/>
  <c r="D683" i="36"/>
  <c r="D684" i="36"/>
  <c r="D685" i="36"/>
  <c r="D686" i="36"/>
  <c r="D687" i="36"/>
  <c r="D688" i="36"/>
  <c r="D689" i="36"/>
  <c r="D690" i="36"/>
  <c r="D691" i="36"/>
  <c r="D692" i="36"/>
  <c r="D693" i="36"/>
  <c r="D694" i="36"/>
  <c r="D695" i="36"/>
  <c r="D696" i="36"/>
  <c r="D697" i="36"/>
  <c r="D698" i="36"/>
  <c r="D699" i="36"/>
  <c r="D700" i="36"/>
  <c r="D701" i="36"/>
  <c r="D702" i="36"/>
  <c r="D703" i="36"/>
  <c r="D704" i="36"/>
  <c r="D705" i="36"/>
  <c r="D706" i="36"/>
  <c r="D707" i="36"/>
  <c r="D708" i="36"/>
  <c r="D709" i="36"/>
  <c r="D710" i="36"/>
  <c r="D711" i="36"/>
  <c r="D712" i="36"/>
  <c r="D713" i="36"/>
  <c r="D714" i="36"/>
  <c r="D715" i="36"/>
  <c r="D716" i="36"/>
  <c r="D717" i="36"/>
  <c r="D718" i="36"/>
  <c r="D719" i="36"/>
  <c r="D720" i="36"/>
  <c r="D721" i="36"/>
  <c r="D722" i="36"/>
  <c r="D723" i="36"/>
  <c r="D724" i="36"/>
  <c r="D725" i="36"/>
  <c r="D726" i="36"/>
  <c r="D727" i="36"/>
  <c r="D728" i="36"/>
  <c r="D729" i="36"/>
  <c r="D730" i="36"/>
  <c r="D731" i="36"/>
  <c r="D732" i="36"/>
  <c r="D733" i="36"/>
  <c r="D734" i="36"/>
  <c r="D735" i="36"/>
  <c r="D736" i="36"/>
  <c r="D737" i="36"/>
  <c r="D738" i="36"/>
  <c r="D739" i="36"/>
  <c r="D740" i="36"/>
  <c r="D741" i="36"/>
  <c r="D742" i="36"/>
  <c r="D743" i="36"/>
  <c r="D744" i="36"/>
  <c r="D745" i="36"/>
  <c r="D746" i="36"/>
  <c r="D747" i="36"/>
  <c r="D748" i="36"/>
  <c r="D749" i="36"/>
  <c r="D750" i="36"/>
  <c r="D751" i="36"/>
  <c r="D752" i="36"/>
  <c r="D753" i="36"/>
  <c r="D754" i="36"/>
  <c r="D755" i="36"/>
  <c r="D756" i="36"/>
  <c r="D757" i="36"/>
  <c r="D758" i="36"/>
  <c r="D759" i="36"/>
  <c r="D760" i="36"/>
  <c r="D761" i="36"/>
  <c r="D762" i="36"/>
  <c r="D763" i="36"/>
  <c r="D764" i="36"/>
  <c r="D765" i="36"/>
  <c r="D766" i="36"/>
  <c r="D767" i="36"/>
  <c r="D768" i="36"/>
  <c r="D769" i="36"/>
  <c r="D770" i="36"/>
  <c r="D771" i="36"/>
  <c r="D772" i="36"/>
  <c r="D773" i="36"/>
  <c r="D774" i="36"/>
  <c r="D775" i="36"/>
  <c r="D776" i="36"/>
  <c r="D777" i="36"/>
  <c r="D778" i="36"/>
  <c r="D779" i="36"/>
  <c r="D780" i="36"/>
  <c r="D781" i="36"/>
  <c r="D782" i="36"/>
  <c r="D783" i="36"/>
  <c r="D784" i="36"/>
  <c r="D785" i="36"/>
  <c r="D786" i="36"/>
  <c r="D787" i="36"/>
  <c r="D788" i="36"/>
  <c r="D789" i="36"/>
  <c r="D790" i="36"/>
  <c r="D791" i="36"/>
  <c r="D792" i="36"/>
  <c r="D793" i="36"/>
  <c r="D794" i="36"/>
  <c r="D795" i="36"/>
  <c r="D796" i="36"/>
  <c r="D797" i="36"/>
  <c r="D798" i="36"/>
  <c r="D799" i="36"/>
  <c r="D800" i="36"/>
  <c r="D801" i="36"/>
  <c r="D802" i="36"/>
  <c r="D803" i="36"/>
  <c r="D804" i="36"/>
  <c r="D805" i="36"/>
  <c r="D806" i="36"/>
  <c r="D807" i="36"/>
  <c r="D808" i="36"/>
  <c r="D809" i="36"/>
  <c r="D810" i="36"/>
  <c r="D811" i="36"/>
  <c r="D812" i="36"/>
  <c r="D813" i="36"/>
  <c r="D814" i="36"/>
  <c r="D815" i="36"/>
  <c r="D816" i="36"/>
  <c r="D817" i="36"/>
  <c r="D818" i="36"/>
  <c r="D819" i="36"/>
  <c r="D820" i="36"/>
  <c r="D821" i="36"/>
  <c r="D822" i="36"/>
  <c r="D823" i="36"/>
  <c r="D824" i="36"/>
  <c r="D825" i="36"/>
  <c r="D826" i="36"/>
  <c r="D827" i="36"/>
  <c r="D828" i="36"/>
  <c r="D829" i="36"/>
  <c r="D830" i="36"/>
  <c r="D831" i="36"/>
  <c r="D832" i="36"/>
  <c r="D833" i="36"/>
  <c r="D834" i="36"/>
  <c r="D835" i="36"/>
  <c r="D836" i="36"/>
  <c r="D837" i="36"/>
  <c r="D838" i="36"/>
  <c r="D839" i="36"/>
  <c r="D840" i="36"/>
  <c r="D841" i="36"/>
  <c r="D842" i="36"/>
  <c r="D843" i="36"/>
  <c r="D844" i="36"/>
  <c r="D845" i="36"/>
  <c r="D846" i="36"/>
  <c r="D847" i="36"/>
  <c r="D848" i="36"/>
  <c r="D849" i="36"/>
  <c r="D850" i="36"/>
  <c r="D851" i="36"/>
  <c r="D852" i="36"/>
  <c r="D853" i="36"/>
  <c r="D854" i="36"/>
  <c r="D855" i="36"/>
  <c r="D856" i="36"/>
  <c r="D857" i="36"/>
  <c r="D858" i="36"/>
  <c r="D859" i="36"/>
  <c r="D860" i="36"/>
  <c r="D861" i="36"/>
  <c r="D862" i="36"/>
  <c r="D863" i="36"/>
  <c r="D864" i="36"/>
  <c r="D865" i="36"/>
  <c r="D866" i="36"/>
  <c r="D867" i="36"/>
  <c r="D868" i="36"/>
  <c r="D869" i="36"/>
  <c r="D870" i="36"/>
  <c r="D871" i="36"/>
  <c r="D872" i="36"/>
  <c r="D873" i="36"/>
  <c r="D874" i="36"/>
  <c r="D875" i="36"/>
  <c r="D876" i="36"/>
  <c r="D877" i="36"/>
  <c r="D878" i="36"/>
  <c r="D879" i="36"/>
  <c r="D880" i="36"/>
  <c r="D881" i="36"/>
  <c r="D882" i="36"/>
  <c r="D883" i="36"/>
  <c r="D884" i="36"/>
  <c r="D885" i="36"/>
  <c r="D886" i="36"/>
  <c r="D887" i="36"/>
  <c r="D888" i="36"/>
  <c r="D889" i="36"/>
  <c r="D890" i="36"/>
  <c r="D891" i="36"/>
  <c r="D892" i="36"/>
  <c r="D893" i="36"/>
  <c r="C93" i="36"/>
  <c r="C94" i="36"/>
  <c r="C95" i="36"/>
  <c r="C96" i="36"/>
  <c r="C97" i="36"/>
  <c r="C98" i="36"/>
  <c r="C99" i="36"/>
  <c r="C100" i="36"/>
  <c r="C101" i="36"/>
  <c r="C102" i="36"/>
  <c r="C103" i="36"/>
  <c r="C104" i="36"/>
  <c r="C105" i="36"/>
  <c r="C106" i="36"/>
  <c r="C107" i="36"/>
  <c r="C108" i="36"/>
  <c r="C109" i="36"/>
  <c r="C110" i="36"/>
  <c r="C111" i="36"/>
  <c r="C112" i="36"/>
  <c r="C113" i="36"/>
  <c r="C114" i="36"/>
  <c r="C115" i="36"/>
  <c r="C116" i="36"/>
  <c r="C117" i="36"/>
  <c r="C118" i="36"/>
  <c r="C119" i="36"/>
  <c r="C120" i="36"/>
  <c r="C121" i="36"/>
  <c r="C122" i="36"/>
  <c r="C123" i="36"/>
  <c r="C124" i="36"/>
  <c r="C125" i="36"/>
  <c r="C126" i="36"/>
  <c r="C127" i="36"/>
  <c r="C128" i="36"/>
  <c r="C129" i="36"/>
  <c r="C130" i="36"/>
  <c r="C131" i="36"/>
  <c r="C132" i="36"/>
  <c r="C133" i="36"/>
  <c r="C134" i="36"/>
  <c r="C135" i="36"/>
  <c r="C136" i="36"/>
  <c r="C137" i="36"/>
  <c r="C138" i="36"/>
  <c r="C139" i="36"/>
  <c r="C140" i="36"/>
  <c r="C141" i="36"/>
  <c r="C142" i="36"/>
  <c r="C143" i="36"/>
  <c r="C144" i="36"/>
  <c r="C145" i="36"/>
  <c r="C146" i="36"/>
  <c r="C147" i="36"/>
  <c r="C148" i="36"/>
  <c r="C149" i="36"/>
  <c r="C150" i="36"/>
  <c r="C151" i="36"/>
  <c r="C152" i="36"/>
  <c r="C153" i="36"/>
  <c r="C154" i="36"/>
  <c r="C155" i="36"/>
  <c r="C156" i="36"/>
  <c r="C157" i="36"/>
  <c r="C158" i="36"/>
  <c r="C159" i="36"/>
  <c r="C160" i="36"/>
  <c r="C161" i="36"/>
  <c r="C162" i="36"/>
  <c r="C163" i="36"/>
  <c r="C164" i="36"/>
  <c r="C165" i="36"/>
  <c r="C166" i="36"/>
  <c r="C167" i="36"/>
  <c r="C168" i="36"/>
  <c r="C169" i="36"/>
  <c r="C170" i="36"/>
  <c r="C171" i="36"/>
  <c r="C172" i="36"/>
  <c r="C173" i="36"/>
  <c r="C174" i="36"/>
  <c r="C175" i="36"/>
  <c r="C176" i="36"/>
  <c r="C177" i="36"/>
  <c r="C178" i="36"/>
  <c r="C179" i="36"/>
  <c r="C180" i="36"/>
  <c r="C181" i="36"/>
  <c r="C182" i="36"/>
  <c r="C183" i="36"/>
  <c r="C184" i="36"/>
  <c r="C185" i="36"/>
  <c r="C186" i="36"/>
  <c r="C187" i="36"/>
  <c r="C188" i="36"/>
  <c r="C189" i="36"/>
  <c r="C190" i="36"/>
  <c r="C191" i="36"/>
  <c r="C192" i="36"/>
  <c r="C193" i="36"/>
  <c r="C194" i="36"/>
  <c r="C195" i="36"/>
  <c r="C196" i="36"/>
  <c r="C197" i="36"/>
  <c r="C198" i="36"/>
  <c r="C199" i="36"/>
  <c r="C200" i="36"/>
  <c r="C201" i="36"/>
  <c r="C202" i="36"/>
  <c r="C203" i="36"/>
  <c r="C204" i="36"/>
  <c r="C205" i="36"/>
  <c r="C206" i="36"/>
  <c r="C207" i="36"/>
  <c r="C208" i="36"/>
  <c r="C209" i="36"/>
  <c r="C210" i="36"/>
  <c r="C211" i="36"/>
  <c r="C212" i="36"/>
  <c r="C213" i="36"/>
  <c r="C214" i="36"/>
  <c r="C215" i="36"/>
  <c r="C216" i="36"/>
  <c r="C217" i="36"/>
  <c r="C218" i="36"/>
  <c r="C219" i="36"/>
  <c r="C220" i="36"/>
  <c r="C221" i="36"/>
  <c r="C222" i="36"/>
  <c r="C223" i="36"/>
  <c r="C224" i="36"/>
  <c r="C225" i="36"/>
  <c r="C226" i="36"/>
  <c r="C227" i="36"/>
  <c r="C228" i="36"/>
  <c r="C229" i="36"/>
  <c r="C230" i="36"/>
  <c r="C231" i="36"/>
  <c r="C232" i="36"/>
  <c r="C233" i="36"/>
  <c r="C234" i="36"/>
  <c r="C235" i="36"/>
  <c r="C236" i="36"/>
  <c r="C237" i="36"/>
  <c r="C238" i="36"/>
  <c r="C239" i="36"/>
  <c r="C240" i="36"/>
  <c r="C241" i="36"/>
  <c r="C242" i="36"/>
  <c r="C243" i="36"/>
  <c r="C244" i="36"/>
  <c r="C245" i="36"/>
  <c r="C246" i="36"/>
  <c r="C247" i="36"/>
  <c r="C248" i="36"/>
  <c r="C249" i="36"/>
  <c r="C250" i="36"/>
  <c r="C251" i="36"/>
  <c r="C252" i="36"/>
  <c r="C253" i="36"/>
  <c r="C254" i="36"/>
  <c r="C255" i="36"/>
  <c r="C256" i="36"/>
  <c r="C257" i="36"/>
  <c r="C258" i="36"/>
  <c r="C259" i="36"/>
  <c r="C260" i="36"/>
  <c r="C261" i="36"/>
  <c r="C262" i="36"/>
  <c r="C263" i="36"/>
  <c r="C264" i="36"/>
  <c r="C265" i="36"/>
  <c r="C266" i="36"/>
  <c r="C267" i="36"/>
  <c r="C268" i="36"/>
  <c r="C269" i="36"/>
  <c r="C270" i="36"/>
  <c r="C271" i="36"/>
  <c r="C272" i="36"/>
  <c r="C273" i="36"/>
  <c r="C274" i="36"/>
  <c r="C275" i="36"/>
  <c r="C276" i="36"/>
  <c r="C277" i="36"/>
  <c r="C278" i="36"/>
  <c r="C279" i="36"/>
  <c r="C280" i="36"/>
  <c r="C281" i="36"/>
  <c r="C282" i="36"/>
  <c r="C283" i="36"/>
  <c r="C284" i="36"/>
  <c r="C285" i="36"/>
  <c r="C286" i="36"/>
  <c r="C287" i="36"/>
  <c r="C288" i="36"/>
  <c r="C289" i="36"/>
  <c r="C290" i="36"/>
  <c r="C291" i="36"/>
  <c r="C292" i="36"/>
  <c r="C293" i="36"/>
  <c r="C294" i="36"/>
  <c r="C295" i="36"/>
  <c r="C296" i="36"/>
  <c r="C297" i="36"/>
  <c r="C298" i="36"/>
  <c r="C299" i="36"/>
  <c r="C300" i="36"/>
  <c r="C301" i="36"/>
  <c r="C302" i="36"/>
  <c r="C303" i="36"/>
  <c r="C304" i="36"/>
  <c r="C305" i="36"/>
  <c r="C306" i="36"/>
  <c r="C307" i="36"/>
  <c r="C308" i="36"/>
  <c r="C309" i="36"/>
  <c r="C310" i="36"/>
  <c r="C311" i="36"/>
  <c r="C312" i="36"/>
  <c r="C313" i="36"/>
  <c r="C314" i="36"/>
  <c r="C315" i="36"/>
  <c r="C316" i="36"/>
  <c r="C317" i="36"/>
  <c r="C318" i="36"/>
  <c r="C319" i="36"/>
  <c r="C320" i="36"/>
  <c r="C321" i="36"/>
  <c r="C322" i="36"/>
  <c r="C323" i="36"/>
  <c r="C324" i="36"/>
  <c r="C325" i="36"/>
  <c r="C326" i="36"/>
  <c r="C327" i="36"/>
  <c r="C328" i="36"/>
  <c r="C329" i="36"/>
  <c r="C330" i="36"/>
  <c r="C331" i="36"/>
  <c r="C332" i="36"/>
  <c r="C333" i="36"/>
  <c r="C334" i="36"/>
  <c r="C335" i="36"/>
  <c r="C336" i="36"/>
  <c r="C337" i="36"/>
  <c r="C338" i="36"/>
  <c r="C339" i="36"/>
  <c r="C340" i="36"/>
  <c r="C341" i="36"/>
  <c r="C342" i="36"/>
  <c r="C343" i="36"/>
  <c r="C344" i="36"/>
  <c r="C345" i="36"/>
  <c r="C346" i="36"/>
  <c r="C347" i="36"/>
  <c r="C348" i="36"/>
  <c r="C349" i="36"/>
  <c r="C350" i="36"/>
  <c r="C351" i="36"/>
  <c r="C352" i="36"/>
  <c r="C353" i="36"/>
  <c r="C354" i="36"/>
  <c r="C355" i="36"/>
  <c r="C356" i="36"/>
  <c r="C357" i="36"/>
  <c r="C358" i="36"/>
  <c r="C359" i="36"/>
  <c r="C360" i="36"/>
  <c r="C361" i="36"/>
  <c r="C362" i="36"/>
  <c r="C363" i="36"/>
  <c r="C364" i="36"/>
  <c r="C365" i="36"/>
  <c r="C366" i="36"/>
  <c r="C367" i="36"/>
  <c r="C368" i="36"/>
  <c r="C369" i="36"/>
  <c r="C370" i="36"/>
  <c r="C371" i="36"/>
  <c r="C372" i="36"/>
  <c r="C373" i="36"/>
  <c r="C374" i="36"/>
  <c r="C375" i="36"/>
  <c r="C376" i="36"/>
  <c r="C377" i="36"/>
  <c r="C378" i="36"/>
  <c r="C379" i="36"/>
  <c r="C380" i="36"/>
  <c r="C381" i="36"/>
  <c r="C382" i="36"/>
  <c r="C383" i="36"/>
  <c r="C384" i="36"/>
  <c r="C385" i="36"/>
  <c r="C386" i="36"/>
  <c r="C387" i="36"/>
  <c r="C388" i="36"/>
  <c r="C389" i="36"/>
  <c r="C390" i="36"/>
  <c r="C391" i="36"/>
  <c r="C392" i="36"/>
  <c r="C393" i="36"/>
  <c r="C394" i="36"/>
  <c r="C395" i="36"/>
  <c r="C396" i="36"/>
  <c r="C397" i="36"/>
  <c r="C398" i="36"/>
  <c r="C399" i="36"/>
  <c r="C400" i="36"/>
  <c r="C401" i="36"/>
  <c r="C402" i="36"/>
  <c r="C403" i="36"/>
  <c r="C404" i="36"/>
  <c r="C405" i="36"/>
  <c r="C406" i="36"/>
  <c r="C407" i="36"/>
  <c r="C408" i="36"/>
  <c r="C409" i="36"/>
  <c r="C410" i="36"/>
  <c r="C411" i="36"/>
  <c r="C412" i="36"/>
  <c r="C413" i="36"/>
  <c r="C414" i="36"/>
  <c r="C415" i="36"/>
  <c r="C416" i="36"/>
  <c r="C417" i="36"/>
  <c r="C418" i="36"/>
  <c r="C419" i="36"/>
  <c r="C420" i="36"/>
  <c r="C421" i="36"/>
  <c r="C422" i="36"/>
  <c r="C423" i="36"/>
  <c r="C424" i="36"/>
  <c r="C425" i="36"/>
  <c r="C426" i="36"/>
  <c r="C427" i="36"/>
  <c r="C428" i="36"/>
  <c r="C429" i="36"/>
  <c r="C430" i="36"/>
  <c r="C431" i="36"/>
  <c r="C432" i="36"/>
  <c r="C433" i="36"/>
  <c r="C434" i="36"/>
  <c r="C435" i="36"/>
  <c r="C436" i="36"/>
  <c r="C437" i="36"/>
  <c r="C438" i="36"/>
  <c r="C439" i="36"/>
  <c r="C440" i="36"/>
  <c r="C441" i="36"/>
  <c r="C442" i="36"/>
  <c r="C443" i="36"/>
  <c r="C444" i="36"/>
  <c r="C445" i="36"/>
  <c r="C446" i="36"/>
  <c r="C447" i="36"/>
  <c r="C448" i="36"/>
  <c r="C449" i="36"/>
  <c r="C450" i="36"/>
  <c r="C451" i="36"/>
  <c r="C452" i="36"/>
  <c r="C453" i="36"/>
  <c r="C454" i="36"/>
  <c r="C455" i="36"/>
  <c r="C456" i="36"/>
  <c r="C457" i="36"/>
  <c r="C458" i="36"/>
  <c r="C459" i="36"/>
  <c r="C460" i="36"/>
  <c r="C461" i="36"/>
  <c r="C462" i="36"/>
  <c r="C463" i="36"/>
  <c r="C464" i="36"/>
  <c r="C465" i="36"/>
  <c r="C466" i="36"/>
  <c r="C467" i="36"/>
  <c r="C468" i="36"/>
  <c r="C469" i="36"/>
  <c r="C470" i="36"/>
  <c r="C471" i="36"/>
  <c r="C472" i="36"/>
  <c r="C473" i="36"/>
  <c r="C474" i="36"/>
  <c r="C475" i="36"/>
  <c r="C476" i="36"/>
  <c r="C477" i="36"/>
  <c r="C478" i="36"/>
  <c r="C479" i="36"/>
  <c r="C480" i="36"/>
  <c r="C481" i="36"/>
  <c r="C482" i="36"/>
  <c r="C483" i="36"/>
  <c r="C484" i="36"/>
  <c r="C485" i="36"/>
  <c r="C486" i="36"/>
  <c r="C487" i="36"/>
  <c r="C488" i="36"/>
  <c r="C489" i="36"/>
  <c r="C490" i="36"/>
  <c r="C491" i="36"/>
  <c r="C492" i="36"/>
  <c r="C493" i="36"/>
  <c r="C494" i="36"/>
  <c r="C495" i="36"/>
  <c r="C496" i="36"/>
  <c r="C497" i="36"/>
  <c r="C498" i="36"/>
  <c r="C499" i="36"/>
  <c r="C500" i="36"/>
  <c r="C501" i="36"/>
  <c r="C502" i="36"/>
  <c r="C503" i="36"/>
  <c r="C504" i="36"/>
  <c r="C505" i="36"/>
  <c r="C506" i="36"/>
  <c r="C507" i="36"/>
  <c r="C508" i="36"/>
  <c r="C509" i="36"/>
  <c r="C510" i="36"/>
  <c r="C511" i="36"/>
  <c r="C512" i="36"/>
  <c r="C513" i="36"/>
  <c r="C514" i="36"/>
  <c r="C515" i="36"/>
  <c r="C516" i="36"/>
  <c r="C517" i="36"/>
  <c r="C518" i="36"/>
  <c r="C519" i="36"/>
  <c r="C520" i="36"/>
  <c r="C521" i="36"/>
  <c r="C522" i="36"/>
  <c r="C523" i="36"/>
  <c r="C524" i="36"/>
  <c r="C525" i="36"/>
  <c r="C526" i="36"/>
  <c r="C527" i="36"/>
  <c r="C528" i="36"/>
  <c r="C529" i="36"/>
  <c r="C530" i="36"/>
  <c r="C531" i="36"/>
  <c r="C532" i="36"/>
  <c r="C533" i="36"/>
  <c r="C534" i="36"/>
  <c r="C535" i="36"/>
  <c r="C536" i="36"/>
  <c r="C537" i="36"/>
  <c r="C538" i="36"/>
  <c r="C539" i="36"/>
  <c r="C540" i="36"/>
  <c r="C541" i="36"/>
  <c r="C542" i="36"/>
  <c r="C543" i="36"/>
  <c r="C544" i="36"/>
  <c r="C545" i="36"/>
  <c r="C546" i="36"/>
  <c r="C547" i="36"/>
  <c r="C548" i="36"/>
  <c r="C549" i="36"/>
  <c r="C550" i="36"/>
  <c r="C551" i="36"/>
  <c r="C552" i="36"/>
  <c r="C553" i="36"/>
  <c r="C554" i="36"/>
  <c r="C555" i="36"/>
  <c r="C556" i="36"/>
  <c r="C557" i="36"/>
  <c r="C558" i="36"/>
  <c r="C559" i="36"/>
  <c r="C560" i="36"/>
  <c r="C561" i="36"/>
  <c r="C562" i="36"/>
  <c r="C563" i="36"/>
  <c r="C564" i="36"/>
  <c r="C565" i="36"/>
  <c r="C566" i="36"/>
  <c r="C567" i="36"/>
  <c r="C568" i="36"/>
  <c r="C569" i="36"/>
  <c r="C570" i="36"/>
  <c r="C571" i="36"/>
  <c r="C572" i="36"/>
  <c r="C573" i="36"/>
  <c r="C574" i="36"/>
  <c r="C575" i="36"/>
  <c r="C576" i="36"/>
  <c r="C577" i="36"/>
  <c r="C578" i="36"/>
  <c r="C579" i="36"/>
  <c r="C580" i="36"/>
  <c r="C581" i="36"/>
  <c r="C582" i="36"/>
  <c r="C583" i="36"/>
  <c r="C584" i="36"/>
  <c r="C585" i="36"/>
  <c r="C586" i="36"/>
  <c r="C587" i="36"/>
  <c r="C588" i="36"/>
  <c r="C589" i="36"/>
  <c r="C590" i="36"/>
  <c r="C591" i="36"/>
  <c r="C592" i="36"/>
  <c r="C593" i="36"/>
  <c r="C594" i="36"/>
  <c r="C595" i="36"/>
  <c r="C596" i="36"/>
  <c r="C597" i="36"/>
  <c r="C598" i="36"/>
  <c r="C599" i="36"/>
  <c r="C600" i="36"/>
  <c r="C601" i="36"/>
  <c r="C602" i="36"/>
  <c r="C603" i="36"/>
  <c r="C604" i="36"/>
  <c r="C605" i="36"/>
  <c r="C606" i="36"/>
  <c r="C607" i="36"/>
  <c r="C608" i="36"/>
  <c r="C609" i="36"/>
  <c r="C610" i="36"/>
  <c r="C611" i="36"/>
  <c r="C612" i="36"/>
  <c r="C613" i="36"/>
  <c r="C614" i="36"/>
  <c r="C615" i="36"/>
  <c r="C616" i="36"/>
  <c r="C617" i="36"/>
  <c r="C618" i="36"/>
  <c r="C619" i="36"/>
  <c r="C620" i="36"/>
  <c r="C621" i="36"/>
  <c r="C622" i="36"/>
  <c r="C623" i="36"/>
  <c r="C624" i="36"/>
  <c r="C625" i="36"/>
  <c r="C626" i="36"/>
  <c r="C627" i="36"/>
  <c r="C628" i="36"/>
  <c r="C629" i="36"/>
  <c r="C630" i="36"/>
  <c r="C631" i="36"/>
  <c r="C632" i="36"/>
  <c r="C633" i="36"/>
  <c r="C634" i="36"/>
  <c r="C635" i="36"/>
  <c r="C636" i="36"/>
  <c r="C637" i="36"/>
  <c r="C638" i="36"/>
  <c r="C639" i="36"/>
  <c r="C640" i="36"/>
  <c r="C641" i="36"/>
  <c r="C642" i="36"/>
  <c r="C643" i="36"/>
  <c r="C644" i="36"/>
  <c r="C645" i="36"/>
  <c r="C646" i="36"/>
  <c r="C647" i="36"/>
  <c r="C648" i="36"/>
  <c r="C649" i="36"/>
  <c r="C650" i="36"/>
  <c r="C651" i="36"/>
  <c r="C652" i="36"/>
  <c r="C653" i="36"/>
  <c r="C654" i="36"/>
  <c r="C655" i="36"/>
  <c r="C656" i="36"/>
  <c r="C657" i="36"/>
  <c r="C658" i="36"/>
  <c r="C659" i="36"/>
  <c r="C660" i="36"/>
  <c r="C661" i="36"/>
  <c r="C662" i="36"/>
  <c r="C663" i="36"/>
  <c r="C664" i="36"/>
  <c r="C665" i="36"/>
  <c r="C666" i="36"/>
  <c r="C667" i="36"/>
  <c r="C668" i="36"/>
  <c r="C669" i="36"/>
  <c r="C670" i="36"/>
  <c r="C671" i="36"/>
  <c r="C672" i="36"/>
  <c r="C673" i="36"/>
  <c r="C674" i="36"/>
  <c r="C675" i="36"/>
  <c r="C676" i="36"/>
  <c r="C677" i="36"/>
  <c r="C678" i="36"/>
  <c r="C679" i="36"/>
  <c r="C680" i="36"/>
  <c r="C681" i="36"/>
  <c r="C682" i="36"/>
  <c r="C683" i="36"/>
  <c r="C684" i="36"/>
  <c r="C685" i="36"/>
  <c r="C686" i="36"/>
  <c r="C687" i="36"/>
  <c r="C688" i="36"/>
  <c r="C689" i="36"/>
  <c r="C690" i="36"/>
  <c r="C691" i="36"/>
  <c r="C692" i="36"/>
  <c r="C693" i="36"/>
  <c r="C694" i="36"/>
  <c r="C695" i="36"/>
  <c r="C696" i="36"/>
  <c r="C697" i="36"/>
  <c r="C698" i="36"/>
  <c r="C699" i="36"/>
  <c r="C700" i="36"/>
  <c r="C701" i="36"/>
  <c r="C702" i="36"/>
  <c r="C703" i="36"/>
  <c r="C704" i="36"/>
  <c r="C705" i="36"/>
  <c r="C706" i="36"/>
  <c r="C707" i="36"/>
  <c r="C708" i="36"/>
  <c r="C709" i="36"/>
  <c r="C710" i="36"/>
  <c r="C711" i="36"/>
  <c r="C712" i="36"/>
  <c r="C713" i="36"/>
  <c r="C714" i="36"/>
  <c r="C715" i="36"/>
  <c r="C716" i="36"/>
  <c r="C717" i="36"/>
  <c r="C718" i="36"/>
  <c r="C719" i="36"/>
  <c r="C720" i="36"/>
  <c r="C721" i="36"/>
  <c r="C722" i="36"/>
  <c r="C723" i="36"/>
  <c r="C724" i="36"/>
  <c r="C725" i="36"/>
  <c r="C726" i="36"/>
  <c r="C727" i="36"/>
  <c r="C728" i="36"/>
  <c r="C729" i="36"/>
  <c r="C730" i="36"/>
  <c r="C731" i="36"/>
  <c r="C732" i="36"/>
  <c r="C733" i="36"/>
  <c r="C734" i="36"/>
  <c r="C735" i="36"/>
  <c r="C736" i="36"/>
  <c r="C737" i="36"/>
  <c r="C738" i="36"/>
  <c r="C739" i="36"/>
  <c r="C740" i="36"/>
  <c r="C741" i="36"/>
  <c r="C742" i="36"/>
  <c r="C743" i="36"/>
  <c r="C744" i="36"/>
  <c r="C745" i="36"/>
  <c r="C746" i="36"/>
  <c r="C747" i="36"/>
  <c r="C748" i="36"/>
  <c r="C749" i="36"/>
  <c r="C750" i="36"/>
  <c r="C751" i="36"/>
  <c r="C752" i="36"/>
  <c r="C753" i="36"/>
  <c r="C754" i="36"/>
  <c r="C755" i="36"/>
  <c r="C756" i="36"/>
  <c r="C757" i="36"/>
  <c r="C758" i="36"/>
  <c r="C759" i="36"/>
  <c r="C760" i="36"/>
  <c r="C761" i="36"/>
  <c r="C762" i="36"/>
  <c r="C763" i="36"/>
  <c r="C764" i="36"/>
  <c r="C765" i="36"/>
  <c r="C766" i="36"/>
  <c r="C767" i="36"/>
  <c r="C768" i="36"/>
  <c r="C769" i="36"/>
  <c r="C770" i="36"/>
  <c r="C771" i="36"/>
  <c r="C772" i="36"/>
  <c r="C773" i="36"/>
  <c r="C774" i="36"/>
  <c r="C775" i="36"/>
  <c r="C776" i="36"/>
  <c r="C777" i="36"/>
  <c r="C778" i="36"/>
  <c r="C779" i="36"/>
  <c r="C780" i="36"/>
  <c r="C781" i="36"/>
  <c r="C782" i="36"/>
  <c r="C783" i="36"/>
  <c r="C784" i="36"/>
  <c r="C785" i="36"/>
  <c r="C786" i="36"/>
  <c r="C787" i="36"/>
  <c r="C788" i="36"/>
  <c r="C789" i="36"/>
  <c r="C790" i="36"/>
  <c r="C791" i="36"/>
  <c r="C792" i="36"/>
  <c r="C793" i="36"/>
  <c r="C794" i="36"/>
  <c r="C795" i="36"/>
  <c r="C796" i="36"/>
  <c r="C797" i="36"/>
  <c r="C798" i="36"/>
  <c r="C799" i="36"/>
  <c r="C800" i="36"/>
  <c r="C801" i="36"/>
  <c r="C802" i="36"/>
  <c r="C803" i="36"/>
  <c r="C804" i="36"/>
  <c r="C805" i="36"/>
  <c r="C806" i="36"/>
  <c r="C807" i="36"/>
  <c r="C808" i="36"/>
  <c r="C809" i="36"/>
  <c r="C810" i="36"/>
  <c r="C811" i="36"/>
  <c r="C812" i="36"/>
  <c r="C813" i="36"/>
  <c r="C814" i="36"/>
  <c r="C815" i="36"/>
  <c r="C816" i="36"/>
  <c r="C817" i="36"/>
  <c r="C818" i="36"/>
  <c r="C819" i="36"/>
  <c r="C820" i="36"/>
  <c r="C821" i="36"/>
  <c r="C822" i="36"/>
  <c r="C823" i="36"/>
  <c r="C824" i="36"/>
  <c r="C825" i="36"/>
  <c r="C826" i="36"/>
  <c r="C827" i="36"/>
  <c r="C828" i="36"/>
  <c r="C829" i="36"/>
  <c r="C830" i="36"/>
  <c r="C831" i="36"/>
  <c r="C832" i="36"/>
  <c r="C833" i="36"/>
  <c r="C834" i="36"/>
  <c r="C835" i="36"/>
  <c r="C836" i="36"/>
  <c r="C837" i="36"/>
  <c r="C838" i="36"/>
  <c r="C839" i="36"/>
  <c r="C840" i="36"/>
  <c r="C841" i="36"/>
  <c r="C842" i="36"/>
  <c r="C843" i="36"/>
  <c r="C844" i="36"/>
  <c r="C845" i="36"/>
  <c r="C846" i="36"/>
  <c r="C847" i="36"/>
  <c r="C848" i="36"/>
  <c r="C849" i="36"/>
  <c r="C850" i="36"/>
  <c r="C851" i="36"/>
  <c r="C852" i="36"/>
  <c r="C853" i="36"/>
  <c r="C854" i="36"/>
  <c r="C855" i="36"/>
  <c r="C856" i="36"/>
  <c r="C857" i="36"/>
  <c r="C858" i="36"/>
  <c r="C859" i="36"/>
  <c r="C860" i="36"/>
  <c r="C861" i="36"/>
  <c r="C862" i="36"/>
  <c r="C863" i="36"/>
  <c r="C864" i="36"/>
  <c r="C865" i="36"/>
  <c r="C866" i="36"/>
  <c r="C867" i="36"/>
  <c r="C868" i="36"/>
  <c r="C869" i="36"/>
  <c r="C870" i="36"/>
  <c r="C871" i="36"/>
  <c r="C872" i="36"/>
  <c r="C873" i="36"/>
  <c r="C874" i="36"/>
  <c r="C875" i="36"/>
  <c r="C876" i="36"/>
  <c r="C877" i="36"/>
  <c r="C878" i="36"/>
  <c r="C879" i="36"/>
  <c r="C880" i="36"/>
  <c r="C881" i="36"/>
  <c r="C882" i="36"/>
  <c r="C883" i="36"/>
  <c r="C884" i="36"/>
  <c r="C885" i="36"/>
  <c r="C886" i="36"/>
  <c r="C887" i="36"/>
  <c r="C888" i="36"/>
  <c r="C889" i="36"/>
  <c r="C890" i="36"/>
  <c r="C891" i="36"/>
  <c r="C892" i="36"/>
  <c r="C893" i="36"/>
  <c r="S93" i="36"/>
  <c r="S94" i="36"/>
  <c r="S95" i="36"/>
  <c r="S96" i="36"/>
  <c r="S97" i="36"/>
  <c r="S98" i="36"/>
  <c r="S99" i="36"/>
  <c r="S100" i="36"/>
  <c r="S101" i="36"/>
  <c r="S102" i="36"/>
  <c r="S103" i="36"/>
  <c r="S104" i="36"/>
  <c r="S105" i="36"/>
  <c r="S106" i="36"/>
  <c r="S107" i="36"/>
  <c r="S108" i="36"/>
  <c r="S109" i="36"/>
  <c r="S110" i="36"/>
  <c r="S111" i="36"/>
  <c r="S112" i="36"/>
  <c r="S113" i="36"/>
  <c r="S114" i="36"/>
  <c r="S115" i="36"/>
  <c r="S116" i="36"/>
  <c r="S117" i="36"/>
  <c r="S118" i="36"/>
  <c r="S119" i="36"/>
  <c r="S120" i="36"/>
  <c r="S121" i="36"/>
  <c r="S122" i="36"/>
  <c r="S123" i="36"/>
  <c r="S124" i="36"/>
  <c r="S125" i="36"/>
  <c r="S126" i="36"/>
  <c r="S127" i="36"/>
  <c r="S128" i="36"/>
  <c r="S129" i="36"/>
  <c r="S130" i="36"/>
  <c r="S131" i="36"/>
  <c r="S132" i="36"/>
  <c r="S133" i="36"/>
  <c r="S134" i="36"/>
  <c r="S135" i="36"/>
  <c r="S136" i="36"/>
  <c r="S137" i="36"/>
  <c r="S138" i="36"/>
  <c r="S139" i="36"/>
  <c r="S140" i="36"/>
  <c r="S141" i="36"/>
  <c r="S142" i="36"/>
  <c r="S143" i="36"/>
  <c r="S144" i="36"/>
  <c r="S145" i="36"/>
  <c r="S146" i="36"/>
  <c r="S147" i="36"/>
  <c r="S148" i="36"/>
  <c r="S149" i="36"/>
  <c r="S151" i="36"/>
  <c r="S152" i="36"/>
  <c r="S153" i="36"/>
  <c r="S154" i="36"/>
  <c r="S155" i="36"/>
  <c r="S156" i="36"/>
  <c r="S157" i="36"/>
  <c r="S158" i="36"/>
  <c r="S159" i="36"/>
  <c r="S160" i="36"/>
  <c r="S161" i="36"/>
  <c r="S162" i="36"/>
  <c r="S163" i="36"/>
  <c r="S164" i="36"/>
  <c r="S165" i="36"/>
  <c r="S166" i="36"/>
  <c r="S167" i="36"/>
  <c r="S168" i="36"/>
  <c r="S169" i="36"/>
  <c r="S170" i="36"/>
  <c r="S171" i="36"/>
  <c r="S172" i="36"/>
  <c r="S173" i="36"/>
  <c r="S174" i="36"/>
  <c r="S175" i="36"/>
  <c r="S176" i="36"/>
  <c r="S177" i="36"/>
  <c r="S178" i="36"/>
  <c r="S179" i="36"/>
  <c r="S180" i="36"/>
  <c r="S181" i="36"/>
  <c r="S182" i="36"/>
  <c r="S183" i="36"/>
  <c r="S184" i="36"/>
  <c r="S185" i="36"/>
  <c r="S186" i="36"/>
  <c r="S187" i="36"/>
  <c r="S188" i="36"/>
  <c r="S189" i="36"/>
  <c r="S190" i="36"/>
  <c r="S191" i="36"/>
  <c r="S192" i="36"/>
  <c r="S193" i="36"/>
  <c r="S194" i="36"/>
  <c r="S195" i="36"/>
  <c r="S196" i="36"/>
  <c r="S197" i="36"/>
  <c r="S198" i="36"/>
  <c r="S199" i="36"/>
  <c r="S200" i="36"/>
  <c r="S201" i="36"/>
  <c r="S202" i="36"/>
  <c r="S203" i="36"/>
  <c r="S204" i="36"/>
  <c r="S205" i="36"/>
  <c r="S206" i="36"/>
  <c r="S207" i="36"/>
  <c r="S208" i="36"/>
  <c r="S209" i="36"/>
  <c r="S210" i="36"/>
  <c r="S211" i="36"/>
  <c r="S212" i="36"/>
  <c r="S213" i="36"/>
  <c r="S214" i="36"/>
  <c r="S215" i="36"/>
  <c r="S216" i="36"/>
  <c r="S217" i="36"/>
  <c r="S218" i="36"/>
  <c r="S219" i="36"/>
  <c r="S220" i="36"/>
  <c r="S221" i="36"/>
  <c r="S222" i="36"/>
  <c r="S223" i="36"/>
  <c r="S224" i="36"/>
  <c r="S225" i="36"/>
  <c r="S226" i="36"/>
  <c r="S227" i="36"/>
  <c r="S228" i="36"/>
  <c r="S229" i="36"/>
  <c r="S230" i="36"/>
  <c r="S231" i="36"/>
  <c r="S232" i="36"/>
  <c r="S233" i="36"/>
  <c r="S234" i="36"/>
  <c r="S235" i="36"/>
  <c r="S236" i="36"/>
  <c r="S237" i="36"/>
  <c r="S238" i="36"/>
  <c r="S239" i="36"/>
  <c r="S240" i="36"/>
  <c r="S241" i="36"/>
  <c r="S242" i="36"/>
  <c r="S243" i="36"/>
  <c r="S244" i="36"/>
  <c r="S245" i="36"/>
  <c r="S246" i="36"/>
  <c r="S247" i="36"/>
  <c r="S248" i="36"/>
  <c r="S249" i="36"/>
  <c r="S250" i="36"/>
  <c r="S251" i="36"/>
  <c r="S252" i="36"/>
  <c r="S253" i="36"/>
  <c r="S254" i="36"/>
  <c r="S255" i="36"/>
  <c r="S256" i="36"/>
  <c r="S257" i="36"/>
  <c r="S258" i="36"/>
  <c r="S259" i="36"/>
  <c r="S260" i="36"/>
  <c r="S261" i="36"/>
  <c r="S262" i="36"/>
  <c r="S263" i="36"/>
  <c r="S264" i="36"/>
  <c r="S265" i="36"/>
  <c r="S266" i="36"/>
  <c r="S267" i="36"/>
  <c r="S268" i="36"/>
  <c r="S269" i="36"/>
  <c r="S270" i="36"/>
  <c r="S271" i="36"/>
  <c r="S272" i="36"/>
  <c r="S273" i="36"/>
  <c r="S274" i="36"/>
  <c r="S275" i="36"/>
  <c r="S276" i="36"/>
  <c r="S277" i="36"/>
  <c r="S278" i="36"/>
  <c r="S279" i="36"/>
  <c r="S280" i="36"/>
  <c r="S281" i="36"/>
  <c r="S282" i="36"/>
  <c r="S283" i="36"/>
  <c r="S284" i="36"/>
  <c r="S285" i="36"/>
  <c r="S286" i="36"/>
  <c r="S287" i="36"/>
  <c r="S288" i="36"/>
  <c r="S289" i="36"/>
  <c r="S290" i="36"/>
  <c r="S291" i="36"/>
  <c r="S292" i="36"/>
  <c r="S293" i="36"/>
  <c r="S294" i="36"/>
  <c r="S295" i="36"/>
  <c r="S296" i="36"/>
  <c r="S297" i="36"/>
  <c r="S298" i="36"/>
  <c r="S299" i="36"/>
  <c r="S300" i="36"/>
  <c r="S301" i="36"/>
  <c r="S302" i="36"/>
  <c r="S303" i="36"/>
  <c r="S304" i="36"/>
  <c r="S305" i="36"/>
  <c r="S306" i="36"/>
  <c r="S307" i="36"/>
  <c r="S308" i="36"/>
  <c r="S309" i="36"/>
  <c r="S310" i="36"/>
  <c r="S311" i="36"/>
  <c r="S312" i="36"/>
  <c r="S313" i="36"/>
  <c r="S314" i="36"/>
  <c r="S315" i="36"/>
  <c r="S316" i="36"/>
  <c r="S317" i="36"/>
  <c r="S318" i="36"/>
  <c r="S319" i="36"/>
  <c r="S320" i="36"/>
  <c r="S321" i="36"/>
  <c r="S322" i="36"/>
  <c r="S323" i="36"/>
  <c r="S324" i="36"/>
  <c r="S325" i="36"/>
  <c r="S326" i="36"/>
  <c r="S327" i="36"/>
  <c r="S328" i="36"/>
  <c r="S329" i="36"/>
  <c r="S330" i="36"/>
  <c r="S331" i="36"/>
  <c r="S332" i="36"/>
  <c r="S333" i="36"/>
  <c r="S334" i="36"/>
  <c r="S335" i="36"/>
  <c r="S336" i="36"/>
  <c r="S337" i="36"/>
  <c r="S338" i="36"/>
  <c r="S339" i="36"/>
  <c r="S340" i="36"/>
  <c r="S341" i="36"/>
  <c r="S342" i="36"/>
  <c r="S343" i="36"/>
  <c r="S344" i="36"/>
  <c r="S345" i="36"/>
  <c r="S346" i="36"/>
  <c r="S347" i="36"/>
  <c r="S348" i="36"/>
  <c r="S349" i="36"/>
  <c r="S350" i="36"/>
  <c r="S351" i="36"/>
  <c r="S352" i="36"/>
  <c r="S353" i="36"/>
  <c r="S354" i="36"/>
  <c r="S355" i="36"/>
  <c r="S356" i="36"/>
  <c r="S357" i="36"/>
  <c r="S358" i="36"/>
  <c r="S359" i="36"/>
  <c r="S360" i="36"/>
  <c r="S361" i="36"/>
  <c r="S362" i="36"/>
  <c r="S363" i="36"/>
  <c r="S364" i="36"/>
  <c r="S365" i="36"/>
  <c r="S366" i="36"/>
  <c r="S367" i="36"/>
  <c r="S368" i="36"/>
  <c r="S369" i="36"/>
  <c r="S370" i="36"/>
  <c r="S371" i="36"/>
  <c r="S372" i="36"/>
  <c r="S373" i="36"/>
  <c r="S374" i="36"/>
  <c r="S375" i="36"/>
  <c r="S376" i="36"/>
  <c r="S377" i="36"/>
  <c r="S378" i="36"/>
  <c r="S379" i="36"/>
  <c r="S380" i="36"/>
  <c r="S381" i="36"/>
  <c r="S382" i="36"/>
  <c r="S383" i="36"/>
  <c r="S384" i="36"/>
  <c r="S385" i="36"/>
  <c r="S386" i="36"/>
  <c r="S387" i="36"/>
  <c r="S388" i="36"/>
  <c r="S389" i="36"/>
  <c r="S390" i="36"/>
  <c r="S391" i="36"/>
  <c r="S392" i="36"/>
  <c r="S393" i="36"/>
  <c r="S394" i="36"/>
  <c r="S395" i="36"/>
  <c r="S396" i="36"/>
  <c r="S397" i="36"/>
  <c r="S398" i="36"/>
  <c r="S399" i="36"/>
  <c r="S400" i="36"/>
  <c r="S401" i="36"/>
  <c r="S402" i="36"/>
  <c r="S403" i="36"/>
  <c r="S404" i="36"/>
  <c r="S405" i="36"/>
  <c r="S406" i="36"/>
  <c r="S407" i="36"/>
  <c r="S408" i="36"/>
  <c r="S409" i="36"/>
  <c r="S410" i="36"/>
  <c r="S411" i="36"/>
  <c r="S412" i="36"/>
  <c r="S413" i="36"/>
  <c r="S414" i="36"/>
  <c r="S415" i="36"/>
  <c r="S416" i="36"/>
  <c r="S417" i="36"/>
  <c r="S418" i="36"/>
  <c r="S419" i="36"/>
  <c r="S420" i="36"/>
  <c r="S421" i="36"/>
  <c r="S422" i="36"/>
  <c r="S423" i="36"/>
  <c r="S424" i="36"/>
  <c r="S425" i="36"/>
  <c r="S426" i="36"/>
  <c r="S427" i="36"/>
  <c r="S428" i="36"/>
  <c r="S429" i="36"/>
  <c r="S430" i="36"/>
  <c r="S431" i="36"/>
  <c r="S432" i="36"/>
  <c r="S433" i="36"/>
  <c r="S434" i="36"/>
  <c r="S435" i="36"/>
  <c r="S436" i="36"/>
  <c r="S437" i="36"/>
  <c r="S438" i="36"/>
  <c r="S439" i="36"/>
  <c r="S440" i="36"/>
  <c r="S441" i="36"/>
  <c r="S442" i="36"/>
  <c r="S443" i="36"/>
  <c r="S444" i="36"/>
  <c r="S445" i="36"/>
  <c r="S446" i="36"/>
  <c r="S447" i="36"/>
  <c r="S448" i="36"/>
  <c r="S449" i="36"/>
  <c r="S450" i="36"/>
  <c r="S451" i="36"/>
  <c r="S452" i="36"/>
  <c r="S453" i="36"/>
  <c r="S454" i="36"/>
  <c r="S455" i="36"/>
  <c r="S456" i="36"/>
  <c r="S457" i="36"/>
  <c r="S458" i="36"/>
  <c r="S459" i="36"/>
  <c r="S460" i="36"/>
  <c r="S461" i="36"/>
  <c r="S462" i="36"/>
  <c r="S463" i="36"/>
  <c r="S464" i="36"/>
  <c r="S465" i="36"/>
  <c r="S466" i="36"/>
  <c r="S467" i="36"/>
  <c r="S468" i="36"/>
  <c r="S469" i="36"/>
  <c r="S470" i="36"/>
  <c r="S471" i="36"/>
  <c r="S472" i="36"/>
  <c r="S473" i="36"/>
  <c r="S474" i="36"/>
  <c r="S475" i="36"/>
  <c r="S476" i="36"/>
  <c r="S477" i="36"/>
  <c r="S478" i="36"/>
  <c r="S479" i="36"/>
  <c r="S480" i="36"/>
  <c r="S481" i="36"/>
  <c r="S482" i="36"/>
  <c r="S483" i="36"/>
  <c r="S484" i="36"/>
  <c r="S485" i="36"/>
  <c r="S486" i="36"/>
  <c r="S487" i="36"/>
  <c r="S488" i="36"/>
  <c r="S489" i="36"/>
  <c r="S490" i="36"/>
  <c r="S491" i="36"/>
  <c r="S492" i="36"/>
  <c r="S493" i="36"/>
  <c r="S494" i="36"/>
  <c r="S495" i="36"/>
  <c r="S496" i="36"/>
  <c r="S497" i="36"/>
  <c r="S498" i="36"/>
  <c r="S499" i="36"/>
  <c r="S500" i="36"/>
  <c r="S501" i="36"/>
  <c r="S502" i="36"/>
  <c r="S503" i="36"/>
  <c r="S504" i="36"/>
  <c r="S505" i="36"/>
  <c r="S506" i="36"/>
  <c r="S507" i="36"/>
  <c r="S508" i="36"/>
  <c r="S509" i="36"/>
  <c r="S510" i="36"/>
  <c r="S511" i="36"/>
  <c r="S512" i="36"/>
  <c r="S513" i="36"/>
  <c r="S514" i="36"/>
  <c r="S515" i="36"/>
  <c r="S516" i="36"/>
  <c r="S517" i="36"/>
  <c r="S518" i="36"/>
  <c r="S519" i="36"/>
  <c r="S520" i="36"/>
  <c r="S521" i="36"/>
  <c r="S522" i="36"/>
  <c r="S523" i="36"/>
  <c r="S524" i="36"/>
  <c r="S525" i="36"/>
  <c r="S526" i="36"/>
  <c r="S527" i="36"/>
  <c r="S528" i="36"/>
  <c r="S529" i="36"/>
  <c r="S530" i="36"/>
  <c r="S531" i="36"/>
  <c r="S532" i="36"/>
  <c r="S533" i="36"/>
  <c r="S534" i="36"/>
  <c r="S535" i="36"/>
  <c r="S536" i="36"/>
  <c r="S537" i="36"/>
  <c r="S538" i="36"/>
  <c r="S539" i="36"/>
  <c r="S540" i="36"/>
  <c r="S541" i="36"/>
  <c r="S542" i="36"/>
  <c r="S543" i="36"/>
  <c r="S544" i="36"/>
  <c r="S545" i="36"/>
  <c r="S546" i="36"/>
  <c r="S547" i="36"/>
  <c r="S548" i="36"/>
  <c r="S549" i="36"/>
  <c r="S550" i="36"/>
  <c r="S551" i="36"/>
  <c r="S552" i="36"/>
  <c r="S553" i="36"/>
  <c r="S554" i="36"/>
  <c r="S555" i="36"/>
  <c r="S556" i="36"/>
  <c r="S557" i="36"/>
  <c r="S558" i="36"/>
  <c r="S559" i="36"/>
  <c r="S560" i="36"/>
  <c r="S561" i="36"/>
  <c r="S562" i="36"/>
  <c r="S563" i="36"/>
  <c r="S564" i="36"/>
  <c r="S565" i="36"/>
  <c r="S566" i="36"/>
  <c r="S567" i="36"/>
  <c r="S568" i="36"/>
  <c r="S569" i="36"/>
  <c r="S570" i="36"/>
  <c r="S571" i="36"/>
  <c r="S572" i="36"/>
  <c r="S573" i="36"/>
  <c r="S574" i="36"/>
  <c r="S575" i="36"/>
  <c r="S576" i="36"/>
  <c r="S577" i="36"/>
  <c r="S578" i="36"/>
  <c r="S579" i="36"/>
  <c r="S580" i="36"/>
  <c r="S581" i="36"/>
  <c r="S582" i="36"/>
  <c r="S583" i="36"/>
  <c r="S584" i="36"/>
  <c r="S585" i="36"/>
  <c r="S586" i="36"/>
  <c r="S587" i="36"/>
  <c r="S588" i="36"/>
  <c r="S589" i="36"/>
  <c r="S590" i="36"/>
  <c r="S591" i="36"/>
  <c r="S592" i="36"/>
  <c r="S593" i="36"/>
  <c r="S594" i="36"/>
  <c r="S595" i="36"/>
  <c r="S596" i="36"/>
  <c r="S597" i="36"/>
  <c r="S598" i="36"/>
  <c r="S599" i="36"/>
  <c r="S600" i="36"/>
  <c r="S601" i="36"/>
  <c r="S602" i="36"/>
  <c r="S603" i="36"/>
  <c r="S604" i="36"/>
  <c r="S605" i="36"/>
  <c r="S606" i="36"/>
  <c r="S607" i="36"/>
  <c r="S608" i="36"/>
  <c r="S609" i="36"/>
  <c r="S610" i="36"/>
  <c r="S611" i="36"/>
  <c r="S612" i="36"/>
  <c r="S613" i="36"/>
  <c r="S614" i="36"/>
  <c r="S615" i="36"/>
  <c r="S616" i="36"/>
  <c r="S617" i="36"/>
  <c r="S618" i="36"/>
  <c r="S619" i="36"/>
  <c r="S620" i="36"/>
  <c r="S621" i="36"/>
  <c r="S622" i="36"/>
  <c r="S623" i="36"/>
  <c r="S624" i="36"/>
  <c r="S625" i="36"/>
  <c r="S626" i="36"/>
  <c r="S627" i="36"/>
  <c r="S628" i="36"/>
  <c r="S629" i="36"/>
  <c r="S630" i="36"/>
  <c r="S631" i="36"/>
  <c r="S632" i="36"/>
  <c r="S633" i="36"/>
  <c r="S634" i="36"/>
  <c r="S635" i="36"/>
  <c r="S636" i="36"/>
  <c r="S637" i="36"/>
  <c r="S638" i="36"/>
  <c r="S639" i="36"/>
  <c r="S640" i="36"/>
  <c r="S641" i="36"/>
  <c r="S642" i="36"/>
  <c r="S643" i="36"/>
  <c r="S644" i="36"/>
  <c r="S645" i="36"/>
  <c r="S646" i="36"/>
  <c r="S647" i="36"/>
  <c r="S648" i="36"/>
  <c r="S649" i="36"/>
  <c r="S650" i="36"/>
  <c r="S651" i="36"/>
  <c r="S652" i="36"/>
  <c r="S653" i="36"/>
  <c r="S654" i="36"/>
  <c r="S655" i="36"/>
  <c r="S656" i="36"/>
  <c r="S657" i="36"/>
  <c r="S658" i="36"/>
  <c r="S659" i="36"/>
  <c r="S660" i="36"/>
  <c r="S661" i="36"/>
  <c r="S662" i="36"/>
  <c r="S663" i="36"/>
  <c r="S664" i="36"/>
  <c r="S665" i="36"/>
  <c r="S666" i="36"/>
  <c r="S667" i="36"/>
  <c r="S668" i="36"/>
  <c r="S669" i="36"/>
  <c r="S670" i="36"/>
  <c r="S671" i="36"/>
  <c r="S672" i="36"/>
  <c r="S673" i="36"/>
  <c r="S674" i="36"/>
  <c r="S675" i="36"/>
  <c r="S676" i="36"/>
  <c r="S677" i="36"/>
  <c r="S678" i="36"/>
  <c r="S679" i="36"/>
  <c r="S680" i="36"/>
  <c r="S681" i="36"/>
  <c r="S682" i="36"/>
  <c r="S683" i="36"/>
  <c r="S684" i="36"/>
  <c r="S685" i="36"/>
  <c r="S686" i="36"/>
  <c r="S687" i="36"/>
  <c r="S688" i="36"/>
  <c r="S689" i="36"/>
  <c r="S690" i="36"/>
  <c r="S691" i="36"/>
  <c r="S692" i="36"/>
  <c r="S693" i="36"/>
  <c r="S694" i="36"/>
  <c r="S695" i="36"/>
  <c r="S696" i="36"/>
  <c r="S697" i="36"/>
  <c r="S698" i="36"/>
  <c r="S699" i="36"/>
  <c r="S700" i="36"/>
  <c r="S701" i="36"/>
  <c r="S702" i="36"/>
  <c r="S703" i="36"/>
  <c r="S704" i="36"/>
  <c r="S705" i="36"/>
  <c r="S706" i="36"/>
  <c r="S707" i="36"/>
  <c r="S708" i="36"/>
  <c r="S709" i="36"/>
  <c r="S710" i="36"/>
  <c r="S711" i="36"/>
  <c r="S712" i="36"/>
  <c r="S713" i="36"/>
  <c r="S714" i="36"/>
  <c r="S715" i="36"/>
  <c r="S716" i="36"/>
  <c r="S717" i="36"/>
  <c r="S718" i="36"/>
  <c r="S719" i="36"/>
  <c r="S720" i="36"/>
  <c r="S721" i="36"/>
  <c r="S722" i="36"/>
  <c r="S723" i="36"/>
  <c r="S724" i="36"/>
  <c r="S725" i="36"/>
  <c r="S726" i="36"/>
  <c r="S727" i="36"/>
  <c r="S728" i="36"/>
  <c r="S729" i="36"/>
  <c r="S730" i="36"/>
  <c r="S731" i="36"/>
  <c r="S732" i="36"/>
  <c r="S733" i="36"/>
  <c r="S734" i="36"/>
  <c r="S735" i="36"/>
  <c r="S736" i="36"/>
  <c r="S737" i="36"/>
  <c r="S738" i="36"/>
  <c r="S739" i="36"/>
  <c r="S740" i="36"/>
  <c r="S741" i="36"/>
  <c r="S742" i="36"/>
  <c r="S743" i="36"/>
  <c r="S744" i="36"/>
  <c r="S745" i="36"/>
  <c r="S746" i="36"/>
  <c r="S747" i="36"/>
  <c r="S748" i="36"/>
  <c r="S749" i="36"/>
  <c r="S750" i="36"/>
  <c r="S751" i="36"/>
  <c r="S752" i="36"/>
  <c r="S753" i="36"/>
  <c r="S754" i="36"/>
  <c r="S755" i="36"/>
  <c r="S756" i="36"/>
  <c r="S757" i="36"/>
  <c r="S758" i="36"/>
  <c r="S759" i="36"/>
  <c r="S760" i="36"/>
  <c r="S761" i="36"/>
  <c r="S762" i="36"/>
  <c r="S763" i="36"/>
  <c r="S764" i="36"/>
  <c r="S765" i="36"/>
  <c r="S766" i="36"/>
  <c r="S767" i="36"/>
  <c r="S768" i="36"/>
  <c r="S769" i="36"/>
  <c r="S770" i="36"/>
  <c r="S771" i="36"/>
  <c r="S772" i="36"/>
  <c r="S773" i="36"/>
  <c r="S774" i="36"/>
  <c r="S775" i="36"/>
  <c r="S776" i="36"/>
  <c r="S777" i="36"/>
  <c r="S778" i="36"/>
  <c r="S779" i="36"/>
  <c r="S780" i="36"/>
  <c r="S781" i="36"/>
  <c r="S782" i="36"/>
  <c r="S783" i="36"/>
  <c r="S784" i="36"/>
  <c r="S785" i="36"/>
  <c r="S786" i="36"/>
  <c r="S787" i="36"/>
  <c r="S788" i="36"/>
  <c r="S789" i="36"/>
  <c r="S790" i="36"/>
  <c r="S791" i="36"/>
  <c r="S792" i="36"/>
  <c r="S793" i="36"/>
  <c r="S794" i="36"/>
  <c r="S795" i="36"/>
  <c r="S796" i="36"/>
  <c r="S797" i="36"/>
  <c r="S798" i="36"/>
  <c r="S799" i="36"/>
  <c r="S800" i="36"/>
  <c r="S801" i="36"/>
  <c r="S802" i="36"/>
  <c r="S803" i="36"/>
  <c r="S804" i="36"/>
  <c r="S805" i="36"/>
  <c r="S806" i="36"/>
  <c r="S807" i="36"/>
  <c r="S808" i="36"/>
  <c r="S809" i="36"/>
  <c r="S810" i="36"/>
  <c r="S811" i="36"/>
  <c r="S812" i="36"/>
  <c r="S813" i="36"/>
  <c r="S814" i="36"/>
  <c r="S815" i="36"/>
  <c r="S816" i="36"/>
  <c r="S817" i="36"/>
  <c r="S818" i="36"/>
  <c r="S819" i="36"/>
  <c r="S820" i="36"/>
  <c r="S821" i="36"/>
  <c r="S822" i="36"/>
  <c r="S823" i="36"/>
  <c r="S824" i="36"/>
  <c r="S825" i="36"/>
  <c r="S826" i="36"/>
  <c r="S827" i="36"/>
  <c r="S828" i="36"/>
  <c r="S829" i="36"/>
  <c r="S830" i="36"/>
  <c r="S831" i="36"/>
  <c r="S832" i="36"/>
  <c r="S833" i="36"/>
  <c r="S834" i="36"/>
  <c r="S835" i="36"/>
  <c r="S836" i="36"/>
  <c r="S837" i="36"/>
  <c r="S838" i="36"/>
  <c r="S839" i="36"/>
  <c r="S840" i="36"/>
  <c r="S841" i="36"/>
  <c r="S842" i="36"/>
  <c r="S843" i="36"/>
  <c r="S844" i="36"/>
  <c r="S845" i="36"/>
  <c r="S846" i="36"/>
  <c r="S847" i="36"/>
  <c r="S848" i="36"/>
  <c r="S849" i="36"/>
  <c r="S850" i="36"/>
  <c r="S851" i="36"/>
  <c r="S852" i="36"/>
  <c r="S853" i="36"/>
  <c r="S854" i="36"/>
  <c r="S855" i="36"/>
  <c r="S856" i="36"/>
  <c r="S857" i="36"/>
  <c r="S858" i="36"/>
  <c r="S859" i="36"/>
  <c r="S860" i="36"/>
  <c r="S861" i="36"/>
  <c r="S862" i="36"/>
  <c r="S863" i="36"/>
  <c r="S864" i="36"/>
  <c r="S865" i="36"/>
  <c r="S866" i="36"/>
  <c r="S867" i="36"/>
  <c r="S868" i="36"/>
  <c r="S869" i="36"/>
  <c r="S870" i="36"/>
  <c r="S871" i="36"/>
  <c r="S872" i="36"/>
  <c r="S873" i="36"/>
  <c r="S874" i="36"/>
  <c r="S875" i="36"/>
  <c r="S876" i="36"/>
  <c r="S877" i="36"/>
  <c r="S878" i="36"/>
  <c r="S879" i="36"/>
  <c r="S880" i="36"/>
  <c r="S881" i="36"/>
  <c r="S882" i="36"/>
  <c r="S883" i="36"/>
  <c r="S884" i="36"/>
  <c r="S885" i="36"/>
  <c r="S886" i="36"/>
  <c r="S887" i="36"/>
  <c r="S888" i="36"/>
  <c r="S889" i="36"/>
  <c r="S890" i="36"/>
  <c r="AH93" i="36"/>
  <c r="AH94" i="36"/>
  <c r="AH95" i="36"/>
  <c r="AH96" i="36"/>
  <c r="AH97" i="36"/>
  <c r="AH98" i="36"/>
  <c r="AH99" i="36"/>
  <c r="AH100" i="36"/>
  <c r="AH101" i="36"/>
  <c r="AH102" i="36"/>
  <c r="AH103" i="36"/>
  <c r="AH104" i="36"/>
  <c r="AH105" i="36"/>
  <c r="AH106" i="36"/>
  <c r="AH107" i="36"/>
  <c r="AH108" i="36"/>
  <c r="AH109" i="36"/>
  <c r="AH110" i="36"/>
  <c r="AH111" i="36"/>
  <c r="AH112" i="36"/>
  <c r="AH113" i="36"/>
  <c r="AH114" i="36"/>
  <c r="AH115" i="36"/>
  <c r="AH116" i="36"/>
  <c r="AH117" i="36"/>
  <c r="AH118" i="36"/>
  <c r="AH119" i="36"/>
  <c r="AH120" i="36"/>
  <c r="AH121" i="36"/>
  <c r="AH122" i="36"/>
  <c r="AH123" i="36"/>
  <c r="AH124" i="36"/>
  <c r="AH125" i="36"/>
  <c r="AH126" i="36"/>
  <c r="AH127" i="36"/>
  <c r="AH128" i="36"/>
  <c r="AH129" i="36"/>
  <c r="AH130" i="36"/>
  <c r="AH131" i="36"/>
  <c r="AH132" i="36"/>
  <c r="AH133" i="36"/>
  <c r="AH134" i="36"/>
  <c r="AH135" i="36"/>
  <c r="AH136" i="36"/>
  <c r="AH137" i="36"/>
  <c r="AH138" i="36"/>
  <c r="AH139" i="36"/>
  <c r="AH140" i="36"/>
  <c r="AH141" i="36"/>
  <c r="AH142" i="36"/>
  <c r="AH143" i="36"/>
  <c r="AH144" i="36"/>
  <c r="AH145" i="36"/>
  <c r="AH146" i="36"/>
  <c r="AH147" i="36"/>
  <c r="AH148" i="36"/>
  <c r="AH149" i="36"/>
  <c r="AH150" i="36"/>
  <c r="AH151" i="36"/>
  <c r="AH152" i="36"/>
  <c r="AH153" i="36"/>
  <c r="AH154" i="36"/>
  <c r="AH155" i="36"/>
  <c r="AH156" i="36"/>
  <c r="AH157" i="36"/>
  <c r="AH158" i="36"/>
  <c r="AH159" i="36"/>
  <c r="AH160" i="36"/>
  <c r="AH161" i="36"/>
  <c r="AH162" i="36"/>
  <c r="AH163" i="36"/>
  <c r="AH164" i="36"/>
  <c r="AH165" i="36"/>
  <c r="AH166" i="36"/>
  <c r="AH167" i="36"/>
  <c r="AH168" i="36"/>
  <c r="AH169" i="36"/>
  <c r="AH170" i="36"/>
  <c r="AH171" i="36"/>
  <c r="AH172" i="36"/>
  <c r="AH173" i="36"/>
  <c r="AH174" i="36"/>
  <c r="AH175" i="36"/>
  <c r="AH176" i="36"/>
  <c r="AH177" i="36"/>
  <c r="AH178" i="36"/>
  <c r="AH179" i="36"/>
  <c r="AH180" i="36"/>
  <c r="AH181" i="36"/>
  <c r="AH182" i="36"/>
  <c r="AH183" i="36"/>
  <c r="AH184" i="36"/>
  <c r="AH185" i="36"/>
  <c r="AH186" i="36"/>
  <c r="AH187" i="36"/>
  <c r="AH188" i="36"/>
  <c r="AH189" i="36"/>
  <c r="AH190" i="36"/>
  <c r="AH191" i="36"/>
  <c r="AH192" i="36"/>
  <c r="AH193" i="36"/>
  <c r="AH194" i="36"/>
  <c r="AH195" i="36"/>
  <c r="AH196" i="36"/>
  <c r="AH197" i="36"/>
  <c r="AH198" i="36"/>
  <c r="AH199" i="36"/>
  <c r="AH200" i="36"/>
  <c r="AH201" i="36"/>
  <c r="AH202" i="36"/>
  <c r="AH203" i="36"/>
  <c r="AH204" i="36"/>
  <c r="AH205" i="36"/>
  <c r="AH206" i="36"/>
  <c r="AH207" i="36"/>
  <c r="AH208" i="36"/>
  <c r="AH209" i="36"/>
  <c r="AH210" i="36"/>
  <c r="AH211" i="36"/>
  <c r="AH212" i="36"/>
  <c r="AH213" i="36"/>
  <c r="AH214" i="36"/>
  <c r="AH215" i="36"/>
  <c r="AH216" i="36"/>
  <c r="AH217" i="36"/>
  <c r="AH218" i="36"/>
  <c r="AH219" i="36"/>
  <c r="AH220" i="36"/>
  <c r="AH221" i="36"/>
  <c r="AH222" i="36"/>
  <c r="AH223" i="36"/>
  <c r="AH224" i="36"/>
  <c r="AH225" i="36"/>
  <c r="AH226" i="36"/>
  <c r="AH227" i="36"/>
  <c r="AH228" i="36"/>
  <c r="AH229" i="36"/>
  <c r="AH230" i="36"/>
  <c r="AH231" i="36"/>
  <c r="AH232" i="36"/>
  <c r="AH233" i="36"/>
  <c r="AH234" i="36"/>
  <c r="AH235" i="36"/>
  <c r="AH236" i="36"/>
  <c r="AH237" i="36"/>
  <c r="AH238" i="36"/>
  <c r="AH239" i="36"/>
  <c r="AH240" i="36"/>
  <c r="AH241" i="36"/>
  <c r="AH242" i="36"/>
  <c r="AH243" i="36"/>
  <c r="AH244" i="36"/>
  <c r="AH245" i="36"/>
  <c r="AH246" i="36"/>
  <c r="AH247" i="36"/>
  <c r="AH248" i="36"/>
  <c r="AH249" i="36"/>
  <c r="AH250" i="36"/>
  <c r="AH251" i="36"/>
  <c r="AH252" i="36"/>
  <c r="AH253" i="36"/>
  <c r="AH254" i="36"/>
  <c r="AH255" i="36"/>
  <c r="AH256" i="36"/>
  <c r="AH257" i="36"/>
  <c r="AH258" i="36"/>
  <c r="AH259" i="36"/>
  <c r="AH260" i="36"/>
  <c r="AH261" i="36"/>
  <c r="AH262" i="36"/>
  <c r="AH263" i="36"/>
  <c r="AH264" i="36"/>
  <c r="AH265" i="36"/>
  <c r="AH266" i="36"/>
  <c r="AH267" i="36"/>
  <c r="AH268" i="36"/>
  <c r="AH269" i="36"/>
  <c r="AH270" i="36"/>
  <c r="AH271" i="36"/>
  <c r="AH272" i="36"/>
  <c r="AH273" i="36"/>
  <c r="AH274" i="36"/>
  <c r="AH275" i="36"/>
  <c r="AH276" i="36"/>
  <c r="AH277" i="36"/>
  <c r="AH278" i="36"/>
  <c r="AH279" i="36"/>
  <c r="AH280" i="36"/>
  <c r="AH281" i="36"/>
  <c r="AH282" i="36"/>
  <c r="AH283" i="36"/>
  <c r="AH284" i="36"/>
  <c r="AH285" i="36"/>
  <c r="AH286" i="36"/>
  <c r="AH287" i="36"/>
  <c r="AH288" i="36"/>
  <c r="AH289" i="36"/>
  <c r="AH290" i="36"/>
  <c r="AH291" i="36"/>
  <c r="AH292" i="36"/>
  <c r="AH293" i="36"/>
  <c r="AH294" i="36"/>
  <c r="AH295" i="36"/>
  <c r="AH296" i="36"/>
  <c r="AH297" i="36"/>
  <c r="AH298" i="36"/>
  <c r="AH299" i="36"/>
  <c r="AH300" i="36"/>
  <c r="AH301" i="36"/>
  <c r="AH302" i="36"/>
  <c r="AH303" i="36"/>
  <c r="AH304" i="36"/>
  <c r="AH305" i="36"/>
  <c r="AH306" i="36"/>
  <c r="AH307" i="36"/>
  <c r="AH308" i="36"/>
  <c r="AH309" i="36"/>
  <c r="AH310" i="36"/>
  <c r="AH311" i="36"/>
  <c r="AH312" i="36"/>
  <c r="AH313" i="36"/>
  <c r="AH314" i="36"/>
  <c r="AH315" i="36"/>
  <c r="AH316" i="36"/>
  <c r="AH317" i="36"/>
  <c r="AH318" i="36"/>
  <c r="AH319" i="36"/>
  <c r="AH320" i="36"/>
  <c r="AH321" i="36"/>
  <c r="AH322" i="36"/>
  <c r="AH323" i="36"/>
  <c r="AH324" i="36"/>
  <c r="AH325" i="36"/>
  <c r="AH326" i="36"/>
  <c r="AH327" i="36"/>
  <c r="AH328" i="36"/>
  <c r="AH329" i="36"/>
  <c r="AH330" i="36"/>
  <c r="AH331" i="36"/>
  <c r="AH332" i="36"/>
  <c r="AH333" i="36"/>
  <c r="AH334" i="36"/>
  <c r="AH335" i="36"/>
  <c r="AH336" i="36"/>
  <c r="AH337" i="36"/>
  <c r="AH338" i="36"/>
  <c r="AH339" i="36"/>
  <c r="AH340" i="36"/>
  <c r="AH341" i="36"/>
  <c r="AH342" i="36"/>
  <c r="AH343" i="36"/>
  <c r="AH344" i="36"/>
  <c r="AH345" i="36"/>
  <c r="AH346" i="36"/>
  <c r="AH347" i="36"/>
  <c r="AH348" i="36"/>
  <c r="AH349" i="36"/>
  <c r="AH350" i="36"/>
  <c r="AH351" i="36"/>
  <c r="AH352" i="36"/>
  <c r="AH353" i="36"/>
  <c r="AH354" i="36"/>
  <c r="AH355" i="36"/>
  <c r="AH356" i="36"/>
  <c r="AH357" i="36"/>
  <c r="AH358" i="36"/>
  <c r="AH359" i="36"/>
  <c r="AH360" i="36"/>
  <c r="AH361" i="36"/>
  <c r="AH362" i="36"/>
  <c r="AH363" i="36"/>
  <c r="AH364" i="36"/>
  <c r="AH365" i="36"/>
  <c r="AH366" i="36"/>
  <c r="AH367" i="36"/>
  <c r="AH368" i="36"/>
  <c r="AH369" i="36"/>
  <c r="AH370" i="36"/>
  <c r="AH371" i="36"/>
  <c r="AH372" i="36"/>
  <c r="AH373" i="36"/>
  <c r="AH374" i="36"/>
  <c r="AH375" i="36"/>
  <c r="AH376" i="36"/>
  <c r="AH377" i="36"/>
  <c r="AH378" i="36"/>
  <c r="AH379" i="36"/>
  <c r="AH380" i="36"/>
  <c r="AH381" i="36"/>
  <c r="AH382" i="36"/>
  <c r="AH383" i="36"/>
  <c r="AH384" i="36"/>
  <c r="AH385" i="36"/>
  <c r="AH386" i="36"/>
  <c r="AH387" i="36"/>
  <c r="AH388" i="36"/>
  <c r="AH389" i="36"/>
  <c r="AH390" i="36"/>
  <c r="AH391" i="36"/>
  <c r="AH392" i="36"/>
  <c r="AH393" i="36"/>
  <c r="AH394" i="36"/>
  <c r="AH395" i="36"/>
  <c r="AH396" i="36"/>
  <c r="AH397" i="36"/>
  <c r="AH398" i="36"/>
  <c r="AH399" i="36"/>
  <c r="AH400" i="36"/>
  <c r="AH401" i="36"/>
  <c r="AH402" i="36"/>
  <c r="AH403" i="36"/>
  <c r="AH404" i="36"/>
  <c r="AH405" i="36"/>
  <c r="AH406" i="36"/>
  <c r="AH407" i="36"/>
  <c r="AH408" i="36"/>
  <c r="AH409" i="36"/>
  <c r="AH410" i="36"/>
  <c r="AH411" i="36"/>
  <c r="AH412" i="36"/>
  <c r="AH413" i="36"/>
  <c r="AH414" i="36"/>
  <c r="AH415" i="36"/>
  <c r="AH416" i="36"/>
  <c r="AH417" i="36"/>
  <c r="AH418" i="36"/>
  <c r="AH419" i="36"/>
  <c r="AH420" i="36"/>
  <c r="AH421" i="36"/>
  <c r="AH422" i="36"/>
  <c r="AH423" i="36"/>
  <c r="AH424" i="36"/>
  <c r="AH425" i="36"/>
  <c r="AH426" i="36"/>
  <c r="AH427" i="36"/>
  <c r="AH428" i="36"/>
  <c r="AH429" i="36"/>
  <c r="AH430" i="36"/>
  <c r="AH431" i="36"/>
  <c r="AH432" i="36"/>
  <c r="AH433" i="36"/>
  <c r="AH434" i="36"/>
  <c r="AH435" i="36"/>
  <c r="AH436" i="36"/>
  <c r="AH437" i="36"/>
  <c r="AH438" i="36"/>
  <c r="AH439" i="36"/>
  <c r="AH440" i="36"/>
  <c r="AH441" i="36"/>
  <c r="AH442" i="36"/>
  <c r="AH443" i="36"/>
  <c r="AH444" i="36"/>
  <c r="AH445" i="36"/>
  <c r="AH446" i="36"/>
  <c r="AH447" i="36"/>
  <c r="AH448" i="36"/>
  <c r="AH449" i="36"/>
  <c r="AH450" i="36"/>
  <c r="AH451" i="36"/>
  <c r="AH452" i="36"/>
  <c r="AH453" i="36"/>
  <c r="AH454" i="36"/>
  <c r="AH455" i="36"/>
  <c r="AH456" i="36"/>
  <c r="AH457" i="36"/>
  <c r="AH458" i="36"/>
  <c r="AH459" i="36"/>
  <c r="AH460" i="36"/>
  <c r="AH461" i="36"/>
  <c r="AH462" i="36"/>
  <c r="AH463" i="36"/>
  <c r="AH464" i="36"/>
  <c r="AH465" i="36"/>
  <c r="AH466" i="36"/>
  <c r="AH467" i="36"/>
  <c r="AH468" i="36"/>
  <c r="AH469" i="36"/>
  <c r="AH470" i="36"/>
  <c r="AH471" i="36"/>
  <c r="AH472" i="36"/>
  <c r="AH473" i="36"/>
  <c r="AH474" i="36"/>
  <c r="AH475" i="36"/>
  <c r="AH476" i="36"/>
  <c r="AH477" i="36"/>
  <c r="AH478" i="36"/>
  <c r="AH479" i="36"/>
  <c r="AH480" i="36"/>
  <c r="AH481" i="36"/>
  <c r="AH482" i="36"/>
  <c r="AH483" i="36"/>
  <c r="AH484" i="36"/>
  <c r="AH485" i="36"/>
  <c r="AH486" i="36"/>
  <c r="AH487" i="36"/>
  <c r="AH488" i="36"/>
  <c r="AH489" i="36"/>
  <c r="AH490" i="36"/>
  <c r="AH491" i="36"/>
  <c r="AH492" i="36"/>
  <c r="AH493" i="36"/>
  <c r="AH494" i="36"/>
  <c r="AH495" i="36"/>
  <c r="AH496" i="36"/>
  <c r="AH497" i="36"/>
  <c r="AH498" i="36"/>
  <c r="AH499" i="36"/>
  <c r="AH500" i="36"/>
  <c r="AH501" i="36"/>
  <c r="AH502" i="36"/>
  <c r="AH503" i="36"/>
  <c r="AH504" i="36"/>
  <c r="AH505" i="36"/>
  <c r="AH506" i="36"/>
  <c r="AH507" i="36"/>
  <c r="AH508" i="36"/>
  <c r="AH509" i="36"/>
  <c r="AH510" i="36"/>
  <c r="AH511" i="36"/>
  <c r="AH512" i="36"/>
  <c r="AH513" i="36"/>
  <c r="AH514" i="36"/>
  <c r="AH515" i="36"/>
  <c r="AH516" i="36"/>
  <c r="AH517" i="36"/>
  <c r="AH518" i="36"/>
  <c r="AH519" i="36"/>
  <c r="AH520" i="36"/>
  <c r="AH521" i="36"/>
  <c r="AH522" i="36"/>
  <c r="AH523" i="36"/>
  <c r="AH524" i="36"/>
  <c r="AH525" i="36"/>
  <c r="AH526" i="36"/>
  <c r="AH527" i="36"/>
  <c r="AH528" i="36"/>
  <c r="AH529" i="36"/>
  <c r="AH530" i="36"/>
  <c r="AH531" i="36"/>
  <c r="AH532" i="36"/>
  <c r="AH533" i="36"/>
  <c r="AH534" i="36"/>
  <c r="AH535" i="36"/>
  <c r="AH536" i="36"/>
  <c r="AH537" i="36"/>
  <c r="AH538" i="36"/>
  <c r="AH539" i="36"/>
  <c r="AH540" i="36"/>
  <c r="AH541" i="36"/>
  <c r="AH542" i="36"/>
  <c r="AH543" i="36"/>
  <c r="AH544" i="36"/>
  <c r="AH545" i="36"/>
  <c r="AH546" i="36"/>
  <c r="AH547" i="36"/>
  <c r="AH548" i="36"/>
  <c r="AH549" i="36"/>
  <c r="AH550" i="36"/>
  <c r="AH551" i="36"/>
  <c r="AH552" i="36"/>
  <c r="AH553" i="36"/>
  <c r="AH554" i="36"/>
  <c r="AH555" i="36"/>
  <c r="AH556" i="36"/>
  <c r="AH557" i="36"/>
  <c r="AH558" i="36"/>
  <c r="AH559" i="36"/>
  <c r="AH560" i="36"/>
  <c r="AH561" i="36"/>
  <c r="AH562" i="36"/>
  <c r="AH563" i="36"/>
  <c r="AH564" i="36"/>
  <c r="AH565" i="36"/>
  <c r="AH566" i="36"/>
  <c r="AH567" i="36"/>
  <c r="AH568" i="36"/>
  <c r="AH569" i="36"/>
  <c r="AH570" i="36"/>
  <c r="AH571" i="36"/>
  <c r="AH572" i="36"/>
  <c r="AH573" i="36"/>
  <c r="AH574" i="36"/>
  <c r="AH575" i="36"/>
  <c r="AH576" i="36"/>
  <c r="AH577" i="36"/>
  <c r="AH578" i="36"/>
  <c r="AH579" i="36"/>
  <c r="AH580" i="36"/>
  <c r="AH581" i="36"/>
  <c r="AH582" i="36"/>
  <c r="AH583" i="36"/>
  <c r="AH584" i="36"/>
  <c r="AH585" i="36"/>
  <c r="AH586" i="36"/>
  <c r="AH587" i="36"/>
  <c r="AH588" i="36"/>
  <c r="AH589" i="36"/>
  <c r="AH590" i="36"/>
  <c r="AH591" i="36"/>
  <c r="AH592" i="36"/>
  <c r="AH593" i="36"/>
  <c r="AH594" i="36"/>
  <c r="AH595" i="36"/>
  <c r="AH596" i="36"/>
  <c r="AH597" i="36"/>
  <c r="AH598" i="36"/>
  <c r="AH599" i="36"/>
  <c r="AH600" i="36"/>
  <c r="AH601" i="36"/>
  <c r="AH602" i="36"/>
  <c r="AH603" i="36"/>
  <c r="AH604" i="36"/>
  <c r="AH605" i="36"/>
  <c r="AH606" i="36"/>
  <c r="AH607" i="36"/>
  <c r="AH608" i="36"/>
  <c r="AH609" i="36"/>
  <c r="AH610" i="36"/>
  <c r="AH611" i="36"/>
  <c r="AH612" i="36"/>
  <c r="AH613" i="36"/>
  <c r="AH614" i="36"/>
  <c r="AH615" i="36"/>
  <c r="AH616" i="36"/>
  <c r="AH617" i="36"/>
  <c r="AH618" i="36"/>
  <c r="AH619" i="36"/>
  <c r="AH620" i="36"/>
  <c r="AH621" i="36"/>
  <c r="AH622" i="36"/>
  <c r="AH623" i="36"/>
  <c r="AH624" i="36"/>
  <c r="AH625" i="36"/>
  <c r="AH626" i="36"/>
  <c r="AH627" i="36"/>
  <c r="AH628" i="36"/>
  <c r="AH629" i="36"/>
  <c r="AH630" i="36"/>
  <c r="AH631" i="36"/>
  <c r="AH632" i="36"/>
  <c r="AH633" i="36"/>
  <c r="AH634" i="36"/>
  <c r="AH635" i="36"/>
  <c r="AH636" i="36"/>
  <c r="AH637" i="36"/>
  <c r="AH638" i="36"/>
  <c r="AH639" i="36"/>
  <c r="AH640" i="36"/>
  <c r="AH641" i="36"/>
  <c r="AH642" i="36"/>
  <c r="AH643" i="36"/>
  <c r="AH644" i="36"/>
  <c r="AH645" i="36"/>
  <c r="AH646" i="36"/>
  <c r="AH647" i="36"/>
  <c r="AH648" i="36"/>
  <c r="AH649" i="36"/>
  <c r="AH650" i="36"/>
  <c r="AH651" i="36"/>
  <c r="AH652" i="36"/>
  <c r="AH653" i="36"/>
  <c r="AH654" i="36"/>
  <c r="AH655" i="36"/>
  <c r="AH656" i="36"/>
  <c r="AH657" i="36"/>
  <c r="AH658" i="36"/>
  <c r="AH659" i="36"/>
  <c r="AH660" i="36"/>
  <c r="AH661" i="36"/>
  <c r="AH662" i="36"/>
  <c r="AH663" i="36"/>
  <c r="AH664" i="36"/>
  <c r="AH665" i="36"/>
  <c r="AH666" i="36"/>
  <c r="AH667" i="36"/>
  <c r="AH668" i="36"/>
  <c r="AH669" i="36"/>
  <c r="AH670" i="36"/>
  <c r="AH671" i="36"/>
  <c r="AH672" i="36"/>
  <c r="AH673" i="36"/>
  <c r="AH674" i="36"/>
  <c r="AH675" i="36"/>
  <c r="AH676" i="36"/>
  <c r="AH677" i="36"/>
  <c r="AH678" i="36"/>
  <c r="AH679" i="36"/>
  <c r="AH680" i="36"/>
  <c r="AH681" i="36"/>
  <c r="AH682" i="36"/>
  <c r="AH683" i="36"/>
  <c r="AH684" i="36"/>
  <c r="AH685" i="36"/>
  <c r="AH686" i="36"/>
  <c r="AH687" i="36"/>
  <c r="AH688" i="36"/>
  <c r="AH689" i="36"/>
  <c r="AH690" i="36"/>
  <c r="AH691" i="36"/>
  <c r="AH692" i="36"/>
  <c r="AH693" i="36"/>
  <c r="AH694" i="36"/>
  <c r="AH695" i="36"/>
  <c r="AH696" i="36"/>
  <c r="AH697" i="36"/>
  <c r="AH698" i="36"/>
  <c r="AH699" i="36"/>
  <c r="AH700" i="36"/>
  <c r="AH701" i="36"/>
  <c r="AH702" i="36"/>
  <c r="AH703" i="36"/>
  <c r="AH704" i="36"/>
  <c r="AH705" i="36"/>
  <c r="AH706" i="36"/>
  <c r="AH707" i="36"/>
  <c r="AH708" i="36"/>
  <c r="AH709" i="36"/>
  <c r="AH710" i="36"/>
  <c r="AH711" i="36"/>
  <c r="AH712" i="36"/>
  <c r="AH713" i="36"/>
  <c r="AH714" i="36"/>
  <c r="AH715" i="36"/>
  <c r="AH716" i="36"/>
  <c r="AH717" i="36"/>
  <c r="AH718" i="36"/>
  <c r="AH719" i="36"/>
  <c r="AH720" i="36"/>
  <c r="AH721" i="36"/>
  <c r="AH722" i="36"/>
  <c r="AH723" i="36"/>
  <c r="AH724" i="36"/>
  <c r="AH725" i="36"/>
  <c r="AH726" i="36"/>
  <c r="AH727" i="36"/>
  <c r="AH728" i="36"/>
  <c r="AH729" i="36"/>
  <c r="AH730" i="36"/>
  <c r="AH731" i="36"/>
  <c r="AH732" i="36"/>
  <c r="AH733" i="36"/>
  <c r="AH734" i="36"/>
  <c r="AH735" i="36"/>
  <c r="AH736" i="36"/>
  <c r="AH737" i="36"/>
  <c r="AH738" i="36"/>
  <c r="AH739" i="36"/>
  <c r="AH740" i="36"/>
  <c r="AH741" i="36"/>
  <c r="AH742" i="36"/>
  <c r="AH743" i="36"/>
  <c r="AH744" i="36"/>
  <c r="AH745" i="36"/>
  <c r="AH746" i="36"/>
  <c r="AH747" i="36"/>
  <c r="AH748" i="36"/>
  <c r="AH749" i="36"/>
  <c r="AH750" i="36"/>
  <c r="AH751" i="36"/>
  <c r="AH752" i="36"/>
  <c r="AH753" i="36"/>
  <c r="AH754" i="36"/>
  <c r="AH755" i="36"/>
  <c r="AH756" i="36"/>
  <c r="AH757" i="36"/>
  <c r="AH758" i="36"/>
  <c r="AH759" i="36"/>
  <c r="AH760" i="36"/>
  <c r="AH761" i="36"/>
  <c r="AH762" i="36"/>
  <c r="AH763" i="36"/>
  <c r="AH764" i="36"/>
  <c r="AH765" i="36"/>
  <c r="AH766" i="36"/>
  <c r="AH767" i="36"/>
  <c r="AH768" i="36"/>
  <c r="AH769" i="36"/>
  <c r="AH770" i="36"/>
  <c r="AH771" i="36"/>
  <c r="AH772" i="36"/>
  <c r="AH773" i="36"/>
  <c r="AH774" i="36"/>
  <c r="AH775" i="36"/>
  <c r="AH776" i="36"/>
  <c r="AH777" i="36"/>
  <c r="AH778" i="36"/>
  <c r="AH779" i="36"/>
  <c r="AH780" i="36"/>
  <c r="AH781" i="36"/>
  <c r="AH782" i="36"/>
  <c r="AH783" i="36"/>
  <c r="AH784" i="36"/>
  <c r="AH785" i="36"/>
  <c r="AH786" i="36"/>
  <c r="AH787" i="36"/>
  <c r="AH788" i="36"/>
  <c r="AH789" i="36"/>
  <c r="AH790" i="36"/>
  <c r="AH791" i="36"/>
  <c r="AH792" i="36"/>
  <c r="AH793" i="36"/>
  <c r="AH794" i="36"/>
  <c r="AH795" i="36"/>
  <c r="AH796" i="36"/>
  <c r="AH797" i="36"/>
  <c r="AH798" i="36"/>
  <c r="AH799" i="36"/>
  <c r="AH800" i="36"/>
  <c r="AH801" i="36"/>
  <c r="AH802" i="36"/>
  <c r="AH803" i="36"/>
  <c r="AH804" i="36"/>
  <c r="AH805" i="36"/>
  <c r="AH806" i="36"/>
  <c r="AH807" i="36"/>
  <c r="AH808" i="36"/>
  <c r="AH809" i="36"/>
  <c r="AH810" i="36"/>
  <c r="AH811" i="36"/>
  <c r="AH812" i="36"/>
  <c r="AH813" i="36"/>
  <c r="AH814" i="36"/>
  <c r="AH815" i="36"/>
  <c r="AH816" i="36"/>
  <c r="AH817" i="36"/>
  <c r="AH818" i="36"/>
  <c r="AH819" i="36"/>
  <c r="AH820" i="36"/>
  <c r="AH821" i="36"/>
  <c r="AH822" i="36"/>
  <c r="AH823" i="36"/>
  <c r="AH824" i="36"/>
  <c r="AH825" i="36"/>
  <c r="AH826" i="36"/>
  <c r="AH827" i="36"/>
  <c r="AH828" i="36"/>
  <c r="AH829" i="36"/>
  <c r="AH830" i="36"/>
  <c r="AH831" i="36"/>
  <c r="AH832" i="36"/>
  <c r="AH833" i="36"/>
  <c r="AH834" i="36"/>
  <c r="AH835" i="36"/>
  <c r="AH836" i="36"/>
  <c r="AH837" i="36"/>
  <c r="AH838" i="36"/>
  <c r="AH839" i="36"/>
  <c r="AH840" i="36"/>
  <c r="AH841" i="36"/>
  <c r="AH842" i="36"/>
  <c r="AH843" i="36"/>
  <c r="AH844" i="36"/>
  <c r="AH845" i="36"/>
  <c r="AH846" i="36"/>
  <c r="AH847" i="36"/>
  <c r="AH848" i="36"/>
  <c r="AH849" i="36"/>
  <c r="AH850" i="36"/>
  <c r="AH851" i="36"/>
  <c r="AH852" i="36"/>
  <c r="AH853" i="36"/>
  <c r="AH854" i="36"/>
  <c r="AH855" i="36"/>
  <c r="AH856" i="36"/>
  <c r="AH857" i="36"/>
  <c r="AH858" i="36"/>
  <c r="AH859" i="36"/>
  <c r="AH860" i="36"/>
  <c r="AH861" i="36"/>
  <c r="AH862" i="36"/>
  <c r="AH863" i="36"/>
  <c r="AH864" i="36"/>
  <c r="AH865" i="36"/>
  <c r="AH866" i="36"/>
  <c r="AH867" i="36"/>
  <c r="AH868" i="36"/>
  <c r="AH869" i="36"/>
  <c r="AH870" i="36"/>
  <c r="AH871" i="36"/>
  <c r="AH872" i="36"/>
  <c r="AH873" i="36"/>
  <c r="AH874" i="36"/>
  <c r="AH875" i="36"/>
  <c r="AH876" i="36"/>
  <c r="AH877" i="36"/>
  <c r="AH878" i="36"/>
  <c r="AH879" i="36"/>
  <c r="AH880" i="36"/>
  <c r="AH881" i="36"/>
  <c r="AH882" i="36"/>
  <c r="AH883" i="36"/>
  <c r="AH884" i="36"/>
  <c r="AH885" i="36"/>
  <c r="AH886" i="36"/>
  <c r="AH887" i="36"/>
  <c r="AH888" i="36"/>
  <c r="AH889" i="36"/>
  <c r="AH890" i="36"/>
  <c r="AI102" i="36"/>
  <c r="AI104" i="36"/>
  <c r="AI108" i="36"/>
  <c r="AI112" i="36"/>
  <c r="AI113" i="36"/>
  <c r="AI117" i="36"/>
  <c r="AI120" i="36"/>
  <c r="AI121" i="36"/>
  <c r="AI126" i="36"/>
  <c r="AI134" i="36"/>
  <c r="AI138" i="36"/>
  <c r="AI139" i="36"/>
  <c r="AI150" i="36"/>
  <c r="AI152" i="36"/>
  <c r="AI170" i="36"/>
  <c r="AI174" i="36"/>
  <c r="AI178" i="36"/>
  <c r="AI182" i="36"/>
  <c r="AI187" i="36"/>
  <c r="AI191" i="36"/>
  <c r="AI200" i="36"/>
  <c r="AI205" i="36"/>
  <c r="AI207" i="36"/>
  <c r="AI215" i="36"/>
  <c r="AI216" i="36"/>
  <c r="AI219" i="36"/>
  <c r="AI237" i="36"/>
  <c r="AI238" i="36"/>
  <c r="AI240" i="36"/>
  <c r="AI258" i="36"/>
  <c r="AI275" i="36"/>
  <c r="AI276" i="36"/>
  <c r="D185" i="34"/>
  <c r="E185" i="34"/>
  <c r="AI286" i="36"/>
  <c r="AI291" i="36"/>
  <c r="AI312" i="36"/>
  <c r="AI314" i="36"/>
  <c r="AI321" i="36"/>
  <c r="AI326" i="36"/>
  <c r="AI327" i="36"/>
  <c r="D244" i="34"/>
  <c r="E244" i="34"/>
  <c r="AI342" i="36"/>
  <c r="AI343" i="36"/>
  <c r="AI357" i="36"/>
  <c r="AI358" i="36"/>
  <c r="AI366" i="36"/>
  <c r="AI369" i="36"/>
  <c r="AI374" i="36"/>
  <c r="AI376" i="36"/>
  <c r="AI377" i="36"/>
  <c r="AI380" i="36"/>
  <c r="AI382" i="36"/>
  <c r="AI388" i="36"/>
  <c r="AI392" i="36"/>
  <c r="AI393" i="36"/>
  <c r="AI397" i="36"/>
  <c r="AI408" i="36"/>
  <c r="AI414" i="36"/>
  <c r="AI419" i="36"/>
  <c r="AI424" i="36"/>
  <c r="AI429" i="36"/>
  <c r="AI432" i="36"/>
  <c r="AI443" i="36"/>
  <c r="AI453" i="36"/>
  <c r="AI461" i="36"/>
  <c r="AI463" i="36"/>
  <c r="AI467" i="36"/>
  <c r="AI484" i="36"/>
  <c r="AI493" i="36"/>
  <c r="AI494" i="36"/>
  <c r="AI496" i="36"/>
  <c r="AI501" i="36"/>
  <c r="AI509" i="36"/>
  <c r="AI510" i="36"/>
  <c r="AI516" i="36"/>
  <c r="AI519" i="36"/>
  <c r="AI520" i="36"/>
  <c r="AI521" i="36"/>
  <c r="AI524" i="36"/>
  <c r="AI528" i="36"/>
  <c r="AI533" i="36"/>
  <c r="AI534" i="36"/>
  <c r="AI536" i="36"/>
  <c r="AI550" i="36"/>
  <c r="AI555" i="36"/>
  <c r="AI587" i="36"/>
  <c r="AI592" i="36"/>
  <c r="AI593" i="36"/>
  <c r="AI608" i="36"/>
  <c r="AI610" i="36"/>
  <c r="AI619" i="36"/>
  <c r="AI624" i="36"/>
  <c r="AI636" i="36"/>
  <c r="AI637" i="36"/>
  <c r="AI639" i="36"/>
  <c r="AI640" i="36"/>
  <c r="AI642" i="36"/>
  <c r="AI648" i="36"/>
  <c r="AI649" i="36"/>
  <c r="AI650" i="36"/>
  <c r="AI653" i="36"/>
  <c r="AI661" i="36"/>
  <c r="AI664" i="36"/>
  <c r="AI666" i="36"/>
  <c r="AI675" i="36"/>
  <c r="AI678" i="36"/>
  <c r="AI679" i="36"/>
  <c r="AI686" i="36"/>
  <c r="AI696" i="36"/>
  <c r="AI706" i="36"/>
  <c r="AI710" i="36"/>
  <c r="AI714" i="36"/>
  <c r="AI718" i="36"/>
  <c r="AI721" i="36"/>
  <c r="AI723" i="36"/>
  <c r="AI729" i="36"/>
  <c r="AI731" i="36"/>
  <c r="AI732" i="36"/>
  <c r="AI739" i="36"/>
  <c r="AI742" i="36"/>
  <c r="AI743" i="36"/>
  <c r="AI744" i="36"/>
  <c r="AI747" i="36"/>
  <c r="AI756" i="36"/>
  <c r="AI759" i="36"/>
  <c r="AI764" i="36"/>
  <c r="AI768" i="36"/>
  <c r="AI769" i="36"/>
  <c r="AI771" i="36"/>
  <c r="AI779" i="36"/>
  <c r="AI783" i="36"/>
  <c r="AI784" i="36"/>
  <c r="AI787" i="36"/>
  <c r="AI790" i="36"/>
  <c r="AI796" i="36"/>
  <c r="AI799" i="36"/>
  <c r="AI801" i="36"/>
  <c r="AI804" i="36"/>
  <c r="AI807" i="36"/>
  <c r="AI810" i="36"/>
  <c r="AI811" i="36"/>
  <c r="AI814" i="36"/>
  <c r="AI817" i="36"/>
  <c r="AI820" i="36"/>
  <c r="AI825" i="36"/>
  <c r="AI826" i="36"/>
  <c r="AI830" i="36"/>
  <c r="AI836" i="36"/>
  <c r="AI842" i="36"/>
  <c r="AI844" i="36"/>
  <c r="AI846" i="36"/>
  <c r="AI849" i="36"/>
  <c r="AI851" i="36"/>
  <c r="AI858" i="36"/>
  <c r="AI870" i="36"/>
  <c r="AI874" i="36"/>
  <c r="AI876" i="36"/>
  <c r="AI884" i="36"/>
  <c r="AI885" i="36"/>
  <c r="AI891" i="36"/>
  <c r="AI892" i="36"/>
  <c r="AI893" i="36"/>
  <c r="A1" i="61"/>
  <c r="C8" i="34"/>
  <c r="C9" i="34"/>
  <c r="C16" i="34"/>
  <c r="C17" i="34"/>
  <c r="C7" i="34"/>
  <c r="C10" i="34"/>
  <c r="C11" i="34"/>
  <c r="C12" i="34"/>
  <c r="C13" i="34"/>
  <c r="C14" i="34"/>
  <c r="C15" i="34"/>
  <c r="C18" i="34"/>
  <c r="C19" i="34"/>
  <c r="C20" i="34"/>
  <c r="C21" i="34"/>
  <c r="C22" i="34"/>
  <c r="C23" i="34"/>
  <c r="C24" i="34"/>
  <c r="C25" i="34"/>
  <c r="C26" i="34"/>
  <c r="C27" i="34"/>
  <c r="C28" i="34"/>
  <c r="C29" i="34"/>
  <c r="C30" i="34"/>
  <c r="C31" i="34"/>
  <c r="C32" i="34"/>
  <c r="C33" i="34"/>
  <c r="C34" i="34"/>
  <c r="C35" i="34"/>
  <c r="C36" i="34"/>
  <c r="C37" i="34"/>
  <c r="C38" i="34"/>
  <c r="C39" i="34"/>
  <c r="C40" i="34"/>
  <c r="C41" i="34"/>
  <c r="C42" i="34"/>
  <c r="C43" i="34"/>
  <c r="C44" i="34"/>
  <c r="C45" i="34"/>
  <c r="C46" i="34"/>
  <c r="C47" i="34"/>
  <c r="C48" i="34"/>
  <c r="C49" i="34"/>
  <c r="C50" i="34"/>
  <c r="C51" i="34"/>
  <c r="C52" i="34"/>
  <c r="C53" i="34"/>
  <c r="C54" i="34"/>
  <c r="C55" i="34"/>
  <c r="C56" i="34"/>
  <c r="C57" i="34"/>
  <c r="C58" i="34"/>
  <c r="C59" i="34"/>
  <c r="C60" i="34"/>
  <c r="C61" i="34"/>
  <c r="C62" i="34"/>
  <c r="C63" i="34"/>
  <c r="C64" i="34"/>
  <c r="C65" i="34"/>
  <c r="C66" i="34"/>
  <c r="C67" i="34"/>
  <c r="C68" i="34"/>
  <c r="C69" i="34"/>
  <c r="C70" i="34"/>
  <c r="C71" i="34"/>
  <c r="C72" i="34"/>
  <c r="C73" i="34"/>
  <c r="C74" i="34"/>
  <c r="C75" i="34"/>
  <c r="C76" i="34"/>
  <c r="C77" i="34"/>
  <c r="C78" i="34"/>
  <c r="C79" i="34"/>
  <c r="C80" i="34"/>
  <c r="C81" i="34"/>
  <c r="C82" i="34"/>
  <c r="C83" i="34"/>
  <c r="C84" i="34"/>
  <c r="C85" i="34"/>
  <c r="C86" i="34"/>
  <c r="C87" i="34"/>
  <c r="C88" i="34"/>
  <c r="C89" i="34"/>
  <c r="C90" i="34"/>
  <c r="C91" i="34"/>
  <c r="C92" i="34"/>
  <c r="C93" i="34"/>
  <c r="C94" i="34"/>
  <c r="C95" i="34"/>
  <c r="C96" i="34"/>
  <c r="C98" i="34"/>
  <c r="C99" i="34"/>
  <c r="C100" i="34"/>
  <c r="C101" i="34"/>
  <c r="C102" i="34"/>
  <c r="C103" i="34"/>
  <c r="C104" i="34"/>
  <c r="C105" i="34"/>
  <c r="C106" i="34"/>
  <c r="C107" i="34"/>
  <c r="C108" i="34"/>
  <c r="C109" i="34"/>
  <c r="C110" i="34"/>
  <c r="C111" i="34"/>
  <c r="C112" i="34"/>
  <c r="C113" i="34"/>
  <c r="C114" i="34"/>
  <c r="C115" i="34"/>
  <c r="C116" i="34"/>
  <c r="C117" i="34"/>
  <c r="C118" i="34"/>
  <c r="C119" i="34"/>
  <c r="C120" i="34"/>
  <c r="C121" i="34"/>
  <c r="C122" i="34"/>
  <c r="C123" i="34"/>
  <c r="C124" i="34"/>
  <c r="C125" i="34"/>
  <c r="C126" i="34"/>
  <c r="C127" i="34"/>
  <c r="C128" i="34"/>
  <c r="C129" i="34"/>
  <c r="C130" i="34"/>
  <c r="C131" i="34"/>
  <c r="C132" i="34"/>
  <c r="C133" i="34"/>
  <c r="C134" i="34"/>
  <c r="C135" i="34"/>
  <c r="C136" i="34"/>
  <c r="C137" i="34"/>
  <c r="C138" i="34"/>
  <c r="C139" i="34"/>
  <c r="C140" i="34"/>
  <c r="C141" i="34"/>
  <c r="C142" i="34"/>
  <c r="C143" i="34"/>
  <c r="C144" i="34"/>
  <c r="C145" i="34"/>
  <c r="C146" i="34"/>
  <c r="C147" i="34"/>
  <c r="C148" i="34"/>
  <c r="C149" i="34"/>
  <c r="C150" i="34"/>
  <c r="C151" i="34"/>
  <c r="C152" i="34"/>
  <c r="C153" i="34"/>
  <c r="C154" i="34"/>
  <c r="C155" i="34"/>
  <c r="C156" i="34"/>
  <c r="C157" i="34"/>
  <c r="C158" i="34"/>
  <c r="C159" i="34"/>
  <c r="C160" i="34"/>
  <c r="C161" i="34"/>
  <c r="C162" i="34"/>
  <c r="C163" i="34"/>
  <c r="C164" i="34"/>
  <c r="C165" i="34"/>
  <c r="C166" i="34"/>
  <c r="C167" i="34"/>
  <c r="C168" i="34"/>
  <c r="C169" i="34"/>
  <c r="C170" i="34"/>
  <c r="C171" i="34"/>
  <c r="C173" i="34"/>
  <c r="C174" i="34"/>
  <c r="C175" i="34"/>
  <c r="C176" i="34"/>
  <c r="C177" i="34"/>
  <c r="C178" i="34"/>
  <c r="C179" i="34"/>
  <c r="C180" i="34"/>
  <c r="C181" i="34"/>
  <c r="C182" i="34"/>
  <c r="C183" i="34"/>
  <c r="C184" i="34"/>
  <c r="C185" i="34"/>
  <c r="C186" i="34"/>
  <c r="C187" i="34"/>
  <c r="C188" i="34"/>
  <c r="C189" i="34"/>
  <c r="C190" i="34"/>
  <c r="C191" i="34"/>
  <c r="C192" i="34"/>
  <c r="C193" i="34"/>
  <c r="C194" i="34"/>
  <c r="C195" i="34"/>
  <c r="C196" i="34"/>
  <c r="C197" i="34"/>
  <c r="C198" i="34"/>
  <c r="C199" i="34"/>
  <c r="C200" i="34"/>
  <c r="C201" i="34"/>
  <c r="C202" i="34"/>
  <c r="C203" i="34"/>
  <c r="C204" i="34"/>
  <c r="C205" i="34"/>
  <c r="C206" i="34"/>
  <c r="C207" i="34"/>
  <c r="C208" i="34"/>
  <c r="C209" i="34"/>
  <c r="C210" i="34"/>
  <c r="C211" i="34"/>
  <c r="C212" i="34"/>
  <c r="C213" i="34"/>
  <c r="C214" i="34"/>
  <c r="C215" i="34"/>
  <c r="C216" i="34"/>
  <c r="C217" i="34"/>
  <c r="C218" i="34"/>
  <c r="C219" i="34"/>
  <c r="C220" i="34"/>
  <c r="C221" i="34"/>
  <c r="C222" i="34"/>
  <c r="C223" i="34"/>
  <c r="C224" i="34"/>
  <c r="C225" i="34"/>
  <c r="C226" i="34"/>
  <c r="C227" i="34"/>
  <c r="C228" i="34"/>
  <c r="C229" i="34"/>
  <c r="C230" i="34"/>
  <c r="C231" i="34"/>
  <c r="C232" i="34"/>
  <c r="C233" i="34"/>
  <c r="C234" i="34"/>
  <c r="C235" i="34"/>
  <c r="C236" i="34"/>
  <c r="C237" i="34"/>
  <c r="C238" i="34"/>
  <c r="C239" i="34"/>
  <c r="C240" i="34"/>
  <c r="C241" i="34"/>
  <c r="C242" i="34"/>
  <c r="C243" i="34"/>
  <c r="C244" i="34"/>
  <c r="C245" i="34"/>
  <c r="C246" i="34"/>
  <c r="C247" i="34"/>
  <c r="C248" i="34"/>
  <c r="C249" i="34"/>
  <c r="C250" i="34"/>
  <c r="C251" i="34"/>
  <c r="C252" i="34"/>
  <c r="C253" i="34"/>
  <c r="C254" i="34"/>
  <c r="C255" i="34"/>
  <c r="C256" i="34"/>
  <c r="C257" i="34"/>
  <c r="C258" i="34"/>
  <c r="C259" i="34"/>
  <c r="C260" i="34"/>
  <c r="C261" i="34"/>
  <c r="C262" i="34"/>
  <c r="C263" i="34"/>
  <c r="C264" i="34"/>
  <c r="C265" i="34"/>
  <c r="C266" i="34"/>
  <c r="C267" i="34"/>
  <c r="C268" i="34"/>
  <c r="C269" i="34"/>
  <c r="C270" i="34"/>
  <c r="C271" i="34"/>
  <c r="C272" i="34"/>
  <c r="D7" i="60"/>
  <c r="E7" i="60"/>
  <c r="F7" i="60" s="1"/>
  <c r="G7" i="60" s="1"/>
  <c r="H7" i="60" s="1"/>
  <c r="I7" i="60" s="1"/>
  <c r="J7" i="60" s="1"/>
  <c r="K7" i="60" s="1"/>
  <c r="L7" i="60" s="1"/>
  <c r="M7" i="60" s="1"/>
  <c r="A1" i="60"/>
  <c r="A1" i="54"/>
  <c r="A1" i="7"/>
  <c r="AG893" i="36"/>
  <c r="AG892" i="36"/>
  <c r="AG891" i="36"/>
  <c r="AG890" i="36"/>
  <c r="AG889" i="36"/>
  <c r="AG888" i="36"/>
  <c r="AG887" i="36"/>
  <c r="AG886" i="36"/>
  <c r="AG885" i="36"/>
  <c r="AG884" i="36"/>
  <c r="AG883" i="36"/>
  <c r="AG882" i="36"/>
  <c r="AG881" i="36"/>
  <c r="AG880" i="36"/>
  <c r="AG879" i="36"/>
  <c r="AG878" i="36"/>
  <c r="AG877" i="36"/>
  <c r="AG876" i="36"/>
  <c r="AG875" i="36"/>
  <c r="AG874" i="36"/>
  <c r="AG873" i="36"/>
  <c r="AG872" i="36"/>
  <c r="AG871" i="36"/>
  <c r="AG870" i="36"/>
  <c r="AG869" i="36"/>
  <c r="AG868" i="36"/>
  <c r="AG867" i="36"/>
  <c r="AG866" i="36"/>
  <c r="AG865" i="36"/>
  <c r="AG864" i="36"/>
  <c r="AG863" i="36"/>
  <c r="AG862" i="36"/>
  <c r="AG861" i="36"/>
  <c r="AG860" i="36"/>
  <c r="AG859" i="36"/>
  <c r="AG858" i="36"/>
  <c r="AG857" i="36"/>
  <c r="AG856" i="36"/>
  <c r="AG855" i="36"/>
  <c r="AG854" i="36"/>
  <c r="AG853" i="36"/>
  <c r="AG852" i="36"/>
  <c r="AG851" i="36"/>
  <c r="AG850" i="36"/>
  <c r="AG849" i="36"/>
  <c r="AG848" i="36"/>
  <c r="AG847" i="36"/>
  <c r="AG846" i="36"/>
  <c r="AG845" i="36"/>
  <c r="AG844" i="36"/>
  <c r="AG843" i="36"/>
  <c r="AG842" i="36"/>
  <c r="AG841" i="36"/>
  <c r="AG840" i="36"/>
  <c r="AG839" i="36"/>
  <c r="AG838" i="36"/>
  <c r="AG837" i="36"/>
  <c r="AG836" i="36"/>
  <c r="AG835" i="36"/>
  <c r="AG834" i="36"/>
  <c r="AG833" i="36"/>
  <c r="AG832" i="36"/>
  <c r="AG831" i="36"/>
  <c r="AG830" i="36"/>
  <c r="AG829" i="36"/>
  <c r="AG828" i="36"/>
  <c r="AG827" i="36"/>
  <c r="AG826" i="36"/>
  <c r="AG825" i="36"/>
  <c r="AG824" i="36"/>
  <c r="AG823" i="36"/>
  <c r="AG822" i="36"/>
  <c r="AG821" i="36"/>
  <c r="AG820" i="36"/>
  <c r="AG819" i="36"/>
  <c r="AG818" i="36"/>
  <c r="AG817" i="36"/>
  <c r="AG816" i="36"/>
  <c r="AG815" i="36"/>
  <c r="AG814" i="36"/>
  <c r="AG813" i="36"/>
  <c r="AG812" i="36"/>
  <c r="AG811" i="36"/>
  <c r="AG810" i="36"/>
  <c r="AG809" i="36"/>
  <c r="AG808" i="36"/>
  <c r="AG807" i="36"/>
  <c r="AG806" i="36"/>
  <c r="AG805" i="36"/>
  <c r="AG804" i="36"/>
  <c r="AG803" i="36"/>
  <c r="AG802" i="36"/>
  <c r="AG801" i="36"/>
  <c r="AG800" i="36"/>
  <c r="AG799" i="36"/>
  <c r="AG798" i="36"/>
  <c r="AG797" i="36"/>
  <c r="AG796" i="36"/>
  <c r="AG795" i="36"/>
  <c r="AG794" i="36"/>
  <c r="AG793" i="36"/>
  <c r="AG792" i="36"/>
  <c r="AG791" i="36"/>
  <c r="AG790" i="36"/>
  <c r="AG789" i="36"/>
  <c r="AG788" i="36"/>
  <c r="AG787" i="36"/>
  <c r="AG786" i="36"/>
  <c r="AG785" i="36"/>
  <c r="AG784" i="36"/>
  <c r="AG783" i="36"/>
  <c r="AG782" i="36"/>
  <c r="AG781" i="36"/>
  <c r="AG780" i="36"/>
  <c r="AG779" i="36"/>
  <c r="AG778" i="36"/>
  <c r="AG777" i="36"/>
  <c r="AG776" i="36"/>
  <c r="AG775" i="36"/>
  <c r="AG774" i="36"/>
  <c r="AG773" i="36"/>
  <c r="AG772" i="36"/>
  <c r="AG771" i="36"/>
  <c r="AG770" i="36"/>
  <c r="AG769" i="36"/>
  <c r="AG768" i="36"/>
  <c r="AG767" i="36"/>
  <c r="AG766" i="36"/>
  <c r="AG765" i="36"/>
  <c r="AG764" i="36"/>
  <c r="AG763" i="36"/>
  <c r="AG762" i="36"/>
  <c r="AG761" i="36"/>
  <c r="AG760" i="36"/>
  <c r="AG759" i="36"/>
  <c r="AG758" i="36"/>
  <c r="AG757" i="36"/>
  <c r="AG756" i="36"/>
  <c r="AG755" i="36"/>
  <c r="AG754" i="36"/>
  <c r="AG753" i="36"/>
  <c r="AG752" i="36"/>
  <c r="AG751" i="36"/>
  <c r="AG750" i="36"/>
  <c r="AG749" i="36"/>
  <c r="AG748" i="36"/>
  <c r="AG747" i="36"/>
  <c r="AG746" i="36"/>
  <c r="AG745" i="36"/>
  <c r="AG744" i="36"/>
  <c r="AG743" i="36"/>
  <c r="AG742" i="36"/>
  <c r="AG741" i="36"/>
  <c r="AG740" i="36"/>
  <c r="AG739" i="36"/>
  <c r="AG738" i="36"/>
  <c r="AG737" i="36"/>
  <c r="AG736" i="36"/>
  <c r="AG735" i="36"/>
  <c r="AG734" i="36"/>
  <c r="AG733" i="36"/>
  <c r="AG732" i="36"/>
  <c r="AG731" i="36"/>
  <c r="AG730" i="36"/>
  <c r="AG729" i="36"/>
  <c r="AG728" i="36"/>
  <c r="AG727" i="36"/>
  <c r="AG726" i="36"/>
  <c r="AG725" i="36"/>
  <c r="AG724" i="36"/>
  <c r="AG723" i="36"/>
  <c r="AG722" i="36"/>
  <c r="AG721" i="36"/>
  <c r="AG720" i="36"/>
  <c r="AG719" i="36"/>
  <c r="AG718" i="36"/>
  <c r="AG717" i="36"/>
  <c r="AG716" i="36"/>
  <c r="AG715" i="36"/>
  <c r="AG714" i="36"/>
  <c r="AG713" i="36"/>
  <c r="AG712" i="36"/>
  <c r="AG711" i="36"/>
  <c r="AG710" i="36"/>
  <c r="AG709" i="36"/>
  <c r="AG708" i="36"/>
  <c r="AG707" i="36"/>
  <c r="AG706" i="36"/>
  <c r="AG705" i="36"/>
  <c r="AG704" i="36"/>
  <c r="AG703" i="36"/>
  <c r="AG702" i="36"/>
  <c r="AG701" i="36"/>
  <c r="AG700" i="36"/>
  <c r="AG699" i="36"/>
  <c r="AG698" i="36"/>
  <c r="AG697" i="36"/>
  <c r="AG696" i="36"/>
  <c r="AG695" i="36"/>
  <c r="AG694" i="36"/>
  <c r="AG693" i="36"/>
  <c r="AG692" i="36"/>
  <c r="AG691" i="36"/>
  <c r="AG690" i="36"/>
  <c r="AG689" i="36"/>
  <c r="AG688" i="36"/>
  <c r="AG687" i="36"/>
  <c r="AG686" i="36"/>
  <c r="AG685" i="36"/>
  <c r="AG684" i="36"/>
  <c r="AG683" i="36"/>
  <c r="AG682" i="36"/>
  <c r="AG681" i="36"/>
  <c r="AG680" i="36"/>
  <c r="AG679" i="36"/>
  <c r="AG678" i="36"/>
  <c r="AG677" i="36"/>
  <c r="AG676" i="36"/>
  <c r="AG675" i="36"/>
  <c r="AG674" i="36"/>
  <c r="AG673" i="36"/>
  <c r="AG672" i="36"/>
  <c r="AG671" i="36"/>
  <c r="AG670" i="36"/>
  <c r="AG669" i="36"/>
  <c r="AG668" i="36"/>
  <c r="AG667" i="36"/>
  <c r="AG666" i="36"/>
  <c r="AG665" i="36"/>
  <c r="AG664" i="36"/>
  <c r="AG663" i="36"/>
  <c r="AG662" i="36"/>
  <c r="AG661" i="36"/>
  <c r="AG660" i="36"/>
  <c r="AG659" i="36"/>
  <c r="AG658" i="36"/>
  <c r="AG657" i="36"/>
  <c r="AG656" i="36"/>
  <c r="AG655" i="36"/>
  <c r="AG654" i="36"/>
  <c r="AG653" i="36"/>
  <c r="AG652" i="36"/>
  <c r="AG651" i="36"/>
  <c r="AG650" i="36"/>
  <c r="AG649" i="36"/>
  <c r="AG648" i="36"/>
  <c r="AG647" i="36"/>
  <c r="AG646" i="36"/>
  <c r="AG645" i="36"/>
  <c r="AG644" i="36"/>
  <c r="AG643" i="36"/>
  <c r="AG642" i="36"/>
  <c r="AG641" i="36"/>
  <c r="AG640" i="36"/>
  <c r="AG639" i="36"/>
  <c r="AG638" i="36"/>
  <c r="AG637" i="36"/>
  <c r="AG636" i="36"/>
  <c r="AG635" i="36"/>
  <c r="AG634" i="36"/>
  <c r="AG633" i="36"/>
  <c r="AG632" i="36"/>
  <c r="AG631" i="36"/>
  <c r="AG630" i="36"/>
  <c r="AG629" i="36"/>
  <c r="AG628" i="36"/>
  <c r="AG627" i="36"/>
  <c r="AG626" i="36"/>
  <c r="AG625" i="36"/>
  <c r="AG624" i="36"/>
  <c r="AG623" i="36"/>
  <c r="AG622" i="36"/>
  <c r="AG621" i="36"/>
  <c r="AG620" i="36"/>
  <c r="AG619" i="36"/>
  <c r="AG618" i="36"/>
  <c r="AG617" i="36"/>
  <c r="AG616" i="36"/>
  <c r="AG615" i="36"/>
  <c r="AG614" i="36"/>
  <c r="AG613" i="36"/>
  <c r="AG612" i="36"/>
  <c r="AG611" i="36"/>
  <c r="AG610" i="36"/>
  <c r="AG609" i="36"/>
  <c r="AG608" i="36"/>
  <c r="AG607" i="36"/>
  <c r="AG606" i="36"/>
  <c r="AG605" i="36"/>
  <c r="AG604" i="36"/>
  <c r="AG603" i="36"/>
  <c r="AG602" i="36"/>
  <c r="AG601" i="36"/>
  <c r="AG600" i="36"/>
  <c r="AG599" i="36"/>
  <c r="AG598" i="36"/>
  <c r="AG597" i="36"/>
  <c r="AG596" i="36"/>
  <c r="AG595" i="36"/>
  <c r="AG594" i="36"/>
  <c r="AG593" i="36"/>
  <c r="AG592" i="36"/>
  <c r="AG591" i="36"/>
  <c r="AG590" i="36"/>
  <c r="AG589" i="36"/>
  <c r="AG588" i="36"/>
  <c r="AG587" i="36"/>
  <c r="AG586" i="36"/>
  <c r="AG585" i="36"/>
  <c r="AG584" i="36"/>
  <c r="AG583" i="36"/>
  <c r="AG582" i="36"/>
  <c r="AG581" i="36"/>
  <c r="AG580" i="36"/>
  <c r="AG579" i="36"/>
  <c r="AG578" i="36"/>
  <c r="AG577" i="36"/>
  <c r="AG576" i="36"/>
  <c r="AG575" i="36"/>
  <c r="AG574" i="36"/>
  <c r="AG573" i="36"/>
  <c r="AG572" i="36"/>
  <c r="AG571" i="36"/>
  <c r="AG570" i="36"/>
  <c r="AG569" i="36"/>
  <c r="AG568" i="36"/>
  <c r="AG567" i="36"/>
  <c r="AG566" i="36"/>
  <c r="AG565" i="36"/>
  <c r="AG564" i="36"/>
  <c r="AG563" i="36"/>
  <c r="AG562" i="36"/>
  <c r="AG561" i="36"/>
  <c r="AG560" i="36"/>
  <c r="AG559" i="36"/>
  <c r="AG558" i="36"/>
  <c r="AG557" i="36"/>
  <c r="AG556" i="36"/>
  <c r="AG555" i="36"/>
  <c r="AG554" i="36"/>
  <c r="AG553" i="36"/>
  <c r="AG552" i="36"/>
  <c r="AG551" i="36"/>
  <c r="AG550" i="36"/>
  <c r="AG549" i="36"/>
  <c r="AG548" i="36"/>
  <c r="AG547" i="36"/>
  <c r="AG546" i="36"/>
  <c r="AG545" i="36"/>
  <c r="AG544" i="36"/>
  <c r="AG543" i="36"/>
  <c r="AG542" i="36"/>
  <c r="AG541" i="36"/>
  <c r="AG540" i="36"/>
  <c r="AG539" i="36"/>
  <c r="AG538" i="36"/>
  <c r="AG537" i="36"/>
  <c r="AG536" i="36"/>
  <c r="AG535" i="36"/>
  <c r="AG534" i="36"/>
  <c r="AG533" i="36"/>
  <c r="AG532" i="36"/>
  <c r="AG531" i="36"/>
  <c r="AG530" i="36"/>
  <c r="AG529" i="36"/>
  <c r="AG528" i="36"/>
  <c r="AG527" i="36"/>
  <c r="AG526" i="36"/>
  <c r="AG525" i="36"/>
  <c r="AG524" i="36"/>
  <c r="AG523" i="36"/>
  <c r="AG522" i="36"/>
  <c r="AG521" i="36"/>
  <c r="AG520" i="36"/>
  <c r="AG519" i="36"/>
  <c r="AG518" i="36"/>
  <c r="AG517" i="36"/>
  <c r="AG516" i="36"/>
  <c r="AG515" i="36"/>
  <c r="AG514" i="36"/>
  <c r="AG513" i="36"/>
  <c r="AG512" i="36"/>
  <c r="AG511" i="36"/>
  <c r="AG510" i="36"/>
  <c r="AG509" i="36"/>
  <c r="AG508" i="36"/>
  <c r="AG507" i="36"/>
  <c r="AG506" i="36"/>
  <c r="AG505" i="36"/>
  <c r="AG504" i="36"/>
  <c r="AG503" i="36"/>
  <c r="AG502" i="36"/>
  <c r="AG501" i="36"/>
  <c r="AG500" i="36"/>
  <c r="AG499" i="36"/>
  <c r="AG498" i="36"/>
  <c r="AG497" i="36"/>
  <c r="AG496" i="36"/>
  <c r="AG495" i="36"/>
  <c r="AG494" i="36"/>
  <c r="AG493" i="36"/>
  <c r="AG492" i="36"/>
  <c r="AG491" i="36"/>
  <c r="AG490" i="36"/>
  <c r="AG489" i="36"/>
  <c r="AG488" i="36"/>
  <c r="AG487" i="36"/>
  <c r="AG486" i="36"/>
  <c r="AG485" i="36"/>
  <c r="AG484" i="36"/>
  <c r="AG483" i="36"/>
  <c r="AG482" i="36"/>
  <c r="AG481" i="36"/>
  <c r="AG480" i="36"/>
  <c r="AG479" i="36"/>
  <c r="AG478" i="36"/>
  <c r="AG477" i="36"/>
  <c r="AG476" i="36"/>
  <c r="AG475" i="36"/>
  <c r="AG474" i="36"/>
  <c r="AG473" i="36"/>
  <c r="AG472" i="36"/>
  <c r="AG471" i="36"/>
  <c r="AG470" i="36"/>
  <c r="AG469" i="36"/>
  <c r="AG468" i="36"/>
  <c r="AG467" i="36"/>
  <c r="AG466" i="36"/>
  <c r="AG465" i="36"/>
  <c r="AG464" i="36"/>
  <c r="AG463" i="36"/>
  <c r="AG462" i="36"/>
  <c r="AG461" i="36"/>
  <c r="AG460" i="36"/>
  <c r="AG459" i="36"/>
  <c r="AG458" i="36"/>
  <c r="AG457" i="36"/>
  <c r="AG456" i="36"/>
  <c r="AG455" i="36"/>
  <c r="AG454" i="36"/>
  <c r="AG453" i="36"/>
  <c r="AG452" i="36"/>
  <c r="AG451" i="36"/>
  <c r="AG450" i="36"/>
  <c r="AG449" i="36"/>
  <c r="AG448" i="36"/>
  <c r="AG447" i="36"/>
  <c r="AG446" i="36"/>
  <c r="AG445" i="36"/>
  <c r="AG444" i="36"/>
  <c r="AG443" i="36"/>
  <c r="AG442" i="36"/>
  <c r="AG441" i="36"/>
  <c r="AG440" i="36"/>
  <c r="AG439" i="36"/>
  <c r="AG438" i="36"/>
  <c r="AG437" i="36"/>
  <c r="AG436" i="36"/>
  <c r="AG435" i="36"/>
  <c r="AG434" i="36"/>
  <c r="AG433" i="36"/>
  <c r="AG432" i="36"/>
  <c r="AG431" i="36"/>
  <c r="AG430" i="36"/>
  <c r="AG429" i="36"/>
  <c r="AG428" i="36"/>
  <c r="AG427" i="36"/>
  <c r="AG426" i="36"/>
  <c r="AG425" i="36"/>
  <c r="AG424" i="36"/>
  <c r="AG423" i="36"/>
  <c r="AG422" i="36"/>
  <c r="AG421" i="36"/>
  <c r="AG420" i="36"/>
  <c r="AG419" i="36"/>
  <c r="AG418" i="36"/>
  <c r="AG417" i="36"/>
  <c r="AG416" i="36"/>
  <c r="AG415" i="36"/>
  <c r="AG414" i="36"/>
  <c r="AG413" i="36"/>
  <c r="AG412" i="36"/>
  <c r="AG411" i="36"/>
  <c r="AG410" i="36"/>
  <c r="AG409" i="36"/>
  <c r="AG408" i="36"/>
  <c r="AG407" i="36"/>
  <c r="AG406" i="36"/>
  <c r="AG405" i="36"/>
  <c r="AG404" i="36"/>
  <c r="AG403" i="36"/>
  <c r="AG402" i="36"/>
  <c r="AG401" i="36"/>
  <c r="AG400" i="36"/>
  <c r="AG399" i="36"/>
  <c r="AG398" i="36"/>
  <c r="AG397" i="36"/>
  <c r="AG396" i="36"/>
  <c r="AG395" i="36"/>
  <c r="AG394" i="36"/>
  <c r="AG393" i="36"/>
  <c r="AG392" i="36"/>
  <c r="AG391" i="36"/>
  <c r="AG390" i="36"/>
  <c r="AG389" i="36"/>
  <c r="AG388" i="36"/>
  <c r="AG387" i="36"/>
  <c r="AG386" i="36"/>
  <c r="AG385" i="36"/>
  <c r="AG384" i="36"/>
  <c r="AG383" i="36"/>
  <c r="AG382" i="36"/>
  <c r="AG381" i="36"/>
  <c r="AG380" i="36"/>
  <c r="AG379" i="36"/>
  <c r="AG378" i="36"/>
  <c r="AG377" i="36"/>
  <c r="AG376" i="36"/>
  <c r="AG375" i="36"/>
  <c r="AG374" i="36"/>
  <c r="AG373" i="36"/>
  <c r="AG372" i="36"/>
  <c r="AG371" i="36"/>
  <c r="AG370" i="36"/>
  <c r="AG369" i="36"/>
  <c r="AG368" i="36"/>
  <c r="AG367" i="36"/>
  <c r="AG366" i="36"/>
  <c r="AG365" i="36"/>
  <c r="AG364" i="36"/>
  <c r="AG363" i="36"/>
  <c r="AG362" i="36"/>
  <c r="AG361" i="36"/>
  <c r="AG360" i="36"/>
  <c r="AG359" i="36"/>
  <c r="AG358" i="36"/>
  <c r="AG357" i="36"/>
  <c r="AG356" i="36"/>
  <c r="AG355" i="36"/>
  <c r="AG354" i="36"/>
  <c r="AG353" i="36"/>
  <c r="AG352" i="36"/>
  <c r="AG351" i="36"/>
  <c r="AG350" i="36"/>
  <c r="AG349" i="36"/>
  <c r="AG348" i="36"/>
  <c r="AG347" i="36"/>
  <c r="AG346" i="36"/>
  <c r="AG345" i="36"/>
  <c r="AG344" i="36"/>
  <c r="AG343" i="36"/>
  <c r="AG342" i="36"/>
  <c r="AG341" i="36"/>
  <c r="AG340" i="36"/>
  <c r="AG339" i="36"/>
  <c r="AG338" i="36"/>
  <c r="AG337" i="36"/>
  <c r="AG336" i="36"/>
  <c r="AG335" i="36"/>
  <c r="AG334" i="36"/>
  <c r="AG333" i="36"/>
  <c r="AG332" i="36"/>
  <c r="AG331" i="36"/>
  <c r="AG330" i="36"/>
  <c r="AG329" i="36"/>
  <c r="AG328" i="36"/>
  <c r="AG327" i="36"/>
  <c r="AG326" i="36"/>
  <c r="AG325" i="36"/>
  <c r="AG324" i="36"/>
  <c r="AG323" i="36"/>
  <c r="AG322" i="36"/>
  <c r="AG321" i="36"/>
  <c r="AG320" i="36"/>
  <c r="AG319" i="36"/>
  <c r="AG318" i="36"/>
  <c r="AG317" i="36"/>
  <c r="AG316" i="36"/>
  <c r="AG315" i="36"/>
  <c r="AG314" i="36"/>
  <c r="AG313" i="36"/>
  <c r="AG312" i="36"/>
  <c r="AG311" i="36"/>
  <c r="AG310" i="36"/>
  <c r="AG309" i="36"/>
  <c r="AG308" i="36"/>
  <c r="AG307" i="36"/>
  <c r="AG306" i="36"/>
  <c r="AG305" i="36"/>
  <c r="AG304" i="36"/>
  <c r="AG303" i="36"/>
  <c r="AG302" i="36"/>
  <c r="AG301" i="36"/>
  <c r="AG300" i="36"/>
  <c r="AG299" i="36"/>
  <c r="AG298" i="36"/>
  <c r="AG297" i="36"/>
  <c r="AG296" i="36"/>
  <c r="AG295" i="36"/>
  <c r="AG294" i="36"/>
  <c r="AG293" i="36"/>
  <c r="AG292" i="36"/>
  <c r="AG291" i="36"/>
  <c r="AG290" i="36"/>
  <c r="AG289" i="36"/>
  <c r="AG288" i="36"/>
  <c r="AG287" i="36"/>
  <c r="AG286" i="36"/>
  <c r="AG285" i="36"/>
  <c r="AG284" i="36"/>
  <c r="AG283" i="36"/>
  <c r="AG282" i="36"/>
  <c r="AG281" i="36"/>
  <c r="AG280" i="36"/>
  <c r="AG279" i="36"/>
  <c r="AG278" i="36"/>
  <c r="AG277" i="36"/>
  <c r="AG276" i="36"/>
  <c r="AG275" i="36"/>
  <c r="AG274" i="36"/>
  <c r="AG273" i="36"/>
  <c r="AG272" i="36"/>
  <c r="AG271" i="36"/>
  <c r="AG270" i="36"/>
  <c r="AG269" i="36"/>
  <c r="AG268" i="36"/>
  <c r="AG267" i="36"/>
  <c r="AG266" i="36"/>
  <c r="AG265" i="36"/>
  <c r="AG264" i="36"/>
  <c r="AG263" i="36"/>
  <c r="AG262" i="36"/>
  <c r="AG261" i="36"/>
  <c r="AG260" i="36"/>
  <c r="AG259" i="36"/>
  <c r="AG258" i="36"/>
  <c r="AG257" i="36"/>
  <c r="AG256" i="36"/>
  <c r="AG255" i="36"/>
  <c r="AG254" i="36"/>
  <c r="AG253" i="36"/>
  <c r="AG252" i="36"/>
  <c r="AG251" i="36"/>
  <c r="AG250" i="36"/>
  <c r="AG249" i="36"/>
  <c r="AG248" i="36"/>
  <c r="AG247" i="36"/>
  <c r="AG246" i="36"/>
  <c r="AG245" i="36"/>
  <c r="AG244" i="36"/>
  <c r="AG243" i="36"/>
  <c r="AG242" i="36"/>
  <c r="AG241" i="36"/>
  <c r="AG240" i="36"/>
  <c r="AG239" i="36"/>
  <c r="AG238" i="36"/>
  <c r="AG237" i="36"/>
  <c r="AG236" i="36"/>
  <c r="AG235" i="36"/>
  <c r="AG234" i="36"/>
  <c r="AG233" i="36"/>
  <c r="AG232" i="36"/>
  <c r="AG231" i="36"/>
  <c r="AG230" i="36"/>
  <c r="AG229" i="36"/>
  <c r="AG228" i="36"/>
  <c r="AG227" i="36"/>
  <c r="AG226" i="36"/>
  <c r="AG225" i="36"/>
  <c r="AG224" i="36"/>
  <c r="AG223" i="36"/>
  <c r="AG222" i="36"/>
  <c r="AG221" i="36"/>
  <c r="AG220" i="36"/>
  <c r="AG219" i="36"/>
  <c r="AG218" i="36"/>
  <c r="AG217" i="36"/>
  <c r="AG216" i="36"/>
  <c r="AG215" i="36"/>
  <c r="AG214" i="36"/>
  <c r="AG213" i="36"/>
  <c r="AG212" i="36"/>
  <c r="AG211" i="36"/>
  <c r="AG210" i="36"/>
  <c r="AG209" i="36"/>
  <c r="AG208" i="36"/>
  <c r="AG207" i="36"/>
  <c r="AG206" i="36"/>
  <c r="AG205" i="36"/>
  <c r="AG204" i="36"/>
  <c r="AG203" i="36"/>
  <c r="AG202" i="36"/>
  <c r="AG201" i="36"/>
  <c r="AG200" i="36"/>
  <c r="AG199" i="36"/>
  <c r="AG198" i="36"/>
  <c r="AG197" i="36"/>
  <c r="AG196" i="36"/>
  <c r="AG195" i="36"/>
  <c r="AG194" i="36"/>
  <c r="AG193" i="36"/>
  <c r="AG192" i="36"/>
  <c r="AG191" i="36"/>
  <c r="AG190" i="36"/>
  <c r="AG189" i="36"/>
  <c r="AG188" i="36"/>
  <c r="AG187" i="36"/>
  <c r="AG186" i="36"/>
  <c r="AG185" i="36"/>
  <c r="AG184" i="36"/>
  <c r="AG183" i="36"/>
  <c r="AG182" i="36"/>
  <c r="AG181" i="36"/>
  <c r="AG180" i="36"/>
  <c r="AG179" i="36"/>
  <c r="AG178" i="36"/>
  <c r="AG177" i="36"/>
  <c r="AG176" i="36"/>
  <c r="AG175" i="36"/>
  <c r="AG174" i="36"/>
  <c r="AG173" i="36"/>
  <c r="AG172" i="36"/>
  <c r="AG171" i="36"/>
  <c r="AG170" i="36"/>
  <c r="AG169" i="36"/>
  <c r="AG168" i="36"/>
  <c r="AG167" i="36"/>
  <c r="AG166" i="36"/>
  <c r="AG165" i="36"/>
  <c r="AG164" i="36"/>
  <c r="AG163" i="36"/>
  <c r="AG162" i="36"/>
  <c r="AG161" i="36"/>
  <c r="AG160" i="36"/>
  <c r="AG159" i="36"/>
  <c r="AG158" i="36"/>
  <c r="AG157" i="36"/>
  <c r="AG156" i="36"/>
  <c r="AG155" i="36"/>
  <c r="AG154" i="36"/>
  <c r="AG153" i="36"/>
  <c r="AG152" i="36"/>
  <c r="AG151" i="36"/>
  <c r="AG150" i="36"/>
  <c r="AG149" i="36"/>
  <c r="AG148" i="36"/>
  <c r="AG147" i="36"/>
  <c r="AG146" i="36"/>
  <c r="AG145" i="36"/>
  <c r="AG144" i="36"/>
  <c r="AG143" i="36"/>
  <c r="AG142" i="36"/>
  <c r="AG141" i="36"/>
  <c r="AG140" i="36"/>
  <c r="AG139" i="36"/>
  <c r="AG138" i="36"/>
  <c r="AG137" i="36"/>
  <c r="AG136" i="36"/>
  <c r="AG135" i="36"/>
  <c r="AG134" i="36"/>
  <c r="AG133" i="36"/>
  <c r="AG132" i="36"/>
  <c r="AG131" i="36"/>
  <c r="AG130" i="36"/>
  <c r="AG129" i="36"/>
  <c r="AG128" i="36"/>
  <c r="AG127" i="36"/>
  <c r="AG126" i="36"/>
  <c r="AG125" i="36"/>
  <c r="AG124" i="36"/>
  <c r="AG123" i="36"/>
  <c r="AG122" i="36"/>
  <c r="AG121" i="36"/>
  <c r="AG120" i="36"/>
  <c r="AG119" i="36"/>
  <c r="AG118" i="36"/>
  <c r="AG117" i="36"/>
  <c r="AG116" i="36"/>
  <c r="AG115" i="36"/>
  <c r="AG114" i="36"/>
  <c r="AG113" i="36"/>
  <c r="AG112" i="36"/>
  <c r="AG111" i="36"/>
  <c r="AG110" i="36"/>
  <c r="AG109" i="36"/>
  <c r="AG108" i="36"/>
  <c r="AG107" i="36"/>
  <c r="AG106" i="36"/>
  <c r="AG105" i="36"/>
  <c r="AG104" i="36"/>
  <c r="AG103" i="36"/>
  <c r="AG102" i="36"/>
  <c r="AG101" i="36"/>
  <c r="AG100" i="36"/>
  <c r="AG99" i="36"/>
  <c r="AG98" i="36"/>
  <c r="AG97" i="36"/>
  <c r="AG96" i="36"/>
  <c r="AG95" i="36"/>
  <c r="AG94" i="36"/>
  <c r="AG93" i="36"/>
  <c r="R893" i="36"/>
  <c r="R892" i="36"/>
  <c r="R891" i="36"/>
  <c r="R890" i="36"/>
  <c r="R889" i="36"/>
  <c r="R888" i="36"/>
  <c r="R887" i="36"/>
  <c r="R886" i="36"/>
  <c r="R885" i="36"/>
  <c r="R884" i="36"/>
  <c r="R883" i="36"/>
  <c r="R882" i="36"/>
  <c r="R881" i="36"/>
  <c r="R880" i="36"/>
  <c r="R879" i="36"/>
  <c r="R878" i="36"/>
  <c r="R877" i="36"/>
  <c r="R876" i="36"/>
  <c r="R875" i="36"/>
  <c r="R874" i="36"/>
  <c r="R873" i="36"/>
  <c r="R872" i="36"/>
  <c r="R871" i="36"/>
  <c r="R870" i="36"/>
  <c r="R869" i="36"/>
  <c r="R868" i="36"/>
  <c r="R867" i="36"/>
  <c r="R866" i="36"/>
  <c r="R865" i="36"/>
  <c r="R864" i="36"/>
  <c r="R863" i="36"/>
  <c r="R862" i="36"/>
  <c r="R861" i="36"/>
  <c r="R860" i="36"/>
  <c r="R859" i="36"/>
  <c r="R858" i="36"/>
  <c r="R857" i="36"/>
  <c r="R856" i="36"/>
  <c r="R855" i="36"/>
  <c r="R854" i="36"/>
  <c r="R853" i="36"/>
  <c r="R852" i="36"/>
  <c r="R851" i="36"/>
  <c r="R850" i="36"/>
  <c r="R849" i="36"/>
  <c r="R848" i="36"/>
  <c r="R847" i="36"/>
  <c r="R846" i="36"/>
  <c r="R845" i="36"/>
  <c r="R844" i="36"/>
  <c r="R843" i="36"/>
  <c r="R842" i="36"/>
  <c r="R841" i="36"/>
  <c r="R840" i="36"/>
  <c r="R839" i="36"/>
  <c r="R838" i="36"/>
  <c r="R837" i="36"/>
  <c r="R836" i="36"/>
  <c r="R835" i="36"/>
  <c r="R834" i="36"/>
  <c r="R833" i="36"/>
  <c r="R832" i="36"/>
  <c r="R831" i="36"/>
  <c r="R830" i="36"/>
  <c r="R829" i="36"/>
  <c r="R828" i="36"/>
  <c r="R827" i="36"/>
  <c r="R826" i="36"/>
  <c r="R825" i="36"/>
  <c r="R824" i="36"/>
  <c r="R823" i="36"/>
  <c r="R822" i="36"/>
  <c r="R821" i="36"/>
  <c r="R820" i="36"/>
  <c r="R819" i="36"/>
  <c r="R818" i="36"/>
  <c r="R817" i="36"/>
  <c r="R816" i="36"/>
  <c r="R815" i="36"/>
  <c r="R814" i="36"/>
  <c r="R813" i="36"/>
  <c r="R812" i="36"/>
  <c r="R811" i="36"/>
  <c r="R810" i="36"/>
  <c r="R809" i="36"/>
  <c r="R808" i="36"/>
  <c r="R807" i="36"/>
  <c r="R806" i="36"/>
  <c r="R805" i="36"/>
  <c r="R804" i="36"/>
  <c r="R803" i="36"/>
  <c r="R802" i="36"/>
  <c r="R801" i="36"/>
  <c r="R800" i="36"/>
  <c r="R799" i="36"/>
  <c r="R798" i="36"/>
  <c r="R797" i="36"/>
  <c r="R796" i="36"/>
  <c r="R795" i="36"/>
  <c r="R794" i="36"/>
  <c r="R793" i="36"/>
  <c r="R792" i="36"/>
  <c r="R791" i="36"/>
  <c r="R790" i="36"/>
  <c r="R789" i="36"/>
  <c r="R788" i="36"/>
  <c r="R787" i="36"/>
  <c r="R786" i="36"/>
  <c r="R785" i="36"/>
  <c r="R784" i="36"/>
  <c r="R783" i="36"/>
  <c r="R782" i="36"/>
  <c r="R781" i="36"/>
  <c r="R780" i="36"/>
  <c r="R779" i="36"/>
  <c r="R778" i="36"/>
  <c r="R777" i="36"/>
  <c r="R776" i="36"/>
  <c r="R775" i="36"/>
  <c r="R774" i="36"/>
  <c r="R773" i="36"/>
  <c r="R772" i="36"/>
  <c r="R771" i="36"/>
  <c r="R770" i="36"/>
  <c r="R769" i="36"/>
  <c r="R768" i="36"/>
  <c r="R767" i="36"/>
  <c r="R766" i="36"/>
  <c r="R765" i="36"/>
  <c r="R764" i="36"/>
  <c r="R763" i="36"/>
  <c r="R762" i="36"/>
  <c r="R761" i="36"/>
  <c r="R760" i="36"/>
  <c r="R759" i="36"/>
  <c r="R758" i="36"/>
  <c r="R757" i="36"/>
  <c r="R756" i="36"/>
  <c r="R755" i="36"/>
  <c r="R754" i="36"/>
  <c r="R753" i="36"/>
  <c r="R752" i="36"/>
  <c r="R751" i="36"/>
  <c r="R750" i="36"/>
  <c r="R749" i="36"/>
  <c r="R748" i="36"/>
  <c r="R747" i="36"/>
  <c r="R746" i="36"/>
  <c r="R745" i="36"/>
  <c r="R744" i="36"/>
  <c r="R743" i="36"/>
  <c r="R742" i="36"/>
  <c r="R741" i="36"/>
  <c r="R740" i="36"/>
  <c r="R739" i="36"/>
  <c r="R738" i="36"/>
  <c r="R737" i="36"/>
  <c r="R736" i="36"/>
  <c r="R735" i="36"/>
  <c r="R734" i="36"/>
  <c r="R733" i="36"/>
  <c r="R732" i="36"/>
  <c r="R731" i="36"/>
  <c r="R730" i="36"/>
  <c r="R729" i="36"/>
  <c r="R728" i="36"/>
  <c r="R727" i="36"/>
  <c r="R726" i="36"/>
  <c r="R725" i="36"/>
  <c r="R724" i="36"/>
  <c r="R723" i="36"/>
  <c r="R722" i="36"/>
  <c r="R721" i="36"/>
  <c r="R720" i="36"/>
  <c r="R719" i="36"/>
  <c r="R718" i="36"/>
  <c r="R717" i="36"/>
  <c r="R716" i="36"/>
  <c r="R715" i="36"/>
  <c r="R714" i="36"/>
  <c r="R713" i="36"/>
  <c r="R712" i="36"/>
  <c r="R711" i="36"/>
  <c r="R710" i="36"/>
  <c r="R709" i="36"/>
  <c r="R708" i="36"/>
  <c r="R707" i="36"/>
  <c r="R706" i="36"/>
  <c r="R705" i="36"/>
  <c r="R704" i="36"/>
  <c r="R703" i="36"/>
  <c r="R702" i="36"/>
  <c r="R701" i="36"/>
  <c r="R700" i="36"/>
  <c r="R699" i="36"/>
  <c r="R698" i="36"/>
  <c r="R697" i="36"/>
  <c r="R696" i="36"/>
  <c r="R695" i="36"/>
  <c r="R694" i="36"/>
  <c r="R693" i="36"/>
  <c r="R692" i="36"/>
  <c r="R691" i="36"/>
  <c r="R690" i="36"/>
  <c r="R689" i="36"/>
  <c r="R688" i="36"/>
  <c r="R687" i="36"/>
  <c r="R686" i="36"/>
  <c r="R685" i="36"/>
  <c r="R684" i="36"/>
  <c r="R683" i="36"/>
  <c r="R682" i="36"/>
  <c r="R681" i="36"/>
  <c r="R680" i="36"/>
  <c r="R679" i="36"/>
  <c r="R678" i="36"/>
  <c r="R677" i="36"/>
  <c r="R676" i="36"/>
  <c r="R675" i="36"/>
  <c r="R674" i="36"/>
  <c r="R673" i="36"/>
  <c r="R672" i="36"/>
  <c r="R671" i="36"/>
  <c r="R670" i="36"/>
  <c r="R669" i="36"/>
  <c r="R668" i="36"/>
  <c r="R667" i="36"/>
  <c r="R666" i="36"/>
  <c r="R665" i="36"/>
  <c r="R664" i="36"/>
  <c r="R663" i="36"/>
  <c r="R662" i="36"/>
  <c r="R661" i="36"/>
  <c r="R660" i="36"/>
  <c r="R659" i="36"/>
  <c r="R658" i="36"/>
  <c r="R657" i="36"/>
  <c r="R656" i="36"/>
  <c r="R655" i="36"/>
  <c r="R654" i="36"/>
  <c r="R653" i="36"/>
  <c r="R652" i="36"/>
  <c r="R651" i="36"/>
  <c r="R650" i="36"/>
  <c r="R649" i="36"/>
  <c r="R648" i="36"/>
  <c r="R647" i="36"/>
  <c r="R646" i="36"/>
  <c r="R645" i="36"/>
  <c r="R644" i="36"/>
  <c r="R643" i="36"/>
  <c r="R642" i="36"/>
  <c r="R641" i="36"/>
  <c r="R640" i="36"/>
  <c r="R639" i="36"/>
  <c r="R638" i="36"/>
  <c r="R637" i="36"/>
  <c r="R636" i="36"/>
  <c r="R635" i="36"/>
  <c r="R634" i="36"/>
  <c r="R633" i="36"/>
  <c r="R632" i="36"/>
  <c r="R631" i="36"/>
  <c r="R630" i="36"/>
  <c r="R629" i="36"/>
  <c r="R628" i="36"/>
  <c r="R627" i="36"/>
  <c r="R626" i="36"/>
  <c r="R625" i="36"/>
  <c r="R624" i="36"/>
  <c r="R623" i="36"/>
  <c r="R622" i="36"/>
  <c r="R621" i="36"/>
  <c r="R620" i="36"/>
  <c r="R619" i="36"/>
  <c r="R618" i="36"/>
  <c r="R617" i="36"/>
  <c r="R616" i="36"/>
  <c r="R615" i="36"/>
  <c r="R614" i="36"/>
  <c r="R613" i="36"/>
  <c r="R612" i="36"/>
  <c r="R611" i="36"/>
  <c r="R610" i="36"/>
  <c r="R609" i="36"/>
  <c r="R608" i="36"/>
  <c r="R607" i="36"/>
  <c r="R606" i="36"/>
  <c r="R605" i="36"/>
  <c r="R604" i="36"/>
  <c r="R603" i="36"/>
  <c r="R602" i="36"/>
  <c r="R601" i="36"/>
  <c r="R600" i="36"/>
  <c r="R599" i="36"/>
  <c r="R598" i="36"/>
  <c r="R597" i="36"/>
  <c r="R596" i="36"/>
  <c r="R595" i="36"/>
  <c r="R594" i="36"/>
  <c r="R593" i="36"/>
  <c r="R592" i="36"/>
  <c r="R591" i="36"/>
  <c r="R590" i="36"/>
  <c r="R589" i="36"/>
  <c r="R588" i="36"/>
  <c r="R587" i="36"/>
  <c r="R586" i="36"/>
  <c r="R585" i="36"/>
  <c r="R584" i="36"/>
  <c r="R583" i="36"/>
  <c r="R582" i="36"/>
  <c r="R581" i="36"/>
  <c r="R580" i="36"/>
  <c r="R579" i="36"/>
  <c r="R578" i="36"/>
  <c r="R577" i="36"/>
  <c r="R576" i="36"/>
  <c r="R575" i="36"/>
  <c r="R574" i="36"/>
  <c r="R573" i="36"/>
  <c r="R572" i="36"/>
  <c r="R571" i="36"/>
  <c r="R570" i="36"/>
  <c r="R569" i="36"/>
  <c r="R568" i="36"/>
  <c r="R567" i="36"/>
  <c r="R566" i="36"/>
  <c r="R565" i="36"/>
  <c r="R564" i="36"/>
  <c r="R563" i="36"/>
  <c r="R562" i="36"/>
  <c r="R561" i="36"/>
  <c r="R560" i="36"/>
  <c r="R559" i="36"/>
  <c r="R558" i="36"/>
  <c r="R557" i="36"/>
  <c r="R556" i="36"/>
  <c r="R555" i="36"/>
  <c r="R554" i="36"/>
  <c r="R553" i="36"/>
  <c r="R552" i="36"/>
  <c r="R551" i="36"/>
  <c r="R550" i="36"/>
  <c r="R549" i="36"/>
  <c r="R548" i="36"/>
  <c r="R547" i="36"/>
  <c r="R546" i="36"/>
  <c r="R545" i="36"/>
  <c r="R544" i="36"/>
  <c r="R543" i="36"/>
  <c r="R542" i="36"/>
  <c r="R541" i="36"/>
  <c r="R540" i="36"/>
  <c r="R539" i="36"/>
  <c r="R538" i="36"/>
  <c r="R537" i="36"/>
  <c r="R536" i="36"/>
  <c r="R535" i="36"/>
  <c r="R534" i="36"/>
  <c r="R533" i="36"/>
  <c r="R532" i="36"/>
  <c r="R531" i="36"/>
  <c r="R530" i="36"/>
  <c r="R529" i="36"/>
  <c r="R528" i="36"/>
  <c r="R527" i="36"/>
  <c r="R526" i="36"/>
  <c r="R525" i="36"/>
  <c r="R524" i="36"/>
  <c r="R523" i="36"/>
  <c r="R522" i="36"/>
  <c r="R521" i="36"/>
  <c r="R520" i="36"/>
  <c r="R519" i="36"/>
  <c r="R518" i="36"/>
  <c r="R517" i="36"/>
  <c r="R516" i="36"/>
  <c r="R515" i="36"/>
  <c r="R514" i="36"/>
  <c r="R513" i="36"/>
  <c r="R512" i="36"/>
  <c r="R511" i="36"/>
  <c r="R510" i="36"/>
  <c r="R509" i="36"/>
  <c r="R508" i="36"/>
  <c r="R507" i="36"/>
  <c r="R506" i="36"/>
  <c r="R505" i="36"/>
  <c r="R504" i="36"/>
  <c r="R503" i="36"/>
  <c r="R502" i="36"/>
  <c r="R501" i="36"/>
  <c r="R500" i="36"/>
  <c r="R499" i="36"/>
  <c r="R498" i="36"/>
  <c r="R497" i="36"/>
  <c r="R496" i="36"/>
  <c r="R495" i="36"/>
  <c r="R494" i="36"/>
  <c r="R493" i="36"/>
  <c r="R492" i="36"/>
  <c r="R491" i="36"/>
  <c r="R490" i="36"/>
  <c r="R489" i="36"/>
  <c r="R488" i="36"/>
  <c r="R487" i="36"/>
  <c r="R486" i="36"/>
  <c r="R485" i="36"/>
  <c r="R484" i="36"/>
  <c r="R483" i="36"/>
  <c r="R482" i="36"/>
  <c r="R481" i="36"/>
  <c r="R480" i="36"/>
  <c r="R479" i="36"/>
  <c r="R478" i="36"/>
  <c r="R477" i="36"/>
  <c r="R476" i="36"/>
  <c r="R475" i="36"/>
  <c r="R474" i="36"/>
  <c r="R473" i="36"/>
  <c r="R472" i="36"/>
  <c r="R471" i="36"/>
  <c r="R470" i="36"/>
  <c r="R469" i="36"/>
  <c r="R468" i="36"/>
  <c r="R467" i="36"/>
  <c r="R466" i="36"/>
  <c r="R465" i="36"/>
  <c r="R464" i="36"/>
  <c r="R463" i="36"/>
  <c r="R462" i="36"/>
  <c r="R461" i="36"/>
  <c r="R460" i="36"/>
  <c r="R459" i="36"/>
  <c r="R458" i="36"/>
  <c r="R457" i="36"/>
  <c r="R456" i="36"/>
  <c r="R455" i="36"/>
  <c r="R454" i="36"/>
  <c r="R453" i="36"/>
  <c r="R452" i="36"/>
  <c r="R451" i="36"/>
  <c r="R450" i="36"/>
  <c r="R449" i="36"/>
  <c r="R448" i="36"/>
  <c r="R447" i="36"/>
  <c r="R446" i="36"/>
  <c r="R445" i="36"/>
  <c r="R444" i="36"/>
  <c r="R443" i="36"/>
  <c r="R442" i="36"/>
  <c r="R441" i="36"/>
  <c r="R440" i="36"/>
  <c r="R439" i="36"/>
  <c r="R438" i="36"/>
  <c r="R437" i="36"/>
  <c r="R436" i="36"/>
  <c r="R435" i="36"/>
  <c r="R434" i="36"/>
  <c r="R433" i="36"/>
  <c r="R432" i="36"/>
  <c r="R431" i="36"/>
  <c r="R430" i="36"/>
  <c r="R429" i="36"/>
  <c r="R428" i="36"/>
  <c r="R427" i="36"/>
  <c r="R426" i="36"/>
  <c r="R425" i="36"/>
  <c r="R424" i="36"/>
  <c r="R423" i="36"/>
  <c r="R422" i="36"/>
  <c r="R421" i="36"/>
  <c r="R420" i="36"/>
  <c r="R419" i="36"/>
  <c r="R418" i="36"/>
  <c r="R417" i="36"/>
  <c r="R416" i="36"/>
  <c r="R415" i="36"/>
  <c r="R414" i="36"/>
  <c r="R413" i="36"/>
  <c r="R412" i="36"/>
  <c r="R411" i="36"/>
  <c r="R410" i="36"/>
  <c r="R409" i="36"/>
  <c r="R408" i="36"/>
  <c r="R407" i="36"/>
  <c r="R406" i="36"/>
  <c r="R405" i="36"/>
  <c r="R404" i="36"/>
  <c r="R403" i="36"/>
  <c r="R402" i="36"/>
  <c r="R401" i="36"/>
  <c r="R400" i="36"/>
  <c r="R399" i="36"/>
  <c r="R398" i="36"/>
  <c r="R397" i="36"/>
  <c r="R396" i="36"/>
  <c r="R395" i="36"/>
  <c r="R394" i="36"/>
  <c r="R393" i="36"/>
  <c r="R392" i="36"/>
  <c r="R391" i="36"/>
  <c r="R390" i="36"/>
  <c r="R389" i="36"/>
  <c r="R388" i="36"/>
  <c r="R387" i="36"/>
  <c r="R386" i="36"/>
  <c r="R385" i="36"/>
  <c r="R384" i="36"/>
  <c r="R383" i="36"/>
  <c r="R382" i="36"/>
  <c r="R381" i="36"/>
  <c r="R380" i="36"/>
  <c r="R379" i="36"/>
  <c r="R378" i="36"/>
  <c r="R377" i="36"/>
  <c r="R376" i="36"/>
  <c r="R375" i="36"/>
  <c r="R374" i="36"/>
  <c r="R373" i="36"/>
  <c r="R372" i="36"/>
  <c r="R371" i="36"/>
  <c r="R370" i="36"/>
  <c r="R369" i="36"/>
  <c r="R368" i="36"/>
  <c r="R367" i="36"/>
  <c r="R366" i="36"/>
  <c r="R365" i="36"/>
  <c r="R364" i="36"/>
  <c r="R363" i="36"/>
  <c r="R362" i="36"/>
  <c r="R361" i="36"/>
  <c r="R360" i="36"/>
  <c r="R359" i="36"/>
  <c r="R358" i="36"/>
  <c r="R357" i="36"/>
  <c r="R356" i="36"/>
  <c r="R355" i="36"/>
  <c r="R354" i="36"/>
  <c r="R353" i="36"/>
  <c r="R352" i="36"/>
  <c r="R351" i="36"/>
  <c r="R350" i="36"/>
  <c r="R349" i="36"/>
  <c r="R348" i="36"/>
  <c r="R347" i="36"/>
  <c r="R346" i="36"/>
  <c r="R345" i="36"/>
  <c r="R344" i="36"/>
  <c r="R343" i="36"/>
  <c r="R342" i="36"/>
  <c r="R341" i="36"/>
  <c r="R340" i="36"/>
  <c r="R339" i="36"/>
  <c r="R338" i="36"/>
  <c r="R337" i="36"/>
  <c r="R336" i="36"/>
  <c r="R335" i="36"/>
  <c r="R334" i="36"/>
  <c r="R333" i="36"/>
  <c r="R332" i="36"/>
  <c r="R331" i="36"/>
  <c r="R330" i="36"/>
  <c r="R329" i="36"/>
  <c r="R328" i="36"/>
  <c r="R327" i="36"/>
  <c r="R326" i="36"/>
  <c r="R325" i="36"/>
  <c r="R324" i="36"/>
  <c r="R323" i="36"/>
  <c r="R322" i="36"/>
  <c r="R321" i="36"/>
  <c r="R320" i="36"/>
  <c r="R319" i="36"/>
  <c r="R318" i="36"/>
  <c r="R317" i="36"/>
  <c r="R316" i="36"/>
  <c r="R315" i="36"/>
  <c r="R314" i="36"/>
  <c r="R313" i="36"/>
  <c r="R312" i="36"/>
  <c r="R311" i="36"/>
  <c r="R310" i="36"/>
  <c r="R309" i="36"/>
  <c r="R308" i="36"/>
  <c r="R307" i="36"/>
  <c r="R306" i="36"/>
  <c r="R305" i="36"/>
  <c r="R304" i="36"/>
  <c r="R303" i="36"/>
  <c r="R302" i="36"/>
  <c r="R301" i="36"/>
  <c r="R300" i="36"/>
  <c r="R299" i="36"/>
  <c r="R298" i="36"/>
  <c r="R297" i="36"/>
  <c r="R296" i="36"/>
  <c r="R295" i="36"/>
  <c r="R294" i="36"/>
  <c r="R293" i="36"/>
  <c r="R292" i="36"/>
  <c r="R291" i="36"/>
  <c r="R290" i="36"/>
  <c r="R289" i="36"/>
  <c r="R288" i="36"/>
  <c r="R287" i="36"/>
  <c r="R286" i="36"/>
  <c r="R285" i="36"/>
  <c r="R284" i="36"/>
  <c r="R283" i="36"/>
  <c r="R282" i="36"/>
  <c r="R281" i="36"/>
  <c r="R280" i="36"/>
  <c r="R279" i="36"/>
  <c r="R278" i="36"/>
  <c r="R277" i="36"/>
  <c r="R276" i="36"/>
  <c r="R275" i="36"/>
  <c r="R274" i="36"/>
  <c r="R273" i="36"/>
  <c r="R272" i="36"/>
  <c r="R271" i="36"/>
  <c r="R270" i="36"/>
  <c r="R269" i="36"/>
  <c r="R268" i="36"/>
  <c r="R267" i="36"/>
  <c r="R266" i="36"/>
  <c r="R265" i="36"/>
  <c r="R264" i="36"/>
  <c r="R263" i="36"/>
  <c r="R262" i="36"/>
  <c r="R261" i="36"/>
  <c r="R260" i="36"/>
  <c r="R259" i="36"/>
  <c r="R258" i="36"/>
  <c r="R257" i="36"/>
  <c r="R256" i="36"/>
  <c r="R255" i="36"/>
  <c r="R254" i="36"/>
  <c r="R253" i="36"/>
  <c r="R252" i="36"/>
  <c r="R251" i="36"/>
  <c r="R250" i="36"/>
  <c r="R249" i="36"/>
  <c r="R248" i="36"/>
  <c r="R247" i="36"/>
  <c r="R246" i="36"/>
  <c r="R245" i="36"/>
  <c r="R244" i="36"/>
  <c r="R243" i="36"/>
  <c r="R242" i="36"/>
  <c r="R241" i="36"/>
  <c r="R240" i="36"/>
  <c r="R239" i="36"/>
  <c r="R238" i="36"/>
  <c r="R237" i="36"/>
  <c r="R236" i="36"/>
  <c r="R235" i="36"/>
  <c r="R234" i="36"/>
  <c r="R233" i="36"/>
  <c r="R232" i="36"/>
  <c r="R231" i="36"/>
  <c r="R230" i="36"/>
  <c r="R229" i="36"/>
  <c r="R228" i="36"/>
  <c r="R227" i="36"/>
  <c r="R226" i="36"/>
  <c r="R225" i="36"/>
  <c r="R224" i="36"/>
  <c r="R223" i="36"/>
  <c r="R222" i="36"/>
  <c r="R221" i="36"/>
  <c r="R220" i="36"/>
  <c r="R219" i="36"/>
  <c r="R218" i="36"/>
  <c r="R217" i="36"/>
  <c r="R216" i="36"/>
  <c r="R215" i="36"/>
  <c r="R214" i="36"/>
  <c r="R213" i="36"/>
  <c r="R212" i="36"/>
  <c r="R211" i="36"/>
  <c r="R210" i="36"/>
  <c r="R209" i="36"/>
  <c r="R208" i="36"/>
  <c r="R207" i="36"/>
  <c r="R206" i="36"/>
  <c r="R205" i="36"/>
  <c r="R204" i="36"/>
  <c r="R203" i="36"/>
  <c r="R202" i="36"/>
  <c r="R201" i="36"/>
  <c r="R200" i="36"/>
  <c r="R199" i="36"/>
  <c r="R198" i="36"/>
  <c r="R197" i="36"/>
  <c r="R196" i="36"/>
  <c r="R195" i="36"/>
  <c r="R194" i="36"/>
  <c r="R193" i="36"/>
  <c r="R192" i="36"/>
  <c r="R191" i="36"/>
  <c r="R190" i="36"/>
  <c r="R189" i="36"/>
  <c r="R188" i="36"/>
  <c r="R187" i="36"/>
  <c r="R186" i="36"/>
  <c r="R185" i="36"/>
  <c r="R184" i="36"/>
  <c r="R183" i="36"/>
  <c r="R182" i="36"/>
  <c r="R181" i="36"/>
  <c r="R180" i="36"/>
  <c r="R179" i="36"/>
  <c r="R178" i="36"/>
  <c r="R177" i="36"/>
  <c r="R176" i="36"/>
  <c r="R175" i="36"/>
  <c r="R174" i="36"/>
  <c r="R173" i="36"/>
  <c r="R172" i="36"/>
  <c r="R171" i="36"/>
  <c r="R170" i="36"/>
  <c r="R169" i="36"/>
  <c r="R168" i="36"/>
  <c r="R167" i="36"/>
  <c r="R166" i="36"/>
  <c r="R165" i="36"/>
  <c r="R164" i="36"/>
  <c r="R163" i="36"/>
  <c r="R162" i="36"/>
  <c r="R161" i="36"/>
  <c r="R160" i="36"/>
  <c r="R159" i="36"/>
  <c r="R158" i="36"/>
  <c r="R157" i="36"/>
  <c r="R156" i="36"/>
  <c r="R155" i="36"/>
  <c r="R154" i="36"/>
  <c r="R153" i="36"/>
  <c r="R152" i="36"/>
  <c r="R151" i="36"/>
  <c r="R150" i="36"/>
  <c r="R149" i="36"/>
  <c r="R148" i="36"/>
  <c r="R147" i="36"/>
  <c r="R146" i="36"/>
  <c r="R145" i="36"/>
  <c r="R144" i="36"/>
  <c r="R143" i="36"/>
  <c r="R142" i="36"/>
  <c r="R141" i="36"/>
  <c r="R140" i="36"/>
  <c r="R139" i="36"/>
  <c r="R138" i="36"/>
  <c r="R137" i="36"/>
  <c r="R136" i="36"/>
  <c r="R135" i="36"/>
  <c r="R134" i="36"/>
  <c r="R133" i="36"/>
  <c r="R132" i="36"/>
  <c r="R131" i="36"/>
  <c r="R130" i="36"/>
  <c r="R129" i="36"/>
  <c r="R128" i="36"/>
  <c r="R127" i="36"/>
  <c r="R126" i="36"/>
  <c r="R125" i="36"/>
  <c r="R124" i="36"/>
  <c r="R123" i="36"/>
  <c r="R122" i="36"/>
  <c r="R121" i="36"/>
  <c r="R120" i="36"/>
  <c r="R119" i="36"/>
  <c r="R118" i="36"/>
  <c r="R117" i="36"/>
  <c r="R116" i="36"/>
  <c r="R115" i="36"/>
  <c r="R114" i="36"/>
  <c r="R113" i="36"/>
  <c r="R112" i="36"/>
  <c r="R111" i="36"/>
  <c r="R110" i="36"/>
  <c r="R109" i="36"/>
  <c r="R108" i="36"/>
  <c r="R107" i="36"/>
  <c r="R106" i="36"/>
  <c r="R105" i="36"/>
  <c r="R104" i="36"/>
  <c r="R103" i="36"/>
  <c r="R102" i="36"/>
  <c r="R101" i="36"/>
  <c r="R100" i="36"/>
  <c r="R99" i="36"/>
  <c r="R98" i="36"/>
  <c r="R97" i="36"/>
  <c r="R96" i="36"/>
  <c r="R95" i="36"/>
  <c r="R94" i="36"/>
  <c r="R93" i="36"/>
  <c r="A1" i="36"/>
  <c r="A1" i="34"/>
  <c r="A1" i="32"/>
  <c r="D7" i="26"/>
  <c r="A1" i="26"/>
  <c r="A1" i="25"/>
  <c r="E7" i="26"/>
  <c r="F7" i="26" s="1"/>
  <c r="G7" i="26" s="1"/>
  <c r="H7" i="26" s="1"/>
  <c r="I7" i="26" s="1"/>
  <c r="J7" i="26" s="1"/>
  <c r="K7" i="26" s="1"/>
  <c r="L7" i="26" s="1"/>
  <c r="M7" i="26" s="1"/>
  <c r="A1" i="14"/>
  <c r="A1" i="10"/>
  <c r="D7" i="7"/>
  <c r="E7" i="7" s="1"/>
  <c r="F7" i="7" s="1"/>
  <c r="G7" i="7" s="1"/>
  <c r="H7" i="7" s="1"/>
  <c r="I7" i="7" s="1"/>
  <c r="J7" i="7" s="1"/>
  <c r="K7" i="7" s="1"/>
  <c r="L7" i="7" s="1"/>
  <c r="A1" i="5"/>
  <c r="A1" i="4"/>
  <c r="A1" i="3"/>
  <c r="A1" i="2"/>
  <c r="E227" i="34"/>
  <c r="E225" i="34"/>
  <c r="AI311" i="36"/>
  <c r="AI663" i="36"/>
  <c r="AI129" i="36"/>
  <c r="AI498" i="36"/>
  <c r="AI570" i="36"/>
  <c r="AI837" i="36"/>
  <c r="AI303" i="36"/>
  <c r="AI436" i="36"/>
  <c r="AI703" i="36"/>
  <c r="AI506" i="36"/>
  <c r="AI239" i="36"/>
  <c r="AI420" i="36"/>
  <c r="AI153" i="36"/>
  <c r="AI719" i="36"/>
  <c r="AI578" i="36"/>
  <c r="AI757" i="36"/>
  <c r="AI580" i="36"/>
  <c r="AI338" i="36"/>
  <c r="AI605" i="36"/>
  <c r="AI827" i="36"/>
  <c r="AI293" i="36"/>
  <c r="AI864" i="36"/>
  <c r="AI428" i="36"/>
  <c r="AI695" i="36"/>
  <c r="AI404" i="36"/>
  <c r="AI671" i="36"/>
  <c r="AI444" i="36"/>
  <c r="AI177" i="36"/>
  <c r="AI781" i="36"/>
  <c r="AI247" i="36"/>
  <c r="AI442" i="36"/>
  <c r="AI736" i="36"/>
  <c r="AI204" i="36"/>
  <c r="AI356" i="36"/>
  <c r="AI888" i="36"/>
  <c r="AI315" i="36"/>
  <c r="AI581" i="36"/>
  <c r="AI847" i="36"/>
  <c r="AI287" i="36"/>
  <c r="AI553" i="36"/>
  <c r="AI669" i="36"/>
  <c r="AI137" i="36"/>
  <c r="AI527" i="36"/>
  <c r="AI261" i="36"/>
  <c r="AI281" i="36"/>
  <c r="AI813" i="36"/>
  <c r="AI547" i="36"/>
  <c r="AI872" i="36"/>
  <c r="AI613" i="36"/>
  <c r="AI855" i="36"/>
  <c r="AI588" i="36"/>
  <c r="AI854" i="36"/>
  <c r="AI586" i="36"/>
  <c r="AI852" i="36"/>
  <c r="AI307" i="36"/>
  <c r="AI839" i="36"/>
  <c r="AI545" i="36"/>
  <c r="AI279" i="36"/>
  <c r="AI542" i="36"/>
  <c r="AI808" i="36"/>
  <c r="AI208" i="36"/>
  <c r="AI740" i="36"/>
  <c r="AI468" i="36"/>
  <c r="AI734" i="36"/>
  <c r="AI195" i="36"/>
  <c r="AI727" i="36"/>
  <c r="AI292" i="36"/>
  <c r="AI558" i="36"/>
  <c r="AI824" i="36"/>
  <c r="AI816" i="36"/>
  <c r="AI284" i="36"/>
  <c r="AI246" i="36"/>
  <c r="AI512" i="36"/>
  <c r="AI778" i="36"/>
  <c r="AI726" i="36"/>
  <c r="AI460" i="36"/>
  <c r="AI180" i="36"/>
  <c r="AI712" i="36"/>
  <c r="AI433" i="36"/>
  <c r="AI699" i="36"/>
  <c r="AI347" i="36"/>
  <c r="AI265" i="36"/>
  <c r="AI531" i="36"/>
  <c r="AI317" i="36"/>
  <c r="AI583" i="36"/>
  <c r="AI301" i="36"/>
  <c r="AI567" i="36"/>
  <c r="AI597" i="36"/>
  <c r="D262" i="34"/>
  <c r="E262" i="34"/>
  <c r="AI873" i="36"/>
  <c r="AI173" i="36"/>
  <c r="AI130" i="36"/>
  <c r="AI335" i="36"/>
  <c r="AI601" i="36"/>
  <c r="AI867" i="36"/>
  <c r="AI838" i="36"/>
  <c r="AI572" i="36"/>
  <c r="AI252" i="36"/>
  <c r="AI518" i="36"/>
  <c r="AI485" i="36"/>
  <c r="AI751" i="36"/>
  <c r="AI418" i="36"/>
  <c r="AI684" i="36"/>
  <c r="AI100" i="36"/>
  <c r="AI632" i="36"/>
  <c r="AI773" i="36"/>
  <c r="AI234" i="36"/>
  <c r="AI882" i="36"/>
  <c r="AI616" i="36"/>
  <c r="AI564" i="36"/>
  <c r="AI298" i="36"/>
  <c r="AI471" i="36"/>
  <c r="AI737" i="36"/>
  <c r="AI192" i="36"/>
  <c r="AI724" i="36"/>
  <c r="AI165" i="36"/>
  <c r="AI697" i="36"/>
  <c r="AI753" i="36"/>
  <c r="AI297" i="36"/>
  <c r="AI829" i="36"/>
  <c r="AI766" i="36"/>
  <c r="AI596" i="36"/>
  <c r="AI330" i="36"/>
  <c r="AI802" i="36"/>
  <c r="AI270" i="36"/>
  <c r="AI682" i="36"/>
  <c r="AI416" i="36"/>
  <c r="AI118" i="36"/>
  <c r="AI384" i="36"/>
  <c r="AI529" i="36"/>
  <c r="AI263" i="36"/>
  <c r="AI795" i="36"/>
  <c r="AI225" i="36"/>
  <c r="AI491" i="36"/>
  <c r="AI415" i="36"/>
  <c r="AI681" i="36"/>
  <c r="AI657" i="36"/>
  <c r="AI125" i="36"/>
  <c r="AI446" i="36"/>
  <c r="AI540" i="36"/>
  <c r="AI806" i="36"/>
  <c r="AI511" i="36"/>
  <c r="AI777" i="36"/>
  <c r="AI745" i="36"/>
  <c r="AI213" i="36"/>
  <c r="AI673" i="36"/>
  <c r="AI407" i="36"/>
  <c r="AI135" i="36"/>
  <c r="AI667" i="36"/>
  <c r="AI401" i="36"/>
  <c r="AI349" i="36"/>
  <c r="AI615" i="36"/>
  <c r="AI589" i="36"/>
  <c r="AI161" i="36"/>
  <c r="AI797" i="36"/>
  <c r="AI889" i="36"/>
  <c r="AI720" i="36"/>
  <c r="AI693" i="36"/>
  <c r="AI569" i="36"/>
  <c r="AI332" i="36"/>
  <c r="AI260" i="36"/>
  <c r="AI760" i="36"/>
  <c r="AI692" i="36"/>
  <c r="AI606" i="36"/>
  <c r="AI497" i="36"/>
  <c r="AI277" i="36"/>
  <c r="AI543" i="36"/>
  <c r="AI249" i="36"/>
  <c r="AI515" i="36"/>
  <c r="AI196" i="36"/>
  <c r="AI728" i="36"/>
  <c r="AI189" i="36"/>
  <c r="AI455" i="36"/>
  <c r="AI434" i="36"/>
  <c r="AI700" i="36"/>
  <c r="AI168" i="36"/>
  <c r="AI656" i="36"/>
  <c r="AI124" i="36"/>
  <c r="AI390" i="36"/>
  <c r="AI641" i="36"/>
  <c r="AI109" i="36"/>
  <c r="D269" i="34"/>
  <c r="E269" i="34"/>
  <c r="AI715" i="36"/>
  <c r="AI674" i="36"/>
  <c r="AI634" i="36"/>
  <c r="AI477" i="36"/>
  <c r="D239" i="34"/>
  <c r="E239" i="34"/>
  <c r="AI857" i="36"/>
  <c r="E222" i="34"/>
  <c r="AI762" i="36"/>
  <c r="AI566" i="36"/>
  <c r="D265" i="34"/>
  <c r="E265" i="34"/>
  <c r="D248" i="34"/>
  <c r="E248" i="34"/>
  <c r="AI866" i="36"/>
  <c r="D250" i="34"/>
  <c r="E250" i="34"/>
  <c r="AI602" i="36"/>
  <c r="D268" i="34"/>
  <c r="E268" i="34"/>
  <c r="E243" i="34"/>
  <c r="AI273" i="36"/>
  <c r="AI539" i="36"/>
  <c r="AI805" i="36"/>
  <c r="AI514" i="36"/>
  <c r="AI248" i="36"/>
  <c r="AI780" i="36"/>
  <c r="AI489" i="36"/>
  <c r="AI223" i="36"/>
  <c r="AI755" i="36"/>
  <c r="AI367" i="36"/>
  <c r="AI101" i="36"/>
  <c r="AI633" i="36"/>
  <c r="AI394" i="36"/>
  <c r="AI128" i="36"/>
  <c r="AI660" i="36"/>
  <c r="AI612" i="36"/>
  <c r="AI878" i="36"/>
  <c r="AI346" i="36"/>
  <c r="AI209" i="36"/>
  <c r="AI741" i="36"/>
  <c r="AI475" i="36"/>
  <c r="AI184" i="36"/>
  <c r="AI716" i="36"/>
  <c r="AI450" i="36"/>
  <c r="AI159" i="36"/>
  <c r="AI425" i="36"/>
  <c r="AI691" i="36"/>
  <c r="AI313" i="36"/>
  <c r="AI579" i="36"/>
  <c r="AI845" i="36"/>
  <c r="AI850" i="36"/>
  <c r="AI318" i="36"/>
  <c r="AI584" i="36"/>
  <c r="AI549" i="36"/>
  <c r="AI283" i="36"/>
  <c r="AI815" i="36"/>
  <c r="AI256" i="36"/>
  <c r="AI788" i="36"/>
  <c r="AI522" i="36"/>
  <c r="AI302" i="36"/>
  <c r="AI568" i="36"/>
  <c r="AI834" i="36"/>
  <c r="AI144" i="36"/>
  <c r="AI410" i="36"/>
  <c r="AI676" i="36"/>
  <c r="AI123" i="36"/>
  <c r="AI389" i="36"/>
  <c r="AI655" i="36"/>
  <c r="AI865" i="36"/>
  <c r="AI333" i="36"/>
  <c r="AI599" i="36"/>
  <c r="AI508" i="36"/>
  <c r="AI774" i="36"/>
  <c r="AI242" i="36"/>
  <c r="AI217" i="36"/>
  <c r="AI749" i="36"/>
  <c r="AI483" i="36"/>
  <c r="AI193" i="36"/>
  <c r="AI725" i="36"/>
  <c r="AI459" i="36"/>
  <c r="AI115" i="36"/>
  <c r="AI647" i="36"/>
  <c r="AI381" i="36"/>
  <c r="AI590" i="36"/>
  <c r="AI856" i="36"/>
  <c r="AI324" i="36"/>
  <c r="AI175" i="36"/>
  <c r="AI707" i="36"/>
  <c r="AI441" i="36"/>
  <c r="AI417" i="36"/>
  <c r="AI683" i="36"/>
  <c r="AI151" i="36"/>
  <c r="AI609" i="36"/>
  <c r="AI868" i="36"/>
  <c r="AI328" i="36"/>
  <c r="AI594" i="36"/>
  <c r="AI853" i="36"/>
  <c r="AI316" i="36"/>
  <c r="AI582" i="36"/>
  <c r="AI309" i="36"/>
  <c r="AI575" i="36"/>
  <c r="AI295" i="36"/>
  <c r="AI828" i="36"/>
  <c r="AI618" i="36"/>
  <c r="AI541" i="36"/>
  <c r="AI535" i="36"/>
  <c r="AI526" i="36"/>
  <c r="AI517" i="36"/>
  <c r="AI504" i="36"/>
  <c r="AI495" i="36"/>
  <c r="AI486" i="36"/>
  <c r="AI206" i="36"/>
  <c r="AI738" i="36"/>
  <c r="AI454" i="36"/>
  <c r="AI439" i="36"/>
  <c r="AI430" i="36"/>
  <c r="AI421" i="36"/>
  <c r="AI687" i="36"/>
  <c r="AI890" i="36"/>
  <c r="AI141" i="36"/>
  <c r="AI395" i="36"/>
  <c r="AI127" i="36"/>
  <c r="AI659" i="36"/>
  <c r="AI387" i="36"/>
  <c r="AI370" i="36"/>
  <c r="AI99" i="36"/>
  <c r="AI803" i="36"/>
  <c r="AI271" i="36"/>
  <c r="AI322" i="36"/>
  <c r="AI350" i="36"/>
  <c r="AI320" i="36"/>
  <c r="AI300" i="36"/>
  <c r="AI546" i="36"/>
  <c r="AI812" i="36"/>
  <c r="AI280" i="36"/>
  <c r="AI254" i="36"/>
  <c r="AI245" i="36"/>
  <c r="AI481" i="36"/>
  <c r="AI210" i="36"/>
  <c r="AI201" i="36"/>
  <c r="AI733" i="36"/>
  <c r="AI458" i="36"/>
  <c r="AI448" i="36"/>
  <c r="AI176" i="36"/>
  <c r="AI167" i="36"/>
  <c r="AI158" i="36"/>
  <c r="AI149" i="36"/>
  <c r="AI145" i="36"/>
  <c r="AI677" i="36"/>
  <c r="AI136" i="36"/>
  <c r="AI668" i="36"/>
  <c r="AI386" i="36"/>
  <c r="AI114" i="36"/>
  <c r="AI646" i="36"/>
  <c r="AI375" i="36"/>
  <c r="AI103" i="36"/>
  <c r="AI635" i="36"/>
  <c r="AI843" i="36"/>
  <c r="AI818" i="36"/>
  <c r="AI793" i="36"/>
  <c r="AI735" i="36"/>
  <c r="AI665" i="36"/>
  <c r="AI556" i="36"/>
  <c r="AI469" i="36"/>
  <c r="AI399" i="36"/>
  <c r="AI336" i="36"/>
  <c r="AI220" i="36"/>
  <c r="AI110" i="36"/>
  <c r="AI881" i="36"/>
  <c r="AI334" i="36"/>
  <c r="AI600" i="36"/>
  <c r="AI859" i="36"/>
  <c r="AI840" i="36"/>
  <c r="AI299" i="36"/>
  <c r="AI565" i="36"/>
  <c r="AI831" i="36"/>
  <c r="AI294" i="36"/>
  <c r="AI560" i="36"/>
  <c r="AI886" i="36"/>
  <c r="AI285" i="36"/>
  <c r="AI551" i="36"/>
  <c r="AI278" i="36"/>
  <c r="AI544" i="36"/>
  <c r="AI268" i="36"/>
  <c r="AI800" i="36"/>
  <c r="AI259" i="36"/>
  <c r="AI791" i="36"/>
  <c r="AI250" i="36"/>
  <c r="AI782" i="36"/>
  <c r="AI244" i="36"/>
  <c r="AI776" i="36"/>
  <c r="AI214" i="36"/>
  <c r="AI746" i="36"/>
  <c r="AI462" i="36"/>
  <c r="AI181" i="36"/>
  <c r="AI713" i="36"/>
  <c r="AI172" i="36"/>
  <c r="AI704" i="36"/>
  <c r="AI163" i="36"/>
  <c r="AI154" i="36"/>
  <c r="AI148" i="36"/>
  <c r="AI680" i="36"/>
  <c r="AI403" i="36"/>
  <c r="AI132" i="36"/>
  <c r="AI119" i="36"/>
  <c r="AI651" i="36"/>
  <c r="AI341" i="36"/>
  <c r="AI559" i="36"/>
  <c r="AI288" i="36"/>
  <c r="AI554" i="36"/>
  <c r="AI530" i="36"/>
  <c r="AI264" i="36"/>
  <c r="AI513" i="36"/>
  <c r="AI499" i="36"/>
  <c r="AI765" i="36"/>
  <c r="AI490" i="36"/>
  <c r="AI218" i="36"/>
  <c r="AI466" i="36"/>
  <c r="AI457" i="36"/>
  <c r="AI186" i="36"/>
  <c r="AI685" i="36"/>
  <c r="AI391" i="36"/>
  <c r="AI319" i="36"/>
  <c r="AI585" i="36"/>
  <c r="AI325" i="36"/>
  <c r="AI591" i="36"/>
  <c r="AI622" i="36"/>
  <c r="AI819" i="36"/>
  <c r="AI809" i="36"/>
  <c r="AI253" i="36"/>
  <c r="AI785" i="36"/>
  <c r="AI289" i="36"/>
  <c r="AI236" i="36"/>
  <c r="AI227" i="36"/>
  <c r="AI222" i="36"/>
  <c r="AI754" i="36"/>
  <c r="AI470" i="36"/>
  <c r="AI190" i="36"/>
  <c r="AI722" i="36"/>
  <c r="AI694" i="36"/>
  <c r="AI157" i="36"/>
  <c r="AI689" i="36"/>
  <c r="AI413" i="36"/>
  <c r="AI140" i="36"/>
  <c r="AI672" i="36"/>
  <c r="AI131" i="36"/>
  <c r="AI379" i="36"/>
  <c r="AI107" i="36"/>
  <c r="AI243" i="36"/>
  <c r="AI229" i="36"/>
  <c r="AI871" i="36"/>
  <c r="AI272" i="36"/>
  <c r="AI262" i="36"/>
  <c r="AI794" i="36"/>
  <c r="AI523" i="36"/>
  <c r="AI789" i="36"/>
  <c r="AI241" i="36"/>
  <c r="AI232" i="36"/>
  <c r="AI226" i="36"/>
  <c r="AI758" i="36"/>
  <c r="AI474" i="36"/>
  <c r="AI465" i="36"/>
  <c r="AI194" i="36"/>
  <c r="AI435" i="36"/>
  <c r="AI169" i="36"/>
  <c r="AI166" i="36"/>
  <c r="AI698" i="36"/>
  <c r="AI426" i="36"/>
  <c r="AI409" i="36"/>
  <c r="AI400" i="36"/>
  <c r="AI662" i="36"/>
  <c r="AI383" i="36"/>
  <c r="AI106" i="36"/>
  <c r="AI638" i="36"/>
  <c r="AI449" i="36"/>
  <c r="AI577" i="36"/>
  <c r="AI537" i="36"/>
  <c r="AI353" i="36"/>
  <c r="AI877" i="36"/>
  <c r="AI345" i="36"/>
  <c r="AI603" i="36"/>
  <c r="AI310" i="36"/>
  <c r="AI306" i="36"/>
  <c r="AI621" i="36"/>
  <c r="AI355" i="36"/>
  <c r="AI822" i="36"/>
  <c r="AI532" i="36"/>
  <c r="AI235" i="36"/>
  <c r="AI767" i="36"/>
  <c r="AI478" i="36"/>
  <c r="AI198" i="36"/>
  <c r="AI730" i="36"/>
  <c r="AI445" i="36"/>
  <c r="AI711" i="36"/>
  <c r="AI431" i="36"/>
  <c r="AI422" i="36"/>
  <c r="AI412" i="36"/>
  <c r="AI405" i="36"/>
  <c r="AI378" i="36"/>
  <c r="AI371" i="36"/>
  <c r="AI185" i="36"/>
  <c r="AI359" i="36"/>
  <c r="AI887" i="36"/>
  <c r="AI863" i="36"/>
  <c r="AI823" i="36"/>
  <c r="AI798" i="36"/>
  <c r="AI717" i="36"/>
  <c r="AI625" i="36"/>
  <c r="AI576" i="36"/>
  <c r="AI561" i="36"/>
  <c r="AI487" i="36"/>
  <c r="AI365" i="36"/>
  <c r="AI337" i="36"/>
  <c r="AI296" i="36"/>
  <c r="AI269" i="36"/>
  <c r="AI212" i="36"/>
  <c r="AI171" i="36"/>
  <c r="AI156" i="36"/>
  <c r="AI116" i="36"/>
  <c r="AI344" i="36"/>
  <c r="AI329" i="36"/>
  <c r="AI571" i="36"/>
  <c r="AI305" i="36"/>
  <c r="AI833" i="36"/>
  <c r="AI548" i="36"/>
  <c r="AI772" i="36"/>
  <c r="AI763" i="36"/>
  <c r="AI482" i="36"/>
  <c r="AI473" i="36"/>
  <c r="AI202" i="36"/>
  <c r="AI440" i="36"/>
  <c r="AI122" i="36"/>
  <c r="AI654" i="36"/>
  <c r="AI111" i="36"/>
  <c r="AI643" i="36"/>
  <c r="F31" i="34"/>
  <c r="AD142" i="36"/>
  <c r="L8" i="34"/>
  <c r="D8" i="34"/>
  <c r="E8" i="34"/>
  <c r="T8" i="34"/>
  <c r="L9" i="34"/>
  <c r="D9" i="34"/>
  <c r="E9" i="34"/>
  <c r="T9" i="34"/>
  <c r="L10" i="34"/>
  <c r="D10" i="34"/>
  <c r="E10" i="34"/>
  <c r="T10" i="34"/>
  <c r="L11" i="34"/>
  <c r="D11" i="34"/>
  <c r="E11" i="34"/>
  <c r="T11" i="34"/>
  <c r="L12" i="34"/>
  <c r="D12" i="34"/>
  <c r="E12" i="34"/>
  <c r="M8" i="34"/>
  <c r="F8" i="34"/>
  <c r="N8" i="34"/>
  <c r="F9" i="34"/>
  <c r="N9" i="34"/>
  <c r="F10" i="34"/>
  <c r="N10" i="34"/>
  <c r="F11" i="34"/>
  <c r="N11" i="34"/>
  <c r="F12" i="34"/>
  <c r="N12" i="34"/>
  <c r="F13" i="34"/>
  <c r="N13" i="34"/>
  <c r="F14" i="34"/>
  <c r="N14" i="34"/>
  <c r="F15" i="34"/>
  <c r="N15" i="34"/>
  <c r="F16" i="34"/>
  <c r="N16" i="34"/>
  <c r="F17" i="34"/>
  <c r="N17" i="34"/>
  <c r="F18" i="34"/>
  <c r="N18" i="34"/>
  <c r="F19" i="34"/>
  <c r="N19" i="34"/>
  <c r="F20" i="34"/>
  <c r="N20" i="34"/>
  <c r="F21" i="34"/>
  <c r="N21" i="34"/>
  <c r="F22" i="34"/>
  <c r="N22" i="34"/>
  <c r="F23" i="34"/>
  <c r="N23" i="34"/>
  <c r="F24" i="34"/>
  <c r="N24" i="34"/>
  <c r="F25" i="34"/>
  <c r="N25" i="34"/>
  <c r="G8" i="34"/>
  <c r="H8" i="34"/>
  <c r="P8" i="34"/>
  <c r="H9" i="34"/>
  <c r="P9" i="34"/>
  <c r="H10" i="34"/>
  <c r="P10" i="34"/>
  <c r="H11" i="34"/>
  <c r="P11" i="34"/>
  <c r="H12" i="34"/>
  <c r="P12" i="34"/>
  <c r="H13" i="34"/>
  <c r="P13" i="34"/>
  <c r="H14" i="34"/>
  <c r="P14" i="34"/>
  <c r="H15" i="34"/>
  <c r="P15" i="34"/>
  <c r="H16" i="34"/>
  <c r="P16" i="34"/>
  <c r="H17" i="34"/>
  <c r="P17" i="34"/>
  <c r="H18" i="34"/>
  <c r="P18" i="34"/>
  <c r="H19" i="34"/>
  <c r="P19" i="34"/>
  <c r="H20" i="34"/>
  <c r="K8" i="34"/>
  <c r="S8" i="34"/>
  <c r="K9" i="34"/>
  <c r="S9" i="34"/>
  <c r="K10" i="34"/>
  <c r="S10" i="34"/>
  <c r="K11" i="34"/>
  <c r="S11" i="34"/>
  <c r="K12" i="34"/>
  <c r="S12" i="34"/>
  <c r="K13" i="34"/>
  <c r="S13" i="34"/>
  <c r="K14" i="34"/>
  <c r="S14" i="34"/>
  <c r="K15" i="34"/>
  <c r="S15" i="34"/>
  <c r="K16" i="34"/>
  <c r="S16" i="34"/>
  <c r="K17" i="34"/>
  <c r="S17" i="34"/>
  <c r="K18" i="34"/>
  <c r="S18" i="34"/>
  <c r="K19" i="34"/>
  <c r="S19" i="34"/>
  <c r="K20" i="34"/>
  <c r="S20" i="34"/>
  <c r="K21" i="34"/>
  <c r="S21" i="34"/>
  <c r="K22" i="34"/>
  <c r="S22" i="34"/>
  <c r="K23" i="34"/>
  <c r="S23" i="34"/>
  <c r="K24" i="34"/>
  <c r="S24" i="34"/>
  <c r="K25" i="34"/>
  <c r="S25" i="34"/>
  <c r="K26" i="34"/>
  <c r="S26" i="34"/>
  <c r="K27" i="34"/>
  <c r="S27" i="34"/>
  <c r="K28" i="34"/>
  <c r="S28" i="34"/>
  <c r="K29" i="34"/>
  <c r="S29" i="34"/>
  <c r="K30" i="34"/>
  <c r="S30" i="34"/>
  <c r="K31" i="34"/>
  <c r="F272" i="34"/>
  <c r="F271" i="34"/>
  <c r="F270" i="34"/>
  <c r="F269" i="34"/>
  <c r="F268" i="34"/>
  <c r="F267" i="34"/>
  <c r="F266" i="34"/>
  <c r="F265" i="34"/>
  <c r="F264" i="34"/>
  <c r="F263" i="34"/>
  <c r="F262" i="34"/>
  <c r="F261" i="34"/>
  <c r="F260" i="34"/>
  <c r="F259" i="34"/>
  <c r="F258" i="34"/>
  <c r="F257" i="34"/>
  <c r="F256" i="34"/>
  <c r="F255" i="34"/>
  <c r="F254" i="34"/>
  <c r="F253" i="34"/>
  <c r="F252" i="34"/>
  <c r="F251" i="34"/>
  <c r="F250" i="34"/>
  <c r="F249" i="34"/>
  <c r="F248" i="34"/>
  <c r="F247" i="34"/>
  <c r="F246" i="34"/>
  <c r="F245" i="34"/>
  <c r="F244" i="34"/>
  <c r="F243" i="34"/>
  <c r="F242" i="34"/>
  <c r="F241" i="34"/>
  <c r="F240" i="34"/>
  <c r="F239" i="34"/>
  <c r="F238" i="34"/>
  <c r="F237" i="34"/>
  <c r="F236" i="34"/>
  <c r="F235" i="34"/>
  <c r="F234" i="34"/>
  <c r="F233" i="34"/>
  <c r="F232" i="34"/>
  <c r="F231" i="34"/>
  <c r="F230" i="34"/>
  <c r="F229" i="34"/>
  <c r="F228" i="34"/>
  <c r="F227" i="34"/>
  <c r="F226" i="34"/>
  <c r="F225" i="34"/>
  <c r="F224" i="34"/>
  <c r="F223" i="34"/>
  <c r="F222" i="34"/>
  <c r="F221" i="34"/>
  <c r="F220" i="34"/>
  <c r="F219" i="34"/>
  <c r="F218" i="34"/>
  <c r="F217" i="34"/>
  <c r="F216" i="34"/>
  <c r="F215" i="34"/>
  <c r="F214" i="34"/>
  <c r="F213" i="34"/>
  <c r="F212" i="34"/>
  <c r="F211" i="34"/>
  <c r="F210" i="34"/>
  <c r="F209" i="34"/>
  <c r="F208" i="34"/>
  <c r="F207" i="34"/>
  <c r="F206" i="34"/>
  <c r="F205" i="34"/>
  <c r="F204" i="34"/>
  <c r="F203" i="34"/>
  <c r="F202" i="34"/>
  <c r="F201" i="34"/>
  <c r="F200" i="34"/>
  <c r="F199" i="34"/>
  <c r="F198" i="34"/>
  <c r="F197" i="34"/>
  <c r="F196" i="34"/>
  <c r="F195" i="34"/>
  <c r="F194" i="34"/>
  <c r="F193" i="34"/>
  <c r="F192" i="34"/>
  <c r="F191" i="34"/>
  <c r="F190" i="34"/>
  <c r="F189" i="34"/>
  <c r="F188" i="34"/>
  <c r="F187" i="34"/>
  <c r="F186" i="34"/>
  <c r="F185" i="34"/>
  <c r="F184" i="34"/>
  <c r="F183" i="34"/>
  <c r="F182" i="34"/>
  <c r="F181" i="34"/>
  <c r="F180" i="34"/>
  <c r="F179" i="34"/>
  <c r="F178" i="34"/>
  <c r="F177" i="34"/>
  <c r="F176" i="34"/>
  <c r="F175" i="34"/>
  <c r="F174" i="34"/>
  <c r="F173" i="34"/>
  <c r="F171" i="34"/>
  <c r="F170" i="34"/>
  <c r="F169" i="34"/>
  <c r="F168" i="34"/>
  <c r="F167" i="34"/>
  <c r="F166" i="34"/>
  <c r="F165" i="34"/>
  <c r="F164" i="34"/>
  <c r="F163" i="34"/>
  <c r="F162" i="34"/>
  <c r="F161" i="34"/>
  <c r="F160" i="34"/>
  <c r="F159" i="34"/>
  <c r="F158" i="34"/>
  <c r="F157" i="34"/>
  <c r="F156" i="34"/>
  <c r="F155" i="34"/>
  <c r="F154" i="34"/>
  <c r="F153" i="34"/>
  <c r="F152" i="34"/>
  <c r="F151" i="34"/>
  <c r="F150" i="34"/>
  <c r="F149" i="34"/>
  <c r="F148" i="34"/>
  <c r="F147" i="34"/>
  <c r="F146" i="34"/>
  <c r="F145" i="34"/>
  <c r="F144" i="34"/>
  <c r="F143" i="34"/>
  <c r="F142" i="34"/>
  <c r="F141" i="34"/>
  <c r="F140" i="34"/>
  <c r="F139" i="34"/>
  <c r="F138" i="34"/>
  <c r="F137" i="34"/>
  <c r="F136" i="34"/>
  <c r="F135" i="34"/>
  <c r="F134" i="34"/>
  <c r="F133" i="34"/>
  <c r="F132" i="34"/>
  <c r="F131" i="34"/>
  <c r="F130" i="34"/>
  <c r="F129" i="34"/>
  <c r="F128" i="34"/>
  <c r="F127" i="34"/>
  <c r="F126" i="34"/>
  <c r="F125" i="34"/>
  <c r="F124" i="34"/>
  <c r="F123" i="34"/>
  <c r="F122" i="34"/>
  <c r="F121" i="34"/>
  <c r="F120" i="34"/>
  <c r="F119" i="34"/>
  <c r="F118" i="34"/>
  <c r="F117" i="34"/>
  <c r="F116" i="34"/>
  <c r="F115" i="34"/>
  <c r="F114" i="34"/>
  <c r="F113" i="34"/>
  <c r="F112" i="34"/>
  <c r="F111" i="34"/>
  <c r="F110" i="34"/>
  <c r="F109" i="34"/>
  <c r="F108" i="34"/>
  <c r="F107" i="34"/>
  <c r="F106" i="34"/>
  <c r="F105" i="34"/>
  <c r="F104" i="34"/>
  <c r="F103" i="34"/>
  <c r="F102" i="34"/>
  <c r="F101" i="34"/>
  <c r="F100" i="34"/>
  <c r="F99" i="34"/>
  <c r="F98" i="34"/>
  <c r="F96" i="34"/>
  <c r="F95" i="34"/>
  <c r="F94" i="34"/>
  <c r="F93" i="34"/>
  <c r="F92" i="34"/>
  <c r="F91" i="34"/>
  <c r="F90" i="34"/>
  <c r="F89" i="34"/>
  <c r="F88" i="34"/>
  <c r="F87" i="34"/>
  <c r="F86" i="34"/>
  <c r="F85" i="34"/>
  <c r="F84" i="34"/>
  <c r="F83" i="34"/>
  <c r="F82" i="34"/>
  <c r="F81" i="34"/>
  <c r="F80" i="34"/>
  <c r="F79" i="34"/>
  <c r="F78" i="34"/>
  <c r="F77" i="34"/>
  <c r="F76" i="34"/>
  <c r="F75" i="34"/>
  <c r="F74" i="34"/>
  <c r="F73" i="34"/>
  <c r="F72" i="34"/>
  <c r="F71" i="34"/>
  <c r="F70" i="34"/>
  <c r="F69" i="34"/>
  <c r="F68" i="34"/>
  <c r="F67" i="34"/>
  <c r="F66" i="34"/>
  <c r="F65" i="34"/>
  <c r="F64" i="34"/>
  <c r="F63" i="34"/>
  <c r="F62" i="34"/>
  <c r="F61" i="34"/>
  <c r="F60" i="34"/>
  <c r="F59" i="34"/>
  <c r="F58" i="34"/>
  <c r="F57" i="34"/>
  <c r="F56" i="34"/>
  <c r="F55" i="34"/>
  <c r="F54" i="34"/>
  <c r="F53" i="34"/>
  <c r="F52" i="34"/>
  <c r="F51" i="34"/>
  <c r="F50" i="34"/>
  <c r="F49" i="34"/>
  <c r="F48" i="34"/>
  <c r="F47" i="34"/>
  <c r="F46" i="34"/>
  <c r="F45" i="34"/>
  <c r="F44" i="34"/>
  <c r="F43" i="34"/>
  <c r="F42" i="34"/>
  <c r="F41" i="34"/>
  <c r="F40" i="34"/>
  <c r="F39" i="34"/>
  <c r="F38" i="34"/>
  <c r="F37" i="34"/>
  <c r="F36" i="34"/>
  <c r="F35" i="34"/>
  <c r="F34" i="34"/>
  <c r="F33" i="34"/>
  <c r="F32" i="34"/>
  <c r="AI862" i="36"/>
  <c r="F28" i="34"/>
  <c r="F29" i="34"/>
  <c r="F30" i="34"/>
  <c r="F26" i="34"/>
  <c r="AS884" i="36"/>
  <c r="AS876" i="36"/>
  <c r="AS868" i="36"/>
  <c r="AS860" i="36"/>
  <c r="AS852" i="36"/>
  <c r="AS844" i="36"/>
  <c r="AS836" i="36"/>
  <c r="AS828" i="36"/>
  <c r="AS820" i="36"/>
  <c r="AS812" i="36"/>
  <c r="AS804" i="36"/>
  <c r="AS796" i="36"/>
  <c r="AS788" i="36"/>
  <c r="AS780" i="36"/>
  <c r="AS772" i="36"/>
  <c r="AS764" i="36"/>
  <c r="AS756" i="36"/>
  <c r="AS748" i="36"/>
  <c r="AS740" i="36"/>
  <c r="AS732" i="36"/>
  <c r="AS724" i="36"/>
  <c r="AS716" i="36"/>
  <c r="AS708" i="36"/>
  <c r="AS700" i="36"/>
  <c r="AS692" i="36"/>
  <c r="AS684" i="36"/>
  <c r="AS676" i="36"/>
  <c r="AS668" i="36"/>
  <c r="AS660" i="36"/>
  <c r="AS652" i="36"/>
  <c r="AS644" i="36"/>
  <c r="AS636" i="36"/>
  <c r="AS628" i="36"/>
  <c r="AS620" i="36"/>
  <c r="AS612" i="36"/>
  <c r="AS604" i="36"/>
  <c r="AS596" i="36"/>
  <c r="AS588" i="36"/>
  <c r="AS580" i="36"/>
  <c r="AS572" i="36"/>
  <c r="AS564" i="36"/>
  <c r="AS556" i="36"/>
  <c r="AS548" i="36"/>
  <c r="AS540" i="36"/>
  <c r="AS532" i="36"/>
  <c r="AS524" i="36"/>
  <c r="AS516" i="36"/>
  <c r="AS508" i="36"/>
  <c r="AS500" i="36"/>
  <c r="AS492" i="36"/>
  <c r="AS484" i="36"/>
  <c r="AS476" i="36"/>
  <c r="AS468" i="36"/>
  <c r="AS460" i="36"/>
  <c r="AS452" i="36"/>
  <c r="AS444" i="36"/>
  <c r="AS436" i="36"/>
  <c r="AS428" i="36"/>
  <c r="AS420" i="36"/>
  <c r="AS412" i="36"/>
  <c r="AS404" i="36"/>
  <c r="AS396" i="36"/>
  <c r="AS388" i="36"/>
  <c r="AS380" i="36"/>
  <c r="AS372" i="36"/>
  <c r="AS364" i="36"/>
  <c r="AS356" i="36"/>
  <c r="AS348" i="36"/>
  <c r="AS340" i="36"/>
  <c r="AS332" i="36"/>
  <c r="AS324" i="36"/>
  <c r="AS316" i="36"/>
  <c r="AS308" i="36"/>
  <c r="AS300" i="36"/>
  <c r="AS292" i="36"/>
  <c r="AS284" i="36"/>
  <c r="AS276" i="36"/>
  <c r="AS268" i="36"/>
  <c r="AS260" i="36"/>
  <c r="AS252" i="36"/>
  <c r="AS244" i="36"/>
  <c r="AS236" i="36"/>
  <c r="AS228" i="36"/>
  <c r="AS220" i="36"/>
  <c r="AS212" i="36"/>
  <c r="AS204" i="36"/>
  <c r="AS196" i="36"/>
  <c r="AS188" i="36"/>
  <c r="AS180" i="36"/>
  <c r="AS172" i="36"/>
  <c r="AS164" i="36"/>
  <c r="AS156" i="36"/>
  <c r="AS148" i="36"/>
  <c r="AS140" i="36"/>
  <c r="AS132" i="36"/>
  <c r="AS124" i="36"/>
  <c r="AS116" i="36"/>
  <c r="AS108" i="36"/>
  <c r="AS100" i="36"/>
  <c r="AD890" i="36"/>
  <c r="AD882" i="36"/>
  <c r="AD874" i="36"/>
  <c r="AD866" i="36"/>
  <c r="AD858" i="36"/>
  <c r="AD850" i="36"/>
  <c r="AD842" i="36"/>
  <c r="AD834" i="36"/>
  <c r="AD826" i="36"/>
  <c r="AD818" i="36"/>
  <c r="AD810" i="36"/>
  <c r="AD802" i="36"/>
  <c r="AD794" i="36"/>
  <c r="AD786" i="36"/>
  <c r="AD778" i="36"/>
  <c r="AD770" i="36"/>
  <c r="AD762" i="36"/>
  <c r="AD754" i="36"/>
  <c r="AD746" i="36"/>
  <c r="AD738" i="36"/>
  <c r="AD730" i="36"/>
  <c r="AD722" i="36"/>
  <c r="AD714" i="36"/>
  <c r="AD706" i="36"/>
  <c r="AD698" i="36"/>
  <c r="AD690" i="36"/>
  <c r="AD682" i="36"/>
  <c r="AD674" i="36"/>
  <c r="AD666" i="36"/>
  <c r="AD650" i="36"/>
  <c r="AD642" i="36"/>
  <c r="AD634" i="36"/>
  <c r="AD626" i="36"/>
  <c r="AD618" i="36"/>
  <c r="AD610" i="36"/>
  <c r="AD602" i="36"/>
  <c r="AD594" i="36"/>
  <c r="AD586" i="36"/>
  <c r="AD578" i="36"/>
  <c r="AD570" i="36"/>
  <c r="AD562" i="36"/>
  <c r="AD554" i="36"/>
  <c r="AD546" i="36"/>
  <c r="AD538" i="36"/>
  <c r="AD530" i="36"/>
  <c r="AD522" i="36"/>
  <c r="AD514" i="36"/>
  <c r="AD506" i="36"/>
  <c r="AD498" i="36"/>
  <c r="AD490" i="36"/>
  <c r="AD482" i="36"/>
  <c r="AD474" i="36"/>
  <c r="AD466" i="36"/>
  <c r="AD458" i="36"/>
  <c r="AD450" i="36"/>
  <c r="AD442" i="36"/>
  <c r="AD434" i="36"/>
  <c r="AD426" i="36"/>
  <c r="AD418" i="36"/>
  <c r="AD410" i="36"/>
  <c r="AD402" i="36"/>
  <c r="AD394" i="36"/>
  <c r="AD386" i="36"/>
  <c r="AD378" i="36"/>
  <c r="AD370" i="36"/>
  <c r="AD362" i="36"/>
  <c r="AD354" i="36"/>
  <c r="AD346" i="36"/>
  <c r="AD338" i="36"/>
  <c r="AD330" i="36"/>
  <c r="AD322" i="36"/>
  <c r="AD314" i="36"/>
  <c r="AD306" i="36"/>
  <c r="AD298" i="36"/>
  <c r="AD290" i="36"/>
  <c r="AD282" i="36"/>
  <c r="AD274" i="36"/>
  <c r="AD266" i="36"/>
  <c r="AD258" i="36"/>
  <c r="AD249" i="36"/>
  <c r="AD238" i="36"/>
  <c r="AD228" i="36"/>
  <c r="AD217" i="36"/>
  <c r="AD201" i="36"/>
  <c r="AD182" i="36"/>
  <c r="AD156" i="36"/>
  <c r="AD116" i="36"/>
  <c r="AS883" i="36"/>
  <c r="AS875" i="36"/>
  <c r="AS867" i="36"/>
  <c r="AS859" i="36"/>
  <c r="AS851" i="36"/>
  <c r="AS843" i="36"/>
  <c r="AS835" i="36"/>
  <c r="AS827" i="36"/>
  <c r="AS819" i="36"/>
  <c r="AS811" i="36"/>
  <c r="AS803" i="36"/>
  <c r="AS795" i="36"/>
  <c r="AS787" i="36"/>
  <c r="AS779" i="36"/>
  <c r="AS771" i="36"/>
  <c r="AS763" i="36"/>
  <c r="AS755" i="36"/>
  <c r="AS747" i="36"/>
  <c r="AS739" i="36"/>
  <c r="AS731" i="36"/>
  <c r="AS723" i="36"/>
  <c r="AS715" i="36"/>
  <c r="AS707" i="36"/>
  <c r="AS699" i="36"/>
  <c r="AS691" i="36"/>
  <c r="AS683" i="36"/>
  <c r="AS675" i="36"/>
  <c r="AS667" i="36"/>
  <c r="AS659" i="36"/>
  <c r="AS651" i="36"/>
  <c r="AS643" i="36"/>
  <c r="AS635" i="36"/>
  <c r="AS627" i="36"/>
  <c r="AS619" i="36"/>
  <c r="AS611" i="36"/>
  <c r="AS603" i="36"/>
  <c r="AS595" i="36"/>
  <c r="AS587" i="36"/>
  <c r="AS579" i="36"/>
  <c r="AS571" i="36"/>
  <c r="AS563" i="36"/>
  <c r="AS555" i="36"/>
  <c r="AS547" i="36"/>
  <c r="AS539" i="36"/>
  <c r="AS531" i="36"/>
  <c r="AS523" i="36"/>
  <c r="AS515" i="36"/>
  <c r="AS507" i="36"/>
  <c r="AS499" i="36"/>
  <c r="AS491" i="36"/>
  <c r="AS483" i="36"/>
  <c r="AS475" i="36"/>
  <c r="AS467" i="36"/>
  <c r="AS459" i="36"/>
  <c r="AS451" i="36"/>
  <c r="AS443" i="36"/>
  <c r="AS435" i="36"/>
  <c r="AS427" i="36"/>
  <c r="AS419" i="36"/>
  <c r="AS411" i="36"/>
  <c r="AS403" i="36"/>
  <c r="AS395" i="36"/>
  <c r="AS387" i="36"/>
  <c r="AS379" i="36"/>
  <c r="AS371" i="36"/>
  <c r="AS363" i="36"/>
  <c r="AS355" i="36"/>
  <c r="AS347" i="36"/>
  <c r="AS339" i="36"/>
  <c r="AS331" i="36"/>
  <c r="AS323" i="36"/>
  <c r="AS315" i="36"/>
  <c r="AS307" i="36"/>
  <c r="AS299" i="36"/>
  <c r="AS291" i="36"/>
  <c r="AS283" i="36"/>
  <c r="AS275" i="36"/>
  <c r="AS267" i="36"/>
  <c r="AS259" i="36"/>
  <c r="AS251" i="36"/>
  <c r="AS243" i="36"/>
  <c r="AS235" i="36"/>
  <c r="AS227" i="36"/>
  <c r="AS219" i="36"/>
  <c r="AS211" i="36"/>
  <c r="AS203" i="36"/>
  <c r="AS195" i="36"/>
  <c r="AS187" i="36"/>
  <c r="AS179" i="36"/>
  <c r="AS171" i="36"/>
  <c r="AS163" i="36"/>
  <c r="AS155" i="36"/>
  <c r="AS147" i="36"/>
  <c r="AS139" i="36"/>
  <c r="AS131" i="36"/>
  <c r="AS123" i="36"/>
  <c r="AS115" i="36"/>
  <c r="AS107" i="36"/>
  <c r="AS99" i="36"/>
  <c r="AD889" i="36"/>
  <c r="AD881" i="36"/>
  <c r="AD873" i="36"/>
  <c r="AD865" i="36"/>
  <c r="AD849" i="36"/>
  <c r="AD841" i="36"/>
  <c r="AD833" i="36"/>
  <c r="AD825" i="36"/>
  <c r="AD817" i="36"/>
  <c r="AD809" i="36"/>
  <c r="AD801" i="36"/>
  <c r="AD793" i="36"/>
  <c r="AD785" i="36"/>
  <c r="AD777" i="36"/>
  <c r="AD769" i="36"/>
  <c r="AD761" i="36"/>
  <c r="AD753" i="36"/>
  <c r="AD745" i="36"/>
  <c r="AD737" i="36"/>
  <c r="AD729" i="36"/>
  <c r="AD721" i="36"/>
  <c r="AD713" i="36"/>
  <c r="AD705" i="36"/>
  <c r="AD697" i="36"/>
  <c r="AD689" i="36"/>
  <c r="AD681" i="36"/>
  <c r="AD673" i="36"/>
  <c r="AD665" i="36"/>
  <c r="AD657" i="36"/>
  <c r="AD649" i="36"/>
  <c r="AD641" i="36"/>
  <c r="AD633" i="36"/>
  <c r="AD625" i="36"/>
  <c r="AD617" i="36"/>
  <c r="AD609" i="36"/>
  <c r="AD601" i="36"/>
  <c r="AD593" i="36"/>
  <c r="AD585" i="36"/>
  <c r="AD577" i="36"/>
  <c r="AD569" i="36"/>
  <c r="AD561" i="36"/>
  <c r="AD553" i="36"/>
  <c r="AD545" i="36"/>
  <c r="AD537" i="36"/>
  <c r="AD529" i="36"/>
  <c r="AD521" i="36"/>
  <c r="AD513" i="36"/>
  <c r="AD505" i="36"/>
  <c r="AD497" i="36"/>
  <c r="AD489" i="36"/>
  <c r="AD481" i="36"/>
  <c r="AD473" i="36"/>
  <c r="AD465" i="36"/>
  <c r="AD457" i="36"/>
  <c r="AD449" i="36"/>
  <c r="AD441" i="36"/>
  <c r="AD433" i="36"/>
  <c r="AD425" i="36"/>
  <c r="AD417" i="36"/>
  <c r="AD409" i="36"/>
  <c r="AD401" i="36"/>
  <c r="AD393" i="36"/>
  <c r="AD385" i="36"/>
  <c r="AD377" i="36"/>
  <c r="AD369" i="36"/>
  <c r="AD361" i="36"/>
  <c r="AD353" i="36"/>
  <c r="AD345" i="36"/>
  <c r="AD337" i="36"/>
  <c r="AD329" i="36"/>
  <c r="AD321" i="36"/>
  <c r="AD313" i="36"/>
  <c r="AD305" i="36"/>
  <c r="AD297" i="36"/>
  <c r="AD289" i="36"/>
  <c r="AD281" i="36"/>
  <c r="AD273" i="36"/>
  <c r="AD265" i="36"/>
  <c r="AD257" i="36"/>
  <c r="AD248" i="36"/>
  <c r="AD237" i="36"/>
  <c r="AD226" i="36"/>
  <c r="AD214" i="36"/>
  <c r="AD198" i="36"/>
  <c r="AD180" i="36"/>
  <c r="AD150" i="36"/>
  <c r="AD108" i="36"/>
  <c r="AS890" i="36"/>
  <c r="AS882" i="36"/>
  <c r="AS874" i="36"/>
  <c r="AS866" i="36"/>
  <c r="AS858" i="36"/>
  <c r="AS850" i="36"/>
  <c r="AS842" i="36"/>
  <c r="AS834" i="36"/>
  <c r="AS826" i="36"/>
  <c r="AS818" i="36"/>
  <c r="AS810" i="36"/>
  <c r="AS802" i="36"/>
  <c r="AS794" i="36"/>
  <c r="AS786" i="36"/>
  <c r="AS778" i="36"/>
  <c r="AS770" i="36"/>
  <c r="AS762" i="36"/>
  <c r="AS754" i="36"/>
  <c r="AS746" i="36"/>
  <c r="AS738" i="36"/>
  <c r="AS730" i="36"/>
  <c r="AS722" i="36"/>
  <c r="AS714" i="36"/>
  <c r="AS706" i="36"/>
  <c r="AS698" i="36"/>
  <c r="AS690" i="36"/>
  <c r="AS682" i="36"/>
  <c r="AS674" i="36"/>
  <c r="AS666" i="36"/>
  <c r="AS658" i="36"/>
  <c r="AS650" i="36"/>
  <c r="AS642" i="36"/>
  <c r="AS634" i="36"/>
  <c r="AS626" i="36"/>
  <c r="AS618" i="36"/>
  <c r="AS610" i="36"/>
  <c r="AS602" i="36"/>
  <c r="AS594" i="36"/>
  <c r="AS586" i="36"/>
  <c r="AS578" i="36"/>
  <c r="AS570" i="36"/>
  <c r="AS562" i="36"/>
  <c r="AS554" i="36"/>
  <c r="AS546" i="36"/>
  <c r="AS538" i="36"/>
  <c r="AS530" i="36"/>
  <c r="AS522" i="36"/>
  <c r="AS514" i="36"/>
  <c r="AS506" i="36"/>
  <c r="AS498" i="36"/>
  <c r="AS490" i="36"/>
  <c r="AS482" i="36"/>
  <c r="AS474" i="36"/>
  <c r="AS466" i="36"/>
  <c r="AS458" i="36"/>
  <c r="AS450" i="36"/>
  <c r="AS442" i="36"/>
  <c r="AS434" i="36"/>
  <c r="AS426" i="36"/>
  <c r="AS418" i="36"/>
  <c r="AS410" i="36"/>
  <c r="AS402" i="36"/>
  <c r="AS394" i="36"/>
  <c r="AS386" i="36"/>
  <c r="AS378" i="36"/>
  <c r="AS370" i="36"/>
  <c r="AS362" i="36"/>
  <c r="AS354" i="36"/>
  <c r="AS346" i="36"/>
  <c r="AS338" i="36"/>
  <c r="AS330" i="36"/>
  <c r="AS322" i="36"/>
  <c r="AS314" i="36"/>
  <c r="AS306" i="36"/>
  <c r="AS298" i="36"/>
  <c r="AS290" i="36"/>
  <c r="AS282" i="36"/>
  <c r="AS274" i="36"/>
  <c r="AS266" i="36"/>
  <c r="AS258" i="36"/>
  <c r="AS250" i="36"/>
  <c r="AS242" i="36"/>
  <c r="AS234" i="36"/>
  <c r="AS226" i="36"/>
  <c r="AS218" i="36"/>
  <c r="AS210" i="36"/>
  <c r="AS202" i="36"/>
  <c r="AS194" i="36"/>
  <c r="AS186" i="36"/>
  <c r="AS178" i="36"/>
  <c r="AS170" i="36"/>
  <c r="AS162" i="36"/>
  <c r="AS154" i="36"/>
  <c r="AS146" i="36"/>
  <c r="AS138" i="36"/>
  <c r="AS130" i="36"/>
  <c r="AS122" i="36"/>
  <c r="AS114" i="36"/>
  <c r="AS106" i="36"/>
  <c r="AS98" i="36"/>
  <c r="AD888" i="36"/>
  <c r="AD880" i="36"/>
  <c r="AD872" i="36"/>
  <c r="AD864" i="36"/>
  <c r="AD848" i="36"/>
  <c r="AD840" i="36"/>
  <c r="AD832" i="36"/>
  <c r="AD824" i="36"/>
  <c r="AD816" i="36"/>
  <c r="AD808" i="36"/>
  <c r="AD800" i="36"/>
  <c r="AD792" i="36"/>
  <c r="AD776" i="36"/>
  <c r="AD760" i="36"/>
  <c r="AD752" i="36"/>
  <c r="AD744" i="36"/>
  <c r="AD736" i="36"/>
  <c r="AD728" i="36"/>
  <c r="AD720" i="36"/>
  <c r="AD712" i="36"/>
  <c r="AD704" i="36"/>
  <c r="AD696" i="36"/>
  <c r="AD688" i="36"/>
  <c r="AD680" i="36"/>
  <c r="AD672" i="36"/>
  <c r="AD664" i="36"/>
  <c r="AD656" i="36"/>
  <c r="AD648" i="36"/>
  <c r="AD640" i="36"/>
  <c r="AD632" i="36"/>
  <c r="AD624" i="36"/>
  <c r="AD616" i="36"/>
  <c r="AD608" i="36"/>
  <c r="AD600" i="36"/>
  <c r="AD592" i="36"/>
  <c r="AD576" i="36"/>
  <c r="AD568" i="36"/>
  <c r="AD560" i="36"/>
  <c r="AD552" i="36"/>
  <c r="AD544" i="36"/>
  <c r="AD536" i="36"/>
  <c r="AD528" i="36"/>
  <c r="AD520" i="36"/>
  <c r="AD512" i="36"/>
  <c r="AD504" i="36"/>
  <c r="AD496" i="36"/>
  <c r="AD488" i="36"/>
  <c r="AD480" i="36"/>
  <c r="AD472" i="36"/>
  <c r="AD464" i="36"/>
  <c r="AD456" i="36"/>
  <c r="AD448" i="36"/>
  <c r="AD440" i="36"/>
  <c r="AD432" i="36"/>
  <c r="AD424" i="36"/>
  <c r="AD416" i="36"/>
  <c r="AD408" i="36"/>
  <c r="AD400" i="36"/>
  <c r="AD392" i="36"/>
  <c r="AD384" i="36"/>
  <c r="AD376" i="36"/>
  <c r="AD368" i="36"/>
  <c r="AD360" i="36"/>
  <c r="AD352" i="36"/>
  <c r="AD344" i="36"/>
  <c r="AD336" i="36"/>
  <c r="AD328" i="36"/>
  <c r="AD320" i="36"/>
  <c r="AD312" i="36"/>
  <c r="AD304" i="36"/>
  <c r="AD296" i="36"/>
  <c r="AD288" i="36"/>
  <c r="AD280" i="36"/>
  <c r="AD272" i="36"/>
  <c r="AD264" i="36"/>
  <c r="AD256" i="36"/>
  <c r="AD246" i="36"/>
  <c r="AD236" i="36"/>
  <c r="AD225" i="36"/>
  <c r="AD212" i="36"/>
  <c r="AD196" i="36"/>
  <c r="AD177" i="36"/>
  <c r="AD148" i="36"/>
  <c r="AS889" i="36"/>
  <c r="AS881" i="36"/>
  <c r="AS873" i="36"/>
  <c r="AS865" i="36"/>
  <c r="AS857" i="36"/>
  <c r="AS849" i="36"/>
  <c r="AS841" i="36"/>
  <c r="AS833" i="36"/>
  <c r="AS825" i="36"/>
  <c r="AS817" i="36"/>
  <c r="AS809" i="36"/>
  <c r="AS801" i="36"/>
  <c r="AS793" i="36"/>
  <c r="AS785" i="36"/>
  <c r="AS777" i="36"/>
  <c r="AS769" i="36"/>
  <c r="AS761" i="36"/>
  <c r="AS753" i="36"/>
  <c r="AS745" i="36"/>
  <c r="AS737" i="36"/>
  <c r="AS729" i="36"/>
  <c r="AS721" i="36"/>
  <c r="AS713" i="36"/>
  <c r="AS705" i="36"/>
  <c r="AS697" i="36"/>
  <c r="AS689" i="36"/>
  <c r="AS681" i="36"/>
  <c r="AS673" i="36"/>
  <c r="AS665" i="36"/>
  <c r="AS657" i="36"/>
  <c r="AS649" i="36"/>
  <c r="AS641" i="36"/>
  <c r="AS633" i="36"/>
  <c r="AS625" i="36"/>
  <c r="AS617" i="36"/>
  <c r="AS609" i="36"/>
  <c r="AS601" i="36"/>
  <c r="AS593" i="36"/>
  <c r="AS585" i="36"/>
  <c r="AS577" i="36"/>
  <c r="AS569" i="36"/>
  <c r="AS561" i="36"/>
  <c r="AS553" i="36"/>
  <c r="AS545" i="36"/>
  <c r="AS537" i="36"/>
  <c r="AS529" i="36"/>
  <c r="AS521" i="36"/>
  <c r="AS513" i="36"/>
  <c r="AS505" i="36"/>
  <c r="AS497" i="36"/>
  <c r="AS489" i="36"/>
  <c r="AS481" i="36"/>
  <c r="AS473" i="36"/>
  <c r="AS465" i="36"/>
  <c r="AS457" i="36"/>
  <c r="AS449" i="36"/>
  <c r="AS441" i="36"/>
  <c r="AS433" i="36"/>
  <c r="AS425" i="36"/>
  <c r="AS417" i="36"/>
  <c r="AS409" i="36"/>
  <c r="AS401" i="36"/>
  <c r="AS393" i="36"/>
  <c r="AS385" i="36"/>
  <c r="AS377" i="36"/>
  <c r="AS369" i="36"/>
  <c r="AS361" i="36"/>
  <c r="AS353" i="36"/>
  <c r="AS345" i="36"/>
  <c r="AS337" i="36"/>
  <c r="AS329" i="36"/>
  <c r="AS321" i="36"/>
  <c r="AS313" i="36"/>
  <c r="AS305" i="36"/>
  <c r="AS297" i="36"/>
  <c r="AS289" i="36"/>
  <c r="AS281" i="36"/>
  <c r="AS273" i="36"/>
  <c r="AS265" i="36"/>
  <c r="AS257" i="36"/>
  <c r="AS249" i="36"/>
  <c r="AS241" i="36"/>
  <c r="AS233" i="36"/>
  <c r="AS225" i="36"/>
  <c r="AS217" i="36"/>
  <c r="AS209" i="36"/>
  <c r="AS201" i="36"/>
  <c r="AS193" i="36"/>
  <c r="AS185" i="36"/>
  <c r="AS177" i="36"/>
  <c r="AS169" i="36"/>
  <c r="AS161" i="36"/>
  <c r="AS153" i="36"/>
  <c r="AS145" i="36"/>
  <c r="AS137" i="36"/>
  <c r="AS129" i="36"/>
  <c r="AS121" i="36"/>
  <c r="AS113" i="36"/>
  <c r="AS105" i="36"/>
  <c r="AS97" i="36"/>
  <c r="AD887" i="36"/>
  <c r="AD879" i="36"/>
  <c r="AD871" i="36"/>
  <c r="AD855" i="36"/>
  <c r="AD847" i="36"/>
  <c r="AD839" i="36"/>
  <c r="AD831" i="36"/>
  <c r="AD823" i="36"/>
  <c r="AD815" i="36"/>
  <c r="AD807" i="36"/>
  <c r="AD799" i="36"/>
  <c r="AD791" i="36"/>
  <c r="AD783" i="36"/>
  <c r="AD775" i="36"/>
  <c r="AD767" i="36"/>
  <c r="AD759" i="36"/>
  <c r="AD751" i="36"/>
  <c r="AD743" i="36"/>
  <c r="AD735" i="36"/>
  <c r="AD727" i="36"/>
  <c r="AD719" i="36"/>
  <c r="AD711" i="36"/>
  <c r="AD703" i="36"/>
  <c r="AD695" i="36"/>
  <c r="AD687" i="36"/>
  <c r="AD679" i="36"/>
  <c r="AD663" i="36"/>
  <c r="AD655" i="36"/>
  <c r="AD647" i="36"/>
  <c r="AD639" i="36"/>
  <c r="AD631" i="36"/>
  <c r="AD623" i="36"/>
  <c r="AD615" i="36"/>
  <c r="AD607" i="36"/>
  <c r="AD599" i="36"/>
  <c r="AD583" i="36"/>
  <c r="AD575" i="36"/>
  <c r="AD567" i="36"/>
  <c r="AD559" i="36"/>
  <c r="AD551" i="36"/>
  <c r="AD543" i="36"/>
  <c r="AD535" i="36"/>
  <c r="AD527" i="36"/>
  <c r="AD519" i="36"/>
  <c r="AD511" i="36"/>
  <c r="AD495" i="36"/>
  <c r="AD487" i="36"/>
  <c r="AD479" i="36"/>
  <c r="AD471" i="36"/>
  <c r="AD463" i="36"/>
  <c r="AD455" i="36"/>
  <c r="AD447" i="36"/>
  <c r="AD439" i="36"/>
  <c r="AD431" i="36"/>
  <c r="AD423" i="36"/>
  <c r="AD415" i="36"/>
  <c r="AD407" i="36"/>
  <c r="AD399" i="36"/>
  <c r="AD391" i="36"/>
  <c r="AD383" i="36"/>
  <c r="AD375" i="36"/>
  <c r="AD367" i="36"/>
  <c r="AD359" i="36"/>
  <c r="AD351" i="36"/>
  <c r="AD343" i="36"/>
  <c r="AD335" i="36"/>
  <c r="AD327" i="36"/>
  <c r="AD319" i="36"/>
  <c r="AD311" i="36"/>
  <c r="AD303" i="36"/>
  <c r="AD295" i="36"/>
  <c r="AD287" i="36"/>
  <c r="AD279" i="36"/>
  <c r="AD271" i="36"/>
  <c r="AD263" i="36"/>
  <c r="AD255" i="36"/>
  <c r="AD245" i="36"/>
  <c r="AD234" i="36"/>
  <c r="AD224" i="36"/>
  <c r="AD210" i="36"/>
  <c r="AD194" i="36"/>
  <c r="AD174" i="36"/>
  <c r="G95" i="36"/>
  <c r="G106" i="36"/>
  <c r="G114" i="36"/>
  <c r="G122" i="36"/>
  <c r="G131" i="36"/>
  <c r="G139" i="36"/>
  <c r="G147" i="36"/>
  <c r="G155" i="36"/>
  <c r="G163" i="36"/>
  <c r="G171" i="36"/>
  <c r="G179" i="36"/>
  <c r="G187" i="36"/>
  <c r="G98" i="36"/>
  <c r="G107" i="36"/>
  <c r="G115" i="36"/>
  <c r="G124" i="36"/>
  <c r="G132" i="36"/>
  <c r="G140" i="36"/>
  <c r="G148" i="36"/>
  <c r="G156" i="36"/>
  <c r="G164" i="36"/>
  <c r="G172" i="36"/>
  <c r="G180" i="36"/>
  <c r="G188" i="36"/>
  <c r="G96" i="36"/>
  <c r="G99" i="36"/>
  <c r="G108" i="36"/>
  <c r="G116" i="36"/>
  <c r="G125" i="36"/>
  <c r="G133" i="36"/>
  <c r="G141" i="36"/>
  <c r="G149" i="36"/>
  <c r="G157" i="36"/>
  <c r="G165" i="36"/>
  <c r="G173" i="36"/>
  <c r="G181" i="36"/>
  <c r="G97" i="36"/>
  <c r="G101" i="36"/>
  <c r="G109" i="36"/>
  <c r="G117" i="36"/>
  <c r="G126" i="36"/>
  <c r="G134" i="36"/>
  <c r="G142" i="36"/>
  <c r="G150" i="36"/>
  <c r="G158" i="36"/>
  <c r="G166" i="36"/>
  <c r="G174" i="36"/>
  <c r="G182" i="36"/>
  <c r="G190" i="36"/>
  <c r="G198" i="36"/>
  <c r="G206" i="36"/>
  <c r="G214" i="36"/>
  <c r="G222" i="36"/>
  <c r="G230" i="36"/>
  <c r="G238" i="36"/>
  <c r="G246" i="36"/>
  <c r="G254" i="36"/>
  <c r="G262" i="36"/>
  <c r="G270" i="36"/>
  <c r="G278" i="36"/>
  <c r="G286" i="36"/>
  <c r="G100" i="36"/>
  <c r="G102" i="36"/>
  <c r="G110" i="36"/>
  <c r="G118" i="36"/>
  <c r="G127" i="36"/>
  <c r="G135" i="36"/>
  <c r="G143" i="36"/>
  <c r="G151" i="36"/>
  <c r="G159" i="36"/>
  <c r="G167" i="36"/>
  <c r="G175" i="36"/>
  <c r="G183" i="36"/>
  <c r="G191" i="36"/>
  <c r="G199" i="36"/>
  <c r="G207" i="36"/>
  <c r="G215" i="36"/>
  <c r="G223" i="36"/>
  <c r="G231" i="36"/>
  <c r="G239" i="36"/>
  <c r="G247" i="36"/>
  <c r="G255" i="36"/>
  <c r="G263" i="36"/>
  <c r="G271" i="36"/>
  <c r="G279" i="36"/>
  <c r="G287" i="36"/>
  <c r="G94" i="36"/>
  <c r="G105" i="36"/>
  <c r="G113" i="36"/>
  <c r="G121" i="36"/>
  <c r="G130" i="36"/>
  <c r="G138" i="36"/>
  <c r="G146" i="36"/>
  <c r="G154" i="36"/>
  <c r="G162" i="36"/>
  <c r="G170" i="36"/>
  <c r="G178" i="36"/>
  <c r="G186" i="36"/>
  <c r="G194" i="36"/>
  <c r="G202" i="36"/>
  <c r="G210" i="36"/>
  <c r="G218" i="36"/>
  <c r="G226" i="36"/>
  <c r="G234" i="36"/>
  <c r="G242" i="36"/>
  <c r="G250" i="36"/>
  <c r="G258" i="36"/>
  <c r="G266" i="36"/>
  <c r="G274" i="36"/>
  <c r="G282" i="36"/>
  <c r="G290" i="36"/>
  <c r="G120" i="36"/>
  <c r="G153" i="36"/>
  <c r="G185" i="36"/>
  <c r="G201" i="36"/>
  <c r="G213" i="36"/>
  <c r="G227" i="36"/>
  <c r="G240" i="36"/>
  <c r="G252" i="36"/>
  <c r="G265" i="36"/>
  <c r="G277" i="36"/>
  <c r="G291" i="36"/>
  <c r="G299" i="36"/>
  <c r="G307" i="36"/>
  <c r="G315" i="36"/>
  <c r="G323" i="36"/>
  <c r="G331" i="36"/>
  <c r="G339" i="36"/>
  <c r="G347" i="36"/>
  <c r="G355" i="36"/>
  <c r="G363" i="36"/>
  <c r="G371" i="36"/>
  <c r="G379" i="36"/>
  <c r="G387" i="36"/>
  <c r="G395" i="36"/>
  <c r="G403" i="36"/>
  <c r="G411" i="36"/>
  <c r="G419" i="36"/>
  <c r="G427" i="36"/>
  <c r="G435" i="36"/>
  <c r="G443" i="36"/>
  <c r="G451" i="36"/>
  <c r="G459" i="36"/>
  <c r="G467" i="36"/>
  <c r="G475" i="36"/>
  <c r="G483" i="36"/>
  <c r="G491" i="36"/>
  <c r="G499" i="36"/>
  <c r="G507" i="36"/>
  <c r="G515" i="36"/>
  <c r="G523" i="36"/>
  <c r="G531" i="36"/>
  <c r="G539" i="36"/>
  <c r="G547" i="36"/>
  <c r="G555" i="36"/>
  <c r="G563" i="36"/>
  <c r="G571" i="36"/>
  <c r="G579" i="36"/>
  <c r="G587" i="36"/>
  <c r="G595" i="36"/>
  <c r="G603" i="36"/>
  <c r="G611" i="36"/>
  <c r="G619" i="36"/>
  <c r="G627" i="36"/>
  <c r="G635" i="36"/>
  <c r="G643" i="36"/>
  <c r="G651" i="36"/>
  <c r="G659" i="36"/>
  <c r="G667" i="36"/>
  <c r="G675" i="36"/>
  <c r="G683" i="36"/>
  <c r="G691" i="36"/>
  <c r="G699" i="36"/>
  <c r="G707" i="36"/>
  <c r="G715" i="36"/>
  <c r="G723" i="36"/>
  <c r="G731" i="36"/>
  <c r="G739" i="36"/>
  <c r="G747" i="36"/>
  <c r="G755" i="36"/>
  <c r="G763" i="36"/>
  <c r="G771" i="36"/>
  <c r="G779" i="36"/>
  <c r="G787" i="36"/>
  <c r="G795" i="36"/>
  <c r="G803" i="36"/>
  <c r="G811" i="36"/>
  <c r="G819" i="36"/>
  <c r="G827" i="36"/>
  <c r="G835" i="36"/>
  <c r="G843" i="36"/>
  <c r="G851" i="36"/>
  <c r="G859" i="36"/>
  <c r="G867" i="36"/>
  <c r="G875" i="36"/>
  <c r="G883" i="36"/>
  <c r="V93" i="36"/>
  <c r="V101" i="36"/>
  <c r="V109" i="36"/>
  <c r="V117" i="36"/>
  <c r="V125" i="36"/>
  <c r="V133" i="36"/>
  <c r="V141" i="36"/>
  <c r="V149" i="36"/>
  <c r="V157" i="36"/>
  <c r="V165" i="36"/>
  <c r="V173" i="36"/>
  <c r="V181" i="36"/>
  <c r="V189" i="36"/>
  <c r="V197" i="36"/>
  <c r="V205" i="36"/>
  <c r="V213" i="36"/>
  <c r="V221" i="36"/>
  <c r="V229" i="36"/>
  <c r="V237" i="36"/>
  <c r="V245" i="36"/>
  <c r="V253" i="36"/>
  <c r="V261" i="36"/>
  <c r="V269" i="36"/>
  <c r="V277" i="36"/>
  <c r="V285" i="36"/>
  <c r="V293" i="36"/>
  <c r="V301" i="36"/>
  <c r="V309" i="36"/>
  <c r="V317" i="36"/>
  <c r="V325" i="36"/>
  <c r="V333" i="36"/>
  <c r="V341" i="36"/>
  <c r="V349" i="36"/>
  <c r="V357" i="36"/>
  <c r="V365" i="36"/>
  <c r="V373" i="36"/>
  <c r="V381" i="36"/>
  <c r="V389" i="36"/>
  <c r="V397" i="36"/>
  <c r="V405" i="36"/>
  <c r="V413" i="36"/>
  <c r="V421" i="36"/>
  <c r="V429" i="36"/>
  <c r="V437" i="36"/>
  <c r="V445" i="36"/>
  <c r="V453" i="36"/>
  <c r="V461" i="36"/>
  <c r="V469" i="36"/>
  <c r="V477" i="36"/>
  <c r="V485" i="36"/>
  <c r="V493" i="36"/>
  <c r="V501" i="36"/>
  <c r="V509" i="36"/>
  <c r="V517" i="36"/>
  <c r="V525" i="36"/>
  <c r="V533" i="36"/>
  <c r="V541" i="36"/>
  <c r="V549" i="36"/>
  <c r="V557" i="36"/>
  <c r="V565" i="36"/>
  <c r="V573" i="36"/>
  <c r="V581" i="36"/>
  <c r="V589" i="36"/>
  <c r="V597" i="36"/>
  <c r="V605" i="36"/>
  <c r="V613" i="36"/>
  <c r="G123" i="36"/>
  <c r="G128" i="36"/>
  <c r="G160" i="36"/>
  <c r="G189" i="36"/>
  <c r="G203" i="36"/>
  <c r="G216" i="36"/>
  <c r="G228" i="36"/>
  <c r="G241" i="36"/>
  <c r="G253" i="36"/>
  <c r="G267" i="36"/>
  <c r="G280" i="36"/>
  <c r="G292" i="36"/>
  <c r="G300" i="36"/>
  <c r="G308" i="36"/>
  <c r="G316" i="36"/>
  <c r="G324" i="36"/>
  <c r="G332" i="36"/>
  <c r="G340" i="36"/>
  <c r="G348" i="36"/>
  <c r="G356" i="36"/>
  <c r="G364" i="36"/>
  <c r="G372" i="36"/>
  <c r="G380" i="36"/>
  <c r="G388" i="36"/>
  <c r="G396" i="36"/>
  <c r="G404" i="36"/>
  <c r="G412" i="36"/>
  <c r="G420" i="36"/>
  <c r="G428" i="36"/>
  <c r="G436" i="36"/>
  <c r="G444" i="36"/>
  <c r="G452" i="36"/>
  <c r="G460" i="36"/>
  <c r="G468" i="36"/>
  <c r="G476" i="36"/>
  <c r="G484" i="36"/>
  <c r="G492" i="36"/>
  <c r="G500" i="36"/>
  <c r="G508" i="36"/>
  <c r="G516" i="36"/>
  <c r="G524" i="36"/>
  <c r="G532" i="36"/>
  <c r="G540" i="36"/>
  <c r="G548" i="36"/>
  <c r="G556" i="36"/>
  <c r="G564" i="36"/>
  <c r="G572" i="36"/>
  <c r="G580" i="36"/>
  <c r="G588" i="36"/>
  <c r="G596" i="36"/>
  <c r="G604" i="36"/>
  <c r="G612" i="36"/>
  <c r="G620" i="36"/>
  <c r="G628" i="36"/>
  <c r="G636" i="36"/>
  <c r="G644" i="36"/>
  <c r="G652" i="36"/>
  <c r="G660" i="36"/>
  <c r="G668" i="36"/>
  <c r="G676" i="36"/>
  <c r="G684" i="36"/>
  <c r="G692" i="36"/>
  <c r="G700" i="36"/>
  <c r="G708" i="36"/>
  <c r="G716" i="36"/>
  <c r="G724" i="36"/>
  <c r="G732" i="36"/>
  <c r="G740" i="36"/>
  <c r="G748" i="36"/>
  <c r="G756" i="36"/>
  <c r="G764" i="36"/>
  <c r="G772" i="36"/>
  <c r="G780" i="36"/>
  <c r="G788" i="36"/>
  <c r="G796" i="36"/>
  <c r="G804" i="36"/>
  <c r="G812" i="36"/>
  <c r="G820" i="36"/>
  <c r="G828" i="36"/>
  <c r="G836" i="36"/>
  <c r="G844" i="36"/>
  <c r="G852" i="36"/>
  <c r="G860" i="36"/>
  <c r="G868" i="36"/>
  <c r="G876" i="36"/>
  <c r="G884" i="36"/>
  <c r="V94" i="36"/>
  <c r="V102" i="36"/>
  <c r="V110" i="36"/>
  <c r="V118" i="36"/>
  <c r="V126" i="36"/>
  <c r="V134" i="36"/>
  <c r="V142" i="36"/>
  <c r="V150" i="36"/>
  <c r="V158" i="36"/>
  <c r="V166" i="36"/>
  <c r="V174" i="36"/>
  <c r="V182" i="36"/>
  <c r="V190" i="36"/>
  <c r="V198" i="36"/>
  <c r="V206" i="36"/>
  <c r="V214" i="36"/>
  <c r="V222" i="36"/>
  <c r="V230" i="36"/>
  <c r="V238" i="36"/>
  <c r="V246" i="36"/>
  <c r="V254" i="36"/>
  <c r="V262" i="36"/>
  <c r="V270" i="36"/>
  <c r="V278" i="36"/>
  <c r="V286" i="36"/>
  <c r="V294" i="36"/>
  <c r="V302" i="36"/>
  <c r="V310" i="36"/>
  <c r="V318" i="36"/>
  <c r="V326" i="36"/>
  <c r="V334" i="36"/>
  <c r="V342" i="36"/>
  <c r="V350" i="36"/>
  <c r="V358" i="36"/>
  <c r="V366" i="36"/>
  <c r="V374" i="36"/>
  <c r="V382" i="36"/>
  <c r="V390" i="36"/>
  <c r="V398" i="36"/>
  <c r="V406" i="36"/>
  <c r="V414" i="36"/>
  <c r="V422" i="36"/>
  <c r="V430" i="36"/>
  <c r="V438" i="36"/>
  <c r="V446" i="36"/>
  <c r="V454" i="36"/>
  <c r="V462" i="36"/>
  <c r="V470" i="36"/>
  <c r="V478" i="36"/>
  <c r="V486" i="36"/>
  <c r="V494" i="36"/>
  <c r="V502" i="36"/>
  <c r="V510" i="36"/>
  <c r="V518" i="36"/>
  <c r="V526" i="36"/>
  <c r="V534" i="36"/>
  <c r="V542" i="36"/>
  <c r="V550" i="36"/>
  <c r="V558" i="36"/>
  <c r="V566" i="36"/>
  <c r="V574" i="36"/>
  <c r="V582" i="36"/>
  <c r="V590" i="36"/>
  <c r="V598" i="36"/>
  <c r="V606" i="36"/>
  <c r="V614" i="36"/>
  <c r="G93" i="36"/>
  <c r="G129" i="36"/>
  <c r="G161" i="36"/>
  <c r="G192" i="36"/>
  <c r="G204" i="36"/>
  <c r="G217" i="36"/>
  <c r="G229" i="36"/>
  <c r="G243" i="36"/>
  <c r="G256" i="36"/>
  <c r="G268" i="36"/>
  <c r="G281" i="36"/>
  <c r="G293" i="36"/>
  <c r="G301" i="36"/>
  <c r="G309" i="36"/>
  <c r="G317" i="36"/>
  <c r="G325" i="36"/>
  <c r="G333" i="36"/>
  <c r="G341" i="36"/>
  <c r="G349" i="36"/>
  <c r="G357" i="36"/>
  <c r="G365" i="36"/>
  <c r="G373" i="36"/>
  <c r="G381" i="36"/>
  <c r="G389" i="36"/>
  <c r="G397" i="36"/>
  <c r="G405" i="36"/>
  <c r="G413" i="36"/>
  <c r="G421" i="36"/>
  <c r="G429" i="36"/>
  <c r="G437" i="36"/>
  <c r="G445" i="36"/>
  <c r="G453" i="36"/>
  <c r="G461" i="36"/>
  <c r="G469" i="36"/>
  <c r="G477" i="36"/>
  <c r="G485" i="36"/>
  <c r="G493" i="36"/>
  <c r="G501" i="36"/>
  <c r="G509" i="36"/>
  <c r="G517" i="36"/>
  <c r="G525" i="36"/>
  <c r="G533" i="36"/>
  <c r="G541" i="36"/>
  <c r="G549" i="36"/>
  <c r="G557" i="36"/>
  <c r="G565" i="36"/>
  <c r="G573" i="36"/>
  <c r="G581" i="36"/>
  <c r="G589" i="36"/>
  <c r="G597" i="36"/>
  <c r="G605" i="36"/>
  <c r="G613" i="36"/>
  <c r="G621" i="36"/>
  <c r="G629" i="36"/>
  <c r="G637" i="36"/>
  <c r="G645" i="36"/>
  <c r="G653" i="36"/>
  <c r="G661" i="36"/>
  <c r="G669" i="36"/>
  <c r="G677" i="36"/>
  <c r="G685" i="36"/>
  <c r="G693" i="36"/>
  <c r="G701" i="36"/>
  <c r="G709" i="36"/>
  <c r="G717" i="36"/>
  <c r="G725" i="36"/>
  <c r="G733" i="36"/>
  <c r="G741" i="36"/>
  <c r="G749" i="36"/>
  <c r="G757" i="36"/>
  <c r="G765" i="36"/>
  <c r="G773" i="36"/>
  <c r="G781" i="36"/>
  <c r="G789" i="36"/>
  <c r="G797" i="36"/>
  <c r="G805" i="36"/>
  <c r="G813" i="36"/>
  <c r="G821" i="36"/>
  <c r="G829" i="36"/>
  <c r="G837" i="36"/>
  <c r="G845" i="36"/>
  <c r="G853" i="36"/>
  <c r="G861" i="36"/>
  <c r="G869" i="36"/>
  <c r="G877" i="36"/>
  <c r="G885" i="36"/>
  <c r="V95" i="36"/>
  <c r="V103" i="36"/>
  <c r="V111" i="36"/>
  <c r="V119" i="36"/>
  <c r="V127" i="36"/>
  <c r="V135" i="36"/>
  <c r="V143" i="36"/>
  <c r="V151" i="36"/>
  <c r="V159" i="36"/>
  <c r="V167" i="36"/>
  <c r="V175" i="36"/>
  <c r="V183" i="36"/>
  <c r="V191" i="36"/>
  <c r="V199" i="36"/>
  <c r="V207" i="36"/>
  <c r="V215" i="36"/>
  <c r="V223" i="36"/>
  <c r="V231" i="36"/>
  <c r="V239" i="36"/>
  <c r="V247" i="36"/>
  <c r="V255" i="36"/>
  <c r="V263" i="36"/>
  <c r="V271" i="36"/>
  <c r="V279" i="36"/>
  <c r="V287" i="36"/>
  <c r="V295" i="36"/>
  <c r="V303" i="36"/>
  <c r="V311" i="36"/>
  <c r="V319" i="36"/>
  <c r="V327" i="36"/>
  <c r="V335" i="36"/>
  <c r="V343" i="36"/>
  <c r="V351" i="36"/>
  <c r="V359" i="36"/>
  <c r="V367" i="36"/>
  <c r="V375" i="36"/>
  <c r="V383" i="36"/>
  <c r="V391" i="36"/>
  <c r="V399" i="36"/>
  <c r="V407" i="36"/>
  <c r="V415" i="36"/>
  <c r="V423" i="36"/>
  <c r="V431" i="36"/>
  <c r="V439" i="36"/>
  <c r="V447" i="36"/>
  <c r="V455" i="36"/>
  <c r="V463" i="36"/>
  <c r="V471" i="36"/>
  <c r="V479" i="36"/>
  <c r="V487" i="36"/>
  <c r="V495" i="36"/>
  <c r="V511" i="36"/>
  <c r="V519" i="36"/>
  <c r="V527" i="36"/>
  <c r="V535" i="36"/>
  <c r="V543" i="36"/>
  <c r="V551" i="36"/>
  <c r="V559" i="36"/>
  <c r="V567" i="36"/>
  <c r="V575" i="36"/>
  <c r="V583" i="36"/>
  <c r="V599" i="36"/>
  <c r="V607" i="36"/>
  <c r="V615" i="36"/>
  <c r="G103" i="36"/>
  <c r="G136" i="36"/>
  <c r="G168" i="36"/>
  <c r="G193" i="36"/>
  <c r="G205" i="36"/>
  <c r="G219" i="36"/>
  <c r="G232" i="36"/>
  <c r="G244" i="36"/>
  <c r="G257" i="36"/>
  <c r="G269" i="36"/>
  <c r="G283" i="36"/>
  <c r="G294" i="36"/>
  <c r="G302" i="36"/>
  <c r="G310" i="36"/>
  <c r="G318" i="36"/>
  <c r="G326" i="36"/>
  <c r="G334" i="36"/>
  <c r="G342" i="36"/>
  <c r="G350" i="36"/>
  <c r="G358" i="36"/>
  <c r="G366" i="36"/>
  <c r="G374" i="36"/>
  <c r="G382" i="36"/>
  <c r="G390" i="36"/>
  <c r="G398" i="36"/>
  <c r="G406" i="36"/>
  <c r="G414" i="36"/>
  <c r="G422" i="36"/>
  <c r="G430" i="36"/>
  <c r="G438" i="36"/>
  <c r="G446" i="36"/>
  <c r="G454" i="36"/>
  <c r="G462" i="36"/>
  <c r="G470" i="36"/>
  <c r="G478" i="36"/>
  <c r="G486" i="36"/>
  <c r="G494" i="36"/>
  <c r="G502" i="36"/>
  <c r="G510" i="36"/>
  <c r="G518" i="36"/>
  <c r="G526" i="36"/>
  <c r="G534" i="36"/>
  <c r="G542" i="36"/>
  <c r="G550" i="36"/>
  <c r="G558" i="36"/>
  <c r="G566" i="36"/>
  <c r="G574" i="36"/>
  <c r="G582" i="36"/>
  <c r="G590" i="36"/>
  <c r="G598" i="36"/>
  <c r="G606" i="36"/>
  <c r="G614" i="36"/>
  <c r="G622" i="36"/>
  <c r="G630" i="36"/>
  <c r="G638" i="36"/>
  <c r="G646" i="36"/>
  <c r="G654" i="36"/>
  <c r="G662" i="36"/>
  <c r="G670" i="36"/>
  <c r="G678" i="36"/>
  <c r="G686" i="36"/>
  <c r="G694" i="36"/>
  <c r="G702" i="36"/>
  <c r="G710" i="36"/>
  <c r="G718" i="36"/>
  <c r="G726" i="36"/>
  <c r="G734" i="36"/>
  <c r="G742" i="36"/>
  <c r="G750" i="36"/>
  <c r="G758" i="36"/>
  <c r="G766" i="36"/>
  <c r="G774" i="36"/>
  <c r="G782" i="36"/>
  <c r="G790" i="36"/>
  <c r="G798" i="36"/>
  <c r="G806" i="36"/>
  <c r="G814" i="36"/>
  <c r="G822" i="36"/>
  <c r="G830" i="36"/>
  <c r="G838" i="36"/>
  <c r="G846" i="36"/>
  <c r="G854" i="36"/>
  <c r="G862" i="36"/>
  <c r="G870" i="36"/>
  <c r="G878" i="36"/>
  <c r="G886" i="36"/>
  <c r="V96" i="36"/>
  <c r="V104" i="36"/>
  <c r="V112" i="36"/>
  <c r="V120" i="36"/>
  <c r="V128" i="36"/>
  <c r="V136" i="36"/>
  <c r="V144" i="36"/>
  <c r="V152" i="36"/>
  <c r="V160" i="36"/>
  <c r="V168" i="36"/>
  <c r="V176" i="36"/>
  <c r="V184" i="36"/>
  <c r="V192" i="36"/>
  <c r="V200" i="36"/>
  <c r="V208" i="36"/>
  <c r="V216" i="36"/>
  <c r="V224" i="36"/>
  <c r="V232" i="36"/>
  <c r="V240" i="36"/>
  <c r="V248" i="36"/>
  <c r="V256" i="36"/>
  <c r="V264" i="36"/>
  <c r="V272" i="36"/>
  <c r="V280" i="36"/>
  <c r="V288" i="36"/>
  <c r="V296" i="36"/>
  <c r="V304" i="36"/>
  <c r="V312" i="36"/>
  <c r="V320" i="36"/>
  <c r="V328" i="36"/>
  <c r="V336" i="36"/>
  <c r="V344" i="36"/>
  <c r="V352" i="36"/>
  <c r="V360" i="36"/>
  <c r="V368" i="36"/>
  <c r="V376" i="36"/>
  <c r="V384" i="36"/>
  <c r="V392" i="36"/>
  <c r="V400" i="36"/>
  <c r="V408" i="36"/>
  <c r="V416" i="36"/>
  <c r="V424" i="36"/>
  <c r="V432" i="36"/>
  <c r="V440" i="36"/>
  <c r="V448" i="36"/>
  <c r="V456" i="36"/>
  <c r="V464" i="36"/>
  <c r="V472" i="36"/>
  <c r="V480" i="36"/>
  <c r="V488" i="36"/>
  <c r="V496" i="36"/>
  <c r="V504" i="36"/>
  <c r="V512" i="36"/>
  <c r="V520" i="36"/>
  <c r="V528" i="36"/>
  <c r="V536" i="36"/>
  <c r="V544" i="36"/>
  <c r="V552" i="36"/>
  <c r="V560" i="36"/>
  <c r="V568" i="36"/>
  <c r="V576" i="36"/>
  <c r="G104" i="36"/>
  <c r="G137" i="36"/>
  <c r="G169" i="36"/>
  <c r="G195" i="36"/>
  <c r="G208" i="36"/>
  <c r="G220" i="36"/>
  <c r="G233" i="36"/>
  <c r="G245" i="36"/>
  <c r="G259" i="36"/>
  <c r="G272" i="36"/>
  <c r="G284" i="36"/>
  <c r="G295" i="36"/>
  <c r="G303" i="36"/>
  <c r="G311" i="36"/>
  <c r="G319" i="36"/>
  <c r="G327" i="36"/>
  <c r="G335" i="36"/>
  <c r="G343" i="36"/>
  <c r="G351" i="36"/>
  <c r="G359" i="36"/>
  <c r="G367" i="36"/>
  <c r="G375" i="36"/>
  <c r="G383" i="36"/>
  <c r="G391" i="36"/>
  <c r="G399" i="36"/>
  <c r="G407" i="36"/>
  <c r="G415" i="36"/>
  <c r="G423" i="36"/>
  <c r="G431" i="36"/>
  <c r="G439" i="36"/>
  <c r="G447" i="36"/>
  <c r="G455" i="36"/>
  <c r="G463" i="36"/>
  <c r="G471" i="36"/>
  <c r="G479" i="36"/>
  <c r="G487" i="36"/>
  <c r="G495" i="36"/>
  <c r="G503" i="36"/>
  <c r="G511" i="36"/>
  <c r="G519" i="36"/>
  <c r="G527" i="36"/>
  <c r="G535" i="36"/>
  <c r="G543" i="36"/>
  <c r="G551" i="36"/>
  <c r="G559" i="36"/>
  <c r="G567" i="36"/>
  <c r="G575" i="36"/>
  <c r="G583" i="36"/>
  <c r="G591" i="36"/>
  <c r="G599" i="36"/>
  <c r="G607" i="36"/>
  <c r="G615" i="36"/>
  <c r="G623" i="36"/>
  <c r="G631" i="36"/>
  <c r="G639" i="36"/>
  <c r="G647" i="36"/>
  <c r="G655" i="36"/>
  <c r="G663" i="36"/>
  <c r="G671" i="36"/>
  <c r="G679" i="36"/>
  <c r="G687" i="36"/>
  <c r="G695" i="36"/>
  <c r="G703" i="36"/>
  <c r="G711" i="36"/>
  <c r="G719" i="36"/>
  <c r="G727" i="36"/>
  <c r="G735" i="36"/>
  <c r="G743" i="36"/>
  <c r="G751" i="36"/>
  <c r="G759" i="36"/>
  <c r="G767" i="36"/>
  <c r="G775" i="36"/>
  <c r="G783" i="36"/>
  <c r="G791" i="36"/>
  <c r="G799" i="36"/>
  <c r="G807" i="36"/>
  <c r="G815" i="36"/>
  <c r="G823" i="36"/>
  <c r="G831" i="36"/>
  <c r="G839" i="36"/>
  <c r="G847" i="36"/>
  <c r="G855" i="36"/>
  <c r="G863" i="36"/>
  <c r="G871" i="36"/>
  <c r="G879" i="36"/>
  <c r="G887" i="36"/>
  <c r="V97" i="36"/>
  <c r="V105" i="36"/>
  <c r="V113" i="36"/>
  <c r="V121" i="36"/>
  <c r="V129" i="36"/>
  <c r="V137" i="36"/>
  <c r="V145" i="36"/>
  <c r="V153" i="36"/>
  <c r="V161" i="36"/>
  <c r="V169" i="36"/>
  <c r="V177" i="36"/>
  <c r="V185" i="36"/>
  <c r="V193" i="36"/>
  <c r="V201" i="36"/>
  <c r="V209" i="36"/>
  <c r="V217" i="36"/>
  <c r="V225" i="36"/>
  <c r="V233" i="36"/>
  <c r="V241" i="36"/>
  <c r="V249" i="36"/>
  <c r="V257" i="36"/>
  <c r="V265" i="36"/>
  <c r="V273" i="36"/>
  <c r="V281" i="36"/>
  <c r="V289" i="36"/>
  <c r="V297" i="36"/>
  <c r="V305" i="36"/>
  <c r="V313" i="36"/>
  <c r="V321" i="36"/>
  <c r="V329" i="36"/>
  <c r="V337" i="36"/>
  <c r="V345" i="36"/>
  <c r="V353" i="36"/>
  <c r="V361" i="36"/>
  <c r="V369" i="36"/>
  <c r="V377" i="36"/>
  <c r="V385" i="36"/>
  <c r="V393" i="36"/>
  <c r="V401" i="36"/>
  <c r="V409" i="36"/>
  <c r="V417" i="36"/>
  <c r="V425" i="36"/>
  <c r="V433" i="36"/>
  <c r="V441" i="36"/>
  <c r="V449" i="36"/>
  <c r="V457" i="36"/>
  <c r="V465" i="36"/>
  <c r="V473" i="36"/>
  <c r="V481" i="36"/>
  <c r="V489" i="36"/>
  <c r="V497" i="36"/>
  <c r="V505" i="36"/>
  <c r="V513" i="36"/>
  <c r="V521" i="36"/>
  <c r="V529" i="36"/>
  <c r="V537" i="36"/>
  <c r="V545" i="36"/>
  <c r="V553" i="36"/>
  <c r="V561" i="36"/>
  <c r="V569" i="36"/>
  <c r="V577" i="36"/>
  <c r="V585" i="36"/>
  <c r="V593" i="36"/>
  <c r="V601" i="36"/>
  <c r="V609" i="36"/>
  <c r="V617" i="36"/>
  <c r="G119" i="36"/>
  <c r="G152" i="36"/>
  <c r="G184" i="36"/>
  <c r="G200" i="36"/>
  <c r="G212" i="36"/>
  <c r="G225" i="36"/>
  <c r="G237" i="36"/>
  <c r="G251" i="36"/>
  <c r="G264" i="36"/>
  <c r="G276" i="36"/>
  <c r="G289" i="36"/>
  <c r="G298" i="36"/>
  <c r="G306" i="36"/>
  <c r="G314" i="36"/>
  <c r="G322" i="36"/>
  <c r="G330" i="36"/>
  <c r="G338" i="36"/>
  <c r="G346" i="36"/>
  <c r="G354" i="36"/>
  <c r="G362" i="36"/>
  <c r="G370" i="36"/>
  <c r="G378" i="36"/>
  <c r="G386" i="36"/>
  <c r="G394" i="36"/>
  <c r="G402" i="36"/>
  <c r="G410" i="36"/>
  <c r="G418" i="36"/>
  <c r="G426" i="36"/>
  <c r="G434" i="36"/>
  <c r="G442" i="36"/>
  <c r="G450" i="36"/>
  <c r="G458" i="36"/>
  <c r="G466" i="36"/>
  <c r="G474" i="36"/>
  <c r="G482" i="36"/>
  <c r="G490" i="36"/>
  <c r="G498" i="36"/>
  <c r="G506" i="36"/>
  <c r="G514" i="36"/>
  <c r="G522" i="36"/>
  <c r="G530" i="36"/>
  <c r="G538" i="36"/>
  <c r="G546" i="36"/>
  <c r="G554" i="36"/>
  <c r="G562" i="36"/>
  <c r="G570" i="36"/>
  <c r="G578" i="36"/>
  <c r="G586" i="36"/>
  <c r="G594" i="36"/>
  <c r="G602" i="36"/>
  <c r="G610" i="36"/>
  <c r="G618" i="36"/>
  <c r="G626" i="36"/>
  <c r="G634" i="36"/>
  <c r="G642" i="36"/>
  <c r="G650" i="36"/>
  <c r="G658" i="36"/>
  <c r="G666" i="36"/>
  <c r="G674" i="36"/>
  <c r="G682" i="36"/>
  <c r="G690" i="36"/>
  <c r="G698" i="36"/>
  <c r="G706" i="36"/>
  <c r="G714" i="36"/>
  <c r="G722" i="36"/>
  <c r="G730" i="36"/>
  <c r="G738" i="36"/>
  <c r="G746" i="36"/>
  <c r="G754" i="36"/>
  <c r="G762" i="36"/>
  <c r="G770" i="36"/>
  <c r="G778" i="36"/>
  <c r="G786" i="36"/>
  <c r="G794" i="36"/>
  <c r="G802" i="36"/>
  <c r="G810" i="36"/>
  <c r="G818" i="36"/>
  <c r="G826" i="36"/>
  <c r="G834" i="36"/>
  <c r="G842" i="36"/>
  <c r="G850" i="36"/>
  <c r="G858" i="36"/>
  <c r="G866" i="36"/>
  <c r="G874" i="36"/>
  <c r="G882" i="36"/>
  <c r="G890" i="36"/>
  <c r="V100" i="36"/>
  <c r="V108" i="36"/>
  <c r="V116" i="36"/>
  <c r="V124" i="36"/>
  <c r="V132" i="36"/>
  <c r="V140" i="36"/>
  <c r="V148" i="36"/>
  <c r="V156" i="36"/>
  <c r="V164" i="36"/>
  <c r="V172" i="36"/>
  <c r="V180" i="36"/>
  <c r="V188" i="36"/>
  <c r="V196" i="36"/>
  <c r="V204" i="36"/>
  <c r="V212" i="36"/>
  <c r="V220" i="36"/>
  <c r="V228" i="36"/>
  <c r="V236" i="36"/>
  <c r="V244" i="36"/>
  <c r="V252" i="36"/>
  <c r="V260" i="36"/>
  <c r="V268" i="36"/>
  <c r="V276" i="36"/>
  <c r="V284" i="36"/>
  <c r="V292" i="36"/>
  <c r="V300" i="36"/>
  <c r="V308" i="36"/>
  <c r="V316" i="36"/>
  <c r="V324" i="36"/>
  <c r="V332" i="36"/>
  <c r="V340" i="36"/>
  <c r="V348" i="36"/>
  <c r="V356" i="36"/>
  <c r="V364" i="36"/>
  <c r="V372" i="36"/>
  <c r="V380" i="36"/>
  <c r="V388" i="36"/>
  <c r="V396" i="36"/>
  <c r="V404" i="36"/>
  <c r="V412" i="36"/>
  <c r="V420" i="36"/>
  <c r="V428" i="36"/>
  <c r="V436" i="36"/>
  <c r="V444" i="36"/>
  <c r="V452" i="36"/>
  <c r="V460" i="36"/>
  <c r="V468" i="36"/>
  <c r="V476" i="36"/>
  <c r="V484" i="36"/>
  <c r="V492" i="36"/>
  <c r="V500" i="36"/>
  <c r="V508" i="36"/>
  <c r="V516" i="36"/>
  <c r="V524" i="36"/>
  <c r="V532" i="36"/>
  <c r="V540" i="36"/>
  <c r="V548" i="36"/>
  <c r="V556" i="36"/>
  <c r="V564" i="36"/>
  <c r="V572" i="36"/>
  <c r="V580" i="36"/>
  <c r="V588" i="36"/>
  <c r="V596" i="36"/>
  <c r="V604" i="36"/>
  <c r="V612" i="36"/>
  <c r="G177" i="36"/>
  <c r="G236" i="36"/>
  <c r="G288" i="36"/>
  <c r="G321" i="36"/>
  <c r="G353" i="36"/>
  <c r="G385" i="36"/>
  <c r="G417" i="36"/>
  <c r="G449" i="36"/>
  <c r="G481" i="36"/>
  <c r="G513" i="36"/>
  <c r="G545" i="36"/>
  <c r="G577" i="36"/>
  <c r="G609" i="36"/>
  <c r="G641" i="36"/>
  <c r="G673" i="36"/>
  <c r="G705" i="36"/>
  <c r="G737" i="36"/>
  <c r="G769" i="36"/>
  <c r="G801" i="36"/>
  <c r="G833" i="36"/>
  <c r="G865" i="36"/>
  <c r="V99" i="36"/>
  <c r="V131" i="36"/>
  <c r="V163" i="36"/>
  <c r="V195" i="36"/>
  <c r="V227" i="36"/>
  <c r="V259" i="36"/>
  <c r="V291" i="36"/>
  <c r="V323" i="36"/>
  <c r="V355" i="36"/>
  <c r="V387" i="36"/>
  <c r="V419" i="36"/>
  <c r="V451" i="36"/>
  <c r="V483" i="36"/>
  <c r="V515" i="36"/>
  <c r="V547" i="36"/>
  <c r="V579" i="36"/>
  <c r="V603" i="36"/>
  <c r="V621" i="36"/>
  <c r="V629" i="36"/>
  <c r="V637" i="36"/>
  <c r="V645" i="36"/>
  <c r="V653" i="36"/>
  <c r="V661" i="36"/>
  <c r="V669" i="36"/>
  <c r="V677" i="36"/>
  <c r="V685" i="36"/>
  <c r="V693" i="36"/>
  <c r="V709" i="36"/>
  <c r="V717" i="36"/>
  <c r="V725" i="36"/>
  <c r="V733" i="36"/>
  <c r="V741" i="36"/>
  <c r="V749" i="36"/>
  <c r="V757" i="36"/>
  <c r="V765" i="36"/>
  <c r="V773" i="36"/>
  <c r="V781" i="36"/>
  <c r="G196" i="36"/>
  <c r="G248" i="36"/>
  <c r="G296" i="36"/>
  <c r="G328" i="36"/>
  <c r="G360" i="36"/>
  <c r="G392" i="36"/>
  <c r="G424" i="36"/>
  <c r="G456" i="36"/>
  <c r="G488" i="36"/>
  <c r="G520" i="36"/>
  <c r="G552" i="36"/>
  <c r="G584" i="36"/>
  <c r="G616" i="36"/>
  <c r="G648" i="36"/>
  <c r="G680" i="36"/>
  <c r="G712" i="36"/>
  <c r="G744" i="36"/>
  <c r="G776" i="36"/>
  <c r="G808" i="36"/>
  <c r="G840" i="36"/>
  <c r="G872" i="36"/>
  <c r="V106" i="36"/>
  <c r="V138" i="36"/>
  <c r="V170" i="36"/>
  <c r="V202" i="36"/>
  <c r="V234" i="36"/>
  <c r="V266" i="36"/>
  <c r="V298" i="36"/>
  <c r="V330" i="36"/>
  <c r="V362" i="36"/>
  <c r="V394" i="36"/>
  <c r="V426" i="36"/>
  <c r="V458" i="36"/>
  <c r="V490" i="36"/>
  <c r="V522" i="36"/>
  <c r="V554" i="36"/>
  <c r="V586" i="36"/>
  <c r="V608" i="36"/>
  <c r="V622" i="36"/>
  <c r="V630" i="36"/>
  <c r="V638" i="36"/>
  <c r="V646" i="36"/>
  <c r="V654" i="36"/>
  <c r="V662" i="36"/>
  <c r="V670" i="36"/>
  <c r="V678" i="36"/>
  <c r="V686" i="36"/>
  <c r="V694" i="36"/>
  <c r="V702" i="36"/>
  <c r="V710" i="36"/>
  <c r="V718" i="36"/>
  <c r="V726" i="36"/>
  <c r="V734" i="36"/>
  <c r="V742" i="36"/>
  <c r="V750" i="36"/>
  <c r="V758" i="36"/>
  <c r="V766" i="36"/>
  <c r="V774" i="36"/>
  <c r="V782" i="36"/>
  <c r="V790" i="36"/>
  <c r="V798" i="36"/>
  <c r="V806" i="36"/>
  <c r="V814" i="36"/>
  <c r="V822" i="36"/>
  <c r="V830" i="36"/>
  <c r="V838" i="36"/>
  <c r="V846" i="36"/>
  <c r="V854" i="36"/>
  <c r="V862" i="36"/>
  <c r="V870" i="36"/>
  <c r="V878" i="36"/>
  <c r="V886" i="36"/>
  <c r="AK96" i="36"/>
  <c r="AK104" i="36"/>
  <c r="AK112" i="36"/>
  <c r="AK120" i="36"/>
  <c r="AK128" i="36"/>
  <c r="AK136" i="36"/>
  <c r="AK144" i="36"/>
  <c r="AK152" i="36"/>
  <c r="AK160" i="36"/>
  <c r="G197" i="36"/>
  <c r="G249" i="36"/>
  <c r="G297" i="36"/>
  <c r="G329" i="36"/>
  <c r="G361" i="36"/>
  <c r="G393" i="36"/>
  <c r="G425" i="36"/>
  <c r="G457" i="36"/>
  <c r="G489" i="36"/>
  <c r="G521" i="36"/>
  <c r="G553" i="36"/>
  <c r="G585" i="36"/>
  <c r="G617" i="36"/>
  <c r="G649" i="36"/>
  <c r="G681" i="36"/>
  <c r="G713" i="36"/>
  <c r="G745" i="36"/>
  <c r="G777" i="36"/>
  <c r="G809" i="36"/>
  <c r="G841" i="36"/>
  <c r="G873" i="36"/>
  <c r="V107" i="36"/>
  <c r="V139" i="36"/>
  <c r="V171" i="36"/>
  <c r="V203" i="36"/>
  <c r="V235" i="36"/>
  <c r="V267" i="36"/>
  <c r="V299" i="36"/>
  <c r="V331" i="36"/>
  <c r="V363" i="36"/>
  <c r="V395" i="36"/>
  <c r="V427" i="36"/>
  <c r="V459" i="36"/>
  <c r="V491" i="36"/>
  <c r="V523" i="36"/>
  <c r="V555" i="36"/>
  <c r="V587" i="36"/>
  <c r="V610" i="36"/>
  <c r="V623" i="36"/>
  <c r="V631" i="36"/>
  <c r="V639" i="36"/>
  <c r="V647" i="36"/>
  <c r="V655" i="36"/>
  <c r="V663" i="36"/>
  <c r="V679" i="36"/>
  <c r="V687" i="36"/>
  <c r="V695" i="36"/>
  <c r="V703" i="36"/>
  <c r="V711" i="36"/>
  <c r="V719" i="36"/>
  <c r="V727" i="36"/>
  <c r="V735" i="36"/>
  <c r="V743" i="36"/>
  <c r="V751" i="36"/>
  <c r="V759" i="36"/>
  <c r="V767" i="36"/>
  <c r="V775" i="36"/>
  <c r="V783" i="36"/>
  <c r="V791" i="36"/>
  <c r="V799" i="36"/>
  <c r="V807" i="36"/>
  <c r="V815" i="36"/>
  <c r="V823" i="36"/>
  <c r="V831" i="36"/>
  <c r="V839" i="36"/>
  <c r="V847" i="36"/>
  <c r="V855" i="36"/>
  <c r="V871" i="36"/>
  <c r="V879" i="36"/>
  <c r="V887" i="36"/>
  <c r="AK97" i="36"/>
  <c r="AK105" i="36"/>
  <c r="AK113" i="36"/>
  <c r="AK121" i="36"/>
  <c r="AK129" i="36"/>
  <c r="AK137" i="36"/>
  <c r="AK145" i="36"/>
  <c r="AK153" i="36"/>
  <c r="AK161" i="36"/>
  <c r="G111" i="36"/>
  <c r="G209" i="36"/>
  <c r="G260" i="36"/>
  <c r="G304" i="36"/>
  <c r="G336" i="36"/>
  <c r="G368" i="36"/>
  <c r="G400" i="36"/>
  <c r="G432" i="36"/>
  <c r="G464" i="36"/>
  <c r="G496" i="36"/>
  <c r="G528" i="36"/>
  <c r="G560" i="36"/>
  <c r="G592" i="36"/>
  <c r="G624" i="36"/>
  <c r="G656" i="36"/>
  <c r="G688" i="36"/>
  <c r="G720" i="36"/>
  <c r="G752" i="36"/>
  <c r="G784" i="36"/>
  <c r="G816" i="36"/>
  <c r="G848" i="36"/>
  <c r="G880" i="36"/>
  <c r="V114" i="36"/>
  <c r="V146" i="36"/>
  <c r="V178" i="36"/>
  <c r="V210" i="36"/>
  <c r="V242" i="36"/>
  <c r="V274" i="36"/>
  <c r="V306" i="36"/>
  <c r="V338" i="36"/>
  <c r="V370" i="36"/>
  <c r="V402" i="36"/>
  <c r="V434" i="36"/>
  <c r="V466" i="36"/>
  <c r="V498" i="36"/>
  <c r="V530" i="36"/>
  <c r="V562" i="36"/>
  <c r="V592" i="36"/>
  <c r="V611" i="36"/>
  <c r="V624" i="36"/>
  <c r="V632" i="36"/>
  <c r="V640" i="36"/>
  <c r="V648" i="36"/>
  <c r="V656" i="36"/>
  <c r="V664" i="36"/>
  <c r="V672" i="36"/>
  <c r="V680" i="36"/>
  <c r="V688" i="36"/>
  <c r="V696" i="36"/>
  <c r="V704" i="36"/>
  <c r="V712" i="36"/>
  <c r="V720" i="36"/>
  <c r="V728" i="36"/>
  <c r="V736" i="36"/>
  <c r="V744" i="36"/>
  <c r="V752" i="36"/>
  <c r="V760" i="36"/>
  <c r="V776" i="36"/>
  <c r="V792" i="36"/>
  <c r="V800" i="36"/>
  <c r="V808" i="36"/>
  <c r="V816" i="36"/>
  <c r="V824" i="36"/>
  <c r="V832" i="36"/>
  <c r="V840" i="36"/>
  <c r="V848" i="36"/>
  <c r="V864" i="36"/>
  <c r="V872" i="36"/>
  <c r="V880" i="36"/>
  <c r="V888" i="36"/>
  <c r="AK98" i="36"/>
  <c r="AK106" i="36"/>
  <c r="AK114" i="36"/>
  <c r="AK122" i="36"/>
  <c r="AK130" i="36"/>
  <c r="AK138" i="36"/>
  <c r="AK146" i="36"/>
  <c r="G112" i="36"/>
  <c r="G211" i="36"/>
  <c r="G261" i="36"/>
  <c r="G305" i="36"/>
  <c r="G337" i="36"/>
  <c r="G369" i="36"/>
  <c r="G401" i="36"/>
  <c r="G433" i="36"/>
  <c r="G465" i="36"/>
  <c r="G497" i="36"/>
  <c r="G529" i="36"/>
  <c r="G561" i="36"/>
  <c r="G593" i="36"/>
  <c r="G625" i="36"/>
  <c r="G657" i="36"/>
  <c r="G689" i="36"/>
  <c r="G721" i="36"/>
  <c r="G753" i="36"/>
  <c r="G785" i="36"/>
  <c r="G817" i="36"/>
  <c r="G849" i="36"/>
  <c r="G881" i="36"/>
  <c r="V115" i="36"/>
  <c r="V147" i="36"/>
  <c r="V179" i="36"/>
  <c r="V211" i="36"/>
  <c r="V243" i="36"/>
  <c r="V275" i="36"/>
  <c r="V307" i="36"/>
  <c r="V339" i="36"/>
  <c r="V371" i="36"/>
  <c r="V403" i="36"/>
  <c r="V435" i="36"/>
  <c r="V467" i="36"/>
  <c r="V499" i="36"/>
  <c r="V531" i="36"/>
  <c r="V563" i="36"/>
  <c r="V594" i="36"/>
  <c r="V616" i="36"/>
  <c r="V625" i="36"/>
  <c r="V633" i="36"/>
  <c r="V641" i="36"/>
  <c r="V649" i="36"/>
  <c r="V657" i="36"/>
  <c r="V665" i="36"/>
  <c r="V673" i="36"/>
  <c r="V681" i="36"/>
  <c r="V689" i="36"/>
  <c r="V697" i="36"/>
  <c r="V705" i="36"/>
  <c r="V713" i="36"/>
  <c r="V721" i="36"/>
  <c r="V729" i="36"/>
  <c r="V737" i="36"/>
  <c r="V745" i="36"/>
  <c r="V753" i="36"/>
  <c r="V761" i="36"/>
  <c r="V769" i="36"/>
  <c r="V777" i="36"/>
  <c r="V785" i="36"/>
  <c r="V793" i="36"/>
  <c r="V801" i="36"/>
  <c r="V809" i="36"/>
  <c r="V817" i="36"/>
  <c r="V825" i="36"/>
  <c r="V833" i="36"/>
  <c r="V841" i="36"/>
  <c r="V849" i="36"/>
  <c r="V865" i="36"/>
  <c r="V873" i="36"/>
  <c r="V881" i="36"/>
  <c r="V889" i="36"/>
  <c r="AK99" i="36"/>
  <c r="AK107" i="36"/>
  <c r="AK115" i="36"/>
  <c r="AK123" i="36"/>
  <c r="AK131" i="36"/>
  <c r="AK139" i="36"/>
  <c r="AK147" i="36"/>
  <c r="AK155" i="36"/>
  <c r="AK163" i="36"/>
  <c r="G144" i="36"/>
  <c r="G221" i="36"/>
  <c r="G273" i="36"/>
  <c r="G312" i="36"/>
  <c r="G344" i="36"/>
  <c r="G376" i="36"/>
  <c r="G408" i="36"/>
  <c r="G440" i="36"/>
  <c r="G472" i="36"/>
  <c r="G504" i="36"/>
  <c r="G536" i="36"/>
  <c r="G568" i="36"/>
  <c r="G600" i="36"/>
  <c r="G632" i="36"/>
  <c r="G664" i="36"/>
  <c r="G696" i="36"/>
  <c r="G728" i="36"/>
  <c r="G760" i="36"/>
  <c r="G792" i="36"/>
  <c r="G824" i="36"/>
  <c r="G856" i="36"/>
  <c r="G888" i="36"/>
  <c r="V122" i="36"/>
  <c r="V154" i="36"/>
  <c r="V186" i="36"/>
  <c r="V218" i="36"/>
  <c r="V250" i="36"/>
  <c r="V282" i="36"/>
  <c r="V314" i="36"/>
  <c r="V346" i="36"/>
  <c r="V378" i="36"/>
  <c r="V410" i="36"/>
  <c r="V442" i="36"/>
  <c r="V474" i="36"/>
  <c r="V506" i="36"/>
  <c r="V538" i="36"/>
  <c r="V570" i="36"/>
  <c r="V595" i="36"/>
  <c r="V618" i="36"/>
  <c r="V626" i="36"/>
  <c r="V634" i="36"/>
  <c r="V642" i="36"/>
  <c r="V650" i="36"/>
  <c r="V666" i="36"/>
  <c r="V674" i="36"/>
  <c r="V682" i="36"/>
  <c r="V690" i="36"/>
  <c r="V698" i="36"/>
  <c r="V706" i="36"/>
  <c r="V714" i="36"/>
  <c r="V722" i="36"/>
  <c r="V730" i="36"/>
  <c r="V738" i="36"/>
  <c r="V746" i="36"/>
  <c r="V754" i="36"/>
  <c r="V762" i="36"/>
  <c r="V770" i="36"/>
  <c r="V778" i="36"/>
  <c r="V786" i="36"/>
  <c r="V794" i="36"/>
  <c r="V802" i="36"/>
  <c r="V810" i="36"/>
  <c r="V818" i="36"/>
  <c r="V826" i="36"/>
  <c r="V834" i="36"/>
  <c r="V842" i="36"/>
  <c r="V850" i="36"/>
  <c r="V858" i="36"/>
  <c r="V866" i="36"/>
  <c r="V874" i="36"/>
  <c r="V882" i="36"/>
  <c r="V890" i="36"/>
  <c r="AK100" i="36"/>
  <c r="AK108" i="36"/>
  <c r="AK116" i="36"/>
  <c r="AK124" i="36"/>
  <c r="AK132" i="36"/>
  <c r="AK140" i="36"/>
  <c r="AK148" i="36"/>
  <c r="AK156" i="36"/>
  <c r="G145" i="36"/>
  <c r="G345" i="36"/>
  <c r="G473" i="36"/>
  <c r="G601" i="36"/>
  <c r="G729" i="36"/>
  <c r="G857" i="36"/>
  <c r="V187" i="36"/>
  <c r="V315" i="36"/>
  <c r="V443" i="36"/>
  <c r="V571" i="36"/>
  <c r="V635" i="36"/>
  <c r="V667" i="36"/>
  <c r="V699" i="36"/>
  <c r="V731" i="36"/>
  <c r="V763" i="36"/>
  <c r="V789" i="36"/>
  <c r="V812" i="36"/>
  <c r="V835" i="36"/>
  <c r="V853" i="36"/>
  <c r="V876" i="36"/>
  <c r="AK101" i="36"/>
  <c r="AK119" i="36"/>
  <c r="AK142" i="36"/>
  <c r="AK159" i="36"/>
  <c r="AK170" i="36"/>
  <c r="AK178" i="36"/>
  <c r="AK186" i="36"/>
  <c r="AK194" i="36"/>
  <c r="AK202" i="36"/>
  <c r="AK210" i="36"/>
  <c r="AK218" i="36"/>
  <c r="AK226" i="36"/>
  <c r="AK234" i="36"/>
  <c r="AK242" i="36"/>
  <c r="AK250" i="36"/>
  <c r="AK258" i="36"/>
  <c r="AK266" i="36"/>
  <c r="AK274" i="36"/>
  <c r="AK282" i="36"/>
  <c r="AK290" i="36"/>
  <c r="AK298" i="36"/>
  <c r="AK306" i="36"/>
  <c r="AK314" i="36"/>
  <c r="AK322" i="36"/>
  <c r="AK330" i="36"/>
  <c r="AK338" i="36"/>
  <c r="AK346" i="36"/>
  <c r="AK354" i="36"/>
  <c r="AK362" i="36"/>
  <c r="AK370" i="36"/>
  <c r="AK378" i="36"/>
  <c r="AK386" i="36"/>
  <c r="AK394" i="36"/>
  <c r="AK402" i="36"/>
  <c r="AK410" i="36"/>
  <c r="AK418" i="36"/>
  <c r="AK426" i="36"/>
  <c r="AK434" i="36"/>
  <c r="AK442" i="36"/>
  <c r="AK450" i="36"/>
  <c r="AK458" i="36"/>
  <c r="AK466" i="36"/>
  <c r="AK474" i="36"/>
  <c r="AK482" i="36"/>
  <c r="AK490" i="36"/>
  <c r="AK498" i="36"/>
  <c r="AK506" i="36"/>
  <c r="AK514" i="36"/>
  <c r="AK522" i="36"/>
  <c r="AK530" i="36"/>
  <c r="AK538" i="36"/>
  <c r="G176" i="36"/>
  <c r="G352" i="36"/>
  <c r="G480" i="36"/>
  <c r="G608" i="36"/>
  <c r="G736" i="36"/>
  <c r="G864" i="36"/>
  <c r="V194" i="36"/>
  <c r="V322" i="36"/>
  <c r="V450" i="36"/>
  <c r="V578" i="36"/>
  <c r="V636" i="36"/>
  <c r="V668" i="36"/>
  <c r="V700" i="36"/>
  <c r="V732" i="36"/>
  <c r="V764" i="36"/>
  <c r="V795" i="36"/>
  <c r="V813" i="36"/>
  <c r="V836" i="36"/>
  <c r="V859" i="36"/>
  <c r="V877" i="36"/>
  <c r="AK102" i="36"/>
  <c r="AK125" i="36"/>
  <c r="AK143" i="36"/>
  <c r="AK162" i="36"/>
  <c r="AK171" i="36"/>
  <c r="AK179" i="36"/>
  <c r="AK187" i="36"/>
  <c r="AK195" i="36"/>
  <c r="AK203" i="36"/>
  <c r="AK211" i="36"/>
  <c r="AK219" i="36"/>
  <c r="AK227" i="36"/>
  <c r="AK235" i="36"/>
  <c r="AK243" i="36"/>
  <c r="AK251" i="36"/>
  <c r="AK259" i="36"/>
  <c r="AK267" i="36"/>
  <c r="AK275" i="36"/>
  <c r="AK283" i="36"/>
  <c r="AK291" i="36"/>
  <c r="AK299" i="36"/>
  <c r="AK307" i="36"/>
  <c r="AK315" i="36"/>
  <c r="AK323" i="36"/>
  <c r="AK331" i="36"/>
  <c r="AK339" i="36"/>
  <c r="AK347" i="36"/>
  <c r="AK355" i="36"/>
  <c r="AK363" i="36"/>
  <c r="AK371" i="36"/>
  <c r="AK379" i="36"/>
  <c r="AK387" i="36"/>
  <c r="AK395" i="36"/>
  <c r="AK403" i="36"/>
  <c r="AK411" i="36"/>
  <c r="AK419" i="36"/>
  <c r="AK427" i="36"/>
  <c r="AK435" i="36"/>
  <c r="AK443" i="36"/>
  <c r="AK451" i="36"/>
  <c r="AK459" i="36"/>
  <c r="AK467" i="36"/>
  <c r="AK475" i="36"/>
  <c r="AK483" i="36"/>
  <c r="AK491" i="36"/>
  <c r="AK499" i="36"/>
  <c r="AK507" i="36"/>
  <c r="AK515" i="36"/>
  <c r="AK523" i="36"/>
  <c r="AK531" i="36"/>
  <c r="AK539" i="36"/>
  <c r="AK547" i="36"/>
  <c r="AK555" i="36"/>
  <c r="AK563" i="36"/>
  <c r="AK571" i="36"/>
  <c r="AK579" i="36"/>
  <c r="AK587" i="36"/>
  <c r="AK595" i="36"/>
  <c r="AK603" i="36"/>
  <c r="AK611" i="36"/>
  <c r="AK619" i="36"/>
  <c r="AK627" i="36"/>
  <c r="AK635" i="36"/>
  <c r="AK643" i="36"/>
  <c r="AK651" i="36"/>
  <c r="AK659" i="36"/>
  <c r="AK667" i="36"/>
  <c r="AK675" i="36"/>
  <c r="AK683" i="36"/>
  <c r="AK691" i="36"/>
  <c r="AK699" i="36"/>
  <c r="AK707" i="36"/>
  <c r="AK715" i="36"/>
  <c r="AK723" i="36"/>
  <c r="AK731" i="36"/>
  <c r="AK739" i="36"/>
  <c r="AK747" i="36"/>
  <c r="AK755" i="36"/>
  <c r="AK763" i="36"/>
  <c r="AK771" i="36"/>
  <c r="AK779" i="36"/>
  <c r="AK787" i="36"/>
  <c r="AK795" i="36"/>
  <c r="AK803" i="36"/>
  <c r="AK811" i="36"/>
  <c r="AK819" i="36"/>
  <c r="AK827" i="36"/>
  <c r="AK835" i="36"/>
  <c r="AK843" i="36"/>
  <c r="AK851" i="36"/>
  <c r="AK859" i="36"/>
  <c r="AK867" i="36"/>
  <c r="AK875" i="36"/>
  <c r="AK883" i="36"/>
  <c r="H94" i="36"/>
  <c r="H105" i="36"/>
  <c r="H113" i="36"/>
  <c r="H121" i="36"/>
  <c r="H130" i="36"/>
  <c r="H138" i="36"/>
  <c r="H146" i="36"/>
  <c r="H154" i="36"/>
  <c r="H162" i="36"/>
  <c r="H170" i="36"/>
  <c r="H178" i="36"/>
  <c r="H186" i="36"/>
  <c r="H194" i="36"/>
  <c r="H202" i="36"/>
  <c r="H210" i="36"/>
  <c r="H218" i="36"/>
  <c r="H226" i="36"/>
  <c r="H234" i="36"/>
  <c r="H242" i="36"/>
  <c r="H250" i="36"/>
  <c r="H258" i="36"/>
  <c r="H266" i="36"/>
  <c r="H274" i="36"/>
  <c r="H282" i="36"/>
  <c r="H290" i="36"/>
  <c r="H298" i="36"/>
  <c r="H306" i="36"/>
  <c r="H314" i="36"/>
  <c r="H322" i="36"/>
  <c r="H330" i="36"/>
  <c r="H338" i="36"/>
  <c r="H346" i="36"/>
  <c r="H354" i="36"/>
  <c r="H362" i="36"/>
  <c r="H370" i="36"/>
  <c r="H378" i="36"/>
  <c r="H386" i="36"/>
  <c r="H394" i="36"/>
  <c r="H402" i="36"/>
  <c r="H410" i="36"/>
  <c r="H418" i="36"/>
  <c r="H426" i="36"/>
  <c r="H434" i="36"/>
  <c r="H442" i="36"/>
  <c r="H450" i="36"/>
  <c r="H458" i="36"/>
  <c r="H466" i="36"/>
  <c r="H474" i="36"/>
  <c r="H482" i="36"/>
  <c r="H490" i="36"/>
  <c r="H498" i="36"/>
  <c r="H506" i="36"/>
  <c r="H514" i="36"/>
  <c r="G224" i="36"/>
  <c r="G377" i="36"/>
  <c r="G505" i="36"/>
  <c r="G633" i="36"/>
  <c r="G761" i="36"/>
  <c r="G889" i="36"/>
  <c r="V219" i="36"/>
  <c r="V347" i="36"/>
  <c r="V475" i="36"/>
  <c r="V600" i="36"/>
  <c r="V643" i="36"/>
  <c r="V707" i="36"/>
  <c r="V739" i="36"/>
  <c r="V771" i="36"/>
  <c r="V796" i="36"/>
  <c r="V819" i="36"/>
  <c r="V837" i="36"/>
  <c r="V860" i="36"/>
  <c r="V883" i="36"/>
  <c r="AK103" i="36"/>
  <c r="AK126" i="36"/>
  <c r="AK149" i="36"/>
  <c r="AK164" i="36"/>
  <c r="AK172" i="36"/>
  <c r="AK180" i="36"/>
  <c r="AK188" i="36"/>
  <c r="AK196" i="36"/>
  <c r="AK204" i="36"/>
  <c r="AK212" i="36"/>
  <c r="AK220" i="36"/>
  <c r="AK228" i="36"/>
  <c r="AK236" i="36"/>
  <c r="AK244" i="36"/>
  <c r="AK252" i="36"/>
  <c r="AK260" i="36"/>
  <c r="AK268" i="36"/>
  <c r="AK276" i="36"/>
  <c r="AK284" i="36"/>
  <c r="AK292" i="36"/>
  <c r="AK300" i="36"/>
  <c r="AK308" i="36"/>
  <c r="AK316" i="36"/>
  <c r="AK324" i="36"/>
  <c r="AK332" i="36"/>
  <c r="AK340" i="36"/>
  <c r="AK348" i="36"/>
  <c r="AK356" i="36"/>
  <c r="AK364" i="36"/>
  <c r="AK372" i="36"/>
  <c r="AK380" i="36"/>
  <c r="AK388" i="36"/>
  <c r="AK396" i="36"/>
  <c r="AK404" i="36"/>
  <c r="AK412" i="36"/>
  <c r="AK420" i="36"/>
  <c r="AK428" i="36"/>
  <c r="AK436" i="36"/>
  <c r="AK444" i="36"/>
  <c r="AK452" i="36"/>
  <c r="AK460" i="36"/>
  <c r="AK468" i="36"/>
  <c r="AK476" i="36"/>
  <c r="AK484" i="36"/>
  <c r="AK492" i="36"/>
  <c r="AK500" i="36"/>
  <c r="AK508" i="36"/>
  <c r="AK516" i="36"/>
  <c r="AK524" i="36"/>
  <c r="AK532" i="36"/>
  <c r="AK540" i="36"/>
  <c r="AK548" i="36"/>
  <c r="AK556" i="36"/>
  <c r="AK564" i="36"/>
  <c r="AK572" i="36"/>
  <c r="AK580" i="36"/>
  <c r="AK588" i="36"/>
  <c r="AK596" i="36"/>
  <c r="AK604" i="36"/>
  <c r="AK612" i="36"/>
  <c r="AK620" i="36"/>
  <c r="AK628" i="36"/>
  <c r="AK636" i="36"/>
  <c r="AK644" i="36"/>
  <c r="AK652" i="36"/>
  <c r="AK660" i="36"/>
  <c r="AK668" i="36"/>
  <c r="AK676" i="36"/>
  <c r="AK684" i="36"/>
  <c r="AK692" i="36"/>
  <c r="AK700" i="36"/>
  <c r="AK708" i="36"/>
  <c r="AK716" i="36"/>
  <c r="AK724" i="36"/>
  <c r="AK732" i="36"/>
  <c r="AK740" i="36"/>
  <c r="AK748" i="36"/>
  <c r="AK756" i="36"/>
  <c r="AK764" i="36"/>
  <c r="AK772" i="36"/>
  <c r="AK780" i="36"/>
  <c r="AK788" i="36"/>
  <c r="AK796" i="36"/>
  <c r="AK804" i="36"/>
  <c r="AK812" i="36"/>
  <c r="AK820" i="36"/>
  <c r="AK828" i="36"/>
  <c r="AK836" i="36"/>
  <c r="AK844" i="36"/>
  <c r="AK852" i="36"/>
  <c r="AK860" i="36"/>
  <c r="AK868" i="36"/>
  <c r="AK876" i="36"/>
  <c r="AK884" i="36"/>
  <c r="H95" i="36"/>
  <c r="H106" i="36"/>
  <c r="H114" i="36"/>
  <c r="H122" i="36"/>
  <c r="H131" i="36"/>
  <c r="H139" i="36"/>
  <c r="H147" i="36"/>
  <c r="H155" i="36"/>
  <c r="H163" i="36"/>
  <c r="H171" i="36"/>
  <c r="H179" i="36"/>
  <c r="H187" i="36"/>
  <c r="H195" i="36"/>
  <c r="H203" i="36"/>
  <c r="H211" i="36"/>
  <c r="H219" i="36"/>
  <c r="H227" i="36"/>
  <c r="H235" i="36"/>
  <c r="H243" i="36"/>
  <c r="H251" i="36"/>
  <c r="H259" i="36"/>
  <c r="H267" i="36"/>
  <c r="H275" i="36"/>
  <c r="H283" i="36"/>
  <c r="H291" i="36"/>
  <c r="H299" i="36"/>
  <c r="H307" i="36"/>
  <c r="H315" i="36"/>
  <c r="H323" i="36"/>
  <c r="H331" i="36"/>
  <c r="H339" i="36"/>
  <c r="H347" i="36"/>
  <c r="H355" i="36"/>
  <c r="H363" i="36"/>
  <c r="H371" i="36"/>
  <c r="H379" i="36"/>
  <c r="H387" i="36"/>
  <c r="H395" i="36"/>
  <c r="H403" i="36"/>
  <c r="H411" i="36"/>
  <c r="H419" i="36"/>
  <c r="H427" i="36"/>
  <c r="H435" i="36"/>
  <c r="H443" i="36"/>
  <c r="H451" i="36"/>
  <c r="H459" i="36"/>
  <c r="H467" i="36"/>
  <c r="H475" i="36"/>
  <c r="H483" i="36"/>
  <c r="H491" i="36"/>
  <c r="H499" i="36"/>
  <c r="H507" i="36"/>
  <c r="H515" i="36"/>
  <c r="G235" i="36"/>
  <c r="G384" i="36"/>
  <c r="G512" i="36"/>
  <c r="G640" i="36"/>
  <c r="G768" i="36"/>
  <c r="V98" i="36"/>
  <c r="V226" i="36"/>
  <c r="V354" i="36"/>
  <c r="V482" i="36"/>
  <c r="V602" i="36"/>
  <c r="V644" i="36"/>
  <c r="V676" i="36"/>
  <c r="V740" i="36"/>
  <c r="V772" i="36"/>
  <c r="V797" i="36"/>
  <c r="V820" i="36"/>
  <c r="V843" i="36"/>
  <c r="V884" i="36"/>
  <c r="AK109" i="36"/>
  <c r="AK127" i="36"/>
  <c r="AK150" i="36"/>
  <c r="AK165" i="36"/>
  <c r="AK173" i="36"/>
  <c r="AK181" i="36"/>
  <c r="AK189" i="36"/>
  <c r="AK197" i="36"/>
  <c r="AK205" i="36"/>
  <c r="AK213" i="36"/>
  <c r="AK221" i="36"/>
  <c r="AK229" i="36"/>
  <c r="AK237" i="36"/>
  <c r="AK245" i="36"/>
  <c r="AK253" i="36"/>
  <c r="AK261" i="36"/>
  <c r="AK269" i="36"/>
  <c r="AK277" i="36"/>
  <c r="AK285" i="36"/>
  <c r="AK293" i="36"/>
  <c r="AK301" i="36"/>
  <c r="AK309" i="36"/>
  <c r="AK317" i="36"/>
  <c r="AK325" i="36"/>
  <c r="AK333" i="36"/>
  <c r="AK341" i="36"/>
  <c r="AK349" i="36"/>
  <c r="AK357" i="36"/>
  <c r="AK365" i="36"/>
  <c r="AK373" i="36"/>
  <c r="AK381" i="36"/>
  <c r="AK389" i="36"/>
  <c r="AK397" i="36"/>
  <c r="AK405" i="36"/>
  <c r="AK413" i="36"/>
  <c r="AK421" i="36"/>
  <c r="AK429" i="36"/>
  <c r="AK437" i="36"/>
  <c r="AK445" i="36"/>
  <c r="AK453" i="36"/>
  <c r="AK461" i="36"/>
  <c r="AK469" i="36"/>
  <c r="AK477" i="36"/>
  <c r="AK485" i="36"/>
  <c r="AK493" i="36"/>
  <c r="AK501" i="36"/>
  <c r="AK509" i="36"/>
  <c r="AK517" i="36"/>
  <c r="AK525" i="36"/>
  <c r="AK533" i="36"/>
  <c r="AK541" i="36"/>
  <c r="AK549" i="36"/>
  <c r="AK557" i="36"/>
  <c r="AK565" i="36"/>
  <c r="AK573" i="36"/>
  <c r="AK581" i="36"/>
  <c r="AK589" i="36"/>
  <c r="AK597" i="36"/>
  <c r="AK605" i="36"/>
  <c r="AK613" i="36"/>
  <c r="AK621" i="36"/>
  <c r="AK629" i="36"/>
  <c r="AK637" i="36"/>
  <c r="AK645" i="36"/>
  <c r="AK653" i="36"/>
  <c r="AK661" i="36"/>
  <c r="AK669" i="36"/>
  <c r="AK677" i="36"/>
  <c r="AK685" i="36"/>
  <c r="AK693" i="36"/>
  <c r="AK701" i="36"/>
  <c r="AK709" i="36"/>
  <c r="AK717" i="36"/>
  <c r="AK725" i="36"/>
  <c r="AK733" i="36"/>
  <c r="AK741" i="36"/>
  <c r="AK749" i="36"/>
  <c r="AK757" i="36"/>
  <c r="AK765" i="36"/>
  <c r="AK773" i="36"/>
  <c r="AK781" i="36"/>
  <c r="AK789" i="36"/>
  <c r="AK797" i="36"/>
  <c r="AK805" i="36"/>
  <c r="AK813" i="36"/>
  <c r="AK821" i="36"/>
  <c r="AK829" i="36"/>
  <c r="AK837" i="36"/>
  <c r="AK845" i="36"/>
  <c r="AK853" i="36"/>
  <c r="AK861" i="36"/>
  <c r="AK869" i="36"/>
  <c r="G275" i="36"/>
  <c r="G409" i="36"/>
  <c r="G537" i="36"/>
  <c r="G665" i="36"/>
  <c r="G793" i="36"/>
  <c r="V123" i="36"/>
  <c r="V251" i="36"/>
  <c r="V379" i="36"/>
  <c r="V507" i="36"/>
  <c r="V619" i="36"/>
  <c r="V651" i="36"/>
  <c r="V683" i="36"/>
  <c r="V715" i="36"/>
  <c r="V747" i="36"/>
  <c r="V779" i="36"/>
  <c r="V803" i="36"/>
  <c r="V821" i="36"/>
  <c r="V844" i="36"/>
  <c r="V867" i="36"/>
  <c r="V885" i="36"/>
  <c r="AK110" i="36"/>
  <c r="AK133" i="36"/>
  <c r="AK151" i="36"/>
  <c r="AK166" i="36"/>
  <c r="AK174" i="36"/>
  <c r="AK182" i="36"/>
  <c r="AK190" i="36"/>
  <c r="AK198" i="36"/>
  <c r="AK206" i="36"/>
  <c r="AK214" i="36"/>
  <c r="AK222" i="36"/>
  <c r="AK230" i="36"/>
  <c r="AK238" i="36"/>
  <c r="AK246" i="36"/>
  <c r="AK254" i="36"/>
  <c r="AK262" i="36"/>
  <c r="AK270" i="36"/>
  <c r="AK278" i="36"/>
  <c r="AK286" i="36"/>
  <c r="AK294" i="36"/>
  <c r="AK302" i="36"/>
  <c r="AK310" i="36"/>
  <c r="AK318" i="36"/>
  <c r="AK326" i="36"/>
  <c r="AK334" i="36"/>
  <c r="AK342" i="36"/>
  <c r="AK350" i="36"/>
  <c r="AK358" i="36"/>
  <c r="AK366" i="36"/>
  <c r="AK374" i="36"/>
  <c r="AK382" i="36"/>
  <c r="AK390" i="36"/>
  <c r="AK398" i="36"/>
  <c r="AK406" i="36"/>
  <c r="AK414" i="36"/>
  <c r="AK422" i="36"/>
  <c r="AK430" i="36"/>
  <c r="AK438" i="36"/>
  <c r="AK446" i="36"/>
  <c r="AK454" i="36"/>
  <c r="AK462" i="36"/>
  <c r="AK470" i="36"/>
  <c r="AK478" i="36"/>
  <c r="AK486" i="36"/>
  <c r="AK494" i="36"/>
  <c r="AK502" i="36"/>
  <c r="AK510" i="36"/>
  <c r="AK518" i="36"/>
  <c r="AK526" i="36"/>
  <c r="AK534" i="36"/>
  <c r="AK542" i="36"/>
  <c r="AK550" i="36"/>
  <c r="AK558" i="36"/>
  <c r="AK566" i="36"/>
  <c r="AK574" i="36"/>
  <c r="AK582" i="36"/>
  <c r="AK590" i="36"/>
  <c r="AK598" i="36"/>
  <c r="AK606" i="36"/>
  <c r="AK614" i="36"/>
  <c r="AK622" i="36"/>
  <c r="AK630" i="36"/>
  <c r="AK638" i="36"/>
  <c r="AK654" i="36"/>
  <c r="AK662" i="36"/>
  <c r="AK670" i="36"/>
  <c r="AK678" i="36"/>
  <c r="AK686" i="36"/>
  <c r="AK694" i="36"/>
  <c r="AK702" i="36"/>
  <c r="AK710" i="36"/>
  <c r="AK718" i="36"/>
  <c r="AK726" i="36"/>
  <c r="AK734" i="36"/>
  <c r="AK742" i="36"/>
  <c r="AK750" i="36"/>
  <c r="AK758" i="36"/>
  <c r="AK766" i="36"/>
  <c r="AK774" i="36"/>
  <c r="AK782" i="36"/>
  <c r="AK790" i="36"/>
  <c r="AK798" i="36"/>
  <c r="AK806" i="36"/>
  <c r="AK814" i="36"/>
  <c r="AK822" i="36"/>
  <c r="AK830" i="36"/>
  <c r="AK838" i="36"/>
  <c r="AK846" i="36"/>
  <c r="AK854" i="36"/>
  <c r="AK862" i="36"/>
  <c r="AK870" i="36"/>
  <c r="AK878" i="36"/>
  <c r="AK886" i="36"/>
  <c r="H96" i="36"/>
  <c r="H99" i="36"/>
  <c r="H108" i="36"/>
  <c r="H116" i="36"/>
  <c r="H125" i="36"/>
  <c r="G285" i="36"/>
  <c r="G416" i="36"/>
  <c r="G544" i="36"/>
  <c r="G672" i="36"/>
  <c r="G800" i="36"/>
  <c r="V130" i="36"/>
  <c r="V258" i="36"/>
  <c r="V386" i="36"/>
  <c r="V514" i="36"/>
  <c r="V620" i="36"/>
  <c r="V652" i="36"/>
  <c r="V684" i="36"/>
  <c r="V716" i="36"/>
  <c r="V780" i="36"/>
  <c r="V827" i="36"/>
  <c r="V868" i="36"/>
  <c r="AK93" i="36"/>
  <c r="AK111" i="36"/>
  <c r="AK134" i="36"/>
  <c r="AK154" i="36"/>
  <c r="AK167" i="36"/>
  <c r="AK175" i="36"/>
  <c r="AK183" i="36"/>
  <c r="AK191" i="36"/>
  <c r="AK199" i="36"/>
  <c r="AK207" i="36"/>
  <c r="AK215" i="36"/>
  <c r="AK223" i="36"/>
  <c r="AK231" i="36"/>
  <c r="AK239" i="36"/>
  <c r="AK247" i="36"/>
  <c r="AK255" i="36"/>
  <c r="AK263" i="36"/>
  <c r="AK271" i="36"/>
  <c r="AK279" i="36"/>
  <c r="AK287" i="36"/>
  <c r="AK295" i="36"/>
  <c r="AK303" i="36"/>
  <c r="AK311" i="36"/>
  <c r="AK319" i="36"/>
  <c r="AK327" i="36"/>
  <c r="AK335" i="36"/>
  <c r="AK343" i="36"/>
  <c r="AK351" i="36"/>
  <c r="AK359" i="36"/>
  <c r="AK367" i="36"/>
  <c r="AK375" i="36"/>
  <c r="AK383" i="36"/>
  <c r="AK391" i="36"/>
  <c r="AK399" i="36"/>
  <c r="AK407" i="36"/>
  <c r="AK415" i="36"/>
  <c r="AK423" i="36"/>
  <c r="AK431" i="36"/>
  <c r="AK439" i="36"/>
  <c r="AK447" i="36"/>
  <c r="AK455" i="36"/>
  <c r="AK463" i="36"/>
  <c r="AK471" i="36"/>
  <c r="AK479" i="36"/>
  <c r="AK487" i="36"/>
  <c r="AK495" i="36"/>
  <c r="AK503" i="36"/>
  <c r="AK511" i="36"/>
  <c r="AK519" i="36"/>
  <c r="AK527" i="36"/>
  <c r="AK535" i="36"/>
  <c r="AK543" i="36"/>
  <c r="AK551" i="36"/>
  <c r="AK559" i="36"/>
  <c r="AK567" i="36"/>
  <c r="AK575" i="36"/>
  <c r="AK583" i="36"/>
  <c r="AK591" i="36"/>
  <c r="AK599" i="36"/>
  <c r="AK607" i="36"/>
  <c r="AK615" i="36"/>
  <c r="AK623" i="36"/>
  <c r="AK631" i="36"/>
  <c r="AK639" i="36"/>
  <c r="AK647" i="36"/>
  <c r="AK655" i="36"/>
  <c r="AK663" i="36"/>
  <c r="AK671" i="36"/>
  <c r="AK679" i="36"/>
  <c r="AK687" i="36"/>
  <c r="AK695" i="36"/>
  <c r="AK703" i="36"/>
  <c r="AK711" i="36"/>
  <c r="AK719" i="36"/>
  <c r="AK727" i="36"/>
  <c r="AK735" i="36"/>
  <c r="AK743" i="36"/>
  <c r="AK751" i="36"/>
  <c r="AK759" i="36"/>
  <c r="AK767" i="36"/>
  <c r="AK775" i="36"/>
  <c r="AK783" i="36"/>
  <c r="AK791" i="36"/>
  <c r="AK799" i="36"/>
  <c r="AK807" i="36"/>
  <c r="AK815" i="36"/>
  <c r="AK823" i="36"/>
  <c r="AK831" i="36"/>
  <c r="AK839" i="36"/>
  <c r="AK847" i="36"/>
  <c r="AK855" i="36"/>
  <c r="AK863" i="36"/>
  <c r="AK871" i="36"/>
  <c r="AK879" i="36"/>
  <c r="AK887" i="36"/>
  <c r="H97" i="36"/>
  <c r="H101" i="36"/>
  <c r="H109" i="36"/>
  <c r="H117" i="36"/>
  <c r="H126" i="36"/>
  <c r="H134" i="36"/>
  <c r="H142" i="36"/>
  <c r="H150" i="36"/>
  <c r="H158" i="36"/>
  <c r="H166" i="36"/>
  <c r="H174" i="36"/>
  <c r="H182" i="36"/>
  <c r="H190" i="36"/>
  <c r="H198" i="36"/>
  <c r="H206" i="36"/>
  <c r="H214" i="36"/>
  <c r="H222" i="36"/>
  <c r="H230" i="36"/>
  <c r="H238" i="36"/>
  <c r="H246" i="36"/>
  <c r="H254" i="36"/>
  <c r="H262" i="36"/>
  <c r="H270" i="36"/>
  <c r="H278" i="36"/>
  <c r="H286" i="36"/>
  <c r="H294" i="36"/>
  <c r="H302" i="36"/>
  <c r="H310" i="36"/>
  <c r="H318" i="36"/>
  <c r="H326" i="36"/>
  <c r="H334" i="36"/>
  <c r="H342" i="36"/>
  <c r="H350" i="36"/>
  <c r="H358" i="36"/>
  <c r="H366" i="36"/>
  <c r="H374" i="36"/>
  <c r="H382" i="36"/>
  <c r="H390" i="36"/>
  <c r="H398" i="36"/>
  <c r="H406" i="36"/>
  <c r="H414" i="36"/>
  <c r="H422" i="36"/>
  <c r="H430" i="36"/>
  <c r="H438" i="36"/>
  <c r="H446" i="36"/>
  <c r="H454" i="36"/>
  <c r="H462" i="36"/>
  <c r="H470" i="36"/>
  <c r="H478" i="36"/>
  <c r="H486" i="36"/>
  <c r="H494" i="36"/>
  <c r="H502" i="36"/>
  <c r="H510" i="36"/>
  <c r="G320" i="36"/>
  <c r="G448" i="36"/>
  <c r="G576" i="36"/>
  <c r="G704" i="36"/>
  <c r="G832" i="36"/>
  <c r="V162" i="36"/>
  <c r="V290" i="36"/>
  <c r="V418" i="36"/>
  <c r="V546" i="36"/>
  <c r="V628" i="36"/>
  <c r="V660" i="36"/>
  <c r="V692" i="36"/>
  <c r="V724" i="36"/>
  <c r="V756" i="36"/>
  <c r="V788" i="36"/>
  <c r="V811" i="36"/>
  <c r="V829" i="36"/>
  <c r="V852" i="36"/>
  <c r="V875" i="36"/>
  <c r="AK95" i="36"/>
  <c r="AK118" i="36"/>
  <c r="AK141" i="36"/>
  <c r="AK158" i="36"/>
  <c r="AK169" i="36"/>
  <c r="AK177" i="36"/>
  <c r="AK185" i="36"/>
  <c r="G313" i="36"/>
  <c r="V539" i="36"/>
  <c r="V828" i="36"/>
  <c r="AK176" i="36"/>
  <c r="AK216" i="36"/>
  <c r="AK248" i="36"/>
  <c r="AK280" i="36"/>
  <c r="AK312" i="36"/>
  <c r="AK344" i="36"/>
  <c r="AK376" i="36"/>
  <c r="AK408" i="36"/>
  <c r="AK440" i="36"/>
  <c r="AK472" i="36"/>
  <c r="AK504" i="36"/>
  <c r="AK536" i="36"/>
  <c r="AK560" i="36"/>
  <c r="AK578" i="36"/>
  <c r="AK601" i="36"/>
  <c r="AK624" i="36"/>
  <c r="AK642" i="36"/>
  <c r="AK665" i="36"/>
  <c r="AK688" i="36"/>
  <c r="AK706" i="36"/>
  <c r="AK729" i="36"/>
  <c r="AK752" i="36"/>
  <c r="AK770" i="36"/>
  <c r="AK793" i="36"/>
  <c r="AK816" i="36"/>
  <c r="AK834" i="36"/>
  <c r="AK857" i="36"/>
  <c r="AK877" i="36"/>
  <c r="H98" i="36"/>
  <c r="H115" i="36"/>
  <c r="H132" i="36"/>
  <c r="H144" i="36"/>
  <c r="H157" i="36"/>
  <c r="H169" i="36"/>
  <c r="H183" i="36"/>
  <c r="H196" i="36"/>
  <c r="H208" i="36"/>
  <c r="H221" i="36"/>
  <c r="H233" i="36"/>
  <c r="H247" i="36"/>
  <c r="H260" i="36"/>
  <c r="H272" i="36"/>
  <c r="H285" i="36"/>
  <c r="H297" i="36"/>
  <c r="H311" i="36"/>
  <c r="H324" i="36"/>
  <c r="H336" i="36"/>
  <c r="H349" i="36"/>
  <c r="H361" i="36"/>
  <c r="H375" i="36"/>
  <c r="H388" i="36"/>
  <c r="H400" i="36"/>
  <c r="H413" i="36"/>
  <c r="H425" i="36"/>
  <c r="H439" i="36"/>
  <c r="H452" i="36"/>
  <c r="H464" i="36"/>
  <c r="H477" i="36"/>
  <c r="H489" i="36"/>
  <c r="H503" i="36"/>
  <c r="H516" i="36"/>
  <c r="H524" i="36"/>
  <c r="H532" i="36"/>
  <c r="H540" i="36"/>
  <c r="H548" i="36"/>
  <c r="H556" i="36"/>
  <c r="H564" i="36"/>
  <c r="H572" i="36"/>
  <c r="H580" i="36"/>
  <c r="G441" i="36"/>
  <c r="V627" i="36"/>
  <c r="V851" i="36"/>
  <c r="AK184" i="36"/>
  <c r="AK217" i="36"/>
  <c r="AK249" i="36"/>
  <c r="AK281" i="36"/>
  <c r="AK313" i="36"/>
  <c r="AK345" i="36"/>
  <c r="AK377" i="36"/>
  <c r="AK409" i="36"/>
  <c r="AK441" i="36"/>
  <c r="AK473" i="36"/>
  <c r="AK505" i="36"/>
  <c r="AK537" i="36"/>
  <c r="AK561" i="36"/>
  <c r="AK584" i="36"/>
  <c r="AK602" i="36"/>
  <c r="AK625" i="36"/>
  <c r="AK648" i="36"/>
  <c r="AK666" i="36"/>
  <c r="AK689" i="36"/>
  <c r="AK712" i="36"/>
  <c r="AK730" i="36"/>
  <c r="AK753" i="36"/>
  <c r="AK776" i="36"/>
  <c r="AK794" i="36"/>
  <c r="AK817" i="36"/>
  <c r="AK840" i="36"/>
  <c r="AK858" i="36"/>
  <c r="AK880" i="36"/>
  <c r="H102" i="36"/>
  <c r="H118" i="36"/>
  <c r="H133" i="36"/>
  <c r="H145" i="36"/>
  <c r="H159" i="36"/>
  <c r="H172" i="36"/>
  <c r="H184" i="36"/>
  <c r="H197" i="36"/>
  <c r="H209" i="36"/>
  <c r="H223" i="36"/>
  <c r="H236" i="36"/>
  <c r="H248" i="36"/>
  <c r="H261" i="36"/>
  <c r="H273" i="36"/>
  <c r="H287" i="36"/>
  <c r="H300" i="36"/>
  <c r="H312" i="36"/>
  <c r="H325" i="36"/>
  <c r="H337" i="36"/>
  <c r="H351" i="36"/>
  <c r="H364" i="36"/>
  <c r="H376" i="36"/>
  <c r="H389" i="36"/>
  <c r="H401" i="36"/>
  <c r="H415" i="36"/>
  <c r="H428" i="36"/>
  <c r="H440" i="36"/>
  <c r="H453" i="36"/>
  <c r="H465" i="36"/>
  <c r="H479" i="36"/>
  <c r="H492" i="36"/>
  <c r="H504" i="36"/>
  <c r="H517" i="36"/>
  <c r="H525" i="36"/>
  <c r="H533" i="36"/>
  <c r="H541" i="36"/>
  <c r="H549" i="36"/>
  <c r="H557" i="36"/>
  <c r="H565" i="36"/>
  <c r="H573" i="36"/>
  <c r="H581" i="36"/>
  <c r="H589" i="36"/>
  <c r="H597" i="36"/>
  <c r="H605" i="36"/>
  <c r="H613" i="36"/>
  <c r="H621" i="36"/>
  <c r="H629" i="36"/>
  <c r="H637" i="36"/>
  <c r="H645" i="36"/>
  <c r="H653" i="36"/>
  <c r="H661" i="36"/>
  <c r="H669" i="36"/>
  <c r="H677" i="36"/>
  <c r="H685" i="36"/>
  <c r="H693" i="36"/>
  <c r="H701" i="36"/>
  <c r="H709" i="36"/>
  <c r="H717" i="36"/>
  <c r="H725" i="36"/>
  <c r="H733" i="36"/>
  <c r="H741" i="36"/>
  <c r="H749" i="36"/>
  <c r="H757" i="36"/>
  <c r="H765" i="36"/>
  <c r="H773" i="36"/>
  <c r="H781" i="36"/>
  <c r="H789" i="36"/>
  <c r="H797" i="36"/>
  <c r="H805" i="36"/>
  <c r="H813" i="36"/>
  <c r="H821" i="36"/>
  <c r="H829" i="36"/>
  <c r="H837" i="36"/>
  <c r="H845" i="36"/>
  <c r="H853" i="36"/>
  <c r="H861" i="36"/>
  <c r="H869" i="36"/>
  <c r="H877" i="36"/>
  <c r="H885" i="36"/>
  <c r="W95" i="36"/>
  <c r="W103" i="36"/>
  <c r="W111" i="36"/>
  <c r="W119" i="36"/>
  <c r="W127" i="36"/>
  <c r="W135" i="36"/>
  <c r="W143" i="36"/>
  <c r="W151" i="36"/>
  <c r="W159" i="36"/>
  <c r="W167" i="36"/>
  <c r="W175" i="36"/>
  <c r="W183" i="36"/>
  <c r="W191" i="36"/>
  <c r="W199" i="36"/>
  <c r="W207" i="36"/>
  <c r="W215" i="36"/>
  <c r="W223" i="36"/>
  <c r="W231" i="36"/>
  <c r="W239" i="36"/>
  <c r="W247" i="36"/>
  <c r="W255" i="36"/>
  <c r="W263" i="36"/>
  <c r="W271" i="36"/>
  <c r="W279" i="36"/>
  <c r="W287" i="36"/>
  <c r="W295" i="36"/>
  <c r="W303" i="36"/>
  <c r="W311" i="36"/>
  <c r="W319" i="36"/>
  <c r="W327" i="36"/>
  <c r="W335" i="36"/>
  <c r="W343" i="36"/>
  <c r="W351" i="36"/>
  <c r="W359" i="36"/>
  <c r="W367" i="36"/>
  <c r="W375" i="36"/>
  <c r="W383" i="36"/>
  <c r="W391" i="36"/>
  <c r="W399" i="36"/>
  <c r="W407" i="36"/>
  <c r="W415" i="36"/>
  <c r="W423" i="36"/>
  <c r="W431" i="36"/>
  <c r="W439" i="36"/>
  <c r="W447" i="36"/>
  <c r="W455" i="36"/>
  <c r="W463" i="36"/>
  <c r="W471" i="36"/>
  <c r="W479" i="36"/>
  <c r="W487" i="36"/>
  <c r="W495" i="36"/>
  <c r="W511" i="36"/>
  <c r="W519" i="36"/>
  <c r="W527" i="36"/>
  <c r="W535" i="36"/>
  <c r="W543" i="36"/>
  <c r="W551" i="36"/>
  <c r="W559" i="36"/>
  <c r="W567" i="36"/>
  <c r="G569" i="36"/>
  <c r="V659" i="36"/>
  <c r="V869" i="36"/>
  <c r="AK192" i="36"/>
  <c r="AK224" i="36"/>
  <c r="AK256" i="36"/>
  <c r="AK288" i="36"/>
  <c r="AK320" i="36"/>
  <c r="AK352" i="36"/>
  <c r="AK384" i="36"/>
  <c r="AK416" i="36"/>
  <c r="AK448" i="36"/>
  <c r="AK480" i="36"/>
  <c r="AK512" i="36"/>
  <c r="AK544" i="36"/>
  <c r="AK562" i="36"/>
  <c r="AK585" i="36"/>
  <c r="AK608" i="36"/>
  <c r="AK626" i="36"/>
  <c r="AK649" i="36"/>
  <c r="AK672" i="36"/>
  <c r="AK690" i="36"/>
  <c r="AK713" i="36"/>
  <c r="AK736" i="36"/>
  <c r="AK754" i="36"/>
  <c r="AK777" i="36"/>
  <c r="AK800" i="36"/>
  <c r="AK818" i="36"/>
  <c r="AK841" i="36"/>
  <c r="AK864" i="36"/>
  <c r="AK881" i="36"/>
  <c r="H103" i="36"/>
  <c r="H119" i="36"/>
  <c r="H135" i="36"/>
  <c r="H148" i="36"/>
  <c r="H160" i="36"/>
  <c r="H173" i="36"/>
  <c r="H185" i="36"/>
  <c r="H199" i="36"/>
  <c r="H212" i="36"/>
  <c r="H224" i="36"/>
  <c r="H237" i="36"/>
  <c r="H249" i="36"/>
  <c r="H263" i="36"/>
  <c r="H276" i="36"/>
  <c r="H288" i="36"/>
  <c r="H301" i="36"/>
  <c r="H313" i="36"/>
  <c r="H327" i="36"/>
  <c r="H340" i="36"/>
  <c r="H352" i="36"/>
  <c r="H365" i="36"/>
  <c r="H377" i="36"/>
  <c r="H391" i="36"/>
  <c r="H404" i="36"/>
  <c r="H416" i="36"/>
  <c r="H429" i="36"/>
  <c r="H441" i="36"/>
  <c r="H455" i="36"/>
  <c r="H468" i="36"/>
  <c r="H480" i="36"/>
  <c r="H493" i="36"/>
  <c r="H505" i="36"/>
  <c r="H518" i="36"/>
  <c r="H526" i="36"/>
  <c r="H534" i="36"/>
  <c r="H542" i="36"/>
  <c r="H550" i="36"/>
  <c r="H558" i="36"/>
  <c r="H566" i="36"/>
  <c r="H574" i="36"/>
  <c r="H582" i="36"/>
  <c r="H590" i="36"/>
  <c r="H598" i="36"/>
  <c r="H606" i="36"/>
  <c r="H614" i="36"/>
  <c r="H622" i="36"/>
  <c r="H630" i="36"/>
  <c r="H638" i="36"/>
  <c r="H646" i="36"/>
  <c r="H654" i="36"/>
  <c r="H662" i="36"/>
  <c r="H670" i="36"/>
  <c r="H678" i="36"/>
  <c r="H686" i="36"/>
  <c r="H694" i="36"/>
  <c r="H702" i="36"/>
  <c r="H710" i="36"/>
  <c r="H718" i="36"/>
  <c r="H726" i="36"/>
  <c r="H734" i="36"/>
  <c r="H742" i="36"/>
  <c r="H750" i="36"/>
  <c r="H758" i="36"/>
  <c r="H766" i="36"/>
  <c r="H774" i="36"/>
  <c r="H782" i="36"/>
  <c r="H790" i="36"/>
  <c r="H798" i="36"/>
  <c r="H806" i="36"/>
  <c r="H814" i="36"/>
  <c r="H822" i="36"/>
  <c r="H830" i="36"/>
  <c r="H838" i="36"/>
  <c r="H846" i="36"/>
  <c r="H854" i="36"/>
  <c r="H862" i="36"/>
  <c r="H870" i="36"/>
  <c r="H878" i="36"/>
  <c r="H886" i="36"/>
  <c r="W96" i="36"/>
  <c r="W104" i="36"/>
  <c r="W112" i="36"/>
  <c r="W120" i="36"/>
  <c r="W128" i="36"/>
  <c r="W136" i="36"/>
  <c r="W144" i="36"/>
  <c r="W152" i="36"/>
  <c r="W160" i="36"/>
  <c r="W168" i="36"/>
  <c r="W176" i="36"/>
  <c r="W184" i="36"/>
  <c r="W192" i="36"/>
  <c r="W200" i="36"/>
  <c r="W208" i="36"/>
  <c r="W216" i="36"/>
  <c r="W224" i="36"/>
  <c r="W232" i="36"/>
  <c r="W240" i="36"/>
  <c r="W248" i="36"/>
  <c r="W256" i="36"/>
  <c r="W264" i="36"/>
  <c r="W272" i="36"/>
  <c r="W280" i="36"/>
  <c r="W288" i="36"/>
  <c r="W296" i="36"/>
  <c r="W304" i="36"/>
  <c r="W312" i="36"/>
  <c r="W320" i="36"/>
  <c r="W328" i="36"/>
  <c r="W336" i="36"/>
  <c r="W344" i="36"/>
  <c r="W352" i="36"/>
  <c r="W360" i="36"/>
  <c r="W368" i="36"/>
  <c r="W376" i="36"/>
  <c r="W384" i="36"/>
  <c r="W392" i="36"/>
  <c r="W400" i="36"/>
  <c r="W408" i="36"/>
  <c r="W416" i="36"/>
  <c r="W424" i="36"/>
  <c r="W432" i="36"/>
  <c r="W440" i="36"/>
  <c r="W448" i="36"/>
  <c r="W456" i="36"/>
  <c r="W464" i="36"/>
  <c r="W472" i="36"/>
  <c r="W480" i="36"/>
  <c r="W488" i="36"/>
  <c r="W496" i="36"/>
  <c r="W504" i="36"/>
  <c r="W512" i="36"/>
  <c r="W520" i="36"/>
  <c r="W528" i="36"/>
  <c r="W536" i="36"/>
  <c r="W544" i="36"/>
  <c r="W552" i="36"/>
  <c r="G697" i="36"/>
  <c r="V691" i="36"/>
  <c r="AK94" i="36"/>
  <c r="AK193" i="36"/>
  <c r="AK225" i="36"/>
  <c r="AK257" i="36"/>
  <c r="AK289" i="36"/>
  <c r="AK321" i="36"/>
  <c r="AK353" i="36"/>
  <c r="AK385" i="36"/>
  <c r="AK417" i="36"/>
  <c r="AK449" i="36"/>
  <c r="AK481" i="36"/>
  <c r="AK513" i="36"/>
  <c r="AK545" i="36"/>
  <c r="AK568" i="36"/>
  <c r="AK586" i="36"/>
  <c r="AK609" i="36"/>
  <c r="AK632" i="36"/>
  <c r="AK650" i="36"/>
  <c r="AK673" i="36"/>
  <c r="AK696" i="36"/>
  <c r="AK714" i="36"/>
  <c r="AK737" i="36"/>
  <c r="AK760" i="36"/>
  <c r="AK778" i="36"/>
  <c r="AK801" i="36"/>
  <c r="AK824" i="36"/>
  <c r="AK842" i="36"/>
  <c r="AK865" i="36"/>
  <c r="AK882" i="36"/>
  <c r="H104" i="36"/>
  <c r="H120" i="36"/>
  <c r="H136" i="36"/>
  <c r="H149" i="36"/>
  <c r="H161" i="36"/>
  <c r="H175" i="36"/>
  <c r="H188" i="36"/>
  <c r="H200" i="36"/>
  <c r="H213" i="36"/>
  <c r="H225" i="36"/>
  <c r="H239" i="36"/>
  <c r="H252" i="36"/>
  <c r="H264" i="36"/>
  <c r="H277" i="36"/>
  <c r="H289" i="36"/>
  <c r="H303" i="36"/>
  <c r="H316" i="36"/>
  <c r="H328" i="36"/>
  <c r="H341" i="36"/>
  <c r="H353" i="36"/>
  <c r="H367" i="36"/>
  <c r="H380" i="36"/>
  <c r="H392" i="36"/>
  <c r="H405" i="36"/>
  <c r="H417" i="36"/>
  <c r="H431" i="36"/>
  <c r="H444" i="36"/>
  <c r="H456" i="36"/>
  <c r="H469" i="36"/>
  <c r="H481" i="36"/>
  <c r="H495" i="36"/>
  <c r="H508" i="36"/>
  <c r="H519" i="36"/>
  <c r="H527" i="36"/>
  <c r="H535" i="36"/>
  <c r="H543" i="36"/>
  <c r="H551" i="36"/>
  <c r="H559" i="36"/>
  <c r="H567" i="36"/>
  <c r="H575" i="36"/>
  <c r="H583" i="36"/>
  <c r="H591" i="36"/>
  <c r="H599" i="36"/>
  <c r="H607" i="36"/>
  <c r="H615" i="36"/>
  <c r="H623" i="36"/>
  <c r="H631" i="36"/>
  <c r="H639" i="36"/>
  <c r="H647" i="36"/>
  <c r="H655" i="36"/>
  <c r="H663" i="36"/>
  <c r="H671" i="36"/>
  <c r="H679" i="36"/>
  <c r="H687" i="36"/>
  <c r="H695" i="36"/>
  <c r="H703" i="36"/>
  <c r="H711" i="36"/>
  <c r="H719" i="36"/>
  <c r="H727" i="36"/>
  <c r="H735" i="36"/>
  <c r="H743" i="36"/>
  <c r="H751" i="36"/>
  <c r="H759" i="36"/>
  <c r="H767" i="36"/>
  <c r="H775" i="36"/>
  <c r="H783" i="36"/>
  <c r="H791" i="36"/>
  <c r="H799" i="36"/>
  <c r="H807" i="36"/>
  <c r="H815" i="36"/>
  <c r="H823" i="36"/>
  <c r="H831" i="36"/>
  <c r="H839" i="36"/>
  <c r="H847" i="36"/>
  <c r="H855" i="36"/>
  <c r="H863" i="36"/>
  <c r="H871" i="36"/>
  <c r="H879" i="36"/>
  <c r="H887" i="36"/>
  <c r="W97" i="36"/>
  <c r="W105" i="36"/>
  <c r="W113" i="36"/>
  <c r="W121" i="36"/>
  <c r="W129" i="36"/>
  <c r="W137" i="36"/>
  <c r="W145" i="36"/>
  <c r="W153" i="36"/>
  <c r="W161" i="36"/>
  <c r="W169" i="36"/>
  <c r="W177" i="36"/>
  <c r="W185" i="36"/>
  <c r="W193" i="36"/>
  <c r="W201" i="36"/>
  <c r="W209" i="36"/>
  <c r="W217" i="36"/>
  <c r="W225" i="36"/>
  <c r="W233" i="36"/>
  <c r="W241" i="36"/>
  <c r="W249" i="36"/>
  <c r="W257" i="36"/>
  <c r="W265" i="36"/>
  <c r="W273" i="36"/>
  <c r="W281" i="36"/>
  <c r="W289" i="36"/>
  <c r="W297" i="36"/>
  <c r="W305" i="36"/>
  <c r="W313" i="36"/>
  <c r="W321" i="36"/>
  <c r="W329" i="36"/>
  <c r="W337" i="36"/>
  <c r="W345" i="36"/>
  <c r="W353" i="36"/>
  <c r="W361" i="36"/>
  <c r="W369" i="36"/>
  <c r="W377" i="36"/>
  <c r="W385" i="36"/>
  <c r="W393" i="36"/>
  <c r="W401" i="36"/>
  <c r="W409" i="36"/>
  <c r="W417" i="36"/>
  <c r="W425" i="36"/>
  <c r="W433" i="36"/>
  <c r="W441" i="36"/>
  <c r="W449" i="36"/>
  <c r="W457" i="36"/>
  <c r="W465" i="36"/>
  <c r="W473" i="36"/>
  <c r="W481" i="36"/>
  <c r="W489" i="36"/>
  <c r="W497" i="36"/>
  <c r="W505" i="36"/>
  <c r="W513" i="36"/>
  <c r="W521" i="36"/>
  <c r="W529" i="36"/>
  <c r="W537" i="36"/>
  <c r="W545" i="36"/>
  <c r="W553" i="36"/>
  <c r="W561" i="36"/>
  <c r="G825" i="36"/>
  <c r="V723" i="36"/>
  <c r="AK117" i="36"/>
  <c r="AK200" i="36"/>
  <c r="AK232" i="36"/>
  <c r="AK264" i="36"/>
  <c r="AK296" i="36"/>
  <c r="AK328" i="36"/>
  <c r="AK360" i="36"/>
  <c r="AK392" i="36"/>
  <c r="AK424" i="36"/>
  <c r="AK456" i="36"/>
  <c r="AK488" i="36"/>
  <c r="AK520" i="36"/>
  <c r="AK546" i="36"/>
  <c r="AK569" i="36"/>
  <c r="AK592" i="36"/>
  <c r="AK610" i="36"/>
  <c r="AK633" i="36"/>
  <c r="AK656" i="36"/>
  <c r="AK674" i="36"/>
  <c r="AK697" i="36"/>
  <c r="AK720" i="36"/>
  <c r="AK738" i="36"/>
  <c r="AK761" i="36"/>
  <c r="AK784" i="36"/>
  <c r="AK802" i="36"/>
  <c r="AK825" i="36"/>
  <c r="AK848" i="36"/>
  <c r="AK866" i="36"/>
  <c r="AK885" i="36"/>
  <c r="H107" i="36"/>
  <c r="H124" i="36"/>
  <c r="H137" i="36"/>
  <c r="H151" i="36"/>
  <c r="H164" i="36"/>
  <c r="H176" i="36"/>
  <c r="H189" i="36"/>
  <c r="H201" i="36"/>
  <c r="H215" i="36"/>
  <c r="H228" i="36"/>
  <c r="H240" i="36"/>
  <c r="H253" i="36"/>
  <c r="H265" i="36"/>
  <c r="H279" i="36"/>
  <c r="H292" i="36"/>
  <c r="H304" i="36"/>
  <c r="H317" i="36"/>
  <c r="H329" i="36"/>
  <c r="H343" i="36"/>
  <c r="H356" i="36"/>
  <c r="H368" i="36"/>
  <c r="H381" i="36"/>
  <c r="H393" i="36"/>
  <c r="H407" i="36"/>
  <c r="H420" i="36"/>
  <c r="H432" i="36"/>
  <c r="H445" i="36"/>
  <c r="H457" i="36"/>
  <c r="H471" i="36"/>
  <c r="H484" i="36"/>
  <c r="H496" i="36"/>
  <c r="H509" i="36"/>
  <c r="H520" i="36"/>
  <c r="H528" i="36"/>
  <c r="H536" i="36"/>
  <c r="H544" i="36"/>
  <c r="H552" i="36"/>
  <c r="H560" i="36"/>
  <c r="H568" i="36"/>
  <c r="H576" i="36"/>
  <c r="H584" i="36"/>
  <c r="H592" i="36"/>
  <c r="H600" i="36"/>
  <c r="H608" i="36"/>
  <c r="H616" i="36"/>
  <c r="H624" i="36"/>
  <c r="H632" i="36"/>
  <c r="H640" i="36"/>
  <c r="H648" i="36"/>
  <c r="H656" i="36"/>
  <c r="H664" i="36"/>
  <c r="H672" i="36"/>
  <c r="H680" i="36"/>
  <c r="H688" i="36"/>
  <c r="H696" i="36"/>
  <c r="H704" i="36"/>
  <c r="H712" i="36"/>
  <c r="H720" i="36"/>
  <c r="H728" i="36"/>
  <c r="H736" i="36"/>
  <c r="H744" i="36"/>
  <c r="H752" i="36"/>
  <c r="H760" i="36"/>
  <c r="H768" i="36"/>
  <c r="H776" i="36"/>
  <c r="H784" i="36"/>
  <c r="H792" i="36"/>
  <c r="H800" i="36"/>
  <c r="H808" i="36"/>
  <c r="H816" i="36"/>
  <c r="H824" i="36"/>
  <c r="V155" i="36"/>
  <c r="V755" i="36"/>
  <c r="AK135" i="36"/>
  <c r="AK201" i="36"/>
  <c r="AK233" i="36"/>
  <c r="AK265" i="36"/>
  <c r="AK297" i="36"/>
  <c r="AK329" i="36"/>
  <c r="AK361" i="36"/>
  <c r="AK393" i="36"/>
  <c r="AK425" i="36"/>
  <c r="AK457" i="36"/>
  <c r="AK489" i="36"/>
  <c r="AK521" i="36"/>
  <c r="AK552" i="36"/>
  <c r="AK570" i="36"/>
  <c r="AK593" i="36"/>
  <c r="AK616" i="36"/>
  <c r="AK634" i="36"/>
  <c r="AK657" i="36"/>
  <c r="AK680" i="36"/>
  <c r="AK698" i="36"/>
  <c r="AK721" i="36"/>
  <c r="AK744" i="36"/>
  <c r="AK762" i="36"/>
  <c r="AK785" i="36"/>
  <c r="AK808" i="36"/>
  <c r="AK826" i="36"/>
  <c r="AK849" i="36"/>
  <c r="AK872" i="36"/>
  <c r="H100" i="36"/>
  <c r="H110" i="36"/>
  <c r="H127" i="36"/>
  <c r="H140" i="36"/>
  <c r="H152" i="36"/>
  <c r="H165" i="36"/>
  <c r="H177" i="36"/>
  <c r="H191" i="36"/>
  <c r="H204" i="36"/>
  <c r="H216" i="36"/>
  <c r="H229" i="36"/>
  <c r="H241" i="36"/>
  <c r="H255" i="36"/>
  <c r="H268" i="36"/>
  <c r="H280" i="36"/>
  <c r="H293" i="36"/>
  <c r="H305" i="36"/>
  <c r="H319" i="36"/>
  <c r="H332" i="36"/>
  <c r="H344" i="36"/>
  <c r="H357" i="36"/>
  <c r="H369" i="36"/>
  <c r="H383" i="36"/>
  <c r="H396" i="36"/>
  <c r="H408" i="36"/>
  <c r="H421" i="36"/>
  <c r="H433" i="36"/>
  <c r="H447" i="36"/>
  <c r="H460" i="36"/>
  <c r="H472" i="36"/>
  <c r="H485" i="36"/>
  <c r="H497" i="36"/>
  <c r="H511" i="36"/>
  <c r="H521" i="36"/>
  <c r="H529" i="36"/>
  <c r="H537" i="36"/>
  <c r="H545" i="36"/>
  <c r="H553" i="36"/>
  <c r="H561" i="36"/>
  <c r="H569" i="36"/>
  <c r="H577" i="36"/>
  <c r="H585" i="36"/>
  <c r="H593" i="36"/>
  <c r="H601" i="36"/>
  <c r="H609" i="36"/>
  <c r="H617" i="36"/>
  <c r="H625" i="36"/>
  <c r="H633" i="36"/>
  <c r="H641" i="36"/>
  <c r="H649" i="36"/>
  <c r="H657" i="36"/>
  <c r="H665" i="36"/>
  <c r="H673" i="36"/>
  <c r="H681" i="36"/>
  <c r="H689" i="36"/>
  <c r="H697" i="36"/>
  <c r="H705" i="36"/>
  <c r="H713" i="36"/>
  <c r="H721" i="36"/>
  <c r="H729" i="36"/>
  <c r="H737" i="36"/>
  <c r="H745" i="36"/>
  <c r="H753" i="36"/>
  <c r="H761" i="36"/>
  <c r="H769" i="36"/>
  <c r="H777" i="36"/>
  <c r="H785" i="36"/>
  <c r="H793" i="36"/>
  <c r="H801" i="36"/>
  <c r="H809" i="36"/>
  <c r="H817" i="36"/>
  <c r="H825" i="36"/>
  <c r="H833" i="36"/>
  <c r="H841" i="36"/>
  <c r="H849" i="36"/>
  <c r="H857" i="36"/>
  <c r="H865" i="36"/>
  <c r="H873" i="36"/>
  <c r="H881" i="36"/>
  <c r="H889" i="36"/>
  <c r="W99" i="36"/>
  <c r="W107" i="36"/>
  <c r="W115" i="36"/>
  <c r="W123" i="36"/>
  <c r="W131" i="36"/>
  <c r="W139" i="36"/>
  <c r="W147" i="36"/>
  <c r="W155" i="36"/>
  <c r="W163" i="36"/>
  <c r="W171" i="36"/>
  <c r="W179" i="36"/>
  <c r="W187" i="36"/>
  <c r="W195" i="36"/>
  <c r="W203" i="36"/>
  <c r="W211" i="36"/>
  <c r="W219" i="36"/>
  <c r="W227" i="36"/>
  <c r="W235" i="36"/>
  <c r="W243" i="36"/>
  <c r="W251" i="36"/>
  <c r="W259" i="36"/>
  <c r="W267" i="36"/>
  <c r="W275" i="36"/>
  <c r="W283" i="36"/>
  <c r="W291" i="36"/>
  <c r="W299" i="36"/>
  <c r="W307" i="36"/>
  <c r="W315" i="36"/>
  <c r="W323" i="36"/>
  <c r="W331" i="36"/>
  <c r="W339" i="36"/>
  <c r="W347" i="36"/>
  <c r="W355" i="36"/>
  <c r="W363" i="36"/>
  <c r="W371" i="36"/>
  <c r="W379" i="36"/>
  <c r="W387" i="36"/>
  <c r="V411" i="36"/>
  <c r="V805" i="36"/>
  <c r="AK168" i="36"/>
  <c r="AK209" i="36"/>
  <c r="AK241" i="36"/>
  <c r="AK273" i="36"/>
  <c r="AK305" i="36"/>
  <c r="AK337" i="36"/>
  <c r="AK369" i="36"/>
  <c r="AK401" i="36"/>
  <c r="AK433" i="36"/>
  <c r="AK465" i="36"/>
  <c r="AK497" i="36"/>
  <c r="AK529" i="36"/>
  <c r="AK554" i="36"/>
  <c r="AK577" i="36"/>
  <c r="AK600" i="36"/>
  <c r="AK618" i="36"/>
  <c r="AK641" i="36"/>
  <c r="AK664" i="36"/>
  <c r="AK682" i="36"/>
  <c r="AK705" i="36"/>
  <c r="AK728" i="36"/>
  <c r="AK746" i="36"/>
  <c r="AK769" i="36"/>
  <c r="AK792" i="36"/>
  <c r="AK810" i="36"/>
  <c r="AK833" i="36"/>
  <c r="AK856" i="36"/>
  <c r="AK874" i="36"/>
  <c r="AK890" i="36"/>
  <c r="H93" i="36"/>
  <c r="H112" i="36"/>
  <c r="H129" i="36"/>
  <c r="H143" i="36"/>
  <c r="H156" i="36"/>
  <c r="H168" i="36"/>
  <c r="H181" i="36"/>
  <c r="H193" i="36"/>
  <c r="H207" i="36"/>
  <c r="H220" i="36"/>
  <c r="H232" i="36"/>
  <c r="H245" i="36"/>
  <c r="H257" i="36"/>
  <c r="H271" i="36"/>
  <c r="H284" i="36"/>
  <c r="H296" i="36"/>
  <c r="H309" i="36"/>
  <c r="H321" i="36"/>
  <c r="H335" i="36"/>
  <c r="H348" i="36"/>
  <c r="H360" i="36"/>
  <c r="H373" i="36"/>
  <c r="H385" i="36"/>
  <c r="H399" i="36"/>
  <c r="H412" i="36"/>
  <c r="H424" i="36"/>
  <c r="H437" i="36"/>
  <c r="H449" i="36"/>
  <c r="H463" i="36"/>
  <c r="H476" i="36"/>
  <c r="H488" i="36"/>
  <c r="H501" i="36"/>
  <c r="H513" i="36"/>
  <c r="H523" i="36"/>
  <c r="H531" i="36"/>
  <c r="H539" i="36"/>
  <c r="H547" i="36"/>
  <c r="H555" i="36"/>
  <c r="H563" i="36"/>
  <c r="H571" i="36"/>
  <c r="H579" i="36"/>
  <c r="H587" i="36"/>
  <c r="H595" i="36"/>
  <c r="H603" i="36"/>
  <c r="H611" i="36"/>
  <c r="H619" i="36"/>
  <c r="H627" i="36"/>
  <c r="H635" i="36"/>
  <c r="H643" i="36"/>
  <c r="H651" i="36"/>
  <c r="H659" i="36"/>
  <c r="H667" i="36"/>
  <c r="H675" i="36"/>
  <c r="H683" i="36"/>
  <c r="H691" i="36"/>
  <c r="H699" i="36"/>
  <c r="H707" i="36"/>
  <c r="H715" i="36"/>
  <c r="H723" i="36"/>
  <c r="H731" i="36"/>
  <c r="H739" i="36"/>
  <c r="H747" i="36"/>
  <c r="H755" i="36"/>
  <c r="H763" i="36"/>
  <c r="H771" i="36"/>
  <c r="H779" i="36"/>
  <c r="H787" i="36"/>
  <c r="H795" i="36"/>
  <c r="H803" i="36"/>
  <c r="H811" i="36"/>
  <c r="H819" i="36"/>
  <c r="H827" i="36"/>
  <c r="H835" i="36"/>
  <c r="H843" i="36"/>
  <c r="H851" i="36"/>
  <c r="H859" i="36"/>
  <c r="H867" i="36"/>
  <c r="H875" i="36"/>
  <c r="H883" i="36"/>
  <c r="W93" i="36"/>
  <c r="W101" i="36"/>
  <c r="W109" i="36"/>
  <c r="W117" i="36"/>
  <c r="W125" i="36"/>
  <c r="W133" i="36"/>
  <c r="W141" i="36"/>
  <c r="W149" i="36"/>
  <c r="W157" i="36"/>
  <c r="W165" i="36"/>
  <c r="W173" i="36"/>
  <c r="W181" i="36"/>
  <c r="W189" i="36"/>
  <c r="W197" i="36"/>
  <c r="W205" i="36"/>
  <c r="W213" i="36"/>
  <c r="W221" i="36"/>
  <c r="W229" i="36"/>
  <c r="W237" i="36"/>
  <c r="W245" i="36"/>
  <c r="W253" i="36"/>
  <c r="W261" i="36"/>
  <c r="W269" i="36"/>
  <c r="W277" i="36"/>
  <c r="W285" i="36"/>
  <c r="W293" i="36"/>
  <c r="W301" i="36"/>
  <c r="W309" i="36"/>
  <c r="W317" i="36"/>
  <c r="W325" i="36"/>
  <c r="W333" i="36"/>
  <c r="W341" i="36"/>
  <c r="W349" i="36"/>
  <c r="W357" i="36"/>
  <c r="W365" i="36"/>
  <c r="W373" i="36"/>
  <c r="W381" i="36"/>
  <c r="W389" i="36"/>
  <c r="W397" i="36"/>
  <c r="W405" i="36"/>
  <c r="W413" i="36"/>
  <c r="W421" i="36"/>
  <c r="W429" i="36"/>
  <c r="W437" i="36"/>
  <c r="W445" i="36"/>
  <c r="W453" i="36"/>
  <c r="W461" i="36"/>
  <c r="W469" i="36"/>
  <c r="W477" i="36"/>
  <c r="W485" i="36"/>
  <c r="W493" i="36"/>
  <c r="W501" i="36"/>
  <c r="V787" i="36"/>
  <c r="AK400" i="36"/>
  <c r="AK617" i="36"/>
  <c r="AK786" i="36"/>
  <c r="H128" i="36"/>
  <c r="H231" i="36"/>
  <c r="H333" i="36"/>
  <c r="H436" i="36"/>
  <c r="H530" i="36"/>
  <c r="H588" i="36"/>
  <c r="H620" i="36"/>
  <c r="H652" i="36"/>
  <c r="H684" i="36"/>
  <c r="H716" i="36"/>
  <c r="H748" i="36"/>
  <c r="H780" i="36"/>
  <c r="H812" i="36"/>
  <c r="H840" i="36"/>
  <c r="H860" i="36"/>
  <c r="H882" i="36"/>
  <c r="W106" i="36"/>
  <c r="W126" i="36"/>
  <c r="W148" i="36"/>
  <c r="W170" i="36"/>
  <c r="W190" i="36"/>
  <c r="W212" i="36"/>
  <c r="W234" i="36"/>
  <c r="W254" i="36"/>
  <c r="W276" i="36"/>
  <c r="W298" i="36"/>
  <c r="W318" i="36"/>
  <c r="W340" i="36"/>
  <c r="W362" i="36"/>
  <c r="W382" i="36"/>
  <c r="W402" i="36"/>
  <c r="W418" i="36"/>
  <c r="W434" i="36"/>
  <c r="W450" i="36"/>
  <c r="W466" i="36"/>
  <c r="W482" i="36"/>
  <c r="W498" i="36"/>
  <c r="W510" i="36"/>
  <c r="W524" i="36"/>
  <c r="W538" i="36"/>
  <c r="W549" i="36"/>
  <c r="W562" i="36"/>
  <c r="W571" i="36"/>
  <c r="W579" i="36"/>
  <c r="W587" i="36"/>
  <c r="W595" i="36"/>
  <c r="W603" i="36"/>
  <c r="W611" i="36"/>
  <c r="W619" i="36"/>
  <c r="W627" i="36"/>
  <c r="W635" i="36"/>
  <c r="W643" i="36"/>
  <c r="W651" i="36"/>
  <c r="W659" i="36"/>
  <c r="W667" i="36"/>
  <c r="W683" i="36"/>
  <c r="W691" i="36"/>
  <c r="W699" i="36"/>
  <c r="W707" i="36"/>
  <c r="W715" i="36"/>
  <c r="W723" i="36"/>
  <c r="W731" i="36"/>
  <c r="W739" i="36"/>
  <c r="W747" i="36"/>
  <c r="W755" i="36"/>
  <c r="W763" i="36"/>
  <c r="W771" i="36"/>
  <c r="W779" i="36"/>
  <c r="AK157" i="36"/>
  <c r="AK432" i="36"/>
  <c r="AK640" i="36"/>
  <c r="AK809" i="36"/>
  <c r="H141" i="36"/>
  <c r="H244" i="36"/>
  <c r="H345" i="36"/>
  <c r="H448" i="36"/>
  <c r="H538" i="36"/>
  <c r="H594" i="36"/>
  <c r="H626" i="36"/>
  <c r="H658" i="36"/>
  <c r="H690" i="36"/>
  <c r="H722" i="36"/>
  <c r="H754" i="36"/>
  <c r="H786" i="36"/>
  <c r="H818" i="36"/>
  <c r="H842" i="36"/>
  <c r="H864" i="36"/>
  <c r="H884" i="36"/>
  <c r="W108" i="36"/>
  <c r="W130" i="36"/>
  <c r="W150" i="36"/>
  <c r="W172" i="36"/>
  <c r="W194" i="36"/>
  <c r="W214" i="36"/>
  <c r="W236" i="36"/>
  <c r="W258" i="36"/>
  <c r="W278" i="36"/>
  <c r="W300" i="36"/>
  <c r="W322" i="36"/>
  <c r="W342" i="36"/>
  <c r="W364" i="36"/>
  <c r="W386" i="36"/>
  <c r="W403" i="36"/>
  <c r="W419" i="36"/>
  <c r="W435" i="36"/>
  <c r="W451" i="36"/>
  <c r="W467" i="36"/>
  <c r="W483" i="36"/>
  <c r="W499" i="36"/>
  <c r="W514" i="36"/>
  <c r="W525" i="36"/>
  <c r="W539" i="36"/>
  <c r="W550" i="36"/>
  <c r="W563" i="36"/>
  <c r="W572" i="36"/>
  <c r="W580" i="36"/>
  <c r="W588" i="36"/>
  <c r="W596" i="36"/>
  <c r="W604" i="36"/>
  <c r="W612" i="36"/>
  <c r="W620" i="36"/>
  <c r="W628" i="36"/>
  <c r="W636" i="36"/>
  <c r="W644" i="36"/>
  <c r="W652" i="36"/>
  <c r="W660" i="36"/>
  <c r="W668" i="36"/>
  <c r="W676" i="36"/>
  <c r="W684" i="36"/>
  <c r="W692" i="36"/>
  <c r="W700" i="36"/>
  <c r="W716" i="36"/>
  <c r="W724" i="36"/>
  <c r="W732" i="36"/>
  <c r="W740" i="36"/>
  <c r="W756" i="36"/>
  <c r="W764" i="36"/>
  <c r="W772" i="36"/>
  <c r="W780" i="36"/>
  <c r="W788" i="36"/>
  <c r="W796" i="36"/>
  <c r="W812" i="36"/>
  <c r="W820" i="36"/>
  <c r="W828" i="36"/>
  <c r="W836" i="36"/>
  <c r="W844" i="36"/>
  <c r="W852" i="36"/>
  <c r="W860" i="36"/>
  <c r="W868" i="36"/>
  <c r="W876" i="36"/>
  <c r="W884" i="36"/>
  <c r="AL94" i="36"/>
  <c r="AL102" i="36"/>
  <c r="AL110" i="36"/>
  <c r="AL118" i="36"/>
  <c r="AL126" i="36"/>
  <c r="AL134" i="36"/>
  <c r="AL142" i="36"/>
  <c r="AL150" i="36"/>
  <c r="AL158" i="36"/>
  <c r="AL166" i="36"/>
  <c r="AL174" i="36"/>
  <c r="AL182" i="36"/>
  <c r="AL190" i="36"/>
  <c r="AL198" i="36"/>
  <c r="AL206" i="36"/>
  <c r="AL214" i="36"/>
  <c r="AL222" i="36"/>
  <c r="AL230" i="36"/>
  <c r="AL238" i="36"/>
  <c r="AL246" i="36"/>
  <c r="AL254" i="36"/>
  <c r="AL262" i="36"/>
  <c r="AL270" i="36"/>
  <c r="AL278" i="36"/>
  <c r="AL286" i="36"/>
  <c r="AL294" i="36"/>
  <c r="AL302" i="36"/>
  <c r="AL310" i="36"/>
  <c r="AL318" i="36"/>
  <c r="AL326" i="36"/>
  <c r="AL334" i="36"/>
  <c r="AL342" i="36"/>
  <c r="AL350" i="36"/>
  <c r="AL358" i="36"/>
  <c r="AL366" i="36"/>
  <c r="AL374" i="36"/>
  <c r="AL382" i="36"/>
  <c r="AL390" i="36"/>
  <c r="AL398" i="36"/>
  <c r="AL406" i="36"/>
  <c r="AL414" i="36"/>
  <c r="AL422" i="36"/>
  <c r="AL430" i="36"/>
  <c r="AL438" i="36"/>
  <c r="AL446" i="36"/>
  <c r="AL454" i="36"/>
  <c r="AL462" i="36"/>
  <c r="AL470" i="36"/>
  <c r="AL478" i="36"/>
  <c r="AL486" i="36"/>
  <c r="AL494" i="36"/>
  <c r="AL502" i="36"/>
  <c r="AL510" i="36"/>
  <c r="AL518" i="36"/>
  <c r="AL526" i="36"/>
  <c r="AL534" i="36"/>
  <c r="AL542" i="36"/>
  <c r="AL550" i="36"/>
  <c r="AL558" i="36"/>
  <c r="AL566" i="36"/>
  <c r="AL574" i="36"/>
  <c r="AL582" i="36"/>
  <c r="AL590" i="36"/>
  <c r="AL598" i="36"/>
  <c r="AL606" i="36"/>
  <c r="AL614" i="36"/>
  <c r="AL622" i="36"/>
  <c r="AL630" i="36"/>
  <c r="AL638" i="36"/>
  <c r="AL654" i="36"/>
  <c r="AL662" i="36"/>
  <c r="AL670" i="36"/>
  <c r="AL678" i="36"/>
  <c r="AL686" i="36"/>
  <c r="AK208" i="36"/>
  <c r="AK464" i="36"/>
  <c r="AK658" i="36"/>
  <c r="AK832" i="36"/>
  <c r="H153" i="36"/>
  <c r="H256" i="36"/>
  <c r="H359" i="36"/>
  <c r="H461" i="36"/>
  <c r="H546" i="36"/>
  <c r="H596" i="36"/>
  <c r="H628" i="36"/>
  <c r="H660" i="36"/>
  <c r="H692" i="36"/>
  <c r="H724" i="36"/>
  <c r="H756" i="36"/>
  <c r="H788" i="36"/>
  <c r="H820" i="36"/>
  <c r="H844" i="36"/>
  <c r="H866" i="36"/>
  <c r="H888" i="36"/>
  <c r="W110" i="36"/>
  <c r="W132" i="36"/>
  <c r="W154" i="36"/>
  <c r="W174" i="36"/>
  <c r="W196" i="36"/>
  <c r="W218" i="36"/>
  <c r="W238" i="36"/>
  <c r="W260" i="36"/>
  <c r="W282" i="36"/>
  <c r="W302" i="36"/>
  <c r="W324" i="36"/>
  <c r="W346" i="36"/>
  <c r="W366" i="36"/>
  <c r="W388" i="36"/>
  <c r="W404" i="36"/>
  <c r="W420" i="36"/>
  <c r="W436" i="36"/>
  <c r="W452" i="36"/>
  <c r="W468" i="36"/>
  <c r="W484" i="36"/>
  <c r="W500" i="36"/>
  <c r="W515" i="36"/>
  <c r="W526" i="36"/>
  <c r="W540" i="36"/>
  <c r="W554" i="36"/>
  <c r="W564" i="36"/>
  <c r="W573" i="36"/>
  <c r="W581" i="36"/>
  <c r="W589" i="36"/>
  <c r="W597" i="36"/>
  <c r="W605" i="36"/>
  <c r="W613" i="36"/>
  <c r="W621" i="36"/>
  <c r="W629" i="36"/>
  <c r="W637" i="36"/>
  <c r="W645" i="36"/>
  <c r="W653" i="36"/>
  <c r="W661" i="36"/>
  <c r="W669" i="36"/>
  <c r="W677" i="36"/>
  <c r="W685" i="36"/>
  <c r="W693" i="36"/>
  <c r="W709" i="36"/>
  <c r="W717" i="36"/>
  <c r="W725" i="36"/>
  <c r="W733" i="36"/>
  <c r="W741" i="36"/>
  <c r="W749" i="36"/>
  <c r="W757" i="36"/>
  <c r="W765" i="36"/>
  <c r="W773" i="36"/>
  <c r="W781" i="36"/>
  <c r="W789" i="36"/>
  <c r="W797" i="36"/>
  <c r="W805" i="36"/>
  <c r="W813" i="36"/>
  <c r="W821" i="36"/>
  <c r="W829" i="36"/>
  <c r="W837" i="36"/>
  <c r="W853" i="36"/>
  <c r="W869" i="36"/>
  <c r="W877" i="36"/>
  <c r="W885" i="36"/>
  <c r="AL95" i="36"/>
  <c r="AL103" i="36"/>
  <c r="AL111" i="36"/>
  <c r="AL119" i="36"/>
  <c r="AL127" i="36"/>
  <c r="AL135" i="36"/>
  <c r="AL143" i="36"/>
  <c r="AL151" i="36"/>
  <c r="AL159" i="36"/>
  <c r="AL167" i="36"/>
  <c r="AL175" i="36"/>
  <c r="AL183" i="36"/>
  <c r="AL191" i="36"/>
  <c r="AL199" i="36"/>
  <c r="AL207" i="36"/>
  <c r="AL215" i="36"/>
  <c r="AL223" i="36"/>
  <c r="AL231" i="36"/>
  <c r="AL239" i="36"/>
  <c r="AL247" i="36"/>
  <c r="AL255" i="36"/>
  <c r="AL263" i="36"/>
  <c r="AL271" i="36"/>
  <c r="AL279" i="36"/>
  <c r="AL287" i="36"/>
  <c r="AL295" i="36"/>
  <c r="AL303" i="36"/>
  <c r="AL311" i="36"/>
  <c r="AL319" i="36"/>
  <c r="AL327" i="36"/>
  <c r="AL335" i="36"/>
  <c r="AL343" i="36"/>
  <c r="AL351" i="36"/>
  <c r="AL359" i="36"/>
  <c r="AL367" i="36"/>
  <c r="AL375" i="36"/>
  <c r="AL383" i="36"/>
  <c r="AL391" i="36"/>
  <c r="AL399" i="36"/>
  <c r="AL407" i="36"/>
  <c r="AL415" i="36"/>
  <c r="AL423" i="36"/>
  <c r="AL431" i="36"/>
  <c r="AL439" i="36"/>
  <c r="AL447" i="36"/>
  <c r="AL455" i="36"/>
  <c r="AL463" i="36"/>
  <c r="AL471" i="36"/>
  <c r="AL479" i="36"/>
  <c r="AL487" i="36"/>
  <c r="AL495" i="36"/>
  <c r="AL503" i="36"/>
  <c r="AL511" i="36"/>
  <c r="AL519" i="36"/>
  <c r="AL527" i="36"/>
  <c r="AL535" i="36"/>
  <c r="AL543" i="36"/>
  <c r="AL551" i="36"/>
  <c r="AL559" i="36"/>
  <c r="AL567" i="36"/>
  <c r="AL575" i="36"/>
  <c r="AL583" i="36"/>
  <c r="AL591" i="36"/>
  <c r="AL599" i="36"/>
  <c r="AL607" i="36"/>
  <c r="AL615" i="36"/>
  <c r="AL623" i="36"/>
  <c r="AL631" i="36"/>
  <c r="AL639" i="36"/>
  <c r="AL647" i="36"/>
  <c r="AL655" i="36"/>
  <c r="AL663" i="36"/>
  <c r="AL671" i="36"/>
  <c r="AL679" i="36"/>
  <c r="AL687" i="36"/>
  <c r="AL695" i="36"/>
  <c r="AL703" i="36"/>
  <c r="AL711" i="36"/>
  <c r="AL719" i="36"/>
  <c r="AL727" i="36"/>
  <c r="AL735" i="36"/>
  <c r="AL743" i="36"/>
  <c r="AL751" i="36"/>
  <c r="AL759" i="36"/>
  <c r="AK240" i="36"/>
  <c r="AK496" i="36"/>
  <c r="AK681" i="36"/>
  <c r="AK850" i="36"/>
  <c r="H167" i="36"/>
  <c r="H269" i="36"/>
  <c r="H372" i="36"/>
  <c r="H473" i="36"/>
  <c r="H554" i="36"/>
  <c r="H602" i="36"/>
  <c r="H634" i="36"/>
  <c r="H666" i="36"/>
  <c r="H698" i="36"/>
  <c r="H730" i="36"/>
  <c r="H762" i="36"/>
  <c r="H794" i="36"/>
  <c r="H826" i="36"/>
  <c r="H848" i="36"/>
  <c r="H868" i="36"/>
  <c r="H890" i="36"/>
  <c r="W114" i="36"/>
  <c r="W134" i="36"/>
  <c r="W156" i="36"/>
  <c r="W178" i="36"/>
  <c r="W198" i="36"/>
  <c r="W220" i="36"/>
  <c r="W242" i="36"/>
  <c r="W262" i="36"/>
  <c r="W284" i="36"/>
  <c r="W306" i="36"/>
  <c r="W326" i="36"/>
  <c r="W348" i="36"/>
  <c r="W370" i="36"/>
  <c r="W390" i="36"/>
  <c r="W406" i="36"/>
  <c r="W422" i="36"/>
  <c r="W438" i="36"/>
  <c r="W454" i="36"/>
  <c r="W470" i="36"/>
  <c r="W486" i="36"/>
  <c r="W502" i="36"/>
  <c r="W516" i="36"/>
  <c r="W530" i="36"/>
  <c r="W541" i="36"/>
  <c r="W555" i="36"/>
  <c r="W565" i="36"/>
  <c r="W574" i="36"/>
  <c r="W582" i="36"/>
  <c r="W590" i="36"/>
  <c r="W598" i="36"/>
  <c r="W606" i="36"/>
  <c r="W614" i="36"/>
  <c r="W622" i="36"/>
  <c r="W630" i="36"/>
  <c r="W638" i="36"/>
  <c r="W646" i="36"/>
  <c r="W654" i="36"/>
  <c r="W662" i="36"/>
  <c r="W670" i="36"/>
  <c r="W678" i="36"/>
  <c r="W686" i="36"/>
  <c r="W694" i="36"/>
  <c r="W702" i="36"/>
  <c r="W710" i="36"/>
  <c r="W718" i="36"/>
  <c r="W726" i="36"/>
  <c r="W734" i="36"/>
  <c r="W742" i="36"/>
  <c r="W750" i="36"/>
  <c r="W758" i="36"/>
  <c r="W766" i="36"/>
  <c r="W774" i="36"/>
  <c r="W782" i="36"/>
  <c r="W790" i="36"/>
  <c r="W798" i="36"/>
  <c r="W806" i="36"/>
  <c r="W814" i="36"/>
  <c r="W822" i="36"/>
  <c r="W830" i="36"/>
  <c r="W838" i="36"/>
  <c r="W846" i="36"/>
  <c r="W854" i="36"/>
  <c r="W862" i="36"/>
  <c r="W870" i="36"/>
  <c r="W878" i="36"/>
  <c r="W886" i="36"/>
  <c r="AL96" i="36"/>
  <c r="AL104" i="36"/>
  <c r="AL112" i="36"/>
  <c r="AL120" i="36"/>
  <c r="AL128" i="36"/>
  <c r="AL136" i="36"/>
  <c r="AL144" i="36"/>
  <c r="AL152" i="36"/>
  <c r="AL160" i="36"/>
  <c r="AL168" i="36"/>
  <c r="AL176" i="36"/>
  <c r="AL184" i="36"/>
  <c r="AL192" i="36"/>
  <c r="AL200" i="36"/>
  <c r="AL208" i="36"/>
  <c r="AL216" i="36"/>
  <c r="AL224" i="36"/>
  <c r="AL232" i="36"/>
  <c r="AL240" i="36"/>
  <c r="AL248" i="36"/>
  <c r="AL256" i="36"/>
  <c r="AL264" i="36"/>
  <c r="AL272" i="36"/>
  <c r="AL280" i="36"/>
  <c r="AL288" i="36"/>
  <c r="AL296" i="36"/>
  <c r="AL304" i="36"/>
  <c r="AL312" i="36"/>
  <c r="AL320" i="36"/>
  <c r="AL328" i="36"/>
  <c r="AL336" i="36"/>
  <c r="AL344" i="36"/>
  <c r="AL352" i="36"/>
  <c r="AL360" i="36"/>
  <c r="AK272" i="36"/>
  <c r="AK528" i="36"/>
  <c r="AK704" i="36"/>
  <c r="AK873" i="36"/>
  <c r="H180" i="36"/>
  <c r="H281" i="36"/>
  <c r="H384" i="36"/>
  <c r="H487" i="36"/>
  <c r="H562" i="36"/>
  <c r="H604" i="36"/>
  <c r="H636" i="36"/>
  <c r="H668" i="36"/>
  <c r="H700" i="36"/>
  <c r="H732" i="36"/>
  <c r="H764" i="36"/>
  <c r="H796" i="36"/>
  <c r="H828" i="36"/>
  <c r="H850" i="36"/>
  <c r="H872" i="36"/>
  <c r="W94" i="36"/>
  <c r="W116" i="36"/>
  <c r="W138" i="36"/>
  <c r="W158" i="36"/>
  <c r="W180" i="36"/>
  <c r="W202" i="36"/>
  <c r="W222" i="36"/>
  <c r="W244" i="36"/>
  <c r="W266" i="36"/>
  <c r="W286" i="36"/>
  <c r="W308" i="36"/>
  <c r="W330" i="36"/>
  <c r="W350" i="36"/>
  <c r="W372" i="36"/>
  <c r="W394" i="36"/>
  <c r="W410" i="36"/>
  <c r="W426" i="36"/>
  <c r="W442" i="36"/>
  <c r="W458" i="36"/>
  <c r="W474" i="36"/>
  <c r="W490" i="36"/>
  <c r="W506" i="36"/>
  <c r="W517" i="36"/>
  <c r="W531" i="36"/>
  <c r="W542" i="36"/>
  <c r="W556" i="36"/>
  <c r="W566" i="36"/>
  <c r="W575" i="36"/>
  <c r="W583" i="36"/>
  <c r="W599" i="36"/>
  <c r="W607" i="36"/>
  <c r="W615" i="36"/>
  <c r="W623" i="36"/>
  <c r="W631" i="36"/>
  <c r="W639" i="36"/>
  <c r="W647" i="36"/>
  <c r="W655" i="36"/>
  <c r="W663" i="36"/>
  <c r="W679" i="36"/>
  <c r="W687" i="36"/>
  <c r="W695" i="36"/>
  <c r="W703" i="36"/>
  <c r="W711" i="36"/>
  <c r="W719" i="36"/>
  <c r="W727" i="36"/>
  <c r="W735" i="36"/>
  <c r="W743" i="36"/>
  <c r="W751" i="36"/>
  <c r="W759" i="36"/>
  <c r="W767" i="36"/>
  <c r="W775" i="36"/>
  <c r="W783" i="36"/>
  <c r="W791" i="36"/>
  <c r="W799" i="36"/>
  <c r="W807" i="36"/>
  <c r="W815" i="36"/>
  <c r="W823" i="36"/>
  <c r="W831" i="36"/>
  <c r="W839" i="36"/>
  <c r="W847" i="36"/>
  <c r="W855" i="36"/>
  <c r="W871" i="36"/>
  <c r="W879" i="36"/>
  <c r="W887" i="36"/>
  <c r="AL97" i="36"/>
  <c r="AL105" i="36"/>
  <c r="AL113" i="36"/>
  <c r="AL121" i="36"/>
  <c r="AL129" i="36"/>
  <c r="AL137" i="36"/>
  <c r="AL145" i="36"/>
  <c r="AL153" i="36"/>
  <c r="AL161" i="36"/>
  <c r="AL169" i="36"/>
  <c r="AL177" i="36"/>
  <c r="AL185" i="36"/>
  <c r="AL193" i="36"/>
  <c r="AL201" i="36"/>
  <c r="AL209" i="36"/>
  <c r="AL217" i="36"/>
  <c r="AL225" i="36"/>
  <c r="AL233" i="36"/>
  <c r="AL241" i="36"/>
  <c r="AL249" i="36"/>
  <c r="AL257" i="36"/>
  <c r="AL265" i="36"/>
  <c r="AL273" i="36"/>
  <c r="AL281" i="36"/>
  <c r="AL289" i="36"/>
  <c r="AL297" i="36"/>
  <c r="AL305" i="36"/>
  <c r="AL313" i="36"/>
  <c r="AL321" i="36"/>
  <c r="AL329" i="36"/>
  <c r="AL337" i="36"/>
  <c r="AL345" i="36"/>
  <c r="AL353" i="36"/>
  <c r="AL361" i="36"/>
  <c r="AL369" i="36"/>
  <c r="AL377" i="36"/>
  <c r="AL385" i="36"/>
  <c r="AL393" i="36"/>
  <c r="AL401" i="36"/>
  <c r="AL409" i="36"/>
  <c r="AL417" i="36"/>
  <c r="AL425" i="36"/>
  <c r="AL433" i="36"/>
  <c r="AL441" i="36"/>
  <c r="AL449" i="36"/>
  <c r="AL457" i="36"/>
  <c r="AL465" i="36"/>
  <c r="AL473" i="36"/>
  <c r="AL481" i="36"/>
  <c r="AL489" i="36"/>
  <c r="AL497" i="36"/>
  <c r="AL505" i="36"/>
  <c r="AL513" i="36"/>
  <c r="AL521" i="36"/>
  <c r="AL529" i="36"/>
  <c r="AL537" i="36"/>
  <c r="AL545" i="36"/>
  <c r="AL553" i="36"/>
  <c r="AL561" i="36"/>
  <c r="AL569" i="36"/>
  <c r="AL577" i="36"/>
  <c r="AL585" i="36"/>
  <c r="AL593" i="36"/>
  <c r="AL601" i="36"/>
  <c r="AL609" i="36"/>
  <c r="AL617" i="36"/>
  <c r="AL625" i="36"/>
  <c r="AL633" i="36"/>
  <c r="AL641" i="36"/>
  <c r="AL649" i="36"/>
  <c r="AL657" i="36"/>
  <c r="AL665" i="36"/>
  <c r="AL673" i="36"/>
  <c r="AL681" i="36"/>
  <c r="AL689" i="36"/>
  <c r="AL697" i="36"/>
  <c r="AL705" i="36"/>
  <c r="AL713" i="36"/>
  <c r="AL721" i="36"/>
  <c r="AL729" i="36"/>
  <c r="AL737" i="36"/>
  <c r="AL745" i="36"/>
  <c r="AL753" i="36"/>
  <c r="AL761" i="36"/>
  <c r="AK304" i="36"/>
  <c r="AK553" i="36"/>
  <c r="AK722" i="36"/>
  <c r="AK889" i="36"/>
  <c r="H192" i="36"/>
  <c r="H295" i="36"/>
  <c r="H397" i="36"/>
  <c r="H500" i="36"/>
  <c r="H570" i="36"/>
  <c r="H610" i="36"/>
  <c r="H642" i="36"/>
  <c r="H674" i="36"/>
  <c r="H706" i="36"/>
  <c r="H738" i="36"/>
  <c r="H770" i="36"/>
  <c r="H802" i="36"/>
  <c r="H832" i="36"/>
  <c r="H852" i="36"/>
  <c r="H874" i="36"/>
  <c r="W98" i="36"/>
  <c r="W118" i="36"/>
  <c r="W140" i="36"/>
  <c r="W162" i="36"/>
  <c r="W182" i="36"/>
  <c r="W204" i="36"/>
  <c r="W226" i="36"/>
  <c r="W246" i="36"/>
  <c r="W268" i="36"/>
  <c r="W290" i="36"/>
  <c r="W310" i="36"/>
  <c r="W332" i="36"/>
  <c r="W354" i="36"/>
  <c r="W374" i="36"/>
  <c r="W395" i="36"/>
  <c r="W411" i="36"/>
  <c r="W427" i="36"/>
  <c r="W443" i="36"/>
  <c r="W459" i="36"/>
  <c r="W475" i="36"/>
  <c r="W491" i="36"/>
  <c r="W507" i="36"/>
  <c r="W518" i="36"/>
  <c r="W532" i="36"/>
  <c r="W546" i="36"/>
  <c r="W557" i="36"/>
  <c r="W568" i="36"/>
  <c r="W576" i="36"/>
  <c r="W592" i="36"/>
  <c r="W600" i="36"/>
  <c r="W608" i="36"/>
  <c r="W616" i="36"/>
  <c r="W624" i="36"/>
  <c r="W632" i="36"/>
  <c r="W640" i="36"/>
  <c r="W648" i="36"/>
  <c r="W656" i="36"/>
  <c r="W664" i="36"/>
  <c r="W672" i="36"/>
  <c r="W680" i="36"/>
  <c r="W688" i="36"/>
  <c r="W696" i="36"/>
  <c r="W704" i="36"/>
  <c r="W712" i="36"/>
  <c r="W720" i="36"/>
  <c r="W728" i="36"/>
  <c r="W736" i="36"/>
  <c r="W744" i="36"/>
  <c r="W752" i="36"/>
  <c r="W760" i="36"/>
  <c r="W776" i="36"/>
  <c r="W792" i="36"/>
  <c r="W800" i="36"/>
  <c r="W808" i="36"/>
  <c r="W816" i="36"/>
  <c r="W824" i="36"/>
  <c r="W832" i="36"/>
  <c r="W840" i="36"/>
  <c r="W848" i="36"/>
  <c r="W864" i="36"/>
  <c r="W872" i="36"/>
  <c r="W880" i="36"/>
  <c r="W888" i="36"/>
  <c r="AL98" i="36"/>
  <c r="AL106" i="36"/>
  <c r="AL114" i="36"/>
  <c r="AL122" i="36"/>
  <c r="AL130" i="36"/>
  <c r="AL138" i="36"/>
  <c r="AL146" i="36"/>
  <c r="AL154" i="36"/>
  <c r="AL162" i="36"/>
  <c r="AL170" i="36"/>
  <c r="AL178" i="36"/>
  <c r="AL186" i="36"/>
  <c r="AL194" i="36"/>
  <c r="AL202" i="36"/>
  <c r="AL210" i="36"/>
  <c r="AL218" i="36"/>
  <c r="AL226" i="36"/>
  <c r="AL234" i="36"/>
  <c r="AL242" i="36"/>
  <c r="AL250" i="36"/>
  <c r="AL258" i="36"/>
  <c r="AL266" i="36"/>
  <c r="AL274" i="36"/>
  <c r="AL282" i="36"/>
  <c r="AL290" i="36"/>
  <c r="AL298" i="36"/>
  <c r="AL306" i="36"/>
  <c r="AL314" i="36"/>
  <c r="AL322" i="36"/>
  <c r="AL330" i="36"/>
  <c r="AL338" i="36"/>
  <c r="AL346" i="36"/>
  <c r="AL354" i="36"/>
  <c r="AL362" i="36"/>
  <c r="AL370" i="36"/>
  <c r="AL378" i="36"/>
  <c r="AL386" i="36"/>
  <c r="AL394" i="36"/>
  <c r="AL402" i="36"/>
  <c r="AL410" i="36"/>
  <c r="AL418" i="36"/>
  <c r="AL426" i="36"/>
  <c r="AL434" i="36"/>
  <c r="AL442" i="36"/>
  <c r="AL450" i="36"/>
  <c r="AL458" i="36"/>
  <c r="AL466" i="36"/>
  <c r="AL474" i="36"/>
  <c r="AL482" i="36"/>
  <c r="AL490" i="36"/>
  <c r="AL498" i="36"/>
  <c r="AL506" i="36"/>
  <c r="AL514" i="36"/>
  <c r="AL522" i="36"/>
  <c r="AL530" i="36"/>
  <c r="AL538" i="36"/>
  <c r="AL546" i="36"/>
  <c r="AL554" i="36"/>
  <c r="AL562" i="36"/>
  <c r="AL570" i="36"/>
  <c r="AL578" i="36"/>
  <c r="AL586" i="36"/>
  <c r="AL594" i="36"/>
  <c r="AL602" i="36"/>
  <c r="AL610" i="36"/>
  <c r="AL618" i="36"/>
  <c r="AL626" i="36"/>
  <c r="AL634" i="36"/>
  <c r="AL642" i="36"/>
  <c r="AL650" i="36"/>
  <c r="AL658" i="36"/>
  <c r="AL666" i="36"/>
  <c r="AL674" i="36"/>
  <c r="AL682" i="36"/>
  <c r="AL690" i="36"/>
  <c r="AL698" i="36"/>
  <c r="AL706" i="36"/>
  <c r="AL714" i="36"/>
  <c r="AL722" i="36"/>
  <c r="AL730" i="36"/>
  <c r="AL738" i="36"/>
  <c r="AL746" i="36"/>
  <c r="AL754" i="36"/>
  <c r="AL762" i="36"/>
  <c r="V283" i="36"/>
  <c r="AK368" i="36"/>
  <c r="AK594" i="36"/>
  <c r="AK768" i="36"/>
  <c r="H111" i="36"/>
  <c r="H217" i="36"/>
  <c r="H320" i="36"/>
  <c r="H423" i="36"/>
  <c r="H522" i="36"/>
  <c r="H586" i="36"/>
  <c r="H618" i="36"/>
  <c r="H650" i="36"/>
  <c r="H682" i="36"/>
  <c r="H714" i="36"/>
  <c r="H746" i="36"/>
  <c r="H778" i="36"/>
  <c r="H810" i="36"/>
  <c r="H836" i="36"/>
  <c r="H858" i="36"/>
  <c r="H880" i="36"/>
  <c r="W102" i="36"/>
  <c r="W124" i="36"/>
  <c r="W146" i="36"/>
  <c r="W166" i="36"/>
  <c r="W188" i="36"/>
  <c r="W210" i="36"/>
  <c r="W230" i="36"/>
  <c r="W252" i="36"/>
  <c r="W274" i="36"/>
  <c r="W294" i="36"/>
  <c r="W316" i="36"/>
  <c r="W338" i="36"/>
  <c r="W358" i="36"/>
  <c r="W380" i="36"/>
  <c r="W398" i="36"/>
  <c r="W414" i="36"/>
  <c r="W430" i="36"/>
  <c r="W446" i="36"/>
  <c r="W462" i="36"/>
  <c r="W478" i="36"/>
  <c r="W494" i="36"/>
  <c r="W509" i="36"/>
  <c r="W523" i="36"/>
  <c r="W534" i="36"/>
  <c r="W548" i="36"/>
  <c r="W560" i="36"/>
  <c r="W570" i="36"/>
  <c r="W578" i="36"/>
  <c r="W586" i="36"/>
  <c r="W594" i="36"/>
  <c r="W602" i="36"/>
  <c r="W610" i="36"/>
  <c r="W618" i="36"/>
  <c r="W626" i="36"/>
  <c r="W634" i="36"/>
  <c r="W642" i="36"/>
  <c r="W650" i="36"/>
  <c r="W666" i="36"/>
  <c r="W674" i="36"/>
  <c r="W682" i="36"/>
  <c r="W690" i="36"/>
  <c r="W698" i="36"/>
  <c r="W706" i="36"/>
  <c r="W714" i="36"/>
  <c r="W722" i="36"/>
  <c r="W730" i="36"/>
  <c r="W738" i="36"/>
  <c r="W746" i="36"/>
  <c r="W754" i="36"/>
  <c r="W762" i="36"/>
  <c r="W770" i="36"/>
  <c r="W778" i="36"/>
  <c r="W786" i="36"/>
  <c r="W794" i="36"/>
  <c r="W802" i="36"/>
  <c r="W810" i="36"/>
  <c r="W818" i="36"/>
  <c r="W826" i="36"/>
  <c r="W834" i="36"/>
  <c r="W842" i="36"/>
  <c r="W850" i="36"/>
  <c r="W858" i="36"/>
  <c r="W866" i="36"/>
  <c r="W874" i="36"/>
  <c r="W882" i="36"/>
  <c r="W890" i="36"/>
  <c r="AL100" i="36"/>
  <c r="AL108" i="36"/>
  <c r="AL116" i="36"/>
  <c r="AL124" i="36"/>
  <c r="AL132" i="36"/>
  <c r="AL140" i="36"/>
  <c r="AL148" i="36"/>
  <c r="AL156" i="36"/>
  <c r="AL164" i="36"/>
  <c r="AL172" i="36"/>
  <c r="AL180" i="36"/>
  <c r="AL188" i="36"/>
  <c r="AL196" i="36"/>
  <c r="AL204" i="36"/>
  <c r="AL212" i="36"/>
  <c r="AL220" i="36"/>
  <c r="AL228" i="36"/>
  <c r="AL236" i="36"/>
  <c r="AL244" i="36"/>
  <c r="AL252" i="36"/>
  <c r="AL260" i="36"/>
  <c r="AL268" i="36"/>
  <c r="AL276" i="36"/>
  <c r="AL284" i="36"/>
  <c r="AL292" i="36"/>
  <c r="AL300" i="36"/>
  <c r="AL308" i="36"/>
  <c r="AL316" i="36"/>
  <c r="AL324" i="36"/>
  <c r="AL332" i="36"/>
  <c r="AL340" i="36"/>
  <c r="AL348" i="36"/>
  <c r="AL356" i="36"/>
  <c r="AL364" i="36"/>
  <c r="AL372" i="36"/>
  <c r="AL380" i="36"/>
  <c r="AL388" i="36"/>
  <c r="AL396" i="36"/>
  <c r="AL404" i="36"/>
  <c r="AL412" i="36"/>
  <c r="AL420" i="36"/>
  <c r="AL428" i="36"/>
  <c r="AL436" i="36"/>
  <c r="AL444" i="36"/>
  <c r="AL452" i="36"/>
  <c r="AL460" i="36"/>
  <c r="AL468" i="36"/>
  <c r="AL476" i="36"/>
  <c r="AL484" i="36"/>
  <c r="AL492" i="36"/>
  <c r="AL500" i="36"/>
  <c r="AL508" i="36"/>
  <c r="AL516" i="36"/>
  <c r="AL524" i="36"/>
  <c r="AL532" i="36"/>
  <c r="AL540" i="36"/>
  <c r="AL548" i="36"/>
  <c r="AL556" i="36"/>
  <c r="AL564" i="36"/>
  <c r="AL572" i="36"/>
  <c r="AL580" i="36"/>
  <c r="AL588" i="36"/>
  <c r="AL596" i="36"/>
  <c r="AL604" i="36"/>
  <c r="AL612" i="36"/>
  <c r="AL620" i="36"/>
  <c r="AL628" i="36"/>
  <c r="AL636" i="36"/>
  <c r="AL644" i="36"/>
  <c r="AL652" i="36"/>
  <c r="AL660" i="36"/>
  <c r="AL668" i="36"/>
  <c r="AL676" i="36"/>
  <c r="AL684" i="36"/>
  <c r="AL692" i="36"/>
  <c r="AL700" i="36"/>
  <c r="AL708" i="36"/>
  <c r="AL716" i="36"/>
  <c r="AL724" i="36"/>
  <c r="AL732" i="36"/>
  <c r="AL740" i="36"/>
  <c r="AL748" i="36"/>
  <c r="AL756" i="36"/>
  <c r="AL764" i="36"/>
  <c r="AK576" i="36"/>
  <c r="H612" i="36"/>
  <c r="H856" i="36"/>
  <c r="W228" i="36"/>
  <c r="W396" i="36"/>
  <c r="W522" i="36"/>
  <c r="W601" i="36"/>
  <c r="W665" i="36"/>
  <c r="W729" i="36"/>
  <c r="W787" i="36"/>
  <c r="W819" i="36"/>
  <c r="W851" i="36"/>
  <c r="W883" i="36"/>
  <c r="AL117" i="36"/>
  <c r="AL149" i="36"/>
  <c r="AL181" i="36"/>
  <c r="AL213" i="36"/>
  <c r="AL245" i="36"/>
  <c r="AL277" i="36"/>
  <c r="AL309" i="36"/>
  <c r="AL341" i="36"/>
  <c r="AL371" i="36"/>
  <c r="AL392" i="36"/>
  <c r="AL413" i="36"/>
  <c r="AL435" i="36"/>
  <c r="AL456" i="36"/>
  <c r="AL477" i="36"/>
  <c r="AL499" i="36"/>
  <c r="AL520" i="36"/>
  <c r="AL541" i="36"/>
  <c r="AL563" i="36"/>
  <c r="AL584" i="36"/>
  <c r="AL605" i="36"/>
  <c r="AL627" i="36"/>
  <c r="AL648" i="36"/>
  <c r="AL669" i="36"/>
  <c r="AL691" i="36"/>
  <c r="AL707" i="36"/>
  <c r="AL723" i="36"/>
  <c r="AL739" i="36"/>
  <c r="AL755" i="36"/>
  <c r="AL768" i="36"/>
  <c r="AL776" i="36"/>
  <c r="AL784" i="36"/>
  <c r="AL792" i="36"/>
  <c r="AL800" i="36"/>
  <c r="AL808" i="36"/>
  <c r="AL816" i="36"/>
  <c r="AL824" i="36"/>
  <c r="AL832" i="36"/>
  <c r="AL840" i="36"/>
  <c r="AL848" i="36"/>
  <c r="AL856" i="36"/>
  <c r="AL864" i="36"/>
  <c r="AL872" i="36"/>
  <c r="AL880" i="36"/>
  <c r="I100" i="36"/>
  <c r="I102" i="36"/>
  <c r="I110" i="36"/>
  <c r="I118" i="36"/>
  <c r="I127" i="36"/>
  <c r="I135" i="36"/>
  <c r="I143" i="36"/>
  <c r="I151" i="36"/>
  <c r="I159" i="36"/>
  <c r="I167" i="36"/>
  <c r="I175" i="36"/>
  <c r="I183" i="36"/>
  <c r="I191" i="36"/>
  <c r="I199" i="36"/>
  <c r="I207" i="36"/>
  <c r="I215" i="36"/>
  <c r="I223" i="36"/>
  <c r="I231" i="36"/>
  <c r="I239" i="36"/>
  <c r="I247" i="36"/>
  <c r="I255" i="36"/>
  <c r="I263" i="36"/>
  <c r="I271" i="36"/>
  <c r="I279" i="36"/>
  <c r="I287" i="36"/>
  <c r="I295" i="36"/>
  <c r="I303" i="36"/>
  <c r="I311" i="36"/>
  <c r="I319" i="36"/>
  <c r="I327" i="36"/>
  <c r="I335" i="36"/>
  <c r="I343" i="36"/>
  <c r="I351" i="36"/>
  <c r="I359" i="36"/>
  <c r="I367" i="36"/>
  <c r="I375" i="36"/>
  <c r="I383" i="36"/>
  <c r="I391" i="36"/>
  <c r="I399" i="36"/>
  <c r="I407" i="36"/>
  <c r="I415" i="36"/>
  <c r="I423" i="36"/>
  <c r="I431" i="36"/>
  <c r="I439" i="36"/>
  <c r="I447" i="36"/>
  <c r="I455" i="36"/>
  <c r="I463" i="36"/>
  <c r="I471" i="36"/>
  <c r="I479" i="36"/>
  <c r="I487" i="36"/>
  <c r="I495" i="36"/>
  <c r="I503" i="36"/>
  <c r="I511" i="36"/>
  <c r="I519" i="36"/>
  <c r="I527" i="36"/>
  <c r="I535" i="36"/>
  <c r="I543" i="36"/>
  <c r="I551" i="36"/>
  <c r="I559" i="36"/>
  <c r="I567" i="36"/>
  <c r="I575" i="36"/>
  <c r="I583" i="36"/>
  <c r="I591" i="36"/>
  <c r="I599" i="36"/>
  <c r="I607" i="36"/>
  <c r="I615" i="36"/>
  <c r="I623" i="36"/>
  <c r="I631" i="36"/>
  <c r="I639" i="36"/>
  <c r="I647" i="36"/>
  <c r="I655" i="36"/>
  <c r="I663" i="36"/>
  <c r="I671" i="36"/>
  <c r="I679" i="36"/>
  <c r="I687" i="36"/>
  <c r="I695" i="36"/>
  <c r="I703" i="36"/>
  <c r="I711" i="36"/>
  <c r="I719" i="36"/>
  <c r="I727" i="36"/>
  <c r="I735" i="36"/>
  <c r="I743" i="36"/>
  <c r="I751" i="36"/>
  <c r="I759" i="36"/>
  <c r="I767" i="36"/>
  <c r="I775" i="36"/>
  <c r="I783" i="36"/>
  <c r="I791" i="36"/>
  <c r="I799" i="36"/>
  <c r="I807" i="36"/>
  <c r="I815" i="36"/>
  <c r="I823" i="36"/>
  <c r="I831" i="36"/>
  <c r="I839" i="36"/>
  <c r="I847" i="36"/>
  <c r="I855" i="36"/>
  <c r="I863" i="36"/>
  <c r="I871" i="36"/>
  <c r="I879" i="36"/>
  <c r="I887" i="36"/>
  <c r="X97" i="36"/>
  <c r="X105" i="36"/>
  <c r="X113" i="36"/>
  <c r="X121" i="36"/>
  <c r="X129" i="36"/>
  <c r="X137" i="36"/>
  <c r="X145" i="36"/>
  <c r="X153" i="36"/>
  <c r="X161" i="36"/>
  <c r="X169" i="36"/>
  <c r="X177" i="36"/>
  <c r="X185" i="36"/>
  <c r="AK745" i="36"/>
  <c r="H644" i="36"/>
  <c r="H876" i="36"/>
  <c r="W250" i="36"/>
  <c r="W412" i="36"/>
  <c r="W533" i="36"/>
  <c r="W609" i="36"/>
  <c r="W673" i="36"/>
  <c r="W737" i="36"/>
  <c r="W793" i="36"/>
  <c r="W825" i="36"/>
  <c r="W889" i="36"/>
  <c r="AL123" i="36"/>
  <c r="AL155" i="36"/>
  <c r="AL187" i="36"/>
  <c r="AL219" i="36"/>
  <c r="AL251" i="36"/>
  <c r="AL283" i="36"/>
  <c r="AL315" i="36"/>
  <c r="AL347" i="36"/>
  <c r="AL373" i="36"/>
  <c r="AL395" i="36"/>
  <c r="AL416" i="36"/>
  <c r="AL437" i="36"/>
  <c r="AL459" i="36"/>
  <c r="AL480" i="36"/>
  <c r="AL501" i="36"/>
  <c r="AL523" i="36"/>
  <c r="AL544" i="36"/>
  <c r="AL565" i="36"/>
  <c r="AL587" i="36"/>
  <c r="AL608" i="36"/>
  <c r="AL629" i="36"/>
  <c r="AL651" i="36"/>
  <c r="AL672" i="36"/>
  <c r="AL693" i="36"/>
  <c r="AL709" i="36"/>
  <c r="AL725" i="36"/>
  <c r="AL741" i="36"/>
  <c r="AL757" i="36"/>
  <c r="AL769" i="36"/>
  <c r="AL777" i="36"/>
  <c r="AL785" i="36"/>
  <c r="AL793" i="36"/>
  <c r="AL801" i="36"/>
  <c r="AL809" i="36"/>
  <c r="AL817" i="36"/>
  <c r="AL825" i="36"/>
  <c r="AL833" i="36"/>
  <c r="AL841" i="36"/>
  <c r="AL849" i="36"/>
  <c r="AL857" i="36"/>
  <c r="AL865" i="36"/>
  <c r="AL873" i="36"/>
  <c r="AL881" i="36"/>
  <c r="AL889" i="36"/>
  <c r="I123" i="36"/>
  <c r="I103" i="36"/>
  <c r="I111" i="36"/>
  <c r="I119" i="36"/>
  <c r="I128" i="36"/>
  <c r="I136" i="36"/>
  <c r="I144" i="36"/>
  <c r="I152" i="36"/>
  <c r="I160" i="36"/>
  <c r="I168" i="36"/>
  <c r="I176" i="36"/>
  <c r="I184" i="36"/>
  <c r="I192" i="36"/>
  <c r="I200" i="36"/>
  <c r="I208" i="36"/>
  <c r="I216" i="36"/>
  <c r="I224" i="36"/>
  <c r="I232" i="36"/>
  <c r="I240" i="36"/>
  <c r="I248" i="36"/>
  <c r="I256" i="36"/>
  <c r="I264" i="36"/>
  <c r="I272" i="36"/>
  <c r="I280" i="36"/>
  <c r="I288" i="36"/>
  <c r="I296" i="36"/>
  <c r="I304" i="36"/>
  <c r="I312" i="36"/>
  <c r="I320" i="36"/>
  <c r="I328" i="36"/>
  <c r="I336" i="36"/>
  <c r="I344" i="36"/>
  <c r="I352" i="36"/>
  <c r="I360" i="36"/>
  <c r="I368" i="36"/>
  <c r="I376" i="36"/>
  <c r="I384" i="36"/>
  <c r="I392" i="36"/>
  <c r="I400" i="36"/>
  <c r="I408" i="36"/>
  <c r="I416" i="36"/>
  <c r="I424" i="36"/>
  <c r="I432" i="36"/>
  <c r="I440" i="36"/>
  <c r="I448" i="36"/>
  <c r="I456" i="36"/>
  <c r="I464" i="36"/>
  <c r="I472" i="36"/>
  <c r="I480" i="36"/>
  <c r="I488" i="36"/>
  <c r="I496" i="36"/>
  <c r="I504" i="36"/>
  <c r="I512" i="36"/>
  <c r="I520" i="36"/>
  <c r="I528" i="36"/>
  <c r="I536" i="36"/>
  <c r="I544" i="36"/>
  <c r="I552" i="36"/>
  <c r="I560" i="36"/>
  <c r="I568" i="36"/>
  <c r="I576" i="36"/>
  <c r="I584" i="36"/>
  <c r="I592" i="36"/>
  <c r="I600" i="36"/>
  <c r="I608" i="36"/>
  <c r="I616" i="36"/>
  <c r="I624" i="36"/>
  <c r="I632" i="36"/>
  <c r="I640" i="36"/>
  <c r="I648" i="36"/>
  <c r="I656" i="36"/>
  <c r="I664" i="36"/>
  <c r="I672" i="36"/>
  <c r="I680" i="36"/>
  <c r="I688" i="36"/>
  <c r="I696" i="36"/>
  <c r="I704" i="36"/>
  <c r="I712" i="36"/>
  <c r="I720" i="36"/>
  <c r="I728" i="36"/>
  <c r="I736" i="36"/>
  <c r="I744" i="36"/>
  <c r="I752" i="36"/>
  <c r="I760" i="36"/>
  <c r="I768" i="36"/>
  <c r="I776" i="36"/>
  <c r="I784" i="36"/>
  <c r="I792" i="36"/>
  <c r="I800" i="36"/>
  <c r="I808" i="36"/>
  <c r="I816" i="36"/>
  <c r="I824" i="36"/>
  <c r="I832" i="36"/>
  <c r="I840" i="36"/>
  <c r="I848" i="36"/>
  <c r="I856" i="36"/>
  <c r="I864" i="36"/>
  <c r="I872" i="36"/>
  <c r="I880" i="36"/>
  <c r="I888" i="36"/>
  <c r="X98" i="36"/>
  <c r="X106" i="36"/>
  <c r="X114" i="36"/>
  <c r="X122" i="36"/>
  <c r="X130" i="36"/>
  <c r="X138" i="36"/>
  <c r="X146" i="36"/>
  <c r="X154" i="36"/>
  <c r="X162" i="36"/>
  <c r="X170" i="36"/>
  <c r="X178" i="36"/>
  <c r="X186" i="36"/>
  <c r="X194" i="36"/>
  <c r="X202" i="36"/>
  <c r="X210" i="36"/>
  <c r="X218" i="36"/>
  <c r="X226" i="36"/>
  <c r="X234" i="36"/>
  <c r="X242" i="36"/>
  <c r="X250" i="36"/>
  <c r="X258" i="36"/>
  <c r="X266" i="36"/>
  <c r="X274" i="36"/>
  <c r="H123" i="36"/>
  <c r="H676" i="36"/>
  <c r="W100" i="36"/>
  <c r="W270" i="36"/>
  <c r="W428" i="36"/>
  <c r="W547" i="36"/>
  <c r="W617" i="36"/>
  <c r="W681" i="36"/>
  <c r="W745" i="36"/>
  <c r="W795" i="36"/>
  <c r="W827" i="36"/>
  <c r="W859" i="36"/>
  <c r="AL93" i="36"/>
  <c r="AL125" i="36"/>
  <c r="AL157" i="36"/>
  <c r="AL189" i="36"/>
  <c r="AL221" i="36"/>
  <c r="AL253" i="36"/>
  <c r="AL285" i="36"/>
  <c r="AL317" i="36"/>
  <c r="AL349" i="36"/>
  <c r="AL376" i="36"/>
  <c r="AL397" i="36"/>
  <c r="AL419" i="36"/>
  <c r="AL440" i="36"/>
  <c r="AL461" i="36"/>
  <c r="AL483" i="36"/>
  <c r="AL504" i="36"/>
  <c r="AL525" i="36"/>
  <c r="AL547" i="36"/>
  <c r="AL568" i="36"/>
  <c r="AL589" i="36"/>
  <c r="AL611" i="36"/>
  <c r="AL632" i="36"/>
  <c r="AL653" i="36"/>
  <c r="AL675" i="36"/>
  <c r="AL694" i="36"/>
  <c r="AL710" i="36"/>
  <c r="AL726" i="36"/>
  <c r="AL742" i="36"/>
  <c r="AL758" i="36"/>
  <c r="AL770" i="36"/>
  <c r="AL778" i="36"/>
  <c r="AL786" i="36"/>
  <c r="AL794" i="36"/>
  <c r="AL802" i="36"/>
  <c r="AL810" i="36"/>
  <c r="AL818" i="36"/>
  <c r="AL826" i="36"/>
  <c r="AL834" i="36"/>
  <c r="AL842" i="36"/>
  <c r="AL850" i="36"/>
  <c r="AL858" i="36"/>
  <c r="AL866" i="36"/>
  <c r="AL874" i="36"/>
  <c r="AL882" i="36"/>
  <c r="AL890" i="36"/>
  <c r="I93" i="36"/>
  <c r="I104" i="36"/>
  <c r="I112" i="36"/>
  <c r="I120" i="36"/>
  <c r="I129" i="36"/>
  <c r="I137" i="36"/>
  <c r="I145" i="36"/>
  <c r="I153" i="36"/>
  <c r="I161" i="36"/>
  <c r="I169" i="36"/>
  <c r="I177" i="36"/>
  <c r="I185" i="36"/>
  <c r="I193" i="36"/>
  <c r="I201" i="36"/>
  <c r="I209" i="36"/>
  <c r="I217" i="36"/>
  <c r="I225" i="36"/>
  <c r="I233" i="36"/>
  <c r="I241" i="36"/>
  <c r="I249" i="36"/>
  <c r="I257" i="36"/>
  <c r="I265" i="36"/>
  <c r="I273" i="36"/>
  <c r="I281" i="36"/>
  <c r="I289" i="36"/>
  <c r="I297" i="36"/>
  <c r="I305" i="36"/>
  <c r="I313" i="36"/>
  <c r="I321" i="36"/>
  <c r="I329" i="36"/>
  <c r="I337" i="36"/>
  <c r="I345" i="36"/>
  <c r="I353" i="36"/>
  <c r="I361" i="36"/>
  <c r="I369" i="36"/>
  <c r="I377" i="36"/>
  <c r="I385" i="36"/>
  <c r="I393" i="36"/>
  <c r="I401" i="36"/>
  <c r="I409" i="36"/>
  <c r="I417" i="36"/>
  <c r="I425" i="36"/>
  <c r="I433" i="36"/>
  <c r="I441" i="36"/>
  <c r="I449" i="36"/>
  <c r="I457" i="36"/>
  <c r="I465" i="36"/>
  <c r="I473" i="36"/>
  <c r="I481" i="36"/>
  <c r="I489" i="36"/>
  <c r="I497" i="36"/>
  <c r="I505" i="36"/>
  <c r="I513" i="36"/>
  <c r="I521" i="36"/>
  <c r="I529" i="36"/>
  <c r="I537" i="36"/>
  <c r="I545" i="36"/>
  <c r="I553" i="36"/>
  <c r="I561" i="36"/>
  <c r="I569" i="36"/>
  <c r="I577" i="36"/>
  <c r="I585" i="36"/>
  <c r="I593" i="36"/>
  <c r="I601" i="36"/>
  <c r="I609" i="36"/>
  <c r="I617" i="36"/>
  <c r="I625" i="36"/>
  <c r="I633" i="36"/>
  <c r="I641" i="36"/>
  <c r="I649" i="36"/>
  <c r="I657" i="36"/>
  <c r="I665" i="36"/>
  <c r="I673" i="36"/>
  <c r="I681" i="36"/>
  <c r="I689" i="36"/>
  <c r="I697" i="36"/>
  <c r="I705" i="36"/>
  <c r="I713" i="36"/>
  <c r="I721" i="36"/>
  <c r="I729" i="36"/>
  <c r="I737" i="36"/>
  <c r="I745" i="36"/>
  <c r="I753" i="36"/>
  <c r="I761" i="36"/>
  <c r="I769" i="36"/>
  <c r="I777" i="36"/>
  <c r="I785" i="36"/>
  <c r="I793" i="36"/>
  <c r="I801" i="36"/>
  <c r="I809" i="36"/>
  <c r="I817" i="36"/>
  <c r="I825" i="36"/>
  <c r="I833" i="36"/>
  <c r="I841" i="36"/>
  <c r="I849" i="36"/>
  <c r="I857" i="36"/>
  <c r="I865" i="36"/>
  <c r="I873" i="36"/>
  <c r="I881" i="36"/>
  <c r="I889" i="36"/>
  <c r="X99" i="36"/>
  <c r="X107" i="36"/>
  <c r="X115" i="36"/>
  <c r="X123" i="36"/>
  <c r="X131" i="36"/>
  <c r="X139" i="36"/>
  <c r="X147" i="36"/>
  <c r="X155" i="36"/>
  <c r="X163" i="36"/>
  <c r="X171" i="36"/>
  <c r="X179" i="36"/>
  <c r="X187" i="36"/>
  <c r="X195" i="36"/>
  <c r="X203" i="36"/>
  <c r="X211" i="36"/>
  <c r="X219" i="36"/>
  <c r="X227" i="36"/>
  <c r="X235" i="36"/>
  <c r="H205" i="36"/>
  <c r="H708" i="36"/>
  <c r="W122" i="36"/>
  <c r="W292" i="36"/>
  <c r="W444" i="36"/>
  <c r="W558" i="36"/>
  <c r="W625" i="36"/>
  <c r="W689" i="36"/>
  <c r="W753" i="36"/>
  <c r="W801" i="36"/>
  <c r="W833" i="36"/>
  <c r="W865" i="36"/>
  <c r="AL99" i="36"/>
  <c r="AL131" i="36"/>
  <c r="AL163" i="36"/>
  <c r="AL195" i="36"/>
  <c r="AL227" i="36"/>
  <c r="AL259" i="36"/>
  <c r="AL291" i="36"/>
  <c r="AL323" i="36"/>
  <c r="AL355" i="36"/>
  <c r="AL379" i="36"/>
  <c r="AL400" i="36"/>
  <c r="AL421" i="36"/>
  <c r="AL443" i="36"/>
  <c r="AL464" i="36"/>
  <c r="AL485" i="36"/>
  <c r="AL507" i="36"/>
  <c r="AL528" i="36"/>
  <c r="AL549" i="36"/>
  <c r="AL571" i="36"/>
  <c r="AL592" i="36"/>
  <c r="AL613" i="36"/>
  <c r="AL635" i="36"/>
  <c r="AL656" i="36"/>
  <c r="AL677" i="36"/>
  <c r="AL696" i="36"/>
  <c r="AL712" i="36"/>
  <c r="AL728" i="36"/>
  <c r="AL744" i="36"/>
  <c r="AL760" i="36"/>
  <c r="AL771" i="36"/>
  <c r="AL779" i="36"/>
  <c r="AL787" i="36"/>
  <c r="AL795" i="36"/>
  <c r="AL803" i="36"/>
  <c r="AL811" i="36"/>
  <c r="AL819" i="36"/>
  <c r="AL827" i="36"/>
  <c r="AL835" i="36"/>
  <c r="AL843" i="36"/>
  <c r="AL851" i="36"/>
  <c r="AL859" i="36"/>
  <c r="AL867" i="36"/>
  <c r="AL875" i="36"/>
  <c r="AL883" i="36"/>
  <c r="I94" i="36"/>
  <c r="I105" i="36"/>
  <c r="I113" i="36"/>
  <c r="I121" i="36"/>
  <c r="I130" i="36"/>
  <c r="I138" i="36"/>
  <c r="I146" i="36"/>
  <c r="I154" i="36"/>
  <c r="I162" i="36"/>
  <c r="I170" i="36"/>
  <c r="I178" i="36"/>
  <c r="I186" i="36"/>
  <c r="I194" i="36"/>
  <c r="I202" i="36"/>
  <c r="I210" i="36"/>
  <c r="I218" i="36"/>
  <c r="I226" i="36"/>
  <c r="I234" i="36"/>
  <c r="I242" i="36"/>
  <c r="I250" i="36"/>
  <c r="I258" i="36"/>
  <c r="I266" i="36"/>
  <c r="I274" i="36"/>
  <c r="I282" i="36"/>
  <c r="I290" i="36"/>
  <c r="I298" i="36"/>
  <c r="I306" i="36"/>
  <c r="I314" i="36"/>
  <c r="I322" i="36"/>
  <c r="I330" i="36"/>
  <c r="I338" i="36"/>
  <c r="I346" i="36"/>
  <c r="I354" i="36"/>
  <c r="I362" i="36"/>
  <c r="I370" i="36"/>
  <c r="I378" i="36"/>
  <c r="I386" i="36"/>
  <c r="I394" i="36"/>
  <c r="I402" i="36"/>
  <c r="I410" i="36"/>
  <c r="I418" i="36"/>
  <c r="I426" i="36"/>
  <c r="I434" i="36"/>
  <c r="I442" i="36"/>
  <c r="I450" i="36"/>
  <c r="I458" i="36"/>
  <c r="I466" i="36"/>
  <c r="I474" i="36"/>
  <c r="I482" i="36"/>
  <c r="I490" i="36"/>
  <c r="I498" i="36"/>
  <c r="I506" i="36"/>
  <c r="I514" i="36"/>
  <c r="I522" i="36"/>
  <c r="I530" i="36"/>
  <c r="I538" i="36"/>
  <c r="I546" i="36"/>
  <c r="I554" i="36"/>
  <c r="I562" i="36"/>
  <c r="I570" i="36"/>
  <c r="I578" i="36"/>
  <c r="I586" i="36"/>
  <c r="I594" i="36"/>
  <c r="I602" i="36"/>
  <c r="I610" i="36"/>
  <c r="I618" i="36"/>
  <c r="I626" i="36"/>
  <c r="I634" i="36"/>
  <c r="I642" i="36"/>
  <c r="I650" i="36"/>
  <c r="I658" i="36"/>
  <c r="I666" i="36"/>
  <c r="I674" i="36"/>
  <c r="I682" i="36"/>
  <c r="I690" i="36"/>
  <c r="I698" i="36"/>
  <c r="I706" i="36"/>
  <c r="I714" i="36"/>
  <c r="I722" i="36"/>
  <c r="I730" i="36"/>
  <c r="I738" i="36"/>
  <c r="I746" i="36"/>
  <c r="I754" i="36"/>
  <c r="I762" i="36"/>
  <c r="I770" i="36"/>
  <c r="I778" i="36"/>
  <c r="I786" i="36"/>
  <c r="I794" i="36"/>
  <c r="I802" i="36"/>
  <c r="I810" i="36"/>
  <c r="I818" i="36"/>
  <c r="I826" i="36"/>
  <c r="I834" i="36"/>
  <c r="I842" i="36"/>
  <c r="I850" i="36"/>
  <c r="I858" i="36"/>
  <c r="I866" i="36"/>
  <c r="I874" i="36"/>
  <c r="I882" i="36"/>
  <c r="I890" i="36"/>
  <c r="X100" i="36"/>
  <c r="X108" i="36"/>
  <c r="X116" i="36"/>
  <c r="X124" i="36"/>
  <c r="X132" i="36"/>
  <c r="X140" i="36"/>
  <c r="X148" i="36"/>
  <c r="X156" i="36"/>
  <c r="X164" i="36"/>
  <c r="X172" i="36"/>
  <c r="X180" i="36"/>
  <c r="X188" i="36"/>
  <c r="H308" i="36"/>
  <c r="H740" i="36"/>
  <c r="W142" i="36"/>
  <c r="W314" i="36"/>
  <c r="W460" i="36"/>
  <c r="W569" i="36"/>
  <c r="W633" i="36"/>
  <c r="W697" i="36"/>
  <c r="W761" i="36"/>
  <c r="W803" i="36"/>
  <c r="W835" i="36"/>
  <c r="W867" i="36"/>
  <c r="AL101" i="36"/>
  <c r="AL133" i="36"/>
  <c r="AL165" i="36"/>
  <c r="AL197" i="36"/>
  <c r="AL229" i="36"/>
  <c r="AL261" i="36"/>
  <c r="AL293" i="36"/>
  <c r="AL325" i="36"/>
  <c r="AL357" i="36"/>
  <c r="AL381" i="36"/>
  <c r="AL403" i="36"/>
  <c r="AL424" i="36"/>
  <c r="AL445" i="36"/>
  <c r="AL467" i="36"/>
  <c r="AL488" i="36"/>
  <c r="AL509" i="36"/>
  <c r="AL531" i="36"/>
  <c r="AL552" i="36"/>
  <c r="AL573" i="36"/>
  <c r="AL595" i="36"/>
  <c r="AL616" i="36"/>
  <c r="AL637" i="36"/>
  <c r="AL659" i="36"/>
  <c r="AL680" i="36"/>
  <c r="AL699" i="36"/>
  <c r="AL715" i="36"/>
  <c r="AL731" i="36"/>
  <c r="AL747" i="36"/>
  <c r="AL763" i="36"/>
  <c r="AL772" i="36"/>
  <c r="AL780" i="36"/>
  <c r="AL788" i="36"/>
  <c r="AL796" i="36"/>
  <c r="AL804" i="36"/>
  <c r="AL812" i="36"/>
  <c r="AL820" i="36"/>
  <c r="AL828" i="36"/>
  <c r="AL836" i="36"/>
  <c r="AL844" i="36"/>
  <c r="AL852" i="36"/>
  <c r="AL860" i="36"/>
  <c r="AL868" i="36"/>
  <c r="AL876" i="36"/>
  <c r="AL884" i="36"/>
  <c r="I95" i="36"/>
  <c r="I106" i="36"/>
  <c r="I114" i="36"/>
  <c r="I122" i="36"/>
  <c r="I131" i="36"/>
  <c r="I139" i="36"/>
  <c r="I147" i="36"/>
  <c r="I155" i="36"/>
  <c r="I163" i="36"/>
  <c r="I171" i="36"/>
  <c r="I179" i="36"/>
  <c r="I187" i="36"/>
  <c r="I195" i="36"/>
  <c r="I203" i="36"/>
  <c r="I211" i="36"/>
  <c r="I219" i="36"/>
  <c r="I227" i="36"/>
  <c r="I235" i="36"/>
  <c r="I243" i="36"/>
  <c r="I251" i="36"/>
  <c r="I259" i="36"/>
  <c r="I267" i="36"/>
  <c r="I275" i="36"/>
  <c r="I283" i="36"/>
  <c r="I291" i="36"/>
  <c r="I299" i="36"/>
  <c r="I307" i="36"/>
  <c r="I315" i="36"/>
  <c r="I323" i="36"/>
  <c r="I331" i="36"/>
  <c r="I339" i="36"/>
  <c r="I347" i="36"/>
  <c r="I355" i="36"/>
  <c r="I363" i="36"/>
  <c r="I371" i="36"/>
  <c r="I379" i="36"/>
  <c r="I387" i="36"/>
  <c r="I395" i="36"/>
  <c r="I403" i="36"/>
  <c r="I411" i="36"/>
  <c r="I419" i="36"/>
  <c r="I427" i="36"/>
  <c r="I435" i="36"/>
  <c r="I443" i="36"/>
  <c r="I451" i="36"/>
  <c r="I459" i="36"/>
  <c r="I467" i="36"/>
  <c r="I475" i="36"/>
  <c r="I483" i="36"/>
  <c r="I491" i="36"/>
  <c r="I499" i="36"/>
  <c r="I507" i="36"/>
  <c r="I515" i="36"/>
  <c r="I523" i="36"/>
  <c r="I531" i="36"/>
  <c r="I539" i="36"/>
  <c r="I547" i="36"/>
  <c r="I555" i="36"/>
  <c r="I563" i="36"/>
  <c r="I571" i="36"/>
  <c r="I579" i="36"/>
  <c r="I587" i="36"/>
  <c r="I595" i="36"/>
  <c r="I603" i="36"/>
  <c r="I611" i="36"/>
  <c r="I619" i="36"/>
  <c r="I627" i="36"/>
  <c r="I635" i="36"/>
  <c r="I643" i="36"/>
  <c r="I651" i="36"/>
  <c r="I659" i="36"/>
  <c r="I667" i="36"/>
  <c r="I675" i="36"/>
  <c r="I683" i="36"/>
  <c r="I691" i="36"/>
  <c r="I699" i="36"/>
  <c r="I707" i="36"/>
  <c r="I715" i="36"/>
  <c r="I723" i="36"/>
  <c r="I731" i="36"/>
  <c r="I739" i="36"/>
  <c r="I747" i="36"/>
  <c r="I755" i="36"/>
  <c r="I763" i="36"/>
  <c r="I771" i="36"/>
  <c r="I779" i="36"/>
  <c r="I787" i="36"/>
  <c r="I795" i="36"/>
  <c r="I803" i="36"/>
  <c r="I811" i="36"/>
  <c r="I819" i="36"/>
  <c r="I827" i="36"/>
  <c r="I835" i="36"/>
  <c r="I843" i="36"/>
  <c r="I851" i="36"/>
  <c r="I859" i="36"/>
  <c r="I867" i="36"/>
  <c r="I875" i="36"/>
  <c r="I883" i="36"/>
  <c r="X93" i="36"/>
  <c r="X101" i="36"/>
  <c r="X109" i="36"/>
  <c r="X117" i="36"/>
  <c r="X125" i="36"/>
  <c r="X133" i="36"/>
  <c r="X141" i="36"/>
  <c r="X149" i="36"/>
  <c r="X157" i="36"/>
  <c r="X165" i="36"/>
  <c r="X173" i="36"/>
  <c r="H409" i="36"/>
  <c r="H772" i="36"/>
  <c r="W164" i="36"/>
  <c r="W334" i="36"/>
  <c r="W476" i="36"/>
  <c r="W577" i="36"/>
  <c r="W641" i="36"/>
  <c r="W705" i="36"/>
  <c r="W769" i="36"/>
  <c r="W809" i="36"/>
  <c r="W841" i="36"/>
  <c r="W873" i="36"/>
  <c r="AL107" i="36"/>
  <c r="AL139" i="36"/>
  <c r="AL171" i="36"/>
  <c r="AL203" i="36"/>
  <c r="AL235" i="36"/>
  <c r="AL267" i="36"/>
  <c r="AK336" i="36"/>
  <c r="H578" i="36"/>
  <c r="H834" i="36"/>
  <c r="W206" i="36"/>
  <c r="W378" i="36"/>
  <c r="W508" i="36"/>
  <c r="W593" i="36"/>
  <c r="W657" i="36"/>
  <c r="W721" i="36"/>
  <c r="W785" i="36"/>
  <c r="W817" i="36"/>
  <c r="W849" i="36"/>
  <c r="W881" i="36"/>
  <c r="AL115" i="36"/>
  <c r="AL147" i="36"/>
  <c r="AL179" i="36"/>
  <c r="AL211" i="36"/>
  <c r="AL243" i="36"/>
  <c r="AL275" i="36"/>
  <c r="AL307" i="36"/>
  <c r="AL339" i="36"/>
  <c r="AL368" i="36"/>
  <c r="AL389" i="36"/>
  <c r="AL411" i="36"/>
  <c r="AL432" i="36"/>
  <c r="AL453" i="36"/>
  <c r="AL475" i="36"/>
  <c r="AL496" i="36"/>
  <c r="AL517" i="36"/>
  <c r="AL539" i="36"/>
  <c r="AL560" i="36"/>
  <c r="AL581" i="36"/>
  <c r="AL603" i="36"/>
  <c r="AL624" i="36"/>
  <c r="AL645" i="36"/>
  <c r="AL667" i="36"/>
  <c r="AL688" i="36"/>
  <c r="AL704" i="36"/>
  <c r="AL720" i="36"/>
  <c r="AL736" i="36"/>
  <c r="AL752" i="36"/>
  <c r="AL767" i="36"/>
  <c r="AL775" i="36"/>
  <c r="AL783" i="36"/>
  <c r="AL791" i="36"/>
  <c r="AL799" i="36"/>
  <c r="AL807" i="36"/>
  <c r="AL815" i="36"/>
  <c r="AL823" i="36"/>
  <c r="AL831" i="36"/>
  <c r="AL839" i="36"/>
  <c r="AL847" i="36"/>
  <c r="AL855" i="36"/>
  <c r="AL863" i="36"/>
  <c r="AL871" i="36"/>
  <c r="AL879" i="36"/>
  <c r="AL887" i="36"/>
  <c r="I97" i="36"/>
  <c r="I101" i="36"/>
  <c r="I109" i="36"/>
  <c r="I117" i="36"/>
  <c r="I126" i="36"/>
  <c r="I134" i="36"/>
  <c r="I142" i="36"/>
  <c r="I150" i="36"/>
  <c r="I158" i="36"/>
  <c r="I166" i="36"/>
  <c r="I174" i="36"/>
  <c r="I182" i="36"/>
  <c r="I190" i="36"/>
  <c r="I198" i="36"/>
  <c r="I206" i="36"/>
  <c r="I214" i="36"/>
  <c r="I222" i="36"/>
  <c r="I230" i="36"/>
  <c r="I238" i="36"/>
  <c r="I246" i="36"/>
  <c r="I254" i="36"/>
  <c r="I262" i="36"/>
  <c r="I270" i="36"/>
  <c r="I278" i="36"/>
  <c r="I286" i="36"/>
  <c r="I294" i="36"/>
  <c r="I302" i="36"/>
  <c r="I310" i="36"/>
  <c r="I318" i="36"/>
  <c r="I326" i="36"/>
  <c r="I334" i="36"/>
  <c r="I342" i="36"/>
  <c r="I350" i="36"/>
  <c r="I358" i="36"/>
  <c r="I366" i="36"/>
  <c r="I374" i="36"/>
  <c r="I382" i="36"/>
  <c r="I390" i="36"/>
  <c r="I398" i="36"/>
  <c r="I406" i="36"/>
  <c r="I414" i="36"/>
  <c r="I422" i="36"/>
  <c r="I430" i="36"/>
  <c r="I438" i="36"/>
  <c r="I446" i="36"/>
  <c r="I454" i="36"/>
  <c r="I462" i="36"/>
  <c r="I470" i="36"/>
  <c r="I478" i="36"/>
  <c r="I486" i="36"/>
  <c r="I494" i="36"/>
  <c r="I502" i="36"/>
  <c r="I510" i="36"/>
  <c r="I518" i="36"/>
  <c r="I526" i="36"/>
  <c r="I534" i="36"/>
  <c r="I542" i="36"/>
  <c r="I550" i="36"/>
  <c r="I558" i="36"/>
  <c r="I566" i="36"/>
  <c r="I574" i="36"/>
  <c r="I582" i="36"/>
  <c r="I590" i="36"/>
  <c r="I598" i="36"/>
  <c r="I606" i="36"/>
  <c r="I614" i="36"/>
  <c r="I622" i="36"/>
  <c r="I630" i="36"/>
  <c r="I638" i="36"/>
  <c r="I646" i="36"/>
  <c r="I654" i="36"/>
  <c r="I662" i="36"/>
  <c r="I670" i="36"/>
  <c r="I678" i="36"/>
  <c r="I686" i="36"/>
  <c r="I694" i="36"/>
  <c r="I702" i="36"/>
  <c r="I710" i="36"/>
  <c r="I718" i="36"/>
  <c r="I726" i="36"/>
  <c r="I734" i="36"/>
  <c r="I742" i="36"/>
  <c r="I750" i="36"/>
  <c r="I758" i="36"/>
  <c r="I766" i="36"/>
  <c r="I774" i="36"/>
  <c r="I782" i="36"/>
  <c r="I790" i="36"/>
  <c r="I798" i="36"/>
  <c r="I806" i="36"/>
  <c r="I814" i="36"/>
  <c r="I822" i="36"/>
  <c r="I830" i="36"/>
  <c r="I838" i="36"/>
  <c r="I846" i="36"/>
  <c r="I854" i="36"/>
  <c r="I862" i="36"/>
  <c r="I870" i="36"/>
  <c r="I878" i="36"/>
  <c r="I886" i="36"/>
  <c r="X96" i="36"/>
  <c r="X104" i="36"/>
  <c r="X112" i="36"/>
  <c r="X120" i="36"/>
  <c r="X128" i="36"/>
  <c r="X136" i="36"/>
  <c r="X144" i="36"/>
  <c r="X152" i="36"/>
  <c r="X160" i="36"/>
  <c r="X168" i="36"/>
  <c r="X176" i="36"/>
  <c r="X184" i="36"/>
  <c r="X192" i="36"/>
  <c r="X200" i="36"/>
  <c r="X208" i="36"/>
  <c r="X216" i="36"/>
  <c r="X224" i="36"/>
  <c r="X232" i="36"/>
  <c r="X240" i="36"/>
  <c r="X248" i="36"/>
  <c r="X256" i="36"/>
  <c r="H804" i="36"/>
  <c r="W811" i="36"/>
  <c r="AL269" i="36"/>
  <c r="AL387" i="36"/>
  <c r="AL472" i="36"/>
  <c r="AL557" i="36"/>
  <c r="AL643" i="36"/>
  <c r="AL718" i="36"/>
  <c r="AL774" i="36"/>
  <c r="AL806" i="36"/>
  <c r="AL838" i="36"/>
  <c r="W186" i="36"/>
  <c r="W843" i="36"/>
  <c r="AL299" i="36"/>
  <c r="AL405" i="36"/>
  <c r="AL491" i="36"/>
  <c r="AL576" i="36"/>
  <c r="AL661" i="36"/>
  <c r="AL733" i="36"/>
  <c r="AL781" i="36"/>
  <c r="AL813" i="36"/>
  <c r="AL845" i="36"/>
  <c r="AL877" i="36"/>
  <c r="I98" i="36"/>
  <c r="I132" i="36"/>
  <c r="I164" i="36"/>
  <c r="I196" i="36"/>
  <c r="I228" i="36"/>
  <c r="I260" i="36"/>
  <c r="I292" i="36"/>
  <c r="I324" i="36"/>
  <c r="I356" i="36"/>
  <c r="I388" i="36"/>
  <c r="I420" i="36"/>
  <c r="I452" i="36"/>
  <c r="I484" i="36"/>
  <c r="I516" i="36"/>
  <c r="I548" i="36"/>
  <c r="I580" i="36"/>
  <c r="I612" i="36"/>
  <c r="I644" i="36"/>
  <c r="I676" i="36"/>
  <c r="I708" i="36"/>
  <c r="I740" i="36"/>
  <c r="I772" i="36"/>
  <c r="I804" i="36"/>
  <c r="I836" i="36"/>
  <c r="I868" i="36"/>
  <c r="X102" i="36"/>
  <c r="X134" i="36"/>
  <c r="X166" i="36"/>
  <c r="X190" i="36"/>
  <c r="X204" i="36"/>
  <c r="X215" i="36"/>
  <c r="X229" i="36"/>
  <c r="X241" i="36"/>
  <c r="X252" i="36"/>
  <c r="X262" i="36"/>
  <c r="X271" i="36"/>
  <c r="X280" i="36"/>
  <c r="X288" i="36"/>
  <c r="X296" i="36"/>
  <c r="X304" i="36"/>
  <c r="X312" i="36"/>
  <c r="X320" i="36"/>
  <c r="X328" i="36"/>
  <c r="X336" i="36"/>
  <c r="X344" i="36"/>
  <c r="X352" i="36"/>
  <c r="X360" i="36"/>
  <c r="X368" i="36"/>
  <c r="X376" i="36"/>
  <c r="X384" i="36"/>
  <c r="X392" i="36"/>
  <c r="X400" i="36"/>
  <c r="X408" i="36"/>
  <c r="X416" i="36"/>
  <c r="X424" i="36"/>
  <c r="X432" i="36"/>
  <c r="X440" i="36"/>
  <c r="X448" i="36"/>
  <c r="X456" i="36"/>
  <c r="X464" i="36"/>
  <c r="X472" i="36"/>
  <c r="X480" i="36"/>
  <c r="X488" i="36"/>
  <c r="X496" i="36"/>
  <c r="X504" i="36"/>
  <c r="X512" i="36"/>
  <c r="X520" i="36"/>
  <c r="X528" i="36"/>
  <c r="X536" i="36"/>
  <c r="X544" i="36"/>
  <c r="X552" i="36"/>
  <c r="W356" i="36"/>
  <c r="W875" i="36"/>
  <c r="AL301" i="36"/>
  <c r="AL408" i="36"/>
  <c r="AL493" i="36"/>
  <c r="AL579" i="36"/>
  <c r="AL664" i="36"/>
  <c r="AL734" i="36"/>
  <c r="AL782" i="36"/>
  <c r="AL814" i="36"/>
  <c r="AL846" i="36"/>
  <c r="AL878" i="36"/>
  <c r="I99" i="36"/>
  <c r="I133" i="36"/>
  <c r="I165" i="36"/>
  <c r="I197" i="36"/>
  <c r="I229" i="36"/>
  <c r="I261" i="36"/>
  <c r="I293" i="36"/>
  <c r="I325" i="36"/>
  <c r="I357" i="36"/>
  <c r="I389" i="36"/>
  <c r="I421" i="36"/>
  <c r="I453" i="36"/>
  <c r="I485" i="36"/>
  <c r="I517" i="36"/>
  <c r="I549" i="36"/>
  <c r="I581" i="36"/>
  <c r="I613" i="36"/>
  <c r="I645" i="36"/>
  <c r="I677" i="36"/>
  <c r="I709" i="36"/>
  <c r="I741" i="36"/>
  <c r="I773" i="36"/>
  <c r="I805" i="36"/>
  <c r="I837" i="36"/>
  <c r="I869" i="36"/>
  <c r="X103" i="36"/>
  <c r="X135" i="36"/>
  <c r="X167" i="36"/>
  <c r="X191" i="36"/>
  <c r="X205" i="36"/>
  <c r="X217" i="36"/>
  <c r="X230" i="36"/>
  <c r="X243" i="36"/>
  <c r="X253" i="36"/>
  <c r="X263" i="36"/>
  <c r="X272" i="36"/>
  <c r="X281" i="36"/>
  <c r="X289" i="36"/>
  <c r="X297" i="36"/>
  <c r="X305" i="36"/>
  <c r="X313" i="36"/>
  <c r="X321" i="36"/>
  <c r="X329" i="36"/>
  <c r="X337" i="36"/>
  <c r="X345" i="36"/>
  <c r="X353" i="36"/>
  <c r="X361" i="36"/>
  <c r="X369" i="36"/>
  <c r="X377" i="36"/>
  <c r="X385" i="36"/>
  <c r="X393" i="36"/>
  <c r="X401" i="36"/>
  <c r="X409" i="36"/>
  <c r="X417" i="36"/>
  <c r="X425" i="36"/>
  <c r="X433" i="36"/>
  <c r="X441" i="36"/>
  <c r="X449" i="36"/>
  <c r="X457" i="36"/>
  <c r="X465" i="36"/>
  <c r="X473" i="36"/>
  <c r="X481" i="36"/>
  <c r="X489" i="36"/>
  <c r="X497" i="36"/>
  <c r="X505" i="36"/>
  <c r="X513" i="36"/>
  <c r="X521" i="36"/>
  <c r="X529" i="36"/>
  <c r="X537" i="36"/>
  <c r="X545" i="36"/>
  <c r="X553" i="36"/>
  <c r="X561" i="36"/>
  <c r="X569" i="36"/>
  <c r="W492" i="36"/>
  <c r="AL109" i="36"/>
  <c r="AL331" i="36"/>
  <c r="AL427" i="36"/>
  <c r="AL512" i="36"/>
  <c r="AL597" i="36"/>
  <c r="AL683" i="36"/>
  <c r="AL749" i="36"/>
  <c r="AL789" i="36"/>
  <c r="AL821" i="36"/>
  <c r="AL853" i="36"/>
  <c r="AL885" i="36"/>
  <c r="I107" i="36"/>
  <c r="I140" i="36"/>
  <c r="I172" i="36"/>
  <c r="I204" i="36"/>
  <c r="I236" i="36"/>
  <c r="I268" i="36"/>
  <c r="I300" i="36"/>
  <c r="I332" i="36"/>
  <c r="I364" i="36"/>
  <c r="I396" i="36"/>
  <c r="I428" i="36"/>
  <c r="I460" i="36"/>
  <c r="I492" i="36"/>
  <c r="I524" i="36"/>
  <c r="I556" i="36"/>
  <c r="I588" i="36"/>
  <c r="I620" i="36"/>
  <c r="I652" i="36"/>
  <c r="I684" i="36"/>
  <c r="I716" i="36"/>
  <c r="I748" i="36"/>
  <c r="I780" i="36"/>
  <c r="I812" i="36"/>
  <c r="I844" i="36"/>
  <c r="I876" i="36"/>
  <c r="X110" i="36"/>
  <c r="X142" i="36"/>
  <c r="X174" i="36"/>
  <c r="X193" i="36"/>
  <c r="X206" i="36"/>
  <c r="X220" i="36"/>
  <c r="X231" i="36"/>
  <c r="X244" i="36"/>
  <c r="X254" i="36"/>
  <c r="X264" i="36"/>
  <c r="X273" i="36"/>
  <c r="X282" i="36"/>
  <c r="X290" i="36"/>
  <c r="X298" i="36"/>
  <c r="X306" i="36"/>
  <c r="X314" i="36"/>
  <c r="X322" i="36"/>
  <c r="X330" i="36"/>
  <c r="X338" i="36"/>
  <c r="X346" i="36"/>
  <c r="X354" i="36"/>
  <c r="X362" i="36"/>
  <c r="X370" i="36"/>
  <c r="X378" i="36"/>
  <c r="X386" i="36"/>
  <c r="X394" i="36"/>
  <c r="X402" i="36"/>
  <c r="X410" i="36"/>
  <c r="X418" i="36"/>
  <c r="X426" i="36"/>
  <c r="X434" i="36"/>
  <c r="X442" i="36"/>
  <c r="X450" i="36"/>
  <c r="X458" i="36"/>
  <c r="X466" i="36"/>
  <c r="X474" i="36"/>
  <c r="X482" i="36"/>
  <c r="X490" i="36"/>
  <c r="X498" i="36"/>
  <c r="X506" i="36"/>
  <c r="X514" i="36"/>
  <c r="X522" i="36"/>
  <c r="X530" i="36"/>
  <c r="X538" i="36"/>
  <c r="X546" i="36"/>
  <c r="X554" i="36"/>
  <c r="X562" i="36"/>
  <c r="X570" i="36"/>
  <c r="W585" i="36"/>
  <c r="AL141" i="36"/>
  <c r="AL333" i="36"/>
  <c r="AL429" i="36"/>
  <c r="AL515" i="36"/>
  <c r="AL600" i="36"/>
  <c r="AL685" i="36"/>
  <c r="AL750" i="36"/>
  <c r="AL790" i="36"/>
  <c r="AL822" i="36"/>
  <c r="AL854" i="36"/>
  <c r="AL886" i="36"/>
  <c r="I108" i="36"/>
  <c r="I141" i="36"/>
  <c r="I173" i="36"/>
  <c r="I205" i="36"/>
  <c r="I237" i="36"/>
  <c r="I269" i="36"/>
  <c r="I301" i="36"/>
  <c r="I333" i="36"/>
  <c r="I365" i="36"/>
  <c r="I397" i="36"/>
  <c r="I429" i="36"/>
  <c r="I461" i="36"/>
  <c r="I493" i="36"/>
  <c r="I525" i="36"/>
  <c r="I557" i="36"/>
  <c r="I589" i="36"/>
  <c r="I621" i="36"/>
  <c r="I653" i="36"/>
  <c r="I685" i="36"/>
  <c r="I717" i="36"/>
  <c r="I749" i="36"/>
  <c r="I781" i="36"/>
  <c r="I813" i="36"/>
  <c r="I845" i="36"/>
  <c r="I877" i="36"/>
  <c r="X111" i="36"/>
  <c r="X143" i="36"/>
  <c r="X175" i="36"/>
  <c r="X196" i="36"/>
  <c r="X207" i="36"/>
  <c r="X221" i="36"/>
  <c r="X233" i="36"/>
  <c r="X245" i="36"/>
  <c r="X255" i="36"/>
  <c r="X265" i="36"/>
  <c r="X275" i="36"/>
  <c r="X283" i="36"/>
  <c r="X291" i="36"/>
  <c r="X299" i="36"/>
  <c r="X307" i="36"/>
  <c r="X315" i="36"/>
  <c r="X323" i="36"/>
  <c r="X331" i="36"/>
  <c r="X339" i="36"/>
  <c r="X347" i="36"/>
  <c r="X355" i="36"/>
  <c r="X363" i="36"/>
  <c r="X371" i="36"/>
  <c r="X379" i="36"/>
  <c r="X387" i="36"/>
  <c r="X395" i="36"/>
  <c r="X403" i="36"/>
  <c r="X411" i="36"/>
  <c r="X419" i="36"/>
  <c r="X427" i="36"/>
  <c r="X435" i="36"/>
  <c r="X443" i="36"/>
  <c r="X451" i="36"/>
  <c r="X459" i="36"/>
  <c r="X467" i="36"/>
  <c r="X475" i="36"/>
  <c r="X483" i="36"/>
  <c r="X491" i="36"/>
  <c r="X499" i="36"/>
  <c r="X507" i="36"/>
  <c r="X515" i="36"/>
  <c r="X523" i="36"/>
  <c r="X531" i="36"/>
  <c r="X539" i="36"/>
  <c r="X547" i="36"/>
  <c r="X555" i="36"/>
  <c r="X563" i="36"/>
  <c r="X571" i="36"/>
  <c r="W649" i="36"/>
  <c r="AL173" i="36"/>
  <c r="AL363" i="36"/>
  <c r="AL448" i="36"/>
  <c r="AL533" i="36"/>
  <c r="AL619" i="36"/>
  <c r="AL701" i="36"/>
  <c r="AL765" i="36"/>
  <c r="AL797" i="36"/>
  <c r="AL829" i="36"/>
  <c r="AL861" i="36"/>
  <c r="I115" i="36"/>
  <c r="I148" i="36"/>
  <c r="I180" i="36"/>
  <c r="I212" i="36"/>
  <c r="I244" i="36"/>
  <c r="I276" i="36"/>
  <c r="I308" i="36"/>
  <c r="I340" i="36"/>
  <c r="I372" i="36"/>
  <c r="I404" i="36"/>
  <c r="I436" i="36"/>
  <c r="I468" i="36"/>
  <c r="W713" i="36"/>
  <c r="AL205" i="36"/>
  <c r="AL365" i="36"/>
  <c r="AL451" i="36"/>
  <c r="AL536" i="36"/>
  <c r="AL621" i="36"/>
  <c r="AL702" i="36"/>
  <c r="AL766" i="36"/>
  <c r="AL798" i="36"/>
  <c r="AL830" i="36"/>
  <c r="AL862" i="36"/>
  <c r="I116" i="36"/>
  <c r="I149" i="36"/>
  <c r="I181" i="36"/>
  <c r="I213" i="36"/>
  <c r="I245" i="36"/>
  <c r="I277" i="36"/>
  <c r="I309" i="36"/>
  <c r="I341" i="36"/>
  <c r="I373" i="36"/>
  <c r="I405" i="36"/>
  <c r="I437" i="36"/>
  <c r="I469" i="36"/>
  <c r="I501" i="36"/>
  <c r="I533" i="36"/>
  <c r="I565" i="36"/>
  <c r="I597" i="36"/>
  <c r="I629" i="36"/>
  <c r="I661" i="36"/>
  <c r="I693" i="36"/>
  <c r="I725" i="36"/>
  <c r="I757" i="36"/>
  <c r="I789" i="36"/>
  <c r="I821" i="36"/>
  <c r="I853" i="36"/>
  <c r="I885" i="36"/>
  <c r="X119" i="36"/>
  <c r="X151" i="36"/>
  <c r="X182" i="36"/>
  <c r="X198" i="36"/>
  <c r="X212" i="36"/>
  <c r="X223" i="36"/>
  <c r="X237" i="36"/>
  <c r="X247" i="36"/>
  <c r="X259" i="36"/>
  <c r="X268" i="36"/>
  <c r="X277" i="36"/>
  <c r="X285" i="36"/>
  <c r="X293" i="36"/>
  <c r="X301" i="36"/>
  <c r="X309" i="36"/>
  <c r="X317" i="36"/>
  <c r="X325" i="36"/>
  <c r="X333" i="36"/>
  <c r="X341" i="36"/>
  <c r="X349" i="36"/>
  <c r="X357" i="36"/>
  <c r="X365" i="36"/>
  <c r="X373" i="36"/>
  <c r="X381" i="36"/>
  <c r="X389" i="36"/>
  <c r="X397" i="36"/>
  <c r="X405" i="36"/>
  <c r="X413" i="36"/>
  <c r="X421" i="36"/>
  <c r="X429" i="36"/>
  <c r="X437" i="36"/>
  <c r="X445" i="36"/>
  <c r="X453" i="36"/>
  <c r="X461" i="36"/>
  <c r="X469" i="36"/>
  <c r="X477" i="36"/>
  <c r="X485" i="36"/>
  <c r="X493" i="36"/>
  <c r="X501" i="36"/>
  <c r="X509" i="36"/>
  <c r="X517" i="36"/>
  <c r="X525" i="36"/>
  <c r="X533" i="36"/>
  <c r="X541" i="36"/>
  <c r="X549" i="36"/>
  <c r="X557" i="36"/>
  <c r="X565" i="36"/>
  <c r="H512" i="36"/>
  <c r="W777" i="36"/>
  <c r="AL237" i="36"/>
  <c r="AL384" i="36"/>
  <c r="AL469" i="36"/>
  <c r="AL555" i="36"/>
  <c r="AL640" i="36"/>
  <c r="AL717" i="36"/>
  <c r="AL773" i="36"/>
  <c r="AL805" i="36"/>
  <c r="AL837" i="36"/>
  <c r="AL869" i="36"/>
  <c r="I124" i="36"/>
  <c r="I156" i="36"/>
  <c r="I188" i="36"/>
  <c r="I220" i="36"/>
  <c r="I252" i="36"/>
  <c r="I284" i="36"/>
  <c r="I316" i="36"/>
  <c r="I348" i="36"/>
  <c r="I380" i="36"/>
  <c r="I412" i="36"/>
  <c r="I444" i="36"/>
  <c r="I476" i="36"/>
  <c r="I508" i="36"/>
  <c r="I540" i="36"/>
  <c r="I572" i="36"/>
  <c r="I604" i="36"/>
  <c r="I636" i="36"/>
  <c r="I668" i="36"/>
  <c r="I700" i="36"/>
  <c r="I732" i="36"/>
  <c r="I764" i="36"/>
  <c r="I796" i="36"/>
  <c r="I828" i="36"/>
  <c r="I860" i="36"/>
  <c r="X94" i="36"/>
  <c r="X126" i="36"/>
  <c r="X158" i="36"/>
  <c r="X183" i="36"/>
  <c r="X199" i="36"/>
  <c r="X213" i="36"/>
  <c r="X225" i="36"/>
  <c r="X238" i="36"/>
  <c r="X249" i="36"/>
  <c r="X260" i="36"/>
  <c r="X269" i="36"/>
  <c r="X278" i="36"/>
  <c r="X286" i="36"/>
  <c r="X294" i="36"/>
  <c r="X302" i="36"/>
  <c r="I125" i="36"/>
  <c r="I381" i="36"/>
  <c r="I564" i="36"/>
  <c r="I692" i="36"/>
  <c r="I820" i="36"/>
  <c r="X150" i="36"/>
  <c r="X222" i="36"/>
  <c r="X267" i="36"/>
  <c r="X300" i="36"/>
  <c r="X324" i="36"/>
  <c r="X343" i="36"/>
  <c r="X366" i="36"/>
  <c r="X388" i="36"/>
  <c r="X407" i="36"/>
  <c r="X430" i="36"/>
  <c r="X452" i="36"/>
  <c r="X471" i="36"/>
  <c r="X494" i="36"/>
  <c r="X516" i="36"/>
  <c r="X535" i="36"/>
  <c r="X558" i="36"/>
  <c r="X573" i="36"/>
  <c r="X581" i="36"/>
  <c r="X589" i="36"/>
  <c r="X597" i="36"/>
  <c r="X605" i="36"/>
  <c r="X613" i="36"/>
  <c r="X621" i="36"/>
  <c r="X629" i="36"/>
  <c r="X637" i="36"/>
  <c r="X645" i="36"/>
  <c r="X653" i="36"/>
  <c r="X661" i="36"/>
  <c r="X669" i="36"/>
  <c r="X677" i="36"/>
  <c r="X685" i="36"/>
  <c r="X693" i="36"/>
  <c r="X709" i="36"/>
  <c r="X717" i="36"/>
  <c r="X725" i="36"/>
  <c r="X733" i="36"/>
  <c r="X741" i="36"/>
  <c r="X749" i="36"/>
  <c r="X757" i="36"/>
  <c r="X765" i="36"/>
  <c r="X773" i="36"/>
  <c r="X781" i="36"/>
  <c r="X789" i="36"/>
  <c r="X797" i="36"/>
  <c r="X805" i="36"/>
  <c r="X813" i="36"/>
  <c r="X821" i="36"/>
  <c r="X829" i="36"/>
  <c r="X837" i="36"/>
  <c r="X853" i="36"/>
  <c r="X869" i="36"/>
  <c r="X877" i="36"/>
  <c r="X885" i="36"/>
  <c r="AM95" i="36"/>
  <c r="AM103" i="36"/>
  <c r="AM111" i="36"/>
  <c r="AM119" i="36"/>
  <c r="AM127" i="36"/>
  <c r="AM135" i="36"/>
  <c r="AM143" i="36"/>
  <c r="AM151" i="36"/>
  <c r="AM159" i="36"/>
  <c r="AM167" i="36"/>
  <c r="AM175" i="36"/>
  <c r="AM183" i="36"/>
  <c r="AM191" i="36"/>
  <c r="AM199" i="36"/>
  <c r="AM207" i="36"/>
  <c r="AM215" i="36"/>
  <c r="AM223" i="36"/>
  <c r="AM231" i="36"/>
  <c r="AM239" i="36"/>
  <c r="AM247" i="36"/>
  <c r="AM255" i="36"/>
  <c r="AM263" i="36"/>
  <c r="AM271" i="36"/>
  <c r="AM279" i="36"/>
  <c r="AM287" i="36"/>
  <c r="AM295" i="36"/>
  <c r="AM303" i="36"/>
  <c r="AM311" i="36"/>
  <c r="AM319" i="36"/>
  <c r="AM327" i="36"/>
  <c r="AM335" i="36"/>
  <c r="AM343" i="36"/>
  <c r="AM351" i="36"/>
  <c r="AM359" i="36"/>
  <c r="AM367" i="36"/>
  <c r="AM375" i="36"/>
  <c r="AM383" i="36"/>
  <c r="AM391" i="36"/>
  <c r="AM399" i="36"/>
  <c r="AM407" i="36"/>
  <c r="AM415" i="36"/>
  <c r="AM423" i="36"/>
  <c r="AM431" i="36"/>
  <c r="AM439" i="36"/>
  <c r="AM447" i="36"/>
  <c r="AM455" i="36"/>
  <c r="AM463" i="36"/>
  <c r="AM471" i="36"/>
  <c r="AM479" i="36"/>
  <c r="AM487" i="36"/>
  <c r="AM495" i="36"/>
  <c r="AM503" i="36"/>
  <c r="AM511" i="36"/>
  <c r="AM519" i="36"/>
  <c r="AM527" i="36"/>
  <c r="AM535" i="36"/>
  <c r="AM543" i="36"/>
  <c r="AM551" i="36"/>
  <c r="AM559" i="36"/>
  <c r="AM567" i="36"/>
  <c r="AM575" i="36"/>
  <c r="AM583" i="36"/>
  <c r="AM591" i="36"/>
  <c r="AM599" i="36"/>
  <c r="AM607" i="36"/>
  <c r="AM615" i="36"/>
  <c r="AM623" i="36"/>
  <c r="AM631" i="36"/>
  <c r="AM639" i="36"/>
  <c r="AM647" i="36"/>
  <c r="I157" i="36"/>
  <c r="I413" i="36"/>
  <c r="I573" i="36"/>
  <c r="I701" i="36"/>
  <c r="I829" i="36"/>
  <c r="X159" i="36"/>
  <c r="X228" i="36"/>
  <c r="X270" i="36"/>
  <c r="X303" i="36"/>
  <c r="X326" i="36"/>
  <c r="X348" i="36"/>
  <c r="X367" i="36"/>
  <c r="X390" i="36"/>
  <c r="X412" i="36"/>
  <c r="X431" i="36"/>
  <c r="X454" i="36"/>
  <c r="X476" i="36"/>
  <c r="X495" i="36"/>
  <c r="X518" i="36"/>
  <c r="X540" i="36"/>
  <c r="X559" i="36"/>
  <c r="X574" i="36"/>
  <c r="X582" i="36"/>
  <c r="X590" i="36"/>
  <c r="X598" i="36"/>
  <c r="X606" i="36"/>
  <c r="X614" i="36"/>
  <c r="X622" i="36"/>
  <c r="X630" i="36"/>
  <c r="X638" i="36"/>
  <c r="X646" i="36"/>
  <c r="X654" i="36"/>
  <c r="X662" i="36"/>
  <c r="X670" i="36"/>
  <c r="X678" i="36"/>
  <c r="X686" i="36"/>
  <c r="X694" i="36"/>
  <c r="X702" i="36"/>
  <c r="X710" i="36"/>
  <c r="X718" i="36"/>
  <c r="X726" i="36"/>
  <c r="X734" i="36"/>
  <c r="X742" i="36"/>
  <c r="X750" i="36"/>
  <c r="X758" i="36"/>
  <c r="X766" i="36"/>
  <c r="X774" i="36"/>
  <c r="X782" i="36"/>
  <c r="X790" i="36"/>
  <c r="X798" i="36"/>
  <c r="X806" i="36"/>
  <c r="X814" i="36"/>
  <c r="X822" i="36"/>
  <c r="X830" i="36"/>
  <c r="X838" i="36"/>
  <c r="X846" i="36"/>
  <c r="X854" i="36"/>
  <c r="X862" i="36"/>
  <c r="X870" i="36"/>
  <c r="X878" i="36"/>
  <c r="X886" i="36"/>
  <c r="AM96" i="36"/>
  <c r="AM104" i="36"/>
  <c r="AM112" i="36"/>
  <c r="AM120" i="36"/>
  <c r="AM128" i="36"/>
  <c r="AM136" i="36"/>
  <c r="AM144" i="36"/>
  <c r="AM152" i="36"/>
  <c r="AM160" i="36"/>
  <c r="AM168" i="36"/>
  <c r="AM176" i="36"/>
  <c r="AM184" i="36"/>
  <c r="AM192" i="36"/>
  <c r="AM200" i="36"/>
  <c r="AM208" i="36"/>
  <c r="AM216" i="36"/>
  <c r="AM224" i="36"/>
  <c r="AM232" i="36"/>
  <c r="AM240" i="36"/>
  <c r="AM248" i="36"/>
  <c r="AM256" i="36"/>
  <c r="AM264" i="36"/>
  <c r="AM272" i="36"/>
  <c r="AM280" i="36"/>
  <c r="AM288" i="36"/>
  <c r="AM296" i="36"/>
  <c r="AM304" i="36"/>
  <c r="AM312" i="36"/>
  <c r="AM320" i="36"/>
  <c r="AM328" i="36"/>
  <c r="AM336" i="36"/>
  <c r="AM344" i="36"/>
  <c r="AM352" i="36"/>
  <c r="AM360" i="36"/>
  <c r="AM368" i="36"/>
  <c r="I189" i="36"/>
  <c r="I445" i="36"/>
  <c r="I596" i="36"/>
  <c r="I724" i="36"/>
  <c r="I852" i="36"/>
  <c r="X181" i="36"/>
  <c r="X236" i="36"/>
  <c r="X276" i="36"/>
  <c r="X308" i="36"/>
  <c r="X327" i="36"/>
  <c r="X350" i="36"/>
  <c r="X372" i="36"/>
  <c r="X391" i="36"/>
  <c r="X414" i="36"/>
  <c r="X436" i="36"/>
  <c r="X455" i="36"/>
  <c r="X478" i="36"/>
  <c r="X500" i="36"/>
  <c r="X519" i="36"/>
  <c r="X542" i="36"/>
  <c r="X560" i="36"/>
  <c r="X575" i="36"/>
  <c r="X583" i="36"/>
  <c r="X599" i="36"/>
  <c r="X607" i="36"/>
  <c r="X615" i="36"/>
  <c r="X623" i="36"/>
  <c r="X631" i="36"/>
  <c r="X639" i="36"/>
  <c r="X647" i="36"/>
  <c r="X655" i="36"/>
  <c r="X663" i="36"/>
  <c r="X679" i="36"/>
  <c r="X687" i="36"/>
  <c r="X695" i="36"/>
  <c r="X703" i="36"/>
  <c r="X711" i="36"/>
  <c r="X719" i="36"/>
  <c r="X727" i="36"/>
  <c r="X735" i="36"/>
  <c r="X743" i="36"/>
  <c r="X751" i="36"/>
  <c r="X759" i="36"/>
  <c r="X767" i="36"/>
  <c r="X775" i="36"/>
  <c r="X783" i="36"/>
  <c r="X791" i="36"/>
  <c r="X799" i="36"/>
  <c r="X807" i="36"/>
  <c r="X815" i="36"/>
  <c r="X823" i="36"/>
  <c r="X831" i="36"/>
  <c r="X839" i="36"/>
  <c r="X847" i="36"/>
  <c r="X855" i="36"/>
  <c r="X871" i="36"/>
  <c r="X879" i="36"/>
  <c r="X887" i="36"/>
  <c r="AM97" i="36"/>
  <c r="AM105" i="36"/>
  <c r="AM113" i="36"/>
  <c r="AM121" i="36"/>
  <c r="AM129" i="36"/>
  <c r="AM137" i="36"/>
  <c r="AM145" i="36"/>
  <c r="AM153" i="36"/>
  <c r="AM161" i="36"/>
  <c r="AM169" i="36"/>
  <c r="AM177" i="36"/>
  <c r="AM185" i="36"/>
  <c r="AM193" i="36"/>
  <c r="AM201" i="36"/>
  <c r="AM209" i="36"/>
  <c r="AM217" i="36"/>
  <c r="AM225" i="36"/>
  <c r="AM233" i="36"/>
  <c r="AM241" i="36"/>
  <c r="AM249" i="36"/>
  <c r="AM257" i="36"/>
  <c r="AM265" i="36"/>
  <c r="AM273" i="36"/>
  <c r="AM281" i="36"/>
  <c r="AM289" i="36"/>
  <c r="AM297" i="36"/>
  <c r="AM305" i="36"/>
  <c r="AM313" i="36"/>
  <c r="AM321" i="36"/>
  <c r="AM329" i="36"/>
  <c r="AM337" i="36"/>
  <c r="AM345" i="36"/>
  <c r="AM353" i="36"/>
  <c r="AM361" i="36"/>
  <c r="AM369" i="36"/>
  <c r="AM377" i="36"/>
  <c r="AM385" i="36"/>
  <c r="AM393" i="36"/>
  <c r="AM401" i="36"/>
  <c r="AM409" i="36"/>
  <c r="AM417" i="36"/>
  <c r="AM425" i="36"/>
  <c r="AM433" i="36"/>
  <c r="AM441" i="36"/>
  <c r="AM449" i="36"/>
  <c r="AM457" i="36"/>
  <c r="AM465" i="36"/>
  <c r="AM473" i="36"/>
  <c r="AM481" i="36"/>
  <c r="AM489" i="36"/>
  <c r="AM497" i="36"/>
  <c r="AM505" i="36"/>
  <c r="AM513" i="36"/>
  <c r="AM521" i="36"/>
  <c r="AM529" i="36"/>
  <c r="AM537" i="36"/>
  <c r="AM545" i="36"/>
  <c r="AM553" i="36"/>
  <c r="AM561" i="36"/>
  <c r="AM569" i="36"/>
  <c r="AM577" i="36"/>
  <c r="AM585" i="36"/>
  <c r="AM593" i="36"/>
  <c r="AM601" i="36"/>
  <c r="AM609" i="36"/>
  <c r="AM617" i="36"/>
  <c r="AM625" i="36"/>
  <c r="AM633" i="36"/>
  <c r="AM641" i="36"/>
  <c r="AM649" i="36"/>
  <c r="AM657" i="36"/>
  <c r="AM665" i="36"/>
  <c r="AM673" i="36"/>
  <c r="AM681" i="36"/>
  <c r="AM689" i="36"/>
  <c r="AM697" i="36"/>
  <c r="AM705" i="36"/>
  <c r="AM713" i="36"/>
  <c r="AM721" i="36"/>
  <c r="AM729" i="36"/>
  <c r="AM737" i="36"/>
  <c r="AM745" i="36"/>
  <c r="AM753" i="36"/>
  <c r="AM761" i="36"/>
  <c r="AM769" i="36"/>
  <c r="AM777" i="36"/>
  <c r="AM785" i="36"/>
  <c r="AM793" i="36"/>
  <c r="AM801" i="36"/>
  <c r="AM809" i="36"/>
  <c r="AM817" i="36"/>
  <c r="AM825" i="36"/>
  <c r="AM833" i="36"/>
  <c r="AM841" i="36"/>
  <c r="AM849" i="36"/>
  <c r="AM857" i="36"/>
  <c r="AM865" i="36"/>
  <c r="AM873" i="36"/>
  <c r="AM881" i="36"/>
  <c r="AM889" i="36"/>
  <c r="J123" i="36"/>
  <c r="J103" i="36"/>
  <c r="J111" i="36"/>
  <c r="J119" i="36"/>
  <c r="J128" i="36"/>
  <c r="J136" i="36"/>
  <c r="J144" i="36"/>
  <c r="J152" i="36"/>
  <c r="J160" i="36"/>
  <c r="J168" i="36"/>
  <c r="I221" i="36"/>
  <c r="I477" i="36"/>
  <c r="I605" i="36"/>
  <c r="I733" i="36"/>
  <c r="I861" i="36"/>
  <c r="X189" i="36"/>
  <c r="X239" i="36"/>
  <c r="X279" i="36"/>
  <c r="X310" i="36"/>
  <c r="X332" i="36"/>
  <c r="X351" i="36"/>
  <c r="X374" i="36"/>
  <c r="X396" i="36"/>
  <c r="X415" i="36"/>
  <c r="X438" i="36"/>
  <c r="X460" i="36"/>
  <c r="X479" i="36"/>
  <c r="X502" i="36"/>
  <c r="X524" i="36"/>
  <c r="X543" i="36"/>
  <c r="X564" i="36"/>
  <c r="X576" i="36"/>
  <c r="X592" i="36"/>
  <c r="X600" i="36"/>
  <c r="X608" i="36"/>
  <c r="X616" i="36"/>
  <c r="X624" i="36"/>
  <c r="X632" i="36"/>
  <c r="X640" i="36"/>
  <c r="X648" i="36"/>
  <c r="X656" i="36"/>
  <c r="X664" i="36"/>
  <c r="X672" i="36"/>
  <c r="X680" i="36"/>
  <c r="X688" i="36"/>
  <c r="X696" i="36"/>
  <c r="X704" i="36"/>
  <c r="X712" i="36"/>
  <c r="X720" i="36"/>
  <c r="X728" i="36"/>
  <c r="X736" i="36"/>
  <c r="X744" i="36"/>
  <c r="X752" i="36"/>
  <c r="X760" i="36"/>
  <c r="X776" i="36"/>
  <c r="X792" i="36"/>
  <c r="X800" i="36"/>
  <c r="X808" i="36"/>
  <c r="X816" i="36"/>
  <c r="X824" i="36"/>
  <c r="X832" i="36"/>
  <c r="X840" i="36"/>
  <c r="X848" i="36"/>
  <c r="X864" i="36"/>
  <c r="X872" i="36"/>
  <c r="X880" i="36"/>
  <c r="X888" i="36"/>
  <c r="AM98" i="36"/>
  <c r="AM106" i="36"/>
  <c r="AM114" i="36"/>
  <c r="AM122" i="36"/>
  <c r="AM130" i="36"/>
  <c r="AM138" i="36"/>
  <c r="AM146" i="36"/>
  <c r="AM154" i="36"/>
  <c r="AM162" i="36"/>
  <c r="AM170" i="36"/>
  <c r="AM178" i="36"/>
  <c r="AM186" i="36"/>
  <c r="AM194" i="36"/>
  <c r="AM202" i="36"/>
  <c r="AM210" i="36"/>
  <c r="AM218" i="36"/>
  <c r="AM226" i="36"/>
  <c r="AM234" i="36"/>
  <c r="AM242" i="36"/>
  <c r="AM250" i="36"/>
  <c r="AM258" i="36"/>
  <c r="AM266" i="36"/>
  <c r="AM274" i="36"/>
  <c r="AM282" i="36"/>
  <c r="AM290" i="36"/>
  <c r="AM298" i="36"/>
  <c r="AM306" i="36"/>
  <c r="AM314" i="36"/>
  <c r="AM322" i="36"/>
  <c r="AM330" i="36"/>
  <c r="AM338" i="36"/>
  <c r="AM346" i="36"/>
  <c r="AM354" i="36"/>
  <c r="AM362" i="36"/>
  <c r="AM370" i="36"/>
  <c r="AM378" i="36"/>
  <c r="AM386" i="36"/>
  <c r="AM394" i="36"/>
  <c r="AM402" i="36"/>
  <c r="AM410" i="36"/>
  <c r="AM418" i="36"/>
  <c r="AM426" i="36"/>
  <c r="AM434" i="36"/>
  <c r="AM442" i="36"/>
  <c r="AM450" i="36"/>
  <c r="AM458" i="36"/>
  <c r="AM466" i="36"/>
  <c r="AM474" i="36"/>
  <c r="AM482" i="36"/>
  <c r="AM490" i="36"/>
  <c r="AM498" i="36"/>
  <c r="AM506" i="36"/>
  <c r="AM514" i="36"/>
  <c r="AM522" i="36"/>
  <c r="AM530" i="36"/>
  <c r="AM538" i="36"/>
  <c r="AM546" i="36"/>
  <c r="AM554" i="36"/>
  <c r="AM562" i="36"/>
  <c r="AM570" i="36"/>
  <c r="AM578" i="36"/>
  <c r="AM586" i="36"/>
  <c r="AM594" i="36"/>
  <c r="AM602" i="36"/>
  <c r="AM610" i="36"/>
  <c r="AM618" i="36"/>
  <c r="AM626" i="36"/>
  <c r="AM634" i="36"/>
  <c r="AM642" i="36"/>
  <c r="AM650" i="36"/>
  <c r="AM658" i="36"/>
  <c r="AM666" i="36"/>
  <c r="AM674" i="36"/>
  <c r="AM682" i="36"/>
  <c r="AM690" i="36"/>
  <c r="AM698" i="36"/>
  <c r="AM706" i="36"/>
  <c r="AM714" i="36"/>
  <c r="AM722" i="36"/>
  <c r="AM730" i="36"/>
  <c r="AM738" i="36"/>
  <c r="AM746" i="36"/>
  <c r="AM754" i="36"/>
  <c r="AM762" i="36"/>
  <c r="AM770" i="36"/>
  <c r="AM778" i="36"/>
  <c r="AM786" i="36"/>
  <c r="AM794" i="36"/>
  <c r="AM802" i="36"/>
  <c r="AM810" i="36"/>
  <c r="AM818" i="36"/>
  <c r="AM826" i="36"/>
  <c r="AM834" i="36"/>
  <c r="AM842" i="36"/>
  <c r="AM850" i="36"/>
  <c r="AM858" i="36"/>
  <c r="AM866" i="36"/>
  <c r="AM874" i="36"/>
  <c r="AM882" i="36"/>
  <c r="AM890" i="36"/>
  <c r="J93" i="36"/>
  <c r="J104" i="36"/>
  <c r="J112" i="36"/>
  <c r="J120" i="36"/>
  <c r="J129" i="36"/>
  <c r="J137" i="36"/>
  <c r="J145" i="36"/>
  <c r="J153" i="36"/>
  <c r="J161" i="36"/>
  <c r="J169" i="36"/>
  <c r="I253" i="36"/>
  <c r="I500" i="36"/>
  <c r="I628" i="36"/>
  <c r="I756" i="36"/>
  <c r="I884" i="36"/>
  <c r="X197" i="36"/>
  <c r="X246" i="36"/>
  <c r="X284" i="36"/>
  <c r="X311" i="36"/>
  <c r="X334" i="36"/>
  <c r="X356" i="36"/>
  <c r="X375" i="36"/>
  <c r="X398" i="36"/>
  <c r="X420" i="36"/>
  <c r="X439" i="36"/>
  <c r="X462" i="36"/>
  <c r="X484" i="36"/>
  <c r="X526" i="36"/>
  <c r="X548" i="36"/>
  <c r="X566" i="36"/>
  <c r="X577" i="36"/>
  <c r="X585" i="36"/>
  <c r="X593" i="36"/>
  <c r="X601" i="36"/>
  <c r="X609" i="36"/>
  <c r="X617" i="36"/>
  <c r="X625" i="36"/>
  <c r="X633" i="36"/>
  <c r="X641" i="36"/>
  <c r="X649" i="36"/>
  <c r="X657" i="36"/>
  <c r="X665" i="36"/>
  <c r="X673" i="36"/>
  <c r="X681" i="36"/>
  <c r="X689" i="36"/>
  <c r="X697" i="36"/>
  <c r="X705" i="36"/>
  <c r="X713" i="36"/>
  <c r="X721" i="36"/>
  <c r="X729" i="36"/>
  <c r="X737" i="36"/>
  <c r="X745" i="36"/>
  <c r="X753" i="36"/>
  <c r="X761" i="36"/>
  <c r="X769" i="36"/>
  <c r="X777" i="36"/>
  <c r="X785" i="36"/>
  <c r="X793" i="36"/>
  <c r="X801" i="36"/>
  <c r="X809" i="36"/>
  <c r="X817" i="36"/>
  <c r="X825" i="36"/>
  <c r="X833" i="36"/>
  <c r="X841" i="36"/>
  <c r="X849" i="36"/>
  <c r="X865" i="36"/>
  <c r="X873" i="36"/>
  <c r="X881" i="36"/>
  <c r="X889" i="36"/>
  <c r="AM99" i="36"/>
  <c r="AM107" i="36"/>
  <c r="AM115" i="36"/>
  <c r="AM123" i="36"/>
  <c r="AM131" i="36"/>
  <c r="AM139" i="36"/>
  <c r="AM147" i="36"/>
  <c r="AM155" i="36"/>
  <c r="AM163" i="36"/>
  <c r="AM171" i="36"/>
  <c r="AM179" i="36"/>
  <c r="AM187" i="36"/>
  <c r="AM195" i="36"/>
  <c r="AM203" i="36"/>
  <c r="AM211" i="36"/>
  <c r="AM219" i="36"/>
  <c r="AM227" i="36"/>
  <c r="AM235" i="36"/>
  <c r="AM243" i="36"/>
  <c r="AM251" i="36"/>
  <c r="AM259" i="36"/>
  <c r="AM267" i="36"/>
  <c r="AM275" i="36"/>
  <c r="AM283" i="36"/>
  <c r="AM291" i="36"/>
  <c r="AM299" i="36"/>
  <c r="AM307" i="36"/>
  <c r="AM315" i="36"/>
  <c r="AM323" i="36"/>
  <c r="AM331" i="36"/>
  <c r="AM339" i="36"/>
  <c r="AM347" i="36"/>
  <c r="AM355" i="36"/>
  <c r="AM363" i="36"/>
  <c r="AM371" i="36"/>
  <c r="AM379" i="36"/>
  <c r="AM387" i="36"/>
  <c r="AM395" i="36"/>
  <c r="AM403" i="36"/>
  <c r="AM411" i="36"/>
  <c r="AM419" i="36"/>
  <c r="AM427" i="36"/>
  <c r="AM435" i="36"/>
  <c r="AM443" i="36"/>
  <c r="AM451" i="36"/>
  <c r="AM459" i="36"/>
  <c r="AM467" i="36"/>
  <c r="AM475" i="36"/>
  <c r="AM483" i="36"/>
  <c r="AM491" i="36"/>
  <c r="AM499" i="36"/>
  <c r="AM507" i="36"/>
  <c r="AM515" i="36"/>
  <c r="AM523" i="36"/>
  <c r="AM531" i="36"/>
  <c r="AM539" i="36"/>
  <c r="AM547" i="36"/>
  <c r="AM555" i="36"/>
  <c r="AM563" i="36"/>
  <c r="AM571" i="36"/>
  <c r="AM579" i="36"/>
  <c r="AM587" i="36"/>
  <c r="AM595" i="36"/>
  <c r="AM603" i="36"/>
  <c r="AM611" i="36"/>
  <c r="AM619" i="36"/>
  <c r="AM627" i="36"/>
  <c r="AM635" i="36"/>
  <c r="AM643" i="36"/>
  <c r="AM651" i="36"/>
  <c r="AM659" i="36"/>
  <c r="AM667" i="36"/>
  <c r="AM675" i="36"/>
  <c r="AM683" i="36"/>
  <c r="AM691" i="36"/>
  <c r="AM699" i="36"/>
  <c r="AM707" i="36"/>
  <c r="AM715" i="36"/>
  <c r="AM723" i="36"/>
  <c r="AM731" i="36"/>
  <c r="AM739" i="36"/>
  <c r="AM747" i="36"/>
  <c r="AM755" i="36"/>
  <c r="AM763" i="36"/>
  <c r="AM771" i="36"/>
  <c r="AM779" i="36"/>
  <c r="AM787" i="36"/>
  <c r="AM795" i="36"/>
  <c r="AM803" i="36"/>
  <c r="AM811" i="36"/>
  <c r="AM819" i="36"/>
  <c r="AM827" i="36"/>
  <c r="AM835" i="36"/>
  <c r="AM843" i="36"/>
  <c r="AM851" i="36"/>
  <c r="AM859" i="36"/>
  <c r="AM867" i="36"/>
  <c r="AM875" i="36"/>
  <c r="AM883" i="36"/>
  <c r="J94" i="36"/>
  <c r="J105" i="36"/>
  <c r="J113" i="36"/>
  <c r="J121" i="36"/>
  <c r="J130" i="36"/>
  <c r="J138" i="36"/>
  <c r="J146" i="36"/>
  <c r="J154" i="36"/>
  <c r="I285" i="36"/>
  <c r="I509" i="36"/>
  <c r="I637" i="36"/>
  <c r="I765" i="36"/>
  <c r="X95" i="36"/>
  <c r="X201" i="36"/>
  <c r="X251" i="36"/>
  <c r="X287" i="36"/>
  <c r="X316" i="36"/>
  <c r="X335" i="36"/>
  <c r="X358" i="36"/>
  <c r="X380" i="36"/>
  <c r="X399" i="36"/>
  <c r="X422" i="36"/>
  <c r="X444" i="36"/>
  <c r="X463" i="36"/>
  <c r="X486" i="36"/>
  <c r="X508" i="36"/>
  <c r="X527" i="36"/>
  <c r="X550" i="36"/>
  <c r="X567" i="36"/>
  <c r="X578" i="36"/>
  <c r="X586" i="36"/>
  <c r="X594" i="36"/>
  <c r="X602" i="36"/>
  <c r="X610" i="36"/>
  <c r="X618" i="36"/>
  <c r="X626" i="36"/>
  <c r="X634" i="36"/>
  <c r="X642" i="36"/>
  <c r="X650" i="36"/>
  <c r="X666" i="36"/>
  <c r="X674" i="36"/>
  <c r="X682" i="36"/>
  <c r="X690" i="36"/>
  <c r="X698" i="36"/>
  <c r="X706" i="36"/>
  <c r="X714" i="36"/>
  <c r="X722" i="36"/>
  <c r="X730" i="36"/>
  <c r="X738" i="36"/>
  <c r="X746" i="36"/>
  <c r="X754" i="36"/>
  <c r="X762" i="36"/>
  <c r="X770" i="36"/>
  <c r="X778" i="36"/>
  <c r="X786" i="36"/>
  <c r="X794" i="36"/>
  <c r="X802" i="36"/>
  <c r="X810" i="36"/>
  <c r="X818" i="36"/>
  <c r="X826" i="36"/>
  <c r="X834" i="36"/>
  <c r="X842" i="36"/>
  <c r="X850" i="36"/>
  <c r="X858" i="36"/>
  <c r="X866" i="36"/>
  <c r="X874" i="36"/>
  <c r="X882" i="36"/>
  <c r="X890" i="36"/>
  <c r="AM100" i="36"/>
  <c r="AM108" i="36"/>
  <c r="AM116" i="36"/>
  <c r="AM124" i="36"/>
  <c r="AM132" i="36"/>
  <c r="AM140" i="36"/>
  <c r="AM148" i="36"/>
  <c r="AM156" i="36"/>
  <c r="AM164" i="36"/>
  <c r="AM172" i="36"/>
  <c r="AM180" i="36"/>
  <c r="AM188" i="36"/>
  <c r="AM196" i="36"/>
  <c r="AM204" i="36"/>
  <c r="AM212" i="36"/>
  <c r="AM220" i="36"/>
  <c r="AM228" i="36"/>
  <c r="AM236" i="36"/>
  <c r="AM244" i="36"/>
  <c r="AM252" i="36"/>
  <c r="AM260" i="36"/>
  <c r="AM268" i="36"/>
  <c r="AM276" i="36"/>
  <c r="AM284" i="36"/>
  <c r="AM292" i="36"/>
  <c r="AM300" i="36"/>
  <c r="AM308" i="36"/>
  <c r="AM316" i="36"/>
  <c r="AM324" i="36"/>
  <c r="AM332" i="36"/>
  <c r="AM340" i="36"/>
  <c r="AM348" i="36"/>
  <c r="AM356" i="36"/>
  <c r="AM364" i="36"/>
  <c r="AM372" i="36"/>
  <c r="AM380" i="36"/>
  <c r="AM388" i="36"/>
  <c r="AM396" i="36"/>
  <c r="AM404" i="36"/>
  <c r="AM412" i="36"/>
  <c r="AM420" i="36"/>
  <c r="AM428" i="36"/>
  <c r="AM436" i="36"/>
  <c r="AM444" i="36"/>
  <c r="AM452" i="36"/>
  <c r="AM460" i="36"/>
  <c r="AM468" i="36"/>
  <c r="AM476" i="36"/>
  <c r="AM484" i="36"/>
  <c r="AM492" i="36"/>
  <c r="AM500" i="36"/>
  <c r="AM508" i="36"/>
  <c r="AM516" i="36"/>
  <c r="AM524" i="36"/>
  <c r="AM532" i="36"/>
  <c r="AM540" i="36"/>
  <c r="AM548" i="36"/>
  <c r="AM556" i="36"/>
  <c r="AM564" i="36"/>
  <c r="AM572" i="36"/>
  <c r="AM580" i="36"/>
  <c r="AM588" i="36"/>
  <c r="AM596" i="36"/>
  <c r="AM604" i="36"/>
  <c r="AM612" i="36"/>
  <c r="AM620" i="36"/>
  <c r="AM628" i="36"/>
  <c r="AM636" i="36"/>
  <c r="AM644" i="36"/>
  <c r="AM652" i="36"/>
  <c r="AM660" i="36"/>
  <c r="AM668" i="36"/>
  <c r="AM676" i="36"/>
  <c r="AM684" i="36"/>
  <c r="AM692" i="36"/>
  <c r="AM700" i="36"/>
  <c r="AM708" i="36"/>
  <c r="AM716" i="36"/>
  <c r="AM724" i="36"/>
  <c r="AM732" i="36"/>
  <c r="AM740" i="36"/>
  <c r="AM748" i="36"/>
  <c r="AM756" i="36"/>
  <c r="AM764" i="36"/>
  <c r="AM772" i="36"/>
  <c r="AM780" i="36"/>
  <c r="AM788" i="36"/>
  <c r="AM796" i="36"/>
  <c r="AM804" i="36"/>
  <c r="AM812" i="36"/>
  <c r="AM820" i="36"/>
  <c r="AL870" i="36"/>
  <c r="I317" i="36"/>
  <c r="I532" i="36"/>
  <c r="I660" i="36"/>
  <c r="I788" i="36"/>
  <c r="X118" i="36"/>
  <c r="X209" i="36"/>
  <c r="X257" i="36"/>
  <c r="X292" i="36"/>
  <c r="X318" i="36"/>
  <c r="X340" i="36"/>
  <c r="X359" i="36"/>
  <c r="X382" i="36"/>
  <c r="X404" i="36"/>
  <c r="X423" i="36"/>
  <c r="X446" i="36"/>
  <c r="X468" i="36"/>
  <c r="X487" i="36"/>
  <c r="X510" i="36"/>
  <c r="X532" i="36"/>
  <c r="X551" i="36"/>
  <c r="X568" i="36"/>
  <c r="X579" i="36"/>
  <c r="X587" i="36"/>
  <c r="X595" i="36"/>
  <c r="X603" i="36"/>
  <c r="X611" i="36"/>
  <c r="X619" i="36"/>
  <c r="X627" i="36"/>
  <c r="X635" i="36"/>
  <c r="X643" i="36"/>
  <c r="X651" i="36"/>
  <c r="X659" i="36"/>
  <c r="X667" i="36"/>
  <c r="X683" i="36"/>
  <c r="X691" i="36"/>
  <c r="X699" i="36"/>
  <c r="X707" i="36"/>
  <c r="X715" i="36"/>
  <c r="X723" i="36"/>
  <c r="X731" i="36"/>
  <c r="X739" i="36"/>
  <c r="X747" i="36"/>
  <c r="X755" i="36"/>
  <c r="X763" i="36"/>
  <c r="X771" i="36"/>
  <c r="X779" i="36"/>
  <c r="X787" i="36"/>
  <c r="X795" i="36"/>
  <c r="X803" i="36"/>
  <c r="X811" i="36"/>
  <c r="X819" i="36"/>
  <c r="X827" i="36"/>
  <c r="X835" i="36"/>
  <c r="X843" i="36"/>
  <c r="X851" i="36"/>
  <c r="X859" i="36"/>
  <c r="X867" i="36"/>
  <c r="X875" i="36"/>
  <c r="X883" i="36"/>
  <c r="AM93" i="36"/>
  <c r="AM101" i="36"/>
  <c r="AM109" i="36"/>
  <c r="AM117" i="36"/>
  <c r="AM125" i="36"/>
  <c r="AM133" i="36"/>
  <c r="AM141" i="36"/>
  <c r="AM149" i="36"/>
  <c r="AM157" i="36"/>
  <c r="AM165" i="36"/>
  <c r="AM173" i="36"/>
  <c r="AM181" i="36"/>
  <c r="AM189" i="36"/>
  <c r="AM197" i="36"/>
  <c r="AM205" i="36"/>
  <c r="AM213" i="36"/>
  <c r="AM221" i="36"/>
  <c r="AM229" i="36"/>
  <c r="AM237" i="36"/>
  <c r="AM245" i="36"/>
  <c r="AM253" i="36"/>
  <c r="AM261" i="36"/>
  <c r="AM269" i="36"/>
  <c r="AM277" i="36"/>
  <c r="AM285" i="36"/>
  <c r="AM293" i="36"/>
  <c r="AM301" i="36"/>
  <c r="AM309" i="36"/>
  <c r="AM317" i="36"/>
  <c r="AM325" i="36"/>
  <c r="AM333" i="36"/>
  <c r="AM341" i="36"/>
  <c r="AM349" i="36"/>
  <c r="AM357" i="36"/>
  <c r="AM365" i="36"/>
  <c r="AM373" i="36"/>
  <c r="AM381" i="36"/>
  <c r="AM389" i="36"/>
  <c r="AM397" i="36"/>
  <c r="AM405" i="36"/>
  <c r="AM413" i="36"/>
  <c r="AM421" i="36"/>
  <c r="AM429" i="36"/>
  <c r="AM437" i="36"/>
  <c r="AM445" i="36"/>
  <c r="AM453" i="36"/>
  <c r="AM461" i="36"/>
  <c r="AM469" i="36"/>
  <c r="AM477" i="36"/>
  <c r="AM485" i="36"/>
  <c r="AM493" i="36"/>
  <c r="AM501" i="36"/>
  <c r="AM509" i="36"/>
  <c r="AM517" i="36"/>
  <c r="AM525" i="36"/>
  <c r="AM533" i="36"/>
  <c r="AM541" i="36"/>
  <c r="AM549" i="36"/>
  <c r="AM557" i="36"/>
  <c r="AM565" i="36"/>
  <c r="AM573" i="36"/>
  <c r="AM581" i="36"/>
  <c r="AM589" i="36"/>
  <c r="AM597" i="36"/>
  <c r="AM605" i="36"/>
  <c r="AM613" i="36"/>
  <c r="AM621" i="36"/>
  <c r="AM629" i="36"/>
  <c r="AM637" i="36"/>
  <c r="AM645" i="36"/>
  <c r="AM653" i="36"/>
  <c r="AM661" i="36"/>
  <c r="AM669" i="36"/>
  <c r="AM677" i="36"/>
  <c r="AM685" i="36"/>
  <c r="AM693" i="36"/>
  <c r="AM701" i="36"/>
  <c r="AM709" i="36"/>
  <c r="AM717" i="36"/>
  <c r="AM725" i="36"/>
  <c r="AM733" i="36"/>
  <c r="AM741" i="36"/>
  <c r="AM749" i="36"/>
  <c r="AM757" i="36"/>
  <c r="AM765" i="36"/>
  <c r="AM773" i="36"/>
  <c r="AM781" i="36"/>
  <c r="AM789" i="36"/>
  <c r="AM797" i="36"/>
  <c r="AM805" i="36"/>
  <c r="AM813" i="36"/>
  <c r="AM821" i="36"/>
  <c r="AM829" i="36"/>
  <c r="AM837" i="36"/>
  <c r="AM845" i="36"/>
  <c r="AM853" i="36"/>
  <c r="AM861" i="36"/>
  <c r="AM869" i="36"/>
  <c r="AM877" i="36"/>
  <c r="AM885" i="36"/>
  <c r="J98" i="36"/>
  <c r="J107" i="36"/>
  <c r="J115" i="36"/>
  <c r="J124" i="36"/>
  <c r="J132" i="36"/>
  <c r="J140" i="36"/>
  <c r="I96" i="36"/>
  <c r="I349" i="36"/>
  <c r="I541" i="36"/>
  <c r="I669" i="36"/>
  <c r="I797" i="36"/>
  <c r="X127" i="36"/>
  <c r="X214" i="36"/>
  <c r="X261" i="36"/>
  <c r="X295" i="36"/>
  <c r="X319" i="36"/>
  <c r="X342" i="36"/>
  <c r="X364" i="36"/>
  <c r="X383" i="36"/>
  <c r="X406" i="36"/>
  <c r="X428" i="36"/>
  <c r="X447" i="36"/>
  <c r="X470" i="36"/>
  <c r="X492" i="36"/>
  <c r="X511" i="36"/>
  <c r="X534" i="36"/>
  <c r="X556" i="36"/>
  <c r="X572" i="36"/>
  <c r="X580" i="36"/>
  <c r="X588" i="36"/>
  <c r="X596" i="36"/>
  <c r="X604" i="36"/>
  <c r="X612" i="36"/>
  <c r="X620" i="36"/>
  <c r="X628" i="36"/>
  <c r="X636" i="36"/>
  <c r="X644" i="36"/>
  <c r="X652" i="36"/>
  <c r="X660" i="36"/>
  <c r="X668" i="36"/>
  <c r="X676" i="36"/>
  <c r="X684" i="36"/>
  <c r="X692" i="36"/>
  <c r="X700" i="36"/>
  <c r="X716" i="36"/>
  <c r="X724" i="36"/>
  <c r="X732" i="36"/>
  <c r="X740" i="36"/>
  <c r="X756" i="36"/>
  <c r="X764" i="36"/>
  <c r="X772" i="36"/>
  <c r="X780" i="36"/>
  <c r="X788" i="36"/>
  <c r="X796" i="36"/>
  <c r="X812" i="36"/>
  <c r="X820" i="36"/>
  <c r="X828" i="36"/>
  <c r="X836" i="36"/>
  <c r="X844" i="36"/>
  <c r="X852" i="36"/>
  <c r="X860" i="36"/>
  <c r="X868" i="36"/>
  <c r="X876" i="36"/>
  <c r="X884" i="36"/>
  <c r="AM94" i="36"/>
  <c r="AM102" i="36"/>
  <c r="AM110" i="36"/>
  <c r="AM118" i="36"/>
  <c r="AM126" i="36"/>
  <c r="AM134" i="36"/>
  <c r="AM142" i="36"/>
  <c r="AM150" i="36"/>
  <c r="AM158" i="36"/>
  <c r="AM166" i="36"/>
  <c r="AM174" i="36"/>
  <c r="AM182" i="36"/>
  <c r="AM190" i="36"/>
  <c r="AM198" i="36"/>
  <c r="AM206" i="36"/>
  <c r="AM214" i="36"/>
  <c r="AM238" i="36"/>
  <c r="AM302" i="36"/>
  <c r="AM366" i="36"/>
  <c r="AM400" i="36"/>
  <c r="AM432" i="36"/>
  <c r="AM464" i="36"/>
  <c r="AM496" i="36"/>
  <c r="AM528" i="36"/>
  <c r="AM560" i="36"/>
  <c r="AM592" i="36"/>
  <c r="AM624" i="36"/>
  <c r="AM655" i="36"/>
  <c r="AM678" i="36"/>
  <c r="AM696" i="36"/>
  <c r="AM719" i="36"/>
  <c r="AM742" i="36"/>
  <c r="AM760" i="36"/>
  <c r="AM783" i="36"/>
  <c r="AM806" i="36"/>
  <c r="AM824" i="36"/>
  <c r="AM840" i="36"/>
  <c r="AM856" i="36"/>
  <c r="AM872" i="36"/>
  <c r="J100" i="36"/>
  <c r="J110" i="36"/>
  <c r="J127" i="36"/>
  <c r="J143" i="36"/>
  <c r="J157" i="36"/>
  <c r="J167" i="36"/>
  <c r="J177" i="36"/>
  <c r="J185" i="36"/>
  <c r="J193" i="36"/>
  <c r="J201" i="36"/>
  <c r="J209" i="36"/>
  <c r="J217" i="36"/>
  <c r="J225" i="36"/>
  <c r="J233" i="36"/>
  <c r="J241" i="36"/>
  <c r="J249" i="36"/>
  <c r="J257" i="36"/>
  <c r="J265" i="36"/>
  <c r="J273" i="36"/>
  <c r="J281" i="36"/>
  <c r="J289" i="36"/>
  <c r="J297" i="36"/>
  <c r="J305" i="36"/>
  <c r="J313" i="36"/>
  <c r="J321" i="36"/>
  <c r="J329" i="36"/>
  <c r="J337" i="36"/>
  <c r="J345" i="36"/>
  <c r="J353" i="36"/>
  <c r="J361" i="36"/>
  <c r="J369" i="36"/>
  <c r="J377" i="36"/>
  <c r="J385" i="36"/>
  <c r="J393" i="36"/>
  <c r="J401" i="36"/>
  <c r="J409" i="36"/>
  <c r="J417" i="36"/>
  <c r="J425" i="36"/>
  <c r="J433" i="36"/>
  <c r="J441" i="36"/>
  <c r="J449" i="36"/>
  <c r="J457" i="36"/>
  <c r="J465" i="36"/>
  <c r="J473" i="36"/>
  <c r="J481" i="36"/>
  <c r="J489" i="36"/>
  <c r="J497" i="36"/>
  <c r="J505" i="36"/>
  <c r="J513" i="36"/>
  <c r="J521" i="36"/>
  <c r="J529" i="36"/>
  <c r="J537" i="36"/>
  <c r="J545" i="36"/>
  <c r="J553" i="36"/>
  <c r="J561" i="36"/>
  <c r="J569" i="36"/>
  <c r="J577" i="36"/>
  <c r="J585" i="36"/>
  <c r="J593" i="36"/>
  <c r="J601" i="36"/>
  <c r="J609" i="36"/>
  <c r="J617" i="36"/>
  <c r="J625" i="36"/>
  <c r="J633" i="36"/>
  <c r="J641" i="36"/>
  <c r="J649" i="36"/>
  <c r="J657" i="36"/>
  <c r="J665" i="36"/>
  <c r="J673" i="36"/>
  <c r="J681" i="36"/>
  <c r="J689" i="36"/>
  <c r="J697" i="36"/>
  <c r="J705" i="36"/>
  <c r="J713" i="36"/>
  <c r="J721" i="36"/>
  <c r="J729" i="36"/>
  <c r="J737" i="36"/>
  <c r="J745" i="36"/>
  <c r="J753" i="36"/>
  <c r="J761" i="36"/>
  <c r="J769" i="36"/>
  <c r="J777" i="36"/>
  <c r="J785" i="36"/>
  <c r="J793" i="36"/>
  <c r="J801" i="36"/>
  <c r="J809" i="36"/>
  <c r="J817" i="36"/>
  <c r="J825" i="36"/>
  <c r="J833" i="36"/>
  <c r="J841" i="36"/>
  <c r="J849" i="36"/>
  <c r="J857" i="36"/>
  <c r="J865" i="36"/>
  <c r="J873" i="36"/>
  <c r="J881" i="36"/>
  <c r="J889" i="36"/>
  <c r="Y99" i="36"/>
  <c r="Y107" i="36"/>
  <c r="Y115" i="36"/>
  <c r="Y123" i="36"/>
  <c r="Y131" i="36"/>
  <c r="Y139" i="36"/>
  <c r="Y147" i="36"/>
  <c r="Y155" i="36"/>
  <c r="Y163" i="36"/>
  <c r="Y171" i="36"/>
  <c r="Y179" i="36"/>
  <c r="Y187" i="36"/>
  <c r="Y195" i="36"/>
  <c r="Y203" i="36"/>
  <c r="Y211" i="36"/>
  <c r="Y219" i="36"/>
  <c r="Y227" i="36"/>
  <c r="Y235" i="36"/>
  <c r="Y243" i="36"/>
  <c r="Y251" i="36"/>
  <c r="Y259" i="36"/>
  <c r="Y267" i="36"/>
  <c r="Y275" i="36"/>
  <c r="Y283" i="36"/>
  <c r="Y291" i="36"/>
  <c r="Y299" i="36"/>
  <c r="Y307" i="36"/>
  <c r="Y315" i="36"/>
  <c r="Y323" i="36"/>
  <c r="Y331" i="36"/>
  <c r="Y339" i="36"/>
  <c r="Y347" i="36"/>
  <c r="Y355" i="36"/>
  <c r="Y363" i="36"/>
  <c r="Y371" i="36"/>
  <c r="Y379" i="36"/>
  <c r="Y387" i="36"/>
  <c r="Y395" i="36"/>
  <c r="Y403" i="36"/>
  <c r="Y411" i="36"/>
  <c r="Y419" i="36"/>
  <c r="Y427" i="36"/>
  <c r="Y435" i="36"/>
  <c r="Y443" i="36"/>
  <c r="Y451" i="36"/>
  <c r="Y459" i="36"/>
  <c r="Y467" i="36"/>
  <c r="Y475" i="36"/>
  <c r="Y483" i="36"/>
  <c r="Y491" i="36"/>
  <c r="AM246" i="36"/>
  <c r="AM310" i="36"/>
  <c r="AM374" i="36"/>
  <c r="AM406" i="36"/>
  <c r="AM438" i="36"/>
  <c r="AM470" i="36"/>
  <c r="AM502" i="36"/>
  <c r="AM534" i="36"/>
  <c r="AM566" i="36"/>
  <c r="AM598" i="36"/>
  <c r="AM630" i="36"/>
  <c r="AM656" i="36"/>
  <c r="AM679" i="36"/>
  <c r="AM702" i="36"/>
  <c r="AM720" i="36"/>
  <c r="AM743" i="36"/>
  <c r="AM766" i="36"/>
  <c r="AM784" i="36"/>
  <c r="AM807" i="36"/>
  <c r="AM828" i="36"/>
  <c r="AM844" i="36"/>
  <c r="AM860" i="36"/>
  <c r="AM876" i="36"/>
  <c r="J95" i="36"/>
  <c r="J114" i="36"/>
  <c r="J131" i="36"/>
  <c r="J147" i="36"/>
  <c r="J158" i="36"/>
  <c r="J170" i="36"/>
  <c r="J178" i="36"/>
  <c r="J186" i="36"/>
  <c r="J194" i="36"/>
  <c r="J202" i="36"/>
  <c r="J210" i="36"/>
  <c r="J218" i="36"/>
  <c r="J226" i="36"/>
  <c r="J234" i="36"/>
  <c r="J242" i="36"/>
  <c r="J250" i="36"/>
  <c r="J258" i="36"/>
  <c r="J266" i="36"/>
  <c r="J274" i="36"/>
  <c r="J282" i="36"/>
  <c r="J290" i="36"/>
  <c r="J298" i="36"/>
  <c r="J306" i="36"/>
  <c r="J314" i="36"/>
  <c r="J322" i="36"/>
  <c r="J330" i="36"/>
  <c r="J338" i="36"/>
  <c r="J346" i="36"/>
  <c r="J354" i="36"/>
  <c r="J362" i="36"/>
  <c r="J370" i="36"/>
  <c r="J378" i="36"/>
  <c r="J386" i="36"/>
  <c r="J394" i="36"/>
  <c r="J402" i="36"/>
  <c r="J410" i="36"/>
  <c r="J418" i="36"/>
  <c r="J426" i="36"/>
  <c r="J434" i="36"/>
  <c r="J442" i="36"/>
  <c r="J450" i="36"/>
  <c r="J458" i="36"/>
  <c r="J466" i="36"/>
  <c r="J474" i="36"/>
  <c r="J482" i="36"/>
  <c r="J490" i="36"/>
  <c r="J498" i="36"/>
  <c r="J506" i="36"/>
  <c r="J514" i="36"/>
  <c r="J522" i="36"/>
  <c r="J530" i="36"/>
  <c r="J538" i="36"/>
  <c r="J546" i="36"/>
  <c r="J554" i="36"/>
  <c r="J562" i="36"/>
  <c r="J570" i="36"/>
  <c r="J578" i="36"/>
  <c r="J586" i="36"/>
  <c r="J594" i="36"/>
  <c r="J602" i="36"/>
  <c r="J610" i="36"/>
  <c r="J618" i="36"/>
  <c r="J626" i="36"/>
  <c r="J634" i="36"/>
  <c r="J642" i="36"/>
  <c r="J650" i="36"/>
  <c r="J658" i="36"/>
  <c r="J666" i="36"/>
  <c r="J674" i="36"/>
  <c r="J682" i="36"/>
  <c r="J690" i="36"/>
  <c r="J698" i="36"/>
  <c r="J706" i="36"/>
  <c r="J714" i="36"/>
  <c r="J722" i="36"/>
  <c r="J730" i="36"/>
  <c r="J738" i="36"/>
  <c r="J746" i="36"/>
  <c r="J754" i="36"/>
  <c r="J762" i="36"/>
  <c r="J770" i="36"/>
  <c r="J778" i="36"/>
  <c r="J786" i="36"/>
  <c r="J794" i="36"/>
  <c r="J802" i="36"/>
  <c r="J810" i="36"/>
  <c r="J818" i="36"/>
  <c r="J826" i="36"/>
  <c r="J834" i="36"/>
  <c r="J842" i="36"/>
  <c r="J850" i="36"/>
  <c r="J858" i="36"/>
  <c r="J866" i="36"/>
  <c r="J874" i="36"/>
  <c r="J882" i="36"/>
  <c r="J890" i="36"/>
  <c r="Y100" i="36"/>
  <c r="Y108" i="36"/>
  <c r="Y116" i="36"/>
  <c r="Y124" i="36"/>
  <c r="Y132" i="36"/>
  <c r="Y140" i="36"/>
  <c r="Y148" i="36"/>
  <c r="Y156" i="36"/>
  <c r="Y164" i="36"/>
  <c r="Y172" i="36"/>
  <c r="Y180" i="36"/>
  <c r="Y188" i="36"/>
  <c r="Y196" i="36"/>
  <c r="Y204" i="36"/>
  <c r="Y212" i="36"/>
  <c r="Y220" i="36"/>
  <c r="Y228" i="36"/>
  <c r="Y236" i="36"/>
  <c r="Y244" i="36"/>
  <c r="Y252" i="36"/>
  <c r="Y260" i="36"/>
  <c r="Y268" i="36"/>
  <c r="Y276" i="36"/>
  <c r="Y284" i="36"/>
  <c r="Y292" i="36"/>
  <c r="Y300" i="36"/>
  <c r="Y308" i="36"/>
  <c r="Y316" i="36"/>
  <c r="Y324" i="36"/>
  <c r="Y332" i="36"/>
  <c r="Y340" i="36"/>
  <c r="Y348" i="36"/>
  <c r="Y356" i="36"/>
  <c r="Y364" i="36"/>
  <c r="Y372" i="36"/>
  <c r="Y380" i="36"/>
  <c r="Y388" i="36"/>
  <c r="Y396" i="36"/>
  <c r="Y404" i="36"/>
  <c r="Y412" i="36"/>
  <c r="Y420" i="36"/>
  <c r="Y428" i="36"/>
  <c r="Y436" i="36"/>
  <c r="Y444" i="36"/>
  <c r="Y452" i="36"/>
  <c r="Y460" i="36"/>
  <c r="Y468" i="36"/>
  <c r="Y476" i="36"/>
  <c r="Y484" i="36"/>
  <c r="Y492" i="36"/>
  <c r="AM254" i="36"/>
  <c r="AM318" i="36"/>
  <c r="AM376" i="36"/>
  <c r="AM408" i="36"/>
  <c r="AM440" i="36"/>
  <c r="AM472" i="36"/>
  <c r="AM504" i="36"/>
  <c r="AM536" i="36"/>
  <c r="AM568" i="36"/>
  <c r="AM600" i="36"/>
  <c r="AM632" i="36"/>
  <c r="AM662" i="36"/>
  <c r="AM680" i="36"/>
  <c r="AM703" i="36"/>
  <c r="AM726" i="36"/>
  <c r="AM744" i="36"/>
  <c r="AM767" i="36"/>
  <c r="AM790" i="36"/>
  <c r="AM808" i="36"/>
  <c r="AM830" i="36"/>
  <c r="AM846" i="36"/>
  <c r="AM862" i="36"/>
  <c r="AM878" i="36"/>
  <c r="J99" i="36"/>
  <c r="J116" i="36"/>
  <c r="J133" i="36"/>
  <c r="J148" i="36"/>
  <c r="J159" i="36"/>
  <c r="J171" i="36"/>
  <c r="J179" i="36"/>
  <c r="J187" i="36"/>
  <c r="J195" i="36"/>
  <c r="J203" i="36"/>
  <c r="J211" i="36"/>
  <c r="J219" i="36"/>
  <c r="J227" i="36"/>
  <c r="J235" i="36"/>
  <c r="J243" i="36"/>
  <c r="J251" i="36"/>
  <c r="J259" i="36"/>
  <c r="J267" i="36"/>
  <c r="J275" i="36"/>
  <c r="J283" i="36"/>
  <c r="J291" i="36"/>
  <c r="J299" i="36"/>
  <c r="J307" i="36"/>
  <c r="J315" i="36"/>
  <c r="J323" i="36"/>
  <c r="J331" i="36"/>
  <c r="J339" i="36"/>
  <c r="J347" i="36"/>
  <c r="J355" i="36"/>
  <c r="J363" i="36"/>
  <c r="J371" i="36"/>
  <c r="J379" i="36"/>
  <c r="J387" i="36"/>
  <c r="J395" i="36"/>
  <c r="J403" i="36"/>
  <c r="J411" i="36"/>
  <c r="J419" i="36"/>
  <c r="J427" i="36"/>
  <c r="J435" i="36"/>
  <c r="J443" i="36"/>
  <c r="J451" i="36"/>
  <c r="J459" i="36"/>
  <c r="J467" i="36"/>
  <c r="J475" i="36"/>
  <c r="J483" i="36"/>
  <c r="J491" i="36"/>
  <c r="J499" i="36"/>
  <c r="J507" i="36"/>
  <c r="J515" i="36"/>
  <c r="J523" i="36"/>
  <c r="J531" i="36"/>
  <c r="J539" i="36"/>
  <c r="J547" i="36"/>
  <c r="J555" i="36"/>
  <c r="J563" i="36"/>
  <c r="J571" i="36"/>
  <c r="J579" i="36"/>
  <c r="J587" i="36"/>
  <c r="J595" i="36"/>
  <c r="J603" i="36"/>
  <c r="J611" i="36"/>
  <c r="J619" i="36"/>
  <c r="J627" i="36"/>
  <c r="J635" i="36"/>
  <c r="J643" i="36"/>
  <c r="J651" i="36"/>
  <c r="J659" i="36"/>
  <c r="J667" i="36"/>
  <c r="J675" i="36"/>
  <c r="J683" i="36"/>
  <c r="J691" i="36"/>
  <c r="J699" i="36"/>
  <c r="J707" i="36"/>
  <c r="J715" i="36"/>
  <c r="J723" i="36"/>
  <c r="J731" i="36"/>
  <c r="J739" i="36"/>
  <c r="J747" i="36"/>
  <c r="J755" i="36"/>
  <c r="J763" i="36"/>
  <c r="J771" i="36"/>
  <c r="J779" i="36"/>
  <c r="J787" i="36"/>
  <c r="J795" i="36"/>
  <c r="J803" i="36"/>
  <c r="J811" i="36"/>
  <c r="J819" i="36"/>
  <c r="J827" i="36"/>
  <c r="J835" i="36"/>
  <c r="J843" i="36"/>
  <c r="J851" i="36"/>
  <c r="J859" i="36"/>
  <c r="J867" i="36"/>
  <c r="J875" i="36"/>
  <c r="J883" i="36"/>
  <c r="Y93" i="36"/>
  <c r="Y101" i="36"/>
  <c r="Y109" i="36"/>
  <c r="Y117" i="36"/>
  <c r="Y125" i="36"/>
  <c r="Y133" i="36"/>
  <c r="Y141" i="36"/>
  <c r="Y149" i="36"/>
  <c r="Y157" i="36"/>
  <c r="Y165" i="36"/>
  <c r="Y173" i="36"/>
  <c r="Y181" i="36"/>
  <c r="Y189" i="36"/>
  <c r="Y197" i="36"/>
  <c r="Y205" i="36"/>
  <c r="Y213" i="36"/>
  <c r="Y221" i="36"/>
  <c r="Y229" i="36"/>
  <c r="Y237" i="36"/>
  <c r="Y245" i="36"/>
  <c r="Y253" i="36"/>
  <c r="Y261" i="36"/>
  <c r="Y269" i="36"/>
  <c r="Y277" i="36"/>
  <c r="Y285" i="36"/>
  <c r="Y293" i="36"/>
  <c r="Y301" i="36"/>
  <c r="Y309" i="36"/>
  <c r="Y317" i="36"/>
  <c r="Y325" i="36"/>
  <c r="Y333" i="36"/>
  <c r="Y341" i="36"/>
  <c r="Y349" i="36"/>
  <c r="Y357" i="36"/>
  <c r="Y365" i="36"/>
  <c r="Y373" i="36"/>
  <c r="Y381" i="36"/>
  <c r="Y389" i="36"/>
  <c r="Y397" i="36"/>
  <c r="Y405" i="36"/>
  <c r="Y413" i="36"/>
  <c r="Y421" i="36"/>
  <c r="Y429" i="36"/>
  <c r="Y437" i="36"/>
  <c r="Y445" i="36"/>
  <c r="Y453" i="36"/>
  <c r="Y461" i="36"/>
  <c r="Y469" i="36"/>
  <c r="Y477" i="36"/>
  <c r="Y485" i="36"/>
  <c r="Y493" i="36"/>
  <c r="AM262" i="36"/>
  <c r="AM326" i="36"/>
  <c r="AM382" i="36"/>
  <c r="AM414" i="36"/>
  <c r="AM446" i="36"/>
  <c r="AM478" i="36"/>
  <c r="AM510" i="36"/>
  <c r="AM542" i="36"/>
  <c r="AM574" i="36"/>
  <c r="AM606" i="36"/>
  <c r="AM638" i="36"/>
  <c r="AM663" i="36"/>
  <c r="AM686" i="36"/>
  <c r="AM704" i="36"/>
  <c r="AM727" i="36"/>
  <c r="AM750" i="36"/>
  <c r="AM768" i="36"/>
  <c r="AM791" i="36"/>
  <c r="AM814" i="36"/>
  <c r="AM831" i="36"/>
  <c r="AM847" i="36"/>
  <c r="AM863" i="36"/>
  <c r="AM879" i="36"/>
  <c r="J101" i="36"/>
  <c r="J117" i="36"/>
  <c r="J134" i="36"/>
  <c r="J149" i="36"/>
  <c r="J162" i="36"/>
  <c r="J172" i="36"/>
  <c r="J180" i="36"/>
  <c r="J188" i="36"/>
  <c r="J196" i="36"/>
  <c r="J204" i="36"/>
  <c r="J212" i="36"/>
  <c r="J220" i="36"/>
  <c r="J228" i="36"/>
  <c r="J236" i="36"/>
  <c r="J244" i="36"/>
  <c r="J252" i="36"/>
  <c r="J260" i="36"/>
  <c r="J268" i="36"/>
  <c r="J276" i="36"/>
  <c r="J284" i="36"/>
  <c r="J292" i="36"/>
  <c r="J300" i="36"/>
  <c r="J308" i="36"/>
  <c r="J316" i="36"/>
  <c r="J324" i="36"/>
  <c r="J332" i="36"/>
  <c r="J340" i="36"/>
  <c r="J348" i="36"/>
  <c r="J356" i="36"/>
  <c r="J364" i="36"/>
  <c r="J372" i="36"/>
  <c r="J380" i="36"/>
  <c r="J388" i="36"/>
  <c r="J396" i="36"/>
  <c r="J404" i="36"/>
  <c r="J412" i="36"/>
  <c r="J420" i="36"/>
  <c r="J428" i="36"/>
  <c r="J436" i="36"/>
  <c r="J444" i="36"/>
  <c r="J452" i="36"/>
  <c r="J460" i="36"/>
  <c r="J468" i="36"/>
  <c r="J476" i="36"/>
  <c r="J484" i="36"/>
  <c r="J492" i="36"/>
  <c r="J500" i="36"/>
  <c r="J508" i="36"/>
  <c r="J516" i="36"/>
  <c r="J524" i="36"/>
  <c r="J532" i="36"/>
  <c r="J540" i="36"/>
  <c r="J548" i="36"/>
  <c r="J556" i="36"/>
  <c r="J564" i="36"/>
  <c r="J572" i="36"/>
  <c r="J580" i="36"/>
  <c r="J588" i="36"/>
  <c r="J596" i="36"/>
  <c r="J604" i="36"/>
  <c r="J612" i="36"/>
  <c r="J620" i="36"/>
  <c r="J628" i="36"/>
  <c r="J636" i="36"/>
  <c r="J644" i="36"/>
  <c r="J652" i="36"/>
  <c r="J660" i="36"/>
  <c r="J668" i="36"/>
  <c r="J676" i="36"/>
  <c r="J684" i="36"/>
  <c r="J692" i="36"/>
  <c r="J700" i="36"/>
  <c r="J708" i="36"/>
  <c r="J716" i="36"/>
  <c r="J724" i="36"/>
  <c r="J732" i="36"/>
  <c r="J740" i="36"/>
  <c r="J748" i="36"/>
  <c r="J756" i="36"/>
  <c r="J764" i="36"/>
  <c r="J772" i="36"/>
  <c r="J780" i="36"/>
  <c r="J788" i="36"/>
  <c r="J796" i="36"/>
  <c r="J804" i="36"/>
  <c r="J812" i="36"/>
  <c r="J820" i="36"/>
  <c r="J828" i="36"/>
  <c r="J836" i="36"/>
  <c r="J844" i="36"/>
  <c r="J852" i="36"/>
  <c r="J860" i="36"/>
  <c r="J868" i="36"/>
  <c r="J876" i="36"/>
  <c r="J884" i="36"/>
  <c r="Y94" i="36"/>
  <c r="Y102" i="36"/>
  <c r="Y110" i="36"/>
  <c r="Y118" i="36"/>
  <c r="Y126" i="36"/>
  <c r="Y134" i="36"/>
  <c r="Y142" i="36"/>
  <c r="Y150" i="36"/>
  <c r="Y158" i="36"/>
  <c r="Y166" i="36"/>
  <c r="Y174" i="36"/>
  <c r="Y182" i="36"/>
  <c r="Y190" i="36"/>
  <c r="Y198" i="36"/>
  <c r="Y206" i="36"/>
  <c r="Y214" i="36"/>
  <c r="Y222" i="36"/>
  <c r="Y230" i="36"/>
  <c r="Y238" i="36"/>
  <c r="Y246" i="36"/>
  <c r="Y254" i="36"/>
  <c r="Y262" i="36"/>
  <c r="Y270" i="36"/>
  <c r="Y278" i="36"/>
  <c r="Y286" i="36"/>
  <c r="Y294" i="36"/>
  <c r="Y302" i="36"/>
  <c r="Y310" i="36"/>
  <c r="Y318" i="36"/>
  <c r="Y326" i="36"/>
  <c r="Y334" i="36"/>
  <c r="Y342" i="36"/>
  <c r="Y350" i="36"/>
  <c r="Y358" i="36"/>
  <c r="Y366" i="36"/>
  <c r="Y374" i="36"/>
  <c r="Y382" i="36"/>
  <c r="Y390" i="36"/>
  <c r="Y398" i="36"/>
  <c r="Y406" i="36"/>
  <c r="Y414" i="36"/>
  <c r="Y422" i="36"/>
  <c r="Y430" i="36"/>
  <c r="Y438" i="36"/>
  <c r="Y446" i="36"/>
  <c r="Y454" i="36"/>
  <c r="Y462" i="36"/>
  <c r="Y470" i="36"/>
  <c r="Y478" i="36"/>
  <c r="Y486" i="36"/>
  <c r="Y494" i="36"/>
  <c r="AM270" i="36"/>
  <c r="AM334" i="36"/>
  <c r="AM384" i="36"/>
  <c r="AM416" i="36"/>
  <c r="AM448" i="36"/>
  <c r="AM480" i="36"/>
  <c r="AM512" i="36"/>
  <c r="AM544" i="36"/>
  <c r="AM576" i="36"/>
  <c r="AM608" i="36"/>
  <c r="AM640" i="36"/>
  <c r="AM664" i="36"/>
  <c r="AM687" i="36"/>
  <c r="AM710" i="36"/>
  <c r="AM728" i="36"/>
  <c r="AM751" i="36"/>
  <c r="AM774" i="36"/>
  <c r="AM792" i="36"/>
  <c r="AM815" i="36"/>
  <c r="AM832" i="36"/>
  <c r="AM848" i="36"/>
  <c r="AM864" i="36"/>
  <c r="AM880" i="36"/>
  <c r="J102" i="36"/>
  <c r="J118" i="36"/>
  <c r="J135" i="36"/>
  <c r="J150" i="36"/>
  <c r="J163" i="36"/>
  <c r="J173" i="36"/>
  <c r="J181" i="36"/>
  <c r="J189" i="36"/>
  <c r="J197" i="36"/>
  <c r="J205" i="36"/>
  <c r="J213" i="36"/>
  <c r="J221" i="36"/>
  <c r="J229" i="36"/>
  <c r="J237" i="36"/>
  <c r="J245" i="36"/>
  <c r="J253" i="36"/>
  <c r="J261" i="36"/>
  <c r="J269" i="36"/>
  <c r="J277" i="36"/>
  <c r="J285" i="36"/>
  <c r="J293" i="36"/>
  <c r="J301" i="36"/>
  <c r="J309" i="36"/>
  <c r="J317" i="36"/>
  <c r="J325" i="36"/>
  <c r="J333" i="36"/>
  <c r="J341" i="36"/>
  <c r="J349" i="36"/>
  <c r="J357" i="36"/>
  <c r="J365" i="36"/>
  <c r="J373" i="36"/>
  <c r="J381" i="36"/>
  <c r="J389" i="36"/>
  <c r="J397" i="36"/>
  <c r="J405" i="36"/>
  <c r="J413" i="36"/>
  <c r="J421" i="36"/>
  <c r="J429" i="36"/>
  <c r="J437" i="36"/>
  <c r="J445" i="36"/>
  <c r="J453" i="36"/>
  <c r="J461" i="36"/>
  <c r="J469" i="36"/>
  <c r="J477" i="36"/>
  <c r="J485" i="36"/>
  <c r="J493" i="36"/>
  <c r="J501" i="36"/>
  <c r="J509" i="36"/>
  <c r="J517" i="36"/>
  <c r="J525" i="36"/>
  <c r="J533" i="36"/>
  <c r="J541" i="36"/>
  <c r="J549" i="36"/>
  <c r="J557" i="36"/>
  <c r="J565" i="36"/>
  <c r="J573" i="36"/>
  <c r="J581" i="36"/>
  <c r="J589" i="36"/>
  <c r="J597" i="36"/>
  <c r="J605" i="36"/>
  <c r="J613" i="36"/>
  <c r="J621" i="36"/>
  <c r="J629" i="36"/>
  <c r="J637" i="36"/>
  <c r="J645" i="36"/>
  <c r="J653" i="36"/>
  <c r="J661" i="36"/>
  <c r="J669" i="36"/>
  <c r="J677" i="36"/>
  <c r="J685" i="36"/>
  <c r="J693" i="36"/>
  <c r="J701" i="36"/>
  <c r="J709" i="36"/>
  <c r="J717" i="36"/>
  <c r="J725" i="36"/>
  <c r="J733" i="36"/>
  <c r="J741" i="36"/>
  <c r="J749" i="36"/>
  <c r="J757" i="36"/>
  <c r="J765" i="36"/>
  <c r="J773" i="36"/>
  <c r="J781" i="36"/>
  <c r="J789" i="36"/>
  <c r="J797" i="36"/>
  <c r="J805" i="36"/>
  <c r="J813" i="36"/>
  <c r="J821" i="36"/>
  <c r="J829" i="36"/>
  <c r="J837" i="36"/>
  <c r="J845" i="36"/>
  <c r="J853" i="36"/>
  <c r="J861" i="36"/>
  <c r="J869" i="36"/>
  <c r="J877" i="36"/>
  <c r="J885" i="36"/>
  <c r="Y95" i="36"/>
  <c r="Y103" i="36"/>
  <c r="Y111" i="36"/>
  <c r="Y119" i="36"/>
  <c r="Y127" i="36"/>
  <c r="Y135" i="36"/>
  <c r="Y143" i="36"/>
  <c r="Y151" i="36"/>
  <c r="Y159" i="36"/>
  <c r="Y167" i="36"/>
  <c r="Y175" i="36"/>
  <c r="Y183" i="36"/>
  <c r="Y191" i="36"/>
  <c r="Y199" i="36"/>
  <c r="Y207" i="36"/>
  <c r="Y215" i="36"/>
  <c r="Y223" i="36"/>
  <c r="Y231" i="36"/>
  <c r="Y239" i="36"/>
  <c r="Y247" i="36"/>
  <c r="Y255" i="36"/>
  <c r="Y263" i="36"/>
  <c r="Y271" i="36"/>
  <c r="Y279" i="36"/>
  <c r="Y287" i="36"/>
  <c r="Y295" i="36"/>
  <c r="Y303" i="36"/>
  <c r="Y311" i="36"/>
  <c r="Y319" i="36"/>
  <c r="Y327" i="36"/>
  <c r="Y335" i="36"/>
  <c r="Y343" i="36"/>
  <c r="Y351" i="36"/>
  <c r="Y359" i="36"/>
  <c r="Y367" i="36"/>
  <c r="Y375" i="36"/>
  <c r="Y383" i="36"/>
  <c r="Y391" i="36"/>
  <c r="Y399" i="36"/>
  <c r="Y407" i="36"/>
  <c r="AM278" i="36"/>
  <c r="AM342" i="36"/>
  <c r="AM390" i="36"/>
  <c r="AM422" i="36"/>
  <c r="AM454" i="36"/>
  <c r="AM486" i="36"/>
  <c r="AM518" i="36"/>
  <c r="AM550" i="36"/>
  <c r="AM582" i="36"/>
  <c r="AM614" i="36"/>
  <c r="AM670" i="36"/>
  <c r="AM688" i="36"/>
  <c r="AM711" i="36"/>
  <c r="AM734" i="36"/>
  <c r="AM752" i="36"/>
  <c r="AM775" i="36"/>
  <c r="AM798" i="36"/>
  <c r="AM816" i="36"/>
  <c r="AM836" i="36"/>
  <c r="AM852" i="36"/>
  <c r="AM868" i="36"/>
  <c r="AM884" i="36"/>
  <c r="J106" i="36"/>
  <c r="J122" i="36"/>
  <c r="J139" i="36"/>
  <c r="J151" i="36"/>
  <c r="J164" i="36"/>
  <c r="J174" i="36"/>
  <c r="J182" i="36"/>
  <c r="J190" i="36"/>
  <c r="J198" i="36"/>
  <c r="J206" i="36"/>
  <c r="J214" i="36"/>
  <c r="J222" i="36"/>
  <c r="J230" i="36"/>
  <c r="J238" i="36"/>
  <c r="J246" i="36"/>
  <c r="J254" i="36"/>
  <c r="J262" i="36"/>
  <c r="J270" i="36"/>
  <c r="J278" i="36"/>
  <c r="J286" i="36"/>
  <c r="J294" i="36"/>
  <c r="J302" i="36"/>
  <c r="J310" i="36"/>
  <c r="J318" i="36"/>
  <c r="J326" i="36"/>
  <c r="J334" i="36"/>
  <c r="J342" i="36"/>
  <c r="J350" i="36"/>
  <c r="J358" i="36"/>
  <c r="J366" i="36"/>
  <c r="J374" i="36"/>
  <c r="J382" i="36"/>
  <c r="J390" i="36"/>
  <c r="J398" i="36"/>
  <c r="J406" i="36"/>
  <c r="J414" i="36"/>
  <c r="J422" i="36"/>
  <c r="J430" i="36"/>
  <c r="J438" i="36"/>
  <c r="J446" i="36"/>
  <c r="J454" i="36"/>
  <c r="J462" i="36"/>
  <c r="J470" i="36"/>
  <c r="J478" i="36"/>
  <c r="J486" i="36"/>
  <c r="J494" i="36"/>
  <c r="J502" i="36"/>
  <c r="J510" i="36"/>
  <c r="J518" i="36"/>
  <c r="J526" i="36"/>
  <c r="J534" i="36"/>
  <c r="J542" i="36"/>
  <c r="J550" i="36"/>
  <c r="J558" i="36"/>
  <c r="J566" i="36"/>
  <c r="J574" i="36"/>
  <c r="J582" i="36"/>
  <c r="J590" i="36"/>
  <c r="J598" i="36"/>
  <c r="J606" i="36"/>
  <c r="J614" i="36"/>
  <c r="J622" i="36"/>
  <c r="J630" i="36"/>
  <c r="J638" i="36"/>
  <c r="J646" i="36"/>
  <c r="J654" i="36"/>
  <c r="J662" i="36"/>
  <c r="J670" i="36"/>
  <c r="J678" i="36"/>
  <c r="J686" i="36"/>
  <c r="J694" i="36"/>
  <c r="J702" i="36"/>
  <c r="J710" i="36"/>
  <c r="J718" i="36"/>
  <c r="J726" i="36"/>
  <c r="J734" i="36"/>
  <c r="J742" i="36"/>
  <c r="J750" i="36"/>
  <c r="J758" i="36"/>
  <c r="J766" i="36"/>
  <c r="J774" i="36"/>
  <c r="J782" i="36"/>
  <c r="J790" i="36"/>
  <c r="J798" i="36"/>
  <c r="J806" i="36"/>
  <c r="J814" i="36"/>
  <c r="J822" i="36"/>
  <c r="J830" i="36"/>
  <c r="J838" i="36"/>
  <c r="J846" i="36"/>
  <c r="J854" i="36"/>
  <c r="J862" i="36"/>
  <c r="J870" i="36"/>
  <c r="J878" i="36"/>
  <c r="J886" i="36"/>
  <c r="Y96" i="36"/>
  <c r="Y104" i="36"/>
  <c r="Y112" i="36"/>
  <c r="Y120" i="36"/>
  <c r="Y128" i="36"/>
  <c r="Y136" i="36"/>
  <c r="Y144" i="36"/>
  <c r="Y152" i="36"/>
  <c r="Y160" i="36"/>
  <c r="Y168" i="36"/>
  <c r="Y176" i="36"/>
  <c r="Y184" i="36"/>
  <c r="Y192" i="36"/>
  <c r="Y200" i="36"/>
  <c r="Y208" i="36"/>
  <c r="Y216" i="36"/>
  <c r="Y224" i="36"/>
  <c r="Y232" i="36"/>
  <c r="Y240" i="36"/>
  <c r="Y248" i="36"/>
  <c r="Y256" i="36"/>
  <c r="Y264" i="36"/>
  <c r="Y272" i="36"/>
  <c r="Y280" i="36"/>
  <c r="Y288" i="36"/>
  <c r="Y296" i="36"/>
  <c r="Y304" i="36"/>
  <c r="Y312" i="36"/>
  <c r="Y320" i="36"/>
  <c r="Y328" i="36"/>
  <c r="Y336" i="36"/>
  <c r="Y344" i="36"/>
  <c r="Y352" i="36"/>
  <c r="Y360" i="36"/>
  <c r="Y368" i="36"/>
  <c r="Y376" i="36"/>
  <c r="Y384" i="36"/>
  <c r="Y392" i="36"/>
  <c r="Y400" i="36"/>
  <c r="Y408" i="36"/>
  <c r="Y416" i="36"/>
  <c r="Y424" i="36"/>
  <c r="Y432" i="36"/>
  <c r="Y440" i="36"/>
  <c r="Y448" i="36"/>
  <c r="Y456" i="36"/>
  <c r="Y464" i="36"/>
  <c r="Y472" i="36"/>
  <c r="Y480" i="36"/>
  <c r="Y488" i="36"/>
  <c r="Y496" i="36"/>
  <c r="AM222" i="36"/>
  <c r="AM286" i="36"/>
  <c r="AM350" i="36"/>
  <c r="AM392" i="36"/>
  <c r="AM424" i="36"/>
  <c r="AM456" i="36"/>
  <c r="AM488" i="36"/>
  <c r="AM520" i="36"/>
  <c r="AM552" i="36"/>
  <c r="AM584" i="36"/>
  <c r="AM616" i="36"/>
  <c r="AM648" i="36"/>
  <c r="AM671" i="36"/>
  <c r="AM694" i="36"/>
  <c r="AM712" i="36"/>
  <c r="AM735" i="36"/>
  <c r="AM758" i="36"/>
  <c r="AM776" i="36"/>
  <c r="AM799" i="36"/>
  <c r="AM822" i="36"/>
  <c r="AM838" i="36"/>
  <c r="AM854" i="36"/>
  <c r="AM870" i="36"/>
  <c r="AM886" i="36"/>
  <c r="J96" i="36"/>
  <c r="J108" i="36"/>
  <c r="J125" i="36"/>
  <c r="J141" i="36"/>
  <c r="J155" i="36"/>
  <c r="J165" i="36"/>
  <c r="J175" i="36"/>
  <c r="J183" i="36"/>
  <c r="J191" i="36"/>
  <c r="J199" i="36"/>
  <c r="J207" i="36"/>
  <c r="J215" i="36"/>
  <c r="J223" i="36"/>
  <c r="J231" i="36"/>
  <c r="J239" i="36"/>
  <c r="J247" i="36"/>
  <c r="J255" i="36"/>
  <c r="J263" i="36"/>
  <c r="J271" i="36"/>
  <c r="J279" i="36"/>
  <c r="J287" i="36"/>
  <c r="J295" i="36"/>
  <c r="J303" i="36"/>
  <c r="J311" i="36"/>
  <c r="J319" i="36"/>
  <c r="J327" i="36"/>
  <c r="J335" i="36"/>
  <c r="J343" i="36"/>
  <c r="J351" i="36"/>
  <c r="J359" i="36"/>
  <c r="J367" i="36"/>
  <c r="J375" i="36"/>
  <c r="J383" i="36"/>
  <c r="J391" i="36"/>
  <c r="J399" i="36"/>
  <c r="J407" i="36"/>
  <c r="J415" i="36"/>
  <c r="J423" i="36"/>
  <c r="J431" i="36"/>
  <c r="J439" i="36"/>
  <c r="J447" i="36"/>
  <c r="J455" i="36"/>
  <c r="J463" i="36"/>
  <c r="J471" i="36"/>
  <c r="J479" i="36"/>
  <c r="J487" i="36"/>
  <c r="J495" i="36"/>
  <c r="J503" i="36"/>
  <c r="J511" i="36"/>
  <c r="J519" i="36"/>
  <c r="J527" i="36"/>
  <c r="J535" i="36"/>
  <c r="J543" i="36"/>
  <c r="J551" i="36"/>
  <c r="J559" i="36"/>
  <c r="J567" i="36"/>
  <c r="J575" i="36"/>
  <c r="J583" i="36"/>
  <c r="J591" i="36"/>
  <c r="J599" i="36"/>
  <c r="J607" i="36"/>
  <c r="J615" i="36"/>
  <c r="J623" i="36"/>
  <c r="J631" i="36"/>
  <c r="J639" i="36"/>
  <c r="J647" i="36"/>
  <c r="J655" i="36"/>
  <c r="J663" i="36"/>
  <c r="J671" i="36"/>
  <c r="J679" i="36"/>
  <c r="J687" i="36"/>
  <c r="J695" i="36"/>
  <c r="J703" i="36"/>
  <c r="J711" i="36"/>
  <c r="J719" i="36"/>
  <c r="J727" i="36"/>
  <c r="J735" i="36"/>
  <c r="J743" i="36"/>
  <c r="J751" i="36"/>
  <c r="J759" i="36"/>
  <c r="J767" i="36"/>
  <c r="J775" i="36"/>
  <c r="J783" i="36"/>
  <c r="J791" i="36"/>
  <c r="J799" i="36"/>
  <c r="J807" i="36"/>
  <c r="J815" i="36"/>
  <c r="J823" i="36"/>
  <c r="J831" i="36"/>
  <c r="J839" i="36"/>
  <c r="J847" i="36"/>
  <c r="J855" i="36"/>
  <c r="J863" i="36"/>
  <c r="J871" i="36"/>
  <c r="J879" i="36"/>
  <c r="J887" i="36"/>
  <c r="Y97" i="36"/>
  <c r="Y105" i="36"/>
  <c r="Y113" i="36"/>
  <c r="Y121" i="36"/>
  <c r="Y129" i="36"/>
  <c r="Y137" i="36"/>
  <c r="Y145" i="36"/>
  <c r="Y153" i="36"/>
  <c r="Y161" i="36"/>
  <c r="Y169" i="36"/>
  <c r="Y177" i="36"/>
  <c r="Y185" i="36"/>
  <c r="Y193" i="36"/>
  <c r="Y201" i="36"/>
  <c r="Y209" i="36"/>
  <c r="Y217" i="36"/>
  <c r="Y225" i="36"/>
  <c r="Y233" i="36"/>
  <c r="Y241" i="36"/>
  <c r="Y249" i="36"/>
  <c r="Y257" i="36"/>
  <c r="Y265" i="36"/>
  <c r="Y273" i="36"/>
  <c r="Y281" i="36"/>
  <c r="Y289" i="36"/>
  <c r="Y297" i="36"/>
  <c r="Y305" i="36"/>
  <c r="Y313" i="36"/>
  <c r="Y321" i="36"/>
  <c r="Y329" i="36"/>
  <c r="Y337" i="36"/>
  <c r="Y345" i="36"/>
  <c r="Y353" i="36"/>
  <c r="Y361" i="36"/>
  <c r="Y369" i="36"/>
  <c r="Y377" i="36"/>
  <c r="Y385" i="36"/>
  <c r="Y393" i="36"/>
  <c r="Y401" i="36"/>
  <c r="Y409" i="36"/>
  <c r="Y417" i="36"/>
  <c r="Y425" i="36"/>
  <c r="Y433" i="36"/>
  <c r="Y441" i="36"/>
  <c r="Y449" i="36"/>
  <c r="Y457" i="36"/>
  <c r="Y465" i="36"/>
  <c r="Y473" i="36"/>
  <c r="Y481" i="36"/>
  <c r="Y489" i="36"/>
  <c r="AM230" i="36"/>
  <c r="AM294" i="36"/>
  <c r="AM358" i="36"/>
  <c r="AM398" i="36"/>
  <c r="AM430" i="36"/>
  <c r="AM462" i="36"/>
  <c r="AM494" i="36"/>
  <c r="AM526" i="36"/>
  <c r="AM558" i="36"/>
  <c r="AM590" i="36"/>
  <c r="AM622" i="36"/>
  <c r="AM654" i="36"/>
  <c r="AM672" i="36"/>
  <c r="AM695" i="36"/>
  <c r="AM718" i="36"/>
  <c r="AM736" i="36"/>
  <c r="AM759" i="36"/>
  <c r="AM782" i="36"/>
  <c r="AM800" i="36"/>
  <c r="AM823" i="36"/>
  <c r="AM839" i="36"/>
  <c r="AM855" i="36"/>
  <c r="AM871" i="36"/>
  <c r="AM887" i="36"/>
  <c r="J97" i="36"/>
  <c r="J109" i="36"/>
  <c r="J126" i="36"/>
  <c r="J142" i="36"/>
  <c r="J156" i="36"/>
  <c r="J166" i="36"/>
  <c r="J176" i="36"/>
  <c r="J184" i="36"/>
  <c r="J192" i="36"/>
  <c r="J200" i="36"/>
  <c r="J208" i="36"/>
  <c r="J216" i="36"/>
  <c r="J224" i="36"/>
  <c r="J232" i="36"/>
  <c r="J240" i="36"/>
  <c r="J248" i="36"/>
  <c r="J256" i="36"/>
  <c r="J264" i="36"/>
  <c r="J272" i="36"/>
  <c r="J280" i="36"/>
  <c r="J288" i="36"/>
  <c r="J296" i="36"/>
  <c r="J304" i="36"/>
  <c r="J312" i="36"/>
  <c r="J320" i="36"/>
  <c r="J328" i="36"/>
  <c r="J336" i="36"/>
  <c r="J344" i="36"/>
  <c r="J352" i="36"/>
  <c r="J360" i="36"/>
  <c r="J368" i="36"/>
  <c r="J376" i="36"/>
  <c r="J384" i="36"/>
  <c r="J392" i="36"/>
  <c r="J400" i="36"/>
  <c r="J408" i="36"/>
  <c r="J416" i="36"/>
  <c r="J424" i="36"/>
  <c r="J432" i="36"/>
  <c r="J440" i="36"/>
  <c r="J448" i="36"/>
  <c r="J456" i="36"/>
  <c r="J464" i="36"/>
  <c r="J472" i="36"/>
  <c r="J480" i="36"/>
  <c r="J488" i="36"/>
  <c r="J496" i="36"/>
  <c r="J504" i="36"/>
  <c r="J512" i="36"/>
  <c r="J520" i="36"/>
  <c r="J528" i="36"/>
  <c r="J536" i="36"/>
  <c r="J544" i="36"/>
  <c r="J552" i="36"/>
  <c r="J560" i="36"/>
  <c r="J568" i="36"/>
  <c r="J576" i="36"/>
  <c r="J584" i="36"/>
  <c r="J592" i="36"/>
  <c r="J600" i="36"/>
  <c r="J608" i="36"/>
  <c r="J616" i="36"/>
  <c r="J624" i="36"/>
  <c r="J632" i="36"/>
  <c r="J640" i="36"/>
  <c r="J648" i="36"/>
  <c r="J656" i="36"/>
  <c r="J664" i="36"/>
  <c r="J672" i="36"/>
  <c r="J680" i="36"/>
  <c r="J688" i="36"/>
  <c r="J696" i="36"/>
  <c r="J704" i="36"/>
  <c r="J712" i="36"/>
  <c r="J720" i="36"/>
  <c r="J728" i="36"/>
  <c r="J736" i="36"/>
  <c r="J760" i="36"/>
  <c r="J824" i="36"/>
  <c r="J888" i="36"/>
  <c r="Y154" i="36"/>
  <c r="Y218" i="36"/>
  <c r="Y282" i="36"/>
  <c r="Y346" i="36"/>
  <c r="Y410" i="36"/>
  <c r="Y442" i="36"/>
  <c r="Y474" i="36"/>
  <c r="Y499" i="36"/>
  <c r="Y507" i="36"/>
  <c r="Y515" i="36"/>
  <c r="Y523" i="36"/>
  <c r="Y531" i="36"/>
  <c r="Y539" i="36"/>
  <c r="Y547" i="36"/>
  <c r="Y555" i="36"/>
  <c r="Y563" i="36"/>
  <c r="Y571" i="36"/>
  <c r="Y579" i="36"/>
  <c r="Y587" i="36"/>
  <c r="Y595" i="36"/>
  <c r="Y603" i="36"/>
  <c r="Y611" i="36"/>
  <c r="Y619" i="36"/>
  <c r="Y627" i="36"/>
  <c r="Y635" i="36"/>
  <c r="Y643" i="36"/>
  <c r="Y651" i="36"/>
  <c r="Y659" i="36"/>
  <c r="Y667" i="36"/>
  <c r="Y683" i="36"/>
  <c r="Y691" i="36"/>
  <c r="Y699" i="36"/>
  <c r="Y707" i="36"/>
  <c r="Y715" i="36"/>
  <c r="Y723" i="36"/>
  <c r="Y731" i="36"/>
  <c r="Y739" i="36"/>
  <c r="Y747" i="36"/>
  <c r="Y755" i="36"/>
  <c r="Y763" i="36"/>
  <c r="Y771" i="36"/>
  <c r="Y779" i="36"/>
  <c r="Y787" i="36"/>
  <c r="Y795" i="36"/>
  <c r="Y803" i="36"/>
  <c r="Y811" i="36"/>
  <c r="Y819" i="36"/>
  <c r="Y827" i="36"/>
  <c r="Y835" i="36"/>
  <c r="Y843" i="36"/>
  <c r="Y851" i="36"/>
  <c r="Y859" i="36"/>
  <c r="Y867" i="36"/>
  <c r="Y875" i="36"/>
  <c r="Y883" i="36"/>
  <c r="AN93" i="36"/>
  <c r="AN101" i="36"/>
  <c r="AN109" i="36"/>
  <c r="AN117" i="36"/>
  <c r="AN125" i="36"/>
  <c r="AN133" i="36"/>
  <c r="AN141" i="36"/>
  <c r="AN149" i="36"/>
  <c r="AN157" i="36"/>
  <c r="AN165" i="36"/>
  <c r="AN173" i="36"/>
  <c r="AN181" i="36"/>
  <c r="AN189" i="36"/>
  <c r="AN197" i="36"/>
  <c r="AN205" i="36"/>
  <c r="AN213" i="36"/>
  <c r="AN221" i="36"/>
  <c r="AN229" i="36"/>
  <c r="AN237" i="36"/>
  <c r="AN245" i="36"/>
  <c r="AN253" i="36"/>
  <c r="AN261" i="36"/>
  <c r="AN269" i="36"/>
  <c r="AN277" i="36"/>
  <c r="AN285" i="36"/>
  <c r="AN293" i="36"/>
  <c r="AN301" i="36"/>
  <c r="AN309" i="36"/>
  <c r="AN317" i="36"/>
  <c r="AN325" i="36"/>
  <c r="AN333" i="36"/>
  <c r="AN341" i="36"/>
  <c r="AN349" i="36"/>
  <c r="AN357" i="36"/>
  <c r="AN365" i="36"/>
  <c r="AN373" i="36"/>
  <c r="AN381" i="36"/>
  <c r="AN389" i="36"/>
  <c r="AN397" i="36"/>
  <c r="AN405" i="36"/>
  <c r="AN413" i="36"/>
  <c r="AN421" i="36"/>
  <c r="AN429" i="36"/>
  <c r="AN437" i="36"/>
  <c r="AN445" i="36"/>
  <c r="AN453" i="36"/>
  <c r="AN461" i="36"/>
  <c r="AN469" i="36"/>
  <c r="AN477" i="36"/>
  <c r="AN485" i="36"/>
  <c r="AN493" i="36"/>
  <c r="AN501" i="36"/>
  <c r="AN509" i="36"/>
  <c r="AN517" i="36"/>
  <c r="AN525" i="36"/>
  <c r="AN533" i="36"/>
  <c r="AN541" i="36"/>
  <c r="AN549" i="36"/>
  <c r="AN557" i="36"/>
  <c r="AN565" i="36"/>
  <c r="AN573" i="36"/>
  <c r="AN581" i="36"/>
  <c r="AN589" i="36"/>
  <c r="AN597" i="36"/>
  <c r="AN605" i="36"/>
  <c r="AN613" i="36"/>
  <c r="AN621" i="36"/>
  <c r="AN629" i="36"/>
  <c r="AN637" i="36"/>
  <c r="AN645" i="36"/>
  <c r="AN653" i="36"/>
  <c r="AN661" i="36"/>
  <c r="AN669" i="36"/>
  <c r="AN677" i="36"/>
  <c r="AN685" i="36"/>
  <c r="AN693" i="36"/>
  <c r="AN701" i="36"/>
  <c r="AN709" i="36"/>
  <c r="AN717" i="36"/>
  <c r="AN725" i="36"/>
  <c r="AN733" i="36"/>
  <c r="AN741" i="36"/>
  <c r="AN749" i="36"/>
  <c r="AN757" i="36"/>
  <c r="AN765" i="36"/>
  <c r="AN773" i="36"/>
  <c r="AN781" i="36"/>
  <c r="AN789" i="36"/>
  <c r="AN797" i="36"/>
  <c r="AN805" i="36"/>
  <c r="AN813" i="36"/>
  <c r="AN821" i="36"/>
  <c r="AN829" i="36"/>
  <c r="AN837" i="36"/>
  <c r="AN845" i="36"/>
  <c r="AN853" i="36"/>
  <c r="AN861" i="36"/>
  <c r="AN869" i="36"/>
  <c r="AN877" i="36"/>
  <c r="AN885" i="36"/>
  <c r="J768" i="36"/>
  <c r="J832" i="36"/>
  <c r="Y98" i="36"/>
  <c r="Y162" i="36"/>
  <c r="Y226" i="36"/>
  <c r="Y290" i="36"/>
  <c r="Y354" i="36"/>
  <c r="Y415" i="36"/>
  <c r="Y447" i="36"/>
  <c r="Y479" i="36"/>
  <c r="Y500" i="36"/>
  <c r="Y508" i="36"/>
  <c r="Y516" i="36"/>
  <c r="Y524" i="36"/>
  <c r="Y532" i="36"/>
  <c r="Y540" i="36"/>
  <c r="Y548" i="36"/>
  <c r="Y556" i="36"/>
  <c r="Y564" i="36"/>
  <c r="Y572" i="36"/>
  <c r="Y580" i="36"/>
  <c r="Y588" i="36"/>
  <c r="Y596" i="36"/>
  <c r="Y604" i="36"/>
  <c r="Y612" i="36"/>
  <c r="Y620" i="36"/>
  <c r="Y628" i="36"/>
  <c r="Y636" i="36"/>
  <c r="Y644" i="36"/>
  <c r="Y652" i="36"/>
  <c r="Y660" i="36"/>
  <c r="Y668" i="36"/>
  <c r="Y676" i="36"/>
  <c r="Y684" i="36"/>
  <c r="Y692" i="36"/>
  <c r="Y700" i="36"/>
  <c r="Y716" i="36"/>
  <c r="Y724" i="36"/>
  <c r="Y732" i="36"/>
  <c r="Y740" i="36"/>
  <c r="Y756" i="36"/>
  <c r="Y764" i="36"/>
  <c r="Y772" i="36"/>
  <c r="Y780" i="36"/>
  <c r="Y788" i="36"/>
  <c r="Y796" i="36"/>
  <c r="Y812" i="36"/>
  <c r="Y820" i="36"/>
  <c r="Y828" i="36"/>
  <c r="Y836" i="36"/>
  <c r="Y844" i="36"/>
  <c r="Y852" i="36"/>
  <c r="Y860" i="36"/>
  <c r="Y868" i="36"/>
  <c r="Y876" i="36"/>
  <c r="Y884" i="36"/>
  <c r="AN94" i="36"/>
  <c r="AN102" i="36"/>
  <c r="AN110" i="36"/>
  <c r="AN118" i="36"/>
  <c r="AN126" i="36"/>
  <c r="AN134" i="36"/>
  <c r="AN142" i="36"/>
  <c r="AN150" i="36"/>
  <c r="AN158" i="36"/>
  <c r="AN166" i="36"/>
  <c r="AN174" i="36"/>
  <c r="AN182" i="36"/>
  <c r="AN190" i="36"/>
  <c r="AN198" i="36"/>
  <c r="AN206" i="36"/>
  <c r="AN214" i="36"/>
  <c r="AN222" i="36"/>
  <c r="AN230" i="36"/>
  <c r="AN238" i="36"/>
  <c r="AN246" i="36"/>
  <c r="AN254" i="36"/>
  <c r="AN262" i="36"/>
  <c r="AN270" i="36"/>
  <c r="AN278" i="36"/>
  <c r="AN286" i="36"/>
  <c r="AN294" i="36"/>
  <c r="AN302" i="36"/>
  <c r="AN310" i="36"/>
  <c r="AN318" i="36"/>
  <c r="AN326" i="36"/>
  <c r="AN334" i="36"/>
  <c r="AN342" i="36"/>
  <c r="AN350" i="36"/>
  <c r="AN358" i="36"/>
  <c r="AN366" i="36"/>
  <c r="AN374" i="36"/>
  <c r="AN382" i="36"/>
  <c r="AN390" i="36"/>
  <c r="AN398" i="36"/>
  <c r="AN406" i="36"/>
  <c r="AN414" i="36"/>
  <c r="AN422" i="36"/>
  <c r="AN430" i="36"/>
  <c r="AN438" i="36"/>
  <c r="AN446" i="36"/>
  <c r="AN454" i="36"/>
  <c r="AN462" i="36"/>
  <c r="AN470" i="36"/>
  <c r="AN478" i="36"/>
  <c r="AN486" i="36"/>
  <c r="AN494" i="36"/>
  <c r="AN502" i="36"/>
  <c r="AN510" i="36"/>
  <c r="AN518" i="36"/>
  <c r="AN526" i="36"/>
  <c r="AN534" i="36"/>
  <c r="AN542" i="36"/>
  <c r="AN550" i="36"/>
  <c r="AN558" i="36"/>
  <c r="AN566" i="36"/>
  <c r="AN574" i="36"/>
  <c r="AN582" i="36"/>
  <c r="AN590" i="36"/>
  <c r="AN598" i="36"/>
  <c r="AN606" i="36"/>
  <c r="AN614" i="36"/>
  <c r="AN622" i="36"/>
  <c r="AN630" i="36"/>
  <c r="AN638" i="36"/>
  <c r="AN654" i="36"/>
  <c r="AN662" i="36"/>
  <c r="AN670" i="36"/>
  <c r="AN678" i="36"/>
  <c r="AN686" i="36"/>
  <c r="AN694" i="36"/>
  <c r="AN702" i="36"/>
  <c r="AN710" i="36"/>
  <c r="AN718" i="36"/>
  <c r="AN726" i="36"/>
  <c r="AN734" i="36"/>
  <c r="AN742" i="36"/>
  <c r="AN750" i="36"/>
  <c r="AN758" i="36"/>
  <c r="AN766" i="36"/>
  <c r="AN774" i="36"/>
  <c r="AN782" i="36"/>
  <c r="AN790" i="36"/>
  <c r="AN798" i="36"/>
  <c r="AN806" i="36"/>
  <c r="AN814" i="36"/>
  <c r="AN822" i="36"/>
  <c r="AN830" i="36"/>
  <c r="AN838" i="36"/>
  <c r="AN846" i="36"/>
  <c r="AN854" i="36"/>
  <c r="AN862" i="36"/>
  <c r="AN870" i="36"/>
  <c r="AN878" i="36"/>
  <c r="AN886" i="36"/>
  <c r="K96" i="36"/>
  <c r="K99" i="36"/>
  <c r="K108" i="36"/>
  <c r="K116" i="36"/>
  <c r="K125" i="36"/>
  <c r="K133" i="36"/>
  <c r="K141" i="36"/>
  <c r="K149" i="36"/>
  <c r="K157" i="36"/>
  <c r="K165" i="36"/>
  <c r="K173" i="36"/>
  <c r="J776" i="36"/>
  <c r="J840" i="36"/>
  <c r="Y106" i="36"/>
  <c r="Y170" i="36"/>
  <c r="Y234" i="36"/>
  <c r="Y298" i="36"/>
  <c r="Y362" i="36"/>
  <c r="Y418" i="36"/>
  <c r="Y450" i="36"/>
  <c r="Y482" i="36"/>
  <c r="Y501" i="36"/>
  <c r="Y509" i="36"/>
  <c r="Y517" i="36"/>
  <c r="Y525" i="36"/>
  <c r="Y533" i="36"/>
  <c r="Y541" i="36"/>
  <c r="Y549" i="36"/>
  <c r="Y557" i="36"/>
  <c r="Y565" i="36"/>
  <c r="Y573" i="36"/>
  <c r="Y581" i="36"/>
  <c r="Y589" i="36"/>
  <c r="Y597" i="36"/>
  <c r="Y605" i="36"/>
  <c r="Y613" i="36"/>
  <c r="Y621" i="36"/>
  <c r="Y629" i="36"/>
  <c r="Y637" i="36"/>
  <c r="Y645" i="36"/>
  <c r="Y653" i="36"/>
  <c r="Y661" i="36"/>
  <c r="Y669" i="36"/>
  <c r="Y677" i="36"/>
  <c r="Y685" i="36"/>
  <c r="Y693" i="36"/>
  <c r="Y709" i="36"/>
  <c r="Y717" i="36"/>
  <c r="Y725" i="36"/>
  <c r="Y733" i="36"/>
  <c r="Y741" i="36"/>
  <c r="Y749" i="36"/>
  <c r="Y757" i="36"/>
  <c r="Y765" i="36"/>
  <c r="Y773" i="36"/>
  <c r="Y781" i="36"/>
  <c r="Y789" i="36"/>
  <c r="Y797" i="36"/>
  <c r="Y805" i="36"/>
  <c r="Y813" i="36"/>
  <c r="Y821" i="36"/>
  <c r="Y829" i="36"/>
  <c r="Y837" i="36"/>
  <c r="Y853" i="36"/>
  <c r="Y869" i="36"/>
  <c r="Y877" i="36"/>
  <c r="Y885" i="36"/>
  <c r="AN95" i="36"/>
  <c r="AN103" i="36"/>
  <c r="AN111" i="36"/>
  <c r="AN119" i="36"/>
  <c r="AN127" i="36"/>
  <c r="AN135" i="36"/>
  <c r="AN143" i="36"/>
  <c r="AN151" i="36"/>
  <c r="AN159" i="36"/>
  <c r="AN167" i="36"/>
  <c r="AN175" i="36"/>
  <c r="AN183" i="36"/>
  <c r="AN191" i="36"/>
  <c r="AN199" i="36"/>
  <c r="AN207" i="36"/>
  <c r="AN215" i="36"/>
  <c r="AN223" i="36"/>
  <c r="AN231" i="36"/>
  <c r="AN239" i="36"/>
  <c r="AN247" i="36"/>
  <c r="AN255" i="36"/>
  <c r="AN263" i="36"/>
  <c r="AN271" i="36"/>
  <c r="AN279" i="36"/>
  <c r="AN287" i="36"/>
  <c r="AN295" i="36"/>
  <c r="AN303" i="36"/>
  <c r="AN311" i="36"/>
  <c r="AN319" i="36"/>
  <c r="AN327" i="36"/>
  <c r="AN335" i="36"/>
  <c r="AN343" i="36"/>
  <c r="AN351" i="36"/>
  <c r="AN359" i="36"/>
  <c r="AN367" i="36"/>
  <c r="AN375" i="36"/>
  <c r="AN383" i="36"/>
  <c r="AN391" i="36"/>
  <c r="AN399" i="36"/>
  <c r="AN407" i="36"/>
  <c r="AN415" i="36"/>
  <c r="AN423" i="36"/>
  <c r="AN431" i="36"/>
  <c r="AN439" i="36"/>
  <c r="AN447" i="36"/>
  <c r="AN455" i="36"/>
  <c r="AN463" i="36"/>
  <c r="AN471" i="36"/>
  <c r="AN479" i="36"/>
  <c r="AN487" i="36"/>
  <c r="AN495" i="36"/>
  <c r="AN503" i="36"/>
  <c r="AN511" i="36"/>
  <c r="AN519" i="36"/>
  <c r="AN527" i="36"/>
  <c r="AN535" i="36"/>
  <c r="AN543" i="36"/>
  <c r="AN551" i="36"/>
  <c r="AN559" i="36"/>
  <c r="AN567" i="36"/>
  <c r="AN575" i="36"/>
  <c r="AN583" i="36"/>
  <c r="AN591" i="36"/>
  <c r="AN599" i="36"/>
  <c r="AN607" i="36"/>
  <c r="AN615" i="36"/>
  <c r="AN623" i="36"/>
  <c r="AN631" i="36"/>
  <c r="AN639" i="36"/>
  <c r="AN647" i="36"/>
  <c r="AN655" i="36"/>
  <c r="AN663" i="36"/>
  <c r="AN671" i="36"/>
  <c r="AN679" i="36"/>
  <c r="AN687" i="36"/>
  <c r="AN695" i="36"/>
  <c r="AN703" i="36"/>
  <c r="AN711" i="36"/>
  <c r="AN719" i="36"/>
  <c r="AN727" i="36"/>
  <c r="AN735" i="36"/>
  <c r="AN743" i="36"/>
  <c r="AN751" i="36"/>
  <c r="AN759" i="36"/>
  <c r="AN767" i="36"/>
  <c r="AN775" i="36"/>
  <c r="AN783" i="36"/>
  <c r="AN791" i="36"/>
  <c r="AN799" i="36"/>
  <c r="AN807" i="36"/>
  <c r="AN815" i="36"/>
  <c r="AN823" i="36"/>
  <c r="AN831" i="36"/>
  <c r="AN839" i="36"/>
  <c r="AN847" i="36"/>
  <c r="AN855" i="36"/>
  <c r="AN863" i="36"/>
  <c r="AN871" i="36"/>
  <c r="AN879" i="36"/>
  <c r="AN887" i="36"/>
  <c r="K97" i="36"/>
  <c r="K101" i="36"/>
  <c r="K109" i="36"/>
  <c r="K117" i="36"/>
  <c r="K126" i="36"/>
  <c r="K134" i="36"/>
  <c r="K142" i="36"/>
  <c r="K150" i="36"/>
  <c r="K158" i="36"/>
  <c r="K166" i="36"/>
  <c r="K174" i="36"/>
  <c r="J784" i="36"/>
  <c r="J848" i="36"/>
  <c r="Y114" i="36"/>
  <c r="Y178" i="36"/>
  <c r="Y242" i="36"/>
  <c r="Y306" i="36"/>
  <c r="Y370" i="36"/>
  <c r="Y423" i="36"/>
  <c r="Y455" i="36"/>
  <c r="Y487" i="36"/>
  <c r="Y502" i="36"/>
  <c r="Y510" i="36"/>
  <c r="Y518" i="36"/>
  <c r="Y526" i="36"/>
  <c r="Y534" i="36"/>
  <c r="Y542" i="36"/>
  <c r="Y550" i="36"/>
  <c r="Y558" i="36"/>
  <c r="Y566" i="36"/>
  <c r="Y574" i="36"/>
  <c r="Y582" i="36"/>
  <c r="Y590" i="36"/>
  <c r="Y598" i="36"/>
  <c r="Y606" i="36"/>
  <c r="Y614" i="36"/>
  <c r="Y622" i="36"/>
  <c r="Y630" i="36"/>
  <c r="Y638" i="36"/>
  <c r="Y646" i="36"/>
  <c r="Y654" i="36"/>
  <c r="Y662" i="36"/>
  <c r="Y670" i="36"/>
  <c r="Y678" i="36"/>
  <c r="Y686" i="36"/>
  <c r="Y694" i="36"/>
  <c r="Y702" i="36"/>
  <c r="Y710" i="36"/>
  <c r="Y718" i="36"/>
  <c r="Y726" i="36"/>
  <c r="Y734" i="36"/>
  <c r="Y742" i="36"/>
  <c r="Y750" i="36"/>
  <c r="Y758" i="36"/>
  <c r="Y766" i="36"/>
  <c r="Y774" i="36"/>
  <c r="Y782" i="36"/>
  <c r="Y790" i="36"/>
  <c r="Y798" i="36"/>
  <c r="Y806" i="36"/>
  <c r="Y814" i="36"/>
  <c r="Y822" i="36"/>
  <c r="Y830" i="36"/>
  <c r="Y838" i="36"/>
  <c r="Y846" i="36"/>
  <c r="Y854" i="36"/>
  <c r="Y862" i="36"/>
  <c r="Y870" i="36"/>
  <c r="Y878" i="36"/>
  <c r="Y886" i="36"/>
  <c r="AN96" i="36"/>
  <c r="AN104" i="36"/>
  <c r="AN112" i="36"/>
  <c r="AN120" i="36"/>
  <c r="AN128" i="36"/>
  <c r="AN136" i="36"/>
  <c r="AN144" i="36"/>
  <c r="AN152" i="36"/>
  <c r="AN160" i="36"/>
  <c r="AN168" i="36"/>
  <c r="AN176" i="36"/>
  <c r="AN184" i="36"/>
  <c r="AN192" i="36"/>
  <c r="AN200" i="36"/>
  <c r="AN208" i="36"/>
  <c r="AN216" i="36"/>
  <c r="AN224" i="36"/>
  <c r="AN232" i="36"/>
  <c r="AN240" i="36"/>
  <c r="AN248" i="36"/>
  <c r="AN256" i="36"/>
  <c r="AN264" i="36"/>
  <c r="AN272" i="36"/>
  <c r="AN280" i="36"/>
  <c r="AN288" i="36"/>
  <c r="AN296" i="36"/>
  <c r="AN304" i="36"/>
  <c r="AN312" i="36"/>
  <c r="AN320" i="36"/>
  <c r="AN328" i="36"/>
  <c r="AN336" i="36"/>
  <c r="AN344" i="36"/>
  <c r="AN352" i="36"/>
  <c r="AN360" i="36"/>
  <c r="AN368" i="36"/>
  <c r="AN376" i="36"/>
  <c r="AN384" i="36"/>
  <c r="AN392" i="36"/>
  <c r="AN400" i="36"/>
  <c r="AN408" i="36"/>
  <c r="AN416" i="36"/>
  <c r="AN424" i="36"/>
  <c r="AN432" i="36"/>
  <c r="AN440" i="36"/>
  <c r="AN448" i="36"/>
  <c r="AN456" i="36"/>
  <c r="AN464" i="36"/>
  <c r="AN472" i="36"/>
  <c r="AN480" i="36"/>
  <c r="AN488" i="36"/>
  <c r="AN496" i="36"/>
  <c r="AN504" i="36"/>
  <c r="AN512" i="36"/>
  <c r="AN520" i="36"/>
  <c r="AN528" i="36"/>
  <c r="AN536" i="36"/>
  <c r="AN544" i="36"/>
  <c r="AN552" i="36"/>
  <c r="AN560" i="36"/>
  <c r="AN568" i="36"/>
  <c r="AN576" i="36"/>
  <c r="AN584" i="36"/>
  <c r="AN592" i="36"/>
  <c r="AN600" i="36"/>
  <c r="AN608" i="36"/>
  <c r="AN616" i="36"/>
  <c r="AN624" i="36"/>
  <c r="AN632" i="36"/>
  <c r="AN640" i="36"/>
  <c r="AN648" i="36"/>
  <c r="AN656" i="36"/>
  <c r="AN664" i="36"/>
  <c r="AN672" i="36"/>
  <c r="AN680" i="36"/>
  <c r="AN688" i="36"/>
  <c r="AN696" i="36"/>
  <c r="AN704" i="36"/>
  <c r="AN712" i="36"/>
  <c r="AN720" i="36"/>
  <c r="AN728" i="36"/>
  <c r="AN736" i="36"/>
  <c r="AN744" i="36"/>
  <c r="AN752" i="36"/>
  <c r="AN760" i="36"/>
  <c r="AN768" i="36"/>
  <c r="AN776" i="36"/>
  <c r="AN784" i="36"/>
  <c r="AN792" i="36"/>
  <c r="AN800" i="36"/>
  <c r="AN808" i="36"/>
  <c r="AN816" i="36"/>
  <c r="AN824" i="36"/>
  <c r="AN832" i="36"/>
  <c r="AN840" i="36"/>
  <c r="AN848" i="36"/>
  <c r="AN856" i="36"/>
  <c r="AN864" i="36"/>
  <c r="AN872" i="36"/>
  <c r="AN880" i="36"/>
  <c r="K100" i="36"/>
  <c r="K102" i="36"/>
  <c r="K110" i="36"/>
  <c r="K118" i="36"/>
  <c r="K127" i="36"/>
  <c r="K135" i="36"/>
  <c r="K143" i="36"/>
  <c r="K151" i="36"/>
  <c r="K159" i="36"/>
  <c r="K167" i="36"/>
  <c r="K175" i="36"/>
  <c r="J800" i="36"/>
  <c r="J864" i="36"/>
  <c r="Y130" i="36"/>
  <c r="Y194" i="36"/>
  <c r="Y258" i="36"/>
  <c r="Y322" i="36"/>
  <c r="Y386" i="36"/>
  <c r="Y431" i="36"/>
  <c r="Y463" i="36"/>
  <c r="Y495" i="36"/>
  <c r="Y504" i="36"/>
  <c r="Y512" i="36"/>
  <c r="Y520" i="36"/>
  <c r="Y528" i="36"/>
  <c r="Y536" i="36"/>
  <c r="Y544" i="36"/>
  <c r="Y552" i="36"/>
  <c r="Y560" i="36"/>
  <c r="Y568" i="36"/>
  <c r="Y576" i="36"/>
  <c r="Y592" i="36"/>
  <c r="Y600" i="36"/>
  <c r="Y608" i="36"/>
  <c r="Y616" i="36"/>
  <c r="Y624" i="36"/>
  <c r="Y632" i="36"/>
  <c r="Y640" i="36"/>
  <c r="Y648" i="36"/>
  <c r="Y656" i="36"/>
  <c r="Y664" i="36"/>
  <c r="Y672" i="36"/>
  <c r="Y680" i="36"/>
  <c r="Y688" i="36"/>
  <c r="Y696" i="36"/>
  <c r="Y704" i="36"/>
  <c r="Y712" i="36"/>
  <c r="Y720" i="36"/>
  <c r="Y728" i="36"/>
  <c r="Y736" i="36"/>
  <c r="Y744" i="36"/>
  <c r="Y752" i="36"/>
  <c r="Y760" i="36"/>
  <c r="Y776" i="36"/>
  <c r="Y792" i="36"/>
  <c r="Y800" i="36"/>
  <c r="Y808" i="36"/>
  <c r="Y816" i="36"/>
  <c r="Y824" i="36"/>
  <c r="Y832" i="36"/>
  <c r="Y840" i="36"/>
  <c r="Y848" i="36"/>
  <c r="Y864" i="36"/>
  <c r="Y872" i="36"/>
  <c r="Y880" i="36"/>
  <c r="Y888" i="36"/>
  <c r="AN98" i="36"/>
  <c r="AN106" i="36"/>
  <c r="AN114" i="36"/>
  <c r="AN122" i="36"/>
  <c r="AN130" i="36"/>
  <c r="AN138" i="36"/>
  <c r="AN146" i="36"/>
  <c r="AN154" i="36"/>
  <c r="AN162" i="36"/>
  <c r="AN170" i="36"/>
  <c r="AN178" i="36"/>
  <c r="AN186" i="36"/>
  <c r="AN194" i="36"/>
  <c r="AN202" i="36"/>
  <c r="AN210" i="36"/>
  <c r="AN218" i="36"/>
  <c r="AN226" i="36"/>
  <c r="AN234" i="36"/>
  <c r="AN242" i="36"/>
  <c r="AN250" i="36"/>
  <c r="AN258" i="36"/>
  <c r="AN266" i="36"/>
  <c r="AN274" i="36"/>
  <c r="AN282" i="36"/>
  <c r="AN290" i="36"/>
  <c r="AN298" i="36"/>
  <c r="AN306" i="36"/>
  <c r="AN314" i="36"/>
  <c r="AN322" i="36"/>
  <c r="AN330" i="36"/>
  <c r="AN338" i="36"/>
  <c r="AN346" i="36"/>
  <c r="AN354" i="36"/>
  <c r="AN362" i="36"/>
  <c r="AN370" i="36"/>
  <c r="AN378" i="36"/>
  <c r="AN386" i="36"/>
  <c r="AN394" i="36"/>
  <c r="AN402" i="36"/>
  <c r="AN410" i="36"/>
  <c r="AN418" i="36"/>
  <c r="AN426" i="36"/>
  <c r="AN434" i="36"/>
  <c r="AN442" i="36"/>
  <c r="AN450" i="36"/>
  <c r="AN458" i="36"/>
  <c r="AN466" i="36"/>
  <c r="AN474" i="36"/>
  <c r="AN482" i="36"/>
  <c r="AN490" i="36"/>
  <c r="AN498" i="36"/>
  <c r="AN506" i="36"/>
  <c r="AN514" i="36"/>
  <c r="AN522" i="36"/>
  <c r="AN530" i="36"/>
  <c r="AN538" i="36"/>
  <c r="AN546" i="36"/>
  <c r="AN554" i="36"/>
  <c r="AN562" i="36"/>
  <c r="AN570" i="36"/>
  <c r="AN578" i="36"/>
  <c r="AN586" i="36"/>
  <c r="AN594" i="36"/>
  <c r="AN602" i="36"/>
  <c r="AN610" i="36"/>
  <c r="AN618" i="36"/>
  <c r="AN626" i="36"/>
  <c r="AN634" i="36"/>
  <c r="AN642" i="36"/>
  <c r="AN650" i="36"/>
  <c r="AN658" i="36"/>
  <c r="AN666" i="36"/>
  <c r="AN674" i="36"/>
  <c r="AN682" i="36"/>
  <c r="AN690" i="36"/>
  <c r="AN698" i="36"/>
  <c r="AN706" i="36"/>
  <c r="AN714" i="36"/>
  <c r="AN722" i="36"/>
  <c r="AN730" i="36"/>
  <c r="AN738" i="36"/>
  <c r="AN746" i="36"/>
  <c r="AN754" i="36"/>
  <c r="AN762" i="36"/>
  <c r="AN770" i="36"/>
  <c r="AN778" i="36"/>
  <c r="AN786" i="36"/>
  <c r="AN794" i="36"/>
  <c r="AN802" i="36"/>
  <c r="AN810" i="36"/>
  <c r="AN818" i="36"/>
  <c r="AN826" i="36"/>
  <c r="AN834" i="36"/>
  <c r="AN842" i="36"/>
  <c r="AN850" i="36"/>
  <c r="AN858" i="36"/>
  <c r="AN866" i="36"/>
  <c r="AN874" i="36"/>
  <c r="AN882" i="36"/>
  <c r="AN890" i="36"/>
  <c r="K93" i="36"/>
  <c r="K104" i="36"/>
  <c r="K112" i="36"/>
  <c r="K120" i="36"/>
  <c r="K129" i="36"/>
  <c r="K137" i="36"/>
  <c r="K145" i="36"/>
  <c r="K153" i="36"/>
  <c r="K161" i="36"/>
  <c r="K169" i="36"/>
  <c r="J744" i="36"/>
  <c r="J808" i="36"/>
  <c r="J872" i="36"/>
  <c r="Y138" i="36"/>
  <c r="Y202" i="36"/>
  <c r="Y266" i="36"/>
  <c r="Y330" i="36"/>
  <c r="Y394" i="36"/>
  <c r="Y434" i="36"/>
  <c r="Y466" i="36"/>
  <c r="Y497" i="36"/>
  <c r="Y505" i="36"/>
  <c r="Y513" i="36"/>
  <c r="Y521" i="36"/>
  <c r="Y529" i="36"/>
  <c r="Y537" i="36"/>
  <c r="Y545" i="36"/>
  <c r="Y553" i="36"/>
  <c r="Y561" i="36"/>
  <c r="Y569" i="36"/>
  <c r="Y577" i="36"/>
  <c r="Y585" i="36"/>
  <c r="Y593" i="36"/>
  <c r="Y601" i="36"/>
  <c r="Y609" i="36"/>
  <c r="Y617" i="36"/>
  <c r="Y625" i="36"/>
  <c r="Y633" i="36"/>
  <c r="Y641" i="36"/>
  <c r="Y649" i="36"/>
  <c r="Y657" i="36"/>
  <c r="Y665" i="36"/>
  <c r="Y673" i="36"/>
  <c r="Y681" i="36"/>
  <c r="Y689" i="36"/>
  <c r="Y697" i="36"/>
  <c r="Y705" i="36"/>
  <c r="Y713" i="36"/>
  <c r="Y721" i="36"/>
  <c r="Y729" i="36"/>
  <c r="Y737" i="36"/>
  <c r="Y745" i="36"/>
  <c r="Y753" i="36"/>
  <c r="Y761" i="36"/>
  <c r="Y769" i="36"/>
  <c r="Y777" i="36"/>
  <c r="Y785" i="36"/>
  <c r="Y793" i="36"/>
  <c r="Y801" i="36"/>
  <c r="Y809" i="36"/>
  <c r="Y817" i="36"/>
  <c r="Y825" i="36"/>
  <c r="Y833" i="36"/>
  <c r="Y841" i="36"/>
  <c r="Y849" i="36"/>
  <c r="Y865" i="36"/>
  <c r="Y873" i="36"/>
  <c r="Y881" i="36"/>
  <c r="Y889" i="36"/>
  <c r="AN99" i="36"/>
  <c r="AN107" i="36"/>
  <c r="AN115" i="36"/>
  <c r="AN123" i="36"/>
  <c r="AN131" i="36"/>
  <c r="AN139" i="36"/>
  <c r="AN147" i="36"/>
  <c r="AN155" i="36"/>
  <c r="AN163" i="36"/>
  <c r="AN171" i="36"/>
  <c r="AN179" i="36"/>
  <c r="AN187" i="36"/>
  <c r="AN195" i="36"/>
  <c r="AN203" i="36"/>
  <c r="AN211" i="36"/>
  <c r="AN219" i="36"/>
  <c r="AN227" i="36"/>
  <c r="AN235" i="36"/>
  <c r="AN243" i="36"/>
  <c r="AN251" i="36"/>
  <c r="AN259" i="36"/>
  <c r="AN267" i="36"/>
  <c r="AN275" i="36"/>
  <c r="AN283" i="36"/>
  <c r="AN291" i="36"/>
  <c r="AN299" i="36"/>
  <c r="AN307" i="36"/>
  <c r="AN315" i="36"/>
  <c r="AN323" i="36"/>
  <c r="AN331" i="36"/>
  <c r="AN339" i="36"/>
  <c r="AN347" i="36"/>
  <c r="AN355" i="36"/>
  <c r="AN363" i="36"/>
  <c r="AN371" i="36"/>
  <c r="AN379" i="36"/>
  <c r="AN387" i="36"/>
  <c r="AN395" i="36"/>
  <c r="AN403" i="36"/>
  <c r="AN411" i="36"/>
  <c r="AN419" i="36"/>
  <c r="AN427" i="36"/>
  <c r="AN435" i="36"/>
  <c r="AN443" i="36"/>
  <c r="AN451" i="36"/>
  <c r="AN459" i="36"/>
  <c r="AN467" i="36"/>
  <c r="AN475" i="36"/>
  <c r="AN483" i="36"/>
  <c r="AN491" i="36"/>
  <c r="AN499" i="36"/>
  <c r="AN507" i="36"/>
  <c r="AN515" i="36"/>
  <c r="AN523" i="36"/>
  <c r="AN531" i="36"/>
  <c r="AN539" i="36"/>
  <c r="AN547" i="36"/>
  <c r="AN555" i="36"/>
  <c r="AN563" i="36"/>
  <c r="AN571" i="36"/>
  <c r="AN579" i="36"/>
  <c r="AN587" i="36"/>
  <c r="AN595" i="36"/>
  <c r="AN603" i="36"/>
  <c r="AN611" i="36"/>
  <c r="AN619" i="36"/>
  <c r="AN627" i="36"/>
  <c r="AN635" i="36"/>
  <c r="AN643" i="36"/>
  <c r="AN651" i="36"/>
  <c r="AN659" i="36"/>
  <c r="AN667" i="36"/>
  <c r="AN675" i="36"/>
  <c r="AN683" i="36"/>
  <c r="AN691" i="36"/>
  <c r="AN699" i="36"/>
  <c r="AN707" i="36"/>
  <c r="AN715" i="36"/>
  <c r="AN723" i="36"/>
  <c r="AN731" i="36"/>
  <c r="AN739" i="36"/>
  <c r="AN747" i="36"/>
  <c r="AN755" i="36"/>
  <c r="AN763" i="36"/>
  <c r="AN771" i="36"/>
  <c r="AN779" i="36"/>
  <c r="AN787" i="36"/>
  <c r="AN795" i="36"/>
  <c r="AN803" i="36"/>
  <c r="AN811" i="36"/>
  <c r="AN819" i="36"/>
  <c r="AN827" i="36"/>
  <c r="AN835" i="36"/>
  <c r="AN843" i="36"/>
  <c r="AN851" i="36"/>
  <c r="AN859" i="36"/>
  <c r="AN867" i="36"/>
  <c r="AN875" i="36"/>
  <c r="AN883" i="36"/>
  <c r="J816" i="36"/>
  <c r="Y274" i="36"/>
  <c r="Y471" i="36"/>
  <c r="Y522" i="36"/>
  <c r="Y554" i="36"/>
  <c r="Y586" i="36"/>
  <c r="Y618" i="36"/>
  <c r="Y650" i="36"/>
  <c r="Y682" i="36"/>
  <c r="Y714" i="36"/>
  <c r="Y746" i="36"/>
  <c r="Y778" i="36"/>
  <c r="Y810" i="36"/>
  <c r="Y842" i="36"/>
  <c r="Y874" i="36"/>
  <c r="AN108" i="36"/>
  <c r="AN140" i="36"/>
  <c r="AN172" i="36"/>
  <c r="AN204" i="36"/>
  <c r="AN236" i="36"/>
  <c r="AN268" i="36"/>
  <c r="AN300" i="36"/>
  <c r="AN332" i="36"/>
  <c r="AN364" i="36"/>
  <c r="AN396" i="36"/>
  <c r="AN428" i="36"/>
  <c r="AN460" i="36"/>
  <c r="AN492" i="36"/>
  <c r="AN524" i="36"/>
  <c r="AN556" i="36"/>
  <c r="AN588" i="36"/>
  <c r="AN620" i="36"/>
  <c r="AN652" i="36"/>
  <c r="AN684" i="36"/>
  <c r="AN716" i="36"/>
  <c r="AN748" i="36"/>
  <c r="AN780" i="36"/>
  <c r="AN812" i="36"/>
  <c r="AN844" i="36"/>
  <c r="AN876" i="36"/>
  <c r="K107" i="36"/>
  <c r="K124" i="36"/>
  <c r="K140" i="36"/>
  <c r="K156" i="36"/>
  <c r="K172" i="36"/>
  <c r="K183" i="36"/>
  <c r="K191" i="36"/>
  <c r="K199" i="36"/>
  <c r="K207" i="36"/>
  <c r="K215" i="36"/>
  <c r="K223" i="36"/>
  <c r="K231" i="36"/>
  <c r="K239" i="36"/>
  <c r="K247" i="36"/>
  <c r="K255" i="36"/>
  <c r="K263" i="36"/>
  <c r="K271" i="36"/>
  <c r="K279" i="36"/>
  <c r="K287" i="36"/>
  <c r="K295" i="36"/>
  <c r="K303" i="36"/>
  <c r="K311" i="36"/>
  <c r="K319" i="36"/>
  <c r="K327" i="36"/>
  <c r="K335" i="36"/>
  <c r="K343" i="36"/>
  <c r="K351" i="36"/>
  <c r="K359" i="36"/>
  <c r="K367" i="36"/>
  <c r="K375" i="36"/>
  <c r="K383" i="36"/>
  <c r="K391" i="36"/>
  <c r="K399" i="36"/>
  <c r="K407" i="36"/>
  <c r="K415" i="36"/>
  <c r="K423" i="36"/>
  <c r="K431" i="36"/>
  <c r="K439" i="36"/>
  <c r="K447" i="36"/>
  <c r="K455" i="36"/>
  <c r="K463" i="36"/>
  <c r="K471" i="36"/>
  <c r="K479" i="36"/>
  <c r="K487" i="36"/>
  <c r="K495" i="36"/>
  <c r="K503" i="36"/>
  <c r="K511" i="36"/>
  <c r="K519" i="36"/>
  <c r="K527" i="36"/>
  <c r="K535" i="36"/>
  <c r="K543" i="36"/>
  <c r="K551" i="36"/>
  <c r="K559" i="36"/>
  <c r="K567" i="36"/>
  <c r="K575" i="36"/>
  <c r="K583" i="36"/>
  <c r="K591" i="36"/>
  <c r="K599" i="36"/>
  <c r="K607" i="36"/>
  <c r="K615" i="36"/>
  <c r="K623" i="36"/>
  <c r="K631" i="36"/>
  <c r="K639" i="36"/>
  <c r="K647" i="36"/>
  <c r="K655" i="36"/>
  <c r="K663" i="36"/>
  <c r="K671" i="36"/>
  <c r="K679" i="36"/>
  <c r="K687" i="36"/>
  <c r="K695" i="36"/>
  <c r="K703" i="36"/>
  <c r="K711" i="36"/>
  <c r="K719" i="36"/>
  <c r="K727" i="36"/>
  <c r="K735" i="36"/>
  <c r="K743" i="36"/>
  <c r="K751" i="36"/>
  <c r="K759" i="36"/>
  <c r="K767" i="36"/>
  <c r="K775" i="36"/>
  <c r="K783" i="36"/>
  <c r="K791" i="36"/>
  <c r="K799" i="36"/>
  <c r="K807" i="36"/>
  <c r="K815" i="36"/>
  <c r="K823" i="36"/>
  <c r="K831" i="36"/>
  <c r="K839" i="36"/>
  <c r="K847" i="36"/>
  <c r="K855" i="36"/>
  <c r="K863" i="36"/>
  <c r="K871" i="36"/>
  <c r="K879" i="36"/>
  <c r="K887" i="36"/>
  <c r="Z97" i="36"/>
  <c r="Z105" i="36"/>
  <c r="Z113" i="36"/>
  <c r="Z121" i="36"/>
  <c r="Z129" i="36"/>
  <c r="Z137" i="36"/>
  <c r="Z145" i="36"/>
  <c r="Z153" i="36"/>
  <c r="Z161" i="36"/>
  <c r="Z169" i="36"/>
  <c r="Z177" i="36"/>
  <c r="Z185" i="36"/>
  <c r="Z193" i="36"/>
  <c r="Z201" i="36"/>
  <c r="Z209" i="36"/>
  <c r="Z217" i="36"/>
  <c r="Z225" i="36"/>
  <c r="Z233" i="36"/>
  <c r="Z241" i="36"/>
  <c r="Z249" i="36"/>
  <c r="Z257" i="36"/>
  <c r="Z265" i="36"/>
  <c r="Z273" i="36"/>
  <c r="Z281" i="36"/>
  <c r="Z289" i="36"/>
  <c r="Z297" i="36"/>
  <c r="Z305" i="36"/>
  <c r="Z313" i="36"/>
  <c r="Z321" i="36"/>
  <c r="Z329" i="36"/>
  <c r="Z337" i="36"/>
  <c r="Z345" i="36"/>
  <c r="Z353" i="36"/>
  <c r="Z361" i="36"/>
  <c r="Z369" i="36"/>
  <c r="Z377" i="36"/>
  <c r="Z385" i="36"/>
  <c r="Z393" i="36"/>
  <c r="Z401" i="36"/>
  <c r="Z409" i="36"/>
  <c r="Z417" i="36"/>
  <c r="Z425" i="36"/>
  <c r="Z433" i="36"/>
  <c r="Z441" i="36"/>
  <c r="Z449" i="36"/>
  <c r="Z457" i="36"/>
  <c r="Z465" i="36"/>
  <c r="Z473" i="36"/>
  <c r="Z481" i="36"/>
  <c r="Z489" i="36"/>
  <c r="Z497" i="36"/>
  <c r="Z505" i="36"/>
  <c r="Z513" i="36"/>
  <c r="Z521" i="36"/>
  <c r="Z529" i="36"/>
  <c r="Z537" i="36"/>
  <c r="Z545" i="36"/>
  <c r="Z553" i="36"/>
  <c r="Z561" i="36"/>
  <c r="Z569" i="36"/>
  <c r="Z577" i="36"/>
  <c r="Z585" i="36"/>
  <c r="Z593" i="36"/>
  <c r="Z601" i="36"/>
  <c r="Z609" i="36"/>
  <c r="Z617" i="36"/>
  <c r="Z625" i="36"/>
  <c r="Z633" i="36"/>
  <c r="Z641" i="36"/>
  <c r="Z649" i="36"/>
  <c r="Z657" i="36"/>
  <c r="Z665" i="36"/>
  <c r="Z673" i="36"/>
  <c r="Z681" i="36"/>
  <c r="Z689" i="36"/>
  <c r="Z697" i="36"/>
  <c r="Z705" i="36"/>
  <c r="Z713" i="36"/>
  <c r="Z721" i="36"/>
  <c r="Z729" i="36"/>
  <c r="Z737" i="36"/>
  <c r="Z745" i="36"/>
  <c r="Z753" i="36"/>
  <c r="Z761" i="36"/>
  <c r="Z769" i="36"/>
  <c r="Z777" i="36"/>
  <c r="Z785" i="36"/>
  <c r="Z793" i="36"/>
  <c r="Z801" i="36"/>
  <c r="Z809" i="36"/>
  <c r="Z817" i="36"/>
  <c r="Z825" i="36"/>
  <c r="Z833" i="36"/>
  <c r="Z841" i="36"/>
  <c r="Z849" i="36"/>
  <c r="Z865" i="36"/>
  <c r="Z873" i="36"/>
  <c r="Z881" i="36"/>
  <c r="Z889" i="36"/>
  <c r="AO99" i="36"/>
  <c r="AO107" i="36"/>
  <c r="AO115" i="36"/>
  <c r="AO123" i="36"/>
  <c r="AO131" i="36"/>
  <c r="AO139" i="36"/>
  <c r="AO147" i="36"/>
  <c r="AO155" i="36"/>
  <c r="AO163" i="36"/>
  <c r="AO171" i="36"/>
  <c r="AO179" i="36"/>
  <c r="AO187" i="36"/>
  <c r="AO195" i="36"/>
  <c r="AO203" i="36"/>
  <c r="AO211" i="36"/>
  <c r="AO219" i="36"/>
  <c r="AO227" i="36"/>
  <c r="AO235" i="36"/>
  <c r="AO243" i="36"/>
  <c r="AO251" i="36"/>
  <c r="AO259" i="36"/>
  <c r="AO267" i="36"/>
  <c r="AO275" i="36"/>
  <c r="AO283" i="36"/>
  <c r="AO291" i="36"/>
  <c r="AO299" i="36"/>
  <c r="AO307" i="36"/>
  <c r="AO315" i="36"/>
  <c r="AO323" i="36"/>
  <c r="AO331" i="36"/>
  <c r="AO339" i="36"/>
  <c r="AO347" i="36"/>
  <c r="AO355" i="36"/>
  <c r="AO363" i="36"/>
  <c r="AO371" i="36"/>
  <c r="AO379" i="36"/>
  <c r="AO387" i="36"/>
  <c r="AO395" i="36"/>
  <c r="AO403" i="36"/>
  <c r="AO411" i="36"/>
  <c r="AO419" i="36"/>
  <c r="AO427" i="36"/>
  <c r="AO435" i="36"/>
  <c r="AO443" i="36"/>
  <c r="AO451" i="36"/>
  <c r="AO459" i="36"/>
  <c r="AO467" i="36"/>
  <c r="AO475" i="36"/>
  <c r="AO483" i="36"/>
  <c r="AO491" i="36"/>
  <c r="AO499" i="36"/>
  <c r="AO507" i="36"/>
  <c r="AO515" i="36"/>
  <c r="AO523" i="36"/>
  <c r="AO531" i="36"/>
  <c r="AO539" i="36"/>
  <c r="AO547" i="36"/>
  <c r="AO555" i="36"/>
  <c r="AO563" i="36"/>
  <c r="AO571" i="36"/>
  <c r="AO579" i="36"/>
  <c r="AO587" i="36"/>
  <c r="AO595" i="36"/>
  <c r="AO603" i="36"/>
  <c r="AO611" i="36"/>
  <c r="AO619" i="36"/>
  <c r="AO627" i="36"/>
  <c r="AO635" i="36"/>
  <c r="AO643" i="36"/>
  <c r="AO651" i="36"/>
  <c r="AO659" i="36"/>
  <c r="AO667" i="36"/>
  <c r="AO675" i="36"/>
  <c r="AO683" i="36"/>
  <c r="AO691" i="36"/>
  <c r="AO699" i="36"/>
  <c r="AO707" i="36"/>
  <c r="AO715" i="36"/>
  <c r="AO723" i="36"/>
  <c r="AO731" i="36"/>
  <c r="AO739" i="36"/>
  <c r="AO747" i="36"/>
  <c r="AO755" i="36"/>
  <c r="AO763" i="36"/>
  <c r="AO771" i="36"/>
  <c r="AO779" i="36"/>
  <c r="AO787" i="36"/>
  <c r="AO795" i="36"/>
  <c r="AO803" i="36"/>
  <c r="AO811" i="36"/>
  <c r="AO819" i="36"/>
  <c r="AO827" i="36"/>
  <c r="AO835" i="36"/>
  <c r="AO843" i="36"/>
  <c r="AO851" i="36"/>
  <c r="AO859" i="36"/>
  <c r="AO867" i="36"/>
  <c r="AO875" i="36"/>
  <c r="AO883" i="36"/>
  <c r="J856" i="36"/>
  <c r="Y314" i="36"/>
  <c r="Y490" i="36"/>
  <c r="Y527" i="36"/>
  <c r="Y559" i="36"/>
  <c r="Y623" i="36"/>
  <c r="Y655" i="36"/>
  <c r="Y687" i="36"/>
  <c r="Y719" i="36"/>
  <c r="Y751" i="36"/>
  <c r="Y783" i="36"/>
  <c r="Y815" i="36"/>
  <c r="Y847" i="36"/>
  <c r="Y879" i="36"/>
  <c r="AN113" i="36"/>
  <c r="AN145" i="36"/>
  <c r="AN177" i="36"/>
  <c r="AN209" i="36"/>
  <c r="AN241" i="36"/>
  <c r="AN273" i="36"/>
  <c r="AN305" i="36"/>
  <c r="AN337" i="36"/>
  <c r="AN369" i="36"/>
  <c r="AN401" i="36"/>
  <c r="AN433" i="36"/>
  <c r="AN465" i="36"/>
  <c r="AN497" i="36"/>
  <c r="AN529" i="36"/>
  <c r="AN561" i="36"/>
  <c r="AN593" i="36"/>
  <c r="AN625" i="36"/>
  <c r="AN657" i="36"/>
  <c r="AN689" i="36"/>
  <c r="AN721" i="36"/>
  <c r="AN753" i="36"/>
  <c r="AN785" i="36"/>
  <c r="AN817" i="36"/>
  <c r="AN849" i="36"/>
  <c r="AN881" i="36"/>
  <c r="K123" i="36"/>
  <c r="K111" i="36"/>
  <c r="K128" i="36"/>
  <c r="K144" i="36"/>
  <c r="K160" i="36"/>
  <c r="K176" i="36"/>
  <c r="K184" i="36"/>
  <c r="K192" i="36"/>
  <c r="K200" i="36"/>
  <c r="K208" i="36"/>
  <c r="K216" i="36"/>
  <c r="K224" i="36"/>
  <c r="K232" i="36"/>
  <c r="K240" i="36"/>
  <c r="K248" i="36"/>
  <c r="K256" i="36"/>
  <c r="K264" i="36"/>
  <c r="K272" i="36"/>
  <c r="K280" i="36"/>
  <c r="K288" i="36"/>
  <c r="K296" i="36"/>
  <c r="K304" i="36"/>
  <c r="K312" i="36"/>
  <c r="K320" i="36"/>
  <c r="K328" i="36"/>
  <c r="K336" i="36"/>
  <c r="K344" i="36"/>
  <c r="K352" i="36"/>
  <c r="K360" i="36"/>
  <c r="K368" i="36"/>
  <c r="K376" i="36"/>
  <c r="K384" i="36"/>
  <c r="K392" i="36"/>
  <c r="K400" i="36"/>
  <c r="K408" i="36"/>
  <c r="K416" i="36"/>
  <c r="K424" i="36"/>
  <c r="K432" i="36"/>
  <c r="K440" i="36"/>
  <c r="K448" i="36"/>
  <c r="K456" i="36"/>
  <c r="K464" i="36"/>
  <c r="K472" i="36"/>
  <c r="K480" i="36"/>
  <c r="K488" i="36"/>
  <c r="K496" i="36"/>
  <c r="K504" i="36"/>
  <c r="K512" i="36"/>
  <c r="K520" i="36"/>
  <c r="K528" i="36"/>
  <c r="K536" i="36"/>
  <c r="K544" i="36"/>
  <c r="K552" i="36"/>
  <c r="K560" i="36"/>
  <c r="K568" i="36"/>
  <c r="K576" i="36"/>
  <c r="K584" i="36"/>
  <c r="K592" i="36"/>
  <c r="K600" i="36"/>
  <c r="K608" i="36"/>
  <c r="K616" i="36"/>
  <c r="K624" i="36"/>
  <c r="K632" i="36"/>
  <c r="K640" i="36"/>
  <c r="K648" i="36"/>
  <c r="K656" i="36"/>
  <c r="K664" i="36"/>
  <c r="K672" i="36"/>
  <c r="K680" i="36"/>
  <c r="K688" i="36"/>
  <c r="K696" i="36"/>
  <c r="K704" i="36"/>
  <c r="K712" i="36"/>
  <c r="K720" i="36"/>
  <c r="K728" i="36"/>
  <c r="K736" i="36"/>
  <c r="K744" i="36"/>
  <c r="K752" i="36"/>
  <c r="K760" i="36"/>
  <c r="K768" i="36"/>
  <c r="K776" i="36"/>
  <c r="K784" i="36"/>
  <c r="K792" i="36"/>
  <c r="K800" i="36"/>
  <c r="K808" i="36"/>
  <c r="K816" i="36"/>
  <c r="K824" i="36"/>
  <c r="K832" i="36"/>
  <c r="K840" i="36"/>
  <c r="K848" i="36"/>
  <c r="K856" i="36"/>
  <c r="K864" i="36"/>
  <c r="K872" i="36"/>
  <c r="K880" i="36"/>
  <c r="K888" i="36"/>
  <c r="Z98" i="36"/>
  <c r="Z106" i="36"/>
  <c r="Z114" i="36"/>
  <c r="Z122" i="36"/>
  <c r="Z130" i="36"/>
  <c r="Z138" i="36"/>
  <c r="Z146" i="36"/>
  <c r="Z154" i="36"/>
  <c r="Z162" i="36"/>
  <c r="Z170" i="36"/>
  <c r="Z178" i="36"/>
  <c r="Z186" i="36"/>
  <c r="Z194" i="36"/>
  <c r="Z202" i="36"/>
  <c r="Z210" i="36"/>
  <c r="Z218" i="36"/>
  <c r="Z226" i="36"/>
  <c r="Z234" i="36"/>
  <c r="Z242" i="36"/>
  <c r="Z250" i="36"/>
  <c r="Z258" i="36"/>
  <c r="Z266" i="36"/>
  <c r="Z274" i="36"/>
  <c r="Z282" i="36"/>
  <c r="Z290" i="36"/>
  <c r="Z298" i="36"/>
  <c r="Z306" i="36"/>
  <c r="Z314" i="36"/>
  <c r="Z322" i="36"/>
  <c r="Z330" i="36"/>
  <c r="Z338" i="36"/>
  <c r="Z346" i="36"/>
  <c r="Z354" i="36"/>
  <c r="Z362" i="36"/>
  <c r="Z370" i="36"/>
  <c r="Z378" i="36"/>
  <c r="Z386" i="36"/>
  <c r="Z394" i="36"/>
  <c r="Z402" i="36"/>
  <c r="Z410" i="36"/>
  <c r="Z418" i="36"/>
  <c r="Z426" i="36"/>
  <c r="Z434" i="36"/>
  <c r="Z442" i="36"/>
  <c r="Z450" i="36"/>
  <c r="Z458" i="36"/>
  <c r="Z466" i="36"/>
  <c r="Z474" i="36"/>
  <c r="Z482" i="36"/>
  <c r="Z490" i="36"/>
  <c r="Z498" i="36"/>
  <c r="Z506" i="36"/>
  <c r="Z514" i="36"/>
  <c r="Z522" i="36"/>
  <c r="Z530" i="36"/>
  <c r="Z538" i="36"/>
  <c r="Z546" i="36"/>
  <c r="Z554" i="36"/>
  <c r="Z562" i="36"/>
  <c r="Z570" i="36"/>
  <c r="Z578" i="36"/>
  <c r="Z586" i="36"/>
  <c r="Z594" i="36"/>
  <c r="Z602" i="36"/>
  <c r="Z610" i="36"/>
  <c r="Z618" i="36"/>
  <c r="Z626" i="36"/>
  <c r="Z634" i="36"/>
  <c r="Z642" i="36"/>
  <c r="Z650" i="36"/>
  <c r="Z666" i="36"/>
  <c r="Z674" i="36"/>
  <c r="Z682" i="36"/>
  <c r="Z690" i="36"/>
  <c r="Z698" i="36"/>
  <c r="Z706" i="36"/>
  <c r="Z714" i="36"/>
  <c r="Z722" i="36"/>
  <c r="Z730" i="36"/>
  <c r="Z738" i="36"/>
  <c r="Z746" i="36"/>
  <c r="Z754" i="36"/>
  <c r="Z762" i="36"/>
  <c r="Z770" i="36"/>
  <c r="Z778" i="36"/>
  <c r="Z786" i="36"/>
  <c r="Z794" i="36"/>
  <c r="Z802" i="36"/>
  <c r="Z810" i="36"/>
  <c r="Z818" i="36"/>
  <c r="Z826" i="36"/>
  <c r="Z834" i="36"/>
  <c r="Z842" i="36"/>
  <c r="Z850" i="36"/>
  <c r="Z858" i="36"/>
  <c r="Z866" i="36"/>
  <c r="Z874" i="36"/>
  <c r="Z882" i="36"/>
  <c r="Z890" i="36"/>
  <c r="AO100" i="36"/>
  <c r="AO108" i="36"/>
  <c r="AO116" i="36"/>
  <c r="AO124" i="36"/>
  <c r="AO132" i="36"/>
  <c r="AO140" i="36"/>
  <c r="AO148" i="36"/>
  <c r="AO156" i="36"/>
  <c r="AO164" i="36"/>
  <c r="AO172" i="36"/>
  <c r="AO180" i="36"/>
  <c r="AO188" i="36"/>
  <c r="AO196" i="36"/>
  <c r="AO204" i="36"/>
  <c r="AO212" i="36"/>
  <c r="AO220" i="36"/>
  <c r="AO228" i="36"/>
  <c r="AO236" i="36"/>
  <c r="AO244" i="36"/>
  <c r="AO252" i="36"/>
  <c r="AO260" i="36"/>
  <c r="AO268" i="36"/>
  <c r="AO276" i="36"/>
  <c r="AO284" i="36"/>
  <c r="AO292" i="36"/>
  <c r="AO300" i="36"/>
  <c r="AO308" i="36"/>
  <c r="AO316" i="36"/>
  <c r="AO324" i="36"/>
  <c r="AO332" i="36"/>
  <c r="AO340" i="36"/>
  <c r="AO348" i="36"/>
  <c r="AO356" i="36"/>
  <c r="AO364" i="36"/>
  <c r="AO372" i="36"/>
  <c r="AO380" i="36"/>
  <c r="AO388" i="36"/>
  <c r="AO396" i="36"/>
  <c r="AO404" i="36"/>
  <c r="AO412" i="36"/>
  <c r="AO420" i="36"/>
  <c r="AO428" i="36"/>
  <c r="AO436" i="36"/>
  <c r="AO444" i="36"/>
  <c r="AO452" i="36"/>
  <c r="AO460" i="36"/>
  <c r="AO468" i="36"/>
  <c r="AO476" i="36"/>
  <c r="AO484" i="36"/>
  <c r="AO492" i="36"/>
  <c r="AO500" i="36"/>
  <c r="AO508" i="36"/>
  <c r="AO516" i="36"/>
  <c r="AO524" i="36"/>
  <c r="AO532" i="36"/>
  <c r="AO540" i="36"/>
  <c r="AO548" i="36"/>
  <c r="AO556" i="36"/>
  <c r="AO564" i="36"/>
  <c r="AO572" i="36"/>
  <c r="AO580" i="36"/>
  <c r="AO588" i="36"/>
  <c r="AO596" i="36"/>
  <c r="AO604" i="36"/>
  <c r="AO612" i="36"/>
  <c r="AO620" i="36"/>
  <c r="AO628" i="36"/>
  <c r="AO636" i="36"/>
  <c r="AO644" i="36"/>
  <c r="AO652" i="36"/>
  <c r="AO660" i="36"/>
  <c r="AO668" i="36"/>
  <c r="AO676" i="36"/>
  <c r="AO684" i="36"/>
  <c r="AO692" i="36"/>
  <c r="AO700" i="36"/>
  <c r="AO708" i="36"/>
  <c r="AO716" i="36"/>
  <c r="AO724" i="36"/>
  <c r="AO732" i="36"/>
  <c r="AO740" i="36"/>
  <c r="AO748" i="36"/>
  <c r="AO756" i="36"/>
  <c r="AO764" i="36"/>
  <c r="AO772" i="36"/>
  <c r="AO780" i="36"/>
  <c r="AO788" i="36"/>
  <c r="AO796" i="36"/>
  <c r="AO804" i="36"/>
  <c r="AO812" i="36"/>
  <c r="AO820" i="36"/>
  <c r="AO828" i="36"/>
  <c r="AO836" i="36"/>
  <c r="AO844" i="36"/>
  <c r="AO852" i="36"/>
  <c r="AO860" i="36"/>
  <c r="AO868" i="36"/>
  <c r="AO876" i="36"/>
  <c r="AO884" i="36"/>
  <c r="J880" i="36"/>
  <c r="Y338" i="36"/>
  <c r="Y498" i="36"/>
  <c r="Y530" i="36"/>
  <c r="Y562" i="36"/>
  <c r="Y594" i="36"/>
  <c r="Y626" i="36"/>
  <c r="Y690" i="36"/>
  <c r="Y722" i="36"/>
  <c r="Y754" i="36"/>
  <c r="Y786" i="36"/>
  <c r="Y818" i="36"/>
  <c r="Y850" i="36"/>
  <c r="Y882" i="36"/>
  <c r="AN116" i="36"/>
  <c r="AN148" i="36"/>
  <c r="AN180" i="36"/>
  <c r="AN212" i="36"/>
  <c r="AN244" i="36"/>
  <c r="AN276" i="36"/>
  <c r="AN308" i="36"/>
  <c r="AN340" i="36"/>
  <c r="AN372" i="36"/>
  <c r="AN404" i="36"/>
  <c r="AN436" i="36"/>
  <c r="AN468" i="36"/>
  <c r="AN500" i="36"/>
  <c r="AN532" i="36"/>
  <c r="AN564" i="36"/>
  <c r="AN596" i="36"/>
  <c r="AN628" i="36"/>
  <c r="AN660" i="36"/>
  <c r="AN692" i="36"/>
  <c r="AN724" i="36"/>
  <c r="AN756" i="36"/>
  <c r="AN788" i="36"/>
  <c r="AN820" i="36"/>
  <c r="AN852" i="36"/>
  <c r="AN884" i="36"/>
  <c r="K94" i="36"/>
  <c r="K113" i="36"/>
  <c r="K130" i="36"/>
  <c r="K146" i="36"/>
  <c r="K162" i="36"/>
  <c r="K177" i="36"/>
  <c r="K185" i="36"/>
  <c r="K193" i="36"/>
  <c r="K201" i="36"/>
  <c r="K209" i="36"/>
  <c r="K217" i="36"/>
  <c r="K225" i="36"/>
  <c r="K233" i="36"/>
  <c r="K241" i="36"/>
  <c r="K249" i="36"/>
  <c r="K257" i="36"/>
  <c r="K265" i="36"/>
  <c r="K273" i="36"/>
  <c r="K281" i="36"/>
  <c r="K289" i="36"/>
  <c r="K297" i="36"/>
  <c r="K305" i="36"/>
  <c r="K313" i="36"/>
  <c r="K321" i="36"/>
  <c r="K329" i="36"/>
  <c r="K337" i="36"/>
  <c r="K345" i="36"/>
  <c r="K353" i="36"/>
  <c r="K361" i="36"/>
  <c r="K369" i="36"/>
  <c r="K377" i="36"/>
  <c r="K385" i="36"/>
  <c r="K393" i="36"/>
  <c r="K401" i="36"/>
  <c r="K409" i="36"/>
  <c r="K417" i="36"/>
  <c r="K425" i="36"/>
  <c r="K433" i="36"/>
  <c r="K441" i="36"/>
  <c r="K449" i="36"/>
  <c r="K457" i="36"/>
  <c r="K465" i="36"/>
  <c r="K473" i="36"/>
  <c r="K481" i="36"/>
  <c r="K489" i="36"/>
  <c r="K497" i="36"/>
  <c r="K505" i="36"/>
  <c r="K513" i="36"/>
  <c r="K521" i="36"/>
  <c r="K529" i="36"/>
  <c r="K537" i="36"/>
  <c r="K545" i="36"/>
  <c r="K553" i="36"/>
  <c r="K561" i="36"/>
  <c r="K569" i="36"/>
  <c r="K577" i="36"/>
  <c r="K585" i="36"/>
  <c r="K593" i="36"/>
  <c r="K601" i="36"/>
  <c r="K609" i="36"/>
  <c r="K617" i="36"/>
  <c r="K625" i="36"/>
  <c r="K633" i="36"/>
  <c r="K641" i="36"/>
  <c r="K649" i="36"/>
  <c r="K657" i="36"/>
  <c r="K665" i="36"/>
  <c r="K673" i="36"/>
  <c r="K681" i="36"/>
  <c r="K689" i="36"/>
  <c r="K697" i="36"/>
  <c r="K705" i="36"/>
  <c r="K713" i="36"/>
  <c r="K721" i="36"/>
  <c r="K729" i="36"/>
  <c r="K737" i="36"/>
  <c r="K745" i="36"/>
  <c r="K753" i="36"/>
  <c r="K761" i="36"/>
  <c r="K769" i="36"/>
  <c r="K777" i="36"/>
  <c r="K785" i="36"/>
  <c r="K793" i="36"/>
  <c r="K801" i="36"/>
  <c r="K809" i="36"/>
  <c r="K817" i="36"/>
  <c r="K825" i="36"/>
  <c r="K833" i="36"/>
  <c r="K841" i="36"/>
  <c r="K849" i="36"/>
  <c r="K857" i="36"/>
  <c r="K865" i="36"/>
  <c r="K873" i="36"/>
  <c r="K881" i="36"/>
  <c r="K889" i="36"/>
  <c r="Z99" i="36"/>
  <c r="Z107" i="36"/>
  <c r="Z115" i="36"/>
  <c r="Z123" i="36"/>
  <c r="Z131" i="36"/>
  <c r="Z139" i="36"/>
  <c r="Z147" i="36"/>
  <c r="Z155" i="36"/>
  <c r="Z163" i="36"/>
  <c r="Z171" i="36"/>
  <c r="Z179" i="36"/>
  <c r="Z187" i="36"/>
  <c r="Z195" i="36"/>
  <c r="Z203" i="36"/>
  <c r="Z211" i="36"/>
  <c r="Z219" i="36"/>
  <c r="Z227" i="36"/>
  <c r="Z235" i="36"/>
  <c r="Z243" i="36"/>
  <c r="Z251" i="36"/>
  <c r="Z259" i="36"/>
  <c r="Z267" i="36"/>
  <c r="Z275" i="36"/>
  <c r="Z283" i="36"/>
  <c r="Z291" i="36"/>
  <c r="Z299" i="36"/>
  <c r="Z307" i="36"/>
  <c r="Z315" i="36"/>
  <c r="Z323" i="36"/>
  <c r="Z331" i="36"/>
  <c r="Z339" i="36"/>
  <c r="Z347" i="36"/>
  <c r="Z355" i="36"/>
  <c r="Z363" i="36"/>
  <c r="Z371" i="36"/>
  <c r="Z379" i="36"/>
  <c r="Z387" i="36"/>
  <c r="Z395" i="36"/>
  <c r="Z403" i="36"/>
  <c r="Z411" i="36"/>
  <c r="Z419" i="36"/>
  <c r="Z427" i="36"/>
  <c r="Z435" i="36"/>
  <c r="Z443" i="36"/>
  <c r="Z451" i="36"/>
  <c r="Z459" i="36"/>
  <c r="Z467" i="36"/>
  <c r="Z475" i="36"/>
  <c r="Z483" i="36"/>
  <c r="Z491" i="36"/>
  <c r="Z499" i="36"/>
  <c r="Z507" i="36"/>
  <c r="Z515" i="36"/>
  <c r="Z523" i="36"/>
  <c r="Z531" i="36"/>
  <c r="Z539" i="36"/>
  <c r="Z547" i="36"/>
  <c r="Z555" i="36"/>
  <c r="Z563" i="36"/>
  <c r="Z571" i="36"/>
  <c r="Z579" i="36"/>
  <c r="Z587" i="36"/>
  <c r="Z595" i="36"/>
  <c r="Z603" i="36"/>
  <c r="Z611" i="36"/>
  <c r="Z619" i="36"/>
  <c r="Z627" i="36"/>
  <c r="Z635" i="36"/>
  <c r="Z643" i="36"/>
  <c r="Z651" i="36"/>
  <c r="Z659" i="36"/>
  <c r="Z667" i="36"/>
  <c r="Z683" i="36"/>
  <c r="Z691" i="36"/>
  <c r="Z699" i="36"/>
  <c r="Z707" i="36"/>
  <c r="Z715" i="36"/>
  <c r="Z723" i="36"/>
  <c r="Z731" i="36"/>
  <c r="Z739" i="36"/>
  <c r="Z747" i="36"/>
  <c r="Z755" i="36"/>
  <c r="Z763" i="36"/>
  <c r="Z771" i="36"/>
  <c r="Z779" i="36"/>
  <c r="Z787" i="36"/>
  <c r="Z795" i="36"/>
  <c r="Z803" i="36"/>
  <c r="Z811" i="36"/>
  <c r="Z819" i="36"/>
  <c r="Z827" i="36"/>
  <c r="Z835" i="36"/>
  <c r="Z843" i="36"/>
  <c r="Z851" i="36"/>
  <c r="Z859" i="36"/>
  <c r="Z867" i="36"/>
  <c r="Z875" i="36"/>
  <c r="Z883" i="36"/>
  <c r="AO93" i="36"/>
  <c r="AO101" i="36"/>
  <c r="AO109" i="36"/>
  <c r="AO117" i="36"/>
  <c r="AO125" i="36"/>
  <c r="AO133" i="36"/>
  <c r="AO141" i="36"/>
  <c r="AO149" i="36"/>
  <c r="AO157" i="36"/>
  <c r="AO165" i="36"/>
  <c r="AO173" i="36"/>
  <c r="AO181" i="36"/>
  <c r="AO189" i="36"/>
  <c r="AO197" i="36"/>
  <c r="AO205" i="36"/>
  <c r="AO213" i="36"/>
  <c r="AO221" i="36"/>
  <c r="AO229" i="36"/>
  <c r="AO237" i="36"/>
  <c r="AO245" i="36"/>
  <c r="AO253" i="36"/>
  <c r="AO261" i="36"/>
  <c r="AO269" i="36"/>
  <c r="AO277" i="36"/>
  <c r="AO285" i="36"/>
  <c r="AO293" i="36"/>
  <c r="AO301" i="36"/>
  <c r="AO309" i="36"/>
  <c r="AO317" i="36"/>
  <c r="AO325" i="36"/>
  <c r="AO333" i="36"/>
  <c r="AO341" i="36"/>
  <c r="AO349" i="36"/>
  <c r="AO357" i="36"/>
  <c r="AO365" i="36"/>
  <c r="AO373" i="36"/>
  <c r="AO381" i="36"/>
  <c r="AO389" i="36"/>
  <c r="AO397" i="36"/>
  <c r="AO405" i="36"/>
  <c r="AO413" i="36"/>
  <c r="AO421" i="36"/>
  <c r="AO429" i="36"/>
  <c r="AO437" i="36"/>
  <c r="AO445" i="36"/>
  <c r="AO453" i="36"/>
  <c r="AO461" i="36"/>
  <c r="AO469" i="36"/>
  <c r="AO477" i="36"/>
  <c r="AO485" i="36"/>
  <c r="AO493" i="36"/>
  <c r="AO501" i="36"/>
  <c r="AO509" i="36"/>
  <c r="AO517" i="36"/>
  <c r="AO525" i="36"/>
  <c r="AO533" i="36"/>
  <c r="AO541" i="36"/>
  <c r="AO549" i="36"/>
  <c r="AO557" i="36"/>
  <c r="AO565" i="36"/>
  <c r="AO573" i="36"/>
  <c r="AO581" i="36"/>
  <c r="AO589" i="36"/>
  <c r="AO597" i="36"/>
  <c r="AO605" i="36"/>
  <c r="AO613" i="36"/>
  <c r="AO621" i="36"/>
  <c r="AO629" i="36"/>
  <c r="AO637" i="36"/>
  <c r="AO645" i="36"/>
  <c r="AO653" i="36"/>
  <c r="AO661" i="36"/>
  <c r="AO669" i="36"/>
  <c r="AO677" i="36"/>
  <c r="AO685" i="36"/>
  <c r="AO693" i="36"/>
  <c r="AO701" i="36"/>
  <c r="AO709" i="36"/>
  <c r="AO717" i="36"/>
  <c r="AO725" i="36"/>
  <c r="AO733" i="36"/>
  <c r="AO741" i="36"/>
  <c r="AO749" i="36"/>
  <c r="AO757" i="36"/>
  <c r="AO765" i="36"/>
  <c r="AO773" i="36"/>
  <c r="AO781" i="36"/>
  <c r="AO789" i="36"/>
  <c r="AO797" i="36"/>
  <c r="AO805" i="36"/>
  <c r="AO813" i="36"/>
  <c r="AO821" i="36"/>
  <c r="AO829" i="36"/>
  <c r="AO837" i="36"/>
  <c r="AO845" i="36"/>
  <c r="AO853" i="36"/>
  <c r="AO861" i="36"/>
  <c r="AO869" i="36"/>
  <c r="AO877" i="36"/>
  <c r="AO885" i="36"/>
  <c r="Y122" i="36"/>
  <c r="Y378" i="36"/>
  <c r="Y535" i="36"/>
  <c r="Y567" i="36"/>
  <c r="Y599" i="36"/>
  <c r="Y631" i="36"/>
  <c r="Y663" i="36"/>
  <c r="Y695" i="36"/>
  <c r="Y727" i="36"/>
  <c r="Y759" i="36"/>
  <c r="Y791" i="36"/>
  <c r="Y823" i="36"/>
  <c r="Y855" i="36"/>
  <c r="Y887" i="36"/>
  <c r="AN121" i="36"/>
  <c r="AN153" i="36"/>
  <c r="AN185" i="36"/>
  <c r="AN217" i="36"/>
  <c r="AN249" i="36"/>
  <c r="AN281" i="36"/>
  <c r="AN313" i="36"/>
  <c r="AN345" i="36"/>
  <c r="AN377" i="36"/>
  <c r="AN409" i="36"/>
  <c r="AN441" i="36"/>
  <c r="AN473" i="36"/>
  <c r="AN505" i="36"/>
  <c r="AN537" i="36"/>
  <c r="AN569" i="36"/>
  <c r="AN601" i="36"/>
  <c r="AN633" i="36"/>
  <c r="AN665" i="36"/>
  <c r="AN697" i="36"/>
  <c r="AN729" i="36"/>
  <c r="AN761" i="36"/>
  <c r="AN793" i="36"/>
  <c r="AN825" i="36"/>
  <c r="AN857" i="36"/>
  <c r="AN889" i="36"/>
  <c r="K95" i="36"/>
  <c r="K114" i="36"/>
  <c r="K131" i="36"/>
  <c r="K147" i="36"/>
  <c r="K163" i="36"/>
  <c r="K178" i="36"/>
  <c r="K186" i="36"/>
  <c r="K194" i="36"/>
  <c r="K202" i="36"/>
  <c r="K210" i="36"/>
  <c r="K218" i="36"/>
  <c r="K226" i="36"/>
  <c r="K234" i="36"/>
  <c r="K242" i="36"/>
  <c r="K250" i="36"/>
  <c r="K258" i="36"/>
  <c r="K266" i="36"/>
  <c r="K274" i="36"/>
  <c r="K282" i="36"/>
  <c r="K290" i="36"/>
  <c r="K298" i="36"/>
  <c r="K306" i="36"/>
  <c r="K314" i="36"/>
  <c r="K322" i="36"/>
  <c r="K330" i="36"/>
  <c r="K338" i="36"/>
  <c r="K346" i="36"/>
  <c r="K354" i="36"/>
  <c r="K362" i="36"/>
  <c r="K370" i="36"/>
  <c r="K378" i="36"/>
  <c r="K386" i="36"/>
  <c r="K394" i="36"/>
  <c r="K402" i="36"/>
  <c r="K410" i="36"/>
  <c r="K418" i="36"/>
  <c r="K426" i="36"/>
  <c r="K434" i="36"/>
  <c r="K442" i="36"/>
  <c r="K450" i="36"/>
  <c r="K458" i="36"/>
  <c r="K466" i="36"/>
  <c r="K474" i="36"/>
  <c r="K482" i="36"/>
  <c r="K490" i="36"/>
  <c r="K498" i="36"/>
  <c r="K506" i="36"/>
  <c r="K514" i="36"/>
  <c r="K522" i="36"/>
  <c r="K530" i="36"/>
  <c r="K538" i="36"/>
  <c r="K546" i="36"/>
  <c r="K554" i="36"/>
  <c r="K562" i="36"/>
  <c r="K570" i="36"/>
  <c r="K578" i="36"/>
  <c r="K586" i="36"/>
  <c r="K594" i="36"/>
  <c r="K602" i="36"/>
  <c r="K610" i="36"/>
  <c r="K618" i="36"/>
  <c r="K626" i="36"/>
  <c r="K634" i="36"/>
  <c r="K642" i="36"/>
  <c r="K650" i="36"/>
  <c r="K658" i="36"/>
  <c r="K666" i="36"/>
  <c r="K674" i="36"/>
  <c r="K682" i="36"/>
  <c r="K690" i="36"/>
  <c r="K698" i="36"/>
  <c r="K706" i="36"/>
  <c r="K714" i="36"/>
  <c r="K722" i="36"/>
  <c r="K730" i="36"/>
  <c r="K738" i="36"/>
  <c r="K746" i="36"/>
  <c r="K754" i="36"/>
  <c r="K762" i="36"/>
  <c r="K770" i="36"/>
  <c r="K778" i="36"/>
  <c r="K786" i="36"/>
  <c r="K794" i="36"/>
  <c r="K802" i="36"/>
  <c r="K810" i="36"/>
  <c r="K818" i="36"/>
  <c r="K826" i="36"/>
  <c r="K834" i="36"/>
  <c r="K842" i="36"/>
  <c r="K850" i="36"/>
  <c r="K858" i="36"/>
  <c r="K866" i="36"/>
  <c r="K874" i="36"/>
  <c r="K882" i="36"/>
  <c r="K890" i="36"/>
  <c r="Z100" i="36"/>
  <c r="Z108" i="36"/>
  <c r="Z116" i="36"/>
  <c r="Z124" i="36"/>
  <c r="Z132" i="36"/>
  <c r="Z140" i="36"/>
  <c r="Z148" i="36"/>
  <c r="Z156" i="36"/>
  <c r="Z164" i="36"/>
  <c r="Z172" i="36"/>
  <c r="Z180" i="36"/>
  <c r="Z188" i="36"/>
  <c r="Z196" i="36"/>
  <c r="Z204" i="36"/>
  <c r="Z212" i="36"/>
  <c r="Z220" i="36"/>
  <c r="Z228" i="36"/>
  <c r="Z236" i="36"/>
  <c r="Z244" i="36"/>
  <c r="Z252" i="36"/>
  <c r="Z260" i="36"/>
  <c r="Z268" i="36"/>
  <c r="Z276" i="36"/>
  <c r="Z284" i="36"/>
  <c r="Z292" i="36"/>
  <c r="Z300" i="36"/>
  <c r="Z308" i="36"/>
  <c r="Z316" i="36"/>
  <c r="Z324" i="36"/>
  <c r="Z332" i="36"/>
  <c r="Z340" i="36"/>
  <c r="Z348" i="36"/>
  <c r="Z356" i="36"/>
  <c r="Z364" i="36"/>
  <c r="Z372" i="36"/>
  <c r="Z380" i="36"/>
  <c r="Z388" i="36"/>
  <c r="Z396" i="36"/>
  <c r="Z404" i="36"/>
  <c r="Z412" i="36"/>
  <c r="Z420" i="36"/>
  <c r="Z428" i="36"/>
  <c r="Z436" i="36"/>
  <c r="Z444" i="36"/>
  <c r="Z452" i="36"/>
  <c r="Z460" i="36"/>
  <c r="Z468" i="36"/>
  <c r="Z476" i="36"/>
  <c r="Z484" i="36"/>
  <c r="Z492" i="36"/>
  <c r="Z500" i="36"/>
  <c r="Z508" i="36"/>
  <c r="Z516" i="36"/>
  <c r="Z524" i="36"/>
  <c r="Z532" i="36"/>
  <c r="Z540" i="36"/>
  <c r="Z548" i="36"/>
  <c r="Z556" i="36"/>
  <c r="Z564" i="36"/>
  <c r="Z572" i="36"/>
  <c r="Z580" i="36"/>
  <c r="Z588" i="36"/>
  <c r="Z596" i="36"/>
  <c r="Z604" i="36"/>
  <c r="Z612" i="36"/>
  <c r="Z620" i="36"/>
  <c r="Z628" i="36"/>
  <c r="Z636" i="36"/>
  <c r="Z644" i="36"/>
  <c r="Z652" i="36"/>
  <c r="Z660" i="36"/>
  <c r="Z668" i="36"/>
  <c r="Z676" i="36"/>
  <c r="Z684" i="36"/>
  <c r="Z692" i="36"/>
  <c r="Z700" i="36"/>
  <c r="Z716" i="36"/>
  <c r="Z724" i="36"/>
  <c r="Z732" i="36"/>
  <c r="Z740" i="36"/>
  <c r="Z756" i="36"/>
  <c r="Z764" i="36"/>
  <c r="Z772" i="36"/>
  <c r="Z780" i="36"/>
  <c r="Z788" i="36"/>
  <c r="Z796" i="36"/>
  <c r="Z812" i="36"/>
  <c r="Z820" i="36"/>
  <c r="Z828" i="36"/>
  <c r="Z836" i="36"/>
  <c r="Z844" i="36"/>
  <c r="Z852" i="36"/>
  <c r="Z860" i="36"/>
  <c r="Z868" i="36"/>
  <c r="Z876" i="36"/>
  <c r="Z884" i="36"/>
  <c r="AO94" i="36"/>
  <c r="AO102" i="36"/>
  <c r="AO110" i="36"/>
  <c r="AO118" i="36"/>
  <c r="AO126" i="36"/>
  <c r="AO134" i="36"/>
  <c r="AO142" i="36"/>
  <c r="AO150" i="36"/>
  <c r="AO158" i="36"/>
  <c r="AO166" i="36"/>
  <c r="AO174" i="36"/>
  <c r="AO182" i="36"/>
  <c r="AO190" i="36"/>
  <c r="AO198" i="36"/>
  <c r="AO206" i="36"/>
  <c r="AO214" i="36"/>
  <c r="AO222" i="36"/>
  <c r="AO230" i="36"/>
  <c r="AO238" i="36"/>
  <c r="AO246" i="36"/>
  <c r="AO254" i="36"/>
  <c r="AO262" i="36"/>
  <c r="AO270" i="36"/>
  <c r="AO278" i="36"/>
  <c r="AO286" i="36"/>
  <c r="AO294" i="36"/>
  <c r="AO302" i="36"/>
  <c r="AO310" i="36"/>
  <c r="AO318" i="36"/>
  <c r="AO326" i="36"/>
  <c r="AO334" i="36"/>
  <c r="AO342" i="36"/>
  <c r="AO350" i="36"/>
  <c r="AO358" i="36"/>
  <c r="AO366" i="36"/>
  <c r="AO374" i="36"/>
  <c r="AO382" i="36"/>
  <c r="AO390" i="36"/>
  <c r="AO398" i="36"/>
  <c r="AO406" i="36"/>
  <c r="AO414" i="36"/>
  <c r="AO422" i="36"/>
  <c r="AO430" i="36"/>
  <c r="AO438" i="36"/>
  <c r="AO446" i="36"/>
  <c r="AO454" i="36"/>
  <c r="AO462" i="36"/>
  <c r="AO470" i="36"/>
  <c r="AO478" i="36"/>
  <c r="AO486" i="36"/>
  <c r="AO494" i="36"/>
  <c r="AO502" i="36"/>
  <c r="AO510" i="36"/>
  <c r="AO518" i="36"/>
  <c r="AO526" i="36"/>
  <c r="AO534" i="36"/>
  <c r="AO542" i="36"/>
  <c r="AO550" i="36"/>
  <c r="AO558" i="36"/>
  <c r="AO566" i="36"/>
  <c r="AO574" i="36"/>
  <c r="AO582" i="36"/>
  <c r="AO590" i="36"/>
  <c r="AO598" i="36"/>
  <c r="AO606" i="36"/>
  <c r="AO614" i="36"/>
  <c r="AO622" i="36"/>
  <c r="AO630" i="36"/>
  <c r="AO638" i="36"/>
  <c r="AO654" i="36"/>
  <c r="AO662" i="36"/>
  <c r="AO670" i="36"/>
  <c r="AO678" i="36"/>
  <c r="AO686" i="36"/>
  <c r="AO694" i="36"/>
  <c r="AO702" i="36"/>
  <c r="AO710" i="36"/>
  <c r="AO718" i="36"/>
  <c r="AO726" i="36"/>
  <c r="AO734" i="36"/>
  <c r="AO742" i="36"/>
  <c r="AO750" i="36"/>
  <c r="AO758" i="36"/>
  <c r="AO766" i="36"/>
  <c r="AO774" i="36"/>
  <c r="AO782" i="36"/>
  <c r="AO790" i="36"/>
  <c r="AO798" i="36"/>
  <c r="AO806" i="36"/>
  <c r="AO814" i="36"/>
  <c r="AO822" i="36"/>
  <c r="AO830" i="36"/>
  <c r="AO838" i="36"/>
  <c r="AO846" i="36"/>
  <c r="AO854" i="36"/>
  <c r="AO862" i="36"/>
  <c r="AO870" i="36"/>
  <c r="AO878" i="36"/>
  <c r="AO886" i="36"/>
  <c r="L96" i="36"/>
  <c r="L99" i="36"/>
  <c r="L108" i="36"/>
  <c r="L116" i="36"/>
  <c r="L125" i="36"/>
  <c r="L133" i="36"/>
  <c r="Y146" i="36"/>
  <c r="Y402" i="36"/>
  <c r="Y506" i="36"/>
  <c r="Y538" i="36"/>
  <c r="Y570" i="36"/>
  <c r="Y602" i="36"/>
  <c r="Y634" i="36"/>
  <c r="Y666" i="36"/>
  <c r="Y698" i="36"/>
  <c r="Y730" i="36"/>
  <c r="Y762" i="36"/>
  <c r="Y794" i="36"/>
  <c r="Y826" i="36"/>
  <c r="Y858" i="36"/>
  <c r="Y890" i="36"/>
  <c r="AN124" i="36"/>
  <c r="AN156" i="36"/>
  <c r="AN188" i="36"/>
  <c r="AN220" i="36"/>
  <c r="AN252" i="36"/>
  <c r="AN284" i="36"/>
  <c r="AN316" i="36"/>
  <c r="AN348" i="36"/>
  <c r="AN380" i="36"/>
  <c r="AN412" i="36"/>
  <c r="AN444" i="36"/>
  <c r="AN476" i="36"/>
  <c r="AN508" i="36"/>
  <c r="AN540" i="36"/>
  <c r="AN572" i="36"/>
  <c r="AN604" i="36"/>
  <c r="AN636" i="36"/>
  <c r="AN668" i="36"/>
  <c r="AN700" i="36"/>
  <c r="AN732" i="36"/>
  <c r="AN764" i="36"/>
  <c r="AN796" i="36"/>
  <c r="AN828" i="36"/>
  <c r="AN860" i="36"/>
  <c r="K98" i="36"/>
  <c r="K115" i="36"/>
  <c r="K132" i="36"/>
  <c r="K148" i="36"/>
  <c r="K164" i="36"/>
  <c r="K179" i="36"/>
  <c r="K187" i="36"/>
  <c r="K195" i="36"/>
  <c r="K203" i="36"/>
  <c r="K211" i="36"/>
  <c r="K219" i="36"/>
  <c r="K227" i="36"/>
  <c r="K235" i="36"/>
  <c r="K243" i="36"/>
  <c r="K251" i="36"/>
  <c r="K259" i="36"/>
  <c r="K267" i="36"/>
  <c r="K275" i="36"/>
  <c r="K283" i="36"/>
  <c r="K291" i="36"/>
  <c r="K299" i="36"/>
  <c r="K307" i="36"/>
  <c r="K315" i="36"/>
  <c r="K323" i="36"/>
  <c r="K331" i="36"/>
  <c r="K339" i="36"/>
  <c r="K347" i="36"/>
  <c r="K355" i="36"/>
  <c r="K363" i="36"/>
  <c r="K371" i="36"/>
  <c r="K379" i="36"/>
  <c r="K387" i="36"/>
  <c r="K395" i="36"/>
  <c r="K403" i="36"/>
  <c r="K411" i="36"/>
  <c r="K419" i="36"/>
  <c r="K427" i="36"/>
  <c r="K435" i="36"/>
  <c r="K443" i="36"/>
  <c r="K451" i="36"/>
  <c r="K459" i="36"/>
  <c r="K467" i="36"/>
  <c r="K475" i="36"/>
  <c r="K483" i="36"/>
  <c r="K491" i="36"/>
  <c r="K499" i="36"/>
  <c r="K507" i="36"/>
  <c r="K515" i="36"/>
  <c r="K523" i="36"/>
  <c r="K531" i="36"/>
  <c r="K539" i="36"/>
  <c r="K547" i="36"/>
  <c r="K555" i="36"/>
  <c r="K563" i="36"/>
  <c r="K571" i="36"/>
  <c r="K579" i="36"/>
  <c r="K587" i="36"/>
  <c r="K595" i="36"/>
  <c r="K603" i="36"/>
  <c r="K611" i="36"/>
  <c r="K619" i="36"/>
  <c r="K627" i="36"/>
  <c r="K635" i="36"/>
  <c r="K643" i="36"/>
  <c r="K651" i="36"/>
  <c r="K659" i="36"/>
  <c r="K667" i="36"/>
  <c r="K675" i="36"/>
  <c r="K683" i="36"/>
  <c r="K691" i="36"/>
  <c r="K699" i="36"/>
  <c r="K707" i="36"/>
  <c r="K715" i="36"/>
  <c r="K723" i="36"/>
  <c r="K731" i="36"/>
  <c r="K739" i="36"/>
  <c r="K747" i="36"/>
  <c r="K755" i="36"/>
  <c r="K763" i="36"/>
  <c r="K771" i="36"/>
  <c r="K779" i="36"/>
  <c r="K787" i="36"/>
  <c r="K795" i="36"/>
  <c r="K803" i="36"/>
  <c r="K811" i="36"/>
  <c r="K819" i="36"/>
  <c r="K827" i="36"/>
  <c r="K835" i="36"/>
  <c r="K843" i="36"/>
  <c r="K851" i="36"/>
  <c r="K859" i="36"/>
  <c r="K867" i="36"/>
  <c r="K875" i="36"/>
  <c r="K883" i="36"/>
  <c r="Z93" i="36"/>
  <c r="Z101" i="36"/>
  <c r="Z109" i="36"/>
  <c r="Z117" i="36"/>
  <c r="Z125" i="36"/>
  <c r="Z133" i="36"/>
  <c r="Z141" i="36"/>
  <c r="Z149" i="36"/>
  <c r="Z157" i="36"/>
  <c r="Z165" i="36"/>
  <c r="Z173" i="36"/>
  <c r="Z181" i="36"/>
  <c r="Z189" i="36"/>
  <c r="Z197" i="36"/>
  <c r="Z205" i="36"/>
  <c r="Z213" i="36"/>
  <c r="Z221" i="36"/>
  <c r="Z229" i="36"/>
  <c r="Z237" i="36"/>
  <c r="Z245" i="36"/>
  <c r="Z253" i="36"/>
  <c r="Z261" i="36"/>
  <c r="Z269" i="36"/>
  <c r="Z277" i="36"/>
  <c r="Z285" i="36"/>
  <c r="Z293" i="36"/>
  <c r="Z301" i="36"/>
  <c r="Z309" i="36"/>
  <c r="Z317" i="36"/>
  <c r="Z325" i="36"/>
  <c r="Z333" i="36"/>
  <c r="Z341" i="36"/>
  <c r="Z349" i="36"/>
  <c r="Z357" i="36"/>
  <c r="Z365" i="36"/>
  <c r="Z373" i="36"/>
  <c r="Z381" i="36"/>
  <c r="Z389" i="36"/>
  <c r="Z397" i="36"/>
  <c r="Z405" i="36"/>
  <c r="Z413" i="36"/>
  <c r="Z421" i="36"/>
  <c r="Z429" i="36"/>
  <c r="Z437" i="36"/>
  <c r="Z445" i="36"/>
  <c r="Z453" i="36"/>
  <c r="Z461" i="36"/>
  <c r="Z469" i="36"/>
  <c r="Z477" i="36"/>
  <c r="Z485" i="36"/>
  <c r="Z493" i="36"/>
  <c r="Z501" i="36"/>
  <c r="Z509" i="36"/>
  <c r="Z517" i="36"/>
  <c r="Z525" i="36"/>
  <c r="Z533" i="36"/>
  <c r="Z541" i="36"/>
  <c r="Z549" i="36"/>
  <c r="Z557" i="36"/>
  <c r="Z565" i="36"/>
  <c r="Z573" i="36"/>
  <c r="Z581" i="36"/>
  <c r="Z589" i="36"/>
  <c r="Z597" i="36"/>
  <c r="Z605" i="36"/>
  <c r="Z613" i="36"/>
  <c r="Z621" i="36"/>
  <c r="Z629" i="36"/>
  <c r="Z637" i="36"/>
  <c r="Z645" i="36"/>
  <c r="Z653" i="36"/>
  <c r="Z661" i="36"/>
  <c r="Z669" i="36"/>
  <c r="Z677" i="36"/>
  <c r="Z685" i="36"/>
  <c r="Z693" i="36"/>
  <c r="Z709" i="36"/>
  <c r="Z717" i="36"/>
  <c r="Z725" i="36"/>
  <c r="Z733" i="36"/>
  <c r="Z741" i="36"/>
  <c r="Z749" i="36"/>
  <c r="Z757" i="36"/>
  <c r="Z765" i="36"/>
  <c r="Z773" i="36"/>
  <c r="Z781" i="36"/>
  <c r="Z789" i="36"/>
  <c r="Z797" i="36"/>
  <c r="Z805" i="36"/>
  <c r="Z813" i="36"/>
  <c r="Z821" i="36"/>
  <c r="Z829" i="36"/>
  <c r="Z837" i="36"/>
  <c r="Z853" i="36"/>
  <c r="Z869" i="36"/>
  <c r="Z877" i="36"/>
  <c r="Z885" i="36"/>
  <c r="AO95" i="36"/>
  <c r="AO103" i="36"/>
  <c r="AO111" i="36"/>
  <c r="AO119" i="36"/>
  <c r="AO127" i="36"/>
  <c r="AO135" i="36"/>
  <c r="AO143" i="36"/>
  <c r="AO151" i="36"/>
  <c r="AO159" i="36"/>
  <c r="AO167" i="36"/>
  <c r="AO175" i="36"/>
  <c r="AO183" i="36"/>
  <c r="AO191" i="36"/>
  <c r="AO199" i="36"/>
  <c r="AO207" i="36"/>
  <c r="AO215" i="36"/>
  <c r="AO223" i="36"/>
  <c r="AO231" i="36"/>
  <c r="AO239" i="36"/>
  <c r="AO247" i="36"/>
  <c r="AO255" i="36"/>
  <c r="AO263" i="36"/>
  <c r="AO271" i="36"/>
  <c r="AO279" i="36"/>
  <c r="AO287" i="36"/>
  <c r="AO295" i="36"/>
  <c r="AO303" i="36"/>
  <c r="AO311" i="36"/>
  <c r="AO319" i="36"/>
  <c r="AO327" i="36"/>
  <c r="AO335" i="36"/>
  <c r="AO343" i="36"/>
  <c r="AO351" i="36"/>
  <c r="AO359" i="36"/>
  <c r="AO367" i="36"/>
  <c r="AO375" i="36"/>
  <c r="AO383" i="36"/>
  <c r="AO391" i="36"/>
  <c r="AO399" i="36"/>
  <c r="AO407" i="36"/>
  <c r="AO415" i="36"/>
  <c r="AO423" i="36"/>
  <c r="AO431" i="36"/>
  <c r="AO439" i="36"/>
  <c r="AO447" i="36"/>
  <c r="AO455" i="36"/>
  <c r="AO463" i="36"/>
  <c r="AO471" i="36"/>
  <c r="AO479" i="36"/>
  <c r="AO487" i="36"/>
  <c r="AO495" i="36"/>
  <c r="AO503" i="36"/>
  <c r="AO511" i="36"/>
  <c r="AO519" i="36"/>
  <c r="AO527" i="36"/>
  <c r="AO535" i="36"/>
  <c r="AO543" i="36"/>
  <c r="AO551" i="36"/>
  <c r="AO559" i="36"/>
  <c r="AO567" i="36"/>
  <c r="AO575" i="36"/>
  <c r="AO583" i="36"/>
  <c r="AO591" i="36"/>
  <c r="AO599" i="36"/>
  <c r="AO607" i="36"/>
  <c r="AO615" i="36"/>
  <c r="AO623" i="36"/>
  <c r="AO631" i="36"/>
  <c r="AO639" i="36"/>
  <c r="AO647" i="36"/>
  <c r="AO655" i="36"/>
  <c r="AO663" i="36"/>
  <c r="AO671" i="36"/>
  <c r="AO679" i="36"/>
  <c r="AO687" i="36"/>
  <c r="AO695" i="36"/>
  <c r="AO703" i="36"/>
  <c r="AO711" i="36"/>
  <c r="AO719" i="36"/>
  <c r="AO727" i="36"/>
  <c r="AO735" i="36"/>
  <c r="AO743" i="36"/>
  <c r="AO751" i="36"/>
  <c r="AO759" i="36"/>
  <c r="AO767" i="36"/>
  <c r="AO775" i="36"/>
  <c r="AO783" i="36"/>
  <c r="AO791" i="36"/>
  <c r="AO799" i="36"/>
  <c r="AO807" i="36"/>
  <c r="AO815" i="36"/>
  <c r="AO823" i="36"/>
  <c r="AO831" i="36"/>
  <c r="AO839" i="36"/>
  <c r="AO847" i="36"/>
  <c r="AO855" i="36"/>
  <c r="AO863" i="36"/>
  <c r="AO871" i="36"/>
  <c r="AO879" i="36"/>
  <c r="AO887" i="36"/>
  <c r="L97" i="36"/>
  <c r="L101" i="36"/>
  <c r="L109" i="36"/>
  <c r="L117" i="36"/>
  <c r="L126" i="36"/>
  <c r="L134" i="36"/>
  <c r="Y186" i="36"/>
  <c r="Y426" i="36"/>
  <c r="Y511" i="36"/>
  <c r="Y543" i="36"/>
  <c r="Y575" i="36"/>
  <c r="Y607" i="36"/>
  <c r="Y639" i="36"/>
  <c r="Y703" i="36"/>
  <c r="Y735" i="36"/>
  <c r="Y767" i="36"/>
  <c r="Y799" i="36"/>
  <c r="Y831" i="36"/>
  <c r="AN97" i="36"/>
  <c r="AN129" i="36"/>
  <c r="AN161" i="36"/>
  <c r="AN193" i="36"/>
  <c r="AN225" i="36"/>
  <c r="AN257" i="36"/>
  <c r="AN289" i="36"/>
  <c r="AN321" i="36"/>
  <c r="AN353" i="36"/>
  <c r="AN385" i="36"/>
  <c r="AN417" i="36"/>
  <c r="AN449" i="36"/>
  <c r="AN481" i="36"/>
  <c r="AN513" i="36"/>
  <c r="AN545" i="36"/>
  <c r="AN577" i="36"/>
  <c r="AN609" i="36"/>
  <c r="AN641" i="36"/>
  <c r="AN673" i="36"/>
  <c r="AN705" i="36"/>
  <c r="AN737" i="36"/>
  <c r="AN769" i="36"/>
  <c r="AN801" i="36"/>
  <c r="AN833" i="36"/>
  <c r="AN865" i="36"/>
  <c r="K103" i="36"/>
  <c r="K119" i="36"/>
  <c r="K136" i="36"/>
  <c r="K152" i="36"/>
  <c r="K168" i="36"/>
  <c r="K180" i="36"/>
  <c r="K188" i="36"/>
  <c r="K196" i="36"/>
  <c r="K204" i="36"/>
  <c r="K212" i="36"/>
  <c r="K220" i="36"/>
  <c r="K228" i="36"/>
  <c r="K236" i="36"/>
  <c r="K244" i="36"/>
  <c r="K252" i="36"/>
  <c r="K260" i="36"/>
  <c r="K268" i="36"/>
  <c r="K276" i="36"/>
  <c r="K284" i="36"/>
  <c r="K292" i="36"/>
  <c r="K300" i="36"/>
  <c r="K308" i="36"/>
  <c r="K316" i="36"/>
  <c r="K324" i="36"/>
  <c r="K332" i="36"/>
  <c r="K340" i="36"/>
  <c r="K348" i="36"/>
  <c r="K356" i="36"/>
  <c r="K364" i="36"/>
  <c r="K372" i="36"/>
  <c r="K380" i="36"/>
  <c r="K388" i="36"/>
  <c r="K396" i="36"/>
  <c r="K404" i="36"/>
  <c r="K412" i="36"/>
  <c r="K420" i="36"/>
  <c r="K428" i="36"/>
  <c r="K436" i="36"/>
  <c r="K444" i="36"/>
  <c r="K452" i="36"/>
  <c r="K460" i="36"/>
  <c r="K468" i="36"/>
  <c r="K476" i="36"/>
  <c r="K484" i="36"/>
  <c r="K492" i="36"/>
  <c r="K500" i="36"/>
  <c r="K508" i="36"/>
  <c r="K516" i="36"/>
  <c r="K524" i="36"/>
  <c r="K532" i="36"/>
  <c r="K540" i="36"/>
  <c r="K548" i="36"/>
  <c r="K556" i="36"/>
  <c r="K564" i="36"/>
  <c r="K572" i="36"/>
  <c r="K580" i="36"/>
  <c r="K588" i="36"/>
  <c r="K596" i="36"/>
  <c r="K604" i="36"/>
  <c r="K612" i="36"/>
  <c r="K620" i="36"/>
  <c r="K628" i="36"/>
  <c r="K636" i="36"/>
  <c r="K644" i="36"/>
  <c r="K652" i="36"/>
  <c r="K660" i="36"/>
  <c r="K668" i="36"/>
  <c r="K676" i="36"/>
  <c r="K684" i="36"/>
  <c r="K692" i="36"/>
  <c r="K700" i="36"/>
  <c r="K708" i="36"/>
  <c r="K716" i="36"/>
  <c r="K724" i="36"/>
  <c r="K732" i="36"/>
  <c r="K740" i="36"/>
  <c r="K748" i="36"/>
  <c r="K756" i="36"/>
  <c r="K764" i="36"/>
  <c r="K772" i="36"/>
  <c r="K780" i="36"/>
  <c r="K788" i="36"/>
  <c r="K796" i="36"/>
  <c r="K804" i="36"/>
  <c r="K812" i="36"/>
  <c r="K820" i="36"/>
  <c r="K828" i="36"/>
  <c r="K836" i="36"/>
  <c r="K844" i="36"/>
  <c r="K852" i="36"/>
  <c r="K860" i="36"/>
  <c r="K868" i="36"/>
  <c r="K876" i="36"/>
  <c r="K884" i="36"/>
  <c r="Z94" i="36"/>
  <c r="Z102" i="36"/>
  <c r="Z110" i="36"/>
  <c r="Z118" i="36"/>
  <c r="Z126" i="36"/>
  <c r="Z134" i="36"/>
  <c r="Z142" i="36"/>
  <c r="Z150" i="36"/>
  <c r="Z158" i="36"/>
  <c r="Z166" i="36"/>
  <c r="Z174" i="36"/>
  <c r="Z182" i="36"/>
  <c r="Z190" i="36"/>
  <c r="Z198" i="36"/>
  <c r="Z206" i="36"/>
  <c r="Z214" i="36"/>
  <c r="Z222" i="36"/>
  <c r="Z230" i="36"/>
  <c r="Z238" i="36"/>
  <c r="Z246" i="36"/>
  <c r="Z254" i="36"/>
  <c r="Z262" i="36"/>
  <c r="Z270" i="36"/>
  <c r="Z278" i="36"/>
  <c r="Z286" i="36"/>
  <c r="Z294" i="36"/>
  <c r="Z302" i="36"/>
  <c r="Z310" i="36"/>
  <c r="Z318" i="36"/>
  <c r="Z326" i="36"/>
  <c r="Z334" i="36"/>
  <c r="Z342" i="36"/>
  <c r="Z350" i="36"/>
  <c r="Z358" i="36"/>
  <c r="Z366" i="36"/>
  <c r="Z374" i="36"/>
  <c r="Z382" i="36"/>
  <c r="Z390" i="36"/>
  <c r="Z398" i="36"/>
  <c r="Z406" i="36"/>
  <c r="Z414" i="36"/>
  <c r="Z422" i="36"/>
  <c r="Z430" i="36"/>
  <c r="Z438" i="36"/>
  <c r="Z446" i="36"/>
  <c r="Z454" i="36"/>
  <c r="Z462" i="36"/>
  <c r="Z470" i="36"/>
  <c r="Z478" i="36"/>
  <c r="Z486" i="36"/>
  <c r="Z494" i="36"/>
  <c r="Z502" i="36"/>
  <c r="Z510" i="36"/>
  <c r="Z518" i="36"/>
  <c r="Z526" i="36"/>
  <c r="Z534" i="36"/>
  <c r="Z542" i="36"/>
  <c r="Z550" i="36"/>
  <c r="Z558" i="36"/>
  <c r="Z566" i="36"/>
  <c r="Z574" i="36"/>
  <c r="Z582" i="36"/>
  <c r="Z590" i="36"/>
  <c r="Z598" i="36"/>
  <c r="Z606" i="36"/>
  <c r="Z614" i="36"/>
  <c r="Z622" i="36"/>
  <c r="Z630" i="36"/>
  <c r="Z638" i="36"/>
  <c r="Z646" i="36"/>
  <c r="Z654" i="36"/>
  <c r="Z662" i="36"/>
  <c r="Z670" i="36"/>
  <c r="Z678" i="36"/>
  <c r="Z686" i="36"/>
  <c r="Z694" i="36"/>
  <c r="Z702" i="36"/>
  <c r="Z710" i="36"/>
  <c r="Z718" i="36"/>
  <c r="Z726" i="36"/>
  <c r="Z734" i="36"/>
  <c r="Z742" i="36"/>
  <c r="Z750" i="36"/>
  <c r="Z758" i="36"/>
  <c r="Z766" i="36"/>
  <c r="Z774" i="36"/>
  <c r="Z782" i="36"/>
  <c r="Z790" i="36"/>
  <c r="Z798" i="36"/>
  <c r="Z806" i="36"/>
  <c r="Z814" i="36"/>
  <c r="Z822" i="36"/>
  <c r="Z830" i="36"/>
  <c r="Z838" i="36"/>
  <c r="Z846" i="36"/>
  <c r="Z854" i="36"/>
  <c r="Z862" i="36"/>
  <c r="Z870" i="36"/>
  <c r="Z878" i="36"/>
  <c r="Z886" i="36"/>
  <c r="AO96" i="36"/>
  <c r="AO104" i="36"/>
  <c r="AO112" i="36"/>
  <c r="AO120" i="36"/>
  <c r="AO128" i="36"/>
  <c r="AO136" i="36"/>
  <c r="AO144" i="36"/>
  <c r="AO152" i="36"/>
  <c r="AO160" i="36"/>
  <c r="AO168" i="36"/>
  <c r="AO176" i="36"/>
  <c r="AO184" i="36"/>
  <c r="AO192" i="36"/>
  <c r="AO200" i="36"/>
  <c r="AO208" i="36"/>
  <c r="AO216" i="36"/>
  <c r="AO224" i="36"/>
  <c r="AO232" i="36"/>
  <c r="AO240" i="36"/>
  <c r="AO248" i="36"/>
  <c r="AO256" i="36"/>
  <c r="AO264" i="36"/>
  <c r="AO272" i="36"/>
  <c r="AO280" i="36"/>
  <c r="AO288" i="36"/>
  <c r="AO296" i="36"/>
  <c r="AO304" i="36"/>
  <c r="AO312" i="36"/>
  <c r="AO320" i="36"/>
  <c r="AO328" i="36"/>
  <c r="AO336" i="36"/>
  <c r="AO344" i="36"/>
  <c r="AO352" i="36"/>
  <c r="AO360" i="36"/>
  <c r="AO368" i="36"/>
  <c r="AO376" i="36"/>
  <c r="AO384" i="36"/>
  <c r="AO392" i="36"/>
  <c r="AO400" i="36"/>
  <c r="AO408" i="36"/>
  <c r="AO416" i="36"/>
  <c r="AO424" i="36"/>
  <c r="AO432" i="36"/>
  <c r="AO440" i="36"/>
  <c r="AO448" i="36"/>
  <c r="AO456" i="36"/>
  <c r="AO464" i="36"/>
  <c r="AO472" i="36"/>
  <c r="AO480" i="36"/>
  <c r="AO488" i="36"/>
  <c r="AO496" i="36"/>
  <c r="AO504" i="36"/>
  <c r="AO512" i="36"/>
  <c r="AO520" i="36"/>
  <c r="AO528" i="36"/>
  <c r="AO536" i="36"/>
  <c r="AO544" i="36"/>
  <c r="AO552" i="36"/>
  <c r="AO560" i="36"/>
  <c r="AO568" i="36"/>
  <c r="AO576" i="36"/>
  <c r="AO584" i="36"/>
  <c r="AO592" i="36"/>
  <c r="AO600" i="36"/>
  <c r="AO608" i="36"/>
  <c r="AO616" i="36"/>
  <c r="AO624" i="36"/>
  <c r="AO632" i="36"/>
  <c r="AO640" i="36"/>
  <c r="AO648" i="36"/>
  <c r="AO656" i="36"/>
  <c r="AO664" i="36"/>
  <c r="AO672" i="36"/>
  <c r="AO680" i="36"/>
  <c r="AO688" i="36"/>
  <c r="AO696" i="36"/>
  <c r="AO704" i="36"/>
  <c r="AO712" i="36"/>
  <c r="AO720" i="36"/>
  <c r="AO728" i="36"/>
  <c r="AO736" i="36"/>
  <c r="AO744" i="36"/>
  <c r="AO752" i="36"/>
  <c r="AO760" i="36"/>
  <c r="AO768" i="36"/>
  <c r="AO776" i="36"/>
  <c r="AO784" i="36"/>
  <c r="AO792" i="36"/>
  <c r="AO800" i="36"/>
  <c r="AO808" i="36"/>
  <c r="AO816" i="36"/>
  <c r="AO824" i="36"/>
  <c r="AO832" i="36"/>
  <c r="AO840" i="36"/>
  <c r="AO848" i="36"/>
  <c r="AO856" i="36"/>
  <c r="AO864" i="36"/>
  <c r="AO872" i="36"/>
  <c r="AO880" i="36"/>
  <c r="L100" i="36"/>
  <c r="L102" i="36"/>
  <c r="L110" i="36"/>
  <c r="L118" i="36"/>
  <c r="L127" i="36"/>
  <c r="L135" i="36"/>
  <c r="J792" i="36"/>
  <c r="Y250" i="36"/>
  <c r="Y458" i="36"/>
  <c r="Y519" i="36"/>
  <c r="Y551" i="36"/>
  <c r="Y583" i="36"/>
  <c r="Y615" i="36"/>
  <c r="Y647" i="36"/>
  <c r="Y679" i="36"/>
  <c r="Y711" i="36"/>
  <c r="Y743" i="36"/>
  <c r="Y775" i="36"/>
  <c r="Y807" i="36"/>
  <c r="Y839" i="36"/>
  <c r="Y871" i="36"/>
  <c r="AN105" i="36"/>
  <c r="AN137" i="36"/>
  <c r="AN169" i="36"/>
  <c r="AN201" i="36"/>
  <c r="AN233" i="36"/>
  <c r="AN265" i="36"/>
  <c r="AN297" i="36"/>
  <c r="AN329" i="36"/>
  <c r="AN361" i="36"/>
  <c r="AN393" i="36"/>
  <c r="AN425" i="36"/>
  <c r="AN457" i="36"/>
  <c r="AN489" i="36"/>
  <c r="AN521" i="36"/>
  <c r="AN553" i="36"/>
  <c r="AN585" i="36"/>
  <c r="AN617" i="36"/>
  <c r="AN649" i="36"/>
  <c r="AN681" i="36"/>
  <c r="AN713" i="36"/>
  <c r="AN745" i="36"/>
  <c r="AN777" i="36"/>
  <c r="AN809" i="36"/>
  <c r="AN841" i="36"/>
  <c r="AN873" i="36"/>
  <c r="K106" i="36"/>
  <c r="K122" i="36"/>
  <c r="K139" i="36"/>
  <c r="K155" i="36"/>
  <c r="K171" i="36"/>
  <c r="K182" i="36"/>
  <c r="K190" i="36"/>
  <c r="K198" i="36"/>
  <c r="K206" i="36"/>
  <c r="K214" i="36"/>
  <c r="K222" i="36"/>
  <c r="K230" i="36"/>
  <c r="K238" i="36"/>
  <c r="K246" i="36"/>
  <c r="K254" i="36"/>
  <c r="K262" i="36"/>
  <c r="K270" i="36"/>
  <c r="K278" i="36"/>
  <c r="K286" i="36"/>
  <c r="K294" i="36"/>
  <c r="K302" i="36"/>
  <c r="K310" i="36"/>
  <c r="K318" i="36"/>
  <c r="K326" i="36"/>
  <c r="K334" i="36"/>
  <c r="K342" i="36"/>
  <c r="K350" i="36"/>
  <c r="K358" i="36"/>
  <c r="K366" i="36"/>
  <c r="K374" i="36"/>
  <c r="K382" i="36"/>
  <c r="K390" i="36"/>
  <c r="K398" i="36"/>
  <c r="K406" i="36"/>
  <c r="K414" i="36"/>
  <c r="K422" i="36"/>
  <c r="K430" i="36"/>
  <c r="K438" i="36"/>
  <c r="K446" i="36"/>
  <c r="K454" i="36"/>
  <c r="K462" i="36"/>
  <c r="K470" i="36"/>
  <c r="K478" i="36"/>
  <c r="K486" i="36"/>
  <c r="K494" i="36"/>
  <c r="K502" i="36"/>
  <c r="K510" i="36"/>
  <c r="K518" i="36"/>
  <c r="K526" i="36"/>
  <c r="K534" i="36"/>
  <c r="K542" i="36"/>
  <c r="K550" i="36"/>
  <c r="K558" i="36"/>
  <c r="K566" i="36"/>
  <c r="K574" i="36"/>
  <c r="K582" i="36"/>
  <c r="K590" i="36"/>
  <c r="K598" i="36"/>
  <c r="K606" i="36"/>
  <c r="K614" i="36"/>
  <c r="K622" i="36"/>
  <c r="K630" i="36"/>
  <c r="K638" i="36"/>
  <c r="K646" i="36"/>
  <c r="K654" i="36"/>
  <c r="K662" i="36"/>
  <c r="K670" i="36"/>
  <c r="K678" i="36"/>
  <c r="K686" i="36"/>
  <c r="K694" i="36"/>
  <c r="K702" i="36"/>
  <c r="K710" i="36"/>
  <c r="K718" i="36"/>
  <c r="K726" i="36"/>
  <c r="K734" i="36"/>
  <c r="K742" i="36"/>
  <c r="K750" i="36"/>
  <c r="K758" i="36"/>
  <c r="K766" i="36"/>
  <c r="K774" i="36"/>
  <c r="K782" i="36"/>
  <c r="K790" i="36"/>
  <c r="K798" i="36"/>
  <c r="K806" i="36"/>
  <c r="K814" i="36"/>
  <c r="K822" i="36"/>
  <c r="K830" i="36"/>
  <c r="K838" i="36"/>
  <c r="K846" i="36"/>
  <c r="K854" i="36"/>
  <c r="K862" i="36"/>
  <c r="K870" i="36"/>
  <c r="K878" i="36"/>
  <c r="K886" i="36"/>
  <c r="Z96" i="36"/>
  <c r="Z104" i="36"/>
  <c r="Z112" i="36"/>
  <c r="Z120" i="36"/>
  <c r="Z128" i="36"/>
  <c r="Z136" i="36"/>
  <c r="Z144" i="36"/>
  <c r="Z152" i="36"/>
  <c r="Z160" i="36"/>
  <c r="Z168" i="36"/>
  <c r="Z176" i="36"/>
  <c r="Z184" i="36"/>
  <c r="Z192" i="36"/>
  <c r="Z200" i="36"/>
  <c r="Z208" i="36"/>
  <c r="Z216" i="36"/>
  <c r="Z224" i="36"/>
  <c r="Z232" i="36"/>
  <c r="Z240" i="36"/>
  <c r="Z248" i="36"/>
  <c r="Z256" i="36"/>
  <c r="Z264" i="36"/>
  <c r="Z272" i="36"/>
  <c r="Z280" i="36"/>
  <c r="Z288" i="36"/>
  <c r="Z296" i="36"/>
  <c r="Z304" i="36"/>
  <c r="Z312" i="36"/>
  <c r="Z320" i="36"/>
  <c r="Z328" i="36"/>
  <c r="Z336" i="36"/>
  <c r="Z344" i="36"/>
  <c r="Z352" i="36"/>
  <c r="Z360" i="36"/>
  <c r="Z368" i="36"/>
  <c r="Z376" i="36"/>
  <c r="Z384" i="36"/>
  <c r="Z392" i="36"/>
  <c r="Z400" i="36"/>
  <c r="Z408" i="36"/>
  <c r="Z416" i="36"/>
  <c r="Z424" i="36"/>
  <c r="Z432" i="36"/>
  <c r="Z440" i="36"/>
  <c r="Z448" i="36"/>
  <c r="Z456" i="36"/>
  <c r="Z464" i="36"/>
  <c r="Z472" i="36"/>
  <c r="Z480" i="36"/>
  <c r="Z488" i="36"/>
  <c r="Z496" i="36"/>
  <c r="Z504" i="36"/>
  <c r="Z512" i="36"/>
  <c r="Z520" i="36"/>
  <c r="Z528" i="36"/>
  <c r="Z536" i="36"/>
  <c r="Z544" i="36"/>
  <c r="Z552" i="36"/>
  <c r="Z560" i="36"/>
  <c r="Z568" i="36"/>
  <c r="Z576" i="36"/>
  <c r="Z592" i="36"/>
  <c r="Z600" i="36"/>
  <c r="Z608" i="36"/>
  <c r="Z616" i="36"/>
  <c r="Z624" i="36"/>
  <c r="Z632" i="36"/>
  <c r="Z640" i="36"/>
  <c r="Z648" i="36"/>
  <c r="Z656" i="36"/>
  <c r="Z664" i="36"/>
  <c r="Z672" i="36"/>
  <c r="Z680" i="36"/>
  <c r="Z688" i="36"/>
  <c r="Z696" i="36"/>
  <c r="Z704" i="36"/>
  <c r="Z712" i="36"/>
  <c r="Z720" i="36"/>
  <c r="Z728" i="36"/>
  <c r="Z736" i="36"/>
  <c r="Z744" i="36"/>
  <c r="Z752" i="36"/>
  <c r="Z760" i="36"/>
  <c r="Z776" i="36"/>
  <c r="Z792" i="36"/>
  <c r="Z800" i="36"/>
  <c r="Z808" i="36"/>
  <c r="Z816" i="36"/>
  <c r="Z824" i="36"/>
  <c r="Z832" i="36"/>
  <c r="Z840" i="36"/>
  <c r="Z848" i="36"/>
  <c r="Z864" i="36"/>
  <c r="Z872" i="36"/>
  <c r="Z880" i="36"/>
  <c r="Z888" i="36"/>
  <c r="AO98" i="36"/>
  <c r="AO106" i="36"/>
  <c r="AO114" i="36"/>
  <c r="AO122" i="36"/>
  <c r="AO130" i="36"/>
  <c r="AO138" i="36"/>
  <c r="AO146" i="36"/>
  <c r="AO154" i="36"/>
  <c r="AO162" i="36"/>
  <c r="AO170" i="36"/>
  <c r="AO178" i="36"/>
  <c r="AO186" i="36"/>
  <c r="AO194" i="36"/>
  <c r="AO202" i="36"/>
  <c r="AO210" i="36"/>
  <c r="AO218" i="36"/>
  <c r="AO226" i="36"/>
  <c r="AO234" i="36"/>
  <c r="AO242" i="36"/>
  <c r="AO250" i="36"/>
  <c r="AO258" i="36"/>
  <c r="AO266" i="36"/>
  <c r="AO274" i="36"/>
  <c r="AO282" i="36"/>
  <c r="AO290" i="36"/>
  <c r="AO298" i="36"/>
  <c r="AO306" i="36"/>
  <c r="AO314" i="36"/>
  <c r="AO322" i="36"/>
  <c r="AO330" i="36"/>
  <c r="AO338" i="36"/>
  <c r="AO346" i="36"/>
  <c r="AO354" i="36"/>
  <c r="AO362" i="36"/>
  <c r="AO370" i="36"/>
  <c r="AO378" i="36"/>
  <c r="AO386" i="36"/>
  <c r="AO394" i="36"/>
  <c r="AO402" i="36"/>
  <c r="AO410" i="36"/>
  <c r="AO418" i="36"/>
  <c r="AO426" i="36"/>
  <c r="AO434" i="36"/>
  <c r="AO442" i="36"/>
  <c r="AO450" i="36"/>
  <c r="AO458" i="36"/>
  <c r="AO466" i="36"/>
  <c r="AO474" i="36"/>
  <c r="AO482" i="36"/>
  <c r="AO490" i="36"/>
  <c r="AO498" i="36"/>
  <c r="AO506" i="36"/>
  <c r="AO514" i="36"/>
  <c r="AO522" i="36"/>
  <c r="AO530" i="36"/>
  <c r="AO538" i="36"/>
  <c r="AO546" i="36"/>
  <c r="AO554" i="36"/>
  <c r="AO562" i="36"/>
  <c r="AO570" i="36"/>
  <c r="AO578" i="36"/>
  <c r="AO586" i="36"/>
  <c r="AO594" i="36"/>
  <c r="AO602" i="36"/>
  <c r="AO610" i="36"/>
  <c r="AO618" i="36"/>
  <c r="AO626" i="36"/>
  <c r="AO634" i="36"/>
  <c r="AO642" i="36"/>
  <c r="AO650" i="36"/>
  <c r="AO658" i="36"/>
  <c r="AO666" i="36"/>
  <c r="AO674" i="36"/>
  <c r="AO682" i="36"/>
  <c r="AO690" i="36"/>
  <c r="AO698" i="36"/>
  <c r="AO706" i="36"/>
  <c r="AO714" i="36"/>
  <c r="AO722" i="36"/>
  <c r="AO730" i="36"/>
  <c r="AO738" i="36"/>
  <c r="Y439" i="36"/>
  <c r="Y738" i="36"/>
  <c r="AN196" i="36"/>
  <c r="AN452" i="36"/>
  <c r="AN708" i="36"/>
  <c r="K121" i="36"/>
  <c r="K213" i="36"/>
  <c r="K277" i="36"/>
  <c r="K341" i="36"/>
  <c r="K405" i="36"/>
  <c r="K469" i="36"/>
  <c r="K533" i="36"/>
  <c r="K597" i="36"/>
  <c r="K661" i="36"/>
  <c r="K725" i="36"/>
  <c r="K789" i="36"/>
  <c r="K853" i="36"/>
  <c r="Z119" i="36"/>
  <c r="Z183" i="36"/>
  <c r="Z247" i="36"/>
  <c r="Z311" i="36"/>
  <c r="Z375" i="36"/>
  <c r="Z439" i="36"/>
  <c r="Z567" i="36"/>
  <c r="Z631" i="36"/>
  <c r="Z695" i="36"/>
  <c r="Z759" i="36"/>
  <c r="Z823" i="36"/>
  <c r="Z887" i="36"/>
  <c r="AO153" i="36"/>
  <c r="AO217" i="36"/>
  <c r="AO281" i="36"/>
  <c r="AO345" i="36"/>
  <c r="AO409" i="36"/>
  <c r="AO473" i="36"/>
  <c r="AO537" i="36"/>
  <c r="AO601" i="36"/>
  <c r="AO665" i="36"/>
  <c r="AO729" i="36"/>
  <c r="AO769" i="36"/>
  <c r="AO801" i="36"/>
  <c r="AO833" i="36"/>
  <c r="AO865" i="36"/>
  <c r="L95" i="36"/>
  <c r="L112" i="36"/>
  <c r="L124" i="36"/>
  <c r="L138" i="36"/>
  <c r="L146" i="36"/>
  <c r="L154" i="36"/>
  <c r="L162" i="36"/>
  <c r="L170" i="36"/>
  <c r="L178" i="36"/>
  <c r="L186" i="36"/>
  <c r="L194" i="36"/>
  <c r="L202" i="36"/>
  <c r="L210" i="36"/>
  <c r="L218" i="36"/>
  <c r="L226" i="36"/>
  <c r="L234" i="36"/>
  <c r="L242" i="36"/>
  <c r="L250" i="36"/>
  <c r="L258" i="36"/>
  <c r="L266" i="36"/>
  <c r="L274" i="36"/>
  <c r="L282" i="36"/>
  <c r="L290" i="36"/>
  <c r="L298" i="36"/>
  <c r="L306" i="36"/>
  <c r="L314" i="36"/>
  <c r="L322" i="36"/>
  <c r="L330" i="36"/>
  <c r="L338" i="36"/>
  <c r="L346" i="36"/>
  <c r="L354" i="36"/>
  <c r="L362" i="36"/>
  <c r="L370" i="36"/>
  <c r="L378" i="36"/>
  <c r="L386" i="36"/>
  <c r="L394" i="36"/>
  <c r="L402" i="36"/>
  <c r="L410" i="36"/>
  <c r="L418" i="36"/>
  <c r="L426" i="36"/>
  <c r="L434" i="36"/>
  <c r="L442" i="36"/>
  <c r="L450" i="36"/>
  <c r="L458" i="36"/>
  <c r="L466" i="36"/>
  <c r="L474" i="36"/>
  <c r="L482" i="36"/>
  <c r="L490" i="36"/>
  <c r="L498" i="36"/>
  <c r="L506" i="36"/>
  <c r="L514" i="36"/>
  <c r="L522" i="36"/>
  <c r="L530" i="36"/>
  <c r="L538" i="36"/>
  <c r="L546" i="36"/>
  <c r="L554" i="36"/>
  <c r="L562" i="36"/>
  <c r="L570" i="36"/>
  <c r="L578" i="36"/>
  <c r="L586" i="36"/>
  <c r="L594" i="36"/>
  <c r="L602" i="36"/>
  <c r="L610" i="36"/>
  <c r="L618" i="36"/>
  <c r="L626" i="36"/>
  <c r="L634" i="36"/>
  <c r="L642" i="36"/>
  <c r="L650" i="36"/>
  <c r="L658" i="36"/>
  <c r="L666" i="36"/>
  <c r="L674" i="36"/>
  <c r="L682" i="36"/>
  <c r="L690" i="36"/>
  <c r="L698" i="36"/>
  <c r="L706" i="36"/>
  <c r="L714" i="36"/>
  <c r="L722" i="36"/>
  <c r="L730" i="36"/>
  <c r="L738" i="36"/>
  <c r="L746" i="36"/>
  <c r="L754" i="36"/>
  <c r="L762" i="36"/>
  <c r="L770" i="36"/>
  <c r="L778" i="36"/>
  <c r="L786" i="36"/>
  <c r="L794" i="36"/>
  <c r="L802" i="36"/>
  <c r="L810" i="36"/>
  <c r="L818" i="36"/>
  <c r="L826" i="36"/>
  <c r="L834" i="36"/>
  <c r="L842" i="36"/>
  <c r="L850" i="36"/>
  <c r="L858" i="36"/>
  <c r="L866" i="36"/>
  <c r="L874" i="36"/>
  <c r="L882" i="36"/>
  <c r="L890" i="36"/>
  <c r="AA100" i="36"/>
  <c r="AA108" i="36"/>
  <c r="AA116" i="36"/>
  <c r="AA124" i="36"/>
  <c r="AA132" i="36"/>
  <c r="AA140" i="36"/>
  <c r="AA148" i="36"/>
  <c r="AA156" i="36"/>
  <c r="AA164" i="36"/>
  <c r="AA172" i="36"/>
  <c r="AA180" i="36"/>
  <c r="AA188" i="36"/>
  <c r="AA196" i="36"/>
  <c r="AA204" i="36"/>
  <c r="AA212" i="36"/>
  <c r="AA220" i="36"/>
  <c r="AA228" i="36"/>
  <c r="AA236" i="36"/>
  <c r="AA244" i="36"/>
  <c r="AA252" i="36"/>
  <c r="AA260" i="36"/>
  <c r="AA268" i="36"/>
  <c r="AA276" i="36"/>
  <c r="AA284" i="36"/>
  <c r="AA292" i="36"/>
  <c r="AA300" i="36"/>
  <c r="AA308" i="36"/>
  <c r="AA316" i="36"/>
  <c r="AA324" i="36"/>
  <c r="AA332" i="36"/>
  <c r="AA340" i="36"/>
  <c r="AA348" i="36"/>
  <c r="AA356" i="36"/>
  <c r="AA364" i="36"/>
  <c r="AA372" i="36"/>
  <c r="AA380" i="36"/>
  <c r="AA388" i="36"/>
  <c r="AA396" i="36"/>
  <c r="AA404" i="36"/>
  <c r="AA412" i="36"/>
  <c r="AA420" i="36"/>
  <c r="AA428" i="36"/>
  <c r="AA436" i="36"/>
  <c r="AA444" i="36"/>
  <c r="AA452" i="36"/>
  <c r="AA460" i="36"/>
  <c r="AA468" i="36"/>
  <c r="AA476" i="36"/>
  <c r="AA484" i="36"/>
  <c r="AA492" i="36"/>
  <c r="AA500" i="36"/>
  <c r="AA508" i="36"/>
  <c r="AA516" i="36"/>
  <c r="AA524" i="36"/>
  <c r="AA532" i="36"/>
  <c r="AA540" i="36"/>
  <c r="AA548" i="36"/>
  <c r="AA556" i="36"/>
  <c r="AA564" i="36"/>
  <c r="AA572" i="36"/>
  <c r="AA580" i="36"/>
  <c r="AA588" i="36"/>
  <c r="AA596" i="36"/>
  <c r="AA604" i="36"/>
  <c r="AA612" i="36"/>
  <c r="AA620" i="36"/>
  <c r="AA628" i="36"/>
  <c r="AA636" i="36"/>
  <c r="AA644" i="36"/>
  <c r="AA652" i="36"/>
  <c r="AA660" i="36"/>
  <c r="AA668" i="36"/>
  <c r="AA676" i="36"/>
  <c r="AA684" i="36"/>
  <c r="AA692" i="36"/>
  <c r="AA700" i="36"/>
  <c r="AA716" i="36"/>
  <c r="AA724" i="36"/>
  <c r="AA732" i="36"/>
  <c r="AA740" i="36"/>
  <c r="AA756" i="36"/>
  <c r="AA764" i="36"/>
  <c r="AA772" i="36"/>
  <c r="AA780" i="36"/>
  <c r="AA788" i="36"/>
  <c r="AA796" i="36"/>
  <c r="AA812" i="36"/>
  <c r="AA820" i="36"/>
  <c r="AA828" i="36"/>
  <c r="AA836" i="36"/>
  <c r="AA844" i="36"/>
  <c r="AA852" i="36"/>
  <c r="AA860" i="36"/>
  <c r="AA868" i="36"/>
  <c r="AA876" i="36"/>
  <c r="AA884" i="36"/>
  <c r="AP94" i="36"/>
  <c r="AP102" i="36"/>
  <c r="AP110" i="36"/>
  <c r="AP118" i="36"/>
  <c r="AP126" i="36"/>
  <c r="AP134" i="36"/>
  <c r="AP142" i="36"/>
  <c r="AP150" i="36"/>
  <c r="AP158" i="36"/>
  <c r="AP166" i="36"/>
  <c r="AP174" i="36"/>
  <c r="AP182" i="36"/>
  <c r="AP190" i="36"/>
  <c r="AP198" i="36"/>
  <c r="AP206" i="36"/>
  <c r="AP214" i="36"/>
  <c r="AP222" i="36"/>
  <c r="AP230" i="36"/>
  <c r="AP238" i="36"/>
  <c r="AP246" i="36"/>
  <c r="AP254" i="36"/>
  <c r="AP262" i="36"/>
  <c r="AP270" i="36"/>
  <c r="AP278" i="36"/>
  <c r="AP286" i="36"/>
  <c r="AP294" i="36"/>
  <c r="AP302" i="36"/>
  <c r="AP310" i="36"/>
  <c r="AP318" i="36"/>
  <c r="AP326" i="36"/>
  <c r="AP334" i="36"/>
  <c r="AP342" i="36"/>
  <c r="AP350" i="36"/>
  <c r="AP358" i="36"/>
  <c r="AP366" i="36"/>
  <c r="AP374" i="36"/>
  <c r="AP382" i="36"/>
  <c r="AP390" i="36"/>
  <c r="AP398" i="36"/>
  <c r="AP406" i="36"/>
  <c r="AP414" i="36"/>
  <c r="AP422" i="36"/>
  <c r="AP430" i="36"/>
  <c r="AP438" i="36"/>
  <c r="AP446" i="36"/>
  <c r="AP454" i="36"/>
  <c r="AP462" i="36"/>
  <c r="AP470" i="36"/>
  <c r="AP478" i="36"/>
  <c r="AP486" i="36"/>
  <c r="AP494" i="36"/>
  <c r="AP502" i="36"/>
  <c r="AP510" i="36"/>
  <c r="AP518" i="36"/>
  <c r="AP526" i="36"/>
  <c r="AP534" i="36"/>
  <c r="AP542" i="36"/>
  <c r="AP550" i="36"/>
  <c r="AP558" i="36"/>
  <c r="AP566" i="36"/>
  <c r="AP574" i="36"/>
  <c r="AP582" i="36"/>
  <c r="AP590" i="36"/>
  <c r="AP598" i="36"/>
  <c r="AP606" i="36"/>
  <c r="AP614" i="36"/>
  <c r="AP622" i="36"/>
  <c r="AP630" i="36"/>
  <c r="AP638" i="36"/>
  <c r="AP654" i="36"/>
  <c r="AP662" i="36"/>
  <c r="AP670" i="36"/>
  <c r="AP678" i="36"/>
  <c r="AP686" i="36"/>
  <c r="AP694" i="36"/>
  <c r="AP702" i="36"/>
  <c r="AP710" i="36"/>
  <c r="AP718" i="36"/>
  <c r="AP726" i="36"/>
  <c r="AP734" i="36"/>
  <c r="AP742" i="36"/>
  <c r="AP750" i="36"/>
  <c r="AP758" i="36"/>
  <c r="AP766" i="36"/>
  <c r="AP774" i="36"/>
  <c r="AP782" i="36"/>
  <c r="AP790" i="36"/>
  <c r="AP798" i="36"/>
  <c r="AP806" i="36"/>
  <c r="AP814" i="36"/>
  <c r="AP822" i="36"/>
  <c r="AP830" i="36"/>
  <c r="AP838" i="36"/>
  <c r="AP846" i="36"/>
  <c r="AP854" i="36"/>
  <c r="Y514" i="36"/>
  <c r="Y770" i="36"/>
  <c r="AN228" i="36"/>
  <c r="AN484" i="36"/>
  <c r="AN740" i="36"/>
  <c r="K138" i="36"/>
  <c r="K221" i="36"/>
  <c r="K285" i="36"/>
  <c r="K349" i="36"/>
  <c r="K413" i="36"/>
  <c r="K477" i="36"/>
  <c r="K541" i="36"/>
  <c r="K605" i="36"/>
  <c r="K669" i="36"/>
  <c r="K733" i="36"/>
  <c r="K797" i="36"/>
  <c r="K861" i="36"/>
  <c r="Z127" i="36"/>
  <c r="Z191" i="36"/>
  <c r="Z255" i="36"/>
  <c r="Z319" i="36"/>
  <c r="Z383" i="36"/>
  <c r="Z447" i="36"/>
  <c r="Z511" i="36"/>
  <c r="Z575" i="36"/>
  <c r="Z639" i="36"/>
  <c r="Z703" i="36"/>
  <c r="Z767" i="36"/>
  <c r="Z831" i="36"/>
  <c r="AO97" i="36"/>
  <c r="AO161" i="36"/>
  <c r="AO225" i="36"/>
  <c r="AO289" i="36"/>
  <c r="AO353" i="36"/>
  <c r="AO417" i="36"/>
  <c r="AO481" i="36"/>
  <c r="AO545" i="36"/>
  <c r="AO609" i="36"/>
  <c r="AO673" i="36"/>
  <c r="AO737" i="36"/>
  <c r="AO770" i="36"/>
  <c r="AO802" i="36"/>
  <c r="AO834" i="36"/>
  <c r="AO866" i="36"/>
  <c r="L98" i="36"/>
  <c r="L113" i="36"/>
  <c r="L128" i="36"/>
  <c r="L139" i="36"/>
  <c r="L147" i="36"/>
  <c r="L155" i="36"/>
  <c r="L163" i="36"/>
  <c r="L171" i="36"/>
  <c r="L179" i="36"/>
  <c r="L187" i="36"/>
  <c r="L195" i="36"/>
  <c r="L203" i="36"/>
  <c r="L211" i="36"/>
  <c r="L219" i="36"/>
  <c r="L227" i="36"/>
  <c r="L235" i="36"/>
  <c r="L243" i="36"/>
  <c r="L251" i="36"/>
  <c r="L259" i="36"/>
  <c r="L267" i="36"/>
  <c r="L275" i="36"/>
  <c r="L283" i="36"/>
  <c r="L291" i="36"/>
  <c r="L299" i="36"/>
  <c r="L307" i="36"/>
  <c r="L315" i="36"/>
  <c r="L323" i="36"/>
  <c r="L331" i="36"/>
  <c r="L339" i="36"/>
  <c r="L347" i="36"/>
  <c r="L355" i="36"/>
  <c r="L363" i="36"/>
  <c r="L371" i="36"/>
  <c r="L379" i="36"/>
  <c r="L387" i="36"/>
  <c r="L395" i="36"/>
  <c r="L403" i="36"/>
  <c r="L411" i="36"/>
  <c r="L419" i="36"/>
  <c r="L427" i="36"/>
  <c r="L435" i="36"/>
  <c r="L443" i="36"/>
  <c r="L451" i="36"/>
  <c r="L459" i="36"/>
  <c r="L467" i="36"/>
  <c r="L475" i="36"/>
  <c r="L483" i="36"/>
  <c r="L491" i="36"/>
  <c r="L499" i="36"/>
  <c r="L507" i="36"/>
  <c r="L515" i="36"/>
  <c r="L523" i="36"/>
  <c r="L531" i="36"/>
  <c r="L539" i="36"/>
  <c r="L547" i="36"/>
  <c r="L555" i="36"/>
  <c r="L563" i="36"/>
  <c r="L571" i="36"/>
  <c r="L579" i="36"/>
  <c r="L587" i="36"/>
  <c r="L595" i="36"/>
  <c r="L603" i="36"/>
  <c r="L611" i="36"/>
  <c r="L619" i="36"/>
  <c r="L627" i="36"/>
  <c r="L635" i="36"/>
  <c r="L643" i="36"/>
  <c r="L651" i="36"/>
  <c r="L659" i="36"/>
  <c r="L667" i="36"/>
  <c r="L675" i="36"/>
  <c r="L683" i="36"/>
  <c r="L691" i="36"/>
  <c r="L699" i="36"/>
  <c r="L707" i="36"/>
  <c r="L715" i="36"/>
  <c r="L723" i="36"/>
  <c r="L731" i="36"/>
  <c r="L739" i="36"/>
  <c r="L747" i="36"/>
  <c r="L755" i="36"/>
  <c r="L763" i="36"/>
  <c r="L771" i="36"/>
  <c r="L779" i="36"/>
  <c r="L787" i="36"/>
  <c r="L795" i="36"/>
  <c r="L803" i="36"/>
  <c r="L811" i="36"/>
  <c r="L819" i="36"/>
  <c r="L827" i="36"/>
  <c r="L835" i="36"/>
  <c r="L843" i="36"/>
  <c r="L851" i="36"/>
  <c r="L859" i="36"/>
  <c r="L867" i="36"/>
  <c r="L875" i="36"/>
  <c r="L883" i="36"/>
  <c r="AA93" i="36"/>
  <c r="AA101" i="36"/>
  <c r="AA109" i="36"/>
  <c r="AA117" i="36"/>
  <c r="AA125" i="36"/>
  <c r="AA133" i="36"/>
  <c r="AA141" i="36"/>
  <c r="AA149" i="36"/>
  <c r="AA157" i="36"/>
  <c r="AA165" i="36"/>
  <c r="AA173" i="36"/>
  <c r="AA181" i="36"/>
  <c r="AA189" i="36"/>
  <c r="AA197" i="36"/>
  <c r="AA205" i="36"/>
  <c r="AA213" i="36"/>
  <c r="AA221" i="36"/>
  <c r="AA229" i="36"/>
  <c r="AA237" i="36"/>
  <c r="AA245" i="36"/>
  <c r="AA253" i="36"/>
  <c r="AA261" i="36"/>
  <c r="AA269" i="36"/>
  <c r="AA277" i="36"/>
  <c r="AA285" i="36"/>
  <c r="AA293" i="36"/>
  <c r="AA301" i="36"/>
  <c r="AA309" i="36"/>
  <c r="AA317" i="36"/>
  <c r="AA325" i="36"/>
  <c r="AA333" i="36"/>
  <c r="AA341" i="36"/>
  <c r="AA349" i="36"/>
  <c r="AA357" i="36"/>
  <c r="AA365" i="36"/>
  <c r="AA373" i="36"/>
  <c r="AA381" i="36"/>
  <c r="AA389" i="36"/>
  <c r="AA397" i="36"/>
  <c r="AA405" i="36"/>
  <c r="AA413" i="36"/>
  <c r="AA421" i="36"/>
  <c r="AA429" i="36"/>
  <c r="AA437" i="36"/>
  <c r="AA445" i="36"/>
  <c r="AA453" i="36"/>
  <c r="AA461" i="36"/>
  <c r="AA469" i="36"/>
  <c r="AA477" i="36"/>
  <c r="AA485" i="36"/>
  <c r="AA493" i="36"/>
  <c r="AA501" i="36"/>
  <c r="AA509" i="36"/>
  <c r="AA517" i="36"/>
  <c r="AA525" i="36"/>
  <c r="AA533" i="36"/>
  <c r="AA541" i="36"/>
  <c r="AA549" i="36"/>
  <c r="AA557" i="36"/>
  <c r="AA565" i="36"/>
  <c r="AA573" i="36"/>
  <c r="AA581" i="36"/>
  <c r="AA589" i="36"/>
  <c r="AA597" i="36"/>
  <c r="AA605" i="36"/>
  <c r="AA613" i="36"/>
  <c r="AA621" i="36"/>
  <c r="AA629" i="36"/>
  <c r="AA637" i="36"/>
  <c r="AA645" i="36"/>
  <c r="AA653" i="36"/>
  <c r="AA661" i="36"/>
  <c r="AA669" i="36"/>
  <c r="AA677" i="36"/>
  <c r="AA685" i="36"/>
  <c r="AA693" i="36"/>
  <c r="AA709" i="36"/>
  <c r="AA717" i="36"/>
  <c r="AA725" i="36"/>
  <c r="AA733" i="36"/>
  <c r="AA741" i="36"/>
  <c r="AA749" i="36"/>
  <c r="AA757" i="36"/>
  <c r="AA765" i="36"/>
  <c r="AA773" i="36"/>
  <c r="AA781" i="36"/>
  <c r="AA789" i="36"/>
  <c r="AA797" i="36"/>
  <c r="AA805" i="36"/>
  <c r="AA813" i="36"/>
  <c r="AA821" i="36"/>
  <c r="AA829" i="36"/>
  <c r="AA837" i="36"/>
  <c r="AA853" i="36"/>
  <c r="AA869" i="36"/>
  <c r="AA877" i="36"/>
  <c r="AA885" i="36"/>
  <c r="AP95" i="36"/>
  <c r="AP103" i="36"/>
  <c r="AP111" i="36"/>
  <c r="AP119" i="36"/>
  <c r="AP127" i="36"/>
  <c r="AP135" i="36"/>
  <c r="AP143" i="36"/>
  <c r="AP151" i="36"/>
  <c r="AP159" i="36"/>
  <c r="AP167" i="36"/>
  <c r="AP175" i="36"/>
  <c r="AP183" i="36"/>
  <c r="AP191" i="36"/>
  <c r="AP199" i="36"/>
  <c r="AP207" i="36"/>
  <c r="AP215" i="36"/>
  <c r="AP223" i="36"/>
  <c r="AP231" i="36"/>
  <c r="AP239" i="36"/>
  <c r="AP247" i="36"/>
  <c r="AP255" i="36"/>
  <c r="AP263" i="36"/>
  <c r="AP271" i="36"/>
  <c r="AP279" i="36"/>
  <c r="AP287" i="36"/>
  <c r="AP295" i="36"/>
  <c r="AP303" i="36"/>
  <c r="AP311" i="36"/>
  <c r="AP319" i="36"/>
  <c r="AP327" i="36"/>
  <c r="AP335" i="36"/>
  <c r="AP343" i="36"/>
  <c r="AP351" i="36"/>
  <c r="AP359" i="36"/>
  <c r="AP367" i="36"/>
  <c r="AP375" i="36"/>
  <c r="AP383" i="36"/>
  <c r="AP391" i="36"/>
  <c r="AP399" i="36"/>
  <c r="AP407" i="36"/>
  <c r="AP415" i="36"/>
  <c r="AP423" i="36"/>
  <c r="AP431" i="36"/>
  <c r="AP439" i="36"/>
  <c r="AP447" i="36"/>
  <c r="AP455" i="36"/>
  <c r="AP463" i="36"/>
  <c r="AP471" i="36"/>
  <c r="AP479" i="36"/>
  <c r="AP487" i="36"/>
  <c r="AP495" i="36"/>
  <c r="AP503" i="36"/>
  <c r="AP511" i="36"/>
  <c r="AP519" i="36"/>
  <c r="AP527" i="36"/>
  <c r="AP535" i="36"/>
  <c r="AP543" i="36"/>
  <c r="AP551" i="36"/>
  <c r="AP559" i="36"/>
  <c r="AP567" i="36"/>
  <c r="AP575" i="36"/>
  <c r="AP583" i="36"/>
  <c r="AP591" i="36"/>
  <c r="AP599" i="36"/>
  <c r="AP607" i="36"/>
  <c r="AP615" i="36"/>
  <c r="AP623" i="36"/>
  <c r="AP631" i="36"/>
  <c r="AP639" i="36"/>
  <c r="AP647" i="36"/>
  <c r="AP655" i="36"/>
  <c r="AP663" i="36"/>
  <c r="AP671" i="36"/>
  <c r="AP679" i="36"/>
  <c r="AP687" i="36"/>
  <c r="AP695" i="36"/>
  <c r="AP703" i="36"/>
  <c r="AP711" i="36"/>
  <c r="AP719" i="36"/>
  <c r="AP727" i="36"/>
  <c r="AP735" i="36"/>
  <c r="AP743" i="36"/>
  <c r="AP751" i="36"/>
  <c r="AP759" i="36"/>
  <c r="AP767" i="36"/>
  <c r="AP775" i="36"/>
  <c r="AP783" i="36"/>
  <c r="AP791" i="36"/>
  <c r="AP799" i="36"/>
  <c r="AP807" i="36"/>
  <c r="AP815" i="36"/>
  <c r="AP823" i="36"/>
  <c r="AP831" i="36"/>
  <c r="AP839" i="36"/>
  <c r="AP847" i="36"/>
  <c r="AP855" i="36"/>
  <c r="AP863" i="36"/>
  <c r="AP871" i="36"/>
  <c r="AP879" i="36"/>
  <c r="Y546" i="36"/>
  <c r="Y802" i="36"/>
  <c r="AN260" i="36"/>
  <c r="AN516" i="36"/>
  <c r="AN772" i="36"/>
  <c r="K154" i="36"/>
  <c r="K229" i="36"/>
  <c r="K293" i="36"/>
  <c r="K357" i="36"/>
  <c r="K421" i="36"/>
  <c r="K485" i="36"/>
  <c r="K549" i="36"/>
  <c r="K613" i="36"/>
  <c r="K677" i="36"/>
  <c r="K741" i="36"/>
  <c r="K805" i="36"/>
  <c r="K869" i="36"/>
  <c r="Z135" i="36"/>
  <c r="Z199" i="36"/>
  <c r="Z263" i="36"/>
  <c r="Z327" i="36"/>
  <c r="Z391" i="36"/>
  <c r="Z455" i="36"/>
  <c r="Z519" i="36"/>
  <c r="Z583" i="36"/>
  <c r="Z647" i="36"/>
  <c r="Z711" i="36"/>
  <c r="Z775" i="36"/>
  <c r="Z839" i="36"/>
  <c r="AO105" i="36"/>
  <c r="AO169" i="36"/>
  <c r="AO233" i="36"/>
  <c r="AO297" i="36"/>
  <c r="AO361" i="36"/>
  <c r="AO425" i="36"/>
  <c r="AO489" i="36"/>
  <c r="AO553" i="36"/>
  <c r="AO617" i="36"/>
  <c r="AO681" i="36"/>
  <c r="AO745" i="36"/>
  <c r="AO777" i="36"/>
  <c r="AO809" i="36"/>
  <c r="AO841" i="36"/>
  <c r="AO873" i="36"/>
  <c r="L103" i="36"/>
  <c r="L114" i="36"/>
  <c r="L129" i="36"/>
  <c r="L140" i="36"/>
  <c r="L148" i="36"/>
  <c r="L156" i="36"/>
  <c r="L164" i="36"/>
  <c r="L172" i="36"/>
  <c r="L180" i="36"/>
  <c r="L188" i="36"/>
  <c r="L196" i="36"/>
  <c r="L204" i="36"/>
  <c r="L212" i="36"/>
  <c r="L220" i="36"/>
  <c r="L228" i="36"/>
  <c r="L236" i="36"/>
  <c r="L244" i="36"/>
  <c r="L252" i="36"/>
  <c r="L260" i="36"/>
  <c r="L268" i="36"/>
  <c r="L276" i="36"/>
  <c r="L284" i="36"/>
  <c r="L292" i="36"/>
  <c r="L300" i="36"/>
  <c r="L308" i="36"/>
  <c r="L316" i="36"/>
  <c r="L324" i="36"/>
  <c r="L332" i="36"/>
  <c r="L340" i="36"/>
  <c r="L348" i="36"/>
  <c r="L356" i="36"/>
  <c r="L364" i="36"/>
  <c r="L372" i="36"/>
  <c r="L380" i="36"/>
  <c r="L388" i="36"/>
  <c r="L396" i="36"/>
  <c r="L404" i="36"/>
  <c r="L412" i="36"/>
  <c r="L420" i="36"/>
  <c r="L428" i="36"/>
  <c r="L436" i="36"/>
  <c r="L444" i="36"/>
  <c r="L452" i="36"/>
  <c r="L460" i="36"/>
  <c r="L468" i="36"/>
  <c r="L476" i="36"/>
  <c r="L484" i="36"/>
  <c r="L492" i="36"/>
  <c r="L500" i="36"/>
  <c r="L508" i="36"/>
  <c r="L516" i="36"/>
  <c r="L524" i="36"/>
  <c r="L532" i="36"/>
  <c r="L540" i="36"/>
  <c r="L548" i="36"/>
  <c r="L556" i="36"/>
  <c r="L564" i="36"/>
  <c r="L572" i="36"/>
  <c r="L580" i="36"/>
  <c r="L588" i="36"/>
  <c r="L596" i="36"/>
  <c r="L604" i="36"/>
  <c r="L612" i="36"/>
  <c r="L620" i="36"/>
  <c r="L628" i="36"/>
  <c r="L636" i="36"/>
  <c r="L644" i="36"/>
  <c r="L652" i="36"/>
  <c r="L660" i="36"/>
  <c r="L668" i="36"/>
  <c r="L676" i="36"/>
  <c r="L684" i="36"/>
  <c r="L692" i="36"/>
  <c r="L700" i="36"/>
  <c r="L708" i="36"/>
  <c r="L716" i="36"/>
  <c r="L724" i="36"/>
  <c r="L732" i="36"/>
  <c r="L740" i="36"/>
  <c r="L748" i="36"/>
  <c r="L756" i="36"/>
  <c r="L764" i="36"/>
  <c r="L772" i="36"/>
  <c r="L780" i="36"/>
  <c r="L788" i="36"/>
  <c r="L796" i="36"/>
  <c r="L804" i="36"/>
  <c r="L812" i="36"/>
  <c r="L820" i="36"/>
  <c r="L828" i="36"/>
  <c r="L836" i="36"/>
  <c r="L844" i="36"/>
  <c r="L852" i="36"/>
  <c r="L860" i="36"/>
  <c r="L868" i="36"/>
  <c r="L876" i="36"/>
  <c r="L884" i="36"/>
  <c r="AA94" i="36"/>
  <c r="AA102" i="36"/>
  <c r="AA110" i="36"/>
  <c r="AA118" i="36"/>
  <c r="AA126" i="36"/>
  <c r="AA134" i="36"/>
  <c r="AA142" i="36"/>
  <c r="AA150" i="36"/>
  <c r="AA158" i="36"/>
  <c r="AA166" i="36"/>
  <c r="AA174" i="36"/>
  <c r="AA182" i="36"/>
  <c r="AA190" i="36"/>
  <c r="AA198" i="36"/>
  <c r="AA206" i="36"/>
  <c r="AA214" i="36"/>
  <c r="AA222" i="36"/>
  <c r="AA230" i="36"/>
  <c r="AA238" i="36"/>
  <c r="AA246" i="36"/>
  <c r="AA254" i="36"/>
  <c r="AA262" i="36"/>
  <c r="AA270" i="36"/>
  <c r="AA278" i="36"/>
  <c r="AA286" i="36"/>
  <c r="AA294" i="36"/>
  <c r="AA302" i="36"/>
  <c r="AA310" i="36"/>
  <c r="AA318" i="36"/>
  <c r="AA326" i="36"/>
  <c r="AA334" i="36"/>
  <c r="AA342" i="36"/>
  <c r="AA350" i="36"/>
  <c r="AA358" i="36"/>
  <c r="AA366" i="36"/>
  <c r="AA374" i="36"/>
  <c r="AA382" i="36"/>
  <c r="AA390" i="36"/>
  <c r="AA398" i="36"/>
  <c r="AA406" i="36"/>
  <c r="AA414" i="36"/>
  <c r="AA422" i="36"/>
  <c r="AA430" i="36"/>
  <c r="AA438" i="36"/>
  <c r="AA446" i="36"/>
  <c r="AA454" i="36"/>
  <c r="AA462" i="36"/>
  <c r="AA470" i="36"/>
  <c r="AA478" i="36"/>
  <c r="AA486" i="36"/>
  <c r="AA494" i="36"/>
  <c r="AA502" i="36"/>
  <c r="AA510" i="36"/>
  <c r="AA518" i="36"/>
  <c r="AA526" i="36"/>
  <c r="AA534" i="36"/>
  <c r="AA542" i="36"/>
  <c r="AA550" i="36"/>
  <c r="AA558" i="36"/>
  <c r="AA566" i="36"/>
  <c r="AA574" i="36"/>
  <c r="AA582" i="36"/>
  <c r="AA590" i="36"/>
  <c r="AA598" i="36"/>
  <c r="AA606" i="36"/>
  <c r="AA614" i="36"/>
  <c r="AA622" i="36"/>
  <c r="AA630" i="36"/>
  <c r="AA638" i="36"/>
  <c r="AA646" i="36"/>
  <c r="AA654" i="36"/>
  <c r="AA662" i="36"/>
  <c r="AA670" i="36"/>
  <c r="AA678" i="36"/>
  <c r="AA686" i="36"/>
  <c r="AA694" i="36"/>
  <c r="AA702" i="36"/>
  <c r="AA710" i="36"/>
  <c r="AA718" i="36"/>
  <c r="AA726" i="36"/>
  <c r="AA734" i="36"/>
  <c r="AA742" i="36"/>
  <c r="AA750" i="36"/>
  <c r="AA758" i="36"/>
  <c r="AA766" i="36"/>
  <c r="AA774" i="36"/>
  <c r="AA782" i="36"/>
  <c r="AA790" i="36"/>
  <c r="AA798" i="36"/>
  <c r="AA806" i="36"/>
  <c r="AA814" i="36"/>
  <c r="AA822" i="36"/>
  <c r="AA830" i="36"/>
  <c r="AA838" i="36"/>
  <c r="AA846" i="36"/>
  <c r="AA854" i="36"/>
  <c r="AA862" i="36"/>
  <c r="AA870" i="36"/>
  <c r="AA878" i="36"/>
  <c r="AA886" i="36"/>
  <c r="AP96" i="36"/>
  <c r="AP104" i="36"/>
  <c r="AP112" i="36"/>
  <c r="AP120" i="36"/>
  <c r="AP128" i="36"/>
  <c r="AP136" i="36"/>
  <c r="AP144" i="36"/>
  <c r="AP152" i="36"/>
  <c r="AP160" i="36"/>
  <c r="AP168" i="36"/>
  <c r="AP176" i="36"/>
  <c r="AP184" i="36"/>
  <c r="AP192" i="36"/>
  <c r="AP200" i="36"/>
  <c r="AP208" i="36"/>
  <c r="AP216" i="36"/>
  <c r="AP224" i="36"/>
  <c r="AP232" i="36"/>
  <c r="AP240" i="36"/>
  <c r="AP248" i="36"/>
  <c r="AP256" i="36"/>
  <c r="AP264" i="36"/>
  <c r="AP272" i="36"/>
  <c r="AP280" i="36"/>
  <c r="AP288" i="36"/>
  <c r="AP296" i="36"/>
  <c r="AP304" i="36"/>
  <c r="AP312" i="36"/>
  <c r="AP320" i="36"/>
  <c r="AP328" i="36"/>
  <c r="AP336" i="36"/>
  <c r="AP344" i="36"/>
  <c r="AP352" i="36"/>
  <c r="AP360" i="36"/>
  <c r="AP368" i="36"/>
  <c r="AP376" i="36"/>
  <c r="AP384" i="36"/>
  <c r="AP392" i="36"/>
  <c r="AP400" i="36"/>
  <c r="AP408" i="36"/>
  <c r="AP416" i="36"/>
  <c r="AP424" i="36"/>
  <c r="AP432" i="36"/>
  <c r="AP440" i="36"/>
  <c r="AP448" i="36"/>
  <c r="AP456" i="36"/>
  <c r="AP464" i="36"/>
  <c r="AP472" i="36"/>
  <c r="AP480" i="36"/>
  <c r="AP488" i="36"/>
  <c r="AP496" i="36"/>
  <c r="AP504" i="36"/>
  <c r="AP512" i="36"/>
  <c r="AP520" i="36"/>
  <c r="AP528" i="36"/>
  <c r="AP536" i="36"/>
  <c r="AP544" i="36"/>
  <c r="AP552" i="36"/>
  <c r="AP560" i="36"/>
  <c r="AP568" i="36"/>
  <c r="AP576" i="36"/>
  <c r="AP584" i="36"/>
  <c r="AP592" i="36"/>
  <c r="AP600" i="36"/>
  <c r="AP608" i="36"/>
  <c r="AP616" i="36"/>
  <c r="AP624" i="36"/>
  <c r="AP632" i="36"/>
  <c r="AP640" i="36"/>
  <c r="AP648" i="36"/>
  <c r="AP656" i="36"/>
  <c r="AP664" i="36"/>
  <c r="AP672" i="36"/>
  <c r="AP680" i="36"/>
  <c r="AP688" i="36"/>
  <c r="AP696" i="36"/>
  <c r="AP704" i="36"/>
  <c r="AP712" i="36"/>
  <c r="AP720" i="36"/>
  <c r="AP728" i="36"/>
  <c r="AP736" i="36"/>
  <c r="AP744" i="36"/>
  <c r="AP752" i="36"/>
  <c r="AP760" i="36"/>
  <c r="AP768" i="36"/>
  <c r="AP776" i="36"/>
  <c r="AP784" i="36"/>
  <c r="AP792" i="36"/>
  <c r="AP800" i="36"/>
  <c r="AP808" i="36"/>
  <c r="AP816" i="36"/>
  <c r="AP824" i="36"/>
  <c r="AP832" i="36"/>
  <c r="AP840" i="36"/>
  <c r="AP848" i="36"/>
  <c r="AP856" i="36"/>
  <c r="AP864" i="36"/>
  <c r="AP872" i="36"/>
  <c r="AP880" i="36"/>
  <c r="Y578" i="36"/>
  <c r="Y834" i="36"/>
  <c r="AN292" i="36"/>
  <c r="AN548" i="36"/>
  <c r="AN804" i="36"/>
  <c r="K170" i="36"/>
  <c r="K237" i="36"/>
  <c r="K301" i="36"/>
  <c r="K365" i="36"/>
  <c r="K429" i="36"/>
  <c r="K493" i="36"/>
  <c r="K557" i="36"/>
  <c r="K621" i="36"/>
  <c r="K685" i="36"/>
  <c r="K749" i="36"/>
  <c r="K813" i="36"/>
  <c r="K877" i="36"/>
  <c r="Z143" i="36"/>
  <c r="Z207" i="36"/>
  <c r="Z271" i="36"/>
  <c r="Z335" i="36"/>
  <c r="Z399" i="36"/>
  <c r="Z463" i="36"/>
  <c r="Z527" i="36"/>
  <c r="Z655" i="36"/>
  <c r="Z719" i="36"/>
  <c r="Z783" i="36"/>
  <c r="Z847" i="36"/>
  <c r="AO113" i="36"/>
  <c r="AO177" i="36"/>
  <c r="AO241" i="36"/>
  <c r="AO305" i="36"/>
  <c r="AO369" i="36"/>
  <c r="AO433" i="36"/>
  <c r="AO497" i="36"/>
  <c r="AO561" i="36"/>
  <c r="AO625" i="36"/>
  <c r="AO689" i="36"/>
  <c r="AO746" i="36"/>
  <c r="AO778" i="36"/>
  <c r="AO810" i="36"/>
  <c r="AO842" i="36"/>
  <c r="AO874" i="36"/>
  <c r="L104" i="36"/>
  <c r="L115" i="36"/>
  <c r="L130" i="36"/>
  <c r="L141" i="36"/>
  <c r="L149" i="36"/>
  <c r="L157" i="36"/>
  <c r="L165" i="36"/>
  <c r="L173" i="36"/>
  <c r="L181" i="36"/>
  <c r="L189" i="36"/>
  <c r="L197" i="36"/>
  <c r="L205" i="36"/>
  <c r="L213" i="36"/>
  <c r="L221" i="36"/>
  <c r="L229" i="36"/>
  <c r="L237" i="36"/>
  <c r="L245" i="36"/>
  <c r="L253" i="36"/>
  <c r="L261" i="36"/>
  <c r="L269" i="36"/>
  <c r="L277" i="36"/>
  <c r="L285" i="36"/>
  <c r="L293" i="36"/>
  <c r="L301" i="36"/>
  <c r="L309" i="36"/>
  <c r="L317" i="36"/>
  <c r="L325" i="36"/>
  <c r="L333" i="36"/>
  <c r="L341" i="36"/>
  <c r="L349" i="36"/>
  <c r="L357" i="36"/>
  <c r="L365" i="36"/>
  <c r="L373" i="36"/>
  <c r="L381" i="36"/>
  <c r="L389" i="36"/>
  <c r="L397" i="36"/>
  <c r="L405" i="36"/>
  <c r="L413" i="36"/>
  <c r="L421" i="36"/>
  <c r="L429" i="36"/>
  <c r="L437" i="36"/>
  <c r="L445" i="36"/>
  <c r="L453" i="36"/>
  <c r="L461" i="36"/>
  <c r="L469" i="36"/>
  <c r="L477" i="36"/>
  <c r="L485" i="36"/>
  <c r="L493" i="36"/>
  <c r="L501" i="36"/>
  <c r="L509" i="36"/>
  <c r="L517" i="36"/>
  <c r="L525" i="36"/>
  <c r="L533" i="36"/>
  <c r="L541" i="36"/>
  <c r="L549" i="36"/>
  <c r="L557" i="36"/>
  <c r="L565" i="36"/>
  <c r="L573" i="36"/>
  <c r="L581" i="36"/>
  <c r="L589" i="36"/>
  <c r="L597" i="36"/>
  <c r="L605" i="36"/>
  <c r="L613" i="36"/>
  <c r="L621" i="36"/>
  <c r="L629" i="36"/>
  <c r="L637" i="36"/>
  <c r="L645" i="36"/>
  <c r="L653" i="36"/>
  <c r="L661" i="36"/>
  <c r="L669" i="36"/>
  <c r="L677" i="36"/>
  <c r="L685" i="36"/>
  <c r="L693" i="36"/>
  <c r="L701" i="36"/>
  <c r="L709" i="36"/>
  <c r="L717" i="36"/>
  <c r="L725" i="36"/>
  <c r="L733" i="36"/>
  <c r="L741" i="36"/>
  <c r="L749" i="36"/>
  <c r="L757" i="36"/>
  <c r="L765" i="36"/>
  <c r="L773" i="36"/>
  <c r="L781" i="36"/>
  <c r="L789" i="36"/>
  <c r="L797" i="36"/>
  <c r="L805" i="36"/>
  <c r="L813" i="36"/>
  <c r="L821" i="36"/>
  <c r="L829" i="36"/>
  <c r="L837" i="36"/>
  <c r="L845" i="36"/>
  <c r="L853" i="36"/>
  <c r="L861" i="36"/>
  <c r="L869" i="36"/>
  <c r="L877" i="36"/>
  <c r="L885" i="36"/>
  <c r="AA95" i="36"/>
  <c r="AA103" i="36"/>
  <c r="AA111" i="36"/>
  <c r="AA119" i="36"/>
  <c r="AA127" i="36"/>
  <c r="AA135" i="36"/>
  <c r="AA143" i="36"/>
  <c r="AA151" i="36"/>
  <c r="AA159" i="36"/>
  <c r="AA167" i="36"/>
  <c r="AA175" i="36"/>
  <c r="AA183" i="36"/>
  <c r="AA191" i="36"/>
  <c r="AA199" i="36"/>
  <c r="AA207" i="36"/>
  <c r="AA215" i="36"/>
  <c r="AA223" i="36"/>
  <c r="AA231" i="36"/>
  <c r="AA239" i="36"/>
  <c r="AA247" i="36"/>
  <c r="AA255" i="36"/>
  <c r="AA263" i="36"/>
  <c r="AA271" i="36"/>
  <c r="AA279" i="36"/>
  <c r="AA287" i="36"/>
  <c r="AA295" i="36"/>
  <c r="AA303" i="36"/>
  <c r="AA311" i="36"/>
  <c r="AA319" i="36"/>
  <c r="AA327" i="36"/>
  <c r="AA335" i="36"/>
  <c r="AA343" i="36"/>
  <c r="AA351" i="36"/>
  <c r="AA359" i="36"/>
  <c r="AA367" i="36"/>
  <c r="AA375" i="36"/>
  <c r="AA383" i="36"/>
  <c r="AA391" i="36"/>
  <c r="AA399" i="36"/>
  <c r="AA407" i="36"/>
  <c r="AA415" i="36"/>
  <c r="AA423" i="36"/>
  <c r="AA431" i="36"/>
  <c r="AA439" i="36"/>
  <c r="AA447" i="36"/>
  <c r="AA455" i="36"/>
  <c r="AA463" i="36"/>
  <c r="AA471" i="36"/>
  <c r="AA479" i="36"/>
  <c r="AA487" i="36"/>
  <c r="AA495" i="36"/>
  <c r="AA511" i="36"/>
  <c r="AA519" i="36"/>
  <c r="AA527" i="36"/>
  <c r="AA535" i="36"/>
  <c r="AA543" i="36"/>
  <c r="AA551" i="36"/>
  <c r="AA559" i="36"/>
  <c r="AA567" i="36"/>
  <c r="AA575" i="36"/>
  <c r="AA583" i="36"/>
  <c r="AA599" i="36"/>
  <c r="AA607" i="36"/>
  <c r="AA615" i="36"/>
  <c r="AA623" i="36"/>
  <c r="AA631" i="36"/>
  <c r="AA639" i="36"/>
  <c r="AA647" i="36"/>
  <c r="AA655" i="36"/>
  <c r="AA663" i="36"/>
  <c r="AA679" i="36"/>
  <c r="AA687" i="36"/>
  <c r="AA695" i="36"/>
  <c r="AA703" i="36"/>
  <c r="AA711" i="36"/>
  <c r="AA719" i="36"/>
  <c r="AA727" i="36"/>
  <c r="AA735" i="36"/>
  <c r="AA743" i="36"/>
  <c r="AA751" i="36"/>
  <c r="AA759" i="36"/>
  <c r="AA767" i="36"/>
  <c r="AA775" i="36"/>
  <c r="AA783" i="36"/>
  <c r="AA791" i="36"/>
  <c r="AA799" i="36"/>
  <c r="AA807" i="36"/>
  <c r="AA815" i="36"/>
  <c r="AA823" i="36"/>
  <c r="AA831" i="36"/>
  <c r="AA839" i="36"/>
  <c r="AA847" i="36"/>
  <c r="AA855" i="36"/>
  <c r="AA871" i="36"/>
  <c r="AA879" i="36"/>
  <c r="AA887" i="36"/>
  <c r="AP97" i="36"/>
  <c r="AP105" i="36"/>
  <c r="AP113" i="36"/>
  <c r="AP121" i="36"/>
  <c r="AP129" i="36"/>
  <c r="AP137" i="36"/>
  <c r="AP145" i="36"/>
  <c r="AP153" i="36"/>
  <c r="AP161" i="36"/>
  <c r="AP169" i="36"/>
  <c r="AP177" i="36"/>
  <c r="AP185" i="36"/>
  <c r="AP193" i="36"/>
  <c r="AP201" i="36"/>
  <c r="AP209" i="36"/>
  <c r="AP217" i="36"/>
  <c r="AP225" i="36"/>
  <c r="AP233" i="36"/>
  <c r="AP241" i="36"/>
  <c r="AP249" i="36"/>
  <c r="AP257" i="36"/>
  <c r="AP265" i="36"/>
  <c r="AP273" i="36"/>
  <c r="AP281" i="36"/>
  <c r="AP289" i="36"/>
  <c r="AP297" i="36"/>
  <c r="AP305" i="36"/>
  <c r="AP313" i="36"/>
  <c r="AP321" i="36"/>
  <c r="AP329" i="36"/>
  <c r="AP337" i="36"/>
  <c r="AP345" i="36"/>
  <c r="AP353" i="36"/>
  <c r="AP361" i="36"/>
  <c r="AP369" i="36"/>
  <c r="AP377" i="36"/>
  <c r="AP385" i="36"/>
  <c r="AP393" i="36"/>
  <c r="AP401" i="36"/>
  <c r="AP409" i="36"/>
  <c r="AP417" i="36"/>
  <c r="AP425" i="36"/>
  <c r="AP433" i="36"/>
  <c r="AP441" i="36"/>
  <c r="Y610" i="36"/>
  <c r="Y866" i="36"/>
  <c r="AN324" i="36"/>
  <c r="AN580" i="36"/>
  <c r="AN836" i="36"/>
  <c r="K181" i="36"/>
  <c r="K245" i="36"/>
  <c r="K309" i="36"/>
  <c r="K373" i="36"/>
  <c r="K437" i="36"/>
  <c r="K501" i="36"/>
  <c r="K565" i="36"/>
  <c r="K629" i="36"/>
  <c r="K693" i="36"/>
  <c r="K757" i="36"/>
  <c r="K821" i="36"/>
  <c r="K885" i="36"/>
  <c r="Z151" i="36"/>
  <c r="Z215" i="36"/>
  <c r="Z279" i="36"/>
  <c r="Z343" i="36"/>
  <c r="Z407" i="36"/>
  <c r="Z471" i="36"/>
  <c r="Z535" i="36"/>
  <c r="Z599" i="36"/>
  <c r="Z663" i="36"/>
  <c r="Z727" i="36"/>
  <c r="Z791" i="36"/>
  <c r="Z855" i="36"/>
  <c r="AO121" i="36"/>
  <c r="AO185" i="36"/>
  <c r="AO249" i="36"/>
  <c r="AO313" i="36"/>
  <c r="AO377" i="36"/>
  <c r="AO441" i="36"/>
  <c r="AO505" i="36"/>
  <c r="AO569" i="36"/>
  <c r="AO633" i="36"/>
  <c r="AO697" i="36"/>
  <c r="AO753" i="36"/>
  <c r="AO785" i="36"/>
  <c r="AO817" i="36"/>
  <c r="AO849" i="36"/>
  <c r="AO881" i="36"/>
  <c r="L105" i="36"/>
  <c r="L119" i="36"/>
  <c r="L131" i="36"/>
  <c r="L142" i="36"/>
  <c r="L150" i="36"/>
  <c r="L158" i="36"/>
  <c r="L166" i="36"/>
  <c r="L174" i="36"/>
  <c r="L182" i="36"/>
  <c r="L190" i="36"/>
  <c r="L198" i="36"/>
  <c r="L206" i="36"/>
  <c r="L214" i="36"/>
  <c r="L222" i="36"/>
  <c r="L230" i="36"/>
  <c r="L238" i="36"/>
  <c r="L246" i="36"/>
  <c r="L254" i="36"/>
  <c r="L262" i="36"/>
  <c r="L270" i="36"/>
  <c r="L278" i="36"/>
  <c r="L286" i="36"/>
  <c r="L294" i="36"/>
  <c r="L302" i="36"/>
  <c r="L310" i="36"/>
  <c r="L318" i="36"/>
  <c r="L326" i="36"/>
  <c r="L334" i="36"/>
  <c r="L342" i="36"/>
  <c r="L350" i="36"/>
  <c r="L358" i="36"/>
  <c r="L366" i="36"/>
  <c r="L374" i="36"/>
  <c r="L382" i="36"/>
  <c r="L390" i="36"/>
  <c r="L398" i="36"/>
  <c r="L406" i="36"/>
  <c r="L414" i="36"/>
  <c r="L422" i="36"/>
  <c r="L430" i="36"/>
  <c r="L438" i="36"/>
  <c r="L446" i="36"/>
  <c r="L454" i="36"/>
  <c r="L462" i="36"/>
  <c r="L470" i="36"/>
  <c r="L478" i="36"/>
  <c r="L486" i="36"/>
  <c r="L494" i="36"/>
  <c r="L502" i="36"/>
  <c r="L510" i="36"/>
  <c r="L518" i="36"/>
  <c r="L526" i="36"/>
  <c r="L534" i="36"/>
  <c r="L542" i="36"/>
  <c r="L550" i="36"/>
  <c r="L558" i="36"/>
  <c r="L566" i="36"/>
  <c r="L574" i="36"/>
  <c r="L582" i="36"/>
  <c r="L590" i="36"/>
  <c r="L598" i="36"/>
  <c r="L606" i="36"/>
  <c r="L614" i="36"/>
  <c r="L622" i="36"/>
  <c r="L630" i="36"/>
  <c r="L638" i="36"/>
  <c r="L646" i="36"/>
  <c r="L654" i="36"/>
  <c r="L662" i="36"/>
  <c r="L670" i="36"/>
  <c r="L678" i="36"/>
  <c r="L686" i="36"/>
  <c r="L694" i="36"/>
  <c r="L702" i="36"/>
  <c r="L710" i="36"/>
  <c r="L718" i="36"/>
  <c r="L726" i="36"/>
  <c r="L734" i="36"/>
  <c r="L742" i="36"/>
  <c r="L750" i="36"/>
  <c r="L758" i="36"/>
  <c r="L766" i="36"/>
  <c r="L774" i="36"/>
  <c r="L782" i="36"/>
  <c r="L790" i="36"/>
  <c r="L798" i="36"/>
  <c r="L806" i="36"/>
  <c r="L814" i="36"/>
  <c r="L822" i="36"/>
  <c r="L830" i="36"/>
  <c r="L838" i="36"/>
  <c r="L846" i="36"/>
  <c r="L854" i="36"/>
  <c r="L862" i="36"/>
  <c r="L870" i="36"/>
  <c r="L878" i="36"/>
  <c r="L886" i="36"/>
  <c r="AA96" i="36"/>
  <c r="AA104" i="36"/>
  <c r="AA112" i="36"/>
  <c r="AA120" i="36"/>
  <c r="AA128" i="36"/>
  <c r="AA136" i="36"/>
  <c r="AA144" i="36"/>
  <c r="AA152" i="36"/>
  <c r="AA160" i="36"/>
  <c r="AA168" i="36"/>
  <c r="AA176" i="36"/>
  <c r="AA184" i="36"/>
  <c r="AA192" i="36"/>
  <c r="AA200" i="36"/>
  <c r="AA208" i="36"/>
  <c r="AA216" i="36"/>
  <c r="AA224" i="36"/>
  <c r="AA232" i="36"/>
  <c r="AA240" i="36"/>
  <c r="AA248" i="36"/>
  <c r="AA256" i="36"/>
  <c r="AA264" i="36"/>
  <c r="AA272" i="36"/>
  <c r="AA280" i="36"/>
  <c r="AA288" i="36"/>
  <c r="AA296" i="36"/>
  <c r="AA304" i="36"/>
  <c r="AA312" i="36"/>
  <c r="AA320" i="36"/>
  <c r="AA328" i="36"/>
  <c r="AA336" i="36"/>
  <c r="AA344" i="36"/>
  <c r="AA352" i="36"/>
  <c r="AA360" i="36"/>
  <c r="AA368" i="36"/>
  <c r="AA376" i="36"/>
  <c r="AA384" i="36"/>
  <c r="AA392" i="36"/>
  <c r="AA400" i="36"/>
  <c r="AA408" i="36"/>
  <c r="AA416" i="36"/>
  <c r="AA424" i="36"/>
  <c r="AA432" i="36"/>
  <c r="AA440" i="36"/>
  <c r="AA448" i="36"/>
  <c r="AA456" i="36"/>
  <c r="AA464" i="36"/>
  <c r="AA472" i="36"/>
  <c r="AA480" i="36"/>
  <c r="AA488" i="36"/>
  <c r="AA496" i="36"/>
  <c r="AA504" i="36"/>
  <c r="AA512" i="36"/>
  <c r="AA520" i="36"/>
  <c r="AA528" i="36"/>
  <c r="AA536" i="36"/>
  <c r="AA544" i="36"/>
  <c r="AA552" i="36"/>
  <c r="AA560" i="36"/>
  <c r="AA568" i="36"/>
  <c r="AA576" i="36"/>
  <c r="AA592" i="36"/>
  <c r="AA600" i="36"/>
  <c r="AA608" i="36"/>
  <c r="AA616" i="36"/>
  <c r="AA624" i="36"/>
  <c r="AA632" i="36"/>
  <c r="AA640" i="36"/>
  <c r="AA648" i="36"/>
  <c r="AA656" i="36"/>
  <c r="AA664" i="36"/>
  <c r="AA672" i="36"/>
  <c r="AA680" i="36"/>
  <c r="AA688" i="36"/>
  <c r="AA696" i="36"/>
  <c r="AA704" i="36"/>
  <c r="AA712" i="36"/>
  <c r="AA720" i="36"/>
  <c r="AA728" i="36"/>
  <c r="AA736" i="36"/>
  <c r="AA744" i="36"/>
  <c r="AA752" i="36"/>
  <c r="AA760" i="36"/>
  <c r="AA776" i="36"/>
  <c r="AA792" i="36"/>
  <c r="AA800" i="36"/>
  <c r="AA808" i="36"/>
  <c r="AA816" i="36"/>
  <c r="AA824" i="36"/>
  <c r="AA832" i="36"/>
  <c r="AA840" i="36"/>
  <c r="AA848" i="36"/>
  <c r="AA864" i="36"/>
  <c r="AA872" i="36"/>
  <c r="AA880" i="36"/>
  <c r="AA888" i="36"/>
  <c r="AP98" i="36"/>
  <c r="AP106" i="36"/>
  <c r="AP114" i="36"/>
  <c r="AP122" i="36"/>
  <c r="AP130" i="36"/>
  <c r="AP138" i="36"/>
  <c r="AP146" i="36"/>
  <c r="AP154" i="36"/>
  <c r="AP162" i="36"/>
  <c r="AP170" i="36"/>
  <c r="AP178" i="36"/>
  <c r="AP186" i="36"/>
  <c r="AP194" i="36"/>
  <c r="AP202" i="36"/>
  <c r="AP210" i="36"/>
  <c r="AP218" i="36"/>
  <c r="AP226" i="36"/>
  <c r="AP234" i="36"/>
  <c r="AP242" i="36"/>
  <c r="AP250" i="36"/>
  <c r="AP258" i="36"/>
  <c r="AP266" i="36"/>
  <c r="AP274" i="36"/>
  <c r="AP282" i="36"/>
  <c r="AP290" i="36"/>
  <c r="AP298" i="36"/>
  <c r="AP306" i="36"/>
  <c r="AP314" i="36"/>
  <c r="AP322" i="36"/>
  <c r="AP330" i="36"/>
  <c r="AP338" i="36"/>
  <c r="AP346" i="36"/>
  <c r="AP354" i="36"/>
  <c r="AP362" i="36"/>
  <c r="AP370" i="36"/>
  <c r="AP378" i="36"/>
  <c r="AP386" i="36"/>
  <c r="AP394" i="36"/>
  <c r="AP402" i="36"/>
  <c r="AP410" i="36"/>
  <c r="AP418" i="36"/>
  <c r="AP426" i="36"/>
  <c r="AP434" i="36"/>
  <c r="Y642" i="36"/>
  <c r="AN100" i="36"/>
  <c r="AN356" i="36"/>
  <c r="AN612" i="36"/>
  <c r="AN868" i="36"/>
  <c r="K189" i="36"/>
  <c r="K253" i="36"/>
  <c r="K317" i="36"/>
  <c r="K381" i="36"/>
  <c r="K445" i="36"/>
  <c r="K509" i="36"/>
  <c r="K573" i="36"/>
  <c r="K637" i="36"/>
  <c r="K701" i="36"/>
  <c r="K765" i="36"/>
  <c r="K829" i="36"/>
  <c r="Z95" i="36"/>
  <c r="Z159" i="36"/>
  <c r="Z223" i="36"/>
  <c r="Z287" i="36"/>
  <c r="Z351" i="36"/>
  <c r="Z415" i="36"/>
  <c r="Z479" i="36"/>
  <c r="Z543" i="36"/>
  <c r="Z607" i="36"/>
  <c r="Z735" i="36"/>
  <c r="Z799" i="36"/>
  <c r="AO129" i="36"/>
  <c r="AO193" i="36"/>
  <c r="AO257" i="36"/>
  <c r="AO321" i="36"/>
  <c r="AO385" i="36"/>
  <c r="AO449" i="36"/>
  <c r="AO513" i="36"/>
  <c r="AO577" i="36"/>
  <c r="AO641" i="36"/>
  <c r="AO705" i="36"/>
  <c r="AO754" i="36"/>
  <c r="AO786" i="36"/>
  <c r="AO818" i="36"/>
  <c r="AO850" i="36"/>
  <c r="AO882" i="36"/>
  <c r="L123" i="36"/>
  <c r="L106" i="36"/>
  <c r="L120" i="36"/>
  <c r="L132" i="36"/>
  <c r="L143" i="36"/>
  <c r="L151" i="36"/>
  <c r="L159" i="36"/>
  <c r="L167" i="36"/>
  <c r="L175" i="36"/>
  <c r="L183" i="36"/>
  <c r="L191" i="36"/>
  <c r="L199" i="36"/>
  <c r="L207" i="36"/>
  <c r="L215" i="36"/>
  <c r="L223" i="36"/>
  <c r="L231" i="36"/>
  <c r="L239" i="36"/>
  <c r="L247" i="36"/>
  <c r="L255" i="36"/>
  <c r="L263" i="36"/>
  <c r="L271" i="36"/>
  <c r="L279" i="36"/>
  <c r="L287" i="36"/>
  <c r="L295" i="36"/>
  <c r="L303" i="36"/>
  <c r="L311" i="36"/>
  <c r="L319" i="36"/>
  <c r="L327" i="36"/>
  <c r="L335" i="36"/>
  <c r="L343" i="36"/>
  <c r="L351" i="36"/>
  <c r="L359" i="36"/>
  <c r="L367" i="36"/>
  <c r="L375" i="36"/>
  <c r="L383" i="36"/>
  <c r="L391" i="36"/>
  <c r="L399" i="36"/>
  <c r="L407" i="36"/>
  <c r="L415" i="36"/>
  <c r="L423" i="36"/>
  <c r="L431" i="36"/>
  <c r="L439" i="36"/>
  <c r="L447" i="36"/>
  <c r="L455" i="36"/>
  <c r="L463" i="36"/>
  <c r="L471" i="36"/>
  <c r="L479" i="36"/>
  <c r="L487" i="36"/>
  <c r="L495" i="36"/>
  <c r="L503" i="36"/>
  <c r="L511" i="36"/>
  <c r="L519" i="36"/>
  <c r="L527" i="36"/>
  <c r="L535" i="36"/>
  <c r="L543" i="36"/>
  <c r="L551" i="36"/>
  <c r="L559" i="36"/>
  <c r="L567" i="36"/>
  <c r="L575" i="36"/>
  <c r="L583" i="36"/>
  <c r="L591" i="36"/>
  <c r="L599" i="36"/>
  <c r="L607" i="36"/>
  <c r="L615" i="36"/>
  <c r="L623" i="36"/>
  <c r="L631" i="36"/>
  <c r="L639" i="36"/>
  <c r="L647" i="36"/>
  <c r="L655" i="36"/>
  <c r="L663" i="36"/>
  <c r="L671" i="36"/>
  <c r="L679" i="36"/>
  <c r="L687" i="36"/>
  <c r="L695" i="36"/>
  <c r="L703" i="36"/>
  <c r="L711" i="36"/>
  <c r="L719" i="36"/>
  <c r="L727" i="36"/>
  <c r="L735" i="36"/>
  <c r="L743" i="36"/>
  <c r="L751" i="36"/>
  <c r="L759" i="36"/>
  <c r="L767" i="36"/>
  <c r="L775" i="36"/>
  <c r="L783" i="36"/>
  <c r="L791" i="36"/>
  <c r="L799" i="36"/>
  <c r="L807" i="36"/>
  <c r="L815" i="36"/>
  <c r="L823" i="36"/>
  <c r="L831" i="36"/>
  <c r="L839" i="36"/>
  <c r="L847" i="36"/>
  <c r="L855" i="36"/>
  <c r="L863" i="36"/>
  <c r="L871" i="36"/>
  <c r="L879" i="36"/>
  <c r="L887" i="36"/>
  <c r="AA97" i="36"/>
  <c r="AA105" i="36"/>
  <c r="AA113" i="36"/>
  <c r="AA121" i="36"/>
  <c r="AA129" i="36"/>
  <c r="AA137" i="36"/>
  <c r="AA145" i="36"/>
  <c r="AA153" i="36"/>
  <c r="AA161" i="36"/>
  <c r="AA169" i="36"/>
  <c r="AA177" i="36"/>
  <c r="AA185" i="36"/>
  <c r="AA193" i="36"/>
  <c r="AA201" i="36"/>
  <c r="AA209" i="36"/>
  <c r="AA217" i="36"/>
  <c r="AA225" i="36"/>
  <c r="AA233" i="36"/>
  <c r="AA241" i="36"/>
  <c r="AA249" i="36"/>
  <c r="AA257" i="36"/>
  <c r="AA265" i="36"/>
  <c r="AA273" i="36"/>
  <c r="AA281" i="36"/>
  <c r="AA289" i="36"/>
  <c r="AA297" i="36"/>
  <c r="AA305" i="36"/>
  <c r="AA313" i="36"/>
  <c r="AA321" i="36"/>
  <c r="AA329" i="36"/>
  <c r="AA337" i="36"/>
  <c r="AA345" i="36"/>
  <c r="AA353" i="36"/>
  <c r="AA361" i="36"/>
  <c r="AA369" i="36"/>
  <c r="AA377" i="36"/>
  <c r="AA385" i="36"/>
  <c r="AA393" i="36"/>
  <c r="AA401" i="36"/>
  <c r="AA409" i="36"/>
  <c r="AA417" i="36"/>
  <c r="AA425" i="36"/>
  <c r="AA433" i="36"/>
  <c r="AA441" i="36"/>
  <c r="AA449" i="36"/>
  <c r="AA457" i="36"/>
  <c r="AA465" i="36"/>
  <c r="AA473" i="36"/>
  <c r="AA481" i="36"/>
  <c r="AA489" i="36"/>
  <c r="AA497" i="36"/>
  <c r="AA505" i="36"/>
  <c r="AA513" i="36"/>
  <c r="AA521" i="36"/>
  <c r="AA529" i="36"/>
  <c r="AA537" i="36"/>
  <c r="AA545" i="36"/>
  <c r="AA553" i="36"/>
  <c r="AA561" i="36"/>
  <c r="AA569" i="36"/>
  <c r="AA577" i="36"/>
  <c r="AA585" i="36"/>
  <c r="AA593" i="36"/>
  <c r="AA601" i="36"/>
  <c r="AA609" i="36"/>
  <c r="AA617" i="36"/>
  <c r="AA625" i="36"/>
  <c r="AA633" i="36"/>
  <c r="AA641" i="36"/>
  <c r="AA649" i="36"/>
  <c r="AA657" i="36"/>
  <c r="AA665" i="36"/>
  <c r="AA673" i="36"/>
  <c r="AA681" i="36"/>
  <c r="AA689" i="36"/>
  <c r="AA697" i="36"/>
  <c r="AA705" i="36"/>
  <c r="AA713" i="36"/>
  <c r="AA721" i="36"/>
  <c r="AA729" i="36"/>
  <c r="AA737" i="36"/>
  <c r="AA745" i="36"/>
  <c r="AA753" i="36"/>
  <c r="AA761" i="36"/>
  <c r="AA769" i="36"/>
  <c r="AA777" i="36"/>
  <c r="AA785" i="36"/>
  <c r="AA793" i="36"/>
  <c r="AA801" i="36"/>
  <c r="AA809" i="36"/>
  <c r="AA817" i="36"/>
  <c r="AA825" i="36"/>
  <c r="AA833" i="36"/>
  <c r="AA841" i="36"/>
  <c r="AA849" i="36"/>
  <c r="AA865" i="36"/>
  <c r="AA873" i="36"/>
  <c r="AA881" i="36"/>
  <c r="AA889" i="36"/>
  <c r="AP99" i="36"/>
  <c r="AP107" i="36"/>
  <c r="AP115" i="36"/>
  <c r="AP123" i="36"/>
  <c r="AP131" i="36"/>
  <c r="AP139" i="36"/>
  <c r="AP147" i="36"/>
  <c r="AP155" i="36"/>
  <c r="AP163" i="36"/>
  <c r="AP171" i="36"/>
  <c r="AP179" i="36"/>
  <c r="AP187" i="36"/>
  <c r="AP195" i="36"/>
  <c r="AP203" i="36"/>
  <c r="AP211" i="36"/>
  <c r="AP219" i="36"/>
  <c r="AP227" i="36"/>
  <c r="AP235" i="36"/>
  <c r="AP243" i="36"/>
  <c r="AP251" i="36"/>
  <c r="AP259" i="36"/>
  <c r="AP267" i="36"/>
  <c r="AP275" i="36"/>
  <c r="AP283" i="36"/>
  <c r="AP291" i="36"/>
  <c r="AP299" i="36"/>
  <c r="AP307" i="36"/>
  <c r="AP315" i="36"/>
  <c r="AP323" i="36"/>
  <c r="AP331" i="36"/>
  <c r="AP339" i="36"/>
  <c r="AP347" i="36"/>
  <c r="AP355" i="36"/>
  <c r="AP363" i="36"/>
  <c r="AP371" i="36"/>
  <c r="AP379" i="36"/>
  <c r="AP387" i="36"/>
  <c r="AP395" i="36"/>
  <c r="AP403" i="36"/>
  <c r="AP411" i="36"/>
  <c r="AP419" i="36"/>
  <c r="AP427" i="36"/>
  <c r="AP435" i="36"/>
  <c r="AP443" i="36"/>
  <c r="AP451" i="36"/>
  <c r="AP459" i="36"/>
  <c r="AP467" i="36"/>
  <c r="AP475" i="36"/>
  <c r="AP483" i="36"/>
  <c r="AP491" i="36"/>
  <c r="AP499" i="36"/>
  <c r="AP507" i="36"/>
  <c r="AP515" i="36"/>
  <c r="AP523" i="36"/>
  <c r="AP531" i="36"/>
  <c r="AP539" i="36"/>
  <c r="AP547" i="36"/>
  <c r="AP555" i="36"/>
  <c r="AP563" i="36"/>
  <c r="AP571" i="36"/>
  <c r="AP579" i="36"/>
  <c r="AP587" i="36"/>
  <c r="AP595" i="36"/>
  <c r="AP603" i="36"/>
  <c r="AP611" i="36"/>
  <c r="AP619" i="36"/>
  <c r="AP627" i="36"/>
  <c r="AP635" i="36"/>
  <c r="AP643" i="36"/>
  <c r="AP651" i="36"/>
  <c r="AP659" i="36"/>
  <c r="AP667" i="36"/>
  <c r="AP675" i="36"/>
  <c r="AP683" i="36"/>
  <c r="AP691" i="36"/>
  <c r="AP699" i="36"/>
  <c r="AP707" i="36"/>
  <c r="AP715" i="36"/>
  <c r="AP723" i="36"/>
  <c r="AP731" i="36"/>
  <c r="AP739" i="36"/>
  <c r="AP747" i="36"/>
  <c r="AP755" i="36"/>
  <c r="AP763" i="36"/>
  <c r="AP771" i="36"/>
  <c r="AP779" i="36"/>
  <c r="AP787" i="36"/>
  <c r="AP795" i="36"/>
  <c r="AP803" i="36"/>
  <c r="AP811" i="36"/>
  <c r="AP819" i="36"/>
  <c r="AP827" i="36"/>
  <c r="AP835" i="36"/>
  <c r="AP843" i="36"/>
  <c r="AP851" i="36"/>
  <c r="AP859" i="36"/>
  <c r="AP867" i="36"/>
  <c r="AP875" i="36"/>
  <c r="AP883" i="36"/>
  <c r="Y210" i="36"/>
  <c r="Y706" i="36"/>
  <c r="AN164" i="36"/>
  <c r="AN420" i="36"/>
  <c r="AN676" i="36"/>
  <c r="K105" i="36"/>
  <c r="K205" i="36"/>
  <c r="K269" i="36"/>
  <c r="K333" i="36"/>
  <c r="K397" i="36"/>
  <c r="K461" i="36"/>
  <c r="K525" i="36"/>
  <c r="K589" i="36"/>
  <c r="K653" i="36"/>
  <c r="K717" i="36"/>
  <c r="K781" i="36"/>
  <c r="K845" i="36"/>
  <c r="Z111" i="36"/>
  <c r="Z175" i="36"/>
  <c r="Z239" i="36"/>
  <c r="Z303" i="36"/>
  <c r="Z367" i="36"/>
  <c r="Z431" i="36"/>
  <c r="Z495" i="36"/>
  <c r="Z559" i="36"/>
  <c r="Z623" i="36"/>
  <c r="Z687" i="36"/>
  <c r="Z751" i="36"/>
  <c r="Z815" i="36"/>
  <c r="Z879" i="36"/>
  <c r="AO145" i="36"/>
  <c r="AO209" i="36"/>
  <c r="AO273" i="36"/>
  <c r="AO337" i="36"/>
  <c r="AO401" i="36"/>
  <c r="AO465" i="36"/>
  <c r="AO529" i="36"/>
  <c r="AO593" i="36"/>
  <c r="AO657" i="36"/>
  <c r="AO721" i="36"/>
  <c r="AO762" i="36"/>
  <c r="AO794" i="36"/>
  <c r="AO826" i="36"/>
  <c r="AO858" i="36"/>
  <c r="AO890" i="36"/>
  <c r="L94" i="36"/>
  <c r="L111" i="36"/>
  <c r="L122" i="36"/>
  <c r="L137" i="36"/>
  <c r="L145" i="36"/>
  <c r="L153" i="36"/>
  <c r="L161" i="36"/>
  <c r="L169" i="36"/>
  <c r="L177" i="36"/>
  <c r="L185" i="36"/>
  <c r="L193" i="36"/>
  <c r="L201" i="36"/>
  <c r="L209" i="36"/>
  <c r="L217" i="36"/>
  <c r="L225" i="36"/>
  <c r="L233" i="36"/>
  <c r="L241" i="36"/>
  <c r="L249" i="36"/>
  <c r="L257" i="36"/>
  <c r="L265" i="36"/>
  <c r="L273" i="36"/>
  <c r="L281" i="36"/>
  <c r="L289" i="36"/>
  <c r="L297" i="36"/>
  <c r="L305" i="36"/>
  <c r="L313" i="36"/>
  <c r="L321" i="36"/>
  <c r="L329" i="36"/>
  <c r="L337" i="36"/>
  <c r="L345" i="36"/>
  <c r="L353" i="36"/>
  <c r="L361" i="36"/>
  <c r="L369" i="36"/>
  <c r="L377" i="36"/>
  <c r="L385" i="36"/>
  <c r="L393" i="36"/>
  <c r="L401" i="36"/>
  <c r="L409" i="36"/>
  <c r="AN132" i="36"/>
  <c r="K453" i="36"/>
  <c r="Z167" i="36"/>
  <c r="Z679" i="36"/>
  <c r="AO393" i="36"/>
  <c r="AO825" i="36"/>
  <c r="L152" i="36"/>
  <c r="L216" i="36"/>
  <c r="L280" i="36"/>
  <c r="L344" i="36"/>
  <c r="L408" i="36"/>
  <c r="L441" i="36"/>
  <c r="L473" i="36"/>
  <c r="L505" i="36"/>
  <c r="L537" i="36"/>
  <c r="L569" i="36"/>
  <c r="L601" i="36"/>
  <c r="L633" i="36"/>
  <c r="L665" i="36"/>
  <c r="L697" i="36"/>
  <c r="L729" i="36"/>
  <c r="L761" i="36"/>
  <c r="L793" i="36"/>
  <c r="L825" i="36"/>
  <c r="L857" i="36"/>
  <c r="L889" i="36"/>
  <c r="AA123" i="36"/>
  <c r="AA155" i="36"/>
  <c r="AA187" i="36"/>
  <c r="AA219" i="36"/>
  <c r="AA251" i="36"/>
  <c r="AA283" i="36"/>
  <c r="AA315" i="36"/>
  <c r="AA347" i="36"/>
  <c r="AA379" i="36"/>
  <c r="AA411" i="36"/>
  <c r="AA443" i="36"/>
  <c r="AA475" i="36"/>
  <c r="AA507" i="36"/>
  <c r="AA539" i="36"/>
  <c r="AA571" i="36"/>
  <c r="AA603" i="36"/>
  <c r="AA635" i="36"/>
  <c r="AA667" i="36"/>
  <c r="AA699" i="36"/>
  <c r="AA731" i="36"/>
  <c r="AA763" i="36"/>
  <c r="AA795" i="36"/>
  <c r="AA827" i="36"/>
  <c r="AA859" i="36"/>
  <c r="AP93" i="36"/>
  <c r="AP125" i="36"/>
  <c r="AP157" i="36"/>
  <c r="AP189" i="36"/>
  <c r="AP221" i="36"/>
  <c r="AP253" i="36"/>
  <c r="AP285" i="36"/>
  <c r="AP317" i="36"/>
  <c r="AP349" i="36"/>
  <c r="AP381" i="36"/>
  <c r="AP413" i="36"/>
  <c r="AP444" i="36"/>
  <c r="AP460" i="36"/>
  <c r="AP476" i="36"/>
  <c r="AP492" i="36"/>
  <c r="AP508" i="36"/>
  <c r="AP524" i="36"/>
  <c r="AP540" i="36"/>
  <c r="AP556" i="36"/>
  <c r="AP572" i="36"/>
  <c r="AP588" i="36"/>
  <c r="AP604" i="36"/>
  <c r="AP620" i="36"/>
  <c r="AP636" i="36"/>
  <c r="AP652" i="36"/>
  <c r="AP668" i="36"/>
  <c r="AP684" i="36"/>
  <c r="AP700" i="36"/>
  <c r="AP716" i="36"/>
  <c r="AP732" i="36"/>
  <c r="AP748" i="36"/>
  <c r="AP764" i="36"/>
  <c r="AP780" i="36"/>
  <c r="AP796" i="36"/>
  <c r="AP812" i="36"/>
  <c r="AP828" i="36"/>
  <c r="AP844" i="36"/>
  <c r="AP860" i="36"/>
  <c r="AP873" i="36"/>
  <c r="AP885" i="36"/>
  <c r="M98" i="36"/>
  <c r="M107" i="36"/>
  <c r="M115" i="36"/>
  <c r="M124" i="36"/>
  <c r="M132" i="36"/>
  <c r="M140" i="36"/>
  <c r="M148" i="36"/>
  <c r="M156" i="36"/>
  <c r="M164" i="36"/>
  <c r="M172" i="36"/>
  <c r="M180" i="36"/>
  <c r="M188" i="36"/>
  <c r="M196" i="36"/>
  <c r="M204" i="36"/>
  <c r="M212" i="36"/>
  <c r="M220" i="36"/>
  <c r="M228" i="36"/>
  <c r="M236" i="36"/>
  <c r="M244" i="36"/>
  <c r="M252" i="36"/>
  <c r="M260" i="36"/>
  <c r="M268" i="36"/>
  <c r="M276" i="36"/>
  <c r="M284" i="36"/>
  <c r="M292" i="36"/>
  <c r="M300" i="36"/>
  <c r="M308" i="36"/>
  <c r="M316" i="36"/>
  <c r="M324" i="36"/>
  <c r="M332" i="36"/>
  <c r="M340" i="36"/>
  <c r="M348" i="36"/>
  <c r="M356" i="36"/>
  <c r="M364" i="36"/>
  <c r="M372" i="36"/>
  <c r="M380" i="36"/>
  <c r="M388" i="36"/>
  <c r="M396" i="36"/>
  <c r="M404" i="36"/>
  <c r="M412" i="36"/>
  <c r="M420" i="36"/>
  <c r="M428" i="36"/>
  <c r="M436" i="36"/>
  <c r="M444" i="36"/>
  <c r="M452" i="36"/>
  <c r="M460" i="36"/>
  <c r="M468" i="36"/>
  <c r="M476" i="36"/>
  <c r="M484" i="36"/>
  <c r="M492" i="36"/>
  <c r="M500" i="36"/>
  <c r="M508" i="36"/>
  <c r="M516" i="36"/>
  <c r="M524" i="36"/>
  <c r="M532" i="36"/>
  <c r="M540" i="36"/>
  <c r="M548" i="36"/>
  <c r="M556" i="36"/>
  <c r="M564" i="36"/>
  <c r="M572" i="36"/>
  <c r="M580" i="36"/>
  <c r="M588" i="36"/>
  <c r="M596" i="36"/>
  <c r="M604" i="36"/>
  <c r="M612" i="36"/>
  <c r="M620" i="36"/>
  <c r="M628" i="36"/>
  <c r="M636" i="36"/>
  <c r="M644" i="36"/>
  <c r="M652" i="36"/>
  <c r="M660" i="36"/>
  <c r="M668" i="36"/>
  <c r="M676" i="36"/>
  <c r="M684" i="36"/>
  <c r="M692" i="36"/>
  <c r="M700" i="36"/>
  <c r="M708" i="36"/>
  <c r="M716" i="36"/>
  <c r="M724" i="36"/>
  <c r="M732" i="36"/>
  <c r="M740" i="36"/>
  <c r="M748" i="36"/>
  <c r="M756" i="36"/>
  <c r="M764" i="36"/>
  <c r="M772" i="36"/>
  <c r="M780" i="36"/>
  <c r="M788" i="36"/>
  <c r="M796" i="36"/>
  <c r="M804" i="36"/>
  <c r="M812" i="36"/>
  <c r="M820" i="36"/>
  <c r="M828" i="36"/>
  <c r="M836" i="36"/>
  <c r="M844" i="36"/>
  <c r="M852" i="36"/>
  <c r="M860" i="36"/>
  <c r="M868" i="36"/>
  <c r="M876" i="36"/>
  <c r="M884" i="36"/>
  <c r="AB94" i="36"/>
  <c r="AB102" i="36"/>
  <c r="AB110" i="36"/>
  <c r="AB118" i="36"/>
  <c r="AB126" i="36"/>
  <c r="AB134" i="36"/>
  <c r="AB142" i="36"/>
  <c r="AB150" i="36"/>
  <c r="AB158" i="36"/>
  <c r="AB166" i="36"/>
  <c r="AB174" i="36"/>
  <c r="AB182" i="36"/>
  <c r="AB190" i="36"/>
  <c r="AB198" i="36"/>
  <c r="AB206" i="36"/>
  <c r="AB214" i="36"/>
  <c r="AB222" i="36"/>
  <c r="AB230" i="36"/>
  <c r="AB238" i="36"/>
  <c r="AB246" i="36"/>
  <c r="AB254" i="36"/>
  <c r="AB262" i="36"/>
  <c r="AB270" i="36"/>
  <c r="AB278" i="36"/>
  <c r="AB286" i="36"/>
  <c r="AB294" i="36"/>
  <c r="AB302" i="36"/>
  <c r="AN388" i="36"/>
  <c r="K517" i="36"/>
  <c r="Z231" i="36"/>
  <c r="Z743" i="36"/>
  <c r="AO457" i="36"/>
  <c r="AO857" i="36"/>
  <c r="L160" i="36"/>
  <c r="L224" i="36"/>
  <c r="L288" i="36"/>
  <c r="L352" i="36"/>
  <c r="L416" i="36"/>
  <c r="L448" i="36"/>
  <c r="L480" i="36"/>
  <c r="L512" i="36"/>
  <c r="L544" i="36"/>
  <c r="L576" i="36"/>
  <c r="L608" i="36"/>
  <c r="L640" i="36"/>
  <c r="L672" i="36"/>
  <c r="L704" i="36"/>
  <c r="L736" i="36"/>
  <c r="L768" i="36"/>
  <c r="L800" i="36"/>
  <c r="L832" i="36"/>
  <c r="L864" i="36"/>
  <c r="AA98" i="36"/>
  <c r="AA130" i="36"/>
  <c r="AA162" i="36"/>
  <c r="AA194" i="36"/>
  <c r="AA226" i="36"/>
  <c r="AA258" i="36"/>
  <c r="AA290" i="36"/>
  <c r="AA322" i="36"/>
  <c r="AA354" i="36"/>
  <c r="AA386" i="36"/>
  <c r="AA418" i="36"/>
  <c r="AA450" i="36"/>
  <c r="AA482" i="36"/>
  <c r="AA514" i="36"/>
  <c r="AA546" i="36"/>
  <c r="AA578" i="36"/>
  <c r="AA610" i="36"/>
  <c r="AA642" i="36"/>
  <c r="AA674" i="36"/>
  <c r="AA706" i="36"/>
  <c r="AA738" i="36"/>
  <c r="AA770" i="36"/>
  <c r="AA802" i="36"/>
  <c r="AA834" i="36"/>
  <c r="AA866" i="36"/>
  <c r="AP100" i="36"/>
  <c r="AP132" i="36"/>
  <c r="AP164" i="36"/>
  <c r="AP196" i="36"/>
  <c r="AP228" i="36"/>
  <c r="AP260" i="36"/>
  <c r="AP292" i="36"/>
  <c r="AP324" i="36"/>
  <c r="AP356" i="36"/>
  <c r="AP388" i="36"/>
  <c r="AP420" i="36"/>
  <c r="AP445" i="36"/>
  <c r="AP461" i="36"/>
  <c r="AP477" i="36"/>
  <c r="AP493" i="36"/>
  <c r="AP509" i="36"/>
  <c r="AP525" i="36"/>
  <c r="AP541" i="36"/>
  <c r="AP557" i="36"/>
  <c r="AP573" i="36"/>
  <c r="AP589" i="36"/>
  <c r="AP605" i="36"/>
  <c r="AP621" i="36"/>
  <c r="AP637" i="36"/>
  <c r="AP653" i="36"/>
  <c r="AP669" i="36"/>
  <c r="AP685" i="36"/>
  <c r="AP701" i="36"/>
  <c r="AP717" i="36"/>
  <c r="AP733" i="36"/>
  <c r="AP749" i="36"/>
  <c r="AP765" i="36"/>
  <c r="AP781" i="36"/>
  <c r="AP797" i="36"/>
  <c r="AP813" i="36"/>
  <c r="AP829" i="36"/>
  <c r="AP845" i="36"/>
  <c r="AP861" i="36"/>
  <c r="AP874" i="36"/>
  <c r="AP886" i="36"/>
  <c r="M96" i="36"/>
  <c r="M99" i="36"/>
  <c r="M108" i="36"/>
  <c r="M116" i="36"/>
  <c r="M125" i="36"/>
  <c r="M133" i="36"/>
  <c r="M141" i="36"/>
  <c r="M149" i="36"/>
  <c r="M157" i="36"/>
  <c r="M165" i="36"/>
  <c r="M173" i="36"/>
  <c r="M181" i="36"/>
  <c r="M189" i="36"/>
  <c r="M197" i="36"/>
  <c r="M205" i="36"/>
  <c r="M213" i="36"/>
  <c r="M221" i="36"/>
  <c r="M229" i="36"/>
  <c r="M237" i="36"/>
  <c r="M245" i="36"/>
  <c r="M253" i="36"/>
  <c r="M261" i="36"/>
  <c r="M269" i="36"/>
  <c r="M277" i="36"/>
  <c r="M285" i="36"/>
  <c r="M293" i="36"/>
  <c r="M301" i="36"/>
  <c r="M309" i="36"/>
  <c r="M317" i="36"/>
  <c r="M325" i="36"/>
  <c r="M333" i="36"/>
  <c r="M341" i="36"/>
  <c r="M349" i="36"/>
  <c r="M357" i="36"/>
  <c r="M365" i="36"/>
  <c r="M373" i="36"/>
  <c r="M381" i="36"/>
  <c r="M389" i="36"/>
  <c r="M397" i="36"/>
  <c r="M405" i="36"/>
  <c r="M413" i="36"/>
  <c r="M421" i="36"/>
  <c r="M429" i="36"/>
  <c r="M437" i="36"/>
  <c r="M445" i="36"/>
  <c r="M453" i="36"/>
  <c r="M461" i="36"/>
  <c r="M469" i="36"/>
  <c r="M477" i="36"/>
  <c r="M485" i="36"/>
  <c r="M493" i="36"/>
  <c r="M501" i="36"/>
  <c r="M509" i="36"/>
  <c r="M517" i="36"/>
  <c r="M525" i="36"/>
  <c r="M533" i="36"/>
  <c r="M541" i="36"/>
  <c r="M549" i="36"/>
  <c r="M557" i="36"/>
  <c r="M565" i="36"/>
  <c r="M573" i="36"/>
  <c r="M581" i="36"/>
  <c r="M589" i="36"/>
  <c r="M597" i="36"/>
  <c r="M605" i="36"/>
  <c r="M613" i="36"/>
  <c r="M621" i="36"/>
  <c r="M629" i="36"/>
  <c r="M637" i="36"/>
  <c r="M645" i="36"/>
  <c r="M653" i="36"/>
  <c r="M661" i="36"/>
  <c r="M669" i="36"/>
  <c r="M677" i="36"/>
  <c r="M685" i="36"/>
  <c r="M693" i="36"/>
  <c r="M701" i="36"/>
  <c r="M709" i="36"/>
  <c r="M717" i="36"/>
  <c r="M725" i="36"/>
  <c r="M733" i="36"/>
  <c r="M741" i="36"/>
  <c r="M749" i="36"/>
  <c r="M757" i="36"/>
  <c r="M765" i="36"/>
  <c r="M773" i="36"/>
  <c r="M781" i="36"/>
  <c r="M789" i="36"/>
  <c r="M797" i="36"/>
  <c r="M805" i="36"/>
  <c r="M813" i="36"/>
  <c r="M821" i="36"/>
  <c r="M829" i="36"/>
  <c r="M837" i="36"/>
  <c r="M845" i="36"/>
  <c r="M853" i="36"/>
  <c r="M861" i="36"/>
  <c r="M869" i="36"/>
  <c r="M877" i="36"/>
  <c r="M885" i="36"/>
  <c r="AB95" i="36"/>
  <c r="AB103" i="36"/>
  <c r="AB111" i="36"/>
  <c r="AB119" i="36"/>
  <c r="AB127" i="36"/>
  <c r="AB135" i="36"/>
  <c r="AB143" i="36"/>
  <c r="AB151" i="36"/>
  <c r="AB159" i="36"/>
  <c r="AB167" i="36"/>
  <c r="AB175" i="36"/>
  <c r="AB183" i="36"/>
  <c r="AB191" i="36"/>
  <c r="AB199" i="36"/>
  <c r="AB207" i="36"/>
  <c r="AB215" i="36"/>
  <c r="AB223" i="36"/>
  <c r="AB231" i="36"/>
  <c r="AB239" i="36"/>
  <c r="AB247" i="36"/>
  <c r="AB255" i="36"/>
  <c r="AB263" i="36"/>
  <c r="AB271" i="36"/>
  <c r="AB279" i="36"/>
  <c r="AB287" i="36"/>
  <c r="AB295" i="36"/>
  <c r="AB303" i="36"/>
  <c r="AB311" i="36"/>
  <c r="AB319" i="36"/>
  <c r="AB327" i="36"/>
  <c r="AB335" i="36"/>
  <c r="AB343" i="36"/>
  <c r="AB351" i="36"/>
  <c r="AB359" i="36"/>
  <c r="AB367" i="36"/>
  <c r="AB375" i="36"/>
  <c r="AB383" i="36"/>
  <c r="AB391" i="36"/>
  <c r="AB399" i="36"/>
  <c r="AB407" i="36"/>
  <c r="AB415" i="36"/>
  <c r="AB423" i="36"/>
  <c r="AB431" i="36"/>
  <c r="AB439" i="36"/>
  <c r="AB447" i="36"/>
  <c r="AB455" i="36"/>
  <c r="AB463" i="36"/>
  <c r="AB471" i="36"/>
  <c r="AB479" i="36"/>
  <c r="AB487" i="36"/>
  <c r="AB495" i="36"/>
  <c r="AB511" i="36"/>
  <c r="AB519" i="36"/>
  <c r="AB527" i="36"/>
  <c r="AB535" i="36"/>
  <c r="AB543" i="36"/>
  <c r="AB551" i="36"/>
  <c r="AB559" i="36"/>
  <c r="AB567" i="36"/>
  <c r="AB575" i="36"/>
  <c r="AB583" i="36"/>
  <c r="AB599" i="36"/>
  <c r="AB607" i="36"/>
  <c r="AB615" i="36"/>
  <c r="AB623" i="36"/>
  <c r="AB631" i="36"/>
  <c r="AB639" i="36"/>
  <c r="AB647" i="36"/>
  <c r="AB655" i="36"/>
  <c r="AB663" i="36"/>
  <c r="AB679" i="36"/>
  <c r="AB687" i="36"/>
  <c r="AB695" i="36"/>
  <c r="AB703" i="36"/>
  <c r="AB711" i="36"/>
  <c r="AB719" i="36"/>
  <c r="AB727" i="36"/>
  <c r="AB735" i="36"/>
  <c r="AB743" i="36"/>
  <c r="AB751" i="36"/>
  <c r="AB759" i="36"/>
  <c r="AB767" i="36"/>
  <c r="AB775" i="36"/>
  <c r="AB783" i="36"/>
  <c r="AB791" i="36"/>
  <c r="AB799" i="36"/>
  <c r="AB807" i="36"/>
  <c r="AB815" i="36"/>
  <c r="AB823" i="36"/>
  <c r="AB831" i="36"/>
  <c r="AB839" i="36"/>
  <c r="AB847" i="36"/>
  <c r="AB855" i="36"/>
  <c r="AB871" i="36"/>
  <c r="AB879" i="36"/>
  <c r="AB887" i="36"/>
  <c r="AQ97" i="36"/>
  <c r="AQ105" i="36"/>
  <c r="AQ113" i="36"/>
  <c r="AQ121" i="36"/>
  <c r="AQ129" i="36"/>
  <c r="AQ137" i="36"/>
  <c r="AQ145" i="36"/>
  <c r="AQ153" i="36"/>
  <c r="AQ161" i="36"/>
  <c r="AQ169" i="36"/>
  <c r="AQ177" i="36"/>
  <c r="AQ185" i="36"/>
  <c r="AQ193" i="36"/>
  <c r="AQ201" i="36"/>
  <c r="AQ209" i="36"/>
  <c r="AQ217" i="36"/>
  <c r="AQ225" i="36"/>
  <c r="AQ233" i="36"/>
  <c r="AQ241" i="36"/>
  <c r="AQ249" i="36"/>
  <c r="AQ257" i="36"/>
  <c r="AQ265" i="36"/>
  <c r="AQ273" i="36"/>
  <c r="AQ281" i="36"/>
  <c r="AQ289" i="36"/>
  <c r="AQ297" i="36"/>
  <c r="AQ305" i="36"/>
  <c r="AQ313" i="36"/>
  <c r="AQ321" i="36"/>
  <c r="AQ329" i="36"/>
  <c r="AQ337" i="36"/>
  <c r="AQ345" i="36"/>
  <c r="AQ353" i="36"/>
  <c r="AQ361" i="36"/>
  <c r="AQ369" i="36"/>
  <c r="AQ377" i="36"/>
  <c r="AQ385" i="36"/>
  <c r="AQ393" i="36"/>
  <c r="AQ401" i="36"/>
  <c r="AQ409" i="36"/>
  <c r="AQ417" i="36"/>
  <c r="AQ425" i="36"/>
  <c r="AQ433" i="36"/>
  <c r="AQ441" i="36"/>
  <c r="AQ449" i="36"/>
  <c r="AQ457" i="36"/>
  <c r="AQ465" i="36"/>
  <c r="AQ473" i="36"/>
  <c r="AQ481" i="36"/>
  <c r="AQ489" i="36"/>
  <c r="AN644" i="36"/>
  <c r="K581" i="36"/>
  <c r="Z295" i="36"/>
  <c r="Z807" i="36"/>
  <c r="AO521" i="36"/>
  <c r="AO889" i="36"/>
  <c r="L168" i="36"/>
  <c r="L232" i="36"/>
  <c r="L296" i="36"/>
  <c r="L360" i="36"/>
  <c r="L417" i="36"/>
  <c r="L449" i="36"/>
  <c r="L481" i="36"/>
  <c r="L513" i="36"/>
  <c r="L545" i="36"/>
  <c r="L577" i="36"/>
  <c r="L609" i="36"/>
  <c r="L641" i="36"/>
  <c r="L673" i="36"/>
  <c r="L705" i="36"/>
  <c r="L737" i="36"/>
  <c r="L769" i="36"/>
  <c r="L801" i="36"/>
  <c r="L833" i="36"/>
  <c r="L865" i="36"/>
  <c r="AA99" i="36"/>
  <c r="AA131" i="36"/>
  <c r="AA163" i="36"/>
  <c r="AA195" i="36"/>
  <c r="AA227" i="36"/>
  <c r="AA259" i="36"/>
  <c r="AA291" i="36"/>
  <c r="AA323" i="36"/>
  <c r="AA355" i="36"/>
  <c r="AA387" i="36"/>
  <c r="AA419" i="36"/>
  <c r="AA451" i="36"/>
  <c r="AA483" i="36"/>
  <c r="AA515" i="36"/>
  <c r="AA547" i="36"/>
  <c r="AA579" i="36"/>
  <c r="AA611" i="36"/>
  <c r="AA643" i="36"/>
  <c r="AA707" i="36"/>
  <c r="AA739" i="36"/>
  <c r="AA771" i="36"/>
  <c r="AA803" i="36"/>
  <c r="AA835" i="36"/>
  <c r="AA867" i="36"/>
  <c r="AP101" i="36"/>
  <c r="AP133" i="36"/>
  <c r="AP165" i="36"/>
  <c r="AP197" i="36"/>
  <c r="AP229" i="36"/>
  <c r="AP261" i="36"/>
  <c r="AP293" i="36"/>
  <c r="AP325" i="36"/>
  <c r="AP357" i="36"/>
  <c r="AP389" i="36"/>
  <c r="AP421" i="36"/>
  <c r="AP449" i="36"/>
  <c r="AP465" i="36"/>
  <c r="AP481" i="36"/>
  <c r="AP497" i="36"/>
  <c r="AP513" i="36"/>
  <c r="AP529" i="36"/>
  <c r="AP545" i="36"/>
  <c r="AP561" i="36"/>
  <c r="AP577" i="36"/>
  <c r="AP593" i="36"/>
  <c r="AP609" i="36"/>
  <c r="AP625" i="36"/>
  <c r="AP641" i="36"/>
  <c r="AP657" i="36"/>
  <c r="AP673" i="36"/>
  <c r="AP689" i="36"/>
  <c r="AP705" i="36"/>
  <c r="AP721" i="36"/>
  <c r="AP737" i="36"/>
  <c r="AP753" i="36"/>
  <c r="AP769" i="36"/>
  <c r="AP785" i="36"/>
  <c r="AP801" i="36"/>
  <c r="AP817" i="36"/>
  <c r="AP833" i="36"/>
  <c r="AP849" i="36"/>
  <c r="AP862" i="36"/>
  <c r="AP876" i="36"/>
  <c r="AP887" i="36"/>
  <c r="M97" i="36"/>
  <c r="M101" i="36"/>
  <c r="M109" i="36"/>
  <c r="M117" i="36"/>
  <c r="M126" i="36"/>
  <c r="M134" i="36"/>
  <c r="M142" i="36"/>
  <c r="M150" i="36"/>
  <c r="M158" i="36"/>
  <c r="M166" i="36"/>
  <c r="M174" i="36"/>
  <c r="M182" i="36"/>
  <c r="M190" i="36"/>
  <c r="M198" i="36"/>
  <c r="M206" i="36"/>
  <c r="M214" i="36"/>
  <c r="M222" i="36"/>
  <c r="M230" i="36"/>
  <c r="M238" i="36"/>
  <c r="M246" i="36"/>
  <c r="M254" i="36"/>
  <c r="M262" i="36"/>
  <c r="M270" i="36"/>
  <c r="M278" i="36"/>
  <c r="M286" i="36"/>
  <c r="M294" i="36"/>
  <c r="M302" i="36"/>
  <c r="M310" i="36"/>
  <c r="M318" i="36"/>
  <c r="M326" i="36"/>
  <c r="M334" i="36"/>
  <c r="M342" i="36"/>
  <c r="M350" i="36"/>
  <c r="M358" i="36"/>
  <c r="M366" i="36"/>
  <c r="M374" i="36"/>
  <c r="M382" i="36"/>
  <c r="M390" i="36"/>
  <c r="M398" i="36"/>
  <c r="M406" i="36"/>
  <c r="M414" i="36"/>
  <c r="M422" i="36"/>
  <c r="M430" i="36"/>
  <c r="M438" i="36"/>
  <c r="M446" i="36"/>
  <c r="M454" i="36"/>
  <c r="M462" i="36"/>
  <c r="M470" i="36"/>
  <c r="M478" i="36"/>
  <c r="M486" i="36"/>
  <c r="M494" i="36"/>
  <c r="M502" i="36"/>
  <c r="M510" i="36"/>
  <c r="M518" i="36"/>
  <c r="M526" i="36"/>
  <c r="M534" i="36"/>
  <c r="M542" i="36"/>
  <c r="M550" i="36"/>
  <c r="M558" i="36"/>
  <c r="M566" i="36"/>
  <c r="M574" i="36"/>
  <c r="M582" i="36"/>
  <c r="M590" i="36"/>
  <c r="M598" i="36"/>
  <c r="M606" i="36"/>
  <c r="M614" i="36"/>
  <c r="M622" i="36"/>
  <c r="M630" i="36"/>
  <c r="M638" i="36"/>
  <c r="M646" i="36"/>
  <c r="M654" i="36"/>
  <c r="M662" i="36"/>
  <c r="M670" i="36"/>
  <c r="M678" i="36"/>
  <c r="M686" i="36"/>
  <c r="M694" i="36"/>
  <c r="M702" i="36"/>
  <c r="M710" i="36"/>
  <c r="M718" i="36"/>
  <c r="M726" i="36"/>
  <c r="M734" i="36"/>
  <c r="M742" i="36"/>
  <c r="M750" i="36"/>
  <c r="M758" i="36"/>
  <c r="M766" i="36"/>
  <c r="M774" i="36"/>
  <c r="M782" i="36"/>
  <c r="M790" i="36"/>
  <c r="M798" i="36"/>
  <c r="M806" i="36"/>
  <c r="M814" i="36"/>
  <c r="M822" i="36"/>
  <c r="M830" i="36"/>
  <c r="M838" i="36"/>
  <c r="M846" i="36"/>
  <c r="M854" i="36"/>
  <c r="M862" i="36"/>
  <c r="M870" i="36"/>
  <c r="M878" i="36"/>
  <c r="M886" i="36"/>
  <c r="AB96" i="36"/>
  <c r="AB104" i="36"/>
  <c r="AB112" i="36"/>
  <c r="AB120" i="36"/>
  <c r="AB128" i="36"/>
  <c r="AB136" i="36"/>
  <c r="AB144" i="36"/>
  <c r="AB152" i="36"/>
  <c r="AB160" i="36"/>
  <c r="AB168" i="36"/>
  <c r="AB176" i="36"/>
  <c r="AB184" i="36"/>
  <c r="AB192" i="36"/>
  <c r="AB200" i="36"/>
  <c r="AB208" i="36"/>
  <c r="AB216" i="36"/>
  <c r="AB224" i="36"/>
  <c r="AB232" i="36"/>
  <c r="AB240" i="36"/>
  <c r="AB248" i="36"/>
  <c r="AB256" i="36"/>
  <c r="AB264" i="36"/>
  <c r="AB272" i="36"/>
  <c r="AB280" i="36"/>
  <c r="AB288" i="36"/>
  <c r="AB296" i="36"/>
  <c r="AB304" i="36"/>
  <c r="AB312" i="36"/>
  <c r="AB320" i="36"/>
  <c r="AB328" i="36"/>
  <c r="AB336" i="36"/>
  <c r="AB344" i="36"/>
  <c r="AB352" i="36"/>
  <c r="AB360" i="36"/>
  <c r="AB368" i="36"/>
  <c r="AB376" i="36"/>
  <c r="AB384" i="36"/>
  <c r="AB392" i="36"/>
  <c r="AB400" i="36"/>
  <c r="AB408" i="36"/>
  <c r="AB416" i="36"/>
  <c r="AB424" i="36"/>
  <c r="AB432" i="36"/>
  <c r="AB440" i="36"/>
  <c r="AB448" i="36"/>
  <c r="AB456" i="36"/>
  <c r="AB464" i="36"/>
  <c r="AB472" i="36"/>
  <c r="AB480" i="36"/>
  <c r="AB488" i="36"/>
  <c r="AB496" i="36"/>
  <c r="AB504" i="36"/>
  <c r="AB512" i="36"/>
  <c r="AB520" i="36"/>
  <c r="AB528" i="36"/>
  <c r="AB536" i="36"/>
  <c r="AB544" i="36"/>
  <c r="AB552" i="36"/>
  <c r="AB560" i="36"/>
  <c r="AB568" i="36"/>
  <c r="AB576" i="36"/>
  <c r="AB592" i="36"/>
  <c r="AB600" i="36"/>
  <c r="AB608" i="36"/>
  <c r="AB616" i="36"/>
  <c r="AB624" i="36"/>
  <c r="AB632" i="36"/>
  <c r="AB640" i="36"/>
  <c r="AB648" i="36"/>
  <c r="AB656" i="36"/>
  <c r="AB664" i="36"/>
  <c r="AB672" i="36"/>
  <c r="AB680" i="36"/>
  <c r="AB688" i="36"/>
  <c r="AB696" i="36"/>
  <c r="AB704" i="36"/>
  <c r="AB712" i="36"/>
  <c r="AB720" i="36"/>
  <c r="AB728" i="36"/>
  <c r="AB736" i="36"/>
  <c r="AB744" i="36"/>
  <c r="AB752" i="36"/>
  <c r="AB760" i="36"/>
  <c r="AB776" i="36"/>
  <c r="AB792" i="36"/>
  <c r="AB800" i="36"/>
  <c r="AB808" i="36"/>
  <c r="AB816" i="36"/>
  <c r="AB824" i="36"/>
  <c r="AB832" i="36"/>
  <c r="AB840" i="36"/>
  <c r="AB848" i="36"/>
  <c r="AB864" i="36"/>
  <c r="AB872" i="36"/>
  <c r="AB880" i="36"/>
  <c r="AB888" i="36"/>
  <c r="AQ98" i="36"/>
  <c r="AQ106" i="36"/>
  <c r="AQ114" i="36"/>
  <c r="AQ122" i="36"/>
  <c r="AQ130" i="36"/>
  <c r="AQ138" i="36"/>
  <c r="AQ146" i="36"/>
  <c r="AQ154" i="36"/>
  <c r="AQ162" i="36"/>
  <c r="AQ170" i="36"/>
  <c r="AQ178" i="36"/>
  <c r="AQ186" i="36"/>
  <c r="AQ194" i="36"/>
  <c r="AQ202" i="36"/>
  <c r="AQ210" i="36"/>
  <c r="AQ218" i="36"/>
  <c r="AQ226" i="36"/>
  <c r="AQ234" i="36"/>
  <c r="AQ242" i="36"/>
  <c r="AQ250" i="36"/>
  <c r="AQ258" i="36"/>
  <c r="AQ266" i="36"/>
  <c r="AQ274" i="36"/>
  <c r="AQ282" i="36"/>
  <c r="AQ290" i="36"/>
  <c r="AQ298" i="36"/>
  <c r="AQ306" i="36"/>
  <c r="AQ314" i="36"/>
  <c r="AQ322" i="36"/>
  <c r="AQ330" i="36"/>
  <c r="AQ338" i="36"/>
  <c r="AQ346" i="36"/>
  <c r="AQ354" i="36"/>
  <c r="AQ362" i="36"/>
  <c r="AQ370" i="36"/>
  <c r="AQ378" i="36"/>
  <c r="AQ386" i="36"/>
  <c r="AQ394" i="36"/>
  <c r="AQ402" i="36"/>
  <c r="AQ410" i="36"/>
  <c r="AQ418" i="36"/>
  <c r="AQ426" i="36"/>
  <c r="AQ434" i="36"/>
  <c r="AQ442" i="36"/>
  <c r="AQ450" i="36"/>
  <c r="AQ458" i="36"/>
  <c r="AQ466" i="36"/>
  <c r="AQ474" i="36"/>
  <c r="AQ482" i="36"/>
  <c r="AQ490" i="36"/>
  <c r="K645" i="36"/>
  <c r="Z359" i="36"/>
  <c r="Z871" i="36"/>
  <c r="AO585" i="36"/>
  <c r="L93" i="36"/>
  <c r="L176" i="36"/>
  <c r="L240" i="36"/>
  <c r="L304" i="36"/>
  <c r="L368" i="36"/>
  <c r="L424" i="36"/>
  <c r="L456" i="36"/>
  <c r="L488" i="36"/>
  <c r="L520" i="36"/>
  <c r="L552" i="36"/>
  <c r="L584" i="36"/>
  <c r="L616" i="36"/>
  <c r="L648" i="36"/>
  <c r="L680" i="36"/>
  <c r="L712" i="36"/>
  <c r="L744" i="36"/>
  <c r="L776" i="36"/>
  <c r="L808" i="36"/>
  <c r="L840" i="36"/>
  <c r="L872" i="36"/>
  <c r="AA106" i="36"/>
  <c r="AA138" i="36"/>
  <c r="AA170" i="36"/>
  <c r="AA202" i="36"/>
  <c r="AA234" i="36"/>
  <c r="AA266" i="36"/>
  <c r="AA298" i="36"/>
  <c r="AA330" i="36"/>
  <c r="AA362" i="36"/>
  <c r="AA394" i="36"/>
  <c r="AA426" i="36"/>
  <c r="AA458" i="36"/>
  <c r="AA490" i="36"/>
  <c r="AA522" i="36"/>
  <c r="AA554" i="36"/>
  <c r="AA586" i="36"/>
  <c r="AA618" i="36"/>
  <c r="AA650" i="36"/>
  <c r="AA682" i="36"/>
  <c r="AA714" i="36"/>
  <c r="AA746" i="36"/>
  <c r="AA778" i="36"/>
  <c r="AA810" i="36"/>
  <c r="AA842" i="36"/>
  <c r="AA874" i="36"/>
  <c r="AP108" i="36"/>
  <c r="AP140" i="36"/>
  <c r="AP172" i="36"/>
  <c r="AP204" i="36"/>
  <c r="AP236" i="36"/>
  <c r="AP268" i="36"/>
  <c r="AP300" i="36"/>
  <c r="AP332" i="36"/>
  <c r="AP364" i="36"/>
  <c r="AP396" i="36"/>
  <c r="AP428" i="36"/>
  <c r="AP450" i="36"/>
  <c r="AP466" i="36"/>
  <c r="AP482" i="36"/>
  <c r="AP498" i="36"/>
  <c r="AP514" i="36"/>
  <c r="AP530" i="36"/>
  <c r="AP546" i="36"/>
  <c r="AP562" i="36"/>
  <c r="AP578" i="36"/>
  <c r="AP594" i="36"/>
  <c r="AP610" i="36"/>
  <c r="AP626" i="36"/>
  <c r="AP642" i="36"/>
  <c r="AP658" i="36"/>
  <c r="AP674" i="36"/>
  <c r="AP690" i="36"/>
  <c r="AP706" i="36"/>
  <c r="AP722" i="36"/>
  <c r="AP738" i="36"/>
  <c r="AP754" i="36"/>
  <c r="AP770" i="36"/>
  <c r="AP786" i="36"/>
  <c r="AP802" i="36"/>
  <c r="AP818" i="36"/>
  <c r="AP834" i="36"/>
  <c r="AP850" i="36"/>
  <c r="AP865" i="36"/>
  <c r="AP877" i="36"/>
  <c r="M100" i="36"/>
  <c r="M102" i="36"/>
  <c r="M110" i="36"/>
  <c r="M118" i="36"/>
  <c r="M127" i="36"/>
  <c r="M135" i="36"/>
  <c r="M143" i="36"/>
  <c r="M151" i="36"/>
  <c r="M159" i="36"/>
  <c r="M167" i="36"/>
  <c r="M175" i="36"/>
  <c r="M183" i="36"/>
  <c r="M191" i="36"/>
  <c r="M199" i="36"/>
  <c r="M207" i="36"/>
  <c r="M215" i="36"/>
  <c r="M223" i="36"/>
  <c r="M231" i="36"/>
  <c r="M239" i="36"/>
  <c r="M247" i="36"/>
  <c r="M255" i="36"/>
  <c r="M263" i="36"/>
  <c r="M271" i="36"/>
  <c r="M279" i="36"/>
  <c r="M287" i="36"/>
  <c r="M295" i="36"/>
  <c r="M303" i="36"/>
  <c r="M311" i="36"/>
  <c r="M319" i="36"/>
  <c r="M327" i="36"/>
  <c r="M335" i="36"/>
  <c r="M343" i="36"/>
  <c r="M351" i="36"/>
  <c r="M359" i="36"/>
  <c r="M367" i="36"/>
  <c r="M375" i="36"/>
  <c r="M383" i="36"/>
  <c r="M391" i="36"/>
  <c r="M399" i="36"/>
  <c r="M407" i="36"/>
  <c r="M415" i="36"/>
  <c r="M423" i="36"/>
  <c r="M431" i="36"/>
  <c r="M439" i="36"/>
  <c r="M447" i="36"/>
  <c r="M455" i="36"/>
  <c r="M463" i="36"/>
  <c r="M471" i="36"/>
  <c r="M479" i="36"/>
  <c r="M487" i="36"/>
  <c r="M495" i="36"/>
  <c r="M503" i="36"/>
  <c r="M511" i="36"/>
  <c r="M519" i="36"/>
  <c r="M527" i="36"/>
  <c r="M535" i="36"/>
  <c r="M543" i="36"/>
  <c r="M551" i="36"/>
  <c r="M559" i="36"/>
  <c r="M567" i="36"/>
  <c r="M575" i="36"/>
  <c r="M583" i="36"/>
  <c r="M591" i="36"/>
  <c r="M599" i="36"/>
  <c r="M607" i="36"/>
  <c r="M615" i="36"/>
  <c r="M623" i="36"/>
  <c r="M631" i="36"/>
  <c r="M639" i="36"/>
  <c r="M647" i="36"/>
  <c r="M655" i="36"/>
  <c r="M663" i="36"/>
  <c r="M671" i="36"/>
  <c r="M679" i="36"/>
  <c r="M687" i="36"/>
  <c r="M695" i="36"/>
  <c r="M703" i="36"/>
  <c r="M711" i="36"/>
  <c r="M719" i="36"/>
  <c r="M727" i="36"/>
  <c r="M735" i="36"/>
  <c r="M743" i="36"/>
  <c r="M751" i="36"/>
  <c r="M759" i="36"/>
  <c r="M767" i="36"/>
  <c r="M775" i="36"/>
  <c r="M783" i="36"/>
  <c r="M791" i="36"/>
  <c r="M799" i="36"/>
  <c r="M807" i="36"/>
  <c r="M815" i="36"/>
  <c r="M823" i="36"/>
  <c r="M831" i="36"/>
  <c r="M839" i="36"/>
  <c r="M847" i="36"/>
  <c r="M855" i="36"/>
  <c r="M863" i="36"/>
  <c r="M871" i="36"/>
  <c r="M879" i="36"/>
  <c r="M887" i="36"/>
  <c r="AB97" i="36"/>
  <c r="AB105" i="36"/>
  <c r="AB113" i="36"/>
  <c r="AB121" i="36"/>
  <c r="AB129" i="36"/>
  <c r="AB137" i="36"/>
  <c r="AB145" i="36"/>
  <c r="AB153" i="36"/>
  <c r="AB161" i="36"/>
  <c r="AB169" i="36"/>
  <c r="AB177" i="36"/>
  <c r="AB185" i="36"/>
  <c r="AB193" i="36"/>
  <c r="AB201" i="36"/>
  <c r="AB209" i="36"/>
  <c r="AB217" i="36"/>
  <c r="AB225" i="36"/>
  <c r="AB233" i="36"/>
  <c r="AB241" i="36"/>
  <c r="AB249" i="36"/>
  <c r="AB257" i="36"/>
  <c r="AB265" i="36"/>
  <c r="AB273" i="36"/>
  <c r="AB281" i="36"/>
  <c r="AB289" i="36"/>
  <c r="AB297" i="36"/>
  <c r="AB305" i="36"/>
  <c r="AB313" i="36"/>
  <c r="AB321" i="36"/>
  <c r="AB329" i="36"/>
  <c r="AB337" i="36"/>
  <c r="AB345" i="36"/>
  <c r="AB353" i="36"/>
  <c r="AB361" i="36"/>
  <c r="AB369" i="36"/>
  <c r="AB377" i="36"/>
  <c r="AB385" i="36"/>
  <c r="AB393" i="36"/>
  <c r="AB401" i="36"/>
  <c r="AB409" i="36"/>
  <c r="AB417" i="36"/>
  <c r="AB425" i="36"/>
  <c r="AB433" i="36"/>
  <c r="AB441" i="36"/>
  <c r="AB449" i="36"/>
  <c r="AB457" i="36"/>
  <c r="AB465" i="36"/>
  <c r="AB473" i="36"/>
  <c r="AB481" i="36"/>
  <c r="AB489" i="36"/>
  <c r="AB497" i="36"/>
  <c r="AB505" i="36"/>
  <c r="AB513" i="36"/>
  <c r="AB521" i="36"/>
  <c r="AB529" i="36"/>
  <c r="AB537" i="36"/>
  <c r="AB545" i="36"/>
  <c r="AB553" i="36"/>
  <c r="AB561" i="36"/>
  <c r="AB569" i="36"/>
  <c r="AB577" i="36"/>
  <c r="AB585" i="36"/>
  <c r="AB593" i="36"/>
  <c r="AB601" i="36"/>
  <c r="AB609" i="36"/>
  <c r="AB617" i="36"/>
  <c r="AB625" i="36"/>
  <c r="AB633" i="36"/>
  <c r="AB641" i="36"/>
  <c r="AB649" i="36"/>
  <c r="AB657" i="36"/>
  <c r="AB665" i="36"/>
  <c r="AB673" i="36"/>
  <c r="AB681" i="36"/>
  <c r="AB689" i="36"/>
  <c r="AB697" i="36"/>
  <c r="AB705" i="36"/>
  <c r="AB713" i="36"/>
  <c r="AB721" i="36"/>
  <c r="AB729" i="36"/>
  <c r="AB737" i="36"/>
  <c r="AB745" i="36"/>
  <c r="AB753" i="36"/>
  <c r="AB761" i="36"/>
  <c r="AB769" i="36"/>
  <c r="AB777" i="36"/>
  <c r="AB785" i="36"/>
  <c r="AB793" i="36"/>
  <c r="AB801" i="36"/>
  <c r="AB809" i="36"/>
  <c r="AB817" i="36"/>
  <c r="AB825" i="36"/>
  <c r="AB833" i="36"/>
  <c r="AB841" i="36"/>
  <c r="AB849" i="36"/>
  <c r="AB865" i="36"/>
  <c r="AB873" i="36"/>
  <c r="AB881" i="36"/>
  <c r="AB889" i="36"/>
  <c r="AQ99" i="36"/>
  <c r="AQ107" i="36"/>
  <c r="AQ115" i="36"/>
  <c r="AQ123" i="36"/>
  <c r="AQ131" i="36"/>
  <c r="AQ139" i="36"/>
  <c r="AQ147" i="36"/>
  <c r="AQ155" i="36"/>
  <c r="AQ163" i="36"/>
  <c r="AQ171" i="36"/>
  <c r="K197" i="36"/>
  <c r="K709" i="36"/>
  <c r="Z423" i="36"/>
  <c r="AO137" i="36"/>
  <c r="AO649" i="36"/>
  <c r="L107" i="36"/>
  <c r="L184" i="36"/>
  <c r="L248" i="36"/>
  <c r="L312" i="36"/>
  <c r="L376" i="36"/>
  <c r="L425" i="36"/>
  <c r="L457" i="36"/>
  <c r="L489" i="36"/>
  <c r="L521" i="36"/>
  <c r="L553" i="36"/>
  <c r="L585" i="36"/>
  <c r="L617" i="36"/>
  <c r="L649" i="36"/>
  <c r="L681" i="36"/>
  <c r="L713" i="36"/>
  <c r="L745" i="36"/>
  <c r="L777" i="36"/>
  <c r="L809" i="36"/>
  <c r="L841" i="36"/>
  <c r="L873" i="36"/>
  <c r="AA107" i="36"/>
  <c r="AA139" i="36"/>
  <c r="AA171" i="36"/>
  <c r="AA203" i="36"/>
  <c r="AA235" i="36"/>
  <c r="AA267" i="36"/>
  <c r="AA299" i="36"/>
  <c r="AA331" i="36"/>
  <c r="AA363" i="36"/>
  <c r="AA395" i="36"/>
  <c r="AA427" i="36"/>
  <c r="AA459" i="36"/>
  <c r="AA491" i="36"/>
  <c r="AA523" i="36"/>
  <c r="AA555" i="36"/>
  <c r="AA587" i="36"/>
  <c r="AA619" i="36"/>
  <c r="AA651" i="36"/>
  <c r="AA683" i="36"/>
  <c r="AA715" i="36"/>
  <c r="AA747" i="36"/>
  <c r="AA779" i="36"/>
  <c r="AA811" i="36"/>
  <c r="AA843" i="36"/>
  <c r="AA875" i="36"/>
  <c r="AP109" i="36"/>
  <c r="AP141" i="36"/>
  <c r="AP173" i="36"/>
  <c r="AP205" i="36"/>
  <c r="AP237" i="36"/>
  <c r="AP269" i="36"/>
  <c r="AP301" i="36"/>
  <c r="AP333" i="36"/>
  <c r="AP365" i="36"/>
  <c r="AP397" i="36"/>
  <c r="AP429" i="36"/>
  <c r="AP452" i="36"/>
  <c r="AP468" i="36"/>
  <c r="AP484" i="36"/>
  <c r="AP500" i="36"/>
  <c r="AP516" i="36"/>
  <c r="AP532" i="36"/>
  <c r="AP548" i="36"/>
  <c r="AP564" i="36"/>
  <c r="AP580" i="36"/>
  <c r="AP596" i="36"/>
  <c r="AP612" i="36"/>
  <c r="AP628" i="36"/>
  <c r="AP644" i="36"/>
  <c r="AP660" i="36"/>
  <c r="AP676" i="36"/>
  <c r="AP692" i="36"/>
  <c r="AP708" i="36"/>
  <c r="AP724" i="36"/>
  <c r="AP740" i="36"/>
  <c r="AP756" i="36"/>
  <c r="AP772" i="36"/>
  <c r="AP788" i="36"/>
  <c r="AP804" i="36"/>
  <c r="AP820" i="36"/>
  <c r="AP836" i="36"/>
  <c r="AP852" i="36"/>
  <c r="AP866" i="36"/>
  <c r="AP878" i="36"/>
  <c r="AP889" i="36"/>
  <c r="M123" i="36"/>
  <c r="M103" i="36"/>
  <c r="M111" i="36"/>
  <c r="M119" i="36"/>
  <c r="M128" i="36"/>
  <c r="M136" i="36"/>
  <c r="M144" i="36"/>
  <c r="M152" i="36"/>
  <c r="M160" i="36"/>
  <c r="M168" i="36"/>
  <c r="M176" i="36"/>
  <c r="M184" i="36"/>
  <c r="M192" i="36"/>
  <c r="M200" i="36"/>
  <c r="M208" i="36"/>
  <c r="M216" i="36"/>
  <c r="M224" i="36"/>
  <c r="M232" i="36"/>
  <c r="M240" i="36"/>
  <c r="M248" i="36"/>
  <c r="M256" i="36"/>
  <c r="M264" i="36"/>
  <c r="M272" i="36"/>
  <c r="M280" i="36"/>
  <c r="M288" i="36"/>
  <c r="M296" i="36"/>
  <c r="M304" i="36"/>
  <c r="M312" i="36"/>
  <c r="M320" i="36"/>
  <c r="M328" i="36"/>
  <c r="M336" i="36"/>
  <c r="M344" i="36"/>
  <c r="M352" i="36"/>
  <c r="M360" i="36"/>
  <c r="M368" i="36"/>
  <c r="M376" i="36"/>
  <c r="M384" i="36"/>
  <c r="M392" i="36"/>
  <c r="M400" i="36"/>
  <c r="M408" i="36"/>
  <c r="M416" i="36"/>
  <c r="M424" i="36"/>
  <c r="M432" i="36"/>
  <c r="M440" i="36"/>
  <c r="M448" i="36"/>
  <c r="M456" i="36"/>
  <c r="M464" i="36"/>
  <c r="M472" i="36"/>
  <c r="M480" i="36"/>
  <c r="M488" i="36"/>
  <c r="M496" i="36"/>
  <c r="M504" i="36"/>
  <c r="M512" i="36"/>
  <c r="M520" i="36"/>
  <c r="M528" i="36"/>
  <c r="M536" i="36"/>
  <c r="M544" i="36"/>
  <c r="M552" i="36"/>
  <c r="M560" i="36"/>
  <c r="M568" i="36"/>
  <c r="M576" i="36"/>
  <c r="M584" i="36"/>
  <c r="M592" i="36"/>
  <c r="M600" i="36"/>
  <c r="M608" i="36"/>
  <c r="M616" i="36"/>
  <c r="M624" i="36"/>
  <c r="M632" i="36"/>
  <c r="M640" i="36"/>
  <c r="M648" i="36"/>
  <c r="M656" i="36"/>
  <c r="M664" i="36"/>
  <c r="M672" i="36"/>
  <c r="M680" i="36"/>
  <c r="M688" i="36"/>
  <c r="M696" i="36"/>
  <c r="M704" i="36"/>
  <c r="M712" i="36"/>
  <c r="M720" i="36"/>
  <c r="M728" i="36"/>
  <c r="M736" i="36"/>
  <c r="M744" i="36"/>
  <c r="M752" i="36"/>
  <c r="M760" i="36"/>
  <c r="M768" i="36"/>
  <c r="M776" i="36"/>
  <c r="M784" i="36"/>
  <c r="M792" i="36"/>
  <c r="M800" i="36"/>
  <c r="M808" i="36"/>
  <c r="M816" i="36"/>
  <c r="M824" i="36"/>
  <c r="M832" i="36"/>
  <c r="K261" i="36"/>
  <c r="K773" i="36"/>
  <c r="Z487" i="36"/>
  <c r="AO201" i="36"/>
  <c r="AO713" i="36"/>
  <c r="L121" i="36"/>
  <c r="L192" i="36"/>
  <c r="L256" i="36"/>
  <c r="L320" i="36"/>
  <c r="L384" i="36"/>
  <c r="L432" i="36"/>
  <c r="L464" i="36"/>
  <c r="L496" i="36"/>
  <c r="L528" i="36"/>
  <c r="L560" i="36"/>
  <c r="L592" i="36"/>
  <c r="L624" i="36"/>
  <c r="L656" i="36"/>
  <c r="L688" i="36"/>
  <c r="L720" i="36"/>
  <c r="L752" i="36"/>
  <c r="L784" i="36"/>
  <c r="L816" i="36"/>
  <c r="L848" i="36"/>
  <c r="L880" i="36"/>
  <c r="AA114" i="36"/>
  <c r="AA146" i="36"/>
  <c r="AA178" i="36"/>
  <c r="AA210" i="36"/>
  <c r="AA242" i="36"/>
  <c r="AA274" i="36"/>
  <c r="AA306" i="36"/>
  <c r="AA338" i="36"/>
  <c r="AA370" i="36"/>
  <c r="AA402" i="36"/>
  <c r="AA434" i="36"/>
  <c r="AA466" i="36"/>
  <c r="AA498" i="36"/>
  <c r="AA530" i="36"/>
  <c r="AA562" i="36"/>
  <c r="AA594" i="36"/>
  <c r="AA626" i="36"/>
  <c r="AA690" i="36"/>
  <c r="AA722" i="36"/>
  <c r="AA754" i="36"/>
  <c r="AA786" i="36"/>
  <c r="AA818" i="36"/>
  <c r="AA850" i="36"/>
  <c r="AA882" i="36"/>
  <c r="AP116" i="36"/>
  <c r="AP148" i="36"/>
  <c r="AP180" i="36"/>
  <c r="AP212" i="36"/>
  <c r="AP244" i="36"/>
  <c r="AP276" i="36"/>
  <c r="AP308" i="36"/>
  <c r="AP340" i="36"/>
  <c r="AP372" i="36"/>
  <c r="AP404" i="36"/>
  <c r="AP436" i="36"/>
  <c r="AP453" i="36"/>
  <c r="AP469" i="36"/>
  <c r="AP485" i="36"/>
  <c r="AP501" i="36"/>
  <c r="AP517" i="36"/>
  <c r="AP533" i="36"/>
  <c r="AP549" i="36"/>
  <c r="AP565" i="36"/>
  <c r="AP581" i="36"/>
  <c r="AP597" i="36"/>
  <c r="AP613" i="36"/>
  <c r="AP629" i="36"/>
  <c r="AP645" i="36"/>
  <c r="AP661" i="36"/>
  <c r="AP677" i="36"/>
  <c r="AP693" i="36"/>
  <c r="AP709" i="36"/>
  <c r="AP725" i="36"/>
  <c r="AP741" i="36"/>
  <c r="AP757" i="36"/>
  <c r="AP773" i="36"/>
  <c r="AP789" i="36"/>
  <c r="AP805" i="36"/>
  <c r="AP821" i="36"/>
  <c r="AP837" i="36"/>
  <c r="AP853" i="36"/>
  <c r="AP868" i="36"/>
  <c r="AP881" i="36"/>
  <c r="AP890" i="36"/>
  <c r="M93" i="36"/>
  <c r="M104" i="36"/>
  <c r="M112" i="36"/>
  <c r="M120" i="36"/>
  <c r="M129" i="36"/>
  <c r="M137" i="36"/>
  <c r="M145" i="36"/>
  <c r="M153" i="36"/>
  <c r="M161" i="36"/>
  <c r="M169" i="36"/>
  <c r="M177" i="36"/>
  <c r="M185" i="36"/>
  <c r="M193" i="36"/>
  <c r="M201" i="36"/>
  <c r="M209" i="36"/>
  <c r="M217" i="36"/>
  <c r="M225" i="36"/>
  <c r="M233" i="36"/>
  <c r="M241" i="36"/>
  <c r="M249" i="36"/>
  <c r="M257" i="36"/>
  <c r="M265" i="36"/>
  <c r="M273" i="36"/>
  <c r="M281" i="36"/>
  <c r="M289" i="36"/>
  <c r="M297" i="36"/>
  <c r="M305" i="36"/>
  <c r="M313" i="36"/>
  <c r="M321" i="36"/>
  <c r="M329" i="36"/>
  <c r="M337" i="36"/>
  <c r="M345" i="36"/>
  <c r="M353" i="36"/>
  <c r="M361" i="36"/>
  <c r="M369" i="36"/>
  <c r="M377" i="36"/>
  <c r="M385" i="36"/>
  <c r="M393" i="36"/>
  <c r="M401" i="36"/>
  <c r="M409" i="36"/>
  <c r="M417" i="36"/>
  <c r="M425" i="36"/>
  <c r="M433" i="36"/>
  <c r="M441" i="36"/>
  <c r="M449" i="36"/>
  <c r="M457" i="36"/>
  <c r="M465" i="36"/>
  <c r="M473" i="36"/>
  <c r="M481" i="36"/>
  <c r="M489" i="36"/>
  <c r="M497" i="36"/>
  <c r="M505" i="36"/>
  <c r="M513" i="36"/>
  <c r="M521" i="36"/>
  <c r="M529" i="36"/>
  <c r="M537" i="36"/>
  <c r="M545" i="36"/>
  <c r="M553" i="36"/>
  <c r="M561" i="36"/>
  <c r="M569" i="36"/>
  <c r="M577" i="36"/>
  <c r="M585" i="36"/>
  <c r="M593" i="36"/>
  <c r="M601" i="36"/>
  <c r="M609" i="36"/>
  <c r="M617" i="36"/>
  <c r="M625" i="36"/>
  <c r="M633" i="36"/>
  <c r="M641" i="36"/>
  <c r="M649" i="36"/>
  <c r="M657" i="36"/>
  <c r="M665" i="36"/>
  <c r="M673" i="36"/>
  <c r="M681" i="36"/>
  <c r="M689" i="36"/>
  <c r="M697" i="36"/>
  <c r="M705" i="36"/>
  <c r="M713" i="36"/>
  <c r="M721" i="36"/>
  <c r="M729" i="36"/>
  <c r="M737" i="36"/>
  <c r="M745" i="36"/>
  <c r="M753" i="36"/>
  <c r="M761" i="36"/>
  <c r="M769" i="36"/>
  <c r="M777" i="36"/>
  <c r="M785" i="36"/>
  <c r="M793" i="36"/>
  <c r="M801" i="36"/>
  <c r="M809" i="36"/>
  <c r="M817" i="36"/>
  <c r="M825" i="36"/>
  <c r="M833" i="36"/>
  <c r="M841" i="36"/>
  <c r="M849" i="36"/>
  <c r="M857" i="36"/>
  <c r="M865" i="36"/>
  <c r="M873" i="36"/>
  <c r="M881" i="36"/>
  <c r="M889" i="36"/>
  <c r="AB99" i="36"/>
  <c r="AB107" i="36"/>
  <c r="AB115" i="36"/>
  <c r="AB123" i="36"/>
  <c r="AB131" i="36"/>
  <c r="AB139" i="36"/>
  <c r="AB147" i="36"/>
  <c r="AB155" i="36"/>
  <c r="AB163" i="36"/>
  <c r="AB171" i="36"/>
  <c r="AB179" i="36"/>
  <c r="AB187" i="36"/>
  <c r="AB195" i="36"/>
  <c r="AB203" i="36"/>
  <c r="AB211" i="36"/>
  <c r="AB219" i="36"/>
  <c r="AB227" i="36"/>
  <c r="AB235" i="36"/>
  <c r="AB243" i="36"/>
  <c r="AB251" i="36"/>
  <c r="AB259" i="36"/>
  <c r="AB267" i="36"/>
  <c r="AB275" i="36"/>
  <c r="AB283" i="36"/>
  <c r="AB291" i="36"/>
  <c r="AB299" i="36"/>
  <c r="AB307" i="36"/>
  <c r="AB315" i="36"/>
  <c r="AB323" i="36"/>
  <c r="AB331" i="36"/>
  <c r="AB339" i="36"/>
  <c r="AB347" i="36"/>
  <c r="AB355" i="36"/>
  <c r="AB363" i="36"/>
  <c r="AB371" i="36"/>
  <c r="AB379" i="36"/>
  <c r="AB387" i="36"/>
  <c r="AB395" i="36"/>
  <c r="AB403" i="36"/>
  <c r="AB411" i="36"/>
  <c r="AB419" i="36"/>
  <c r="AB427" i="36"/>
  <c r="AB435" i="36"/>
  <c r="AB443" i="36"/>
  <c r="AB451" i="36"/>
  <c r="AB459" i="36"/>
  <c r="AB467" i="36"/>
  <c r="AB475" i="36"/>
  <c r="AB483" i="36"/>
  <c r="AB491" i="36"/>
  <c r="AB499" i="36"/>
  <c r="AB507" i="36"/>
  <c r="AB515" i="36"/>
  <c r="AB523" i="36"/>
  <c r="AB531" i="36"/>
  <c r="AB539" i="36"/>
  <c r="AB547" i="36"/>
  <c r="AB555" i="36"/>
  <c r="AB563" i="36"/>
  <c r="AB571" i="36"/>
  <c r="AB579" i="36"/>
  <c r="AB587" i="36"/>
  <c r="AB595" i="36"/>
  <c r="AB603" i="36"/>
  <c r="AB611" i="36"/>
  <c r="AB619" i="36"/>
  <c r="AB627" i="36"/>
  <c r="AB635" i="36"/>
  <c r="AB643" i="36"/>
  <c r="AB651" i="36"/>
  <c r="AB659" i="36"/>
  <c r="AB667" i="36"/>
  <c r="AB683" i="36"/>
  <c r="AB691" i="36"/>
  <c r="AB699" i="36"/>
  <c r="AB707" i="36"/>
  <c r="AB715" i="36"/>
  <c r="AB723" i="36"/>
  <c r="AB731" i="36"/>
  <c r="AB739" i="36"/>
  <c r="AB747" i="36"/>
  <c r="AB755" i="36"/>
  <c r="AB763" i="36"/>
  <c r="AB771" i="36"/>
  <c r="AB779" i="36"/>
  <c r="AB787" i="36"/>
  <c r="AB795" i="36"/>
  <c r="AB803" i="36"/>
  <c r="AB811" i="36"/>
  <c r="AB819" i="36"/>
  <c r="AB827" i="36"/>
  <c r="AB835" i="36"/>
  <c r="AB843" i="36"/>
  <c r="AB851" i="36"/>
  <c r="AB859" i="36"/>
  <c r="AB867" i="36"/>
  <c r="AB875" i="36"/>
  <c r="AB883" i="36"/>
  <c r="AQ93" i="36"/>
  <c r="AQ101" i="36"/>
  <c r="AQ109" i="36"/>
  <c r="AQ117" i="36"/>
  <c r="AQ125" i="36"/>
  <c r="AQ133" i="36"/>
  <c r="AQ141" i="36"/>
  <c r="AQ149" i="36"/>
  <c r="AQ157" i="36"/>
  <c r="AQ165" i="36"/>
  <c r="AQ173" i="36"/>
  <c r="AQ181" i="36"/>
  <c r="AQ189" i="36"/>
  <c r="AQ197" i="36"/>
  <c r="AQ205" i="36"/>
  <c r="AQ213" i="36"/>
  <c r="AQ221" i="36"/>
  <c r="AQ229" i="36"/>
  <c r="AQ237" i="36"/>
  <c r="AQ245" i="36"/>
  <c r="AQ253" i="36"/>
  <c r="AQ261" i="36"/>
  <c r="AQ269" i="36"/>
  <c r="AQ277" i="36"/>
  <c r="AQ285" i="36"/>
  <c r="AQ293" i="36"/>
  <c r="AQ301" i="36"/>
  <c r="AQ309" i="36"/>
  <c r="AQ317" i="36"/>
  <c r="AQ325" i="36"/>
  <c r="AQ333" i="36"/>
  <c r="AQ341" i="36"/>
  <c r="AQ349" i="36"/>
  <c r="AQ357" i="36"/>
  <c r="AQ365" i="36"/>
  <c r="AQ373" i="36"/>
  <c r="AQ381" i="36"/>
  <c r="AQ389" i="36"/>
  <c r="AQ397" i="36"/>
  <c r="AQ405" i="36"/>
  <c r="AQ413" i="36"/>
  <c r="AQ421" i="36"/>
  <c r="AQ429" i="36"/>
  <c r="K325" i="36"/>
  <c r="AO761" i="36"/>
  <c r="L328" i="36"/>
  <c r="L497" i="36"/>
  <c r="L625" i="36"/>
  <c r="L753" i="36"/>
  <c r="L881" i="36"/>
  <c r="AA211" i="36"/>
  <c r="AA339" i="36"/>
  <c r="AA467" i="36"/>
  <c r="AA595" i="36"/>
  <c r="AA723" i="36"/>
  <c r="AA851" i="36"/>
  <c r="AP181" i="36"/>
  <c r="AP309" i="36"/>
  <c r="AP437" i="36"/>
  <c r="AP505" i="36"/>
  <c r="AP569" i="36"/>
  <c r="AP633" i="36"/>
  <c r="AP697" i="36"/>
  <c r="AP761" i="36"/>
  <c r="AP825" i="36"/>
  <c r="AP882" i="36"/>
  <c r="M105" i="36"/>
  <c r="M138" i="36"/>
  <c r="M170" i="36"/>
  <c r="M202" i="36"/>
  <c r="M234" i="36"/>
  <c r="M266" i="36"/>
  <c r="M298" i="36"/>
  <c r="M330" i="36"/>
  <c r="M362" i="36"/>
  <c r="M394" i="36"/>
  <c r="M426" i="36"/>
  <c r="M458" i="36"/>
  <c r="M490" i="36"/>
  <c r="M522" i="36"/>
  <c r="M554" i="36"/>
  <c r="M586" i="36"/>
  <c r="M618" i="36"/>
  <c r="M650" i="36"/>
  <c r="M682" i="36"/>
  <c r="M714" i="36"/>
  <c r="M746" i="36"/>
  <c r="M778" i="36"/>
  <c r="M810" i="36"/>
  <c r="M840" i="36"/>
  <c r="M859" i="36"/>
  <c r="M882" i="36"/>
  <c r="AB106" i="36"/>
  <c r="AB125" i="36"/>
  <c r="AB148" i="36"/>
  <c r="AB170" i="36"/>
  <c r="AB189" i="36"/>
  <c r="AB212" i="36"/>
  <c r="AB234" i="36"/>
  <c r="AB253" i="36"/>
  <c r="AB276" i="36"/>
  <c r="AB298" i="36"/>
  <c r="AB316" i="36"/>
  <c r="AB332" i="36"/>
  <c r="AB348" i="36"/>
  <c r="AB364" i="36"/>
  <c r="AB380" i="36"/>
  <c r="AB396" i="36"/>
  <c r="AB412" i="36"/>
  <c r="AB428" i="36"/>
  <c r="AB444" i="36"/>
  <c r="AB460" i="36"/>
  <c r="AB476" i="36"/>
  <c r="AB492" i="36"/>
  <c r="AB508" i="36"/>
  <c r="AB524" i="36"/>
  <c r="AB540" i="36"/>
  <c r="AB556" i="36"/>
  <c r="AB572" i="36"/>
  <c r="AB588" i="36"/>
  <c r="AB604" i="36"/>
  <c r="AB620" i="36"/>
  <c r="AB636" i="36"/>
  <c r="AB652" i="36"/>
  <c r="AB668" i="36"/>
  <c r="AB684" i="36"/>
  <c r="AB700" i="36"/>
  <c r="AB716" i="36"/>
  <c r="AB732" i="36"/>
  <c r="AB764" i="36"/>
  <c r="AB780" i="36"/>
  <c r="AB796" i="36"/>
  <c r="AB812" i="36"/>
  <c r="AB828" i="36"/>
  <c r="AB844" i="36"/>
  <c r="AB860" i="36"/>
  <c r="AB876" i="36"/>
  <c r="AQ94" i="36"/>
  <c r="AQ110" i="36"/>
  <c r="AQ126" i="36"/>
  <c r="AQ142" i="36"/>
  <c r="AQ158" i="36"/>
  <c r="AQ174" i="36"/>
  <c r="AQ187" i="36"/>
  <c r="AQ199" i="36"/>
  <c r="AQ212" i="36"/>
  <c r="AQ224" i="36"/>
  <c r="AQ238" i="36"/>
  <c r="AQ251" i="36"/>
  <c r="AQ263" i="36"/>
  <c r="AQ276" i="36"/>
  <c r="AQ288" i="36"/>
  <c r="AQ302" i="36"/>
  <c r="AQ315" i="36"/>
  <c r="AQ327" i="36"/>
  <c r="AQ340" i="36"/>
  <c r="AQ352" i="36"/>
  <c r="AQ366" i="36"/>
  <c r="AQ379" i="36"/>
  <c r="AQ391" i="36"/>
  <c r="AQ404" i="36"/>
  <c r="AQ416" i="36"/>
  <c r="AQ430" i="36"/>
  <c r="AQ440" i="36"/>
  <c r="AQ452" i="36"/>
  <c r="AQ462" i="36"/>
  <c r="AQ472" i="36"/>
  <c r="AQ484" i="36"/>
  <c r="AQ494" i="36"/>
  <c r="AQ502" i="36"/>
  <c r="AQ510" i="36"/>
  <c r="AQ518" i="36"/>
  <c r="AQ526" i="36"/>
  <c r="AQ534" i="36"/>
  <c r="AQ542" i="36"/>
  <c r="AQ550" i="36"/>
  <c r="AQ558" i="36"/>
  <c r="AQ566" i="36"/>
  <c r="AQ574" i="36"/>
  <c r="AQ582" i="36"/>
  <c r="AQ590" i="36"/>
  <c r="AQ598" i="36"/>
  <c r="AQ606" i="36"/>
  <c r="AQ614" i="36"/>
  <c r="AQ622" i="36"/>
  <c r="AQ630" i="36"/>
  <c r="AQ638" i="36"/>
  <c r="AQ654" i="36"/>
  <c r="AQ662" i="36"/>
  <c r="AQ670" i="36"/>
  <c r="AQ678" i="36"/>
  <c r="AQ686" i="36"/>
  <c r="AQ694" i="36"/>
  <c r="AQ702" i="36"/>
  <c r="AQ710" i="36"/>
  <c r="AQ718" i="36"/>
  <c r="AQ726" i="36"/>
  <c r="AQ734" i="36"/>
  <c r="AQ742" i="36"/>
  <c r="AQ750" i="36"/>
  <c r="AQ758" i="36"/>
  <c r="AQ766" i="36"/>
  <c r="AQ774" i="36"/>
  <c r="AQ782" i="36"/>
  <c r="AQ790" i="36"/>
  <c r="AQ798" i="36"/>
  <c r="AQ806" i="36"/>
  <c r="AQ814" i="36"/>
  <c r="AQ822" i="36"/>
  <c r="AQ830" i="36"/>
  <c r="AQ838" i="36"/>
  <c r="AQ846" i="36"/>
  <c r="AQ854" i="36"/>
  <c r="AQ862" i="36"/>
  <c r="AQ870" i="36"/>
  <c r="AQ878" i="36"/>
  <c r="AQ886" i="36"/>
  <c r="N96" i="36"/>
  <c r="N99" i="36"/>
  <c r="N108" i="36"/>
  <c r="N116" i="36"/>
  <c r="N125" i="36"/>
  <c r="N133" i="36"/>
  <c r="N141" i="36"/>
  <c r="N149" i="36"/>
  <c r="N157" i="36"/>
  <c r="N165" i="36"/>
  <c r="N173" i="36"/>
  <c r="N181" i="36"/>
  <c r="N189" i="36"/>
  <c r="N197" i="36"/>
  <c r="N205" i="36"/>
  <c r="N213" i="36"/>
  <c r="N221" i="36"/>
  <c r="N229" i="36"/>
  <c r="N237" i="36"/>
  <c r="N245" i="36"/>
  <c r="N253" i="36"/>
  <c r="N261" i="36"/>
  <c r="N269" i="36"/>
  <c r="N277" i="36"/>
  <c r="N285" i="36"/>
  <c r="N293" i="36"/>
  <c r="N301" i="36"/>
  <c r="N309" i="36"/>
  <c r="N317" i="36"/>
  <c r="N325" i="36"/>
  <c r="N333" i="36"/>
  <c r="N341" i="36"/>
  <c r="N349" i="36"/>
  <c r="N357" i="36"/>
  <c r="N365" i="36"/>
  <c r="N373" i="36"/>
  <c r="N381" i="36"/>
  <c r="N389" i="36"/>
  <c r="N397" i="36"/>
  <c r="N405" i="36"/>
  <c r="N413" i="36"/>
  <c r="N421" i="36"/>
  <c r="N429" i="36"/>
  <c r="N437" i="36"/>
  <c r="N445" i="36"/>
  <c r="N453" i="36"/>
  <c r="N461" i="36"/>
  <c r="N469" i="36"/>
  <c r="N477" i="36"/>
  <c r="N485" i="36"/>
  <c r="N493" i="36"/>
  <c r="N501" i="36"/>
  <c r="N509" i="36"/>
  <c r="N517" i="36"/>
  <c r="N525" i="36"/>
  <c r="N533" i="36"/>
  <c r="N541" i="36"/>
  <c r="N549" i="36"/>
  <c r="N557" i="36"/>
  <c r="N565" i="36"/>
  <c r="N573" i="36"/>
  <c r="N581" i="36"/>
  <c r="N589" i="36"/>
  <c r="N597" i="36"/>
  <c r="N605" i="36"/>
  <c r="N613" i="36"/>
  <c r="N621" i="36"/>
  <c r="N629" i="36"/>
  <c r="N637" i="36"/>
  <c r="N645" i="36"/>
  <c r="N653" i="36"/>
  <c r="N661" i="36"/>
  <c r="N669" i="36"/>
  <c r="N677" i="36"/>
  <c r="N685" i="36"/>
  <c r="N693" i="36"/>
  <c r="N701" i="36"/>
  <c r="N709" i="36"/>
  <c r="N717" i="36"/>
  <c r="N725" i="36"/>
  <c r="N733" i="36"/>
  <c r="N741" i="36"/>
  <c r="N749" i="36"/>
  <c r="N757" i="36"/>
  <c r="N765" i="36"/>
  <c r="N773" i="36"/>
  <c r="N781" i="36"/>
  <c r="N789" i="36"/>
  <c r="N797" i="36"/>
  <c r="N805" i="36"/>
  <c r="N813" i="36"/>
  <c r="N821" i="36"/>
  <c r="N829" i="36"/>
  <c r="N837" i="36"/>
  <c r="N845" i="36"/>
  <c r="N853" i="36"/>
  <c r="N861" i="36"/>
  <c r="N869" i="36"/>
  <c r="N877" i="36"/>
  <c r="N885" i="36"/>
  <c r="AC95" i="36"/>
  <c r="AC103" i="36"/>
  <c r="AC111" i="36"/>
  <c r="AC119" i="36"/>
  <c r="AC127" i="36"/>
  <c r="AC135" i="36"/>
  <c r="AC143" i="36"/>
  <c r="AC151" i="36"/>
  <c r="AC159" i="36"/>
  <c r="AC167" i="36"/>
  <c r="AC175" i="36"/>
  <c r="AC183" i="36"/>
  <c r="AC191" i="36"/>
  <c r="AC199" i="36"/>
  <c r="AC207" i="36"/>
  <c r="AC215" i="36"/>
  <c r="AC223" i="36"/>
  <c r="AC231" i="36"/>
  <c r="AC239" i="36"/>
  <c r="AC247" i="36"/>
  <c r="AC255" i="36"/>
  <c r="AC263" i="36"/>
  <c r="AC271" i="36"/>
  <c r="AC279" i="36"/>
  <c r="AC287" i="36"/>
  <c r="AC295" i="36"/>
  <c r="AC303" i="36"/>
  <c r="AC311" i="36"/>
  <c r="AC319" i="36"/>
  <c r="AC327" i="36"/>
  <c r="AC335" i="36"/>
  <c r="AC343" i="36"/>
  <c r="AC351" i="36"/>
  <c r="AC359" i="36"/>
  <c r="AC367" i="36"/>
  <c r="AC375" i="36"/>
  <c r="AC383" i="36"/>
  <c r="AC391" i="36"/>
  <c r="AC399" i="36"/>
  <c r="AC407" i="36"/>
  <c r="AC415" i="36"/>
  <c r="AC423" i="36"/>
  <c r="AC431" i="36"/>
  <c r="AC439" i="36"/>
  <c r="AC447" i="36"/>
  <c r="AC455" i="36"/>
  <c r="AC463" i="36"/>
  <c r="AC471" i="36"/>
  <c r="AC479" i="36"/>
  <c r="AC487" i="36"/>
  <c r="AC495" i="36"/>
  <c r="AC511" i="36"/>
  <c r="AC519" i="36"/>
  <c r="AC527" i="36"/>
  <c r="AC535" i="36"/>
  <c r="AC543" i="36"/>
  <c r="AC551" i="36"/>
  <c r="AC559" i="36"/>
  <c r="AC567" i="36"/>
  <c r="AC575" i="36"/>
  <c r="AC583" i="36"/>
  <c r="AC599" i="36"/>
  <c r="K389" i="36"/>
  <c r="AO793" i="36"/>
  <c r="L336" i="36"/>
  <c r="L504" i="36"/>
  <c r="L632" i="36"/>
  <c r="L760" i="36"/>
  <c r="L888" i="36"/>
  <c r="AA218" i="36"/>
  <c r="AA346" i="36"/>
  <c r="AA474" i="36"/>
  <c r="AA602" i="36"/>
  <c r="AA730" i="36"/>
  <c r="AA858" i="36"/>
  <c r="AP188" i="36"/>
  <c r="AP316" i="36"/>
  <c r="AP442" i="36"/>
  <c r="AP506" i="36"/>
  <c r="AP570" i="36"/>
  <c r="AP634" i="36"/>
  <c r="AP698" i="36"/>
  <c r="AP762" i="36"/>
  <c r="AP826" i="36"/>
  <c r="AP884" i="36"/>
  <c r="M106" i="36"/>
  <c r="M139" i="36"/>
  <c r="M171" i="36"/>
  <c r="M203" i="36"/>
  <c r="M235" i="36"/>
  <c r="M267" i="36"/>
  <c r="M299" i="36"/>
  <c r="M331" i="36"/>
  <c r="M363" i="36"/>
  <c r="M395" i="36"/>
  <c r="M427" i="36"/>
  <c r="M459" i="36"/>
  <c r="M491" i="36"/>
  <c r="M523" i="36"/>
  <c r="M555" i="36"/>
  <c r="M587" i="36"/>
  <c r="M619" i="36"/>
  <c r="M651" i="36"/>
  <c r="M683" i="36"/>
  <c r="M715" i="36"/>
  <c r="M747" i="36"/>
  <c r="M779" i="36"/>
  <c r="M811" i="36"/>
  <c r="M842" i="36"/>
  <c r="M864" i="36"/>
  <c r="M883" i="36"/>
  <c r="AB108" i="36"/>
  <c r="AB130" i="36"/>
  <c r="AB149" i="36"/>
  <c r="AB172" i="36"/>
  <c r="AB194" i="36"/>
  <c r="AB213" i="36"/>
  <c r="AB236" i="36"/>
  <c r="AB258" i="36"/>
  <c r="AB277" i="36"/>
  <c r="AB300" i="36"/>
  <c r="AB317" i="36"/>
  <c r="AB333" i="36"/>
  <c r="AB349" i="36"/>
  <c r="AB365" i="36"/>
  <c r="AB381" i="36"/>
  <c r="AB397" i="36"/>
  <c r="AB413" i="36"/>
  <c r="AB429" i="36"/>
  <c r="AB445" i="36"/>
  <c r="AB461" i="36"/>
  <c r="AB477" i="36"/>
  <c r="AB493" i="36"/>
  <c r="AB509" i="36"/>
  <c r="AB525" i="36"/>
  <c r="AB541" i="36"/>
  <c r="AB557" i="36"/>
  <c r="AB573" i="36"/>
  <c r="AB589" i="36"/>
  <c r="AB605" i="36"/>
  <c r="AB621" i="36"/>
  <c r="AB637" i="36"/>
  <c r="AB653" i="36"/>
  <c r="AB669" i="36"/>
  <c r="AB685" i="36"/>
  <c r="AB717" i="36"/>
  <c r="AB733" i="36"/>
  <c r="AB749" i="36"/>
  <c r="AB765" i="36"/>
  <c r="AB781" i="36"/>
  <c r="AB797" i="36"/>
  <c r="AB813" i="36"/>
  <c r="AB829" i="36"/>
  <c r="AB877" i="36"/>
  <c r="AQ95" i="36"/>
  <c r="AQ111" i="36"/>
  <c r="AQ127" i="36"/>
  <c r="AQ143" i="36"/>
  <c r="AQ159" i="36"/>
  <c r="AQ175" i="36"/>
  <c r="AQ188" i="36"/>
  <c r="AQ200" i="36"/>
  <c r="AQ214" i="36"/>
  <c r="AQ227" i="36"/>
  <c r="AQ239" i="36"/>
  <c r="AQ252" i="36"/>
  <c r="AQ264" i="36"/>
  <c r="AQ278" i="36"/>
  <c r="AQ291" i="36"/>
  <c r="AQ303" i="36"/>
  <c r="AQ316" i="36"/>
  <c r="AQ328" i="36"/>
  <c r="AQ342" i="36"/>
  <c r="AQ355" i="36"/>
  <c r="AQ367" i="36"/>
  <c r="AQ380" i="36"/>
  <c r="AQ392" i="36"/>
  <c r="AQ406" i="36"/>
  <c r="AQ419" i="36"/>
  <c r="AQ431" i="36"/>
  <c r="AQ443" i="36"/>
  <c r="AQ453" i="36"/>
  <c r="AQ463" i="36"/>
  <c r="AQ475" i="36"/>
  <c r="AQ485" i="36"/>
  <c r="AQ495" i="36"/>
  <c r="AQ503" i="36"/>
  <c r="AQ511" i="36"/>
  <c r="AQ519" i="36"/>
  <c r="AQ527" i="36"/>
  <c r="AQ535" i="36"/>
  <c r="AQ543" i="36"/>
  <c r="AQ551" i="36"/>
  <c r="AQ559" i="36"/>
  <c r="AQ567" i="36"/>
  <c r="AQ575" i="36"/>
  <c r="AQ583" i="36"/>
  <c r="AQ591" i="36"/>
  <c r="AQ599" i="36"/>
  <c r="AQ607" i="36"/>
  <c r="AQ615" i="36"/>
  <c r="AQ623" i="36"/>
  <c r="AQ631" i="36"/>
  <c r="AQ639" i="36"/>
  <c r="AQ647" i="36"/>
  <c r="AQ655" i="36"/>
  <c r="AQ663" i="36"/>
  <c r="AQ671" i="36"/>
  <c r="AQ679" i="36"/>
  <c r="AQ687" i="36"/>
  <c r="AQ695" i="36"/>
  <c r="AQ703" i="36"/>
  <c r="AQ711" i="36"/>
  <c r="AQ719" i="36"/>
  <c r="AQ727" i="36"/>
  <c r="AQ735" i="36"/>
  <c r="AQ743" i="36"/>
  <c r="AQ751" i="36"/>
  <c r="AQ759" i="36"/>
  <c r="AQ767" i="36"/>
  <c r="AQ775" i="36"/>
  <c r="AQ783" i="36"/>
  <c r="AQ791" i="36"/>
  <c r="AQ799" i="36"/>
  <c r="AQ807" i="36"/>
  <c r="AQ815" i="36"/>
  <c r="AQ823" i="36"/>
  <c r="AQ831" i="36"/>
  <c r="AQ839" i="36"/>
  <c r="AQ847" i="36"/>
  <c r="AQ855" i="36"/>
  <c r="AQ863" i="36"/>
  <c r="AQ871" i="36"/>
  <c r="AQ879" i="36"/>
  <c r="AQ887" i="36"/>
  <c r="N97" i="36"/>
  <c r="N101" i="36"/>
  <c r="N109" i="36"/>
  <c r="N117" i="36"/>
  <c r="N126" i="36"/>
  <c r="N134" i="36"/>
  <c r="N142" i="36"/>
  <c r="N150" i="36"/>
  <c r="N158" i="36"/>
  <c r="N166" i="36"/>
  <c r="N174" i="36"/>
  <c r="N182" i="36"/>
  <c r="N190" i="36"/>
  <c r="N198" i="36"/>
  <c r="N206" i="36"/>
  <c r="N214" i="36"/>
  <c r="N222" i="36"/>
  <c r="N230" i="36"/>
  <c r="N238" i="36"/>
  <c r="N246" i="36"/>
  <c r="N254" i="36"/>
  <c r="N262" i="36"/>
  <c r="N270" i="36"/>
  <c r="N278" i="36"/>
  <c r="N286" i="36"/>
  <c r="N294" i="36"/>
  <c r="N302" i="36"/>
  <c r="N310" i="36"/>
  <c r="N318" i="36"/>
  <c r="N326" i="36"/>
  <c r="N334" i="36"/>
  <c r="N342" i="36"/>
  <c r="N350" i="36"/>
  <c r="N358" i="36"/>
  <c r="N366" i="36"/>
  <c r="N374" i="36"/>
  <c r="N382" i="36"/>
  <c r="N390" i="36"/>
  <c r="N398" i="36"/>
  <c r="N406" i="36"/>
  <c r="N414" i="36"/>
  <c r="N422" i="36"/>
  <c r="N430" i="36"/>
  <c r="N438" i="36"/>
  <c r="N446" i="36"/>
  <c r="N454" i="36"/>
  <c r="N462" i="36"/>
  <c r="N470" i="36"/>
  <c r="N478" i="36"/>
  <c r="N486" i="36"/>
  <c r="N494" i="36"/>
  <c r="N502" i="36"/>
  <c r="N510" i="36"/>
  <c r="N518" i="36"/>
  <c r="N526" i="36"/>
  <c r="N534" i="36"/>
  <c r="N542" i="36"/>
  <c r="N550" i="36"/>
  <c r="N558" i="36"/>
  <c r="N566" i="36"/>
  <c r="N574" i="36"/>
  <c r="N582" i="36"/>
  <c r="N590" i="36"/>
  <c r="N598" i="36"/>
  <c r="N606" i="36"/>
  <c r="N614" i="36"/>
  <c r="N622" i="36"/>
  <c r="N630" i="36"/>
  <c r="N638" i="36"/>
  <c r="N646" i="36"/>
  <c r="N654" i="36"/>
  <c r="N662" i="36"/>
  <c r="N670" i="36"/>
  <c r="N678" i="36"/>
  <c r="N686" i="36"/>
  <c r="N694" i="36"/>
  <c r="N702" i="36"/>
  <c r="N710" i="36"/>
  <c r="N718" i="36"/>
  <c r="N726" i="36"/>
  <c r="N734" i="36"/>
  <c r="N742" i="36"/>
  <c r="N750" i="36"/>
  <c r="N758" i="36"/>
  <c r="N766" i="36"/>
  <c r="N774" i="36"/>
  <c r="N782" i="36"/>
  <c r="N790" i="36"/>
  <c r="N798" i="36"/>
  <c r="N806" i="36"/>
  <c r="N814" i="36"/>
  <c r="N822" i="36"/>
  <c r="N830" i="36"/>
  <c r="N838" i="36"/>
  <c r="N846" i="36"/>
  <c r="N854" i="36"/>
  <c r="N862" i="36"/>
  <c r="N870" i="36"/>
  <c r="N878" i="36"/>
  <c r="N886" i="36"/>
  <c r="AC96" i="36"/>
  <c r="AC104" i="36"/>
  <c r="AC112" i="36"/>
  <c r="AC120" i="36"/>
  <c r="AC128" i="36"/>
  <c r="AC136" i="36"/>
  <c r="AC144" i="36"/>
  <c r="AC152" i="36"/>
  <c r="AC160" i="36"/>
  <c r="AC168" i="36"/>
  <c r="AC176" i="36"/>
  <c r="AC184" i="36"/>
  <c r="AC192" i="36"/>
  <c r="AC200" i="36"/>
  <c r="AC208" i="36"/>
  <c r="AC216" i="36"/>
  <c r="AC224" i="36"/>
  <c r="AC232" i="36"/>
  <c r="AC240" i="36"/>
  <c r="AC248" i="36"/>
  <c r="AC256" i="36"/>
  <c r="AC264" i="36"/>
  <c r="AC272" i="36"/>
  <c r="AC280" i="36"/>
  <c r="AC288" i="36"/>
  <c r="AC296" i="36"/>
  <c r="AC304" i="36"/>
  <c r="AC312" i="36"/>
  <c r="AC320" i="36"/>
  <c r="AC328" i="36"/>
  <c r="AC336" i="36"/>
  <c r="AC344" i="36"/>
  <c r="AC352" i="36"/>
  <c r="AC360" i="36"/>
  <c r="AC368" i="36"/>
  <c r="AC376" i="36"/>
  <c r="AC384" i="36"/>
  <c r="AC392" i="36"/>
  <c r="AC400" i="36"/>
  <c r="AC408" i="36"/>
  <c r="AC416" i="36"/>
  <c r="AC424" i="36"/>
  <c r="AC432" i="36"/>
  <c r="AC440" i="36"/>
  <c r="AC448" i="36"/>
  <c r="AC456" i="36"/>
  <c r="AC464" i="36"/>
  <c r="AC472" i="36"/>
  <c r="AC480" i="36"/>
  <c r="AC488" i="36"/>
  <c r="AC496" i="36"/>
  <c r="AC504" i="36"/>
  <c r="AC512" i="36"/>
  <c r="AC520" i="36"/>
  <c r="AC528" i="36"/>
  <c r="AC536" i="36"/>
  <c r="AC544" i="36"/>
  <c r="AC552" i="36"/>
  <c r="AC560" i="36"/>
  <c r="AC568" i="36"/>
  <c r="AC576" i="36"/>
  <c r="AC592" i="36"/>
  <c r="AC600" i="36"/>
  <c r="K837" i="36"/>
  <c r="L136" i="36"/>
  <c r="L392" i="36"/>
  <c r="L529" i="36"/>
  <c r="L657" i="36"/>
  <c r="L785" i="36"/>
  <c r="AA115" i="36"/>
  <c r="AA243" i="36"/>
  <c r="AA371" i="36"/>
  <c r="AA499" i="36"/>
  <c r="AA627" i="36"/>
  <c r="AA755" i="36"/>
  <c r="AA883" i="36"/>
  <c r="AP213" i="36"/>
  <c r="AP341" i="36"/>
  <c r="AP457" i="36"/>
  <c r="AP521" i="36"/>
  <c r="AP585" i="36"/>
  <c r="AP649" i="36"/>
  <c r="AP713" i="36"/>
  <c r="AP777" i="36"/>
  <c r="AP841" i="36"/>
  <c r="M113" i="36"/>
  <c r="M146" i="36"/>
  <c r="M178" i="36"/>
  <c r="M210" i="36"/>
  <c r="M242" i="36"/>
  <c r="M274" i="36"/>
  <c r="M306" i="36"/>
  <c r="M338" i="36"/>
  <c r="M370" i="36"/>
  <c r="M402" i="36"/>
  <c r="M434" i="36"/>
  <c r="M466" i="36"/>
  <c r="M498" i="36"/>
  <c r="M530" i="36"/>
  <c r="M562" i="36"/>
  <c r="M594" i="36"/>
  <c r="M626" i="36"/>
  <c r="M658" i="36"/>
  <c r="M690" i="36"/>
  <c r="M722" i="36"/>
  <c r="M754" i="36"/>
  <c r="M786" i="36"/>
  <c r="M818" i="36"/>
  <c r="M843" i="36"/>
  <c r="M866" i="36"/>
  <c r="M888" i="36"/>
  <c r="AB109" i="36"/>
  <c r="AB132" i="36"/>
  <c r="AB154" i="36"/>
  <c r="AB173" i="36"/>
  <c r="AB196" i="36"/>
  <c r="AB218" i="36"/>
  <c r="AB237" i="36"/>
  <c r="AB260" i="36"/>
  <c r="AB282" i="36"/>
  <c r="AB301" i="36"/>
  <c r="AB318" i="36"/>
  <c r="AB334" i="36"/>
  <c r="AB350" i="36"/>
  <c r="AB366" i="36"/>
  <c r="AB382" i="36"/>
  <c r="AB398" i="36"/>
  <c r="AB414" i="36"/>
  <c r="AB430" i="36"/>
  <c r="AB446" i="36"/>
  <c r="AB462" i="36"/>
  <c r="AB478" i="36"/>
  <c r="AB494" i="36"/>
  <c r="AB510" i="36"/>
  <c r="AB526" i="36"/>
  <c r="AB542" i="36"/>
  <c r="AB558" i="36"/>
  <c r="AB574" i="36"/>
  <c r="AB590" i="36"/>
  <c r="AB606" i="36"/>
  <c r="AB622" i="36"/>
  <c r="AB638" i="36"/>
  <c r="AB654" i="36"/>
  <c r="AB670" i="36"/>
  <c r="AB686" i="36"/>
  <c r="AB702" i="36"/>
  <c r="AB718" i="36"/>
  <c r="AB734" i="36"/>
  <c r="AB750" i="36"/>
  <c r="AB766" i="36"/>
  <c r="AB782" i="36"/>
  <c r="AB798" i="36"/>
  <c r="AB814" i="36"/>
  <c r="AB830" i="36"/>
  <c r="AB846" i="36"/>
  <c r="AB862" i="36"/>
  <c r="AB878" i="36"/>
  <c r="AQ96" i="36"/>
  <c r="AQ112" i="36"/>
  <c r="AQ128" i="36"/>
  <c r="AQ144" i="36"/>
  <c r="AQ160" i="36"/>
  <c r="AQ176" i="36"/>
  <c r="AQ190" i="36"/>
  <c r="AQ203" i="36"/>
  <c r="AQ215" i="36"/>
  <c r="AQ228" i="36"/>
  <c r="AQ240" i="36"/>
  <c r="AQ254" i="36"/>
  <c r="AQ267" i="36"/>
  <c r="AQ279" i="36"/>
  <c r="AQ292" i="36"/>
  <c r="AQ304" i="36"/>
  <c r="AQ318" i="36"/>
  <c r="AQ331" i="36"/>
  <c r="AQ343" i="36"/>
  <c r="AQ356" i="36"/>
  <c r="AQ368" i="36"/>
  <c r="AQ382" i="36"/>
  <c r="AQ395" i="36"/>
  <c r="AQ407" i="36"/>
  <c r="AQ420" i="36"/>
  <c r="AQ432" i="36"/>
  <c r="AQ444" i="36"/>
  <c r="AQ454" i="36"/>
  <c r="AQ464" i="36"/>
  <c r="AQ476" i="36"/>
  <c r="AQ486" i="36"/>
  <c r="AQ496" i="36"/>
  <c r="AQ504" i="36"/>
  <c r="AQ512" i="36"/>
  <c r="AQ520" i="36"/>
  <c r="AQ528" i="36"/>
  <c r="AQ536" i="36"/>
  <c r="AQ544" i="36"/>
  <c r="AQ552" i="36"/>
  <c r="AQ560" i="36"/>
  <c r="AQ568" i="36"/>
  <c r="AQ576" i="36"/>
  <c r="AQ584" i="36"/>
  <c r="AQ592" i="36"/>
  <c r="AQ600" i="36"/>
  <c r="AQ608" i="36"/>
  <c r="AQ616" i="36"/>
  <c r="AQ624" i="36"/>
  <c r="AQ632" i="36"/>
  <c r="AQ640" i="36"/>
  <c r="AQ648" i="36"/>
  <c r="AQ656" i="36"/>
  <c r="AQ664" i="36"/>
  <c r="AQ672" i="36"/>
  <c r="AQ680" i="36"/>
  <c r="AQ688" i="36"/>
  <c r="AQ696" i="36"/>
  <c r="AQ704" i="36"/>
  <c r="AQ712" i="36"/>
  <c r="AQ720" i="36"/>
  <c r="AQ728" i="36"/>
  <c r="AQ736" i="36"/>
  <c r="AQ744" i="36"/>
  <c r="AQ752" i="36"/>
  <c r="AQ760" i="36"/>
  <c r="AQ768" i="36"/>
  <c r="AQ776" i="36"/>
  <c r="AQ784" i="36"/>
  <c r="AQ792" i="36"/>
  <c r="AQ800" i="36"/>
  <c r="AQ808" i="36"/>
  <c r="AQ816" i="36"/>
  <c r="AQ824" i="36"/>
  <c r="AQ832" i="36"/>
  <c r="AQ840" i="36"/>
  <c r="AQ848" i="36"/>
  <c r="AQ856" i="36"/>
  <c r="AQ864" i="36"/>
  <c r="AQ872" i="36"/>
  <c r="AQ880" i="36"/>
  <c r="N100" i="36"/>
  <c r="N102" i="36"/>
  <c r="N110" i="36"/>
  <c r="N118" i="36"/>
  <c r="N127" i="36"/>
  <c r="N135" i="36"/>
  <c r="N143" i="36"/>
  <c r="N151" i="36"/>
  <c r="N159" i="36"/>
  <c r="N167" i="36"/>
  <c r="N175" i="36"/>
  <c r="N183" i="36"/>
  <c r="N191" i="36"/>
  <c r="N199" i="36"/>
  <c r="N207" i="36"/>
  <c r="N215" i="36"/>
  <c r="N223" i="36"/>
  <c r="N231" i="36"/>
  <c r="N239" i="36"/>
  <c r="N247" i="36"/>
  <c r="N255" i="36"/>
  <c r="N263" i="36"/>
  <c r="N271" i="36"/>
  <c r="N279" i="36"/>
  <c r="N287" i="36"/>
  <c r="N295" i="36"/>
  <c r="N303" i="36"/>
  <c r="N311" i="36"/>
  <c r="N319" i="36"/>
  <c r="N327" i="36"/>
  <c r="N335" i="36"/>
  <c r="N343" i="36"/>
  <c r="N351" i="36"/>
  <c r="N359" i="36"/>
  <c r="N367" i="36"/>
  <c r="N375" i="36"/>
  <c r="N383" i="36"/>
  <c r="N391" i="36"/>
  <c r="N399" i="36"/>
  <c r="N407" i="36"/>
  <c r="N415" i="36"/>
  <c r="N423" i="36"/>
  <c r="N431" i="36"/>
  <c r="N439" i="36"/>
  <c r="N447" i="36"/>
  <c r="N455" i="36"/>
  <c r="N463" i="36"/>
  <c r="N471" i="36"/>
  <c r="N479" i="36"/>
  <c r="N487" i="36"/>
  <c r="N495" i="36"/>
  <c r="N503" i="36"/>
  <c r="N511" i="36"/>
  <c r="N519" i="36"/>
  <c r="N527" i="36"/>
  <c r="N535" i="36"/>
  <c r="N543" i="36"/>
  <c r="N551" i="36"/>
  <c r="N559" i="36"/>
  <c r="N567" i="36"/>
  <c r="N575" i="36"/>
  <c r="N583" i="36"/>
  <c r="N591" i="36"/>
  <c r="N599" i="36"/>
  <c r="N607" i="36"/>
  <c r="N615" i="36"/>
  <c r="N623" i="36"/>
  <c r="N631" i="36"/>
  <c r="N639" i="36"/>
  <c r="N647" i="36"/>
  <c r="N655" i="36"/>
  <c r="N663" i="36"/>
  <c r="N671" i="36"/>
  <c r="N679" i="36"/>
  <c r="N687" i="36"/>
  <c r="N695" i="36"/>
  <c r="N703" i="36"/>
  <c r="N711" i="36"/>
  <c r="N719" i="36"/>
  <c r="N727" i="36"/>
  <c r="N735" i="36"/>
  <c r="N743" i="36"/>
  <c r="N751" i="36"/>
  <c r="N759" i="36"/>
  <c r="N767" i="36"/>
  <c r="N775" i="36"/>
  <c r="N783" i="36"/>
  <c r="N791" i="36"/>
  <c r="N799" i="36"/>
  <c r="N807" i="36"/>
  <c r="N815" i="36"/>
  <c r="N823" i="36"/>
  <c r="N831" i="36"/>
  <c r="N839" i="36"/>
  <c r="N847" i="36"/>
  <c r="N855" i="36"/>
  <c r="N863" i="36"/>
  <c r="N871" i="36"/>
  <c r="N879" i="36"/>
  <c r="N887" i="36"/>
  <c r="AC97" i="36"/>
  <c r="AC105" i="36"/>
  <c r="AC113" i="36"/>
  <c r="AC121" i="36"/>
  <c r="AC129" i="36"/>
  <c r="AC137" i="36"/>
  <c r="AC145" i="36"/>
  <c r="AC153" i="36"/>
  <c r="AC161" i="36"/>
  <c r="AC169" i="36"/>
  <c r="AC177" i="36"/>
  <c r="AC185" i="36"/>
  <c r="AC193" i="36"/>
  <c r="AC201" i="36"/>
  <c r="AC209" i="36"/>
  <c r="AC217" i="36"/>
  <c r="AC225" i="36"/>
  <c r="AC233" i="36"/>
  <c r="AC241" i="36"/>
  <c r="AC249" i="36"/>
  <c r="AC257" i="36"/>
  <c r="AC265" i="36"/>
  <c r="AC273" i="36"/>
  <c r="AC281" i="36"/>
  <c r="AC289" i="36"/>
  <c r="AC297" i="36"/>
  <c r="AC305" i="36"/>
  <c r="AC313" i="36"/>
  <c r="AC321" i="36"/>
  <c r="AC329" i="36"/>
  <c r="AC337" i="36"/>
  <c r="AC345" i="36"/>
  <c r="AC353" i="36"/>
  <c r="AC361" i="36"/>
  <c r="AC369" i="36"/>
  <c r="AC377" i="36"/>
  <c r="AC385" i="36"/>
  <c r="AC393" i="36"/>
  <c r="AC401" i="36"/>
  <c r="AC409" i="36"/>
  <c r="AC417" i="36"/>
  <c r="AC425" i="36"/>
  <c r="AC433" i="36"/>
  <c r="AC441" i="36"/>
  <c r="Z103" i="36"/>
  <c r="L144" i="36"/>
  <c r="L400" i="36"/>
  <c r="L536" i="36"/>
  <c r="L664" i="36"/>
  <c r="L792" i="36"/>
  <c r="AA122" i="36"/>
  <c r="AA250" i="36"/>
  <c r="AA378" i="36"/>
  <c r="AA506" i="36"/>
  <c r="AA634" i="36"/>
  <c r="AA762" i="36"/>
  <c r="AA890" i="36"/>
  <c r="AP220" i="36"/>
  <c r="AP348" i="36"/>
  <c r="AP458" i="36"/>
  <c r="AP522" i="36"/>
  <c r="AP586" i="36"/>
  <c r="AP650" i="36"/>
  <c r="AP714" i="36"/>
  <c r="AP778" i="36"/>
  <c r="AP842" i="36"/>
  <c r="M114" i="36"/>
  <c r="M147" i="36"/>
  <c r="M179" i="36"/>
  <c r="M211" i="36"/>
  <c r="M243" i="36"/>
  <c r="M275" i="36"/>
  <c r="M307" i="36"/>
  <c r="M339" i="36"/>
  <c r="M371" i="36"/>
  <c r="M403" i="36"/>
  <c r="M435" i="36"/>
  <c r="M467" i="36"/>
  <c r="M499" i="36"/>
  <c r="M531" i="36"/>
  <c r="M563" i="36"/>
  <c r="M595" i="36"/>
  <c r="M627" i="36"/>
  <c r="M659" i="36"/>
  <c r="M691" i="36"/>
  <c r="M723" i="36"/>
  <c r="M755" i="36"/>
  <c r="M787" i="36"/>
  <c r="M819" i="36"/>
  <c r="M848" i="36"/>
  <c r="M867" i="36"/>
  <c r="M890" i="36"/>
  <c r="AB114" i="36"/>
  <c r="AB133" i="36"/>
  <c r="AB156" i="36"/>
  <c r="AB178" i="36"/>
  <c r="AB197" i="36"/>
  <c r="AB220" i="36"/>
  <c r="AB242" i="36"/>
  <c r="AB261" i="36"/>
  <c r="AB284" i="36"/>
  <c r="AB306" i="36"/>
  <c r="AB322" i="36"/>
  <c r="AB338" i="36"/>
  <c r="AB354" i="36"/>
  <c r="AB370" i="36"/>
  <c r="AB386" i="36"/>
  <c r="AB402" i="36"/>
  <c r="AB418" i="36"/>
  <c r="AB434" i="36"/>
  <c r="AB450" i="36"/>
  <c r="AB466" i="36"/>
  <c r="AB482" i="36"/>
  <c r="AB498" i="36"/>
  <c r="AB514" i="36"/>
  <c r="AB530" i="36"/>
  <c r="AB546" i="36"/>
  <c r="AB562" i="36"/>
  <c r="AB578" i="36"/>
  <c r="AB594" i="36"/>
  <c r="AB610" i="36"/>
  <c r="AB626" i="36"/>
  <c r="AB642" i="36"/>
  <c r="AB674" i="36"/>
  <c r="AB690" i="36"/>
  <c r="AB706" i="36"/>
  <c r="AB722" i="36"/>
  <c r="AB738" i="36"/>
  <c r="AB754" i="36"/>
  <c r="AB770" i="36"/>
  <c r="AB786" i="36"/>
  <c r="AB802" i="36"/>
  <c r="AB818" i="36"/>
  <c r="AB834" i="36"/>
  <c r="AB850" i="36"/>
  <c r="AB866" i="36"/>
  <c r="AB882" i="36"/>
  <c r="AQ100" i="36"/>
  <c r="AQ116" i="36"/>
  <c r="AQ132" i="36"/>
  <c r="AQ148" i="36"/>
  <c r="AQ164" i="36"/>
  <c r="AQ179" i="36"/>
  <c r="AQ191" i="36"/>
  <c r="AQ204" i="36"/>
  <c r="AQ216" i="36"/>
  <c r="AQ230" i="36"/>
  <c r="AQ243" i="36"/>
  <c r="AQ255" i="36"/>
  <c r="AQ268" i="36"/>
  <c r="AQ280" i="36"/>
  <c r="AQ294" i="36"/>
  <c r="AQ307" i="36"/>
  <c r="AQ319" i="36"/>
  <c r="AQ332" i="36"/>
  <c r="AQ344" i="36"/>
  <c r="AQ358" i="36"/>
  <c r="AQ371" i="36"/>
  <c r="AQ383" i="36"/>
  <c r="AQ396" i="36"/>
  <c r="AQ408" i="36"/>
  <c r="AQ422" i="36"/>
  <c r="AQ435" i="36"/>
  <c r="AQ445" i="36"/>
  <c r="AQ455" i="36"/>
  <c r="AQ467" i="36"/>
  <c r="AQ477" i="36"/>
  <c r="AQ487" i="36"/>
  <c r="AQ497" i="36"/>
  <c r="AQ505" i="36"/>
  <c r="AQ513" i="36"/>
  <c r="AQ521" i="36"/>
  <c r="AQ529" i="36"/>
  <c r="AQ537" i="36"/>
  <c r="AQ545" i="36"/>
  <c r="AQ553" i="36"/>
  <c r="AQ561" i="36"/>
  <c r="AQ569" i="36"/>
  <c r="AQ577" i="36"/>
  <c r="AQ585" i="36"/>
  <c r="AQ593" i="36"/>
  <c r="AQ601" i="36"/>
  <c r="AQ609" i="36"/>
  <c r="AQ617" i="36"/>
  <c r="AQ625" i="36"/>
  <c r="AQ633" i="36"/>
  <c r="AQ641" i="36"/>
  <c r="AQ649" i="36"/>
  <c r="AQ657" i="36"/>
  <c r="AQ665" i="36"/>
  <c r="AQ673" i="36"/>
  <c r="AQ681" i="36"/>
  <c r="AQ689" i="36"/>
  <c r="AQ697" i="36"/>
  <c r="AQ705" i="36"/>
  <c r="AQ713" i="36"/>
  <c r="AQ721" i="36"/>
  <c r="AQ729" i="36"/>
  <c r="AQ737" i="36"/>
  <c r="AQ745" i="36"/>
  <c r="AQ753" i="36"/>
  <c r="AQ761" i="36"/>
  <c r="AQ769" i="36"/>
  <c r="AQ777" i="36"/>
  <c r="AQ785" i="36"/>
  <c r="AQ793" i="36"/>
  <c r="AQ801" i="36"/>
  <c r="AQ809" i="36"/>
  <c r="AQ817" i="36"/>
  <c r="AQ825" i="36"/>
  <c r="AQ833" i="36"/>
  <c r="AQ841" i="36"/>
  <c r="AQ849" i="36"/>
  <c r="AQ857" i="36"/>
  <c r="AQ865" i="36"/>
  <c r="AQ873" i="36"/>
  <c r="AQ881" i="36"/>
  <c r="AQ889" i="36"/>
  <c r="N123" i="36"/>
  <c r="N103" i="36"/>
  <c r="N111" i="36"/>
  <c r="N119" i="36"/>
  <c r="N128" i="36"/>
  <c r="N136" i="36"/>
  <c r="N144" i="36"/>
  <c r="N152" i="36"/>
  <c r="N160" i="36"/>
  <c r="N168" i="36"/>
  <c r="N176" i="36"/>
  <c r="N184" i="36"/>
  <c r="N192" i="36"/>
  <c r="N200" i="36"/>
  <c r="N208" i="36"/>
  <c r="N216" i="36"/>
  <c r="N224" i="36"/>
  <c r="N232" i="36"/>
  <c r="N240" i="36"/>
  <c r="N248" i="36"/>
  <c r="N256" i="36"/>
  <c r="N264" i="36"/>
  <c r="N272" i="36"/>
  <c r="N280" i="36"/>
  <c r="N288" i="36"/>
  <c r="N296" i="36"/>
  <c r="N304" i="36"/>
  <c r="N312" i="36"/>
  <c r="N320" i="36"/>
  <c r="N328" i="36"/>
  <c r="N336" i="36"/>
  <c r="N344" i="36"/>
  <c r="N352" i="36"/>
  <c r="N360" i="36"/>
  <c r="N368" i="36"/>
  <c r="N376" i="36"/>
  <c r="N384" i="36"/>
  <c r="N392" i="36"/>
  <c r="N400" i="36"/>
  <c r="N408" i="36"/>
  <c r="N416" i="36"/>
  <c r="N424" i="36"/>
  <c r="N432" i="36"/>
  <c r="N440" i="36"/>
  <c r="N448" i="36"/>
  <c r="N456" i="36"/>
  <c r="N464" i="36"/>
  <c r="N472" i="36"/>
  <c r="N480" i="36"/>
  <c r="N488" i="36"/>
  <c r="N496" i="36"/>
  <c r="N504" i="36"/>
  <c r="N512" i="36"/>
  <c r="N520" i="36"/>
  <c r="N528" i="36"/>
  <c r="N536" i="36"/>
  <c r="N544" i="36"/>
  <c r="N552" i="36"/>
  <c r="N560" i="36"/>
  <c r="N568" i="36"/>
  <c r="N576" i="36"/>
  <c r="N584" i="36"/>
  <c r="N592" i="36"/>
  <c r="N600" i="36"/>
  <c r="N608" i="36"/>
  <c r="N616" i="36"/>
  <c r="N624" i="36"/>
  <c r="N632" i="36"/>
  <c r="N640" i="36"/>
  <c r="N648" i="36"/>
  <c r="N656" i="36"/>
  <c r="N664" i="36"/>
  <c r="N672" i="36"/>
  <c r="N680" i="36"/>
  <c r="N688" i="36"/>
  <c r="N696" i="36"/>
  <c r="N704" i="36"/>
  <c r="N712" i="36"/>
  <c r="N720" i="36"/>
  <c r="N728" i="36"/>
  <c r="N736" i="36"/>
  <c r="N744" i="36"/>
  <c r="N752" i="36"/>
  <c r="N760" i="36"/>
  <c r="N768" i="36"/>
  <c r="N776" i="36"/>
  <c r="N784" i="36"/>
  <c r="N792" i="36"/>
  <c r="N800" i="36"/>
  <c r="N808" i="36"/>
  <c r="N816" i="36"/>
  <c r="N824" i="36"/>
  <c r="N832" i="36"/>
  <c r="N840" i="36"/>
  <c r="N848" i="36"/>
  <c r="N856" i="36"/>
  <c r="N864" i="36"/>
  <c r="N872" i="36"/>
  <c r="N880" i="36"/>
  <c r="N888" i="36"/>
  <c r="AC98" i="36"/>
  <c r="AC106" i="36"/>
  <c r="AC114" i="36"/>
  <c r="AC122" i="36"/>
  <c r="AC130" i="36"/>
  <c r="AC138" i="36"/>
  <c r="AC146" i="36"/>
  <c r="AC154" i="36"/>
  <c r="AC162" i="36"/>
  <c r="AC170" i="36"/>
  <c r="AC178" i="36"/>
  <c r="AC186" i="36"/>
  <c r="AC194" i="36"/>
  <c r="AC202" i="36"/>
  <c r="AC210" i="36"/>
  <c r="AC218" i="36"/>
  <c r="AC226" i="36"/>
  <c r="AC234" i="36"/>
  <c r="AC242" i="36"/>
  <c r="AC250" i="36"/>
  <c r="AC258" i="36"/>
  <c r="AC266" i="36"/>
  <c r="AC274" i="36"/>
  <c r="AC282" i="36"/>
  <c r="AC290" i="36"/>
  <c r="AC298" i="36"/>
  <c r="AC306" i="36"/>
  <c r="AC314" i="36"/>
  <c r="AC322" i="36"/>
  <c r="AC330" i="36"/>
  <c r="AC338" i="36"/>
  <c r="AC346" i="36"/>
  <c r="AC354" i="36"/>
  <c r="AC362" i="36"/>
  <c r="AC370" i="36"/>
  <c r="AC378" i="36"/>
  <c r="AC386" i="36"/>
  <c r="AC394" i="36"/>
  <c r="AC402" i="36"/>
  <c r="AC410" i="36"/>
  <c r="AC418" i="36"/>
  <c r="AC426" i="36"/>
  <c r="AC434" i="36"/>
  <c r="AC442" i="36"/>
  <c r="AC450" i="36"/>
  <c r="AC458" i="36"/>
  <c r="AC466" i="36"/>
  <c r="AC474" i="36"/>
  <c r="AC482" i="36"/>
  <c r="AC490" i="36"/>
  <c r="AC498" i="36"/>
  <c r="AC506" i="36"/>
  <c r="AC514" i="36"/>
  <c r="AC522" i="36"/>
  <c r="AC530" i="36"/>
  <c r="Z551" i="36"/>
  <c r="L200" i="36"/>
  <c r="L433" i="36"/>
  <c r="L561" i="36"/>
  <c r="L689" i="36"/>
  <c r="L817" i="36"/>
  <c r="AA147" i="36"/>
  <c r="AA275" i="36"/>
  <c r="AA403" i="36"/>
  <c r="AA531" i="36"/>
  <c r="AA659" i="36"/>
  <c r="AA787" i="36"/>
  <c r="AP117" i="36"/>
  <c r="AP245" i="36"/>
  <c r="AP373" i="36"/>
  <c r="AP473" i="36"/>
  <c r="AP537" i="36"/>
  <c r="AP601" i="36"/>
  <c r="AP665" i="36"/>
  <c r="AP729" i="36"/>
  <c r="AP793" i="36"/>
  <c r="AP857" i="36"/>
  <c r="M121" i="36"/>
  <c r="M154" i="36"/>
  <c r="M186" i="36"/>
  <c r="M218" i="36"/>
  <c r="M250" i="36"/>
  <c r="M282" i="36"/>
  <c r="M314" i="36"/>
  <c r="M346" i="36"/>
  <c r="M378" i="36"/>
  <c r="M410" i="36"/>
  <c r="M442" i="36"/>
  <c r="M474" i="36"/>
  <c r="M506" i="36"/>
  <c r="M538" i="36"/>
  <c r="M570" i="36"/>
  <c r="M602" i="36"/>
  <c r="M634" i="36"/>
  <c r="M666" i="36"/>
  <c r="M698" i="36"/>
  <c r="M730" i="36"/>
  <c r="M762" i="36"/>
  <c r="M794" i="36"/>
  <c r="M826" i="36"/>
  <c r="M850" i="36"/>
  <c r="M872" i="36"/>
  <c r="AB93" i="36"/>
  <c r="AB116" i="36"/>
  <c r="AB138" i="36"/>
  <c r="AB157" i="36"/>
  <c r="AB180" i="36"/>
  <c r="AB202" i="36"/>
  <c r="AB221" i="36"/>
  <c r="AB244" i="36"/>
  <c r="AB266" i="36"/>
  <c r="AB285" i="36"/>
  <c r="AB308" i="36"/>
  <c r="AB324" i="36"/>
  <c r="AB340" i="36"/>
  <c r="AB356" i="36"/>
  <c r="AB372" i="36"/>
  <c r="AB388" i="36"/>
  <c r="AB404" i="36"/>
  <c r="AB420" i="36"/>
  <c r="AB436" i="36"/>
  <c r="AB452" i="36"/>
  <c r="AB468" i="36"/>
  <c r="AB484" i="36"/>
  <c r="AB500" i="36"/>
  <c r="AB516" i="36"/>
  <c r="AB532" i="36"/>
  <c r="AB548" i="36"/>
  <c r="AB564" i="36"/>
  <c r="AB580" i="36"/>
  <c r="AB596" i="36"/>
  <c r="AB612" i="36"/>
  <c r="AB628" i="36"/>
  <c r="AB644" i="36"/>
  <c r="AB660" i="36"/>
  <c r="AB676" i="36"/>
  <c r="AB692" i="36"/>
  <c r="AB724" i="36"/>
  <c r="AB740" i="36"/>
  <c r="AB756" i="36"/>
  <c r="AB772" i="36"/>
  <c r="AB788" i="36"/>
  <c r="AB820" i="36"/>
  <c r="AB836" i="36"/>
  <c r="AB852" i="36"/>
  <c r="AB868" i="36"/>
  <c r="AB884" i="36"/>
  <c r="AQ102" i="36"/>
  <c r="AQ118" i="36"/>
  <c r="AQ134" i="36"/>
  <c r="AQ150" i="36"/>
  <c r="AQ166" i="36"/>
  <c r="AQ180" i="36"/>
  <c r="AQ192" i="36"/>
  <c r="AQ206" i="36"/>
  <c r="AQ219" i="36"/>
  <c r="AQ231" i="36"/>
  <c r="AQ244" i="36"/>
  <c r="AQ256" i="36"/>
  <c r="AQ270" i="36"/>
  <c r="AQ283" i="36"/>
  <c r="AQ295" i="36"/>
  <c r="AQ308" i="36"/>
  <c r="AQ320" i="36"/>
  <c r="AQ334" i="36"/>
  <c r="AQ347" i="36"/>
  <c r="AQ359" i="36"/>
  <c r="AQ372" i="36"/>
  <c r="AQ384" i="36"/>
  <c r="AQ398" i="36"/>
  <c r="AQ411" i="36"/>
  <c r="AQ423" i="36"/>
  <c r="AQ436" i="36"/>
  <c r="AQ446" i="36"/>
  <c r="AQ456" i="36"/>
  <c r="AQ468" i="36"/>
  <c r="AQ478" i="36"/>
  <c r="AQ488" i="36"/>
  <c r="AQ498" i="36"/>
  <c r="AQ506" i="36"/>
  <c r="AQ514" i="36"/>
  <c r="AQ522" i="36"/>
  <c r="AQ530" i="36"/>
  <c r="AQ538" i="36"/>
  <c r="AQ546" i="36"/>
  <c r="AQ554" i="36"/>
  <c r="AQ562" i="36"/>
  <c r="AQ570" i="36"/>
  <c r="AQ578" i="36"/>
  <c r="AQ586" i="36"/>
  <c r="AQ594" i="36"/>
  <c r="AQ602" i="36"/>
  <c r="AQ610" i="36"/>
  <c r="AQ618" i="36"/>
  <c r="AQ626" i="36"/>
  <c r="AQ634" i="36"/>
  <c r="AQ642" i="36"/>
  <c r="AQ650" i="36"/>
  <c r="AQ658" i="36"/>
  <c r="AQ666" i="36"/>
  <c r="AQ674" i="36"/>
  <c r="AQ682" i="36"/>
  <c r="AQ690" i="36"/>
  <c r="AQ698" i="36"/>
  <c r="AQ706" i="36"/>
  <c r="AQ714" i="36"/>
  <c r="AQ722" i="36"/>
  <c r="AQ730" i="36"/>
  <c r="AQ738" i="36"/>
  <c r="AQ746" i="36"/>
  <c r="AQ754" i="36"/>
  <c r="AQ762" i="36"/>
  <c r="AQ770" i="36"/>
  <c r="AQ778" i="36"/>
  <c r="AQ786" i="36"/>
  <c r="AQ794" i="36"/>
  <c r="AQ802" i="36"/>
  <c r="AQ810" i="36"/>
  <c r="AQ818" i="36"/>
  <c r="AQ826" i="36"/>
  <c r="AQ834" i="36"/>
  <c r="AQ842" i="36"/>
  <c r="AQ850" i="36"/>
  <c r="AQ858" i="36"/>
  <c r="AQ866" i="36"/>
  <c r="AQ874" i="36"/>
  <c r="AQ882" i="36"/>
  <c r="AQ890" i="36"/>
  <c r="N93" i="36"/>
  <c r="Z615" i="36"/>
  <c r="L208" i="36"/>
  <c r="L440" i="36"/>
  <c r="L568" i="36"/>
  <c r="L696" i="36"/>
  <c r="L824" i="36"/>
  <c r="AA154" i="36"/>
  <c r="AA282" i="36"/>
  <c r="AA410" i="36"/>
  <c r="AA538" i="36"/>
  <c r="AA666" i="36"/>
  <c r="AA794" i="36"/>
  <c r="AP124" i="36"/>
  <c r="AP252" i="36"/>
  <c r="AP380" i="36"/>
  <c r="AP474" i="36"/>
  <c r="AP538" i="36"/>
  <c r="AP602" i="36"/>
  <c r="AP666" i="36"/>
  <c r="AP730" i="36"/>
  <c r="AP794" i="36"/>
  <c r="AP858" i="36"/>
  <c r="M122" i="36"/>
  <c r="M155" i="36"/>
  <c r="M187" i="36"/>
  <c r="M219" i="36"/>
  <c r="M251" i="36"/>
  <c r="M283" i="36"/>
  <c r="M315" i="36"/>
  <c r="M347" i="36"/>
  <c r="M379" i="36"/>
  <c r="M411" i="36"/>
  <c r="M443" i="36"/>
  <c r="M475" i="36"/>
  <c r="M507" i="36"/>
  <c r="M539" i="36"/>
  <c r="M571" i="36"/>
  <c r="M603" i="36"/>
  <c r="M635" i="36"/>
  <c r="M667" i="36"/>
  <c r="M699" i="36"/>
  <c r="M731" i="36"/>
  <c r="M763" i="36"/>
  <c r="M795" i="36"/>
  <c r="M827" i="36"/>
  <c r="M851" i="36"/>
  <c r="M874" i="36"/>
  <c r="AB98" i="36"/>
  <c r="AB117" i="36"/>
  <c r="AB140" i="36"/>
  <c r="AB162" i="36"/>
  <c r="AB181" i="36"/>
  <c r="AB204" i="36"/>
  <c r="AB226" i="36"/>
  <c r="AB245" i="36"/>
  <c r="AB268" i="36"/>
  <c r="AB290" i="36"/>
  <c r="AB309" i="36"/>
  <c r="AB325" i="36"/>
  <c r="AB341" i="36"/>
  <c r="AB357" i="36"/>
  <c r="AB373" i="36"/>
  <c r="AB389" i="36"/>
  <c r="AB405" i="36"/>
  <c r="AB421" i="36"/>
  <c r="AB437" i="36"/>
  <c r="AB453" i="36"/>
  <c r="AB469" i="36"/>
  <c r="AB485" i="36"/>
  <c r="AB501" i="36"/>
  <c r="AB517" i="36"/>
  <c r="AB533" i="36"/>
  <c r="AB549" i="36"/>
  <c r="AB565" i="36"/>
  <c r="AB581" i="36"/>
  <c r="AB597" i="36"/>
  <c r="AB613" i="36"/>
  <c r="AB629" i="36"/>
  <c r="AB645" i="36"/>
  <c r="AB661" i="36"/>
  <c r="AB677" i="36"/>
  <c r="AB693" i="36"/>
  <c r="AB709" i="36"/>
  <c r="AB725" i="36"/>
  <c r="AB741" i="36"/>
  <c r="AB757" i="36"/>
  <c r="AB773" i="36"/>
  <c r="AB789" i="36"/>
  <c r="AB805" i="36"/>
  <c r="AB821" i="36"/>
  <c r="AB837" i="36"/>
  <c r="AB853" i="36"/>
  <c r="AB869" i="36"/>
  <c r="AB885" i="36"/>
  <c r="AQ103" i="36"/>
  <c r="AQ119" i="36"/>
  <c r="AQ135" i="36"/>
  <c r="AQ151" i="36"/>
  <c r="AQ167" i="36"/>
  <c r="AQ182" i="36"/>
  <c r="AQ195" i="36"/>
  <c r="AQ207" i="36"/>
  <c r="AQ220" i="36"/>
  <c r="AQ232" i="36"/>
  <c r="AQ246" i="36"/>
  <c r="AQ259" i="36"/>
  <c r="AQ271" i="36"/>
  <c r="AQ284" i="36"/>
  <c r="AQ296" i="36"/>
  <c r="AQ310" i="36"/>
  <c r="AQ323" i="36"/>
  <c r="AQ335" i="36"/>
  <c r="AQ348" i="36"/>
  <c r="AQ360" i="36"/>
  <c r="AQ374" i="36"/>
  <c r="AQ387" i="36"/>
  <c r="AQ399" i="36"/>
  <c r="AQ412" i="36"/>
  <c r="AQ424" i="36"/>
  <c r="AQ437" i="36"/>
  <c r="AQ447" i="36"/>
  <c r="AQ459" i="36"/>
  <c r="AQ469" i="36"/>
  <c r="AQ479" i="36"/>
  <c r="AQ491" i="36"/>
  <c r="AQ499" i="36"/>
  <c r="AQ507" i="36"/>
  <c r="AQ515" i="36"/>
  <c r="AQ523" i="36"/>
  <c r="AQ531" i="36"/>
  <c r="AQ539" i="36"/>
  <c r="AQ547" i="36"/>
  <c r="AQ555" i="36"/>
  <c r="AQ563" i="36"/>
  <c r="AQ571" i="36"/>
  <c r="AQ579" i="36"/>
  <c r="AQ587" i="36"/>
  <c r="AQ595" i="36"/>
  <c r="AQ603" i="36"/>
  <c r="AQ611" i="36"/>
  <c r="AQ619" i="36"/>
  <c r="AQ627" i="36"/>
  <c r="AQ635" i="36"/>
  <c r="AQ643" i="36"/>
  <c r="AQ651" i="36"/>
  <c r="AQ659" i="36"/>
  <c r="AQ667" i="36"/>
  <c r="AQ675" i="36"/>
  <c r="AQ683" i="36"/>
  <c r="AQ691" i="36"/>
  <c r="AQ699" i="36"/>
  <c r="AQ707" i="36"/>
  <c r="AQ715" i="36"/>
  <c r="AQ723" i="36"/>
  <c r="AQ731" i="36"/>
  <c r="AQ739" i="36"/>
  <c r="AQ747" i="36"/>
  <c r="AQ755" i="36"/>
  <c r="AQ763" i="36"/>
  <c r="AQ771" i="36"/>
  <c r="AQ779" i="36"/>
  <c r="AQ787" i="36"/>
  <c r="AQ795" i="36"/>
  <c r="AQ803" i="36"/>
  <c r="AQ811" i="36"/>
  <c r="AQ819" i="36"/>
  <c r="AQ827" i="36"/>
  <c r="AQ835" i="36"/>
  <c r="AQ843" i="36"/>
  <c r="AQ851" i="36"/>
  <c r="AQ859" i="36"/>
  <c r="AQ867" i="36"/>
  <c r="AQ875" i="36"/>
  <c r="AQ883" i="36"/>
  <c r="N94" i="36"/>
  <c r="N105" i="36"/>
  <c r="N113" i="36"/>
  <c r="N121" i="36"/>
  <c r="N130" i="36"/>
  <c r="N138" i="36"/>
  <c r="N146" i="36"/>
  <c r="N154" i="36"/>
  <c r="N162" i="36"/>
  <c r="N170" i="36"/>
  <c r="N178" i="36"/>
  <c r="N186" i="36"/>
  <c r="N194" i="36"/>
  <c r="N202" i="36"/>
  <c r="N210" i="36"/>
  <c r="N218" i="36"/>
  <c r="N226" i="36"/>
  <c r="N234" i="36"/>
  <c r="N242" i="36"/>
  <c r="N250" i="36"/>
  <c r="N258" i="36"/>
  <c r="N266" i="36"/>
  <c r="N274" i="36"/>
  <c r="N282" i="36"/>
  <c r="N290" i="36"/>
  <c r="N298" i="36"/>
  <c r="N306" i="36"/>
  <c r="N314" i="36"/>
  <c r="N322" i="36"/>
  <c r="N330" i="36"/>
  <c r="N338" i="36"/>
  <c r="N346" i="36"/>
  <c r="N354" i="36"/>
  <c r="N362" i="36"/>
  <c r="N370" i="36"/>
  <c r="N378" i="36"/>
  <c r="N386" i="36"/>
  <c r="N394" i="36"/>
  <c r="N402" i="36"/>
  <c r="N410" i="36"/>
  <c r="N418" i="36"/>
  <c r="N426" i="36"/>
  <c r="N434" i="36"/>
  <c r="N442" i="36"/>
  <c r="N450" i="36"/>
  <c r="N458" i="36"/>
  <c r="N466" i="36"/>
  <c r="N474" i="36"/>
  <c r="N482" i="36"/>
  <c r="N490" i="36"/>
  <c r="N498" i="36"/>
  <c r="N506" i="36"/>
  <c r="N514" i="36"/>
  <c r="N522" i="36"/>
  <c r="N530" i="36"/>
  <c r="N538" i="36"/>
  <c r="N546" i="36"/>
  <c r="N554" i="36"/>
  <c r="N562" i="36"/>
  <c r="N570" i="36"/>
  <c r="N578" i="36"/>
  <c r="N586" i="36"/>
  <c r="N594" i="36"/>
  <c r="N602" i="36"/>
  <c r="N610" i="36"/>
  <c r="N618" i="36"/>
  <c r="N626" i="36"/>
  <c r="N634" i="36"/>
  <c r="N642" i="36"/>
  <c r="N650" i="36"/>
  <c r="N658" i="36"/>
  <c r="N666" i="36"/>
  <c r="N674" i="36"/>
  <c r="N682" i="36"/>
  <c r="N690" i="36"/>
  <c r="N698" i="36"/>
  <c r="N706" i="36"/>
  <c r="N714" i="36"/>
  <c r="N722" i="36"/>
  <c r="N730" i="36"/>
  <c r="N738" i="36"/>
  <c r="N746" i="36"/>
  <c r="N754" i="36"/>
  <c r="N762" i="36"/>
  <c r="N770" i="36"/>
  <c r="N778" i="36"/>
  <c r="N786" i="36"/>
  <c r="N794" i="36"/>
  <c r="N802" i="36"/>
  <c r="N810" i="36"/>
  <c r="N818" i="36"/>
  <c r="N826" i="36"/>
  <c r="N834" i="36"/>
  <c r="N842" i="36"/>
  <c r="N850" i="36"/>
  <c r="N858" i="36"/>
  <c r="N866" i="36"/>
  <c r="N874" i="36"/>
  <c r="N882" i="36"/>
  <c r="N890" i="36"/>
  <c r="AC100" i="36"/>
  <c r="AC108" i="36"/>
  <c r="AC116" i="36"/>
  <c r="AC124" i="36"/>
  <c r="AC132" i="36"/>
  <c r="AC140" i="36"/>
  <c r="AC148" i="36"/>
  <c r="AC156" i="36"/>
  <c r="AC164" i="36"/>
  <c r="Y674" i="36"/>
  <c r="AO329" i="36"/>
  <c r="L272" i="36"/>
  <c r="L472" i="36"/>
  <c r="L600" i="36"/>
  <c r="L728" i="36"/>
  <c r="L856" i="36"/>
  <c r="AA186" i="36"/>
  <c r="AA314" i="36"/>
  <c r="AA442" i="36"/>
  <c r="AA570" i="36"/>
  <c r="AA698" i="36"/>
  <c r="AA826" i="36"/>
  <c r="AP156" i="36"/>
  <c r="AP284" i="36"/>
  <c r="AP412" i="36"/>
  <c r="AP490" i="36"/>
  <c r="AP554" i="36"/>
  <c r="AP618" i="36"/>
  <c r="AP682" i="36"/>
  <c r="AP746" i="36"/>
  <c r="AP810" i="36"/>
  <c r="AP870" i="36"/>
  <c r="M95" i="36"/>
  <c r="M131" i="36"/>
  <c r="M163" i="36"/>
  <c r="M195" i="36"/>
  <c r="M227" i="36"/>
  <c r="M259" i="36"/>
  <c r="M291" i="36"/>
  <c r="M323" i="36"/>
  <c r="M355" i="36"/>
  <c r="M387" i="36"/>
  <c r="M419" i="36"/>
  <c r="M451" i="36"/>
  <c r="M483" i="36"/>
  <c r="M515" i="36"/>
  <c r="M547" i="36"/>
  <c r="M579" i="36"/>
  <c r="M611" i="36"/>
  <c r="M643" i="36"/>
  <c r="M675" i="36"/>
  <c r="M707" i="36"/>
  <c r="M739" i="36"/>
  <c r="M771" i="36"/>
  <c r="M803" i="36"/>
  <c r="M835" i="36"/>
  <c r="M858" i="36"/>
  <c r="M880" i="36"/>
  <c r="AB101" i="36"/>
  <c r="AB124" i="36"/>
  <c r="AB146" i="36"/>
  <c r="AB165" i="36"/>
  <c r="AB188" i="36"/>
  <c r="AB210" i="36"/>
  <c r="AB229" i="36"/>
  <c r="AB252" i="36"/>
  <c r="AB274" i="36"/>
  <c r="AB293" i="36"/>
  <c r="AB314" i="36"/>
  <c r="AB330" i="36"/>
  <c r="AB346" i="36"/>
  <c r="AB362" i="36"/>
  <c r="AB378" i="36"/>
  <c r="AB394" i="36"/>
  <c r="AB410" i="36"/>
  <c r="AB426" i="36"/>
  <c r="AB442" i="36"/>
  <c r="AB458" i="36"/>
  <c r="AB474" i="36"/>
  <c r="AB490" i="36"/>
  <c r="AB506" i="36"/>
  <c r="AB522" i="36"/>
  <c r="AB538" i="36"/>
  <c r="AB554" i="36"/>
  <c r="AB570" i="36"/>
  <c r="AB586" i="36"/>
  <c r="AB602" i="36"/>
  <c r="AB618" i="36"/>
  <c r="AB634" i="36"/>
  <c r="AB650" i="36"/>
  <c r="AB666" i="36"/>
  <c r="AB682" i="36"/>
  <c r="AB698" i="36"/>
  <c r="AB714" i="36"/>
  <c r="AB730" i="36"/>
  <c r="AB746" i="36"/>
  <c r="AB762" i="36"/>
  <c r="AB778" i="36"/>
  <c r="AB794" i="36"/>
  <c r="AB810" i="36"/>
  <c r="AB826" i="36"/>
  <c r="AB842" i="36"/>
  <c r="AB858" i="36"/>
  <c r="AB874" i="36"/>
  <c r="AB890" i="36"/>
  <c r="AQ108" i="36"/>
  <c r="AQ124" i="36"/>
  <c r="AQ140" i="36"/>
  <c r="AQ156" i="36"/>
  <c r="AQ172" i="36"/>
  <c r="AQ184" i="36"/>
  <c r="AQ198" i="36"/>
  <c r="AQ211" i="36"/>
  <c r="AQ223" i="36"/>
  <c r="AQ236" i="36"/>
  <c r="AQ248" i="36"/>
  <c r="AQ262" i="36"/>
  <c r="AQ275" i="36"/>
  <c r="AQ287" i="36"/>
  <c r="AQ300" i="36"/>
  <c r="AQ312" i="36"/>
  <c r="AQ326" i="36"/>
  <c r="AQ339" i="36"/>
  <c r="AQ351" i="36"/>
  <c r="AQ364" i="36"/>
  <c r="AQ376" i="36"/>
  <c r="AQ390" i="36"/>
  <c r="AQ403" i="36"/>
  <c r="AQ415" i="36"/>
  <c r="AQ428" i="36"/>
  <c r="AQ439" i="36"/>
  <c r="AQ451" i="36"/>
  <c r="AQ461" i="36"/>
  <c r="AQ471" i="36"/>
  <c r="AQ483" i="36"/>
  <c r="AQ493" i="36"/>
  <c r="AQ501" i="36"/>
  <c r="AQ509" i="36"/>
  <c r="AQ517" i="36"/>
  <c r="AQ525" i="36"/>
  <c r="AQ533" i="36"/>
  <c r="AQ541" i="36"/>
  <c r="AQ549" i="36"/>
  <c r="AQ557" i="36"/>
  <c r="AQ565" i="36"/>
  <c r="AQ573" i="36"/>
  <c r="AQ581" i="36"/>
  <c r="AQ589" i="36"/>
  <c r="AQ597" i="36"/>
  <c r="AQ605" i="36"/>
  <c r="AQ613" i="36"/>
  <c r="AQ621" i="36"/>
  <c r="AQ629" i="36"/>
  <c r="AQ637" i="36"/>
  <c r="AQ645" i="36"/>
  <c r="AQ653" i="36"/>
  <c r="AQ661" i="36"/>
  <c r="AQ669" i="36"/>
  <c r="AQ677" i="36"/>
  <c r="AQ685" i="36"/>
  <c r="AQ693" i="36"/>
  <c r="AQ701" i="36"/>
  <c r="AQ709" i="36"/>
  <c r="AQ717" i="36"/>
  <c r="AQ725" i="36"/>
  <c r="AQ733" i="36"/>
  <c r="AQ741" i="36"/>
  <c r="AQ749" i="36"/>
  <c r="AQ757" i="36"/>
  <c r="AQ765" i="36"/>
  <c r="AQ773" i="36"/>
  <c r="AQ781" i="36"/>
  <c r="AQ789" i="36"/>
  <c r="AQ797" i="36"/>
  <c r="AQ805" i="36"/>
  <c r="AQ813" i="36"/>
  <c r="AQ821" i="36"/>
  <c r="AQ829" i="36"/>
  <c r="AQ837" i="36"/>
  <c r="AQ845" i="36"/>
  <c r="AQ853" i="36"/>
  <c r="AQ861" i="36"/>
  <c r="AQ869" i="36"/>
  <c r="AQ877" i="36"/>
  <c r="AQ885" i="36"/>
  <c r="N98" i="36"/>
  <c r="N107" i="36"/>
  <c r="N115" i="36"/>
  <c r="N124" i="36"/>
  <c r="N132" i="36"/>
  <c r="N140" i="36"/>
  <c r="N148" i="36"/>
  <c r="N156" i="36"/>
  <c r="N164" i="36"/>
  <c r="N172" i="36"/>
  <c r="N180" i="36"/>
  <c r="N188" i="36"/>
  <c r="N196" i="36"/>
  <c r="N204" i="36"/>
  <c r="N212" i="36"/>
  <c r="N220" i="36"/>
  <c r="N228" i="36"/>
  <c r="N236" i="36"/>
  <c r="N244" i="36"/>
  <c r="N252" i="36"/>
  <c r="N260" i="36"/>
  <c r="N268" i="36"/>
  <c r="N276" i="36"/>
  <c r="N284" i="36"/>
  <c r="N292" i="36"/>
  <c r="N300" i="36"/>
  <c r="N308" i="36"/>
  <c r="N316" i="36"/>
  <c r="N324" i="36"/>
  <c r="N332" i="36"/>
  <c r="N340" i="36"/>
  <c r="N348" i="36"/>
  <c r="N356" i="36"/>
  <c r="N364" i="36"/>
  <c r="N372" i="36"/>
  <c r="N380" i="36"/>
  <c r="N388" i="36"/>
  <c r="N396" i="36"/>
  <c r="N404" i="36"/>
  <c r="N412" i="36"/>
  <c r="N420" i="36"/>
  <c r="N428" i="36"/>
  <c r="N436" i="36"/>
  <c r="N444" i="36"/>
  <c r="N452" i="36"/>
  <c r="N460" i="36"/>
  <c r="N468" i="36"/>
  <c r="N476" i="36"/>
  <c r="N484" i="36"/>
  <c r="N492" i="36"/>
  <c r="N500" i="36"/>
  <c r="N508" i="36"/>
  <c r="N516" i="36"/>
  <c r="N524" i="36"/>
  <c r="N532" i="36"/>
  <c r="N540" i="36"/>
  <c r="N548" i="36"/>
  <c r="N556" i="36"/>
  <c r="N564" i="36"/>
  <c r="N572" i="36"/>
  <c r="N580" i="36"/>
  <c r="N588" i="36"/>
  <c r="N596" i="36"/>
  <c r="N604" i="36"/>
  <c r="N612" i="36"/>
  <c r="N620" i="36"/>
  <c r="N628" i="36"/>
  <c r="N636" i="36"/>
  <c r="N644" i="36"/>
  <c r="N652" i="36"/>
  <c r="N660" i="36"/>
  <c r="N668" i="36"/>
  <c r="N676" i="36"/>
  <c r="N684" i="36"/>
  <c r="N692" i="36"/>
  <c r="N700" i="36"/>
  <c r="N708" i="36"/>
  <c r="N716" i="36"/>
  <c r="L264" i="36"/>
  <c r="AA563" i="36"/>
  <c r="AP617" i="36"/>
  <c r="M194" i="36"/>
  <c r="M450" i="36"/>
  <c r="M706" i="36"/>
  <c r="AB122" i="36"/>
  <c r="AB292" i="36"/>
  <c r="AB422" i="36"/>
  <c r="AB550" i="36"/>
  <c r="AB678" i="36"/>
  <c r="AB806" i="36"/>
  <c r="AQ136" i="36"/>
  <c r="AQ247" i="36"/>
  <c r="AQ350" i="36"/>
  <c r="AQ448" i="36"/>
  <c r="AQ524" i="36"/>
  <c r="AQ588" i="36"/>
  <c r="AQ652" i="36"/>
  <c r="AQ716" i="36"/>
  <c r="AQ780" i="36"/>
  <c r="AQ844" i="36"/>
  <c r="N95" i="36"/>
  <c r="N131" i="36"/>
  <c r="N163" i="36"/>
  <c r="N195" i="36"/>
  <c r="N227" i="36"/>
  <c r="N259" i="36"/>
  <c r="N291" i="36"/>
  <c r="N323" i="36"/>
  <c r="N355" i="36"/>
  <c r="N387" i="36"/>
  <c r="N419" i="36"/>
  <c r="N451" i="36"/>
  <c r="N483" i="36"/>
  <c r="N515" i="36"/>
  <c r="N547" i="36"/>
  <c r="N579" i="36"/>
  <c r="N611" i="36"/>
  <c r="N643" i="36"/>
  <c r="N675" i="36"/>
  <c r="N707" i="36"/>
  <c r="N732" i="36"/>
  <c r="N755" i="36"/>
  <c r="N777" i="36"/>
  <c r="N796" i="36"/>
  <c r="N819" i="36"/>
  <c r="N841" i="36"/>
  <c r="N860" i="36"/>
  <c r="N883" i="36"/>
  <c r="AC107" i="36"/>
  <c r="AC126" i="36"/>
  <c r="AC149" i="36"/>
  <c r="AC171" i="36"/>
  <c r="AC187" i="36"/>
  <c r="AC203" i="36"/>
  <c r="AC219" i="36"/>
  <c r="AC235" i="36"/>
  <c r="AC251" i="36"/>
  <c r="AC267" i="36"/>
  <c r="AC283" i="36"/>
  <c r="AC299" i="36"/>
  <c r="AC315" i="36"/>
  <c r="AC331" i="36"/>
  <c r="AC347" i="36"/>
  <c r="AC363" i="36"/>
  <c r="AC379" i="36"/>
  <c r="AC395" i="36"/>
  <c r="AC411" i="36"/>
  <c r="AC427" i="36"/>
  <c r="AC443" i="36"/>
  <c r="AC454" i="36"/>
  <c r="AC468" i="36"/>
  <c r="AC481" i="36"/>
  <c r="AC493" i="36"/>
  <c r="AC507" i="36"/>
  <c r="AC518" i="36"/>
  <c r="AC532" i="36"/>
  <c r="AC542" i="36"/>
  <c r="AC554" i="36"/>
  <c r="AC564" i="36"/>
  <c r="AC574" i="36"/>
  <c r="AC586" i="36"/>
  <c r="AC596" i="36"/>
  <c r="AC606" i="36"/>
  <c r="AC614" i="36"/>
  <c r="AC622" i="36"/>
  <c r="AC630" i="36"/>
  <c r="AC638" i="36"/>
  <c r="AC646" i="36"/>
  <c r="AC654" i="36"/>
  <c r="AC662" i="36"/>
  <c r="AC670" i="36"/>
  <c r="AC678" i="36"/>
  <c r="AC686" i="36"/>
  <c r="AC694" i="36"/>
  <c r="AC702" i="36"/>
  <c r="AC710" i="36"/>
  <c r="AC718" i="36"/>
  <c r="AC726" i="36"/>
  <c r="AC734" i="36"/>
  <c r="AC742" i="36"/>
  <c r="AC750" i="36"/>
  <c r="AC758" i="36"/>
  <c r="AC766" i="36"/>
  <c r="AC774" i="36"/>
  <c r="AC782" i="36"/>
  <c r="AC790" i="36"/>
  <c r="AC798" i="36"/>
  <c r="AC806" i="36"/>
  <c r="AC814" i="36"/>
  <c r="AC822" i="36"/>
  <c r="AC830" i="36"/>
  <c r="AC838" i="36"/>
  <c r="AC846" i="36"/>
  <c r="AC854" i="36"/>
  <c r="AC862" i="36"/>
  <c r="AC870" i="36"/>
  <c r="AC878" i="36"/>
  <c r="AC886" i="36"/>
  <c r="AR96" i="36"/>
  <c r="AR104" i="36"/>
  <c r="AR112" i="36"/>
  <c r="AR120" i="36"/>
  <c r="AR128" i="36"/>
  <c r="AR136" i="36"/>
  <c r="AR144" i="36"/>
  <c r="AR152" i="36"/>
  <c r="AR160" i="36"/>
  <c r="AR168" i="36"/>
  <c r="AR176" i="36"/>
  <c r="AR184" i="36"/>
  <c r="AR192" i="36"/>
  <c r="AR200" i="36"/>
  <c r="AR208" i="36"/>
  <c r="AR216" i="36"/>
  <c r="AR224" i="36"/>
  <c r="AR232" i="36"/>
  <c r="AR240" i="36"/>
  <c r="AR248" i="36"/>
  <c r="AR256" i="36"/>
  <c r="AR264" i="36"/>
  <c r="AR272" i="36"/>
  <c r="AR280" i="36"/>
  <c r="AR288" i="36"/>
  <c r="AR296" i="36"/>
  <c r="AR304" i="36"/>
  <c r="AR312" i="36"/>
  <c r="AR320" i="36"/>
  <c r="AR328" i="36"/>
  <c r="AR336" i="36"/>
  <c r="AR344" i="36"/>
  <c r="AR352" i="36"/>
  <c r="AR360" i="36"/>
  <c r="AR368" i="36"/>
  <c r="AR376" i="36"/>
  <c r="AR384" i="36"/>
  <c r="AR392" i="36"/>
  <c r="AR400" i="36"/>
  <c r="AR408" i="36"/>
  <c r="AR416" i="36"/>
  <c r="AR424" i="36"/>
  <c r="AR432" i="36"/>
  <c r="AR440" i="36"/>
  <c r="AR448" i="36"/>
  <c r="AR456" i="36"/>
  <c r="AR464" i="36"/>
  <c r="AR472" i="36"/>
  <c r="AR480" i="36"/>
  <c r="AR488" i="36"/>
  <c r="AR496" i="36"/>
  <c r="AR504" i="36"/>
  <c r="AR512" i="36"/>
  <c r="AR520" i="36"/>
  <c r="AR528" i="36"/>
  <c r="AR536" i="36"/>
  <c r="AR544" i="36"/>
  <c r="AR552" i="36"/>
  <c r="AR560" i="36"/>
  <c r="AR568" i="36"/>
  <c r="AR576" i="36"/>
  <c r="AR584" i="36"/>
  <c r="AR592" i="36"/>
  <c r="AR600" i="36"/>
  <c r="AR608" i="36"/>
  <c r="AR616" i="36"/>
  <c r="AR624" i="36"/>
  <c r="AR632" i="36"/>
  <c r="AR640" i="36"/>
  <c r="AR648" i="36"/>
  <c r="AR656" i="36"/>
  <c r="AR664" i="36"/>
  <c r="AR672" i="36"/>
  <c r="AR680" i="36"/>
  <c r="AR688" i="36"/>
  <c r="AR696" i="36"/>
  <c r="AR704" i="36"/>
  <c r="AR712" i="36"/>
  <c r="AR720" i="36"/>
  <c r="AR728" i="36"/>
  <c r="AR736" i="36"/>
  <c r="AR744" i="36"/>
  <c r="AR752" i="36"/>
  <c r="AR760" i="36"/>
  <c r="AR768" i="36"/>
  <c r="AR776" i="36"/>
  <c r="AR784" i="36"/>
  <c r="AR792" i="36"/>
  <c r="AR800" i="36"/>
  <c r="AR808" i="36"/>
  <c r="AR816" i="36"/>
  <c r="AR824" i="36"/>
  <c r="AR832" i="36"/>
  <c r="AR840" i="36"/>
  <c r="AR848" i="36"/>
  <c r="AR856" i="36"/>
  <c r="AR864" i="36"/>
  <c r="AR872" i="36"/>
  <c r="AR880" i="36"/>
  <c r="O100" i="36"/>
  <c r="O102" i="36"/>
  <c r="O110" i="36"/>
  <c r="O118" i="36"/>
  <c r="O127" i="36"/>
  <c r="O135" i="36"/>
  <c r="O143" i="36"/>
  <c r="O151" i="36"/>
  <c r="O159" i="36"/>
  <c r="O167" i="36"/>
  <c r="O175" i="36"/>
  <c r="O183" i="36"/>
  <c r="O191" i="36"/>
  <c r="O199" i="36"/>
  <c r="O207" i="36"/>
  <c r="O215" i="36"/>
  <c r="O223" i="36"/>
  <c r="O231" i="36"/>
  <c r="O239" i="36"/>
  <c r="O247" i="36"/>
  <c r="O255" i="36"/>
  <c r="O263" i="36"/>
  <c r="O271" i="36"/>
  <c r="O279" i="36"/>
  <c r="O287" i="36"/>
  <c r="O295" i="36"/>
  <c r="O303" i="36"/>
  <c r="O311" i="36"/>
  <c r="O319" i="36"/>
  <c r="O327" i="36"/>
  <c r="O335" i="36"/>
  <c r="O343" i="36"/>
  <c r="O351" i="36"/>
  <c r="O359" i="36"/>
  <c r="O367" i="36"/>
  <c r="O375" i="36"/>
  <c r="O383" i="36"/>
  <c r="O391" i="36"/>
  <c r="O399" i="36"/>
  <c r="O407" i="36"/>
  <c r="O415" i="36"/>
  <c r="O423" i="36"/>
  <c r="O431" i="36"/>
  <c r="O439" i="36"/>
  <c r="O447" i="36"/>
  <c r="O455" i="36"/>
  <c r="O463" i="36"/>
  <c r="O471" i="36"/>
  <c r="O479" i="36"/>
  <c r="O487" i="36"/>
  <c r="O495" i="36"/>
  <c r="O503" i="36"/>
  <c r="O511" i="36"/>
  <c r="O519" i="36"/>
  <c r="O527" i="36"/>
  <c r="O535" i="36"/>
  <c r="O543" i="36"/>
  <c r="O551" i="36"/>
  <c r="O559" i="36"/>
  <c r="O567" i="36"/>
  <c r="O575" i="36"/>
  <c r="O583" i="36"/>
  <c r="O591" i="36"/>
  <c r="O599" i="36"/>
  <c r="O607" i="36"/>
  <c r="O615" i="36"/>
  <c r="O623" i="36"/>
  <c r="O631" i="36"/>
  <c r="O639" i="36"/>
  <c r="O647" i="36"/>
  <c r="O655" i="36"/>
  <c r="O663" i="36"/>
  <c r="O671" i="36"/>
  <c r="O679" i="36"/>
  <c r="O687" i="36"/>
  <c r="O695" i="36"/>
  <c r="O703" i="36"/>
  <c r="O711" i="36"/>
  <c r="O719" i="36"/>
  <c r="O727" i="36"/>
  <c r="O735" i="36"/>
  <c r="O743" i="36"/>
  <c r="O751" i="36"/>
  <c r="O759" i="36"/>
  <c r="O767" i="36"/>
  <c r="O775" i="36"/>
  <c r="O783" i="36"/>
  <c r="O791" i="36"/>
  <c r="O799" i="36"/>
  <c r="O807" i="36"/>
  <c r="O815" i="36"/>
  <c r="O823" i="36"/>
  <c r="O831" i="36"/>
  <c r="O839" i="36"/>
  <c r="O847" i="36"/>
  <c r="O855" i="36"/>
  <c r="O863" i="36"/>
  <c r="O871" i="36"/>
  <c r="O879" i="36"/>
  <c r="O887" i="36"/>
  <c r="AD97" i="36"/>
  <c r="AD105" i="36"/>
  <c r="AD113" i="36"/>
  <c r="AD121" i="36"/>
  <c r="AD129" i="36"/>
  <c r="AD137" i="36"/>
  <c r="AD145" i="36"/>
  <c r="AD153" i="36"/>
  <c r="AD161" i="36"/>
  <c r="AD169" i="36"/>
  <c r="L465" i="36"/>
  <c r="AA691" i="36"/>
  <c r="AP681" i="36"/>
  <c r="M226" i="36"/>
  <c r="M482" i="36"/>
  <c r="M738" i="36"/>
  <c r="AB141" i="36"/>
  <c r="AB310" i="36"/>
  <c r="AB438" i="36"/>
  <c r="AB566" i="36"/>
  <c r="AB694" i="36"/>
  <c r="AB822" i="36"/>
  <c r="AQ152" i="36"/>
  <c r="AQ260" i="36"/>
  <c r="AQ363" i="36"/>
  <c r="AQ460" i="36"/>
  <c r="AQ532" i="36"/>
  <c r="AQ596" i="36"/>
  <c r="AQ660" i="36"/>
  <c r="AQ724" i="36"/>
  <c r="AQ788" i="36"/>
  <c r="AQ852" i="36"/>
  <c r="N104" i="36"/>
  <c r="N137" i="36"/>
  <c r="N169" i="36"/>
  <c r="N201" i="36"/>
  <c r="N233" i="36"/>
  <c r="N265" i="36"/>
  <c r="N297" i="36"/>
  <c r="N329" i="36"/>
  <c r="N361" i="36"/>
  <c r="N393" i="36"/>
  <c r="N425" i="36"/>
  <c r="N457" i="36"/>
  <c r="N489" i="36"/>
  <c r="N521" i="36"/>
  <c r="N553" i="36"/>
  <c r="N585" i="36"/>
  <c r="N617" i="36"/>
  <c r="N649" i="36"/>
  <c r="N681" i="36"/>
  <c r="N713" i="36"/>
  <c r="N737" i="36"/>
  <c r="N756" i="36"/>
  <c r="N779" i="36"/>
  <c r="N801" i="36"/>
  <c r="N820" i="36"/>
  <c r="N843" i="36"/>
  <c r="N865" i="36"/>
  <c r="N884" i="36"/>
  <c r="AC109" i="36"/>
  <c r="AC131" i="36"/>
  <c r="AC150" i="36"/>
  <c r="AC172" i="36"/>
  <c r="AC188" i="36"/>
  <c r="AC204" i="36"/>
  <c r="AC220" i="36"/>
  <c r="AC236" i="36"/>
  <c r="AC252" i="36"/>
  <c r="AC268" i="36"/>
  <c r="AC284" i="36"/>
  <c r="AC300" i="36"/>
  <c r="AC316" i="36"/>
  <c r="AC332" i="36"/>
  <c r="AC348" i="36"/>
  <c r="AC364" i="36"/>
  <c r="AC380" i="36"/>
  <c r="AC396" i="36"/>
  <c r="AC412" i="36"/>
  <c r="AC428" i="36"/>
  <c r="AC444" i="36"/>
  <c r="AC457" i="36"/>
  <c r="AC469" i="36"/>
  <c r="AC483" i="36"/>
  <c r="AC494" i="36"/>
  <c r="AC508" i="36"/>
  <c r="AC521" i="36"/>
  <c r="AC533" i="36"/>
  <c r="AC545" i="36"/>
  <c r="AC555" i="36"/>
  <c r="AC565" i="36"/>
  <c r="AC577" i="36"/>
  <c r="AC587" i="36"/>
  <c r="AC597" i="36"/>
  <c r="AC607" i="36"/>
  <c r="AC615" i="36"/>
  <c r="AC623" i="36"/>
  <c r="AC631" i="36"/>
  <c r="AC639" i="36"/>
  <c r="AC647" i="36"/>
  <c r="AC655" i="36"/>
  <c r="AC663" i="36"/>
  <c r="AC679" i="36"/>
  <c r="AC687" i="36"/>
  <c r="AC695" i="36"/>
  <c r="AC703" i="36"/>
  <c r="AC711" i="36"/>
  <c r="AC719" i="36"/>
  <c r="AC727" i="36"/>
  <c r="AC735" i="36"/>
  <c r="AC743" i="36"/>
  <c r="AC751" i="36"/>
  <c r="AC759" i="36"/>
  <c r="AC767" i="36"/>
  <c r="AC775" i="36"/>
  <c r="AC783" i="36"/>
  <c r="AC791" i="36"/>
  <c r="AC799" i="36"/>
  <c r="AC807" i="36"/>
  <c r="AC815" i="36"/>
  <c r="AC823" i="36"/>
  <c r="AC831" i="36"/>
  <c r="AC839" i="36"/>
  <c r="AC847" i="36"/>
  <c r="AC855" i="36"/>
  <c r="AC871" i="36"/>
  <c r="AC879" i="36"/>
  <c r="AC887" i="36"/>
  <c r="AR97" i="36"/>
  <c r="AR105" i="36"/>
  <c r="AR113" i="36"/>
  <c r="AR121" i="36"/>
  <c r="AR129" i="36"/>
  <c r="AR137" i="36"/>
  <c r="AR145" i="36"/>
  <c r="AR153" i="36"/>
  <c r="AR161" i="36"/>
  <c r="AR169" i="36"/>
  <c r="AR177" i="36"/>
  <c r="AR185" i="36"/>
  <c r="AR193" i="36"/>
  <c r="AR201" i="36"/>
  <c r="AR209" i="36"/>
  <c r="AR217" i="36"/>
  <c r="AR225" i="36"/>
  <c r="AR233" i="36"/>
  <c r="AR241" i="36"/>
  <c r="AR249" i="36"/>
  <c r="AR257" i="36"/>
  <c r="AR265" i="36"/>
  <c r="AR273" i="36"/>
  <c r="AR281" i="36"/>
  <c r="AR289" i="36"/>
  <c r="AR297" i="36"/>
  <c r="AR305" i="36"/>
  <c r="AR313" i="36"/>
  <c r="AR321" i="36"/>
  <c r="AR329" i="36"/>
  <c r="AR337" i="36"/>
  <c r="AR345" i="36"/>
  <c r="AR353" i="36"/>
  <c r="AR361" i="36"/>
  <c r="AR369" i="36"/>
  <c r="AR377" i="36"/>
  <c r="AR385" i="36"/>
  <c r="AR393" i="36"/>
  <c r="AR401" i="36"/>
  <c r="AR409" i="36"/>
  <c r="AR417" i="36"/>
  <c r="AR425" i="36"/>
  <c r="AR433" i="36"/>
  <c r="AR441" i="36"/>
  <c r="AR449" i="36"/>
  <c r="AR457" i="36"/>
  <c r="AR465" i="36"/>
  <c r="AR473" i="36"/>
  <c r="AR481" i="36"/>
  <c r="AR489" i="36"/>
  <c r="AR497" i="36"/>
  <c r="AR505" i="36"/>
  <c r="AR513" i="36"/>
  <c r="AR521" i="36"/>
  <c r="AR529" i="36"/>
  <c r="AR537" i="36"/>
  <c r="AR545" i="36"/>
  <c r="AR553" i="36"/>
  <c r="AR561" i="36"/>
  <c r="AR569" i="36"/>
  <c r="AR577" i="36"/>
  <c r="AR585" i="36"/>
  <c r="AR593" i="36"/>
  <c r="AR601" i="36"/>
  <c r="AR609" i="36"/>
  <c r="AR617" i="36"/>
  <c r="AR625" i="36"/>
  <c r="AR633" i="36"/>
  <c r="AR641" i="36"/>
  <c r="AR649" i="36"/>
  <c r="AR657" i="36"/>
  <c r="AR665" i="36"/>
  <c r="AR673" i="36"/>
  <c r="AR681" i="36"/>
  <c r="AR689" i="36"/>
  <c r="AR697" i="36"/>
  <c r="AR705" i="36"/>
  <c r="AR713" i="36"/>
  <c r="AR721" i="36"/>
  <c r="AR729" i="36"/>
  <c r="AR737" i="36"/>
  <c r="AR745" i="36"/>
  <c r="AR753" i="36"/>
  <c r="AR761" i="36"/>
  <c r="AR769" i="36"/>
  <c r="AR777" i="36"/>
  <c r="AR785" i="36"/>
  <c r="AR793" i="36"/>
  <c r="AR801" i="36"/>
  <c r="AR809" i="36"/>
  <c r="AR817" i="36"/>
  <c r="AR825" i="36"/>
  <c r="AR833" i="36"/>
  <c r="AR841" i="36"/>
  <c r="AR849" i="36"/>
  <c r="AR857" i="36"/>
  <c r="AR865" i="36"/>
  <c r="AR873" i="36"/>
  <c r="AR881" i="36"/>
  <c r="AR889" i="36"/>
  <c r="O123" i="36"/>
  <c r="O103" i="36"/>
  <c r="O111" i="36"/>
  <c r="O119" i="36"/>
  <c r="O128" i="36"/>
  <c r="O136" i="36"/>
  <c r="O144" i="36"/>
  <c r="O152" i="36"/>
  <c r="O160" i="36"/>
  <c r="O168" i="36"/>
  <c r="O176" i="36"/>
  <c r="O184" i="36"/>
  <c r="O192" i="36"/>
  <c r="O200" i="36"/>
  <c r="O208" i="36"/>
  <c r="O216" i="36"/>
  <c r="O224" i="36"/>
  <c r="O232" i="36"/>
  <c r="O240" i="36"/>
  <c r="O248" i="36"/>
  <c r="O256" i="36"/>
  <c r="O264" i="36"/>
  <c r="O272" i="36"/>
  <c r="O280" i="36"/>
  <c r="O288" i="36"/>
  <c r="O296" i="36"/>
  <c r="O304" i="36"/>
  <c r="O312" i="36"/>
  <c r="O320" i="36"/>
  <c r="O328" i="36"/>
  <c r="O336" i="36"/>
  <c r="O344" i="36"/>
  <c r="O352" i="36"/>
  <c r="O360" i="36"/>
  <c r="O368" i="36"/>
  <c r="O376" i="36"/>
  <c r="O384" i="36"/>
  <c r="O392" i="36"/>
  <c r="O400" i="36"/>
  <c r="O408" i="36"/>
  <c r="O416" i="36"/>
  <c r="O424" i="36"/>
  <c r="O432" i="36"/>
  <c r="O440" i="36"/>
  <c r="O448" i="36"/>
  <c r="O456" i="36"/>
  <c r="O464" i="36"/>
  <c r="O472" i="36"/>
  <c r="O480" i="36"/>
  <c r="O488" i="36"/>
  <c r="O496" i="36"/>
  <c r="O504" i="36"/>
  <c r="O512" i="36"/>
  <c r="O520" i="36"/>
  <c r="O528" i="36"/>
  <c r="O536" i="36"/>
  <c r="O544" i="36"/>
  <c r="O552" i="36"/>
  <c r="O560" i="36"/>
  <c r="O568" i="36"/>
  <c r="O576" i="36"/>
  <c r="O584" i="36"/>
  <c r="O592" i="36"/>
  <c r="O600" i="36"/>
  <c r="O608" i="36"/>
  <c r="O616" i="36"/>
  <c r="O624" i="36"/>
  <c r="O632" i="36"/>
  <c r="O640" i="36"/>
  <c r="O648" i="36"/>
  <c r="O656" i="36"/>
  <c r="O664" i="36"/>
  <c r="O672" i="36"/>
  <c r="O680" i="36"/>
  <c r="O688" i="36"/>
  <c r="O696" i="36"/>
  <c r="O704" i="36"/>
  <c r="O712" i="36"/>
  <c r="O720" i="36"/>
  <c r="O728" i="36"/>
  <c r="O736" i="36"/>
  <c r="O744" i="36"/>
  <c r="O752" i="36"/>
  <c r="O760" i="36"/>
  <c r="O768" i="36"/>
  <c r="O776" i="36"/>
  <c r="O784" i="36"/>
  <c r="O792" i="36"/>
  <c r="O800" i="36"/>
  <c r="O808" i="36"/>
  <c r="O816" i="36"/>
  <c r="O824" i="36"/>
  <c r="O832" i="36"/>
  <c r="O840" i="36"/>
  <c r="O848" i="36"/>
  <c r="O856" i="36"/>
  <c r="O864" i="36"/>
  <c r="O872" i="36"/>
  <c r="O880" i="36"/>
  <c r="O888" i="36"/>
  <c r="AD98" i="36"/>
  <c r="AD106" i="36"/>
  <c r="AD114" i="36"/>
  <c r="AD122" i="36"/>
  <c r="AD130" i="36"/>
  <c r="AD138" i="36"/>
  <c r="AD146" i="36"/>
  <c r="AD154" i="36"/>
  <c r="AD162" i="36"/>
  <c r="AD170" i="36"/>
  <c r="AD178" i="36"/>
  <c r="AD186" i="36"/>
  <c r="L593" i="36"/>
  <c r="AA819" i="36"/>
  <c r="AP745" i="36"/>
  <c r="M258" i="36"/>
  <c r="M514" i="36"/>
  <c r="M770" i="36"/>
  <c r="AB164" i="36"/>
  <c r="AB326" i="36"/>
  <c r="AB454" i="36"/>
  <c r="AB582" i="36"/>
  <c r="AB710" i="36"/>
  <c r="AB838" i="36"/>
  <c r="AQ168" i="36"/>
  <c r="AQ272" i="36"/>
  <c r="AQ375" i="36"/>
  <c r="AQ470" i="36"/>
  <c r="AQ540" i="36"/>
  <c r="AQ604" i="36"/>
  <c r="AQ668" i="36"/>
  <c r="AQ732" i="36"/>
  <c r="AQ796" i="36"/>
  <c r="AQ860" i="36"/>
  <c r="N106" i="36"/>
  <c r="N139" i="36"/>
  <c r="N171" i="36"/>
  <c r="N203" i="36"/>
  <c r="N235" i="36"/>
  <c r="N267" i="36"/>
  <c r="N299" i="36"/>
  <c r="N331" i="36"/>
  <c r="N363" i="36"/>
  <c r="N395" i="36"/>
  <c r="N427" i="36"/>
  <c r="N459" i="36"/>
  <c r="N491" i="36"/>
  <c r="N523" i="36"/>
  <c r="N555" i="36"/>
  <c r="N587" i="36"/>
  <c r="N619" i="36"/>
  <c r="N651" i="36"/>
  <c r="N683" i="36"/>
  <c r="N715" i="36"/>
  <c r="N739" i="36"/>
  <c r="N761" i="36"/>
  <c r="N780" i="36"/>
  <c r="N803" i="36"/>
  <c r="N825" i="36"/>
  <c r="N844" i="36"/>
  <c r="N867" i="36"/>
  <c r="N889" i="36"/>
  <c r="AC110" i="36"/>
  <c r="AC133" i="36"/>
  <c r="AC155" i="36"/>
  <c r="AC173" i="36"/>
  <c r="AC189" i="36"/>
  <c r="AC205" i="36"/>
  <c r="AC221" i="36"/>
  <c r="AC237" i="36"/>
  <c r="AC253" i="36"/>
  <c r="AC269" i="36"/>
  <c r="AC285" i="36"/>
  <c r="AC301" i="36"/>
  <c r="AC317" i="36"/>
  <c r="AC333" i="36"/>
  <c r="AC349" i="36"/>
  <c r="AC365" i="36"/>
  <c r="AC381" i="36"/>
  <c r="AC397" i="36"/>
  <c r="AC413" i="36"/>
  <c r="AC429" i="36"/>
  <c r="AC445" i="36"/>
  <c r="AC459" i="36"/>
  <c r="AC470" i="36"/>
  <c r="AC484" i="36"/>
  <c r="AC497" i="36"/>
  <c r="AC509" i="36"/>
  <c r="AC523" i="36"/>
  <c r="AC534" i="36"/>
  <c r="AC546" i="36"/>
  <c r="AC556" i="36"/>
  <c r="AC566" i="36"/>
  <c r="AC578" i="36"/>
  <c r="AC588" i="36"/>
  <c r="AC598" i="36"/>
  <c r="AC608" i="36"/>
  <c r="AC616" i="36"/>
  <c r="AC624" i="36"/>
  <c r="AC632" i="36"/>
  <c r="AC640" i="36"/>
  <c r="AC648" i="36"/>
  <c r="AC656" i="36"/>
  <c r="AC664" i="36"/>
  <c r="AC672" i="36"/>
  <c r="AC680" i="36"/>
  <c r="AC688" i="36"/>
  <c r="AC696" i="36"/>
  <c r="AC704" i="36"/>
  <c r="AC712" i="36"/>
  <c r="AC720" i="36"/>
  <c r="AC728" i="36"/>
  <c r="AC736" i="36"/>
  <c r="AC744" i="36"/>
  <c r="AC752" i="36"/>
  <c r="AC760" i="36"/>
  <c r="AC776" i="36"/>
  <c r="AC792" i="36"/>
  <c r="AC800" i="36"/>
  <c r="AC808" i="36"/>
  <c r="AC816" i="36"/>
  <c r="AC824" i="36"/>
  <c r="AC832" i="36"/>
  <c r="AC840" i="36"/>
  <c r="AC848" i="36"/>
  <c r="AC864" i="36"/>
  <c r="AC872" i="36"/>
  <c r="AC880" i="36"/>
  <c r="AC888" i="36"/>
  <c r="AR98" i="36"/>
  <c r="AR106" i="36"/>
  <c r="AR114" i="36"/>
  <c r="AR122" i="36"/>
  <c r="AR130" i="36"/>
  <c r="AR138" i="36"/>
  <c r="AR146" i="36"/>
  <c r="AR154" i="36"/>
  <c r="AR162" i="36"/>
  <c r="AR170" i="36"/>
  <c r="AR178" i="36"/>
  <c r="AR186" i="36"/>
  <c r="AR194" i="36"/>
  <c r="AR202" i="36"/>
  <c r="AR210" i="36"/>
  <c r="AR218" i="36"/>
  <c r="AR226" i="36"/>
  <c r="AR234" i="36"/>
  <c r="AR242" i="36"/>
  <c r="AR250" i="36"/>
  <c r="AR258" i="36"/>
  <c r="AR266" i="36"/>
  <c r="AR274" i="36"/>
  <c r="AR282" i="36"/>
  <c r="AR290" i="36"/>
  <c r="AR298" i="36"/>
  <c r="AR306" i="36"/>
  <c r="AR314" i="36"/>
  <c r="AR322" i="36"/>
  <c r="AR330" i="36"/>
  <c r="AR338" i="36"/>
  <c r="AR346" i="36"/>
  <c r="AR354" i="36"/>
  <c r="AR362" i="36"/>
  <c r="AR370" i="36"/>
  <c r="AR378" i="36"/>
  <c r="AR386" i="36"/>
  <c r="AR394" i="36"/>
  <c r="AR402" i="36"/>
  <c r="AR410" i="36"/>
  <c r="AR418" i="36"/>
  <c r="AR426" i="36"/>
  <c r="AR434" i="36"/>
  <c r="AR442" i="36"/>
  <c r="AR450" i="36"/>
  <c r="AR458" i="36"/>
  <c r="AR466" i="36"/>
  <c r="AR474" i="36"/>
  <c r="AR482" i="36"/>
  <c r="AR490" i="36"/>
  <c r="AR498" i="36"/>
  <c r="AR506" i="36"/>
  <c r="AR514" i="36"/>
  <c r="AR522" i="36"/>
  <c r="AR530" i="36"/>
  <c r="AR538" i="36"/>
  <c r="AR546" i="36"/>
  <c r="AR554" i="36"/>
  <c r="AR562" i="36"/>
  <c r="AR570" i="36"/>
  <c r="AR578" i="36"/>
  <c r="AR586" i="36"/>
  <c r="AR594" i="36"/>
  <c r="AR602" i="36"/>
  <c r="AR610" i="36"/>
  <c r="AR618" i="36"/>
  <c r="AR626" i="36"/>
  <c r="AR634" i="36"/>
  <c r="AR642" i="36"/>
  <c r="AR650" i="36"/>
  <c r="AR658" i="36"/>
  <c r="AR666" i="36"/>
  <c r="AR674" i="36"/>
  <c r="AR682" i="36"/>
  <c r="AR690" i="36"/>
  <c r="AR698" i="36"/>
  <c r="AR706" i="36"/>
  <c r="AR714" i="36"/>
  <c r="AR722" i="36"/>
  <c r="AR730" i="36"/>
  <c r="AR738" i="36"/>
  <c r="AR746" i="36"/>
  <c r="AR754" i="36"/>
  <c r="AR762" i="36"/>
  <c r="AR770" i="36"/>
  <c r="AR778" i="36"/>
  <c r="AR786" i="36"/>
  <c r="AR794" i="36"/>
  <c r="AR802" i="36"/>
  <c r="AR810" i="36"/>
  <c r="AR818" i="36"/>
  <c r="AR826" i="36"/>
  <c r="AR834" i="36"/>
  <c r="AR842" i="36"/>
  <c r="AR850" i="36"/>
  <c r="AR858" i="36"/>
  <c r="AR866" i="36"/>
  <c r="AR874" i="36"/>
  <c r="AR882" i="36"/>
  <c r="AR890" i="36"/>
  <c r="O93" i="36"/>
  <c r="O104" i="36"/>
  <c r="O112" i="36"/>
  <c r="O120" i="36"/>
  <c r="O129" i="36"/>
  <c r="O137" i="36"/>
  <c r="O145" i="36"/>
  <c r="O153" i="36"/>
  <c r="O161" i="36"/>
  <c r="O169" i="36"/>
  <c r="O177" i="36"/>
  <c r="O185" i="36"/>
  <c r="O193" i="36"/>
  <c r="O201" i="36"/>
  <c r="O209" i="36"/>
  <c r="O217" i="36"/>
  <c r="O225" i="36"/>
  <c r="O233" i="36"/>
  <c r="O241" i="36"/>
  <c r="O249" i="36"/>
  <c r="O257" i="36"/>
  <c r="O265" i="36"/>
  <c r="O273" i="36"/>
  <c r="O281" i="36"/>
  <c r="O289" i="36"/>
  <c r="O297" i="36"/>
  <c r="O305" i="36"/>
  <c r="O313" i="36"/>
  <c r="O321" i="36"/>
  <c r="O329" i="36"/>
  <c r="O337" i="36"/>
  <c r="O345" i="36"/>
  <c r="O353" i="36"/>
  <c r="O361" i="36"/>
  <c r="O369" i="36"/>
  <c r="O377" i="36"/>
  <c r="O385" i="36"/>
  <c r="O393" i="36"/>
  <c r="O401" i="36"/>
  <c r="O409" i="36"/>
  <c r="O417" i="36"/>
  <c r="O425" i="36"/>
  <c r="O433" i="36"/>
  <c r="O441" i="36"/>
  <c r="O449" i="36"/>
  <c r="O457" i="36"/>
  <c r="O465" i="36"/>
  <c r="O473" i="36"/>
  <c r="O481" i="36"/>
  <c r="O489" i="36"/>
  <c r="O497" i="36"/>
  <c r="O505" i="36"/>
  <c r="O513" i="36"/>
  <c r="O521" i="36"/>
  <c r="O529" i="36"/>
  <c r="O537" i="36"/>
  <c r="O545" i="36"/>
  <c r="O553" i="36"/>
  <c r="O561" i="36"/>
  <c r="O569" i="36"/>
  <c r="O577" i="36"/>
  <c r="O585" i="36"/>
  <c r="O593" i="36"/>
  <c r="O601" i="36"/>
  <c r="O609" i="36"/>
  <c r="O617" i="36"/>
  <c r="O625" i="36"/>
  <c r="O633" i="36"/>
  <c r="O641" i="36"/>
  <c r="O649" i="36"/>
  <c r="O657" i="36"/>
  <c r="O665" i="36"/>
  <c r="O673" i="36"/>
  <c r="O681" i="36"/>
  <c r="O689" i="36"/>
  <c r="O697" i="36"/>
  <c r="O705" i="36"/>
  <c r="O713" i="36"/>
  <c r="O721" i="36"/>
  <c r="O729" i="36"/>
  <c r="O737" i="36"/>
  <c r="O745" i="36"/>
  <c r="O753" i="36"/>
  <c r="O761" i="36"/>
  <c r="O769" i="36"/>
  <c r="O777" i="36"/>
  <c r="O785" i="36"/>
  <c r="O793" i="36"/>
  <c r="O801" i="36"/>
  <c r="O809" i="36"/>
  <c r="O817" i="36"/>
  <c r="O825" i="36"/>
  <c r="O833" i="36"/>
  <c r="O841" i="36"/>
  <c r="O849" i="36"/>
  <c r="O857" i="36"/>
  <c r="O865" i="36"/>
  <c r="O873" i="36"/>
  <c r="O881" i="36"/>
  <c r="O889" i="36"/>
  <c r="AD99" i="36"/>
  <c r="AD107" i="36"/>
  <c r="AD115" i="36"/>
  <c r="AD123" i="36"/>
  <c r="AD131" i="36"/>
  <c r="AD139" i="36"/>
  <c r="AD147" i="36"/>
  <c r="AD155" i="36"/>
  <c r="AD163" i="36"/>
  <c r="AD171" i="36"/>
  <c r="AD179" i="36"/>
  <c r="AD187" i="36"/>
  <c r="AD195" i="36"/>
  <c r="AD203" i="36"/>
  <c r="AD211" i="36"/>
  <c r="AD219" i="36"/>
  <c r="AD227" i="36"/>
  <c r="AD235" i="36"/>
  <c r="AD243" i="36"/>
  <c r="AD251" i="36"/>
  <c r="L721" i="36"/>
  <c r="AP149" i="36"/>
  <c r="AP809" i="36"/>
  <c r="M290" i="36"/>
  <c r="M546" i="36"/>
  <c r="M802" i="36"/>
  <c r="AB186" i="36"/>
  <c r="AB342" i="36"/>
  <c r="AB470" i="36"/>
  <c r="AB598" i="36"/>
  <c r="AB726" i="36"/>
  <c r="AB854" i="36"/>
  <c r="AQ183" i="36"/>
  <c r="AQ286" i="36"/>
  <c r="AQ388" i="36"/>
  <c r="AQ480" i="36"/>
  <c r="AQ548" i="36"/>
  <c r="AQ612" i="36"/>
  <c r="AQ676" i="36"/>
  <c r="AQ740" i="36"/>
  <c r="AQ804" i="36"/>
  <c r="AQ868" i="36"/>
  <c r="N112" i="36"/>
  <c r="N145" i="36"/>
  <c r="N177" i="36"/>
  <c r="N209" i="36"/>
  <c r="N241" i="36"/>
  <c r="N273" i="36"/>
  <c r="N305" i="36"/>
  <c r="N337" i="36"/>
  <c r="N369" i="36"/>
  <c r="N401" i="36"/>
  <c r="N433" i="36"/>
  <c r="N465" i="36"/>
  <c r="N497" i="36"/>
  <c r="N529" i="36"/>
  <c r="N561" i="36"/>
  <c r="N593" i="36"/>
  <c r="N625" i="36"/>
  <c r="N657" i="36"/>
  <c r="N689" i="36"/>
  <c r="N721" i="36"/>
  <c r="N740" i="36"/>
  <c r="N763" i="36"/>
  <c r="N785" i="36"/>
  <c r="N804" i="36"/>
  <c r="N827" i="36"/>
  <c r="N849" i="36"/>
  <c r="N868" i="36"/>
  <c r="AC93" i="36"/>
  <c r="AC115" i="36"/>
  <c r="AC134" i="36"/>
  <c r="AC157" i="36"/>
  <c r="AC174" i="36"/>
  <c r="AC190" i="36"/>
  <c r="AC206" i="36"/>
  <c r="AC222" i="36"/>
  <c r="AC238" i="36"/>
  <c r="AC254" i="36"/>
  <c r="AC270" i="36"/>
  <c r="AC286" i="36"/>
  <c r="AC302" i="36"/>
  <c r="AC318" i="36"/>
  <c r="AC334" i="36"/>
  <c r="AC350" i="36"/>
  <c r="AC366" i="36"/>
  <c r="AC382" i="36"/>
  <c r="AC398" i="36"/>
  <c r="AC414" i="36"/>
  <c r="AC430" i="36"/>
  <c r="AC446" i="36"/>
  <c r="AC460" i="36"/>
  <c r="AC473" i="36"/>
  <c r="AC485" i="36"/>
  <c r="AC499" i="36"/>
  <c r="AC510" i="36"/>
  <c r="AC524" i="36"/>
  <c r="AC537" i="36"/>
  <c r="AC547" i="36"/>
  <c r="AC557" i="36"/>
  <c r="AC569" i="36"/>
  <c r="AC579" i="36"/>
  <c r="AC589" i="36"/>
  <c r="AC601" i="36"/>
  <c r="AC609" i="36"/>
  <c r="AC617" i="36"/>
  <c r="AC625" i="36"/>
  <c r="AC633" i="36"/>
  <c r="AC641" i="36"/>
  <c r="AC649" i="36"/>
  <c r="AC657" i="36"/>
  <c r="AC665" i="36"/>
  <c r="AC673" i="36"/>
  <c r="AC681" i="36"/>
  <c r="AC689" i="36"/>
  <c r="AC697" i="36"/>
  <c r="AC705" i="36"/>
  <c r="AC713" i="36"/>
  <c r="AC721" i="36"/>
  <c r="AC729" i="36"/>
  <c r="AC737" i="36"/>
  <c r="AC745" i="36"/>
  <c r="AC753" i="36"/>
  <c r="AC761" i="36"/>
  <c r="AC769" i="36"/>
  <c r="AC777" i="36"/>
  <c r="AC785" i="36"/>
  <c r="AC793" i="36"/>
  <c r="AC801" i="36"/>
  <c r="AC809" i="36"/>
  <c r="AC817" i="36"/>
  <c r="AC825" i="36"/>
  <c r="AC833" i="36"/>
  <c r="AC841" i="36"/>
  <c r="AC849" i="36"/>
  <c r="AC865" i="36"/>
  <c r="AC873" i="36"/>
  <c r="AC881" i="36"/>
  <c r="AC889" i="36"/>
  <c r="AR99" i="36"/>
  <c r="AR107" i="36"/>
  <c r="AR115" i="36"/>
  <c r="AR123" i="36"/>
  <c r="AR131" i="36"/>
  <c r="AR139" i="36"/>
  <c r="AR147" i="36"/>
  <c r="AR155" i="36"/>
  <c r="AR163" i="36"/>
  <c r="AR171" i="36"/>
  <c r="AR179" i="36"/>
  <c r="AR187" i="36"/>
  <c r="AR195" i="36"/>
  <c r="AR203" i="36"/>
  <c r="AR211" i="36"/>
  <c r="AR219" i="36"/>
  <c r="AR227" i="36"/>
  <c r="AR235" i="36"/>
  <c r="AR243" i="36"/>
  <c r="AR251" i="36"/>
  <c r="AR259" i="36"/>
  <c r="AR267" i="36"/>
  <c r="AR275" i="36"/>
  <c r="AR283" i="36"/>
  <c r="AR291" i="36"/>
  <c r="AR299" i="36"/>
  <c r="AR307" i="36"/>
  <c r="AR315" i="36"/>
  <c r="AR323" i="36"/>
  <c r="AR331" i="36"/>
  <c r="AR339" i="36"/>
  <c r="AR347" i="36"/>
  <c r="AR355" i="36"/>
  <c r="AR363" i="36"/>
  <c r="AR371" i="36"/>
  <c r="AR379" i="36"/>
  <c r="AR387" i="36"/>
  <c r="AR395" i="36"/>
  <c r="AR403" i="36"/>
  <c r="AR411" i="36"/>
  <c r="AR419" i="36"/>
  <c r="AR427" i="36"/>
  <c r="AR435" i="36"/>
  <c r="AR443" i="36"/>
  <c r="AR451" i="36"/>
  <c r="AR459" i="36"/>
  <c r="AR467" i="36"/>
  <c r="AR475" i="36"/>
  <c r="AR483" i="36"/>
  <c r="AR491" i="36"/>
  <c r="AR499" i="36"/>
  <c r="AR507" i="36"/>
  <c r="AR515" i="36"/>
  <c r="AR523" i="36"/>
  <c r="AR531" i="36"/>
  <c r="AR539" i="36"/>
  <c r="AR547" i="36"/>
  <c r="AR555" i="36"/>
  <c r="AR563" i="36"/>
  <c r="AR571" i="36"/>
  <c r="AR579" i="36"/>
  <c r="AR587" i="36"/>
  <c r="AR595" i="36"/>
  <c r="AR603" i="36"/>
  <c r="AR611" i="36"/>
  <c r="AR619" i="36"/>
  <c r="AR627" i="36"/>
  <c r="AR635" i="36"/>
  <c r="AR643" i="36"/>
  <c r="AR651" i="36"/>
  <c r="AR659" i="36"/>
  <c r="AR667" i="36"/>
  <c r="AR675" i="36"/>
  <c r="AR683" i="36"/>
  <c r="AR691" i="36"/>
  <c r="AR699" i="36"/>
  <c r="AR707" i="36"/>
  <c r="AR715" i="36"/>
  <c r="AR723" i="36"/>
  <c r="AR731" i="36"/>
  <c r="AR739" i="36"/>
  <c r="AR747" i="36"/>
  <c r="AR755" i="36"/>
  <c r="AR763" i="36"/>
  <c r="AR771" i="36"/>
  <c r="AR779" i="36"/>
  <c r="AR787" i="36"/>
  <c r="AR795" i="36"/>
  <c r="AR803" i="36"/>
  <c r="AR811" i="36"/>
  <c r="AR819" i="36"/>
  <c r="AR827" i="36"/>
  <c r="AR835" i="36"/>
  <c r="AR843" i="36"/>
  <c r="AR851" i="36"/>
  <c r="AR859" i="36"/>
  <c r="AR867" i="36"/>
  <c r="AR875" i="36"/>
  <c r="AR883" i="36"/>
  <c r="O94" i="36"/>
  <c r="O105" i="36"/>
  <c r="O113" i="36"/>
  <c r="O121" i="36"/>
  <c r="O130" i="36"/>
  <c r="O138" i="36"/>
  <c r="O146" i="36"/>
  <c r="O154" i="36"/>
  <c r="O162" i="36"/>
  <c r="O170" i="36"/>
  <c r="O178" i="36"/>
  <c r="O186" i="36"/>
  <c r="O194" i="36"/>
  <c r="O202" i="36"/>
  <c r="O210" i="36"/>
  <c r="O218" i="36"/>
  <c r="O226" i="36"/>
  <c r="O234" i="36"/>
  <c r="O242" i="36"/>
  <c r="O250" i="36"/>
  <c r="O258" i="36"/>
  <c r="O266" i="36"/>
  <c r="O274" i="36"/>
  <c r="O282" i="36"/>
  <c r="O290" i="36"/>
  <c r="O298" i="36"/>
  <c r="O306" i="36"/>
  <c r="O314" i="36"/>
  <c r="O322" i="36"/>
  <c r="O330" i="36"/>
  <c r="O338" i="36"/>
  <c r="O346" i="36"/>
  <c r="O354" i="36"/>
  <c r="O362" i="36"/>
  <c r="O370" i="36"/>
  <c r="O378" i="36"/>
  <c r="O386" i="36"/>
  <c r="O394" i="36"/>
  <c r="O402" i="36"/>
  <c r="O410" i="36"/>
  <c r="O418" i="36"/>
  <c r="O426" i="36"/>
  <c r="O434" i="36"/>
  <c r="O442" i="36"/>
  <c r="O450" i="36"/>
  <c r="O458" i="36"/>
  <c r="O466" i="36"/>
  <c r="O474" i="36"/>
  <c r="O482" i="36"/>
  <c r="O490" i="36"/>
  <c r="O498" i="36"/>
  <c r="O506" i="36"/>
  <c r="O514" i="36"/>
  <c r="O522" i="36"/>
  <c r="O530" i="36"/>
  <c r="O538" i="36"/>
  <c r="O546" i="36"/>
  <c r="O554" i="36"/>
  <c r="O562" i="36"/>
  <c r="O570" i="36"/>
  <c r="O578" i="36"/>
  <c r="O586" i="36"/>
  <c r="O594" i="36"/>
  <c r="O602" i="36"/>
  <c r="O610" i="36"/>
  <c r="O618" i="36"/>
  <c r="O626" i="36"/>
  <c r="O634" i="36"/>
  <c r="O642" i="36"/>
  <c r="O650" i="36"/>
  <c r="O658" i="36"/>
  <c r="O666" i="36"/>
  <c r="O674" i="36"/>
  <c r="O682" i="36"/>
  <c r="O690" i="36"/>
  <c r="O698" i="36"/>
  <c r="O706" i="36"/>
  <c r="O714" i="36"/>
  <c r="O722" i="36"/>
  <c r="O730" i="36"/>
  <c r="O738" i="36"/>
  <c r="O746" i="36"/>
  <c r="O754" i="36"/>
  <c r="O762" i="36"/>
  <c r="O770" i="36"/>
  <c r="O778" i="36"/>
  <c r="O786" i="36"/>
  <c r="O794" i="36"/>
  <c r="O802" i="36"/>
  <c r="O810" i="36"/>
  <c r="O818" i="36"/>
  <c r="O826" i="36"/>
  <c r="O834" i="36"/>
  <c r="O842" i="36"/>
  <c r="O850" i="36"/>
  <c r="O858" i="36"/>
  <c r="O866" i="36"/>
  <c r="O874" i="36"/>
  <c r="O882" i="36"/>
  <c r="O890" i="36"/>
  <c r="AD100" i="36"/>
  <c r="L849" i="36"/>
  <c r="AP277" i="36"/>
  <c r="AP869" i="36"/>
  <c r="M322" i="36"/>
  <c r="M578" i="36"/>
  <c r="M834" i="36"/>
  <c r="AB205" i="36"/>
  <c r="AB358" i="36"/>
  <c r="AB486" i="36"/>
  <c r="AB614" i="36"/>
  <c r="AB742" i="36"/>
  <c r="AB870" i="36"/>
  <c r="AQ196" i="36"/>
  <c r="AQ299" i="36"/>
  <c r="AQ400" i="36"/>
  <c r="AQ492" i="36"/>
  <c r="AQ556" i="36"/>
  <c r="AQ620" i="36"/>
  <c r="AQ684" i="36"/>
  <c r="AQ748" i="36"/>
  <c r="AQ812" i="36"/>
  <c r="AQ876" i="36"/>
  <c r="N114" i="36"/>
  <c r="N147" i="36"/>
  <c r="N179" i="36"/>
  <c r="N211" i="36"/>
  <c r="N243" i="36"/>
  <c r="N275" i="36"/>
  <c r="N307" i="36"/>
  <c r="N339" i="36"/>
  <c r="N371" i="36"/>
  <c r="N403" i="36"/>
  <c r="N435" i="36"/>
  <c r="N467" i="36"/>
  <c r="N499" i="36"/>
  <c r="N531" i="36"/>
  <c r="N563" i="36"/>
  <c r="N595" i="36"/>
  <c r="N627" i="36"/>
  <c r="N659" i="36"/>
  <c r="N691" i="36"/>
  <c r="N723" i="36"/>
  <c r="N745" i="36"/>
  <c r="N764" i="36"/>
  <c r="N787" i="36"/>
  <c r="N809" i="36"/>
  <c r="N828" i="36"/>
  <c r="N851" i="36"/>
  <c r="N873" i="36"/>
  <c r="AC94" i="36"/>
  <c r="AC117" i="36"/>
  <c r="AC139" i="36"/>
  <c r="AC158" i="36"/>
  <c r="AC179" i="36"/>
  <c r="AC195" i="36"/>
  <c r="AC211" i="36"/>
  <c r="AC227" i="36"/>
  <c r="AC243" i="36"/>
  <c r="AC259" i="36"/>
  <c r="AC275" i="36"/>
  <c r="AC291" i="36"/>
  <c r="AC307" i="36"/>
  <c r="AC323" i="36"/>
  <c r="AC339" i="36"/>
  <c r="AC355" i="36"/>
  <c r="AC371" i="36"/>
  <c r="AC387" i="36"/>
  <c r="AC403" i="36"/>
  <c r="AC419" i="36"/>
  <c r="AC435" i="36"/>
  <c r="AC449" i="36"/>
  <c r="AC461" i="36"/>
  <c r="AC475" i="36"/>
  <c r="AC486" i="36"/>
  <c r="AC500" i="36"/>
  <c r="AC513" i="36"/>
  <c r="AC525" i="36"/>
  <c r="AC538" i="36"/>
  <c r="AC548" i="36"/>
  <c r="AC558" i="36"/>
  <c r="AC570" i="36"/>
  <c r="AC580" i="36"/>
  <c r="AC590" i="36"/>
  <c r="AC602" i="36"/>
  <c r="AC610" i="36"/>
  <c r="AC618" i="36"/>
  <c r="AC626" i="36"/>
  <c r="AC634" i="36"/>
  <c r="AC642" i="36"/>
  <c r="AC650" i="36"/>
  <c r="AC666" i="36"/>
  <c r="AC674" i="36"/>
  <c r="AC682" i="36"/>
  <c r="AC690" i="36"/>
  <c r="AC698" i="36"/>
  <c r="AC706" i="36"/>
  <c r="AC714" i="36"/>
  <c r="AC722" i="36"/>
  <c r="AC730" i="36"/>
  <c r="AC738" i="36"/>
  <c r="AC746" i="36"/>
  <c r="AC754" i="36"/>
  <c r="AC762" i="36"/>
  <c r="AC770" i="36"/>
  <c r="AC778" i="36"/>
  <c r="AC786" i="36"/>
  <c r="AC794" i="36"/>
  <c r="AC802" i="36"/>
  <c r="AC810" i="36"/>
  <c r="AC818" i="36"/>
  <c r="AC826" i="36"/>
  <c r="AC834" i="36"/>
  <c r="AC842" i="36"/>
  <c r="AC850" i="36"/>
  <c r="AC858" i="36"/>
  <c r="AC866" i="36"/>
  <c r="AC874" i="36"/>
  <c r="AC882" i="36"/>
  <c r="AC890" i="36"/>
  <c r="AR100" i="36"/>
  <c r="AR108" i="36"/>
  <c r="AR116" i="36"/>
  <c r="AR124" i="36"/>
  <c r="AR132" i="36"/>
  <c r="AR140" i="36"/>
  <c r="AR148" i="36"/>
  <c r="AR156" i="36"/>
  <c r="AR164" i="36"/>
  <c r="AR172" i="36"/>
  <c r="AR180" i="36"/>
  <c r="AR188" i="36"/>
  <c r="AR196" i="36"/>
  <c r="AR204" i="36"/>
  <c r="AR212" i="36"/>
  <c r="AR220" i="36"/>
  <c r="AR228" i="36"/>
  <c r="AR236" i="36"/>
  <c r="AR244" i="36"/>
  <c r="AR252" i="36"/>
  <c r="AR260" i="36"/>
  <c r="AR268" i="36"/>
  <c r="AR276" i="36"/>
  <c r="AR284" i="36"/>
  <c r="AR292" i="36"/>
  <c r="AR300" i="36"/>
  <c r="AR308" i="36"/>
  <c r="AR316" i="36"/>
  <c r="AR324" i="36"/>
  <c r="AR332" i="36"/>
  <c r="AR340" i="36"/>
  <c r="AR348" i="36"/>
  <c r="AR356" i="36"/>
  <c r="AR364" i="36"/>
  <c r="AR372" i="36"/>
  <c r="AR380" i="36"/>
  <c r="AR388" i="36"/>
  <c r="AR396" i="36"/>
  <c r="AR404" i="36"/>
  <c r="AR412" i="36"/>
  <c r="AR420" i="36"/>
  <c r="AR428" i="36"/>
  <c r="AR436" i="36"/>
  <c r="AR444" i="36"/>
  <c r="AR452" i="36"/>
  <c r="AR460" i="36"/>
  <c r="AR468" i="36"/>
  <c r="AR476" i="36"/>
  <c r="AR484" i="36"/>
  <c r="AR492" i="36"/>
  <c r="AR500" i="36"/>
  <c r="AR508" i="36"/>
  <c r="AR516" i="36"/>
  <c r="AR524" i="36"/>
  <c r="AR532" i="36"/>
  <c r="AR540" i="36"/>
  <c r="AR548" i="36"/>
  <c r="AR556" i="36"/>
  <c r="AR564" i="36"/>
  <c r="AR572" i="36"/>
  <c r="AR580" i="36"/>
  <c r="AR588" i="36"/>
  <c r="AR596" i="36"/>
  <c r="AR604" i="36"/>
  <c r="AR612" i="36"/>
  <c r="AR620" i="36"/>
  <c r="AR628" i="36"/>
  <c r="AR636" i="36"/>
  <c r="AR644" i="36"/>
  <c r="AR652" i="36"/>
  <c r="AR660" i="36"/>
  <c r="AR668" i="36"/>
  <c r="AR676" i="36"/>
  <c r="AR684" i="36"/>
  <c r="AR692" i="36"/>
  <c r="AR700" i="36"/>
  <c r="AR708" i="36"/>
  <c r="AR716" i="36"/>
  <c r="AR724" i="36"/>
  <c r="AR732" i="36"/>
  <c r="AR740" i="36"/>
  <c r="AR748" i="36"/>
  <c r="AR756" i="36"/>
  <c r="AR764" i="36"/>
  <c r="AR772" i="36"/>
  <c r="AR780" i="36"/>
  <c r="AR788" i="36"/>
  <c r="AR796" i="36"/>
  <c r="AR804" i="36"/>
  <c r="AR812" i="36"/>
  <c r="AR820" i="36"/>
  <c r="AR828" i="36"/>
  <c r="AR836" i="36"/>
  <c r="AR844" i="36"/>
  <c r="AR852" i="36"/>
  <c r="AR860" i="36"/>
  <c r="AR868" i="36"/>
  <c r="AR876" i="36"/>
  <c r="AR884" i="36"/>
  <c r="O95" i="36"/>
  <c r="O106" i="36"/>
  <c r="O114" i="36"/>
  <c r="O122" i="36"/>
  <c r="O131" i="36"/>
  <c r="O139" i="36"/>
  <c r="O147" i="36"/>
  <c r="O155" i="36"/>
  <c r="O163" i="36"/>
  <c r="O171" i="36"/>
  <c r="O179" i="36"/>
  <c r="O187" i="36"/>
  <c r="O195" i="36"/>
  <c r="O203" i="36"/>
  <c r="O211" i="36"/>
  <c r="O219" i="36"/>
  <c r="O227" i="36"/>
  <c r="O235" i="36"/>
  <c r="O243" i="36"/>
  <c r="O251" i="36"/>
  <c r="O259" i="36"/>
  <c r="O267" i="36"/>
  <c r="O275" i="36"/>
  <c r="O283" i="36"/>
  <c r="O291" i="36"/>
  <c r="O299" i="36"/>
  <c r="O307" i="36"/>
  <c r="O315" i="36"/>
  <c r="O323" i="36"/>
  <c r="O331" i="36"/>
  <c r="O339" i="36"/>
  <c r="O347" i="36"/>
  <c r="O355" i="36"/>
  <c r="O363" i="36"/>
  <c r="O371" i="36"/>
  <c r="O379" i="36"/>
  <c r="O387" i="36"/>
  <c r="O395" i="36"/>
  <c r="O403" i="36"/>
  <c r="O411" i="36"/>
  <c r="O419" i="36"/>
  <c r="O427" i="36"/>
  <c r="O435" i="36"/>
  <c r="O443" i="36"/>
  <c r="O451" i="36"/>
  <c r="O459" i="36"/>
  <c r="O467" i="36"/>
  <c r="O475" i="36"/>
  <c r="O483" i="36"/>
  <c r="O491" i="36"/>
  <c r="O499" i="36"/>
  <c r="O507" i="36"/>
  <c r="O515" i="36"/>
  <c r="O523" i="36"/>
  <c r="O531" i="36"/>
  <c r="O539" i="36"/>
  <c r="O547" i="36"/>
  <c r="O555" i="36"/>
  <c r="O563" i="36"/>
  <c r="O571" i="36"/>
  <c r="O579" i="36"/>
  <c r="O587" i="36"/>
  <c r="O595" i="36"/>
  <c r="O603" i="36"/>
  <c r="O611" i="36"/>
  <c r="O619" i="36"/>
  <c r="O627" i="36"/>
  <c r="O635" i="36"/>
  <c r="O643" i="36"/>
  <c r="O651" i="36"/>
  <c r="O659" i="36"/>
  <c r="O667" i="36"/>
  <c r="O675" i="36"/>
  <c r="O683" i="36"/>
  <c r="O691" i="36"/>
  <c r="O699" i="36"/>
  <c r="O707" i="36"/>
  <c r="O715" i="36"/>
  <c r="O723" i="36"/>
  <c r="O731" i="36"/>
  <c r="O739" i="36"/>
  <c r="O747" i="36"/>
  <c r="O755" i="36"/>
  <c r="O763" i="36"/>
  <c r="O771" i="36"/>
  <c r="O779" i="36"/>
  <c r="O787" i="36"/>
  <c r="O795" i="36"/>
  <c r="O803" i="36"/>
  <c r="O811" i="36"/>
  <c r="O819" i="36"/>
  <c r="O827" i="36"/>
  <c r="O835" i="36"/>
  <c r="O843" i="36"/>
  <c r="O851" i="36"/>
  <c r="O859" i="36"/>
  <c r="O867" i="36"/>
  <c r="O875" i="36"/>
  <c r="O883" i="36"/>
  <c r="AD93" i="36"/>
  <c r="AD101" i="36"/>
  <c r="AD109" i="36"/>
  <c r="AD117" i="36"/>
  <c r="AD125" i="36"/>
  <c r="AD133" i="36"/>
  <c r="AD141" i="36"/>
  <c r="AD149" i="36"/>
  <c r="AD157" i="36"/>
  <c r="AD165" i="36"/>
  <c r="AD173" i="36"/>
  <c r="AD181" i="36"/>
  <c r="AD189" i="36"/>
  <c r="AD197" i="36"/>
  <c r="AD205" i="36"/>
  <c r="AD213" i="36"/>
  <c r="AA179" i="36"/>
  <c r="AP405" i="36"/>
  <c r="M94" i="36"/>
  <c r="M354" i="36"/>
  <c r="M610" i="36"/>
  <c r="M856" i="36"/>
  <c r="AB228" i="36"/>
  <c r="AB374" i="36"/>
  <c r="AB502" i="36"/>
  <c r="AB630" i="36"/>
  <c r="AB758" i="36"/>
  <c r="AB886" i="36"/>
  <c r="AQ208" i="36"/>
  <c r="AQ311" i="36"/>
  <c r="AQ414" i="36"/>
  <c r="AQ500" i="36"/>
  <c r="AQ564" i="36"/>
  <c r="AQ628" i="36"/>
  <c r="AQ692" i="36"/>
  <c r="AQ756" i="36"/>
  <c r="AQ820" i="36"/>
  <c r="AQ884" i="36"/>
  <c r="N120" i="36"/>
  <c r="N153" i="36"/>
  <c r="N185" i="36"/>
  <c r="N217" i="36"/>
  <c r="N249" i="36"/>
  <c r="N281" i="36"/>
  <c r="N313" i="36"/>
  <c r="N345" i="36"/>
  <c r="N377" i="36"/>
  <c r="N409" i="36"/>
  <c r="N441" i="36"/>
  <c r="N473" i="36"/>
  <c r="N505" i="36"/>
  <c r="N537" i="36"/>
  <c r="N569" i="36"/>
  <c r="N601" i="36"/>
  <c r="N633" i="36"/>
  <c r="N665" i="36"/>
  <c r="N697" i="36"/>
  <c r="N724" i="36"/>
  <c r="N747" i="36"/>
  <c r="N769" i="36"/>
  <c r="N788" i="36"/>
  <c r="N811" i="36"/>
  <c r="N833" i="36"/>
  <c r="N852" i="36"/>
  <c r="N875" i="36"/>
  <c r="AC99" i="36"/>
  <c r="AC118" i="36"/>
  <c r="AC141" i="36"/>
  <c r="AC163" i="36"/>
  <c r="AC180" i="36"/>
  <c r="AC196" i="36"/>
  <c r="AC212" i="36"/>
  <c r="AC228" i="36"/>
  <c r="AC244" i="36"/>
  <c r="AC260" i="36"/>
  <c r="AC276" i="36"/>
  <c r="AC292" i="36"/>
  <c r="AC308" i="36"/>
  <c r="AC324" i="36"/>
  <c r="AC340" i="36"/>
  <c r="AC356" i="36"/>
  <c r="AC372" i="36"/>
  <c r="AC388" i="36"/>
  <c r="AC404" i="36"/>
  <c r="AC420" i="36"/>
  <c r="AC436" i="36"/>
  <c r="AC451" i="36"/>
  <c r="AC462" i="36"/>
  <c r="AC476" i="36"/>
  <c r="AC489" i="36"/>
  <c r="AC501" i="36"/>
  <c r="AC515" i="36"/>
  <c r="AC526" i="36"/>
  <c r="AC539" i="36"/>
  <c r="AC549" i="36"/>
  <c r="AC561" i="36"/>
  <c r="AC571" i="36"/>
  <c r="AC581" i="36"/>
  <c r="AC593" i="36"/>
  <c r="AC603" i="36"/>
  <c r="AC611" i="36"/>
  <c r="AC619" i="36"/>
  <c r="AC627" i="36"/>
  <c r="AC635" i="36"/>
  <c r="AC643" i="36"/>
  <c r="AC651" i="36"/>
  <c r="AC659" i="36"/>
  <c r="AC667" i="36"/>
  <c r="AC683" i="36"/>
  <c r="AC691" i="36"/>
  <c r="AC699" i="36"/>
  <c r="AC707" i="36"/>
  <c r="AC715" i="36"/>
  <c r="AC723" i="36"/>
  <c r="AC731" i="36"/>
  <c r="AC739" i="36"/>
  <c r="AC747" i="36"/>
  <c r="AC755" i="36"/>
  <c r="AC763" i="36"/>
  <c r="AC771" i="36"/>
  <c r="AC779" i="36"/>
  <c r="AC787" i="36"/>
  <c r="AC795" i="36"/>
  <c r="AC803" i="36"/>
  <c r="AC811" i="36"/>
  <c r="AC819" i="36"/>
  <c r="AC827" i="36"/>
  <c r="AC835" i="36"/>
  <c r="AC843" i="36"/>
  <c r="AC851" i="36"/>
  <c r="AC859" i="36"/>
  <c r="AC867" i="36"/>
  <c r="AC875" i="36"/>
  <c r="AC883" i="36"/>
  <c r="AR93" i="36"/>
  <c r="AR101" i="36"/>
  <c r="AR109" i="36"/>
  <c r="AR117" i="36"/>
  <c r="AR125" i="36"/>
  <c r="AR133" i="36"/>
  <c r="AR141" i="36"/>
  <c r="AR149" i="36"/>
  <c r="AR157" i="36"/>
  <c r="AR165" i="36"/>
  <c r="AR173" i="36"/>
  <c r="AR181" i="36"/>
  <c r="AR189" i="36"/>
  <c r="AR197" i="36"/>
  <c r="AR205" i="36"/>
  <c r="AR213" i="36"/>
  <c r="AR221" i="36"/>
  <c r="AR229" i="36"/>
  <c r="AR237" i="36"/>
  <c r="AR245" i="36"/>
  <c r="AR253" i="36"/>
  <c r="AR261" i="36"/>
  <c r="AR269" i="36"/>
  <c r="AR277" i="36"/>
  <c r="AR285" i="36"/>
  <c r="AR293" i="36"/>
  <c r="AR301" i="36"/>
  <c r="AR309" i="36"/>
  <c r="AR317" i="36"/>
  <c r="AR325" i="36"/>
  <c r="AR333" i="36"/>
  <c r="AR341" i="36"/>
  <c r="AR349" i="36"/>
  <c r="AR357" i="36"/>
  <c r="AR365" i="36"/>
  <c r="AR373" i="36"/>
  <c r="AR381" i="36"/>
  <c r="AR389" i="36"/>
  <c r="AR397" i="36"/>
  <c r="AR405" i="36"/>
  <c r="AR413" i="36"/>
  <c r="AR421" i="36"/>
  <c r="AR429" i="36"/>
  <c r="AR437" i="36"/>
  <c r="AR445" i="36"/>
  <c r="AR453" i="36"/>
  <c r="AR461" i="36"/>
  <c r="AR469" i="36"/>
  <c r="AR477" i="36"/>
  <c r="AR485" i="36"/>
  <c r="AR493" i="36"/>
  <c r="AR501" i="36"/>
  <c r="AR509" i="36"/>
  <c r="AR517" i="36"/>
  <c r="AR525" i="36"/>
  <c r="AR533" i="36"/>
  <c r="AR541" i="36"/>
  <c r="AR549" i="36"/>
  <c r="AR557" i="36"/>
  <c r="AR565" i="36"/>
  <c r="AR573" i="36"/>
  <c r="AR581" i="36"/>
  <c r="AR589" i="36"/>
  <c r="AR597" i="36"/>
  <c r="AR605" i="36"/>
  <c r="AR613" i="36"/>
  <c r="AR621" i="36"/>
  <c r="AR629" i="36"/>
  <c r="AR637" i="36"/>
  <c r="AR645" i="36"/>
  <c r="AR653" i="36"/>
  <c r="AR661" i="36"/>
  <c r="AR669" i="36"/>
  <c r="AR677" i="36"/>
  <c r="AR685" i="36"/>
  <c r="AR693" i="36"/>
  <c r="AR701" i="36"/>
  <c r="AR709" i="36"/>
  <c r="AR717" i="36"/>
  <c r="AR725" i="36"/>
  <c r="AR733" i="36"/>
  <c r="AR741" i="36"/>
  <c r="AR749" i="36"/>
  <c r="AR757" i="36"/>
  <c r="AR765" i="36"/>
  <c r="AR773" i="36"/>
  <c r="AR781" i="36"/>
  <c r="AR789" i="36"/>
  <c r="AR797" i="36"/>
  <c r="AR805" i="36"/>
  <c r="AR813" i="36"/>
  <c r="AR821" i="36"/>
  <c r="AR829" i="36"/>
  <c r="AR837" i="36"/>
  <c r="AR845" i="36"/>
  <c r="AR853" i="36"/>
  <c r="AR861" i="36"/>
  <c r="AR869" i="36"/>
  <c r="AR877" i="36"/>
  <c r="AR885" i="36"/>
  <c r="O98" i="36"/>
  <c r="O107" i="36"/>
  <c r="O115" i="36"/>
  <c r="O124" i="36"/>
  <c r="O132" i="36"/>
  <c r="O140" i="36"/>
  <c r="O148" i="36"/>
  <c r="O156" i="36"/>
  <c r="O164" i="36"/>
  <c r="O172" i="36"/>
  <c r="O180" i="36"/>
  <c r="O188" i="36"/>
  <c r="O196" i="36"/>
  <c r="O204" i="36"/>
  <c r="O212" i="36"/>
  <c r="O220" i="36"/>
  <c r="O228" i="36"/>
  <c r="O236" i="36"/>
  <c r="O244" i="36"/>
  <c r="O252" i="36"/>
  <c r="O260" i="36"/>
  <c r="O268" i="36"/>
  <c r="O276" i="36"/>
  <c r="O284" i="36"/>
  <c r="O292" i="36"/>
  <c r="O300" i="36"/>
  <c r="O308" i="36"/>
  <c r="O316" i="36"/>
  <c r="O324" i="36"/>
  <c r="O332" i="36"/>
  <c r="O340" i="36"/>
  <c r="O348" i="36"/>
  <c r="O356" i="36"/>
  <c r="O364" i="36"/>
  <c r="O372" i="36"/>
  <c r="O380" i="36"/>
  <c r="O388" i="36"/>
  <c r="O396" i="36"/>
  <c r="O404" i="36"/>
  <c r="O412" i="36"/>
  <c r="O420" i="36"/>
  <c r="O428" i="36"/>
  <c r="O436" i="36"/>
  <c r="O444" i="36"/>
  <c r="O452" i="36"/>
  <c r="O460" i="36"/>
  <c r="O468" i="36"/>
  <c r="O476" i="36"/>
  <c r="O484" i="36"/>
  <c r="O492" i="36"/>
  <c r="O500" i="36"/>
  <c r="O508" i="36"/>
  <c r="O516" i="36"/>
  <c r="O524" i="36"/>
  <c r="O532" i="36"/>
  <c r="O540" i="36"/>
  <c r="O548" i="36"/>
  <c r="O556" i="36"/>
  <c r="O564" i="36"/>
  <c r="O572" i="36"/>
  <c r="O580" i="36"/>
  <c r="O588" i="36"/>
  <c r="O596" i="36"/>
  <c r="O604" i="36"/>
  <c r="O612" i="36"/>
  <c r="O620" i="36"/>
  <c r="O628" i="36"/>
  <c r="O636" i="36"/>
  <c r="O644" i="36"/>
  <c r="O652" i="36"/>
  <c r="O660" i="36"/>
  <c r="O668" i="36"/>
  <c r="O676" i="36"/>
  <c r="O684" i="36"/>
  <c r="O692" i="36"/>
  <c r="O700" i="36"/>
  <c r="O708" i="36"/>
  <c r="O716" i="36"/>
  <c r="O724" i="36"/>
  <c r="O732" i="36"/>
  <c r="O740" i="36"/>
  <c r="O748" i="36"/>
  <c r="O756" i="36"/>
  <c r="O764" i="36"/>
  <c r="O772" i="36"/>
  <c r="O780" i="36"/>
  <c r="O788" i="36"/>
  <c r="O796" i="36"/>
  <c r="O804" i="36"/>
  <c r="O812" i="36"/>
  <c r="O820" i="36"/>
  <c r="O828" i="36"/>
  <c r="O836" i="36"/>
  <c r="O844" i="36"/>
  <c r="O852" i="36"/>
  <c r="O860" i="36"/>
  <c r="O868" i="36"/>
  <c r="O876" i="36"/>
  <c r="O884" i="36"/>
  <c r="AD94" i="36"/>
  <c r="AD102" i="36"/>
  <c r="AD110" i="36"/>
  <c r="AD118" i="36"/>
  <c r="AD126" i="36"/>
  <c r="J752" i="36"/>
  <c r="AA307" i="36"/>
  <c r="AP489" i="36"/>
  <c r="M130" i="36"/>
  <c r="M386" i="36"/>
  <c r="M642" i="36"/>
  <c r="M875" i="36"/>
  <c r="AB250" i="36"/>
  <c r="AB390" i="36"/>
  <c r="AB518" i="36"/>
  <c r="AB646" i="36"/>
  <c r="AB774" i="36"/>
  <c r="AQ104" i="36"/>
  <c r="AQ222" i="36"/>
  <c r="AQ324" i="36"/>
  <c r="AQ427" i="36"/>
  <c r="AQ508" i="36"/>
  <c r="AQ572" i="36"/>
  <c r="AQ636" i="36"/>
  <c r="AQ700" i="36"/>
  <c r="AQ764" i="36"/>
  <c r="AQ828" i="36"/>
  <c r="N122" i="36"/>
  <c r="N155" i="36"/>
  <c r="N187" i="36"/>
  <c r="N219" i="36"/>
  <c r="N251" i="36"/>
  <c r="N283" i="36"/>
  <c r="N315" i="36"/>
  <c r="N347" i="36"/>
  <c r="N379" i="36"/>
  <c r="N411" i="36"/>
  <c r="N443" i="36"/>
  <c r="N475" i="36"/>
  <c r="N507" i="36"/>
  <c r="N539" i="36"/>
  <c r="N571" i="36"/>
  <c r="N603" i="36"/>
  <c r="N635" i="36"/>
  <c r="N667" i="36"/>
  <c r="N699" i="36"/>
  <c r="N729" i="36"/>
  <c r="N748" i="36"/>
  <c r="N771" i="36"/>
  <c r="N793" i="36"/>
  <c r="N812" i="36"/>
  <c r="N835" i="36"/>
  <c r="N857" i="36"/>
  <c r="N876" i="36"/>
  <c r="AC101" i="36"/>
  <c r="AC123" i="36"/>
  <c r="AC142" i="36"/>
  <c r="AC165" i="36"/>
  <c r="AC181" i="36"/>
  <c r="AC197" i="36"/>
  <c r="AC213" i="36"/>
  <c r="AC229" i="36"/>
  <c r="AC245" i="36"/>
  <c r="AC261" i="36"/>
  <c r="AC277" i="36"/>
  <c r="AC293" i="36"/>
  <c r="AC309" i="36"/>
  <c r="AC325" i="36"/>
  <c r="AC341" i="36"/>
  <c r="AC357" i="36"/>
  <c r="AC373" i="36"/>
  <c r="AC389" i="36"/>
  <c r="AC405" i="36"/>
  <c r="AC421" i="36"/>
  <c r="AC437" i="36"/>
  <c r="AC452" i="36"/>
  <c r="AC465" i="36"/>
  <c r="AC477" i="36"/>
  <c r="AC491" i="36"/>
  <c r="AC502" i="36"/>
  <c r="AC516" i="36"/>
  <c r="AC529" i="36"/>
  <c r="AC540" i="36"/>
  <c r="AC550" i="36"/>
  <c r="AC562" i="36"/>
  <c r="AC572" i="36"/>
  <c r="AC582" i="36"/>
  <c r="AC594" i="36"/>
  <c r="AC604" i="36"/>
  <c r="AC612" i="36"/>
  <c r="AC620" i="36"/>
  <c r="AC628" i="36"/>
  <c r="AC636" i="36"/>
  <c r="AC644" i="36"/>
  <c r="AC652" i="36"/>
  <c r="AC660" i="36"/>
  <c r="AC668" i="36"/>
  <c r="AC676" i="36"/>
  <c r="AC684" i="36"/>
  <c r="AC692" i="36"/>
  <c r="AC700" i="36"/>
  <c r="AC716" i="36"/>
  <c r="AC724" i="36"/>
  <c r="AC732" i="36"/>
  <c r="AC740" i="36"/>
  <c r="AC756" i="36"/>
  <c r="AC764" i="36"/>
  <c r="AC772" i="36"/>
  <c r="AC780" i="36"/>
  <c r="AC788" i="36"/>
  <c r="AC796" i="36"/>
  <c r="AC812" i="36"/>
  <c r="AC820" i="36"/>
  <c r="AC828" i="36"/>
  <c r="AC836" i="36"/>
  <c r="AC844" i="36"/>
  <c r="AC852" i="36"/>
  <c r="AC860" i="36"/>
  <c r="AC868" i="36"/>
  <c r="AC876" i="36"/>
  <c r="AC884" i="36"/>
  <c r="AR94" i="36"/>
  <c r="AR102" i="36"/>
  <c r="AR110" i="36"/>
  <c r="AR118" i="36"/>
  <c r="AR126" i="36"/>
  <c r="AR134" i="36"/>
  <c r="AR142" i="36"/>
  <c r="AR150" i="36"/>
  <c r="AR158" i="36"/>
  <c r="AR166" i="36"/>
  <c r="AR174" i="36"/>
  <c r="AR182" i="36"/>
  <c r="AR190" i="36"/>
  <c r="AR198" i="36"/>
  <c r="AR206" i="36"/>
  <c r="AR214" i="36"/>
  <c r="AR222" i="36"/>
  <c r="AR230" i="36"/>
  <c r="AR238" i="36"/>
  <c r="AR246" i="36"/>
  <c r="AR254" i="36"/>
  <c r="AR262" i="36"/>
  <c r="AR270" i="36"/>
  <c r="AR278" i="36"/>
  <c r="AR286" i="36"/>
  <c r="AR294" i="36"/>
  <c r="AR302" i="36"/>
  <c r="AR310" i="36"/>
  <c r="AR318" i="36"/>
  <c r="AR326" i="36"/>
  <c r="AR334" i="36"/>
  <c r="AR342" i="36"/>
  <c r="AR350" i="36"/>
  <c r="AR358" i="36"/>
  <c r="AR366" i="36"/>
  <c r="AR374" i="36"/>
  <c r="AR382" i="36"/>
  <c r="AR390" i="36"/>
  <c r="AR398" i="36"/>
  <c r="AR406" i="36"/>
  <c r="AR414" i="36"/>
  <c r="AR422" i="36"/>
  <c r="AR430" i="36"/>
  <c r="AR438" i="36"/>
  <c r="AR446" i="36"/>
  <c r="AR454" i="36"/>
  <c r="AR462" i="36"/>
  <c r="AR470" i="36"/>
  <c r="AR478" i="36"/>
  <c r="AR486" i="36"/>
  <c r="AR494" i="36"/>
  <c r="AR502" i="36"/>
  <c r="AR510" i="36"/>
  <c r="AR518" i="36"/>
  <c r="AR526" i="36"/>
  <c r="AR534" i="36"/>
  <c r="AR542" i="36"/>
  <c r="AR550" i="36"/>
  <c r="AR558" i="36"/>
  <c r="AR566" i="36"/>
  <c r="AR574" i="36"/>
  <c r="AR582" i="36"/>
  <c r="AR590" i="36"/>
  <c r="AR598" i="36"/>
  <c r="AR606" i="36"/>
  <c r="AR614" i="36"/>
  <c r="AR622" i="36"/>
  <c r="AR630" i="36"/>
  <c r="AR638" i="36"/>
  <c r="AR654" i="36"/>
  <c r="AR662" i="36"/>
  <c r="AR670" i="36"/>
  <c r="AR678" i="36"/>
  <c r="AR686" i="36"/>
  <c r="AR694" i="36"/>
  <c r="AR702" i="36"/>
  <c r="AR710" i="36"/>
  <c r="AR718" i="36"/>
  <c r="AR726" i="36"/>
  <c r="AR734" i="36"/>
  <c r="AR742" i="36"/>
  <c r="AR750" i="36"/>
  <c r="AR758" i="36"/>
  <c r="AR766" i="36"/>
  <c r="AR774" i="36"/>
  <c r="AR782" i="36"/>
  <c r="AR790" i="36"/>
  <c r="AR798" i="36"/>
  <c r="AR806" i="36"/>
  <c r="AR814" i="36"/>
  <c r="AR822" i="36"/>
  <c r="AR830" i="36"/>
  <c r="AR838" i="36"/>
  <c r="AR846" i="36"/>
  <c r="AR854" i="36"/>
  <c r="AR862" i="36"/>
  <c r="AR870" i="36"/>
  <c r="AR878" i="36"/>
  <c r="AR886" i="36"/>
  <c r="O96" i="36"/>
  <c r="O99" i="36"/>
  <c r="O108" i="36"/>
  <c r="O116" i="36"/>
  <c r="O125" i="36"/>
  <c r="O133" i="36"/>
  <c r="O141" i="36"/>
  <c r="O149" i="36"/>
  <c r="O157" i="36"/>
  <c r="O165" i="36"/>
  <c r="O173" i="36"/>
  <c r="O181" i="36"/>
  <c r="O189" i="36"/>
  <c r="O197" i="36"/>
  <c r="O205" i="36"/>
  <c r="O213" i="36"/>
  <c r="O221" i="36"/>
  <c r="O229" i="36"/>
  <c r="O237" i="36"/>
  <c r="O245" i="36"/>
  <c r="O253" i="36"/>
  <c r="O261" i="36"/>
  <c r="O269" i="36"/>
  <c r="O277" i="36"/>
  <c r="O285" i="36"/>
  <c r="O293" i="36"/>
  <c r="O301" i="36"/>
  <c r="O309" i="36"/>
  <c r="O317" i="36"/>
  <c r="O325" i="36"/>
  <c r="O333" i="36"/>
  <c r="O341" i="36"/>
  <c r="O349" i="36"/>
  <c r="O357" i="36"/>
  <c r="O365" i="36"/>
  <c r="O373" i="36"/>
  <c r="O381" i="36"/>
  <c r="O389" i="36"/>
  <c r="O397" i="36"/>
  <c r="O405" i="36"/>
  <c r="O413" i="36"/>
  <c r="O421" i="36"/>
  <c r="O429" i="36"/>
  <c r="O437" i="36"/>
  <c r="O445" i="36"/>
  <c r="O453" i="36"/>
  <c r="O461" i="36"/>
  <c r="O469" i="36"/>
  <c r="O477" i="36"/>
  <c r="O485" i="36"/>
  <c r="O493" i="36"/>
  <c r="O501" i="36"/>
  <c r="O509" i="36"/>
  <c r="O517" i="36"/>
  <c r="O525" i="36"/>
  <c r="O533" i="36"/>
  <c r="O541" i="36"/>
  <c r="O549" i="36"/>
  <c r="O557" i="36"/>
  <c r="O565" i="36"/>
  <c r="O573" i="36"/>
  <c r="O581" i="36"/>
  <c r="O589" i="36"/>
  <c r="O597" i="36"/>
  <c r="O605" i="36"/>
  <c r="O613" i="36"/>
  <c r="O621" i="36"/>
  <c r="O629" i="36"/>
  <c r="O637" i="36"/>
  <c r="O645" i="36"/>
  <c r="O653" i="36"/>
  <c r="O661" i="36"/>
  <c r="O669" i="36"/>
  <c r="O677" i="36"/>
  <c r="O685" i="36"/>
  <c r="O693" i="36"/>
  <c r="O701" i="36"/>
  <c r="O709" i="36"/>
  <c r="O717" i="36"/>
  <c r="O725" i="36"/>
  <c r="O733" i="36"/>
  <c r="O741" i="36"/>
  <c r="O749" i="36"/>
  <c r="O757" i="36"/>
  <c r="O765" i="36"/>
  <c r="O773" i="36"/>
  <c r="O781" i="36"/>
  <c r="O789" i="36"/>
  <c r="O797" i="36"/>
  <c r="O805" i="36"/>
  <c r="O813" i="36"/>
  <c r="O821" i="36"/>
  <c r="O829" i="36"/>
  <c r="O837" i="36"/>
  <c r="O845" i="36"/>
  <c r="O853" i="36"/>
  <c r="O861" i="36"/>
  <c r="O869" i="36"/>
  <c r="O877" i="36"/>
  <c r="O885" i="36"/>
  <c r="AD95" i="36"/>
  <c r="AD103" i="36"/>
  <c r="AD111" i="36"/>
  <c r="AD119" i="36"/>
  <c r="AD127" i="36"/>
  <c r="AD135" i="36"/>
  <c r="AD143" i="36"/>
  <c r="AD151" i="36"/>
  <c r="AD159" i="36"/>
  <c r="AD167" i="36"/>
  <c r="AD175" i="36"/>
  <c r="AD183" i="36"/>
  <c r="AD191" i="36"/>
  <c r="AD199" i="36"/>
  <c r="AD207" i="36"/>
  <c r="AD215" i="36"/>
  <c r="AD223" i="36"/>
  <c r="AD231" i="36"/>
  <c r="AD239" i="36"/>
  <c r="AD247" i="36"/>
  <c r="AO265" i="36"/>
  <c r="AA435" i="36"/>
  <c r="AP553" i="36"/>
  <c r="M162" i="36"/>
  <c r="M418" i="36"/>
  <c r="M674" i="36"/>
  <c r="AB100" i="36"/>
  <c r="AB269" i="36"/>
  <c r="AB406" i="36"/>
  <c r="AB534" i="36"/>
  <c r="AB662" i="36"/>
  <c r="AB790" i="36"/>
  <c r="AQ120" i="36"/>
  <c r="AQ235" i="36"/>
  <c r="AQ336" i="36"/>
  <c r="AQ438" i="36"/>
  <c r="AQ516" i="36"/>
  <c r="AQ580" i="36"/>
  <c r="AQ644" i="36"/>
  <c r="AQ708" i="36"/>
  <c r="AQ772" i="36"/>
  <c r="AQ836" i="36"/>
  <c r="N129" i="36"/>
  <c r="N161" i="36"/>
  <c r="N193" i="36"/>
  <c r="N225" i="36"/>
  <c r="N257" i="36"/>
  <c r="N289" i="36"/>
  <c r="N321" i="36"/>
  <c r="N353" i="36"/>
  <c r="N385" i="36"/>
  <c r="N417" i="36"/>
  <c r="N449" i="36"/>
  <c r="N481" i="36"/>
  <c r="N513" i="36"/>
  <c r="N545" i="36"/>
  <c r="N577" i="36"/>
  <c r="N609" i="36"/>
  <c r="N641" i="36"/>
  <c r="N673" i="36"/>
  <c r="N705" i="36"/>
  <c r="N731" i="36"/>
  <c r="N753" i="36"/>
  <c r="N772" i="36"/>
  <c r="N795" i="36"/>
  <c r="N817" i="36"/>
  <c r="N836" i="36"/>
  <c r="N859" i="36"/>
  <c r="N881" i="36"/>
  <c r="AC102" i="36"/>
  <c r="AC125" i="36"/>
  <c r="AC147" i="36"/>
  <c r="AC166" i="36"/>
  <c r="AC182" i="36"/>
  <c r="AC198" i="36"/>
  <c r="AC214" i="36"/>
  <c r="AC230" i="36"/>
  <c r="AC246" i="36"/>
  <c r="AC262" i="36"/>
  <c r="AC278" i="36"/>
  <c r="AC294" i="36"/>
  <c r="AC310" i="36"/>
  <c r="AC326" i="36"/>
  <c r="AC342" i="36"/>
  <c r="AC358" i="36"/>
  <c r="AC374" i="36"/>
  <c r="AC390" i="36"/>
  <c r="AC406" i="36"/>
  <c r="AC422" i="36"/>
  <c r="AC438" i="36"/>
  <c r="AC453" i="36"/>
  <c r="AC467" i="36"/>
  <c r="AC478" i="36"/>
  <c r="AC492" i="36"/>
  <c r="AC505" i="36"/>
  <c r="AC517" i="36"/>
  <c r="AC531" i="36"/>
  <c r="AC541" i="36"/>
  <c r="AC553" i="36"/>
  <c r="AC563" i="36"/>
  <c r="AC573" i="36"/>
  <c r="AC585" i="36"/>
  <c r="AC595" i="36"/>
  <c r="AC605" i="36"/>
  <c r="AC613" i="36"/>
  <c r="AC621" i="36"/>
  <c r="AC629" i="36"/>
  <c r="AC637" i="36"/>
  <c r="AC645" i="36"/>
  <c r="AC653" i="36"/>
  <c r="AC661" i="36"/>
  <c r="AC669" i="36"/>
  <c r="AC677" i="36"/>
  <c r="AC685" i="36"/>
  <c r="AC693" i="36"/>
  <c r="AC709" i="36"/>
  <c r="AC717" i="36"/>
  <c r="AC725" i="36"/>
  <c r="AC733" i="36"/>
  <c r="AC741" i="36"/>
  <c r="AC749" i="36"/>
  <c r="AC757" i="36"/>
  <c r="AC765" i="36"/>
  <c r="AC773" i="36"/>
  <c r="AC781" i="36"/>
  <c r="AC789" i="36"/>
  <c r="AC797" i="36"/>
  <c r="AC805" i="36"/>
  <c r="AC813" i="36"/>
  <c r="AC821" i="36"/>
  <c r="AC829" i="36"/>
  <c r="AC837" i="36"/>
  <c r="AC853" i="36"/>
  <c r="AC869" i="36"/>
  <c r="AC877" i="36"/>
  <c r="AC885" i="36"/>
  <c r="AR95" i="36"/>
  <c r="AR103" i="36"/>
  <c r="AR111" i="36"/>
  <c r="AR119" i="36"/>
  <c r="AR127" i="36"/>
  <c r="AR135" i="36"/>
  <c r="AR143" i="36"/>
  <c r="AR151" i="36"/>
  <c r="AR159" i="36"/>
  <c r="AR167" i="36"/>
  <c r="AR175" i="36"/>
  <c r="AR183" i="36"/>
  <c r="AR191" i="36"/>
  <c r="AR199" i="36"/>
  <c r="AR207" i="36"/>
  <c r="AR215" i="36"/>
  <c r="AR223" i="36"/>
  <c r="AR231" i="36"/>
  <c r="AR239" i="36"/>
  <c r="AR247" i="36"/>
  <c r="AR255" i="36"/>
  <c r="AR263" i="36"/>
  <c r="AR271" i="36"/>
  <c r="AR279" i="36"/>
  <c r="AR287" i="36"/>
  <c r="AR295" i="36"/>
  <c r="AR303" i="36"/>
  <c r="AR311" i="36"/>
  <c r="AR319" i="36"/>
  <c r="AR327" i="36"/>
  <c r="AR335" i="36"/>
  <c r="AR343" i="36"/>
  <c r="AR351" i="36"/>
  <c r="AR359" i="36"/>
  <c r="AR367" i="36"/>
  <c r="AR375" i="36"/>
  <c r="AR383" i="36"/>
  <c r="AR391" i="36"/>
  <c r="AR399" i="36"/>
  <c r="AR407" i="36"/>
  <c r="AR415" i="36"/>
  <c r="AR423" i="36"/>
  <c r="AR431" i="36"/>
  <c r="AR439" i="36"/>
  <c r="AR447" i="36"/>
  <c r="AR455" i="36"/>
  <c r="AR463" i="36"/>
  <c r="AR471" i="36"/>
  <c r="AR479" i="36"/>
  <c r="AR487" i="36"/>
  <c r="AR495" i="36"/>
  <c r="AR503" i="36"/>
  <c r="AR511" i="36"/>
  <c r="AR519" i="36"/>
  <c r="AR527" i="36"/>
  <c r="AR535" i="36"/>
  <c r="AR543" i="36"/>
  <c r="AR551" i="36"/>
  <c r="AR559" i="36"/>
  <c r="AR567" i="36"/>
  <c r="AR575" i="36"/>
  <c r="AR583" i="36"/>
  <c r="AR591" i="36"/>
  <c r="AR599" i="36"/>
  <c r="AR607" i="36"/>
  <c r="AR615" i="36"/>
  <c r="AR623" i="36"/>
  <c r="AR631" i="36"/>
  <c r="AR639" i="36"/>
  <c r="AR647" i="36"/>
  <c r="AR655" i="36"/>
  <c r="AR663" i="36"/>
  <c r="AR671" i="36"/>
  <c r="AR679" i="36"/>
  <c r="AR687" i="36"/>
  <c r="AR695" i="36"/>
  <c r="AR703" i="36"/>
  <c r="AR711" i="36"/>
  <c r="AR719" i="36"/>
  <c r="AR727" i="36"/>
  <c r="AR735" i="36"/>
  <c r="AR743" i="36"/>
  <c r="AR751" i="36"/>
  <c r="AR759" i="36"/>
  <c r="AR767" i="36"/>
  <c r="AR775" i="36"/>
  <c r="AR783" i="36"/>
  <c r="AR791" i="36"/>
  <c r="AR799" i="36"/>
  <c r="AR807" i="36"/>
  <c r="AR815" i="36"/>
  <c r="AR823" i="36"/>
  <c r="AR831" i="36"/>
  <c r="AR839" i="36"/>
  <c r="AR847" i="36"/>
  <c r="AR855" i="36"/>
  <c r="AR863" i="36"/>
  <c r="AR871" i="36"/>
  <c r="AR879" i="36"/>
  <c r="AR887" i="36"/>
  <c r="O97" i="36"/>
  <c r="O101" i="36"/>
  <c r="O109" i="36"/>
  <c r="O117" i="36"/>
  <c r="O126" i="36"/>
  <c r="O134" i="36"/>
  <c r="O142" i="36"/>
  <c r="O150" i="36"/>
  <c r="O158" i="36"/>
  <c r="O166" i="36"/>
  <c r="O174" i="36"/>
  <c r="O182" i="36"/>
  <c r="O190" i="36"/>
  <c r="O198" i="36"/>
  <c r="O206" i="36"/>
  <c r="O214" i="36"/>
  <c r="O222" i="36"/>
  <c r="O230" i="36"/>
  <c r="O238" i="36"/>
  <c r="O246" i="36"/>
  <c r="O254" i="36"/>
  <c r="O262" i="36"/>
  <c r="O270" i="36"/>
  <c r="O278" i="36"/>
  <c r="O286" i="36"/>
  <c r="O294" i="36"/>
  <c r="O302" i="36"/>
  <c r="O310" i="36"/>
  <c r="O318" i="36"/>
  <c r="O326" i="36"/>
  <c r="O334" i="36"/>
  <c r="O342" i="36"/>
  <c r="O350" i="36"/>
  <c r="O358" i="36"/>
  <c r="O366" i="36"/>
  <c r="O374" i="36"/>
  <c r="O382" i="36"/>
  <c r="O390" i="36"/>
  <c r="O398" i="36"/>
  <c r="O406" i="36"/>
  <c r="O414" i="36"/>
  <c r="O422" i="36"/>
  <c r="O430" i="36"/>
  <c r="O438" i="36"/>
  <c r="O446" i="36"/>
  <c r="O454" i="36"/>
  <c r="O462" i="36"/>
  <c r="O470" i="36"/>
  <c r="O478" i="36"/>
  <c r="O486" i="36"/>
  <c r="O494" i="36"/>
  <c r="O502" i="36"/>
  <c r="O510" i="36"/>
  <c r="O518" i="36"/>
  <c r="O526" i="36"/>
  <c r="O534" i="36"/>
  <c r="O542" i="36"/>
  <c r="O550" i="36"/>
  <c r="O558" i="36"/>
  <c r="O566" i="36"/>
  <c r="O574" i="36"/>
  <c r="O582" i="36"/>
  <c r="O590" i="36"/>
  <c r="O598" i="36"/>
  <c r="O606" i="36"/>
  <c r="O614" i="36"/>
  <c r="O622" i="36"/>
  <c r="O630" i="36"/>
  <c r="O638" i="36"/>
  <c r="O646" i="36"/>
  <c r="O654" i="36"/>
  <c r="O662" i="36"/>
  <c r="O670" i="36"/>
  <c r="O678" i="36"/>
  <c r="O686" i="36"/>
  <c r="O694" i="36"/>
  <c r="O702" i="36"/>
  <c r="O710" i="36"/>
  <c r="O718" i="36"/>
  <c r="O726" i="36"/>
  <c r="O734" i="36"/>
  <c r="O742" i="36"/>
  <c r="O750" i="36"/>
  <c r="O758" i="36"/>
  <c r="O766" i="36"/>
  <c r="O774" i="36"/>
  <c r="O782" i="36"/>
  <c r="O790" i="36"/>
  <c r="O798" i="36"/>
  <c r="O806" i="36"/>
  <c r="O814" i="36"/>
  <c r="O822" i="36"/>
  <c r="O830" i="36"/>
  <c r="O838" i="36"/>
  <c r="O846" i="36"/>
  <c r="O854" i="36"/>
  <c r="O862" i="36"/>
  <c r="O870" i="36"/>
  <c r="O878" i="36"/>
  <c r="O886" i="36"/>
  <c r="AD96" i="36"/>
  <c r="AD104" i="36"/>
  <c r="AD112" i="36"/>
  <c r="AD120" i="36"/>
  <c r="AD128" i="36"/>
  <c r="AD136" i="36"/>
  <c r="AD144" i="36"/>
  <c r="AD152" i="36"/>
  <c r="AD160" i="36"/>
  <c r="AD168" i="36"/>
  <c r="AD176" i="36"/>
  <c r="AD184" i="36"/>
  <c r="AD192" i="36"/>
  <c r="AD200" i="36"/>
  <c r="AD208" i="36"/>
  <c r="AD216" i="36"/>
  <c r="AS880" i="36"/>
  <c r="AS872" i="36"/>
  <c r="AS864" i="36"/>
  <c r="AS856" i="36"/>
  <c r="AS848" i="36"/>
  <c r="AS840" i="36"/>
  <c r="AS832" i="36"/>
  <c r="AS824" i="36"/>
  <c r="AS816" i="36"/>
  <c r="AS808" i="36"/>
  <c r="AS800" i="36"/>
  <c r="AS792" i="36"/>
  <c r="AS784" i="36"/>
  <c r="AS776" i="36"/>
  <c r="AS768" i="36"/>
  <c r="AS760" i="36"/>
  <c r="AS752" i="36"/>
  <c r="AS744" i="36"/>
  <c r="AS736" i="36"/>
  <c r="AS728" i="36"/>
  <c r="AS720" i="36"/>
  <c r="AS712" i="36"/>
  <c r="AS704" i="36"/>
  <c r="AS696" i="36"/>
  <c r="AS688" i="36"/>
  <c r="AS680" i="36"/>
  <c r="AS672" i="36"/>
  <c r="AS664" i="36"/>
  <c r="AS656" i="36"/>
  <c r="AS648" i="36"/>
  <c r="AS640" i="36"/>
  <c r="AS632" i="36"/>
  <c r="AS624" i="36"/>
  <c r="AS616" i="36"/>
  <c r="AS608" i="36"/>
  <c r="AS600" i="36"/>
  <c r="AS592" i="36"/>
  <c r="AS584" i="36"/>
  <c r="AS576" i="36"/>
  <c r="AS568" i="36"/>
  <c r="AS560" i="36"/>
  <c r="AS552" i="36"/>
  <c r="AS544" i="36"/>
  <c r="AS536" i="36"/>
  <c r="AS528" i="36"/>
  <c r="AS520" i="36"/>
  <c r="AS512" i="36"/>
  <c r="AS504" i="36"/>
  <c r="AS496" i="36"/>
  <c r="AS488" i="36"/>
  <c r="AS480" i="36"/>
  <c r="AS472" i="36"/>
  <c r="AS464" i="36"/>
  <c r="AS456" i="36"/>
  <c r="AS448" i="36"/>
  <c r="AS440" i="36"/>
  <c r="AS432" i="36"/>
  <c r="AS424" i="36"/>
  <c r="AS416" i="36"/>
  <c r="AS408" i="36"/>
  <c r="AS400" i="36"/>
  <c r="AS392" i="36"/>
  <c r="AS384" i="36"/>
  <c r="AS376" i="36"/>
  <c r="AS368" i="36"/>
  <c r="AS360" i="36"/>
  <c r="AS352" i="36"/>
  <c r="AS344" i="36"/>
  <c r="AS336" i="36"/>
  <c r="AS328" i="36"/>
  <c r="AS320" i="36"/>
  <c r="AS312" i="36"/>
  <c r="AS304" i="36"/>
  <c r="AS296" i="36"/>
  <c r="AS288" i="36"/>
  <c r="AS280" i="36"/>
  <c r="AS272" i="36"/>
  <c r="AS264" i="36"/>
  <c r="AS256" i="36"/>
  <c r="AS248" i="36"/>
  <c r="AS240" i="36"/>
  <c r="AS232" i="36"/>
  <c r="AS224" i="36"/>
  <c r="AS216" i="36"/>
  <c r="AS208" i="36"/>
  <c r="AS200" i="36"/>
  <c r="AS192" i="36"/>
  <c r="AS184" i="36"/>
  <c r="AS176" i="36"/>
  <c r="AS168" i="36"/>
  <c r="AS160" i="36"/>
  <c r="AS152" i="36"/>
  <c r="AS144" i="36"/>
  <c r="AS136" i="36"/>
  <c r="AS128" i="36"/>
  <c r="AS120" i="36"/>
  <c r="AS112" i="36"/>
  <c r="AS104" i="36"/>
  <c r="AS96" i="36"/>
  <c r="AD886" i="36"/>
  <c r="AD878" i="36"/>
  <c r="AD870" i="36"/>
  <c r="AD862" i="36"/>
  <c r="AD854" i="36"/>
  <c r="AD846" i="36"/>
  <c r="AD838" i="36"/>
  <c r="AD830" i="36"/>
  <c r="AD822" i="36"/>
  <c r="AD814" i="36"/>
  <c r="AD806" i="36"/>
  <c r="AD798" i="36"/>
  <c r="AD790" i="36"/>
  <c r="AD782" i="36"/>
  <c r="AD774" i="36"/>
  <c r="AD766" i="36"/>
  <c r="AD758" i="36"/>
  <c r="AD750" i="36"/>
  <c r="AD742" i="36"/>
  <c r="AD734" i="36"/>
  <c r="AD726" i="36"/>
  <c r="AD718" i="36"/>
  <c r="AD710" i="36"/>
  <c r="AD702" i="36"/>
  <c r="AD694" i="36"/>
  <c r="AD686" i="36"/>
  <c r="AD678" i="36"/>
  <c r="AD670" i="36"/>
  <c r="AD662" i="36"/>
  <c r="AD654" i="36"/>
  <c r="AD646" i="36"/>
  <c r="AD638" i="36"/>
  <c r="AD630" i="36"/>
  <c r="AD622" i="36"/>
  <c r="AD614" i="36"/>
  <c r="AD606" i="36"/>
  <c r="AD598" i="36"/>
  <c r="AD590" i="36"/>
  <c r="AD582" i="36"/>
  <c r="AD574" i="36"/>
  <c r="AD566" i="36"/>
  <c r="AD558" i="36"/>
  <c r="AD550" i="36"/>
  <c r="AD542" i="36"/>
  <c r="AD534" i="36"/>
  <c r="AD526" i="36"/>
  <c r="AD518" i="36"/>
  <c r="AD510" i="36"/>
  <c r="AD502" i="36"/>
  <c r="AD494" i="36"/>
  <c r="AD486" i="36"/>
  <c r="AD478" i="36"/>
  <c r="AD470" i="36"/>
  <c r="AD462" i="36"/>
  <c r="AD454" i="36"/>
  <c r="AD446" i="36"/>
  <c r="AD438" i="36"/>
  <c r="AD430" i="36"/>
  <c r="AD422" i="36"/>
  <c r="AD414" i="36"/>
  <c r="AD406" i="36"/>
  <c r="AD398" i="36"/>
  <c r="AD390" i="36"/>
  <c r="AD382" i="36"/>
  <c r="AD374" i="36"/>
  <c r="AD366" i="36"/>
  <c r="AD358" i="36"/>
  <c r="AD350" i="36"/>
  <c r="AD342" i="36"/>
  <c r="AD334" i="36"/>
  <c r="AD326" i="36"/>
  <c r="AD318" i="36"/>
  <c r="AD310" i="36"/>
  <c r="AD302" i="36"/>
  <c r="AD294" i="36"/>
  <c r="AD286" i="36"/>
  <c r="AD278" i="36"/>
  <c r="AD270" i="36"/>
  <c r="AD262" i="36"/>
  <c r="AD254" i="36"/>
  <c r="AD244" i="36"/>
  <c r="AD233" i="36"/>
  <c r="AD222" i="36"/>
  <c r="AD209" i="36"/>
  <c r="AD193" i="36"/>
  <c r="AD172" i="36"/>
  <c r="AD140" i="36"/>
  <c r="AS887" i="36"/>
  <c r="AS879" i="36"/>
  <c r="AS871" i="36"/>
  <c r="AS863" i="36"/>
  <c r="AS855" i="36"/>
  <c r="AS847" i="36"/>
  <c r="AS839" i="36"/>
  <c r="AS831" i="36"/>
  <c r="AS823" i="36"/>
  <c r="AS815" i="36"/>
  <c r="AS807" i="36"/>
  <c r="AS799" i="36"/>
  <c r="AS791" i="36"/>
  <c r="AS783" i="36"/>
  <c r="AS775" i="36"/>
  <c r="AS767" i="36"/>
  <c r="AS759" i="36"/>
  <c r="AS751" i="36"/>
  <c r="AS743" i="36"/>
  <c r="AS735" i="36"/>
  <c r="AS727" i="36"/>
  <c r="AS719" i="36"/>
  <c r="AS711" i="36"/>
  <c r="AS703" i="36"/>
  <c r="AS695" i="36"/>
  <c r="AS687" i="36"/>
  <c r="AS679" i="36"/>
  <c r="AS671" i="36"/>
  <c r="AS663" i="36"/>
  <c r="AS655" i="36"/>
  <c r="AS647" i="36"/>
  <c r="AS639" i="36"/>
  <c r="AS631" i="36"/>
  <c r="AS623" i="36"/>
  <c r="AS615" i="36"/>
  <c r="AS607" i="36"/>
  <c r="AS599" i="36"/>
  <c r="AS591" i="36"/>
  <c r="AS583" i="36"/>
  <c r="AS575" i="36"/>
  <c r="AS567" i="36"/>
  <c r="AS559" i="36"/>
  <c r="AS551" i="36"/>
  <c r="AS543" i="36"/>
  <c r="AS535" i="36"/>
  <c r="AS527" i="36"/>
  <c r="AS519" i="36"/>
  <c r="AS511" i="36"/>
  <c r="AS503" i="36"/>
  <c r="AS495" i="36"/>
  <c r="AS487" i="36"/>
  <c r="AS479" i="36"/>
  <c r="AS471" i="36"/>
  <c r="AS463" i="36"/>
  <c r="AS455" i="36"/>
  <c r="AS447" i="36"/>
  <c r="AS439" i="36"/>
  <c r="AS431" i="36"/>
  <c r="AS423" i="36"/>
  <c r="AS415" i="36"/>
  <c r="AS407" i="36"/>
  <c r="AS399" i="36"/>
  <c r="AS391" i="36"/>
  <c r="AS383" i="36"/>
  <c r="AS375" i="36"/>
  <c r="AS367" i="36"/>
  <c r="AS359" i="36"/>
  <c r="AS351" i="36"/>
  <c r="AS343" i="36"/>
  <c r="AS335" i="36"/>
  <c r="AS327" i="36"/>
  <c r="AS319" i="36"/>
  <c r="AS311" i="36"/>
  <c r="AS303" i="36"/>
  <c r="AS295" i="36"/>
  <c r="AS287" i="36"/>
  <c r="AS279" i="36"/>
  <c r="AS271" i="36"/>
  <c r="AS263" i="36"/>
  <c r="AS255" i="36"/>
  <c r="AS247" i="36"/>
  <c r="AS239" i="36"/>
  <c r="AS231" i="36"/>
  <c r="AS223" i="36"/>
  <c r="AS215" i="36"/>
  <c r="AS207" i="36"/>
  <c r="AS199" i="36"/>
  <c r="AS191" i="36"/>
  <c r="AS183" i="36"/>
  <c r="AS175" i="36"/>
  <c r="AS167" i="36"/>
  <c r="AS159" i="36"/>
  <c r="AS151" i="36"/>
  <c r="AS143" i="36"/>
  <c r="AS135" i="36"/>
  <c r="AS127" i="36"/>
  <c r="AS119" i="36"/>
  <c r="AS111" i="36"/>
  <c r="AS103" i="36"/>
  <c r="AS95" i="36"/>
  <c r="AD885" i="36"/>
  <c r="AD877" i="36"/>
  <c r="AD869" i="36"/>
  <c r="AD853" i="36"/>
  <c r="AD837" i="36"/>
  <c r="AD829" i="36"/>
  <c r="AD821" i="36"/>
  <c r="AD813" i="36"/>
  <c r="AD805" i="36"/>
  <c r="AD797" i="36"/>
  <c r="AD789" i="36"/>
  <c r="AD781" i="36"/>
  <c r="AD773" i="36"/>
  <c r="AD765" i="36"/>
  <c r="AD757" i="36"/>
  <c r="AD749" i="36"/>
  <c r="AD741" i="36"/>
  <c r="AD733" i="36"/>
  <c r="AD725" i="36"/>
  <c r="AD717" i="36"/>
  <c r="AD709" i="36"/>
  <c r="AD693" i="36"/>
  <c r="AD685" i="36"/>
  <c r="AD677" i="36"/>
  <c r="AD669" i="36"/>
  <c r="AD661" i="36"/>
  <c r="AD653" i="36"/>
  <c r="AD645" i="36"/>
  <c r="AD637" i="36"/>
  <c r="AD629" i="36"/>
  <c r="AD621" i="36"/>
  <c r="AD613" i="36"/>
  <c r="AD605" i="36"/>
  <c r="AD597" i="36"/>
  <c r="AD589" i="36"/>
  <c r="AD581" i="36"/>
  <c r="AD573" i="36"/>
  <c r="AD565" i="36"/>
  <c r="AD557" i="36"/>
  <c r="AD549" i="36"/>
  <c r="AD541" i="36"/>
  <c r="AD533" i="36"/>
  <c r="AD525" i="36"/>
  <c r="AD517" i="36"/>
  <c r="AD509" i="36"/>
  <c r="AD501" i="36"/>
  <c r="AD493" i="36"/>
  <c r="AD485" i="36"/>
  <c r="AD477" i="36"/>
  <c r="AD469" i="36"/>
  <c r="AD461" i="36"/>
  <c r="AD453" i="36"/>
  <c r="AD445" i="36"/>
  <c r="AD437" i="36"/>
  <c r="AD429" i="36"/>
  <c r="AD421" i="36"/>
  <c r="AD413" i="36"/>
  <c r="AD405" i="36"/>
  <c r="AD397" i="36"/>
  <c r="AD389" i="36"/>
  <c r="AD381" i="36"/>
  <c r="AD373" i="36"/>
  <c r="AD365" i="36"/>
  <c r="AD357" i="36"/>
  <c r="AD349" i="36"/>
  <c r="AD341" i="36"/>
  <c r="AD333" i="36"/>
  <c r="AD325" i="36"/>
  <c r="AD317" i="36"/>
  <c r="AD309" i="36"/>
  <c r="AD301" i="36"/>
  <c r="AD293" i="36"/>
  <c r="AD285" i="36"/>
  <c r="AD277" i="36"/>
  <c r="AD269" i="36"/>
  <c r="AD261" i="36"/>
  <c r="AD253" i="36"/>
  <c r="AD242" i="36"/>
  <c r="AD232" i="36"/>
  <c r="AD221" i="36"/>
  <c r="AD206" i="36"/>
  <c r="AD190" i="36"/>
  <c r="AD166" i="36"/>
  <c r="AD134" i="36"/>
  <c r="AS886" i="36"/>
  <c r="AS878" i="36"/>
  <c r="AS870" i="36"/>
  <c r="AS862" i="36"/>
  <c r="AS854" i="36"/>
  <c r="AS846" i="36"/>
  <c r="AS838" i="36"/>
  <c r="AS830" i="36"/>
  <c r="AS822" i="36"/>
  <c r="AS814" i="36"/>
  <c r="AS806" i="36"/>
  <c r="AS798" i="36"/>
  <c r="AS790" i="36"/>
  <c r="AS782" i="36"/>
  <c r="AS774" i="36"/>
  <c r="AS766" i="36"/>
  <c r="AS758" i="36"/>
  <c r="AS750" i="36"/>
  <c r="AS742" i="36"/>
  <c r="AS734" i="36"/>
  <c r="AS726" i="36"/>
  <c r="AS718" i="36"/>
  <c r="AS710" i="36"/>
  <c r="AS702" i="36"/>
  <c r="AS694" i="36"/>
  <c r="AS686" i="36"/>
  <c r="AS678" i="36"/>
  <c r="AS670" i="36"/>
  <c r="AS662" i="36"/>
  <c r="AS654" i="36"/>
  <c r="AS638" i="36"/>
  <c r="AS630" i="36"/>
  <c r="AS622" i="36"/>
  <c r="AS614" i="36"/>
  <c r="AS606" i="36"/>
  <c r="AS598" i="36"/>
  <c r="AS590" i="36"/>
  <c r="AS582" i="36"/>
  <c r="AS574" i="36"/>
  <c r="AS566" i="36"/>
  <c r="AS558" i="36"/>
  <c r="AS550" i="36"/>
  <c r="AS542" i="36"/>
  <c r="AS534" i="36"/>
  <c r="AS526" i="36"/>
  <c r="AS518" i="36"/>
  <c r="AS510" i="36"/>
  <c r="AS502" i="36"/>
  <c r="AS494" i="36"/>
  <c r="AS486" i="36"/>
  <c r="AS478" i="36"/>
  <c r="AS470" i="36"/>
  <c r="AS462" i="36"/>
  <c r="AS454" i="36"/>
  <c r="AS446" i="36"/>
  <c r="AS438" i="36"/>
  <c r="AS430" i="36"/>
  <c r="AS422" i="36"/>
  <c r="AS414" i="36"/>
  <c r="AS406" i="36"/>
  <c r="AS398" i="36"/>
  <c r="AS390" i="36"/>
  <c r="AS382" i="36"/>
  <c r="AS374" i="36"/>
  <c r="AS366" i="36"/>
  <c r="AS358" i="36"/>
  <c r="AS350" i="36"/>
  <c r="AS342" i="36"/>
  <c r="AS334" i="36"/>
  <c r="AS326" i="36"/>
  <c r="AS318" i="36"/>
  <c r="AS310" i="36"/>
  <c r="AS302" i="36"/>
  <c r="AS294" i="36"/>
  <c r="AS286" i="36"/>
  <c r="AS278" i="36"/>
  <c r="AS270" i="36"/>
  <c r="AS262" i="36"/>
  <c r="AS254" i="36"/>
  <c r="AS246" i="36"/>
  <c r="AS238" i="36"/>
  <c r="AS230" i="36"/>
  <c r="AS222" i="36"/>
  <c r="AS214" i="36"/>
  <c r="AS206" i="36"/>
  <c r="AS198" i="36"/>
  <c r="AS190" i="36"/>
  <c r="AS182" i="36"/>
  <c r="AS174" i="36"/>
  <c r="AS166" i="36"/>
  <c r="AS158" i="36"/>
  <c r="AS150" i="36"/>
  <c r="AS142" i="36"/>
  <c r="AS134" i="36"/>
  <c r="AS126" i="36"/>
  <c r="AS118" i="36"/>
  <c r="AS110" i="36"/>
  <c r="AS102" i="36"/>
  <c r="AS94" i="36"/>
  <c r="AD884" i="36"/>
  <c r="AD876" i="36"/>
  <c r="AD868" i="36"/>
  <c r="AD860" i="36"/>
  <c r="AD852" i="36"/>
  <c r="AD844" i="36"/>
  <c r="AD836" i="36"/>
  <c r="AD828" i="36"/>
  <c r="AD820" i="36"/>
  <c r="AD812" i="36"/>
  <c r="AD796" i="36"/>
  <c r="AD788" i="36"/>
  <c r="AD780" i="36"/>
  <c r="AD772" i="36"/>
  <c r="AD764" i="36"/>
  <c r="AD756" i="36"/>
  <c r="AD740" i="36"/>
  <c r="AD732" i="36"/>
  <c r="AD724" i="36"/>
  <c r="AD716" i="36"/>
  <c r="AD700" i="36"/>
  <c r="AD692" i="36"/>
  <c r="AD684" i="36"/>
  <c r="AD676" i="36"/>
  <c r="AD668" i="36"/>
  <c r="AD660" i="36"/>
  <c r="AD652" i="36"/>
  <c r="AD644" i="36"/>
  <c r="AD636" i="36"/>
  <c r="AD628" i="36"/>
  <c r="AD620" i="36"/>
  <c r="AD612" i="36"/>
  <c r="AD604" i="36"/>
  <c r="AD596" i="36"/>
  <c r="AD588" i="36"/>
  <c r="AD580" i="36"/>
  <c r="AD572" i="36"/>
  <c r="AD564" i="36"/>
  <c r="AD556" i="36"/>
  <c r="AD548" i="36"/>
  <c r="AD540" i="36"/>
  <c r="AD532" i="36"/>
  <c r="AD524" i="36"/>
  <c r="AD516" i="36"/>
  <c r="AD508" i="36"/>
  <c r="AD500" i="36"/>
  <c r="AD492" i="36"/>
  <c r="AD484" i="36"/>
  <c r="AD476" i="36"/>
  <c r="AD468" i="36"/>
  <c r="AD460" i="36"/>
  <c r="AD452" i="36"/>
  <c r="AD444" i="36"/>
  <c r="AD436" i="36"/>
  <c r="AD428" i="36"/>
  <c r="AD420" i="36"/>
  <c r="AD412" i="36"/>
  <c r="AD404" i="36"/>
  <c r="AD396" i="36"/>
  <c r="AD388" i="36"/>
  <c r="AD380" i="36"/>
  <c r="AD372" i="36"/>
  <c r="AD364" i="36"/>
  <c r="AD356" i="36"/>
  <c r="AD348" i="36"/>
  <c r="AD340" i="36"/>
  <c r="AD332" i="36"/>
  <c r="AD324" i="36"/>
  <c r="AD316" i="36"/>
  <c r="AD308" i="36"/>
  <c r="AD300" i="36"/>
  <c r="AD292" i="36"/>
  <c r="AD284" i="36"/>
  <c r="AD276" i="36"/>
  <c r="AD268" i="36"/>
  <c r="AD260" i="36"/>
  <c r="AD252" i="36"/>
  <c r="AD241" i="36"/>
  <c r="AD230" i="36"/>
  <c r="AD220" i="36"/>
  <c r="AD204" i="36"/>
  <c r="AD188" i="36"/>
  <c r="AD164" i="36"/>
  <c r="AD132" i="36"/>
  <c r="AS885" i="36"/>
  <c r="AS877" i="36"/>
  <c r="AS869" i="36"/>
  <c r="AS861" i="36"/>
  <c r="AS853" i="36"/>
  <c r="AS845" i="36"/>
  <c r="AS837" i="36"/>
  <c r="AS829" i="36"/>
  <c r="AS821" i="36"/>
  <c r="AS813" i="36"/>
  <c r="AS805" i="36"/>
  <c r="AS797" i="36"/>
  <c r="AS789" i="36"/>
  <c r="AS781" i="36"/>
  <c r="AS773" i="36"/>
  <c r="AS765" i="36"/>
  <c r="AS757" i="36"/>
  <c r="AS749" i="36"/>
  <c r="AS741" i="36"/>
  <c r="AS733" i="36"/>
  <c r="AS725" i="36"/>
  <c r="AS717" i="36"/>
  <c r="AS709" i="36"/>
  <c r="AS701" i="36"/>
  <c r="AS693" i="36"/>
  <c r="AS685" i="36"/>
  <c r="AS677" i="36"/>
  <c r="AS669" i="36"/>
  <c r="AS661" i="36"/>
  <c r="AS653" i="36"/>
  <c r="AS645" i="36"/>
  <c r="AS637" i="36"/>
  <c r="AS629" i="36"/>
  <c r="AS621" i="36"/>
  <c r="AS613" i="36"/>
  <c r="AS605" i="36"/>
  <c r="AS597" i="36"/>
  <c r="AS589" i="36"/>
  <c r="AS581" i="36"/>
  <c r="AS573" i="36"/>
  <c r="AS565" i="36"/>
  <c r="AS557" i="36"/>
  <c r="AS549" i="36"/>
  <c r="AS541" i="36"/>
  <c r="AS533" i="36"/>
  <c r="AS525" i="36"/>
  <c r="AS517" i="36"/>
  <c r="AS509" i="36"/>
  <c r="AS501" i="36"/>
  <c r="AS493" i="36"/>
  <c r="AS485" i="36"/>
  <c r="AS477" i="36"/>
  <c r="AS469" i="36"/>
  <c r="AS461" i="36"/>
  <c r="AS453" i="36"/>
  <c r="AS445" i="36"/>
  <c r="AS437" i="36"/>
  <c r="AS429" i="36"/>
  <c r="AS421" i="36"/>
  <c r="AS413" i="36"/>
  <c r="AS405" i="36"/>
  <c r="AS397" i="36"/>
  <c r="AS389" i="36"/>
  <c r="AS381" i="36"/>
  <c r="AS373" i="36"/>
  <c r="AS365" i="36"/>
  <c r="AS357" i="36"/>
  <c r="AS349" i="36"/>
  <c r="AS341" i="36"/>
  <c r="AS333" i="36"/>
  <c r="AS325" i="36"/>
  <c r="AS317" i="36"/>
  <c r="AS309" i="36"/>
  <c r="AS301" i="36"/>
  <c r="AS293" i="36"/>
  <c r="AS285" i="36"/>
  <c r="AS277" i="36"/>
  <c r="AS269" i="36"/>
  <c r="AS261" i="36"/>
  <c r="AS253" i="36"/>
  <c r="AS245" i="36"/>
  <c r="AS237" i="36"/>
  <c r="AS229" i="36"/>
  <c r="AS221" i="36"/>
  <c r="AS213" i="36"/>
  <c r="AS205" i="36"/>
  <c r="AS197" i="36"/>
  <c r="AS189" i="36"/>
  <c r="AS181" i="36"/>
  <c r="AS173" i="36"/>
  <c r="AS165" i="36"/>
  <c r="AS157" i="36"/>
  <c r="AS149" i="36"/>
  <c r="AS141" i="36"/>
  <c r="AS133" i="36"/>
  <c r="AS125" i="36"/>
  <c r="AS117" i="36"/>
  <c r="AS109" i="36"/>
  <c r="AS101" i="36"/>
  <c r="AS93" i="36"/>
  <c r="AD883" i="36"/>
  <c r="AD875" i="36"/>
  <c r="AD867" i="36"/>
  <c r="AD859" i="36"/>
  <c r="AD851" i="36"/>
  <c r="AD843" i="36"/>
  <c r="AD835" i="36"/>
  <c r="AD827" i="36"/>
  <c r="AD819" i="36"/>
  <c r="AD811" i="36"/>
  <c r="AD803" i="36"/>
  <c r="AD795" i="36"/>
  <c r="AD787" i="36"/>
  <c r="AD779" i="36"/>
  <c r="AD771" i="36"/>
  <c r="AD763" i="36"/>
  <c r="AD755" i="36"/>
  <c r="AD747" i="36"/>
  <c r="AD739" i="36"/>
  <c r="AD731" i="36"/>
  <c r="AD723" i="36"/>
  <c r="AD715" i="36"/>
  <c r="AD707" i="36"/>
  <c r="AD699" i="36"/>
  <c r="AD691" i="36"/>
  <c r="AD683" i="36"/>
  <c r="AD667" i="36"/>
  <c r="AD659" i="36"/>
  <c r="AD651" i="36"/>
  <c r="AD643" i="36"/>
  <c r="AD635" i="36"/>
  <c r="AD627" i="36"/>
  <c r="AD619" i="36"/>
  <c r="AD611" i="36"/>
  <c r="AD603" i="36"/>
  <c r="AD595" i="36"/>
  <c r="AD587" i="36"/>
  <c r="AD579" i="36"/>
  <c r="AD571" i="36"/>
  <c r="AD563" i="36"/>
  <c r="AD555" i="36"/>
  <c r="AD547" i="36"/>
  <c r="AD539" i="36"/>
  <c r="AD531" i="36"/>
  <c r="AD523" i="36"/>
  <c r="AD515" i="36"/>
  <c r="AD507" i="36"/>
  <c r="AD499" i="36"/>
  <c r="AD491" i="36"/>
  <c r="AD483" i="36"/>
  <c r="AD475" i="36"/>
  <c r="AD467" i="36"/>
  <c r="AD459" i="36"/>
  <c r="AD451" i="36"/>
  <c r="AD443" i="36"/>
  <c r="AD435" i="36"/>
  <c r="AD427" i="36"/>
  <c r="AD419" i="36"/>
  <c r="AD411" i="36"/>
  <c r="AD403" i="36"/>
  <c r="AD395" i="36"/>
  <c r="AD387" i="36"/>
  <c r="AD379" i="36"/>
  <c r="AD371" i="36"/>
  <c r="AD363" i="36"/>
  <c r="AD355" i="36"/>
  <c r="AD347" i="36"/>
  <c r="AD339" i="36"/>
  <c r="AD331" i="36"/>
  <c r="AD323" i="36"/>
  <c r="AD315" i="36"/>
  <c r="AD307" i="36"/>
  <c r="AD299" i="36"/>
  <c r="AD291" i="36"/>
  <c r="AD283" i="36"/>
  <c r="AD275" i="36"/>
  <c r="AD267" i="36"/>
  <c r="AD259" i="36"/>
  <c r="AD250" i="36"/>
  <c r="AD240" i="36"/>
  <c r="AD229" i="36"/>
  <c r="AD218" i="36"/>
  <c r="AD202" i="36"/>
  <c r="AD185" i="36"/>
  <c r="AD158" i="36"/>
  <c r="AD124" i="36"/>
  <c r="D48" i="60"/>
  <c r="AI351" i="36"/>
  <c r="AI883" i="36"/>
  <c r="AI617" i="36"/>
  <c r="K48" i="60"/>
  <c r="AI308" i="36"/>
  <c r="AI574" i="36"/>
  <c r="AI861" i="36"/>
  <c r="AI595" i="36"/>
  <c r="K50" i="26"/>
  <c r="AI354" i="36"/>
  <c r="AI620" i="36"/>
  <c r="AI348" i="36"/>
  <c r="AI614" i="36"/>
  <c r="AI880" i="36"/>
  <c r="AI363" i="36"/>
  <c r="AI629" i="36"/>
  <c r="AI97" i="36"/>
  <c r="H50" i="26"/>
  <c r="I48" i="60"/>
  <c r="H49" i="60"/>
  <c r="I49" i="26"/>
  <c r="L50" i="60"/>
  <c r="L48" i="60"/>
  <c r="M48" i="60"/>
  <c r="K48" i="26"/>
  <c r="M48" i="26"/>
  <c r="D50" i="26"/>
  <c r="I50" i="26"/>
  <c r="AI362" i="36"/>
  <c r="AI628" i="36"/>
  <c r="AI96" i="36"/>
  <c r="I50" i="60"/>
  <c r="J48" i="26"/>
  <c r="E49" i="26"/>
  <c r="J50" i="26"/>
  <c r="F48" i="26"/>
  <c r="F49" i="26"/>
  <c r="D49" i="26"/>
  <c r="J100" i="26"/>
  <c r="E49" i="60"/>
  <c r="L50" i="26"/>
  <c r="M50" i="26"/>
  <c r="H48" i="26"/>
  <c r="AI95" i="36"/>
  <c r="AI627" i="36"/>
  <c r="AI361" i="36"/>
  <c r="F48" i="60"/>
  <c r="J99" i="26"/>
  <c r="K98" i="26"/>
  <c r="J49" i="26"/>
  <c r="H49" i="26"/>
  <c r="K49" i="26"/>
  <c r="L49" i="26"/>
  <c r="I99" i="26"/>
  <c r="L99" i="26"/>
  <c r="E48" i="26"/>
  <c r="E50" i="26"/>
  <c r="AI98" i="36"/>
  <c r="AI630" i="36"/>
  <c r="AI364" i="36"/>
  <c r="AI626" i="36"/>
  <c r="K49" i="60"/>
  <c r="G49" i="60"/>
  <c r="M100" i="26"/>
  <c r="H99" i="26"/>
  <c r="E50" i="60"/>
  <c r="AI94" i="36"/>
  <c r="E48" i="60"/>
  <c r="E98" i="26"/>
  <c r="M98" i="26"/>
  <c r="M99" i="26"/>
  <c r="K100" i="26"/>
  <c r="I100" i="26"/>
  <c r="J49" i="60"/>
  <c r="D99" i="26"/>
  <c r="G50" i="26"/>
  <c r="H50" i="60"/>
  <c r="AI360" i="36"/>
  <c r="F49" i="60"/>
  <c r="F99" i="26"/>
  <c r="G98" i="26"/>
  <c r="K99" i="26"/>
  <c r="E99" i="26"/>
  <c r="K50" i="60"/>
  <c r="M50" i="60"/>
  <c r="H48" i="60"/>
  <c r="H100" i="26"/>
  <c r="D98" i="26"/>
  <c r="J50" i="60"/>
  <c r="I49" i="60"/>
  <c r="D49" i="60"/>
  <c r="G99" i="26"/>
  <c r="D100" i="26"/>
  <c r="D50" i="60"/>
  <c r="H98" i="26"/>
  <c r="E100" i="26"/>
  <c r="G50" i="60"/>
  <c r="G48" i="60"/>
  <c r="J98" i="26"/>
  <c r="F100" i="26"/>
  <c r="F50" i="60"/>
  <c r="J48" i="60"/>
  <c r="F98" i="26"/>
  <c r="L100" i="26"/>
  <c r="F50" i="26"/>
  <c r="G100" i="26"/>
  <c r="L98" i="26"/>
  <c r="G48" i="26"/>
  <c r="D48" i="26"/>
  <c r="I48" i="26"/>
  <c r="I98" i="26"/>
  <c r="L49" i="60"/>
  <c r="M49" i="60"/>
  <c r="L48" i="26"/>
  <c r="G49" i="26"/>
  <c r="M49" i="26"/>
  <c r="U687" i="36" l="1"/>
  <c r="U674" i="36"/>
  <c r="U661" i="36"/>
  <c r="U648" i="36"/>
  <c r="U636" i="36"/>
  <c r="U624" i="36"/>
  <c r="U612" i="36"/>
  <c r="U600" i="36"/>
  <c r="U587" i="36"/>
  <c r="U574" i="36"/>
  <c r="U562" i="36"/>
  <c r="U550" i="36"/>
  <c r="U538" i="36"/>
  <c r="U526" i="36"/>
  <c r="U514" i="36"/>
  <c r="U501" i="36"/>
  <c r="U489" i="36"/>
  <c r="U477" i="36"/>
  <c r="U465" i="36"/>
  <c r="U453" i="36"/>
  <c r="U441" i="36"/>
  <c r="U429" i="36"/>
  <c r="U417" i="36"/>
  <c r="U405" i="36"/>
  <c r="U393" i="36"/>
  <c r="U381" i="36"/>
  <c r="U369" i="36"/>
  <c r="U357" i="36"/>
  <c r="U345" i="36"/>
  <c r="U333" i="36"/>
  <c r="U321" i="36"/>
  <c r="U309" i="36"/>
  <c r="U297" i="36"/>
  <c r="U285" i="36"/>
  <c r="U273" i="36"/>
  <c r="U261" i="36"/>
  <c r="U249" i="36"/>
  <c r="U237" i="36"/>
  <c r="U224" i="36"/>
  <c r="U201" i="36"/>
  <c r="U175" i="36"/>
  <c r="U140" i="36"/>
  <c r="U104" i="36"/>
  <c r="F854" i="36"/>
  <c r="F806" i="36"/>
  <c r="F758" i="36"/>
  <c r="F710" i="36"/>
  <c r="F662" i="36"/>
  <c r="F614" i="36"/>
  <c r="F566" i="36"/>
  <c r="F518" i="36"/>
  <c r="F470" i="36"/>
  <c r="F422" i="36"/>
  <c r="F374" i="36"/>
  <c r="F326" i="36"/>
  <c r="F278" i="36"/>
  <c r="F230" i="36"/>
  <c r="F182" i="36"/>
  <c r="U228" i="36"/>
  <c r="U158" i="36"/>
  <c r="U219" i="36"/>
  <c r="U102" i="36"/>
  <c r="F114" i="36"/>
  <c r="U523" i="36"/>
  <c r="U511" i="36"/>
  <c r="U498" i="36"/>
  <c r="U486" i="36"/>
  <c r="U474" i="36"/>
  <c r="U462" i="36"/>
  <c r="U450" i="36"/>
  <c r="U438" i="36"/>
  <c r="U426" i="36"/>
  <c r="U414" i="36"/>
  <c r="U402" i="36"/>
  <c r="U390" i="36"/>
  <c r="U378" i="36"/>
  <c r="U366" i="36"/>
  <c r="U354" i="36"/>
  <c r="U342" i="36"/>
  <c r="U330" i="36"/>
  <c r="U318" i="36"/>
  <c r="U306" i="36"/>
  <c r="U294" i="36"/>
  <c r="U282" i="36"/>
  <c r="U270" i="36"/>
  <c r="U258" i="36"/>
  <c r="U246" i="36"/>
  <c r="U234" i="36"/>
  <c r="U221" i="36"/>
  <c r="U198" i="36"/>
  <c r="U165" i="36"/>
  <c r="U129" i="36"/>
  <c r="F890" i="36"/>
  <c r="F842" i="36"/>
  <c r="F794" i="36"/>
  <c r="F746" i="36"/>
  <c r="F698" i="36"/>
  <c r="F650" i="36"/>
  <c r="F602" i="36"/>
  <c r="F554" i="36"/>
  <c r="F506" i="36"/>
  <c r="F458" i="36"/>
  <c r="F410" i="36"/>
  <c r="F362" i="36"/>
  <c r="F314" i="36"/>
  <c r="F266" i="36"/>
  <c r="F218" i="36"/>
  <c r="F164" i="36"/>
  <c r="AJ831" i="36"/>
  <c r="AJ399" i="36"/>
  <c r="AJ205" i="36"/>
  <c r="U656" i="36"/>
  <c r="U644" i="36"/>
  <c r="U632" i="36"/>
  <c r="U620" i="36"/>
  <c r="U608" i="36"/>
  <c r="U596" i="36"/>
  <c r="U582" i="36"/>
  <c r="U570" i="36"/>
  <c r="U558" i="36"/>
  <c r="U546" i="36"/>
  <c r="U534" i="36"/>
  <c r="U522" i="36"/>
  <c r="U510" i="36"/>
  <c r="U497" i="36"/>
  <c r="U485" i="36"/>
  <c r="U473" i="36"/>
  <c r="U461" i="36"/>
  <c r="U449" i="36"/>
  <c r="U437" i="36"/>
  <c r="C68" i="36" s="1"/>
  <c r="U425" i="36"/>
  <c r="U413" i="36"/>
  <c r="U401" i="36"/>
  <c r="U389" i="36"/>
  <c r="U377" i="36"/>
  <c r="U365" i="36"/>
  <c r="U353" i="36"/>
  <c r="U341" i="36"/>
  <c r="U329" i="36"/>
  <c r="U317" i="36"/>
  <c r="U305" i="36"/>
  <c r="U293" i="36"/>
  <c r="U281" i="36"/>
  <c r="U269" i="36"/>
  <c r="U257" i="36"/>
  <c r="U245" i="36"/>
  <c r="U233" i="36"/>
  <c r="U220" i="36"/>
  <c r="U194" i="36"/>
  <c r="U164" i="36"/>
  <c r="U128" i="36"/>
  <c r="F889" i="36"/>
  <c r="F841" i="36"/>
  <c r="F793" i="36"/>
  <c r="F745" i="36"/>
  <c r="F697" i="36"/>
  <c r="F649" i="36"/>
  <c r="F601" i="36"/>
  <c r="F553" i="36"/>
  <c r="F505" i="36"/>
  <c r="F457" i="36"/>
  <c r="F409" i="36"/>
  <c r="F361" i="36"/>
  <c r="F313" i="36"/>
  <c r="F265" i="36"/>
  <c r="F217" i="36"/>
  <c r="F163" i="36"/>
  <c r="AJ769" i="36"/>
  <c r="AJ337" i="36"/>
  <c r="D24" i="61"/>
  <c r="U232" i="36"/>
  <c r="U218" i="36"/>
  <c r="U189" i="36"/>
  <c r="U163" i="36"/>
  <c r="U127" i="36"/>
  <c r="F879" i="36"/>
  <c r="F831" i="36"/>
  <c r="F783" i="36"/>
  <c r="F735" i="36"/>
  <c r="F687" i="36"/>
  <c r="F639" i="36"/>
  <c r="F591" i="36"/>
  <c r="F543" i="36"/>
  <c r="F495" i="36"/>
  <c r="F447" i="36"/>
  <c r="F399" i="36"/>
  <c r="F351" i="36"/>
  <c r="F303" i="36"/>
  <c r="F255" i="36"/>
  <c r="F207" i="36"/>
  <c r="F141" i="36"/>
  <c r="AJ759" i="36"/>
  <c r="AJ327" i="36"/>
  <c r="U719" i="36"/>
  <c r="U706" i="36"/>
  <c r="U693" i="36"/>
  <c r="U681" i="36"/>
  <c r="U667" i="36"/>
  <c r="U654" i="36"/>
  <c r="U642" i="36"/>
  <c r="U630" i="36"/>
  <c r="U618" i="36"/>
  <c r="U606" i="36"/>
  <c r="U594" i="36"/>
  <c r="U580" i="36"/>
  <c r="U568" i="36"/>
  <c r="U556" i="36"/>
  <c r="U544" i="36"/>
  <c r="U532" i="36"/>
  <c r="U520" i="36"/>
  <c r="U508" i="36"/>
  <c r="U495" i="36"/>
  <c r="U483" i="36"/>
  <c r="U471" i="36"/>
  <c r="U459" i="36"/>
  <c r="U447" i="36"/>
  <c r="U435" i="36"/>
  <c r="U423" i="36"/>
  <c r="U411" i="36"/>
  <c r="U399" i="36"/>
  <c r="U387" i="36"/>
  <c r="U375" i="36"/>
  <c r="U363" i="36"/>
  <c r="U351" i="36"/>
  <c r="U339" i="36"/>
  <c r="U327" i="36"/>
  <c r="U315" i="36"/>
  <c r="U303" i="36"/>
  <c r="U291" i="36"/>
  <c r="U279" i="36"/>
  <c r="U267" i="36"/>
  <c r="U255" i="36"/>
  <c r="U243" i="36"/>
  <c r="U231" i="36"/>
  <c r="U213" i="36"/>
  <c r="U188" i="36"/>
  <c r="U162" i="36"/>
  <c r="U126" i="36"/>
  <c r="F878" i="36"/>
  <c r="F830" i="36"/>
  <c r="F782" i="36"/>
  <c r="F734" i="36"/>
  <c r="F686" i="36"/>
  <c r="F638" i="36"/>
  <c r="F590" i="36"/>
  <c r="F542" i="36"/>
  <c r="F494" i="36"/>
  <c r="F446" i="36"/>
  <c r="F398" i="36"/>
  <c r="F350" i="36"/>
  <c r="F302" i="36"/>
  <c r="F254" i="36"/>
  <c r="F206" i="36"/>
  <c r="F140" i="36"/>
  <c r="AJ697" i="36"/>
  <c r="AJ265" i="36"/>
  <c r="D22" i="61"/>
  <c r="C27" i="61" s="1"/>
  <c r="C29" i="61" s="1"/>
  <c r="U666" i="36"/>
  <c r="U653" i="36"/>
  <c r="U641" i="36"/>
  <c r="U629" i="36"/>
  <c r="U617" i="36"/>
  <c r="U605" i="36"/>
  <c r="U593" i="36"/>
  <c r="U579" i="36"/>
  <c r="U567" i="36"/>
  <c r="U555" i="36"/>
  <c r="U543" i="36"/>
  <c r="U531" i="36"/>
  <c r="U519" i="36"/>
  <c r="U507" i="36"/>
  <c r="U494" i="36"/>
  <c r="U482" i="36"/>
  <c r="U470" i="36"/>
  <c r="U458" i="36"/>
  <c r="U446" i="36"/>
  <c r="U434" i="36"/>
  <c r="U422" i="36"/>
  <c r="U410" i="36"/>
  <c r="U398" i="36"/>
  <c r="U386" i="36"/>
  <c r="U374" i="36"/>
  <c r="U362" i="36"/>
  <c r="U350" i="36"/>
  <c r="U338" i="36"/>
  <c r="U326" i="36"/>
  <c r="U314" i="36"/>
  <c r="U302" i="36"/>
  <c r="U290" i="36"/>
  <c r="U278" i="36"/>
  <c r="U266" i="36"/>
  <c r="U254" i="36"/>
  <c r="U242" i="36"/>
  <c r="U230" i="36"/>
  <c r="U212" i="36"/>
  <c r="U187" i="36"/>
  <c r="U153" i="36"/>
  <c r="U117" i="36"/>
  <c r="F877" i="36"/>
  <c r="F829" i="36"/>
  <c r="F781" i="36"/>
  <c r="F733" i="36"/>
  <c r="F685" i="36"/>
  <c r="F637" i="36"/>
  <c r="F589" i="36"/>
  <c r="F541" i="36"/>
  <c r="F493" i="36"/>
  <c r="F445" i="36"/>
  <c r="F397" i="36"/>
  <c r="F349" i="36"/>
  <c r="F301" i="36"/>
  <c r="F253" i="36"/>
  <c r="F205" i="36"/>
  <c r="F139" i="36"/>
  <c r="AJ687" i="36"/>
  <c r="AJ255" i="36"/>
  <c r="D25" i="61"/>
  <c r="U665" i="36"/>
  <c r="U652" i="36"/>
  <c r="U640" i="36"/>
  <c r="U628" i="36"/>
  <c r="U616" i="36"/>
  <c r="U604" i="36"/>
  <c r="U592" i="36"/>
  <c r="U578" i="36"/>
  <c r="U566" i="36"/>
  <c r="U554" i="36"/>
  <c r="U542" i="36"/>
  <c r="U530" i="36"/>
  <c r="U518" i="36"/>
  <c r="U506" i="36"/>
  <c r="U493" i="36"/>
  <c r="U481" i="36"/>
  <c r="U469" i="36"/>
  <c r="U457" i="36"/>
  <c r="U445" i="36"/>
  <c r="U433" i="36"/>
  <c r="U421" i="36"/>
  <c r="U409" i="36"/>
  <c r="U397" i="36"/>
  <c r="U385" i="36"/>
  <c r="U373" i="36"/>
  <c r="U361" i="36"/>
  <c r="U349" i="36"/>
  <c r="U337" i="36"/>
  <c r="U325" i="36"/>
  <c r="U313" i="36"/>
  <c r="U301" i="36"/>
  <c r="U289" i="36"/>
  <c r="U277" i="36"/>
  <c r="U265" i="36"/>
  <c r="U253" i="36"/>
  <c r="U241" i="36"/>
  <c r="U229" i="36"/>
  <c r="U211" i="36"/>
  <c r="U186" i="36"/>
  <c r="U152" i="36"/>
  <c r="U116" i="36"/>
  <c r="F867" i="36"/>
  <c r="F819" i="36"/>
  <c r="F771" i="36"/>
  <c r="F723" i="36"/>
  <c r="F675" i="36"/>
  <c r="F627" i="36"/>
  <c r="F579" i="36"/>
  <c r="F531" i="36"/>
  <c r="F483" i="36"/>
  <c r="F435" i="36"/>
  <c r="F387" i="36"/>
  <c r="F339" i="36"/>
  <c r="F291" i="36"/>
  <c r="F243" i="36"/>
  <c r="F195" i="36"/>
  <c r="F113" i="36"/>
  <c r="AJ625" i="36"/>
  <c r="AJ193" i="36"/>
  <c r="U664" i="36"/>
  <c r="U651" i="36"/>
  <c r="U639" i="36"/>
  <c r="U627" i="36"/>
  <c r="U615" i="36"/>
  <c r="U603" i="36"/>
  <c r="U590" i="36"/>
  <c r="U577" i="36"/>
  <c r="U565" i="36"/>
  <c r="U553" i="36"/>
  <c r="U541" i="36"/>
  <c r="U529" i="36"/>
  <c r="U517" i="36"/>
  <c r="U505" i="36"/>
  <c r="U492" i="36"/>
  <c r="U480" i="36"/>
  <c r="U468" i="36"/>
  <c r="U456" i="36"/>
  <c r="U444" i="36"/>
  <c r="U432" i="36"/>
  <c r="U420" i="36"/>
  <c r="U408" i="36"/>
  <c r="U396" i="36"/>
  <c r="U384" i="36"/>
  <c r="U372" i="36"/>
  <c r="U360" i="36"/>
  <c r="U348" i="36"/>
  <c r="U336" i="36"/>
  <c r="U324" i="36"/>
  <c r="U312" i="36"/>
  <c r="U300" i="36"/>
  <c r="U288" i="36"/>
  <c r="U276" i="36"/>
  <c r="U264" i="36"/>
  <c r="U252" i="36"/>
  <c r="U240" i="36"/>
  <c r="U227" i="36"/>
  <c r="U210" i="36"/>
  <c r="U182" i="36"/>
  <c r="U151" i="36"/>
  <c r="U115" i="36"/>
  <c r="F866" i="36"/>
  <c r="F818" i="36"/>
  <c r="F770" i="36"/>
  <c r="F722" i="36"/>
  <c r="F674" i="36"/>
  <c r="F626" i="36"/>
  <c r="F578" i="36"/>
  <c r="F530" i="36"/>
  <c r="F482" i="36"/>
  <c r="F434" i="36"/>
  <c r="F386" i="36"/>
  <c r="F338" i="36"/>
  <c r="F290" i="36"/>
  <c r="F242" i="36"/>
  <c r="F194" i="36"/>
  <c r="F112" i="36"/>
  <c r="AJ615" i="36"/>
  <c r="AJ183" i="36"/>
  <c r="U715" i="36"/>
  <c r="U702" i="36"/>
  <c r="U689" i="36"/>
  <c r="U677" i="36"/>
  <c r="U663" i="36"/>
  <c r="U650" i="36"/>
  <c r="U638" i="36"/>
  <c r="U626" i="36"/>
  <c r="U614" i="36"/>
  <c r="U602" i="36"/>
  <c r="U589" i="36"/>
  <c r="U576" i="36"/>
  <c r="U564" i="36"/>
  <c r="U552" i="36"/>
  <c r="U540" i="36"/>
  <c r="U528" i="36"/>
  <c r="U516" i="36"/>
  <c r="U504" i="36"/>
  <c r="U491" i="36"/>
  <c r="U479" i="36"/>
  <c r="U467" i="36"/>
  <c r="U455" i="36"/>
  <c r="U443" i="36"/>
  <c r="U431" i="36"/>
  <c r="U419" i="36"/>
  <c r="U407" i="36"/>
  <c r="U395" i="36"/>
  <c r="U383" i="36"/>
  <c r="U371" i="36"/>
  <c r="U359" i="36"/>
  <c r="U347" i="36"/>
  <c r="U335" i="36"/>
  <c r="U323" i="36"/>
  <c r="U311" i="36"/>
  <c r="U299" i="36"/>
  <c r="U287" i="36"/>
  <c r="U275" i="36"/>
  <c r="U263" i="36"/>
  <c r="U251" i="36"/>
  <c r="U239" i="36"/>
  <c r="U226" i="36"/>
  <c r="U208" i="36"/>
  <c r="U177" i="36"/>
  <c r="U150" i="36"/>
  <c r="U114" i="36"/>
  <c r="F865" i="36"/>
  <c r="F817" i="36"/>
  <c r="F769" i="36"/>
  <c r="F721" i="36"/>
  <c r="F673" i="36"/>
  <c r="F625" i="36"/>
  <c r="F577" i="36"/>
  <c r="F529" i="36"/>
  <c r="F481" i="36"/>
  <c r="F433" i="36"/>
  <c r="F385" i="36"/>
  <c r="F337" i="36"/>
  <c r="F289" i="36"/>
  <c r="F241" i="36"/>
  <c r="F193" i="36"/>
  <c r="AJ553" i="36"/>
  <c r="U714" i="36"/>
  <c r="U700" i="36"/>
  <c r="U688" i="36"/>
  <c r="U676" i="36"/>
  <c r="U662" i="36"/>
  <c r="U649" i="36"/>
  <c r="U637" i="36"/>
  <c r="U625" i="36"/>
  <c r="U613" i="36"/>
  <c r="U601" i="36"/>
  <c r="U588" i="36"/>
  <c r="U575" i="36"/>
  <c r="U563" i="36"/>
  <c r="U551" i="36"/>
  <c r="U539" i="36"/>
  <c r="U527" i="36"/>
  <c r="U515" i="36"/>
  <c r="U502" i="36"/>
  <c r="U490" i="36"/>
  <c r="U478" i="36"/>
  <c r="U466" i="36"/>
  <c r="U454" i="36"/>
  <c r="U442" i="36"/>
  <c r="U430" i="36"/>
  <c r="U418" i="36"/>
  <c r="U406" i="36"/>
  <c r="U394" i="36"/>
  <c r="U382" i="36"/>
  <c r="U370" i="36"/>
  <c r="U358" i="36"/>
  <c r="U346" i="36"/>
  <c r="U334" i="36"/>
  <c r="U322" i="36"/>
  <c r="U310" i="36"/>
  <c r="U298" i="36"/>
  <c r="U286" i="36"/>
  <c r="U274" i="36"/>
  <c r="U262" i="36"/>
  <c r="U250" i="36"/>
  <c r="U238" i="36"/>
  <c r="U225" i="36"/>
  <c r="U206" i="36"/>
  <c r="U176" i="36"/>
  <c r="U141" i="36"/>
  <c r="U105" i="36"/>
  <c r="F855" i="36"/>
  <c r="F807" i="36"/>
  <c r="F759" i="36"/>
  <c r="F711" i="36"/>
  <c r="F663" i="36"/>
  <c r="F615" i="36"/>
  <c r="F567" i="36"/>
  <c r="F519" i="36"/>
  <c r="F471" i="36"/>
  <c r="F423" i="36"/>
  <c r="F375" i="36"/>
  <c r="F327" i="36"/>
  <c r="F279" i="36"/>
  <c r="F231" i="36"/>
  <c r="F183" i="36"/>
  <c r="AJ543" i="36"/>
  <c r="F98" i="36"/>
  <c r="AJ843" i="36"/>
  <c r="AJ771" i="36"/>
  <c r="AJ699" i="36"/>
  <c r="AJ627" i="36"/>
  <c r="AJ555" i="36"/>
  <c r="AJ483" i="36"/>
  <c r="AJ411" i="36"/>
  <c r="AJ339" i="36"/>
  <c r="AJ267" i="36"/>
  <c r="AJ195" i="36"/>
  <c r="F888" i="36"/>
  <c r="F876" i="36"/>
  <c r="F864" i="36"/>
  <c r="F852" i="36"/>
  <c r="F840" i="36"/>
  <c r="F828" i="36"/>
  <c r="F816" i="36"/>
  <c r="F804" i="36"/>
  <c r="F792" i="36"/>
  <c r="F780" i="36"/>
  <c r="F768" i="36"/>
  <c r="F756" i="36"/>
  <c r="F744" i="36"/>
  <c r="F732" i="36"/>
  <c r="F720" i="36"/>
  <c r="F708" i="36"/>
  <c r="F696" i="36"/>
  <c r="F684" i="36"/>
  <c r="F672" i="36"/>
  <c r="F660" i="36"/>
  <c r="F648" i="36"/>
  <c r="F636" i="36"/>
  <c r="F624" i="36"/>
  <c r="F612" i="36"/>
  <c r="F600" i="36"/>
  <c r="F588" i="36"/>
  <c r="F576" i="36"/>
  <c r="F564" i="36"/>
  <c r="F552" i="36"/>
  <c r="F540" i="36"/>
  <c r="F528" i="36"/>
  <c r="F516" i="36"/>
  <c r="F504" i="36"/>
  <c r="F492" i="36"/>
  <c r="F480" i="36"/>
  <c r="F468" i="36"/>
  <c r="F456" i="36"/>
  <c r="F444" i="36"/>
  <c r="F432" i="36"/>
  <c r="F420" i="36"/>
  <c r="F408" i="36"/>
  <c r="F396" i="36"/>
  <c r="F384" i="36"/>
  <c r="F372" i="36"/>
  <c r="F360" i="36"/>
  <c r="F348" i="36"/>
  <c r="F336" i="36"/>
  <c r="F324" i="36"/>
  <c r="F312" i="36"/>
  <c r="F300" i="36"/>
  <c r="F288" i="36"/>
  <c r="F276" i="36"/>
  <c r="F264" i="36"/>
  <c r="F252" i="36"/>
  <c r="F240" i="36"/>
  <c r="F228" i="36"/>
  <c r="F216" i="36"/>
  <c r="F204" i="36"/>
  <c r="F192" i="36"/>
  <c r="F180" i="36"/>
  <c r="F162" i="36"/>
  <c r="F138" i="36"/>
  <c r="F111" i="36"/>
  <c r="AJ829" i="36"/>
  <c r="AJ757" i="36"/>
  <c r="AJ685" i="36"/>
  <c r="AJ613" i="36"/>
  <c r="AJ541" i="36"/>
  <c r="AJ469" i="36"/>
  <c r="AJ397" i="36"/>
  <c r="AJ325" i="36"/>
  <c r="AJ253" i="36"/>
  <c r="AJ181" i="36"/>
  <c r="U209" i="36"/>
  <c r="U197" i="36"/>
  <c r="U185" i="36"/>
  <c r="U173" i="36"/>
  <c r="U161" i="36"/>
  <c r="U149" i="36"/>
  <c r="U137" i="36"/>
  <c r="U125" i="36"/>
  <c r="U113" i="36"/>
  <c r="U101" i="36"/>
  <c r="F887" i="36"/>
  <c r="F875" i="36"/>
  <c r="F863" i="36"/>
  <c r="F851" i="36"/>
  <c r="F839" i="36"/>
  <c r="F827" i="36"/>
  <c r="F815" i="36"/>
  <c r="F803" i="36"/>
  <c r="F791" i="36"/>
  <c r="F779" i="36"/>
  <c r="F767" i="36"/>
  <c r="F755" i="36"/>
  <c r="F743" i="36"/>
  <c r="F731" i="36"/>
  <c r="F719" i="36"/>
  <c r="F707" i="36"/>
  <c r="F695" i="36"/>
  <c r="F683" i="36"/>
  <c r="F671" i="36"/>
  <c r="F659" i="36"/>
  <c r="F647" i="36"/>
  <c r="F635" i="36"/>
  <c r="F623" i="36"/>
  <c r="F611" i="36"/>
  <c r="F599" i="36"/>
  <c r="F587" i="36"/>
  <c r="F575" i="36"/>
  <c r="F563" i="36"/>
  <c r="F551" i="36"/>
  <c r="F539" i="36"/>
  <c r="F527" i="36"/>
  <c r="F515" i="36"/>
  <c r="F503" i="36"/>
  <c r="F491" i="36"/>
  <c r="F479" i="36"/>
  <c r="F467" i="36"/>
  <c r="F455" i="36"/>
  <c r="F443" i="36"/>
  <c r="F431" i="36"/>
  <c r="F419" i="36"/>
  <c r="F407" i="36"/>
  <c r="F395" i="36"/>
  <c r="F383" i="36"/>
  <c r="F371" i="36"/>
  <c r="F359" i="36"/>
  <c r="F347" i="36"/>
  <c r="F335" i="36"/>
  <c r="F323" i="36"/>
  <c r="F311" i="36"/>
  <c r="F299" i="36"/>
  <c r="F287" i="36"/>
  <c r="F275" i="36"/>
  <c r="F263" i="36"/>
  <c r="F251" i="36"/>
  <c r="F239" i="36"/>
  <c r="F227" i="36"/>
  <c r="F215" i="36"/>
  <c r="F203" i="36"/>
  <c r="F191" i="36"/>
  <c r="F179" i="36"/>
  <c r="F155" i="36"/>
  <c r="F131" i="36"/>
  <c r="F104" i="36"/>
  <c r="AJ819" i="36"/>
  <c r="AJ747" i="36"/>
  <c r="AJ675" i="36"/>
  <c r="AJ603" i="36"/>
  <c r="AJ531" i="36"/>
  <c r="AJ459" i="36"/>
  <c r="AJ387" i="36"/>
  <c r="AJ315" i="36"/>
  <c r="AJ243" i="36"/>
  <c r="AJ171" i="36"/>
  <c r="U196" i="36"/>
  <c r="U184" i="36"/>
  <c r="U172" i="36"/>
  <c r="U160" i="36"/>
  <c r="U148" i="36"/>
  <c r="U136" i="36"/>
  <c r="U124" i="36"/>
  <c r="U112" i="36"/>
  <c r="U100" i="36"/>
  <c r="F886" i="36"/>
  <c r="F874" i="36"/>
  <c r="F862" i="36"/>
  <c r="F850" i="36"/>
  <c r="F838" i="36"/>
  <c r="F826" i="36"/>
  <c r="F814" i="36"/>
  <c r="F802" i="36"/>
  <c r="F790" i="36"/>
  <c r="F778" i="36"/>
  <c r="F766" i="36"/>
  <c r="F754" i="36"/>
  <c r="F742" i="36"/>
  <c r="F730" i="36"/>
  <c r="F718" i="36"/>
  <c r="F706" i="36"/>
  <c r="F694" i="36"/>
  <c r="F682" i="36"/>
  <c r="F670" i="36"/>
  <c r="F658" i="36"/>
  <c r="F646" i="36"/>
  <c r="F634" i="36"/>
  <c r="F622" i="36"/>
  <c r="F610" i="36"/>
  <c r="F598" i="36"/>
  <c r="F586" i="36"/>
  <c r="F574" i="36"/>
  <c r="F562" i="36"/>
  <c r="F550" i="36"/>
  <c r="F538" i="36"/>
  <c r="F526" i="36"/>
  <c r="F514" i="36"/>
  <c r="F502" i="36"/>
  <c r="F490" i="36"/>
  <c r="F478" i="36"/>
  <c r="F466" i="36"/>
  <c r="F454" i="36"/>
  <c r="F442" i="36"/>
  <c r="F430" i="36"/>
  <c r="F418" i="36"/>
  <c r="F406" i="36"/>
  <c r="F394" i="36"/>
  <c r="F382" i="36"/>
  <c r="F370" i="36"/>
  <c r="F358" i="36"/>
  <c r="F346" i="36"/>
  <c r="F334" i="36"/>
  <c r="F322" i="36"/>
  <c r="F310" i="36"/>
  <c r="F298" i="36"/>
  <c r="F286" i="36"/>
  <c r="F274" i="36"/>
  <c r="F262" i="36"/>
  <c r="F250" i="36"/>
  <c r="F238" i="36"/>
  <c r="F226" i="36"/>
  <c r="F214" i="36"/>
  <c r="F202" i="36"/>
  <c r="F190" i="36"/>
  <c r="F178" i="36"/>
  <c r="F154" i="36"/>
  <c r="F130" i="36"/>
  <c r="F103" i="36"/>
  <c r="AJ889" i="36"/>
  <c r="AJ817" i="36"/>
  <c r="AJ745" i="36"/>
  <c r="AJ673" i="36"/>
  <c r="AJ601" i="36"/>
  <c r="AJ529" i="36"/>
  <c r="AJ457" i="36"/>
  <c r="AJ385" i="36"/>
  <c r="AJ313" i="36"/>
  <c r="AJ241" i="36"/>
  <c r="AJ169" i="36"/>
  <c r="AJ145" i="36"/>
  <c r="U207" i="36"/>
  <c r="U195" i="36"/>
  <c r="U183" i="36"/>
  <c r="U171" i="36"/>
  <c r="U159" i="36"/>
  <c r="U147" i="36"/>
  <c r="U135" i="36"/>
  <c r="U123" i="36"/>
  <c r="U111" i="36"/>
  <c r="U99" i="36"/>
  <c r="F885" i="36"/>
  <c r="F873" i="36"/>
  <c r="F861" i="36"/>
  <c r="F849" i="36"/>
  <c r="F837" i="36"/>
  <c r="F825" i="36"/>
  <c r="F813" i="36"/>
  <c r="F801" i="36"/>
  <c r="F789" i="36"/>
  <c r="F777" i="36"/>
  <c r="F765" i="36"/>
  <c r="F753" i="36"/>
  <c r="F741" i="36"/>
  <c r="F729" i="36"/>
  <c r="F717" i="36"/>
  <c r="F705" i="36"/>
  <c r="F693" i="36"/>
  <c r="F681" i="36"/>
  <c r="F669" i="36"/>
  <c r="F657" i="36"/>
  <c r="F645" i="36"/>
  <c r="F633" i="36"/>
  <c r="F621" i="36"/>
  <c r="F609" i="36"/>
  <c r="F597" i="36"/>
  <c r="F585" i="36"/>
  <c r="F573" i="36"/>
  <c r="F561" i="36"/>
  <c r="F549" i="36"/>
  <c r="F537" i="36"/>
  <c r="F525" i="36"/>
  <c r="F513" i="36"/>
  <c r="F501" i="36"/>
  <c r="F489" i="36"/>
  <c r="F477" i="36"/>
  <c r="F465" i="36"/>
  <c r="F453" i="36"/>
  <c r="F441" i="36"/>
  <c r="F429" i="36"/>
  <c r="F417" i="36"/>
  <c r="F405" i="36"/>
  <c r="F393" i="36"/>
  <c r="F381" i="36"/>
  <c r="F369" i="36"/>
  <c r="C15" i="36" s="1"/>
  <c r="F357" i="36"/>
  <c r="F345" i="36"/>
  <c r="F333" i="36"/>
  <c r="F321" i="36"/>
  <c r="F309" i="36"/>
  <c r="F297" i="36"/>
  <c r="F285" i="36"/>
  <c r="F273" i="36"/>
  <c r="F261" i="36"/>
  <c r="F249" i="36"/>
  <c r="F237" i="36"/>
  <c r="F225" i="36"/>
  <c r="F213" i="36"/>
  <c r="F201" i="36"/>
  <c r="F189" i="36"/>
  <c r="F177" i="36"/>
  <c r="F153" i="36"/>
  <c r="F129" i="36"/>
  <c r="F102" i="36"/>
  <c r="AJ879" i="36"/>
  <c r="AJ807" i="36"/>
  <c r="AJ735" i="36"/>
  <c r="AJ663" i="36"/>
  <c r="AJ591" i="36"/>
  <c r="AJ519" i="36"/>
  <c r="AJ447" i="36"/>
  <c r="AJ375" i="36"/>
  <c r="AJ303" i="36"/>
  <c r="AJ231" i="36"/>
  <c r="AJ133" i="36"/>
  <c r="U146" i="36"/>
  <c r="U134" i="36"/>
  <c r="U122" i="36"/>
  <c r="U110" i="36"/>
  <c r="U98" i="36"/>
  <c r="F884" i="36"/>
  <c r="F872" i="36"/>
  <c r="F860" i="36"/>
  <c r="F848" i="36"/>
  <c r="F836" i="36"/>
  <c r="F824" i="36"/>
  <c r="F812" i="36"/>
  <c r="F800" i="36"/>
  <c r="F788" i="36"/>
  <c r="F776" i="36"/>
  <c r="F764" i="36"/>
  <c r="F752" i="36"/>
  <c r="F740" i="36"/>
  <c r="F728" i="36"/>
  <c r="F716" i="36"/>
  <c r="F704" i="36"/>
  <c r="F692" i="36"/>
  <c r="F680" i="36"/>
  <c r="F668" i="36"/>
  <c r="F656" i="36"/>
  <c r="F644" i="36"/>
  <c r="F632" i="36"/>
  <c r="F620" i="36"/>
  <c r="F608" i="36"/>
  <c r="F596" i="36"/>
  <c r="F584" i="36"/>
  <c r="F572" i="36"/>
  <c r="F560" i="36"/>
  <c r="F548" i="36"/>
  <c r="F536" i="36"/>
  <c r="F524" i="36"/>
  <c r="F512" i="36"/>
  <c r="F500" i="36"/>
  <c r="F488" i="36"/>
  <c r="F476" i="36"/>
  <c r="F464" i="36"/>
  <c r="F452" i="36"/>
  <c r="F440" i="36"/>
  <c r="F428" i="36"/>
  <c r="F416" i="36"/>
  <c r="F404" i="36"/>
  <c r="F392" i="36"/>
  <c r="F380" i="36"/>
  <c r="F368" i="36"/>
  <c r="F356" i="36"/>
  <c r="F344" i="36"/>
  <c r="F332" i="36"/>
  <c r="F320" i="36"/>
  <c r="F308" i="36"/>
  <c r="F296" i="36"/>
  <c r="F284" i="36"/>
  <c r="F272" i="36"/>
  <c r="F260" i="36"/>
  <c r="F248" i="36"/>
  <c r="F236" i="36"/>
  <c r="F224" i="36"/>
  <c r="F212" i="36"/>
  <c r="F200" i="36"/>
  <c r="F188" i="36"/>
  <c r="F176" i="36"/>
  <c r="F152" i="36"/>
  <c r="F127" i="36"/>
  <c r="F101" i="36"/>
  <c r="AJ877" i="36"/>
  <c r="AJ805" i="36"/>
  <c r="AJ733" i="36"/>
  <c r="AJ661" i="36"/>
  <c r="AJ589" i="36"/>
  <c r="AJ517" i="36"/>
  <c r="AJ445" i="36"/>
  <c r="AJ373" i="36"/>
  <c r="AJ301" i="36"/>
  <c r="AJ229" i="36"/>
  <c r="AJ121" i="36"/>
  <c r="U217" i="36"/>
  <c r="U205" i="36"/>
  <c r="U193" i="36"/>
  <c r="U181" i="36"/>
  <c r="U169" i="36"/>
  <c r="U157" i="36"/>
  <c r="U145" i="36"/>
  <c r="U133" i="36"/>
  <c r="U121" i="36"/>
  <c r="U109" i="36"/>
  <c r="U97" i="36"/>
  <c r="F883" i="36"/>
  <c r="F871" i="36"/>
  <c r="F859" i="36"/>
  <c r="F847" i="36"/>
  <c r="F835" i="36"/>
  <c r="F823" i="36"/>
  <c r="F811" i="36"/>
  <c r="F799" i="36"/>
  <c r="F787" i="36"/>
  <c r="F775" i="36"/>
  <c r="F763" i="36"/>
  <c r="F751" i="36"/>
  <c r="F739" i="36"/>
  <c r="F727" i="36"/>
  <c r="F715" i="36"/>
  <c r="F703" i="36"/>
  <c r="F691" i="36"/>
  <c r="F679" i="36"/>
  <c r="F667" i="36"/>
  <c r="F655" i="36"/>
  <c r="F643" i="36"/>
  <c r="F631" i="36"/>
  <c r="F619" i="36"/>
  <c r="F607" i="36"/>
  <c r="F595" i="36"/>
  <c r="F583" i="36"/>
  <c r="F571" i="36"/>
  <c r="F559" i="36"/>
  <c r="F547" i="36"/>
  <c r="F535" i="36"/>
  <c r="F523" i="36"/>
  <c r="F511" i="36"/>
  <c r="F499" i="36"/>
  <c r="F487" i="36"/>
  <c r="F475" i="36"/>
  <c r="F463" i="36"/>
  <c r="F451" i="36"/>
  <c r="F439" i="36"/>
  <c r="F427" i="36"/>
  <c r="F415" i="36"/>
  <c r="F403" i="36"/>
  <c r="F391" i="36"/>
  <c r="F379" i="36"/>
  <c r="F367" i="36"/>
  <c r="F355" i="36"/>
  <c r="F343" i="36"/>
  <c r="F331" i="36"/>
  <c r="F319" i="36"/>
  <c r="F307" i="36"/>
  <c r="F295" i="36"/>
  <c r="F283" i="36"/>
  <c r="F271" i="36"/>
  <c r="F259" i="36"/>
  <c r="F247" i="36"/>
  <c r="F235" i="36"/>
  <c r="F223" i="36"/>
  <c r="F211" i="36"/>
  <c r="F199" i="36"/>
  <c r="F187" i="36"/>
  <c r="F175" i="36"/>
  <c r="F151" i="36"/>
  <c r="F126" i="36"/>
  <c r="F100" i="36"/>
  <c r="AJ867" i="36"/>
  <c r="AJ795" i="36"/>
  <c r="AJ723" i="36"/>
  <c r="AJ651" i="36"/>
  <c r="AJ579" i="36"/>
  <c r="AJ507" i="36"/>
  <c r="AJ435" i="36"/>
  <c r="AJ363" i="36"/>
  <c r="AJ291" i="36"/>
  <c r="AJ219" i="36"/>
  <c r="AJ106" i="36"/>
  <c r="U216" i="36"/>
  <c r="U204" i="36"/>
  <c r="U192" i="36"/>
  <c r="U180" i="36"/>
  <c r="U168" i="36"/>
  <c r="U156" i="36"/>
  <c r="U144" i="36"/>
  <c r="U132" i="36"/>
  <c r="U120" i="36"/>
  <c r="U108" i="36"/>
  <c r="U96" i="36"/>
  <c r="F882" i="36"/>
  <c r="F870" i="36"/>
  <c r="F858" i="36"/>
  <c r="F846" i="36"/>
  <c r="F834" i="36"/>
  <c r="F822" i="36"/>
  <c r="F810" i="36"/>
  <c r="F798" i="36"/>
  <c r="F786" i="36"/>
  <c r="F774" i="36"/>
  <c r="F762" i="36"/>
  <c r="F750" i="36"/>
  <c r="F738" i="36"/>
  <c r="F726" i="36"/>
  <c r="F714" i="36"/>
  <c r="F702" i="36"/>
  <c r="F690" i="36"/>
  <c r="F678" i="36"/>
  <c r="F666" i="36"/>
  <c r="F654" i="36"/>
  <c r="F642" i="36"/>
  <c r="F630" i="36"/>
  <c r="F618" i="36"/>
  <c r="F606" i="36"/>
  <c r="F594" i="36"/>
  <c r="F582" i="36"/>
  <c r="F570" i="36"/>
  <c r="F558" i="36"/>
  <c r="F546" i="36"/>
  <c r="F534" i="36"/>
  <c r="F522" i="36"/>
  <c r="F510" i="36"/>
  <c r="F498" i="36"/>
  <c r="F486" i="36"/>
  <c r="F474" i="36"/>
  <c r="F462" i="36"/>
  <c r="F450" i="36"/>
  <c r="F438" i="36"/>
  <c r="F426" i="36"/>
  <c r="F414" i="36"/>
  <c r="F402" i="36"/>
  <c r="F390" i="36"/>
  <c r="F378" i="36"/>
  <c r="F366" i="36"/>
  <c r="F354" i="36"/>
  <c r="F342" i="36"/>
  <c r="F330" i="36"/>
  <c r="F318" i="36"/>
  <c r="F306" i="36"/>
  <c r="F294" i="36"/>
  <c r="F282" i="36"/>
  <c r="F270" i="36"/>
  <c r="F258" i="36"/>
  <c r="F246" i="36"/>
  <c r="F234" i="36"/>
  <c r="F222" i="36"/>
  <c r="F210" i="36"/>
  <c r="F198" i="36"/>
  <c r="F186" i="36"/>
  <c r="F174" i="36"/>
  <c r="F150" i="36"/>
  <c r="F125" i="36"/>
  <c r="F99" i="36"/>
  <c r="AJ865" i="36"/>
  <c r="AJ793" i="36"/>
  <c r="AJ721" i="36"/>
  <c r="AJ649" i="36"/>
  <c r="AJ577" i="36"/>
  <c r="AJ505" i="36"/>
  <c r="AJ433" i="36"/>
  <c r="AJ361" i="36"/>
  <c r="AJ289" i="36"/>
  <c r="AJ217" i="36"/>
  <c r="U215" i="36"/>
  <c r="U203" i="36"/>
  <c r="U191" i="36"/>
  <c r="U179" i="36"/>
  <c r="U167" i="36"/>
  <c r="U155" i="36"/>
  <c r="U143" i="36"/>
  <c r="U131" i="36"/>
  <c r="U119" i="36"/>
  <c r="U107" i="36"/>
  <c r="U95" i="36"/>
  <c r="F881" i="36"/>
  <c r="F869" i="36"/>
  <c r="F857" i="36"/>
  <c r="F845" i="36"/>
  <c r="F833" i="36"/>
  <c r="F821" i="36"/>
  <c r="F809" i="36"/>
  <c r="F797" i="36"/>
  <c r="F785" i="36"/>
  <c r="F773" i="36"/>
  <c r="F761" i="36"/>
  <c r="F749" i="36"/>
  <c r="F737" i="36"/>
  <c r="F725" i="36"/>
  <c r="F713" i="36"/>
  <c r="F701" i="36"/>
  <c r="F689" i="36"/>
  <c r="F677" i="36"/>
  <c r="F665" i="36"/>
  <c r="F653" i="36"/>
  <c r="F641" i="36"/>
  <c r="F629" i="36"/>
  <c r="F617" i="36"/>
  <c r="F605" i="36"/>
  <c r="F593" i="36"/>
  <c r="F581" i="36"/>
  <c r="F569" i="36"/>
  <c r="F557" i="36"/>
  <c r="F545" i="36"/>
  <c r="F533" i="36"/>
  <c r="F521" i="36"/>
  <c r="F509" i="36"/>
  <c r="F497" i="36"/>
  <c r="F485" i="36"/>
  <c r="F473" i="36"/>
  <c r="F461" i="36"/>
  <c r="F449" i="36"/>
  <c r="F437" i="36"/>
  <c r="F425" i="36"/>
  <c r="F413" i="36"/>
  <c r="F401" i="36"/>
  <c r="F389" i="36"/>
  <c r="F377" i="36"/>
  <c r="F365" i="36"/>
  <c r="F353" i="36"/>
  <c r="F341" i="36"/>
  <c r="F329" i="36"/>
  <c r="F317" i="36"/>
  <c r="F305" i="36"/>
  <c r="F293" i="36"/>
  <c r="F281" i="36"/>
  <c r="F269" i="36"/>
  <c r="F257" i="36"/>
  <c r="F245" i="36"/>
  <c r="F233" i="36"/>
  <c r="F221" i="36"/>
  <c r="F209" i="36"/>
  <c r="F197" i="36"/>
  <c r="F185" i="36"/>
  <c r="F167" i="36"/>
  <c r="F143" i="36"/>
  <c r="F117" i="36"/>
  <c r="F122" i="36"/>
  <c r="AJ855" i="36"/>
  <c r="AJ783" i="36"/>
  <c r="AJ711" i="36"/>
  <c r="AJ639" i="36"/>
  <c r="AJ567" i="36"/>
  <c r="AJ495" i="36"/>
  <c r="AJ423" i="36"/>
  <c r="AJ351" i="36"/>
  <c r="AJ279" i="36"/>
  <c r="AJ207" i="36"/>
  <c r="U214" i="36"/>
  <c r="U202" i="36"/>
  <c r="U190" i="36"/>
  <c r="U178" i="36"/>
  <c r="U166" i="36"/>
  <c r="U154" i="36"/>
  <c r="U142" i="36"/>
  <c r="U130" i="36"/>
  <c r="U118" i="36"/>
  <c r="U106" i="36"/>
  <c r="U94" i="36"/>
  <c r="F880" i="36"/>
  <c r="F868" i="36"/>
  <c r="F856" i="36"/>
  <c r="F844" i="36"/>
  <c r="F832" i="36"/>
  <c r="F820" i="36"/>
  <c r="F808" i="36"/>
  <c r="F796" i="36"/>
  <c r="F784" i="36"/>
  <c r="F772" i="36"/>
  <c r="F760" i="36"/>
  <c r="F748" i="36"/>
  <c r="F736" i="36"/>
  <c r="F724" i="36"/>
  <c r="F712" i="36"/>
  <c r="F700" i="36"/>
  <c r="F688" i="36"/>
  <c r="F676" i="36"/>
  <c r="F664" i="36"/>
  <c r="F652" i="36"/>
  <c r="F640" i="36"/>
  <c r="F628" i="36"/>
  <c r="F616" i="36"/>
  <c r="F604" i="36"/>
  <c r="F592" i="36"/>
  <c r="F580" i="36"/>
  <c r="F568" i="36"/>
  <c r="F556" i="36"/>
  <c r="F544" i="36"/>
  <c r="F532" i="36"/>
  <c r="F520" i="36"/>
  <c r="F508" i="36"/>
  <c r="F496" i="36"/>
  <c r="F484" i="36"/>
  <c r="F472" i="36"/>
  <c r="F460" i="36"/>
  <c r="F448" i="36"/>
  <c r="F436" i="36"/>
  <c r="F424" i="36"/>
  <c r="F412" i="36"/>
  <c r="F400" i="36"/>
  <c r="F388" i="36"/>
  <c r="F376" i="36"/>
  <c r="F364" i="36"/>
  <c r="F352" i="36"/>
  <c r="F340" i="36"/>
  <c r="F328" i="36"/>
  <c r="F316" i="36"/>
  <c r="F304" i="36"/>
  <c r="F292" i="36"/>
  <c r="F280" i="36"/>
  <c r="F268" i="36"/>
  <c r="F256" i="36"/>
  <c r="F244" i="36"/>
  <c r="F232" i="36"/>
  <c r="F220" i="36"/>
  <c r="F208" i="36"/>
  <c r="F196" i="36"/>
  <c r="F184" i="36"/>
  <c r="F166" i="36"/>
  <c r="F142" i="36"/>
  <c r="F116" i="36"/>
  <c r="F115" i="36"/>
  <c r="AJ853" i="36"/>
  <c r="AJ781" i="36"/>
  <c r="AJ709" i="36"/>
  <c r="AJ637" i="36"/>
  <c r="AJ565" i="36"/>
  <c r="AJ493" i="36"/>
  <c r="AJ421" i="36"/>
  <c r="AJ349" i="36"/>
  <c r="AJ277" i="36"/>
  <c r="C100" i="26"/>
  <c r="C50" i="60"/>
  <c r="C50" i="26"/>
  <c r="F43" i="36"/>
  <c r="C99" i="26"/>
  <c r="C48" i="60"/>
  <c r="C49" i="26"/>
  <c r="C48" i="26"/>
  <c r="C98" i="26"/>
  <c r="C49" i="60"/>
  <c r="E17" i="7"/>
  <c r="J12" i="7"/>
  <c r="L17" i="7"/>
  <c r="L12" i="7"/>
  <c r="G44" i="36"/>
  <c r="C14" i="7"/>
  <c r="C31" i="7" s="1"/>
  <c r="AJ135" i="36"/>
  <c r="AJ119" i="36"/>
  <c r="AJ108" i="36"/>
  <c r="AJ95" i="36"/>
  <c r="AJ93" i="36"/>
  <c r="AJ159" i="36"/>
  <c r="AJ157" i="36"/>
  <c r="AJ147" i="36"/>
  <c r="F72" i="36"/>
  <c r="G72" i="36"/>
  <c r="F19" i="36"/>
  <c r="D72" i="36"/>
  <c r="D74" i="36"/>
  <c r="D86" i="36" s="1"/>
  <c r="D49" i="36"/>
  <c r="G20" i="36"/>
  <c r="G74" i="36"/>
  <c r="G86" i="36" s="1"/>
  <c r="E67" i="36"/>
  <c r="L14" i="36"/>
  <c r="D73" i="36"/>
  <c r="D48" i="36"/>
  <c r="L49" i="36"/>
  <c r="J19" i="36"/>
  <c r="J44" i="36"/>
  <c r="I68" i="36"/>
  <c r="J9" i="36"/>
  <c r="H20" i="36"/>
  <c r="G48" i="36"/>
  <c r="G14" i="36"/>
  <c r="F74" i="36"/>
  <c r="F86" i="36" s="1"/>
  <c r="G9" i="36"/>
  <c r="F48" i="36"/>
  <c r="E72" i="36"/>
  <c r="E14" i="36"/>
  <c r="E68" i="36"/>
  <c r="L19" i="36"/>
  <c r="L74" i="36"/>
  <c r="L86" i="36" s="1"/>
  <c r="L15" i="36"/>
  <c r="D19" i="36"/>
  <c r="D68" i="36"/>
  <c r="D44" i="36"/>
  <c r="L72" i="36"/>
  <c r="K73" i="36"/>
  <c r="J73" i="36"/>
  <c r="J20" i="36"/>
  <c r="I72" i="36"/>
  <c r="H74" i="36"/>
  <c r="H86" i="36" s="1"/>
  <c r="H67" i="36"/>
  <c r="E44" i="36"/>
  <c r="E43" i="36"/>
  <c r="K15" i="36"/>
  <c r="K49" i="36"/>
  <c r="I20" i="36"/>
  <c r="H14" i="36"/>
  <c r="G68" i="36"/>
  <c r="G73" i="36"/>
  <c r="G15" i="36"/>
  <c r="F68" i="36"/>
  <c r="F14" i="36"/>
  <c r="F67" i="36"/>
  <c r="K44" i="36"/>
  <c r="G67" i="36"/>
  <c r="F44" i="36"/>
  <c r="E74" i="36"/>
  <c r="E86" i="36" s="1"/>
  <c r="K72" i="36"/>
  <c r="L48" i="36"/>
  <c r="L20" i="36"/>
  <c r="K68" i="36"/>
  <c r="I44" i="36"/>
  <c r="J49" i="36"/>
  <c r="I15" i="36"/>
  <c r="I19" i="36"/>
  <c r="H72" i="36"/>
  <c r="K9" i="36"/>
  <c r="J15" i="36"/>
  <c r="H48" i="36"/>
  <c r="J48" i="36"/>
  <c r="J43" i="36"/>
  <c r="J14" i="36"/>
  <c r="L44" i="36"/>
  <c r="J68" i="36"/>
  <c r="H49" i="36"/>
  <c r="G43" i="36"/>
  <c r="D20" i="36"/>
  <c r="L68" i="36"/>
  <c r="L9" i="36"/>
  <c r="J67" i="36"/>
  <c r="H15" i="36"/>
  <c r="I74" i="36"/>
  <c r="I86" i="36" s="1"/>
  <c r="K48" i="36"/>
  <c r="L43" i="36"/>
  <c r="L67" i="36"/>
  <c r="H68" i="36"/>
  <c r="K20" i="36"/>
  <c r="J72" i="36"/>
  <c r="I67" i="36"/>
  <c r="I49" i="36"/>
  <c r="I43" i="36"/>
  <c r="H73" i="36"/>
  <c r="H85" i="36" s="1"/>
  <c r="H19" i="36"/>
  <c r="K74" i="36"/>
  <c r="K86" i="36" s="1"/>
  <c r="I48" i="36"/>
  <c r="I9" i="36"/>
  <c r="I73" i="36"/>
  <c r="I85" i="36" s="1"/>
  <c r="H43" i="36"/>
  <c r="H44" i="36"/>
  <c r="H9" i="36"/>
  <c r="G49" i="36"/>
  <c r="F73" i="36"/>
  <c r="F85" i="36" s="1"/>
  <c r="K14" i="36"/>
  <c r="K67" i="36"/>
  <c r="K43" i="36"/>
  <c r="J74" i="36"/>
  <c r="J86" i="36" s="1"/>
  <c r="F20" i="36"/>
  <c r="F9" i="36"/>
  <c r="E48" i="36"/>
  <c r="E20" i="36"/>
  <c r="G19" i="36"/>
  <c r="E19" i="36"/>
  <c r="K19" i="36"/>
  <c r="I14" i="36"/>
  <c r="F15" i="36"/>
  <c r="E49" i="36"/>
  <c r="L73" i="36"/>
  <c r="D43" i="36"/>
  <c r="D67" i="36"/>
  <c r="D9" i="36"/>
  <c r="D14" i="36"/>
  <c r="E9" i="36"/>
  <c r="D15" i="36"/>
  <c r="F49" i="36"/>
  <c r="E73" i="36"/>
  <c r="E15" i="36"/>
  <c r="E14" i="7"/>
  <c r="E31" i="7" s="1"/>
  <c r="F12" i="7"/>
  <c r="I14" i="7"/>
  <c r="I31" i="7" s="1"/>
  <c r="F17" i="7"/>
  <c r="H17" i="7"/>
  <c r="J17" i="7"/>
  <c r="C17" i="7"/>
  <c r="G17" i="7"/>
  <c r="D17" i="7"/>
  <c r="I17" i="7"/>
  <c r="J14" i="7"/>
  <c r="J31" i="7" s="1"/>
  <c r="F14" i="7"/>
  <c r="F31" i="7" s="1"/>
  <c r="C12" i="7"/>
  <c r="D12" i="7"/>
  <c r="G14" i="7"/>
  <c r="G31" i="7" s="1"/>
  <c r="H12" i="7"/>
  <c r="D14" i="7"/>
  <c r="D31" i="7" s="1"/>
  <c r="L14" i="7"/>
  <c r="L31" i="7" s="1"/>
  <c r="K14" i="7"/>
  <c r="K31" i="7" s="1"/>
  <c r="E12" i="7"/>
  <c r="G12" i="7"/>
  <c r="AJ96" i="36"/>
  <c r="AJ109" i="36"/>
  <c r="AJ123" i="36"/>
  <c r="AJ136" i="36"/>
  <c r="AJ148" i="36"/>
  <c r="AJ160" i="36"/>
  <c r="AJ172" i="36"/>
  <c r="AJ184" i="36"/>
  <c r="AJ196" i="36"/>
  <c r="AJ208" i="36"/>
  <c r="AJ220" i="36"/>
  <c r="AJ232" i="36"/>
  <c r="AJ244" i="36"/>
  <c r="AJ256" i="36"/>
  <c r="AJ268" i="36"/>
  <c r="AJ280" i="36"/>
  <c r="AJ292" i="36"/>
  <c r="AJ304" i="36"/>
  <c r="AJ316" i="36"/>
  <c r="AJ328" i="36"/>
  <c r="AJ340" i="36"/>
  <c r="AJ352" i="36"/>
  <c r="AJ364" i="36"/>
  <c r="AJ376" i="36"/>
  <c r="AJ388" i="36"/>
  <c r="AJ400" i="36"/>
  <c r="AJ412" i="36"/>
  <c r="AJ424" i="36"/>
  <c r="AJ436" i="36"/>
  <c r="AJ448" i="36"/>
  <c r="AJ460" i="36"/>
  <c r="AJ472" i="36"/>
  <c r="AJ484" i="36"/>
  <c r="AJ496" i="36"/>
  <c r="AJ508" i="36"/>
  <c r="AJ520" i="36"/>
  <c r="AJ532" i="36"/>
  <c r="AJ544" i="36"/>
  <c r="AJ556" i="36"/>
  <c r="AJ568" i="36"/>
  <c r="AJ580" i="36"/>
  <c r="AJ592" i="36"/>
  <c r="AJ604" i="36"/>
  <c r="AJ616" i="36"/>
  <c r="AJ628" i="36"/>
  <c r="AJ640" i="36"/>
  <c r="AJ652" i="36"/>
  <c r="AJ664" i="36"/>
  <c r="AJ676" i="36"/>
  <c r="AJ688" i="36"/>
  <c r="AJ700" i="36"/>
  <c r="AJ712" i="36"/>
  <c r="AJ724" i="36"/>
  <c r="AJ736" i="36"/>
  <c r="AJ748" i="36"/>
  <c r="AJ760" i="36"/>
  <c r="AJ772" i="36"/>
  <c r="AJ784" i="36"/>
  <c r="AJ796" i="36"/>
  <c r="AJ808" i="36"/>
  <c r="AJ820" i="36"/>
  <c r="AJ832" i="36"/>
  <c r="AJ844" i="36"/>
  <c r="AJ856" i="36"/>
  <c r="AJ868" i="36"/>
  <c r="AJ880" i="36"/>
  <c r="AJ97" i="36"/>
  <c r="AJ110" i="36"/>
  <c r="AJ124" i="36"/>
  <c r="AJ137" i="36"/>
  <c r="AJ149" i="36"/>
  <c r="AJ161" i="36"/>
  <c r="AJ173" i="36"/>
  <c r="AJ185" i="36"/>
  <c r="AJ197" i="36"/>
  <c r="AJ209" i="36"/>
  <c r="AJ221" i="36"/>
  <c r="AJ233" i="36"/>
  <c r="AJ245" i="36"/>
  <c r="AJ257" i="36"/>
  <c r="AJ269" i="36"/>
  <c r="AJ281" i="36"/>
  <c r="AJ293" i="36"/>
  <c r="AJ305" i="36"/>
  <c r="AJ317" i="36"/>
  <c r="AJ329" i="36"/>
  <c r="AJ341" i="36"/>
  <c r="AJ353" i="36"/>
  <c r="AJ365" i="36"/>
  <c r="AJ377" i="36"/>
  <c r="AJ389" i="36"/>
  <c r="AJ401" i="36"/>
  <c r="AJ413" i="36"/>
  <c r="AJ425" i="36"/>
  <c r="AJ437" i="36"/>
  <c r="AJ449" i="36"/>
  <c r="AJ461" i="36"/>
  <c r="AJ473" i="36"/>
  <c r="AJ485" i="36"/>
  <c r="AJ497" i="36"/>
  <c r="AJ509" i="36"/>
  <c r="AJ521" i="36"/>
  <c r="AJ533" i="36"/>
  <c r="AJ545" i="36"/>
  <c r="AJ557" i="36"/>
  <c r="AJ569" i="36"/>
  <c r="AJ581" i="36"/>
  <c r="AJ593" i="36"/>
  <c r="AJ605" i="36"/>
  <c r="AJ617" i="36"/>
  <c r="AJ629" i="36"/>
  <c r="AJ641" i="36"/>
  <c r="AJ653" i="36"/>
  <c r="AJ665" i="36"/>
  <c r="AJ677" i="36"/>
  <c r="AJ689" i="36"/>
  <c r="AJ701" i="36"/>
  <c r="AJ713" i="36"/>
  <c r="AJ725" i="36"/>
  <c r="AJ737" i="36"/>
  <c r="AJ749" i="36"/>
  <c r="AJ761" i="36"/>
  <c r="AJ773" i="36"/>
  <c r="AJ785" i="36"/>
  <c r="AJ797" i="36"/>
  <c r="AJ809" i="36"/>
  <c r="AJ821" i="36"/>
  <c r="AJ833" i="36"/>
  <c r="AJ845" i="36"/>
  <c r="AJ857" i="36"/>
  <c r="AJ869" i="36"/>
  <c r="AJ881" i="36"/>
  <c r="AJ99" i="36"/>
  <c r="AJ111" i="36"/>
  <c r="AJ125" i="36"/>
  <c r="AJ138" i="36"/>
  <c r="AJ150" i="36"/>
  <c r="AJ162" i="36"/>
  <c r="AJ174" i="36"/>
  <c r="AJ186" i="36"/>
  <c r="AJ198" i="36"/>
  <c r="AJ210" i="36"/>
  <c r="AJ222" i="36"/>
  <c r="AJ234" i="36"/>
  <c r="AJ246" i="36"/>
  <c r="AJ258" i="36"/>
  <c r="AJ270" i="36"/>
  <c r="AJ282" i="36"/>
  <c r="AJ294" i="36"/>
  <c r="AJ306" i="36"/>
  <c r="AJ318" i="36"/>
  <c r="AJ330" i="36"/>
  <c r="AJ342" i="36"/>
  <c r="AJ354" i="36"/>
  <c r="AJ366" i="36"/>
  <c r="AJ378" i="36"/>
  <c r="AJ390" i="36"/>
  <c r="AJ402" i="36"/>
  <c r="AJ414" i="36"/>
  <c r="AJ426" i="36"/>
  <c r="AJ438" i="36"/>
  <c r="AJ450" i="36"/>
  <c r="AJ462" i="36"/>
  <c r="AJ474" i="36"/>
  <c r="AJ486" i="36"/>
  <c r="AJ498" i="36"/>
  <c r="AJ510" i="36"/>
  <c r="AJ522" i="36"/>
  <c r="AJ534" i="36"/>
  <c r="AJ546" i="36"/>
  <c r="AJ558" i="36"/>
  <c r="AJ570" i="36"/>
  <c r="AJ582" i="36"/>
  <c r="AJ594" i="36"/>
  <c r="AJ606" i="36"/>
  <c r="AJ618" i="36"/>
  <c r="AJ630" i="36"/>
  <c r="AJ642" i="36"/>
  <c r="AJ654" i="36"/>
  <c r="AJ666" i="36"/>
  <c r="AJ678" i="36"/>
  <c r="AJ690" i="36"/>
  <c r="AJ702" i="36"/>
  <c r="AJ714" i="36"/>
  <c r="AJ726" i="36"/>
  <c r="AJ738" i="36"/>
  <c r="AJ750" i="36"/>
  <c r="AJ762" i="36"/>
  <c r="AJ774" i="36"/>
  <c r="AJ786" i="36"/>
  <c r="AJ798" i="36"/>
  <c r="AJ810" i="36"/>
  <c r="AJ822" i="36"/>
  <c r="AJ834" i="36"/>
  <c r="AJ846" i="36"/>
  <c r="AJ858" i="36"/>
  <c r="AJ870" i="36"/>
  <c r="AJ882" i="36"/>
  <c r="F128" i="36"/>
  <c r="F105" i="36"/>
  <c r="F118" i="36"/>
  <c r="F132" i="36"/>
  <c r="F144" i="36"/>
  <c r="F156" i="36"/>
  <c r="F168" i="36"/>
  <c r="AJ100" i="36"/>
  <c r="AJ112" i="36"/>
  <c r="AJ126" i="36"/>
  <c r="AJ139" i="36"/>
  <c r="AJ151" i="36"/>
  <c r="AJ163" i="36"/>
  <c r="AJ175" i="36"/>
  <c r="AJ187" i="36"/>
  <c r="AJ199" i="36"/>
  <c r="AJ211" i="36"/>
  <c r="AJ223" i="36"/>
  <c r="AJ235" i="36"/>
  <c r="AJ247" i="36"/>
  <c r="AJ259" i="36"/>
  <c r="AJ271" i="36"/>
  <c r="AJ283" i="36"/>
  <c r="AJ295" i="36"/>
  <c r="AJ307" i="36"/>
  <c r="AJ319" i="36"/>
  <c r="AJ331" i="36"/>
  <c r="AJ343" i="36"/>
  <c r="AJ355" i="36"/>
  <c r="AJ367" i="36"/>
  <c r="AJ379" i="36"/>
  <c r="AJ391" i="36"/>
  <c r="AJ403" i="36"/>
  <c r="AJ415" i="36"/>
  <c r="AJ427" i="36"/>
  <c r="AJ439" i="36"/>
  <c r="AJ451" i="36"/>
  <c r="AJ463" i="36"/>
  <c r="AJ475" i="36"/>
  <c r="AJ487" i="36"/>
  <c r="AJ499" i="36"/>
  <c r="AJ511" i="36"/>
  <c r="AJ523" i="36"/>
  <c r="AJ535" i="36"/>
  <c r="AJ547" i="36"/>
  <c r="AJ559" i="36"/>
  <c r="AJ571" i="36"/>
  <c r="AJ583" i="36"/>
  <c r="AJ595" i="36"/>
  <c r="AJ607" i="36"/>
  <c r="AJ619" i="36"/>
  <c r="AJ631" i="36"/>
  <c r="AJ643" i="36"/>
  <c r="AJ655" i="36"/>
  <c r="AJ667" i="36"/>
  <c r="AJ679" i="36"/>
  <c r="AJ691" i="36"/>
  <c r="AJ703" i="36"/>
  <c r="AJ715" i="36"/>
  <c r="AJ727" i="36"/>
  <c r="AJ739" i="36"/>
  <c r="AJ751" i="36"/>
  <c r="AJ763" i="36"/>
  <c r="AJ775" i="36"/>
  <c r="AJ787" i="36"/>
  <c r="AJ799" i="36"/>
  <c r="AJ811" i="36"/>
  <c r="AJ823" i="36"/>
  <c r="AJ835" i="36"/>
  <c r="AJ847" i="36"/>
  <c r="AJ859" i="36"/>
  <c r="AJ871" i="36"/>
  <c r="AJ883" i="36"/>
  <c r="F93" i="36"/>
  <c r="F106" i="36"/>
  <c r="F119" i="36"/>
  <c r="F133" i="36"/>
  <c r="F145" i="36"/>
  <c r="F157" i="36"/>
  <c r="F169" i="36"/>
  <c r="AJ101" i="36"/>
  <c r="AJ113" i="36"/>
  <c r="AJ127" i="36"/>
  <c r="AJ140" i="36"/>
  <c r="AJ152" i="36"/>
  <c r="AJ164" i="36"/>
  <c r="AJ176" i="36"/>
  <c r="AJ188" i="36"/>
  <c r="AJ200" i="36"/>
  <c r="AJ212" i="36"/>
  <c r="AJ224" i="36"/>
  <c r="AJ236" i="36"/>
  <c r="AJ248" i="36"/>
  <c r="AJ260" i="36"/>
  <c r="AJ272" i="36"/>
  <c r="AJ284" i="36"/>
  <c r="AJ296" i="36"/>
  <c r="AJ308" i="36"/>
  <c r="AJ320" i="36"/>
  <c r="AJ332" i="36"/>
  <c r="AJ344" i="36"/>
  <c r="AJ356" i="36"/>
  <c r="AJ368" i="36"/>
  <c r="AJ380" i="36"/>
  <c r="AJ392" i="36"/>
  <c r="AJ404" i="36"/>
  <c r="AJ416" i="36"/>
  <c r="AJ428" i="36"/>
  <c r="AJ440" i="36"/>
  <c r="AJ452" i="36"/>
  <c r="AJ464" i="36"/>
  <c r="AJ476" i="36"/>
  <c r="AJ488" i="36"/>
  <c r="AJ500" i="36"/>
  <c r="AJ512" i="36"/>
  <c r="AJ524" i="36"/>
  <c r="AJ536" i="36"/>
  <c r="AJ548" i="36"/>
  <c r="AJ560" i="36"/>
  <c r="AJ572" i="36"/>
  <c r="AJ584" i="36"/>
  <c r="AJ596" i="36"/>
  <c r="AJ608" i="36"/>
  <c r="AJ620" i="36"/>
  <c r="AJ632" i="36"/>
  <c r="AJ644" i="36"/>
  <c r="AJ656" i="36"/>
  <c r="AJ668" i="36"/>
  <c r="AJ680" i="36"/>
  <c r="AJ692" i="36"/>
  <c r="AJ704" i="36"/>
  <c r="AJ716" i="36"/>
  <c r="AJ728" i="36"/>
  <c r="AJ740" i="36"/>
  <c r="AJ752" i="36"/>
  <c r="AJ764" i="36"/>
  <c r="AJ776" i="36"/>
  <c r="AJ788" i="36"/>
  <c r="AJ800" i="36"/>
  <c r="AJ812" i="36"/>
  <c r="AJ824" i="36"/>
  <c r="AJ836" i="36"/>
  <c r="AJ848" i="36"/>
  <c r="AJ860" i="36"/>
  <c r="AJ872" i="36"/>
  <c r="AJ884" i="36"/>
  <c r="F94" i="36"/>
  <c r="F107" i="36"/>
  <c r="F120" i="36"/>
  <c r="F134" i="36"/>
  <c r="F146" i="36"/>
  <c r="F158" i="36"/>
  <c r="F170" i="36"/>
  <c r="AJ98" i="36"/>
  <c r="AJ102" i="36"/>
  <c r="AJ114" i="36"/>
  <c r="AJ129" i="36"/>
  <c r="AJ141" i="36"/>
  <c r="AJ153" i="36"/>
  <c r="AJ165" i="36"/>
  <c r="AJ177" i="36"/>
  <c r="AJ189" i="36"/>
  <c r="AJ201" i="36"/>
  <c r="AJ213" i="36"/>
  <c r="AJ225" i="36"/>
  <c r="AJ237" i="36"/>
  <c r="AJ249" i="36"/>
  <c r="AJ261" i="36"/>
  <c r="AJ273" i="36"/>
  <c r="AJ285" i="36"/>
  <c r="AJ297" i="36"/>
  <c r="AJ309" i="36"/>
  <c r="AJ321" i="36"/>
  <c r="AJ333" i="36"/>
  <c r="AJ345" i="36"/>
  <c r="AJ357" i="36"/>
  <c r="AJ369" i="36"/>
  <c r="AJ381" i="36"/>
  <c r="AJ393" i="36"/>
  <c r="AJ405" i="36"/>
  <c r="AJ417" i="36"/>
  <c r="AJ429" i="36"/>
  <c r="AJ441" i="36"/>
  <c r="AJ453" i="36"/>
  <c r="AJ465" i="36"/>
  <c r="AJ477" i="36"/>
  <c r="AJ489" i="36"/>
  <c r="AJ501" i="36"/>
  <c r="AJ513" i="36"/>
  <c r="AJ525" i="36"/>
  <c r="AJ537" i="36"/>
  <c r="AJ549" i="36"/>
  <c r="AJ561" i="36"/>
  <c r="AJ573" i="36"/>
  <c r="AJ585" i="36"/>
  <c r="AJ597" i="36"/>
  <c r="AJ609" i="36"/>
  <c r="AJ621" i="36"/>
  <c r="AJ633" i="36"/>
  <c r="AJ645" i="36"/>
  <c r="AJ657" i="36"/>
  <c r="AJ669" i="36"/>
  <c r="AJ681" i="36"/>
  <c r="AJ693" i="36"/>
  <c r="AJ705" i="36"/>
  <c r="AJ717" i="36"/>
  <c r="AJ729" i="36"/>
  <c r="AJ741" i="36"/>
  <c r="AJ753" i="36"/>
  <c r="AJ765" i="36"/>
  <c r="AJ777" i="36"/>
  <c r="AJ789" i="36"/>
  <c r="AJ801" i="36"/>
  <c r="AJ813" i="36"/>
  <c r="AJ825" i="36"/>
  <c r="AJ837" i="36"/>
  <c r="AJ849" i="36"/>
  <c r="AJ861" i="36"/>
  <c r="AJ873" i="36"/>
  <c r="AJ885" i="36"/>
  <c r="F95" i="36"/>
  <c r="F108" i="36"/>
  <c r="F121" i="36"/>
  <c r="F135" i="36"/>
  <c r="F147" i="36"/>
  <c r="F159" i="36"/>
  <c r="F171" i="36"/>
  <c r="AJ115" i="36"/>
  <c r="AJ103" i="36"/>
  <c r="AJ116" i="36"/>
  <c r="AJ130" i="36"/>
  <c r="AJ142" i="36"/>
  <c r="AJ154" i="36"/>
  <c r="AJ166" i="36"/>
  <c r="AJ178" i="36"/>
  <c r="AJ190" i="36"/>
  <c r="AJ202" i="36"/>
  <c r="AJ214" i="36"/>
  <c r="AJ226" i="36"/>
  <c r="AJ238" i="36"/>
  <c r="AJ250" i="36"/>
  <c r="AJ262" i="36"/>
  <c r="AJ274" i="36"/>
  <c r="AJ286" i="36"/>
  <c r="AJ298" i="36"/>
  <c r="AJ310" i="36"/>
  <c r="AJ322" i="36"/>
  <c r="AJ334" i="36"/>
  <c r="AJ346" i="36"/>
  <c r="AJ358" i="36"/>
  <c r="AJ370" i="36"/>
  <c r="AJ382" i="36"/>
  <c r="AJ394" i="36"/>
  <c r="AJ406" i="36"/>
  <c r="AJ418" i="36"/>
  <c r="AJ430" i="36"/>
  <c r="AJ442" i="36"/>
  <c r="AJ454" i="36"/>
  <c r="AJ466" i="36"/>
  <c r="AJ478" i="36"/>
  <c r="AJ490" i="36"/>
  <c r="AJ502" i="36"/>
  <c r="AJ514" i="36"/>
  <c r="AJ526" i="36"/>
  <c r="AJ538" i="36"/>
  <c r="AJ550" i="36"/>
  <c r="AJ562" i="36"/>
  <c r="AJ574" i="36"/>
  <c r="AJ586" i="36"/>
  <c r="AJ598" i="36"/>
  <c r="AJ610" i="36"/>
  <c r="AJ622" i="36"/>
  <c r="AJ634" i="36"/>
  <c r="AJ658" i="36"/>
  <c r="AJ670" i="36"/>
  <c r="AJ682" i="36"/>
  <c r="AJ694" i="36"/>
  <c r="AJ706" i="36"/>
  <c r="AJ718" i="36"/>
  <c r="AJ730" i="36"/>
  <c r="AJ742" i="36"/>
  <c r="AJ754" i="36"/>
  <c r="AJ766" i="36"/>
  <c r="AJ778" i="36"/>
  <c r="AJ790" i="36"/>
  <c r="AJ802" i="36"/>
  <c r="AJ814" i="36"/>
  <c r="AJ826" i="36"/>
  <c r="AJ838" i="36"/>
  <c r="AJ850" i="36"/>
  <c r="AJ862" i="36"/>
  <c r="AJ874" i="36"/>
  <c r="AJ886" i="36"/>
  <c r="F96" i="36"/>
  <c r="F109" i="36"/>
  <c r="F123" i="36"/>
  <c r="F136" i="36"/>
  <c r="F148" i="36"/>
  <c r="F160" i="36"/>
  <c r="F172" i="36"/>
  <c r="AJ122" i="36"/>
  <c r="AJ104" i="36"/>
  <c r="AJ117" i="36"/>
  <c r="AJ131" i="36"/>
  <c r="AJ143" i="36"/>
  <c r="AJ155" i="36"/>
  <c r="AJ167" i="36"/>
  <c r="AJ179" i="36"/>
  <c r="AJ191" i="36"/>
  <c r="AJ203" i="36"/>
  <c r="AJ215" i="36"/>
  <c r="AJ227" i="36"/>
  <c r="AJ239" i="36"/>
  <c r="AJ251" i="36"/>
  <c r="AJ263" i="36"/>
  <c r="AJ275" i="36"/>
  <c r="AJ287" i="36"/>
  <c r="AJ299" i="36"/>
  <c r="AJ311" i="36"/>
  <c r="AJ323" i="36"/>
  <c r="AJ335" i="36"/>
  <c r="AJ347" i="36"/>
  <c r="AJ359" i="36"/>
  <c r="AJ371" i="36"/>
  <c r="AJ383" i="36"/>
  <c r="AJ395" i="36"/>
  <c r="AJ407" i="36"/>
  <c r="AJ419" i="36"/>
  <c r="AJ431" i="36"/>
  <c r="AJ443" i="36"/>
  <c r="AJ455" i="36"/>
  <c r="AJ467" i="36"/>
  <c r="AJ479" i="36"/>
  <c r="AJ491" i="36"/>
  <c r="AJ503" i="36"/>
  <c r="AJ515" i="36"/>
  <c r="AJ527" i="36"/>
  <c r="AJ539" i="36"/>
  <c r="AJ551" i="36"/>
  <c r="AJ563" i="36"/>
  <c r="AJ575" i="36"/>
  <c r="AJ587" i="36"/>
  <c r="AJ599" i="36"/>
  <c r="AJ611" i="36"/>
  <c r="AJ623" i="36"/>
  <c r="AJ635" i="36"/>
  <c r="AJ647" i="36"/>
  <c r="AJ659" i="36"/>
  <c r="AJ671" i="36"/>
  <c r="AJ683" i="36"/>
  <c r="AJ695" i="36"/>
  <c r="AJ707" i="36"/>
  <c r="AJ719" i="36"/>
  <c r="AJ731" i="36"/>
  <c r="AJ743" i="36"/>
  <c r="AJ755" i="36"/>
  <c r="AJ767" i="36"/>
  <c r="AJ779" i="36"/>
  <c r="AJ791" i="36"/>
  <c r="AJ803" i="36"/>
  <c r="AJ815" i="36"/>
  <c r="AJ827" i="36"/>
  <c r="AJ839" i="36"/>
  <c r="AJ851" i="36"/>
  <c r="AJ863" i="36"/>
  <c r="AJ875" i="36"/>
  <c r="AJ887" i="36"/>
  <c r="F97" i="36"/>
  <c r="F110" i="36"/>
  <c r="F124" i="36"/>
  <c r="F137" i="36"/>
  <c r="F149" i="36"/>
  <c r="F161" i="36"/>
  <c r="F173" i="36"/>
  <c r="AJ128" i="36"/>
  <c r="AJ105" i="36"/>
  <c r="AJ118" i="36"/>
  <c r="AJ132" i="36"/>
  <c r="AJ144" i="36"/>
  <c r="AJ156" i="36"/>
  <c r="AJ168" i="36"/>
  <c r="AJ180" i="36"/>
  <c r="AJ192" i="36"/>
  <c r="AJ204" i="36"/>
  <c r="AJ216" i="36"/>
  <c r="AJ228" i="36"/>
  <c r="AJ240" i="36"/>
  <c r="AJ252" i="36"/>
  <c r="AJ264" i="36"/>
  <c r="AJ276" i="36"/>
  <c r="AJ288" i="36"/>
  <c r="AJ300" i="36"/>
  <c r="AJ312" i="36"/>
  <c r="AJ324" i="36"/>
  <c r="AJ336" i="36"/>
  <c r="AJ348" i="36"/>
  <c r="AJ360" i="36"/>
  <c r="AJ372" i="36"/>
  <c r="AJ384" i="36"/>
  <c r="AJ396" i="36"/>
  <c r="AJ408" i="36"/>
  <c r="AJ420" i="36"/>
  <c r="AJ432" i="36"/>
  <c r="AJ444" i="36"/>
  <c r="AJ456" i="36"/>
  <c r="AJ468" i="36"/>
  <c r="AJ480" i="36"/>
  <c r="AJ492" i="36"/>
  <c r="AJ504" i="36"/>
  <c r="AJ516" i="36"/>
  <c r="AJ528" i="36"/>
  <c r="AJ540" i="36"/>
  <c r="AJ552" i="36"/>
  <c r="AJ564" i="36"/>
  <c r="AJ576" i="36"/>
  <c r="AJ588" i="36"/>
  <c r="AJ600" i="36"/>
  <c r="AJ612" i="36"/>
  <c r="AJ624" i="36"/>
  <c r="AJ636" i="36"/>
  <c r="AJ648" i="36"/>
  <c r="AJ660" i="36"/>
  <c r="AJ672" i="36"/>
  <c r="AJ684" i="36"/>
  <c r="AJ696" i="36"/>
  <c r="AJ708" i="36"/>
  <c r="AJ720" i="36"/>
  <c r="AJ732" i="36"/>
  <c r="AJ744" i="36"/>
  <c r="AJ756" i="36"/>
  <c r="AJ768" i="36"/>
  <c r="AJ780" i="36"/>
  <c r="AJ792" i="36"/>
  <c r="AJ804" i="36"/>
  <c r="AJ816" i="36"/>
  <c r="AJ828" i="36"/>
  <c r="AJ840" i="36"/>
  <c r="AJ852" i="36"/>
  <c r="AJ864" i="36"/>
  <c r="AJ876" i="36"/>
  <c r="AJ94" i="36"/>
  <c r="AJ107" i="36"/>
  <c r="AJ120" i="36"/>
  <c r="AJ134" i="36"/>
  <c r="AJ146" i="36"/>
  <c r="AJ158" i="36"/>
  <c r="AJ170" i="36"/>
  <c r="AJ182" i="36"/>
  <c r="AJ194" i="36"/>
  <c r="AJ206" i="36"/>
  <c r="AJ218" i="36"/>
  <c r="AJ230" i="36"/>
  <c r="AJ242" i="36"/>
  <c r="AJ254" i="36"/>
  <c r="AJ266" i="36"/>
  <c r="AJ278" i="36"/>
  <c r="AJ290" i="36"/>
  <c r="AJ302" i="36"/>
  <c r="AJ314" i="36"/>
  <c r="AJ326" i="36"/>
  <c r="AJ338" i="36"/>
  <c r="AJ350" i="36"/>
  <c r="AJ362" i="36"/>
  <c r="AJ374" i="36"/>
  <c r="AJ386" i="36"/>
  <c r="AJ398" i="36"/>
  <c r="AJ410" i="36"/>
  <c r="AJ422" i="36"/>
  <c r="AJ434" i="36"/>
  <c r="AJ446" i="36"/>
  <c r="AJ458" i="36"/>
  <c r="AJ470" i="36"/>
  <c r="AJ482" i="36"/>
  <c r="AJ494" i="36"/>
  <c r="AJ506" i="36"/>
  <c r="AJ518" i="36"/>
  <c r="AJ530" i="36"/>
  <c r="AJ542" i="36"/>
  <c r="AJ554" i="36"/>
  <c r="AJ566" i="36"/>
  <c r="AJ578" i="36"/>
  <c r="AJ590" i="36"/>
  <c r="AJ602" i="36"/>
  <c r="AJ614" i="36"/>
  <c r="AJ626" i="36"/>
  <c r="AJ638" i="36"/>
  <c r="AJ650" i="36"/>
  <c r="AJ662" i="36"/>
  <c r="AJ674" i="36"/>
  <c r="AJ686" i="36"/>
  <c r="AJ698" i="36"/>
  <c r="AJ710" i="36"/>
  <c r="AJ722" i="36"/>
  <c r="AJ734" i="36"/>
  <c r="AJ746" i="36"/>
  <c r="AJ758" i="36"/>
  <c r="AJ770" i="36"/>
  <c r="AJ782" i="36"/>
  <c r="AJ794" i="36"/>
  <c r="AJ806" i="36"/>
  <c r="AJ818" i="36"/>
  <c r="AJ830" i="36"/>
  <c r="AJ842" i="36"/>
  <c r="AJ854" i="36"/>
  <c r="AJ866" i="36"/>
  <c r="AJ878" i="36"/>
  <c r="AJ890" i="36"/>
  <c r="K12" i="7"/>
  <c r="H14" i="7"/>
  <c r="H31" i="7" s="1"/>
  <c r="I12" i="7"/>
  <c r="K17" i="7"/>
  <c r="C10" i="2" l="1"/>
  <c r="C67" i="36"/>
  <c r="E85" i="36"/>
  <c r="G85" i="36"/>
  <c r="D85" i="36"/>
  <c r="D84" i="36"/>
  <c r="L85" i="36"/>
  <c r="G84" i="36"/>
  <c r="I84" i="36"/>
  <c r="C48" i="36"/>
  <c r="C20" i="36"/>
  <c r="C73" i="36"/>
  <c r="C44" i="36"/>
  <c r="C14" i="36"/>
  <c r="H84" i="36"/>
  <c r="E84" i="36"/>
  <c r="C9" i="36"/>
  <c r="C72" i="36"/>
  <c r="C49" i="36"/>
  <c r="C43" i="36"/>
  <c r="F84" i="36"/>
  <c r="C19" i="36"/>
  <c r="C74" i="36"/>
  <c r="C86" i="36" s="1"/>
  <c r="J85" i="36"/>
  <c r="L84" i="36"/>
  <c r="K84" i="36"/>
  <c r="J84" i="36"/>
  <c r="K85" i="36"/>
  <c r="C85" i="36" l="1"/>
  <c r="C84" i="36"/>
  <c r="AJ646" i="36" l="1"/>
  <c r="C50" i="36" s="1"/>
  <c r="AK646" i="36"/>
  <c r="D50" i="36" s="1"/>
  <c r="AL646" i="36"/>
  <c r="E50" i="36" s="1"/>
  <c r="AM646" i="36"/>
  <c r="F50" i="36" s="1"/>
  <c r="AN646" i="36"/>
  <c r="G50" i="36" s="1"/>
  <c r="AO646" i="36"/>
  <c r="H50" i="36" s="1"/>
  <c r="AP646" i="36"/>
  <c r="I50" i="36" s="1"/>
  <c r="AJ888" i="36"/>
  <c r="C45" i="36" s="1"/>
  <c r="AK888" i="36"/>
  <c r="D45" i="36" s="1"/>
  <c r="AL888" i="36"/>
  <c r="E45" i="36" s="1"/>
  <c r="AM888" i="36"/>
  <c r="F45" i="36" s="1"/>
  <c r="AN888" i="36"/>
  <c r="G45" i="36" s="1"/>
  <c r="AO888" i="36"/>
  <c r="H45" i="36" s="1"/>
  <c r="AP888" i="36"/>
  <c r="I45" i="36" s="1"/>
  <c r="C18" i="7"/>
  <c r="U701" i="36"/>
  <c r="V701" i="36"/>
  <c r="W701" i="36"/>
  <c r="X701" i="36"/>
  <c r="Y701" i="36"/>
  <c r="Z701" i="36"/>
  <c r="AA701" i="36"/>
  <c r="U856" i="36"/>
  <c r="X856" i="36"/>
  <c r="U584" i="36"/>
  <c r="V584" i="36"/>
  <c r="W584" i="36"/>
  <c r="X584" i="36"/>
  <c r="Y584" i="36"/>
  <c r="Z584" i="36"/>
  <c r="AA584" i="36"/>
  <c r="U675" i="36"/>
  <c r="V675" i="36"/>
  <c r="W675" i="36"/>
  <c r="X675" i="36"/>
  <c r="Y675" i="36"/>
  <c r="Z675" i="36"/>
  <c r="AA675" i="36"/>
  <c r="U671" i="36"/>
  <c r="V671" i="36"/>
  <c r="W671" i="36"/>
  <c r="X671" i="36"/>
  <c r="Y671" i="36"/>
  <c r="Z671" i="36"/>
  <c r="AA671" i="36"/>
  <c r="W748" i="36"/>
  <c r="Y748" i="36"/>
  <c r="AA856" i="36"/>
  <c r="U857" i="36"/>
  <c r="V857" i="36"/>
  <c r="W857" i="36"/>
  <c r="X857" i="36"/>
  <c r="Y857" i="36"/>
  <c r="Z857" i="36"/>
  <c r="AA857" i="36"/>
  <c r="U503" i="36"/>
  <c r="V503" i="36"/>
  <c r="X503" i="36"/>
  <c r="Y503" i="36"/>
  <c r="Z503" i="36"/>
  <c r="AA503" i="36"/>
  <c r="U863" i="36"/>
  <c r="V863" i="36"/>
  <c r="W863" i="36"/>
  <c r="X863" i="36"/>
  <c r="Y863" i="36"/>
  <c r="Z863" i="36"/>
  <c r="AA863" i="36"/>
  <c r="U658" i="36"/>
  <c r="V658" i="36"/>
  <c r="W658" i="36"/>
  <c r="X658" i="36"/>
  <c r="Y658" i="36"/>
  <c r="Z658" i="36"/>
  <c r="U804" i="36"/>
  <c r="V804" i="36"/>
  <c r="W804" i="36"/>
  <c r="X804" i="36"/>
  <c r="Y804" i="36"/>
  <c r="Z804" i="36"/>
  <c r="AA804" i="36"/>
  <c r="U768" i="36"/>
  <c r="V768" i="36"/>
  <c r="W768" i="36"/>
  <c r="X768" i="36"/>
  <c r="Y768" i="36"/>
  <c r="Z768" i="36"/>
  <c r="AA768" i="36"/>
  <c r="U784" i="36"/>
  <c r="C16" i="36" s="1"/>
  <c r="V784" i="36"/>
  <c r="D16" i="36" s="1"/>
  <c r="X784" i="36"/>
  <c r="F16" i="36" s="1"/>
  <c r="Y784" i="36"/>
  <c r="G16" i="36" s="1"/>
  <c r="Z784" i="36"/>
  <c r="H16" i="36" s="1"/>
  <c r="AA784" i="36"/>
  <c r="I16" i="36" s="1"/>
  <c r="U591" i="36"/>
  <c r="V591" i="36"/>
  <c r="W591" i="36"/>
  <c r="X591" i="36"/>
  <c r="Y591" i="36"/>
  <c r="Z591" i="36"/>
  <c r="AA591" i="36"/>
  <c r="U861" i="36"/>
  <c r="C13" i="7"/>
  <c r="D13" i="7"/>
  <c r="AB591" i="36"/>
  <c r="AD503" i="36"/>
  <c r="AQ646" i="36"/>
  <c r="J50" i="36" s="1"/>
  <c r="Z708" i="36" l="1"/>
  <c r="Z845" i="36"/>
  <c r="X708" i="36"/>
  <c r="Y845" i="36"/>
  <c r="X845" i="36"/>
  <c r="Y861" i="36"/>
  <c r="G19" i="7"/>
  <c r="G36" i="7" s="1"/>
  <c r="I10" i="36"/>
  <c r="C10" i="36"/>
  <c r="AD591" i="36"/>
  <c r="E19" i="7"/>
  <c r="E36" i="7" s="1"/>
  <c r="C33" i="36"/>
  <c r="C32" i="36"/>
  <c r="C31" i="36"/>
  <c r="F13" i="7"/>
  <c r="AA748" i="36"/>
  <c r="V845" i="36"/>
  <c r="Z856" i="36"/>
  <c r="E18" i="7"/>
  <c r="C57" i="36"/>
  <c r="C55" i="36"/>
  <c r="C56" i="36"/>
  <c r="G23" i="7"/>
  <c r="V856" i="36"/>
  <c r="E13" i="7"/>
  <c r="Z748" i="36"/>
  <c r="U845" i="36"/>
  <c r="Y856" i="36"/>
  <c r="D18" i="7"/>
  <c r="I62" i="36"/>
  <c r="I60" i="36"/>
  <c r="I61" i="36"/>
  <c r="F23" i="7"/>
  <c r="H62" i="36"/>
  <c r="H60" i="36"/>
  <c r="H61" i="36"/>
  <c r="E23" i="7"/>
  <c r="I22" i="7"/>
  <c r="AC591" i="36"/>
  <c r="C30" i="7"/>
  <c r="C29" i="7"/>
  <c r="I33" i="36"/>
  <c r="I32" i="36"/>
  <c r="I31" i="36"/>
  <c r="X748" i="36"/>
  <c r="W856" i="36"/>
  <c r="AA708" i="36"/>
  <c r="G62" i="36"/>
  <c r="G61" i="36"/>
  <c r="G60" i="36"/>
  <c r="D23" i="7"/>
  <c r="H22" i="7"/>
  <c r="G22" i="7"/>
  <c r="D30" i="7"/>
  <c r="D29" i="7"/>
  <c r="F62" i="36"/>
  <c r="F61" i="36"/>
  <c r="F60" i="36"/>
  <c r="I69" i="36"/>
  <c r="I21" i="36"/>
  <c r="G10" i="36"/>
  <c r="V748" i="36"/>
  <c r="Y708" i="36"/>
  <c r="D19" i="7"/>
  <c r="D36" i="7" s="1"/>
  <c r="E62" i="36"/>
  <c r="E60" i="36"/>
  <c r="E61" i="36"/>
  <c r="H24" i="7"/>
  <c r="H41" i="7" s="1"/>
  <c r="F22" i="7"/>
  <c r="G33" i="36"/>
  <c r="G31" i="36"/>
  <c r="G32" i="36"/>
  <c r="AS646" i="36"/>
  <c r="L50" i="36" s="1"/>
  <c r="AB658" i="36"/>
  <c r="F10" i="36"/>
  <c r="U748" i="36"/>
  <c r="C19" i="7"/>
  <c r="C36" i="7" s="1"/>
  <c r="I57" i="36"/>
  <c r="I56" i="36"/>
  <c r="I55" i="36"/>
  <c r="D62" i="36"/>
  <c r="D61" i="36"/>
  <c r="D60" i="36"/>
  <c r="G24" i="7"/>
  <c r="G41" i="7" s="1"/>
  <c r="E22" i="7"/>
  <c r="J62" i="36"/>
  <c r="J60" i="36"/>
  <c r="J61" i="36"/>
  <c r="C23" i="7"/>
  <c r="AR646" i="36"/>
  <c r="K50" i="36" s="1"/>
  <c r="F33" i="36"/>
  <c r="F32" i="36"/>
  <c r="F31" i="36"/>
  <c r="H69" i="36"/>
  <c r="H21" i="36"/>
  <c r="AA861" i="36"/>
  <c r="AD658" i="36"/>
  <c r="X861" i="36"/>
  <c r="F11" i="36" s="1"/>
  <c r="F28" i="36" s="1"/>
  <c r="AD784" i="36"/>
  <c r="L16" i="36" s="1"/>
  <c r="W784" i="36"/>
  <c r="E16" i="36" s="1"/>
  <c r="G21" i="36"/>
  <c r="G69" i="36"/>
  <c r="Z861" i="36"/>
  <c r="AC503" i="36"/>
  <c r="W503" i="36"/>
  <c r="E10" i="36" s="1"/>
  <c r="AA845" i="36"/>
  <c r="W708" i="36"/>
  <c r="H57" i="36"/>
  <c r="H56" i="36"/>
  <c r="H55" i="36"/>
  <c r="C62" i="36"/>
  <c r="C61" i="36"/>
  <c r="C60" i="36"/>
  <c r="F24" i="7"/>
  <c r="F41" i="7" s="1"/>
  <c r="D22" i="7"/>
  <c r="I24" i="7"/>
  <c r="I41" i="7" s="1"/>
  <c r="D10" i="36"/>
  <c r="I18" i="7"/>
  <c r="V708" i="36"/>
  <c r="G57" i="36"/>
  <c r="G56" i="36"/>
  <c r="G55" i="36"/>
  <c r="E24" i="7"/>
  <c r="E41" i="7" s="1"/>
  <c r="C22" i="7"/>
  <c r="D33" i="36"/>
  <c r="D32" i="36"/>
  <c r="D31" i="36"/>
  <c r="F19" i="7"/>
  <c r="F36" i="7" s="1"/>
  <c r="H18" i="7"/>
  <c r="U708" i="36"/>
  <c r="F57" i="36"/>
  <c r="F56" i="36"/>
  <c r="F55" i="36"/>
  <c r="D24" i="7"/>
  <c r="D41" i="7" s="1"/>
  <c r="H33" i="36"/>
  <c r="H31" i="36"/>
  <c r="H32" i="36"/>
  <c r="H13" i="7"/>
  <c r="D69" i="36"/>
  <c r="D21" i="36"/>
  <c r="W861" i="36"/>
  <c r="G18" i="7"/>
  <c r="E57" i="36"/>
  <c r="E56" i="36"/>
  <c r="E55" i="36"/>
  <c r="C24" i="7"/>
  <c r="C41" i="7" s="1"/>
  <c r="I23" i="7"/>
  <c r="H10" i="36"/>
  <c r="F21" i="36"/>
  <c r="F69" i="36"/>
  <c r="AC748" i="36"/>
  <c r="I13" i="7"/>
  <c r="E21" i="36"/>
  <c r="E69" i="36"/>
  <c r="G13" i="7"/>
  <c r="C69" i="36"/>
  <c r="C21" i="36"/>
  <c r="AC658" i="36"/>
  <c r="AA658" i="36"/>
  <c r="V861" i="36"/>
  <c r="W845" i="36"/>
  <c r="E11" i="36" s="1"/>
  <c r="E28" i="36" s="1"/>
  <c r="F18" i="7"/>
  <c r="D57" i="36"/>
  <c r="D55" i="36"/>
  <c r="D56" i="36"/>
  <c r="H23" i="7"/>
  <c r="AB784" i="36"/>
  <c r="J16" i="36" s="1"/>
  <c r="AC784" i="36"/>
  <c r="K16" i="36" s="1"/>
  <c r="AB503" i="36"/>
  <c r="AD857" i="36"/>
  <c r="AC857" i="36"/>
  <c r="AB857" i="36"/>
  <c r="AD671" i="36"/>
  <c r="AC671" i="36"/>
  <c r="AB671" i="36"/>
  <c r="AD845" i="36"/>
  <c r="AC845" i="36"/>
  <c r="AD584" i="36"/>
  <c r="L10" i="36" s="1"/>
  <c r="AC584" i="36"/>
  <c r="K10" i="36" s="1"/>
  <c r="AB584" i="36"/>
  <c r="AD701" i="36"/>
  <c r="AC701" i="36"/>
  <c r="AB701" i="36"/>
  <c r="J23" i="7"/>
  <c r="L22" i="7"/>
  <c r="AD768" i="36"/>
  <c r="AC768" i="36"/>
  <c r="AB768" i="36"/>
  <c r="AD804" i="36"/>
  <c r="AC804" i="36"/>
  <c r="AB804" i="36"/>
  <c r="AD861" i="36"/>
  <c r="AC861" i="36"/>
  <c r="AC863" i="36"/>
  <c r="AB863" i="36"/>
  <c r="AD856" i="36"/>
  <c r="AB856" i="36"/>
  <c r="J19" i="7"/>
  <c r="J36" i="7" s="1"/>
  <c r="AD675" i="36"/>
  <c r="AC675" i="36"/>
  <c r="AB675" i="36"/>
  <c r="AS888" i="36"/>
  <c r="L45" i="36" s="1"/>
  <c r="AR888" i="36"/>
  <c r="K45" i="36" s="1"/>
  <c r="AQ888" i="36"/>
  <c r="J45" i="36" s="1"/>
  <c r="AD863" i="36"/>
  <c r="AB861" i="36" l="1"/>
  <c r="AB845" i="36"/>
  <c r="L23" i="7"/>
  <c r="K24" i="7"/>
  <c r="K41" i="7" s="1"/>
  <c r="K22" i="7"/>
  <c r="AB748" i="36"/>
  <c r="L24" i="7"/>
  <c r="L41" i="7" s="1"/>
  <c r="AD748" i="36"/>
  <c r="I19" i="7"/>
  <c r="I36" i="7" s="1"/>
  <c r="AC708" i="36"/>
  <c r="H19" i="7"/>
  <c r="H36" i="7" s="1"/>
  <c r="C11" i="36"/>
  <c r="C28" i="36" s="1"/>
  <c r="D16" i="26" s="1"/>
  <c r="D21" i="26" s="1"/>
  <c r="G11" i="36"/>
  <c r="G28" i="36" s="1"/>
  <c r="H16" i="26" s="1"/>
  <c r="H21" i="26" s="1"/>
  <c r="J10" i="36"/>
  <c r="I11" i="36"/>
  <c r="I28" i="36" s="1"/>
  <c r="J16" i="26" s="1"/>
  <c r="J21" i="26" s="1"/>
  <c r="H11" i="36"/>
  <c r="H28" i="36" s="1"/>
  <c r="I16" i="26" s="1"/>
  <c r="I21" i="26" s="1"/>
  <c r="D11" i="36"/>
  <c r="D28" i="36" s="1"/>
  <c r="E16" i="26" s="1"/>
  <c r="E21" i="26" s="1"/>
  <c r="H40" i="7"/>
  <c r="C35" i="7"/>
  <c r="G40" i="7"/>
  <c r="E40" i="7"/>
  <c r="C34" i="7"/>
  <c r="G16" i="26"/>
  <c r="G21" i="26" s="1"/>
  <c r="L40" i="7"/>
  <c r="I38" i="36"/>
  <c r="J66" i="26" s="1"/>
  <c r="J71" i="26" s="1"/>
  <c r="I37" i="36"/>
  <c r="I36" i="36"/>
  <c r="G39" i="7"/>
  <c r="K19" i="7"/>
  <c r="K36" i="7" s="1"/>
  <c r="I30" i="7"/>
  <c r="I29" i="7"/>
  <c r="I35" i="7"/>
  <c r="G81" i="36"/>
  <c r="H16" i="60" s="1"/>
  <c r="H21" i="60" s="1"/>
  <c r="G80" i="36"/>
  <c r="G79" i="36"/>
  <c r="G38" i="36"/>
  <c r="H66" i="26" s="1"/>
  <c r="H71" i="26" s="1"/>
  <c r="G36" i="36"/>
  <c r="G37" i="36"/>
  <c r="I81" i="36"/>
  <c r="J16" i="60" s="1"/>
  <c r="J21" i="60" s="1"/>
  <c r="I80" i="36"/>
  <c r="I79" i="36"/>
  <c r="H39" i="7"/>
  <c r="E29" i="7"/>
  <c r="E30" i="7"/>
  <c r="C38" i="36"/>
  <c r="D66" i="26" s="1"/>
  <c r="D71" i="26" s="1"/>
  <c r="C37" i="36"/>
  <c r="C36" i="36"/>
  <c r="E33" i="36"/>
  <c r="F16" i="26" s="1"/>
  <c r="E32" i="36"/>
  <c r="E31" i="36"/>
  <c r="H38" i="36"/>
  <c r="I66" i="26" s="1"/>
  <c r="I71" i="26" s="1"/>
  <c r="H36" i="36"/>
  <c r="H37" i="36"/>
  <c r="D40" i="7"/>
  <c r="AD708" i="36"/>
  <c r="L11" i="36" s="1"/>
  <c r="L28" i="36" s="1"/>
  <c r="F38" i="36"/>
  <c r="G66" i="26" s="1"/>
  <c r="G71" i="26" s="1"/>
  <c r="F36" i="36"/>
  <c r="F37" i="36"/>
  <c r="AC856" i="36"/>
  <c r="K11" i="36" s="1"/>
  <c r="K28" i="36" s="1"/>
  <c r="K23" i="7"/>
  <c r="K40" i="7" s="1"/>
  <c r="K69" i="36"/>
  <c r="K21" i="36"/>
  <c r="C81" i="36"/>
  <c r="D16" i="60" s="1"/>
  <c r="D21" i="60" s="1"/>
  <c r="C79" i="36"/>
  <c r="C80" i="36"/>
  <c r="AB708" i="36"/>
  <c r="J11" i="36" s="1"/>
  <c r="L33" i="36"/>
  <c r="L31" i="36"/>
  <c r="L32" i="36"/>
  <c r="H81" i="36"/>
  <c r="I16" i="60" s="1"/>
  <c r="I21" i="60" s="1"/>
  <c r="H80" i="36"/>
  <c r="H79" i="36"/>
  <c r="F39" i="7"/>
  <c r="F40" i="7"/>
  <c r="L69" i="36"/>
  <c r="L21" i="36"/>
  <c r="G34" i="7"/>
  <c r="G35" i="7"/>
  <c r="F27" i="36"/>
  <c r="F26" i="36"/>
  <c r="E35" i="7"/>
  <c r="E34" i="7"/>
  <c r="J21" i="36"/>
  <c r="J69" i="36"/>
  <c r="J18" i="7"/>
  <c r="J13" i="7"/>
  <c r="K18" i="7"/>
  <c r="K13" i="7"/>
  <c r="K33" i="36"/>
  <c r="K31" i="36"/>
  <c r="K32" i="36"/>
  <c r="F35" i="7"/>
  <c r="F34" i="7"/>
  <c r="C39" i="7"/>
  <c r="E39" i="7"/>
  <c r="J57" i="36"/>
  <c r="J55" i="36"/>
  <c r="J56" i="36"/>
  <c r="L13" i="7"/>
  <c r="J22" i="7"/>
  <c r="D38" i="36"/>
  <c r="E66" i="26" s="1"/>
  <c r="E71" i="26" s="1"/>
  <c r="D36" i="36"/>
  <c r="D37" i="36"/>
  <c r="K57" i="36"/>
  <c r="K55" i="36"/>
  <c r="K56" i="36"/>
  <c r="D81" i="36"/>
  <c r="E16" i="60" s="1"/>
  <c r="E21" i="60" s="1"/>
  <c r="D80" i="36"/>
  <c r="D79" i="36"/>
  <c r="E26" i="36"/>
  <c r="E27" i="36"/>
  <c r="E38" i="36"/>
  <c r="F66" i="26" s="1"/>
  <c r="F71" i="26" s="1"/>
  <c r="E37" i="36"/>
  <c r="E36" i="36"/>
  <c r="G30" i="7"/>
  <c r="G29" i="7"/>
  <c r="L39" i="7"/>
  <c r="H30" i="7"/>
  <c r="H29" i="7"/>
  <c r="D39" i="7"/>
  <c r="K62" i="36"/>
  <c r="K60" i="36"/>
  <c r="K61" i="36"/>
  <c r="D34" i="7"/>
  <c r="D35" i="7"/>
  <c r="J24" i="7"/>
  <c r="J41" i="7" s="1"/>
  <c r="L57" i="36"/>
  <c r="L55" i="36"/>
  <c r="L56" i="36"/>
  <c r="H34" i="7"/>
  <c r="H35" i="7"/>
  <c r="C40" i="7"/>
  <c r="L62" i="36"/>
  <c r="L60" i="36"/>
  <c r="L61" i="36"/>
  <c r="F30" i="7"/>
  <c r="F29" i="7"/>
  <c r="L19" i="7"/>
  <c r="L36" i="7" s="1"/>
  <c r="J33" i="36"/>
  <c r="J32" i="36"/>
  <c r="J31" i="36"/>
  <c r="E80" i="36"/>
  <c r="E79" i="36"/>
  <c r="E81" i="36"/>
  <c r="F16" i="60" s="1"/>
  <c r="F21" i="60" s="1"/>
  <c r="F81" i="36"/>
  <c r="G16" i="60" s="1"/>
  <c r="G21" i="60" s="1"/>
  <c r="F79" i="36"/>
  <c r="F80" i="36"/>
  <c r="I40" i="7"/>
  <c r="L18" i="7"/>
  <c r="I39" i="7"/>
  <c r="I34" i="7" l="1"/>
  <c r="G27" i="36"/>
  <c r="G26" i="36"/>
  <c r="C26" i="36"/>
  <c r="D14" i="26" s="1"/>
  <c r="D36" i="26" s="1"/>
  <c r="D41" i="26" s="1"/>
  <c r="C27" i="36"/>
  <c r="D15" i="26" s="1"/>
  <c r="D20" i="26" s="1"/>
  <c r="I27" i="36"/>
  <c r="J15" i="26" s="1"/>
  <c r="J20" i="26" s="1"/>
  <c r="I26" i="36"/>
  <c r="J14" i="26" s="1"/>
  <c r="D26" i="36"/>
  <c r="E14" i="26" s="1"/>
  <c r="H26" i="36"/>
  <c r="I14" i="26" s="1"/>
  <c r="D27" i="36"/>
  <c r="E15" i="26" s="1"/>
  <c r="H27" i="36"/>
  <c r="I15" i="26" s="1"/>
  <c r="I15" i="60"/>
  <c r="I20" i="60" s="1"/>
  <c r="H65" i="26"/>
  <c r="H70" i="26" s="1"/>
  <c r="I65" i="26"/>
  <c r="I70" i="26" s="1"/>
  <c r="F15" i="60"/>
  <c r="F20" i="60" s="1"/>
  <c r="H15" i="60"/>
  <c r="H20" i="60" s="1"/>
  <c r="F65" i="26"/>
  <c r="F70" i="26" s="1"/>
  <c r="E38" i="26"/>
  <c r="I38" i="26"/>
  <c r="D38" i="60"/>
  <c r="D43" i="60" s="1"/>
  <c r="D26" i="26"/>
  <c r="D31" i="26" s="1"/>
  <c r="I26" i="26"/>
  <c r="D38" i="26"/>
  <c r="D43" i="26" s="1"/>
  <c r="E26" i="26"/>
  <c r="H26" i="26"/>
  <c r="H38" i="26"/>
  <c r="D26" i="60"/>
  <c r="D31" i="60" s="1"/>
  <c r="I38" i="60"/>
  <c r="G15" i="60"/>
  <c r="G20" i="60" s="1"/>
  <c r="G14" i="60"/>
  <c r="G24" i="60" s="1"/>
  <c r="H76" i="26"/>
  <c r="J26" i="26"/>
  <c r="H88" i="26"/>
  <c r="J38" i="60"/>
  <c r="J38" i="26"/>
  <c r="H26" i="60"/>
  <c r="G65" i="26"/>
  <c r="G70" i="26" s="1"/>
  <c r="F14" i="60"/>
  <c r="F19" i="60" s="1"/>
  <c r="I14" i="60"/>
  <c r="I19" i="60" s="1"/>
  <c r="L16" i="26"/>
  <c r="L21" i="26" s="1"/>
  <c r="D76" i="26"/>
  <c r="D81" i="26" s="1"/>
  <c r="J26" i="60"/>
  <c r="H14" i="60"/>
  <c r="H36" i="60" s="1"/>
  <c r="E65" i="26"/>
  <c r="E87" i="26" s="1"/>
  <c r="D88" i="26"/>
  <c r="D93" i="26" s="1"/>
  <c r="I64" i="26"/>
  <c r="I74" i="26" s="1"/>
  <c r="E26" i="60"/>
  <c r="F64" i="26"/>
  <c r="F74" i="26" s="1"/>
  <c r="D64" i="26"/>
  <c r="D86" i="26" s="1"/>
  <c r="E64" i="26"/>
  <c r="E74" i="26" s="1"/>
  <c r="M16" i="26"/>
  <c r="M21" i="26" s="1"/>
  <c r="F15" i="26"/>
  <c r="F25" i="26" s="1"/>
  <c r="I76" i="26"/>
  <c r="G38" i="26"/>
  <c r="G26" i="26"/>
  <c r="J28" i="36"/>
  <c r="K16" i="26" s="1"/>
  <c r="K21" i="26" s="1"/>
  <c r="J26" i="36"/>
  <c r="J27" i="36"/>
  <c r="F21" i="26"/>
  <c r="F26" i="26"/>
  <c r="F38" i="26"/>
  <c r="K34" i="7"/>
  <c r="K35" i="7"/>
  <c r="H14" i="26"/>
  <c r="L34" i="7"/>
  <c r="L35" i="7"/>
  <c r="L81" i="36"/>
  <c r="M16" i="60" s="1"/>
  <c r="M21" i="60" s="1"/>
  <c r="L79" i="36"/>
  <c r="M14" i="60" s="1"/>
  <c r="M19" i="60" s="1"/>
  <c r="L80" i="36"/>
  <c r="M15" i="60" s="1"/>
  <c r="G64" i="26"/>
  <c r="G88" i="26"/>
  <c r="F26" i="60"/>
  <c r="I88" i="26"/>
  <c r="J39" i="7"/>
  <c r="E88" i="26"/>
  <c r="K27" i="36"/>
  <c r="D15" i="60"/>
  <c r="D65" i="26"/>
  <c r="G76" i="26"/>
  <c r="J14" i="60"/>
  <c r="H64" i="26"/>
  <c r="E76" i="26"/>
  <c r="E14" i="60"/>
  <c r="L29" i="7"/>
  <c r="L30" i="7"/>
  <c r="H38" i="60"/>
  <c r="E38" i="60"/>
  <c r="K26" i="36"/>
  <c r="D14" i="60"/>
  <c r="J15" i="60"/>
  <c r="J64" i="26"/>
  <c r="F14" i="26"/>
  <c r="F76" i="26"/>
  <c r="F88" i="26"/>
  <c r="L27" i="36"/>
  <c r="E15" i="60"/>
  <c r="J65" i="26"/>
  <c r="L26" i="36"/>
  <c r="J30" i="7"/>
  <c r="J29" i="7"/>
  <c r="K38" i="36"/>
  <c r="L66" i="26" s="1"/>
  <c r="L71" i="26" s="1"/>
  <c r="K37" i="36"/>
  <c r="L65" i="26" s="1"/>
  <c r="L70" i="26" s="1"/>
  <c r="K36" i="36"/>
  <c r="G38" i="60"/>
  <c r="F38" i="60"/>
  <c r="J34" i="7"/>
  <c r="J35" i="7"/>
  <c r="K81" i="36"/>
  <c r="L16" i="60" s="1"/>
  <c r="L21" i="60" s="1"/>
  <c r="K79" i="36"/>
  <c r="K80" i="36"/>
  <c r="L15" i="60" s="1"/>
  <c r="J81" i="36"/>
  <c r="K16" i="60" s="1"/>
  <c r="K21" i="60" s="1"/>
  <c r="J80" i="36"/>
  <c r="J79" i="36"/>
  <c r="J88" i="26"/>
  <c r="J40" i="7"/>
  <c r="J38" i="36"/>
  <c r="K66" i="26" s="1"/>
  <c r="K71" i="26" s="1"/>
  <c r="J37" i="36"/>
  <c r="J36" i="36"/>
  <c r="G14" i="26"/>
  <c r="J76" i="26"/>
  <c r="I26" i="60"/>
  <c r="K29" i="7"/>
  <c r="K30" i="7"/>
  <c r="H15" i="26"/>
  <c r="G15" i="26"/>
  <c r="G26" i="60"/>
  <c r="K39" i="7"/>
  <c r="L38" i="36"/>
  <c r="M66" i="26" s="1"/>
  <c r="M71" i="26" s="1"/>
  <c r="L37" i="36"/>
  <c r="M65" i="26" s="1"/>
  <c r="M70" i="26" s="1"/>
  <c r="L36" i="36"/>
  <c r="M64" i="26" s="1"/>
  <c r="M69" i="26" s="1"/>
  <c r="D25" i="26" l="1"/>
  <c r="D30" i="26" s="1"/>
  <c r="D37" i="26"/>
  <c r="D42" i="26" s="1"/>
  <c r="D19" i="26"/>
  <c r="H87" i="26"/>
  <c r="I37" i="60"/>
  <c r="I25" i="60"/>
  <c r="I87" i="26"/>
  <c r="H75" i="26"/>
  <c r="D24" i="26"/>
  <c r="I75" i="26"/>
  <c r="F25" i="60"/>
  <c r="F37" i="60"/>
  <c r="H37" i="60"/>
  <c r="H25" i="60"/>
  <c r="F75" i="26"/>
  <c r="F87" i="26"/>
  <c r="E43" i="26"/>
  <c r="M36" i="60"/>
  <c r="F24" i="60"/>
  <c r="F43" i="26"/>
  <c r="E31" i="26"/>
  <c r="L38" i="26"/>
  <c r="E31" i="60"/>
  <c r="F36" i="60"/>
  <c r="I43" i="60"/>
  <c r="L26" i="26"/>
  <c r="E81" i="26"/>
  <c r="G75" i="26"/>
  <c r="M24" i="60"/>
  <c r="G81" i="26"/>
  <c r="H93" i="26"/>
  <c r="F93" i="26"/>
  <c r="G87" i="26"/>
  <c r="I24" i="60"/>
  <c r="E86" i="26"/>
  <c r="E91" i="26" s="1"/>
  <c r="G25" i="60"/>
  <c r="L64" i="26"/>
  <c r="L69" i="26" s="1"/>
  <c r="G37" i="60"/>
  <c r="L75" i="26"/>
  <c r="L87" i="26"/>
  <c r="G19" i="60"/>
  <c r="G36" i="60"/>
  <c r="K38" i="26"/>
  <c r="K43" i="26" s="1"/>
  <c r="K26" i="26"/>
  <c r="L76" i="26"/>
  <c r="E93" i="26"/>
  <c r="E43" i="60"/>
  <c r="J25" i="26"/>
  <c r="M86" i="26"/>
  <c r="H19" i="60"/>
  <c r="I36" i="60"/>
  <c r="E69" i="26"/>
  <c r="H24" i="60"/>
  <c r="J37" i="26"/>
  <c r="L15" i="26"/>
  <c r="L20" i="26" s="1"/>
  <c r="I31" i="60"/>
  <c r="M26" i="26"/>
  <c r="I69" i="26"/>
  <c r="I86" i="26"/>
  <c r="K14" i="60"/>
  <c r="K24" i="60" s="1"/>
  <c r="F31" i="60"/>
  <c r="F20" i="26"/>
  <c r="E70" i="26"/>
  <c r="E75" i="26"/>
  <c r="F37" i="26"/>
  <c r="M38" i="60"/>
  <c r="M38" i="26"/>
  <c r="M26" i="60"/>
  <c r="K64" i="26"/>
  <c r="K69" i="26" s="1"/>
  <c r="I81" i="26"/>
  <c r="J43" i="26"/>
  <c r="F69" i="26"/>
  <c r="F86" i="26"/>
  <c r="H43" i="26"/>
  <c r="F81" i="26"/>
  <c r="H31" i="60"/>
  <c r="K15" i="26"/>
  <c r="K20" i="26" s="1"/>
  <c r="L88" i="26"/>
  <c r="K38" i="60"/>
  <c r="I43" i="26"/>
  <c r="L14" i="60"/>
  <c r="G43" i="26"/>
  <c r="D69" i="26"/>
  <c r="D74" i="26"/>
  <c r="L26" i="60"/>
  <c r="F43" i="60"/>
  <c r="L38" i="60"/>
  <c r="G43" i="60"/>
  <c r="M20" i="60"/>
  <c r="M37" i="60"/>
  <c r="M25" i="60"/>
  <c r="L20" i="60"/>
  <c r="L37" i="60"/>
  <c r="L25" i="60"/>
  <c r="I20" i="26"/>
  <c r="I25" i="26"/>
  <c r="I37" i="26"/>
  <c r="M76" i="26"/>
  <c r="G93" i="26"/>
  <c r="J70" i="26"/>
  <c r="J87" i="26"/>
  <c r="J75" i="26"/>
  <c r="J69" i="26"/>
  <c r="J74" i="26"/>
  <c r="J86" i="26"/>
  <c r="D36" i="60"/>
  <c r="D19" i="60"/>
  <c r="D24" i="60"/>
  <c r="L14" i="26"/>
  <c r="I19" i="26"/>
  <c r="I36" i="26"/>
  <c r="I24" i="26"/>
  <c r="M88" i="26"/>
  <c r="K65" i="26"/>
  <c r="E19" i="60"/>
  <c r="E36" i="60"/>
  <c r="E24" i="60"/>
  <c r="H69" i="26"/>
  <c r="H86" i="26"/>
  <c r="H74" i="26"/>
  <c r="M74" i="26"/>
  <c r="J43" i="60"/>
  <c r="K88" i="26"/>
  <c r="J19" i="60"/>
  <c r="J24" i="60"/>
  <c r="J36" i="60"/>
  <c r="G37" i="26"/>
  <c r="G20" i="26"/>
  <c r="G25" i="26"/>
  <c r="G31" i="60"/>
  <c r="E20" i="60"/>
  <c r="E37" i="60"/>
  <c r="E25" i="60"/>
  <c r="K76" i="26"/>
  <c r="J20" i="60"/>
  <c r="J37" i="60"/>
  <c r="J25" i="60"/>
  <c r="H20" i="26"/>
  <c r="H37" i="26"/>
  <c r="H25" i="26"/>
  <c r="K15" i="60"/>
  <c r="H43" i="60"/>
  <c r="M15" i="26"/>
  <c r="D70" i="26"/>
  <c r="D75" i="26"/>
  <c r="D87" i="26"/>
  <c r="G69" i="26"/>
  <c r="G86" i="26"/>
  <c r="G74" i="26"/>
  <c r="J31" i="60"/>
  <c r="M75" i="26"/>
  <c r="I93" i="26"/>
  <c r="J81" i="26"/>
  <c r="D20" i="60"/>
  <c r="D25" i="60"/>
  <c r="D37" i="60"/>
  <c r="F31" i="26"/>
  <c r="I31" i="26"/>
  <c r="H31" i="26"/>
  <c r="J31" i="26"/>
  <c r="G31" i="26"/>
  <c r="K14" i="26"/>
  <c r="F24" i="26"/>
  <c r="F19" i="26"/>
  <c r="F36" i="26"/>
  <c r="D91" i="26"/>
  <c r="E20" i="26"/>
  <c r="E37" i="26"/>
  <c r="E25" i="26"/>
  <c r="M87" i="26"/>
  <c r="E19" i="26"/>
  <c r="E36" i="26"/>
  <c r="E24" i="26"/>
  <c r="J93" i="26"/>
  <c r="M14" i="26"/>
  <c r="K26" i="60"/>
  <c r="H81" i="26"/>
  <c r="H19" i="26"/>
  <c r="H24" i="26"/>
  <c r="H36" i="26"/>
  <c r="G19" i="26"/>
  <c r="G36" i="26"/>
  <c r="G24" i="26"/>
  <c r="J36" i="26"/>
  <c r="J19" i="26"/>
  <c r="J24" i="26"/>
  <c r="E42" i="26" l="1"/>
  <c r="D29" i="26"/>
  <c r="L86" i="26"/>
  <c r="K19" i="60"/>
  <c r="K29" i="60" s="1"/>
  <c r="M43" i="26"/>
  <c r="M31" i="26"/>
  <c r="L43" i="26"/>
  <c r="K36" i="60"/>
  <c r="K41" i="60" s="1"/>
  <c r="K31" i="26"/>
  <c r="L31" i="26"/>
  <c r="L25" i="26"/>
  <c r="L81" i="26"/>
  <c r="F91" i="26"/>
  <c r="I91" i="26"/>
  <c r="L74" i="26"/>
  <c r="K74" i="26"/>
  <c r="L43" i="60"/>
  <c r="L37" i="26"/>
  <c r="K86" i="26"/>
  <c r="L31" i="60"/>
  <c r="M43" i="60"/>
  <c r="H42" i="26"/>
  <c r="G91" i="26"/>
  <c r="F42" i="26"/>
  <c r="G42" i="26"/>
  <c r="K37" i="26"/>
  <c r="K42" i="26" s="1"/>
  <c r="J91" i="26"/>
  <c r="K43" i="60"/>
  <c r="K25" i="26"/>
  <c r="K30" i="26" s="1"/>
  <c r="I42" i="26"/>
  <c r="G29" i="26"/>
  <c r="M81" i="26"/>
  <c r="J79" i="26"/>
  <c r="E79" i="26"/>
  <c r="F79" i="26"/>
  <c r="D79" i="26"/>
  <c r="I29" i="60"/>
  <c r="H91" i="26"/>
  <c r="J42" i="26"/>
  <c r="L93" i="26"/>
  <c r="L19" i="60"/>
  <c r="L24" i="60"/>
  <c r="L36" i="60"/>
  <c r="M19" i="26"/>
  <c r="M24" i="26"/>
  <c r="M36" i="26"/>
  <c r="M31" i="60"/>
  <c r="H29" i="26"/>
  <c r="I79" i="26"/>
  <c r="K81" i="26"/>
  <c r="K31" i="60"/>
  <c r="L19" i="26"/>
  <c r="L24" i="26"/>
  <c r="L36" i="26"/>
  <c r="K93" i="26"/>
  <c r="E41" i="26"/>
  <c r="G41" i="26"/>
  <c r="I41" i="26"/>
  <c r="J41" i="26"/>
  <c r="H41" i="26"/>
  <c r="F41" i="26"/>
  <c r="D42" i="60"/>
  <c r="E42" i="60"/>
  <c r="J42" i="60"/>
  <c r="F42" i="60"/>
  <c r="H42" i="60"/>
  <c r="I42" i="60"/>
  <c r="G42" i="60"/>
  <c r="J29" i="26"/>
  <c r="K19" i="26"/>
  <c r="K24" i="26"/>
  <c r="K36" i="26"/>
  <c r="G79" i="26"/>
  <c r="E29" i="26"/>
  <c r="D30" i="60"/>
  <c r="E30" i="60"/>
  <c r="H30" i="60"/>
  <c r="J30" i="60"/>
  <c r="F30" i="60"/>
  <c r="I30" i="60"/>
  <c r="G30" i="60"/>
  <c r="J92" i="26"/>
  <c r="H92" i="26"/>
  <c r="F92" i="26"/>
  <c r="D92" i="26"/>
  <c r="E92" i="26"/>
  <c r="G92" i="26"/>
  <c r="I92" i="26"/>
  <c r="I29" i="26"/>
  <c r="G29" i="60"/>
  <c r="K20" i="60"/>
  <c r="K25" i="60"/>
  <c r="K37" i="60"/>
  <c r="L42" i="60" s="1"/>
  <c r="E29" i="60"/>
  <c r="F29" i="60"/>
  <c r="J29" i="60"/>
  <c r="H29" i="60"/>
  <c r="D29" i="60"/>
  <c r="G80" i="26"/>
  <c r="E80" i="26"/>
  <c r="I80" i="26"/>
  <c r="J80" i="26"/>
  <c r="D80" i="26"/>
  <c r="H80" i="26"/>
  <c r="F80" i="26"/>
  <c r="G41" i="60"/>
  <c r="F41" i="60"/>
  <c r="E41" i="60"/>
  <c r="D41" i="60"/>
  <c r="I41" i="60"/>
  <c r="J41" i="60"/>
  <c r="H41" i="60"/>
  <c r="F29" i="26"/>
  <c r="K70" i="26"/>
  <c r="K87" i="26"/>
  <c r="M92" i="26" s="1"/>
  <c r="K75" i="26"/>
  <c r="G30" i="26"/>
  <c r="J30" i="26"/>
  <c r="I30" i="26"/>
  <c r="H30" i="26"/>
  <c r="F30" i="26"/>
  <c r="E30" i="26"/>
  <c r="M20" i="26"/>
  <c r="M37" i="26"/>
  <c r="M25" i="26"/>
  <c r="H79" i="26"/>
  <c r="M93" i="26"/>
  <c r="C43" i="26" l="1"/>
  <c r="L91" i="26"/>
  <c r="M41" i="60"/>
  <c r="C31" i="26"/>
  <c r="C43" i="60"/>
  <c r="M79" i="26"/>
  <c r="C81" i="26"/>
  <c r="L79" i="26"/>
  <c r="L42" i="26"/>
  <c r="M91" i="26"/>
  <c r="M42" i="26"/>
  <c r="L41" i="26"/>
  <c r="L41" i="60"/>
  <c r="K79" i="26"/>
  <c r="L29" i="60"/>
  <c r="L30" i="26"/>
  <c r="K91" i="26"/>
  <c r="M29" i="60"/>
  <c r="M30" i="26"/>
  <c r="L80" i="26"/>
  <c r="K92" i="26"/>
  <c r="K30" i="60"/>
  <c r="K42" i="60"/>
  <c r="C93" i="26"/>
  <c r="L92" i="26"/>
  <c r="M41" i="26"/>
  <c r="M29" i="26"/>
  <c r="C31" i="60"/>
  <c r="K80" i="26"/>
  <c r="M80" i="26"/>
  <c r="L30" i="60"/>
  <c r="K41" i="26"/>
  <c r="K29" i="26"/>
  <c r="M30" i="60"/>
  <c r="M42" i="60"/>
  <c r="L29" i="26"/>
  <c r="C57" i="26" l="1"/>
  <c r="D57" i="26" s="1"/>
  <c r="C25" i="2" s="1"/>
  <c r="C41" i="60"/>
  <c r="C107" i="26"/>
  <c r="D107" i="26" s="1"/>
  <c r="D32" i="2" s="1"/>
  <c r="C30" i="60"/>
  <c r="C79" i="26"/>
  <c r="C57" i="60"/>
  <c r="D57" i="60" s="1"/>
  <c r="C32" i="2" s="1"/>
  <c r="C30" i="26"/>
  <c r="C42" i="26"/>
  <c r="C29" i="60"/>
  <c r="C42" i="60"/>
  <c r="C91" i="26"/>
  <c r="C92" i="26"/>
  <c r="C29" i="26"/>
  <c r="C80" i="26"/>
  <c r="C41" i="26"/>
  <c r="C55" i="60" l="1"/>
  <c r="D55" i="60" s="1"/>
  <c r="C30" i="2" s="1"/>
  <c r="C56" i="60"/>
  <c r="D56" i="60" s="1"/>
  <c r="C31" i="2" s="1"/>
  <c r="C106" i="26"/>
  <c r="D106" i="26" s="1"/>
  <c r="D31" i="2" s="1"/>
  <c r="C56" i="26"/>
  <c r="D56" i="26" s="1"/>
  <c r="C24" i="2" s="1"/>
  <c r="C55" i="26"/>
  <c r="D55" i="26" s="1"/>
  <c r="C23" i="2" s="1"/>
  <c r="C105" i="26"/>
  <c r="D105" i="26" s="1"/>
  <c r="D30" i="2" s="1"/>
</calcChain>
</file>

<file path=xl/sharedStrings.xml><?xml version="1.0" encoding="utf-8"?>
<sst xmlns="http://schemas.openxmlformats.org/spreadsheetml/2006/main" count="38792" uniqueCount="730">
  <si>
    <t>Client</t>
  </si>
  <si>
    <t>Project</t>
  </si>
  <si>
    <t>Description</t>
  </si>
  <si>
    <t>Author</t>
  </si>
  <si>
    <t>Version</t>
  </si>
  <si>
    <t>Creation Date</t>
  </si>
  <si>
    <t>ZS</t>
  </si>
  <si>
    <t>Abbotsbury</t>
  </si>
  <si>
    <t>Albion_Park</t>
  </si>
  <si>
    <t>Ambarvale</t>
  </si>
  <si>
    <t>Anzac_Village</t>
  </si>
  <si>
    <t>Appin</t>
  </si>
  <si>
    <t>Arndell_Park</t>
  </si>
  <si>
    <t>Baulkham_Hills_11kv</t>
  </si>
  <si>
    <t>Bella_Vista</t>
  </si>
  <si>
    <t>Berrima_junction</t>
  </si>
  <si>
    <t>Berry</t>
  </si>
  <si>
    <t>Blackheath</t>
  </si>
  <si>
    <t>Blackmans_Flat</t>
  </si>
  <si>
    <t>Blaxland</t>
  </si>
  <si>
    <t>Bolong_Road</t>
  </si>
  <si>
    <t>Bomaderry</t>
  </si>
  <si>
    <t>Bonnyrigg</t>
  </si>
  <si>
    <t>Bossley_Park</t>
  </si>
  <si>
    <t>Bow_Bowing</t>
  </si>
  <si>
    <t>Bowral</t>
  </si>
  <si>
    <t>Box_Hill</t>
  </si>
  <si>
    <t>Bringelly</t>
  </si>
  <si>
    <t>Bulli</t>
  </si>
  <si>
    <t>Bylong</t>
  </si>
  <si>
    <t>Cabramatta</t>
  </si>
  <si>
    <t>Calderwood</t>
  </si>
  <si>
    <t>Cambridge_Park</t>
  </si>
  <si>
    <t>Campbelltown</t>
  </si>
  <si>
    <t>Canley_Vale</t>
  </si>
  <si>
    <t>Carramar</t>
  </si>
  <si>
    <t>Castle_Hill</t>
  </si>
  <si>
    <t>Casula</t>
  </si>
  <si>
    <t>Cattai</t>
  </si>
  <si>
    <t>Cawdor</t>
  </si>
  <si>
    <t>Cheriton_Avenue</t>
  </si>
  <si>
    <t>Chipping_Norton</t>
  </si>
  <si>
    <t>Claremont_Meadows</t>
  </si>
  <si>
    <t>Corrimal</t>
  </si>
  <si>
    <t>Cranebrook</t>
  </si>
  <si>
    <t>Culburra</t>
  </si>
  <si>
    <t>Dapto</t>
  </si>
  <si>
    <t>Darkes_Forest</t>
  </si>
  <si>
    <t>Doonside</t>
  </si>
  <si>
    <t>Dundas</t>
  </si>
  <si>
    <t>East_Richmond</t>
  </si>
  <si>
    <t>Edmondson_Park</t>
  </si>
  <si>
    <t>Emu_Plains</t>
  </si>
  <si>
    <t>Fairfield</t>
  </si>
  <si>
    <t>Figtree</t>
  </si>
  <si>
    <t>Gerringong</t>
  </si>
  <si>
    <t>Glenmore_Park</t>
  </si>
  <si>
    <t>Glenorie</t>
  </si>
  <si>
    <t>Glossodia</t>
  </si>
  <si>
    <t>Granville_132kV</t>
  </si>
  <si>
    <t>Greystanes</t>
  </si>
  <si>
    <t>Hartley_Vale</t>
  </si>
  <si>
    <t>Hazelbrook</t>
  </si>
  <si>
    <t>Helensburgh</t>
  </si>
  <si>
    <t>Hinchinbrook</t>
  </si>
  <si>
    <t>Holroyd</t>
  </si>
  <si>
    <t>Homepride</t>
  </si>
  <si>
    <t>Horsley_Park</t>
  </si>
  <si>
    <t>Huntingwood</t>
  </si>
  <si>
    <t>Huskisson</t>
  </si>
  <si>
    <t>Ilford_Hall</t>
  </si>
  <si>
    <t>Inner_Harbour</t>
  </si>
  <si>
    <t>Jamberoo</t>
  </si>
  <si>
    <t>Jasper_Road</t>
  </si>
  <si>
    <t>Jordan_Springs</t>
  </si>
  <si>
    <t>Kandos</t>
  </si>
  <si>
    <t>Kangaroo_Valley</t>
  </si>
  <si>
    <t>Katoomba</t>
  </si>
  <si>
    <t>Kellyville</t>
  </si>
  <si>
    <t>Kembla_Grange</t>
  </si>
  <si>
    <t>Kemps_Creek</t>
  </si>
  <si>
    <t>Kenny_Street</t>
  </si>
  <si>
    <t>Kenthurst</t>
  </si>
  <si>
    <t>Kentlyn</t>
  </si>
  <si>
    <t>Kiama</t>
  </si>
  <si>
    <t>Kingswood</t>
  </si>
  <si>
    <t>Kurrajong</t>
  </si>
  <si>
    <t>Leabons_Lane</t>
  </si>
  <si>
    <t>Lennox</t>
  </si>
  <si>
    <t>Lithgow</t>
  </si>
  <si>
    <t>Liverpool</t>
  </si>
  <si>
    <t>Luddenham</t>
  </si>
  <si>
    <t>Macquarie_Fields</t>
  </si>
  <si>
    <t>Maldon</t>
  </si>
  <si>
    <t>Mamre</t>
  </si>
  <si>
    <t>Marayong</t>
  </si>
  <si>
    <t>Marsden_Park</t>
  </si>
  <si>
    <t>Meadow_Flat</t>
  </si>
  <si>
    <t>Minto</t>
  </si>
  <si>
    <t>Mittagong</t>
  </si>
  <si>
    <t>Moorebank</t>
  </si>
  <si>
    <t>Moss_Vale</t>
  </si>
  <si>
    <t>Mt_Ousley</t>
  </si>
  <si>
    <t>Mungerie_Park</t>
  </si>
  <si>
    <t>Narellan</t>
  </si>
  <si>
    <t>Nepean_ZS</t>
  </si>
  <si>
    <t>Newton</t>
  </si>
  <si>
    <t>North_Eastern_Creek</t>
  </si>
  <si>
    <t>North_Leppington</t>
  </si>
  <si>
    <t>North_Parramatta</t>
  </si>
  <si>
    <t>North_Richmond</t>
  </si>
  <si>
    <t>North_Rocks</t>
  </si>
  <si>
    <t>North_Warragamba</t>
  </si>
  <si>
    <t>North_Wollongong</t>
  </si>
  <si>
    <t>Northmead</t>
  </si>
  <si>
    <t>Nowra_</t>
  </si>
  <si>
    <t>Oakdale</t>
  </si>
  <si>
    <t>Oran_Park</t>
  </si>
  <si>
    <t>Parklea</t>
  </si>
  <si>
    <t>Penrith_11kv</t>
  </si>
  <si>
    <t>Plumpton</t>
  </si>
  <si>
    <t>Port_Central</t>
  </si>
  <si>
    <t>Port_Kembla</t>
  </si>
  <si>
    <t>Portland</t>
  </si>
  <si>
    <t>Prestons</t>
  </si>
  <si>
    <t>Prospect</t>
  </si>
  <si>
    <t>Quakers_Hill</t>
  </si>
  <si>
    <t>Quarries</t>
  </si>
  <si>
    <t>Ringwood</t>
  </si>
  <si>
    <t>Riverstone</t>
  </si>
  <si>
    <t>Robertson</t>
  </si>
  <si>
    <t>Rooty_Hill</t>
  </si>
  <si>
    <t>Rosehill</t>
  </si>
  <si>
    <t>Russell_Vale</t>
  </si>
  <si>
    <t>Rydalmere</t>
  </si>
  <si>
    <t>Schofields</t>
  </si>
  <si>
    <t>Science_Park</t>
  </si>
  <si>
    <t>Seven_Hills</t>
  </si>
  <si>
    <t>Shellharbour</t>
  </si>
  <si>
    <t>Sherwood</t>
  </si>
  <si>
    <t>Smithfield</t>
  </si>
  <si>
    <t>South_Granville</t>
  </si>
  <si>
    <t>South_Leppington</t>
  </si>
  <si>
    <t>South_Marsden_Park</t>
  </si>
  <si>
    <t>South_Nowra</t>
  </si>
  <si>
    <t>South_Windsor</t>
  </si>
  <si>
    <t>South_Wollongong</t>
  </si>
  <si>
    <t>Springwood</t>
  </si>
  <si>
    <t>St_Marys</t>
  </si>
  <si>
    <t>Sussex_Inlet</t>
  </si>
  <si>
    <t>SW_Sector_Macarthur_132</t>
  </si>
  <si>
    <t>SW_Sector_Macarthur_66</t>
  </si>
  <si>
    <t>Tahmoor</t>
  </si>
  <si>
    <t>The_Oaks</t>
  </si>
  <si>
    <t>Tomerong_ZS</t>
  </si>
  <si>
    <t>Ulladulla</t>
  </si>
  <si>
    <t>Unanderra</t>
  </si>
  <si>
    <t>Warilla</t>
  </si>
  <si>
    <t>Wentworth_Falls</t>
  </si>
  <si>
    <t>Werrington</t>
  </si>
  <si>
    <t>West_Castle_Hill</t>
  </si>
  <si>
    <t>West_Dapto</t>
  </si>
  <si>
    <t>West_Liverpool_ZS</t>
  </si>
  <si>
    <t>West_Parramatta</t>
  </si>
  <si>
    <t>West_Pennant_Hills</t>
  </si>
  <si>
    <t>West_Wetherill_Park</t>
  </si>
  <si>
    <t>West_Wollongong</t>
  </si>
  <si>
    <t>Westmead</t>
  </si>
  <si>
    <t>Wetherill_Park</t>
  </si>
  <si>
    <t>Whalan</t>
  </si>
  <si>
    <t>Wilton</t>
  </si>
  <si>
    <t>Windsor_</t>
  </si>
  <si>
    <t>Wisemans</t>
  </si>
  <si>
    <t>Wollondilly_Wash</t>
  </si>
  <si>
    <t>Wombarra</t>
  </si>
  <si>
    <t>Woodpark</t>
  </si>
  <si>
    <t>Yatte_Yattah</t>
  </si>
  <si>
    <t>Yennora</t>
  </si>
  <si>
    <t>Endeavour Energy</t>
  </si>
  <si>
    <t>Code</t>
  </si>
  <si>
    <t>ID</t>
  </si>
  <si>
    <t>Control</t>
  </si>
  <si>
    <t>Driver</t>
  </si>
  <si>
    <t>HV</t>
  </si>
  <si>
    <t>LV</t>
  </si>
  <si>
    <t>TS</t>
  </si>
  <si>
    <t>Discount factor</t>
  </si>
  <si>
    <t>Parameter control</t>
  </si>
  <si>
    <t>Discount rate</t>
  </si>
  <si>
    <t>Capex</t>
  </si>
  <si>
    <t>Site specific</t>
  </si>
  <si>
    <t>Network Level</t>
  </si>
  <si>
    <t>ST</t>
  </si>
  <si>
    <t>ABC_Tissues</t>
  </si>
  <si>
    <t>Airly_Colliery</t>
  </si>
  <si>
    <t>Angus_Place_Colliery</t>
  </si>
  <si>
    <t>Angus_Place_East</t>
  </si>
  <si>
    <t>APM</t>
  </si>
  <si>
    <t>Appin_Colliery</t>
  </si>
  <si>
    <t>Appin_Top_Pit</t>
  </si>
  <si>
    <t>Ausgrid_Auburn</t>
  </si>
  <si>
    <t>Ausgrid_Carlingford</t>
  </si>
  <si>
    <t>Ausgrid_Guildford</t>
  </si>
  <si>
    <t>Ausgrid_Lidcombe</t>
  </si>
  <si>
    <t>Baal_Bone</t>
  </si>
  <si>
    <t>Bamarang</t>
  </si>
  <si>
    <t>Batemans_Bay</t>
  </si>
  <si>
    <t>BCSC_Berrima</t>
  </si>
  <si>
    <t>BCSC_Maldon</t>
  </si>
  <si>
    <t>BHP_cordeaux_colliery</t>
  </si>
  <si>
    <t>BHP_Douglas_Park</t>
  </si>
  <si>
    <t>BlueScope_Steel</t>
  </si>
  <si>
    <t>BOC_Gases</t>
  </si>
  <si>
    <t>Broughton_Pass</t>
  </si>
  <si>
    <t>Brundee</t>
  </si>
  <si>
    <t>Burrawang</t>
  </si>
  <si>
    <t>Burrier</t>
  </si>
  <si>
    <t>Cement_Australia</t>
  </si>
  <si>
    <t>Clarence_Colliery</t>
  </si>
  <si>
    <t>CRM</t>
  </si>
  <si>
    <t>Dendrobium_Mine</t>
  </si>
  <si>
    <t>Dendrobium_vent_fan_b</t>
  </si>
  <si>
    <t>Diversified</t>
  </si>
  <si>
    <t>Estimated System Normal</t>
  </si>
  <si>
    <t>Fujitsu_Data</t>
  </si>
  <si>
    <t>Grain_Terminal</t>
  </si>
  <si>
    <t>Helenburgh_Colliery</t>
  </si>
  <si>
    <t>HMAS_Albatross</t>
  </si>
  <si>
    <t>ING_Alcan</t>
  </si>
  <si>
    <t>Kepco_Mine</t>
  </si>
  <si>
    <t>Liverpool_Military_Area</t>
  </si>
  <si>
    <t>Lysaghts</t>
  </si>
  <si>
    <t>M1_M2_tunnel</t>
  </si>
  <si>
    <t>Manildra</t>
  </si>
  <si>
    <t>Metal_Manufacturers</t>
  </si>
  <si>
    <t>Morgan_Cement</t>
  </si>
  <si>
    <t>Nepean_conveyors</t>
  </si>
  <si>
    <t>NWRL_Rouse_Hill</t>
  </si>
  <si>
    <t>One_Steel_Mini_Mill</t>
  </si>
  <si>
    <t>Prospect_South</t>
  </si>
  <si>
    <t>Simsmetal</t>
  </si>
  <si>
    <t>South_Bulli_Colliery</t>
  </si>
  <si>
    <t>Springvale_Borehole</t>
  </si>
  <si>
    <t>Springvale_Colliery</t>
  </si>
  <si>
    <t>Springvale_No3_Shaft</t>
  </si>
  <si>
    <t>Sydney_Trains_Blacktown</t>
  </si>
  <si>
    <t>Sydney_Trains_Bombo</t>
  </si>
  <si>
    <t>Sydney_Trains_Edmondson_Park</t>
  </si>
  <si>
    <t>Sydney_Trains_Hawkesbury</t>
  </si>
  <si>
    <t>Sydney_Trains_Lawson</t>
  </si>
  <si>
    <t>Sydney_Trains_Mount_Terry</t>
  </si>
  <si>
    <t>Sydney_Trains_Nepean</t>
  </si>
  <si>
    <t>Sydney_Trains_Port_Kembla</t>
  </si>
  <si>
    <t>Sydney_Trains_Toongabbie</t>
  </si>
  <si>
    <t>Sydney_Trains_Wallerawang</t>
  </si>
  <si>
    <t>Tahmoor_Colliery</t>
  </si>
  <si>
    <t>Test_Australia</t>
  </si>
  <si>
    <t>Tower_Colliery</t>
  </si>
  <si>
    <t>Tyree</t>
  </si>
  <si>
    <t>Undiversified</t>
  </si>
  <si>
    <t>Visy_Paper_SPC</t>
  </si>
  <si>
    <t>Viva_Energy</t>
  </si>
  <si>
    <t>Water_Board_Dams</t>
  </si>
  <si>
    <t>Westcliff_Colliery</t>
  </si>
  <si>
    <t>Wongawilli_Colliery</t>
  </si>
  <si>
    <t>Wongawilli_No4_Airshaft</t>
  </si>
  <si>
    <t>Major customer</t>
  </si>
  <si>
    <t>Opex proportion of capex</t>
  </si>
  <si>
    <t>NPV</t>
  </si>
  <si>
    <t>Voltage</t>
  </si>
  <si>
    <t>Input of coincident demand proportions</t>
  </si>
  <si>
    <t>LRMC</t>
  </si>
  <si>
    <t>NPV (MW)</t>
  </si>
  <si>
    <t>Site specific ZS</t>
  </si>
  <si>
    <t>Comments</t>
  </si>
  <si>
    <t>Allocation of Capex to growth or replacement costs for non-site specific expenditure</t>
  </si>
  <si>
    <t>Opex</t>
  </si>
  <si>
    <t>Location</t>
  </si>
  <si>
    <t>Year</t>
  </si>
  <si>
    <t>Actual_MVA</t>
  </si>
  <si>
    <t>MW10</t>
  </si>
  <si>
    <t>MVAR10</t>
  </si>
  <si>
    <t>MVA10</t>
  </si>
  <si>
    <t>PF10</t>
  </si>
  <si>
    <t>MW50</t>
  </si>
  <si>
    <t>MVAR50</t>
  </si>
  <si>
    <t>MVA50</t>
  </si>
  <si>
    <t>PF50</t>
  </si>
  <si>
    <t>Major_Customer</t>
  </si>
  <si>
    <t>Gbook</t>
  </si>
  <si>
    <t>No</t>
  </si>
  <si>
    <t>Baulkham_Hills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</si>
  <si>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</si>
  <si>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</si>
  <si>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</si>
  <si>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</si>
  <si>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</si>
  <si>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</si>
  <si>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</si>
  <si>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</si>
  <si>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</si>
  <si>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</si>
  <si>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2027</t>
  </si>
  <si>
    <t>Bellambi</t>
  </si>
  <si>
    <t>Yes</t>
  </si>
  <si>
    <t>Blacktown</t>
  </si>
  <si>
    <t>Camellia</t>
  </si>
  <si>
    <t>Carlingford</t>
  </si>
  <si>
    <t>Dapto_132kV</t>
  </si>
  <si>
    <t>Denham_Court_TS</t>
  </si>
  <si>
    <t>Fairfax_Lane</t>
  </si>
  <si>
    <t>Guildford</t>
  </si>
  <si>
    <t>Hawkesbury</t>
  </si>
  <si>
    <t>Holroyd_132kV</t>
  </si>
  <si>
    <t>Ilford</t>
  </si>
  <si>
    <t>Ingleburn</t>
  </si>
  <si>
    <t>Katoomba_North</t>
  </si>
  <si>
    <t>Lawson</t>
  </si>
  <si>
    <t>Liverpool_132kV_TS</t>
  </si>
  <si>
    <t>Liverpool_TS</t>
  </si>
  <si>
    <t>Macarthur_132kV</t>
  </si>
  <si>
    <t>Macarthur_66kV</t>
  </si>
  <si>
    <t>Mount_Druitt</t>
  </si>
  <si>
    <t>Mount_Piper</t>
  </si>
  <si>
    <t>Mount_Terry</t>
  </si>
  <si>
    <t>Nepean_33kV</t>
  </si>
  <si>
    <t>Nepean_66kV</t>
  </si>
  <si>
    <t>Outer_Harbour</t>
  </si>
  <si>
    <t>Penrith</t>
  </si>
  <si>
    <t>Regentville</t>
  </si>
  <si>
    <t>Shoalhaven</t>
  </si>
  <si>
    <t>Springhill</t>
  </si>
  <si>
    <t>Sydney_North</t>
  </si>
  <si>
    <t>Sydney_West_132kV</t>
  </si>
  <si>
    <t>Vineyard</t>
  </si>
  <si>
    <t>Wallerawang</t>
  </si>
  <si>
    <t>Warrimoo</t>
  </si>
  <si>
    <t>West_Liverpool</t>
  </si>
  <si>
    <t>West_Tomerong_TS</t>
  </si>
  <si>
    <t>ZS classification</t>
  </si>
  <si>
    <t>2019 to 2028 growth rate</t>
  </si>
  <si>
    <t>Allocation of site specific costs to each ZS</t>
  </si>
  <si>
    <t>Small growth</t>
  </si>
  <si>
    <t>Steady/falling</t>
  </si>
  <si>
    <t>High growth</t>
  </si>
  <si>
    <t>Network level</t>
  </si>
  <si>
    <t>Total demand served</t>
  </si>
  <si>
    <t>LRMC ($/MW pa)</t>
  </si>
  <si>
    <t>LRMC ($/kW pa)</t>
  </si>
  <si>
    <t>Asset life</t>
  </si>
  <si>
    <t>Annualised Capex</t>
  </si>
  <si>
    <t>Annualised capitalised overheads</t>
  </si>
  <si>
    <t>Cumulative annualised capex and capitalised overheads</t>
  </si>
  <si>
    <t>Cumulative opex</t>
  </si>
  <si>
    <t>Demand</t>
  </si>
  <si>
    <t>LRMC calculation</t>
  </si>
  <si>
    <t>Capex flows</t>
  </si>
  <si>
    <t>Opex flows</t>
  </si>
  <si>
    <t>Customer Connection</t>
  </si>
  <si>
    <t>Repex</t>
  </si>
  <si>
    <t>Augex</t>
  </si>
  <si>
    <t>Customer connection costs</t>
  </si>
  <si>
    <t>Capitalised overheads proportion of capex</t>
  </si>
  <si>
    <t>Modelling category</t>
  </si>
  <si>
    <t>Unallocated capex</t>
  </si>
  <si>
    <t>Capex allocated by coincident demand</t>
  </si>
  <si>
    <t>Demand Split</t>
  </si>
  <si>
    <t>Site Specific or program</t>
  </si>
  <si>
    <t>Unallocated replacement expenditure for growing substations</t>
  </si>
  <si>
    <t>Replacement expenditure for growing substations allocated by coincident demand</t>
  </si>
  <si>
    <t>Incremental opex</t>
  </si>
  <si>
    <t>Additional demand served in growing substations</t>
  </si>
  <si>
    <t>Total demand served in steady/falling substations</t>
  </si>
  <si>
    <t>Results</t>
  </si>
  <si>
    <t>LRMC for growing substations ($/kW pa)</t>
  </si>
  <si>
    <t>Unallocated disaggregated expenditure for steady/falling substations</t>
  </si>
  <si>
    <t>Disaggregated expenditure for steady/falling substations allocated by coincident demand</t>
  </si>
  <si>
    <t>Operating expenditure ($m)</t>
  </si>
  <si>
    <t>RAB ($m)</t>
  </si>
  <si>
    <t>Average opex proportion of RAB</t>
  </si>
  <si>
    <t>RIN opex breakdown</t>
  </si>
  <si>
    <t>Line item</t>
  </si>
  <si>
    <t>Proportion of opex</t>
  </si>
  <si>
    <t>Input of RAB and operating expenditure data from determination</t>
  </si>
  <si>
    <t>Cost class</t>
  </si>
  <si>
    <t>Unavoidable</t>
  </si>
  <si>
    <t>Avoidable</t>
  </si>
  <si>
    <t>Vegetation management</t>
  </si>
  <si>
    <t>Maintenance</t>
  </si>
  <si>
    <t>Emergency response</t>
  </si>
  <si>
    <t>Non-network</t>
  </si>
  <si>
    <t>Average avoidable opex proportion of RAB</t>
  </si>
  <si>
    <t>Avoidable opex proportion</t>
  </si>
  <si>
    <t>LRMC estimates in areas where demand is growing</t>
  </si>
  <si>
    <t>LRMC estimates in areas where demand is stable or falling</t>
  </si>
  <si>
    <t>Tariff Structure Statement</t>
  </si>
  <si>
    <t>LRMC estimation</t>
  </si>
  <si>
    <t>LRMC for steady/falling substations – best estimate ($/kW pa)</t>
  </si>
  <si>
    <t>LRMC for steady/falling substations – hypothetical linear relationship ($/kW pa)</t>
  </si>
  <si>
    <t>Parameter</t>
  </si>
  <si>
    <t>Value</t>
  </si>
  <si>
    <t>General parameters</t>
  </si>
  <si>
    <t>HoustonKemp</t>
  </si>
  <si>
    <t>Best estimate of the dollar decrease in repex caused by a 1kW decrease in demand in areas where demand is stable or falling</t>
  </si>
  <si>
    <t>Summarised demand forecast for each ZS (MW50)</t>
  </si>
  <si>
    <t>Input of capitalised overheads proportion of capex</t>
  </si>
  <si>
    <t>Input of capex</t>
  </si>
  <si>
    <t>Network overheads</t>
  </si>
  <si>
    <t>Corporate overheads</t>
  </si>
  <si>
    <t>Opex as a proportion of RAB</t>
  </si>
  <si>
    <t>LRMC calculation with best estimate of relationship between change in demand and change in repex</t>
  </si>
  <si>
    <t>LRMC by ZS area growth type</t>
  </si>
  <si>
    <t>LRMC estimate for areas where demand is growing</t>
  </si>
  <si>
    <t>LRMC estimate for areas where demand is steady or falling - hypothetical linear relationship between repex and demand</t>
  </si>
  <si>
    <t>LRMC estimate for areas where demand is steady or falling - best estimate of relationship between repex and demand</t>
  </si>
  <si>
    <t>Parameters for ZS in areas where demand is steady or falling</t>
  </si>
  <si>
    <t>Allocation of site specific costs to each ZS growth type</t>
  </si>
  <si>
    <t>Input of demand forecast</t>
  </si>
  <si>
    <t>Eastern_Crk</t>
  </si>
  <si>
    <t>Menangle_Park</t>
  </si>
  <si>
    <t>South_Erskine_Park</t>
  </si>
  <si>
    <t>SDF2023</t>
  </si>
  <si>
    <t>.</t>
  </si>
  <si>
    <t>2028</t>
  </si>
  <si>
    <t>2029</t>
  </si>
  <si>
    <t>2030</t>
  </si>
  <si>
    <t>2031</t>
  </si>
  <si>
    <t>2032</t>
  </si>
  <si>
    <t>Prospect_East</t>
  </si>
  <si>
    <t>Syd_Metro_West</t>
  </si>
  <si>
    <t>Berrima_Junction_DC</t>
  </si>
  <si>
    <t>Wmead_132KV</t>
  </si>
  <si>
    <t>Equinix_Data_Centre</t>
  </si>
  <si>
    <t>Bowden_Silvermine</t>
  </si>
  <si>
    <t>MB_Logistics_Park</t>
  </si>
  <si>
    <t>Smeaton_Grange</t>
  </si>
  <si>
    <t>Sand_Mine_Clarence</t>
  </si>
  <si>
    <t>S32_No4_Shaft_Project</t>
  </si>
  <si>
    <t>Diversified#</t>
  </si>
  <si>
    <t>Manildra_SM22</t>
  </si>
  <si>
    <t>Healey_Cct_Data</t>
  </si>
  <si>
    <t>CDC</t>
  </si>
  <si>
    <t>DCI</t>
  </si>
  <si>
    <t>SYD_55</t>
  </si>
  <si>
    <t>Augusta_DC</t>
  </si>
  <si>
    <t>Honeman_DC</t>
  </si>
  <si>
    <t>Station_DC</t>
  </si>
  <si>
    <t>Aerotropolis</t>
  </si>
  <si>
    <t>Trifalga_Data_Centre</t>
  </si>
  <si>
    <t>2021 RIN value</t>
  </si>
  <si>
    <t>SDF2023 - No Data Centres</t>
  </si>
  <si>
    <t>ERC Calc in PTRM</t>
  </si>
  <si>
    <t>Connections</t>
  </si>
  <si>
    <t>Exclude</t>
  </si>
  <si>
    <t>Program</t>
  </si>
  <si>
    <t>Site Specific</t>
  </si>
  <si>
    <t>Replacement</t>
  </si>
  <si>
    <t>Augmentation</t>
  </si>
  <si>
    <t>Capex 191022 (System Capex where OH applies)</t>
  </si>
  <si>
    <t>Updated for capital expenditure inputs on January 2023</t>
  </si>
  <si>
    <t>Endeavour Energy - 0.04 Post-Tax Revenue Model - January 2023 - Public [Average of 5-year WACC]</t>
  </si>
  <si>
    <t>AUG-RESILIENCE-PROGRAM-FLOOD</t>
  </si>
  <si>
    <t>Std</t>
  </si>
  <si>
    <t>AUG-RESILIENCE-PROGRAM-BUSHFIRE</t>
  </si>
  <si>
    <t>DEV-COMMS-SCADA-DEVELOPMENT</t>
  </si>
  <si>
    <t>DEV-SEC-SYS-DEVELOPMENT</t>
  </si>
  <si>
    <t>NCC-000444</t>
  </si>
  <si>
    <t>NEW TELCO FIBRE SOUTH</t>
  </si>
  <si>
    <t>NCC-000742</t>
  </si>
  <si>
    <t>COMMUNICATIONS TOWER RELOCATION</t>
  </si>
  <si>
    <t>NCC-000798</t>
  </si>
  <si>
    <t>NEW NEPEAN TS TO MALDON ZS FIBRE</t>
  </si>
  <si>
    <t>NDE-000422</t>
  </si>
  <si>
    <t>NEW LV COMMUNITY BATTERIES</t>
  </si>
  <si>
    <t>NDM-000036</t>
  </si>
  <si>
    <t>RFB FY19 DISTRIBUTION ACCESS TRACKS</t>
  </si>
  <si>
    <t>NDM-000551</t>
  </si>
  <si>
    <t>REP FY23 POLE BLACKSPOT SAFETY PROGRAM</t>
  </si>
  <si>
    <t>NDM-000787</t>
  </si>
  <si>
    <t>DEV NETWORK LV EQUIPMENT &amp; DATA UPDATE</t>
  </si>
  <si>
    <t>NDS-000424</t>
  </si>
  <si>
    <t>REP TAP LIMITED DIST TX</t>
  </si>
  <si>
    <t>NDS-000790</t>
  </si>
  <si>
    <t>DEV DISTR EQUIPMENT &amp; CUST DATA UPDATE</t>
  </si>
  <si>
    <t>NES-000023</t>
  </si>
  <si>
    <t>MINOR CAPITAL PURCHASE &gt;$1000 FY23</t>
  </si>
  <si>
    <t>NES-000435</t>
  </si>
  <si>
    <t>NEW ESSENTIAL SPARES</t>
  </si>
  <si>
    <t>NEW-QUALITY-OF-SUPPLY</t>
  </si>
  <si>
    <t>NPS-000006</t>
  </si>
  <si>
    <t>REP FY20 DIST FDR SAFETY PROTECTION</t>
  </si>
  <si>
    <t>NPS-000407</t>
  </si>
  <si>
    <t>REP RECLOSER RC01 CONTROLLER</t>
  </si>
  <si>
    <t>NPS-000416</t>
  </si>
  <si>
    <t>REP FUSESAVER &amp; AK SECTIONALISER</t>
  </si>
  <si>
    <t>NTM-000415</t>
  </si>
  <si>
    <t>REP HARDEX OH EARTHWIRE</t>
  </si>
  <si>
    <t>NTN-000007</t>
  </si>
  <si>
    <t>NEW FY22 TECHNOLOGY PILOTS</t>
  </si>
  <si>
    <t>NTN-000009</t>
  </si>
  <si>
    <t>NEW PORTFOLIO INVEST TOOL COPPERLEAF</t>
  </si>
  <si>
    <t>NTN-000010</t>
  </si>
  <si>
    <t>NEW BAWLEY POINT &amp; KIOLOA</t>
  </si>
  <si>
    <t>NTN-000013</t>
  </si>
  <si>
    <t>NEW DIGITAL TWIN</t>
  </si>
  <si>
    <t>NTN-000201</t>
  </si>
  <si>
    <t>NEW VEGETATION MGMT OPTIMISATION SYSTEM</t>
  </si>
  <si>
    <t>NTN-000465</t>
  </si>
  <si>
    <t>NEW FY23 TECHNOLOGY PILOTS</t>
  </si>
  <si>
    <t>NTS-000029</t>
  </si>
  <si>
    <t>RFB MARAYONG ZS</t>
  </si>
  <si>
    <t>NTS-000030</t>
  </si>
  <si>
    <t>RFB SUSSEX INLET ZS - STAGE 2</t>
  </si>
  <si>
    <t>NTS-000131</t>
  </si>
  <si>
    <t>REP CARLINGFORD TS CONTROL BLDG</t>
  </si>
  <si>
    <t>NTS-000410</t>
  </si>
  <si>
    <t>NEW AIR CONDITIONING IN SUBS</t>
  </si>
  <si>
    <t>NTS-000414</t>
  </si>
  <si>
    <t>REP LED LIGHTING IN SUBS</t>
  </si>
  <si>
    <t>NTS-000428</t>
  </si>
  <si>
    <t>REP EMERGENCY LIGHTING</t>
  </si>
  <si>
    <t>NTS-000441</t>
  </si>
  <si>
    <t>RAR CARLINGFORD TS BUSBAR</t>
  </si>
  <si>
    <t>REA-ABS</t>
  </si>
  <si>
    <t>REA-BATTERY</t>
  </si>
  <si>
    <t>REA-BUILDINGS</t>
  </si>
  <si>
    <t>REA-BUNDS</t>
  </si>
  <si>
    <t>REA-CABLES</t>
  </si>
  <si>
    <t>REA-CABLES-LV-CONSAC</t>
  </si>
  <si>
    <t>REA-COMMS-SCADA-DEVELOPMENT</t>
  </si>
  <si>
    <t>REA-CONDUCTORS</t>
  </si>
  <si>
    <t>REA-DISTRIBUTION-SUB-EARTHING</t>
  </si>
  <si>
    <t>REA-DISTRIBUTION-TRANSFORMER</t>
  </si>
  <si>
    <t>REA-FENCES</t>
  </si>
  <si>
    <t>REA-GROUND-SUBSTATION</t>
  </si>
  <si>
    <t>REA-HV-POLE-TOP-ASSEMBLY</t>
  </si>
  <si>
    <t>REA-LBS</t>
  </si>
  <si>
    <t>REA-LOW-MAINS</t>
  </si>
  <si>
    <t>REA-LV-POLE-TOP-ASSEMBLY</t>
  </si>
  <si>
    <t>REA-LV-SWGR</t>
  </si>
  <si>
    <t>REA-METERS-RENEWAL</t>
  </si>
  <si>
    <t>REA-COMMUNICATION-ASSETS</t>
  </si>
  <si>
    <t>REA-MISC-SUBS-DIST</t>
  </si>
  <si>
    <t>REA-MISC-SUBS-TRANS</t>
  </si>
  <si>
    <t>REA-OVERLOADED-DIST-SUB</t>
  </si>
  <si>
    <t>REA-PITS-PILLARS-CUBICLES</t>
  </si>
  <si>
    <t>REA-POLES</t>
  </si>
  <si>
    <t>REA-POLES-DIST</t>
  </si>
  <si>
    <t>REA-POLE-SUBSTATIONS</t>
  </si>
  <si>
    <t>REA-POWERTX</t>
  </si>
  <si>
    <t>REA-RELIABILITY-COMPLIANCE</t>
  </si>
  <si>
    <t>REA-ROOFS</t>
  </si>
  <si>
    <t>REA-SCADA-RADIO-REPEATERS</t>
  </si>
  <si>
    <t>REA-SECONDARY-SYSTEMS</t>
  </si>
  <si>
    <t>REA-SERVICE-WIRE</t>
  </si>
  <si>
    <t>REA-TOWERS</t>
  </si>
  <si>
    <t>REA-TRANS-SWGR</t>
  </si>
  <si>
    <t>REA-TR-POLE-TOP-ASSEMBLY</t>
  </si>
  <si>
    <t>REA-UG-SWGR-HV</t>
  </si>
  <si>
    <t>REA-USL-DOF</t>
  </si>
  <si>
    <t>REP-ABS</t>
  </si>
  <si>
    <t>REP-BUSHFIRE-PREVENTION</t>
  </si>
  <si>
    <t>REP-CABLES</t>
  </si>
  <si>
    <t>REP-CABLES-LV-CONSAC</t>
  </si>
  <si>
    <t>REP-CONDUCTORS</t>
  </si>
  <si>
    <t>REP-COPPER-PILOT-CABLE</t>
  </si>
  <si>
    <t>REP-DISTRIBUTION-SUB-EARTHING</t>
  </si>
  <si>
    <t>REP-GROUND-SUBSTATION</t>
  </si>
  <si>
    <t>REP-OIL-CABLES</t>
  </si>
  <si>
    <t>REP-POLE-TOP-ASSEMBLY</t>
  </si>
  <si>
    <t>REP-POWER-QUALITY-MONITORING</t>
  </si>
  <si>
    <t>REP-POWERTX</t>
  </si>
  <si>
    <t>REP-PROTECTION</t>
  </si>
  <si>
    <t>REP-ROOFS</t>
  </si>
  <si>
    <t>REP-SCADA-RADIO-REPEATERS</t>
  </si>
  <si>
    <t>REP-SCADA-RTU</t>
  </si>
  <si>
    <t>REP-TOWERS</t>
  </si>
  <si>
    <t>REP-TRANS-SUB-EARTHING</t>
  </si>
  <si>
    <t>REP-TRANS-SWGR</t>
  </si>
  <si>
    <t>REP-UG-SWGR-HV</t>
  </si>
  <si>
    <t>REP-USL-DOF</t>
  </si>
  <si>
    <t>RFB-COMMUNICATION-ASSETS</t>
  </si>
  <si>
    <t>RFB-NOISE-ATTENUATION</t>
  </si>
  <si>
    <t>NPR-000078</t>
  </si>
  <si>
    <t>NEW BRADFIELD NORTH ZS (INGHAM)</t>
  </si>
  <si>
    <t>NPR-000080</t>
  </si>
  <si>
    <t>NEW BADGERYS CREEK ZS</t>
  </si>
  <si>
    <t>NPR-000067</t>
  </si>
  <si>
    <t>NEW NORTHERN GATEWAY ZS</t>
  </si>
  <si>
    <t>NPR-000026</t>
  </si>
  <si>
    <t>AUG WESTMEAD ZS</t>
  </si>
  <si>
    <t>NPR-000504</t>
  </si>
  <si>
    <t>NEW LENORE DRIVE SS (DIGITAL REALTY)</t>
  </si>
  <si>
    <t>RAR-HV-DEVELOPMENT-WORKS</t>
  </si>
  <si>
    <t>NPR-000048</t>
  </si>
  <si>
    <t>NEW RIVERSTONE EAST ZS</t>
  </si>
  <si>
    <t>NPR-000021</t>
  </si>
  <si>
    <t>NEW SCIENCE PARK ZS</t>
  </si>
  <si>
    <t>NPR-000044</t>
  </si>
  <si>
    <t>NEW LOWES CREEK ZS</t>
  </si>
  <si>
    <t>NPR-000771</t>
  </si>
  <si>
    <t>NEW 132/11KV TX3 EASTERN CREEK ZS</t>
  </si>
  <si>
    <t>NEW-DUCTS</t>
  </si>
  <si>
    <t>NPR-000025</t>
  </si>
  <si>
    <t>NEW AEROTROPOLIS SUPPLY</t>
  </si>
  <si>
    <t>NPR-000002</t>
  </si>
  <si>
    <t>AUG FDR308 NEPEAN - SOUTH32</t>
  </si>
  <si>
    <t>NPR-000060</t>
  </si>
  <si>
    <t>NEW BERRIMA JUNCTION ZS (PERMANENT)</t>
  </si>
  <si>
    <t>NPR-000499</t>
  </si>
  <si>
    <t>NEW CATHERINE PARK ZS (MOBILE)</t>
  </si>
  <si>
    <t>NPR-000075</t>
  </si>
  <si>
    <t>NEW WESTERN SYDNEY AIRPORT TS</t>
  </si>
  <si>
    <t>NPR-000073</t>
  </si>
  <si>
    <t>NEW MACARTHUR BSP FINAL WORKS</t>
  </si>
  <si>
    <t>NPR-000072</t>
  </si>
  <si>
    <t>AUG 132KV FEEDERS NEPEAN TS</t>
  </si>
  <si>
    <t>RAR-TRANSMISSION-WORKS-PROGRAM</t>
  </si>
  <si>
    <t>NPR-000079</t>
  </si>
  <si>
    <t>NEW GRAND AVENUE SS (EQUINIX CAMELLIA)</t>
  </si>
  <si>
    <t>NPR-000536</t>
  </si>
  <si>
    <t>AUG FDR308 DOUGLAS PARK- SOUTH32</t>
  </si>
  <si>
    <t>NPR-000805</t>
  </si>
  <si>
    <t>NEW NORTH KEMPS CREEK ZS</t>
  </si>
  <si>
    <t>NPR-000053</t>
  </si>
  <si>
    <t>NEW AUSTRAL ZS (PERMANENT)</t>
  </si>
  <si>
    <t>NPR-000013</t>
  </si>
  <si>
    <t>NEW WEST DAPTO ZS</t>
  </si>
  <si>
    <t>NPR-000061</t>
  </si>
  <si>
    <t>NEW MENANGLE PARK ZS (PERMANENT)</t>
  </si>
  <si>
    <t>NPR-000451</t>
  </si>
  <si>
    <t>NEW EAST PARRAMATTA ZS</t>
  </si>
  <si>
    <t>NPR-000043</t>
  </si>
  <si>
    <t>NEW AEROTROPOLIS BSP WORKS</t>
  </si>
  <si>
    <t>NPR-000049</t>
  </si>
  <si>
    <t>NEW MT GILEAD ZS</t>
  </si>
  <si>
    <t>NLP-000051</t>
  </si>
  <si>
    <t>NEW ROSSMORE LAND</t>
  </si>
  <si>
    <t>NPR-000068</t>
  </si>
  <si>
    <t>NEW AGRIBUSINESS NORTH ZS</t>
  </si>
  <si>
    <t>REA-DATA-CENTRE-HEADWORKS</t>
  </si>
  <si>
    <t>NLP-000020</t>
  </si>
  <si>
    <t>NEW HOLSWORTHY LAND</t>
  </si>
  <si>
    <t>NLP-000026</t>
  </si>
  <si>
    <t>CAMBEWARRA (NTH BOMADERRY) LAND</t>
  </si>
  <si>
    <t>NLP-000029</t>
  </si>
  <si>
    <t>NEW SCIENCE PARK LAND</t>
  </si>
  <si>
    <t>NLP-000031</t>
  </si>
  <si>
    <t>NEW MARYLANDS LOWES CREEK LAND</t>
  </si>
  <si>
    <t>NLP-000036</t>
  </si>
  <si>
    <t>NEW MT GILEAD LAND</t>
  </si>
  <si>
    <t>NLP-000037</t>
  </si>
  <si>
    <t>NEW WESTERN SYDNEY AIRPORT LAND</t>
  </si>
  <si>
    <t>NLP-000039</t>
  </si>
  <si>
    <t>NEW WESTMEAD EXPANSION LAND</t>
  </si>
  <si>
    <t>NLP-000041</t>
  </si>
  <si>
    <t>NEW BRADFIELD NORTH (INGHAM) LAND</t>
  </si>
  <si>
    <t>NLP-000042</t>
  </si>
  <si>
    <t>AGRIBUSINESS NORTH LAND</t>
  </si>
  <si>
    <t>NLP-000043</t>
  </si>
  <si>
    <t>NEW BRADFIELD CITY LAND</t>
  </si>
  <si>
    <t>NLP-000050</t>
  </si>
  <si>
    <t>NEW NORTH ROSSMORE LAND</t>
  </si>
  <si>
    <t>NLP-000058</t>
  </si>
  <si>
    <t>NEW WESTMEAD NO2 LAND</t>
  </si>
  <si>
    <t>NLP-000059</t>
  </si>
  <si>
    <t>NEW NORTH KEMPS CREEK ZS (B) LAND</t>
  </si>
  <si>
    <t>NLP-000062</t>
  </si>
  <si>
    <t>NEW WEST APPIN LAND</t>
  </si>
  <si>
    <t>NLP-000064</t>
  </si>
  <si>
    <t>NEW NORTH APPIN LAND</t>
  </si>
  <si>
    <t>NLP-000813</t>
  </si>
  <si>
    <t>NEW FEEDERS 21M AND 21P EASEMENT</t>
  </si>
  <si>
    <t>NLP-000828</t>
  </si>
  <si>
    <t>NEW 66KV FEEDER 804 EASEMENT</t>
  </si>
  <si>
    <t>NPR-000004</t>
  </si>
  <si>
    <t>NEW MENANGLE PARK ZS</t>
  </si>
  <si>
    <t>NPR-000011</t>
  </si>
  <si>
    <t>NEW 132/22KV SOUTH ERSKINE PARK ZS</t>
  </si>
  <si>
    <t>NPR-000014</t>
  </si>
  <si>
    <t>NEW LEPPINGTON ZS (PERMANENT)</t>
  </si>
  <si>
    <t>NPR-000015</t>
  </si>
  <si>
    <t>NEW 33/11KV CALDERWOOD ZS (INTERIM)</t>
  </si>
  <si>
    <t>NPR-000017</t>
  </si>
  <si>
    <t>NEW MARSDEN PARK ZS STG 2</t>
  </si>
  <si>
    <t>NPR-000018</t>
  </si>
  <si>
    <t>AUG SHOALHAVEN TS BS-3 OVERLOAD</t>
  </si>
  <si>
    <t>NPR-000019</t>
  </si>
  <si>
    <t>NEW BOX HILL ZS</t>
  </si>
  <si>
    <t>NPR-000020</t>
  </si>
  <si>
    <t>AUG CAMELLIA TS AUSGRID CONNECTION</t>
  </si>
  <si>
    <t>NPR-000023</t>
  </si>
  <si>
    <t>AUG FEEDER 214/215 (FDR 229)</t>
  </si>
  <si>
    <t>NPR-000027</t>
  </si>
  <si>
    <t>UPR LUDDENHAM ZS</t>
  </si>
  <si>
    <t>NPR-000028</t>
  </si>
  <si>
    <t>NEW CRUDINE RIDGE WIND FARM TG</t>
  </si>
  <si>
    <t>NPR-000029</t>
  </si>
  <si>
    <t>NEW 132KV BS12 BS34 BAULKHAM HILLS TS</t>
  </si>
  <si>
    <t>NPR-000030</t>
  </si>
  <si>
    <t>NEW 132KV BS CB NEPEAN TS</t>
  </si>
  <si>
    <t>NPR-000031</t>
  </si>
  <si>
    <t>UPR ALBION PARK ZS AFIC UPGRADE</t>
  </si>
  <si>
    <t>NPR-000035</t>
  </si>
  <si>
    <t>AUG 132KV CAMELLIA TS DATA CENTRE Q</t>
  </si>
  <si>
    <t>NPR-000058</t>
  </si>
  <si>
    <t>AUG NARELLAN ZS BUSBAR</t>
  </si>
  <si>
    <t>NPR-000069</t>
  </si>
  <si>
    <t>NEW WEST APPIN ZS</t>
  </si>
  <si>
    <t>NPR-000421</t>
  </si>
  <si>
    <t>NEW 132/22KV TX3 STH ERSKINE PARK</t>
  </si>
  <si>
    <t>NPR-000532</t>
  </si>
  <si>
    <t>PENRITH BESS ANCILLARY WORKS</t>
  </si>
  <si>
    <t>NPS-000008</t>
  </si>
  <si>
    <t>REP FY19 UFLS</t>
  </si>
  <si>
    <t>NPR-000070</t>
  </si>
  <si>
    <t>NEW BOX HILL ZS STG 2</t>
  </si>
  <si>
    <t>CON-INDUSTRIAL-COMMERCIAL</t>
  </si>
  <si>
    <t>CON-NON-URBAN-EXTENSION</t>
  </si>
  <si>
    <t>CON-UNDERGROUND-RESIDENTIAL</t>
  </si>
  <si>
    <t>RAR-ASSET-RELOCATION</t>
  </si>
  <si>
    <t>NDE-000485</t>
  </si>
  <si>
    <t>NEW COMMUNITY BATTERIES</t>
  </si>
  <si>
    <t>NEW-DSUB-LV-FDR-MONITORING</t>
  </si>
  <si>
    <t>NEW-LV-PLANNING</t>
  </si>
  <si>
    <t>NTN-000008</t>
  </si>
  <si>
    <t>NEW BESS WEST DAPTO</t>
  </si>
  <si>
    <t>Innovation Fund</t>
  </si>
  <si>
    <t>Source: Endeavour Energy - Final decision - PTRM - 2022-23 RoD update.xlsm</t>
  </si>
  <si>
    <t>Source: EB RIN_FY21.xlsx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</si>
</sst>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&quot;$&quot;#,##0.00_);[Red]\(&quot;$&quot;#,##0.00\)"/>
    <numFmt numFmtId="169" formatCode="&quot;$&quot;#,##0.00"/>
    <numFmt numFmtId="170" formatCode="0.0"/>
    <numFmt numFmtId="171" formatCode="0.0000"/>
    <numFmt numFmtId="172" formatCode="0.000000"/>
    <numFmt numFmtId="173" formatCode="_([$€-2]* #,##0.00_);_([$€-2]* \(#,##0.00\);_([$€-2]* &quot;-&quot;??_)"/>
    <numFmt numFmtId="174" formatCode="#,##0.000_ ;[Red]\-#,##0.000\ "/>
    <numFmt numFmtId="175" formatCode="_-* #,##0.00_-;[Red]\(#,##0.00\)_-;_-* &quot;-&quot;??_-;_-@_-"/>
    <numFmt numFmtId="176" formatCode="mm/dd/yy"/>
    <numFmt numFmtId="177" formatCode="0_);[Red]\(0\)"/>
    <numFmt numFmtId="178" formatCode="0.0%"/>
    <numFmt numFmtId="179" formatCode="_(* #,##0.0_);_(* \(#,##0.0\);_(* &quot;-&quot;?_);_(@_)"/>
    <numFmt numFmtId="180" formatCode="_(* #,##0_);_(* \(#,##0\);_(* &quot;-&quot;?_);_(@_)"/>
    <numFmt numFmtId="181" formatCode="#,##0.0_);\(#,##0.0\)"/>
    <numFmt numFmtId="182" formatCode="#,##0_ ;\-#,##0\ "/>
    <numFmt numFmtId="183" formatCode="#,##0;[Red]\(#,##0.0\)"/>
    <numFmt numFmtId="184" formatCode="#,##0_ ;[Red]\(#,##0\)\ "/>
    <numFmt numFmtId="185" formatCode="#,##0.00;\(#,##0.00\)"/>
    <numFmt numFmtId="186" formatCode="_)d\-mmm\-yy_)"/>
    <numFmt numFmtId="187" formatCode="_(#,##0.0_);\(#,##0.0\);_(&quot;-&quot;_)"/>
    <numFmt numFmtId="188" formatCode="_(###0_);\(###0\);_(###0_)"/>
    <numFmt numFmtId="189" formatCode="#,##0.0000_);[Red]\(#,##0.0000\)"/>
    <numFmt numFmtId="190" formatCode="0.00000000000000000"/>
  </numFmts>
  <fonts count="93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24"/>
      <color theme="1"/>
      <name val="Calibri"/>
      <family val="2"/>
      <scheme val="minor"/>
    </font>
    <font>
      <b/>
      <sz val="14"/>
      <color theme="1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Arial"/>
      <family val="2"/>
    </font>
    <font>
      <sz val="12"/>
      <name val="Arial"/>
      <family val="2"/>
    </font>
    <font>
      <b/>
      <sz val="11"/>
      <color theme="0"/>
      <name val="Arial"/>
      <family val="2"/>
    </font>
    <font>
      <b/>
      <sz val="16"/>
      <color theme="0"/>
      <name val="Calibri"/>
      <family val="2"/>
      <scheme val="minor"/>
    </font>
    <font>
      <b/>
      <sz val="12"/>
      <color theme="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b/>
      <sz val="10"/>
      <name val="Arial"/>
      <family val="2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  <font>
      <b/>
      <sz val="16"/>
      <color indexed="9"/>
      <name val="Arial"/>
      <family val="2"/>
    </font>
    <font>
      <b/>
      <sz val="12"/>
      <name val="Arial"/>
      <family val="2"/>
    </font>
    <font>
      <sz val="10"/>
      <name val="Helv"/>
      <charset val="204"/>
    </font>
    <font>
      <sz val="14"/>
      <name val="System"/>
      <family val="2"/>
    </font>
    <font>
      <b/>
      <sz val="12"/>
      <color theme="0"/>
      <name val="Calibri"/>
      <family val="2"/>
      <scheme val="minor"/>
    </font>
    <font>
      <sz val="8"/>
      <name val="Arial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"/>
      <name val="Arial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b/>
      <sz val="11"/>
      <name val="Calibri"/>
      <family val="2"/>
      <scheme val="minor"/>
    </font>
    <font>
      <sz val="9"/>
      <name val="Arial"/>
      <family val="2"/>
    </font>
    <font>
      <u/>
      <sz val="11"/>
      <color theme="10"/>
      <name val="Calibri"/>
      <family val="2"/>
    </font>
    <font>
      <u/>
      <sz val="10"/>
      <color indexed="12"/>
      <name val="Arial"/>
      <family val="2"/>
    </font>
    <font>
      <b/>
      <sz val="9"/>
      <color indexed="9"/>
      <name val="Arial"/>
      <family val="2"/>
    </font>
    <font>
      <sz val="12"/>
      <color rgb="FFFF0000"/>
      <name val="Arial"/>
      <family val="2"/>
    </font>
  </fonts>
  <fills count="8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theme="0"/>
      </patternFill>
    </fill>
    <fill>
      <patternFill patternType="solid">
        <fgColor rgb="FF008698"/>
        <bgColor theme="0"/>
      </patternFill>
    </fill>
    <fill>
      <patternFill patternType="solid">
        <fgColor rgb="FF008698"/>
        <bgColor indexed="64"/>
      </patternFill>
    </fill>
    <fill>
      <patternFill patternType="solid">
        <fgColor rgb="FF696A6D"/>
        <bgColor indexed="64"/>
      </patternFill>
    </fill>
    <fill>
      <patternFill patternType="solid">
        <fgColor rgb="FF262D33"/>
        <bgColor indexed="64"/>
      </patternFill>
    </fill>
    <fill>
      <patternFill patternType="solid">
        <fgColor rgb="FFE0D4A4"/>
        <bgColor indexed="64"/>
      </patternFill>
    </fill>
    <fill>
      <patternFill patternType="solid">
        <fgColor rgb="FF9EC0DB"/>
        <bgColor indexed="64"/>
      </patternFill>
    </fill>
    <fill>
      <patternFill patternType="solid">
        <fgColor rgb="FFF6C1D1"/>
        <bgColor indexed="64"/>
      </patternFill>
    </fill>
    <fill>
      <patternFill patternType="solid">
        <fgColor rgb="FF9ECCA6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2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mediumGray">
        <fgColor indexed="22"/>
      </patternFill>
    </fill>
    <fill>
      <patternFill patternType="gray0625">
        <bgColor indexed="44"/>
      </patternFill>
    </fill>
    <fill>
      <patternFill patternType="solid">
        <fgColor indexed="6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ashed">
        <color indexed="64"/>
      </bottom>
      <diagonal/>
    </border>
    <border>
      <left/>
      <right/>
      <top/>
      <bottom style="medium">
        <color auto="1"/>
      </bottom>
      <diagonal/>
    </border>
  </borders>
  <cellStyleXfs count="636">
    <xf numFmtId="0" fontId="0" fillId="0" borderId="0"/>
    <xf numFmtId="0" fontId="29" fillId="37" borderId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3" applyNumberFormat="0" applyFill="0" applyAlignment="0" applyProtection="0"/>
    <xf numFmtId="0" fontId="12" fillId="0" borderId="14" applyNumberFormat="0" applyFill="0" applyAlignment="0" applyProtection="0"/>
    <xf numFmtId="0" fontId="13" fillId="0" borderId="15" applyNumberFormat="0" applyFill="0" applyAlignment="0" applyProtection="0"/>
    <xf numFmtId="0" fontId="13" fillId="0" borderId="0" applyNumberFormat="0" applyFill="0" applyBorder="0" applyAlignment="0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16" applyNumberFormat="0" applyAlignment="0" applyProtection="0"/>
    <xf numFmtId="0" fontId="18" fillId="7" borderId="17" applyNumberFormat="0" applyAlignment="0" applyProtection="0"/>
    <xf numFmtId="0" fontId="19" fillId="7" borderId="16" applyNumberFormat="0" applyAlignment="0" applyProtection="0"/>
    <xf numFmtId="0" fontId="20" fillId="0" borderId="18" applyNumberFormat="0" applyFill="0" applyAlignment="0" applyProtection="0"/>
    <xf numFmtId="0" fontId="21" fillId="8" borderId="19" applyNumberFormat="0" applyAlignment="0" applyProtection="0"/>
    <xf numFmtId="0" fontId="22" fillId="0" borderId="0" applyNumberFormat="0" applyFill="0" applyBorder="0" applyAlignment="0" applyProtection="0"/>
    <xf numFmtId="0" fontId="9" fillId="9" borderId="20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21" applyNumberFormat="0" applyFill="0" applyAlignment="0" applyProtection="0"/>
    <xf numFmtId="0" fontId="25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25" fillId="13" borderId="0" applyNumberFormat="0" applyBorder="0" applyAlignment="0" applyProtection="0"/>
    <xf numFmtId="0" fontId="25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25" fillId="21" borderId="0" applyNumberFormat="0" applyBorder="0" applyAlignment="0" applyProtection="0"/>
    <xf numFmtId="0" fontId="25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25" fillId="25" borderId="0" applyNumberFormat="0" applyBorder="0" applyAlignment="0" applyProtection="0"/>
    <xf numFmtId="0" fontId="25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8" borderId="0" applyNumberFormat="0" applyBorder="0" applyAlignment="0" applyProtection="0"/>
    <xf numFmtId="0" fontId="25" fillId="29" borderId="0" applyNumberFormat="0" applyBorder="0" applyAlignment="0" applyProtection="0"/>
    <xf numFmtId="0" fontId="25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32" borderId="0" applyNumberFormat="0" applyBorder="0" applyAlignment="0" applyProtection="0"/>
    <xf numFmtId="0" fontId="25" fillId="33" borderId="0" applyNumberFormat="0" applyBorder="0" applyAlignment="0" applyProtection="0"/>
    <xf numFmtId="0" fontId="30" fillId="39" borderId="0"/>
    <xf numFmtId="0" fontId="30" fillId="38" borderId="0"/>
    <xf numFmtId="0" fontId="26" fillId="34" borderId="0"/>
    <xf numFmtId="2" fontId="26" fillId="40" borderId="0"/>
    <xf numFmtId="2" fontId="26" fillId="41" borderId="0"/>
    <xf numFmtId="2" fontId="26" fillId="42" borderId="0"/>
    <xf numFmtId="2" fontId="26" fillId="43" borderId="0"/>
    <xf numFmtId="0" fontId="31" fillId="0" borderId="0"/>
    <xf numFmtId="9" fontId="31" fillId="0" borderId="0" applyFont="0" applyFill="0" applyBorder="0" applyAlignment="0" applyProtection="0"/>
    <xf numFmtId="0" fontId="3" fillId="0" borderId="0"/>
    <xf numFmtId="0" fontId="26" fillId="0" borderId="0"/>
    <xf numFmtId="167" fontId="3" fillId="0" borderId="0" applyFont="0" applyFill="0" applyBorder="0" applyAlignment="0" applyProtection="0"/>
    <xf numFmtId="0" fontId="2" fillId="0" borderId="0"/>
    <xf numFmtId="0" fontId="31" fillId="0" borderId="0"/>
    <xf numFmtId="173" fontId="31" fillId="0" borderId="0"/>
    <xf numFmtId="173" fontId="31" fillId="0" borderId="0"/>
    <xf numFmtId="0" fontId="39" fillId="0" borderId="0"/>
    <xf numFmtId="0" fontId="31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9" fillId="0" borderId="0"/>
    <xf numFmtId="0" fontId="31" fillId="0" borderId="0"/>
    <xf numFmtId="0" fontId="31" fillId="0" borderId="0"/>
    <xf numFmtId="0" fontId="31" fillId="0" borderId="0" applyFill="0"/>
    <xf numFmtId="0" fontId="31" fillId="0" borderId="0"/>
    <xf numFmtId="0" fontId="31" fillId="0" borderId="0"/>
    <xf numFmtId="0" fontId="31" fillId="0" borderId="0"/>
    <xf numFmtId="0" fontId="31" fillId="0" borderId="0"/>
    <xf numFmtId="175" fontId="42" fillId="0" borderId="0"/>
    <xf numFmtId="175" fontId="42" fillId="0" borderId="0"/>
    <xf numFmtId="0" fontId="36" fillId="53" borderId="0" applyNumberFormat="0" applyBorder="0" applyAlignment="0" applyProtection="0"/>
    <xf numFmtId="0" fontId="36" fillId="54" borderId="0" applyNumberFormat="0" applyBorder="0" applyAlignment="0" applyProtection="0"/>
    <xf numFmtId="0" fontId="36" fillId="55" borderId="0" applyNumberFormat="0" applyBorder="0" applyAlignment="0" applyProtection="0"/>
    <xf numFmtId="0" fontId="36" fillId="56" borderId="0" applyNumberFormat="0" applyBorder="0" applyAlignment="0" applyProtection="0"/>
    <xf numFmtId="0" fontId="36" fillId="53" borderId="0" applyNumberFormat="0" applyBorder="0" applyAlignment="0" applyProtection="0"/>
    <xf numFmtId="0" fontId="36" fillId="54" borderId="0" applyNumberFormat="0" applyBorder="0" applyAlignment="0" applyProtection="0"/>
    <xf numFmtId="0" fontId="36" fillId="53" borderId="0" applyNumberFormat="0" applyBorder="0" applyAlignment="0" applyProtection="0"/>
    <xf numFmtId="0" fontId="36" fillId="54" borderId="0" applyNumberFormat="0" applyBorder="0" applyAlignment="0" applyProtection="0"/>
    <xf numFmtId="0" fontId="36" fillId="57" borderId="0" applyNumberFormat="0" applyBorder="0" applyAlignment="0" applyProtection="0"/>
    <xf numFmtId="0" fontId="36" fillId="58" borderId="0" applyNumberFormat="0" applyBorder="0" applyAlignment="0" applyProtection="0"/>
    <xf numFmtId="0" fontId="36" fillId="53" borderId="0" applyNumberFormat="0" applyBorder="0" applyAlignment="0" applyProtection="0"/>
    <xf numFmtId="0" fontId="36" fillId="54" borderId="0" applyNumberFormat="0" applyBorder="0" applyAlignment="0" applyProtection="0"/>
    <xf numFmtId="0" fontId="43" fillId="53" borderId="0" applyNumberFormat="0" applyBorder="0" applyAlignment="0" applyProtection="0"/>
    <xf numFmtId="0" fontId="43" fillId="54" borderId="0" applyNumberFormat="0" applyBorder="0" applyAlignment="0" applyProtection="0"/>
    <xf numFmtId="0" fontId="43" fillId="57" borderId="0" applyNumberFormat="0" applyBorder="0" applyAlignment="0" applyProtection="0"/>
    <xf numFmtId="0" fontId="43" fillId="58" borderId="0" applyNumberFormat="0" applyBorder="0" applyAlignment="0" applyProtection="0"/>
    <xf numFmtId="0" fontId="43" fillId="53" borderId="0" applyNumberFormat="0" applyBorder="0" applyAlignment="0" applyProtection="0"/>
    <xf numFmtId="0" fontId="43" fillId="54" borderId="0" applyNumberFormat="0" applyBorder="0" applyAlignment="0" applyProtection="0"/>
    <xf numFmtId="0" fontId="36" fillId="59" borderId="0" applyNumberFormat="0" applyBorder="0" applyAlignment="0" applyProtection="0"/>
    <xf numFmtId="0" fontId="36" fillId="59" borderId="0" applyNumberFormat="0" applyBorder="0" applyAlignment="0" applyProtection="0"/>
    <xf numFmtId="0" fontId="43" fillId="60" borderId="0" applyNumberFormat="0" applyBorder="0" applyAlignment="0" applyProtection="0"/>
    <xf numFmtId="0" fontId="43" fillId="61" borderId="0" applyNumberFormat="0" applyBorder="0" applyAlignment="0" applyProtection="0"/>
    <xf numFmtId="0" fontId="36" fillId="62" borderId="0" applyNumberFormat="0" applyBorder="0" applyAlignment="0" applyProtection="0"/>
    <xf numFmtId="0" fontId="36" fillId="63" borderId="0" applyNumberFormat="0" applyBorder="0" applyAlignment="0" applyProtection="0"/>
    <xf numFmtId="0" fontId="43" fillId="64" borderId="0" applyNumberFormat="0" applyBorder="0" applyAlignment="0" applyProtection="0"/>
    <xf numFmtId="0" fontId="43" fillId="65" borderId="0" applyNumberFormat="0" applyBorder="0" applyAlignment="0" applyProtection="0"/>
    <xf numFmtId="0" fontId="36" fillId="62" borderId="0" applyNumberFormat="0" applyBorder="0" applyAlignment="0" applyProtection="0"/>
    <xf numFmtId="0" fontId="36" fillId="66" borderId="0" applyNumberFormat="0" applyBorder="0" applyAlignment="0" applyProtection="0"/>
    <xf numFmtId="0" fontId="43" fillId="63" borderId="0" applyNumberFormat="0" applyBorder="0" applyAlignment="0" applyProtection="0"/>
    <xf numFmtId="0" fontId="43" fillId="67" borderId="0" applyNumberFormat="0" applyBorder="0" applyAlignment="0" applyProtection="0"/>
    <xf numFmtId="0" fontId="36" fillId="59" borderId="0" applyNumberFormat="0" applyBorder="0" applyAlignment="0" applyProtection="0"/>
    <xf numFmtId="0" fontId="36" fillId="63" borderId="0" applyNumberFormat="0" applyBorder="0" applyAlignment="0" applyProtection="0"/>
    <xf numFmtId="0" fontId="43" fillId="63" borderId="0" applyNumberFormat="0" applyBorder="0" applyAlignment="0" applyProtection="0"/>
    <xf numFmtId="0" fontId="43" fillId="68" borderId="0" applyNumberFormat="0" applyBorder="0" applyAlignment="0" applyProtection="0"/>
    <xf numFmtId="0" fontId="36" fillId="69" borderId="0" applyNumberFormat="0" applyBorder="0" applyAlignment="0" applyProtection="0"/>
    <xf numFmtId="0" fontId="36" fillId="59" borderId="0" applyNumberFormat="0" applyBorder="0" applyAlignment="0" applyProtection="0"/>
    <xf numFmtId="0" fontId="43" fillId="60" borderId="0" applyNumberFormat="0" applyBorder="0" applyAlignment="0" applyProtection="0"/>
    <xf numFmtId="0" fontId="43" fillId="61" borderId="0" applyNumberFormat="0" applyBorder="0" applyAlignment="0" applyProtection="0"/>
    <xf numFmtId="0" fontId="36" fillId="62" borderId="0" applyNumberFormat="0" applyBorder="0" applyAlignment="0" applyProtection="0"/>
    <xf numFmtId="0" fontId="36" fillId="70" borderId="0" applyNumberFormat="0" applyBorder="0" applyAlignment="0" applyProtection="0"/>
    <xf numFmtId="0" fontId="43" fillId="70" borderId="0" applyNumberFormat="0" applyBorder="0" applyAlignment="0" applyProtection="0"/>
    <xf numFmtId="0" fontId="43" fillId="71" borderId="0" applyNumberFormat="0" applyBorder="0" applyAlignment="0" applyProtection="0"/>
    <xf numFmtId="0" fontId="44" fillId="0" borderId="0"/>
    <xf numFmtId="164" fontId="45" fillId="0" borderId="0" applyFont="0" applyFill="0" applyBorder="0" applyAlignment="0" applyProtection="0"/>
    <xf numFmtId="0" fontId="46" fillId="72" borderId="0" applyNumberFormat="0" applyBorder="0" applyAlignment="0" applyProtection="0"/>
    <xf numFmtId="0" fontId="47" fillId="0" borderId="0" applyNumberFormat="0" applyFill="0" applyBorder="0" applyAlignment="0"/>
    <xf numFmtId="165" fontId="31" fillId="45" borderId="0" applyNumberFormat="0" applyFont="0" applyBorder="0" applyAlignment="0">
      <alignment horizontal="right"/>
    </xf>
    <xf numFmtId="165" fontId="31" fillId="45" borderId="0" applyNumberFormat="0" applyFont="0" applyBorder="0" applyAlignment="0">
      <alignment horizontal="right"/>
    </xf>
    <xf numFmtId="0" fontId="48" fillId="0" borderId="0" applyNumberFormat="0" applyFill="0" applyBorder="0" applyAlignment="0">
      <protection locked="0"/>
    </xf>
    <xf numFmtId="0" fontId="49" fillId="56" borderId="27" applyNumberFormat="0" applyAlignment="0" applyProtection="0"/>
    <xf numFmtId="0" fontId="50" fillId="73" borderId="28" applyNumberFormat="0" applyAlignment="0" applyProtection="0"/>
    <xf numFmtId="165" fontId="31" fillId="0" borderId="0" applyFont="0" applyFill="0" applyBorder="0" applyAlignment="0" applyProtection="0"/>
    <xf numFmtId="0" fontId="5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167" fontId="52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3" fontId="53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31" fillId="0" borderId="0" applyFont="0" applyFill="0" applyBorder="0" applyAlignment="0" applyProtection="0"/>
    <xf numFmtId="0" fontId="32" fillId="74" borderId="0" applyNumberFormat="0" applyBorder="0" applyAlignment="0" applyProtection="0"/>
    <xf numFmtId="0" fontId="32" fillId="75" borderId="0" applyNumberFormat="0" applyBorder="0" applyAlignment="0" applyProtection="0"/>
    <xf numFmtId="0" fontId="32" fillId="76" borderId="0" applyNumberFormat="0" applyBorder="0" applyAlignment="0" applyProtection="0"/>
    <xf numFmtId="173" fontId="36" fillId="0" borderId="0" applyFont="0" applyFill="0" applyBorder="0" applyAlignment="0" applyProtection="0"/>
    <xf numFmtId="0" fontId="54" fillId="0" borderId="0" applyNumberFormat="0" applyFill="0" applyBorder="0" applyAlignment="0" applyProtection="0"/>
    <xf numFmtId="177" fontId="31" fillId="0" borderId="0" applyFont="0" applyFill="0" applyBorder="0" applyAlignment="0" applyProtection="0"/>
    <xf numFmtId="177" fontId="31" fillId="0" borderId="0" applyFont="0" applyFill="0" applyBorder="0" applyAlignment="0" applyProtection="0"/>
    <xf numFmtId="0" fontId="55" fillId="0" borderId="0"/>
    <xf numFmtId="0" fontId="56" fillId="0" borderId="0"/>
    <xf numFmtId="0" fontId="57" fillId="77" borderId="0" applyNumberFormat="0" applyBorder="0" applyAlignment="0" applyProtection="0"/>
    <xf numFmtId="0" fontId="33" fillId="0" borderId="0" applyFill="0" applyBorder="0">
      <alignment vertical="center"/>
    </xf>
    <xf numFmtId="0" fontId="58" fillId="0" borderId="29" applyNumberFormat="0" applyFill="0" applyAlignment="0" applyProtection="0"/>
    <xf numFmtId="0" fontId="33" fillId="0" borderId="0" applyFill="0" applyBorder="0">
      <alignment vertical="center"/>
    </xf>
    <xf numFmtId="0" fontId="59" fillId="0" borderId="0" applyFill="0" applyBorder="0">
      <alignment vertical="center"/>
    </xf>
    <xf numFmtId="0" fontId="60" fillId="0" borderId="30" applyNumberFormat="0" applyFill="0" applyAlignment="0" applyProtection="0"/>
    <xf numFmtId="0" fontId="59" fillId="0" borderId="0" applyFill="0" applyBorder="0">
      <alignment vertical="center"/>
    </xf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2" fillId="0" borderId="0" applyFill="0" applyBorder="0">
      <alignment vertical="center"/>
    </xf>
    <xf numFmtId="0" fontId="62" fillId="0" borderId="0" applyFill="0" applyBorder="0">
      <alignment vertical="center"/>
    </xf>
    <xf numFmtId="0" fontId="42" fillId="0" borderId="0" applyFill="0" applyBorder="0">
      <alignment vertical="center"/>
    </xf>
    <xf numFmtId="0" fontId="61" fillId="0" borderId="0" applyNumberFormat="0" applyFill="0" applyBorder="0" applyAlignment="0" applyProtection="0"/>
    <xf numFmtId="0" fontId="42" fillId="0" borderId="0" applyFill="0" applyBorder="0">
      <alignment vertical="center"/>
    </xf>
    <xf numFmtId="178" fontId="63" fillId="0" borderId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Fill="0" applyBorder="0">
      <alignment horizontal="center" vertical="center"/>
      <protection locked="0"/>
    </xf>
    <xf numFmtId="0" fontId="66" fillId="0" borderId="0" applyFill="0" applyBorder="0">
      <alignment horizontal="left" vertical="center"/>
      <protection locked="0"/>
    </xf>
    <xf numFmtId="179" fontId="31" fillId="78" borderId="0" applyFont="0" applyBorder="0">
      <alignment horizontal="right"/>
    </xf>
    <xf numFmtId="0" fontId="67" fillId="54" borderId="27" applyNumberFormat="0" applyAlignment="0" applyProtection="0"/>
    <xf numFmtId="165" fontId="31" fillId="79" borderId="0" applyFont="0" applyBorder="0" applyAlignment="0">
      <alignment horizontal="right"/>
      <protection locked="0"/>
    </xf>
    <xf numFmtId="165" fontId="31" fillId="79" borderId="0" applyFont="0" applyBorder="0" applyAlignment="0">
      <alignment horizontal="right"/>
      <protection locked="0"/>
    </xf>
    <xf numFmtId="165" fontId="31" fillId="80" borderId="0" applyFont="0" applyBorder="0" applyAlignment="0">
      <alignment horizontal="right"/>
      <protection locked="0"/>
    </xf>
    <xf numFmtId="180" fontId="31" fillId="81" borderId="0" applyFont="0" applyBorder="0">
      <alignment horizontal="right"/>
      <protection locked="0"/>
    </xf>
    <xf numFmtId="180" fontId="31" fillId="81" borderId="0" applyFont="0" applyBorder="0">
      <alignment horizontal="right"/>
      <protection locked="0"/>
    </xf>
    <xf numFmtId="165" fontId="31" fillId="78" borderId="0" applyFont="0" applyBorder="0">
      <alignment horizontal="right"/>
      <protection locked="0"/>
    </xf>
    <xf numFmtId="165" fontId="31" fillId="78" borderId="0" applyFont="0" applyBorder="0">
      <alignment horizontal="right"/>
      <protection locked="0"/>
    </xf>
    <xf numFmtId="0" fontId="42" fillId="45" borderId="0"/>
    <xf numFmtId="0" fontId="68" fillId="0" borderId="32" applyNumberFormat="0" applyFill="0" applyAlignment="0" applyProtection="0"/>
    <xf numFmtId="181" fontId="69" fillId="0" borderId="0"/>
    <xf numFmtId="0" fontId="38" fillId="0" borderId="0" applyFill="0" applyBorder="0">
      <alignment horizontal="left" vertical="center"/>
    </xf>
    <xf numFmtId="0" fontId="70" fillId="57" borderId="0" applyNumberFormat="0" applyBorder="0" applyAlignment="0" applyProtection="0"/>
    <xf numFmtId="182" fontId="7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6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46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6" fillId="0" borderId="0"/>
    <xf numFmtId="0" fontId="31" fillId="0" borderId="0"/>
    <xf numFmtId="0" fontId="45" fillId="0" borderId="0"/>
    <xf numFmtId="0" fontId="31" fillId="46" borderId="0"/>
    <xf numFmtId="0" fontId="31" fillId="0" borderId="0"/>
    <xf numFmtId="0" fontId="2" fillId="0" borderId="0"/>
    <xf numFmtId="0" fontId="31" fillId="0" borderId="0"/>
    <xf numFmtId="0" fontId="31" fillId="0" borderId="0"/>
    <xf numFmtId="0" fontId="31" fillId="55" borderId="33" applyNumberFormat="0" applyFont="0" applyAlignment="0" applyProtection="0"/>
    <xf numFmtId="0" fontId="72" fillId="56" borderId="34" applyNumberFormat="0" applyAlignment="0" applyProtection="0"/>
    <xf numFmtId="183" fontId="31" fillId="0" borderId="0" applyFill="0" applyBorder="0"/>
    <xf numFmtId="183" fontId="31" fillId="0" borderId="0" applyFill="0" applyBorder="0"/>
    <xf numFmtId="183" fontId="31" fillId="0" borderId="0" applyFill="0" applyBorder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178" fontId="73" fillId="0" borderId="0"/>
    <xf numFmtId="0" fontId="62" fillId="0" borderId="0" applyFill="0" applyBorder="0">
      <alignment vertical="center"/>
    </xf>
    <xf numFmtId="0" fontId="51" fillId="0" borderId="0" applyNumberFormat="0" applyFont="0" applyFill="0" applyBorder="0" applyAlignment="0" applyProtection="0">
      <alignment horizontal="left"/>
    </xf>
    <xf numFmtId="15" fontId="51" fillId="0" borderId="0" applyFont="0" applyFill="0" applyBorder="0" applyAlignment="0" applyProtection="0"/>
    <xf numFmtId="4" fontId="51" fillId="0" borderId="0" applyFont="0" applyFill="0" applyBorder="0" applyAlignment="0" applyProtection="0"/>
    <xf numFmtId="184" fontId="74" fillId="0" borderId="3"/>
    <xf numFmtId="0" fontId="75" fillId="0" borderId="23">
      <alignment horizontal="center"/>
    </xf>
    <xf numFmtId="3" fontId="51" fillId="0" borderId="0" applyFont="0" applyFill="0" applyBorder="0" applyAlignment="0" applyProtection="0"/>
    <xf numFmtId="0" fontId="51" fillId="82" borderId="0" applyNumberFormat="0" applyFont="0" applyBorder="0" applyAlignment="0" applyProtection="0"/>
    <xf numFmtId="185" fontId="31" fillId="0" borderId="0"/>
    <xf numFmtId="185" fontId="31" fillId="0" borderId="0"/>
    <xf numFmtId="185" fontId="31" fillId="0" borderId="0"/>
    <xf numFmtId="186" fontId="42" fillId="0" borderId="0" applyFill="0" applyBorder="0">
      <alignment horizontal="right" vertical="center"/>
    </xf>
    <xf numFmtId="187" fontId="42" fillId="0" borderId="0" applyFill="0" applyBorder="0">
      <alignment horizontal="right" vertical="center"/>
    </xf>
    <xf numFmtId="188" fontId="42" fillId="0" borderId="0" applyFill="0" applyBorder="0">
      <alignment horizontal="right" vertical="center"/>
    </xf>
    <xf numFmtId="0" fontId="31" fillId="55" borderId="0" applyNumberFormat="0" applyFont="0" applyBorder="0" applyAlignment="0" applyProtection="0"/>
    <xf numFmtId="0" fontId="31" fillId="55" borderId="0" applyNumberFormat="0" applyFont="0" applyBorder="0" applyAlignment="0" applyProtection="0"/>
    <xf numFmtId="0" fontId="31" fillId="56" borderId="0" applyNumberFormat="0" applyFont="0" applyBorder="0" applyAlignment="0" applyProtection="0"/>
    <xf numFmtId="0" fontId="31" fillId="56" borderId="0" applyNumberFormat="0" applyFont="0" applyBorder="0" applyAlignment="0" applyProtection="0"/>
    <xf numFmtId="0" fontId="31" fillId="58" borderId="0" applyNumberFormat="0" applyFont="0" applyBorder="0" applyAlignment="0" applyProtection="0"/>
    <xf numFmtId="0" fontId="31" fillId="58" borderId="0" applyNumberFormat="0" applyFont="0" applyBorder="0" applyAlignment="0" applyProtection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1" fillId="58" borderId="0" applyNumberFormat="0" applyFont="0" applyBorder="0" applyAlignment="0" applyProtection="0"/>
    <xf numFmtId="0" fontId="31" fillId="58" borderId="0" applyNumberFormat="0" applyFont="0" applyBorder="0" applyAlignment="0" applyProtection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1" fillId="0" borderId="0" applyNumberFormat="0" applyFont="0" applyBorder="0" applyAlignment="0" applyProtection="0"/>
    <xf numFmtId="0" fontId="31" fillId="0" borderId="0" applyNumberFormat="0" applyFont="0" applyBorder="0" applyAlignment="0" applyProtection="0"/>
    <xf numFmtId="0" fontId="76" fillId="0" borderId="0" applyNumberFormat="0" applyFill="0" applyBorder="0" applyAlignment="0" applyProtection="0"/>
    <xf numFmtId="0" fontId="31" fillId="0" borderId="0"/>
    <xf numFmtId="0" fontId="31" fillId="0" borderId="0"/>
    <xf numFmtId="0" fontId="31" fillId="0" borderId="0"/>
    <xf numFmtId="0" fontId="38" fillId="0" borderId="0"/>
    <xf numFmtId="0" fontId="77" fillId="0" borderId="0"/>
    <xf numFmtId="15" fontId="31" fillId="0" borderId="0"/>
    <xf numFmtId="15" fontId="31" fillId="0" borderId="0"/>
    <xf numFmtId="15" fontId="31" fillId="0" borderId="0"/>
    <xf numFmtId="10" fontId="31" fillId="0" borderId="0"/>
    <xf numFmtId="10" fontId="31" fillId="0" borderId="0"/>
    <xf numFmtId="10" fontId="31" fillId="0" borderId="0"/>
    <xf numFmtId="0" fontId="78" fillId="50" borderId="9" applyBorder="0" applyProtection="0">
      <alignment horizontal="centerContinuous" vertical="center"/>
    </xf>
    <xf numFmtId="0" fontId="79" fillId="0" borderId="0" applyBorder="0" applyProtection="0">
      <alignment vertical="center"/>
    </xf>
    <xf numFmtId="0" fontId="80" fillId="0" borderId="0">
      <alignment horizontal="left"/>
    </xf>
    <xf numFmtId="0" fontId="80" fillId="0" borderId="7" applyFill="0" applyBorder="0" applyProtection="0">
      <alignment horizontal="left" vertical="top"/>
    </xf>
    <xf numFmtId="49" fontId="31" fillId="0" borderId="0" applyFont="0" applyFill="0" applyBorder="0" applyAlignment="0" applyProtection="0"/>
    <xf numFmtId="0" fontId="81" fillId="0" borderId="0"/>
    <xf numFmtId="49" fontId="31" fillId="0" borderId="0" applyFont="0" applyFill="0" applyBorder="0" applyAlignment="0" applyProtection="0"/>
    <xf numFmtId="0" fontId="82" fillId="0" borderId="0"/>
    <xf numFmtId="0" fontId="82" fillId="0" borderId="0"/>
    <xf numFmtId="0" fontId="81" fillId="0" borderId="0"/>
    <xf numFmtId="181" fontId="83" fillId="0" borderId="0"/>
    <xf numFmtId="0" fontId="76" fillId="0" borderId="0" applyNumberFormat="0" applyFill="0" applyBorder="0" applyAlignment="0" applyProtection="0"/>
    <xf numFmtId="0" fontId="84" fillId="0" borderId="0" applyFill="0" applyBorder="0">
      <alignment horizontal="left" vertical="center"/>
      <protection locked="0"/>
    </xf>
    <xf numFmtId="0" fontId="81" fillId="0" borderId="0"/>
    <xf numFmtId="0" fontId="85" fillId="0" borderId="0" applyFill="0" applyBorder="0">
      <alignment horizontal="left" vertical="center"/>
      <protection locked="0"/>
    </xf>
    <xf numFmtId="0" fontId="32" fillId="0" borderId="35" applyNumberFormat="0" applyFill="0" applyAlignment="0" applyProtection="0"/>
    <xf numFmtId="0" fontId="86" fillId="0" borderId="0" applyNumberFormat="0" applyFill="0" applyBorder="0" applyAlignment="0" applyProtection="0"/>
    <xf numFmtId="189" fontId="31" fillId="0" borderId="9" applyBorder="0" applyProtection="0">
      <alignment horizontal="right"/>
    </xf>
    <xf numFmtId="189" fontId="31" fillId="0" borderId="9" applyBorder="0" applyProtection="0">
      <alignment horizontal="right"/>
    </xf>
    <xf numFmtId="189" fontId="31" fillId="0" borderId="9" applyBorder="0" applyProtection="0">
      <alignment horizontal="right"/>
    </xf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75" fillId="0" borderId="23">
      <alignment horizontal="center"/>
    </xf>
    <xf numFmtId="0" fontId="34" fillId="0" borderId="0"/>
    <xf numFmtId="0" fontId="34" fillId="0" borderId="0"/>
    <xf numFmtId="167" fontId="31" fillId="0" borderId="36"/>
    <xf numFmtId="167" fontId="31" fillId="0" borderId="36"/>
    <xf numFmtId="0" fontId="34" fillId="0" borderId="0"/>
    <xf numFmtId="0" fontId="34" fillId="0" borderId="0"/>
    <xf numFmtId="0" fontId="34" fillId="0" borderId="0"/>
    <xf numFmtId="0" fontId="2" fillId="0" borderId="0"/>
    <xf numFmtId="0" fontId="2" fillId="0" borderId="0"/>
    <xf numFmtId="0" fontId="31" fillId="0" borderId="0"/>
    <xf numFmtId="0" fontId="2" fillId="0" borderId="0"/>
    <xf numFmtId="173" fontId="31" fillId="0" borderId="0"/>
    <xf numFmtId="0" fontId="2" fillId="0" borderId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165" fontId="31" fillId="45" borderId="0" applyNumberFormat="0" applyFont="0" applyBorder="0" applyAlignment="0">
      <alignment horizontal="right"/>
    </xf>
    <xf numFmtId="0" fontId="49" fillId="56" borderId="27" applyNumberFormat="0" applyAlignment="0" applyProtection="0"/>
    <xf numFmtId="0" fontId="49" fillId="56" borderId="27" applyNumberFormat="0" applyAlignment="0" applyProtection="0"/>
    <xf numFmtId="0" fontId="50" fillId="73" borderId="28" applyNumberFormat="0" applyAlignment="0" applyProtection="0"/>
    <xf numFmtId="167" fontId="2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52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36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52" fillId="0" borderId="0" applyFont="0" applyFill="0" applyBorder="0" applyAlignment="0" applyProtection="0"/>
    <xf numFmtId="167" fontId="52" fillId="0" borderId="0" applyFont="0" applyFill="0" applyBorder="0" applyAlignment="0" applyProtection="0"/>
    <xf numFmtId="0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3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49" fontId="87" fillId="51" borderId="24">
      <alignment horizontal="center" vertical="center" wrapText="1"/>
    </xf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61" fillId="0" borderId="31" applyNumberFormat="0" applyFill="0" applyAlignment="0" applyProtection="0"/>
    <xf numFmtId="0" fontId="89" fillId="0" borderId="0" applyNumberFormat="0" applyFill="0" applyBorder="0" applyAlignment="0" applyProtection="0">
      <alignment vertical="top"/>
      <protection locked="0"/>
    </xf>
    <xf numFmtId="0" fontId="90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35" fillId="0" borderId="0" applyNumberFormat="0" applyFill="0" applyBorder="0" applyAlignment="0" applyProtection="0"/>
    <xf numFmtId="0" fontId="90" fillId="0" borderId="0" applyNumberFormat="0" applyFill="0" applyBorder="0" applyAlignment="0" applyProtection="0">
      <alignment vertical="top"/>
      <protection locked="0"/>
    </xf>
    <xf numFmtId="179" fontId="31" fillId="78" borderId="0" applyFont="0" applyBorder="0">
      <alignment horizontal="right"/>
    </xf>
    <xf numFmtId="178" fontId="31" fillId="78" borderId="0" applyFont="0" applyBorder="0" applyAlignment="0"/>
    <xf numFmtId="0" fontId="67" fillId="54" borderId="27" applyNumberFormat="0" applyAlignment="0" applyProtection="0"/>
    <xf numFmtId="0" fontId="67" fillId="54" borderId="27" applyNumberFormat="0" applyAlignment="0" applyProtection="0"/>
    <xf numFmtId="165" fontId="31" fillId="79" borderId="0" applyFont="0" applyBorder="0" applyAlignment="0">
      <alignment horizontal="right"/>
      <protection locked="0"/>
    </xf>
    <xf numFmtId="165" fontId="31" fillId="79" borderId="0" applyFont="0" applyBorder="0" applyAlignment="0">
      <alignment horizontal="right"/>
      <protection locked="0"/>
    </xf>
    <xf numFmtId="165" fontId="31" fillId="79" borderId="0" applyFont="0" applyBorder="0" applyAlignment="0">
      <alignment horizontal="right"/>
      <protection locked="0"/>
    </xf>
    <xf numFmtId="165" fontId="31" fillId="79" borderId="0" applyFont="0" applyBorder="0" applyAlignment="0">
      <alignment horizontal="right"/>
      <protection locked="0"/>
    </xf>
    <xf numFmtId="165" fontId="31" fillId="80" borderId="0" applyFont="0" applyBorder="0" applyAlignment="0">
      <alignment horizontal="right"/>
      <protection locked="0"/>
    </xf>
    <xf numFmtId="10" fontId="31" fillId="80" borderId="0" applyFont="0" applyBorder="0">
      <alignment horizontal="right"/>
      <protection locked="0"/>
    </xf>
    <xf numFmtId="3" fontId="31" fillId="83" borderId="0" applyFont="0" applyBorder="0">
      <protection locked="0"/>
    </xf>
    <xf numFmtId="178" fontId="59" fillId="83" borderId="0" applyBorder="0" applyAlignment="0">
      <protection locked="0"/>
    </xf>
    <xf numFmtId="180" fontId="31" fillId="81" borderId="0" applyFont="0" applyBorder="0">
      <alignment horizontal="right"/>
      <protection locked="0"/>
    </xf>
    <xf numFmtId="165" fontId="31" fillId="78" borderId="0" applyFont="0" applyBorder="0">
      <alignment horizontal="right"/>
      <protection locked="0"/>
    </xf>
    <xf numFmtId="174" fontId="2" fillId="47" borderId="26">
      <protection locked="0"/>
    </xf>
    <xf numFmtId="174" fontId="2" fillId="47" borderId="26">
      <protection locked="0"/>
    </xf>
    <xf numFmtId="174" fontId="2" fillId="47" borderId="26">
      <protection locked="0"/>
    </xf>
    <xf numFmtId="49" fontId="2" fillId="47" borderId="26" applyFont="0" applyAlignment="0">
      <alignment horizontal="left" vertical="center" wrapText="1"/>
      <protection locked="0"/>
    </xf>
    <xf numFmtId="49" fontId="2" fillId="47" borderId="26" applyFont="0" applyAlignment="0">
      <alignment horizontal="left" vertical="center" wrapText="1"/>
      <protection locked="0"/>
    </xf>
    <xf numFmtId="49" fontId="2" fillId="47" borderId="26" applyFont="0" applyAlignment="0">
      <alignment horizontal="left" vertical="center" wrapText="1"/>
      <protection locked="0"/>
    </xf>
    <xf numFmtId="178" fontId="91" fillId="84" borderId="0" applyBorder="0" applyAlignment="0"/>
    <xf numFmtId="179" fontId="88" fillId="45" borderId="22" applyFont="0" applyBorder="0" applyAlignment="0"/>
    <xf numFmtId="178" fontId="59" fillId="45" borderId="0" applyFont="0" applyBorder="0" applyAlignment="0"/>
    <xf numFmtId="174" fontId="2" fillId="52" borderId="26"/>
    <xf numFmtId="174" fontId="2" fillId="52" borderId="26"/>
    <xf numFmtId="174" fontId="2" fillId="52" borderId="26"/>
    <xf numFmtId="0" fontId="31" fillId="0" borderId="0"/>
    <xf numFmtId="0" fontId="31" fillId="46" borderId="0"/>
    <xf numFmtId="0" fontId="31" fillId="0" borderId="0"/>
    <xf numFmtId="0" fontId="31" fillId="46" borderId="0"/>
    <xf numFmtId="0" fontId="2" fillId="0" borderId="0"/>
    <xf numFmtId="0" fontId="31" fillId="0" borderId="0" applyFill="0"/>
    <xf numFmtId="0" fontId="31" fillId="0" borderId="0"/>
    <xf numFmtId="0" fontId="31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31" fillId="0" borderId="0"/>
    <xf numFmtId="0" fontId="31" fillId="46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46" borderId="0"/>
    <xf numFmtId="0" fontId="31" fillId="46" borderId="0"/>
    <xf numFmtId="0" fontId="31" fillId="0" borderId="0"/>
    <xf numFmtId="0" fontId="31" fillId="46" borderId="0"/>
    <xf numFmtId="0" fontId="52" fillId="0" borderId="0"/>
    <xf numFmtId="0" fontId="36" fillId="0" borderId="0"/>
    <xf numFmtId="0" fontId="36" fillId="0" borderId="0"/>
    <xf numFmtId="0" fontId="31" fillId="0" borderId="0"/>
    <xf numFmtId="0" fontId="31" fillId="0" borderId="0" applyFill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31" fillId="0" borderId="0"/>
    <xf numFmtId="0" fontId="31" fillId="46" borderId="0"/>
    <xf numFmtId="0" fontId="31" fillId="46" borderId="0"/>
    <xf numFmtId="0" fontId="31" fillId="0" borderId="0"/>
    <xf numFmtId="0" fontId="31" fillId="46" borderId="0"/>
    <xf numFmtId="0" fontId="2" fillId="0" borderId="0"/>
    <xf numFmtId="0" fontId="2" fillId="0" borderId="0"/>
    <xf numFmtId="0" fontId="2" fillId="0" borderId="0"/>
    <xf numFmtId="0" fontId="31" fillId="0" borderId="0"/>
    <xf numFmtId="0" fontId="31" fillId="0" borderId="0"/>
    <xf numFmtId="0" fontId="2" fillId="0" borderId="0">
      <protection locked="0"/>
    </xf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 applyFill="0"/>
    <xf numFmtId="0" fontId="31" fillId="0" borderId="0"/>
    <xf numFmtId="0" fontId="2" fillId="0" borderId="0"/>
    <xf numFmtId="0" fontId="36" fillId="0" borderId="0"/>
    <xf numFmtId="0" fontId="31" fillId="0" borderId="0"/>
    <xf numFmtId="0" fontId="31" fillId="46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31" fillId="55" borderId="33" applyNumberFormat="0" applyFont="0" applyAlignment="0" applyProtection="0"/>
    <xf numFmtId="0" fontId="31" fillId="55" borderId="33" applyNumberFormat="0" applyFont="0" applyAlignment="0" applyProtection="0"/>
    <xf numFmtId="0" fontId="31" fillId="55" borderId="33" applyNumberFormat="0" applyFont="0" applyAlignment="0" applyProtection="0"/>
    <xf numFmtId="0" fontId="31" fillId="55" borderId="33" applyNumberFormat="0" applyFont="0" applyAlignment="0" applyProtection="0"/>
    <xf numFmtId="0" fontId="31" fillId="55" borderId="33" applyNumberFormat="0" applyFont="0" applyAlignment="0" applyProtection="0"/>
    <xf numFmtId="0" fontId="31" fillId="55" borderId="33" applyNumberFormat="0" applyFont="0" applyAlignment="0" applyProtection="0"/>
    <xf numFmtId="0" fontId="31" fillId="55" borderId="33" applyNumberFormat="0" applyFont="0" applyAlignment="0" applyProtection="0"/>
    <xf numFmtId="0" fontId="31" fillId="55" borderId="33" applyNumberFormat="0" applyFont="0" applyAlignment="0" applyProtection="0"/>
    <xf numFmtId="0" fontId="72" fillId="56" borderId="34" applyNumberFormat="0" applyAlignment="0" applyProtection="0"/>
    <xf numFmtId="0" fontId="72" fillId="56" borderId="34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75" fillId="0" borderId="23">
      <alignment horizontal="center"/>
    </xf>
    <xf numFmtId="0" fontId="75" fillId="0" borderId="23">
      <alignment horizontal="center"/>
    </xf>
    <xf numFmtId="0" fontId="75" fillId="0" borderId="23">
      <alignment horizontal="center"/>
    </xf>
    <xf numFmtId="0" fontId="75" fillId="0" borderId="23">
      <alignment horizontal="center"/>
    </xf>
    <xf numFmtId="0" fontId="75" fillId="0" borderId="23">
      <alignment horizontal="center"/>
    </xf>
    <xf numFmtId="174" fontId="4" fillId="47" borderId="25">
      <alignment horizontal="right" indent="2"/>
      <protection locked="0"/>
    </xf>
    <xf numFmtId="0" fontId="37" fillId="85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7" fillId="49" borderId="0">
      <alignment horizontal="left" vertical="center"/>
      <protection locked="0"/>
    </xf>
    <xf numFmtId="0" fontId="41" fillId="48" borderId="0">
      <alignment vertical="center"/>
      <protection locked="0"/>
    </xf>
    <xf numFmtId="0" fontId="32" fillId="0" borderId="35" applyNumberFormat="0" applyFill="0" applyAlignment="0" applyProtection="0"/>
    <xf numFmtId="0" fontId="32" fillId="0" borderId="35" applyNumberFormat="0" applyFill="0" applyAlignment="0" applyProtection="0"/>
    <xf numFmtId="0" fontId="2" fillId="0" borderId="0"/>
    <xf numFmtId="0" fontId="75" fillId="0" borderId="37">
      <alignment horizontal="center"/>
    </xf>
    <xf numFmtId="0" fontId="75" fillId="0" borderId="37">
      <alignment horizontal="center"/>
    </xf>
    <xf numFmtId="0" fontId="75" fillId="0" borderId="37">
      <alignment horizontal="center"/>
    </xf>
    <xf numFmtId="0" fontId="75" fillId="0" borderId="37">
      <alignment horizontal="center"/>
    </xf>
    <xf numFmtId="0" fontId="75" fillId="0" borderId="37">
      <alignment horizontal="center"/>
    </xf>
    <xf numFmtId="0" fontId="75" fillId="0" borderId="37">
      <alignment horizontal="center"/>
    </xf>
    <xf numFmtId="0" fontId="75" fillId="0" borderId="37">
      <alignment horizontal="center"/>
    </xf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82">
    <xf numFmtId="0" fontId="0" fillId="0" borderId="0" xfId="0"/>
    <xf numFmtId="0" fontId="4" fillId="0" borderId="0" xfId="0" applyFont="1"/>
    <xf numFmtId="0" fontId="7" fillId="0" borderId="10" xfId="0" applyFont="1" applyBorder="1" applyAlignment="1">
      <alignment vertical="center"/>
    </xf>
    <xf numFmtId="0" fontId="5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/>
    <xf numFmtId="0" fontId="8" fillId="0" borderId="1" xfId="0" applyFont="1" applyBorder="1"/>
    <xf numFmtId="0" fontId="26" fillId="34" borderId="0" xfId="50"/>
    <xf numFmtId="2" fontId="26" fillId="40" borderId="0" xfId="51"/>
    <xf numFmtId="2" fontId="26" fillId="41" borderId="0" xfId="52"/>
    <xf numFmtId="0" fontId="0" fillId="0" borderId="1" xfId="0" applyBorder="1"/>
    <xf numFmtId="14" fontId="27" fillId="35" borderId="2" xfId="0" applyNumberFormat="1" applyFont="1" applyFill="1" applyBorder="1" applyAlignment="1">
      <alignment horizontal="center"/>
    </xf>
    <xf numFmtId="0" fontId="27" fillId="35" borderId="3" xfId="0" applyFont="1" applyFill="1" applyBorder="1" applyAlignment="1">
      <alignment horizontal="center"/>
    </xf>
    <xf numFmtId="0" fontId="0" fillId="35" borderId="3" xfId="0" applyFont="1" applyFill="1" applyBorder="1" applyAlignment="1">
      <alignment horizontal="center"/>
    </xf>
    <xf numFmtId="0" fontId="6" fillId="36" borderId="6" xfId="0" applyFont="1" applyFill="1" applyBorder="1"/>
    <xf numFmtId="0" fontId="6" fillId="36" borderId="0" xfId="0" applyFont="1" applyFill="1" applyBorder="1"/>
    <xf numFmtId="0" fontId="6" fillId="36" borderId="9" xfId="0" applyFont="1" applyFill="1" applyBorder="1"/>
    <xf numFmtId="0" fontId="28" fillId="36" borderId="5" xfId="0" applyFont="1" applyFill="1" applyBorder="1"/>
    <xf numFmtId="0" fontId="28" fillId="36" borderId="7" xfId="0" applyFont="1" applyFill="1" applyBorder="1"/>
    <xf numFmtId="0" fontId="28" fillId="36" borderId="8" xfId="0" applyFont="1" applyFill="1" applyBorder="1"/>
    <xf numFmtId="2" fontId="26" fillId="42" borderId="0" xfId="53"/>
    <xf numFmtId="0" fontId="30" fillId="39" borderId="0" xfId="48"/>
    <xf numFmtId="0" fontId="30" fillId="38" borderId="0" xfId="49"/>
    <xf numFmtId="0" fontId="0" fillId="0" borderId="0" xfId="0" applyBorder="1"/>
    <xf numFmtId="0" fontId="29" fillId="37" borderId="0" xfId="1"/>
    <xf numFmtId="2" fontId="4" fillId="0" borderId="0" xfId="0" applyNumberFormat="1" applyFont="1"/>
    <xf numFmtId="10" fontId="26" fillId="41" borderId="0" xfId="52" applyNumberFormat="1"/>
    <xf numFmtId="10" fontId="26" fillId="42" borderId="0" xfId="53" applyNumberFormat="1"/>
    <xf numFmtId="0" fontId="0" fillId="34" borderId="0" xfId="50" applyFont="1"/>
    <xf numFmtId="169" fontId="26" fillId="41" borderId="0" xfId="52" applyNumberFormat="1"/>
    <xf numFmtId="170" fontId="0" fillId="35" borderId="4" xfId="0" applyNumberFormat="1" applyFont="1" applyFill="1" applyBorder="1" applyAlignment="1">
      <alignment horizontal="center"/>
    </xf>
    <xf numFmtId="4" fontId="0" fillId="41" borderId="0" xfId="52" applyNumberFormat="1" applyFont="1"/>
    <xf numFmtId="169" fontId="0" fillId="41" borderId="0" xfId="52" applyNumberFormat="1" applyFont="1"/>
    <xf numFmtId="171" fontId="26" fillId="40" borderId="0" xfId="51" applyNumberFormat="1"/>
    <xf numFmtId="2" fontId="0" fillId="40" borderId="0" xfId="51" applyFont="1"/>
    <xf numFmtId="169" fontId="26" fillId="41" borderId="9" xfId="52" applyNumberFormat="1" applyBorder="1"/>
    <xf numFmtId="4" fontId="26" fillId="40" borderId="0" xfId="51" applyNumberFormat="1"/>
    <xf numFmtId="171" fontId="4" fillId="0" borderId="0" xfId="0" applyNumberFormat="1" applyFont="1"/>
    <xf numFmtId="169" fontId="4" fillId="0" borderId="0" xfId="0" applyNumberFormat="1" applyFont="1"/>
    <xf numFmtId="4" fontId="4" fillId="0" borderId="0" xfId="0" applyNumberFormat="1" applyFont="1"/>
    <xf numFmtId="172" fontId="26" fillId="40" borderId="0" xfId="51" applyNumberFormat="1"/>
    <xf numFmtId="4" fontId="26" fillId="40" borderId="0" xfId="51" applyNumberFormat="1" applyBorder="1"/>
    <xf numFmtId="4" fontId="0" fillId="0" borderId="0" xfId="0" applyNumberFormat="1"/>
    <xf numFmtId="1" fontId="26" fillId="40" borderId="0" xfId="51" applyNumberFormat="1"/>
    <xf numFmtId="0" fontId="30" fillId="44" borderId="0" xfId="49" applyFill="1"/>
    <xf numFmtId="0" fontId="4" fillId="44" borderId="0" xfId="0" applyFont="1" applyFill="1"/>
    <xf numFmtId="0" fontId="26" fillId="34" borderId="0" xfId="50"/>
    <xf numFmtId="0" fontId="30" fillId="38" borderId="0" xfId="49"/>
    <xf numFmtId="2" fontId="26" fillId="40" borderId="0" xfId="51"/>
    <xf numFmtId="168" fontId="4" fillId="0" borderId="0" xfId="0" applyNumberFormat="1" applyFont="1"/>
    <xf numFmtId="2" fontId="0" fillId="0" borderId="0" xfId="0" applyNumberFormat="1"/>
    <xf numFmtId="169" fontId="26" fillId="41" borderId="0" xfId="52" applyNumberFormat="1" applyBorder="1"/>
    <xf numFmtId="10" fontId="26" fillId="43" borderId="0" xfId="54" applyNumberFormat="1"/>
    <xf numFmtId="2" fontId="26" fillId="41" borderId="11" xfId="52" applyBorder="1"/>
    <xf numFmtId="0" fontId="30" fillId="38" borderId="0" xfId="49" applyAlignment="1">
      <alignment horizontal="center" wrapText="1"/>
    </xf>
    <xf numFmtId="0" fontId="30" fillId="38" borderId="0" xfId="49" applyAlignment="1">
      <alignment horizontal="center"/>
    </xf>
    <xf numFmtId="169" fontId="0" fillId="41" borderId="0" xfId="52" applyNumberFormat="1" applyFont="1" applyAlignment="1">
      <alignment horizontal="center"/>
    </xf>
    <xf numFmtId="169" fontId="26" fillId="43" borderId="0" xfId="54" applyNumberFormat="1" applyAlignment="1">
      <alignment horizontal="center"/>
    </xf>
    <xf numFmtId="0" fontId="4" fillId="0" borderId="0" xfId="0" applyFont="1" applyAlignment="1">
      <alignment horizontal="center"/>
    </xf>
    <xf numFmtId="169" fontId="0" fillId="0" borderId="0" xfId="0" applyNumberFormat="1"/>
    <xf numFmtId="0" fontId="26" fillId="34" borderId="0" xfId="50" applyAlignment="1">
      <alignment wrapText="1"/>
    </xf>
    <xf numFmtId="2" fontId="26" fillId="42" borderId="0" xfId="53" applyNumberFormat="1"/>
    <xf numFmtId="0" fontId="0" fillId="34" borderId="0" xfId="50" applyFont="1" applyAlignment="1">
      <alignment wrapText="1"/>
    </xf>
    <xf numFmtId="170" fontId="26" fillId="43" borderId="0" xfId="54" applyNumberFormat="1" applyAlignment="1">
      <alignment horizontal="center"/>
    </xf>
    <xf numFmtId="0" fontId="26" fillId="40" borderId="0" xfId="50" applyFill="1"/>
    <xf numFmtId="3" fontId="26" fillId="40" borderId="0" xfId="53" applyNumberFormat="1" applyFill="1"/>
    <xf numFmtId="3" fontId="26" fillId="40" borderId="0" xfId="51" applyNumberFormat="1" applyFill="1"/>
    <xf numFmtId="170" fontId="0" fillId="40" borderId="0" xfId="53" applyNumberFormat="1" applyFont="1" applyFill="1"/>
    <xf numFmtId="0" fontId="30" fillId="86" borderId="0" xfId="49" applyFont="1" applyFill="1"/>
    <xf numFmtId="190" fontId="0" fillId="0" borderId="0" xfId="0" applyNumberFormat="1"/>
    <xf numFmtId="10" fontId="26" fillId="87" borderId="0" xfId="52" applyNumberFormat="1" applyFill="1"/>
    <xf numFmtId="10" fontId="26" fillId="41" borderId="0" xfId="52" applyNumberFormat="1" applyFill="1"/>
    <xf numFmtId="3" fontId="26" fillId="40" borderId="0" xfId="50" applyNumberFormat="1" applyFill="1"/>
    <xf numFmtId="4" fontId="26" fillId="40" borderId="0" xfId="51" applyNumberFormat="1" applyFill="1"/>
    <xf numFmtId="0" fontId="92" fillId="34" borderId="0" xfId="50" applyFont="1" applyFill="1"/>
    <xf numFmtId="167" fontId="0" fillId="0" borderId="0" xfId="635" applyFont="1"/>
    <xf numFmtId="10" fontId="26" fillId="34" borderId="0" xfId="52" applyNumberFormat="1" applyFill="1"/>
    <xf numFmtId="0" fontId="26" fillId="34" borderId="0" xfId="50" applyFill="1"/>
    <xf numFmtId="170" fontId="0" fillId="0" borderId="0" xfId="0" applyNumberFormat="1"/>
    <xf numFmtId="178" fontId="4" fillId="0" borderId="0" xfId="634" applyNumberFormat="1" applyFont="1"/>
    <xf numFmtId="0" fontId="92" fillId="0" borderId="0" xfId="0" applyFont="1"/>
    <xf numFmtId="10" fontId="4" fillId="0" borderId="0" xfId="0" applyNumberFormat="1" applyFont="1"/>
    <xf numFmtId="178" fontId="26" fillId="40" borderId="0" xfId="51" applyNumberFormat="1"/>
  </cellXfs>
  <cellStyles count="636">
    <cellStyle name=" 1" xfId="61" xr:uid="{00000000-0005-0000-0000-000000000000}"/>
    <cellStyle name=" 1 2" xfId="63" xr:uid="{00000000-0005-0000-0000-000001000000}"/>
    <cellStyle name=" 1 2 2" xfId="65" xr:uid="{00000000-0005-0000-0000-000002000000}"/>
    <cellStyle name=" 1 2 3" xfId="332" xr:uid="{00000000-0005-0000-0000-000003000000}"/>
    <cellStyle name=" 1 3" xfId="62" xr:uid="{00000000-0005-0000-0000-000004000000}"/>
    <cellStyle name=" 1 3 2" xfId="82" xr:uid="{00000000-0005-0000-0000-000005000000}"/>
    <cellStyle name=" 1 4" xfId="64" xr:uid="{00000000-0005-0000-0000-000006000000}"/>
    <cellStyle name=" 1_29(d) - Gas extensions -tariffs" xfId="86" xr:uid="{00000000-0005-0000-0000-000007000000}"/>
    <cellStyle name="_3GIS model v2.77_Distribution Business_Retail Fin Perform " xfId="66" xr:uid="{00000000-0005-0000-0000-000008000000}"/>
    <cellStyle name="_3GIS model v2.77_Fleet Overhead Costs 2_Retail Fin Perform " xfId="67" xr:uid="{00000000-0005-0000-0000-000009000000}"/>
    <cellStyle name="_3GIS model v2.77_Fleet Overhead Costs_Retail Fin Perform " xfId="68" xr:uid="{00000000-0005-0000-0000-00000A000000}"/>
    <cellStyle name="_3GIS model v2.77_Forecast 2_Retail Fin Perform " xfId="69" xr:uid="{00000000-0005-0000-0000-00000B000000}"/>
    <cellStyle name="_3GIS model v2.77_Forecast_Retail Fin Perform " xfId="70" xr:uid="{00000000-0005-0000-0000-00000C000000}"/>
    <cellStyle name="_3GIS model v2.77_Funding &amp; Cashflow_1_Retail Fin Perform " xfId="71" xr:uid="{00000000-0005-0000-0000-00000D000000}"/>
    <cellStyle name="_3GIS model v2.77_Funding &amp; Cashflow_Retail Fin Perform " xfId="72" xr:uid="{00000000-0005-0000-0000-00000E000000}"/>
    <cellStyle name="_3GIS model v2.77_Group P&amp;L_1_Retail Fin Perform " xfId="73" xr:uid="{00000000-0005-0000-0000-00000F000000}"/>
    <cellStyle name="_3GIS model v2.77_Group P&amp;L_Retail Fin Perform " xfId="74" xr:uid="{00000000-0005-0000-0000-000010000000}"/>
    <cellStyle name="_3GIS model v2.77_Opening  Detailed BS_Retail Fin Perform " xfId="75" xr:uid="{00000000-0005-0000-0000-000011000000}"/>
    <cellStyle name="_3GIS model v2.77_OUTPUT DB_Retail Fin Perform " xfId="76" xr:uid="{00000000-0005-0000-0000-000012000000}"/>
    <cellStyle name="_3GIS model v2.77_OUTPUT EB_Retail Fin Perform " xfId="77" xr:uid="{00000000-0005-0000-0000-000013000000}"/>
    <cellStyle name="_3GIS model v2.77_Report_Retail Fin Perform " xfId="78" xr:uid="{00000000-0005-0000-0000-000014000000}"/>
    <cellStyle name="_3GIS model v2.77_Retail Fin Perform " xfId="79" xr:uid="{00000000-0005-0000-0000-000015000000}"/>
    <cellStyle name="_3GIS model v2.77_Sheet2 2_Retail Fin Perform " xfId="80" xr:uid="{00000000-0005-0000-0000-000016000000}"/>
    <cellStyle name="_3GIS model v2.77_Sheet2_Retail Fin Perform " xfId="81" xr:uid="{00000000-0005-0000-0000-000017000000}"/>
    <cellStyle name="_Capex" xfId="87" xr:uid="{00000000-0005-0000-0000-000018000000}"/>
    <cellStyle name="_Capex 2" xfId="88" xr:uid="{00000000-0005-0000-0000-000019000000}"/>
    <cellStyle name="_Capex_29(d) - Gas extensions -tariffs" xfId="89" xr:uid="{00000000-0005-0000-0000-00001A000000}"/>
    <cellStyle name="_UED AMP 2009-14 Final 250309 Less PU" xfId="90" xr:uid="{00000000-0005-0000-0000-00001B000000}"/>
    <cellStyle name="_UED AMP 2009-14 Final 250309 Less PU_1011 monthly" xfId="91" xr:uid="{00000000-0005-0000-0000-00001C000000}"/>
    <cellStyle name="20% - Accent1" xfId="25" builtinId="30" hidden="1"/>
    <cellStyle name="20% - Accent1 2" xfId="92" xr:uid="{00000000-0005-0000-0000-00001E000000}"/>
    <cellStyle name="20% - Accent1 3" xfId="335" xr:uid="{00000000-0005-0000-0000-00001F000000}"/>
    <cellStyle name="20% - Accent2" xfId="29" builtinId="34" hidden="1"/>
    <cellStyle name="20% - Accent2 2" xfId="93" xr:uid="{00000000-0005-0000-0000-000021000000}"/>
    <cellStyle name="20% - Accent3" xfId="33" builtinId="38" hidden="1"/>
    <cellStyle name="20% - Accent3 2" xfId="94" xr:uid="{00000000-0005-0000-0000-000023000000}"/>
    <cellStyle name="20% - Accent4" xfId="37" builtinId="42" hidden="1"/>
    <cellStyle name="20% - Accent4 2" xfId="95" xr:uid="{00000000-0005-0000-0000-000025000000}"/>
    <cellStyle name="20% - Accent5" xfId="41" builtinId="46" hidden="1"/>
    <cellStyle name="20% - Accent5 2" xfId="96" xr:uid="{00000000-0005-0000-0000-000027000000}"/>
    <cellStyle name="20% - Accent6" xfId="45" builtinId="50" hidden="1"/>
    <cellStyle name="20% - Accent6 2" xfId="97" xr:uid="{00000000-0005-0000-0000-000029000000}"/>
    <cellStyle name="40% - Accent1" xfId="26" builtinId="31" hidden="1"/>
    <cellStyle name="40% - Accent1 2" xfId="98" xr:uid="{00000000-0005-0000-0000-00002B000000}"/>
    <cellStyle name="40% - Accent1 3" xfId="336" xr:uid="{00000000-0005-0000-0000-00002C000000}"/>
    <cellStyle name="40% - Accent2" xfId="30" builtinId="35" hidden="1"/>
    <cellStyle name="40% - Accent2 2" xfId="99" xr:uid="{00000000-0005-0000-0000-00002E000000}"/>
    <cellStyle name="40% - Accent3" xfId="34" builtinId="39" hidden="1"/>
    <cellStyle name="40% - Accent3 2" xfId="100" xr:uid="{00000000-0005-0000-0000-000030000000}"/>
    <cellStyle name="40% - Accent4" xfId="38" builtinId="43" hidden="1"/>
    <cellStyle name="40% - Accent4 2" xfId="101" xr:uid="{00000000-0005-0000-0000-000032000000}"/>
    <cellStyle name="40% - Accent5" xfId="42" builtinId="47" hidden="1"/>
    <cellStyle name="40% - Accent5 2" xfId="102" xr:uid="{00000000-0005-0000-0000-000034000000}"/>
    <cellStyle name="40% - Accent6" xfId="46" builtinId="51" hidden="1"/>
    <cellStyle name="40% - Accent6 2" xfId="103" xr:uid="{00000000-0005-0000-0000-000036000000}"/>
    <cellStyle name="60% - Accent1" xfId="27" builtinId="32" hidden="1"/>
    <cellStyle name="60% - Accent1 2" xfId="104" xr:uid="{00000000-0005-0000-0000-000038000000}"/>
    <cellStyle name="60% - Accent2" xfId="31" builtinId="36" hidden="1"/>
    <cellStyle name="60% - Accent2 2" xfId="105" xr:uid="{00000000-0005-0000-0000-00003A000000}"/>
    <cellStyle name="60% - Accent3" xfId="35" builtinId="40" hidden="1"/>
    <cellStyle name="60% - Accent3 2" xfId="106" xr:uid="{00000000-0005-0000-0000-00003C000000}"/>
    <cellStyle name="60% - Accent4" xfId="39" builtinId="44" hidden="1"/>
    <cellStyle name="60% - Accent4 2" xfId="107" xr:uid="{00000000-0005-0000-0000-00003E000000}"/>
    <cellStyle name="60% - Accent5" xfId="43" builtinId="48" hidden="1"/>
    <cellStyle name="60% - Accent5 2" xfId="108" xr:uid="{00000000-0005-0000-0000-000040000000}"/>
    <cellStyle name="60% - Accent6" xfId="47" builtinId="52" hidden="1"/>
    <cellStyle name="60% - Accent6 2" xfId="109" xr:uid="{00000000-0005-0000-0000-000042000000}"/>
    <cellStyle name="Accent1" xfId="24" builtinId="29" hidden="1"/>
    <cellStyle name="Accent1 - 20%" xfId="110" xr:uid="{00000000-0005-0000-0000-000044000000}"/>
    <cellStyle name="Accent1 - 40%" xfId="111" xr:uid="{00000000-0005-0000-0000-000045000000}"/>
    <cellStyle name="Accent1 - 60%" xfId="112" xr:uid="{00000000-0005-0000-0000-000046000000}"/>
    <cellStyle name="Accent1 2" xfId="113" xr:uid="{00000000-0005-0000-0000-000047000000}"/>
    <cellStyle name="Accent2" xfId="28" builtinId="33" hidden="1"/>
    <cellStyle name="Accent2 - 20%" xfId="114" xr:uid="{00000000-0005-0000-0000-000049000000}"/>
    <cellStyle name="Accent2 - 40%" xfId="115" xr:uid="{00000000-0005-0000-0000-00004A000000}"/>
    <cellStyle name="Accent2 - 60%" xfId="116" xr:uid="{00000000-0005-0000-0000-00004B000000}"/>
    <cellStyle name="Accent2 2" xfId="117" xr:uid="{00000000-0005-0000-0000-00004C000000}"/>
    <cellStyle name="Accent3" xfId="32" builtinId="37" hidden="1"/>
    <cellStyle name="Accent3 - 20%" xfId="118" xr:uid="{00000000-0005-0000-0000-00004E000000}"/>
    <cellStyle name="Accent3 - 40%" xfId="119" xr:uid="{00000000-0005-0000-0000-00004F000000}"/>
    <cellStyle name="Accent3 - 60%" xfId="120" xr:uid="{00000000-0005-0000-0000-000050000000}"/>
    <cellStyle name="Accent3 2" xfId="121" xr:uid="{00000000-0005-0000-0000-000051000000}"/>
    <cellStyle name="Accent4" xfId="36" builtinId="41" hidden="1"/>
    <cellStyle name="Accent4 - 20%" xfId="122" xr:uid="{00000000-0005-0000-0000-000053000000}"/>
    <cellStyle name="Accent4 - 40%" xfId="123" xr:uid="{00000000-0005-0000-0000-000054000000}"/>
    <cellStyle name="Accent4 - 60%" xfId="124" xr:uid="{00000000-0005-0000-0000-000055000000}"/>
    <cellStyle name="Accent4 2" xfId="125" xr:uid="{00000000-0005-0000-0000-000056000000}"/>
    <cellStyle name="Accent5" xfId="40" builtinId="45" hidden="1"/>
    <cellStyle name="Accent5 - 20%" xfId="126" xr:uid="{00000000-0005-0000-0000-000058000000}"/>
    <cellStyle name="Accent5 - 40%" xfId="127" xr:uid="{00000000-0005-0000-0000-000059000000}"/>
    <cellStyle name="Accent5 - 60%" xfId="128" xr:uid="{00000000-0005-0000-0000-00005A000000}"/>
    <cellStyle name="Accent5 2" xfId="129" xr:uid="{00000000-0005-0000-0000-00005B000000}"/>
    <cellStyle name="Accent6" xfId="44" builtinId="49" hidden="1"/>
    <cellStyle name="Accent6 - 20%" xfId="130" xr:uid="{00000000-0005-0000-0000-00005D000000}"/>
    <cellStyle name="Accent6 - 40%" xfId="131" xr:uid="{00000000-0005-0000-0000-00005E000000}"/>
    <cellStyle name="Accent6 - 60%" xfId="132" xr:uid="{00000000-0005-0000-0000-00005F000000}"/>
    <cellStyle name="Accent6 2" xfId="133" xr:uid="{00000000-0005-0000-0000-000060000000}"/>
    <cellStyle name="Agara" xfId="134" xr:uid="{00000000-0005-0000-0000-000061000000}"/>
    <cellStyle name="B79812_.wvu.PrintTitlest" xfId="135" xr:uid="{00000000-0005-0000-0000-000062000000}"/>
    <cellStyle name="Bad" xfId="13" builtinId="27" hidden="1"/>
    <cellStyle name="Bad 2" xfId="136" xr:uid="{00000000-0005-0000-0000-000064000000}"/>
    <cellStyle name="Black" xfId="137" xr:uid="{00000000-0005-0000-0000-000065000000}"/>
    <cellStyle name="Blockout" xfId="138" xr:uid="{00000000-0005-0000-0000-000066000000}"/>
    <cellStyle name="Blockout 2" xfId="139" xr:uid="{00000000-0005-0000-0000-000067000000}"/>
    <cellStyle name="Blockout 3" xfId="337" xr:uid="{00000000-0005-0000-0000-000068000000}"/>
    <cellStyle name="Blue" xfId="140" xr:uid="{00000000-0005-0000-0000-000069000000}"/>
    <cellStyle name="Calculation" xfId="17" builtinId="22" hidden="1"/>
    <cellStyle name="Calculation 2" xfId="141" xr:uid="{00000000-0005-0000-0000-00006B000000}"/>
    <cellStyle name="Calculation 2 2" xfId="338" xr:uid="{00000000-0005-0000-0000-00006C000000}"/>
    <cellStyle name="Calculation 2 3" xfId="339" xr:uid="{00000000-0005-0000-0000-00006D000000}"/>
    <cellStyle name="Calculation Cell" xfId="52" xr:uid="{00000000-0005-0000-0000-00006E000000}"/>
    <cellStyle name="Check Cell" xfId="19" builtinId="23" hidden="1"/>
    <cellStyle name="Check Cell 2" xfId="142" xr:uid="{00000000-0005-0000-0000-000070000000}"/>
    <cellStyle name="Check Cell 2 2 2 2" xfId="340" xr:uid="{00000000-0005-0000-0000-000071000000}"/>
    <cellStyle name="Comma" xfId="2" builtinId="3" hidden="1"/>
    <cellStyle name="Comma" xfId="635" builtinId="3"/>
    <cellStyle name="Comma [0]" xfId="3" builtinId="6" hidden="1"/>
    <cellStyle name="Comma [0]7Z_87C" xfId="143" xr:uid="{00000000-0005-0000-0000-000074000000}"/>
    <cellStyle name="Comma 0" xfId="144" xr:uid="{00000000-0005-0000-0000-000075000000}"/>
    <cellStyle name="Comma 1" xfId="145" xr:uid="{00000000-0005-0000-0000-000076000000}"/>
    <cellStyle name="Comma 1 2" xfId="146" xr:uid="{00000000-0005-0000-0000-000077000000}"/>
    <cellStyle name="Comma 10" xfId="341" xr:uid="{00000000-0005-0000-0000-000078000000}"/>
    <cellStyle name="Comma 11" xfId="342" xr:uid="{00000000-0005-0000-0000-000079000000}"/>
    <cellStyle name="Comma 2" xfId="59" xr:uid="{00000000-0005-0000-0000-00007A000000}"/>
    <cellStyle name="Comma 2 2" xfId="148" xr:uid="{00000000-0005-0000-0000-00007B000000}"/>
    <cellStyle name="Comma 2 2 2" xfId="345" xr:uid="{00000000-0005-0000-0000-00007C000000}"/>
    <cellStyle name="Comma 2 2 3" xfId="346" xr:uid="{00000000-0005-0000-0000-00007D000000}"/>
    <cellStyle name="Comma 2 2 4" xfId="344" xr:uid="{00000000-0005-0000-0000-00007E000000}"/>
    <cellStyle name="Comma 2 3" xfId="149" xr:uid="{00000000-0005-0000-0000-00007F000000}"/>
    <cellStyle name="Comma 2 3 2" xfId="150" xr:uid="{00000000-0005-0000-0000-000080000000}"/>
    <cellStyle name="Comma 2 4" xfId="151" xr:uid="{00000000-0005-0000-0000-000081000000}"/>
    <cellStyle name="Comma 2 5" xfId="152" xr:uid="{00000000-0005-0000-0000-000082000000}"/>
    <cellStyle name="Comma 2 6" xfId="324" xr:uid="{00000000-0005-0000-0000-000083000000}"/>
    <cellStyle name="Comma 2 6 2" xfId="347" xr:uid="{00000000-0005-0000-0000-000084000000}"/>
    <cellStyle name="Comma 2 7" xfId="147" xr:uid="{00000000-0005-0000-0000-000085000000}"/>
    <cellStyle name="Comma 2 8" xfId="343" xr:uid="{00000000-0005-0000-0000-000086000000}"/>
    <cellStyle name="Comma 3" xfId="153" xr:uid="{00000000-0005-0000-0000-000087000000}"/>
    <cellStyle name="Comma 3 2" xfId="154" xr:uid="{00000000-0005-0000-0000-000088000000}"/>
    <cellStyle name="Comma 3 2 2" xfId="349" xr:uid="{00000000-0005-0000-0000-000089000000}"/>
    <cellStyle name="Comma 3 2 3" xfId="348" xr:uid="{00000000-0005-0000-0000-00008A000000}"/>
    <cellStyle name="Comma 3 3" xfId="155" xr:uid="{00000000-0005-0000-0000-00008B000000}"/>
    <cellStyle name="Comma 3 3 2" xfId="351" xr:uid="{00000000-0005-0000-0000-00008C000000}"/>
    <cellStyle name="Comma 3 3 3" xfId="350" xr:uid="{00000000-0005-0000-0000-00008D000000}"/>
    <cellStyle name="Comma 3 4" xfId="323" xr:uid="{00000000-0005-0000-0000-00008E000000}"/>
    <cellStyle name="Comma 3 4 2" xfId="352" xr:uid="{00000000-0005-0000-0000-00008F000000}"/>
    <cellStyle name="Comma 3 5" xfId="353" xr:uid="{00000000-0005-0000-0000-000090000000}"/>
    <cellStyle name="Comma 3 6" xfId="354" xr:uid="{00000000-0005-0000-0000-000091000000}"/>
    <cellStyle name="Comma 4" xfId="156" xr:uid="{00000000-0005-0000-0000-000092000000}"/>
    <cellStyle name="Comma 4 2" xfId="355" xr:uid="{00000000-0005-0000-0000-000093000000}"/>
    <cellStyle name="Comma 5" xfId="157" xr:uid="{00000000-0005-0000-0000-000094000000}"/>
    <cellStyle name="Comma 6" xfId="158" xr:uid="{00000000-0005-0000-0000-000095000000}"/>
    <cellStyle name="Comma 7" xfId="159" xr:uid="{00000000-0005-0000-0000-000096000000}"/>
    <cellStyle name="Comma 8" xfId="160" xr:uid="{00000000-0005-0000-0000-000097000000}"/>
    <cellStyle name="Comma 9" xfId="356" xr:uid="{00000000-0005-0000-0000-000098000000}"/>
    <cellStyle name="Comma 9 2" xfId="357" xr:uid="{00000000-0005-0000-0000-000099000000}"/>
    <cellStyle name="Comma 9 3" xfId="358" xr:uid="{00000000-0005-0000-0000-00009A000000}"/>
    <cellStyle name="Comma0" xfId="161" xr:uid="{00000000-0005-0000-0000-00009B000000}"/>
    <cellStyle name="Currency" xfId="4" builtinId="4" hidden="1"/>
    <cellStyle name="Currency [0]" xfId="5" builtinId="7" hidden="1"/>
    <cellStyle name="Currency 11" xfId="162" xr:uid="{00000000-0005-0000-0000-00009E000000}"/>
    <cellStyle name="Currency 11 2" xfId="163" xr:uid="{00000000-0005-0000-0000-00009F000000}"/>
    <cellStyle name="Currency 2" xfId="164" xr:uid="{00000000-0005-0000-0000-0000A0000000}"/>
    <cellStyle name="Currency 2 2" xfId="165" xr:uid="{00000000-0005-0000-0000-0000A1000000}"/>
    <cellStyle name="Currency 2 3" xfId="359" xr:uid="{00000000-0005-0000-0000-0000A2000000}"/>
    <cellStyle name="Currency 3" xfId="166" xr:uid="{00000000-0005-0000-0000-0000A3000000}"/>
    <cellStyle name="Currency 3 2" xfId="167" xr:uid="{00000000-0005-0000-0000-0000A4000000}"/>
    <cellStyle name="Currency 4" xfId="168" xr:uid="{00000000-0005-0000-0000-0000A5000000}"/>
    <cellStyle name="Currency 4 2" xfId="169" xr:uid="{00000000-0005-0000-0000-0000A6000000}"/>
    <cellStyle name="Currency 5" xfId="360" xr:uid="{00000000-0005-0000-0000-0000A7000000}"/>
    <cellStyle name="Currency 6" xfId="361" xr:uid="{00000000-0005-0000-0000-0000A8000000}"/>
    <cellStyle name="Currency 6 2" xfId="362" xr:uid="{00000000-0005-0000-0000-0000A9000000}"/>
    <cellStyle name="Currency 6 3" xfId="363" xr:uid="{00000000-0005-0000-0000-0000AA000000}"/>
    <cellStyle name="Currency 7" xfId="364" xr:uid="{00000000-0005-0000-0000-0000AB000000}"/>
    <cellStyle name="D4_B8B1_005004B79812_.wvu.PrintTitlest" xfId="170" xr:uid="{00000000-0005-0000-0000-0000AC000000}"/>
    <cellStyle name="Date" xfId="171" xr:uid="{00000000-0005-0000-0000-0000AD000000}"/>
    <cellStyle name="Date 2" xfId="172" xr:uid="{00000000-0005-0000-0000-0000AE000000}"/>
    <cellStyle name="dms_Blue_HDR" xfId="365" xr:uid="{00000000-0005-0000-0000-0000AF000000}"/>
    <cellStyle name="Emphasis 1" xfId="173" xr:uid="{00000000-0005-0000-0000-0000B0000000}"/>
    <cellStyle name="Emphasis 2" xfId="174" xr:uid="{00000000-0005-0000-0000-0000B1000000}"/>
    <cellStyle name="Emphasis 3" xfId="175" xr:uid="{00000000-0005-0000-0000-0000B2000000}"/>
    <cellStyle name="Euro" xfId="176" xr:uid="{00000000-0005-0000-0000-0000B3000000}"/>
    <cellStyle name="Explanatory Text" xfId="22" builtinId="53" hidden="1"/>
    <cellStyle name="Explanatory Text 2" xfId="177" xr:uid="{00000000-0005-0000-0000-0000B5000000}"/>
    <cellStyle name="Fixed" xfId="178" xr:uid="{00000000-0005-0000-0000-0000B6000000}"/>
    <cellStyle name="Fixed 2" xfId="179" xr:uid="{00000000-0005-0000-0000-0000B7000000}"/>
    <cellStyle name="Gilsans" xfId="180" xr:uid="{00000000-0005-0000-0000-0000B8000000}"/>
    <cellStyle name="Gilsansl" xfId="181" xr:uid="{00000000-0005-0000-0000-0000B9000000}"/>
    <cellStyle name="Good" xfId="12" builtinId="26" hidden="1"/>
    <cellStyle name="Good 2" xfId="182" xr:uid="{00000000-0005-0000-0000-0000BB000000}"/>
    <cellStyle name="Header 1" xfId="1" xr:uid="{00000000-0005-0000-0000-0000BC000000}"/>
    <cellStyle name="Header 2" xfId="48" xr:uid="{00000000-0005-0000-0000-0000BD000000}"/>
    <cellStyle name="Heading 1" xfId="8" builtinId="16" hidden="1"/>
    <cellStyle name="Heading 1 2" xfId="183" xr:uid="{00000000-0005-0000-0000-0000BF000000}"/>
    <cellStyle name="Heading 1 2 2" xfId="184" xr:uid="{00000000-0005-0000-0000-0000C0000000}"/>
    <cellStyle name="Heading 1 3" xfId="185" xr:uid="{00000000-0005-0000-0000-0000C1000000}"/>
    <cellStyle name="Heading 2" xfId="9" builtinId="17" hidden="1"/>
    <cellStyle name="Heading 2 2" xfId="186" xr:uid="{00000000-0005-0000-0000-0000C3000000}"/>
    <cellStyle name="Heading 2 2 2" xfId="187" xr:uid="{00000000-0005-0000-0000-0000C4000000}"/>
    <cellStyle name="Heading 2 3" xfId="188" xr:uid="{00000000-0005-0000-0000-0000C5000000}"/>
    <cellStyle name="Heading 3" xfId="10" builtinId="18" hidden="1"/>
    <cellStyle name="Heading 3 2" xfId="189" xr:uid="{00000000-0005-0000-0000-0000C7000000}"/>
    <cellStyle name="Heading 3 2 2" xfId="190" xr:uid="{00000000-0005-0000-0000-0000C8000000}"/>
    <cellStyle name="Heading 3 2 2 2" xfId="319" xr:uid="{00000000-0005-0000-0000-0000C9000000}"/>
    <cellStyle name="Heading 3 2 2 2 2" xfId="366" xr:uid="{00000000-0005-0000-0000-0000CA000000}"/>
    <cellStyle name="Heading 3 2 2 2 2 2" xfId="367" xr:uid="{00000000-0005-0000-0000-0000CB000000}"/>
    <cellStyle name="Heading 3 2 2 2 2 3" xfId="368" xr:uid="{00000000-0005-0000-0000-0000CC000000}"/>
    <cellStyle name="Heading 3 2 2 2 2 4" xfId="369" xr:uid="{00000000-0005-0000-0000-0000CD000000}"/>
    <cellStyle name="Heading 3 2 2 2 3" xfId="370" xr:uid="{00000000-0005-0000-0000-0000CE000000}"/>
    <cellStyle name="Heading 3 2 2 2 4" xfId="371" xr:uid="{00000000-0005-0000-0000-0000CF000000}"/>
    <cellStyle name="Heading 3 2 2 2 5" xfId="372" xr:uid="{00000000-0005-0000-0000-0000D0000000}"/>
    <cellStyle name="Heading 3 2 2 3" xfId="373" xr:uid="{00000000-0005-0000-0000-0000D1000000}"/>
    <cellStyle name="Heading 3 2 2 3 2" xfId="374" xr:uid="{00000000-0005-0000-0000-0000D2000000}"/>
    <cellStyle name="Heading 3 2 2 3 2 2" xfId="375" xr:uid="{00000000-0005-0000-0000-0000D3000000}"/>
    <cellStyle name="Heading 3 2 2 3 2 3" xfId="376" xr:uid="{00000000-0005-0000-0000-0000D4000000}"/>
    <cellStyle name="Heading 3 2 2 3 2 4" xfId="377" xr:uid="{00000000-0005-0000-0000-0000D5000000}"/>
    <cellStyle name="Heading 3 2 2 3 3" xfId="378" xr:uid="{00000000-0005-0000-0000-0000D6000000}"/>
    <cellStyle name="Heading 3 2 2 3 4" xfId="379" xr:uid="{00000000-0005-0000-0000-0000D7000000}"/>
    <cellStyle name="Heading 3 2 2 3 5" xfId="380" xr:uid="{00000000-0005-0000-0000-0000D8000000}"/>
    <cellStyle name="Heading 3 2 2 4" xfId="381" xr:uid="{00000000-0005-0000-0000-0000D9000000}"/>
    <cellStyle name="Heading 3 2 2 4 2" xfId="382" xr:uid="{00000000-0005-0000-0000-0000DA000000}"/>
    <cellStyle name="Heading 3 2 2 4 3" xfId="383" xr:uid="{00000000-0005-0000-0000-0000DB000000}"/>
    <cellStyle name="Heading 3 2 2 4 4" xfId="384" xr:uid="{00000000-0005-0000-0000-0000DC000000}"/>
    <cellStyle name="Heading 3 2 2 5" xfId="385" xr:uid="{00000000-0005-0000-0000-0000DD000000}"/>
    <cellStyle name="Heading 3 2 2 5 2" xfId="386" xr:uid="{00000000-0005-0000-0000-0000DE000000}"/>
    <cellStyle name="Heading 3 2 2 5 3" xfId="387" xr:uid="{00000000-0005-0000-0000-0000DF000000}"/>
    <cellStyle name="Heading 3 2 3" xfId="191" xr:uid="{00000000-0005-0000-0000-0000E0000000}"/>
    <cellStyle name="Heading 3 2 4" xfId="318" xr:uid="{00000000-0005-0000-0000-0000E1000000}"/>
    <cellStyle name="Heading 3 2 4 2" xfId="388" xr:uid="{00000000-0005-0000-0000-0000E2000000}"/>
    <cellStyle name="Heading 3 2 4 2 2" xfId="389" xr:uid="{00000000-0005-0000-0000-0000E3000000}"/>
    <cellStyle name="Heading 3 2 4 2 3" xfId="390" xr:uid="{00000000-0005-0000-0000-0000E4000000}"/>
    <cellStyle name="Heading 3 2 4 2 4" xfId="391" xr:uid="{00000000-0005-0000-0000-0000E5000000}"/>
    <cellStyle name="Heading 3 2 4 3" xfId="392" xr:uid="{00000000-0005-0000-0000-0000E6000000}"/>
    <cellStyle name="Heading 3 2 4 4" xfId="393" xr:uid="{00000000-0005-0000-0000-0000E7000000}"/>
    <cellStyle name="Heading 3 2 4 5" xfId="394" xr:uid="{00000000-0005-0000-0000-0000E8000000}"/>
    <cellStyle name="Heading 3 2 5" xfId="395" xr:uid="{00000000-0005-0000-0000-0000E9000000}"/>
    <cellStyle name="Heading 3 2 5 2" xfId="396" xr:uid="{00000000-0005-0000-0000-0000EA000000}"/>
    <cellStyle name="Heading 3 2 5 2 2" xfId="397" xr:uid="{00000000-0005-0000-0000-0000EB000000}"/>
    <cellStyle name="Heading 3 2 5 2 3" xfId="398" xr:uid="{00000000-0005-0000-0000-0000EC000000}"/>
    <cellStyle name="Heading 3 2 5 2 4" xfId="399" xr:uid="{00000000-0005-0000-0000-0000ED000000}"/>
    <cellStyle name="Heading 3 2 5 3" xfId="400" xr:uid="{00000000-0005-0000-0000-0000EE000000}"/>
    <cellStyle name="Heading 3 2 5 4" xfId="401" xr:uid="{00000000-0005-0000-0000-0000EF000000}"/>
    <cellStyle name="Heading 3 2 5 5" xfId="402" xr:uid="{00000000-0005-0000-0000-0000F0000000}"/>
    <cellStyle name="Heading 3 2 6" xfId="403" xr:uid="{00000000-0005-0000-0000-0000F1000000}"/>
    <cellStyle name="Heading 3 2 6 2" xfId="404" xr:uid="{00000000-0005-0000-0000-0000F2000000}"/>
    <cellStyle name="Heading 3 2 6 3" xfId="405" xr:uid="{00000000-0005-0000-0000-0000F3000000}"/>
    <cellStyle name="Heading 3 2 6 4" xfId="406" xr:uid="{00000000-0005-0000-0000-0000F4000000}"/>
    <cellStyle name="Heading 3 2 7" xfId="407" xr:uid="{00000000-0005-0000-0000-0000F5000000}"/>
    <cellStyle name="Heading 3 2 7 2" xfId="408" xr:uid="{00000000-0005-0000-0000-0000F6000000}"/>
    <cellStyle name="Heading 3 2 7 3" xfId="409" xr:uid="{00000000-0005-0000-0000-0000F7000000}"/>
    <cellStyle name="Heading 3 3" xfId="192" xr:uid="{00000000-0005-0000-0000-0000F8000000}"/>
    <cellStyle name="Heading 4" xfId="11" builtinId="19" hidden="1"/>
    <cellStyle name="Heading 4 2" xfId="193" xr:uid="{00000000-0005-0000-0000-0000FA000000}"/>
    <cellStyle name="Heading 4 2 2" xfId="194" xr:uid="{00000000-0005-0000-0000-0000FB000000}"/>
    <cellStyle name="Heading 4 3" xfId="195" xr:uid="{00000000-0005-0000-0000-0000FC000000}"/>
    <cellStyle name="Heading(4)" xfId="196" xr:uid="{00000000-0005-0000-0000-0000FD000000}"/>
    <cellStyle name="Hyperlink 2" xfId="197" xr:uid="{00000000-0005-0000-0000-0000FE000000}"/>
    <cellStyle name="Hyperlink 2 2" xfId="411" xr:uid="{00000000-0005-0000-0000-0000FF000000}"/>
    <cellStyle name="Hyperlink 2 3" xfId="412" xr:uid="{00000000-0005-0000-0000-000000010000}"/>
    <cellStyle name="Hyperlink 2 4" xfId="410" xr:uid="{00000000-0005-0000-0000-000001010000}"/>
    <cellStyle name="Hyperlink 3" xfId="413" xr:uid="{00000000-0005-0000-0000-000002010000}"/>
    <cellStyle name="Hyperlink 4" xfId="414" xr:uid="{00000000-0005-0000-0000-000003010000}"/>
    <cellStyle name="Hyperlink Arrow" xfId="198" xr:uid="{00000000-0005-0000-0000-000004010000}"/>
    <cellStyle name="Hyperlink Text" xfId="199" xr:uid="{00000000-0005-0000-0000-000005010000}"/>
    <cellStyle name="import" xfId="415" xr:uid="{00000000-0005-0000-0000-000006010000}"/>
    <cellStyle name="import%" xfId="416" xr:uid="{00000000-0005-0000-0000-000007010000}"/>
    <cellStyle name="import_ICRC Electricity model 1-1  (1 Feb 2003) " xfId="200" xr:uid="{00000000-0005-0000-0000-000008010000}"/>
    <cellStyle name="Input" xfId="15" builtinId="20" hidden="1"/>
    <cellStyle name="Input 2" xfId="201" xr:uid="{00000000-0005-0000-0000-00000A010000}"/>
    <cellStyle name="Input 2 2" xfId="417" xr:uid="{00000000-0005-0000-0000-00000B010000}"/>
    <cellStyle name="Input 2 3" xfId="418" xr:uid="{00000000-0005-0000-0000-00000C010000}"/>
    <cellStyle name="Input Cell" xfId="51" xr:uid="{00000000-0005-0000-0000-00000D010000}"/>
    <cellStyle name="Input1" xfId="202" xr:uid="{00000000-0005-0000-0000-00000E010000}"/>
    <cellStyle name="Input1 2" xfId="203" xr:uid="{00000000-0005-0000-0000-00000F010000}"/>
    <cellStyle name="Input1 2 2" xfId="419" xr:uid="{00000000-0005-0000-0000-000010010000}"/>
    <cellStyle name="Input1 3" xfId="420" xr:uid="{00000000-0005-0000-0000-000011010000}"/>
    <cellStyle name="Input1 3 2" xfId="421" xr:uid="{00000000-0005-0000-0000-000012010000}"/>
    <cellStyle name="Input1 4" xfId="422" xr:uid="{00000000-0005-0000-0000-000013010000}"/>
    <cellStyle name="Input1 5" xfId="423" xr:uid="{00000000-0005-0000-0000-000014010000}"/>
    <cellStyle name="Input1%" xfId="424" xr:uid="{00000000-0005-0000-0000-000015010000}"/>
    <cellStyle name="Input1_ICRC Electricity model 1-1  (1 Feb 2003) " xfId="204" xr:uid="{00000000-0005-0000-0000-000016010000}"/>
    <cellStyle name="Input1default" xfId="425" xr:uid="{00000000-0005-0000-0000-000017010000}"/>
    <cellStyle name="Input1default%" xfId="426" xr:uid="{00000000-0005-0000-0000-000018010000}"/>
    <cellStyle name="Input2" xfId="205" xr:uid="{00000000-0005-0000-0000-000019010000}"/>
    <cellStyle name="Input2 2" xfId="206" xr:uid="{00000000-0005-0000-0000-00001A010000}"/>
    <cellStyle name="Input2 3" xfId="427" xr:uid="{00000000-0005-0000-0000-00001B010000}"/>
    <cellStyle name="Input3" xfId="207" xr:uid="{00000000-0005-0000-0000-00001C010000}"/>
    <cellStyle name="Input3 2" xfId="208" xr:uid="{00000000-0005-0000-0000-00001D010000}"/>
    <cellStyle name="Input3 3" xfId="428" xr:uid="{00000000-0005-0000-0000-00001E010000}"/>
    <cellStyle name="InputCell" xfId="429" xr:uid="{00000000-0005-0000-0000-00001F010000}"/>
    <cellStyle name="InputCell 2" xfId="430" xr:uid="{00000000-0005-0000-0000-000020010000}"/>
    <cellStyle name="InputCell 3" xfId="431" xr:uid="{00000000-0005-0000-0000-000021010000}"/>
    <cellStyle name="InputCellText" xfId="432" xr:uid="{00000000-0005-0000-0000-000022010000}"/>
    <cellStyle name="InputCellText 2" xfId="433" xr:uid="{00000000-0005-0000-0000-000023010000}"/>
    <cellStyle name="InputCellText 3" xfId="434" xr:uid="{00000000-0005-0000-0000-000024010000}"/>
    <cellStyle name="key result" xfId="435" xr:uid="{00000000-0005-0000-0000-000025010000}"/>
    <cellStyle name="Lines" xfId="209" xr:uid="{00000000-0005-0000-0000-000026010000}"/>
    <cellStyle name="Linked Cell" xfId="18" builtinId="24" hidden="1"/>
    <cellStyle name="Linked Cell 2" xfId="210" xr:uid="{00000000-0005-0000-0000-000028010000}"/>
    <cellStyle name="Local import" xfId="436" xr:uid="{00000000-0005-0000-0000-000029010000}"/>
    <cellStyle name="Local import %" xfId="437" xr:uid="{00000000-0005-0000-0000-00002A010000}"/>
    <cellStyle name="Mine" xfId="211" xr:uid="{00000000-0005-0000-0000-00002B010000}"/>
    <cellStyle name="Model Name" xfId="212" xr:uid="{00000000-0005-0000-0000-00002C010000}"/>
    <cellStyle name="Neutral" xfId="14" builtinId="28" hidden="1"/>
    <cellStyle name="Neutral 2" xfId="213" xr:uid="{00000000-0005-0000-0000-00002E010000}"/>
    <cellStyle name="NonInputCell" xfId="438" xr:uid="{00000000-0005-0000-0000-00002F010000}"/>
    <cellStyle name="NonInputCell 2" xfId="439" xr:uid="{00000000-0005-0000-0000-000030010000}"/>
    <cellStyle name="NonInputCell 3" xfId="440" xr:uid="{00000000-0005-0000-0000-000031010000}"/>
    <cellStyle name="Normal" xfId="0" builtinId="0" customBuiltin="1"/>
    <cellStyle name="Normal - Style1" xfId="214" xr:uid="{00000000-0005-0000-0000-000033010000}"/>
    <cellStyle name="Normal 10" xfId="60" xr:uid="{00000000-0005-0000-0000-000034010000}"/>
    <cellStyle name="Normal 10 2" xfId="441" xr:uid="{00000000-0005-0000-0000-000035010000}"/>
    <cellStyle name="Normal 10 3" xfId="330" xr:uid="{00000000-0005-0000-0000-000036010000}"/>
    <cellStyle name="Normal 11" xfId="442" xr:uid="{00000000-0005-0000-0000-000037010000}"/>
    <cellStyle name="Normal 11 2" xfId="443" xr:uid="{00000000-0005-0000-0000-000038010000}"/>
    <cellStyle name="Normal 11 3" xfId="444" xr:uid="{00000000-0005-0000-0000-000039010000}"/>
    <cellStyle name="Normal 11 4" xfId="445" xr:uid="{00000000-0005-0000-0000-00003A010000}"/>
    <cellStyle name="Normal 114" xfId="85" xr:uid="{00000000-0005-0000-0000-00003B010000}"/>
    <cellStyle name="Normal 114 2" xfId="446" xr:uid="{00000000-0005-0000-0000-00003C010000}"/>
    <cellStyle name="Normal 12" xfId="447" xr:uid="{00000000-0005-0000-0000-00003D010000}"/>
    <cellStyle name="Normal 12 2" xfId="448" xr:uid="{00000000-0005-0000-0000-00003E010000}"/>
    <cellStyle name="Normal 13" xfId="215" xr:uid="{00000000-0005-0000-0000-00003F010000}"/>
    <cellStyle name="Normal 13 2" xfId="84" xr:uid="{00000000-0005-0000-0000-000040010000}"/>
    <cellStyle name="Normal 13_29(d) - Gas extensions -tariffs" xfId="216" xr:uid="{00000000-0005-0000-0000-000041010000}"/>
    <cellStyle name="Normal 14" xfId="333" xr:uid="{00000000-0005-0000-0000-000042010000}"/>
    <cellStyle name="Normal 14 2" xfId="449" xr:uid="{00000000-0005-0000-0000-000043010000}"/>
    <cellStyle name="Normal 14 3" xfId="450" xr:uid="{00000000-0005-0000-0000-000044010000}"/>
    <cellStyle name="Normal 14 3 2" xfId="451" xr:uid="{00000000-0005-0000-0000-000045010000}"/>
    <cellStyle name="Normal 14 3 3" xfId="452" xr:uid="{00000000-0005-0000-0000-000046010000}"/>
    <cellStyle name="Normal 14 4" xfId="453" xr:uid="{00000000-0005-0000-0000-000047010000}"/>
    <cellStyle name="Normal 14 5" xfId="454" xr:uid="{00000000-0005-0000-0000-000048010000}"/>
    <cellStyle name="Normal 15" xfId="217" xr:uid="{00000000-0005-0000-0000-000049010000}"/>
    <cellStyle name="Normal 15 2" xfId="455" xr:uid="{00000000-0005-0000-0000-00004A010000}"/>
    <cellStyle name="Normal 16" xfId="218" xr:uid="{00000000-0005-0000-0000-00004B010000}"/>
    <cellStyle name="Normal 16 2" xfId="457" xr:uid="{00000000-0005-0000-0000-00004C010000}"/>
    <cellStyle name="Normal 16 3" xfId="456" xr:uid="{00000000-0005-0000-0000-00004D010000}"/>
    <cellStyle name="Normal 17" xfId="458" xr:uid="{00000000-0005-0000-0000-00004E010000}"/>
    <cellStyle name="Normal 17 2" xfId="459" xr:uid="{00000000-0005-0000-0000-00004F010000}"/>
    <cellStyle name="Normal 17 2 2" xfId="460" xr:uid="{00000000-0005-0000-0000-000050010000}"/>
    <cellStyle name="Normal 17 2 2 2" xfId="461" xr:uid="{00000000-0005-0000-0000-000051010000}"/>
    <cellStyle name="Normal 17 2 2 3" xfId="462" xr:uid="{00000000-0005-0000-0000-000052010000}"/>
    <cellStyle name="Normal 17 2 3" xfId="463" xr:uid="{00000000-0005-0000-0000-000053010000}"/>
    <cellStyle name="Normal 17 2 4" xfId="464" xr:uid="{00000000-0005-0000-0000-000054010000}"/>
    <cellStyle name="Normal 17 3" xfId="465" xr:uid="{00000000-0005-0000-0000-000055010000}"/>
    <cellStyle name="Normal 17 3 2" xfId="466" xr:uid="{00000000-0005-0000-0000-000056010000}"/>
    <cellStyle name="Normal 17 3 2 2" xfId="467" xr:uid="{00000000-0005-0000-0000-000057010000}"/>
    <cellStyle name="Normal 17 3 2 3" xfId="468" xr:uid="{00000000-0005-0000-0000-000058010000}"/>
    <cellStyle name="Normal 17 3 3" xfId="469" xr:uid="{00000000-0005-0000-0000-000059010000}"/>
    <cellStyle name="Normal 17 3 4" xfId="470" xr:uid="{00000000-0005-0000-0000-00005A010000}"/>
    <cellStyle name="Normal 17 4" xfId="471" xr:uid="{00000000-0005-0000-0000-00005B010000}"/>
    <cellStyle name="Normal 17 4 2" xfId="472" xr:uid="{00000000-0005-0000-0000-00005C010000}"/>
    <cellStyle name="Normal 17 4 3" xfId="473" xr:uid="{00000000-0005-0000-0000-00005D010000}"/>
    <cellStyle name="Normal 17 5" xfId="474" xr:uid="{00000000-0005-0000-0000-00005E010000}"/>
    <cellStyle name="Normal 17 6" xfId="475" xr:uid="{00000000-0005-0000-0000-00005F010000}"/>
    <cellStyle name="Normal 18" xfId="476" xr:uid="{00000000-0005-0000-0000-000060010000}"/>
    <cellStyle name="Normal 18 2" xfId="477" xr:uid="{00000000-0005-0000-0000-000061010000}"/>
    <cellStyle name="Normal 19" xfId="478" xr:uid="{00000000-0005-0000-0000-000062010000}"/>
    <cellStyle name="Normal 2" xfId="58" xr:uid="{00000000-0005-0000-0000-000063010000}"/>
    <cellStyle name="Normal 2 10" xfId="327" xr:uid="{00000000-0005-0000-0000-000064010000}"/>
    <cellStyle name="Normal 2 11" xfId="83" xr:uid="{00000000-0005-0000-0000-000065010000}"/>
    <cellStyle name="Normal 2 12" xfId="479" xr:uid="{00000000-0005-0000-0000-000066010000}"/>
    <cellStyle name="Normal 2 2" xfId="219" xr:uid="{00000000-0005-0000-0000-000067010000}"/>
    <cellStyle name="Normal 2 2 2" xfId="220" xr:uid="{00000000-0005-0000-0000-000068010000}"/>
    <cellStyle name="Normal 2 2 3" xfId="480" xr:uid="{00000000-0005-0000-0000-000069010000}"/>
    <cellStyle name="Normal 2 2 4" xfId="481" xr:uid="{00000000-0005-0000-0000-00006A010000}"/>
    <cellStyle name="Normal 2 2 5" xfId="482" xr:uid="{00000000-0005-0000-0000-00006B010000}"/>
    <cellStyle name="Normal 2 3" xfId="221" xr:uid="{00000000-0005-0000-0000-00006C010000}"/>
    <cellStyle name="Normal 2 3 2" xfId="222" xr:uid="{00000000-0005-0000-0000-00006D010000}"/>
    <cellStyle name="Normal 2 3_29(d) - Gas extensions -tariffs" xfId="223" xr:uid="{00000000-0005-0000-0000-00006E010000}"/>
    <cellStyle name="Normal 2 4" xfId="224" xr:uid="{00000000-0005-0000-0000-00006F010000}"/>
    <cellStyle name="Normal 2 4 2" xfId="483" xr:uid="{00000000-0005-0000-0000-000070010000}"/>
    <cellStyle name="Normal 2 4 3" xfId="484" xr:uid="{00000000-0005-0000-0000-000071010000}"/>
    <cellStyle name="Normal 2 5" xfId="225" xr:uid="{00000000-0005-0000-0000-000072010000}"/>
    <cellStyle name="Normal 2 6" xfId="322" xr:uid="{00000000-0005-0000-0000-000073010000}"/>
    <cellStyle name="Normal 2 7" xfId="321" xr:uid="{00000000-0005-0000-0000-000074010000}"/>
    <cellStyle name="Normal 2 8" xfId="325" xr:uid="{00000000-0005-0000-0000-000075010000}"/>
    <cellStyle name="Normal 2 9" xfId="326" xr:uid="{00000000-0005-0000-0000-000076010000}"/>
    <cellStyle name="Normal 2_29(d) - Gas extensions -tariffs" xfId="226" xr:uid="{00000000-0005-0000-0000-000077010000}"/>
    <cellStyle name="Normal 20" xfId="485" xr:uid="{00000000-0005-0000-0000-000078010000}"/>
    <cellStyle name="Normal 20 2" xfId="486" xr:uid="{00000000-0005-0000-0000-000079010000}"/>
    <cellStyle name="Normal 20 2 2" xfId="487" xr:uid="{00000000-0005-0000-0000-00007A010000}"/>
    <cellStyle name="Normal 20 3" xfId="488" xr:uid="{00000000-0005-0000-0000-00007B010000}"/>
    <cellStyle name="Normal 20 4" xfId="489" xr:uid="{00000000-0005-0000-0000-00007C010000}"/>
    <cellStyle name="Normal 21" xfId="490" xr:uid="{00000000-0005-0000-0000-00007D010000}"/>
    <cellStyle name="Normal 21 2" xfId="491" xr:uid="{00000000-0005-0000-0000-00007E010000}"/>
    <cellStyle name="Normal 21 3" xfId="492" xr:uid="{00000000-0005-0000-0000-00007F010000}"/>
    <cellStyle name="Normal 22" xfId="493" xr:uid="{00000000-0005-0000-0000-000080010000}"/>
    <cellStyle name="Normal 23" xfId="494" xr:uid="{00000000-0005-0000-0000-000081010000}"/>
    <cellStyle name="Normal 23 2" xfId="495" xr:uid="{00000000-0005-0000-0000-000082010000}"/>
    <cellStyle name="Normal 23 2 2" xfId="496" xr:uid="{00000000-0005-0000-0000-000083010000}"/>
    <cellStyle name="Normal 23 3" xfId="497" xr:uid="{00000000-0005-0000-0000-000084010000}"/>
    <cellStyle name="Normal 23 4" xfId="498" xr:uid="{00000000-0005-0000-0000-000085010000}"/>
    <cellStyle name="Normal 24" xfId="499" xr:uid="{00000000-0005-0000-0000-000086010000}"/>
    <cellStyle name="Normal 24 2" xfId="500" xr:uid="{00000000-0005-0000-0000-000087010000}"/>
    <cellStyle name="Normal 24 2 2" xfId="501" xr:uid="{00000000-0005-0000-0000-000088010000}"/>
    <cellStyle name="Normal 24 3" xfId="502" xr:uid="{00000000-0005-0000-0000-000089010000}"/>
    <cellStyle name="Normal 24 4" xfId="503" xr:uid="{00000000-0005-0000-0000-00008A010000}"/>
    <cellStyle name="Normal 25" xfId="504" xr:uid="{00000000-0005-0000-0000-00008B010000}"/>
    <cellStyle name="Normal 25 2" xfId="505" xr:uid="{00000000-0005-0000-0000-00008C010000}"/>
    <cellStyle name="Normal 25 2 2" xfId="506" xr:uid="{00000000-0005-0000-0000-00008D010000}"/>
    <cellStyle name="Normal 25 3" xfId="507" xr:uid="{00000000-0005-0000-0000-00008E010000}"/>
    <cellStyle name="Normal 25 4" xfId="508" xr:uid="{00000000-0005-0000-0000-00008F010000}"/>
    <cellStyle name="Normal 26" xfId="509" xr:uid="{00000000-0005-0000-0000-000090010000}"/>
    <cellStyle name="Normal 26 2" xfId="510" xr:uid="{00000000-0005-0000-0000-000091010000}"/>
    <cellStyle name="Normal 26 2 2" xfId="511" xr:uid="{00000000-0005-0000-0000-000092010000}"/>
    <cellStyle name="Normal 26 3" xfId="512" xr:uid="{00000000-0005-0000-0000-000093010000}"/>
    <cellStyle name="Normal 26 4" xfId="513" xr:uid="{00000000-0005-0000-0000-000094010000}"/>
    <cellStyle name="Normal 27" xfId="514" xr:uid="{00000000-0005-0000-0000-000095010000}"/>
    <cellStyle name="Normal 28" xfId="331" xr:uid="{00000000-0005-0000-0000-000096010000}"/>
    <cellStyle name="Normal 29" xfId="515" xr:uid="{00000000-0005-0000-0000-000097010000}"/>
    <cellStyle name="Normal 3" xfId="57" xr:uid="{00000000-0005-0000-0000-000098010000}"/>
    <cellStyle name="Normal 3 2" xfId="228" xr:uid="{00000000-0005-0000-0000-000099010000}"/>
    <cellStyle name="Normal 3 3" xfId="227" xr:uid="{00000000-0005-0000-0000-00009A010000}"/>
    <cellStyle name="Normal 3 3 2" xfId="517" xr:uid="{00000000-0005-0000-0000-00009B010000}"/>
    <cellStyle name="Normal 3 3 3" xfId="518" xr:uid="{00000000-0005-0000-0000-00009C010000}"/>
    <cellStyle name="Normal 3 3 4" xfId="516" xr:uid="{00000000-0005-0000-0000-00009D010000}"/>
    <cellStyle name="Normal 3 4" xfId="519" xr:uid="{00000000-0005-0000-0000-00009E010000}"/>
    <cellStyle name="Normal 3 5" xfId="520" xr:uid="{00000000-0005-0000-0000-00009F010000}"/>
    <cellStyle name="Normal 3 5 2" xfId="521" xr:uid="{00000000-0005-0000-0000-0000A0010000}"/>
    <cellStyle name="Normal 3 5 3" xfId="522" xr:uid="{00000000-0005-0000-0000-0000A1010000}"/>
    <cellStyle name="Normal 3_29(d) - Gas extensions -tariffs" xfId="229" xr:uid="{00000000-0005-0000-0000-0000A2010000}"/>
    <cellStyle name="Normal 30" xfId="523" xr:uid="{00000000-0005-0000-0000-0000A3010000}"/>
    <cellStyle name="Normal 31" xfId="524" xr:uid="{00000000-0005-0000-0000-0000A4010000}"/>
    <cellStyle name="Normal 32" xfId="334" xr:uid="{00000000-0005-0000-0000-0000A5010000}"/>
    <cellStyle name="Normal 33" xfId="525" xr:uid="{00000000-0005-0000-0000-0000A6010000}"/>
    <cellStyle name="Normal 34" xfId="526" xr:uid="{00000000-0005-0000-0000-0000A7010000}"/>
    <cellStyle name="Normal 35" xfId="328" xr:uid="{00000000-0005-0000-0000-0000A8010000}"/>
    <cellStyle name="Normal 36" xfId="329" xr:uid="{00000000-0005-0000-0000-0000A9010000}"/>
    <cellStyle name="Normal 37" xfId="626" xr:uid="{00000000-0005-0000-0000-0000AA010000}"/>
    <cellStyle name="Normal 38" xfId="230" xr:uid="{00000000-0005-0000-0000-0000AB010000}"/>
    <cellStyle name="Normal 38 2" xfId="231" xr:uid="{00000000-0005-0000-0000-0000AC010000}"/>
    <cellStyle name="Normal 38_29(d) - Gas extensions -tariffs" xfId="232" xr:uid="{00000000-0005-0000-0000-0000AD010000}"/>
    <cellStyle name="Normal 4" xfId="55" xr:uid="{00000000-0005-0000-0000-0000AE010000}"/>
    <cellStyle name="Normal 4 2" xfId="233" xr:uid="{00000000-0005-0000-0000-0000AF010000}"/>
    <cellStyle name="Normal 4 2 2" xfId="527" xr:uid="{00000000-0005-0000-0000-0000B0010000}"/>
    <cellStyle name="Normal 4 2 2 2" xfId="528" xr:uid="{00000000-0005-0000-0000-0000B1010000}"/>
    <cellStyle name="Normal 4 2 2 2 2" xfId="529" xr:uid="{00000000-0005-0000-0000-0000B2010000}"/>
    <cellStyle name="Normal 4 2 2 2 3" xfId="530" xr:uid="{00000000-0005-0000-0000-0000B3010000}"/>
    <cellStyle name="Normal 4 2 2 3" xfId="531" xr:uid="{00000000-0005-0000-0000-0000B4010000}"/>
    <cellStyle name="Normal 4 2 2 4" xfId="532" xr:uid="{00000000-0005-0000-0000-0000B5010000}"/>
    <cellStyle name="Normal 4 2 3" xfId="533" xr:uid="{00000000-0005-0000-0000-0000B6010000}"/>
    <cellStyle name="Normal 4 2 3 2" xfId="534" xr:uid="{00000000-0005-0000-0000-0000B7010000}"/>
    <cellStyle name="Normal 4 2 3 2 2" xfId="535" xr:uid="{00000000-0005-0000-0000-0000B8010000}"/>
    <cellStyle name="Normal 4 2 3 2 3" xfId="536" xr:uid="{00000000-0005-0000-0000-0000B9010000}"/>
    <cellStyle name="Normal 4 2 3 3" xfId="537" xr:uid="{00000000-0005-0000-0000-0000BA010000}"/>
    <cellStyle name="Normal 4 2 3 4" xfId="538" xr:uid="{00000000-0005-0000-0000-0000BB010000}"/>
    <cellStyle name="Normal 4 3" xfId="234" xr:uid="{00000000-0005-0000-0000-0000BC010000}"/>
    <cellStyle name="Normal 4 3 2" xfId="539" xr:uid="{00000000-0005-0000-0000-0000BD010000}"/>
    <cellStyle name="Normal 4 3 2 2" xfId="540" xr:uid="{00000000-0005-0000-0000-0000BE010000}"/>
    <cellStyle name="Normal 4 3 2 3" xfId="541" xr:uid="{00000000-0005-0000-0000-0000BF010000}"/>
    <cellStyle name="Normal 4 3 3" xfId="542" xr:uid="{00000000-0005-0000-0000-0000C0010000}"/>
    <cellStyle name="Normal 4 3 3 2" xfId="543" xr:uid="{00000000-0005-0000-0000-0000C1010000}"/>
    <cellStyle name="Normal 4 3 4" xfId="544" xr:uid="{00000000-0005-0000-0000-0000C2010000}"/>
    <cellStyle name="Normal 4 4" xfId="545" xr:uid="{00000000-0005-0000-0000-0000C3010000}"/>
    <cellStyle name="Normal 4 5" xfId="546" xr:uid="{00000000-0005-0000-0000-0000C4010000}"/>
    <cellStyle name="Normal 4 6" xfId="547" xr:uid="{00000000-0005-0000-0000-0000C5010000}"/>
    <cellStyle name="Normal 4_29(d) - Gas extensions -tariffs" xfId="235" xr:uid="{00000000-0005-0000-0000-0000C6010000}"/>
    <cellStyle name="Normal 40" xfId="236" xr:uid="{00000000-0005-0000-0000-0000C7010000}"/>
    <cellStyle name="Normal 40 2" xfId="237" xr:uid="{00000000-0005-0000-0000-0000C8010000}"/>
    <cellStyle name="Normal 40_29(d) - Gas extensions -tariffs" xfId="238" xr:uid="{00000000-0005-0000-0000-0000C9010000}"/>
    <cellStyle name="Normal 5" xfId="239" xr:uid="{00000000-0005-0000-0000-0000CA010000}"/>
    <cellStyle name="Normal 5 2" xfId="240" xr:uid="{00000000-0005-0000-0000-0000CB010000}"/>
    <cellStyle name="Normal 5 3" xfId="548" xr:uid="{00000000-0005-0000-0000-0000CC010000}"/>
    <cellStyle name="Normal 6" xfId="241" xr:uid="{00000000-0005-0000-0000-0000CD010000}"/>
    <cellStyle name="Normal 6 2" xfId="242" xr:uid="{00000000-0005-0000-0000-0000CE010000}"/>
    <cellStyle name="Normal 6 2 2" xfId="550" xr:uid="{00000000-0005-0000-0000-0000CF010000}"/>
    <cellStyle name="Normal 6 2 3" xfId="549" xr:uid="{00000000-0005-0000-0000-0000D0010000}"/>
    <cellStyle name="Normal 7" xfId="243" xr:uid="{00000000-0005-0000-0000-0000D1010000}"/>
    <cellStyle name="Normal 7 2" xfId="244" xr:uid="{00000000-0005-0000-0000-0000D2010000}"/>
    <cellStyle name="Normal 7 2 2" xfId="551" xr:uid="{00000000-0005-0000-0000-0000D3010000}"/>
    <cellStyle name="Normal 7 2 2 2" xfId="552" xr:uid="{00000000-0005-0000-0000-0000D4010000}"/>
    <cellStyle name="Normal 7 2 2 3" xfId="553" xr:uid="{00000000-0005-0000-0000-0000D5010000}"/>
    <cellStyle name="Normal 7 2 3" xfId="554" xr:uid="{00000000-0005-0000-0000-0000D6010000}"/>
    <cellStyle name="Normal 7 2 4" xfId="555" xr:uid="{00000000-0005-0000-0000-0000D7010000}"/>
    <cellStyle name="Normal 8" xfId="245" xr:uid="{00000000-0005-0000-0000-0000D8010000}"/>
    <cellStyle name="Normal 8 2" xfId="556" xr:uid="{00000000-0005-0000-0000-0000D9010000}"/>
    <cellStyle name="Normal 8 2 2" xfId="557" xr:uid="{00000000-0005-0000-0000-0000DA010000}"/>
    <cellStyle name="Normal 8 2 3" xfId="558" xr:uid="{00000000-0005-0000-0000-0000DB010000}"/>
    <cellStyle name="Normal 8 2 3 2" xfId="559" xr:uid="{00000000-0005-0000-0000-0000DC010000}"/>
    <cellStyle name="Normal 8 2 3 3" xfId="560" xr:uid="{00000000-0005-0000-0000-0000DD010000}"/>
    <cellStyle name="Normal 8 2 4" xfId="561" xr:uid="{00000000-0005-0000-0000-0000DE010000}"/>
    <cellStyle name="Normal 9" xfId="246" xr:uid="{00000000-0005-0000-0000-0000DF010000}"/>
    <cellStyle name="Normal 9 2" xfId="562" xr:uid="{00000000-0005-0000-0000-0000E0010000}"/>
    <cellStyle name="Note" xfId="21" builtinId="10" hidden="1"/>
    <cellStyle name="Note 2" xfId="247" xr:uid="{00000000-0005-0000-0000-0000E2010000}"/>
    <cellStyle name="Note 2 2" xfId="563" xr:uid="{00000000-0005-0000-0000-0000E3010000}"/>
    <cellStyle name="Note 2 3" xfId="564" xr:uid="{00000000-0005-0000-0000-0000E4010000}"/>
    <cellStyle name="Note 3" xfId="565" xr:uid="{00000000-0005-0000-0000-0000E5010000}"/>
    <cellStyle name="Note 3 2" xfId="566" xr:uid="{00000000-0005-0000-0000-0000E6010000}"/>
    <cellStyle name="Note 3 3" xfId="567" xr:uid="{00000000-0005-0000-0000-0000E7010000}"/>
    <cellStyle name="Note 4" xfId="568" xr:uid="{00000000-0005-0000-0000-0000E8010000}"/>
    <cellStyle name="Note 4 2" xfId="569" xr:uid="{00000000-0005-0000-0000-0000E9010000}"/>
    <cellStyle name="Note 4 3" xfId="570" xr:uid="{00000000-0005-0000-0000-0000EA010000}"/>
    <cellStyle name="Output" xfId="16" builtinId="21" hidden="1"/>
    <cellStyle name="Output 2" xfId="248" xr:uid="{00000000-0005-0000-0000-0000EC010000}"/>
    <cellStyle name="Output 2 2" xfId="571" xr:uid="{00000000-0005-0000-0000-0000ED010000}"/>
    <cellStyle name="Output 2 3" xfId="572" xr:uid="{00000000-0005-0000-0000-0000EE010000}"/>
    <cellStyle name="Output Cell" xfId="54" xr:uid="{00000000-0005-0000-0000-0000EF010000}"/>
    <cellStyle name="Parameter Cell" xfId="53" xr:uid="{00000000-0005-0000-0000-0000F0010000}"/>
    <cellStyle name="Percent" xfId="6" builtinId="5" hidden="1"/>
    <cellStyle name="Percent" xfId="634" builtinId="5"/>
    <cellStyle name="Percent [2]" xfId="249" xr:uid="{00000000-0005-0000-0000-0000F2010000}"/>
    <cellStyle name="Percent [2] 2" xfId="250" xr:uid="{00000000-0005-0000-0000-0000F3010000}"/>
    <cellStyle name="Percent [2]_29(d) - Gas extensions -tariffs" xfId="251" xr:uid="{00000000-0005-0000-0000-0000F4010000}"/>
    <cellStyle name="Percent 12" xfId="573" xr:uid="{00000000-0005-0000-0000-0000F5010000}"/>
    <cellStyle name="Percent 12 2" xfId="574" xr:uid="{00000000-0005-0000-0000-0000F6010000}"/>
    <cellStyle name="Percent 12 2 2" xfId="575" xr:uid="{00000000-0005-0000-0000-0000F7010000}"/>
    <cellStyle name="Percent 12 3" xfId="576" xr:uid="{00000000-0005-0000-0000-0000F8010000}"/>
    <cellStyle name="Percent 12 4" xfId="577" xr:uid="{00000000-0005-0000-0000-0000F9010000}"/>
    <cellStyle name="Percent 2" xfId="56" xr:uid="{00000000-0005-0000-0000-0000FA010000}"/>
    <cellStyle name="Percent 2 2" xfId="252" xr:uid="{00000000-0005-0000-0000-0000FB010000}"/>
    <cellStyle name="Percent 2 2 2" xfId="578" xr:uid="{00000000-0005-0000-0000-0000FC010000}"/>
    <cellStyle name="Percent 2 2 2 2" xfId="579" xr:uid="{00000000-0005-0000-0000-0000FD010000}"/>
    <cellStyle name="Percent 2 2 2 2 2" xfId="580" xr:uid="{00000000-0005-0000-0000-0000FE010000}"/>
    <cellStyle name="Percent 2 2 2 2 3" xfId="581" xr:uid="{00000000-0005-0000-0000-0000FF010000}"/>
    <cellStyle name="Percent 2 2 2 3" xfId="582" xr:uid="{00000000-0005-0000-0000-000000020000}"/>
    <cellStyle name="Percent 2 2 2 4" xfId="583" xr:uid="{00000000-0005-0000-0000-000001020000}"/>
    <cellStyle name="Percent 2 2 3" xfId="584" xr:uid="{00000000-0005-0000-0000-000002020000}"/>
    <cellStyle name="Percent 2 2 3 2" xfId="585" xr:uid="{00000000-0005-0000-0000-000003020000}"/>
    <cellStyle name="Percent 2 2 3 2 2" xfId="586" xr:uid="{00000000-0005-0000-0000-000004020000}"/>
    <cellStyle name="Percent 2 2 3 2 3" xfId="587" xr:uid="{00000000-0005-0000-0000-000005020000}"/>
    <cellStyle name="Percent 2 2 3 3" xfId="588" xr:uid="{00000000-0005-0000-0000-000006020000}"/>
    <cellStyle name="Percent 2 2 3 4" xfId="589" xr:uid="{00000000-0005-0000-0000-000007020000}"/>
    <cellStyle name="Percent 2 3" xfId="590" xr:uid="{00000000-0005-0000-0000-000008020000}"/>
    <cellStyle name="Percent 2 3 2" xfId="591" xr:uid="{00000000-0005-0000-0000-000009020000}"/>
    <cellStyle name="Percent 2 3 2 2" xfId="592" xr:uid="{00000000-0005-0000-0000-00000A020000}"/>
    <cellStyle name="Percent 2 3 2 3" xfId="593" xr:uid="{00000000-0005-0000-0000-00000B020000}"/>
    <cellStyle name="Percent 2 3 3" xfId="594" xr:uid="{00000000-0005-0000-0000-00000C020000}"/>
    <cellStyle name="Percent 2 3 4" xfId="595" xr:uid="{00000000-0005-0000-0000-00000D020000}"/>
    <cellStyle name="Percent 2 4" xfId="596" xr:uid="{00000000-0005-0000-0000-00000E020000}"/>
    <cellStyle name="Percent 2 4 2" xfId="597" xr:uid="{00000000-0005-0000-0000-00000F020000}"/>
    <cellStyle name="Percent 2 4 2 2" xfId="598" xr:uid="{00000000-0005-0000-0000-000010020000}"/>
    <cellStyle name="Percent 2 4 2 3" xfId="599" xr:uid="{00000000-0005-0000-0000-000011020000}"/>
    <cellStyle name="Percent 2 4 3" xfId="600" xr:uid="{00000000-0005-0000-0000-000012020000}"/>
    <cellStyle name="Percent 2 4 4" xfId="601" xr:uid="{00000000-0005-0000-0000-000013020000}"/>
    <cellStyle name="Percent 3" xfId="253" xr:uid="{00000000-0005-0000-0000-000014020000}"/>
    <cellStyle name="Percent 3 2" xfId="254" xr:uid="{00000000-0005-0000-0000-000015020000}"/>
    <cellStyle name="Percent 3 4" xfId="602" xr:uid="{00000000-0005-0000-0000-000016020000}"/>
    <cellStyle name="Percent 3 4 2" xfId="603" xr:uid="{00000000-0005-0000-0000-000017020000}"/>
    <cellStyle name="Percent 3 4 3" xfId="604" xr:uid="{00000000-0005-0000-0000-000018020000}"/>
    <cellStyle name="Percent 4" xfId="255" xr:uid="{00000000-0005-0000-0000-000019020000}"/>
    <cellStyle name="Percent 5" xfId="605" xr:uid="{00000000-0005-0000-0000-00001A020000}"/>
    <cellStyle name="Percent 5 2" xfId="606" xr:uid="{00000000-0005-0000-0000-00001B020000}"/>
    <cellStyle name="Percent 5 3" xfId="607" xr:uid="{00000000-0005-0000-0000-00001C020000}"/>
    <cellStyle name="Percent 6" xfId="608" xr:uid="{00000000-0005-0000-0000-00001D020000}"/>
    <cellStyle name="Percent 7" xfId="256" xr:uid="{00000000-0005-0000-0000-00001E020000}"/>
    <cellStyle name="Percent 8" xfId="609" xr:uid="{00000000-0005-0000-0000-00001F020000}"/>
    <cellStyle name="Percentage" xfId="257" xr:uid="{00000000-0005-0000-0000-000020020000}"/>
    <cellStyle name="Period Title" xfId="258" xr:uid="{00000000-0005-0000-0000-000021020000}"/>
    <cellStyle name="PSChar" xfId="259" xr:uid="{00000000-0005-0000-0000-000022020000}"/>
    <cellStyle name="PSDate" xfId="260" xr:uid="{00000000-0005-0000-0000-000023020000}"/>
    <cellStyle name="PSDec" xfId="261" xr:uid="{00000000-0005-0000-0000-000024020000}"/>
    <cellStyle name="PSDetail" xfId="262" xr:uid="{00000000-0005-0000-0000-000025020000}"/>
    <cellStyle name="PSHeading" xfId="263" xr:uid="{00000000-0005-0000-0000-000026020000}"/>
    <cellStyle name="PSHeading 2" xfId="320" xr:uid="{00000000-0005-0000-0000-000027020000}"/>
    <cellStyle name="PSHeading 2 2" xfId="610" xr:uid="{00000000-0005-0000-0000-000028020000}"/>
    <cellStyle name="PSHeading 2 2 2" xfId="629" xr:uid="{00000000-0005-0000-0000-000029020000}"/>
    <cellStyle name="PSHeading 2 3" xfId="628" xr:uid="{00000000-0005-0000-0000-00002A020000}"/>
    <cellStyle name="PSHeading 3" xfId="611" xr:uid="{00000000-0005-0000-0000-00002B020000}"/>
    <cellStyle name="PSHeading 3 2" xfId="612" xr:uid="{00000000-0005-0000-0000-00002C020000}"/>
    <cellStyle name="PSHeading 3 2 2" xfId="613" xr:uid="{00000000-0005-0000-0000-00002D020000}"/>
    <cellStyle name="PSHeading 3 2 2 2" xfId="632" xr:uid="{00000000-0005-0000-0000-00002E020000}"/>
    <cellStyle name="PSHeading 3 2 3" xfId="631" xr:uid="{00000000-0005-0000-0000-00002F020000}"/>
    <cellStyle name="PSHeading 3 3" xfId="630" xr:uid="{00000000-0005-0000-0000-000030020000}"/>
    <cellStyle name="PSHeading 4" xfId="614" xr:uid="{00000000-0005-0000-0000-000031020000}"/>
    <cellStyle name="PSHeading 4 2" xfId="633" xr:uid="{00000000-0005-0000-0000-000032020000}"/>
    <cellStyle name="PSHeading 5" xfId="627" xr:uid="{00000000-0005-0000-0000-000033020000}"/>
    <cellStyle name="PSInt" xfId="264" xr:uid="{00000000-0005-0000-0000-000034020000}"/>
    <cellStyle name="PSSpacer" xfId="265" xr:uid="{00000000-0005-0000-0000-000035020000}"/>
    <cellStyle name="Ratio" xfId="266" xr:uid="{00000000-0005-0000-0000-000036020000}"/>
    <cellStyle name="Ratio 2" xfId="267" xr:uid="{00000000-0005-0000-0000-000037020000}"/>
    <cellStyle name="Ratio_29(d) - Gas extensions -tariffs" xfId="268" xr:uid="{00000000-0005-0000-0000-000038020000}"/>
    <cellStyle name="Right Date" xfId="269" xr:uid="{00000000-0005-0000-0000-000039020000}"/>
    <cellStyle name="Right Number" xfId="270" xr:uid="{00000000-0005-0000-0000-00003A020000}"/>
    <cellStyle name="Right Year" xfId="271" xr:uid="{00000000-0005-0000-0000-00003B020000}"/>
    <cellStyle name="RIN_Input$_3dp" xfId="615" xr:uid="{00000000-0005-0000-0000-00003C020000}"/>
    <cellStyle name="SAPError" xfId="272" xr:uid="{00000000-0005-0000-0000-00003D020000}"/>
    <cellStyle name="SAPError 2" xfId="273" xr:uid="{00000000-0005-0000-0000-00003E020000}"/>
    <cellStyle name="SAPKey" xfId="274" xr:uid="{00000000-0005-0000-0000-00003F020000}"/>
    <cellStyle name="SAPKey 2" xfId="275" xr:uid="{00000000-0005-0000-0000-000040020000}"/>
    <cellStyle name="SAPLocked" xfId="276" xr:uid="{00000000-0005-0000-0000-000041020000}"/>
    <cellStyle name="SAPLocked 2" xfId="277" xr:uid="{00000000-0005-0000-0000-000042020000}"/>
    <cellStyle name="SAPOutput" xfId="278" xr:uid="{00000000-0005-0000-0000-000043020000}"/>
    <cellStyle name="SAPOutput 2" xfId="279" xr:uid="{00000000-0005-0000-0000-000044020000}"/>
    <cellStyle name="SAPSpace" xfId="280" xr:uid="{00000000-0005-0000-0000-000045020000}"/>
    <cellStyle name="SAPSpace 2" xfId="281" xr:uid="{00000000-0005-0000-0000-000046020000}"/>
    <cellStyle name="SAPText" xfId="282" xr:uid="{00000000-0005-0000-0000-000047020000}"/>
    <cellStyle name="SAPText 2" xfId="283" xr:uid="{00000000-0005-0000-0000-000048020000}"/>
    <cellStyle name="SAPUnLocked" xfId="284" xr:uid="{00000000-0005-0000-0000-000049020000}"/>
    <cellStyle name="SAPUnLocked 2" xfId="285" xr:uid="{00000000-0005-0000-0000-00004A020000}"/>
    <cellStyle name="Sheet Title" xfId="286" xr:uid="{00000000-0005-0000-0000-00004B020000}"/>
    <cellStyle name="SheetHeader1" xfId="616" xr:uid="{00000000-0005-0000-0000-00004C020000}"/>
    <cellStyle name="Style 1" xfId="287" xr:uid="{00000000-0005-0000-0000-00004D020000}"/>
    <cellStyle name="Style 1 2" xfId="288" xr:uid="{00000000-0005-0000-0000-00004E020000}"/>
    <cellStyle name="Style 1 2 2" xfId="617" xr:uid="{00000000-0005-0000-0000-00004F020000}"/>
    <cellStyle name="Style 1 3" xfId="618" xr:uid="{00000000-0005-0000-0000-000050020000}"/>
    <cellStyle name="Style 1 3 2" xfId="619" xr:uid="{00000000-0005-0000-0000-000051020000}"/>
    <cellStyle name="Style 1 3 3" xfId="620" xr:uid="{00000000-0005-0000-0000-000052020000}"/>
    <cellStyle name="Style 1 4" xfId="621" xr:uid="{00000000-0005-0000-0000-000053020000}"/>
    <cellStyle name="Style 1_29(d) - Gas extensions -tariffs" xfId="289" xr:uid="{00000000-0005-0000-0000-000054020000}"/>
    <cellStyle name="Style2" xfId="290" xr:uid="{00000000-0005-0000-0000-000055020000}"/>
    <cellStyle name="Style3" xfId="291" xr:uid="{00000000-0005-0000-0000-000056020000}"/>
    <cellStyle name="Style4" xfId="292" xr:uid="{00000000-0005-0000-0000-000057020000}"/>
    <cellStyle name="Style4 2" xfId="293" xr:uid="{00000000-0005-0000-0000-000058020000}"/>
    <cellStyle name="Style4_29(d) - Gas extensions -tariffs" xfId="294" xr:uid="{00000000-0005-0000-0000-000059020000}"/>
    <cellStyle name="Style5" xfId="295" xr:uid="{00000000-0005-0000-0000-00005A020000}"/>
    <cellStyle name="Style5 2" xfId="296" xr:uid="{00000000-0005-0000-0000-00005B020000}"/>
    <cellStyle name="Style5_29(d) - Gas extensions -tariffs" xfId="297" xr:uid="{00000000-0005-0000-0000-00005C020000}"/>
    <cellStyle name="Table Head Green" xfId="298" xr:uid="{00000000-0005-0000-0000-00005D020000}"/>
    <cellStyle name="Table Head_pldt" xfId="299" xr:uid="{00000000-0005-0000-0000-00005E020000}"/>
    <cellStyle name="Table Header" xfId="49" xr:uid="{00000000-0005-0000-0000-00005F020000}"/>
    <cellStyle name="Table Row Name" xfId="50" xr:uid="{00000000-0005-0000-0000-000060020000}"/>
    <cellStyle name="Table Source" xfId="300" xr:uid="{00000000-0005-0000-0000-000061020000}"/>
    <cellStyle name="Table Units" xfId="301" xr:uid="{00000000-0005-0000-0000-000062020000}"/>
    <cellStyle name="TableLvl2" xfId="622" xr:uid="{00000000-0005-0000-0000-000063020000}"/>
    <cellStyle name="TableLvl3" xfId="623" xr:uid="{00000000-0005-0000-0000-000064020000}"/>
    <cellStyle name="Text" xfId="302" xr:uid="{00000000-0005-0000-0000-000065020000}"/>
    <cellStyle name="Text 2" xfId="303" xr:uid="{00000000-0005-0000-0000-000066020000}"/>
    <cellStyle name="Text 3" xfId="304" xr:uid="{00000000-0005-0000-0000-000067020000}"/>
    <cellStyle name="Text Head 1" xfId="305" xr:uid="{00000000-0005-0000-0000-000068020000}"/>
    <cellStyle name="Text Head 2" xfId="306" xr:uid="{00000000-0005-0000-0000-000069020000}"/>
    <cellStyle name="Text Indent 2" xfId="307" xr:uid="{00000000-0005-0000-0000-00006A020000}"/>
    <cellStyle name="Theirs" xfId="308" xr:uid="{00000000-0005-0000-0000-00006B020000}"/>
    <cellStyle name="Title" xfId="7" builtinId="15" hidden="1"/>
    <cellStyle name="Title 2" xfId="309" xr:uid="{00000000-0005-0000-0000-00006D020000}"/>
    <cellStyle name="TOC 1" xfId="310" xr:uid="{00000000-0005-0000-0000-00006E020000}"/>
    <cellStyle name="TOC 2" xfId="311" xr:uid="{00000000-0005-0000-0000-00006F020000}"/>
    <cellStyle name="TOC 3" xfId="312" xr:uid="{00000000-0005-0000-0000-000070020000}"/>
    <cellStyle name="Total" xfId="23" builtinId="25" hidden="1"/>
    <cellStyle name="Total 2" xfId="313" xr:uid="{00000000-0005-0000-0000-000072020000}"/>
    <cellStyle name="Total 2 2" xfId="624" xr:uid="{00000000-0005-0000-0000-000073020000}"/>
    <cellStyle name="Total 2 3" xfId="625" xr:uid="{00000000-0005-0000-0000-000074020000}"/>
    <cellStyle name="Warning Text" xfId="20" builtinId="11" hidden="1"/>
    <cellStyle name="Warning Text 2" xfId="314" xr:uid="{00000000-0005-0000-0000-000076020000}"/>
    <cellStyle name="year" xfId="315" xr:uid="{00000000-0005-0000-0000-000077020000}"/>
    <cellStyle name="year 2" xfId="316" xr:uid="{00000000-0005-0000-0000-000078020000}"/>
    <cellStyle name="year_29(d) - Gas extensions -tariffs" xfId="317" xr:uid="{00000000-0005-0000-0000-000079020000}"/>
  </cellStyles>
  <dxfs count="0"/>
  <tableStyles count="0" defaultTableStyle="TableStyleMedium2" defaultPivotStyle="PivotStyleLight16"/>
  <colors>
    <mruColors>
      <color rgb="FFE5BDE6"/>
      <color rgb="FF9EC0DB"/>
      <color rgb="FFE0D4A4"/>
      <color rgb="FFD9DA93"/>
      <color rgb="FF9ECFF8"/>
      <color rgb="FF262D33"/>
      <color rgb="FF696A6D"/>
      <color rgb="FF9ECCA6"/>
      <color rgb="FFA0BCA6"/>
      <color rgb="FFF6C1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12700</xdr:rowOff>
    </xdr:from>
    <xdr:to>
      <xdr:col>3</xdr:col>
      <xdr:colOff>2708933</xdr:colOff>
      <xdr:row>1</xdr:row>
      <xdr:rowOff>3308810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0" y="190500"/>
          <a:ext cx="7964011" cy="329611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tuart.morrison\Documents\17_09_12%20Endeavour%20TSS\LRMC%20Model_FY201718_MASTER_2017091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yout"/>
      <sheetName val="Change Log"/>
      <sheetName val="Input Log"/>
      <sheetName val="Info"/>
      <sheetName val="Compliance Interface"/>
      <sheetName val="Pricing Proposal Price Summary"/>
      <sheetName val="Allocation Interface"/>
      <sheetName val="Tariffs"/>
      <sheetName val="Other Sets"/>
      <sheetName val="Consumption (t)"/>
      <sheetName val="DUOS (t-1)"/>
      <sheetName val="DUOS (t)"/>
      <sheetName val="Inputs =&gt;"/>
      <sheetName val="LRMC"/>
      <sheetName val="I0 Demand"/>
      <sheetName val="I1 Incremental Costs"/>
      <sheetName val="I2 Tariff timing"/>
      <sheetName val="I3 LRMC Probability"/>
      <sheetName val="Standalone&amp;Avoidable"/>
      <sheetName val="I4 Allocators"/>
      <sheetName val="I5 BBM costs"/>
      <sheetName val="DUOS"/>
      <sheetName val="I6 PTRM Quantities"/>
      <sheetName val="I7 PTRM Revenue"/>
      <sheetName val="I8 Tariff allocation"/>
      <sheetName val="Calculation =&gt;"/>
      <sheetName val="LRMC "/>
      <sheetName val="C1 LRMC"/>
      <sheetName val="C2 LRMC Surcharge"/>
      <sheetName val="C2b LRMC Surcharge Revenue"/>
      <sheetName val="C2c LRMC Residual Cost"/>
      <sheetName val="Standalone&amp;Avoidable "/>
      <sheetName val="C3 Revenue Range"/>
      <sheetName val="DUOS "/>
      <sheetName val="C4 Residual Cost"/>
      <sheetName val="C5 Tariffs"/>
      <sheetName val="C6 Results"/>
      <sheetName val="=&gt;Results"/>
      <sheetName val="R0 LRMC"/>
      <sheetName val="=&gt;Raw input data"/>
      <sheetName val="ID1 Coincident Demand"/>
      <sheetName val="ID2 PTRM Quantities"/>
      <sheetName val="ID3 Other inputs"/>
      <sheetName val="PTRM Tariff Revenues"/>
      <sheetName val="Implied Tariff "/>
      <sheetName val="Sheet1"/>
      <sheetName val="Sheet2"/>
      <sheetName val="Sheet3"/>
    </sheetNames>
    <sheetDataSet>
      <sheetData sheetId="0"/>
      <sheetData sheetId="1"/>
      <sheetData sheetId="2"/>
      <sheetData sheetId="3"/>
      <sheetData sheetId="4">
        <row r="15">
          <cell r="C15">
            <v>5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</sheetDataSet>
  </externalBook>
</externalLink>
</file>

<file path=xl/theme/theme1.xml><?xml version="1.0" encoding="utf-8"?>
<a:theme xmlns:a="http://schemas.openxmlformats.org/drawingml/2006/main" name="Houston Kemp - Richard">
  <a:themeElements>
    <a:clrScheme name="HoustonKemp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008698"/>
      </a:accent1>
      <a:accent2>
        <a:srgbClr val="696A6D"/>
      </a:accent2>
      <a:accent3>
        <a:srgbClr val="B5A991"/>
      </a:accent3>
      <a:accent4>
        <a:srgbClr val="C94B20"/>
      </a:accent4>
      <a:accent5>
        <a:srgbClr val="A79344"/>
      </a:accent5>
      <a:accent6>
        <a:srgbClr val="242C31"/>
      </a:accent6>
      <a:hlink>
        <a:srgbClr val="A79344"/>
      </a:hlink>
      <a:folHlink>
        <a:srgbClr val="C94B2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FFFF"/>
  </sheetPr>
  <dimension ref="B2:D9"/>
  <sheetViews>
    <sheetView showGridLines="0" zoomScale="70" zoomScaleNormal="70" workbookViewId="0">
      <selection activeCell="F2" sqref="F2"/>
    </sheetView>
  </sheetViews>
  <sheetFormatPr defaultColWidth="8.88671875" defaultRowHeight="14.25"/>
  <cols>
    <col min="1" max="1" width="8.88671875" style="1"/>
    <col min="2" max="2" width="23.88671875" style="1" customWidth="1"/>
    <col min="3" max="3" width="37.44140625" style="1" customWidth="1"/>
    <col min="4" max="4" width="43.33203125" style="1" customWidth="1"/>
    <col min="5" max="16384" width="8.88671875" style="1"/>
  </cols>
  <sheetData>
    <row r="2" spans="2:4" ht="261" customHeight="1">
      <c r="B2" s="2"/>
      <c r="C2" s="3"/>
      <c r="D2" s="4"/>
    </row>
    <row r="3" spans="2:4" ht="15.75">
      <c r="B3" s="16" t="s">
        <v>5</v>
      </c>
      <c r="C3" s="13"/>
      <c r="D3" s="10" t="s">
        <v>459</v>
      </c>
    </row>
    <row r="4" spans="2:4" ht="15.75">
      <c r="B4" s="17" t="s">
        <v>0</v>
      </c>
      <c r="C4" s="14"/>
      <c r="D4" s="11" t="s">
        <v>178</v>
      </c>
    </row>
    <row r="5" spans="2:4" ht="15.75">
      <c r="B5" s="17" t="s">
        <v>1</v>
      </c>
      <c r="C5" s="14"/>
      <c r="D5" s="11" t="s">
        <v>395</v>
      </c>
    </row>
    <row r="6" spans="2:4" ht="15.75">
      <c r="B6" s="17" t="s">
        <v>2</v>
      </c>
      <c r="C6" s="14"/>
      <c r="D6" s="12" t="s">
        <v>396</v>
      </c>
    </row>
    <row r="7" spans="2:4" ht="15.75">
      <c r="B7" s="17" t="s">
        <v>3</v>
      </c>
      <c r="C7" s="14"/>
      <c r="D7" s="12" t="s">
        <v>402</v>
      </c>
    </row>
    <row r="8" spans="2:4" ht="15.75">
      <c r="B8" s="18" t="s">
        <v>4</v>
      </c>
      <c r="C8" s="15"/>
      <c r="D8" s="29">
        <v>3</v>
      </c>
    </row>
    <row r="9" spans="2:4" ht="15">
      <c r="D9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99FFCC"/>
  </sheetPr>
  <dimension ref="A1:K45"/>
  <sheetViews>
    <sheetView showGridLines="0" tabSelected="1" zoomScale="70" zoomScaleNormal="70" workbookViewId="0">
      <selection activeCell="C40" sqref="C40"/>
    </sheetView>
  </sheetViews>
  <sheetFormatPr defaultColWidth="8.88671875" defaultRowHeight="14.25"/>
  <cols>
    <col min="1" max="1" width="18.5546875" style="1" customWidth="1"/>
    <col min="2" max="2" width="56.77734375" style="1" bestFit="1" customWidth="1"/>
    <col min="3" max="3" width="41.88671875" style="1" customWidth="1"/>
    <col min="4" max="4" width="48.109375" style="1" customWidth="1"/>
    <col min="5" max="8" width="8.88671875" style="1"/>
    <col min="9" max="9" width="21.21875" style="1" customWidth="1"/>
    <col min="10" max="16384" width="8.88671875" style="1"/>
  </cols>
  <sheetData>
    <row r="1" spans="1:4" ht="18">
      <c r="A1" s="5" t="str">
        <f ca="1">MID(CELL("filename",A2),FIND("]",CELL("filename",A2))+1,256)</f>
        <v>Control and results</v>
      </c>
    </row>
    <row r="2" spans="1:4" ht="15">
      <c r="A2" s="9"/>
    </row>
    <row r="4" spans="1:4" ht="21">
      <c r="B4" s="23" t="s">
        <v>187</v>
      </c>
      <c r="C4" s="23"/>
      <c r="D4" s="23"/>
    </row>
    <row r="6" spans="1:4" ht="15.75">
      <c r="B6" s="20" t="s">
        <v>401</v>
      </c>
      <c r="C6" s="20"/>
      <c r="D6" s="20"/>
    </row>
    <row r="8" spans="1:4" ht="15.75">
      <c r="B8" s="46" t="s">
        <v>399</v>
      </c>
      <c r="C8" s="46" t="s">
        <v>400</v>
      </c>
      <c r="D8" s="46"/>
    </row>
    <row r="9" spans="1:4" ht="15">
      <c r="B9" s="6" t="s">
        <v>188</v>
      </c>
      <c r="C9" s="26">
        <v>5.9869053664766067E-2</v>
      </c>
      <c r="D9" s="45" t="s">
        <v>460</v>
      </c>
    </row>
    <row r="10" spans="1:4" customFormat="1" ht="15">
      <c r="A10" s="1"/>
      <c r="B10" s="6" t="s">
        <v>267</v>
      </c>
      <c r="C10" s="26">
        <f>'Opex proportion'!C29</f>
        <v>2.4016346563224048E-2</v>
      </c>
      <c r="D10" s="45"/>
    </row>
    <row r="11" spans="1:4" customFormat="1" ht="15">
      <c r="A11" s="1"/>
      <c r="B11" s="6" t="s">
        <v>349</v>
      </c>
      <c r="C11" s="19">
        <v>39.973175008744114</v>
      </c>
      <c r="D11" s="45" t="s">
        <v>451</v>
      </c>
    </row>
    <row r="12" spans="1:4" customFormat="1" ht="15">
      <c r="A12" s="1"/>
    </row>
    <row r="13" spans="1:4" customFormat="1" ht="15.75">
      <c r="A13" s="1"/>
      <c r="B13" s="20" t="s">
        <v>415</v>
      </c>
      <c r="C13" s="20"/>
      <c r="D13" s="20"/>
    </row>
    <row r="14" spans="1:4" customFormat="1" ht="15">
      <c r="A14" s="1"/>
    </row>
    <row r="15" spans="1:4" customFormat="1" ht="15.75">
      <c r="A15" s="1"/>
      <c r="B15" s="46" t="s">
        <v>399</v>
      </c>
      <c r="C15" s="46" t="s">
        <v>400</v>
      </c>
      <c r="D15" s="46"/>
    </row>
    <row r="16" spans="1:4" ht="30">
      <c r="B16" s="61" t="s">
        <v>403</v>
      </c>
      <c r="C16" s="60">
        <f xml:space="preserve"> (1383000 / 18822000) / (15 / 40)</f>
        <v>0.19594092019976625</v>
      </c>
      <c r="D16" s="59"/>
    </row>
    <row r="17" spans="2:11" ht="15">
      <c r="B17"/>
      <c r="C17"/>
      <c r="D17"/>
    </row>
    <row r="18" spans="2:11" ht="21">
      <c r="B18" s="23" t="s">
        <v>373</v>
      </c>
      <c r="C18" s="23"/>
      <c r="D18" s="23"/>
    </row>
    <row r="20" spans="2:11" ht="15.75">
      <c r="B20" s="20" t="s">
        <v>393</v>
      </c>
      <c r="C20" s="20"/>
      <c r="D20" s="20"/>
    </row>
    <row r="22" spans="2:11" ht="15.75">
      <c r="B22" s="46"/>
      <c r="C22" s="54" t="s">
        <v>374</v>
      </c>
    </row>
    <row r="23" spans="2:11" customFormat="1" ht="15">
      <c r="B23" s="27" t="s">
        <v>184</v>
      </c>
      <c r="C23" s="62">
        <f>'LRMC by ZS type'!D55</f>
        <v>81.191550656641198</v>
      </c>
      <c r="D23" s="1"/>
      <c r="G23" s="77"/>
      <c r="H23" s="74"/>
      <c r="I23" s="68"/>
      <c r="J23" s="1"/>
      <c r="K23" s="1"/>
    </row>
    <row r="24" spans="2:11" customFormat="1" ht="15">
      <c r="B24" s="27" t="s">
        <v>183</v>
      </c>
      <c r="C24" s="62">
        <f>'LRMC by ZS type'!D56</f>
        <v>9.7012460206578268</v>
      </c>
      <c r="D24" s="1"/>
      <c r="G24" s="77"/>
      <c r="H24" s="74"/>
      <c r="I24" s="68"/>
      <c r="J24" s="1"/>
      <c r="K24" s="1"/>
    </row>
    <row r="25" spans="2:11" customFormat="1" ht="15">
      <c r="B25" s="27" t="s">
        <v>192</v>
      </c>
      <c r="C25" s="62">
        <f>'LRMC by ZS type'!D57</f>
        <v>9.4795667198531852</v>
      </c>
      <c r="D25" s="1"/>
      <c r="G25" s="77"/>
      <c r="H25" s="74"/>
      <c r="I25" s="68"/>
      <c r="J25" s="1"/>
      <c r="K25" s="1"/>
    </row>
    <row r="26" spans="2:11" customFormat="1" ht="15"/>
    <row r="27" spans="2:11" customFormat="1" ht="15.75">
      <c r="B27" s="20" t="s">
        <v>394</v>
      </c>
      <c r="C27" s="20"/>
      <c r="D27" s="20"/>
    </row>
    <row r="28" spans="2:11" customFormat="1" ht="15"/>
    <row r="29" spans="2:11" customFormat="1" ht="31.5">
      <c r="B29" s="46"/>
      <c r="C29" s="53" t="s">
        <v>397</v>
      </c>
      <c r="D29" s="53" t="s">
        <v>398</v>
      </c>
    </row>
    <row r="30" spans="2:11" customFormat="1" ht="15">
      <c r="B30" s="27" t="s">
        <v>184</v>
      </c>
      <c r="C30" s="62">
        <f>'Best estimate for falling ZS'!D55</f>
        <v>14.688260017169776</v>
      </c>
      <c r="D30" s="62">
        <f>'LRMC by ZS type'!D105</f>
        <v>74.916129056949799</v>
      </c>
    </row>
    <row r="31" spans="2:11" customFormat="1" ht="15">
      <c r="B31" s="27" t="s">
        <v>183</v>
      </c>
      <c r="C31" s="62">
        <f>'Best estimate for falling ZS'!D56</f>
        <v>1.3024117317343911</v>
      </c>
      <c r="D31" s="62">
        <f>'LRMC by ZS type'!D106</f>
        <v>6.6413970657626171</v>
      </c>
    </row>
    <row r="32" spans="2:11" ht="15">
      <c r="B32" s="27" t="s">
        <v>192</v>
      </c>
      <c r="C32" s="62">
        <f>'Best estimate for falling ZS'!D57</f>
        <v>0.98317165407687623</v>
      </c>
      <c r="D32" s="62">
        <f>'LRMC by ZS type'!D107</f>
        <v>5.0093685857749515</v>
      </c>
    </row>
    <row r="34" spans="3:4" customFormat="1" ht="15">
      <c r="D34" s="1"/>
    </row>
    <row r="35" spans="3:4" customFormat="1" ht="15">
      <c r="D35" s="1"/>
    </row>
    <row r="36" spans="3:4" customFormat="1" ht="15">
      <c r="C36" s="79"/>
    </row>
    <row r="37" spans="3:4" customFormat="1" ht="15"/>
    <row r="38" spans="3:4" customFormat="1" ht="15"/>
    <row r="39" spans="3:4" customFormat="1" ht="15"/>
    <row r="40" spans="3:4" customFormat="1" ht="15"/>
    <row r="41" spans="3:4" customFormat="1" ht="15"/>
    <row r="42" spans="3:4" customFormat="1" ht="15"/>
    <row r="43" spans="3:4" customFormat="1" ht="15"/>
    <row r="44" spans="3:4" customFormat="1" ht="15"/>
    <row r="45" spans="3:4" customFormat="1" ht="15"/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theme="8" tint="0.39997558519241921"/>
  </sheetPr>
  <dimension ref="A1:A33"/>
  <sheetViews>
    <sheetView showGridLines="0" zoomScale="70" zoomScaleNormal="70" workbookViewId="0"/>
  </sheetViews>
  <sheetFormatPr defaultColWidth="8.88671875" defaultRowHeight="14.25"/>
  <cols>
    <col min="1" max="1" width="18.5546875" style="1" customWidth="1"/>
    <col min="2" max="16384" width="8.88671875" style="1"/>
  </cols>
  <sheetData>
    <row r="1" spans="1:1" ht="18">
      <c r="A1" s="5" t="str">
        <f ca="1">MID(CELL("filename",A2),FIND("]",CELL("filename",A2))+1,256)</f>
        <v>LRMC calculation -&gt;</v>
      </c>
    </row>
    <row r="2" spans="1:1" ht="15">
      <c r="A2" s="9"/>
    </row>
    <row r="12" spans="1:1" customFormat="1" ht="15"/>
    <row r="13" spans="1:1" customFormat="1" ht="15"/>
    <row r="14" spans="1:1" customFormat="1" ht="15"/>
    <row r="15" spans="1:1" customFormat="1" ht="15"/>
    <row r="16" spans="1:1" customFormat="1" ht="15"/>
    <row r="17" customFormat="1" ht="15"/>
    <row r="18" customFormat="1" ht="15"/>
    <row r="19" customFormat="1" ht="15"/>
    <row r="22" customFormat="1" ht="15"/>
    <row r="23" customFormat="1" ht="15"/>
    <row r="24" customFormat="1" ht="15"/>
    <row r="25" customFormat="1" ht="15"/>
    <row r="26" customFormat="1" ht="15"/>
    <row r="27" customFormat="1" ht="15"/>
    <row r="28" customFormat="1" ht="15"/>
    <row r="29" customFormat="1" ht="15"/>
    <row r="30" customFormat="1" ht="15"/>
    <row r="31" customFormat="1" ht="15"/>
    <row r="32" customFormat="1" ht="15"/>
    <row r="33" customFormat="1" ht="15"/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rgb="FF99FFCC"/>
  </sheetPr>
  <dimension ref="A1:W111"/>
  <sheetViews>
    <sheetView showGridLines="0" zoomScale="70" zoomScaleNormal="70" workbookViewId="0">
      <selection activeCell="D36" sqref="D36:D38"/>
    </sheetView>
  </sheetViews>
  <sheetFormatPr defaultColWidth="8.88671875" defaultRowHeight="14.25"/>
  <cols>
    <col min="1" max="1" width="18.5546875" style="1" customWidth="1"/>
    <col min="2" max="2" width="53.6640625" style="1" customWidth="1"/>
    <col min="3" max="3" width="18.77734375" style="1" customWidth="1"/>
    <col min="4" max="4" width="24" style="1" bestFit="1" customWidth="1"/>
    <col min="5" max="5" width="17.6640625" style="1" bestFit="1" customWidth="1"/>
    <col min="6" max="9" width="16.44140625" style="1" bestFit="1" customWidth="1"/>
    <col min="10" max="13" width="17.5546875" style="1" bestFit="1" customWidth="1"/>
    <col min="14" max="15" width="12.21875" style="1" bestFit="1" customWidth="1"/>
    <col min="16" max="17" width="12.6640625" style="1" bestFit="1" customWidth="1"/>
    <col min="18" max="19" width="13.33203125" style="1" bestFit="1" customWidth="1"/>
    <col min="20" max="21" width="13" style="1" bestFit="1" customWidth="1"/>
    <col min="22" max="16384" width="8.88671875" style="1"/>
  </cols>
  <sheetData>
    <row r="1" spans="1:13" ht="18">
      <c r="A1" s="5" t="str">
        <f ca="1">MID(CELL("filename",A2),FIND("]",CELL("filename",A2))+1,256)</f>
        <v>LRMC by ZS type</v>
      </c>
    </row>
    <row r="2" spans="1:13" ht="15">
      <c r="A2" s="9"/>
    </row>
    <row r="4" spans="1:13" ht="21">
      <c r="B4" s="23" t="s">
        <v>411</v>
      </c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6" spans="1:13" ht="15.75">
      <c r="C6" s="46"/>
      <c r="D6" s="67">
        <v>2023</v>
      </c>
      <c r="E6" s="46">
        <f>D6+1</f>
        <v>2024</v>
      </c>
      <c r="F6" s="46">
        <f t="shared" ref="F6:M6" si="0">E6+1</f>
        <v>2025</v>
      </c>
      <c r="G6" s="46">
        <f t="shared" si="0"/>
        <v>2026</v>
      </c>
      <c r="H6" s="46">
        <f t="shared" si="0"/>
        <v>2027</v>
      </c>
      <c r="I6" s="46">
        <f t="shared" si="0"/>
        <v>2028</v>
      </c>
      <c r="J6" s="46">
        <f t="shared" si="0"/>
        <v>2029</v>
      </c>
      <c r="K6" s="46">
        <f t="shared" si="0"/>
        <v>2030</v>
      </c>
      <c r="L6" s="46">
        <f t="shared" si="0"/>
        <v>2031</v>
      </c>
      <c r="M6" s="46">
        <f t="shared" si="0"/>
        <v>2032</v>
      </c>
    </row>
    <row r="7" spans="1:13" ht="15">
      <c r="C7" s="6" t="s">
        <v>188</v>
      </c>
      <c r="D7" s="8">
        <f>1</f>
        <v>1</v>
      </c>
      <c r="E7" s="8">
        <f t="shared" ref="E7:M7" si="1">D7/(1+discount_rate)</f>
        <v>0.94351278258596782</v>
      </c>
      <c r="F7" s="8">
        <f t="shared" si="1"/>
        <v>0.89021637090311578</v>
      </c>
      <c r="G7" s="8">
        <f t="shared" si="1"/>
        <v>0.83993052521438083</v>
      </c>
      <c r="H7" s="8">
        <f t="shared" si="1"/>
        <v>0.79248518702391391</v>
      </c>
      <c r="I7" s="8">
        <f t="shared" si="1"/>
        <v>0.7477199039670942</v>
      </c>
      <c r="J7" s="8">
        <f t="shared" si="1"/>
        <v>0.70548328718690567</v>
      </c>
      <c r="K7" s="8">
        <f t="shared" si="1"/>
        <v>0.66563249936161284</v>
      </c>
      <c r="L7" s="8">
        <f t="shared" si="1"/>
        <v>0.62803277165232785</v>
      </c>
      <c r="M7" s="8">
        <f t="shared" si="1"/>
        <v>0.59255694793686564</v>
      </c>
    </row>
    <row r="9" spans="1:13" ht="15.75">
      <c r="B9" s="20" t="s">
        <v>412</v>
      </c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</row>
    <row r="10" spans="1:13" ht="15">
      <c r="A10"/>
    </row>
    <row r="11" spans="1:13" ht="15.75">
      <c r="A11"/>
      <c r="B11" s="43" t="s">
        <v>189</v>
      </c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</row>
    <row r="12" spans="1:13" ht="15">
      <c r="A12"/>
    </row>
    <row r="13" spans="1:13" ht="15.75">
      <c r="A13"/>
      <c r="B13" s="21" t="s">
        <v>356</v>
      </c>
      <c r="C13" s="21"/>
      <c r="D13" s="21">
        <f>D$6</f>
        <v>2023</v>
      </c>
      <c r="E13" s="46">
        <f t="shared" ref="E13:M13" si="2">E$6</f>
        <v>2024</v>
      </c>
      <c r="F13" s="46">
        <f t="shared" si="2"/>
        <v>2025</v>
      </c>
      <c r="G13" s="46">
        <f t="shared" si="2"/>
        <v>2026</v>
      </c>
      <c r="H13" s="46">
        <f t="shared" si="2"/>
        <v>2027</v>
      </c>
      <c r="I13" s="46">
        <f t="shared" si="2"/>
        <v>2028</v>
      </c>
      <c r="J13" s="46">
        <f t="shared" si="2"/>
        <v>2029</v>
      </c>
      <c r="K13" s="46">
        <f t="shared" si="2"/>
        <v>2030</v>
      </c>
      <c r="L13" s="46">
        <f t="shared" si="2"/>
        <v>2031</v>
      </c>
      <c r="M13" s="46">
        <f t="shared" si="2"/>
        <v>2032</v>
      </c>
    </row>
    <row r="14" spans="1:13" ht="15">
      <c r="A14"/>
      <c r="B14" s="27" t="s">
        <v>184</v>
      </c>
      <c r="C14" s="6"/>
      <c r="D14" s="35">
        <f>SUM('Allocation of site-spec costs'!C26,'Allocation of site-spec costs'!C31) + SUM('Summary of program costs'!C29,'Summary of program costs'!C34)</f>
        <v>107567430.57496297</v>
      </c>
      <c r="E14" s="35">
        <f>SUM('Allocation of site-spec costs'!D26,'Allocation of site-spec costs'!D31) + SUM('Summary of program costs'!D29,'Summary of program costs'!D34)</f>
        <v>100684283.18692356</v>
      </c>
      <c r="F14" s="35">
        <f>SUM('Allocation of site-spec costs'!E26,'Allocation of site-spec costs'!E31) + SUM('Summary of program costs'!E29,'Summary of program costs'!E34)</f>
        <v>100984218.52392158</v>
      </c>
      <c r="G14" s="35">
        <f>SUM('Allocation of site-spec costs'!F26,'Allocation of site-spec costs'!F31) + SUM('Summary of program costs'!F29,'Summary of program costs'!F34)</f>
        <v>109077750.12142017</v>
      </c>
      <c r="H14" s="35">
        <f>SUM('Allocation of site-spec costs'!G26,'Allocation of site-spec costs'!G31) + SUM('Summary of program costs'!G29,'Summary of program costs'!G34)</f>
        <v>78486168.858027816</v>
      </c>
      <c r="I14" s="35">
        <f>SUM('Allocation of site-spec costs'!H26,'Allocation of site-spec costs'!H31) + SUM('Summary of program costs'!H29,'Summary of program costs'!H34)</f>
        <v>67135053.776860058</v>
      </c>
      <c r="J14" s="35">
        <f>SUM('Allocation of site-spec costs'!I26,'Allocation of site-spec costs'!I31) + SUM('Summary of program costs'!I29,'Summary of program costs'!I34)</f>
        <v>55884524.16068127</v>
      </c>
      <c r="K14" s="35">
        <f>SUM('Allocation of site-spec costs'!J26,'Allocation of site-spec costs'!J31) + SUM('Summary of program costs'!J29,'Summary of program costs'!J34)</f>
        <v>82313543.088182181</v>
      </c>
      <c r="L14" s="35">
        <f>SUM('Allocation of site-spec costs'!K26,'Allocation of site-spec costs'!K31) + SUM('Summary of program costs'!K29,'Summary of program costs'!K34)</f>
        <v>82313543.088182181</v>
      </c>
      <c r="M14" s="35">
        <f>SUM('Allocation of site-spec costs'!L26,'Allocation of site-spec costs'!L31) + SUM('Summary of program costs'!L29,'Summary of program costs'!L34)</f>
        <v>82313543.088182181</v>
      </c>
    </row>
    <row r="15" spans="1:13" ht="15">
      <c r="A15"/>
      <c r="B15" s="27" t="s">
        <v>183</v>
      </c>
      <c r="C15" s="6"/>
      <c r="D15" s="35">
        <f>SUM('Allocation of site-spec costs'!C27,'Allocation of site-spec costs'!C32) + SUM('Summary of program costs'!C30,'Summary of program costs'!C35)</f>
        <v>14596917.905599471</v>
      </c>
      <c r="E15" s="35">
        <f>SUM('Allocation of site-spec costs'!D27,'Allocation of site-spec costs'!D32) + SUM('Summary of program costs'!D30,'Summary of program costs'!D35)</f>
        <v>13662873.680332476</v>
      </c>
      <c r="F15" s="35">
        <f>SUM('Allocation of site-spec costs'!E27,'Allocation of site-spec costs'!E32) + SUM('Summary of program costs'!E30,'Summary of program costs'!E35)</f>
        <v>13703574.954572704</v>
      </c>
      <c r="G15" s="35">
        <f>SUM('Allocation of site-spec costs'!F27,'Allocation of site-spec costs'!F32) + SUM('Summary of program costs'!F30,'Summary of program costs'!F35)</f>
        <v>14801868.514840756</v>
      </c>
      <c r="H15" s="35">
        <f>SUM('Allocation of site-spec costs'!G27,'Allocation of site-spec costs'!G32) + SUM('Summary of program costs'!G30,'Summary of program costs'!G35)</f>
        <v>10650585.938717298</v>
      </c>
      <c r="I15" s="35">
        <f>SUM('Allocation of site-spec costs'!H27,'Allocation of site-spec costs'!H32) + SUM('Summary of program costs'!H30,'Summary of program costs'!H35)</f>
        <v>9110237.7674244214</v>
      </c>
      <c r="J15" s="35">
        <f>SUM('Allocation of site-spec costs'!I27,'Allocation of site-spec costs'!I32) + SUM('Summary of program costs'!I30,'Summary of program costs'!I35)</f>
        <v>7583539.0601662658</v>
      </c>
      <c r="K15" s="35">
        <f>SUM('Allocation of site-spec costs'!J27,'Allocation of site-spec costs'!J32) + SUM('Summary of program costs'!J30,'Summary of program costs'!J35)</f>
        <v>11169961.247144287</v>
      </c>
      <c r="L15" s="35">
        <f>SUM('Allocation of site-spec costs'!K27,'Allocation of site-spec costs'!K32) + SUM('Summary of program costs'!K30,'Summary of program costs'!K35)</f>
        <v>11169961.247144287</v>
      </c>
      <c r="M15" s="35">
        <f>SUM('Allocation of site-spec costs'!L27,'Allocation of site-spec costs'!L32) + SUM('Summary of program costs'!L30,'Summary of program costs'!L35)</f>
        <v>11169961.247144287</v>
      </c>
    </row>
    <row r="16" spans="1:13" ht="15">
      <c r="A16"/>
      <c r="B16" s="27" t="s">
        <v>192</v>
      </c>
      <c r="C16" s="6"/>
      <c r="D16" s="35">
        <f>SUM('Allocation of site-spec costs'!C28,'Allocation of site-spec costs'!C33) + SUM('Summary of program costs'!C31,'Summary of program costs'!C36)</f>
        <v>18968379.891415168</v>
      </c>
      <c r="E16" s="35">
        <f>SUM('Allocation of site-spec costs'!D28,'Allocation of site-spec costs'!D33) + SUM('Summary of program costs'!D31,'Summary of program costs'!D36)</f>
        <v>15705361.282243565</v>
      </c>
      <c r="F16" s="35">
        <f>SUM('Allocation of site-spec costs'!E28,'Allocation of site-spec costs'!E33) + SUM('Summary of program costs'!E31,'Summary of program costs'!E36)</f>
        <v>14845278.284125913</v>
      </c>
      <c r="G16" s="35">
        <f>SUM('Allocation of site-spec costs'!F28,'Allocation of site-spec costs'!F33) + SUM('Summary of program costs'!F31,'Summary of program costs'!F36)</f>
        <v>19410184.351144955</v>
      </c>
      <c r="H16" s="35">
        <f>SUM('Allocation of site-spec costs'!G28,'Allocation of site-spec costs'!G33) + SUM('Summary of program costs'!G31,'Summary of program costs'!G36)</f>
        <v>12753807.119845588</v>
      </c>
      <c r="I16" s="35">
        <f>SUM('Allocation of site-spec costs'!H28,'Allocation of site-spec costs'!H33) + SUM('Summary of program costs'!H31,'Summary of program costs'!H36)</f>
        <v>10055126.876242902</v>
      </c>
      <c r="J16" s="35">
        <f>SUM('Allocation of site-spec costs'!I28,'Allocation of site-spec costs'!I33) + SUM('Summary of program costs'!I31,'Summary of program costs'!I36)</f>
        <v>7138198.9424924701</v>
      </c>
      <c r="K16" s="35">
        <f>SUM('Allocation of site-spec costs'!J28,'Allocation of site-spec costs'!J33) + SUM('Summary of program costs'!J31,'Summary of program costs'!J36)</f>
        <v>12840519.114770364</v>
      </c>
      <c r="L16" s="35">
        <f>SUM('Allocation of site-spec costs'!K28,'Allocation of site-spec costs'!K33) + SUM('Summary of program costs'!K31,'Summary of program costs'!K36)</f>
        <v>12840519.114770364</v>
      </c>
      <c r="M16" s="35">
        <f>SUM('Allocation of site-spec costs'!L28,'Allocation of site-spec costs'!L33) + SUM('Summary of program costs'!L31,'Summary of program costs'!L36)</f>
        <v>12840519.114770364</v>
      </c>
    </row>
    <row r="17" spans="1:23" ht="15">
      <c r="A17"/>
      <c r="D17" s="38"/>
    </row>
    <row r="18" spans="1:23" ht="15.75">
      <c r="A18"/>
      <c r="B18" s="21" t="s">
        <v>350</v>
      </c>
      <c r="C18" s="21"/>
      <c r="D18" s="46">
        <f>D$6</f>
        <v>2023</v>
      </c>
      <c r="E18" s="46">
        <f t="shared" ref="E18:M18" si="3">E$6</f>
        <v>2024</v>
      </c>
      <c r="F18" s="46">
        <f t="shared" si="3"/>
        <v>2025</v>
      </c>
      <c r="G18" s="46">
        <f t="shared" si="3"/>
        <v>2026</v>
      </c>
      <c r="H18" s="46">
        <f t="shared" si="3"/>
        <v>2027</v>
      </c>
      <c r="I18" s="46">
        <f t="shared" si="3"/>
        <v>2028</v>
      </c>
      <c r="J18" s="46">
        <f t="shared" si="3"/>
        <v>2029</v>
      </c>
      <c r="K18" s="46">
        <f t="shared" si="3"/>
        <v>2030</v>
      </c>
      <c r="L18" s="46">
        <f t="shared" si="3"/>
        <v>2031</v>
      </c>
      <c r="M18" s="46">
        <f t="shared" si="3"/>
        <v>2032</v>
      </c>
    </row>
    <row r="19" spans="1:23" ht="15">
      <c r="A19"/>
      <c r="B19" s="27" t="s">
        <v>184</v>
      </c>
      <c r="C19" s="6"/>
      <c r="D19" s="35">
        <f>-PMT(discount_rate, asset_life,D14)</f>
        <v>7138508.5164945908</v>
      </c>
      <c r="E19" s="35">
        <f t="shared" ref="E19:M19" si="4">-PMT(discount_rate, asset_life,E14)</f>
        <v>6681721.4947430147</v>
      </c>
      <c r="F19" s="35">
        <f t="shared" si="4"/>
        <v>6701626.1345221139</v>
      </c>
      <c r="G19" s="35">
        <f t="shared" si="4"/>
        <v>7238738.0087059857</v>
      </c>
      <c r="H19" s="35">
        <f t="shared" si="4"/>
        <v>5208585.738502074</v>
      </c>
      <c r="I19" s="35">
        <f t="shared" si="4"/>
        <v>4455290.5147944028</v>
      </c>
      <c r="J19" s="35">
        <f t="shared" si="4"/>
        <v>3708670.4546991852</v>
      </c>
      <c r="K19" s="35">
        <f t="shared" si="4"/>
        <v>5462582.1702447524</v>
      </c>
      <c r="L19" s="35">
        <f t="shared" si="4"/>
        <v>5462582.1702447524</v>
      </c>
      <c r="M19" s="35">
        <f t="shared" si="4"/>
        <v>5462582.1702447524</v>
      </c>
      <c r="N19" s="48"/>
      <c r="O19" s="48"/>
      <c r="P19" s="48"/>
      <c r="Q19" s="48"/>
      <c r="R19" s="48"/>
      <c r="S19" s="48"/>
      <c r="T19" s="48"/>
      <c r="U19" s="48"/>
      <c r="V19" s="48"/>
      <c r="W19" s="48"/>
    </row>
    <row r="20" spans="1:23" ht="15">
      <c r="A20"/>
      <c r="B20" s="27" t="s">
        <v>183</v>
      </c>
      <c r="C20" s="6"/>
      <c r="D20" s="35">
        <f t="shared" ref="D20:M20" si="5">-PMT(discount_rate, asset_life,D15)</f>
        <v>968696.77212451235</v>
      </c>
      <c r="E20" s="35">
        <f t="shared" si="5"/>
        <v>906710.6986335743</v>
      </c>
      <c r="F20" s="35">
        <f t="shared" si="5"/>
        <v>909411.76150402718</v>
      </c>
      <c r="G20" s="35">
        <f t="shared" si="5"/>
        <v>982297.93059515255</v>
      </c>
      <c r="H20" s="35">
        <f t="shared" si="5"/>
        <v>706805.93580049032</v>
      </c>
      <c r="I20" s="35">
        <f t="shared" si="5"/>
        <v>604583.65085450758</v>
      </c>
      <c r="J20" s="35">
        <f t="shared" si="5"/>
        <v>503267.18670146051</v>
      </c>
      <c r="K20" s="35">
        <f t="shared" si="5"/>
        <v>741273.29309112753</v>
      </c>
      <c r="L20" s="35">
        <f t="shared" si="5"/>
        <v>741273.29309112753</v>
      </c>
      <c r="M20" s="35">
        <f t="shared" si="5"/>
        <v>741273.29309112753</v>
      </c>
      <c r="N20" s="48"/>
      <c r="O20" s="48"/>
      <c r="P20" s="48"/>
      <c r="Q20" s="48"/>
      <c r="R20" s="48"/>
      <c r="S20" s="48"/>
      <c r="T20" s="48"/>
      <c r="U20" s="48"/>
      <c r="V20" s="48"/>
      <c r="W20" s="48"/>
    </row>
    <row r="21" spans="1:23" ht="15">
      <c r="A21"/>
      <c r="B21" s="27" t="s">
        <v>192</v>
      </c>
      <c r="C21" s="6"/>
      <c r="D21" s="35">
        <f t="shared" ref="D21:M21" si="6">-PMT(discount_rate, asset_life,D16)</f>
        <v>1258800.5558486264</v>
      </c>
      <c r="E21" s="35">
        <f t="shared" si="6"/>
        <v>1042256.5145291765</v>
      </c>
      <c r="F21" s="35">
        <f t="shared" si="6"/>
        <v>985178.73760229978</v>
      </c>
      <c r="G21" s="35">
        <f t="shared" si="6"/>
        <v>1288120.070887228</v>
      </c>
      <c r="H21" s="35">
        <f t="shared" si="6"/>
        <v>846382.22049284482</v>
      </c>
      <c r="I21" s="35">
        <f t="shared" si="6"/>
        <v>667289.42447381048</v>
      </c>
      <c r="J21" s="35">
        <f t="shared" si="6"/>
        <v>473713.03442917363</v>
      </c>
      <c r="K21" s="35">
        <f t="shared" si="6"/>
        <v>852136.69757707126</v>
      </c>
      <c r="L21" s="35">
        <f t="shared" si="6"/>
        <v>852136.69757707126</v>
      </c>
      <c r="M21" s="35">
        <f t="shared" si="6"/>
        <v>852136.69757707126</v>
      </c>
      <c r="N21" s="48"/>
      <c r="O21" s="48"/>
      <c r="P21" s="48"/>
      <c r="Q21" s="48"/>
      <c r="R21" s="48"/>
      <c r="S21" s="48"/>
      <c r="T21" s="48"/>
      <c r="U21" s="48"/>
      <c r="V21" s="48"/>
      <c r="W21" s="48"/>
    </row>
    <row r="22" spans="1:23" ht="15">
      <c r="A22"/>
    </row>
    <row r="23" spans="1:23" ht="15.75">
      <c r="A23"/>
      <c r="B23" s="21" t="s">
        <v>351</v>
      </c>
      <c r="C23" s="21"/>
      <c r="D23" s="46">
        <f>D$6</f>
        <v>2023</v>
      </c>
      <c r="E23" s="46">
        <f t="shared" ref="E23:M23" si="7">E$6</f>
        <v>2024</v>
      </c>
      <c r="F23" s="46">
        <f t="shared" si="7"/>
        <v>2025</v>
      </c>
      <c r="G23" s="46">
        <f t="shared" si="7"/>
        <v>2026</v>
      </c>
      <c r="H23" s="46">
        <f t="shared" si="7"/>
        <v>2027</v>
      </c>
      <c r="I23" s="46">
        <f t="shared" si="7"/>
        <v>2028</v>
      </c>
      <c r="J23" s="46">
        <f t="shared" si="7"/>
        <v>2029</v>
      </c>
      <c r="K23" s="46">
        <f t="shared" si="7"/>
        <v>2030</v>
      </c>
      <c r="L23" s="46">
        <f t="shared" si="7"/>
        <v>2031</v>
      </c>
      <c r="M23" s="46">
        <f t="shared" si="7"/>
        <v>2032</v>
      </c>
    </row>
    <row r="24" spans="1:23" ht="15">
      <c r="A24"/>
      <c r="B24" s="27" t="s">
        <v>184</v>
      </c>
      <c r="C24" s="6"/>
      <c r="D24" s="40">
        <f>-PMT(discount_rate, asset_life, 'Capitalised OH forecast'!C$9 * D14)</f>
        <v>2706518.5223041913</v>
      </c>
      <c r="E24" s="40">
        <f>-PMT(discount_rate, asset_life, 'Capitalised OH forecast'!D$9 * E14)</f>
        <v>2602960.045228011</v>
      </c>
      <c r="F24" s="40">
        <f>-PMT(discount_rate, asset_life, 'Capitalised OH forecast'!E$9 * F14)</f>
        <v>2236066.3041796805</v>
      </c>
      <c r="G24" s="40">
        <f>-PMT(discount_rate, asset_life, 'Capitalised OH forecast'!F$9 * G14)</f>
        <v>2535018.0142654958</v>
      </c>
      <c r="H24" s="40">
        <f>-PMT(discount_rate, asset_life, 'Capitalised OH forecast'!G$9 * H14)</f>
        <v>2050589.2540234742</v>
      </c>
      <c r="I24" s="40">
        <f>-PMT(discount_rate, asset_life, 'Capitalised OH forecast'!H$9 * I14)</f>
        <v>1846358.6052483802</v>
      </c>
      <c r="J24" s="40">
        <f>-PMT(discount_rate, asset_life, 'Capitalised OH forecast'!I$9 * J14)</f>
        <v>1685082.9253758229</v>
      </c>
      <c r="K24" s="40">
        <f>-PMT(discount_rate, asset_life, 'Capitalised OH forecast'!J$9 * K14)</f>
        <v>2095890.8507713838</v>
      </c>
      <c r="L24" s="40">
        <f>-PMT(discount_rate, asset_life, 'Capitalised OH forecast'!K$9 * L14)</f>
        <v>2095890.8507713838</v>
      </c>
      <c r="M24" s="40">
        <f>-PMT(discount_rate, asset_life, 'Capitalised OH forecast'!L$9 * M14)</f>
        <v>2095890.8507713838</v>
      </c>
      <c r="N24" s="48"/>
      <c r="O24" s="48"/>
      <c r="P24" s="48"/>
      <c r="Q24" s="48"/>
      <c r="R24" s="48"/>
      <c r="S24" s="48"/>
      <c r="T24" s="48"/>
    </row>
    <row r="25" spans="1:23" ht="15">
      <c r="A25"/>
      <c r="B25" s="27" t="s">
        <v>183</v>
      </c>
      <c r="C25" s="6"/>
      <c r="D25" s="40">
        <f>-PMT(discount_rate, asset_life, 'Capitalised OH forecast'!C$9 * D15)</f>
        <v>367275.00572328578</v>
      </c>
      <c r="E25" s="40">
        <f>-PMT(discount_rate, asset_life, 'Capitalised OH forecast'!D$9 * E15)</f>
        <v>353222.10346253635</v>
      </c>
      <c r="F25" s="40">
        <f>-PMT(discount_rate, asset_life, 'Capitalised OH forecast'!E$9 * F15)</f>
        <v>303434.56285163987</v>
      </c>
      <c r="G25" s="40">
        <f>-PMT(discount_rate, asset_life, 'Capitalised OH forecast'!F$9 * G15)</f>
        <v>344002.35875915806</v>
      </c>
      <c r="H25" s="40">
        <f>-PMT(discount_rate, asset_life, 'Capitalised OH forecast'!G$9 * H15)</f>
        <v>278265.29683839122</v>
      </c>
      <c r="I25" s="40">
        <f>-PMT(discount_rate, asset_life, 'Capitalised OH forecast'!H$9 * I15)</f>
        <v>250551.16442821128</v>
      </c>
      <c r="J25" s="40">
        <f>-PMT(discount_rate, asset_life, 'Capitalised OH forecast'!I$9 * J15)</f>
        <v>228666.02831697091</v>
      </c>
      <c r="K25" s="40">
        <f>-PMT(discount_rate, asset_life, 'Capitalised OH forecast'!J$9 * K15)</f>
        <v>284412.73091938824</v>
      </c>
      <c r="L25" s="40">
        <f>-PMT(discount_rate, asset_life, 'Capitalised OH forecast'!K$9 * L15)</f>
        <v>284412.73091938824</v>
      </c>
      <c r="M25" s="40">
        <f>-PMT(discount_rate, asset_life, 'Capitalised OH forecast'!L$9 * M15)</f>
        <v>284412.73091938824</v>
      </c>
      <c r="N25" s="48"/>
      <c r="O25" s="48"/>
      <c r="P25" s="48"/>
      <c r="Q25" s="48"/>
      <c r="R25" s="48"/>
      <c r="S25" s="48"/>
      <c r="T25" s="48"/>
    </row>
    <row r="26" spans="1:23" ht="15">
      <c r="A26"/>
      <c r="B26" s="27" t="s">
        <v>192</v>
      </c>
      <c r="C26" s="6"/>
      <c r="D26" s="40">
        <f>-PMT(discount_rate, asset_life, 'Capitalised OH forecast'!C$9 * D16)</f>
        <v>477265.94601922971</v>
      </c>
      <c r="E26" s="40">
        <f>-PMT(discount_rate, asset_life, 'Capitalised OH forecast'!D$9 * E16)</f>
        <v>406025.91208456189</v>
      </c>
      <c r="F26" s="40">
        <f>-PMT(discount_rate, asset_life, 'Capitalised OH forecast'!E$9 * F16)</f>
        <v>328714.9916344693</v>
      </c>
      <c r="G26" s="40">
        <f>-PMT(discount_rate, asset_life, 'Capitalised OH forecast'!F$9 * G16)</f>
        <v>451101.77772821521</v>
      </c>
      <c r="H26" s="40">
        <f>-PMT(discount_rate, asset_life, 'Capitalised OH forecast'!G$9 * H16)</f>
        <v>333215.65071102895</v>
      </c>
      <c r="I26" s="40">
        <f>-PMT(discount_rate, asset_life, 'Capitalised OH forecast'!H$9 * I16)</f>
        <v>276537.65045786579</v>
      </c>
      <c r="J26" s="40">
        <f>-PMT(discount_rate, asset_life, 'Capitalised OH forecast'!I$9 * J16)</f>
        <v>215237.71270459687</v>
      </c>
      <c r="K26" s="40">
        <f>-PMT(discount_rate, asset_life, 'Capitalised OH forecast'!J$9 * K16)</f>
        <v>326948.95058728306</v>
      </c>
      <c r="L26" s="40">
        <f>-PMT(discount_rate, asset_life, 'Capitalised OH forecast'!K$9 * L16)</f>
        <v>326948.95058728306</v>
      </c>
      <c r="M26" s="40">
        <f>-PMT(discount_rate, asset_life, 'Capitalised OH forecast'!L$9 * M16)</f>
        <v>326948.95058728306</v>
      </c>
      <c r="N26" s="48"/>
      <c r="O26" s="48"/>
      <c r="P26" s="48"/>
      <c r="Q26" s="48"/>
      <c r="R26" s="48"/>
      <c r="S26" s="48"/>
      <c r="T26" s="48"/>
    </row>
    <row r="27" spans="1:23" ht="15">
      <c r="A27"/>
    </row>
    <row r="28" spans="1:23" ht="15.75">
      <c r="A28"/>
      <c r="B28" s="21" t="s">
        <v>352</v>
      </c>
      <c r="C28" s="21" t="s">
        <v>268</v>
      </c>
      <c r="D28" s="46">
        <f>D$6</f>
        <v>2023</v>
      </c>
      <c r="E28" s="46">
        <f t="shared" ref="E28:M28" si="8">E$6</f>
        <v>2024</v>
      </c>
      <c r="F28" s="46">
        <f t="shared" si="8"/>
        <v>2025</v>
      </c>
      <c r="G28" s="46">
        <f t="shared" si="8"/>
        <v>2026</v>
      </c>
      <c r="H28" s="46">
        <f t="shared" si="8"/>
        <v>2027</v>
      </c>
      <c r="I28" s="46">
        <f t="shared" si="8"/>
        <v>2028</v>
      </c>
      <c r="J28" s="46">
        <f t="shared" si="8"/>
        <v>2029</v>
      </c>
      <c r="K28" s="46">
        <f t="shared" si="8"/>
        <v>2030</v>
      </c>
      <c r="L28" s="46">
        <f t="shared" si="8"/>
        <v>2031</v>
      </c>
      <c r="M28" s="46">
        <f t="shared" si="8"/>
        <v>2032</v>
      </c>
    </row>
    <row r="29" spans="1:23" ht="15">
      <c r="A29"/>
      <c r="B29" s="27" t="s">
        <v>184</v>
      </c>
      <c r="C29" s="31">
        <f>SUMPRODUCT($D$7:$M$7,D29:M29)</f>
        <v>333999181.7073614</v>
      </c>
      <c r="D29" s="40">
        <f>SUM($D19:D19,$D24:D24)</f>
        <v>9845027.038798783</v>
      </c>
      <c r="E29" s="40">
        <f>SUM($D19:E19,$D24:E24)</f>
        <v>19129708.57876981</v>
      </c>
      <c r="F29" s="40">
        <f>SUM($D19:F19,$D24:F24)</f>
        <v>28067401.017471604</v>
      </c>
      <c r="G29" s="40">
        <f>SUM($D19:G19,$D24:G24)</f>
        <v>37841157.040443085</v>
      </c>
      <c r="H29" s="40">
        <f>SUM($D19:H19,$D24:H24)</f>
        <v>45100332.032968633</v>
      </c>
      <c r="I29" s="40">
        <f>SUM($D19:I19,$D24:I24)</f>
        <v>51401981.153011419</v>
      </c>
      <c r="J29" s="40">
        <f>SUM($D19:J19,$D24:J24)</f>
        <v>56795734.533086434</v>
      </c>
      <c r="K29" s="40">
        <f>SUM($D19:K19,$D24:K24)</f>
        <v>64354207.55410257</v>
      </c>
      <c r="L29" s="40">
        <f>SUM($D19:L19,$D24:L24)</f>
        <v>71912680.575118706</v>
      </c>
      <c r="M29" s="40">
        <f>SUM($D19:M19,$D24:M24)</f>
        <v>79471153.596134841</v>
      </c>
      <c r="N29" s="38"/>
      <c r="O29" s="38"/>
      <c r="P29" s="38"/>
      <c r="Q29" s="38"/>
      <c r="R29" s="38"/>
      <c r="S29" s="38"/>
      <c r="T29" s="38"/>
    </row>
    <row r="30" spans="1:23" ht="15">
      <c r="A30"/>
      <c r="B30" s="27" t="s">
        <v>183</v>
      </c>
      <c r="C30" s="31">
        <f t="shared" ref="C30:C31" si="9">SUMPRODUCT($D$7:$M$7,D30:M30)</f>
        <v>45323743.533337921</v>
      </c>
      <c r="D30" s="40">
        <f>SUM($D20:D20,$D25:D25)</f>
        <v>1335971.7778477981</v>
      </c>
      <c r="E30" s="40">
        <f>SUM($D20:E20,$D25:E25)</f>
        <v>2595904.5799439088</v>
      </c>
      <c r="F30" s="40">
        <f>SUM($D20:F20,$D25:F25)</f>
        <v>3808750.9042995758</v>
      </c>
      <c r="G30" s="40">
        <f>SUM($D20:G20,$D25:G25)</f>
        <v>5135051.1936538862</v>
      </c>
      <c r="H30" s="40">
        <f>SUM($D20:H20,$D25:H25)</f>
        <v>6120122.4262927668</v>
      </c>
      <c r="I30" s="40">
        <f>SUM($D20:I20,$D25:I25)</f>
        <v>6975257.2415754851</v>
      </c>
      <c r="J30" s="40">
        <f>SUM($D20:J20,$D25:J25)</f>
        <v>7707190.4565939177</v>
      </c>
      <c r="K30" s="40">
        <f>SUM($D20:K20,$D25:K25)</f>
        <v>8732876.4806044344</v>
      </c>
      <c r="L30" s="40">
        <f>SUM($D20:L20,$D25:L25)</f>
        <v>9758562.5046149511</v>
      </c>
      <c r="M30" s="40">
        <f>SUM($D20:M20,$D25:M25)</f>
        <v>10784248.528625468</v>
      </c>
      <c r="N30" s="38"/>
      <c r="O30" s="38"/>
      <c r="P30" s="38"/>
      <c r="Q30" s="38"/>
      <c r="R30" s="38"/>
      <c r="S30" s="38"/>
      <c r="T30" s="38"/>
    </row>
    <row r="31" spans="1:23" ht="15">
      <c r="A31"/>
      <c r="B31" s="27" t="s">
        <v>192</v>
      </c>
      <c r="C31" s="31">
        <f t="shared" si="9"/>
        <v>53929895.473310135</v>
      </c>
      <c r="D31" s="40">
        <f>SUM($D21:D21,$D26:D26)</f>
        <v>1736066.5018678561</v>
      </c>
      <c r="E31" s="40">
        <f>SUM($D21:E21,$D26:E26)</f>
        <v>3184348.9284815947</v>
      </c>
      <c r="F31" s="40">
        <f>SUM($D21:F21,$D26:F26)</f>
        <v>4498242.6577183632</v>
      </c>
      <c r="G31" s="40">
        <f>SUM($D21:G21,$D26:G26)</f>
        <v>6237464.5063338056</v>
      </c>
      <c r="H31" s="40">
        <f>SUM($D21:H21,$D26:H26)</f>
        <v>7417062.3775376789</v>
      </c>
      <c r="I31" s="40">
        <f>SUM($D21:I21,$D26:I26)</f>
        <v>8360889.4524693545</v>
      </c>
      <c r="J31" s="40">
        <f>SUM($D21:J21,$D26:J26)</f>
        <v>9049840.1996031273</v>
      </c>
      <c r="K31" s="40">
        <f>SUM($D21:K21,$D26:K26)</f>
        <v>10228925.847767482</v>
      </c>
      <c r="L31" s="40">
        <f>SUM($D21:L21,$D26:L26)</f>
        <v>11408011.49593184</v>
      </c>
      <c r="M31" s="40">
        <f>SUM($D21:M21,$D26:M26)</f>
        <v>12587097.144096194</v>
      </c>
      <c r="N31" s="38"/>
      <c r="O31" s="38"/>
      <c r="P31" s="38"/>
      <c r="Q31" s="38"/>
      <c r="R31" s="38"/>
      <c r="S31" s="38"/>
      <c r="T31" s="38"/>
    </row>
    <row r="32" spans="1:23" ht="15">
      <c r="A32"/>
    </row>
    <row r="33" spans="1:20" ht="15.75">
      <c r="A33"/>
      <c r="B33" s="43" t="s">
        <v>276</v>
      </c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</row>
    <row r="34" spans="1:20" ht="15">
      <c r="A34"/>
    </row>
    <row r="35" spans="1:20" ht="15.75">
      <c r="A35"/>
      <c r="B35" s="21" t="s">
        <v>370</v>
      </c>
      <c r="C35" s="21"/>
      <c r="D35" s="46">
        <f>D$6</f>
        <v>2023</v>
      </c>
      <c r="E35" s="46">
        <f t="shared" ref="E35:M35" si="10">E$6</f>
        <v>2024</v>
      </c>
      <c r="F35" s="46">
        <f t="shared" si="10"/>
        <v>2025</v>
      </c>
      <c r="G35" s="46">
        <f t="shared" si="10"/>
        <v>2026</v>
      </c>
      <c r="H35" s="46">
        <f t="shared" si="10"/>
        <v>2027</v>
      </c>
      <c r="I35" s="46">
        <f t="shared" si="10"/>
        <v>2028</v>
      </c>
      <c r="J35" s="46">
        <f t="shared" si="10"/>
        <v>2029</v>
      </c>
      <c r="K35" s="46">
        <f t="shared" si="10"/>
        <v>2030</v>
      </c>
      <c r="L35" s="46">
        <f t="shared" si="10"/>
        <v>2031</v>
      </c>
      <c r="M35" s="46">
        <f t="shared" si="10"/>
        <v>2032</v>
      </c>
    </row>
    <row r="36" spans="1:20" ht="15">
      <c r="A36"/>
      <c r="B36" s="27" t="s">
        <v>184</v>
      </c>
      <c r="C36" s="6"/>
      <c r="D36" s="40">
        <f>opex_proportion * ((1 +'Capitalised OH forecast'!C$9) * D14)</f>
        <v>3562846.9618653217</v>
      </c>
      <c r="E36" s="40">
        <f>opex_proportion * ((1 +'Capitalised OH forecast'!D$9) * E14)</f>
        <v>3360061.814579736</v>
      </c>
      <c r="F36" s="40">
        <f>opex_proportion * ((1 +'Capitalised OH forecast'!E$9) * F14)</f>
        <v>3234488.866899108</v>
      </c>
      <c r="G36" s="40">
        <f>opex_proportion * ((1 +'Capitalised OH forecast'!F$9) * G14)</f>
        <v>3537054.4758509477</v>
      </c>
      <c r="H36" s="40">
        <f>opex_proportion * ((1 +'Capitalised OH forecast'!G$9) * H14)</f>
        <v>2627045.0518665132</v>
      </c>
      <c r="I36" s="40">
        <f>opex_proportion * ((1 +'Capitalised OH forecast'!H$9) * I14)</f>
        <v>2280523.0837461581</v>
      </c>
      <c r="J36" s="40">
        <f>opex_proportion * ((1 +'Capitalised OH forecast'!I$9) * J14)</f>
        <v>1951961.916154959</v>
      </c>
      <c r="K36" s="40">
        <f>opex_proportion * ((1 +'Capitalised OH forecast'!J$9) * K14)</f>
        <v>2735358.9312796956</v>
      </c>
      <c r="L36" s="40">
        <f>opex_proportion * ((1 +'Capitalised OH forecast'!K$9) * L14)</f>
        <v>2735358.9312796956</v>
      </c>
      <c r="M36" s="40">
        <f>opex_proportion * ((1 +'Capitalised OH forecast'!L$9) * M14)</f>
        <v>2735358.9312796956</v>
      </c>
    </row>
    <row r="37" spans="1:20" customFormat="1" ht="15">
      <c r="B37" s="27" t="s">
        <v>183</v>
      </c>
      <c r="C37" s="6"/>
      <c r="D37" s="40">
        <f>opex_proportion * ((1 +'Capitalised OH forecast'!C$9) * D15)</f>
        <v>483478.91489626665</v>
      </c>
      <c r="E37" s="40">
        <f>opex_proportion * ((1 +'Capitalised OH forecast'!D$9) * E15)</f>
        <v>455960.9372744087</v>
      </c>
      <c r="F37" s="40">
        <f>opex_proportion * ((1 +'Capitalised OH forecast'!E$9) * F15)</f>
        <v>438920.66775545897</v>
      </c>
      <c r="G37" s="40">
        <f>opex_proportion * ((1 +'Capitalised OH forecast'!F$9) * G15)</f>
        <v>479978.87032960984</v>
      </c>
      <c r="H37" s="40">
        <f>opex_proportion * ((1 +'Capitalised OH forecast'!G$9) * H15)</f>
        <v>356490.44279888429</v>
      </c>
      <c r="I37" s="40">
        <f>opex_proportion * ((1 +'Capitalised OH forecast'!H$9) * I15)</f>
        <v>309467.355103073</v>
      </c>
      <c r="J37" s="40">
        <f>opex_proportion * ((1 +'Capitalised OH forecast'!I$9) * J15)</f>
        <v>264881.55097387283</v>
      </c>
      <c r="K37" s="40">
        <f>opex_proportion * ((1 +'Capitalised OH forecast'!J$9) * K15)</f>
        <v>371188.65393380029</v>
      </c>
      <c r="L37" s="40">
        <f>opex_proportion * ((1 +'Capitalised OH forecast'!K$9) * L15)</f>
        <v>371188.65393380029</v>
      </c>
      <c r="M37" s="40">
        <f>opex_proportion * ((1 +'Capitalised OH forecast'!L$9) * M15)</f>
        <v>371188.65393380029</v>
      </c>
      <c r="N37" s="1"/>
      <c r="O37" s="1"/>
      <c r="P37" s="1"/>
      <c r="Q37" s="1"/>
      <c r="R37" s="1"/>
      <c r="S37" s="1"/>
      <c r="T37" s="1"/>
    </row>
    <row r="38" spans="1:20" customFormat="1" ht="15">
      <c r="B38" s="27" t="s">
        <v>192</v>
      </c>
      <c r="C38" s="6"/>
      <c r="D38" s="40">
        <f>opex_proportion * ((1 +'Capitalised OH forecast'!C$9) * D16)</f>
        <v>628270.41890285525</v>
      </c>
      <c r="E38" s="40">
        <f>opex_proportion * ((1 +'Capitalised OH forecast'!D$9) * E16)</f>
        <v>524123.35926029924</v>
      </c>
      <c r="F38" s="40">
        <f>opex_proportion * ((1 +'Capitalised OH forecast'!E$9) * F16)</f>
        <v>475489.02232332376</v>
      </c>
      <c r="G38" s="40">
        <f>opex_proportion * ((1 +'Capitalised OH forecast'!F$9) * G16)</f>
        <v>629412.31699302502</v>
      </c>
      <c r="H38" s="40">
        <f>opex_proportion * ((1 +'Capitalised OH forecast'!G$9) * H16)</f>
        <v>426888.2833006733</v>
      </c>
      <c r="I38" s="40">
        <f>opex_proportion * ((1 +'Capitalised OH forecast'!H$9) * I16)</f>
        <v>341564.46835486288</v>
      </c>
      <c r="J38" s="40">
        <f>opex_proportion * ((1 +'Capitalised OH forecast'!I$9) * J16)</f>
        <v>249326.49414032421</v>
      </c>
      <c r="K38" s="40">
        <f>opex_proportion * ((1 +'Capitalised OH forecast'!J$9) * K16)</f>
        <v>426702.9133374464</v>
      </c>
      <c r="L38" s="40">
        <f>opex_proportion * ((1 +'Capitalised OH forecast'!K$9) * L16)</f>
        <v>426702.9133374464</v>
      </c>
      <c r="M38" s="40">
        <f>opex_proportion * ((1 +'Capitalised OH forecast'!L$9) * M16)</f>
        <v>426702.9133374464</v>
      </c>
      <c r="N38" s="1"/>
      <c r="O38" s="1"/>
      <c r="P38" s="1"/>
      <c r="Q38" s="1"/>
      <c r="R38" s="1"/>
      <c r="S38" s="1"/>
      <c r="T38" s="1"/>
    </row>
    <row r="39" spans="1:20" customFormat="1" ht="15">
      <c r="B39" s="1"/>
      <c r="C39" s="1"/>
      <c r="D39" s="38"/>
      <c r="E39" s="1"/>
      <c r="F39" s="1"/>
      <c r="G39" s="1"/>
      <c r="H39" s="1"/>
      <c r="I39" s="1"/>
      <c r="J39" s="1"/>
      <c r="K39" s="1"/>
      <c r="L39" s="1"/>
      <c r="M39" s="1"/>
    </row>
    <row r="40" spans="1:20" ht="15.75">
      <c r="A40"/>
      <c r="B40" s="21" t="s">
        <v>353</v>
      </c>
      <c r="C40" s="21" t="s">
        <v>268</v>
      </c>
      <c r="D40" s="46">
        <f>D$6</f>
        <v>2023</v>
      </c>
      <c r="E40" s="46">
        <f t="shared" ref="E40:M40" si="11">E$6</f>
        <v>2024</v>
      </c>
      <c r="F40" s="46">
        <f t="shared" si="11"/>
        <v>2025</v>
      </c>
      <c r="G40" s="46">
        <f t="shared" si="11"/>
        <v>2026</v>
      </c>
      <c r="H40" s="46">
        <f t="shared" si="11"/>
        <v>2027</v>
      </c>
      <c r="I40" s="46">
        <f t="shared" si="11"/>
        <v>2028</v>
      </c>
      <c r="J40" s="46">
        <f t="shared" si="11"/>
        <v>2029</v>
      </c>
      <c r="K40" s="46">
        <f t="shared" si="11"/>
        <v>2030</v>
      </c>
      <c r="L40" s="46">
        <f t="shared" si="11"/>
        <v>2031</v>
      </c>
      <c r="M40" s="46">
        <f t="shared" si="11"/>
        <v>2032</v>
      </c>
    </row>
    <row r="41" spans="1:20" ht="15">
      <c r="A41"/>
      <c r="B41" s="27" t="s">
        <v>184</v>
      </c>
      <c r="C41" s="31">
        <f t="shared" ref="C41:C43" si="12">SUMPRODUCT($D$7:$M$7,D41:M41)</f>
        <v>120871985.93989538</v>
      </c>
      <c r="D41" s="40">
        <f>SUM($D36:D36)</f>
        <v>3562846.9618653217</v>
      </c>
      <c r="E41" s="40">
        <f>SUM($D36:E36)</f>
        <v>6922908.7764450572</v>
      </c>
      <c r="F41" s="40">
        <f>SUM($D36:F36)</f>
        <v>10157397.643344166</v>
      </c>
      <c r="G41" s="40">
        <f>SUM($D36:G36)</f>
        <v>13694452.119195113</v>
      </c>
      <c r="H41" s="40">
        <f>SUM($D36:H36)</f>
        <v>16321497.171061626</v>
      </c>
      <c r="I41" s="40">
        <f>SUM($D36:I36)</f>
        <v>18602020.254807785</v>
      </c>
      <c r="J41" s="40">
        <f>SUM($D36:J36)</f>
        <v>20553982.170962743</v>
      </c>
      <c r="K41" s="40">
        <f>SUM($D36:K36)</f>
        <v>23289341.10224244</v>
      </c>
      <c r="L41" s="40">
        <f>SUM($D36:L36)</f>
        <v>26024700.033522137</v>
      </c>
      <c r="M41" s="40">
        <f>SUM($D36:M36)</f>
        <v>28760058.964801833</v>
      </c>
      <c r="N41" s="38"/>
      <c r="O41" s="38"/>
      <c r="P41" s="38"/>
      <c r="Q41" s="38"/>
      <c r="R41" s="38"/>
      <c r="S41" s="38"/>
    </row>
    <row r="42" spans="1:20" customFormat="1" ht="15">
      <c r="B42" s="27" t="s">
        <v>183</v>
      </c>
      <c r="C42" s="31">
        <f t="shared" si="12"/>
        <v>16402348.24259242</v>
      </c>
      <c r="D42" s="40">
        <f>SUM($D37:D37)</f>
        <v>483478.91489626665</v>
      </c>
      <c r="E42" s="40">
        <f>SUM($D37:E37)</f>
        <v>939439.85217067529</v>
      </c>
      <c r="F42" s="40">
        <f>SUM($D37:F37)</f>
        <v>1378360.5199261343</v>
      </c>
      <c r="G42" s="40">
        <f>SUM($D37:G37)</f>
        <v>1858339.3902557441</v>
      </c>
      <c r="H42" s="40">
        <f>SUM($D37:H37)</f>
        <v>2214829.8330546282</v>
      </c>
      <c r="I42" s="40">
        <f>SUM($D37:I37)</f>
        <v>2524297.1881577014</v>
      </c>
      <c r="J42" s="40">
        <f>SUM($D37:J37)</f>
        <v>2789178.7391315741</v>
      </c>
      <c r="K42" s="40">
        <f>SUM($D37:K37)</f>
        <v>3160367.3930653743</v>
      </c>
      <c r="L42" s="40">
        <f>SUM($D37:L37)</f>
        <v>3531556.0469991746</v>
      </c>
      <c r="M42" s="40">
        <f>SUM($D37:M37)</f>
        <v>3902744.7009329749</v>
      </c>
      <c r="N42" s="38"/>
      <c r="O42" s="38"/>
      <c r="P42" s="38"/>
      <c r="Q42" s="38"/>
      <c r="R42" s="38"/>
      <c r="S42" s="38"/>
    </row>
    <row r="43" spans="1:20" customFormat="1" ht="15">
      <c r="B43" s="27" t="s">
        <v>192</v>
      </c>
      <c r="C43" s="31">
        <f t="shared" si="12"/>
        <v>19516854.903858282</v>
      </c>
      <c r="D43" s="40">
        <f>SUM($D38:D38)</f>
        <v>628270.41890285525</v>
      </c>
      <c r="E43" s="40">
        <f>SUM($D38:E38)</f>
        <v>1152393.7781631546</v>
      </c>
      <c r="F43" s="40">
        <f>SUM($D38:F38)</f>
        <v>1627882.8004864785</v>
      </c>
      <c r="G43" s="40">
        <f>SUM($D38:G38)</f>
        <v>2257295.1174795036</v>
      </c>
      <c r="H43" s="40">
        <f>SUM($D38:H38)</f>
        <v>2684183.4007801767</v>
      </c>
      <c r="I43" s="40">
        <f>SUM($D38:I38)</f>
        <v>3025747.8691350399</v>
      </c>
      <c r="J43" s="40">
        <f>SUM($D38:J38)</f>
        <v>3275074.363275364</v>
      </c>
      <c r="K43" s="40">
        <f>SUM($D38:K38)</f>
        <v>3701777.2766128103</v>
      </c>
      <c r="L43" s="40">
        <f>SUM($D38:L38)</f>
        <v>4128480.1899502566</v>
      </c>
      <c r="M43" s="40">
        <f>SUM($D38:M38)</f>
        <v>4555183.1032877034</v>
      </c>
      <c r="N43" s="38"/>
      <c r="O43" s="38"/>
      <c r="P43" s="38"/>
      <c r="Q43" s="38"/>
      <c r="R43" s="38"/>
      <c r="S43" s="38"/>
    </row>
    <row r="44" spans="1:20" customFormat="1" ht="1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</row>
    <row r="45" spans="1:20" ht="15.75">
      <c r="A45"/>
      <c r="B45" s="43" t="s">
        <v>354</v>
      </c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</row>
    <row r="46" spans="1:20" ht="15">
      <c r="A46"/>
    </row>
    <row r="47" spans="1:20" customFormat="1" ht="15.75">
      <c r="B47" s="21" t="s">
        <v>371</v>
      </c>
      <c r="C47" s="21" t="s">
        <v>272</v>
      </c>
      <c r="D47" s="46">
        <f>D$6</f>
        <v>2023</v>
      </c>
      <c r="E47" s="46">
        <f t="shared" ref="E47:M47" si="13">E$6</f>
        <v>2024</v>
      </c>
      <c r="F47" s="46">
        <f t="shared" si="13"/>
        <v>2025</v>
      </c>
      <c r="G47" s="46">
        <f t="shared" si="13"/>
        <v>2026</v>
      </c>
      <c r="H47" s="46">
        <f t="shared" si="13"/>
        <v>2027</v>
      </c>
      <c r="I47" s="46">
        <f t="shared" si="13"/>
        <v>2028</v>
      </c>
      <c r="J47" s="46">
        <f t="shared" si="13"/>
        <v>2029</v>
      </c>
      <c r="K47" s="46">
        <f t="shared" si="13"/>
        <v>2030</v>
      </c>
      <c r="L47" s="46">
        <f t="shared" si="13"/>
        <v>2031</v>
      </c>
      <c r="M47" s="46">
        <f t="shared" si="13"/>
        <v>2032</v>
      </c>
    </row>
    <row r="48" spans="1:20" customFormat="1" ht="15">
      <c r="B48" s="27" t="s">
        <v>184</v>
      </c>
      <c r="C48" s="30">
        <f t="shared" ref="C48:C50" si="14">SUMPRODUCT($D$7:$M$7,D48:M48)</f>
        <v>5602.4446382469714</v>
      </c>
      <c r="D48" s="7">
        <f>((SUMIFS('Demand forecast and growth rate'!L$7:L$273,'Demand forecast and growth rate'!$C$7:$C$273,"No",'Demand forecast and growth rate'!$E$7:$E$273, "High growth") + SUMIFS('Demand forecast and growth rate'!L$7:L$273,'Demand forecast and growth rate'!$C$7:$C$273,"No",'Demand forecast and growth rate'!$E$7:$E$273, "Small growth")) * lv_coincident)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lv_coincident)</f>
        <v>225.39381297754244</v>
      </c>
      <c r="E48" s="7">
        <f>((SUMIFS('Demand forecast and growth rate'!M$7:M$273,'Demand forecast and growth rate'!$C$7:$C$273,"No",'Demand forecast and growth rate'!$E$7:$E$273, "High growth") + SUMIFS('Demand forecast and growth rate'!M$7:M$273,'Demand forecast and growth rate'!$C$7:$C$273,"No",'Demand forecast and growth rate'!$E$7:$E$273, "Small growth")) * lv_coincident)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lv_coincident)</f>
        <v>424.01463688318745</v>
      </c>
      <c r="F48" s="7">
        <f>((SUMIFS('Demand forecast and growth rate'!N$7:N$273,'Demand forecast and growth rate'!$C$7:$C$273,"No",'Demand forecast and growth rate'!$E$7:$E$273, "High growth") + SUMIFS('Demand forecast and growth rate'!N$7:N$273,'Demand forecast and growth rate'!$C$7:$C$273,"No",'Demand forecast and growth rate'!$E$7:$E$273, "Small growth")) * lv_coincident)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lv_coincident)</f>
        <v>570.81716617112852</v>
      </c>
      <c r="G48" s="7">
        <f>((SUMIFS('Demand forecast and growth rate'!O$7:O$273,'Demand forecast and growth rate'!$C$7:$C$273,"No",'Demand forecast and growth rate'!$E$7:$E$273, "High growth") + SUMIFS('Demand forecast and growth rate'!O$7:O$273,'Demand forecast and growth rate'!$C$7:$C$273,"No",'Demand forecast and growth rate'!$E$7:$E$273, "Small growth")) * lv_coincident)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lv_coincident)</f>
        <v>622.42138285846522</v>
      </c>
      <c r="H48" s="7">
        <f>((SUMIFS('Demand forecast and growth rate'!P$7:P$273,'Demand forecast and growth rate'!$C$7:$C$273,"No",'Demand forecast and growth rate'!$E$7:$E$273, "High growth") + SUMIFS('Demand forecast and growth rate'!P$7:P$273,'Demand forecast and growth rate'!$C$7:$C$273,"No",'Demand forecast and growth rate'!$E$7:$E$273, "Small growth")) * lv_coincident)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lv_coincident)</f>
        <v>727.20827001904809</v>
      </c>
      <c r="I48" s="7">
        <f>((SUMIFS('Demand forecast and growth rate'!Q$7:Q$273,'Demand forecast and growth rate'!$C$7:$C$273,"No",'Demand forecast and growth rate'!$E$7:$E$273, "High growth") + SUMIFS('Demand forecast and growth rate'!Q$7:Q$273,'Demand forecast and growth rate'!$C$7:$C$273,"No",'Demand forecast and growth rate'!$E$7:$E$273, "Small growth")) * lv_coincident)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lv_coincident)</f>
        <v>823.59466469996642</v>
      </c>
      <c r="J48" s="7">
        <f>((SUMIFS('Demand forecast and growth rate'!R$7:R$273,'Demand forecast and growth rate'!$C$7:$C$273,"No",'Demand forecast and growth rate'!$E$7:$E$273, "High growth") + SUMIFS('Demand forecast and growth rate'!R$7:R$273,'Demand forecast and growth rate'!$C$7:$C$273,"No",'Demand forecast and growth rate'!$E$7:$E$273, "Small growth")) * lv_coincident)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lv_coincident)</f>
        <v>934.8158428798024</v>
      </c>
      <c r="K48" s="7">
        <f>((SUMIFS('Demand forecast and growth rate'!S$7:S$273,'Demand forecast and growth rate'!$C$7:$C$273,"No",'Demand forecast and growth rate'!$E$7:$E$273, "High growth") + SUMIFS('Demand forecast and growth rate'!S$7:S$273,'Demand forecast and growth rate'!$C$7:$C$273,"No",'Demand forecast and growth rate'!$E$7:$E$273, "Small growth")) * lv_coincident)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lv_coincident)</f>
        <v>1024.1006484812469</v>
      </c>
      <c r="L48" s="7">
        <f>((SUMIFS('Demand forecast and growth rate'!T$7:T$273,'Demand forecast and growth rate'!$C$7:$C$273,"No",'Demand forecast and growth rate'!$E$7:$E$273, "High growth") + SUMIFS('Demand forecast and growth rate'!T$7:T$273,'Demand forecast and growth rate'!$C$7:$C$273,"No",'Demand forecast and growth rate'!$E$7:$E$273, "Small growth")) * lv_coincident)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lv_coincident)</f>
        <v>1118.6068552739757</v>
      </c>
      <c r="M48" s="7">
        <f>((SUMIFS('Demand forecast and growth rate'!U$7:U$273,'Demand forecast and growth rate'!$C$7:$C$273,"No",'Demand forecast and growth rate'!$E$7:$E$273, "High growth") + SUMIFS('Demand forecast and growth rate'!U$7:U$273,'Demand forecast and growth rate'!$C$7:$C$273,"No",'Demand forecast and growth rate'!$E$7:$E$273, "Small growth")) * lv_coincident)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lv_coincident)</f>
        <v>1198.5899339145171</v>
      </c>
    </row>
    <row r="49" spans="1:21" customFormat="1" ht="15">
      <c r="B49" s="27" t="s">
        <v>183</v>
      </c>
      <c r="C49" s="30">
        <f t="shared" si="14"/>
        <v>6362.697291099601</v>
      </c>
      <c r="D49" s="7">
        <f>((SUMIFS('Demand forecast and growth rate'!L$7:L$273,'Demand forecast and growth rate'!$C$7:$C$273,"No",'Demand forecast and growth rate'!$E$7:$E$273, "High growth") + SUMIFS('Demand forecast and growth rate'!L$7:L$273,'Demand forecast and growth rate'!$C$7:$C$273,"No",'Demand forecast and growth rate'!$E$7:$E$273, "Small growth")) * (lv_coincident + hv_coincident))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(lv_coincident + hv_coincident))</f>
        <v>255.97979022806703</v>
      </c>
      <c r="E49" s="7">
        <f>((SUMIFS('Demand forecast and growth rate'!M$7:M$273,'Demand forecast and growth rate'!$C$7:$C$273,"No",'Demand forecast and growth rate'!$E$7:$E$273, "High growth") + SUMIFS('Demand forecast and growth rate'!M$7:M$273,'Demand forecast and growth rate'!$C$7:$C$273,"No",'Demand forecast and growth rate'!$E$7:$E$273, "Small growth")) * (lv_coincident + hv_coincident))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(lv_coincident + hv_coincident))</f>
        <v>481.55349239245925</v>
      </c>
      <c r="F49" s="7">
        <f>((SUMIFS('Demand forecast and growth rate'!N$7:N$273,'Demand forecast and growth rate'!$C$7:$C$273,"No",'Demand forecast and growth rate'!$E$7:$E$273, "High growth") + SUMIFS('Demand forecast and growth rate'!N$7:N$273,'Demand forecast and growth rate'!$C$7:$C$273,"No",'Demand forecast and growth rate'!$E$7:$E$273, "Small growth")) * (lv_coincident + hv_coincident))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(lv_coincident + hv_coincident))</f>
        <v>648.27714889238723</v>
      </c>
      <c r="G49" s="7">
        <f>((SUMIFS('Demand forecast and growth rate'!O$7:O$273,'Demand forecast and growth rate'!$C$7:$C$273,"No",'Demand forecast and growth rate'!$E$7:$E$273, "High growth") + SUMIFS('Demand forecast and growth rate'!O$7:O$273,'Demand forecast and growth rate'!$C$7:$C$273,"No",'Demand forecast and growth rate'!$E$7:$E$273, "Small growth")) * (lv_coincident + hv_coincident))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(lv_coincident + hv_coincident))</f>
        <v>706.88406621635295</v>
      </c>
      <c r="H49" s="7">
        <f>((SUMIFS('Demand forecast and growth rate'!P$7:P$273,'Demand forecast and growth rate'!$C$7:$C$273,"No",'Demand forecast and growth rate'!$E$7:$E$273, "High growth") + SUMIFS('Demand forecast and growth rate'!P$7:P$273,'Demand forecast and growth rate'!$C$7:$C$273,"No",'Demand forecast and growth rate'!$E$7:$E$273, "Small growth")) * (lv_coincident + hv_coincident))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(lv_coincident + hv_coincident))</f>
        <v>825.89055108686171</v>
      </c>
      <c r="I49" s="7">
        <f>((SUMIFS('Demand forecast and growth rate'!Q$7:Q$273,'Demand forecast and growth rate'!$C$7:$C$273,"No",'Demand forecast and growth rate'!$E$7:$E$273, "High growth") + SUMIFS('Demand forecast and growth rate'!Q$7:Q$273,'Demand forecast and growth rate'!$C$7:$C$273,"No",'Demand forecast and growth rate'!$E$7:$E$273, "Small growth")) * (lv_coincident + hv_coincident))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(lv_coincident + hv_coincident))</f>
        <v>935.35659527557027</v>
      </c>
      <c r="J49" s="7">
        <f>((SUMIFS('Demand forecast and growth rate'!R$7:R$273,'Demand forecast and growth rate'!$C$7:$C$273,"No",'Demand forecast and growth rate'!$E$7:$E$273, "High growth") + SUMIFS('Demand forecast and growth rate'!R$7:R$273,'Demand forecast and growth rate'!$C$7:$C$273,"No",'Demand forecast and growth rate'!$E$7:$E$273, "Small growth")) * (lv_coincident + hv_coincident))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(lv_coincident + hv_coincident))</f>
        <v>1061.6705055080115</v>
      </c>
      <c r="K49" s="7">
        <f>((SUMIFS('Demand forecast and growth rate'!S$7:S$273,'Demand forecast and growth rate'!$C$7:$C$273,"No",'Demand forecast and growth rate'!$E$7:$E$273, "High growth") + SUMIFS('Demand forecast and growth rate'!S$7:S$273,'Demand forecast and growth rate'!$C$7:$C$273,"No",'Demand forecast and growth rate'!$E$7:$E$273, "Small growth")) * (lv_coincident + hv_coincident))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(lv_coincident + hv_coincident))</f>
        <v>1163.0712738187576</v>
      </c>
      <c r="L49" s="7">
        <f>((SUMIFS('Demand forecast and growth rate'!T$7:T$273,'Demand forecast and growth rate'!$C$7:$C$273,"No",'Demand forecast and growth rate'!$E$7:$E$273, "High growth") + SUMIFS('Demand forecast and growth rate'!T$7:T$273,'Demand forecast and growth rate'!$C$7:$C$273,"No",'Demand forecast and growth rate'!$E$7:$E$273, "Small growth")) * (lv_coincident + hv_coincident))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(lv_coincident + hv_coincident))</f>
        <v>1270.4019883156257</v>
      </c>
      <c r="M49" s="7">
        <f>((SUMIFS('Demand forecast and growth rate'!U$7:U$273,'Demand forecast and growth rate'!$C$7:$C$273,"No",'Demand forecast and growth rate'!$E$7:$E$273, "High growth") + SUMIFS('Demand forecast and growth rate'!U$7:U$273,'Demand forecast and growth rate'!$C$7:$C$273,"No",'Demand forecast and growth rate'!$E$7:$E$273, "Small growth")) * (lv_coincident + hv_coincident))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 * (lv_coincident + hv_coincident))</f>
        <v>1361.2387837969677</v>
      </c>
    </row>
    <row r="50" spans="1:21" customFormat="1" ht="15">
      <c r="B50" s="27" t="s">
        <v>192</v>
      </c>
      <c r="C50" s="30">
        <f t="shared" si="14"/>
        <v>7747.9016233250304</v>
      </c>
      <c r="D50" s="7">
        <f>((SUMIFS('Demand forecast and growth rate'!L$7:L$273,'Demand forecast and growth rate'!$C$7:$C$273,"No",'Demand forecast and growth rate'!$E$7:$E$273, "High growth") + SUMIFS('Demand forecast and growth rate'!L$7:L$273,'Demand forecast and growth rate'!$C$7:$C$273,"No",'Demand forecast and growth rate'!$E$7:$E$273, "Small growth")))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growth")))</f>
        <v>311.70840627932603</v>
      </c>
      <c r="E50" s="7">
        <f>((SUMIFS('Demand forecast and growth rate'!M$7:M$273,'Demand forecast and growth rate'!$C$7:$C$273,"No",'Demand forecast and growth rate'!$E$7:$E$273, "High growth") + SUMIFS('Demand forecast and growth rate'!M$7:M$273,'Demand forecast and growth rate'!$C$7:$C$273,"No",'Demand forecast and growth rate'!$E$7:$E$273, "Small growth")))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growth")))</f>
        <v>586.39110344672372</v>
      </c>
      <c r="F50" s="7">
        <f>((SUMIFS('Demand forecast and growth rate'!N$7:N$273,'Demand forecast and growth rate'!$C$7:$C$273,"No",'Demand forecast and growth rate'!$E$7:$E$273, "High growth") + SUMIFS('Demand forecast and growth rate'!N$7:N$273,'Demand forecast and growth rate'!$C$7:$C$273,"No",'Demand forecast and growth rate'!$E$7:$E$273, "Small growth")))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growth")))</f>
        <v>789.4116825727242</v>
      </c>
      <c r="G50" s="7">
        <f>((SUMIFS('Demand forecast and growth rate'!O$7:O$273,'Demand forecast and growth rate'!$C$7:$C$273,"No",'Demand forecast and growth rate'!$E$7:$E$273, "High growth") + SUMIFS('Demand forecast and growth rate'!O$7:O$273,'Demand forecast and growth rate'!$C$7:$C$273,"No",'Demand forecast and growth rate'!$E$7:$E$273, "Small growth")))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growth")))</f>
        <v>860.7777415093351</v>
      </c>
      <c r="H50" s="7">
        <f>((SUMIFS('Demand forecast and growth rate'!P$7:P$273,'Demand forecast and growth rate'!$C$7:$C$273,"No",'Demand forecast and growth rate'!$E$7:$E$273, "High growth") + SUMIFS('Demand forecast and growth rate'!P$7:P$273,'Demand forecast and growth rate'!$C$7:$C$273,"No",'Demand forecast and growth rate'!$E$7:$E$273, "Small growth")))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growth")))</f>
        <v>1005.6927822742355</v>
      </c>
      <c r="I50" s="7">
        <f>((SUMIFS('Demand forecast and growth rate'!Q$7:Q$273,'Demand forecast and growth rate'!$C$7:$C$273,"No",'Demand forecast and growth rate'!$E$7:$E$273, "High growth") + SUMIFS('Demand forecast and growth rate'!Q$7:Q$273,'Demand forecast and growth rate'!$C$7:$C$273,"No",'Demand forecast and growth rate'!$E$7:$E$273, "Small growth")))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growth")))</f>
        <v>1138.9903607485512</v>
      </c>
      <c r="J50" s="7">
        <f>((SUMIFS('Demand forecast and growth rate'!R$7:R$273,'Demand forecast and growth rate'!$C$7:$C$273,"No",'Demand forecast and growth rate'!$E$7:$E$273, "High growth") + SUMIFS('Demand forecast and growth rate'!R$7:R$273,'Demand forecast and growth rate'!$C$7:$C$273,"No",'Demand forecast and growth rate'!$E$7:$E$273, "Small growth")))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growth")))</f>
        <v>1292.8037052097852</v>
      </c>
      <c r="K50" s="7">
        <f>((SUMIFS('Demand forecast and growth rate'!S$7:S$273,'Demand forecast and growth rate'!$C$7:$C$273,"No",'Demand forecast and growth rate'!$E$7:$E$273, "High growth") + SUMIFS('Demand forecast and growth rate'!S$7:S$273,'Demand forecast and growth rate'!$C$7:$C$273,"No",'Demand forecast and growth rate'!$E$7:$E$273, "Small growth")))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growth")))</f>
        <v>1416.2801400388043</v>
      </c>
      <c r="L50" s="7">
        <f>((SUMIFS('Demand forecast and growth rate'!T$7:T$273,'Demand forecast and growth rate'!$C$7:$C$273,"No",'Demand forecast and growth rate'!$E$7:$E$273, "High growth") + SUMIFS('Demand forecast and growth rate'!T$7:T$273,'Demand forecast and growth rate'!$C$7:$C$273,"No",'Demand forecast and growth rate'!$E$7:$E$273, "Small growth")))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growth")))</f>
        <v>1546.9775124010221</v>
      </c>
      <c r="M50" s="7">
        <f>((SUMIFS('Demand forecast and growth rate'!U$7:U$273,'Demand forecast and growth rate'!$C$7:$C$273,"No",'Demand forecast and growth rate'!$E$7:$E$273, "High growth") + SUMIFS('Demand forecast and growth rate'!U$7:U$273,'Demand forecast and growth rate'!$C$7:$C$273,"No",'Demand forecast and growth rate'!$E$7:$E$273, "Small growth"))) - ((SUMIFS('Demand forecast and growth rate'!$K$7:$K$273,'Demand forecast and growth rate'!$C$7:$C$273,"No",'Demand forecast and growth rate'!$E$7:$E$273, "High growth") + SUMIFS('Demand forecast and growth rate'!$K$7:$K$273,'Demand forecast and growth rate'!$C$7:$C$273,"No",'Demand forecast and growth rate'!$E$7:$E$273, "Small growth")))</f>
        <v>1657.5901225831894</v>
      </c>
      <c r="N50" s="49"/>
      <c r="O50" s="49"/>
      <c r="P50" s="49"/>
      <c r="Q50" s="49"/>
      <c r="R50" s="49"/>
      <c r="S50" s="49"/>
    </row>
    <row r="51" spans="1:21" customFormat="1" ht="1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</row>
    <row r="52" spans="1:21" ht="15.75">
      <c r="A52"/>
      <c r="B52" s="43" t="s">
        <v>355</v>
      </c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</row>
    <row r="53" spans="1:21" ht="15">
      <c r="A53"/>
    </row>
    <row r="54" spans="1:21" ht="15.75">
      <c r="A54"/>
      <c r="B54" s="21" t="s">
        <v>271</v>
      </c>
      <c r="C54" s="54" t="s">
        <v>347</v>
      </c>
      <c r="D54" s="54" t="s">
        <v>348</v>
      </c>
    </row>
    <row r="55" spans="1:21" customFormat="1" ht="15">
      <c r="B55" s="27" t="s">
        <v>184</v>
      </c>
      <c r="C55" s="55">
        <f>(C29+C41)/C48</f>
        <v>81191.550656641193</v>
      </c>
      <c r="D55" s="56">
        <f>C55/1000</f>
        <v>81.191550656641198</v>
      </c>
      <c r="E55" s="1"/>
      <c r="F55" s="37"/>
      <c r="G55" s="1"/>
      <c r="H55" s="1"/>
      <c r="I55" s="1"/>
      <c r="J55" s="1"/>
      <c r="K55" s="1"/>
      <c r="L55" s="1"/>
    </row>
    <row r="56" spans="1:21" customFormat="1" ht="15">
      <c r="B56" s="27" t="s">
        <v>183</v>
      </c>
      <c r="C56" s="55">
        <f>(C30+C42)/C49</f>
        <v>9701.2460206578271</v>
      </c>
      <c r="D56" s="56">
        <f>C56/1000</f>
        <v>9.7012460206578268</v>
      </c>
      <c r="E56" s="1"/>
      <c r="F56" s="37"/>
      <c r="G56" s="1"/>
      <c r="H56" s="1"/>
      <c r="I56" s="1"/>
      <c r="J56" s="1"/>
      <c r="K56" s="1"/>
    </row>
    <row r="57" spans="1:21" customFormat="1" ht="15">
      <c r="B57" s="27" t="s">
        <v>192</v>
      </c>
      <c r="C57" s="55">
        <f>(C31+C43)/C50</f>
        <v>9479.5667198531846</v>
      </c>
      <c r="D57" s="56">
        <f>C57/1000</f>
        <v>9.4795667198531852</v>
      </c>
      <c r="E57" s="1"/>
      <c r="F57" s="37"/>
      <c r="G57" s="1"/>
      <c r="H57" s="1"/>
      <c r="I57" s="1"/>
      <c r="J57" s="1"/>
      <c r="K57" s="1"/>
    </row>
    <row r="58" spans="1:21" customFormat="1" ht="15">
      <c r="B58" s="1"/>
      <c r="C58" s="57"/>
      <c r="D58" s="57"/>
      <c r="E58" s="1"/>
      <c r="F58" s="1"/>
      <c r="G58" s="1"/>
      <c r="H58" s="1"/>
      <c r="I58" s="1"/>
      <c r="J58" s="1"/>
      <c r="K58" s="1"/>
      <c r="L58" s="1"/>
    </row>
    <row r="59" spans="1:21" ht="15.75">
      <c r="A59"/>
      <c r="B59" s="20" t="s">
        <v>413</v>
      </c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</row>
    <row r="60" spans="1:21" ht="15">
      <c r="A60"/>
    </row>
    <row r="61" spans="1:21" ht="15.75">
      <c r="A61"/>
      <c r="B61" s="43" t="s">
        <v>189</v>
      </c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</row>
    <row r="62" spans="1:21" ht="15">
      <c r="A62"/>
    </row>
    <row r="63" spans="1:21" ht="15.75">
      <c r="A63"/>
      <c r="B63" s="21" t="s">
        <v>356</v>
      </c>
      <c r="C63" s="21"/>
      <c r="D63" s="46">
        <f>D$6</f>
        <v>2023</v>
      </c>
      <c r="E63" s="46">
        <f t="shared" ref="E63:M63" si="15">E$6</f>
        <v>2024</v>
      </c>
      <c r="F63" s="46">
        <f t="shared" si="15"/>
        <v>2025</v>
      </c>
      <c r="G63" s="46">
        <f t="shared" si="15"/>
        <v>2026</v>
      </c>
      <c r="H63" s="46">
        <f t="shared" si="15"/>
        <v>2027</v>
      </c>
      <c r="I63" s="46">
        <f t="shared" si="15"/>
        <v>2028</v>
      </c>
      <c r="J63" s="46">
        <f t="shared" si="15"/>
        <v>2029</v>
      </c>
      <c r="K63" s="46">
        <f t="shared" si="15"/>
        <v>2030</v>
      </c>
      <c r="L63" s="46">
        <f t="shared" si="15"/>
        <v>2031</v>
      </c>
      <c r="M63" s="46">
        <f t="shared" si="15"/>
        <v>2032</v>
      </c>
    </row>
    <row r="64" spans="1:21" ht="15">
      <c r="A64"/>
      <c r="B64" s="27" t="s">
        <v>184</v>
      </c>
      <c r="C64" s="6"/>
      <c r="D64" s="35">
        <f>'Allocation of site-spec costs'!C36 + 'Summary of program costs'!C39</f>
        <v>46591975.303609796</v>
      </c>
      <c r="E64" s="35">
        <f>'Allocation of site-spec costs'!D36 + 'Summary of program costs'!D39</f>
        <v>44924872.68794097</v>
      </c>
      <c r="F64" s="35">
        <f>'Allocation of site-spec costs'!E36 + 'Summary of program costs'!E39</f>
        <v>76813907.884927526</v>
      </c>
      <c r="G64" s="35">
        <f>'Allocation of site-spec costs'!F36 + 'Summary of program costs'!F39</f>
        <v>62161284.853349417</v>
      </c>
      <c r="H64" s="35">
        <f>'Allocation of site-spec costs'!G36 + 'Summary of program costs'!G39</f>
        <v>68213867.126647592</v>
      </c>
      <c r="I64" s="35">
        <f>'Allocation of site-spec costs'!H36 + 'Summary of program costs'!H39</f>
        <v>70010599.891218781</v>
      </c>
      <c r="J64" s="35">
        <f>'Allocation of site-spec costs'!I36 + 'Summary of program costs'!I39</f>
        <v>65749954.800494432</v>
      </c>
      <c r="K64" s="35">
        <f>'Allocation of site-spec costs'!J36 + 'Summary of program costs'!J39</f>
        <v>68589922.911327541</v>
      </c>
      <c r="L64" s="35">
        <f>'Allocation of site-spec costs'!K36 + 'Summary of program costs'!K39</f>
        <v>68589922.911327541</v>
      </c>
      <c r="M64" s="35">
        <f>'Allocation of site-spec costs'!L36 + 'Summary of program costs'!L39</f>
        <v>68589922.911327541</v>
      </c>
      <c r="N64" s="38"/>
      <c r="O64" s="38"/>
      <c r="P64" s="38"/>
      <c r="Q64" s="38"/>
      <c r="R64" s="38"/>
      <c r="S64" s="38"/>
      <c r="T64" s="38"/>
      <c r="U64" s="38"/>
    </row>
    <row r="65" spans="1:21" ht="15">
      <c r="A65"/>
      <c r="B65" s="27" t="s">
        <v>183</v>
      </c>
      <c r="C65" s="6"/>
      <c r="D65" s="35">
        <f>'Allocation of site-spec costs'!C37 + 'Summary of program costs'!C40</f>
        <v>5434871.0215500668</v>
      </c>
      <c r="E65" s="35">
        <f>'Allocation of site-spec costs'!D37 + 'Summary of program costs'!D40</f>
        <v>5688955.2788056917</v>
      </c>
      <c r="F65" s="35">
        <f>'Allocation of site-spec costs'!E37 + 'Summary of program costs'!E40</f>
        <v>7440863.9948186874</v>
      </c>
      <c r="G65" s="35">
        <f>'Allocation of site-spec costs'!F37 + 'Summary of program costs'!F40</f>
        <v>5461746.9477021433</v>
      </c>
      <c r="H65" s="35">
        <f>'Allocation of site-spec costs'!G37 + 'Summary of program costs'!G40</f>
        <v>6300840.0253363382</v>
      </c>
      <c r="I65" s="35">
        <f>'Allocation of site-spec costs'!H37 + 'Summary of program costs'!H40</f>
        <v>6536386.4773504883</v>
      </c>
      <c r="J65" s="35">
        <f>'Allocation of site-spec costs'!I37 + 'Summary of program costs'!I40</f>
        <v>5891532.2529103365</v>
      </c>
      <c r="K65" s="35">
        <f>'Allocation of site-spec costs'!J37 + 'Summary of program costs'!J40</f>
        <v>6326273.9396235999</v>
      </c>
      <c r="L65" s="35">
        <f>'Allocation of site-spec costs'!K37 + 'Summary of program costs'!K40</f>
        <v>6326273.9396235999</v>
      </c>
      <c r="M65" s="35">
        <f>'Allocation of site-spec costs'!L37 + 'Summary of program costs'!L40</f>
        <v>6326273.9396235999</v>
      </c>
      <c r="N65" s="38"/>
      <c r="O65" s="38"/>
      <c r="P65" s="38"/>
      <c r="Q65" s="38"/>
      <c r="R65" s="38"/>
      <c r="S65" s="38"/>
      <c r="T65" s="38"/>
      <c r="U65" s="38"/>
    </row>
    <row r="66" spans="1:21" ht="15">
      <c r="A66"/>
      <c r="B66" s="27" t="s">
        <v>192</v>
      </c>
      <c r="C66" s="6"/>
      <c r="D66" s="35">
        <f>'Allocation of site-spec costs'!C38 + 'Summary of program costs'!C41</f>
        <v>6010486.139549165</v>
      </c>
      <c r="E66" s="35">
        <f>'Allocation of site-spec costs'!D38 + 'Summary of program costs'!D41</f>
        <v>5553377.4173201453</v>
      </c>
      <c r="F66" s="35">
        <f>'Allocation of site-spec costs'!E38 + 'Summary of program costs'!E41</f>
        <v>7992310.3476871252</v>
      </c>
      <c r="G66" s="35">
        <f>'Allocation of site-spec costs'!F38 + 'Summary of program costs'!F41</f>
        <v>3597281.5654022563</v>
      </c>
      <c r="H66" s="35">
        <f>'Allocation of site-spec costs'!G38 + 'Summary of program costs'!G41</f>
        <v>4980786.9566798666</v>
      </c>
      <c r="I66" s="35">
        <f>'Allocation of site-spec costs'!H38 + 'Summary of program costs'!H41</f>
        <v>5351928.7446808089</v>
      </c>
      <c r="J66" s="35">
        <f>'Allocation of site-spec costs'!I38 + 'Summary of program costs'!I41</f>
        <v>4552424.4859445998</v>
      </c>
      <c r="K66" s="35">
        <f>'Allocation of site-spec costs'!J38 + 'Summary of program costs'!J41</f>
        <v>5294946.4200789323</v>
      </c>
      <c r="L66" s="35">
        <f>'Allocation of site-spec costs'!K38 + 'Summary of program costs'!K41</f>
        <v>5294946.4200789323</v>
      </c>
      <c r="M66" s="35">
        <f>'Allocation of site-spec costs'!L38 + 'Summary of program costs'!L41</f>
        <v>5294946.4200789323</v>
      </c>
      <c r="N66" s="38"/>
      <c r="O66" s="38"/>
      <c r="P66" s="38"/>
      <c r="Q66" s="38"/>
      <c r="R66" s="38"/>
      <c r="S66" s="38"/>
      <c r="T66" s="38"/>
      <c r="U66" s="38"/>
    </row>
    <row r="67" spans="1:21" ht="15">
      <c r="A67"/>
      <c r="D67" s="38"/>
    </row>
    <row r="68" spans="1:21" ht="15.75">
      <c r="A68"/>
      <c r="B68" s="21" t="s">
        <v>350</v>
      </c>
      <c r="C68" s="21"/>
      <c r="D68" s="46">
        <f>D$6</f>
        <v>2023</v>
      </c>
      <c r="E68" s="46">
        <f t="shared" ref="E68:M68" si="16">E$6</f>
        <v>2024</v>
      </c>
      <c r="F68" s="46">
        <f t="shared" si="16"/>
        <v>2025</v>
      </c>
      <c r="G68" s="46">
        <f t="shared" si="16"/>
        <v>2026</v>
      </c>
      <c r="H68" s="46">
        <f t="shared" si="16"/>
        <v>2027</v>
      </c>
      <c r="I68" s="46">
        <f t="shared" si="16"/>
        <v>2028</v>
      </c>
      <c r="J68" s="46">
        <f t="shared" si="16"/>
        <v>2029</v>
      </c>
      <c r="K68" s="46">
        <f t="shared" si="16"/>
        <v>2030</v>
      </c>
      <c r="L68" s="46">
        <f t="shared" si="16"/>
        <v>2031</v>
      </c>
      <c r="M68" s="46">
        <f t="shared" si="16"/>
        <v>2032</v>
      </c>
    </row>
    <row r="69" spans="1:21" ht="15">
      <c r="A69"/>
      <c r="B69" s="27" t="s">
        <v>184</v>
      </c>
      <c r="C69" s="45"/>
      <c r="D69" s="40">
        <f t="shared" ref="D69:M69" si="17">-PMT(discount_rate, asset_life,D64)</f>
        <v>3091988.0741535383</v>
      </c>
      <c r="E69" s="40">
        <f t="shared" si="17"/>
        <v>2981353.9709104677</v>
      </c>
      <c r="F69" s="40">
        <f t="shared" si="17"/>
        <v>5097609.3106514635</v>
      </c>
      <c r="G69" s="40">
        <f t="shared" si="17"/>
        <v>4125215.7734923544</v>
      </c>
      <c r="H69" s="40">
        <f t="shared" si="17"/>
        <v>4526883.9166633775</v>
      </c>
      <c r="I69" s="40">
        <f t="shared" si="17"/>
        <v>4646120.6788803376</v>
      </c>
      <c r="J69" s="40">
        <f t="shared" si="17"/>
        <v>4363371.048222377</v>
      </c>
      <c r="K69" s="40">
        <f t="shared" si="17"/>
        <v>4551840.1455819812</v>
      </c>
      <c r="L69" s="40">
        <f t="shared" si="17"/>
        <v>4551840.1455819812</v>
      </c>
      <c r="M69" s="40">
        <f t="shared" si="17"/>
        <v>4551840.1455819812</v>
      </c>
      <c r="N69" s="38"/>
      <c r="O69" s="38"/>
      <c r="P69" s="38"/>
      <c r="Q69" s="38"/>
      <c r="R69" s="38"/>
    </row>
    <row r="70" spans="1:21" ht="15">
      <c r="A70"/>
      <c r="B70" s="27" t="s">
        <v>183</v>
      </c>
      <c r="C70" s="45"/>
      <c r="D70" s="40">
        <f t="shared" ref="D70:M70" si="18">-PMT(discount_rate, asset_life,D65)</f>
        <v>360674.90750694793</v>
      </c>
      <c r="E70" s="40">
        <f t="shared" si="18"/>
        <v>377536.72734062397</v>
      </c>
      <c r="F70" s="40">
        <f t="shared" si="18"/>
        <v>493798.82658882084</v>
      </c>
      <c r="G70" s="40">
        <f t="shared" si="18"/>
        <v>362458.47737284313</v>
      </c>
      <c r="H70" s="40">
        <f t="shared" si="18"/>
        <v>418143.29803655745</v>
      </c>
      <c r="I70" s="40">
        <f t="shared" si="18"/>
        <v>433774.89158439537</v>
      </c>
      <c r="J70" s="40">
        <f t="shared" si="18"/>
        <v>390980.36401728453</v>
      </c>
      <c r="K70" s="40">
        <f t="shared" si="18"/>
        <v>419831.17151998036</v>
      </c>
      <c r="L70" s="40">
        <f t="shared" si="18"/>
        <v>419831.17151998036</v>
      </c>
      <c r="M70" s="40">
        <f t="shared" si="18"/>
        <v>419831.17151998036</v>
      </c>
      <c r="N70" s="38"/>
      <c r="O70" s="38"/>
      <c r="P70" s="38"/>
      <c r="Q70" s="38"/>
      <c r="R70" s="38"/>
    </row>
    <row r="71" spans="1:21" ht="15">
      <c r="A71"/>
      <c r="B71" s="27" t="s">
        <v>192</v>
      </c>
      <c r="C71" s="45"/>
      <c r="D71" s="40">
        <f t="shared" ref="D71:M71" si="19">-PMT(discount_rate, asset_life,D66)</f>
        <v>398874.51309477544</v>
      </c>
      <c r="E71" s="40">
        <f t="shared" si="19"/>
        <v>368539.35970165045</v>
      </c>
      <c r="F71" s="40">
        <f t="shared" si="19"/>
        <v>530394.51791750698</v>
      </c>
      <c r="G71" s="40">
        <f t="shared" si="19"/>
        <v>238726.7684427707</v>
      </c>
      <c r="H71" s="40">
        <f t="shared" si="19"/>
        <v>330540.47976284142</v>
      </c>
      <c r="I71" s="40">
        <f t="shared" si="19"/>
        <v>355170.60061178566</v>
      </c>
      <c r="J71" s="40">
        <f t="shared" si="19"/>
        <v>302113.01682963176</v>
      </c>
      <c r="K71" s="40">
        <f t="shared" si="19"/>
        <v>351389.07671290741</v>
      </c>
      <c r="L71" s="40">
        <f t="shared" si="19"/>
        <v>351389.07671290741</v>
      </c>
      <c r="M71" s="40">
        <f t="shared" si="19"/>
        <v>351389.07671290741</v>
      </c>
      <c r="N71" s="38"/>
      <c r="O71" s="38"/>
      <c r="P71" s="38"/>
      <c r="Q71" s="38"/>
      <c r="R71" s="38"/>
    </row>
    <row r="72" spans="1:21" ht="15">
      <c r="A72"/>
    </row>
    <row r="73" spans="1:21" ht="15.75">
      <c r="A73"/>
      <c r="B73" s="21" t="s">
        <v>351</v>
      </c>
      <c r="C73" s="21"/>
      <c r="D73" s="46">
        <f>D$6</f>
        <v>2023</v>
      </c>
      <c r="E73" s="46">
        <f t="shared" ref="E73:M73" si="20">E$6</f>
        <v>2024</v>
      </c>
      <c r="F73" s="46">
        <f t="shared" si="20"/>
        <v>2025</v>
      </c>
      <c r="G73" s="46">
        <f t="shared" si="20"/>
        <v>2026</v>
      </c>
      <c r="H73" s="46">
        <f t="shared" si="20"/>
        <v>2027</v>
      </c>
      <c r="I73" s="46">
        <f t="shared" si="20"/>
        <v>2028</v>
      </c>
      <c r="J73" s="46">
        <f t="shared" si="20"/>
        <v>2029</v>
      </c>
      <c r="K73" s="46">
        <f t="shared" si="20"/>
        <v>2030</v>
      </c>
      <c r="L73" s="46">
        <f t="shared" si="20"/>
        <v>2031</v>
      </c>
      <c r="M73" s="46">
        <f t="shared" si="20"/>
        <v>2032</v>
      </c>
    </row>
    <row r="74" spans="1:21" ht="15">
      <c r="A74"/>
      <c r="B74" s="27" t="s">
        <v>184</v>
      </c>
      <c r="C74" s="45"/>
      <c r="D74" s="40">
        <f>-PMT(discount_rate, asset_life, 'Capitalised OH forecast'!C$9 * D64)</f>
        <v>1172306.928555663</v>
      </c>
      <c r="E74" s="40">
        <f>-PMT(discount_rate, asset_life, 'Capitalised OH forecast'!D$9 * E64)</f>
        <v>1161429.0229048659</v>
      </c>
      <c r="F74" s="40">
        <f>-PMT(discount_rate, asset_life, 'Capitalised OH forecast'!E$9 * F64)</f>
        <v>1700869.6371023639</v>
      </c>
      <c r="G74" s="40">
        <f>-PMT(discount_rate, asset_life, 'Capitalised OH forecast'!F$9 * G64)</f>
        <v>1444657.3817090942</v>
      </c>
      <c r="H74" s="40">
        <f>-PMT(discount_rate, asset_life, 'Capitalised OH forecast'!G$9 * H64)</f>
        <v>1782207.2976744799</v>
      </c>
      <c r="I74" s="40">
        <f>-PMT(discount_rate, asset_life, 'Capitalised OH forecast'!H$9 * I64)</f>
        <v>1925442.3180682361</v>
      </c>
      <c r="J74" s="40">
        <f>-PMT(discount_rate, asset_life, 'Capitalised OH forecast'!I$9 * J64)</f>
        <v>1982554.70262189</v>
      </c>
      <c r="K74" s="40">
        <f>-PMT(discount_rate, asset_life, 'Capitalised OH forecast'!J$9 * K64)</f>
        <v>1746456.1297156122</v>
      </c>
      <c r="L74" s="40">
        <f>-PMT(discount_rate, asset_life, 'Capitalised OH forecast'!K$9 * L64)</f>
        <v>1746456.1297156122</v>
      </c>
      <c r="M74" s="40">
        <f>-PMT(discount_rate, asset_life, 'Capitalised OH forecast'!L$9 * M64)</f>
        <v>1746456.1297156122</v>
      </c>
      <c r="N74" s="48"/>
      <c r="O74" s="48"/>
      <c r="P74" s="48"/>
      <c r="Q74" s="48"/>
      <c r="R74" s="48"/>
      <c r="S74" s="48"/>
    </row>
    <row r="75" spans="1:21" ht="15">
      <c r="A75"/>
      <c r="B75" s="27" t="s">
        <v>183</v>
      </c>
      <c r="C75" s="45"/>
      <c r="D75" s="40">
        <f>-PMT(discount_rate, asset_life, 'Capitalised OH forecast'!C$9 * D65)</f>
        <v>136747.5174180028</v>
      </c>
      <c r="E75" s="40">
        <f>-PMT(discount_rate, asset_life, 'Capitalised OH forecast'!D$9 * E65)</f>
        <v>147074.82460125824</v>
      </c>
      <c r="F75" s="40">
        <f>-PMT(discount_rate, asset_life, 'Capitalised OH forecast'!E$9 * F65)</f>
        <v>164761.04381454943</v>
      </c>
      <c r="G75" s="40">
        <f>-PMT(discount_rate, asset_life, 'Capitalised OH forecast'!F$9 * G65)</f>
        <v>126933.55781882397</v>
      </c>
      <c r="H75" s="40">
        <f>-PMT(discount_rate, asset_life, 'Capitalised OH forecast'!G$9 * H65)</f>
        <v>164620.53168434332</v>
      </c>
      <c r="I75" s="40">
        <f>-PMT(discount_rate, asset_life, 'Capitalised OH forecast'!H$9 * I65)</f>
        <v>179764.70920538635</v>
      </c>
      <c r="J75" s="40">
        <f>-PMT(discount_rate, asset_life, 'Capitalised OH forecast'!I$9 * J65)</f>
        <v>177647.04187398305</v>
      </c>
      <c r="K75" s="40">
        <f>-PMT(discount_rate, asset_life, 'Capitalised OH forecast'!J$9 * K65)</f>
        <v>161081.38675704959</v>
      </c>
      <c r="L75" s="40">
        <f>-PMT(discount_rate, asset_life, 'Capitalised OH forecast'!K$9 * L65)</f>
        <v>161081.38675704959</v>
      </c>
      <c r="M75" s="40">
        <f>-PMT(discount_rate, asset_life, 'Capitalised OH forecast'!L$9 * M65)</f>
        <v>161081.38675704959</v>
      </c>
      <c r="N75" s="48"/>
      <c r="O75" s="48"/>
      <c r="P75" s="48"/>
      <c r="Q75" s="48"/>
      <c r="R75" s="48"/>
      <c r="S75" s="48"/>
    </row>
    <row r="76" spans="1:21" ht="15">
      <c r="A76"/>
      <c r="B76" s="27" t="s">
        <v>192</v>
      </c>
      <c r="C76" s="45"/>
      <c r="D76" s="40">
        <f>-PMT(discount_rate, asset_life, 'Capitalised OH forecast'!C$9 * D66)</f>
        <v>151230.64646789836</v>
      </c>
      <c r="E76" s="40">
        <f>-PMT(discount_rate, asset_life, 'Capitalised OH forecast'!D$9 * E66)</f>
        <v>143569.77152550497</v>
      </c>
      <c r="F76" s="40">
        <f>-PMT(discount_rate, asset_life, 'Capitalised OH forecast'!E$9 * F66)</f>
        <v>176971.57162013714</v>
      </c>
      <c r="G76" s="40">
        <f>-PMT(discount_rate, asset_life, 'Capitalised OH forecast'!F$9 * G66)</f>
        <v>83602.508857478912</v>
      </c>
      <c r="H76" s="40">
        <f>-PMT(discount_rate, asset_life, 'Capitalised OH forecast'!G$9 * H66)</f>
        <v>130131.82269634177</v>
      </c>
      <c r="I76" s="40">
        <f>-PMT(discount_rate, asset_life, 'Capitalised OH forecast'!H$9 * I66)</f>
        <v>147189.56992663539</v>
      </c>
      <c r="J76" s="40">
        <f>-PMT(discount_rate, asset_life, 'Capitalised OH forecast'!I$9 * J66)</f>
        <v>137269.00041720844</v>
      </c>
      <c r="K76" s="40">
        <f>-PMT(discount_rate, asset_life, 'Capitalised OH forecast'!J$9 * K66)</f>
        <v>134821.43206105559</v>
      </c>
      <c r="L76" s="40">
        <f>-PMT(discount_rate, asset_life, 'Capitalised OH forecast'!K$9 * L66)</f>
        <v>134821.43206105559</v>
      </c>
      <c r="M76" s="40">
        <f>-PMT(discount_rate, asset_life, 'Capitalised OH forecast'!L$9 * M66)</f>
        <v>134821.43206105559</v>
      </c>
      <c r="N76" s="48"/>
      <c r="O76" s="48"/>
      <c r="P76" s="48"/>
      <c r="Q76" s="48"/>
      <c r="R76" s="48"/>
      <c r="S76" s="48"/>
    </row>
    <row r="77" spans="1:21" ht="15">
      <c r="A77"/>
    </row>
    <row r="78" spans="1:21" ht="15.75">
      <c r="A78"/>
      <c r="B78" s="46" t="s">
        <v>352</v>
      </c>
      <c r="C78" s="46" t="s">
        <v>268</v>
      </c>
      <c r="D78" s="46">
        <f>D$6</f>
        <v>2023</v>
      </c>
      <c r="E78" s="46">
        <f t="shared" ref="E78:M78" si="21">E$6</f>
        <v>2024</v>
      </c>
      <c r="F78" s="46">
        <f t="shared" si="21"/>
        <v>2025</v>
      </c>
      <c r="G78" s="46">
        <f t="shared" si="21"/>
        <v>2026</v>
      </c>
      <c r="H78" s="46">
        <f t="shared" si="21"/>
        <v>2027</v>
      </c>
      <c r="I78" s="46">
        <f t="shared" si="21"/>
        <v>2028</v>
      </c>
      <c r="J78" s="46">
        <f t="shared" si="21"/>
        <v>2029</v>
      </c>
      <c r="K78" s="46">
        <f t="shared" si="21"/>
        <v>2030</v>
      </c>
      <c r="L78" s="46">
        <f t="shared" si="21"/>
        <v>2031</v>
      </c>
      <c r="M78" s="46">
        <f t="shared" si="21"/>
        <v>2032</v>
      </c>
    </row>
    <row r="79" spans="1:21" ht="15">
      <c r="A79"/>
      <c r="B79" s="27" t="s">
        <v>184</v>
      </c>
      <c r="C79" s="31">
        <f>SUMPRODUCT($D$7:$M$7,D79:M79)</f>
        <v>216785191.27162394</v>
      </c>
      <c r="D79" s="40">
        <f>SUM($D69:D69,$D74:D74)</f>
        <v>4264295.0027092015</v>
      </c>
      <c r="E79" s="40">
        <f>SUM($D69:E69,$D74:E74)</f>
        <v>8407077.9965245351</v>
      </c>
      <c r="F79" s="40">
        <f>SUM($D69:F69,$D74:F74)</f>
        <v>15205556.944278361</v>
      </c>
      <c r="G79" s="40">
        <f>SUM($D69:G69,$D74:G74)</f>
        <v>20775430.099479813</v>
      </c>
      <c r="H79" s="40">
        <f>SUM($D69:H69,$D74:H74)</f>
        <v>27084521.313817672</v>
      </c>
      <c r="I79" s="40">
        <f>SUM($D69:I69,$D74:I74)</f>
        <v>33656084.31076625</v>
      </c>
      <c r="J79" s="40">
        <f>SUM($D69:J69,$D74:J74)</f>
        <v>40002010.061610512</v>
      </c>
      <c r="K79" s="40">
        <f>SUM($D69:K69,$D74:K74)</f>
        <v>46300306.336908102</v>
      </c>
      <c r="L79" s="40">
        <f>SUM($D69:L69,$D74:L74)</f>
        <v>52598602.612205699</v>
      </c>
      <c r="M79" s="40">
        <f>SUM($D69:M69,$D74:M74)</f>
        <v>58896898.887503296</v>
      </c>
      <c r="N79" s="38"/>
      <c r="O79" s="38"/>
      <c r="P79" s="38"/>
      <c r="Q79" s="38"/>
      <c r="R79" s="38"/>
      <c r="S79" s="38"/>
      <c r="T79" s="38"/>
    </row>
    <row r="80" spans="1:21" ht="15">
      <c r="A80"/>
      <c r="B80" s="27" t="s">
        <v>183</v>
      </c>
      <c r="C80" s="31">
        <f t="shared" ref="C80:C81" si="22">SUMPRODUCT($D$7:$M$7,D80:M80)</f>
        <v>21826164.146615863</v>
      </c>
      <c r="D80" s="40">
        <f>SUM($D70:D70,$D75:D75)</f>
        <v>497422.4249249507</v>
      </c>
      <c r="E80" s="40">
        <f>SUM($D70:E70,$D75:E75)</f>
        <v>1022033.9768668329</v>
      </c>
      <c r="F80" s="40">
        <f>SUM($D70:F70,$D75:F75)</f>
        <v>1680593.8472702031</v>
      </c>
      <c r="G80" s="40">
        <f>SUM($D70:G70,$D75:G75)</f>
        <v>2169985.8824618701</v>
      </c>
      <c r="H80" s="40">
        <f>SUM($D70:H70,$D75:H75)</f>
        <v>2752749.7121827705</v>
      </c>
      <c r="I80" s="40">
        <f>SUM($D70:I70,$D75:I75)</f>
        <v>3366289.3129725521</v>
      </c>
      <c r="J80" s="40">
        <f>SUM($D70:J70,$D75:J75)</f>
        <v>3934916.7188638197</v>
      </c>
      <c r="K80" s="40">
        <f>SUM($D70:K70,$D75:K75)</f>
        <v>4515829.2771408493</v>
      </c>
      <c r="L80" s="40">
        <f>SUM($D70:L70,$D75:L75)</f>
        <v>5096741.8354178807</v>
      </c>
      <c r="M80" s="40">
        <f>SUM($D70:M70,$D75:M75)</f>
        <v>5677654.3936949112</v>
      </c>
      <c r="N80" s="38"/>
      <c r="O80" s="38"/>
      <c r="P80" s="38"/>
      <c r="Q80" s="38"/>
      <c r="R80" s="38"/>
      <c r="S80" s="38"/>
      <c r="T80" s="38"/>
    </row>
    <row r="81" spans="1:20" ht="15">
      <c r="A81"/>
      <c r="B81" s="27" t="s">
        <v>192</v>
      </c>
      <c r="C81" s="31">
        <f t="shared" si="22"/>
        <v>20046741.71367342</v>
      </c>
      <c r="D81" s="40">
        <f>SUM($D71:D71,$D76:D76)</f>
        <v>550105.15956267377</v>
      </c>
      <c r="E81" s="40">
        <f>SUM($D71:E71,$D76:E76)</f>
        <v>1062214.2907898291</v>
      </c>
      <c r="F81" s="40">
        <f>SUM($D71:F71,$D76:F76)</f>
        <v>1769580.3803274734</v>
      </c>
      <c r="G81" s="40">
        <f>SUM($D71:G71,$D76:G76)</f>
        <v>2091909.6576277229</v>
      </c>
      <c r="H81" s="40">
        <f>SUM($D71:H71,$D76:H76)</f>
        <v>2552581.9600869059</v>
      </c>
      <c r="I81" s="40">
        <f>SUM($D71:I71,$D76:I76)</f>
        <v>3054942.1306253271</v>
      </c>
      <c r="J81" s="40">
        <f>SUM($D71:J71,$D76:J76)</f>
        <v>3494324.1478721672</v>
      </c>
      <c r="K81" s="40">
        <f>SUM($D71:K71,$D76:K76)</f>
        <v>3980534.6566461301</v>
      </c>
      <c r="L81" s="40">
        <f>SUM($D71:L71,$D76:L76)</f>
        <v>4466745.1654200936</v>
      </c>
      <c r="M81" s="40">
        <f>SUM($D71:M71,$D76:M76)</f>
        <v>4952955.6741940565</v>
      </c>
      <c r="N81" s="38"/>
      <c r="O81" s="38"/>
      <c r="P81" s="38"/>
      <c r="Q81" s="38"/>
      <c r="R81" s="38"/>
      <c r="S81" s="38"/>
      <c r="T81" s="38"/>
    </row>
    <row r="82" spans="1:20" ht="15">
      <c r="A82"/>
    </row>
    <row r="83" spans="1:20" ht="15.75">
      <c r="A83"/>
      <c r="B83" s="43" t="s">
        <v>276</v>
      </c>
      <c r="C83" s="44"/>
      <c r="D83" s="44"/>
      <c r="E83" s="44"/>
      <c r="F83" s="44"/>
      <c r="G83" s="44"/>
      <c r="H83" s="44"/>
      <c r="I83" s="44"/>
      <c r="J83" s="44"/>
      <c r="K83" s="44"/>
      <c r="L83" s="44"/>
      <c r="M83" s="44"/>
    </row>
    <row r="84" spans="1:20" ht="15">
      <c r="A84"/>
    </row>
    <row r="85" spans="1:20" ht="15.75">
      <c r="A85"/>
      <c r="B85" s="21" t="s">
        <v>357</v>
      </c>
      <c r="C85" s="21"/>
      <c r="D85" s="46">
        <f>D$6</f>
        <v>2023</v>
      </c>
      <c r="E85" s="46">
        <f t="shared" ref="E85:M85" si="23">E$6</f>
        <v>2024</v>
      </c>
      <c r="F85" s="46">
        <f t="shared" si="23"/>
        <v>2025</v>
      </c>
      <c r="G85" s="46">
        <f t="shared" si="23"/>
        <v>2026</v>
      </c>
      <c r="H85" s="46">
        <f t="shared" si="23"/>
        <v>2027</v>
      </c>
      <c r="I85" s="46">
        <f t="shared" si="23"/>
        <v>2028</v>
      </c>
      <c r="J85" s="46">
        <f t="shared" si="23"/>
        <v>2029</v>
      </c>
      <c r="K85" s="46">
        <f t="shared" si="23"/>
        <v>2030</v>
      </c>
      <c r="L85" s="46">
        <f t="shared" si="23"/>
        <v>2031</v>
      </c>
      <c r="M85" s="46">
        <f t="shared" si="23"/>
        <v>2032</v>
      </c>
    </row>
    <row r="86" spans="1:20" ht="15">
      <c r="A86"/>
      <c r="B86" s="27" t="s">
        <v>184</v>
      </c>
      <c r="C86" s="45"/>
      <c r="D86" s="40">
        <f>opex_proportion * ( (1+'Capitalised OH forecast'!C$9) * D64)</f>
        <v>1543218.7677113474</v>
      </c>
      <c r="E86" s="40">
        <f>opex_proportion * ( (1+'Capitalised OH forecast'!D$9) * E64)</f>
        <v>1499244.4149735116</v>
      </c>
      <c r="F86" s="40">
        <f>opex_proportion * ( (1+'Capitalised OH forecast'!E$9) * F64)</f>
        <v>2460322.3504468361</v>
      </c>
      <c r="G86" s="40">
        <f>opex_proportion * ( (1+'Capitalised OH forecast'!F$9) * G64)</f>
        <v>2015698.4405200768</v>
      </c>
      <c r="H86" s="40">
        <f>opex_proportion * ( (1+'Capitalised OH forecast'!G$9) * H64)</f>
        <v>2283216.3260241761</v>
      </c>
      <c r="I86" s="40">
        <f>opex_proportion * ( (1+'Capitalised OH forecast'!H$9) * I64)</f>
        <v>2378203.0426237951</v>
      </c>
      <c r="J86" s="40">
        <f>opex_proportion * ( (1+'Capitalised OH forecast'!I$9) * J64)</f>
        <v>2296546.4891579477</v>
      </c>
      <c r="K86" s="40">
        <f>opex_proportion * ( (1+'Capitalised OH forecast'!J$9) * K64)</f>
        <v>2279309.7125012721</v>
      </c>
      <c r="L86" s="40">
        <f>opex_proportion * ( (1+'Capitalised OH forecast'!K$9) * L64)</f>
        <v>2279309.7125012721</v>
      </c>
      <c r="M86" s="40">
        <f>opex_proportion * ( (1+'Capitalised OH forecast'!L$9) * M64)</f>
        <v>2279309.7125012721</v>
      </c>
    </row>
    <row r="87" spans="1:20" ht="15">
      <c r="A87"/>
      <c r="B87" s="27" t="s">
        <v>183</v>
      </c>
      <c r="C87" s="45"/>
      <c r="D87" s="40">
        <f>opex_proportion * ( (1+'Capitalised OH forecast'!C$9) * D65)</f>
        <v>180013.72351982666</v>
      </c>
      <c r="E87" s="40">
        <f>opex_proportion * ( (1+'Capitalised OH forecast'!D$9) * E65)</f>
        <v>189853.27989750667</v>
      </c>
      <c r="F87" s="40">
        <f>opex_proportion * ( (1+'Capitalised OH forecast'!E$9) * F65)</f>
        <v>238328.24676115383</v>
      </c>
      <c r="G87" s="40">
        <f>opex_proportion * ( (1+'Capitalised OH forecast'!F$9) * G65)</f>
        <v>177107.58120543085</v>
      </c>
      <c r="H87" s="40">
        <f>opex_proportion * ( (1+'Capitalised OH forecast'!G$9) * H65)</f>
        <v>210898.18565490155</v>
      </c>
      <c r="I87" s="40">
        <f>opex_proportion * ( (1+'Capitalised OH forecast'!H$9) * I65)</f>
        <v>222035.72362404087</v>
      </c>
      <c r="J87" s="40">
        <f>opex_proportion * ( (1+'Capitalised OH forecast'!I$9) * J65)</f>
        <v>205782.31197628597</v>
      </c>
      <c r="K87" s="40">
        <f>opex_proportion * ( (1+'Capitalised OH forecast'!J$9) * K65)</f>
        <v>210228.22336699825</v>
      </c>
      <c r="L87" s="40">
        <f>opex_proportion * ( (1+'Capitalised OH forecast'!K$9) * L65)</f>
        <v>210228.22336699825</v>
      </c>
      <c r="M87" s="40">
        <f>opex_proportion * ( (1+'Capitalised OH forecast'!L$9) * M65)</f>
        <v>210228.22336699825</v>
      </c>
    </row>
    <row r="88" spans="1:20" ht="15">
      <c r="A88"/>
      <c r="B88" s="27" t="s">
        <v>192</v>
      </c>
      <c r="C88" s="45"/>
      <c r="D88" s="40">
        <f>opex_proportion * ( (1+'Capitalised OH forecast'!C$9) * D66)</f>
        <v>199079.23957245404</v>
      </c>
      <c r="E88" s="40">
        <f>opex_proportion * ( (1+'Capitalised OH forecast'!D$9) * E66)</f>
        <v>185328.74060636203</v>
      </c>
      <c r="F88" s="40">
        <f>opex_proportion * ( (1+'Capitalised OH forecast'!E$9) * F66)</f>
        <v>255990.87875570217</v>
      </c>
      <c r="G88" s="40">
        <f>opex_proportion * ( (1+'Capitalised OH forecast'!F$9) * G66)</f>
        <v>116648.72852289899</v>
      </c>
      <c r="H88" s="40">
        <f>opex_proportion * ( (1+'Capitalised OH forecast'!G$9) * H66)</f>
        <v>166714.10924153883</v>
      </c>
      <c r="I88" s="40">
        <f>opex_proportion * ( (1+'Capitalised OH forecast'!H$9) * I66)</f>
        <v>181800.65938989446</v>
      </c>
      <c r="J88" s="40">
        <f>opex_proportion * ( (1+'Capitalised OH forecast'!I$9) * J66)</f>
        <v>159009.30277558343</v>
      </c>
      <c r="K88" s="40">
        <f>opex_proportion * ( (1+'Capitalised OH forecast'!J$9) * K66)</f>
        <v>175956.20887433013</v>
      </c>
      <c r="L88" s="40">
        <f>opex_proportion * ( (1+'Capitalised OH forecast'!K$9) * L66)</f>
        <v>175956.20887433013</v>
      </c>
      <c r="M88" s="40">
        <f>opex_proportion * ( (1+'Capitalised OH forecast'!L$9) * M66)</f>
        <v>175956.20887433013</v>
      </c>
    </row>
    <row r="89" spans="1:20" ht="15">
      <c r="A89"/>
    </row>
    <row r="90" spans="1:20" ht="15.75">
      <c r="A90"/>
      <c r="B90" s="46" t="s">
        <v>353</v>
      </c>
      <c r="C90" s="46" t="s">
        <v>268</v>
      </c>
      <c r="D90" s="46">
        <f>D$6</f>
        <v>2023</v>
      </c>
      <c r="E90" s="46">
        <f t="shared" ref="E90:M90" si="24">E$6</f>
        <v>2024</v>
      </c>
      <c r="F90" s="46">
        <f t="shared" si="24"/>
        <v>2025</v>
      </c>
      <c r="G90" s="46">
        <f t="shared" si="24"/>
        <v>2026</v>
      </c>
      <c r="H90" s="46">
        <f t="shared" si="24"/>
        <v>2027</v>
      </c>
      <c r="I90" s="46">
        <f t="shared" si="24"/>
        <v>2028</v>
      </c>
      <c r="J90" s="46">
        <f t="shared" si="24"/>
        <v>2029</v>
      </c>
      <c r="K90" s="46">
        <f t="shared" si="24"/>
        <v>2030</v>
      </c>
      <c r="L90" s="46">
        <f t="shared" si="24"/>
        <v>2031</v>
      </c>
      <c r="M90" s="46">
        <f t="shared" si="24"/>
        <v>2032</v>
      </c>
    </row>
    <row r="91" spans="1:20" ht="15">
      <c r="A91"/>
      <c r="B91" s="27" t="s">
        <v>184</v>
      </c>
      <c r="C91" s="31">
        <f>SUMPRODUCT($D$7:$M$7,D91:M91)</f>
        <v>78453056.254250497</v>
      </c>
      <c r="D91" s="40">
        <f>SUM($D86:D86)</f>
        <v>1543218.7677113474</v>
      </c>
      <c r="E91" s="40">
        <f>SUM($D86:E86)</f>
        <v>3042463.1826848593</v>
      </c>
      <c r="F91" s="40">
        <f>SUM($D86:F86)</f>
        <v>5502785.5331316954</v>
      </c>
      <c r="G91" s="40">
        <f>SUM($D86:G86)</f>
        <v>7518483.9736517724</v>
      </c>
      <c r="H91" s="40">
        <f>SUM($D86:H86)</f>
        <v>9801700.2996759489</v>
      </c>
      <c r="I91" s="40">
        <f>SUM($D86:I86)</f>
        <v>12179903.342299744</v>
      </c>
      <c r="J91" s="40">
        <f>SUM($D86:J86)</f>
        <v>14476449.831457693</v>
      </c>
      <c r="K91" s="40">
        <f>SUM($D86:K86)</f>
        <v>16755759.543958966</v>
      </c>
      <c r="L91" s="40">
        <f>SUM($D86:L86)</f>
        <v>19035069.256460238</v>
      </c>
      <c r="M91" s="40">
        <f>SUM($D86:M86)</f>
        <v>21314378.968961511</v>
      </c>
      <c r="N91" s="38"/>
      <c r="O91" s="38"/>
      <c r="P91" s="38"/>
      <c r="Q91" s="38"/>
      <c r="R91" s="38"/>
      <c r="S91" s="38"/>
    </row>
    <row r="92" spans="1:20" customFormat="1" ht="15">
      <c r="B92" s="27" t="s">
        <v>183</v>
      </c>
      <c r="C92" s="31">
        <f t="shared" ref="C92:C93" si="25">SUMPRODUCT($D$7:$M$7,D92:M92)</f>
        <v>7898737.3333239965</v>
      </c>
      <c r="D92" s="40">
        <f>SUM($D87:D87)</f>
        <v>180013.72351982666</v>
      </c>
      <c r="E92" s="40">
        <f>SUM($D87:E87)</f>
        <v>369867.00341733336</v>
      </c>
      <c r="F92" s="40">
        <f>SUM($D87:F87)</f>
        <v>608195.25017848716</v>
      </c>
      <c r="G92" s="40">
        <f>SUM($D87:G87)</f>
        <v>785302.83138391795</v>
      </c>
      <c r="H92" s="40">
        <f>SUM($D87:H87)</f>
        <v>996201.0170388195</v>
      </c>
      <c r="I92" s="40">
        <f>SUM($D87:I87)</f>
        <v>1218236.7406628605</v>
      </c>
      <c r="J92" s="40">
        <f>SUM($D87:J87)</f>
        <v>1424019.0526391463</v>
      </c>
      <c r="K92" s="40">
        <f>SUM($D87:K87)</f>
        <v>1634247.2760061445</v>
      </c>
      <c r="L92" s="40">
        <f>SUM($D87:L87)</f>
        <v>1844475.4993731426</v>
      </c>
      <c r="M92" s="40">
        <f>SUM($D87:M87)</f>
        <v>2054703.7227401407</v>
      </c>
      <c r="N92" s="38"/>
      <c r="O92" s="38"/>
      <c r="P92" s="38"/>
      <c r="Q92" s="38"/>
      <c r="R92" s="38"/>
      <c r="S92" s="38"/>
    </row>
    <row r="93" spans="1:20" customFormat="1" ht="15">
      <c r="B93" s="27" t="s">
        <v>192</v>
      </c>
      <c r="C93" s="31">
        <f t="shared" si="25"/>
        <v>7254776.7038509566</v>
      </c>
      <c r="D93" s="40">
        <f>SUM($D88:D88)</f>
        <v>199079.23957245404</v>
      </c>
      <c r="E93" s="40">
        <f>SUM($D88:E88)</f>
        <v>384407.98017881607</v>
      </c>
      <c r="F93" s="40">
        <f>SUM($D88:F88)</f>
        <v>640398.85893451818</v>
      </c>
      <c r="G93" s="40">
        <f>SUM($D88:G88)</f>
        <v>757047.58745741716</v>
      </c>
      <c r="H93" s="40">
        <f>SUM($D88:H88)</f>
        <v>923761.69669895596</v>
      </c>
      <c r="I93" s="40">
        <f>SUM($D88:I88)</f>
        <v>1105562.3560888504</v>
      </c>
      <c r="J93" s="40">
        <f>SUM($D88:J88)</f>
        <v>1264571.6588644339</v>
      </c>
      <c r="K93" s="40">
        <f>SUM($D88:K88)</f>
        <v>1440527.867738764</v>
      </c>
      <c r="L93" s="40">
        <f>SUM($D88:L88)</f>
        <v>1616484.0766130942</v>
      </c>
      <c r="M93" s="40">
        <f>SUM($D88:M88)</f>
        <v>1792440.2854874243</v>
      </c>
      <c r="N93" s="38"/>
      <c r="O93" s="38"/>
      <c r="P93" s="38"/>
      <c r="Q93" s="38"/>
      <c r="R93" s="38"/>
      <c r="S93" s="38"/>
    </row>
    <row r="94" spans="1:20" customFormat="1" ht="15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</row>
    <row r="95" spans="1:20" ht="15.75">
      <c r="A95"/>
      <c r="B95" s="43" t="s">
        <v>354</v>
      </c>
      <c r="C95" s="44"/>
      <c r="D95" s="44"/>
      <c r="E95" s="44"/>
      <c r="F95" s="44"/>
      <c r="G95" s="44"/>
      <c r="H95" s="44"/>
      <c r="I95" s="44"/>
      <c r="J95" s="44"/>
      <c r="K95" s="44"/>
      <c r="L95" s="44"/>
      <c r="M95" s="44"/>
    </row>
    <row r="96" spans="1:20" ht="15">
      <c r="A96"/>
    </row>
    <row r="97" spans="1:13" ht="15.75">
      <c r="A97"/>
      <c r="B97" s="21" t="s">
        <v>372</v>
      </c>
      <c r="C97" s="21" t="s">
        <v>272</v>
      </c>
      <c r="D97" s="46">
        <f>D$6</f>
        <v>2023</v>
      </c>
      <c r="E97" s="46">
        <f t="shared" ref="E97:M97" si="26">E$6</f>
        <v>2024</v>
      </c>
      <c r="F97" s="46">
        <f t="shared" si="26"/>
        <v>2025</v>
      </c>
      <c r="G97" s="46">
        <f t="shared" si="26"/>
        <v>2026</v>
      </c>
      <c r="H97" s="46">
        <f t="shared" si="26"/>
        <v>2027</v>
      </c>
      <c r="I97" s="46">
        <f t="shared" si="26"/>
        <v>2028</v>
      </c>
      <c r="J97" s="46">
        <f t="shared" si="26"/>
        <v>2029</v>
      </c>
      <c r="K97" s="46">
        <f t="shared" si="26"/>
        <v>2030</v>
      </c>
      <c r="L97" s="46">
        <f t="shared" si="26"/>
        <v>2031</v>
      </c>
      <c r="M97" s="46">
        <f t="shared" si="26"/>
        <v>2032</v>
      </c>
    </row>
    <row r="98" spans="1:13" ht="15">
      <c r="A98"/>
      <c r="B98" s="27" t="s">
        <v>184</v>
      </c>
      <c r="C98" s="30">
        <f t="shared" ref="C98:C100" si="27">SUMPRODUCT($D$7:$M$7,D98:M98)</f>
        <v>3940.9170126961581</v>
      </c>
      <c r="D98" s="35">
        <f>SUMIFS('Demand forecast and growth rate'!L$7:L$273,'Demand forecast and growth rate'!$E$7:$E$273, "Steady/falling",'Demand forecast and growth rate'!$C$7:$C$273, "No") * lv_coincident</f>
        <v>512.9007860985829</v>
      </c>
      <c r="E98" s="35">
        <f>SUMIFS('Demand forecast and growth rate'!M$7:M$273,'Demand forecast and growth rate'!$E$7:$E$273, "Steady/falling",'Demand forecast and growth rate'!$C$7:$C$273, "No") * lv_coincident</f>
        <v>497.62505030803572</v>
      </c>
      <c r="F98" s="35">
        <f>SUMIFS('Demand forecast and growth rate'!N$7:N$273,'Demand forecast and growth rate'!$E$7:$E$273, "Steady/falling",'Demand forecast and growth rate'!$C$7:$C$273, "No") * lv_coincident</f>
        <v>532.7425520810757</v>
      </c>
      <c r="G98" s="35">
        <f>SUMIFS('Demand forecast and growth rate'!O$7:O$273,'Demand forecast and growth rate'!$E$7:$E$273, "Steady/falling",'Demand forecast and growth rate'!$C$7:$C$273, "No") * lv_coincident</f>
        <v>504.60684340390509</v>
      </c>
      <c r="H98" s="35">
        <f>SUMIFS('Demand forecast and growth rate'!P$7:P$273,'Demand forecast and growth rate'!$E$7:$E$273, "Steady/falling",'Demand forecast and growth rate'!$C$7:$C$273, "No") * lv_coincident</f>
        <v>502.49005190709511</v>
      </c>
      <c r="I98" s="35">
        <f>SUMIFS('Demand forecast and growth rate'!Q$7:Q$273,'Demand forecast and growth rate'!$E$7:$E$273, "Steady/falling",'Demand forecast and growth rate'!$C$7:$C$273, "No") * lv_coincident</f>
        <v>502.6826753593889</v>
      </c>
      <c r="J98" s="35">
        <f>SUMIFS('Demand forecast and growth rate'!R$7:R$273,'Demand forecast and growth rate'!$E$7:$E$273, "Steady/falling",'Demand forecast and growth rate'!$C$7:$C$273, "No") * lv_coincident</f>
        <v>492.5867944491352</v>
      </c>
      <c r="K98" s="35">
        <f>SUMIFS('Demand forecast and growth rate'!S$7:S$273,'Demand forecast and growth rate'!$E$7:$E$273, "Steady/falling",'Demand forecast and growth rate'!$C$7:$C$273, "No") * lv_coincident</f>
        <v>494.53177761226857</v>
      </c>
      <c r="L98" s="35">
        <f>SUMIFS('Demand forecast and growth rate'!T$7:T$273,'Demand forecast and growth rate'!$E$7:$E$273, "Steady/falling",'Demand forecast and growth rate'!$C$7:$C$273, "No") * lv_coincident</f>
        <v>497.85437187641691</v>
      </c>
      <c r="M98" s="35">
        <f>SUMIFS('Demand forecast and growth rate'!U$7:U$273,'Demand forecast and growth rate'!$E$7:$E$273, "Steady/falling",'Demand forecast and growth rate'!$C$7:$C$273, "No") * lv_coincident</f>
        <v>501.16870573932556</v>
      </c>
    </row>
    <row r="99" spans="1:13" ht="15">
      <c r="A99"/>
      <c r="B99" s="27" t="s">
        <v>183</v>
      </c>
      <c r="C99" s="30">
        <f t="shared" si="27"/>
        <v>4475.7000952670214</v>
      </c>
      <c r="D99" s="35">
        <f>SUMIFS('Demand forecast and growth rate'!L$7:L$273,'Demand forecast and growth rate'!$E$7:$E$273, "Steady/falling",'Demand forecast and growth rate'!$C$7:$C$273, "No") * (lv_coincident + hv_coincident)</f>
        <v>582.50150658042958</v>
      </c>
      <c r="E99" s="35">
        <f>SUMIFS('Demand forecast and growth rate'!M$7:M$273,'Demand forecast and growth rate'!$E$7:$E$273, "Steady/falling",'Demand forecast and growth rate'!$C$7:$C$273, "No") * (lv_coincident + hv_coincident)</f>
        <v>565.15285094704166</v>
      </c>
      <c r="F99" s="35">
        <f>SUMIFS('Demand forecast and growth rate'!N$7:N$273,'Demand forecast and growth rate'!$E$7:$E$273, "Steady/falling",'Demand forecast and growth rate'!$C$7:$C$273, "No") * (lv_coincident + hv_coincident)</f>
        <v>605.03580344890213</v>
      </c>
      <c r="G99" s="35">
        <f>SUMIFS('Demand forecast and growth rate'!O$7:O$273,'Demand forecast and growth rate'!$E$7:$E$273, "Steady/falling",'Demand forecast and growth rate'!$C$7:$C$273, "No") * (lv_coincident + hv_coincident)</f>
        <v>573.08207450684927</v>
      </c>
      <c r="H99" s="35">
        <f>SUMIFS('Demand forecast and growth rate'!P$7:P$273,'Demand forecast and growth rate'!$E$7:$E$273, "Steady/falling",'Demand forecast and growth rate'!$C$7:$C$273, "No") * (lv_coincident + hv_coincident)</f>
        <v>570.67803405803727</v>
      </c>
      <c r="I99" s="35">
        <f>SUMIFS('Demand forecast and growth rate'!Q$7:Q$273,'Demand forecast and growth rate'!$E$7:$E$273, "Steady/falling",'Demand forecast and growth rate'!$C$7:$C$273, "No") * (lv_coincident + hv_coincident)</f>
        <v>570.8967965442821</v>
      </c>
      <c r="J99" s="35">
        <f>SUMIFS('Demand forecast and growth rate'!R$7:R$273,'Demand forecast and growth rate'!$E$7:$E$273, "Steady/falling",'Demand forecast and growth rate'!$C$7:$C$273, "No") * (lv_coincident + hv_coincident)</f>
        <v>559.43090294483454</v>
      </c>
      <c r="K99" s="35">
        <f>SUMIFS('Demand forecast and growth rate'!S$7:S$273,'Demand forecast and growth rate'!$E$7:$E$273, "Steady/falling",'Demand forecast and growth rate'!$C$7:$C$273, "No") * (lv_coincident + hv_coincident)</f>
        <v>561.6398206410164</v>
      </c>
      <c r="L99" s="35">
        <f>SUMIFS('Demand forecast and growth rate'!T$7:T$273,'Demand forecast and growth rate'!$E$7:$E$273, "Steady/falling",'Demand forecast and growth rate'!$C$7:$C$273, "No") * (lv_coincident + hv_coincident)</f>
        <v>565.41329148972341</v>
      </c>
      <c r="M99" s="35">
        <f>SUMIFS('Demand forecast and growth rate'!U$7:U$273,'Demand forecast and growth rate'!$E$7:$E$273, "Steady/falling",'Demand forecast and growth rate'!$C$7:$C$273, "No") * (lv_coincident + hv_coincident)</f>
        <v>569.17738099939265</v>
      </c>
    </row>
    <row r="100" spans="1:13" ht="15">
      <c r="A100"/>
      <c r="B100" s="27" t="s">
        <v>192</v>
      </c>
      <c r="C100" s="30">
        <f t="shared" si="27"/>
        <v>5450.0917530908373</v>
      </c>
      <c r="D100" s="35">
        <f>SUMIFS('Demand forecast and growth rate'!L$7:L$273,'Demand forecast and growth rate'!$E$7:$E$273, "Steady/falling",'Demand forecast and growth rate'!$C$7:$C$273, "No")</f>
        <v>709.31621636895761</v>
      </c>
      <c r="E100" s="35">
        <f>SUMIFS('Demand forecast and growth rate'!M$7:M$273,'Demand forecast and growth rate'!$E$7:$E$273, "Steady/falling",'Demand forecast and growth rate'!$C$7:$C$273, "No")</f>
        <v>688.19063534650991</v>
      </c>
      <c r="F100" s="35">
        <f>SUMIFS('Demand forecast and growth rate'!N$7:N$273,'Demand forecast and growth rate'!$E$7:$E$273, "Steady/falling",'Demand forecast and growth rate'!$C$7:$C$273, "No")</f>
        <v>736.75638950621419</v>
      </c>
      <c r="G100" s="35">
        <f>SUMIFS('Demand forecast and growth rate'!O$7:O$273,'Demand forecast and growth rate'!$E$7:$E$273, "Steady/falling",'Demand forecast and growth rate'!$C$7:$C$273, "No")</f>
        <v>697.84610711894175</v>
      </c>
      <c r="H100" s="35">
        <f>SUMIFS('Demand forecast and growth rate'!P$7:P$273,'Demand forecast and growth rate'!$E$7:$E$273, "Steady/falling",'Demand forecast and growth rate'!$C$7:$C$273, "No")</f>
        <v>694.91869001205771</v>
      </c>
      <c r="I100" s="35">
        <f>SUMIFS('Demand forecast and growth rate'!Q$7:Q$273,'Demand forecast and growth rate'!$E$7:$E$273, "Steady/falling",'Demand forecast and growth rate'!$C$7:$C$273, "No")</f>
        <v>695.18507864328649</v>
      </c>
      <c r="J100" s="35">
        <f>SUMIFS('Demand forecast and growth rate'!R$7:R$273,'Demand forecast and growth rate'!$E$7:$E$273, "Steady/falling",'Demand forecast and growth rate'!$C$7:$C$273, "No")</f>
        <v>681.22297867723898</v>
      </c>
      <c r="K100" s="35">
        <f>SUMIFS('Demand forecast and growth rate'!S$7:S$273,'Demand forecast and growth rate'!$E$7:$E$273, "Steady/falling",'Demand forecast and growth rate'!$C$7:$C$273, "No")</f>
        <v>683.91279342419853</v>
      </c>
      <c r="L100" s="35">
        <f>SUMIFS('Demand forecast and growth rate'!T$7:T$273,'Demand forecast and growth rate'!$E$7:$E$273, "Steady/falling",'Demand forecast and growth rate'!$C$7:$C$273, "No")</f>
        <v>688.5077756426931</v>
      </c>
      <c r="M100" s="35">
        <f>SUMIFS('Demand forecast and growth rate'!U$7:U$273,'Demand forecast and growth rate'!$E$7:$E$273, "Steady/falling",'Demand forecast and growth rate'!$C$7:$C$273, "No")</f>
        <v>693.09133413809775</v>
      </c>
    </row>
    <row r="101" spans="1:13" ht="15">
      <c r="A101"/>
      <c r="F101"/>
    </row>
    <row r="102" spans="1:13" ht="15.75">
      <c r="A102"/>
      <c r="B102" s="43" t="s">
        <v>355</v>
      </c>
      <c r="C102" s="44"/>
      <c r="D102" s="44"/>
      <c r="E102" s="44"/>
      <c r="F102" s="44"/>
      <c r="G102" s="44"/>
      <c r="H102" s="44"/>
      <c r="I102" s="44"/>
      <c r="J102" s="44"/>
      <c r="K102" s="44"/>
      <c r="L102" s="44"/>
      <c r="M102" s="44"/>
    </row>
    <row r="103" spans="1:13" ht="15">
      <c r="A103"/>
    </row>
    <row r="104" spans="1:13" ht="15.75">
      <c r="A104"/>
      <c r="B104" s="21" t="s">
        <v>271</v>
      </c>
      <c r="C104" s="54" t="s">
        <v>347</v>
      </c>
      <c r="D104" s="54" t="s">
        <v>348</v>
      </c>
      <c r="F104"/>
    </row>
    <row r="105" spans="1:13" ht="15">
      <c r="B105" s="27" t="s">
        <v>184</v>
      </c>
      <c r="C105" s="55">
        <f>(C79+C91)/C98</f>
        <v>74916.129056949794</v>
      </c>
      <c r="D105" s="56">
        <f>C105/1000</f>
        <v>74.916129056949799</v>
      </c>
      <c r="F105"/>
      <c r="G105"/>
      <c r="H105"/>
      <c r="I105"/>
      <c r="J105"/>
      <c r="K105"/>
      <c r="L105"/>
      <c r="M105"/>
    </row>
    <row r="106" spans="1:13" ht="15">
      <c r="B106" s="27" t="s">
        <v>183</v>
      </c>
      <c r="C106" s="55">
        <f>(C80+C92)/C99</f>
        <v>6641.3970657626169</v>
      </c>
      <c r="D106" s="56">
        <f t="shared" ref="D106:D107" si="28">C106/1000</f>
        <v>6.6413970657626171</v>
      </c>
      <c r="F106"/>
      <c r="G106"/>
      <c r="H106"/>
      <c r="I106"/>
      <c r="J106"/>
      <c r="K106"/>
      <c r="L106"/>
      <c r="M106"/>
    </row>
    <row r="107" spans="1:13" ht="15">
      <c r="B107" s="27" t="s">
        <v>192</v>
      </c>
      <c r="C107" s="55">
        <f t="shared" ref="C107" si="29">(C81+C93)/C100</f>
        <v>5009.3685857749515</v>
      </c>
      <c r="D107" s="56">
        <f t="shared" si="28"/>
        <v>5.0093685857749515</v>
      </c>
      <c r="F107" s="49"/>
      <c r="G107" s="49"/>
      <c r="H107" s="49"/>
      <c r="I107" s="49"/>
      <c r="J107" s="49"/>
      <c r="K107" s="49"/>
      <c r="L107" s="49"/>
      <c r="M107" s="49"/>
    </row>
    <row r="109" spans="1:13">
      <c r="D109" s="38"/>
      <c r="E109" s="38"/>
      <c r="F109" s="38"/>
      <c r="G109" s="38"/>
      <c r="H109" s="38"/>
      <c r="I109" s="38"/>
      <c r="J109" s="38"/>
      <c r="K109" s="38"/>
      <c r="L109" s="38"/>
      <c r="M109" s="38"/>
    </row>
    <row r="110" spans="1:13">
      <c r="D110" s="38"/>
      <c r="E110" s="38"/>
      <c r="F110" s="38"/>
      <c r="G110" s="38"/>
      <c r="H110" s="38"/>
      <c r="I110" s="38"/>
      <c r="J110" s="38"/>
      <c r="K110" s="38"/>
      <c r="L110" s="38"/>
      <c r="M110" s="38"/>
    </row>
    <row r="111" spans="1:13">
      <c r="D111" s="38"/>
      <c r="E111" s="38"/>
      <c r="F111" s="38"/>
      <c r="G111" s="38"/>
      <c r="H111" s="38"/>
      <c r="I111" s="38"/>
      <c r="J111" s="38"/>
      <c r="K111" s="38"/>
      <c r="L111" s="38"/>
      <c r="M111" s="38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5">
    <tabColor rgb="FF99FFCC"/>
  </sheetPr>
  <dimension ref="A1:U61"/>
  <sheetViews>
    <sheetView showGridLines="0" topLeftCell="C28" zoomScale="70" zoomScaleNormal="70" workbookViewId="0">
      <selection activeCell="M48" sqref="M48"/>
    </sheetView>
  </sheetViews>
  <sheetFormatPr defaultColWidth="8.88671875" defaultRowHeight="14.25"/>
  <cols>
    <col min="1" max="1" width="18.5546875" style="1" customWidth="1"/>
    <col min="2" max="2" width="55.88671875" style="1" customWidth="1"/>
    <col min="3" max="3" width="18.77734375" style="1" customWidth="1"/>
    <col min="4" max="4" width="24" style="1" customWidth="1"/>
    <col min="5" max="5" width="17.6640625" style="1" customWidth="1"/>
    <col min="6" max="9" width="16.44140625" style="1" customWidth="1"/>
    <col min="10" max="13" width="17.5546875" style="1" customWidth="1"/>
    <col min="14" max="15" width="12.21875" style="1" customWidth="1"/>
    <col min="16" max="17" width="12.6640625" style="1" customWidth="1"/>
    <col min="18" max="19" width="13.33203125" style="1" customWidth="1"/>
    <col min="20" max="21" width="13" style="1" customWidth="1"/>
    <col min="22" max="16384" width="8.88671875" style="1"/>
  </cols>
  <sheetData>
    <row r="1" spans="1:21" ht="18">
      <c r="A1" s="5" t="str">
        <f ca="1">MID(CELL("filename",A2),FIND("]",CELL("filename",A2))+1,256)</f>
        <v>Best estimate for falling ZS</v>
      </c>
    </row>
    <row r="2" spans="1:21" ht="15">
      <c r="A2" s="9"/>
    </row>
    <row r="4" spans="1:21" ht="21">
      <c r="B4" s="23" t="s">
        <v>410</v>
      </c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6" spans="1:21" ht="15.75">
      <c r="C6" s="46"/>
      <c r="D6" s="46">
        <f>'LRMC by ZS type'!D6</f>
        <v>2023</v>
      </c>
      <c r="E6" s="46">
        <f>'LRMC by ZS type'!E6</f>
        <v>2024</v>
      </c>
      <c r="F6" s="46">
        <f>'LRMC by ZS type'!F6</f>
        <v>2025</v>
      </c>
      <c r="G6" s="46">
        <f>'LRMC by ZS type'!G6</f>
        <v>2026</v>
      </c>
      <c r="H6" s="46">
        <f>'LRMC by ZS type'!H6</f>
        <v>2027</v>
      </c>
      <c r="I6" s="46">
        <f>'LRMC by ZS type'!I6</f>
        <v>2028</v>
      </c>
      <c r="J6" s="46">
        <f>'LRMC by ZS type'!J6</f>
        <v>2029</v>
      </c>
      <c r="K6" s="46">
        <f>'LRMC by ZS type'!K6</f>
        <v>2030</v>
      </c>
      <c r="L6" s="46">
        <f>'LRMC by ZS type'!L6</f>
        <v>2031</v>
      </c>
      <c r="M6" s="46">
        <f>'LRMC by ZS type'!M6</f>
        <v>2032</v>
      </c>
    </row>
    <row r="7" spans="1:21" ht="15">
      <c r="C7" s="45" t="s">
        <v>188</v>
      </c>
      <c r="D7" s="8">
        <f>1</f>
        <v>1</v>
      </c>
      <c r="E7" s="8">
        <f t="shared" ref="E7:M7" si="0">D7/(1+discount_rate)</f>
        <v>0.94351278258596782</v>
      </c>
      <c r="F7" s="8">
        <f t="shared" si="0"/>
        <v>0.89021637090311578</v>
      </c>
      <c r="G7" s="8">
        <f t="shared" si="0"/>
        <v>0.83993052521438083</v>
      </c>
      <c r="H7" s="8">
        <f t="shared" si="0"/>
        <v>0.79248518702391391</v>
      </c>
      <c r="I7" s="8">
        <f t="shared" si="0"/>
        <v>0.7477199039670942</v>
      </c>
      <c r="J7" s="8">
        <f t="shared" si="0"/>
        <v>0.70548328718690567</v>
      </c>
      <c r="K7" s="8">
        <f t="shared" si="0"/>
        <v>0.66563249936161284</v>
      </c>
      <c r="L7" s="8">
        <f t="shared" si="0"/>
        <v>0.62803277165232785</v>
      </c>
      <c r="M7" s="8">
        <f t="shared" si="0"/>
        <v>0.59255694793686564</v>
      </c>
    </row>
    <row r="9" spans="1:21" ht="15.75">
      <c r="A9"/>
      <c r="B9" s="20" t="s">
        <v>414</v>
      </c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</row>
    <row r="10" spans="1:21" ht="15">
      <c r="A10"/>
    </row>
    <row r="11" spans="1:21" ht="15.75">
      <c r="A11"/>
      <c r="B11" s="43" t="s">
        <v>189</v>
      </c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</row>
    <row r="12" spans="1:21" ht="15">
      <c r="A12"/>
    </row>
    <row r="13" spans="1:21" ht="15.75">
      <c r="A13"/>
      <c r="B13" s="46" t="s">
        <v>189</v>
      </c>
      <c r="C13" s="46"/>
      <c r="D13" s="46">
        <f>D$6</f>
        <v>2023</v>
      </c>
      <c r="E13" s="46">
        <f t="shared" ref="E13:M13" si="1">E$6</f>
        <v>2024</v>
      </c>
      <c r="F13" s="46">
        <f t="shared" si="1"/>
        <v>2025</v>
      </c>
      <c r="G13" s="46">
        <f t="shared" si="1"/>
        <v>2026</v>
      </c>
      <c r="H13" s="46">
        <f t="shared" si="1"/>
        <v>2027</v>
      </c>
      <c r="I13" s="46">
        <f t="shared" si="1"/>
        <v>2028</v>
      </c>
      <c r="J13" s="46">
        <f t="shared" si="1"/>
        <v>2029</v>
      </c>
      <c r="K13" s="46">
        <f t="shared" si="1"/>
        <v>2030</v>
      </c>
      <c r="L13" s="46">
        <f t="shared" si="1"/>
        <v>2031</v>
      </c>
      <c r="M13" s="46">
        <f t="shared" si="1"/>
        <v>2032</v>
      </c>
    </row>
    <row r="14" spans="1:21" ht="15">
      <c r="A14"/>
      <c r="B14" s="27" t="s">
        <v>184</v>
      </c>
      <c r="C14" s="45"/>
      <c r="D14" s="35">
        <f>(falling_repex_prop * SUM('Allocation of site-spec costs'!C84,'Summary of program costs'!C39)) + 'Allocation of site-spec costs'!C79</f>
        <v>9166234.7388156485</v>
      </c>
      <c r="E14" s="35">
        <f>(falling_repex_prop * SUM('Allocation of site-spec costs'!D84,'Summary of program costs'!D39)) + 'Allocation of site-spec costs'!D79</f>
        <v>8802620.8943325002</v>
      </c>
      <c r="F14" s="35">
        <f>(falling_repex_prop * SUM('Allocation of site-spec costs'!E84,'Summary of program costs'!E39)) + 'Allocation of site-spec costs'!E79</f>
        <v>15050987.795112779</v>
      </c>
      <c r="G14" s="35">
        <f>(falling_repex_prop * SUM('Allocation of site-spec costs'!F84,'Summary of program costs'!F39)) + 'Allocation of site-spec costs'!F79</f>
        <v>12179939.354965076</v>
      </c>
      <c r="H14" s="35">
        <f>(falling_repex_prop * SUM('Allocation of site-spec costs'!G84,'Summary of program costs'!G39)) + 'Allocation of site-spec costs'!G79</f>
        <v>13365887.895179914</v>
      </c>
      <c r="I14" s="35">
        <f>(falling_repex_prop * SUM('Allocation of site-spec costs'!H84,'Summary of program costs'!H39)) + 'Allocation of site-spec costs'!H79</f>
        <v>13717941.366423063</v>
      </c>
      <c r="J14" s="35">
        <f>(falling_repex_prop * SUM('Allocation of site-spec costs'!I84,'Summary of program costs'!I39)) + 'Allocation of site-spec costs'!I79</f>
        <v>12883106.646701917</v>
      </c>
      <c r="K14" s="35">
        <f>(falling_repex_prop * SUM('Allocation of site-spec costs'!J84,'Summary of program costs'!J39)) + 'Allocation of site-spec costs'!J79</f>
        <v>13439572.611676548</v>
      </c>
      <c r="L14" s="35">
        <f>(falling_repex_prop * SUM('Allocation of site-spec costs'!K84,'Summary of program costs'!K39)) + 'Allocation of site-spec costs'!K79</f>
        <v>13439572.611676548</v>
      </c>
      <c r="M14" s="35">
        <f>(falling_repex_prop * SUM('Allocation of site-spec costs'!L84,'Summary of program costs'!L39)) + 'Allocation of site-spec costs'!L79</f>
        <v>13439572.611676548</v>
      </c>
      <c r="N14" s="38"/>
      <c r="O14" s="38"/>
      <c r="P14" s="38"/>
      <c r="Q14" s="38"/>
      <c r="R14" s="38"/>
      <c r="S14" s="38"/>
      <c r="T14" s="38"/>
      <c r="U14" s="38"/>
    </row>
    <row r="15" spans="1:21" ht="15">
      <c r="A15"/>
      <c r="B15" s="27" t="s">
        <v>183</v>
      </c>
      <c r="C15" s="45"/>
      <c r="D15" s="35">
        <f>(falling_repex_prop * SUM('Allocation of site-spec costs'!C85,'Summary of program costs'!C40)) + 'Allocation of site-spec costs'!C80</f>
        <v>1069929.1375523263</v>
      </c>
      <c r="E15" s="35">
        <f>(falling_repex_prop * SUM('Allocation of site-spec costs'!D85,'Summary of program costs'!D40)) + 'Allocation of site-spec costs'!D80</f>
        <v>1114699.132304505</v>
      </c>
      <c r="F15" s="35">
        <f>(falling_repex_prop * SUM('Allocation of site-spec costs'!E85,'Summary of program costs'!E40)) + 'Allocation of site-spec costs'!E80</f>
        <v>1457969.7382260824</v>
      </c>
      <c r="G15" s="35">
        <f>(falling_repex_prop * SUM('Allocation of site-spec costs'!F85,'Summary of program costs'!F40)) + 'Allocation of site-spec costs'!F80</f>
        <v>1070179.7228310225</v>
      </c>
      <c r="H15" s="35">
        <f>(falling_repex_prop * SUM('Allocation of site-spec costs'!G85,'Summary of program costs'!G40)) + 'Allocation of site-spec costs'!G80</f>
        <v>1234592.3925959207</v>
      </c>
      <c r="I15" s="35">
        <f>(falling_repex_prop * SUM('Allocation of site-spec costs'!H85,'Summary of program costs'!H40)) + 'Allocation of site-spec costs'!H80</f>
        <v>1280745.5811533632</v>
      </c>
      <c r="J15" s="35">
        <f>(falling_repex_prop * SUM('Allocation of site-spec costs'!I85,'Summary of program costs'!I40)) + 'Allocation of site-spec costs'!I80</f>
        <v>1154392.2510218534</v>
      </c>
      <c r="K15" s="35">
        <f>(falling_repex_prop * SUM('Allocation of site-spec costs'!J85,'Summary of program costs'!J40)) + 'Allocation of site-spec costs'!J80</f>
        <v>1239575.9371656487</v>
      </c>
      <c r="L15" s="35">
        <f>(falling_repex_prop * SUM('Allocation of site-spec costs'!K85,'Summary of program costs'!K40)) + 'Allocation of site-spec costs'!K80</f>
        <v>1239575.9371656487</v>
      </c>
      <c r="M15" s="35">
        <f>(falling_repex_prop * SUM('Allocation of site-spec costs'!L85,'Summary of program costs'!L40)) + 'Allocation of site-spec costs'!L80</f>
        <v>1239575.9371656487</v>
      </c>
      <c r="N15" s="38"/>
      <c r="O15" s="38"/>
      <c r="P15" s="38"/>
      <c r="Q15" s="38"/>
      <c r="R15" s="38"/>
      <c r="S15" s="38"/>
      <c r="T15" s="38"/>
      <c r="U15" s="38"/>
    </row>
    <row r="16" spans="1:21" ht="15">
      <c r="A16"/>
      <c r="B16" s="27" t="s">
        <v>192</v>
      </c>
      <c r="C16" s="45"/>
      <c r="D16" s="35">
        <f>(falling_repex_prop * SUM('Allocation of site-spec costs'!C86,'Summary of program costs'!C41)) + 'Allocation of site-spec costs'!C81</f>
        <v>1186838.5997009266</v>
      </c>
      <c r="E16" s="35">
        <f>(falling_repex_prop * SUM('Allocation of site-spec costs'!D86,'Summary of program costs'!D41)) + 'Allocation of site-spec costs'!D81</f>
        <v>1088133.8813663106</v>
      </c>
      <c r="F16" s="35">
        <f>(falling_repex_prop * SUM('Allocation of site-spec costs'!E86,'Summary of program costs'!E41)) + 'Allocation of site-spec costs'!E81</f>
        <v>1566020.644047929</v>
      </c>
      <c r="G16" s="35">
        <f>(falling_repex_prop * SUM('Allocation of site-spec costs'!F86,'Summary of program costs'!F41)) + 'Allocation of site-spec costs'!F81</f>
        <v>704854.66014257376</v>
      </c>
      <c r="H16" s="35">
        <f>(falling_repex_prop * SUM('Allocation of site-spec costs'!G86,'Summary of program costs'!G41)) + 'Allocation of site-spec costs'!G81</f>
        <v>975939.97961084638</v>
      </c>
      <c r="I16" s="35">
        <f>(falling_repex_prop * SUM('Allocation of site-spec costs'!H86,'Summary of program costs'!H41)) + 'Allocation of site-spec costs'!H81</f>
        <v>1048661.8430763376</v>
      </c>
      <c r="J16" s="35">
        <f>(falling_repex_prop * SUM('Allocation of site-spec costs'!I86,'Summary of program costs'!I41)) + 'Allocation of site-spec costs'!I81</f>
        <v>892006.24291593279</v>
      </c>
      <c r="K16" s="35">
        <f>(falling_repex_prop * SUM('Allocation of site-spec costs'!J86,'Summary of program costs'!J41)) + 'Allocation of site-spec costs'!J81</f>
        <v>1037496.673958724</v>
      </c>
      <c r="L16" s="35">
        <f>(falling_repex_prop * SUM('Allocation of site-spec costs'!K86,'Summary of program costs'!K41)) + 'Allocation of site-spec costs'!K81</f>
        <v>1037496.673958724</v>
      </c>
      <c r="M16" s="35">
        <f>(falling_repex_prop * SUM('Allocation of site-spec costs'!L86,'Summary of program costs'!L41)) + 'Allocation of site-spec costs'!L81</f>
        <v>1037496.673958724</v>
      </c>
      <c r="N16" s="38"/>
      <c r="O16" s="38"/>
      <c r="P16" s="38"/>
      <c r="Q16" s="38"/>
      <c r="R16" s="38"/>
      <c r="S16" s="38"/>
      <c r="T16" s="38"/>
      <c r="U16" s="38"/>
    </row>
    <row r="17" spans="1:20" ht="15">
      <c r="A17"/>
    </row>
    <row r="18" spans="1:20" ht="15.75">
      <c r="A18"/>
      <c r="B18" s="46" t="s">
        <v>350</v>
      </c>
      <c r="C18" s="46"/>
      <c r="D18" s="46">
        <f>D$6</f>
        <v>2023</v>
      </c>
      <c r="E18" s="46">
        <f t="shared" ref="E18:M18" si="2">E$6</f>
        <v>2024</v>
      </c>
      <c r="F18" s="46">
        <f t="shared" si="2"/>
        <v>2025</v>
      </c>
      <c r="G18" s="46">
        <f t="shared" si="2"/>
        <v>2026</v>
      </c>
      <c r="H18" s="46">
        <f t="shared" si="2"/>
        <v>2027</v>
      </c>
      <c r="I18" s="46">
        <f t="shared" si="2"/>
        <v>2028</v>
      </c>
      <c r="J18" s="46">
        <f t="shared" si="2"/>
        <v>2029</v>
      </c>
      <c r="K18" s="46">
        <f t="shared" si="2"/>
        <v>2030</v>
      </c>
      <c r="L18" s="46">
        <f t="shared" si="2"/>
        <v>2031</v>
      </c>
      <c r="M18" s="46">
        <f t="shared" si="2"/>
        <v>2032</v>
      </c>
    </row>
    <row r="19" spans="1:20" ht="15">
      <c r="A19"/>
      <c r="B19" s="27" t="s">
        <v>184</v>
      </c>
      <c r="C19" s="45"/>
      <c r="D19" s="40">
        <f t="shared" ref="D19:M19" si="3">-PMT(discount_rate, asset_life,D14)</f>
        <v>608299.78365639329</v>
      </c>
      <c r="E19" s="40">
        <f t="shared" si="3"/>
        <v>584169.24050142406</v>
      </c>
      <c r="F19" s="40">
        <f t="shared" si="3"/>
        <v>998830.25914794381</v>
      </c>
      <c r="G19" s="40">
        <f t="shared" si="3"/>
        <v>808298.57468068239</v>
      </c>
      <c r="H19" s="40">
        <f t="shared" si="3"/>
        <v>887001.800268544</v>
      </c>
      <c r="I19" s="40">
        <f t="shared" si="3"/>
        <v>910365.16117897606</v>
      </c>
      <c r="J19" s="40">
        <f t="shared" si="3"/>
        <v>854962.9383617111</v>
      </c>
      <c r="K19" s="40">
        <f t="shared" si="3"/>
        <v>891891.74672757136</v>
      </c>
      <c r="L19" s="40">
        <f t="shared" si="3"/>
        <v>891891.74672757136</v>
      </c>
      <c r="M19" s="40">
        <f t="shared" si="3"/>
        <v>891891.74672757136</v>
      </c>
      <c r="N19" s="38"/>
      <c r="O19" s="38"/>
      <c r="P19" s="38"/>
      <c r="Q19" s="38"/>
      <c r="R19" s="38"/>
    </row>
    <row r="20" spans="1:20" ht="15">
      <c r="A20"/>
      <c r="B20" s="27" t="s">
        <v>183</v>
      </c>
      <c r="C20" s="45"/>
      <c r="D20" s="40">
        <f t="shared" ref="D20:M20" si="4">-PMT(discount_rate, asset_life,D15)</f>
        <v>71003.81797388324</v>
      </c>
      <c r="E20" s="40">
        <f t="shared" si="4"/>
        <v>73974.893764330103</v>
      </c>
      <c r="F20" s="40">
        <f t="shared" si="4"/>
        <v>96755.396475378351</v>
      </c>
      <c r="G20" s="40">
        <f t="shared" si="4"/>
        <v>71020.447590641023</v>
      </c>
      <c r="H20" s="40">
        <f t="shared" si="4"/>
        <v>81931.38259264818</v>
      </c>
      <c r="I20" s="40">
        <f t="shared" si="4"/>
        <v>84994.251416600266</v>
      </c>
      <c r="J20" s="40">
        <f t="shared" si="4"/>
        <v>76609.052305586316</v>
      </c>
      <c r="K20" s="40">
        <f t="shared" si="4"/>
        <v>82262.106076170836</v>
      </c>
      <c r="L20" s="40">
        <f t="shared" si="4"/>
        <v>82262.106076170836</v>
      </c>
      <c r="M20" s="40">
        <f t="shared" si="4"/>
        <v>82262.106076170836</v>
      </c>
      <c r="N20" s="38"/>
      <c r="O20" s="38"/>
      <c r="P20" s="38"/>
      <c r="Q20" s="38"/>
      <c r="R20" s="38"/>
    </row>
    <row r="21" spans="1:20" ht="15">
      <c r="A21"/>
      <c r="B21" s="27" t="s">
        <v>192</v>
      </c>
      <c r="C21" s="45"/>
      <c r="D21" s="40">
        <f t="shared" ref="D21:M21" si="5">-PMT(discount_rate, asset_life,D16)</f>
        <v>78762.292697558893</v>
      </c>
      <c r="E21" s="40">
        <f t="shared" si="5"/>
        <v>72211.941269774048</v>
      </c>
      <c r="F21" s="40">
        <f t="shared" si="5"/>
        <v>103925.98990966773</v>
      </c>
      <c r="G21" s="40">
        <f t="shared" si="5"/>
        <v>46776.342684993018</v>
      </c>
      <c r="H21" s="40">
        <f t="shared" si="5"/>
        <v>64766.405768003373</v>
      </c>
      <c r="I21" s="40">
        <f t="shared" si="5"/>
        <v>69592.454311776964</v>
      </c>
      <c r="J21" s="40">
        <f t="shared" si="5"/>
        <v>59196.302521925521</v>
      </c>
      <c r="K21" s="40">
        <f t="shared" si="5"/>
        <v>68851.499039273316</v>
      </c>
      <c r="L21" s="40">
        <f t="shared" si="5"/>
        <v>68851.499039273316</v>
      </c>
      <c r="M21" s="40">
        <f t="shared" si="5"/>
        <v>68851.499039273316</v>
      </c>
      <c r="N21" s="38"/>
      <c r="O21" s="38"/>
      <c r="P21" s="38"/>
      <c r="Q21" s="38"/>
      <c r="R21" s="38"/>
    </row>
    <row r="22" spans="1:20" ht="15">
      <c r="A22"/>
    </row>
    <row r="23" spans="1:20" ht="15.75">
      <c r="A23"/>
      <c r="B23" s="46" t="s">
        <v>351</v>
      </c>
      <c r="C23" s="46"/>
      <c r="D23" s="46">
        <f>D$6</f>
        <v>2023</v>
      </c>
      <c r="E23" s="46">
        <f t="shared" ref="E23:M23" si="6">E$6</f>
        <v>2024</v>
      </c>
      <c r="F23" s="46">
        <f t="shared" si="6"/>
        <v>2025</v>
      </c>
      <c r="G23" s="46">
        <f t="shared" si="6"/>
        <v>2026</v>
      </c>
      <c r="H23" s="46">
        <f t="shared" si="6"/>
        <v>2027</v>
      </c>
      <c r="I23" s="46">
        <f t="shared" si="6"/>
        <v>2028</v>
      </c>
      <c r="J23" s="46">
        <f t="shared" si="6"/>
        <v>2029</v>
      </c>
      <c r="K23" s="46">
        <f t="shared" si="6"/>
        <v>2030</v>
      </c>
      <c r="L23" s="46">
        <f t="shared" si="6"/>
        <v>2031</v>
      </c>
      <c r="M23" s="46">
        <f t="shared" si="6"/>
        <v>2032</v>
      </c>
    </row>
    <row r="24" spans="1:20" ht="15">
      <c r="A24"/>
      <c r="B24" s="27" t="s">
        <v>184</v>
      </c>
      <c r="C24" s="45"/>
      <c r="D24" s="40">
        <f>-PMT(discount_rate, asset_life, 'Capitalised OH forecast'!C$9 * D14)</f>
        <v>230632.85947974506</v>
      </c>
      <c r="E24" s="40">
        <f>-PMT(discount_rate, asset_life, 'Capitalised OH forecast'!D$9 * E14)</f>
        <v>227571.47149469485</v>
      </c>
      <c r="F24" s="40">
        <f>-PMT(discount_rate, asset_life, 'Capitalised OH forecast'!E$9 * F14)</f>
        <v>333269.96183367964</v>
      </c>
      <c r="G24" s="40">
        <f>-PMT(discount_rate, asset_life, 'Capitalised OH forecast'!F$9 * G14)</f>
        <v>283067.4967454648</v>
      </c>
      <c r="H24" s="40">
        <f>-PMT(discount_rate, asset_life, 'Capitalised OH forecast'!G$9 * H14)</f>
        <v>349207.33789307636</v>
      </c>
      <c r="I24" s="40">
        <f>-PMT(discount_rate, asset_life, 'Capitalised OH forecast'!H$9 * I14)</f>
        <v>377272.93959386117</v>
      </c>
      <c r="J24" s="40">
        <f>-PMT(discount_rate, asset_life, 'Capitalised OH forecast'!I$9 * J14)</f>
        <v>388463.59277810709</v>
      </c>
      <c r="K24" s="40">
        <f>-PMT(discount_rate, asset_life, 'Capitalised OH forecast'!J$9 * K14)</f>
        <v>342202.22114499938</v>
      </c>
      <c r="L24" s="40">
        <f>-PMT(discount_rate, asset_life, 'Capitalised OH forecast'!K$9 * L14)</f>
        <v>342202.22114499938</v>
      </c>
      <c r="M24" s="40">
        <f>-PMT(discount_rate, asset_life, 'Capitalised OH forecast'!L$9 * M14)</f>
        <v>342202.22114499938</v>
      </c>
      <c r="N24" s="48"/>
      <c r="O24" s="48"/>
      <c r="P24" s="48"/>
      <c r="Q24" s="48"/>
      <c r="R24" s="48"/>
      <c r="S24" s="48"/>
    </row>
    <row r="25" spans="1:20" ht="15">
      <c r="A25"/>
      <c r="B25" s="27" t="s">
        <v>183</v>
      </c>
      <c r="C25" s="45"/>
      <c r="D25" s="40">
        <f>-PMT(discount_rate, asset_life, 'Capitalised OH forecast'!C$9 * D15)</f>
        <v>26920.630276840806</v>
      </c>
      <c r="E25" s="40">
        <f>-PMT(discount_rate, asset_life, 'Capitalised OH forecast'!D$9 * E15)</f>
        <v>28817.976470589758</v>
      </c>
      <c r="F25" s="40">
        <f>-PMT(discount_rate, asset_life, 'Capitalised OH forecast'!E$9 * F15)</f>
        <v>32283.430538096818</v>
      </c>
      <c r="G25" s="40">
        <f>-PMT(discount_rate, asset_life, 'Capitalised OH forecast'!F$9 * G15)</f>
        <v>24871.478123250603</v>
      </c>
      <c r="H25" s="40">
        <f>-PMT(discount_rate, asset_life, 'Capitalised OH forecast'!G$9 * H15)</f>
        <v>32255.898462005011</v>
      </c>
      <c r="I25" s="40">
        <f>-PMT(discount_rate, asset_life, 'Capitalised OH forecast'!H$9 * I15)</f>
        <v>35223.262541146789</v>
      </c>
      <c r="J25" s="40">
        <f>-PMT(discount_rate, asset_life, 'Capitalised OH forecast'!I$9 * J15)</f>
        <v>34808.324855554652</v>
      </c>
      <c r="K25" s="40">
        <f>-PMT(discount_rate, asset_life, 'Capitalised OH forecast'!J$9 * K15)</f>
        <v>31562.435148230743</v>
      </c>
      <c r="L25" s="40">
        <f>-PMT(discount_rate, asset_life, 'Capitalised OH forecast'!K$9 * L15)</f>
        <v>31562.435148230743</v>
      </c>
      <c r="M25" s="40">
        <f>-PMT(discount_rate, asset_life, 'Capitalised OH forecast'!L$9 * M15)</f>
        <v>31562.435148230743</v>
      </c>
      <c r="N25" s="48"/>
      <c r="O25" s="48"/>
      <c r="P25" s="48"/>
      <c r="Q25" s="48"/>
      <c r="R25" s="48"/>
      <c r="S25" s="48"/>
    </row>
    <row r="26" spans="1:20" ht="15">
      <c r="A26"/>
      <c r="B26" s="27" t="s">
        <v>192</v>
      </c>
      <c r="C26" s="45"/>
      <c r="D26" s="40">
        <f>-PMT(discount_rate, asset_life, 'Capitalised OH forecast'!C$9 * D16)</f>
        <v>29862.204906322157</v>
      </c>
      <c r="E26" s="40">
        <f>-PMT(discount_rate, asset_life, 'Capitalised OH forecast'!D$9 * E16)</f>
        <v>28131.193145577647</v>
      </c>
      <c r="F26" s="40">
        <f>-PMT(discount_rate, asset_life, 'Capitalised OH forecast'!E$9 * F16)</f>
        <v>34675.972592448503</v>
      </c>
      <c r="G26" s="40">
        <f>-PMT(discount_rate, asset_life, 'Capitalised OH forecast'!F$9 * G16)</f>
        <v>16381.152516543527</v>
      </c>
      <c r="H26" s="40">
        <f>-PMT(discount_rate, asset_life, 'Capitalised OH forecast'!G$9 * H16)</f>
        <v>25498.149086394038</v>
      </c>
      <c r="I26" s="40">
        <f>-PMT(discount_rate, asset_life, 'Capitalised OH forecast'!H$9 * I16)</f>
        <v>28840.45977523279</v>
      </c>
      <c r="J26" s="40">
        <f>-PMT(discount_rate, asset_life, 'Capitalised OH forecast'!I$9 * J16)</f>
        <v>26896.614256649922</v>
      </c>
      <c r="K26" s="40">
        <f>-PMT(discount_rate, asset_life, 'Capitalised OH forecast'!J$9 * K16)</f>
        <v>26417.0354606935</v>
      </c>
      <c r="L26" s="40">
        <f>-PMT(discount_rate, asset_life, 'Capitalised OH forecast'!K$9 * L16)</f>
        <v>26417.0354606935</v>
      </c>
      <c r="M26" s="40">
        <f>-PMT(discount_rate, asset_life, 'Capitalised OH forecast'!L$9 * M16)</f>
        <v>26417.0354606935</v>
      </c>
      <c r="N26" s="48"/>
      <c r="O26" s="48"/>
      <c r="P26" s="48"/>
      <c r="Q26" s="48"/>
      <c r="R26" s="48"/>
      <c r="S26" s="48"/>
    </row>
    <row r="27" spans="1:20" ht="15">
      <c r="A27"/>
    </row>
    <row r="28" spans="1:20" ht="15.75">
      <c r="A28"/>
      <c r="B28" s="46" t="s">
        <v>352</v>
      </c>
      <c r="C28" s="46" t="s">
        <v>268</v>
      </c>
      <c r="D28" s="46">
        <f>D$6</f>
        <v>2023</v>
      </c>
      <c r="E28" s="46">
        <f t="shared" ref="E28:M28" si="7">E$6</f>
        <v>2024</v>
      </c>
      <c r="F28" s="46">
        <f t="shared" si="7"/>
        <v>2025</v>
      </c>
      <c r="G28" s="46">
        <f t="shared" si="7"/>
        <v>2026</v>
      </c>
      <c r="H28" s="46">
        <f t="shared" si="7"/>
        <v>2027</v>
      </c>
      <c r="I28" s="46">
        <f t="shared" si="7"/>
        <v>2028</v>
      </c>
      <c r="J28" s="46">
        <f t="shared" si="7"/>
        <v>2029</v>
      </c>
      <c r="K28" s="46">
        <f t="shared" si="7"/>
        <v>2030</v>
      </c>
      <c r="L28" s="46">
        <f t="shared" si="7"/>
        <v>2031</v>
      </c>
      <c r="M28" s="46">
        <f t="shared" si="7"/>
        <v>2032</v>
      </c>
    </row>
    <row r="29" spans="1:20" ht="15">
      <c r="A29"/>
      <c r="B29" s="27" t="s">
        <v>184</v>
      </c>
      <c r="C29" s="31">
        <f>SUMPRODUCT($D$7:$M$7,D29:M29)</f>
        <v>42503494.205485858</v>
      </c>
      <c r="D29" s="40">
        <f>SUM($D19:D19,$D24:D24)</f>
        <v>838932.64313613833</v>
      </c>
      <c r="E29" s="40">
        <f>SUM($D19:E19,$D24:E24)</f>
        <v>1650673.3551322576</v>
      </c>
      <c r="F29" s="40">
        <f>SUM($D19:F19,$D24:F24)</f>
        <v>2982773.5761138806</v>
      </c>
      <c r="G29" s="40">
        <f>SUM($D19:G19,$D24:G24)</f>
        <v>4074139.6475400277</v>
      </c>
      <c r="H29" s="40">
        <f>SUM($D19:H19,$D24:H24)</f>
        <v>5310348.7857016483</v>
      </c>
      <c r="I29" s="40">
        <f>SUM($D19:I19,$D24:I24)</f>
        <v>6597986.8864744855</v>
      </c>
      <c r="J29" s="40">
        <f>SUM($D19:J19,$D24:J24)</f>
        <v>7841413.4176143035</v>
      </c>
      <c r="K29" s="40">
        <f>SUM($D19:K19,$D24:K24)</f>
        <v>9075507.3854868747</v>
      </c>
      <c r="L29" s="40">
        <f>SUM($D19:L19,$D24:L24)</f>
        <v>10309601.353359446</v>
      </c>
      <c r="M29" s="40">
        <f>SUM($D19:M19,$D24:M24)</f>
        <v>11543695.321232017</v>
      </c>
      <c r="N29" s="38"/>
      <c r="O29" s="38"/>
      <c r="P29" s="38"/>
      <c r="Q29" s="38"/>
      <c r="R29" s="38"/>
      <c r="S29" s="38"/>
      <c r="T29" s="38"/>
    </row>
    <row r="30" spans="1:20" ht="15">
      <c r="A30"/>
      <c r="B30" s="27" t="s">
        <v>183</v>
      </c>
      <c r="C30" s="31">
        <f t="shared" ref="C30:C31" si="8">SUMPRODUCT($D$7:$M$7,D30:M30)</f>
        <v>4280221.7608485771</v>
      </c>
      <c r="D30" s="40">
        <f>SUM($D20:D20,$D25:D25)</f>
        <v>97924.448250724046</v>
      </c>
      <c r="E30" s="40">
        <f>SUM($D20:E20,$D25:E25)</f>
        <v>200717.31848564389</v>
      </c>
      <c r="F30" s="40">
        <f>SUM($D20:F20,$D25:F25)</f>
        <v>329756.14549911907</v>
      </c>
      <c r="G30" s="40">
        <f>SUM($D20:G20,$D25:G25)</f>
        <v>425648.0712130107</v>
      </c>
      <c r="H30" s="40">
        <f>SUM($D20:H20,$D25:H25)</f>
        <v>539835.35226766381</v>
      </c>
      <c r="I30" s="40">
        <f>SUM($D20:I20,$D25:I25)</f>
        <v>660052.86622541095</v>
      </c>
      <c r="J30" s="40">
        <f>SUM($D20:J20,$D25:J25)</f>
        <v>771470.24338655185</v>
      </c>
      <c r="K30" s="40">
        <f>SUM($D20:K20,$D25:K25)</f>
        <v>885294.78461095341</v>
      </c>
      <c r="L30" s="40">
        <f>SUM($D20:L20,$D25:L25)</f>
        <v>999119.32583535498</v>
      </c>
      <c r="M30" s="40">
        <f>SUM($D20:M20,$D25:M25)</f>
        <v>1112943.8670597565</v>
      </c>
      <c r="N30" s="38"/>
      <c r="O30" s="38"/>
      <c r="P30" s="38"/>
      <c r="Q30" s="38"/>
      <c r="R30" s="38"/>
      <c r="S30" s="38"/>
      <c r="T30" s="38"/>
    </row>
    <row r="31" spans="1:20" ht="15">
      <c r="A31"/>
      <c r="B31" s="27" t="s">
        <v>192</v>
      </c>
      <c r="C31" s="31">
        <f t="shared" si="8"/>
        <v>3934505.4914610879</v>
      </c>
      <c r="D31" s="40">
        <f>SUM($D21:D21,$D26:D26)</f>
        <v>108624.49760388106</v>
      </c>
      <c r="E31" s="40">
        <f>SUM($D21:E21,$D26:E26)</f>
        <v>208967.63201923273</v>
      </c>
      <c r="F31" s="40">
        <f>SUM($D21:F21,$D26:F26)</f>
        <v>347569.59452134895</v>
      </c>
      <c r="G31" s="40">
        <f>SUM($D21:G21,$D26:G26)</f>
        <v>410727.08972288552</v>
      </c>
      <c r="H31" s="40">
        <f>SUM($D21:H21,$D26:H26)</f>
        <v>500991.64457728295</v>
      </c>
      <c r="I31" s="40">
        <f>SUM($D21:I21,$D26:I26)</f>
        <v>599424.55866429268</v>
      </c>
      <c r="J31" s="40">
        <f>SUM($D21:J21,$D26:J26)</f>
        <v>685517.47544286819</v>
      </c>
      <c r="K31" s="40">
        <f>SUM($D21:K21,$D26:K26)</f>
        <v>780786.00994283508</v>
      </c>
      <c r="L31" s="40">
        <f>SUM($D21:L21,$D26:L26)</f>
        <v>876054.54444280197</v>
      </c>
      <c r="M31" s="40">
        <f>SUM($D21:M21,$D26:M26)</f>
        <v>971323.07894276886</v>
      </c>
      <c r="N31" s="38"/>
      <c r="O31" s="38"/>
      <c r="P31" s="38"/>
      <c r="Q31" s="38"/>
      <c r="R31" s="38"/>
      <c r="S31" s="38"/>
      <c r="T31" s="38"/>
    </row>
    <row r="32" spans="1:20" ht="15">
      <c r="A32"/>
    </row>
    <row r="33" spans="1:19" ht="15.75">
      <c r="A33"/>
      <c r="B33" s="43" t="s">
        <v>276</v>
      </c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</row>
    <row r="34" spans="1:19" ht="15">
      <c r="A34"/>
    </row>
    <row r="35" spans="1:19" ht="15.75">
      <c r="A35"/>
      <c r="B35" s="46" t="s">
        <v>357</v>
      </c>
      <c r="C35" s="46"/>
      <c r="D35" s="46">
        <f>D$6</f>
        <v>2023</v>
      </c>
      <c r="E35" s="46">
        <f t="shared" ref="E35:M35" si="9">E$6</f>
        <v>2024</v>
      </c>
      <c r="F35" s="46">
        <f t="shared" si="9"/>
        <v>2025</v>
      </c>
      <c r="G35" s="46">
        <f t="shared" si="9"/>
        <v>2026</v>
      </c>
      <c r="H35" s="46">
        <f t="shared" si="9"/>
        <v>2027</v>
      </c>
      <c r="I35" s="46">
        <f t="shared" si="9"/>
        <v>2028</v>
      </c>
      <c r="J35" s="46">
        <f t="shared" si="9"/>
        <v>2029</v>
      </c>
      <c r="K35" s="46">
        <f t="shared" si="9"/>
        <v>2030</v>
      </c>
      <c r="L35" s="46">
        <f t="shared" si="9"/>
        <v>2031</v>
      </c>
      <c r="M35" s="46">
        <f t="shared" si="9"/>
        <v>2032</v>
      </c>
    </row>
    <row r="36" spans="1:19" ht="15">
      <c r="A36"/>
      <c r="B36" s="27" t="s">
        <v>184</v>
      </c>
      <c r="C36" s="45"/>
      <c r="D36" s="40">
        <f>opex_proportion * ( (1+'Capitalised OH forecast'!C$9) * D14)</f>
        <v>303603.9014446353</v>
      </c>
      <c r="E36" s="40">
        <f>opex_proportion * ( (1+'Capitalised OH forecast'!D$9) * E14)</f>
        <v>293763.33027427003</v>
      </c>
      <c r="F36" s="40">
        <f>opex_proportion * ( (1+'Capitalised OH forecast'!E$9) * F14)</f>
        <v>482077.82533460483</v>
      </c>
      <c r="G36" s="40">
        <f>opex_proportion * ( (1+'Capitalised OH forecast'!F$9) * G14)</f>
        <v>394957.80728073762</v>
      </c>
      <c r="H36" s="40">
        <f>opex_proportion * ( (1+'Capitalised OH forecast'!G$9) * H14)</f>
        <v>447375.50793630659</v>
      </c>
      <c r="I36" s="40">
        <f>opex_proportion * ( (1+'Capitalised OH forecast'!H$9) * I14)</f>
        <v>465987.29259359027</v>
      </c>
      <c r="J36" s="40">
        <f>opex_proportion * ( (1+'Capitalised OH forecast'!I$9) * J14)</f>
        <v>449987.43236715073</v>
      </c>
      <c r="K36" s="40">
        <f>opex_proportion * ( (1+'Capitalised OH forecast'!J$9) * K14)</f>
        <v>446610.04248776386</v>
      </c>
      <c r="L36" s="40">
        <f>opex_proportion * ( (1+'Capitalised OH forecast'!K$9) * L14)</f>
        <v>446610.04248776386</v>
      </c>
      <c r="M36" s="40">
        <f>opex_proportion * ( (1+'Capitalised OH forecast'!L$9) * M14)</f>
        <v>446610.04248776386</v>
      </c>
    </row>
    <row r="37" spans="1:19" ht="15">
      <c r="A37"/>
      <c r="B37" s="27" t="s">
        <v>183</v>
      </c>
      <c r="C37" s="45"/>
      <c r="D37" s="40">
        <f>opex_proportion * ( (1+'Capitalised OH forecast'!C$9) * D15)</f>
        <v>35438.178236329062</v>
      </c>
      <c r="E37" s="40">
        <f>opex_proportion * ( (1+'Capitalised OH forecast'!D$9) * E15)</f>
        <v>37200.026366061233</v>
      </c>
      <c r="F37" s="40">
        <f>opex_proportion * ( (1+'Capitalised OH forecast'!E$9) * F15)</f>
        <v>46698.255979977446</v>
      </c>
      <c r="G37" s="40">
        <f>opex_proportion * ( (1+'Capitalised OH forecast'!F$9) * G15)</f>
        <v>34702.622435746947</v>
      </c>
      <c r="H37" s="40">
        <f>opex_proportion * ( (1+'Capitalised OH forecast'!G$9) * H15)</f>
        <v>41323.584565682555</v>
      </c>
      <c r="I37" s="40">
        <f>opex_proportion * ( (1+'Capitalised OH forecast'!H$9) * I15)</f>
        <v>43505.884004115549</v>
      </c>
      <c r="J37" s="40">
        <f>opex_proportion * ( (1+'Capitalised OH forecast'!I$9) * J15)</f>
        <v>40321.175569468855</v>
      </c>
      <c r="K37" s="40">
        <f>opex_proportion * ( (1+'Capitalised OH forecast'!J$9) * K15)</f>
        <v>41192.311538491638</v>
      </c>
      <c r="L37" s="40">
        <f>opex_proportion * ( (1+'Capitalised OH forecast'!K$9) * L15)</f>
        <v>41192.311538491638</v>
      </c>
      <c r="M37" s="40">
        <f>opex_proportion * ( (1+'Capitalised OH forecast'!L$9) * M15)</f>
        <v>41192.311538491638</v>
      </c>
    </row>
    <row r="38" spans="1:19" ht="15">
      <c r="A38"/>
      <c r="B38" s="27" t="s">
        <v>192</v>
      </c>
      <c r="C38" s="45"/>
      <c r="D38" s="40">
        <f>opex_proportion * ( (1+'Capitalised OH forecast'!C$9) * D16)</f>
        <v>39310.451839993621</v>
      </c>
      <c r="E38" s="40">
        <f>opex_proportion * ( (1+'Capitalised OH forecast'!D$9) * E16)</f>
        <v>36313.483973874369</v>
      </c>
      <c r="F38" s="40">
        <f>opex_proportion * ( (1+'Capitalised OH forecast'!E$9) * F16)</f>
        <v>50159.088346139069</v>
      </c>
      <c r="G38" s="40">
        <f>opex_proportion * ( (1+'Capitalised OH forecast'!F$9) * G16)</f>
        <v>22856.259206909548</v>
      </c>
      <c r="H38" s="40">
        <f>opex_proportion * ( (1+'Capitalised OH forecast'!G$9) * H16)</f>
        <v>32666.115975071476</v>
      </c>
      <c r="I38" s="40">
        <f>opex_proportion * ( (1+'Capitalised OH forecast'!H$9) * I16)</f>
        <v>35622.188493780195</v>
      </c>
      <c r="J38" s="40">
        <f>opex_proportion * ( (1+'Capitalised OH forecast'!I$9) * J16)</f>
        <v>31156.429106171068</v>
      </c>
      <c r="K38" s="40">
        <f>opex_proportion * ( (1+'Capitalised OH forecast'!J$9) * K16)</f>
        <v>34477.021481698524</v>
      </c>
      <c r="L38" s="40">
        <f>opex_proportion * ( (1+'Capitalised OH forecast'!K$9) * L16)</f>
        <v>34477.021481698524</v>
      </c>
      <c r="M38" s="40">
        <f>opex_proportion * ( (1+'Capitalised OH forecast'!L$9) * M16)</f>
        <v>34477.021481698524</v>
      </c>
    </row>
    <row r="39" spans="1:19" ht="15">
      <c r="A39"/>
    </row>
    <row r="40" spans="1:19" ht="15.75">
      <c r="A40"/>
      <c r="B40" s="46" t="s">
        <v>353</v>
      </c>
      <c r="C40" s="46" t="s">
        <v>268</v>
      </c>
      <c r="D40" s="46">
        <f>D$6</f>
        <v>2023</v>
      </c>
      <c r="E40" s="46">
        <f t="shared" ref="E40:M40" si="10">E$6</f>
        <v>2024</v>
      </c>
      <c r="F40" s="46">
        <f t="shared" si="10"/>
        <v>2025</v>
      </c>
      <c r="G40" s="46">
        <f t="shared" si="10"/>
        <v>2026</v>
      </c>
      <c r="H40" s="46">
        <f t="shared" si="10"/>
        <v>2027</v>
      </c>
      <c r="I40" s="46">
        <f t="shared" si="10"/>
        <v>2028</v>
      </c>
      <c r="J40" s="46">
        <f t="shared" si="10"/>
        <v>2029</v>
      </c>
      <c r="K40" s="46">
        <f t="shared" si="10"/>
        <v>2030</v>
      </c>
      <c r="L40" s="46">
        <f t="shared" si="10"/>
        <v>2031</v>
      </c>
      <c r="M40" s="46">
        <f t="shared" si="10"/>
        <v>2032</v>
      </c>
    </row>
    <row r="41" spans="1:19" ht="15">
      <c r="A41"/>
      <c r="B41" s="27" t="s">
        <v>184</v>
      </c>
      <c r="C41" s="31">
        <f t="shared" ref="C41:C43" si="11">SUMPRODUCT($D$7:$M$7,D41:M41)</f>
        <v>15381719.583083274</v>
      </c>
      <c r="D41" s="40">
        <f>SUM($D36:D36)</f>
        <v>303603.9014446353</v>
      </c>
      <c r="E41" s="40">
        <f>SUM($D36:E36)</f>
        <v>597367.23171890527</v>
      </c>
      <c r="F41" s="40">
        <f>SUM($D36:F36)</f>
        <v>1079445.0570535101</v>
      </c>
      <c r="G41" s="40">
        <f>SUM($D36:G36)</f>
        <v>1474402.8643342478</v>
      </c>
      <c r="H41" s="40">
        <f>SUM($D36:H36)</f>
        <v>1921778.3722705543</v>
      </c>
      <c r="I41" s="40">
        <f>SUM($D36:I36)</f>
        <v>2387765.6648641448</v>
      </c>
      <c r="J41" s="40">
        <f>SUM($D36:J36)</f>
        <v>2837753.0972312954</v>
      </c>
      <c r="K41" s="40">
        <f>SUM($D36:K36)</f>
        <v>3284363.1397190592</v>
      </c>
      <c r="L41" s="40">
        <f>SUM($D36:L36)</f>
        <v>3730973.182206823</v>
      </c>
      <c r="M41" s="40">
        <f>SUM($D36:M36)</f>
        <v>4177583.2246945868</v>
      </c>
      <c r="N41" s="38"/>
      <c r="O41" s="38"/>
      <c r="P41" s="38"/>
      <c r="Q41" s="38"/>
      <c r="R41" s="38"/>
      <c r="S41" s="38"/>
    </row>
    <row r="42" spans="1:19" customFormat="1" ht="15">
      <c r="B42" s="27" t="s">
        <v>183</v>
      </c>
      <c r="C42" s="31">
        <f t="shared" si="11"/>
        <v>1548982.550951923</v>
      </c>
      <c r="D42" s="40">
        <f>SUM($D37:D37)</f>
        <v>35438.178236329062</v>
      </c>
      <c r="E42" s="40">
        <f>SUM($D37:E37)</f>
        <v>72638.204602390295</v>
      </c>
      <c r="F42" s="40">
        <f>SUM($D37:F37)</f>
        <v>119336.46058236774</v>
      </c>
      <c r="G42" s="40">
        <f>SUM($D37:G37)</f>
        <v>154039.08301811467</v>
      </c>
      <c r="H42" s="40">
        <f>SUM($D37:H37)</f>
        <v>195362.66758379724</v>
      </c>
      <c r="I42" s="40">
        <f>SUM($D37:I37)</f>
        <v>238868.55158791278</v>
      </c>
      <c r="J42" s="40">
        <f>SUM($D37:J37)</f>
        <v>279189.72715738165</v>
      </c>
      <c r="K42" s="40">
        <f>SUM($D37:K37)</f>
        <v>320382.03869587329</v>
      </c>
      <c r="L42" s="40">
        <f>SUM($D37:L37)</f>
        <v>361574.35023436492</v>
      </c>
      <c r="M42" s="40">
        <f>SUM($D37:M37)</f>
        <v>402766.66177285655</v>
      </c>
      <c r="N42" s="38"/>
      <c r="O42" s="38"/>
      <c r="P42" s="38"/>
      <c r="Q42" s="38"/>
      <c r="R42" s="38"/>
      <c r="S42" s="38"/>
    </row>
    <row r="43" spans="1:19" customFormat="1" ht="15">
      <c r="B43" s="27" t="s">
        <v>192</v>
      </c>
      <c r="C43" s="31">
        <f t="shared" si="11"/>
        <v>1423870.2322959732</v>
      </c>
      <c r="D43" s="40">
        <f>SUM($D38:D38)</f>
        <v>39310.451839993621</v>
      </c>
      <c r="E43" s="40">
        <f>SUM($D38:E38)</f>
        <v>75623.935813867982</v>
      </c>
      <c r="F43" s="40">
        <f>SUM($D38:F38)</f>
        <v>125783.02416000704</v>
      </c>
      <c r="G43" s="40">
        <f>SUM($D38:G38)</f>
        <v>148639.28336691658</v>
      </c>
      <c r="H43" s="40">
        <f>SUM($D38:H38)</f>
        <v>181305.39934198806</v>
      </c>
      <c r="I43" s="40">
        <f>SUM($D38:I38)</f>
        <v>216927.58783576824</v>
      </c>
      <c r="J43" s="40">
        <f>SUM($D38:J38)</f>
        <v>248084.01694193931</v>
      </c>
      <c r="K43" s="40">
        <f>SUM($D38:K38)</f>
        <v>282561.03842363786</v>
      </c>
      <c r="L43" s="40">
        <f>SUM($D38:L38)</f>
        <v>317038.05990533635</v>
      </c>
      <c r="M43" s="40">
        <f>SUM($D38:M38)</f>
        <v>351515.08138703485</v>
      </c>
      <c r="N43" s="38"/>
      <c r="O43" s="38"/>
      <c r="P43" s="38"/>
      <c r="Q43" s="38"/>
      <c r="R43" s="38"/>
      <c r="S43" s="38"/>
    </row>
    <row r="44" spans="1:19" customFormat="1" ht="1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</row>
    <row r="45" spans="1:19" ht="15.75">
      <c r="A45"/>
      <c r="B45" s="43" t="s">
        <v>354</v>
      </c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</row>
    <row r="46" spans="1:19" ht="15">
      <c r="A46"/>
    </row>
    <row r="47" spans="1:19" ht="15.75">
      <c r="A47"/>
      <c r="B47" s="46" t="s">
        <v>346</v>
      </c>
      <c r="C47" s="46" t="s">
        <v>272</v>
      </c>
      <c r="D47" s="46">
        <f>D$6</f>
        <v>2023</v>
      </c>
      <c r="E47" s="46">
        <f t="shared" ref="E47:M47" si="12">E$6</f>
        <v>2024</v>
      </c>
      <c r="F47" s="46">
        <f t="shared" si="12"/>
        <v>2025</v>
      </c>
      <c r="G47" s="46">
        <f t="shared" si="12"/>
        <v>2026</v>
      </c>
      <c r="H47" s="46">
        <f t="shared" si="12"/>
        <v>2027</v>
      </c>
      <c r="I47" s="46">
        <f t="shared" si="12"/>
        <v>2028</v>
      </c>
      <c r="J47" s="46">
        <f t="shared" si="12"/>
        <v>2029</v>
      </c>
      <c r="K47" s="46">
        <f t="shared" si="12"/>
        <v>2030</v>
      </c>
      <c r="L47" s="46">
        <f t="shared" si="12"/>
        <v>2031</v>
      </c>
      <c r="M47" s="46">
        <f t="shared" si="12"/>
        <v>2032</v>
      </c>
    </row>
    <row r="48" spans="1:19" ht="15">
      <c r="A48"/>
      <c r="B48" s="27" t="s">
        <v>184</v>
      </c>
      <c r="C48" s="30">
        <f t="shared" ref="C48:C50" si="13">SUMPRODUCT($D$7:$M$7,D48:M48)</f>
        <v>3940.9170126961581</v>
      </c>
      <c r="D48" s="35">
        <f>SUMIFS('Demand forecast and growth rate'!L$7:L$273,'Demand forecast and growth rate'!$E$7:$E$273, "Steady/falling",'Demand forecast and growth rate'!$C$7:$C$273, "No") * lv_coincident</f>
        <v>512.9007860985829</v>
      </c>
      <c r="E48" s="35">
        <f>SUMIFS('Demand forecast and growth rate'!M$7:M$273,'Demand forecast and growth rate'!$E$7:$E$273, "Steady/falling",'Demand forecast and growth rate'!$C$7:$C$273, "No") * lv_coincident</f>
        <v>497.62505030803572</v>
      </c>
      <c r="F48" s="35">
        <f>SUMIFS('Demand forecast and growth rate'!N$7:N$273,'Demand forecast and growth rate'!$E$7:$E$273, "Steady/falling",'Demand forecast and growth rate'!$C$7:$C$273, "No") * lv_coincident</f>
        <v>532.7425520810757</v>
      </c>
      <c r="G48" s="35">
        <f>SUMIFS('Demand forecast and growth rate'!O$7:O$273,'Demand forecast and growth rate'!$E$7:$E$273, "Steady/falling",'Demand forecast and growth rate'!$C$7:$C$273, "No") * lv_coincident</f>
        <v>504.60684340390509</v>
      </c>
      <c r="H48" s="35">
        <f>SUMIFS('Demand forecast and growth rate'!P$7:P$273,'Demand forecast and growth rate'!$E$7:$E$273, "Steady/falling",'Demand forecast and growth rate'!$C$7:$C$273, "No") * lv_coincident</f>
        <v>502.49005190709511</v>
      </c>
      <c r="I48" s="35">
        <f>SUMIFS('Demand forecast and growth rate'!Q$7:Q$273,'Demand forecast and growth rate'!$E$7:$E$273, "Steady/falling",'Demand forecast and growth rate'!$C$7:$C$273, "No") * lv_coincident</f>
        <v>502.6826753593889</v>
      </c>
      <c r="J48" s="35">
        <f>SUMIFS('Demand forecast and growth rate'!R$7:R$273,'Demand forecast and growth rate'!$E$7:$E$273, "Steady/falling",'Demand forecast and growth rate'!$C$7:$C$273, "No") * lv_coincident</f>
        <v>492.5867944491352</v>
      </c>
      <c r="K48" s="35">
        <f>SUMIFS('Demand forecast and growth rate'!S$7:S$273,'Demand forecast and growth rate'!$E$7:$E$273, "Steady/falling",'Demand forecast and growth rate'!$C$7:$C$273, "No") * lv_coincident</f>
        <v>494.53177761226857</v>
      </c>
      <c r="L48" s="35">
        <f>SUMIFS('Demand forecast and growth rate'!T$7:T$273,'Demand forecast and growth rate'!$E$7:$E$273, "Steady/falling",'Demand forecast and growth rate'!$C$7:$C$273, "No") * lv_coincident</f>
        <v>497.85437187641691</v>
      </c>
      <c r="M48" s="35">
        <f>SUMIFS('Demand forecast and growth rate'!U$7:U$273,'Demand forecast and growth rate'!$E$7:$E$273, "Steady/falling",'Demand forecast and growth rate'!$C$7:$C$273, "No") * lv_coincident</f>
        <v>501.16870573932556</v>
      </c>
    </row>
    <row r="49" spans="1:13" ht="15">
      <c r="A49"/>
      <c r="B49" s="27" t="s">
        <v>183</v>
      </c>
      <c r="C49" s="30">
        <f t="shared" si="13"/>
        <v>4475.7000952670214</v>
      </c>
      <c r="D49" s="35">
        <f>SUMIFS('Demand forecast and growth rate'!L$7:L$273,'Demand forecast and growth rate'!$E$7:$E$273, "Steady/falling",'Demand forecast and growth rate'!$C$7:$C$273, "No") * (lv_coincident + hv_coincident)</f>
        <v>582.50150658042958</v>
      </c>
      <c r="E49" s="35">
        <f>SUMIFS('Demand forecast and growth rate'!M$7:M$273,'Demand forecast and growth rate'!$E$7:$E$273, "Steady/falling",'Demand forecast and growth rate'!$C$7:$C$273, "No") * (lv_coincident + hv_coincident)</f>
        <v>565.15285094704166</v>
      </c>
      <c r="F49" s="35">
        <f>SUMIFS('Demand forecast and growth rate'!N$7:N$273,'Demand forecast and growth rate'!$E$7:$E$273, "Steady/falling",'Demand forecast and growth rate'!$C$7:$C$273, "No") * (lv_coincident + hv_coincident)</f>
        <v>605.03580344890213</v>
      </c>
      <c r="G49" s="35">
        <f>SUMIFS('Demand forecast and growth rate'!O$7:O$273,'Demand forecast and growth rate'!$E$7:$E$273, "Steady/falling",'Demand forecast and growth rate'!$C$7:$C$273, "No") * (lv_coincident + hv_coincident)</f>
        <v>573.08207450684927</v>
      </c>
      <c r="H49" s="35">
        <f>SUMIFS('Demand forecast and growth rate'!P$7:P$273,'Demand forecast and growth rate'!$E$7:$E$273, "Steady/falling",'Demand forecast and growth rate'!$C$7:$C$273, "No") * (lv_coincident + hv_coincident)</f>
        <v>570.67803405803727</v>
      </c>
      <c r="I49" s="35">
        <f>SUMIFS('Demand forecast and growth rate'!Q$7:Q$273,'Demand forecast and growth rate'!$E$7:$E$273, "Steady/falling",'Demand forecast and growth rate'!$C$7:$C$273, "No") * (lv_coincident + hv_coincident)</f>
        <v>570.8967965442821</v>
      </c>
      <c r="J49" s="35">
        <f>SUMIFS('Demand forecast and growth rate'!R$7:R$273,'Demand forecast and growth rate'!$E$7:$E$273, "Steady/falling",'Demand forecast and growth rate'!$C$7:$C$273, "No") * (lv_coincident + hv_coincident)</f>
        <v>559.43090294483454</v>
      </c>
      <c r="K49" s="35">
        <f>SUMIFS('Demand forecast and growth rate'!S$7:S$273,'Demand forecast and growth rate'!$E$7:$E$273, "Steady/falling",'Demand forecast and growth rate'!$C$7:$C$273, "No") * (lv_coincident + hv_coincident)</f>
        <v>561.6398206410164</v>
      </c>
      <c r="L49" s="35">
        <f>SUMIFS('Demand forecast and growth rate'!T$7:T$273,'Demand forecast and growth rate'!$E$7:$E$273, "Steady/falling",'Demand forecast and growth rate'!$C$7:$C$273, "No") * (lv_coincident + hv_coincident)</f>
        <v>565.41329148972341</v>
      </c>
      <c r="M49" s="35">
        <f>SUMIFS('Demand forecast and growth rate'!U$7:U$273,'Demand forecast and growth rate'!$E$7:$E$273, "Steady/falling",'Demand forecast and growth rate'!$C$7:$C$273, "No") * (lv_coincident + hv_coincident)</f>
        <v>569.17738099939265</v>
      </c>
    </row>
    <row r="50" spans="1:13" ht="15">
      <c r="A50"/>
      <c r="B50" s="27" t="s">
        <v>192</v>
      </c>
      <c r="C50" s="30">
        <f t="shared" si="13"/>
        <v>5450.0917530908373</v>
      </c>
      <c r="D50" s="35">
        <f>SUMIFS('Demand forecast and growth rate'!L$7:L$273,'Demand forecast and growth rate'!$E$7:$E$273, "Steady/falling",'Demand forecast and growth rate'!$C$7:$C$273, "No")</f>
        <v>709.31621636895761</v>
      </c>
      <c r="E50" s="35">
        <f>SUMIFS('Demand forecast and growth rate'!M$7:M$273,'Demand forecast and growth rate'!$E$7:$E$273, "Steady/falling",'Demand forecast and growth rate'!$C$7:$C$273, "No")</f>
        <v>688.19063534650991</v>
      </c>
      <c r="F50" s="35">
        <f>SUMIFS('Demand forecast and growth rate'!N$7:N$273,'Demand forecast and growth rate'!$E$7:$E$273, "Steady/falling",'Demand forecast and growth rate'!$C$7:$C$273, "No")</f>
        <v>736.75638950621419</v>
      </c>
      <c r="G50" s="35">
        <f>SUMIFS('Demand forecast and growth rate'!O$7:O$273,'Demand forecast and growth rate'!$E$7:$E$273, "Steady/falling",'Demand forecast and growth rate'!$C$7:$C$273, "No")</f>
        <v>697.84610711894175</v>
      </c>
      <c r="H50" s="35">
        <f>SUMIFS('Demand forecast and growth rate'!P$7:P$273,'Demand forecast and growth rate'!$E$7:$E$273, "Steady/falling",'Demand forecast and growth rate'!$C$7:$C$273, "No")</f>
        <v>694.91869001205771</v>
      </c>
      <c r="I50" s="35">
        <f>SUMIFS('Demand forecast and growth rate'!Q$7:Q$273,'Demand forecast and growth rate'!$E$7:$E$273, "Steady/falling",'Demand forecast and growth rate'!$C$7:$C$273, "No")</f>
        <v>695.18507864328649</v>
      </c>
      <c r="J50" s="35">
        <f>SUMIFS('Demand forecast and growth rate'!R$7:R$273,'Demand forecast and growth rate'!$E$7:$E$273, "Steady/falling",'Demand forecast and growth rate'!$C$7:$C$273, "No")</f>
        <v>681.22297867723898</v>
      </c>
      <c r="K50" s="35">
        <f>SUMIFS('Demand forecast and growth rate'!S$7:S$273,'Demand forecast and growth rate'!$E$7:$E$273, "Steady/falling",'Demand forecast and growth rate'!$C$7:$C$273, "No")</f>
        <v>683.91279342419853</v>
      </c>
      <c r="L50" s="35">
        <f>SUMIFS('Demand forecast and growth rate'!T$7:T$273,'Demand forecast and growth rate'!$E$7:$E$273, "Steady/falling",'Demand forecast and growth rate'!$C$7:$C$273, "No")</f>
        <v>688.5077756426931</v>
      </c>
      <c r="M50" s="35">
        <f>SUMIFS('Demand forecast and growth rate'!U$7:U$273,'Demand forecast and growth rate'!$E$7:$E$273, "Steady/falling",'Demand forecast and growth rate'!$C$7:$C$273, "No")</f>
        <v>693.09133413809775</v>
      </c>
    </row>
    <row r="51" spans="1:13" ht="15">
      <c r="A51"/>
      <c r="F51"/>
    </row>
    <row r="52" spans="1:13" ht="15.75">
      <c r="A52"/>
      <c r="B52" s="43" t="s">
        <v>355</v>
      </c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</row>
    <row r="53" spans="1:13" ht="15">
      <c r="A53"/>
    </row>
    <row r="54" spans="1:13" ht="15.75">
      <c r="A54"/>
      <c r="B54" s="46" t="s">
        <v>271</v>
      </c>
      <c r="C54" s="54" t="s">
        <v>347</v>
      </c>
      <c r="D54" s="54" t="s">
        <v>348</v>
      </c>
      <c r="E54" s="49"/>
      <c r="F54" s="49"/>
    </row>
    <row r="55" spans="1:13" ht="15">
      <c r="B55" s="27" t="s">
        <v>184</v>
      </c>
      <c r="C55" s="55">
        <f>(C29+C41)/C48</f>
        <v>14688.260017169776</v>
      </c>
      <c r="D55" s="56">
        <f>C55/1000</f>
        <v>14.688260017169776</v>
      </c>
      <c r="E55" s="49"/>
      <c r="F55" s="49"/>
      <c r="G55"/>
      <c r="H55"/>
      <c r="I55"/>
      <c r="J55"/>
      <c r="K55"/>
      <c r="L55"/>
      <c r="M55"/>
    </row>
    <row r="56" spans="1:13" ht="15">
      <c r="B56" s="27" t="s">
        <v>183</v>
      </c>
      <c r="C56" s="55">
        <f t="shared" ref="C56:C57" si="14">(C30+C42)/C49</f>
        <v>1302.411731734391</v>
      </c>
      <c r="D56" s="56">
        <f t="shared" ref="D56:D57" si="15">C56/1000</f>
        <v>1.3024117317343911</v>
      </c>
      <c r="E56" s="49"/>
      <c r="F56" s="49"/>
      <c r="G56"/>
      <c r="H56"/>
      <c r="I56"/>
      <c r="J56"/>
      <c r="K56"/>
      <c r="L56"/>
      <c r="M56"/>
    </row>
    <row r="57" spans="1:13" ht="15">
      <c r="B57" s="27" t="s">
        <v>192</v>
      </c>
      <c r="C57" s="55">
        <f t="shared" si="14"/>
        <v>983.17165407687628</v>
      </c>
      <c r="D57" s="56">
        <f t="shared" si="15"/>
        <v>0.98317165407687623</v>
      </c>
      <c r="E57" s="49"/>
      <c r="F57" s="49"/>
      <c r="G57" s="49"/>
      <c r="H57" s="49"/>
      <c r="I57" s="49"/>
      <c r="J57" s="49"/>
      <c r="K57" s="49"/>
      <c r="L57" s="49"/>
      <c r="M57" s="49"/>
    </row>
    <row r="58" spans="1:13" ht="15">
      <c r="E58" s="49"/>
      <c r="F58" s="49"/>
    </row>
    <row r="59" spans="1:13" ht="15">
      <c r="E59" s="49"/>
      <c r="F59" s="49"/>
    </row>
    <row r="60" spans="1:13" ht="15">
      <c r="E60" s="49"/>
      <c r="F60" s="49"/>
    </row>
    <row r="61" spans="1:13" ht="15">
      <c r="E61" s="49"/>
      <c r="F61" s="49"/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7">
    <tabColor theme="8" tint="0.39997558519241921"/>
  </sheetPr>
  <dimension ref="A1:A33"/>
  <sheetViews>
    <sheetView showGridLines="0" zoomScale="70" zoomScaleNormal="70" workbookViewId="0"/>
  </sheetViews>
  <sheetFormatPr defaultColWidth="8.88671875" defaultRowHeight="14.25"/>
  <cols>
    <col min="1" max="1" width="18.5546875" style="1" customWidth="1"/>
    <col min="2" max="16384" width="8.88671875" style="1"/>
  </cols>
  <sheetData>
    <row r="1" spans="1:1" ht="18">
      <c r="A1" s="5" t="str">
        <f ca="1">MID(CELL("filename",A2),FIND("]",CELL("filename",A2))+1,256)</f>
        <v>Capex allocation -&gt;</v>
      </c>
    </row>
    <row r="2" spans="1:1" ht="15">
      <c r="A2" s="9"/>
    </row>
    <row r="12" spans="1:1" customFormat="1" ht="15"/>
    <row r="13" spans="1:1" customFormat="1" ht="15"/>
    <row r="14" spans="1:1" customFormat="1" ht="15"/>
    <row r="15" spans="1:1" customFormat="1" ht="15"/>
    <row r="16" spans="1:1" customFormat="1" ht="15"/>
    <row r="17" customFormat="1" ht="15"/>
    <row r="18" customFormat="1" ht="15"/>
    <row r="19" customFormat="1" ht="15"/>
    <row r="22" customFormat="1" ht="15"/>
    <row r="23" customFormat="1" ht="15"/>
    <row r="24" customFormat="1" ht="15"/>
    <row r="25" customFormat="1" ht="15"/>
    <row r="26" customFormat="1" ht="15"/>
    <row r="27" customFormat="1" ht="15"/>
    <row r="28" customFormat="1" ht="15"/>
    <row r="29" customFormat="1" ht="15"/>
    <row r="30" customFormat="1" ht="15"/>
    <row r="31" customFormat="1" ht="15"/>
    <row r="32" customFormat="1" ht="15"/>
    <row r="33" customFormat="1" ht="15"/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8">
    <tabColor rgb="FF99FFCC"/>
  </sheetPr>
  <dimension ref="A1:AS5916"/>
  <sheetViews>
    <sheetView showGridLines="0" zoomScale="70" zoomScaleNormal="70" workbookViewId="0">
      <selection activeCell="C36" sqref="C36:C38"/>
    </sheetView>
  </sheetViews>
  <sheetFormatPr defaultColWidth="8.88671875" defaultRowHeight="14.25"/>
  <cols>
    <col min="1" max="1" width="18.5546875" style="1" customWidth="1"/>
    <col min="2" max="2" width="32.109375" style="1" customWidth="1"/>
    <col min="3" max="3" width="15.21875" style="1" bestFit="1" customWidth="1"/>
    <col min="4" max="4" width="13.44140625" style="1" bestFit="1" customWidth="1"/>
    <col min="5" max="5" width="15.33203125" style="1" bestFit="1" customWidth="1"/>
    <col min="6" max="6" width="13.5546875" style="1" bestFit="1" customWidth="1"/>
    <col min="7" max="7" width="13.44140625" style="1" bestFit="1" customWidth="1"/>
    <col min="8" max="8" width="13.5546875" style="1" bestFit="1" customWidth="1"/>
    <col min="9" max="9" width="16" style="1" customWidth="1"/>
    <col min="10" max="11" width="13.44140625" style="1" bestFit="1" customWidth="1"/>
    <col min="12" max="13" width="13.5546875" style="1" bestFit="1" customWidth="1"/>
    <col min="14" max="14" width="14.5546875" style="1" bestFit="1" customWidth="1"/>
    <col min="15" max="24" width="13.33203125" style="1" customWidth="1"/>
    <col min="25" max="29" width="8.88671875" style="1"/>
    <col min="30" max="30" width="12.21875" style="1" customWidth="1"/>
    <col min="31" max="31" width="8.88671875" style="1"/>
    <col min="32" max="32" width="27.88671875" style="1" bestFit="1" customWidth="1"/>
    <col min="33" max="33" width="15.21875" style="1" bestFit="1" customWidth="1"/>
    <col min="34" max="34" width="13.33203125" style="1" bestFit="1" customWidth="1"/>
    <col min="35" max="35" width="15.33203125" style="1" bestFit="1" customWidth="1"/>
    <col min="36" max="41" width="10.44140625" style="1" bestFit="1" customWidth="1"/>
    <col min="42" max="45" width="9" style="1" bestFit="1" customWidth="1"/>
    <col min="46" max="54" width="8.88671875" style="1"/>
    <col min="55" max="55" width="12.21875" style="1" customWidth="1"/>
    <col min="56" max="16384" width="8.88671875" style="1"/>
  </cols>
  <sheetData>
    <row r="1" spans="1:12" ht="18">
      <c r="A1" s="5" t="str">
        <f ca="1">MID(CELL("filename",A2),FIND("]",CELL("filename",A2))+1,256)</f>
        <v>Allocation of site-spec costs</v>
      </c>
    </row>
    <row r="2" spans="1:12" ht="15">
      <c r="A2" s="9"/>
      <c r="D2"/>
    </row>
    <row r="3" spans="1:12" ht="15">
      <c r="A3" s="22"/>
    </row>
    <row r="4" spans="1:12" ht="21">
      <c r="B4" s="23" t="s">
        <v>416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2" ht="15.75">
      <c r="B6" s="20" t="s">
        <v>364</v>
      </c>
      <c r="C6" s="20"/>
      <c r="D6" s="20"/>
      <c r="E6" s="20"/>
      <c r="F6" s="20"/>
      <c r="G6" s="20"/>
      <c r="H6" s="20"/>
      <c r="I6" s="20"/>
      <c r="J6" s="20"/>
      <c r="K6" s="20"/>
      <c r="L6" s="20"/>
    </row>
    <row r="8" spans="1:12" customFormat="1" ht="15.75">
      <c r="A8" s="1"/>
      <c r="B8" s="46" t="s">
        <v>344</v>
      </c>
      <c r="C8" s="46">
        <f>'LRMC by ZS type'!D6</f>
        <v>2023</v>
      </c>
      <c r="D8" s="46">
        <f>'LRMC by ZS type'!E6</f>
        <v>2024</v>
      </c>
      <c r="E8" s="46">
        <f>'LRMC by ZS type'!F6</f>
        <v>2025</v>
      </c>
      <c r="F8" s="46">
        <f>'LRMC by ZS type'!G6</f>
        <v>2026</v>
      </c>
      <c r="G8" s="46">
        <f>'LRMC by ZS type'!H6</f>
        <v>2027</v>
      </c>
      <c r="H8" s="46">
        <f>'LRMC by ZS type'!I6</f>
        <v>2028</v>
      </c>
      <c r="I8" s="46">
        <f>'LRMC by ZS type'!J6</f>
        <v>2029</v>
      </c>
      <c r="J8" s="46">
        <f>'LRMC by ZS type'!K6</f>
        <v>2030</v>
      </c>
      <c r="K8" s="46">
        <f>'LRMC by ZS type'!L6</f>
        <v>2031</v>
      </c>
      <c r="L8" s="46">
        <f>'LRMC by ZS type'!M6</f>
        <v>2032</v>
      </c>
    </row>
    <row r="9" spans="1:12" ht="15">
      <c r="B9" s="27" t="s">
        <v>184</v>
      </c>
      <c r="C9" s="34">
        <f>SUMIFS(F$93:F$893,$E$93:$E$893,"High growth",$D$93:$D$893,$B9,$C$93:$C$893,"No") + SUMIFS(U$93:U$893,$E$93:$E$893,"High growth",$D$93:$D$893,$B9,$C$93:$C$893,"No")</f>
        <v>0</v>
      </c>
      <c r="D9" s="34">
        <f t="shared" ref="C9:L11" si="0">SUMIFS(G$93:G$893,$E$93:$E$893,"High growth",$D$93:$D$893,$B9,$C$93:$C$893,"No") + SUMIFS(V$93:V$893,$E$93:$E$893,"High growth",$D$93:$D$893,$B9,$C$93:$C$893,"No")</f>
        <v>0</v>
      </c>
      <c r="E9" s="34">
        <f t="shared" si="0"/>
        <v>0</v>
      </c>
      <c r="F9" s="34">
        <f t="shared" si="0"/>
        <v>0</v>
      </c>
      <c r="G9" s="34">
        <f t="shared" si="0"/>
        <v>0</v>
      </c>
      <c r="H9" s="34">
        <f t="shared" si="0"/>
        <v>0</v>
      </c>
      <c r="I9" s="34">
        <f t="shared" si="0"/>
        <v>0</v>
      </c>
      <c r="J9" s="34">
        <f t="shared" si="0"/>
        <v>0</v>
      </c>
      <c r="K9" s="34">
        <f t="shared" si="0"/>
        <v>0</v>
      </c>
      <c r="L9" s="34">
        <f t="shared" si="0"/>
        <v>0</v>
      </c>
    </row>
    <row r="10" spans="1:12" customFormat="1" ht="15">
      <c r="B10" s="27" t="s">
        <v>183</v>
      </c>
      <c r="C10" s="34">
        <f t="shared" si="0"/>
        <v>5289355.4715130161</v>
      </c>
      <c r="D10" s="34">
        <f t="shared" si="0"/>
        <v>571500.16531065479</v>
      </c>
      <c r="E10" s="34">
        <f t="shared" si="0"/>
        <v>2006673.2949599957</v>
      </c>
      <c r="F10" s="34">
        <f t="shared" si="0"/>
        <v>1959259.2217926143</v>
      </c>
      <c r="G10" s="34">
        <f t="shared" si="0"/>
        <v>0</v>
      </c>
      <c r="H10" s="34">
        <f t="shared" si="0"/>
        <v>0</v>
      </c>
      <c r="I10" s="52">
        <f t="shared" si="0"/>
        <v>0</v>
      </c>
      <c r="J10" s="34">
        <f t="shared" si="0"/>
        <v>793186.50335052214</v>
      </c>
      <c r="K10" s="34">
        <f t="shared" si="0"/>
        <v>793186.50335052214</v>
      </c>
      <c r="L10" s="34">
        <f t="shared" si="0"/>
        <v>793186.50335052214</v>
      </c>
    </row>
    <row r="11" spans="1:12" customFormat="1" ht="15">
      <c r="B11" s="27" t="s">
        <v>192</v>
      </c>
      <c r="C11" s="34">
        <f t="shared" si="0"/>
        <v>77408149.956715792</v>
      </c>
      <c r="D11" s="34">
        <f t="shared" si="0"/>
        <v>36100415.414537951</v>
      </c>
      <c r="E11" s="34">
        <f t="shared" si="0"/>
        <v>19952870.864938535</v>
      </c>
      <c r="F11" s="34">
        <f t="shared" si="0"/>
        <v>31093165.094943248</v>
      </c>
      <c r="G11" s="34">
        <f t="shared" si="0"/>
        <v>47122007.409797177</v>
      </c>
      <c r="H11" s="34">
        <f t="shared" si="0"/>
        <v>20884964.250267766</v>
      </c>
      <c r="I11" s="34">
        <f t="shared" si="0"/>
        <v>17837000</v>
      </c>
      <c r="J11" s="34">
        <f t="shared" si="0"/>
        <v>27378001.523989346</v>
      </c>
      <c r="K11" s="34">
        <f t="shared" si="0"/>
        <v>27378001.523989346</v>
      </c>
      <c r="L11" s="34">
        <f t="shared" si="0"/>
        <v>27378001.523989346</v>
      </c>
    </row>
    <row r="12" spans="1:12" customFormat="1" ht="15"/>
    <row r="13" spans="1:12" customFormat="1" ht="15.75">
      <c r="B13" s="46" t="s">
        <v>342</v>
      </c>
      <c r="C13" s="46">
        <f>C$8</f>
        <v>2023</v>
      </c>
      <c r="D13" s="46">
        <f t="shared" ref="D13:L13" si="1">D$8</f>
        <v>2024</v>
      </c>
      <c r="E13" s="46">
        <f t="shared" si="1"/>
        <v>2025</v>
      </c>
      <c r="F13" s="46">
        <f t="shared" si="1"/>
        <v>2026</v>
      </c>
      <c r="G13" s="46">
        <f t="shared" si="1"/>
        <v>2027</v>
      </c>
      <c r="H13" s="46">
        <f t="shared" si="1"/>
        <v>2028</v>
      </c>
      <c r="I13" s="46">
        <f t="shared" si="1"/>
        <v>2029</v>
      </c>
      <c r="J13" s="46">
        <f t="shared" si="1"/>
        <v>2030</v>
      </c>
      <c r="K13" s="46">
        <f t="shared" si="1"/>
        <v>2031</v>
      </c>
      <c r="L13" s="46">
        <f t="shared" si="1"/>
        <v>2032</v>
      </c>
    </row>
    <row r="14" spans="1:12" customFormat="1" ht="15">
      <c r="B14" s="27" t="s">
        <v>184</v>
      </c>
      <c r="C14" s="34">
        <f t="shared" ref="C14:L16" si="2">SUMIFS(F$93:F$893,$E$93:$E$893,"Small growth",$D$93:$D$893,$B14,$C$93:$C$893,"No") + SUMIFS(U$93:U$893,$E$93:$E$893,"Small growth",$D$93:$D$893,$B14,$C$93:$C$893,"No")</f>
        <v>0</v>
      </c>
      <c r="D14" s="34">
        <f t="shared" si="2"/>
        <v>0</v>
      </c>
      <c r="E14" s="34">
        <f t="shared" si="2"/>
        <v>0</v>
      </c>
      <c r="F14" s="34">
        <f t="shared" si="2"/>
        <v>0</v>
      </c>
      <c r="G14" s="34">
        <f t="shared" si="2"/>
        <v>0</v>
      </c>
      <c r="H14" s="34">
        <f t="shared" si="2"/>
        <v>0</v>
      </c>
      <c r="I14" s="34">
        <f t="shared" si="2"/>
        <v>0</v>
      </c>
      <c r="J14" s="34">
        <f t="shared" si="2"/>
        <v>0</v>
      </c>
      <c r="K14" s="34">
        <f t="shared" si="2"/>
        <v>0</v>
      </c>
      <c r="L14" s="34">
        <f t="shared" si="2"/>
        <v>0</v>
      </c>
    </row>
    <row r="15" spans="1:12" customFormat="1" ht="15">
      <c r="B15" s="27" t="s">
        <v>183</v>
      </c>
      <c r="C15" s="34">
        <f t="shared" si="2"/>
        <v>0</v>
      </c>
      <c r="D15" s="34">
        <f t="shared" si="2"/>
        <v>0</v>
      </c>
      <c r="E15" s="34">
        <f t="shared" si="2"/>
        <v>0</v>
      </c>
      <c r="F15" s="34">
        <f t="shared" si="2"/>
        <v>0</v>
      </c>
      <c r="G15" s="34">
        <f t="shared" si="2"/>
        <v>0</v>
      </c>
      <c r="H15" s="34">
        <f t="shared" si="2"/>
        <v>0</v>
      </c>
      <c r="I15" s="34">
        <f t="shared" si="2"/>
        <v>0</v>
      </c>
      <c r="J15" s="34">
        <f t="shared" si="2"/>
        <v>0</v>
      </c>
      <c r="K15" s="34">
        <f t="shared" si="2"/>
        <v>0</v>
      </c>
      <c r="L15" s="34">
        <f t="shared" si="2"/>
        <v>0</v>
      </c>
    </row>
    <row r="16" spans="1:12" customFormat="1" ht="15">
      <c r="B16" s="27" t="s">
        <v>192</v>
      </c>
      <c r="C16" s="34">
        <f t="shared" si="2"/>
        <v>0</v>
      </c>
      <c r="D16" s="34">
        <f t="shared" si="2"/>
        <v>0</v>
      </c>
      <c r="E16" s="34">
        <f t="shared" si="2"/>
        <v>0</v>
      </c>
      <c r="F16" s="34">
        <f t="shared" si="2"/>
        <v>3207476.628030532</v>
      </c>
      <c r="G16" s="34">
        <f t="shared" si="2"/>
        <v>0</v>
      </c>
      <c r="H16" s="34">
        <f t="shared" si="2"/>
        <v>0</v>
      </c>
      <c r="I16" s="34">
        <f t="shared" si="2"/>
        <v>0</v>
      </c>
      <c r="J16" s="34">
        <f t="shared" si="2"/>
        <v>641495.32560610643</v>
      </c>
      <c r="K16" s="34">
        <f t="shared" si="2"/>
        <v>641495.32560610643</v>
      </c>
      <c r="L16" s="34">
        <f t="shared" si="2"/>
        <v>641495.32560610643</v>
      </c>
    </row>
    <row r="17" spans="1:12" customFormat="1" ht="15"/>
    <row r="18" spans="1:12" customFormat="1" ht="15.75">
      <c r="B18" s="46" t="s">
        <v>343</v>
      </c>
      <c r="C18" s="46">
        <f>C$8</f>
        <v>2023</v>
      </c>
      <c r="D18" s="46">
        <f t="shared" ref="D18:L18" si="3">D$8</f>
        <v>2024</v>
      </c>
      <c r="E18" s="46">
        <f t="shared" si="3"/>
        <v>2025</v>
      </c>
      <c r="F18" s="46">
        <f t="shared" si="3"/>
        <v>2026</v>
      </c>
      <c r="G18" s="46">
        <f t="shared" si="3"/>
        <v>2027</v>
      </c>
      <c r="H18" s="46">
        <f t="shared" si="3"/>
        <v>2028</v>
      </c>
      <c r="I18" s="46">
        <f t="shared" si="3"/>
        <v>2029</v>
      </c>
      <c r="J18" s="46">
        <f t="shared" si="3"/>
        <v>2030</v>
      </c>
      <c r="K18" s="46">
        <f t="shared" si="3"/>
        <v>2031</v>
      </c>
      <c r="L18" s="46">
        <f t="shared" si="3"/>
        <v>2032</v>
      </c>
    </row>
    <row r="19" spans="1:12" customFormat="1" ht="15">
      <c r="B19" s="27" t="s">
        <v>184</v>
      </c>
      <c r="C19" s="34">
        <f t="shared" ref="C19:L21" si="4">SUMIFS(F$93:F$893,$E$93:$E$893,"Steady/falling",$D$93:$D$893,$B19,$C$93:$C$893,"No") + SUMIFS(U$93:U$893,$E$93:$E$893,"Steady/falling",$D$93:$D$893,$B19,$C$93:$C$893,"No") + SUMIFS(AJ$93:AJ$893,$E$93:$E$893,"Steady/falling",$D$93:$D$893,$B19,$C$93:$C$893,"No")</f>
        <v>0</v>
      </c>
      <c r="D19" s="34">
        <f t="shared" si="4"/>
        <v>0</v>
      </c>
      <c r="E19" s="34">
        <f t="shared" si="4"/>
        <v>0</v>
      </c>
      <c r="F19" s="34">
        <f t="shared" si="4"/>
        <v>0</v>
      </c>
      <c r="G19" s="34">
        <f t="shared" si="4"/>
        <v>0</v>
      </c>
      <c r="H19" s="34">
        <f t="shared" si="4"/>
        <v>0</v>
      </c>
      <c r="I19" s="34">
        <f t="shared" si="4"/>
        <v>0</v>
      </c>
      <c r="J19" s="34">
        <f t="shared" si="4"/>
        <v>0</v>
      </c>
      <c r="K19" s="34">
        <f t="shared" si="4"/>
        <v>0</v>
      </c>
      <c r="L19" s="34">
        <f t="shared" si="4"/>
        <v>0</v>
      </c>
    </row>
    <row r="20" spans="1:12" customFormat="1" ht="15">
      <c r="B20" s="27" t="s">
        <v>183</v>
      </c>
      <c r="C20" s="34">
        <f t="shared" si="4"/>
        <v>0</v>
      </c>
      <c r="D20" s="34">
        <f t="shared" si="4"/>
        <v>0</v>
      </c>
      <c r="E20" s="34">
        <f t="shared" si="4"/>
        <v>0</v>
      </c>
      <c r="F20" s="34">
        <f t="shared" si="4"/>
        <v>0</v>
      </c>
      <c r="G20" s="34">
        <f t="shared" si="4"/>
        <v>0</v>
      </c>
      <c r="H20" s="34">
        <f t="shared" si="4"/>
        <v>0</v>
      </c>
      <c r="I20" s="34">
        <f t="shared" si="4"/>
        <v>0</v>
      </c>
      <c r="J20" s="34">
        <f t="shared" si="4"/>
        <v>0</v>
      </c>
      <c r="K20" s="34">
        <f t="shared" si="4"/>
        <v>0</v>
      </c>
      <c r="L20" s="34">
        <f t="shared" si="4"/>
        <v>0</v>
      </c>
    </row>
    <row r="21" spans="1:12" customFormat="1" ht="15">
      <c r="B21" s="27" t="s">
        <v>192</v>
      </c>
      <c r="C21" s="34">
        <f t="shared" si="4"/>
        <v>63570.138411652493</v>
      </c>
      <c r="D21" s="34">
        <f t="shared" si="4"/>
        <v>0</v>
      </c>
      <c r="E21" s="34">
        <f t="shared" si="4"/>
        <v>0</v>
      </c>
      <c r="F21" s="34">
        <f t="shared" si="4"/>
        <v>0</v>
      </c>
      <c r="G21" s="34">
        <f t="shared" si="4"/>
        <v>0</v>
      </c>
      <c r="H21" s="34">
        <f t="shared" si="4"/>
        <v>0</v>
      </c>
      <c r="I21" s="34">
        <f t="shared" si="4"/>
        <v>0</v>
      </c>
      <c r="J21" s="34">
        <f t="shared" si="4"/>
        <v>0</v>
      </c>
      <c r="K21" s="34">
        <f t="shared" si="4"/>
        <v>0</v>
      </c>
      <c r="L21" s="34">
        <f t="shared" si="4"/>
        <v>0</v>
      </c>
    </row>
    <row r="22" spans="1:12" customFormat="1" ht="15"/>
    <row r="23" spans="1:12" ht="15.75">
      <c r="B23" s="20" t="s">
        <v>365</v>
      </c>
      <c r="C23" s="20"/>
      <c r="D23" s="20"/>
      <c r="E23" s="20"/>
      <c r="F23" s="20"/>
      <c r="G23" s="20"/>
      <c r="H23" s="20"/>
      <c r="I23" s="20"/>
      <c r="J23" s="20"/>
      <c r="K23" s="20"/>
      <c r="L23" s="20"/>
    </row>
    <row r="25" spans="1:12" customFormat="1" ht="15.75">
      <c r="A25" s="1"/>
      <c r="B25" s="21" t="s">
        <v>344</v>
      </c>
      <c r="C25" s="46">
        <f>C$8</f>
        <v>2023</v>
      </c>
      <c r="D25" s="46">
        <f t="shared" ref="D25:L25" si="5">D$8</f>
        <v>2024</v>
      </c>
      <c r="E25" s="46">
        <f t="shared" si="5"/>
        <v>2025</v>
      </c>
      <c r="F25" s="46">
        <f t="shared" si="5"/>
        <v>2026</v>
      </c>
      <c r="G25" s="46">
        <f t="shared" si="5"/>
        <v>2027</v>
      </c>
      <c r="H25" s="46">
        <f t="shared" si="5"/>
        <v>2028</v>
      </c>
      <c r="I25" s="46">
        <f t="shared" si="5"/>
        <v>2029</v>
      </c>
      <c r="J25" s="46">
        <f t="shared" si="5"/>
        <v>2030</v>
      </c>
      <c r="K25" s="46">
        <f t="shared" si="5"/>
        <v>2031</v>
      </c>
      <c r="L25" s="46">
        <f t="shared" si="5"/>
        <v>2032</v>
      </c>
    </row>
    <row r="26" spans="1:12" ht="15">
      <c r="B26" s="27" t="s">
        <v>184</v>
      </c>
      <c r="C26" s="34">
        <f t="shared" ref="C26:L26" si="6">C9 + ((lv_coincident / (lv_coincident + hv_coincident)) * C10) + (lv_coincident *C11)</f>
        <v>60630555.593201749</v>
      </c>
      <c r="D26" s="34">
        <f t="shared" si="6"/>
        <v>26607130.676210202</v>
      </c>
      <c r="E26" s="34">
        <f t="shared" si="6"/>
        <v>16194662.73260629</v>
      </c>
      <c r="F26" s="34">
        <f t="shared" si="6"/>
        <v>24208370.109546103</v>
      </c>
      <c r="G26" s="34">
        <f t="shared" si="6"/>
        <v>34073540.242391028</v>
      </c>
      <c r="H26" s="34">
        <f t="shared" si="6"/>
        <v>15101747.759889409</v>
      </c>
      <c r="I26" s="34">
        <f t="shared" si="6"/>
        <v>12897789.604293615</v>
      </c>
      <c r="J26" s="34">
        <f t="shared" si="6"/>
        <v>20495222.089745291</v>
      </c>
      <c r="K26" s="34">
        <f t="shared" si="6"/>
        <v>20495222.089745291</v>
      </c>
      <c r="L26" s="34">
        <f t="shared" si="6"/>
        <v>20495222.089745291</v>
      </c>
    </row>
    <row r="27" spans="1:12" customFormat="1" ht="15">
      <c r="B27" s="27" t="s">
        <v>183</v>
      </c>
      <c r="C27" s="34">
        <f t="shared" ref="C27:L27" si="7">((hv_coincident/(hv_coincident +lv_coincident)) *C10) + (hv_coincident * C11)</f>
        <v>8227576.3010634258</v>
      </c>
      <c r="D27" s="34">
        <f t="shared" si="7"/>
        <v>3610591.9803814315</v>
      </c>
      <c r="E27" s="34">
        <f t="shared" si="7"/>
        <v>2197618.3790314225</v>
      </c>
      <c r="F27" s="34">
        <f t="shared" si="7"/>
        <v>3285079.779526324</v>
      </c>
      <c r="G27" s="34">
        <f t="shared" si="7"/>
        <v>4623784.9785275757</v>
      </c>
      <c r="H27" s="34">
        <f t="shared" si="7"/>
        <v>2049309.6386508376</v>
      </c>
      <c r="I27" s="34">
        <f t="shared" si="7"/>
        <v>1750232.15680852</v>
      </c>
      <c r="J27" s="34">
        <f t="shared" si="7"/>
        <v>2781204.9865089362</v>
      </c>
      <c r="K27" s="34">
        <f t="shared" si="7"/>
        <v>2781204.9865089362</v>
      </c>
      <c r="L27" s="34">
        <f t="shared" si="7"/>
        <v>2781204.9865089362</v>
      </c>
    </row>
    <row r="28" spans="1:12" customFormat="1" ht="15">
      <c r="B28" s="27" t="s">
        <v>192</v>
      </c>
      <c r="C28" s="28">
        <f t="shared" ref="C28:L28" si="8">st_coincident * C11</f>
        <v>13839373.533963626</v>
      </c>
      <c r="D28" s="28">
        <f t="shared" si="8"/>
        <v>6454192.9232569663</v>
      </c>
      <c r="E28" s="28">
        <f t="shared" si="8"/>
        <v>3567263.0482608154</v>
      </c>
      <c r="F28" s="28">
        <f t="shared" si="8"/>
        <v>5558974.4276634315</v>
      </c>
      <c r="G28" s="28">
        <f t="shared" si="8"/>
        <v>8424682.1888785698</v>
      </c>
      <c r="H28" s="28">
        <f t="shared" si="8"/>
        <v>3733906.8517275173</v>
      </c>
      <c r="I28" s="28">
        <f t="shared" si="8"/>
        <v>3188978.2388978628</v>
      </c>
      <c r="J28" s="28">
        <f t="shared" si="8"/>
        <v>4894760.9510856392</v>
      </c>
      <c r="K28" s="28">
        <f t="shared" si="8"/>
        <v>4894760.9510856392</v>
      </c>
      <c r="L28" s="28">
        <f t="shared" si="8"/>
        <v>4894760.9510856392</v>
      </c>
    </row>
    <row r="29" spans="1:12" customFormat="1" ht="15"/>
    <row r="30" spans="1:12" customFormat="1" ht="15.75">
      <c r="B30" s="21" t="s">
        <v>342</v>
      </c>
      <c r="C30" s="46">
        <f>C$8</f>
        <v>2023</v>
      </c>
      <c r="D30" s="46">
        <f t="shared" ref="D30:L30" si="9">D$8</f>
        <v>2024</v>
      </c>
      <c r="E30" s="46">
        <f t="shared" si="9"/>
        <v>2025</v>
      </c>
      <c r="F30" s="46">
        <f t="shared" si="9"/>
        <v>2026</v>
      </c>
      <c r="G30" s="46">
        <f t="shared" si="9"/>
        <v>2027</v>
      </c>
      <c r="H30" s="46">
        <f t="shared" si="9"/>
        <v>2028</v>
      </c>
      <c r="I30" s="46">
        <f t="shared" si="9"/>
        <v>2029</v>
      </c>
      <c r="J30" s="46">
        <f t="shared" si="9"/>
        <v>2030</v>
      </c>
      <c r="K30" s="46">
        <f t="shared" si="9"/>
        <v>2031</v>
      </c>
      <c r="L30" s="46">
        <f t="shared" si="9"/>
        <v>2032</v>
      </c>
    </row>
    <row r="31" spans="1:12" customFormat="1" ht="15">
      <c r="B31" s="27" t="s">
        <v>184</v>
      </c>
      <c r="C31" s="34">
        <f t="shared" ref="C31:L31" si="10">C14 + ((lv_coincident / (lv_coincident + hv_coincident)) * C15) + (lv_coincident *C16)</f>
        <v>0</v>
      </c>
      <c r="D31" s="34">
        <f t="shared" si="10"/>
        <v>0</v>
      </c>
      <c r="E31" s="34">
        <f t="shared" si="10"/>
        <v>0</v>
      </c>
      <c r="F31" s="34">
        <f t="shared" si="10"/>
        <v>2319300.2583969804</v>
      </c>
      <c r="G31" s="34">
        <f t="shared" si="10"/>
        <v>0</v>
      </c>
      <c r="H31" s="34">
        <f t="shared" si="10"/>
        <v>0</v>
      </c>
      <c r="I31" s="34">
        <f t="shared" si="10"/>
        <v>0</v>
      </c>
      <c r="J31" s="34">
        <f t="shared" si="10"/>
        <v>463860.05167939607</v>
      </c>
      <c r="K31" s="34">
        <f t="shared" si="10"/>
        <v>463860.05167939607</v>
      </c>
      <c r="L31" s="34">
        <f t="shared" si="10"/>
        <v>463860.05167939607</v>
      </c>
    </row>
    <row r="32" spans="1:12" customFormat="1" ht="15">
      <c r="B32" s="27" t="s">
        <v>183</v>
      </c>
      <c r="C32" s="34">
        <f t="shared" ref="C32:L32" si="11">((hv_coincident/(hv_coincident +lv_coincident)) *C15) + (hv_coincident * C16)</f>
        <v>0</v>
      </c>
      <c r="D32" s="34">
        <f t="shared" si="11"/>
        <v>0</v>
      </c>
      <c r="E32" s="34">
        <f t="shared" si="11"/>
        <v>0</v>
      </c>
      <c r="F32" s="34">
        <f t="shared" si="11"/>
        <v>314729.42403940111</v>
      </c>
      <c r="G32" s="34">
        <f t="shared" si="11"/>
        <v>0</v>
      </c>
      <c r="H32" s="34">
        <f t="shared" si="11"/>
        <v>0</v>
      </c>
      <c r="I32" s="34">
        <f t="shared" si="11"/>
        <v>0</v>
      </c>
      <c r="J32" s="34">
        <f t="shared" si="11"/>
        <v>62945.884807880218</v>
      </c>
      <c r="K32" s="34">
        <f t="shared" si="11"/>
        <v>62945.884807880218</v>
      </c>
      <c r="L32" s="34">
        <f t="shared" si="11"/>
        <v>62945.884807880218</v>
      </c>
    </row>
    <row r="33" spans="1:12" customFormat="1" ht="15">
      <c r="B33" s="27" t="s">
        <v>192</v>
      </c>
      <c r="C33" s="28">
        <f t="shared" ref="C33:L33" si="12">st_coincident * C16</f>
        <v>0</v>
      </c>
      <c r="D33" s="28">
        <f t="shared" si="12"/>
        <v>0</v>
      </c>
      <c r="E33" s="28">
        <f t="shared" si="12"/>
        <v>0</v>
      </c>
      <c r="F33" s="28">
        <f t="shared" si="12"/>
        <v>573446.94559415046</v>
      </c>
      <c r="G33" s="28">
        <f t="shared" si="12"/>
        <v>0</v>
      </c>
      <c r="H33" s="28">
        <f t="shared" si="12"/>
        <v>0</v>
      </c>
      <c r="I33" s="28">
        <f t="shared" si="12"/>
        <v>0</v>
      </c>
      <c r="J33" s="28">
        <f t="shared" si="12"/>
        <v>114689.38911883009</v>
      </c>
      <c r="K33" s="28">
        <f t="shared" si="12"/>
        <v>114689.38911883009</v>
      </c>
      <c r="L33" s="28">
        <f t="shared" si="12"/>
        <v>114689.38911883009</v>
      </c>
    </row>
    <row r="34" spans="1:12" customFormat="1" ht="15"/>
    <row r="35" spans="1:12" customFormat="1" ht="15.75">
      <c r="B35" s="21" t="s">
        <v>343</v>
      </c>
      <c r="C35" s="46">
        <f>C$8</f>
        <v>2023</v>
      </c>
      <c r="D35" s="46">
        <f t="shared" ref="D35:L35" si="13">D$8</f>
        <v>2024</v>
      </c>
      <c r="E35" s="46">
        <f t="shared" si="13"/>
        <v>2025</v>
      </c>
      <c r="F35" s="46">
        <f t="shared" si="13"/>
        <v>2026</v>
      </c>
      <c r="G35" s="46">
        <f t="shared" si="13"/>
        <v>2027</v>
      </c>
      <c r="H35" s="46">
        <f t="shared" si="13"/>
        <v>2028</v>
      </c>
      <c r="I35" s="46">
        <f t="shared" si="13"/>
        <v>2029</v>
      </c>
      <c r="J35" s="46">
        <f t="shared" si="13"/>
        <v>2030</v>
      </c>
      <c r="K35" s="46">
        <f t="shared" si="13"/>
        <v>2031</v>
      </c>
      <c r="L35" s="46">
        <f t="shared" si="13"/>
        <v>2032</v>
      </c>
    </row>
    <row r="36" spans="1:12" customFormat="1" ht="15">
      <c r="B36" s="27" t="s">
        <v>184</v>
      </c>
      <c r="C36" s="34">
        <f t="shared" ref="C36:L36" si="14">C19 + ((lv_coincident / (lv_coincident + hv_coincident)) * C20) + (lv_coincident *C21)</f>
        <v>45967.04997193013</v>
      </c>
      <c r="D36" s="34">
        <f t="shared" si="14"/>
        <v>0</v>
      </c>
      <c r="E36" s="34">
        <f t="shared" si="14"/>
        <v>0</v>
      </c>
      <c r="F36" s="34">
        <f t="shared" si="14"/>
        <v>0</v>
      </c>
      <c r="G36" s="34">
        <f t="shared" si="14"/>
        <v>0</v>
      </c>
      <c r="H36" s="34">
        <f t="shared" si="14"/>
        <v>0</v>
      </c>
      <c r="I36" s="34">
        <f t="shared" si="14"/>
        <v>0</v>
      </c>
      <c r="J36" s="34">
        <f t="shared" si="14"/>
        <v>0</v>
      </c>
      <c r="K36" s="34">
        <f t="shared" si="14"/>
        <v>0</v>
      </c>
      <c r="L36" s="34">
        <f t="shared" si="14"/>
        <v>0</v>
      </c>
    </row>
    <row r="37" spans="1:12" customFormat="1" ht="15">
      <c r="B37" s="27" t="s">
        <v>183</v>
      </c>
      <c r="C37" s="34">
        <f t="shared" ref="C37:L37" si="15">((hv_coincident/(hv_coincident +lv_coincident)) *C20) + (hv_coincident * C21)</f>
        <v>6237.7361922320288</v>
      </c>
      <c r="D37" s="34">
        <f t="shared" si="15"/>
        <v>0</v>
      </c>
      <c r="E37" s="34">
        <f t="shared" si="15"/>
        <v>0</v>
      </c>
      <c r="F37" s="34">
        <f t="shared" si="15"/>
        <v>0</v>
      </c>
      <c r="G37" s="34">
        <f t="shared" si="15"/>
        <v>0</v>
      </c>
      <c r="H37" s="34">
        <f t="shared" si="15"/>
        <v>0</v>
      </c>
      <c r="I37" s="34">
        <f t="shared" si="15"/>
        <v>0</v>
      </c>
      <c r="J37" s="34">
        <f t="shared" si="15"/>
        <v>0</v>
      </c>
      <c r="K37" s="34">
        <f t="shared" si="15"/>
        <v>0</v>
      </c>
      <c r="L37" s="34">
        <f t="shared" si="15"/>
        <v>0</v>
      </c>
    </row>
    <row r="38" spans="1:12" customFormat="1" ht="15">
      <c r="B38" s="27" t="s">
        <v>192</v>
      </c>
      <c r="C38" s="28">
        <f t="shared" ref="C38:L38" si="16">st_coincident * C21</f>
        <v>11365.352247490327</v>
      </c>
      <c r="D38" s="28">
        <f t="shared" si="16"/>
        <v>0</v>
      </c>
      <c r="E38" s="28">
        <f t="shared" si="16"/>
        <v>0</v>
      </c>
      <c r="F38" s="28">
        <f t="shared" si="16"/>
        <v>0</v>
      </c>
      <c r="G38" s="28">
        <f t="shared" si="16"/>
        <v>0</v>
      </c>
      <c r="H38" s="28">
        <f t="shared" si="16"/>
        <v>0</v>
      </c>
      <c r="I38" s="28">
        <f t="shared" si="16"/>
        <v>0</v>
      </c>
      <c r="J38" s="28">
        <f t="shared" si="16"/>
        <v>0</v>
      </c>
      <c r="K38" s="28">
        <f t="shared" si="16"/>
        <v>0</v>
      </c>
      <c r="L38" s="28">
        <f t="shared" si="16"/>
        <v>0</v>
      </c>
    </row>
    <row r="39" spans="1:12" customFormat="1" ht="15"/>
    <row r="40" spans="1:12" ht="15.75">
      <c r="B40" s="20" t="s">
        <v>368</v>
      </c>
      <c r="C40" s="20"/>
      <c r="D40" s="20"/>
      <c r="E40" s="20"/>
      <c r="F40" s="20"/>
      <c r="G40" s="20"/>
      <c r="H40" s="20"/>
      <c r="I40" s="20"/>
      <c r="J40" s="20"/>
      <c r="K40" s="20"/>
      <c r="L40" s="20"/>
    </row>
    <row r="42" spans="1:12" customFormat="1" ht="15.75">
      <c r="A42" s="1"/>
      <c r="B42" s="46" t="s">
        <v>344</v>
      </c>
      <c r="C42" s="46">
        <f>C$8</f>
        <v>2023</v>
      </c>
      <c r="D42" s="46">
        <f t="shared" ref="D42:L42" si="17">D$8</f>
        <v>2024</v>
      </c>
      <c r="E42" s="46">
        <f t="shared" si="17"/>
        <v>2025</v>
      </c>
      <c r="F42" s="46">
        <f t="shared" si="17"/>
        <v>2026</v>
      </c>
      <c r="G42" s="46">
        <f t="shared" si="17"/>
        <v>2027</v>
      </c>
      <c r="H42" s="46">
        <f t="shared" si="17"/>
        <v>2028</v>
      </c>
      <c r="I42" s="46">
        <f t="shared" si="17"/>
        <v>2029</v>
      </c>
      <c r="J42" s="46">
        <f t="shared" si="17"/>
        <v>2030</v>
      </c>
      <c r="K42" s="46">
        <f t="shared" si="17"/>
        <v>2031</v>
      </c>
      <c r="L42" s="46">
        <f t="shared" si="17"/>
        <v>2032</v>
      </c>
    </row>
    <row r="43" spans="1:12" ht="15">
      <c r="B43" s="27" t="s">
        <v>184</v>
      </c>
      <c r="C43" s="50">
        <f>SUMIFS(AJ$93:AJ$893,$T$93:$T$893,"High growth",$R$93:$R$893,"No",$S$93:$S$893,$B43)</f>
        <v>0</v>
      </c>
      <c r="D43" s="50">
        <f t="shared" ref="D43:L43" si="18">SUMIFS(AK$93:AK$893,$T$93:$T$893,"High growth",$R$93:$R$893,"No",$S$93:$S$893,$B43)</f>
        <v>0</v>
      </c>
      <c r="E43" s="50">
        <f t="shared" si="18"/>
        <v>0</v>
      </c>
      <c r="F43" s="50">
        <f t="shared" si="18"/>
        <v>0</v>
      </c>
      <c r="G43" s="50">
        <f t="shared" si="18"/>
        <v>0</v>
      </c>
      <c r="H43" s="50">
        <f t="shared" si="18"/>
        <v>0</v>
      </c>
      <c r="I43" s="50">
        <f t="shared" si="18"/>
        <v>0</v>
      </c>
      <c r="J43" s="50">
        <f t="shared" si="18"/>
        <v>0</v>
      </c>
      <c r="K43" s="50">
        <f t="shared" si="18"/>
        <v>0</v>
      </c>
      <c r="L43" s="50">
        <f t="shared" si="18"/>
        <v>0</v>
      </c>
    </row>
    <row r="44" spans="1:12" customFormat="1" ht="15">
      <c r="B44" s="27" t="s">
        <v>183</v>
      </c>
      <c r="C44" s="50">
        <f>SUMIFS(AJ$93:AJ$893,$T$93:$T$893,"High growth",$R$93:$R$893,"No",$S$93:$S$893,$B44)</f>
        <v>0</v>
      </c>
      <c r="D44" s="50">
        <f t="shared" ref="D44:L45" si="19">SUMIFS(AK$93:AK$893,$T$93:$T$893,"High growth",$R$93:$R$893,"No",$S$93:$S$893,$B44)</f>
        <v>0</v>
      </c>
      <c r="E44" s="50">
        <f t="shared" si="19"/>
        <v>0</v>
      </c>
      <c r="F44" s="50">
        <f t="shared" si="19"/>
        <v>0</v>
      </c>
      <c r="G44" s="50">
        <f t="shared" si="19"/>
        <v>0</v>
      </c>
      <c r="H44" s="50">
        <f t="shared" si="19"/>
        <v>0</v>
      </c>
      <c r="I44" s="50">
        <f t="shared" si="19"/>
        <v>0</v>
      </c>
      <c r="J44" s="50">
        <f t="shared" si="19"/>
        <v>0</v>
      </c>
      <c r="K44" s="50">
        <f t="shared" si="19"/>
        <v>0</v>
      </c>
      <c r="L44" s="50">
        <f t="shared" si="19"/>
        <v>0</v>
      </c>
    </row>
    <row r="45" spans="1:12" customFormat="1" ht="15">
      <c r="B45" s="27" t="s">
        <v>192</v>
      </c>
      <c r="C45" s="50">
        <f>SUMIFS(AJ$93:AJ$893,$T$93:$T$893,"High growth",$R$93:$R$893,"No",$S$93:$S$893,$B45)</f>
        <v>17059.741283352239</v>
      </c>
      <c r="D45" s="50">
        <f t="shared" si="19"/>
        <v>0</v>
      </c>
      <c r="E45" s="50">
        <f t="shared" si="19"/>
        <v>0</v>
      </c>
      <c r="F45" s="50">
        <f t="shared" si="19"/>
        <v>0</v>
      </c>
      <c r="G45" s="50">
        <f t="shared" si="19"/>
        <v>0</v>
      </c>
      <c r="H45" s="50">
        <f t="shared" si="19"/>
        <v>0</v>
      </c>
      <c r="I45" s="50">
        <f t="shared" si="19"/>
        <v>0</v>
      </c>
      <c r="J45" s="50">
        <f t="shared" si="19"/>
        <v>0</v>
      </c>
      <c r="K45" s="50">
        <f t="shared" si="19"/>
        <v>0</v>
      </c>
      <c r="L45" s="50">
        <f t="shared" si="19"/>
        <v>0</v>
      </c>
    </row>
    <row r="46" spans="1:12" customFormat="1" ht="15"/>
    <row r="47" spans="1:12" customFormat="1" ht="15.75">
      <c r="B47" s="46" t="s">
        <v>342</v>
      </c>
      <c r="C47" s="46">
        <f>C$8</f>
        <v>2023</v>
      </c>
      <c r="D47" s="46">
        <f t="shared" ref="D47:L47" si="20">D$8</f>
        <v>2024</v>
      </c>
      <c r="E47" s="46">
        <f t="shared" si="20"/>
        <v>2025</v>
      </c>
      <c r="F47" s="46">
        <f t="shared" si="20"/>
        <v>2026</v>
      </c>
      <c r="G47" s="46">
        <f t="shared" si="20"/>
        <v>2027</v>
      </c>
      <c r="H47" s="46">
        <f t="shared" si="20"/>
        <v>2028</v>
      </c>
      <c r="I47" s="46">
        <f t="shared" si="20"/>
        <v>2029</v>
      </c>
      <c r="J47" s="46">
        <f t="shared" si="20"/>
        <v>2030</v>
      </c>
      <c r="K47" s="46">
        <f t="shared" si="20"/>
        <v>2031</v>
      </c>
      <c r="L47" s="46">
        <f t="shared" si="20"/>
        <v>2032</v>
      </c>
    </row>
    <row r="48" spans="1:12" customFormat="1" ht="15">
      <c r="B48" s="27" t="s">
        <v>184</v>
      </c>
      <c r="C48" s="50">
        <f t="shared" ref="C48:L50" si="21">SUMIFS(AJ$93:AJ$893,$R$93:$R$893,"No",$T$93:$T$893,"Small growth",$S$93:$S$893,$B48)</f>
        <v>0</v>
      </c>
      <c r="D48" s="50">
        <f t="shared" si="21"/>
        <v>0</v>
      </c>
      <c r="E48" s="50">
        <f t="shared" si="21"/>
        <v>0</v>
      </c>
      <c r="F48" s="50">
        <f t="shared" si="21"/>
        <v>0</v>
      </c>
      <c r="G48" s="50">
        <f t="shared" si="21"/>
        <v>0</v>
      </c>
      <c r="H48" s="50">
        <f t="shared" si="21"/>
        <v>0</v>
      </c>
      <c r="I48" s="50">
        <f t="shared" si="21"/>
        <v>0</v>
      </c>
      <c r="J48" s="50">
        <f t="shared" si="21"/>
        <v>0</v>
      </c>
      <c r="K48" s="50">
        <f t="shared" si="21"/>
        <v>0</v>
      </c>
      <c r="L48" s="50">
        <f t="shared" si="21"/>
        <v>0</v>
      </c>
    </row>
    <row r="49" spans="1:12" customFormat="1" ht="15">
      <c r="B49" s="27" t="s">
        <v>183</v>
      </c>
      <c r="C49" s="50">
        <f t="shared" si="21"/>
        <v>0</v>
      </c>
      <c r="D49" s="50">
        <f t="shared" si="21"/>
        <v>0</v>
      </c>
      <c r="E49" s="50">
        <f t="shared" si="21"/>
        <v>0</v>
      </c>
      <c r="F49" s="50">
        <f t="shared" si="21"/>
        <v>0</v>
      </c>
      <c r="G49" s="50">
        <f t="shared" si="21"/>
        <v>0</v>
      </c>
      <c r="H49" s="50">
        <f t="shared" si="21"/>
        <v>0</v>
      </c>
      <c r="I49" s="50">
        <f t="shared" si="21"/>
        <v>0</v>
      </c>
      <c r="J49" s="50">
        <f t="shared" si="21"/>
        <v>0</v>
      </c>
      <c r="K49" s="50">
        <f t="shared" si="21"/>
        <v>0</v>
      </c>
      <c r="L49" s="50">
        <f t="shared" si="21"/>
        <v>0</v>
      </c>
    </row>
    <row r="50" spans="1:12" customFormat="1" ht="15">
      <c r="B50" s="27" t="s">
        <v>192</v>
      </c>
      <c r="C50" s="50">
        <f t="shared" si="21"/>
        <v>470479.01593314012</v>
      </c>
      <c r="D50" s="50">
        <f t="shared" si="21"/>
        <v>0</v>
      </c>
      <c r="E50" s="50">
        <f t="shared" si="21"/>
        <v>0</v>
      </c>
      <c r="F50" s="50">
        <f t="shared" si="21"/>
        <v>0</v>
      </c>
      <c r="G50" s="50">
        <f t="shared" si="21"/>
        <v>0</v>
      </c>
      <c r="H50" s="50">
        <f t="shared" si="21"/>
        <v>0</v>
      </c>
      <c r="I50" s="50">
        <f t="shared" si="21"/>
        <v>0</v>
      </c>
      <c r="J50" s="50">
        <f t="shared" si="21"/>
        <v>0</v>
      </c>
      <c r="K50" s="50">
        <f t="shared" si="21"/>
        <v>0</v>
      </c>
      <c r="L50" s="50">
        <f t="shared" si="21"/>
        <v>0</v>
      </c>
    </row>
    <row r="51" spans="1:12" customFormat="1" ht="15"/>
    <row r="52" spans="1:12" ht="15.75">
      <c r="B52" s="20" t="s">
        <v>369</v>
      </c>
      <c r="C52" s="20"/>
      <c r="D52" s="20"/>
      <c r="E52" s="20"/>
      <c r="F52" s="20"/>
      <c r="G52" s="20"/>
      <c r="H52" s="20"/>
      <c r="I52" s="20"/>
      <c r="J52" s="20"/>
      <c r="K52" s="20"/>
      <c r="L52" s="20"/>
    </row>
    <row r="54" spans="1:12" customFormat="1" ht="15.75">
      <c r="A54" s="1"/>
      <c r="B54" s="46" t="s">
        <v>344</v>
      </c>
      <c r="C54" s="46">
        <f>C$8</f>
        <v>2023</v>
      </c>
      <c r="D54" s="46">
        <f t="shared" ref="D54:L54" si="22">D$8</f>
        <v>2024</v>
      </c>
      <c r="E54" s="46">
        <f t="shared" si="22"/>
        <v>2025</v>
      </c>
      <c r="F54" s="46">
        <f t="shared" si="22"/>
        <v>2026</v>
      </c>
      <c r="G54" s="46">
        <f t="shared" si="22"/>
        <v>2027</v>
      </c>
      <c r="H54" s="46">
        <f t="shared" si="22"/>
        <v>2028</v>
      </c>
      <c r="I54" s="46">
        <f t="shared" si="22"/>
        <v>2029</v>
      </c>
      <c r="J54" s="46">
        <f t="shared" si="22"/>
        <v>2030</v>
      </c>
      <c r="K54" s="46">
        <f t="shared" si="22"/>
        <v>2031</v>
      </c>
      <c r="L54" s="46">
        <f t="shared" si="22"/>
        <v>2032</v>
      </c>
    </row>
    <row r="55" spans="1:12" ht="15">
      <c r="B55" s="27" t="s">
        <v>184</v>
      </c>
      <c r="C55" s="34">
        <f t="shared" ref="C55:L55" si="23">C43 + ((lv_coincident / (lv_coincident + hv_coincident)) * C44) + (lv_coincident *C45)</f>
        <v>12335.760148924097</v>
      </c>
      <c r="D55" s="34">
        <f t="shared" si="23"/>
        <v>0</v>
      </c>
      <c r="E55" s="34">
        <f t="shared" si="23"/>
        <v>0</v>
      </c>
      <c r="F55" s="34">
        <f t="shared" si="23"/>
        <v>0</v>
      </c>
      <c r="G55" s="34">
        <f t="shared" si="23"/>
        <v>0</v>
      </c>
      <c r="H55" s="34">
        <f t="shared" si="23"/>
        <v>0</v>
      </c>
      <c r="I55" s="34">
        <f t="shared" si="23"/>
        <v>0</v>
      </c>
      <c r="J55" s="34">
        <f t="shared" si="23"/>
        <v>0</v>
      </c>
      <c r="K55" s="34">
        <f t="shared" si="23"/>
        <v>0</v>
      </c>
      <c r="L55" s="34">
        <f t="shared" si="23"/>
        <v>0</v>
      </c>
    </row>
    <row r="56" spans="1:12" customFormat="1" ht="15">
      <c r="B56" s="27" t="s">
        <v>183</v>
      </c>
      <c r="C56" s="34">
        <f t="shared" ref="C56:L56" si="24">((hv_coincident/(hv_coincident +lv_coincident)) *C44) + (hv_coincident * C45)</f>
        <v>1673.9646678789561</v>
      </c>
      <c r="D56" s="34">
        <f t="shared" si="24"/>
        <v>0</v>
      </c>
      <c r="E56" s="34">
        <f t="shared" si="24"/>
        <v>0</v>
      </c>
      <c r="F56" s="34">
        <f t="shared" si="24"/>
        <v>0</v>
      </c>
      <c r="G56" s="34">
        <f t="shared" si="24"/>
        <v>0</v>
      </c>
      <c r="H56" s="34">
        <f t="shared" si="24"/>
        <v>0</v>
      </c>
      <c r="I56" s="34">
        <f t="shared" si="24"/>
        <v>0</v>
      </c>
      <c r="J56" s="34">
        <f t="shared" si="24"/>
        <v>0</v>
      </c>
      <c r="K56" s="34">
        <f t="shared" si="24"/>
        <v>0</v>
      </c>
      <c r="L56" s="34">
        <f t="shared" si="24"/>
        <v>0</v>
      </c>
    </row>
    <row r="57" spans="1:12" customFormat="1" ht="15">
      <c r="B57" s="27" t="s">
        <v>192</v>
      </c>
      <c r="C57" s="28">
        <f t="shared" ref="C57:L57" si="25">st_coincident * C45</f>
        <v>3050.0164665491839</v>
      </c>
      <c r="D57" s="28">
        <f t="shared" si="25"/>
        <v>0</v>
      </c>
      <c r="E57" s="28">
        <f t="shared" si="25"/>
        <v>0</v>
      </c>
      <c r="F57" s="28">
        <f t="shared" si="25"/>
        <v>0</v>
      </c>
      <c r="G57" s="28">
        <f t="shared" si="25"/>
        <v>0</v>
      </c>
      <c r="H57" s="28">
        <f t="shared" si="25"/>
        <v>0</v>
      </c>
      <c r="I57" s="28">
        <f t="shared" si="25"/>
        <v>0</v>
      </c>
      <c r="J57" s="28">
        <f t="shared" si="25"/>
        <v>0</v>
      </c>
      <c r="K57" s="28">
        <f t="shared" si="25"/>
        <v>0</v>
      </c>
      <c r="L57" s="28">
        <f t="shared" si="25"/>
        <v>0</v>
      </c>
    </row>
    <row r="58" spans="1:12" customFormat="1" ht="15"/>
    <row r="59" spans="1:12" customFormat="1" ht="15.75">
      <c r="B59" s="46" t="s">
        <v>342</v>
      </c>
      <c r="C59" s="46">
        <f>C$8</f>
        <v>2023</v>
      </c>
      <c r="D59" s="46">
        <f t="shared" ref="D59:L59" si="26">D$8</f>
        <v>2024</v>
      </c>
      <c r="E59" s="46">
        <f t="shared" si="26"/>
        <v>2025</v>
      </c>
      <c r="F59" s="46">
        <f t="shared" si="26"/>
        <v>2026</v>
      </c>
      <c r="G59" s="46">
        <f t="shared" si="26"/>
        <v>2027</v>
      </c>
      <c r="H59" s="46">
        <f t="shared" si="26"/>
        <v>2028</v>
      </c>
      <c r="I59" s="46">
        <f t="shared" si="26"/>
        <v>2029</v>
      </c>
      <c r="J59" s="46">
        <f t="shared" si="26"/>
        <v>2030</v>
      </c>
      <c r="K59" s="46">
        <f t="shared" si="26"/>
        <v>2031</v>
      </c>
      <c r="L59" s="46">
        <f t="shared" si="26"/>
        <v>2032</v>
      </c>
    </row>
    <row r="60" spans="1:12" customFormat="1" ht="15">
      <c r="B60" s="27" t="s">
        <v>184</v>
      </c>
      <c r="C60" s="34">
        <f t="shared" ref="C60:L60" si="27">C48 + ((lv_coincident / (lv_coincident + hv_coincident)) * C49) + (lv_coincident *C50)</f>
        <v>340199.5492930843</v>
      </c>
      <c r="D60" s="34">
        <f t="shared" si="27"/>
        <v>0</v>
      </c>
      <c r="E60" s="34">
        <f t="shared" si="27"/>
        <v>0</v>
      </c>
      <c r="F60" s="34">
        <f t="shared" si="27"/>
        <v>0</v>
      </c>
      <c r="G60" s="34">
        <f t="shared" si="27"/>
        <v>0</v>
      </c>
      <c r="H60" s="34">
        <f t="shared" si="27"/>
        <v>0</v>
      </c>
      <c r="I60" s="34">
        <f t="shared" si="27"/>
        <v>0</v>
      </c>
      <c r="J60" s="34">
        <f t="shared" si="27"/>
        <v>0</v>
      </c>
      <c r="K60" s="34">
        <f t="shared" si="27"/>
        <v>0</v>
      </c>
      <c r="L60" s="34">
        <f t="shared" si="27"/>
        <v>0</v>
      </c>
    </row>
    <row r="61" spans="1:12" customFormat="1" ht="15">
      <c r="B61" s="27" t="s">
        <v>183</v>
      </c>
      <c r="C61" s="34">
        <f t="shared" ref="C61:L61" si="28">((hv_coincident/(hv_coincident +lv_coincident)) *C49) + (hv_coincident * C50)</f>
        <v>46165.134427863988</v>
      </c>
      <c r="D61" s="34">
        <f t="shared" si="28"/>
        <v>0</v>
      </c>
      <c r="E61" s="34">
        <f t="shared" si="28"/>
        <v>0</v>
      </c>
      <c r="F61" s="34">
        <f t="shared" si="28"/>
        <v>0</v>
      </c>
      <c r="G61" s="34">
        <f t="shared" si="28"/>
        <v>0</v>
      </c>
      <c r="H61" s="34">
        <f t="shared" si="28"/>
        <v>0</v>
      </c>
      <c r="I61" s="34">
        <f t="shared" si="28"/>
        <v>0</v>
      </c>
      <c r="J61" s="34">
        <f t="shared" si="28"/>
        <v>0</v>
      </c>
      <c r="K61" s="34">
        <f t="shared" si="28"/>
        <v>0</v>
      </c>
      <c r="L61" s="34">
        <f t="shared" si="28"/>
        <v>0</v>
      </c>
    </row>
    <row r="62" spans="1:12" customFormat="1" ht="15">
      <c r="B62" s="27" t="s">
        <v>192</v>
      </c>
      <c r="C62" s="28">
        <f t="shared" ref="C62:L62" si="29">st_coincident * C50</f>
        <v>84114.332212191774</v>
      </c>
      <c r="D62" s="28">
        <f t="shared" si="29"/>
        <v>0</v>
      </c>
      <c r="E62" s="28">
        <f t="shared" si="29"/>
        <v>0</v>
      </c>
      <c r="F62" s="28">
        <f t="shared" si="29"/>
        <v>0</v>
      </c>
      <c r="G62" s="28">
        <f t="shared" si="29"/>
        <v>0</v>
      </c>
      <c r="H62" s="28">
        <f t="shared" si="29"/>
        <v>0</v>
      </c>
      <c r="I62" s="28">
        <f t="shared" si="29"/>
        <v>0</v>
      </c>
      <c r="J62" s="28">
        <f t="shared" si="29"/>
        <v>0</v>
      </c>
      <c r="K62" s="28">
        <f t="shared" si="29"/>
        <v>0</v>
      </c>
      <c r="L62" s="28">
        <f t="shared" si="29"/>
        <v>0</v>
      </c>
    </row>
    <row r="63" spans="1:12" customFormat="1" ht="15"/>
    <row r="64" spans="1:12" ht="15.75">
      <c r="B64" s="20" t="s">
        <v>375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</row>
    <row r="66" spans="1:24" customFormat="1" ht="15.75">
      <c r="A66" s="1"/>
      <c r="B66" s="46" t="s">
        <v>360</v>
      </c>
      <c r="C66" s="46">
        <f>C$8</f>
        <v>2023</v>
      </c>
      <c r="D66" s="46">
        <f t="shared" ref="D66:L66" si="30">D$8</f>
        <v>2024</v>
      </c>
      <c r="E66" s="46">
        <f t="shared" si="30"/>
        <v>2025</v>
      </c>
      <c r="F66" s="46">
        <f t="shared" si="30"/>
        <v>2026</v>
      </c>
      <c r="G66" s="46">
        <f t="shared" si="30"/>
        <v>2027</v>
      </c>
      <c r="H66" s="46">
        <f t="shared" si="30"/>
        <v>2028</v>
      </c>
      <c r="I66" s="46">
        <f t="shared" si="30"/>
        <v>2029</v>
      </c>
      <c r="J66" s="46">
        <f t="shared" si="30"/>
        <v>2030</v>
      </c>
      <c r="K66" s="46">
        <f t="shared" si="30"/>
        <v>2031</v>
      </c>
      <c r="L66" s="46">
        <f t="shared" si="30"/>
        <v>2032</v>
      </c>
    </row>
    <row r="67" spans="1:24" ht="15">
      <c r="B67" s="27" t="s">
        <v>184</v>
      </c>
      <c r="C67" s="50">
        <f>SUMIFS(U$93:U$893,$T$93:$T$893,"Steady/falling",$S$93:$S$893,$B67,$R$93:$R$893,"No")</f>
        <v>0</v>
      </c>
      <c r="D67" s="50">
        <f t="shared" ref="D67:D69" si="31">SUMIFS(V$93:V$893,$T$93:$T$893,"Steady/falling",$S$93:$S$893,$B67,$R$93:$R$893,"No")</f>
        <v>0</v>
      </c>
      <c r="E67" s="50">
        <f t="shared" ref="E67:E69" si="32">SUMIFS(W$93:W$893,$T$93:$T$893,"Steady/falling",$S$93:$S$893,$B67,$R$93:$R$893,"No")</f>
        <v>0</v>
      </c>
      <c r="F67" s="50">
        <f t="shared" ref="F67:F69" si="33">SUMIFS(X$93:X$893,$T$93:$T$893,"Steady/falling",$S$93:$S$893,$B67,$R$93:$R$893,"No")</f>
        <v>0</v>
      </c>
      <c r="G67" s="50">
        <f t="shared" ref="G67:G69" si="34">SUMIFS(Y$93:Y$893,$T$93:$T$893,"Steady/falling",$S$93:$S$893,$B67,$R$93:$R$893,"No")</f>
        <v>0</v>
      </c>
      <c r="H67" s="50">
        <f t="shared" ref="H67:H69" si="35">SUMIFS(Z$93:Z$893,$T$93:$T$893,"Steady/falling",$S$93:$S$893,$B67,$R$93:$R$893,"No")</f>
        <v>0</v>
      </c>
      <c r="I67" s="50">
        <f t="shared" ref="I67:I69" si="36">SUMIFS(AA$93:AA$893,$T$93:$T$893,"Steady/falling",$S$93:$S$893,$B67,$R$93:$R$893,"No")</f>
        <v>0</v>
      </c>
      <c r="J67" s="50">
        <f t="shared" ref="J67:J69" si="37">SUMIFS(AB$93:AB$893,$T$93:$T$893,"Steady/falling",$S$93:$S$893,$B67,$R$93:$R$893,"No")</f>
        <v>0</v>
      </c>
      <c r="K67" s="50">
        <f t="shared" ref="K67:K69" si="38">SUMIFS(AC$93:AC$893,$T$93:$T$893,"Steady/falling",$S$93:$S$893,$B67,$R$93:$R$893,"No")</f>
        <v>0</v>
      </c>
      <c r="L67" s="50">
        <f t="shared" ref="L67:L69" si="39">SUMIFS(AD$93:AD$893,$T$93:$T$893,"Steady/falling",$S$93:$S$893,$B67,$R$93:$R$893,"No")</f>
        <v>0</v>
      </c>
    </row>
    <row r="68" spans="1:24" customFormat="1" ht="15">
      <c r="B68" s="27" t="s">
        <v>183</v>
      </c>
      <c r="C68" s="50">
        <f t="shared" ref="C68:C69" si="40">SUMIFS(U$93:U$893,$T$93:$T$893,"Steady/falling",$S$93:$S$893,$B68,$R$93:$R$893,"No")</f>
        <v>0</v>
      </c>
      <c r="D68" s="50">
        <f t="shared" si="31"/>
        <v>0</v>
      </c>
      <c r="E68" s="50">
        <f t="shared" si="32"/>
        <v>0</v>
      </c>
      <c r="F68" s="50">
        <f t="shared" si="33"/>
        <v>0</v>
      </c>
      <c r="G68" s="50">
        <f t="shared" si="34"/>
        <v>0</v>
      </c>
      <c r="H68" s="50">
        <f t="shared" si="35"/>
        <v>0</v>
      </c>
      <c r="I68" s="50">
        <f t="shared" si="36"/>
        <v>0</v>
      </c>
      <c r="J68" s="50">
        <f t="shared" si="37"/>
        <v>0</v>
      </c>
      <c r="K68" s="50">
        <f t="shared" si="38"/>
        <v>0</v>
      </c>
      <c r="L68" s="50">
        <f t="shared" si="39"/>
        <v>0</v>
      </c>
    </row>
    <row r="69" spans="1:24" customFormat="1" ht="15">
      <c r="B69" s="27" t="s">
        <v>192</v>
      </c>
      <c r="C69" s="50">
        <f t="shared" si="40"/>
        <v>63570.138411652493</v>
      </c>
      <c r="D69" s="50">
        <f t="shared" si="31"/>
        <v>0</v>
      </c>
      <c r="E69" s="50">
        <f t="shared" si="32"/>
        <v>0</v>
      </c>
      <c r="F69" s="50">
        <f t="shared" si="33"/>
        <v>0</v>
      </c>
      <c r="G69" s="50">
        <f t="shared" si="34"/>
        <v>0</v>
      </c>
      <c r="H69" s="50">
        <f t="shared" si="35"/>
        <v>0</v>
      </c>
      <c r="I69" s="50">
        <f t="shared" si="36"/>
        <v>0</v>
      </c>
      <c r="J69" s="50">
        <f t="shared" si="37"/>
        <v>0</v>
      </c>
      <c r="K69" s="50">
        <f t="shared" si="38"/>
        <v>0</v>
      </c>
      <c r="L69" s="50">
        <f t="shared" si="39"/>
        <v>0</v>
      </c>
    </row>
    <row r="70" spans="1:24" customFormat="1" ht="15"/>
    <row r="71" spans="1:24" customFormat="1" ht="15.75">
      <c r="B71" s="46" t="s">
        <v>359</v>
      </c>
      <c r="C71" s="46">
        <f>C$8</f>
        <v>2023</v>
      </c>
      <c r="D71" s="46">
        <f t="shared" ref="D71:L71" si="41">D$8</f>
        <v>2024</v>
      </c>
      <c r="E71" s="46">
        <f t="shared" si="41"/>
        <v>2025</v>
      </c>
      <c r="F71" s="46">
        <f t="shared" si="41"/>
        <v>2026</v>
      </c>
      <c r="G71" s="46">
        <f t="shared" si="41"/>
        <v>2027</v>
      </c>
      <c r="H71" s="46">
        <f t="shared" si="41"/>
        <v>2028</v>
      </c>
      <c r="I71" s="46">
        <f t="shared" si="41"/>
        <v>2029</v>
      </c>
      <c r="J71" s="46">
        <f t="shared" si="41"/>
        <v>2030</v>
      </c>
      <c r="K71" s="46">
        <f t="shared" si="41"/>
        <v>2031</v>
      </c>
      <c r="L71" s="46">
        <f t="shared" si="41"/>
        <v>2032</v>
      </c>
    </row>
    <row r="72" spans="1:24" customFormat="1" ht="15">
      <c r="B72" s="27" t="s">
        <v>184</v>
      </c>
      <c r="C72" s="50">
        <f>SUMIFS(AJ$93:AJ$893,$AI$93:$AI$893,"Steady/falling",$AH$93:$AH$893,$B72,$AG$93:$AG$893,"No")</f>
        <v>0</v>
      </c>
      <c r="D72" s="50">
        <f t="shared" ref="D72:D74" si="42">SUMIFS(AK$93:AK$893,$AI$93:$AI$893,"Steady/falling",$AH$93:$AH$893,$B72,$AG$93:$AG$893,"No")</f>
        <v>0</v>
      </c>
      <c r="E72" s="50">
        <f t="shared" ref="E72:E74" si="43">SUMIFS(AL$93:AL$893,$AI$93:$AI$893,"Steady/falling",$AH$93:$AH$893,$B72,$AG$93:$AG$893,"No")</f>
        <v>0</v>
      </c>
      <c r="F72" s="50">
        <f t="shared" ref="F72:F74" si="44">SUMIFS(AM$93:AM$893,$AI$93:$AI$893,"Steady/falling",$AH$93:$AH$893,$B72,$AG$93:$AG$893,"No")</f>
        <v>0</v>
      </c>
      <c r="G72" s="50">
        <f t="shared" ref="G72:G74" si="45">SUMIFS(AN$93:AN$893,$AI$93:$AI$893,"Steady/falling",$AH$93:$AH$893,$B72,$AG$93:$AG$893,"No")</f>
        <v>0</v>
      </c>
      <c r="H72" s="50">
        <f t="shared" ref="H72:H74" si="46">SUMIFS(AO$93:AO$893,$AI$93:$AI$893,"Steady/falling",$AH$93:$AH$893,$B72,$AG$93:$AG$893,"No")</f>
        <v>0</v>
      </c>
      <c r="I72" s="50">
        <f t="shared" ref="I72:I74" si="47">SUMIFS(AP$93:AP$893,$AI$93:$AI$893,"Steady/falling",$AH$93:$AH$893,$B72,$AG$93:$AG$893,"No")</f>
        <v>0</v>
      </c>
      <c r="J72" s="50">
        <f t="shared" ref="J72:J74" si="48">SUMIFS(AQ$93:AQ$893,$AI$93:$AI$893,"Steady/falling",$AH$93:$AH$893,$B72,$AG$93:$AG$893,"No")</f>
        <v>0</v>
      </c>
      <c r="K72" s="50">
        <f t="shared" ref="K72:K74" si="49">SUMIFS(AR$93:AR$893,$AI$93:$AI$893,"Steady/falling",$AH$93:$AH$893,$B72,$AG$93:$AG$893,"No")</f>
        <v>0</v>
      </c>
      <c r="L72" s="50">
        <f t="shared" ref="L72:L74" si="50">SUMIFS(AS$93:AS$893,$AI$93:$AI$893,"Steady/falling",$AH$93:$AH$893,$B72,$AG$93:$AG$893,"No")</f>
        <v>0</v>
      </c>
    </row>
    <row r="73" spans="1:24" customFormat="1" ht="15">
      <c r="B73" s="27" t="s">
        <v>183</v>
      </c>
      <c r="C73" s="50">
        <f t="shared" ref="C73:C74" si="51">SUMIFS(AJ$93:AJ$893,$AI$93:$AI$893,"Steady/falling",$AH$93:$AH$893,$B73,$AG$93:$AG$893,"No")</f>
        <v>0</v>
      </c>
      <c r="D73" s="50">
        <f t="shared" si="42"/>
        <v>0</v>
      </c>
      <c r="E73" s="50">
        <f t="shared" si="43"/>
        <v>0</v>
      </c>
      <c r="F73" s="50">
        <f t="shared" si="44"/>
        <v>0</v>
      </c>
      <c r="G73" s="50">
        <f t="shared" si="45"/>
        <v>0</v>
      </c>
      <c r="H73" s="50">
        <f t="shared" si="46"/>
        <v>0</v>
      </c>
      <c r="I73" s="50">
        <f t="shared" si="47"/>
        <v>0</v>
      </c>
      <c r="J73" s="50">
        <f t="shared" si="48"/>
        <v>0</v>
      </c>
      <c r="K73" s="50">
        <f t="shared" si="49"/>
        <v>0</v>
      </c>
      <c r="L73" s="50">
        <f t="shared" si="50"/>
        <v>0</v>
      </c>
    </row>
    <row r="74" spans="1:24" customFormat="1" ht="15">
      <c r="B74" s="27" t="s">
        <v>192</v>
      </c>
      <c r="C74" s="50">
        <f t="shared" si="51"/>
        <v>0</v>
      </c>
      <c r="D74" s="50">
        <f t="shared" si="42"/>
        <v>0</v>
      </c>
      <c r="E74" s="50">
        <f t="shared" si="43"/>
        <v>0</v>
      </c>
      <c r="F74" s="50">
        <f t="shared" si="44"/>
        <v>0</v>
      </c>
      <c r="G74" s="50">
        <f t="shared" si="45"/>
        <v>0</v>
      </c>
      <c r="H74" s="50">
        <f t="shared" si="46"/>
        <v>0</v>
      </c>
      <c r="I74" s="50">
        <f t="shared" si="47"/>
        <v>0</v>
      </c>
      <c r="J74" s="50">
        <f t="shared" si="48"/>
        <v>0</v>
      </c>
      <c r="K74" s="50">
        <f t="shared" si="49"/>
        <v>0</v>
      </c>
      <c r="L74" s="50">
        <f t="shared" si="50"/>
        <v>0</v>
      </c>
    </row>
    <row r="75" spans="1:24" customFormat="1" ht="15"/>
    <row r="76" spans="1:24" ht="15.75">
      <c r="B76" s="20" t="s">
        <v>376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</row>
    <row r="78" spans="1:24" customFormat="1" ht="15.75">
      <c r="A78" s="1"/>
      <c r="B78" s="46" t="s">
        <v>360</v>
      </c>
      <c r="C78" s="46">
        <f>C$8</f>
        <v>2023</v>
      </c>
      <c r="D78" s="46">
        <f t="shared" ref="D78:L78" si="52">D$8</f>
        <v>2024</v>
      </c>
      <c r="E78" s="46">
        <f t="shared" si="52"/>
        <v>2025</v>
      </c>
      <c r="F78" s="46">
        <f t="shared" si="52"/>
        <v>2026</v>
      </c>
      <c r="G78" s="46">
        <f t="shared" si="52"/>
        <v>2027</v>
      </c>
      <c r="H78" s="46">
        <f t="shared" si="52"/>
        <v>2028</v>
      </c>
      <c r="I78" s="46">
        <f t="shared" si="52"/>
        <v>2029</v>
      </c>
      <c r="J78" s="46">
        <f t="shared" si="52"/>
        <v>2030</v>
      </c>
      <c r="K78" s="46">
        <f t="shared" si="52"/>
        <v>2031</v>
      </c>
      <c r="L78" s="46">
        <f t="shared" si="52"/>
        <v>2032</v>
      </c>
    </row>
    <row r="79" spans="1:24" ht="15">
      <c r="B79" s="27" t="s">
        <v>184</v>
      </c>
      <c r="C79" s="34">
        <f t="shared" ref="C79:L79" si="53">C67 + ((lv_coincident / (lv_coincident + hv_coincident)) * C68) + (lv_coincident *C69)</f>
        <v>45967.04997193013</v>
      </c>
      <c r="D79" s="34">
        <f t="shared" si="53"/>
        <v>0</v>
      </c>
      <c r="E79" s="34">
        <f t="shared" si="53"/>
        <v>0</v>
      </c>
      <c r="F79" s="34">
        <f t="shared" si="53"/>
        <v>0</v>
      </c>
      <c r="G79" s="34">
        <f t="shared" si="53"/>
        <v>0</v>
      </c>
      <c r="H79" s="34">
        <f t="shared" si="53"/>
        <v>0</v>
      </c>
      <c r="I79" s="34">
        <f t="shared" si="53"/>
        <v>0</v>
      </c>
      <c r="J79" s="34">
        <f t="shared" si="53"/>
        <v>0</v>
      </c>
      <c r="K79" s="34">
        <f t="shared" si="53"/>
        <v>0</v>
      </c>
      <c r="L79" s="34">
        <f t="shared" si="53"/>
        <v>0</v>
      </c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</row>
    <row r="80" spans="1:24" customFormat="1" ht="15">
      <c r="B80" s="27" t="s">
        <v>183</v>
      </c>
      <c r="C80" s="34">
        <f t="shared" ref="C80:L80" si="54">((hv_coincident/(hv_coincident +lv_coincident)) *C68) + (hv_coincident * C69)</f>
        <v>6237.7361922320288</v>
      </c>
      <c r="D80" s="34">
        <f t="shared" si="54"/>
        <v>0</v>
      </c>
      <c r="E80" s="34">
        <f t="shared" si="54"/>
        <v>0</v>
      </c>
      <c r="F80" s="34">
        <f t="shared" si="54"/>
        <v>0</v>
      </c>
      <c r="G80" s="34">
        <f t="shared" si="54"/>
        <v>0</v>
      </c>
      <c r="H80" s="34">
        <f t="shared" si="54"/>
        <v>0</v>
      </c>
      <c r="I80" s="34">
        <f t="shared" si="54"/>
        <v>0</v>
      </c>
      <c r="J80" s="34">
        <f t="shared" si="54"/>
        <v>0</v>
      </c>
      <c r="K80" s="34">
        <f t="shared" si="54"/>
        <v>0</v>
      </c>
      <c r="L80" s="34">
        <f t="shared" si="54"/>
        <v>0</v>
      </c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</row>
    <row r="81" spans="2:45" customFormat="1" ht="15">
      <c r="B81" s="27" t="s">
        <v>192</v>
      </c>
      <c r="C81" s="28">
        <f t="shared" ref="C81:L81" si="55">st_coincident * C69</f>
        <v>11365.352247490327</v>
      </c>
      <c r="D81" s="28">
        <f t="shared" si="55"/>
        <v>0</v>
      </c>
      <c r="E81" s="28">
        <f t="shared" si="55"/>
        <v>0</v>
      </c>
      <c r="F81" s="28">
        <f t="shared" si="55"/>
        <v>0</v>
      </c>
      <c r="G81" s="28">
        <f t="shared" si="55"/>
        <v>0</v>
      </c>
      <c r="H81" s="28">
        <f t="shared" si="55"/>
        <v>0</v>
      </c>
      <c r="I81" s="28">
        <f t="shared" si="55"/>
        <v>0</v>
      </c>
      <c r="J81" s="28">
        <f t="shared" si="55"/>
        <v>0</v>
      </c>
      <c r="K81" s="28">
        <f t="shared" si="55"/>
        <v>0</v>
      </c>
      <c r="L81" s="28">
        <f t="shared" si="55"/>
        <v>0</v>
      </c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</row>
    <row r="82" spans="2:45" customFormat="1" ht="15"/>
    <row r="83" spans="2:45" customFormat="1" ht="15.75">
      <c r="B83" s="46" t="s">
        <v>359</v>
      </c>
      <c r="C83" s="46">
        <f>C$8</f>
        <v>2023</v>
      </c>
      <c r="D83" s="46">
        <f t="shared" ref="D83:L83" si="56">D$8</f>
        <v>2024</v>
      </c>
      <c r="E83" s="46">
        <f t="shared" si="56"/>
        <v>2025</v>
      </c>
      <c r="F83" s="46">
        <f t="shared" si="56"/>
        <v>2026</v>
      </c>
      <c r="G83" s="46">
        <f t="shared" si="56"/>
        <v>2027</v>
      </c>
      <c r="H83" s="46">
        <f t="shared" si="56"/>
        <v>2028</v>
      </c>
      <c r="I83" s="46">
        <f t="shared" si="56"/>
        <v>2029</v>
      </c>
      <c r="J83" s="46">
        <f t="shared" si="56"/>
        <v>2030</v>
      </c>
      <c r="K83" s="46">
        <f t="shared" si="56"/>
        <v>2031</v>
      </c>
      <c r="L83" s="46">
        <f t="shared" si="56"/>
        <v>2032</v>
      </c>
    </row>
    <row r="84" spans="2:45" customFormat="1" ht="15">
      <c r="B84" s="27" t="s">
        <v>184</v>
      </c>
      <c r="C84" s="34">
        <f t="shared" ref="C84:L84" si="57">C72 + ((lv_coincident / (lv_coincident + hv_coincident)) * C73) + (lv_coincident *C74)</f>
        <v>0</v>
      </c>
      <c r="D84" s="34">
        <f t="shared" si="57"/>
        <v>0</v>
      </c>
      <c r="E84" s="34">
        <f t="shared" si="57"/>
        <v>0</v>
      </c>
      <c r="F84" s="34">
        <f t="shared" si="57"/>
        <v>0</v>
      </c>
      <c r="G84" s="34">
        <f t="shared" si="57"/>
        <v>0</v>
      </c>
      <c r="H84" s="34">
        <f t="shared" si="57"/>
        <v>0</v>
      </c>
      <c r="I84" s="34">
        <f t="shared" si="57"/>
        <v>0</v>
      </c>
      <c r="J84" s="34">
        <f t="shared" si="57"/>
        <v>0</v>
      </c>
      <c r="K84" s="34">
        <f t="shared" si="57"/>
        <v>0</v>
      </c>
      <c r="L84" s="34">
        <f t="shared" si="57"/>
        <v>0</v>
      </c>
    </row>
    <row r="85" spans="2:45" customFormat="1" ht="15">
      <c r="B85" s="27" t="s">
        <v>183</v>
      </c>
      <c r="C85" s="34">
        <f t="shared" ref="C85:L85" si="58">((hv_coincident/(hv_coincident +lv_coincident)) *C73) + (hv_coincident * C74)</f>
        <v>0</v>
      </c>
      <c r="D85" s="34">
        <f t="shared" si="58"/>
        <v>0</v>
      </c>
      <c r="E85" s="34">
        <f t="shared" si="58"/>
        <v>0</v>
      </c>
      <c r="F85" s="34">
        <f t="shared" si="58"/>
        <v>0</v>
      </c>
      <c r="G85" s="34">
        <f t="shared" si="58"/>
        <v>0</v>
      </c>
      <c r="H85" s="34">
        <f t="shared" si="58"/>
        <v>0</v>
      </c>
      <c r="I85" s="34">
        <f t="shared" si="58"/>
        <v>0</v>
      </c>
      <c r="J85" s="34">
        <f t="shared" si="58"/>
        <v>0</v>
      </c>
      <c r="K85" s="34">
        <f t="shared" si="58"/>
        <v>0</v>
      </c>
      <c r="L85" s="34">
        <f t="shared" si="58"/>
        <v>0</v>
      </c>
    </row>
    <row r="86" spans="2:45" customFormat="1" ht="15">
      <c r="B86" s="27" t="s">
        <v>192</v>
      </c>
      <c r="C86" s="28">
        <f t="shared" ref="C86:L86" si="59">st_coincident * C74</f>
        <v>0</v>
      </c>
      <c r="D86" s="28">
        <f t="shared" si="59"/>
        <v>0</v>
      </c>
      <c r="E86" s="28">
        <f t="shared" si="59"/>
        <v>0</v>
      </c>
      <c r="F86" s="28">
        <f t="shared" si="59"/>
        <v>0</v>
      </c>
      <c r="G86" s="28">
        <f t="shared" si="59"/>
        <v>0</v>
      </c>
      <c r="H86" s="28">
        <f t="shared" si="59"/>
        <v>0</v>
      </c>
      <c r="I86" s="28">
        <f t="shared" si="59"/>
        <v>0</v>
      </c>
      <c r="J86" s="28">
        <f t="shared" si="59"/>
        <v>0</v>
      </c>
      <c r="K86" s="28">
        <f t="shared" si="59"/>
        <v>0</v>
      </c>
      <c r="L86" s="28">
        <f t="shared" si="59"/>
        <v>0</v>
      </c>
      <c r="P86" s="1"/>
    </row>
    <row r="87" spans="2:45" customFormat="1" ht="15"/>
    <row r="88" spans="2:45" ht="21">
      <c r="B88" s="23" t="s">
        <v>341</v>
      </c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</row>
    <row r="90" spans="2:45" ht="15.75">
      <c r="B90" s="20" t="s">
        <v>361</v>
      </c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Q90" s="20" t="s">
        <v>360</v>
      </c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F90" s="20" t="s">
        <v>359</v>
      </c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</row>
    <row r="92" spans="2:45" ht="15.75">
      <c r="B92" s="21" t="s">
        <v>6</v>
      </c>
      <c r="C92" s="21" t="s">
        <v>266</v>
      </c>
      <c r="D92" s="21" t="s">
        <v>345</v>
      </c>
      <c r="E92" s="21" t="s">
        <v>339</v>
      </c>
      <c r="F92" s="21">
        <f>C83</f>
        <v>2023</v>
      </c>
      <c r="G92" s="46">
        <f t="shared" ref="G92:O92" si="60">D83</f>
        <v>2024</v>
      </c>
      <c r="H92" s="46">
        <f t="shared" si="60"/>
        <v>2025</v>
      </c>
      <c r="I92" s="46">
        <f t="shared" si="60"/>
        <v>2026</v>
      </c>
      <c r="J92" s="46">
        <f t="shared" si="60"/>
        <v>2027</v>
      </c>
      <c r="K92" s="46">
        <f t="shared" si="60"/>
        <v>2028</v>
      </c>
      <c r="L92" s="46">
        <f t="shared" si="60"/>
        <v>2029</v>
      </c>
      <c r="M92" s="46">
        <f t="shared" si="60"/>
        <v>2030</v>
      </c>
      <c r="N92" s="46">
        <f t="shared" si="60"/>
        <v>2031</v>
      </c>
      <c r="O92" s="46">
        <f t="shared" si="60"/>
        <v>2032</v>
      </c>
      <c r="Q92" s="21" t="s">
        <v>6</v>
      </c>
      <c r="R92" s="21" t="s">
        <v>266</v>
      </c>
      <c r="S92" s="21" t="s">
        <v>345</v>
      </c>
      <c r="T92" s="21" t="s">
        <v>339</v>
      </c>
      <c r="U92" s="21">
        <f>F92</f>
        <v>2023</v>
      </c>
      <c r="V92" s="46">
        <f t="shared" ref="V92:AD92" si="61">G92</f>
        <v>2024</v>
      </c>
      <c r="W92" s="46">
        <f t="shared" si="61"/>
        <v>2025</v>
      </c>
      <c r="X92" s="46">
        <f t="shared" si="61"/>
        <v>2026</v>
      </c>
      <c r="Y92" s="46">
        <f t="shared" si="61"/>
        <v>2027</v>
      </c>
      <c r="Z92" s="46">
        <f t="shared" si="61"/>
        <v>2028</v>
      </c>
      <c r="AA92" s="46">
        <f t="shared" si="61"/>
        <v>2029</v>
      </c>
      <c r="AB92" s="46">
        <f t="shared" si="61"/>
        <v>2030</v>
      </c>
      <c r="AC92" s="46">
        <f t="shared" si="61"/>
        <v>2031</v>
      </c>
      <c r="AD92" s="46">
        <f t="shared" si="61"/>
        <v>2032</v>
      </c>
      <c r="AF92" s="21" t="s">
        <v>6</v>
      </c>
      <c r="AG92" s="21" t="s">
        <v>266</v>
      </c>
      <c r="AH92" s="21" t="s">
        <v>345</v>
      </c>
      <c r="AI92" s="21" t="s">
        <v>339</v>
      </c>
      <c r="AJ92" s="21">
        <f>U92</f>
        <v>2023</v>
      </c>
      <c r="AK92" s="46">
        <f t="shared" ref="AK92:AS92" si="62">V92</f>
        <v>2024</v>
      </c>
      <c r="AL92" s="46">
        <f t="shared" si="62"/>
        <v>2025</v>
      </c>
      <c r="AM92" s="46">
        <f t="shared" si="62"/>
        <v>2026</v>
      </c>
      <c r="AN92" s="46">
        <f t="shared" si="62"/>
        <v>2027</v>
      </c>
      <c r="AO92" s="46">
        <f t="shared" si="62"/>
        <v>2028</v>
      </c>
      <c r="AP92" s="46">
        <f t="shared" si="62"/>
        <v>2029</v>
      </c>
      <c r="AQ92" s="46">
        <f t="shared" si="62"/>
        <v>2030</v>
      </c>
      <c r="AR92" s="46">
        <f t="shared" si="62"/>
        <v>2031</v>
      </c>
      <c r="AS92" s="46">
        <f t="shared" si="62"/>
        <v>2032</v>
      </c>
    </row>
    <row r="93" spans="2:45" ht="15">
      <c r="B93" s="45" t="s">
        <v>73</v>
      </c>
      <c r="C93" s="6" t="str">
        <f>INDEX('Demand forecast'!$M$9:$M$5832,MATCH($B93,'Demand forecast'!$B$9:$B$5832,0))</f>
        <v>No</v>
      </c>
      <c r="D93" s="6" t="str">
        <f>IF(COUNTIF($B$93:B93,$B93) = 1, "LV", IF(COUNTIF($B$93:B93,$B93) = 2, "HV", "ST"))</f>
        <v>LV</v>
      </c>
      <c r="E93" s="6" t="str">
        <f>INDEX('Demand forecast and growth rate'!$E$7:$E$273,MATCH($B93,'Demand forecast and growth rate'!$B$7:$B$273,0))</f>
        <v>Small growth</v>
      </c>
      <c r="F93" s="32">
        <f>SUMIFS('Capex forecast'!E$9:E$223,'Capex forecast'!$T$9:$T$223,'Allocation of site-spec costs'!$B93,'Capex forecast'!$S$9:$S$223,'Allocation of site-spec costs'!$D93,'Capex forecast'!$Q$9:$Q$223,"Customer Connection")</f>
        <v>0</v>
      </c>
      <c r="G93" s="32">
        <f>SUMIFS('Capex forecast'!F$9:F$223,'Capex forecast'!$T$9:$T$223,'Allocation of site-spec costs'!$B93,'Capex forecast'!$S$9:$S$223,'Allocation of site-spec costs'!$D93,'Capex forecast'!$Q$9:$Q$223,"Customer Connection")</f>
        <v>0</v>
      </c>
      <c r="H93" s="32">
        <f>SUMIFS('Capex forecast'!G$9:G$223,'Capex forecast'!$T$9:$T$223,'Allocation of site-spec costs'!$B93,'Capex forecast'!$S$9:$S$223,'Allocation of site-spec costs'!$D93,'Capex forecast'!$Q$9:$Q$223,"Customer Connection")</f>
        <v>0</v>
      </c>
      <c r="I93" s="32">
        <f>SUMIFS('Capex forecast'!H$9:H$223,'Capex forecast'!$T$9:$T$223,'Allocation of site-spec costs'!$B93,'Capex forecast'!$S$9:$S$223,'Allocation of site-spec costs'!$D93,'Capex forecast'!$Q$9:$Q$223,"Customer Connection")</f>
        <v>0</v>
      </c>
      <c r="J93" s="32">
        <f>SUMIFS('Capex forecast'!I$9:I$223,'Capex forecast'!$T$9:$T$223,'Allocation of site-spec costs'!$B93,'Capex forecast'!$S$9:$S$223,'Allocation of site-spec costs'!$D93,'Capex forecast'!$Q$9:$Q$223,"Customer Connection")</f>
        <v>0</v>
      </c>
      <c r="K93" s="32">
        <f>SUMIFS('Capex forecast'!J$9:J$223,'Capex forecast'!$T$9:$T$223,'Allocation of site-spec costs'!$B93,'Capex forecast'!$S$9:$S$223,'Allocation of site-spec costs'!$D93,'Capex forecast'!$Q$9:$Q$223,"Customer Connection")</f>
        <v>0</v>
      </c>
      <c r="L93" s="32">
        <f>SUMIFS('Capex forecast'!K$9:K$223,'Capex forecast'!$T$9:$T$223,'Allocation of site-spec costs'!$B93,'Capex forecast'!$S$9:$S$223,'Allocation of site-spec costs'!$D93,'Capex forecast'!$Q$9:$Q$223,"Customer Connection")</f>
        <v>0</v>
      </c>
      <c r="M93" s="32">
        <f>SUMIFS('Capex forecast'!L$9:L$223,'Capex forecast'!$T$9:$T$223,'Allocation of site-spec costs'!$B93,'Capex forecast'!$S$9:$S$223,'Allocation of site-spec costs'!$D93,'Capex forecast'!$Q$9:$Q$223,"Customer Connection")</f>
        <v>0</v>
      </c>
      <c r="N93" s="32">
        <f>SUMIFS('Capex forecast'!M$9:M$223,'Capex forecast'!$T$9:$T$223,'Allocation of site-spec costs'!$B93,'Capex forecast'!$S$9:$S$223,'Allocation of site-spec costs'!$D93,'Capex forecast'!$Q$9:$Q$223,"Customer Connection")</f>
        <v>0</v>
      </c>
      <c r="O93" s="32">
        <f>SUMIFS('Capex forecast'!N$9:N$223,'Capex forecast'!$T$9:$T$223,'Allocation of site-spec costs'!$B93,'Capex forecast'!$S$9:$S$223,'Allocation of site-spec costs'!$D93,'Capex forecast'!$Q$9:$Q$223,"Customer Connection")</f>
        <v>0</v>
      </c>
      <c r="Q93" s="45" t="s">
        <v>73</v>
      </c>
      <c r="R93" s="6" t="str">
        <f>INDEX('Demand forecast'!$M$9:$M$5832,MATCH($Q93,'Demand forecast'!$B$9:$B$5832,0))</f>
        <v>No</v>
      </c>
      <c r="S93" s="6" t="str">
        <f>IF(COUNTIF($Q$93:Q93,$B93) = 1, "LV", IF(COUNTIF($Q$93:Q93,$B93) = 2, "HV", "ST"))</f>
        <v>LV</v>
      </c>
      <c r="T93" s="6" t="str">
        <f>INDEX('Demand forecast and growth rate'!$E$7:$E$273,MATCH($Q93,'Demand forecast and growth rate'!$B$7:$B$273,0))</f>
        <v>Small growth</v>
      </c>
      <c r="U93" s="32">
        <f>SUMIFS('Capex forecast'!E$9:E$223,'Capex forecast'!$T$9:$T$223,$Q93,'Capex forecast'!$S$9:$S$223,$S93,'Capex forecast'!$Q$9:$Q$223,"Augex")</f>
        <v>0</v>
      </c>
      <c r="V93" s="32">
        <f>SUMIFS('Capex forecast'!F$9:F$223,'Capex forecast'!$T$9:$T$223,$Q93,'Capex forecast'!$S$9:$S$223,$S93,'Capex forecast'!$Q$9:$Q$223,"Augex")</f>
        <v>0</v>
      </c>
      <c r="W93" s="32">
        <f>SUMIFS('Capex forecast'!G$9:G$223,'Capex forecast'!$T$9:$T$223,$Q93,'Capex forecast'!$S$9:$S$223,$S93,'Capex forecast'!$Q$9:$Q$223,"Augex")</f>
        <v>0</v>
      </c>
      <c r="X93" s="32">
        <f>SUMIFS('Capex forecast'!H$9:H$223,'Capex forecast'!$T$9:$T$223,$Q93,'Capex forecast'!$S$9:$S$223,$S93,'Capex forecast'!$Q$9:$Q$223,"Augex")</f>
        <v>0</v>
      </c>
      <c r="Y93" s="32">
        <f>SUMIFS('Capex forecast'!I$9:I$223,'Capex forecast'!$T$9:$T$223,$Q93,'Capex forecast'!$S$9:$S$223,$S93,'Capex forecast'!$Q$9:$Q$223,"Augex")</f>
        <v>0</v>
      </c>
      <c r="Z93" s="32">
        <f>SUMIFS('Capex forecast'!J$9:J$223,'Capex forecast'!$T$9:$T$223,$Q93,'Capex forecast'!$S$9:$S$223,$S93,'Capex forecast'!$Q$9:$Q$223,"Augex")</f>
        <v>0</v>
      </c>
      <c r="AA93" s="32">
        <f>SUMIFS('Capex forecast'!K$9:K$223,'Capex forecast'!$T$9:$T$223,$Q93,'Capex forecast'!$S$9:$S$223,$S93,'Capex forecast'!$Q$9:$Q$223,"Augex")</f>
        <v>0</v>
      </c>
      <c r="AB93" s="32">
        <f>SUMIFS('Capex forecast'!L$9:L$223,'Capex forecast'!$T$9:$T$223,$Q93,'Capex forecast'!$S$9:$S$223,$S93,'Capex forecast'!$Q$9:$Q$223,"Augex")</f>
        <v>0</v>
      </c>
      <c r="AC93" s="32">
        <f>SUMIFS('Capex forecast'!M$9:M$223,'Capex forecast'!$T$9:$T$223,$Q93,'Capex forecast'!$S$9:$S$223,$S93,'Capex forecast'!$Q$9:$Q$223,"Augex")</f>
        <v>0</v>
      </c>
      <c r="AD93" s="32">
        <f>SUMIFS('Capex forecast'!N$9:N$223,'Capex forecast'!$T$9:$T$223,$Q93,'Capex forecast'!$S$9:$S$223,$S93,'Capex forecast'!$Q$9:$Q$223,"Augex")</f>
        <v>0</v>
      </c>
      <c r="AF93" s="45" t="s">
        <v>73</v>
      </c>
      <c r="AG93" s="6" t="str">
        <f>INDEX('Demand forecast'!$M$9:$M$5832,MATCH($Q93,'Demand forecast'!$B$9:$B$5832,0))</f>
        <v>No</v>
      </c>
      <c r="AH93" s="6" t="str">
        <f>IF(COUNTIF($AF$93:AF93,$B93) = 1, "LV", IF(COUNTIF($AF$93:AF93,$B93) = 2, "HV", "ST"))</f>
        <v>LV</v>
      </c>
      <c r="AI93" s="6" t="str">
        <f>INDEX('Demand forecast and growth rate'!$E$7:$E$273,MATCH($Q93,'Demand forecast and growth rate'!$B$7:$B$273,0))</f>
        <v>Small growth</v>
      </c>
      <c r="AJ93" s="47">
        <f>SUMIFS('Capex forecast'!E$9:E$223,'Capex forecast'!$T$9:$T$223,$AF93,'Capex forecast'!$S$9:$S$223,$AH93,'Capex forecast'!$Q$9:$Q$223,"Repex")</f>
        <v>0</v>
      </c>
      <c r="AK93" s="47">
        <f>SUMIFS('Capex forecast'!F$9:F$223,'Capex forecast'!$T$9:$T$223,$AF93,'Capex forecast'!$S$9:$S$223,$AH93,'Capex forecast'!$Q$9:$Q$223,"Repex")</f>
        <v>0</v>
      </c>
      <c r="AL93" s="47">
        <f>SUMIFS('Capex forecast'!G$9:G$223,'Capex forecast'!$T$9:$T$223,$AF93,'Capex forecast'!$S$9:$S$223,$AH93,'Capex forecast'!$Q$9:$Q$223,"Repex")</f>
        <v>0</v>
      </c>
      <c r="AM93" s="47">
        <f>SUMIFS('Capex forecast'!H$9:H$223,'Capex forecast'!$T$9:$T$223,$AF93,'Capex forecast'!$S$9:$S$223,$AH93,'Capex forecast'!$Q$9:$Q$223,"Repex")</f>
        <v>0</v>
      </c>
      <c r="AN93" s="47">
        <f>SUMIFS('Capex forecast'!I$9:I$223,'Capex forecast'!$T$9:$T$223,$AF93,'Capex forecast'!$S$9:$S$223,$AH93,'Capex forecast'!$Q$9:$Q$223,"Repex")</f>
        <v>0</v>
      </c>
      <c r="AO93" s="47">
        <f>SUMIFS('Capex forecast'!J$9:J$223,'Capex forecast'!$T$9:$T$223,$AF93,'Capex forecast'!$S$9:$S$223,$AH93,'Capex forecast'!$Q$9:$Q$223,"Repex")</f>
        <v>0</v>
      </c>
      <c r="AP93" s="47">
        <f>SUMIFS('Capex forecast'!K$9:K$223,'Capex forecast'!$T$9:$T$223,$AF93,'Capex forecast'!$S$9:$S$223,$AH93,'Capex forecast'!$Q$9:$Q$223,"Repex")</f>
        <v>0</v>
      </c>
      <c r="AQ93" s="47">
        <f>SUMIFS('Capex forecast'!L$9:L$223,'Capex forecast'!$T$9:$T$223,$AF93,'Capex forecast'!$S$9:$S$223,$AH93,'Capex forecast'!$Q$9:$Q$223,"Repex")</f>
        <v>0</v>
      </c>
      <c r="AR93" s="47">
        <f>SUMIFS('Capex forecast'!M$9:M$223,'Capex forecast'!$T$9:$T$223,$AF93,'Capex forecast'!$S$9:$S$223,$AH93,'Capex forecast'!$Q$9:$Q$223,"Repex")</f>
        <v>0</v>
      </c>
      <c r="AS93" s="47">
        <f>SUMIFS('Capex forecast'!N$9:N$223,'Capex forecast'!$T$9:$T$223,$AF93,'Capex forecast'!$S$9:$S$223,$AH93,'Capex forecast'!$Q$9:$Q$223,"Repex")</f>
        <v>0</v>
      </c>
    </row>
    <row r="94" spans="2:45" ht="15">
      <c r="B94" s="45" t="s">
        <v>114</v>
      </c>
      <c r="C94" s="6" t="str">
        <f>INDEX('Demand forecast'!$M$9:$M$5832,MATCH($B94,'Demand forecast'!$B$9:$B$5832,0))</f>
        <v>No</v>
      </c>
      <c r="D94" s="6" t="str">
        <f>IF(COUNTIF($B$93:B94,$B94) = 1, "LV", IF(COUNTIF($B$93:B94,$B94) = 2, "HV", "ST"))</f>
        <v>LV</v>
      </c>
      <c r="E94" s="6" t="str">
        <f>INDEX('Demand forecast and growth rate'!$E$7:$E$273,MATCH($B94,'Demand forecast and growth rate'!$B$7:$B$273,0))</f>
        <v>Small growth</v>
      </c>
      <c r="F94" s="32">
        <f>SUMIFS('Capex forecast'!E$9:E$223,'Capex forecast'!$T$9:$T$223,'Allocation of site-spec costs'!$B94,'Capex forecast'!$S$9:$S$223,'Allocation of site-spec costs'!$D94,'Capex forecast'!$Q$9:$Q$223,"Customer Connection")</f>
        <v>0</v>
      </c>
      <c r="G94" s="32">
        <f>SUMIFS('Capex forecast'!F$9:F$223,'Capex forecast'!$T$9:$T$223,'Allocation of site-spec costs'!$B94,'Capex forecast'!$S$9:$S$223,'Allocation of site-spec costs'!$D94,'Capex forecast'!$Q$9:$Q$223,"Customer Connection")</f>
        <v>0</v>
      </c>
      <c r="H94" s="32">
        <f>SUMIFS('Capex forecast'!G$9:G$223,'Capex forecast'!$T$9:$T$223,'Allocation of site-spec costs'!$B94,'Capex forecast'!$S$9:$S$223,'Allocation of site-spec costs'!$D94,'Capex forecast'!$Q$9:$Q$223,"Customer Connection")</f>
        <v>0</v>
      </c>
      <c r="I94" s="32">
        <f>SUMIFS('Capex forecast'!H$9:H$223,'Capex forecast'!$T$9:$T$223,'Allocation of site-spec costs'!$B94,'Capex forecast'!$S$9:$S$223,'Allocation of site-spec costs'!$D94,'Capex forecast'!$Q$9:$Q$223,"Customer Connection")</f>
        <v>0</v>
      </c>
      <c r="J94" s="32">
        <f>SUMIFS('Capex forecast'!I$9:I$223,'Capex forecast'!$T$9:$T$223,'Allocation of site-spec costs'!$B94,'Capex forecast'!$S$9:$S$223,'Allocation of site-spec costs'!$D94,'Capex forecast'!$Q$9:$Q$223,"Customer Connection")</f>
        <v>0</v>
      </c>
      <c r="K94" s="32">
        <f>SUMIFS('Capex forecast'!J$9:J$223,'Capex forecast'!$T$9:$T$223,'Allocation of site-spec costs'!$B94,'Capex forecast'!$S$9:$S$223,'Allocation of site-spec costs'!$D94,'Capex forecast'!$Q$9:$Q$223,"Customer Connection")</f>
        <v>0</v>
      </c>
      <c r="L94" s="32">
        <f>SUMIFS('Capex forecast'!K$9:K$223,'Capex forecast'!$T$9:$T$223,'Allocation of site-spec costs'!$B94,'Capex forecast'!$S$9:$S$223,'Allocation of site-spec costs'!$D94,'Capex forecast'!$Q$9:$Q$223,"Customer Connection")</f>
        <v>0</v>
      </c>
      <c r="M94" s="32">
        <f>SUMIFS('Capex forecast'!L$9:L$223,'Capex forecast'!$T$9:$T$223,'Allocation of site-spec costs'!$B94,'Capex forecast'!$S$9:$S$223,'Allocation of site-spec costs'!$D94,'Capex forecast'!$Q$9:$Q$223,"Customer Connection")</f>
        <v>0</v>
      </c>
      <c r="N94" s="32">
        <f>SUMIFS('Capex forecast'!M$9:M$223,'Capex forecast'!$T$9:$T$223,'Allocation of site-spec costs'!$B94,'Capex forecast'!$S$9:$S$223,'Allocation of site-spec costs'!$D94,'Capex forecast'!$Q$9:$Q$223,"Customer Connection")</f>
        <v>0</v>
      </c>
      <c r="O94" s="32">
        <f>SUMIFS('Capex forecast'!N$9:N$223,'Capex forecast'!$T$9:$T$223,'Allocation of site-spec costs'!$B94,'Capex forecast'!$S$9:$S$223,'Allocation of site-spec costs'!$D94,'Capex forecast'!$Q$9:$Q$223,"Customer Connection")</f>
        <v>0</v>
      </c>
      <c r="Q94" s="45" t="s">
        <v>114</v>
      </c>
      <c r="R94" s="6" t="str">
        <f>INDEX('Demand forecast'!$M$9:$M$5832,MATCH($Q94,'Demand forecast'!$B$9:$B$5832,0))</f>
        <v>No</v>
      </c>
      <c r="S94" s="6" t="str">
        <f>IF(COUNTIF($Q$93:Q94,$B94) = 1, "LV", IF(COUNTIF($Q$93:Q94,$B94) = 2, "HV", "ST"))</f>
        <v>LV</v>
      </c>
      <c r="T94" s="6" t="str">
        <f>INDEX('Demand forecast and growth rate'!$E$7:$E$273,MATCH($Q94,'Demand forecast and growth rate'!$B$7:$B$273,0))</f>
        <v>Small growth</v>
      </c>
      <c r="U94" s="32">
        <f>SUMIFS('Capex forecast'!E$9:E$223,'Capex forecast'!$T$9:$T$223,$Q94,'Capex forecast'!$S$9:$S$223,$S94,'Capex forecast'!$Q$9:$Q$223,"Augex")</f>
        <v>0</v>
      </c>
      <c r="V94" s="32">
        <f>SUMIFS('Capex forecast'!F$9:F$223,'Capex forecast'!$T$9:$T$223,$Q94,'Capex forecast'!$S$9:$S$223,$S94,'Capex forecast'!$Q$9:$Q$223,"Augex")</f>
        <v>0</v>
      </c>
      <c r="W94" s="32">
        <f>SUMIFS('Capex forecast'!G$9:G$223,'Capex forecast'!$T$9:$T$223,$Q94,'Capex forecast'!$S$9:$S$223,$S94,'Capex forecast'!$Q$9:$Q$223,"Augex")</f>
        <v>0</v>
      </c>
      <c r="X94" s="32">
        <f>SUMIFS('Capex forecast'!H$9:H$223,'Capex forecast'!$T$9:$T$223,$Q94,'Capex forecast'!$S$9:$S$223,$S94,'Capex forecast'!$Q$9:$Q$223,"Augex")</f>
        <v>0</v>
      </c>
      <c r="Y94" s="32">
        <f>SUMIFS('Capex forecast'!I$9:I$223,'Capex forecast'!$T$9:$T$223,$Q94,'Capex forecast'!$S$9:$S$223,$S94,'Capex forecast'!$Q$9:$Q$223,"Augex")</f>
        <v>0</v>
      </c>
      <c r="Z94" s="32">
        <f>SUMIFS('Capex forecast'!J$9:J$223,'Capex forecast'!$T$9:$T$223,$Q94,'Capex forecast'!$S$9:$S$223,$S94,'Capex forecast'!$Q$9:$Q$223,"Augex")</f>
        <v>0</v>
      </c>
      <c r="AA94" s="32">
        <f>SUMIFS('Capex forecast'!K$9:K$223,'Capex forecast'!$T$9:$T$223,$Q94,'Capex forecast'!$S$9:$S$223,$S94,'Capex forecast'!$Q$9:$Q$223,"Augex")</f>
        <v>0</v>
      </c>
      <c r="AB94" s="32">
        <f>SUMIFS('Capex forecast'!L$9:L$223,'Capex forecast'!$T$9:$T$223,$Q94,'Capex forecast'!$S$9:$S$223,$S94,'Capex forecast'!$Q$9:$Q$223,"Augex")</f>
        <v>0</v>
      </c>
      <c r="AC94" s="32">
        <f>SUMIFS('Capex forecast'!M$9:M$223,'Capex forecast'!$T$9:$T$223,$Q94,'Capex forecast'!$S$9:$S$223,$S94,'Capex forecast'!$Q$9:$Q$223,"Augex")</f>
        <v>0</v>
      </c>
      <c r="AD94" s="32">
        <f>SUMIFS('Capex forecast'!N$9:N$223,'Capex forecast'!$T$9:$T$223,$Q94,'Capex forecast'!$S$9:$S$223,$S94,'Capex forecast'!$Q$9:$Q$223,"Augex")</f>
        <v>0</v>
      </c>
      <c r="AF94" s="45" t="s">
        <v>114</v>
      </c>
      <c r="AG94" s="6" t="str">
        <f>INDEX('Demand forecast'!$M$9:$M$5832,MATCH($Q94,'Demand forecast'!$B$9:$B$5832,0))</f>
        <v>No</v>
      </c>
      <c r="AH94" s="6" t="str">
        <f>IF(COUNTIF($AF$93:AF94,$B94) = 1, "LV", IF(COUNTIF($AF$93:AF94,$B94) = 2, "HV", "ST"))</f>
        <v>LV</v>
      </c>
      <c r="AI94" s="6" t="str">
        <f>INDEX('Demand forecast and growth rate'!$E$7:$E$273,MATCH($Q94,'Demand forecast and growth rate'!$B$7:$B$273,0))</f>
        <v>Small growth</v>
      </c>
      <c r="AJ94" s="47">
        <f>SUMIFS('Capex forecast'!E$9:E$223,'Capex forecast'!$T$9:$T$223,$AF94,'Capex forecast'!$S$9:$S$223,$AH94,'Capex forecast'!$Q$9:$Q$223,"Repex")</f>
        <v>0</v>
      </c>
      <c r="AK94" s="47">
        <f>SUMIFS('Capex forecast'!F$9:F$223,'Capex forecast'!$T$9:$T$223,$AF94,'Capex forecast'!$S$9:$S$223,$AH94,'Capex forecast'!$Q$9:$Q$223,"Repex")</f>
        <v>0</v>
      </c>
      <c r="AL94" s="47">
        <f>SUMIFS('Capex forecast'!G$9:G$223,'Capex forecast'!$T$9:$T$223,$AF94,'Capex forecast'!$S$9:$S$223,$AH94,'Capex forecast'!$Q$9:$Q$223,"Repex")</f>
        <v>0</v>
      </c>
      <c r="AM94" s="47">
        <f>SUMIFS('Capex forecast'!H$9:H$223,'Capex forecast'!$T$9:$T$223,$AF94,'Capex forecast'!$S$9:$S$223,$AH94,'Capex forecast'!$Q$9:$Q$223,"Repex")</f>
        <v>0</v>
      </c>
      <c r="AN94" s="47">
        <f>SUMIFS('Capex forecast'!I$9:I$223,'Capex forecast'!$T$9:$T$223,$AF94,'Capex forecast'!$S$9:$S$223,$AH94,'Capex forecast'!$Q$9:$Q$223,"Repex")</f>
        <v>0</v>
      </c>
      <c r="AO94" s="47">
        <f>SUMIFS('Capex forecast'!J$9:J$223,'Capex forecast'!$T$9:$T$223,$AF94,'Capex forecast'!$S$9:$S$223,$AH94,'Capex forecast'!$Q$9:$Q$223,"Repex")</f>
        <v>0</v>
      </c>
      <c r="AP94" s="47">
        <f>SUMIFS('Capex forecast'!K$9:K$223,'Capex forecast'!$T$9:$T$223,$AF94,'Capex forecast'!$S$9:$S$223,$AH94,'Capex forecast'!$Q$9:$Q$223,"Repex")</f>
        <v>0</v>
      </c>
      <c r="AQ94" s="47">
        <f>SUMIFS('Capex forecast'!L$9:L$223,'Capex forecast'!$T$9:$T$223,$AF94,'Capex forecast'!$S$9:$S$223,$AH94,'Capex forecast'!$Q$9:$Q$223,"Repex")</f>
        <v>0</v>
      </c>
      <c r="AR94" s="47">
        <f>SUMIFS('Capex forecast'!M$9:M$223,'Capex forecast'!$T$9:$T$223,$AF94,'Capex forecast'!$S$9:$S$223,$AH94,'Capex forecast'!$Q$9:$Q$223,"Repex")</f>
        <v>0</v>
      </c>
      <c r="AS94" s="47">
        <f>SUMIFS('Capex forecast'!N$9:N$223,'Capex forecast'!$T$9:$T$223,$AF94,'Capex forecast'!$S$9:$S$223,$AH94,'Capex forecast'!$Q$9:$Q$223,"Repex")</f>
        <v>0</v>
      </c>
    </row>
    <row r="95" spans="2:45" ht="15">
      <c r="B95" s="45" t="s">
        <v>111</v>
      </c>
      <c r="C95" s="6" t="str">
        <f>INDEX('Demand forecast'!$M$9:$M$5832,MATCH($B95,'Demand forecast'!$B$9:$B$5832,0))</f>
        <v>No</v>
      </c>
      <c r="D95" s="6" t="str">
        <f>IF(COUNTIF($B$93:B95,$B95) = 1, "LV", IF(COUNTIF($B$93:B95,$B95) = 2, "HV", "ST"))</f>
        <v>LV</v>
      </c>
      <c r="E95" s="6" t="str">
        <f>INDEX('Demand forecast and growth rate'!$E$7:$E$273,MATCH($B95,'Demand forecast and growth rate'!$B$7:$B$273,0))</f>
        <v>Small growth</v>
      </c>
      <c r="F95" s="32">
        <f>SUMIFS('Capex forecast'!E$9:E$223,'Capex forecast'!$T$9:$T$223,'Allocation of site-spec costs'!$B95,'Capex forecast'!$S$9:$S$223,'Allocation of site-spec costs'!$D95,'Capex forecast'!$Q$9:$Q$223,"Customer Connection")</f>
        <v>0</v>
      </c>
      <c r="G95" s="32">
        <f>SUMIFS('Capex forecast'!F$9:F$223,'Capex forecast'!$T$9:$T$223,'Allocation of site-spec costs'!$B95,'Capex forecast'!$S$9:$S$223,'Allocation of site-spec costs'!$D95,'Capex forecast'!$Q$9:$Q$223,"Customer Connection")</f>
        <v>0</v>
      </c>
      <c r="H95" s="32">
        <f>SUMIFS('Capex forecast'!G$9:G$223,'Capex forecast'!$T$9:$T$223,'Allocation of site-spec costs'!$B95,'Capex forecast'!$S$9:$S$223,'Allocation of site-spec costs'!$D95,'Capex forecast'!$Q$9:$Q$223,"Customer Connection")</f>
        <v>0</v>
      </c>
      <c r="I95" s="32">
        <f>SUMIFS('Capex forecast'!H$9:H$223,'Capex forecast'!$T$9:$T$223,'Allocation of site-spec costs'!$B95,'Capex forecast'!$S$9:$S$223,'Allocation of site-spec costs'!$D95,'Capex forecast'!$Q$9:$Q$223,"Customer Connection")</f>
        <v>0</v>
      </c>
      <c r="J95" s="32">
        <f>SUMIFS('Capex forecast'!I$9:I$223,'Capex forecast'!$T$9:$T$223,'Allocation of site-spec costs'!$B95,'Capex forecast'!$S$9:$S$223,'Allocation of site-spec costs'!$D95,'Capex forecast'!$Q$9:$Q$223,"Customer Connection")</f>
        <v>0</v>
      </c>
      <c r="K95" s="32">
        <f>SUMIFS('Capex forecast'!J$9:J$223,'Capex forecast'!$T$9:$T$223,'Allocation of site-spec costs'!$B95,'Capex forecast'!$S$9:$S$223,'Allocation of site-spec costs'!$D95,'Capex forecast'!$Q$9:$Q$223,"Customer Connection")</f>
        <v>0</v>
      </c>
      <c r="L95" s="32">
        <f>SUMIFS('Capex forecast'!K$9:K$223,'Capex forecast'!$T$9:$T$223,'Allocation of site-spec costs'!$B95,'Capex forecast'!$S$9:$S$223,'Allocation of site-spec costs'!$D95,'Capex forecast'!$Q$9:$Q$223,"Customer Connection")</f>
        <v>0</v>
      </c>
      <c r="M95" s="32">
        <f>SUMIFS('Capex forecast'!L$9:L$223,'Capex forecast'!$T$9:$T$223,'Allocation of site-spec costs'!$B95,'Capex forecast'!$S$9:$S$223,'Allocation of site-spec costs'!$D95,'Capex forecast'!$Q$9:$Q$223,"Customer Connection")</f>
        <v>0</v>
      </c>
      <c r="N95" s="32">
        <f>SUMIFS('Capex forecast'!M$9:M$223,'Capex forecast'!$T$9:$T$223,'Allocation of site-spec costs'!$B95,'Capex forecast'!$S$9:$S$223,'Allocation of site-spec costs'!$D95,'Capex forecast'!$Q$9:$Q$223,"Customer Connection")</f>
        <v>0</v>
      </c>
      <c r="O95" s="32">
        <f>SUMIFS('Capex forecast'!N$9:N$223,'Capex forecast'!$T$9:$T$223,'Allocation of site-spec costs'!$B95,'Capex forecast'!$S$9:$S$223,'Allocation of site-spec costs'!$D95,'Capex forecast'!$Q$9:$Q$223,"Customer Connection")</f>
        <v>0</v>
      </c>
      <c r="Q95" s="45" t="s">
        <v>111</v>
      </c>
      <c r="R95" s="6" t="str">
        <f>INDEX('Demand forecast'!$M$9:$M$5832,MATCH($Q95,'Demand forecast'!$B$9:$B$5832,0))</f>
        <v>No</v>
      </c>
      <c r="S95" s="6" t="str">
        <f>IF(COUNTIF($Q$93:Q95,$B95) = 1, "LV", IF(COUNTIF($Q$93:Q95,$B95) = 2, "HV", "ST"))</f>
        <v>LV</v>
      </c>
      <c r="T95" s="6" t="str">
        <f>INDEX('Demand forecast and growth rate'!$E$7:$E$273,MATCH($Q95,'Demand forecast and growth rate'!$B$7:$B$273,0))</f>
        <v>Small growth</v>
      </c>
      <c r="U95" s="32">
        <f>SUMIFS('Capex forecast'!E$9:E$223,'Capex forecast'!$T$9:$T$223,$Q95,'Capex forecast'!$S$9:$S$223,$S95,'Capex forecast'!$Q$9:$Q$223,"Augex")</f>
        <v>0</v>
      </c>
      <c r="V95" s="32">
        <f>SUMIFS('Capex forecast'!F$9:F$223,'Capex forecast'!$T$9:$T$223,$Q95,'Capex forecast'!$S$9:$S$223,$S95,'Capex forecast'!$Q$9:$Q$223,"Augex")</f>
        <v>0</v>
      </c>
      <c r="W95" s="32">
        <f>SUMIFS('Capex forecast'!G$9:G$223,'Capex forecast'!$T$9:$T$223,$Q95,'Capex forecast'!$S$9:$S$223,$S95,'Capex forecast'!$Q$9:$Q$223,"Augex")</f>
        <v>0</v>
      </c>
      <c r="X95" s="32">
        <f>SUMIFS('Capex forecast'!H$9:H$223,'Capex forecast'!$T$9:$T$223,$Q95,'Capex forecast'!$S$9:$S$223,$S95,'Capex forecast'!$Q$9:$Q$223,"Augex")</f>
        <v>0</v>
      </c>
      <c r="Y95" s="32">
        <f>SUMIFS('Capex forecast'!I$9:I$223,'Capex forecast'!$T$9:$T$223,$Q95,'Capex forecast'!$S$9:$S$223,$S95,'Capex forecast'!$Q$9:$Q$223,"Augex")</f>
        <v>0</v>
      </c>
      <c r="Z95" s="32">
        <f>SUMIFS('Capex forecast'!J$9:J$223,'Capex forecast'!$T$9:$T$223,$Q95,'Capex forecast'!$S$9:$S$223,$S95,'Capex forecast'!$Q$9:$Q$223,"Augex")</f>
        <v>0</v>
      </c>
      <c r="AA95" s="32">
        <f>SUMIFS('Capex forecast'!K$9:K$223,'Capex forecast'!$T$9:$T$223,$Q95,'Capex forecast'!$S$9:$S$223,$S95,'Capex forecast'!$Q$9:$Q$223,"Augex")</f>
        <v>0</v>
      </c>
      <c r="AB95" s="32">
        <f>SUMIFS('Capex forecast'!L$9:L$223,'Capex forecast'!$T$9:$T$223,$Q95,'Capex forecast'!$S$9:$S$223,$S95,'Capex forecast'!$Q$9:$Q$223,"Augex")</f>
        <v>0</v>
      </c>
      <c r="AC95" s="32">
        <f>SUMIFS('Capex forecast'!M$9:M$223,'Capex forecast'!$T$9:$T$223,$Q95,'Capex forecast'!$S$9:$S$223,$S95,'Capex forecast'!$Q$9:$Q$223,"Augex")</f>
        <v>0</v>
      </c>
      <c r="AD95" s="32">
        <f>SUMIFS('Capex forecast'!N$9:N$223,'Capex forecast'!$T$9:$T$223,$Q95,'Capex forecast'!$S$9:$S$223,$S95,'Capex forecast'!$Q$9:$Q$223,"Augex")</f>
        <v>0</v>
      </c>
      <c r="AF95" s="45" t="s">
        <v>111</v>
      </c>
      <c r="AG95" s="6" t="str">
        <f>INDEX('Demand forecast'!$M$9:$M$5832,MATCH($Q95,'Demand forecast'!$B$9:$B$5832,0))</f>
        <v>No</v>
      </c>
      <c r="AH95" s="6" t="str">
        <f>IF(COUNTIF($AF$93:AF95,$B95) = 1, "LV", IF(COUNTIF($AF$93:AF95,$B95) = 2, "HV", "ST"))</f>
        <v>LV</v>
      </c>
      <c r="AI95" s="6" t="str">
        <f>INDEX('Demand forecast and growth rate'!$E$7:$E$273,MATCH($Q95,'Demand forecast and growth rate'!$B$7:$B$273,0))</f>
        <v>Small growth</v>
      </c>
      <c r="AJ95" s="47">
        <f>SUMIFS('Capex forecast'!E$9:E$223,'Capex forecast'!$T$9:$T$223,$AF95,'Capex forecast'!$S$9:$S$223,$AH95,'Capex forecast'!$Q$9:$Q$223,"Repex")</f>
        <v>0</v>
      </c>
      <c r="AK95" s="47">
        <f>SUMIFS('Capex forecast'!F$9:F$223,'Capex forecast'!$T$9:$T$223,$AF95,'Capex forecast'!$S$9:$S$223,$AH95,'Capex forecast'!$Q$9:$Q$223,"Repex")</f>
        <v>0</v>
      </c>
      <c r="AL95" s="47">
        <f>SUMIFS('Capex forecast'!G$9:G$223,'Capex forecast'!$T$9:$T$223,$AF95,'Capex forecast'!$S$9:$S$223,$AH95,'Capex forecast'!$Q$9:$Q$223,"Repex")</f>
        <v>0</v>
      </c>
      <c r="AM95" s="47">
        <f>SUMIFS('Capex forecast'!H$9:H$223,'Capex forecast'!$T$9:$T$223,$AF95,'Capex forecast'!$S$9:$S$223,$AH95,'Capex forecast'!$Q$9:$Q$223,"Repex")</f>
        <v>0</v>
      </c>
      <c r="AN95" s="47">
        <f>SUMIFS('Capex forecast'!I$9:I$223,'Capex forecast'!$T$9:$T$223,$AF95,'Capex forecast'!$S$9:$S$223,$AH95,'Capex forecast'!$Q$9:$Q$223,"Repex")</f>
        <v>0</v>
      </c>
      <c r="AO95" s="47">
        <f>SUMIFS('Capex forecast'!J$9:J$223,'Capex forecast'!$T$9:$T$223,$AF95,'Capex forecast'!$S$9:$S$223,$AH95,'Capex forecast'!$Q$9:$Q$223,"Repex")</f>
        <v>0</v>
      </c>
      <c r="AP95" s="47">
        <f>SUMIFS('Capex forecast'!K$9:K$223,'Capex forecast'!$T$9:$T$223,$AF95,'Capex forecast'!$S$9:$S$223,$AH95,'Capex forecast'!$Q$9:$Q$223,"Repex")</f>
        <v>0</v>
      </c>
      <c r="AQ95" s="47">
        <f>SUMIFS('Capex forecast'!L$9:L$223,'Capex forecast'!$T$9:$T$223,$AF95,'Capex forecast'!$S$9:$S$223,$AH95,'Capex forecast'!$Q$9:$Q$223,"Repex")</f>
        <v>0</v>
      </c>
      <c r="AR95" s="47">
        <f>SUMIFS('Capex forecast'!M$9:M$223,'Capex forecast'!$T$9:$T$223,$AF95,'Capex forecast'!$S$9:$S$223,$AH95,'Capex forecast'!$Q$9:$Q$223,"Repex")</f>
        <v>0</v>
      </c>
      <c r="AS95" s="47">
        <f>SUMIFS('Capex forecast'!N$9:N$223,'Capex forecast'!$T$9:$T$223,$AF95,'Capex forecast'!$S$9:$S$223,$AH95,'Capex forecast'!$Q$9:$Q$223,"Repex")</f>
        <v>0</v>
      </c>
    </row>
    <row r="96" spans="2:45" ht="15">
      <c r="B96" s="45" t="s">
        <v>137</v>
      </c>
      <c r="C96" s="6" t="str">
        <f>INDEX('Demand forecast'!$M$9:$M$5832,MATCH($B96,'Demand forecast'!$B$9:$B$5832,0))</f>
        <v>No</v>
      </c>
      <c r="D96" s="6" t="str">
        <f>IF(COUNTIF($B$93:B96,$B96) = 1, "LV", IF(COUNTIF($B$93:B96,$B96) = 2, "HV", "ST"))</f>
        <v>LV</v>
      </c>
      <c r="E96" s="6" t="str">
        <f>INDEX('Demand forecast and growth rate'!$E$7:$E$273,MATCH($B96,'Demand forecast and growth rate'!$B$7:$B$273,0))</f>
        <v>Small growth</v>
      </c>
      <c r="F96" s="32">
        <f>SUMIFS('Capex forecast'!E$9:E$223,'Capex forecast'!$T$9:$T$223,'Allocation of site-spec costs'!$B96,'Capex forecast'!$S$9:$S$223,'Allocation of site-spec costs'!$D96,'Capex forecast'!$Q$9:$Q$223,"Customer Connection")</f>
        <v>0</v>
      </c>
      <c r="G96" s="32">
        <f>SUMIFS('Capex forecast'!F$9:F$223,'Capex forecast'!$T$9:$T$223,'Allocation of site-spec costs'!$B96,'Capex forecast'!$S$9:$S$223,'Allocation of site-spec costs'!$D96,'Capex forecast'!$Q$9:$Q$223,"Customer Connection")</f>
        <v>0</v>
      </c>
      <c r="H96" s="32">
        <f>SUMIFS('Capex forecast'!G$9:G$223,'Capex forecast'!$T$9:$T$223,'Allocation of site-spec costs'!$B96,'Capex forecast'!$S$9:$S$223,'Allocation of site-spec costs'!$D96,'Capex forecast'!$Q$9:$Q$223,"Customer Connection")</f>
        <v>0</v>
      </c>
      <c r="I96" s="32">
        <f>SUMIFS('Capex forecast'!H$9:H$223,'Capex forecast'!$T$9:$T$223,'Allocation of site-spec costs'!$B96,'Capex forecast'!$S$9:$S$223,'Allocation of site-spec costs'!$D96,'Capex forecast'!$Q$9:$Q$223,"Customer Connection")</f>
        <v>0</v>
      </c>
      <c r="J96" s="32">
        <f>SUMIFS('Capex forecast'!I$9:I$223,'Capex forecast'!$T$9:$T$223,'Allocation of site-spec costs'!$B96,'Capex forecast'!$S$9:$S$223,'Allocation of site-spec costs'!$D96,'Capex forecast'!$Q$9:$Q$223,"Customer Connection")</f>
        <v>0</v>
      </c>
      <c r="K96" s="32">
        <f>SUMIFS('Capex forecast'!J$9:J$223,'Capex forecast'!$T$9:$T$223,'Allocation of site-spec costs'!$B96,'Capex forecast'!$S$9:$S$223,'Allocation of site-spec costs'!$D96,'Capex forecast'!$Q$9:$Q$223,"Customer Connection")</f>
        <v>0</v>
      </c>
      <c r="L96" s="32">
        <f>SUMIFS('Capex forecast'!K$9:K$223,'Capex forecast'!$T$9:$T$223,'Allocation of site-spec costs'!$B96,'Capex forecast'!$S$9:$S$223,'Allocation of site-spec costs'!$D96,'Capex forecast'!$Q$9:$Q$223,"Customer Connection")</f>
        <v>0</v>
      </c>
      <c r="M96" s="32">
        <f>SUMIFS('Capex forecast'!L$9:L$223,'Capex forecast'!$T$9:$T$223,'Allocation of site-spec costs'!$B96,'Capex forecast'!$S$9:$S$223,'Allocation of site-spec costs'!$D96,'Capex forecast'!$Q$9:$Q$223,"Customer Connection")</f>
        <v>0</v>
      </c>
      <c r="N96" s="32">
        <f>SUMIFS('Capex forecast'!M$9:M$223,'Capex forecast'!$T$9:$T$223,'Allocation of site-spec costs'!$B96,'Capex forecast'!$S$9:$S$223,'Allocation of site-spec costs'!$D96,'Capex forecast'!$Q$9:$Q$223,"Customer Connection")</f>
        <v>0</v>
      </c>
      <c r="O96" s="32">
        <f>SUMIFS('Capex forecast'!N$9:N$223,'Capex forecast'!$T$9:$T$223,'Allocation of site-spec costs'!$B96,'Capex forecast'!$S$9:$S$223,'Allocation of site-spec costs'!$D96,'Capex forecast'!$Q$9:$Q$223,"Customer Connection")</f>
        <v>0</v>
      </c>
      <c r="Q96" s="45" t="s">
        <v>137</v>
      </c>
      <c r="R96" s="6" t="str">
        <f>INDEX('Demand forecast'!$M$9:$M$5832,MATCH($Q96,'Demand forecast'!$B$9:$B$5832,0))</f>
        <v>No</v>
      </c>
      <c r="S96" s="6" t="str">
        <f>IF(COUNTIF($Q$93:Q96,$B96) = 1, "LV", IF(COUNTIF($Q$93:Q96,$B96) = 2, "HV", "ST"))</f>
        <v>LV</v>
      </c>
      <c r="T96" s="6" t="str">
        <f>INDEX('Demand forecast and growth rate'!$E$7:$E$273,MATCH($Q96,'Demand forecast and growth rate'!$B$7:$B$273,0))</f>
        <v>Small growth</v>
      </c>
      <c r="U96" s="32">
        <f>SUMIFS('Capex forecast'!E$9:E$223,'Capex forecast'!$T$9:$T$223,$Q96,'Capex forecast'!$S$9:$S$223,$S96,'Capex forecast'!$Q$9:$Q$223,"Augex")</f>
        <v>0</v>
      </c>
      <c r="V96" s="32">
        <f>SUMIFS('Capex forecast'!F$9:F$223,'Capex forecast'!$T$9:$T$223,$Q96,'Capex forecast'!$S$9:$S$223,$S96,'Capex forecast'!$Q$9:$Q$223,"Augex")</f>
        <v>0</v>
      </c>
      <c r="W96" s="32">
        <f>SUMIFS('Capex forecast'!G$9:G$223,'Capex forecast'!$T$9:$T$223,$Q96,'Capex forecast'!$S$9:$S$223,$S96,'Capex forecast'!$Q$9:$Q$223,"Augex")</f>
        <v>0</v>
      </c>
      <c r="X96" s="32">
        <f>SUMIFS('Capex forecast'!H$9:H$223,'Capex forecast'!$T$9:$T$223,$Q96,'Capex forecast'!$S$9:$S$223,$S96,'Capex forecast'!$Q$9:$Q$223,"Augex")</f>
        <v>0</v>
      </c>
      <c r="Y96" s="32">
        <f>SUMIFS('Capex forecast'!I$9:I$223,'Capex forecast'!$T$9:$T$223,$Q96,'Capex forecast'!$S$9:$S$223,$S96,'Capex forecast'!$Q$9:$Q$223,"Augex")</f>
        <v>0</v>
      </c>
      <c r="Z96" s="32">
        <f>SUMIFS('Capex forecast'!J$9:J$223,'Capex forecast'!$T$9:$T$223,$Q96,'Capex forecast'!$S$9:$S$223,$S96,'Capex forecast'!$Q$9:$Q$223,"Augex")</f>
        <v>0</v>
      </c>
      <c r="AA96" s="32">
        <f>SUMIFS('Capex forecast'!K$9:K$223,'Capex forecast'!$T$9:$T$223,$Q96,'Capex forecast'!$S$9:$S$223,$S96,'Capex forecast'!$Q$9:$Q$223,"Augex")</f>
        <v>0</v>
      </c>
      <c r="AB96" s="32">
        <f>SUMIFS('Capex forecast'!L$9:L$223,'Capex forecast'!$T$9:$T$223,$Q96,'Capex forecast'!$S$9:$S$223,$S96,'Capex forecast'!$Q$9:$Q$223,"Augex")</f>
        <v>0</v>
      </c>
      <c r="AC96" s="32">
        <f>SUMIFS('Capex forecast'!M$9:M$223,'Capex forecast'!$T$9:$T$223,$Q96,'Capex forecast'!$S$9:$S$223,$S96,'Capex forecast'!$Q$9:$Q$223,"Augex")</f>
        <v>0</v>
      </c>
      <c r="AD96" s="32">
        <f>SUMIFS('Capex forecast'!N$9:N$223,'Capex forecast'!$T$9:$T$223,$Q96,'Capex forecast'!$S$9:$S$223,$S96,'Capex forecast'!$Q$9:$Q$223,"Augex")</f>
        <v>0</v>
      </c>
      <c r="AF96" s="45" t="s">
        <v>137</v>
      </c>
      <c r="AG96" s="6" t="str">
        <f>INDEX('Demand forecast'!$M$9:$M$5832,MATCH($Q96,'Demand forecast'!$B$9:$B$5832,0))</f>
        <v>No</v>
      </c>
      <c r="AH96" s="6" t="str">
        <f>IF(COUNTIF($AF$93:AF96,$B96) = 1, "LV", IF(COUNTIF($AF$93:AF96,$B96) = 2, "HV", "ST"))</f>
        <v>LV</v>
      </c>
      <c r="AI96" s="6" t="str">
        <f>INDEX('Demand forecast and growth rate'!$E$7:$E$273,MATCH($Q96,'Demand forecast and growth rate'!$B$7:$B$273,0))</f>
        <v>Small growth</v>
      </c>
      <c r="AJ96" s="47">
        <f>SUMIFS('Capex forecast'!E$9:E$223,'Capex forecast'!$T$9:$T$223,$AF96,'Capex forecast'!$S$9:$S$223,$AH96,'Capex forecast'!$Q$9:$Q$223,"Repex")</f>
        <v>0</v>
      </c>
      <c r="AK96" s="47">
        <f>SUMIFS('Capex forecast'!F$9:F$223,'Capex forecast'!$T$9:$T$223,$AF96,'Capex forecast'!$S$9:$S$223,$AH96,'Capex forecast'!$Q$9:$Q$223,"Repex")</f>
        <v>0</v>
      </c>
      <c r="AL96" s="47">
        <f>SUMIFS('Capex forecast'!G$9:G$223,'Capex forecast'!$T$9:$T$223,$AF96,'Capex forecast'!$S$9:$S$223,$AH96,'Capex forecast'!$Q$9:$Q$223,"Repex")</f>
        <v>0</v>
      </c>
      <c r="AM96" s="47">
        <f>SUMIFS('Capex forecast'!H$9:H$223,'Capex forecast'!$T$9:$T$223,$AF96,'Capex forecast'!$S$9:$S$223,$AH96,'Capex forecast'!$Q$9:$Q$223,"Repex")</f>
        <v>0</v>
      </c>
      <c r="AN96" s="47">
        <f>SUMIFS('Capex forecast'!I$9:I$223,'Capex forecast'!$T$9:$T$223,$AF96,'Capex forecast'!$S$9:$S$223,$AH96,'Capex forecast'!$Q$9:$Q$223,"Repex")</f>
        <v>0</v>
      </c>
      <c r="AO96" s="47">
        <f>SUMIFS('Capex forecast'!J$9:J$223,'Capex forecast'!$T$9:$T$223,$AF96,'Capex forecast'!$S$9:$S$223,$AH96,'Capex forecast'!$Q$9:$Q$223,"Repex")</f>
        <v>0</v>
      </c>
      <c r="AP96" s="47">
        <f>SUMIFS('Capex forecast'!K$9:K$223,'Capex forecast'!$T$9:$T$223,$AF96,'Capex forecast'!$S$9:$S$223,$AH96,'Capex forecast'!$Q$9:$Q$223,"Repex")</f>
        <v>0</v>
      </c>
      <c r="AQ96" s="47">
        <f>SUMIFS('Capex forecast'!L$9:L$223,'Capex forecast'!$T$9:$T$223,$AF96,'Capex forecast'!$S$9:$S$223,$AH96,'Capex forecast'!$Q$9:$Q$223,"Repex")</f>
        <v>0</v>
      </c>
      <c r="AR96" s="47">
        <f>SUMIFS('Capex forecast'!M$9:M$223,'Capex forecast'!$T$9:$T$223,$AF96,'Capex forecast'!$S$9:$S$223,$AH96,'Capex forecast'!$Q$9:$Q$223,"Repex")</f>
        <v>0</v>
      </c>
      <c r="AS96" s="47">
        <f>SUMIFS('Capex forecast'!N$9:N$223,'Capex forecast'!$T$9:$T$223,$AF96,'Capex forecast'!$S$9:$S$223,$AH96,'Capex forecast'!$Q$9:$Q$223,"Repex")</f>
        <v>0</v>
      </c>
    </row>
    <row r="97" spans="1:45" ht="15">
      <c r="B97" s="45" t="s">
        <v>167</v>
      </c>
      <c r="C97" s="6" t="str">
        <f>INDEX('Demand forecast'!$M$9:$M$5832,MATCH($B97,'Demand forecast'!$B$9:$B$5832,0))</f>
        <v>No</v>
      </c>
      <c r="D97" s="6" t="str">
        <f>IF(COUNTIF($B$93:B97,$B97) = 1, "LV", IF(COUNTIF($B$93:B97,$B97) = 2, "HV", "ST"))</f>
        <v>LV</v>
      </c>
      <c r="E97" s="6" t="str">
        <f>INDEX('Demand forecast and growth rate'!$E$7:$E$273,MATCH($B97,'Demand forecast and growth rate'!$B$7:$B$273,0))</f>
        <v>Steady/falling</v>
      </c>
      <c r="F97" s="32">
        <f>SUMIFS('Capex forecast'!E$9:E$223,'Capex forecast'!$T$9:$T$223,'Allocation of site-spec costs'!$B97,'Capex forecast'!$S$9:$S$223,'Allocation of site-spec costs'!$D97,'Capex forecast'!$Q$9:$Q$223,"Customer Connection")</f>
        <v>0</v>
      </c>
      <c r="G97" s="32">
        <f>SUMIFS('Capex forecast'!F$9:F$223,'Capex forecast'!$T$9:$T$223,'Allocation of site-spec costs'!$B97,'Capex forecast'!$S$9:$S$223,'Allocation of site-spec costs'!$D97,'Capex forecast'!$Q$9:$Q$223,"Customer Connection")</f>
        <v>0</v>
      </c>
      <c r="H97" s="32">
        <f>SUMIFS('Capex forecast'!G$9:G$223,'Capex forecast'!$T$9:$T$223,'Allocation of site-spec costs'!$B97,'Capex forecast'!$S$9:$S$223,'Allocation of site-spec costs'!$D97,'Capex forecast'!$Q$9:$Q$223,"Customer Connection")</f>
        <v>0</v>
      </c>
      <c r="I97" s="32">
        <f>SUMIFS('Capex forecast'!H$9:H$223,'Capex forecast'!$T$9:$T$223,'Allocation of site-spec costs'!$B97,'Capex forecast'!$S$9:$S$223,'Allocation of site-spec costs'!$D97,'Capex forecast'!$Q$9:$Q$223,"Customer Connection")</f>
        <v>0</v>
      </c>
      <c r="J97" s="32">
        <f>SUMIFS('Capex forecast'!I$9:I$223,'Capex forecast'!$T$9:$T$223,'Allocation of site-spec costs'!$B97,'Capex forecast'!$S$9:$S$223,'Allocation of site-spec costs'!$D97,'Capex forecast'!$Q$9:$Q$223,"Customer Connection")</f>
        <v>0</v>
      </c>
      <c r="K97" s="32">
        <f>SUMIFS('Capex forecast'!J$9:J$223,'Capex forecast'!$T$9:$T$223,'Allocation of site-spec costs'!$B97,'Capex forecast'!$S$9:$S$223,'Allocation of site-spec costs'!$D97,'Capex forecast'!$Q$9:$Q$223,"Customer Connection")</f>
        <v>0</v>
      </c>
      <c r="L97" s="32">
        <f>SUMIFS('Capex forecast'!K$9:K$223,'Capex forecast'!$T$9:$T$223,'Allocation of site-spec costs'!$B97,'Capex forecast'!$S$9:$S$223,'Allocation of site-spec costs'!$D97,'Capex forecast'!$Q$9:$Q$223,"Customer Connection")</f>
        <v>0</v>
      </c>
      <c r="M97" s="32">
        <f>SUMIFS('Capex forecast'!L$9:L$223,'Capex forecast'!$T$9:$T$223,'Allocation of site-spec costs'!$B97,'Capex forecast'!$S$9:$S$223,'Allocation of site-spec costs'!$D97,'Capex forecast'!$Q$9:$Q$223,"Customer Connection")</f>
        <v>0</v>
      </c>
      <c r="N97" s="32">
        <f>SUMIFS('Capex forecast'!M$9:M$223,'Capex forecast'!$T$9:$T$223,'Allocation of site-spec costs'!$B97,'Capex forecast'!$S$9:$S$223,'Allocation of site-spec costs'!$D97,'Capex forecast'!$Q$9:$Q$223,"Customer Connection")</f>
        <v>0</v>
      </c>
      <c r="O97" s="32">
        <f>SUMIFS('Capex forecast'!N$9:N$223,'Capex forecast'!$T$9:$T$223,'Allocation of site-spec costs'!$B97,'Capex forecast'!$S$9:$S$223,'Allocation of site-spec costs'!$D97,'Capex forecast'!$Q$9:$Q$223,"Customer Connection")</f>
        <v>0</v>
      </c>
      <c r="Q97" s="45" t="s">
        <v>167</v>
      </c>
      <c r="R97" s="6" t="str">
        <f>INDEX('Demand forecast'!$M$9:$M$5832,MATCH($Q97,'Demand forecast'!$B$9:$B$5832,0))</f>
        <v>No</v>
      </c>
      <c r="S97" s="6" t="str">
        <f>IF(COUNTIF($Q$93:Q97,$B97) = 1, "LV", IF(COUNTIF($Q$93:Q97,$B97) = 2, "HV", "ST"))</f>
        <v>LV</v>
      </c>
      <c r="T97" s="6" t="str">
        <f>INDEX('Demand forecast and growth rate'!$E$7:$E$273,MATCH($Q97,'Demand forecast and growth rate'!$B$7:$B$273,0))</f>
        <v>Steady/falling</v>
      </c>
      <c r="U97" s="32">
        <f>SUMIFS('Capex forecast'!E$9:E$223,'Capex forecast'!$T$9:$T$223,$Q97,'Capex forecast'!$S$9:$S$223,$S97,'Capex forecast'!$Q$9:$Q$223,"Augex")</f>
        <v>0</v>
      </c>
      <c r="V97" s="32">
        <f>SUMIFS('Capex forecast'!F$9:F$223,'Capex forecast'!$T$9:$T$223,$Q97,'Capex forecast'!$S$9:$S$223,$S97,'Capex forecast'!$Q$9:$Q$223,"Augex")</f>
        <v>0</v>
      </c>
      <c r="W97" s="32">
        <f>SUMIFS('Capex forecast'!G$9:G$223,'Capex forecast'!$T$9:$T$223,$Q97,'Capex forecast'!$S$9:$S$223,$S97,'Capex forecast'!$Q$9:$Q$223,"Augex")</f>
        <v>0</v>
      </c>
      <c r="X97" s="32">
        <f>SUMIFS('Capex forecast'!H$9:H$223,'Capex forecast'!$T$9:$T$223,$Q97,'Capex forecast'!$S$9:$S$223,$S97,'Capex forecast'!$Q$9:$Q$223,"Augex")</f>
        <v>0</v>
      </c>
      <c r="Y97" s="32">
        <f>SUMIFS('Capex forecast'!I$9:I$223,'Capex forecast'!$T$9:$T$223,$Q97,'Capex forecast'!$S$9:$S$223,$S97,'Capex forecast'!$Q$9:$Q$223,"Augex")</f>
        <v>0</v>
      </c>
      <c r="Z97" s="32">
        <f>SUMIFS('Capex forecast'!J$9:J$223,'Capex forecast'!$T$9:$T$223,$Q97,'Capex forecast'!$S$9:$S$223,$S97,'Capex forecast'!$Q$9:$Q$223,"Augex")</f>
        <v>0</v>
      </c>
      <c r="AA97" s="32">
        <f>SUMIFS('Capex forecast'!K$9:K$223,'Capex forecast'!$T$9:$T$223,$Q97,'Capex forecast'!$S$9:$S$223,$S97,'Capex forecast'!$Q$9:$Q$223,"Augex")</f>
        <v>0</v>
      </c>
      <c r="AB97" s="32">
        <f>SUMIFS('Capex forecast'!L$9:L$223,'Capex forecast'!$T$9:$T$223,$Q97,'Capex forecast'!$S$9:$S$223,$S97,'Capex forecast'!$Q$9:$Q$223,"Augex")</f>
        <v>0</v>
      </c>
      <c r="AC97" s="32">
        <f>SUMIFS('Capex forecast'!M$9:M$223,'Capex forecast'!$T$9:$T$223,$Q97,'Capex forecast'!$S$9:$S$223,$S97,'Capex forecast'!$Q$9:$Q$223,"Augex")</f>
        <v>0</v>
      </c>
      <c r="AD97" s="32">
        <f>SUMIFS('Capex forecast'!N$9:N$223,'Capex forecast'!$T$9:$T$223,$Q97,'Capex forecast'!$S$9:$S$223,$S97,'Capex forecast'!$Q$9:$Q$223,"Augex")</f>
        <v>0</v>
      </c>
      <c r="AF97" s="45" t="s">
        <v>167</v>
      </c>
      <c r="AG97" s="6" t="str">
        <f>INDEX('Demand forecast'!$M$9:$M$5832,MATCH($Q97,'Demand forecast'!$B$9:$B$5832,0))</f>
        <v>No</v>
      </c>
      <c r="AH97" s="6" t="str">
        <f>IF(COUNTIF($AF$93:AF97,$B97) = 1, "LV", IF(COUNTIF($AF$93:AF97,$B97) = 2, "HV", "ST"))</f>
        <v>LV</v>
      </c>
      <c r="AI97" s="6" t="str">
        <f>INDEX('Demand forecast and growth rate'!$E$7:$E$273,MATCH($Q97,'Demand forecast and growth rate'!$B$7:$B$273,0))</f>
        <v>Steady/falling</v>
      </c>
      <c r="AJ97" s="47">
        <f>SUMIFS('Capex forecast'!E$9:E$223,'Capex forecast'!$T$9:$T$223,$AF97,'Capex forecast'!$S$9:$S$223,$AH97,'Capex forecast'!$Q$9:$Q$223,"Repex")</f>
        <v>0</v>
      </c>
      <c r="AK97" s="47">
        <f>SUMIFS('Capex forecast'!F$9:F$223,'Capex forecast'!$T$9:$T$223,$AF97,'Capex forecast'!$S$9:$S$223,$AH97,'Capex forecast'!$Q$9:$Q$223,"Repex")</f>
        <v>0</v>
      </c>
      <c r="AL97" s="47">
        <f>SUMIFS('Capex forecast'!G$9:G$223,'Capex forecast'!$T$9:$T$223,$AF97,'Capex forecast'!$S$9:$S$223,$AH97,'Capex forecast'!$Q$9:$Q$223,"Repex")</f>
        <v>0</v>
      </c>
      <c r="AM97" s="47">
        <f>SUMIFS('Capex forecast'!H$9:H$223,'Capex forecast'!$T$9:$T$223,$AF97,'Capex forecast'!$S$9:$S$223,$AH97,'Capex forecast'!$Q$9:$Q$223,"Repex")</f>
        <v>0</v>
      </c>
      <c r="AN97" s="47">
        <f>SUMIFS('Capex forecast'!I$9:I$223,'Capex forecast'!$T$9:$T$223,$AF97,'Capex forecast'!$S$9:$S$223,$AH97,'Capex forecast'!$Q$9:$Q$223,"Repex")</f>
        <v>0</v>
      </c>
      <c r="AO97" s="47">
        <f>SUMIFS('Capex forecast'!J$9:J$223,'Capex forecast'!$T$9:$T$223,$AF97,'Capex forecast'!$S$9:$S$223,$AH97,'Capex forecast'!$Q$9:$Q$223,"Repex")</f>
        <v>0</v>
      </c>
      <c r="AP97" s="47">
        <f>SUMIFS('Capex forecast'!K$9:K$223,'Capex forecast'!$T$9:$T$223,$AF97,'Capex forecast'!$S$9:$S$223,$AH97,'Capex forecast'!$Q$9:$Q$223,"Repex")</f>
        <v>0</v>
      </c>
      <c r="AQ97" s="47">
        <f>SUMIFS('Capex forecast'!L$9:L$223,'Capex forecast'!$T$9:$T$223,$AF97,'Capex forecast'!$S$9:$S$223,$AH97,'Capex forecast'!$Q$9:$Q$223,"Repex")</f>
        <v>0</v>
      </c>
      <c r="AR97" s="47">
        <f>SUMIFS('Capex forecast'!M$9:M$223,'Capex forecast'!$T$9:$T$223,$AF97,'Capex forecast'!$S$9:$S$223,$AH97,'Capex forecast'!$Q$9:$Q$223,"Repex")</f>
        <v>0</v>
      </c>
      <c r="AS97" s="47">
        <f>SUMIFS('Capex forecast'!N$9:N$223,'Capex forecast'!$T$9:$T$223,$AF97,'Capex forecast'!$S$9:$S$223,$AH97,'Capex forecast'!$Q$9:$Q$223,"Repex")</f>
        <v>0</v>
      </c>
    </row>
    <row r="98" spans="1:45" customFormat="1" ht="15">
      <c r="A98" s="1"/>
      <c r="B98" s="45" t="s">
        <v>28</v>
      </c>
      <c r="C98" s="6" t="str">
        <f>INDEX('Demand forecast'!$M$9:$M$5832,MATCH($B98,'Demand forecast'!$B$9:$B$5832,0))</f>
        <v>No</v>
      </c>
      <c r="D98" s="6" t="str">
        <f>IF(COUNTIF($B$93:B98,$B98) = 1, "LV", IF(COUNTIF($B$93:B98,$B98) = 2, "HV", "ST"))</f>
        <v>LV</v>
      </c>
      <c r="E98" s="6" t="str">
        <f>INDEX('Demand forecast and growth rate'!$E$7:$E$273,MATCH($B98,'Demand forecast and growth rate'!$B$7:$B$273,0))</f>
        <v>High growth</v>
      </c>
      <c r="F98" s="32">
        <f>SUMIFS('Capex forecast'!E$9:E$223,'Capex forecast'!$T$9:$T$223,'Allocation of site-spec costs'!$B98,'Capex forecast'!$S$9:$S$223,'Allocation of site-spec costs'!$D98,'Capex forecast'!$Q$9:$Q$223,"Customer Connection")</f>
        <v>0</v>
      </c>
      <c r="G98" s="32">
        <f>SUMIFS('Capex forecast'!F$9:F$223,'Capex forecast'!$T$9:$T$223,'Allocation of site-spec costs'!$B98,'Capex forecast'!$S$9:$S$223,'Allocation of site-spec costs'!$D98,'Capex forecast'!$Q$9:$Q$223,"Customer Connection")</f>
        <v>0</v>
      </c>
      <c r="H98" s="32">
        <f>SUMIFS('Capex forecast'!G$9:G$223,'Capex forecast'!$T$9:$T$223,'Allocation of site-spec costs'!$B98,'Capex forecast'!$S$9:$S$223,'Allocation of site-spec costs'!$D98,'Capex forecast'!$Q$9:$Q$223,"Customer Connection")</f>
        <v>0</v>
      </c>
      <c r="I98" s="32">
        <f>SUMIFS('Capex forecast'!H$9:H$223,'Capex forecast'!$T$9:$T$223,'Allocation of site-spec costs'!$B98,'Capex forecast'!$S$9:$S$223,'Allocation of site-spec costs'!$D98,'Capex forecast'!$Q$9:$Q$223,"Customer Connection")</f>
        <v>0</v>
      </c>
      <c r="J98" s="32">
        <f>SUMIFS('Capex forecast'!I$9:I$223,'Capex forecast'!$T$9:$T$223,'Allocation of site-spec costs'!$B98,'Capex forecast'!$S$9:$S$223,'Allocation of site-spec costs'!$D98,'Capex forecast'!$Q$9:$Q$223,"Customer Connection")</f>
        <v>0</v>
      </c>
      <c r="K98" s="32">
        <f>SUMIFS('Capex forecast'!J$9:J$223,'Capex forecast'!$T$9:$T$223,'Allocation of site-spec costs'!$B98,'Capex forecast'!$S$9:$S$223,'Allocation of site-spec costs'!$D98,'Capex forecast'!$Q$9:$Q$223,"Customer Connection")</f>
        <v>0</v>
      </c>
      <c r="L98" s="32">
        <f>SUMIFS('Capex forecast'!K$9:K$223,'Capex forecast'!$T$9:$T$223,'Allocation of site-spec costs'!$B98,'Capex forecast'!$S$9:$S$223,'Allocation of site-spec costs'!$D98,'Capex forecast'!$Q$9:$Q$223,"Customer Connection")</f>
        <v>0</v>
      </c>
      <c r="M98" s="32">
        <f>SUMIFS('Capex forecast'!L$9:L$223,'Capex forecast'!$T$9:$T$223,'Allocation of site-spec costs'!$B98,'Capex forecast'!$S$9:$S$223,'Allocation of site-spec costs'!$D98,'Capex forecast'!$Q$9:$Q$223,"Customer Connection")</f>
        <v>0</v>
      </c>
      <c r="N98" s="32">
        <f>SUMIFS('Capex forecast'!M$9:M$223,'Capex forecast'!$T$9:$T$223,'Allocation of site-spec costs'!$B98,'Capex forecast'!$S$9:$S$223,'Allocation of site-spec costs'!$D98,'Capex forecast'!$Q$9:$Q$223,"Customer Connection")</f>
        <v>0</v>
      </c>
      <c r="O98" s="32">
        <f>SUMIFS('Capex forecast'!N$9:N$223,'Capex forecast'!$T$9:$T$223,'Allocation of site-spec costs'!$B98,'Capex forecast'!$S$9:$S$223,'Allocation of site-spec costs'!$D98,'Capex forecast'!$Q$9:$Q$223,"Customer Connection")</f>
        <v>0</v>
      </c>
      <c r="Q98" s="45" t="s">
        <v>28</v>
      </c>
      <c r="R98" s="6" t="str">
        <f>INDEX('Demand forecast'!$M$9:$M$5832,MATCH($Q98,'Demand forecast'!$B$9:$B$5832,0))</f>
        <v>No</v>
      </c>
      <c r="S98" s="6" t="str">
        <f>IF(COUNTIF($Q$93:Q98,$B98) = 1, "LV", IF(COUNTIF($Q$93:Q98,$B98) = 2, "HV", "ST"))</f>
        <v>LV</v>
      </c>
      <c r="T98" s="6" t="str">
        <f>INDEX('Demand forecast and growth rate'!$E$7:$E$273,MATCH($Q98,'Demand forecast and growth rate'!$B$7:$B$273,0))</f>
        <v>High growth</v>
      </c>
      <c r="U98" s="32">
        <f>SUMIFS('Capex forecast'!E$9:E$223,'Capex forecast'!$T$9:$T$223,$Q98,'Capex forecast'!$S$9:$S$223,$S98,'Capex forecast'!$Q$9:$Q$223,"Augex")</f>
        <v>0</v>
      </c>
      <c r="V98" s="32">
        <f>SUMIFS('Capex forecast'!F$9:F$223,'Capex forecast'!$T$9:$T$223,$Q98,'Capex forecast'!$S$9:$S$223,$S98,'Capex forecast'!$Q$9:$Q$223,"Augex")</f>
        <v>0</v>
      </c>
      <c r="W98" s="32">
        <f>SUMIFS('Capex forecast'!G$9:G$223,'Capex forecast'!$T$9:$T$223,$Q98,'Capex forecast'!$S$9:$S$223,$S98,'Capex forecast'!$Q$9:$Q$223,"Augex")</f>
        <v>0</v>
      </c>
      <c r="X98" s="32">
        <f>SUMIFS('Capex forecast'!H$9:H$223,'Capex forecast'!$T$9:$T$223,$Q98,'Capex forecast'!$S$9:$S$223,$S98,'Capex forecast'!$Q$9:$Q$223,"Augex")</f>
        <v>0</v>
      </c>
      <c r="Y98" s="32">
        <f>SUMIFS('Capex forecast'!I$9:I$223,'Capex forecast'!$T$9:$T$223,$Q98,'Capex forecast'!$S$9:$S$223,$S98,'Capex forecast'!$Q$9:$Q$223,"Augex")</f>
        <v>0</v>
      </c>
      <c r="Z98" s="32">
        <f>SUMIFS('Capex forecast'!J$9:J$223,'Capex forecast'!$T$9:$T$223,$Q98,'Capex forecast'!$S$9:$S$223,$S98,'Capex forecast'!$Q$9:$Q$223,"Augex")</f>
        <v>0</v>
      </c>
      <c r="AA98" s="32">
        <f>SUMIFS('Capex forecast'!K$9:K$223,'Capex forecast'!$T$9:$T$223,$Q98,'Capex forecast'!$S$9:$S$223,$S98,'Capex forecast'!$Q$9:$Q$223,"Augex")</f>
        <v>0</v>
      </c>
      <c r="AB98" s="32">
        <f>SUMIFS('Capex forecast'!L$9:L$223,'Capex forecast'!$T$9:$T$223,$Q98,'Capex forecast'!$S$9:$S$223,$S98,'Capex forecast'!$Q$9:$Q$223,"Augex")</f>
        <v>0</v>
      </c>
      <c r="AC98" s="32">
        <f>SUMIFS('Capex forecast'!M$9:M$223,'Capex forecast'!$T$9:$T$223,$Q98,'Capex forecast'!$S$9:$S$223,$S98,'Capex forecast'!$Q$9:$Q$223,"Augex")</f>
        <v>0</v>
      </c>
      <c r="AD98" s="32">
        <f>SUMIFS('Capex forecast'!N$9:N$223,'Capex forecast'!$T$9:$T$223,$Q98,'Capex forecast'!$S$9:$S$223,$S98,'Capex forecast'!$Q$9:$Q$223,"Augex")</f>
        <v>0</v>
      </c>
      <c r="AF98" s="45" t="s">
        <v>28</v>
      </c>
      <c r="AG98" s="6" t="str">
        <f>INDEX('Demand forecast'!$M$9:$M$5832,MATCH($Q98,'Demand forecast'!$B$9:$B$5832,0))</f>
        <v>No</v>
      </c>
      <c r="AH98" s="6" t="str">
        <f>IF(COUNTIF($AF$93:AF98,$B98) = 1, "LV", IF(COUNTIF($AF$93:AF98,$B98) = 2, "HV", "ST"))</f>
        <v>LV</v>
      </c>
      <c r="AI98" s="6" t="str">
        <f>INDEX('Demand forecast and growth rate'!$E$7:$E$273,MATCH($Q98,'Demand forecast and growth rate'!$B$7:$B$273,0))</f>
        <v>High growth</v>
      </c>
      <c r="AJ98" s="47">
        <f>SUMIFS('Capex forecast'!E$9:E$223,'Capex forecast'!$T$9:$T$223,$AF98,'Capex forecast'!$S$9:$S$223,$AH98,'Capex forecast'!$Q$9:$Q$223,"Repex")</f>
        <v>0</v>
      </c>
      <c r="AK98" s="47">
        <f>SUMIFS('Capex forecast'!F$9:F$223,'Capex forecast'!$T$9:$T$223,$AF98,'Capex forecast'!$S$9:$S$223,$AH98,'Capex forecast'!$Q$9:$Q$223,"Repex")</f>
        <v>0</v>
      </c>
      <c r="AL98" s="47">
        <f>SUMIFS('Capex forecast'!G$9:G$223,'Capex forecast'!$T$9:$T$223,$AF98,'Capex forecast'!$S$9:$S$223,$AH98,'Capex forecast'!$Q$9:$Q$223,"Repex")</f>
        <v>0</v>
      </c>
      <c r="AM98" s="47">
        <f>SUMIFS('Capex forecast'!H$9:H$223,'Capex forecast'!$T$9:$T$223,$AF98,'Capex forecast'!$S$9:$S$223,$AH98,'Capex forecast'!$Q$9:$Q$223,"Repex")</f>
        <v>0</v>
      </c>
      <c r="AN98" s="47">
        <f>SUMIFS('Capex forecast'!I$9:I$223,'Capex forecast'!$T$9:$T$223,$AF98,'Capex forecast'!$S$9:$S$223,$AH98,'Capex forecast'!$Q$9:$Q$223,"Repex")</f>
        <v>0</v>
      </c>
      <c r="AO98" s="47">
        <f>SUMIFS('Capex forecast'!J$9:J$223,'Capex forecast'!$T$9:$T$223,$AF98,'Capex forecast'!$S$9:$S$223,$AH98,'Capex forecast'!$Q$9:$Q$223,"Repex")</f>
        <v>0</v>
      </c>
      <c r="AP98" s="47">
        <f>SUMIFS('Capex forecast'!K$9:K$223,'Capex forecast'!$T$9:$T$223,$AF98,'Capex forecast'!$S$9:$S$223,$AH98,'Capex forecast'!$Q$9:$Q$223,"Repex")</f>
        <v>0</v>
      </c>
      <c r="AQ98" s="47">
        <f>SUMIFS('Capex forecast'!L$9:L$223,'Capex forecast'!$T$9:$T$223,$AF98,'Capex forecast'!$S$9:$S$223,$AH98,'Capex forecast'!$Q$9:$Q$223,"Repex")</f>
        <v>0</v>
      </c>
      <c r="AR98" s="47">
        <f>SUMIFS('Capex forecast'!M$9:M$223,'Capex forecast'!$T$9:$T$223,$AF98,'Capex forecast'!$S$9:$S$223,$AH98,'Capex forecast'!$Q$9:$Q$223,"Repex")</f>
        <v>0</v>
      </c>
      <c r="AS98" s="47">
        <f>SUMIFS('Capex forecast'!N$9:N$223,'Capex forecast'!$T$9:$T$223,$AF98,'Capex forecast'!$S$9:$S$223,$AH98,'Capex forecast'!$Q$9:$Q$223,"Repex")</f>
        <v>0</v>
      </c>
    </row>
    <row r="99" spans="1:45" customFormat="1" ht="15">
      <c r="A99" s="1"/>
      <c r="B99" s="45" t="s">
        <v>43</v>
      </c>
      <c r="C99" s="6" t="str">
        <f>INDEX('Demand forecast'!$M$9:$M$5832,MATCH($B99,'Demand forecast'!$B$9:$B$5832,0))</f>
        <v>No</v>
      </c>
      <c r="D99" s="6" t="str">
        <f>IF(COUNTIF($B$93:B99,$B99) = 1, "LV", IF(COUNTIF($B$93:B99,$B99) = 2, "HV", "ST"))</f>
        <v>LV</v>
      </c>
      <c r="E99" s="6" t="str">
        <f>INDEX('Demand forecast and growth rate'!$E$7:$E$273,MATCH($B99,'Demand forecast and growth rate'!$B$7:$B$273,0))</f>
        <v>Small growth</v>
      </c>
      <c r="F99" s="32">
        <f>SUMIFS('Capex forecast'!E$9:E$223,'Capex forecast'!$T$9:$T$223,'Allocation of site-spec costs'!$B99,'Capex forecast'!$S$9:$S$223,'Allocation of site-spec costs'!$D99,'Capex forecast'!$Q$9:$Q$223,"Customer Connection")</f>
        <v>0</v>
      </c>
      <c r="G99" s="32">
        <f>SUMIFS('Capex forecast'!F$9:F$223,'Capex forecast'!$T$9:$T$223,'Allocation of site-spec costs'!$B99,'Capex forecast'!$S$9:$S$223,'Allocation of site-spec costs'!$D99,'Capex forecast'!$Q$9:$Q$223,"Customer Connection")</f>
        <v>0</v>
      </c>
      <c r="H99" s="32">
        <f>SUMIFS('Capex forecast'!G$9:G$223,'Capex forecast'!$T$9:$T$223,'Allocation of site-spec costs'!$B99,'Capex forecast'!$S$9:$S$223,'Allocation of site-spec costs'!$D99,'Capex forecast'!$Q$9:$Q$223,"Customer Connection")</f>
        <v>0</v>
      </c>
      <c r="I99" s="32">
        <f>SUMIFS('Capex forecast'!H$9:H$223,'Capex forecast'!$T$9:$T$223,'Allocation of site-spec costs'!$B99,'Capex forecast'!$S$9:$S$223,'Allocation of site-spec costs'!$D99,'Capex forecast'!$Q$9:$Q$223,"Customer Connection")</f>
        <v>0</v>
      </c>
      <c r="J99" s="32">
        <f>SUMIFS('Capex forecast'!I$9:I$223,'Capex forecast'!$T$9:$T$223,'Allocation of site-spec costs'!$B99,'Capex forecast'!$S$9:$S$223,'Allocation of site-spec costs'!$D99,'Capex forecast'!$Q$9:$Q$223,"Customer Connection")</f>
        <v>0</v>
      </c>
      <c r="K99" s="32">
        <f>SUMIFS('Capex forecast'!J$9:J$223,'Capex forecast'!$T$9:$T$223,'Allocation of site-spec costs'!$B99,'Capex forecast'!$S$9:$S$223,'Allocation of site-spec costs'!$D99,'Capex forecast'!$Q$9:$Q$223,"Customer Connection")</f>
        <v>0</v>
      </c>
      <c r="L99" s="32">
        <f>SUMIFS('Capex forecast'!K$9:K$223,'Capex forecast'!$T$9:$T$223,'Allocation of site-spec costs'!$B99,'Capex forecast'!$S$9:$S$223,'Allocation of site-spec costs'!$D99,'Capex forecast'!$Q$9:$Q$223,"Customer Connection")</f>
        <v>0</v>
      </c>
      <c r="M99" s="32">
        <f>SUMIFS('Capex forecast'!L$9:L$223,'Capex forecast'!$T$9:$T$223,'Allocation of site-spec costs'!$B99,'Capex forecast'!$S$9:$S$223,'Allocation of site-spec costs'!$D99,'Capex forecast'!$Q$9:$Q$223,"Customer Connection")</f>
        <v>0</v>
      </c>
      <c r="N99" s="32">
        <f>SUMIFS('Capex forecast'!M$9:M$223,'Capex forecast'!$T$9:$T$223,'Allocation of site-spec costs'!$B99,'Capex forecast'!$S$9:$S$223,'Allocation of site-spec costs'!$D99,'Capex forecast'!$Q$9:$Q$223,"Customer Connection")</f>
        <v>0</v>
      </c>
      <c r="O99" s="32">
        <f>SUMIFS('Capex forecast'!N$9:N$223,'Capex forecast'!$T$9:$T$223,'Allocation of site-spec costs'!$B99,'Capex forecast'!$S$9:$S$223,'Allocation of site-spec costs'!$D99,'Capex forecast'!$Q$9:$Q$223,"Customer Connection")</f>
        <v>0</v>
      </c>
      <c r="Q99" s="45" t="s">
        <v>43</v>
      </c>
      <c r="R99" s="6" t="str">
        <f>INDEX('Demand forecast'!$M$9:$M$5832,MATCH($Q99,'Demand forecast'!$B$9:$B$5832,0))</f>
        <v>No</v>
      </c>
      <c r="S99" s="6" t="str">
        <f>IF(COUNTIF($Q$93:Q99,$B99) = 1, "LV", IF(COUNTIF($Q$93:Q99,$B99) = 2, "HV", "ST"))</f>
        <v>LV</v>
      </c>
      <c r="T99" s="6" t="str">
        <f>INDEX('Demand forecast and growth rate'!$E$7:$E$273,MATCH($Q99,'Demand forecast and growth rate'!$B$7:$B$273,0))</f>
        <v>Small growth</v>
      </c>
      <c r="U99" s="32">
        <f>SUMIFS('Capex forecast'!E$9:E$223,'Capex forecast'!$T$9:$T$223,$Q99,'Capex forecast'!$S$9:$S$223,$S99,'Capex forecast'!$Q$9:$Q$223,"Augex")</f>
        <v>0</v>
      </c>
      <c r="V99" s="32">
        <f>SUMIFS('Capex forecast'!F$9:F$223,'Capex forecast'!$T$9:$T$223,$Q99,'Capex forecast'!$S$9:$S$223,$S99,'Capex forecast'!$Q$9:$Q$223,"Augex")</f>
        <v>0</v>
      </c>
      <c r="W99" s="32">
        <f>SUMIFS('Capex forecast'!G$9:G$223,'Capex forecast'!$T$9:$T$223,$Q99,'Capex forecast'!$S$9:$S$223,$S99,'Capex forecast'!$Q$9:$Q$223,"Augex")</f>
        <v>0</v>
      </c>
      <c r="X99" s="32">
        <f>SUMIFS('Capex forecast'!H$9:H$223,'Capex forecast'!$T$9:$T$223,$Q99,'Capex forecast'!$S$9:$S$223,$S99,'Capex forecast'!$Q$9:$Q$223,"Augex")</f>
        <v>0</v>
      </c>
      <c r="Y99" s="32">
        <f>SUMIFS('Capex forecast'!I$9:I$223,'Capex forecast'!$T$9:$T$223,$Q99,'Capex forecast'!$S$9:$S$223,$S99,'Capex forecast'!$Q$9:$Q$223,"Augex")</f>
        <v>0</v>
      </c>
      <c r="Z99" s="32">
        <f>SUMIFS('Capex forecast'!J$9:J$223,'Capex forecast'!$T$9:$T$223,$Q99,'Capex forecast'!$S$9:$S$223,$S99,'Capex forecast'!$Q$9:$Q$223,"Augex")</f>
        <v>0</v>
      </c>
      <c r="AA99" s="32">
        <f>SUMIFS('Capex forecast'!K$9:K$223,'Capex forecast'!$T$9:$T$223,$Q99,'Capex forecast'!$S$9:$S$223,$S99,'Capex forecast'!$Q$9:$Q$223,"Augex")</f>
        <v>0</v>
      </c>
      <c r="AB99" s="32">
        <f>SUMIFS('Capex forecast'!L$9:L$223,'Capex forecast'!$T$9:$T$223,$Q99,'Capex forecast'!$S$9:$S$223,$S99,'Capex forecast'!$Q$9:$Q$223,"Augex")</f>
        <v>0</v>
      </c>
      <c r="AC99" s="32">
        <f>SUMIFS('Capex forecast'!M$9:M$223,'Capex forecast'!$T$9:$T$223,$Q99,'Capex forecast'!$S$9:$S$223,$S99,'Capex forecast'!$Q$9:$Q$223,"Augex")</f>
        <v>0</v>
      </c>
      <c r="AD99" s="32">
        <f>SUMIFS('Capex forecast'!N$9:N$223,'Capex forecast'!$T$9:$T$223,$Q99,'Capex forecast'!$S$9:$S$223,$S99,'Capex forecast'!$Q$9:$Q$223,"Augex")</f>
        <v>0</v>
      </c>
      <c r="AF99" s="45" t="s">
        <v>43</v>
      </c>
      <c r="AG99" s="6" t="str">
        <f>INDEX('Demand forecast'!$M$9:$M$5832,MATCH($Q99,'Demand forecast'!$B$9:$B$5832,0))</f>
        <v>No</v>
      </c>
      <c r="AH99" s="6" t="str">
        <f>IF(COUNTIF($AF$93:AF99,$B99) = 1, "LV", IF(COUNTIF($AF$93:AF99,$B99) = 2, "HV", "ST"))</f>
        <v>LV</v>
      </c>
      <c r="AI99" s="6" t="str">
        <f>INDEX('Demand forecast and growth rate'!$E$7:$E$273,MATCH($Q99,'Demand forecast and growth rate'!$B$7:$B$273,0))</f>
        <v>Small growth</v>
      </c>
      <c r="AJ99" s="47">
        <f>SUMIFS('Capex forecast'!E$9:E$223,'Capex forecast'!$T$9:$T$223,$AF99,'Capex forecast'!$S$9:$S$223,$AH99,'Capex forecast'!$Q$9:$Q$223,"Repex")</f>
        <v>0</v>
      </c>
      <c r="AK99" s="47">
        <f>SUMIFS('Capex forecast'!F$9:F$223,'Capex forecast'!$T$9:$T$223,$AF99,'Capex forecast'!$S$9:$S$223,$AH99,'Capex forecast'!$Q$9:$Q$223,"Repex")</f>
        <v>0</v>
      </c>
      <c r="AL99" s="47">
        <f>SUMIFS('Capex forecast'!G$9:G$223,'Capex forecast'!$T$9:$T$223,$AF99,'Capex forecast'!$S$9:$S$223,$AH99,'Capex forecast'!$Q$9:$Q$223,"Repex")</f>
        <v>0</v>
      </c>
      <c r="AM99" s="47">
        <f>SUMIFS('Capex forecast'!H$9:H$223,'Capex forecast'!$T$9:$T$223,$AF99,'Capex forecast'!$S$9:$S$223,$AH99,'Capex forecast'!$Q$9:$Q$223,"Repex")</f>
        <v>0</v>
      </c>
      <c r="AN99" s="47">
        <f>SUMIFS('Capex forecast'!I$9:I$223,'Capex forecast'!$T$9:$T$223,$AF99,'Capex forecast'!$S$9:$S$223,$AH99,'Capex forecast'!$Q$9:$Q$223,"Repex")</f>
        <v>0</v>
      </c>
      <c r="AO99" s="47">
        <f>SUMIFS('Capex forecast'!J$9:J$223,'Capex forecast'!$T$9:$T$223,$AF99,'Capex forecast'!$S$9:$S$223,$AH99,'Capex forecast'!$Q$9:$Q$223,"Repex")</f>
        <v>0</v>
      </c>
      <c r="AP99" s="47">
        <f>SUMIFS('Capex forecast'!K$9:K$223,'Capex forecast'!$T$9:$T$223,$AF99,'Capex forecast'!$S$9:$S$223,$AH99,'Capex forecast'!$Q$9:$Q$223,"Repex")</f>
        <v>0</v>
      </c>
      <c r="AQ99" s="47">
        <f>SUMIFS('Capex forecast'!L$9:L$223,'Capex forecast'!$T$9:$T$223,$AF99,'Capex forecast'!$S$9:$S$223,$AH99,'Capex forecast'!$Q$9:$Q$223,"Repex")</f>
        <v>0</v>
      </c>
      <c r="AR99" s="47">
        <f>SUMIFS('Capex forecast'!M$9:M$223,'Capex forecast'!$T$9:$T$223,$AF99,'Capex forecast'!$S$9:$S$223,$AH99,'Capex forecast'!$Q$9:$Q$223,"Repex")</f>
        <v>0</v>
      </c>
      <c r="AS99" s="47">
        <f>SUMIFS('Capex forecast'!N$9:N$223,'Capex forecast'!$T$9:$T$223,$AF99,'Capex forecast'!$S$9:$S$223,$AH99,'Capex forecast'!$Q$9:$Q$223,"Repex")</f>
        <v>0</v>
      </c>
    </row>
    <row r="100" spans="1:45" customFormat="1" ht="15">
      <c r="A100" s="1"/>
      <c r="B100" s="45" t="s">
        <v>47</v>
      </c>
      <c r="C100" s="6" t="str">
        <f>INDEX('Demand forecast'!$M$9:$M$5832,MATCH($B100,'Demand forecast'!$B$9:$B$5832,0))</f>
        <v>No</v>
      </c>
      <c r="D100" s="6" t="str">
        <f>IF(COUNTIF($B$93:B100,$B100) = 1, "LV", IF(COUNTIF($B$93:B100,$B100) = 2, "HV", "ST"))</f>
        <v>LV</v>
      </c>
      <c r="E100" s="6" t="str">
        <f>INDEX('Demand forecast and growth rate'!$E$7:$E$273,MATCH($B100,'Demand forecast and growth rate'!$B$7:$B$273,0))</f>
        <v>Steady/falling</v>
      </c>
      <c r="F100" s="32">
        <f>SUMIFS('Capex forecast'!E$9:E$223,'Capex forecast'!$T$9:$T$223,'Allocation of site-spec costs'!$B100,'Capex forecast'!$S$9:$S$223,'Allocation of site-spec costs'!$D100,'Capex forecast'!$Q$9:$Q$223,"Customer Connection")</f>
        <v>0</v>
      </c>
      <c r="G100" s="32">
        <f>SUMIFS('Capex forecast'!F$9:F$223,'Capex forecast'!$T$9:$T$223,'Allocation of site-spec costs'!$B100,'Capex forecast'!$S$9:$S$223,'Allocation of site-spec costs'!$D100,'Capex forecast'!$Q$9:$Q$223,"Customer Connection")</f>
        <v>0</v>
      </c>
      <c r="H100" s="32">
        <f>SUMIFS('Capex forecast'!G$9:G$223,'Capex forecast'!$T$9:$T$223,'Allocation of site-spec costs'!$B100,'Capex forecast'!$S$9:$S$223,'Allocation of site-spec costs'!$D100,'Capex forecast'!$Q$9:$Q$223,"Customer Connection")</f>
        <v>0</v>
      </c>
      <c r="I100" s="32">
        <f>SUMIFS('Capex forecast'!H$9:H$223,'Capex forecast'!$T$9:$T$223,'Allocation of site-spec costs'!$B100,'Capex forecast'!$S$9:$S$223,'Allocation of site-spec costs'!$D100,'Capex forecast'!$Q$9:$Q$223,"Customer Connection")</f>
        <v>0</v>
      </c>
      <c r="J100" s="32">
        <f>SUMIFS('Capex forecast'!I$9:I$223,'Capex forecast'!$T$9:$T$223,'Allocation of site-spec costs'!$B100,'Capex forecast'!$S$9:$S$223,'Allocation of site-spec costs'!$D100,'Capex forecast'!$Q$9:$Q$223,"Customer Connection")</f>
        <v>0</v>
      </c>
      <c r="K100" s="32">
        <f>SUMIFS('Capex forecast'!J$9:J$223,'Capex forecast'!$T$9:$T$223,'Allocation of site-spec costs'!$B100,'Capex forecast'!$S$9:$S$223,'Allocation of site-spec costs'!$D100,'Capex forecast'!$Q$9:$Q$223,"Customer Connection")</f>
        <v>0</v>
      </c>
      <c r="L100" s="32">
        <f>SUMIFS('Capex forecast'!K$9:K$223,'Capex forecast'!$T$9:$T$223,'Allocation of site-spec costs'!$B100,'Capex forecast'!$S$9:$S$223,'Allocation of site-spec costs'!$D100,'Capex forecast'!$Q$9:$Q$223,"Customer Connection")</f>
        <v>0</v>
      </c>
      <c r="M100" s="32">
        <f>SUMIFS('Capex forecast'!L$9:L$223,'Capex forecast'!$T$9:$T$223,'Allocation of site-spec costs'!$B100,'Capex forecast'!$S$9:$S$223,'Allocation of site-spec costs'!$D100,'Capex forecast'!$Q$9:$Q$223,"Customer Connection")</f>
        <v>0</v>
      </c>
      <c r="N100" s="32">
        <f>SUMIFS('Capex forecast'!M$9:M$223,'Capex forecast'!$T$9:$T$223,'Allocation of site-spec costs'!$B100,'Capex forecast'!$S$9:$S$223,'Allocation of site-spec costs'!$D100,'Capex forecast'!$Q$9:$Q$223,"Customer Connection")</f>
        <v>0</v>
      </c>
      <c r="O100" s="32">
        <f>SUMIFS('Capex forecast'!N$9:N$223,'Capex forecast'!$T$9:$T$223,'Allocation of site-spec costs'!$B100,'Capex forecast'!$S$9:$S$223,'Allocation of site-spec costs'!$D100,'Capex forecast'!$Q$9:$Q$223,"Customer Connection")</f>
        <v>0</v>
      </c>
      <c r="Q100" s="45" t="s">
        <v>47</v>
      </c>
      <c r="R100" s="6" t="str">
        <f>INDEX('Demand forecast'!$M$9:$M$5832,MATCH($Q100,'Demand forecast'!$B$9:$B$5832,0))</f>
        <v>No</v>
      </c>
      <c r="S100" s="6" t="str">
        <f>IF(COUNTIF($Q$93:Q100,$B100) = 1, "LV", IF(COUNTIF($Q$93:Q100,$B100) = 2, "HV", "ST"))</f>
        <v>LV</v>
      </c>
      <c r="T100" s="6" t="str">
        <f>INDEX('Demand forecast and growth rate'!$E$7:$E$273,MATCH($Q100,'Demand forecast and growth rate'!$B$7:$B$273,0))</f>
        <v>Steady/falling</v>
      </c>
      <c r="U100" s="32">
        <f>SUMIFS('Capex forecast'!E$9:E$223,'Capex forecast'!$T$9:$T$223,$Q100,'Capex forecast'!$S$9:$S$223,$S100,'Capex forecast'!$Q$9:$Q$223,"Augex")</f>
        <v>0</v>
      </c>
      <c r="V100" s="32">
        <f>SUMIFS('Capex forecast'!F$9:F$223,'Capex forecast'!$T$9:$T$223,$Q100,'Capex forecast'!$S$9:$S$223,$S100,'Capex forecast'!$Q$9:$Q$223,"Augex")</f>
        <v>0</v>
      </c>
      <c r="W100" s="32">
        <f>SUMIFS('Capex forecast'!G$9:G$223,'Capex forecast'!$T$9:$T$223,$Q100,'Capex forecast'!$S$9:$S$223,$S100,'Capex forecast'!$Q$9:$Q$223,"Augex")</f>
        <v>0</v>
      </c>
      <c r="X100" s="32">
        <f>SUMIFS('Capex forecast'!H$9:H$223,'Capex forecast'!$T$9:$T$223,$Q100,'Capex forecast'!$S$9:$S$223,$S100,'Capex forecast'!$Q$9:$Q$223,"Augex")</f>
        <v>0</v>
      </c>
      <c r="Y100" s="32">
        <f>SUMIFS('Capex forecast'!I$9:I$223,'Capex forecast'!$T$9:$T$223,$Q100,'Capex forecast'!$S$9:$S$223,$S100,'Capex forecast'!$Q$9:$Q$223,"Augex")</f>
        <v>0</v>
      </c>
      <c r="Z100" s="32">
        <f>SUMIFS('Capex forecast'!J$9:J$223,'Capex forecast'!$T$9:$T$223,$Q100,'Capex forecast'!$S$9:$S$223,$S100,'Capex forecast'!$Q$9:$Q$223,"Augex")</f>
        <v>0</v>
      </c>
      <c r="AA100" s="32">
        <f>SUMIFS('Capex forecast'!K$9:K$223,'Capex forecast'!$T$9:$T$223,$Q100,'Capex forecast'!$S$9:$S$223,$S100,'Capex forecast'!$Q$9:$Q$223,"Augex")</f>
        <v>0</v>
      </c>
      <c r="AB100" s="32">
        <f>SUMIFS('Capex forecast'!L$9:L$223,'Capex forecast'!$T$9:$T$223,$Q100,'Capex forecast'!$S$9:$S$223,$S100,'Capex forecast'!$Q$9:$Q$223,"Augex")</f>
        <v>0</v>
      </c>
      <c r="AC100" s="32">
        <f>SUMIFS('Capex forecast'!M$9:M$223,'Capex forecast'!$T$9:$T$223,$Q100,'Capex forecast'!$S$9:$S$223,$S100,'Capex forecast'!$Q$9:$Q$223,"Augex")</f>
        <v>0</v>
      </c>
      <c r="AD100" s="32">
        <f>SUMIFS('Capex forecast'!N$9:N$223,'Capex forecast'!$T$9:$T$223,$Q100,'Capex forecast'!$S$9:$S$223,$S100,'Capex forecast'!$Q$9:$Q$223,"Augex")</f>
        <v>0</v>
      </c>
      <c r="AF100" s="45" t="s">
        <v>47</v>
      </c>
      <c r="AG100" s="6" t="str">
        <f>INDEX('Demand forecast'!$M$9:$M$5832,MATCH($Q100,'Demand forecast'!$B$9:$B$5832,0))</f>
        <v>No</v>
      </c>
      <c r="AH100" s="6" t="str">
        <f>IF(COUNTIF($AF$93:AF100,$B100) = 1, "LV", IF(COUNTIF($AF$93:AF100,$B100) = 2, "HV", "ST"))</f>
        <v>LV</v>
      </c>
      <c r="AI100" s="6" t="str">
        <f>INDEX('Demand forecast and growth rate'!$E$7:$E$273,MATCH($Q100,'Demand forecast and growth rate'!$B$7:$B$273,0))</f>
        <v>Steady/falling</v>
      </c>
      <c r="AJ100" s="47">
        <f>SUMIFS('Capex forecast'!E$9:E$223,'Capex forecast'!$T$9:$T$223,$AF100,'Capex forecast'!$S$9:$S$223,$AH100,'Capex forecast'!$Q$9:$Q$223,"Repex")</f>
        <v>0</v>
      </c>
      <c r="AK100" s="47">
        <f>SUMIFS('Capex forecast'!F$9:F$223,'Capex forecast'!$T$9:$T$223,$AF100,'Capex forecast'!$S$9:$S$223,$AH100,'Capex forecast'!$Q$9:$Q$223,"Repex")</f>
        <v>0</v>
      </c>
      <c r="AL100" s="47">
        <f>SUMIFS('Capex forecast'!G$9:G$223,'Capex forecast'!$T$9:$T$223,$AF100,'Capex forecast'!$S$9:$S$223,$AH100,'Capex forecast'!$Q$9:$Q$223,"Repex")</f>
        <v>0</v>
      </c>
      <c r="AM100" s="47">
        <f>SUMIFS('Capex forecast'!H$9:H$223,'Capex forecast'!$T$9:$T$223,$AF100,'Capex forecast'!$S$9:$S$223,$AH100,'Capex forecast'!$Q$9:$Q$223,"Repex")</f>
        <v>0</v>
      </c>
      <c r="AN100" s="47">
        <f>SUMIFS('Capex forecast'!I$9:I$223,'Capex forecast'!$T$9:$T$223,$AF100,'Capex forecast'!$S$9:$S$223,$AH100,'Capex forecast'!$Q$9:$Q$223,"Repex")</f>
        <v>0</v>
      </c>
      <c r="AO100" s="47">
        <f>SUMIFS('Capex forecast'!J$9:J$223,'Capex forecast'!$T$9:$T$223,$AF100,'Capex forecast'!$S$9:$S$223,$AH100,'Capex forecast'!$Q$9:$Q$223,"Repex")</f>
        <v>0</v>
      </c>
      <c r="AP100" s="47">
        <f>SUMIFS('Capex forecast'!K$9:K$223,'Capex forecast'!$T$9:$T$223,$AF100,'Capex forecast'!$S$9:$S$223,$AH100,'Capex forecast'!$Q$9:$Q$223,"Repex")</f>
        <v>0</v>
      </c>
      <c r="AQ100" s="47">
        <f>SUMIFS('Capex forecast'!L$9:L$223,'Capex forecast'!$T$9:$T$223,$AF100,'Capex forecast'!$S$9:$S$223,$AH100,'Capex forecast'!$Q$9:$Q$223,"Repex")</f>
        <v>0</v>
      </c>
      <c r="AR100" s="47">
        <f>SUMIFS('Capex forecast'!M$9:M$223,'Capex forecast'!$T$9:$T$223,$AF100,'Capex forecast'!$S$9:$S$223,$AH100,'Capex forecast'!$Q$9:$Q$223,"Repex")</f>
        <v>0</v>
      </c>
      <c r="AS100" s="47">
        <f>SUMIFS('Capex forecast'!N$9:N$223,'Capex forecast'!$T$9:$T$223,$AF100,'Capex forecast'!$S$9:$S$223,$AH100,'Capex forecast'!$Q$9:$Q$223,"Repex")</f>
        <v>0</v>
      </c>
    </row>
    <row r="101" spans="1:45" customFormat="1" ht="15">
      <c r="A101" s="1"/>
      <c r="B101" s="45" t="s">
        <v>63</v>
      </c>
      <c r="C101" s="6" t="str">
        <f>INDEX('Demand forecast'!$M$9:$M$5832,MATCH($B101,'Demand forecast'!$B$9:$B$5832,0))</f>
        <v>No</v>
      </c>
      <c r="D101" s="6" t="str">
        <f>IF(COUNTIF($B$93:B101,$B101) = 1, "LV", IF(COUNTIF($B$93:B101,$B101) = 2, "HV", "ST"))</f>
        <v>LV</v>
      </c>
      <c r="E101" s="6" t="str">
        <f>INDEX('Demand forecast and growth rate'!$E$7:$E$273,MATCH($B101,'Demand forecast and growth rate'!$B$7:$B$273,0))</f>
        <v>Small growth</v>
      </c>
      <c r="F101" s="32">
        <f>SUMIFS('Capex forecast'!E$9:E$223,'Capex forecast'!$T$9:$T$223,'Allocation of site-spec costs'!$B101,'Capex forecast'!$S$9:$S$223,'Allocation of site-spec costs'!$D101,'Capex forecast'!$Q$9:$Q$223,"Customer Connection")</f>
        <v>0</v>
      </c>
      <c r="G101" s="32">
        <f>SUMIFS('Capex forecast'!F$9:F$223,'Capex forecast'!$T$9:$T$223,'Allocation of site-spec costs'!$B101,'Capex forecast'!$S$9:$S$223,'Allocation of site-spec costs'!$D101,'Capex forecast'!$Q$9:$Q$223,"Customer Connection")</f>
        <v>0</v>
      </c>
      <c r="H101" s="32">
        <f>SUMIFS('Capex forecast'!G$9:G$223,'Capex forecast'!$T$9:$T$223,'Allocation of site-spec costs'!$B101,'Capex forecast'!$S$9:$S$223,'Allocation of site-spec costs'!$D101,'Capex forecast'!$Q$9:$Q$223,"Customer Connection")</f>
        <v>0</v>
      </c>
      <c r="I101" s="32">
        <f>SUMIFS('Capex forecast'!H$9:H$223,'Capex forecast'!$T$9:$T$223,'Allocation of site-spec costs'!$B101,'Capex forecast'!$S$9:$S$223,'Allocation of site-spec costs'!$D101,'Capex forecast'!$Q$9:$Q$223,"Customer Connection")</f>
        <v>0</v>
      </c>
      <c r="J101" s="32">
        <f>SUMIFS('Capex forecast'!I$9:I$223,'Capex forecast'!$T$9:$T$223,'Allocation of site-spec costs'!$B101,'Capex forecast'!$S$9:$S$223,'Allocation of site-spec costs'!$D101,'Capex forecast'!$Q$9:$Q$223,"Customer Connection")</f>
        <v>0</v>
      </c>
      <c r="K101" s="32">
        <f>SUMIFS('Capex forecast'!J$9:J$223,'Capex forecast'!$T$9:$T$223,'Allocation of site-spec costs'!$B101,'Capex forecast'!$S$9:$S$223,'Allocation of site-spec costs'!$D101,'Capex forecast'!$Q$9:$Q$223,"Customer Connection")</f>
        <v>0</v>
      </c>
      <c r="L101" s="32">
        <f>SUMIFS('Capex forecast'!K$9:K$223,'Capex forecast'!$T$9:$T$223,'Allocation of site-spec costs'!$B101,'Capex forecast'!$S$9:$S$223,'Allocation of site-spec costs'!$D101,'Capex forecast'!$Q$9:$Q$223,"Customer Connection")</f>
        <v>0</v>
      </c>
      <c r="M101" s="32">
        <f>SUMIFS('Capex forecast'!L$9:L$223,'Capex forecast'!$T$9:$T$223,'Allocation of site-spec costs'!$B101,'Capex forecast'!$S$9:$S$223,'Allocation of site-spec costs'!$D101,'Capex forecast'!$Q$9:$Q$223,"Customer Connection")</f>
        <v>0</v>
      </c>
      <c r="N101" s="32">
        <f>SUMIFS('Capex forecast'!M$9:M$223,'Capex forecast'!$T$9:$T$223,'Allocation of site-spec costs'!$B101,'Capex forecast'!$S$9:$S$223,'Allocation of site-spec costs'!$D101,'Capex forecast'!$Q$9:$Q$223,"Customer Connection")</f>
        <v>0</v>
      </c>
      <c r="O101" s="32">
        <f>SUMIFS('Capex forecast'!N$9:N$223,'Capex forecast'!$T$9:$T$223,'Allocation of site-spec costs'!$B101,'Capex forecast'!$S$9:$S$223,'Allocation of site-spec costs'!$D101,'Capex forecast'!$Q$9:$Q$223,"Customer Connection")</f>
        <v>0</v>
      </c>
      <c r="Q101" s="45" t="s">
        <v>63</v>
      </c>
      <c r="R101" s="6" t="str">
        <f>INDEX('Demand forecast'!$M$9:$M$5832,MATCH($Q101,'Demand forecast'!$B$9:$B$5832,0))</f>
        <v>No</v>
      </c>
      <c r="S101" s="6" t="str">
        <f>IF(COUNTIF($Q$93:Q101,$B101) = 1, "LV", IF(COUNTIF($Q$93:Q101,$B101) = 2, "HV", "ST"))</f>
        <v>LV</v>
      </c>
      <c r="T101" s="6" t="str">
        <f>INDEX('Demand forecast and growth rate'!$E$7:$E$273,MATCH($Q101,'Demand forecast and growth rate'!$B$7:$B$273,0))</f>
        <v>Small growth</v>
      </c>
      <c r="U101" s="32">
        <f>SUMIFS('Capex forecast'!E$9:E$223,'Capex forecast'!$T$9:$T$223,$Q101,'Capex forecast'!$S$9:$S$223,$S101,'Capex forecast'!$Q$9:$Q$223,"Augex")</f>
        <v>0</v>
      </c>
      <c r="V101" s="32">
        <f>SUMIFS('Capex forecast'!F$9:F$223,'Capex forecast'!$T$9:$T$223,$Q101,'Capex forecast'!$S$9:$S$223,$S101,'Capex forecast'!$Q$9:$Q$223,"Augex")</f>
        <v>0</v>
      </c>
      <c r="W101" s="32">
        <f>SUMIFS('Capex forecast'!G$9:G$223,'Capex forecast'!$T$9:$T$223,$Q101,'Capex forecast'!$S$9:$S$223,$S101,'Capex forecast'!$Q$9:$Q$223,"Augex")</f>
        <v>0</v>
      </c>
      <c r="X101" s="32">
        <f>SUMIFS('Capex forecast'!H$9:H$223,'Capex forecast'!$T$9:$T$223,$Q101,'Capex forecast'!$S$9:$S$223,$S101,'Capex forecast'!$Q$9:$Q$223,"Augex")</f>
        <v>0</v>
      </c>
      <c r="Y101" s="32">
        <f>SUMIFS('Capex forecast'!I$9:I$223,'Capex forecast'!$T$9:$T$223,$Q101,'Capex forecast'!$S$9:$S$223,$S101,'Capex forecast'!$Q$9:$Q$223,"Augex")</f>
        <v>0</v>
      </c>
      <c r="Z101" s="32">
        <f>SUMIFS('Capex forecast'!J$9:J$223,'Capex forecast'!$T$9:$T$223,$Q101,'Capex forecast'!$S$9:$S$223,$S101,'Capex forecast'!$Q$9:$Q$223,"Augex")</f>
        <v>0</v>
      </c>
      <c r="AA101" s="32">
        <f>SUMIFS('Capex forecast'!K$9:K$223,'Capex forecast'!$T$9:$T$223,$Q101,'Capex forecast'!$S$9:$S$223,$S101,'Capex forecast'!$Q$9:$Q$223,"Augex")</f>
        <v>0</v>
      </c>
      <c r="AB101" s="32">
        <f>SUMIFS('Capex forecast'!L$9:L$223,'Capex forecast'!$T$9:$T$223,$Q101,'Capex forecast'!$S$9:$S$223,$S101,'Capex forecast'!$Q$9:$Q$223,"Augex")</f>
        <v>0</v>
      </c>
      <c r="AC101" s="32">
        <f>SUMIFS('Capex forecast'!M$9:M$223,'Capex forecast'!$T$9:$T$223,$Q101,'Capex forecast'!$S$9:$S$223,$S101,'Capex forecast'!$Q$9:$Q$223,"Augex")</f>
        <v>0</v>
      </c>
      <c r="AD101" s="32">
        <f>SUMIFS('Capex forecast'!N$9:N$223,'Capex forecast'!$T$9:$T$223,$Q101,'Capex forecast'!$S$9:$S$223,$S101,'Capex forecast'!$Q$9:$Q$223,"Augex")</f>
        <v>0</v>
      </c>
      <c r="AF101" s="45" t="s">
        <v>63</v>
      </c>
      <c r="AG101" s="6" t="str">
        <f>INDEX('Demand forecast'!$M$9:$M$5832,MATCH($Q101,'Demand forecast'!$B$9:$B$5832,0))</f>
        <v>No</v>
      </c>
      <c r="AH101" s="6" t="str">
        <f>IF(COUNTIF($AF$93:AF101,$B101) = 1, "LV", IF(COUNTIF($AF$93:AF101,$B101) = 2, "HV", "ST"))</f>
        <v>LV</v>
      </c>
      <c r="AI101" s="6" t="str">
        <f>INDEX('Demand forecast and growth rate'!$E$7:$E$273,MATCH($Q101,'Demand forecast and growth rate'!$B$7:$B$273,0))</f>
        <v>Small growth</v>
      </c>
      <c r="AJ101" s="47">
        <f>SUMIFS('Capex forecast'!E$9:E$223,'Capex forecast'!$T$9:$T$223,$AF101,'Capex forecast'!$S$9:$S$223,$AH101,'Capex forecast'!$Q$9:$Q$223,"Repex")</f>
        <v>0</v>
      </c>
      <c r="AK101" s="47">
        <f>SUMIFS('Capex forecast'!F$9:F$223,'Capex forecast'!$T$9:$T$223,$AF101,'Capex forecast'!$S$9:$S$223,$AH101,'Capex forecast'!$Q$9:$Q$223,"Repex")</f>
        <v>0</v>
      </c>
      <c r="AL101" s="47">
        <f>SUMIFS('Capex forecast'!G$9:G$223,'Capex forecast'!$T$9:$T$223,$AF101,'Capex forecast'!$S$9:$S$223,$AH101,'Capex forecast'!$Q$9:$Q$223,"Repex")</f>
        <v>0</v>
      </c>
      <c r="AM101" s="47">
        <f>SUMIFS('Capex forecast'!H$9:H$223,'Capex forecast'!$T$9:$T$223,$AF101,'Capex forecast'!$S$9:$S$223,$AH101,'Capex forecast'!$Q$9:$Q$223,"Repex")</f>
        <v>0</v>
      </c>
      <c r="AN101" s="47">
        <f>SUMIFS('Capex forecast'!I$9:I$223,'Capex forecast'!$T$9:$T$223,$AF101,'Capex forecast'!$S$9:$S$223,$AH101,'Capex forecast'!$Q$9:$Q$223,"Repex")</f>
        <v>0</v>
      </c>
      <c r="AO101" s="47">
        <f>SUMIFS('Capex forecast'!J$9:J$223,'Capex forecast'!$T$9:$T$223,$AF101,'Capex forecast'!$S$9:$S$223,$AH101,'Capex forecast'!$Q$9:$Q$223,"Repex")</f>
        <v>0</v>
      </c>
      <c r="AP101" s="47">
        <f>SUMIFS('Capex forecast'!K$9:K$223,'Capex forecast'!$T$9:$T$223,$AF101,'Capex forecast'!$S$9:$S$223,$AH101,'Capex forecast'!$Q$9:$Q$223,"Repex")</f>
        <v>0</v>
      </c>
      <c r="AQ101" s="47">
        <f>SUMIFS('Capex forecast'!L$9:L$223,'Capex forecast'!$T$9:$T$223,$AF101,'Capex forecast'!$S$9:$S$223,$AH101,'Capex forecast'!$Q$9:$Q$223,"Repex")</f>
        <v>0</v>
      </c>
      <c r="AR101" s="47">
        <f>SUMIFS('Capex forecast'!M$9:M$223,'Capex forecast'!$T$9:$T$223,$AF101,'Capex forecast'!$S$9:$S$223,$AH101,'Capex forecast'!$Q$9:$Q$223,"Repex")</f>
        <v>0</v>
      </c>
      <c r="AS101" s="47">
        <f>SUMIFS('Capex forecast'!N$9:N$223,'Capex forecast'!$T$9:$T$223,$AF101,'Capex forecast'!$S$9:$S$223,$AH101,'Capex forecast'!$Q$9:$Q$223,"Repex")</f>
        <v>0</v>
      </c>
    </row>
    <row r="102" spans="1:45" customFormat="1" ht="15">
      <c r="A102" s="1"/>
      <c r="B102" s="45" t="s">
        <v>226</v>
      </c>
      <c r="C102" s="6" t="str">
        <f>INDEX('Demand forecast'!$M$9:$M$5832,MATCH($B102,'Demand forecast'!$B$9:$B$5832,0))</f>
        <v>Yes</v>
      </c>
      <c r="D102" s="6" t="str">
        <f>IF(COUNTIF($B$93:B102,$B102) = 1, "LV", IF(COUNTIF($B$93:B102,$B102) = 2, "HV", "ST"))</f>
        <v>LV</v>
      </c>
      <c r="E102" s="6" t="str">
        <f>INDEX('Demand forecast and growth rate'!$E$7:$E$273,MATCH($B102,'Demand forecast and growth rate'!$B$7:$B$273,0))</f>
        <v>Steady/falling</v>
      </c>
      <c r="F102" s="32">
        <f>SUMIFS('Capex forecast'!E$9:E$223,'Capex forecast'!$T$9:$T$223,'Allocation of site-spec costs'!$B102,'Capex forecast'!$S$9:$S$223,'Allocation of site-spec costs'!$D102,'Capex forecast'!$Q$9:$Q$223,"Customer Connection")</f>
        <v>0</v>
      </c>
      <c r="G102" s="32">
        <f>SUMIFS('Capex forecast'!F$9:F$223,'Capex forecast'!$T$9:$T$223,'Allocation of site-spec costs'!$B102,'Capex forecast'!$S$9:$S$223,'Allocation of site-spec costs'!$D102,'Capex forecast'!$Q$9:$Q$223,"Customer Connection")</f>
        <v>0</v>
      </c>
      <c r="H102" s="32">
        <f>SUMIFS('Capex forecast'!G$9:G$223,'Capex forecast'!$T$9:$T$223,'Allocation of site-spec costs'!$B102,'Capex forecast'!$S$9:$S$223,'Allocation of site-spec costs'!$D102,'Capex forecast'!$Q$9:$Q$223,"Customer Connection")</f>
        <v>0</v>
      </c>
      <c r="I102" s="32">
        <f>SUMIFS('Capex forecast'!H$9:H$223,'Capex forecast'!$T$9:$T$223,'Allocation of site-spec costs'!$B102,'Capex forecast'!$S$9:$S$223,'Allocation of site-spec costs'!$D102,'Capex forecast'!$Q$9:$Q$223,"Customer Connection")</f>
        <v>0</v>
      </c>
      <c r="J102" s="32">
        <f>SUMIFS('Capex forecast'!I$9:I$223,'Capex forecast'!$T$9:$T$223,'Allocation of site-spec costs'!$B102,'Capex forecast'!$S$9:$S$223,'Allocation of site-spec costs'!$D102,'Capex forecast'!$Q$9:$Q$223,"Customer Connection")</f>
        <v>0</v>
      </c>
      <c r="K102" s="32">
        <f>SUMIFS('Capex forecast'!J$9:J$223,'Capex forecast'!$T$9:$T$223,'Allocation of site-spec costs'!$B102,'Capex forecast'!$S$9:$S$223,'Allocation of site-spec costs'!$D102,'Capex forecast'!$Q$9:$Q$223,"Customer Connection")</f>
        <v>0</v>
      </c>
      <c r="L102" s="32">
        <f>SUMIFS('Capex forecast'!K$9:K$223,'Capex forecast'!$T$9:$T$223,'Allocation of site-spec costs'!$B102,'Capex forecast'!$S$9:$S$223,'Allocation of site-spec costs'!$D102,'Capex forecast'!$Q$9:$Q$223,"Customer Connection")</f>
        <v>0</v>
      </c>
      <c r="M102" s="32">
        <f>SUMIFS('Capex forecast'!L$9:L$223,'Capex forecast'!$T$9:$T$223,'Allocation of site-spec costs'!$B102,'Capex forecast'!$S$9:$S$223,'Allocation of site-spec costs'!$D102,'Capex forecast'!$Q$9:$Q$223,"Customer Connection")</f>
        <v>0</v>
      </c>
      <c r="N102" s="32">
        <f>SUMIFS('Capex forecast'!M$9:M$223,'Capex forecast'!$T$9:$T$223,'Allocation of site-spec costs'!$B102,'Capex forecast'!$S$9:$S$223,'Allocation of site-spec costs'!$D102,'Capex forecast'!$Q$9:$Q$223,"Customer Connection")</f>
        <v>0</v>
      </c>
      <c r="O102" s="32">
        <f>SUMIFS('Capex forecast'!N$9:N$223,'Capex forecast'!$T$9:$T$223,'Allocation of site-spec costs'!$B102,'Capex forecast'!$S$9:$S$223,'Allocation of site-spec costs'!$D102,'Capex forecast'!$Q$9:$Q$223,"Customer Connection")</f>
        <v>0</v>
      </c>
      <c r="Q102" s="45" t="s">
        <v>226</v>
      </c>
      <c r="R102" s="6" t="str">
        <f>INDEX('Demand forecast'!$M$9:$M$5832,MATCH($Q102,'Demand forecast'!$B$9:$B$5832,0))</f>
        <v>Yes</v>
      </c>
      <c r="S102" s="6" t="str">
        <f>IF(COUNTIF($Q$93:Q102,$B102) = 1, "LV", IF(COUNTIF($Q$93:Q102,$B102) = 2, "HV", "ST"))</f>
        <v>LV</v>
      </c>
      <c r="T102" s="6" t="str">
        <f>INDEX('Demand forecast and growth rate'!$E$7:$E$273,MATCH($Q102,'Demand forecast and growth rate'!$B$7:$B$273,0))</f>
        <v>Steady/falling</v>
      </c>
      <c r="U102" s="32">
        <f>SUMIFS('Capex forecast'!E$9:E$223,'Capex forecast'!$T$9:$T$223,$Q102,'Capex forecast'!$S$9:$S$223,$S102,'Capex forecast'!$Q$9:$Q$223,"Augex")</f>
        <v>0</v>
      </c>
      <c r="V102" s="32">
        <f>SUMIFS('Capex forecast'!F$9:F$223,'Capex forecast'!$T$9:$T$223,$Q102,'Capex forecast'!$S$9:$S$223,$S102,'Capex forecast'!$Q$9:$Q$223,"Augex")</f>
        <v>0</v>
      </c>
      <c r="W102" s="32">
        <f>SUMIFS('Capex forecast'!G$9:G$223,'Capex forecast'!$T$9:$T$223,$Q102,'Capex forecast'!$S$9:$S$223,$S102,'Capex forecast'!$Q$9:$Q$223,"Augex")</f>
        <v>0</v>
      </c>
      <c r="X102" s="32">
        <f>SUMIFS('Capex forecast'!H$9:H$223,'Capex forecast'!$T$9:$T$223,$Q102,'Capex forecast'!$S$9:$S$223,$S102,'Capex forecast'!$Q$9:$Q$223,"Augex")</f>
        <v>0</v>
      </c>
      <c r="Y102" s="32">
        <f>SUMIFS('Capex forecast'!I$9:I$223,'Capex forecast'!$T$9:$T$223,$Q102,'Capex forecast'!$S$9:$S$223,$S102,'Capex forecast'!$Q$9:$Q$223,"Augex")</f>
        <v>0</v>
      </c>
      <c r="Z102" s="32">
        <f>SUMIFS('Capex forecast'!J$9:J$223,'Capex forecast'!$T$9:$T$223,$Q102,'Capex forecast'!$S$9:$S$223,$S102,'Capex forecast'!$Q$9:$Q$223,"Augex")</f>
        <v>0</v>
      </c>
      <c r="AA102" s="32">
        <f>SUMIFS('Capex forecast'!K$9:K$223,'Capex forecast'!$T$9:$T$223,$Q102,'Capex forecast'!$S$9:$S$223,$S102,'Capex forecast'!$Q$9:$Q$223,"Augex")</f>
        <v>0</v>
      </c>
      <c r="AB102" s="32">
        <f>SUMIFS('Capex forecast'!L$9:L$223,'Capex forecast'!$T$9:$T$223,$Q102,'Capex forecast'!$S$9:$S$223,$S102,'Capex forecast'!$Q$9:$Q$223,"Augex")</f>
        <v>0</v>
      </c>
      <c r="AC102" s="32">
        <f>SUMIFS('Capex forecast'!M$9:M$223,'Capex forecast'!$T$9:$T$223,$Q102,'Capex forecast'!$S$9:$S$223,$S102,'Capex forecast'!$Q$9:$Q$223,"Augex")</f>
        <v>0</v>
      </c>
      <c r="AD102" s="32">
        <f>SUMIFS('Capex forecast'!N$9:N$223,'Capex forecast'!$T$9:$T$223,$Q102,'Capex forecast'!$S$9:$S$223,$S102,'Capex forecast'!$Q$9:$Q$223,"Augex")</f>
        <v>0</v>
      </c>
      <c r="AF102" s="45" t="s">
        <v>226</v>
      </c>
      <c r="AG102" s="6" t="str">
        <f>INDEX('Demand forecast'!$M$9:$M$5832,MATCH($Q102,'Demand forecast'!$B$9:$B$5832,0))</f>
        <v>Yes</v>
      </c>
      <c r="AH102" s="6" t="str">
        <f>IF(COUNTIF($AF$93:AF102,$B102) = 1, "LV", IF(COUNTIF($AF$93:AF102,$B102) = 2, "HV", "ST"))</f>
        <v>LV</v>
      </c>
      <c r="AI102" s="6" t="str">
        <f>INDEX('Demand forecast and growth rate'!$E$7:$E$273,MATCH($Q102,'Demand forecast and growth rate'!$B$7:$B$273,0))</f>
        <v>Steady/falling</v>
      </c>
      <c r="AJ102" s="47">
        <f>SUMIFS('Capex forecast'!E$9:E$223,'Capex forecast'!$T$9:$T$223,$AF102,'Capex forecast'!$S$9:$S$223,$AH102,'Capex forecast'!$Q$9:$Q$223,"Repex")</f>
        <v>0</v>
      </c>
      <c r="AK102" s="47">
        <f>SUMIFS('Capex forecast'!F$9:F$223,'Capex forecast'!$T$9:$T$223,$AF102,'Capex forecast'!$S$9:$S$223,$AH102,'Capex forecast'!$Q$9:$Q$223,"Repex")</f>
        <v>0</v>
      </c>
      <c r="AL102" s="47">
        <f>SUMIFS('Capex forecast'!G$9:G$223,'Capex forecast'!$T$9:$T$223,$AF102,'Capex forecast'!$S$9:$S$223,$AH102,'Capex forecast'!$Q$9:$Q$223,"Repex")</f>
        <v>0</v>
      </c>
      <c r="AM102" s="47">
        <f>SUMIFS('Capex forecast'!H$9:H$223,'Capex forecast'!$T$9:$T$223,$AF102,'Capex forecast'!$S$9:$S$223,$AH102,'Capex forecast'!$Q$9:$Q$223,"Repex")</f>
        <v>0</v>
      </c>
      <c r="AN102" s="47">
        <f>SUMIFS('Capex forecast'!I$9:I$223,'Capex forecast'!$T$9:$T$223,$AF102,'Capex forecast'!$S$9:$S$223,$AH102,'Capex forecast'!$Q$9:$Q$223,"Repex")</f>
        <v>0</v>
      </c>
      <c r="AO102" s="47">
        <f>SUMIFS('Capex forecast'!J$9:J$223,'Capex forecast'!$T$9:$T$223,$AF102,'Capex forecast'!$S$9:$S$223,$AH102,'Capex forecast'!$Q$9:$Q$223,"Repex")</f>
        <v>0</v>
      </c>
      <c r="AP102" s="47">
        <f>SUMIFS('Capex forecast'!K$9:K$223,'Capex forecast'!$T$9:$T$223,$AF102,'Capex forecast'!$S$9:$S$223,$AH102,'Capex forecast'!$Q$9:$Q$223,"Repex")</f>
        <v>0</v>
      </c>
      <c r="AQ102" s="47">
        <f>SUMIFS('Capex forecast'!L$9:L$223,'Capex forecast'!$T$9:$T$223,$AF102,'Capex forecast'!$S$9:$S$223,$AH102,'Capex forecast'!$Q$9:$Q$223,"Repex")</f>
        <v>0</v>
      </c>
      <c r="AR102" s="47">
        <f>SUMIFS('Capex forecast'!M$9:M$223,'Capex forecast'!$T$9:$T$223,$AF102,'Capex forecast'!$S$9:$S$223,$AH102,'Capex forecast'!$Q$9:$Q$223,"Repex")</f>
        <v>0</v>
      </c>
      <c r="AS102" s="47">
        <f>SUMIFS('Capex forecast'!N$9:N$223,'Capex forecast'!$T$9:$T$223,$AF102,'Capex forecast'!$S$9:$S$223,$AH102,'Capex forecast'!$Q$9:$Q$223,"Repex")</f>
        <v>0</v>
      </c>
    </row>
    <row r="103" spans="1:45" customFormat="1" ht="15">
      <c r="A103" s="1"/>
      <c r="B103" s="45" t="s">
        <v>102</v>
      </c>
      <c r="C103" s="6" t="str">
        <f>INDEX('Demand forecast'!$M$9:$M$5832,MATCH($B103,'Demand forecast'!$B$9:$B$5832,0))</f>
        <v>No</v>
      </c>
      <c r="D103" s="6" t="str">
        <f>IF(COUNTIF($B$93:B103,$B103) = 1, "LV", IF(COUNTIF($B$93:B103,$B103) = 2, "HV", "ST"))</f>
        <v>LV</v>
      </c>
      <c r="E103" s="6" t="str">
        <f>INDEX('Demand forecast and growth rate'!$E$7:$E$273,MATCH($B103,'Demand forecast and growth rate'!$B$7:$B$273,0))</f>
        <v>Small growth</v>
      </c>
      <c r="F103" s="32">
        <f>SUMIFS('Capex forecast'!E$9:E$223,'Capex forecast'!$T$9:$T$223,'Allocation of site-spec costs'!$B103,'Capex forecast'!$S$9:$S$223,'Allocation of site-spec costs'!$D103,'Capex forecast'!$Q$9:$Q$223,"Customer Connection")</f>
        <v>0</v>
      </c>
      <c r="G103" s="32">
        <f>SUMIFS('Capex forecast'!F$9:F$223,'Capex forecast'!$T$9:$T$223,'Allocation of site-spec costs'!$B103,'Capex forecast'!$S$9:$S$223,'Allocation of site-spec costs'!$D103,'Capex forecast'!$Q$9:$Q$223,"Customer Connection")</f>
        <v>0</v>
      </c>
      <c r="H103" s="32">
        <f>SUMIFS('Capex forecast'!G$9:G$223,'Capex forecast'!$T$9:$T$223,'Allocation of site-spec costs'!$B103,'Capex forecast'!$S$9:$S$223,'Allocation of site-spec costs'!$D103,'Capex forecast'!$Q$9:$Q$223,"Customer Connection")</f>
        <v>0</v>
      </c>
      <c r="I103" s="32">
        <f>SUMIFS('Capex forecast'!H$9:H$223,'Capex forecast'!$T$9:$T$223,'Allocation of site-spec costs'!$B103,'Capex forecast'!$S$9:$S$223,'Allocation of site-spec costs'!$D103,'Capex forecast'!$Q$9:$Q$223,"Customer Connection")</f>
        <v>0</v>
      </c>
      <c r="J103" s="32">
        <f>SUMIFS('Capex forecast'!I$9:I$223,'Capex forecast'!$T$9:$T$223,'Allocation of site-spec costs'!$B103,'Capex forecast'!$S$9:$S$223,'Allocation of site-spec costs'!$D103,'Capex forecast'!$Q$9:$Q$223,"Customer Connection")</f>
        <v>0</v>
      </c>
      <c r="K103" s="32">
        <f>SUMIFS('Capex forecast'!J$9:J$223,'Capex forecast'!$T$9:$T$223,'Allocation of site-spec costs'!$B103,'Capex forecast'!$S$9:$S$223,'Allocation of site-spec costs'!$D103,'Capex forecast'!$Q$9:$Q$223,"Customer Connection")</f>
        <v>0</v>
      </c>
      <c r="L103" s="32">
        <f>SUMIFS('Capex forecast'!K$9:K$223,'Capex forecast'!$T$9:$T$223,'Allocation of site-spec costs'!$B103,'Capex forecast'!$S$9:$S$223,'Allocation of site-spec costs'!$D103,'Capex forecast'!$Q$9:$Q$223,"Customer Connection")</f>
        <v>0</v>
      </c>
      <c r="M103" s="32">
        <f>SUMIFS('Capex forecast'!L$9:L$223,'Capex forecast'!$T$9:$T$223,'Allocation of site-spec costs'!$B103,'Capex forecast'!$S$9:$S$223,'Allocation of site-spec costs'!$D103,'Capex forecast'!$Q$9:$Q$223,"Customer Connection")</f>
        <v>0</v>
      </c>
      <c r="N103" s="32">
        <f>SUMIFS('Capex forecast'!M$9:M$223,'Capex forecast'!$T$9:$T$223,'Allocation of site-spec costs'!$B103,'Capex forecast'!$S$9:$S$223,'Allocation of site-spec costs'!$D103,'Capex forecast'!$Q$9:$Q$223,"Customer Connection")</f>
        <v>0</v>
      </c>
      <c r="O103" s="32">
        <f>SUMIFS('Capex forecast'!N$9:N$223,'Capex forecast'!$T$9:$T$223,'Allocation of site-spec costs'!$B103,'Capex forecast'!$S$9:$S$223,'Allocation of site-spec costs'!$D103,'Capex forecast'!$Q$9:$Q$223,"Customer Connection")</f>
        <v>0</v>
      </c>
      <c r="Q103" s="45" t="s">
        <v>102</v>
      </c>
      <c r="R103" s="6" t="str">
        <f>INDEX('Demand forecast'!$M$9:$M$5832,MATCH($Q103,'Demand forecast'!$B$9:$B$5832,0))</f>
        <v>No</v>
      </c>
      <c r="S103" s="6" t="str">
        <f>IF(COUNTIF($Q$93:Q103,$B103) = 1, "LV", IF(COUNTIF($Q$93:Q103,$B103) = 2, "HV", "ST"))</f>
        <v>LV</v>
      </c>
      <c r="T103" s="6" t="str">
        <f>INDEX('Demand forecast and growth rate'!$E$7:$E$273,MATCH($Q103,'Demand forecast and growth rate'!$B$7:$B$273,0))</f>
        <v>Small growth</v>
      </c>
      <c r="U103" s="32">
        <f>SUMIFS('Capex forecast'!E$9:E$223,'Capex forecast'!$T$9:$T$223,$Q103,'Capex forecast'!$S$9:$S$223,$S103,'Capex forecast'!$Q$9:$Q$223,"Augex")</f>
        <v>0</v>
      </c>
      <c r="V103" s="32">
        <f>SUMIFS('Capex forecast'!F$9:F$223,'Capex forecast'!$T$9:$T$223,$Q103,'Capex forecast'!$S$9:$S$223,$S103,'Capex forecast'!$Q$9:$Q$223,"Augex")</f>
        <v>0</v>
      </c>
      <c r="W103" s="32">
        <f>SUMIFS('Capex forecast'!G$9:G$223,'Capex forecast'!$T$9:$T$223,$Q103,'Capex forecast'!$S$9:$S$223,$S103,'Capex forecast'!$Q$9:$Q$223,"Augex")</f>
        <v>0</v>
      </c>
      <c r="X103" s="32">
        <f>SUMIFS('Capex forecast'!H$9:H$223,'Capex forecast'!$T$9:$T$223,$Q103,'Capex forecast'!$S$9:$S$223,$S103,'Capex forecast'!$Q$9:$Q$223,"Augex")</f>
        <v>0</v>
      </c>
      <c r="Y103" s="32">
        <f>SUMIFS('Capex forecast'!I$9:I$223,'Capex forecast'!$T$9:$T$223,$Q103,'Capex forecast'!$S$9:$S$223,$S103,'Capex forecast'!$Q$9:$Q$223,"Augex")</f>
        <v>0</v>
      </c>
      <c r="Z103" s="32">
        <f>SUMIFS('Capex forecast'!J$9:J$223,'Capex forecast'!$T$9:$T$223,$Q103,'Capex forecast'!$S$9:$S$223,$S103,'Capex forecast'!$Q$9:$Q$223,"Augex")</f>
        <v>0</v>
      </c>
      <c r="AA103" s="32">
        <f>SUMIFS('Capex forecast'!K$9:K$223,'Capex forecast'!$T$9:$T$223,$Q103,'Capex forecast'!$S$9:$S$223,$S103,'Capex forecast'!$Q$9:$Q$223,"Augex")</f>
        <v>0</v>
      </c>
      <c r="AB103" s="32">
        <f>SUMIFS('Capex forecast'!L$9:L$223,'Capex forecast'!$T$9:$T$223,$Q103,'Capex forecast'!$S$9:$S$223,$S103,'Capex forecast'!$Q$9:$Q$223,"Augex")</f>
        <v>0</v>
      </c>
      <c r="AC103" s="32">
        <f>SUMIFS('Capex forecast'!M$9:M$223,'Capex forecast'!$T$9:$T$223,$Q103,'Capex forecast'!$S$9:$S$223,$S103,'Capex forecast'!$Q$9:$Q$223,"Augex")</f>
        <v>0</v>
      </c>
      <c r="AD103" s="32">
        <f>SUMIFS('Capex forecast'!N$9:N$223,'Capex forecast'!$T$9:$T$223,$Q103,'Capex forecast'!$S$9:$S$223,$S103,'Capex forecast'!$Q$9:$Q$223,"Augex")</f>
        <v>0</v>
      </c>
      <c r="AF103" s="45" t="s">
        <v>102</v>
      </c>
      <c r="AG103" s="6" t="str">
        <f>INDEX('Demand forecast'!$M$9:$M$5832,MATCH($Q103,'Demand forecast'!$B$9:$B$5832,0))</f>
        <v>No</v>
      </c>
      <c r="AH103" s="6" t="str">
        <f>IF(COUNTIF($AF$93:AF103,$B103) = 1, "LV", IF(COUNTIF($AF$93:AF103,$B103) = 2, "HV", "ST"))</f>
        <v>LV</v>
      </c>
      <c r="AI103" s="6" t="str">
        <f>INDEX('Demand forecast and growth rate'!$E$7:$E$273,MATCH($Q103,'Demand forecast and growth rate'!$B$7:$B$273,0))</f>
        <v>Small growth</v>
      </c>
      <c r="AJ103" s="47">
        <f>SUMIFS('Capex forecast'!E$9:E$223,'Capex forecast'!$T$9:$T$223,$AF103,'Capex forecast'!$S$9:$S$223,$AH103,'Capex forecast'!$Q$9:$Q$223,"Repex")</f>
        <v>0</v>
      </c>
      <c r="AK103" s="47">
        <f>SUMIFS('Capex forecast'!F$9:F$223,'Capex forecast'!$T$9:$T$223,$AF103,'Capex forecast'!$S$9:$S$223,$AH103,'Capex forecast'!$Q$9:$Q$223,"Repex")</f>
        <v>0</v>
      </c>
      <c r="AL103" s="47">
        <f>SUMIFS('Capex forecast'!G$9:G$223,'Capex forecast'!$T$9:$T$223,$AF103,'Capex forecast'!$S$9:$S$223,$AH103,'Capex forecast'!$Q$9:$Q$223,"Repex")</f>
        <v>0</v>
      </c>
      <c r="AM103" s="47">
        <f>SUMIFS('Capex forecast'!H$9:H$223,'Capex forecast'!$T$9:$T$223,$AF103,'Capex forecast'!$S$9:$S$223,$AH103,'Capex forecast'!$Q$9:$Q$223,"Repex")</f>
        <v>0</v>
      </c>
      <c r="AN103" s="47">
        <f>SUMIFS('Capex forecast'!I$9:I$223,'Capex forecast'!$T$9:$T$223,$AF103,'Capex forecast'!$S$9:$S$223,$AH103,'Capex forecast'!$Q$9:$Q$223,"Repex")</f>
        <v>0</v>
      </c>
      <c r="AO103" s="47">
        <f>SUMIFS('Capex forecast'!J$9:J$223,'Capex forecast'!$T$9:$T$223,$AF103,'Capex forecast'!$S$9:$S$223,$AH103,'Capex forecast'!$Q$9:$Q$223,"Repex")</f>
        <v>0</v>
      </c>
      <c r="AP103" s="47">
        <f>SUMIFS('Capex forecast'!K$9:K$223,'Capex forecast'!$T$9:$T$223,$AF103,'Capex forecast'!$S$9:$S$223,$AH103,'Capex forecast'!$Q$9:$Q$223,"Repex")</f>
        <v>0</v>
      </c>
      <c r="AQ103" s="47">
        <f>SUMIFS('Capex forecast'!L$9:L$223,'Capex forecast'!$T$9:$T$223,$AF103,'Capex forecast'!$S$9:$S$223,$AH103,'Capex forecast'!$Q$9:$Q$223,"Repex")</f>
        <v>0</v>
      </c>
      <c r="AR103" s="47">
        <f>SUMIFS('Capex forecast'!M$9:M$223,'Capex forecast'!$T$9:$T$223,$AF103,'Capex forecast'!$S$9:$S$223,$AH103,'Capex forecast'!$Q$9:$Q$223,"Repex")</f>
        <v>0</v>
      </c>
      <c r="AS103" s="47">
        <f>SUMIFS('Capex forecast'!N$9:N$223,'Capex forecast'!$T$9:$T$223,$AF103,'Capex forecast'!$S$9:$S$223,$AH103,'Capex forecast'!$Q$9:$Q$223,"Repex")</f>
        <v>0</v>
      </c>
    </row>
    <row r="104" spans="1:45" customFormat="1" ht="15">
      <c r="A104" s="1"/>
      <c r="B104" s="45" t="s">
        <v>133</v>
      </c>
      <c r="C104" s="6" t="str">
        <f>INDEX('Demand forecast'!$M$9:$M$5832,MATCH($B104,'Demand forecast'!$B$9:$B$5832,0))</f>
        <v>No</v>
      </c>
      <c r="D104" s="6" t="str">
        <f>IF(COUNTIF($B$93:B104,$B104) = 1, "LV", IF(COUNTIF($B$93:B104,$B104) = 2, "HV", "ST"))</f>
        <v>LV</v>
      </c>
      <c r="E104" s="6" t="str">
        <f>INDEX('Demand forecast and growth rate'!$E$7:$E$273,MATCH($B104,'Demand forecast and growth rate'!$B$7:$B$273,0))</f>
        <v>Small growth</v>
      </c>
      <c r="F104" s="32">
        <f>SUMIFS('Capex forecast'!E$9:E$223,'Capex forecast'!$T$9:$T$223,'Allocation of site-spec costs'!$B104,'Capex forecast'!$S$9:$S$223,'Allocation of site-spec costs'!$D104,'Capex forecast'!$Q$9:$Q$223,"Customer Connection")</f>
        <v>0</v>
      </c>
      <c r="G104" s="32">
        <f>SUMIFS('Capex forecast'!F$9:F$223,'Capex forecast'!$T$9:$T$223,'Allocation of site-spec costs'!$B104,'Capex forecast'!$S$9:$S$223,'Allocation of site-spec costs'!$D104,'Capex forecast'!$Q$9:$Q$223,"Customer Connection")</f>
        <v>0</v>
      </c>
      <c r="H104" s="32">
        <f>SUMIFS('Capex forecast'!G$9:G$223,'Capex forecast'!$T$9:$T$223,'Allocation of site-spec costs'!$B104,'Capex forecast'!$S$9:$S$223,'Allocation of site-spec costs'!$D104,'Capex forecast'!$Q$9:$Q$223,"Customer Connection")</f>
        <v>0</v>
      </c>
      <c r="I104" s="32">
        <f>SUMIFS('Capex forecast'!H$9:H$223,'Capex forecast'!$T$9:$T$223,'Allocation of site-spec costs'!$B104,'Capex forecast'!$S$9:$S$223,'Allocation of site-spec costs'!$D104,'Capex forecast'!$Q$9:$Q$223,"Customer Connection")</f>
        <v>0</v>
      </c>
      <c r="J104" s="32">
        <f>SUMIFS('Capex forecast'!I$9:I$223,'Capex forecast'!$T$9:$T$223,'Allocation of site-spec costs'!$B104,'Capex forecast'!$S$9:$S$223,'Allocation of site-spec costs'!$D104,'Capex forecast'!$Q$9:$Q$223,"Customer Connection")</f>
        <v>0</v>
      </c>
      <c r="K104" s="32">
        <f>SUMIFS('Capex forecast'!J$9:J$223,'Capex forecast'!$T$9:$T$223,'Allocation of site-spec costs'!$B104,'Capex forecast'!$S$9:$S$223,'Allocation of site-spec costs'!$D104,'Capex forecast'!$Q$9:$Q$223,"Customer Connection")</f>
        <v>0</v>
      </c>
      <c r="L104" s="32">
        <f>SUMIFS('Capex forecast'!K$9:K$223,'Capex forecast'!$T$9:$T$223,'Allocation of site-spec costs'!$B104,'Capex forecast'!$S$9:$S$223,'Allocation of site-spec costs'!$D104,'Capex forecast'!$Q$9:$Q$223,"Customer Connection")</f>
        <v>0</v>
      </c>
      <c r="M104" s="32">
        <f>SUMIFS('Capex forecast'!L$9:L$223,'Capex forecast'!$T$9:$T$223,'Allocation of site-spec costs'!$B104,'Capex forecast'!$S$9:$S$223,'Allocation of site-spec costs'!$D104,'Capex forecast'!$Q$9:$Q$223,"Customer Connection")</f>
        <v>0</v>
      </c>
      <c r="N104" s="32">
        <f>SUMIFS('Capex forecast'!M$9:M$223,'Capex forecast'!$T$9:$T$223,'Allocation of site-spec costs'!$B104,'Capex forecast'!$S$9:$S$223,'Allocation of site-spec costs'!$D104,'Capex forecast'!$Q$9:$Q$223,"Customer Connection")</f>
        <v>0</v>
      </c>
      <c r="O104" s="32">
        <f>SUMIFS('Capex forecast'!N$9:N$223,'Capex forecast'!$T$9:$T$223,'Allocation of site-spec costs'!$B104,'Capex forecast'!$S$9:$S$223,'Allocation of site-spec costs'!$D104,'Capex forecast'!$Q$9:$Q$223,"Customer Connection")</f>
        <v>0</v>
      </c>
      <c r="Q104" s="45" t="s">
        <v>133</v>
      </c>
      <c r="R104" s="6" t="str">
        <f>INDEX('Demand forecast'!$M$9:$M$5832,MATCH($Q104,'Demand forecast'!$B$9:$B$5832,0))</f>
        <v>No</v>
      </c>
      <c r="S104" s="6" t="str">
        <f>IF(COUNTIF($Q$93:Q104,$B104) = 1, "LV", IF(COUNTIF($Q$93:Q104,$B104) = 2, "HV", "ST"))</f>
        <v>LV</v>
      </c>
      <c r="T104" s="6" t="str">
        <f>INDEX('Demand forecast and growth rate'!$E$7:$E$273,MATCH($Q104,'Demand forecast and growth rate'!$B$7:$B$273,0))</f>
        <v>Small growth</v>
      </c>
      <c r="U104" s="32">
        <f>SUMIFS('Capex forecast'!E$9:E$223,'Capex forecast'!$T$9:$T$223,$Q104,'Capex forecast'!$S$9:$S$223,$S104,'Capex forecast'!$Q$9:$Q$223,"Augex")</f>
        <v>0</v>
      </c>
      <c r="V104" s="32">
        <f>SUMIFS('Capex forecast'!F$9:F$223,'Capex forecast'!$T$9:$T$223,$Q104,'Capex forecast'!$S$9:$S$223,$S104,'Capex forecast'!$Q$9:$Q$223,"Augex")</f>
        <v>0</v>
      </c>
      <c r="W104" s="32">
        <f>SUMIFS('Capex forecast'!G$9:G$223,'Capex forecast'!$T$9:$T$223,$Q104,'Capex forecast'!$S$9:$S$223,$S104,'Capex forecast'!$Q$9:$Q$223,"Augex")</f>
        <v>0</v>
      </c>
      <c r="X104" s="32">
        <f>SUMIFS('Capex forecast'!H$9:H$223,'Capex forecast'!$T$9:$T$223,$Q104,'Capex forecast'!$S$9:$S$223,$S104,'Capex forecast'!$Q$9:$Q$223,"Augex")</f>
        <v>0</v>
      </c>
      <c r="Y104" s="32">
        <f>SUMIFS('Capex forecast'!I$9:I$223,'Capex forecast'!$T$9:$T$223,$Q104,'Capex forecast'!$S$9:$S$223,$S104,'Capex forecast'!$Q$9:$Q$223,"Augex")</f>
        <v>0</v>
      </c>
      <c r="Z104" s="32">
        <f>SUMIFS('Capex forecast'!J$9:J$223,'Capex forecast'!$T$9:$T$223,$Q104,'Capex forecast'!$S$9:$S$223,$S104,'Capex forecast'!$Q$9:$Q$223,"Augex")</f>
        <v>0</v>
      </c>
      <c r="AA104" s="32">
        <f>SUMIFS('Capex forecast'!K$9:K$223,'Capex forecast'!$T$9:$T$223,$Q104,'Capex forecast'!$S$9:$S$223,$S104,'Capex forecast'!$Q$9:$Q$223,"Augex")</f>
        <v>0</v>
      </c>
      <c r="AB104" s="32">
        <f>SUMIFS('Capex forecast'!L$9:L$223,'Capex forecast'!$T$9:$T$223,$Q104,'Capex forecast'!$S$9:$S$223,$S104,'Capex forecast'!$Q$9:$Q$223,"Augex")</f>
        <v>0</v>
      </c>
      <c r="AC104" s="32">
        <f>SUMIFS('Capex forecast'!M$9:M$223,'Capex forecast'!$T$9:$T$223,$Q104,'Capex forecast'!$S$9:$S$223,$S104,'Capex forecast'!$Q$9:$Q$223,"Augex")</f>
        <v>0</v>
      </c>
      <c r="AD104" s="32">
        <f>SUMIFS('Capex forecast'!N$9:N$223,'Capex forecast'!$T$9:$T$223,$Q104,'Capex forecast'!$S$9:$S$223,$S104,'Capex forecast'!$Q$9:$Q$223,"Augex")</f>
        <v>0</v>
      </c>
      <c r="AF104" s="45" t="s">
        <v>133</v>
      </c>
      <c r="AG104" s="6" t="str">
        <f>INDEX('Demand forecast'!$M$9:$M$5832,MATCH($Q104,'Demand forecast'!$B$9:$B$5832,0))</f>
        <v>No</v>
      </c>
      <c r="AH104" s="6" t="str">
        <f>IF(COUNTIF($AF$93:AF104,$B104) = 1, "LV", IF(COUNTIF($AF$93:AF104,$B104) = 2, "HV", "ST"))</f>
        <v>LV</v>
      </c>
      <c r="AI104" s="6" t="str">
        <f>INDEX('Demand forecast and growth rate'!$E$7:$E$273,MATCH($Q104,'Demand forecast and growth rate'!$B$7:$B$273,0))</f>
        <v>Small growth</v>
      </c>
      <c r="AJ104" s="47">
        <f>SUMIFS('Capex forecast'!E$9:E$223,'Capex forecast'!$T$9:$T$223,$AF104,'Capex forecast'!$S$9:$S$223,$AH104,'Capex forecast'!$Q$9:$Q$223,"Repex")</f>
        <v>0</v>
      </c>
      <c r="AK104" s="47">
        <f>SUMIFS('Capex forecast'!F$9:F$223,'Capex forecast'!$T$9:$T$223,$AF104,'Capex forecast'!$S$9:$S$223,$AH104,'Capex forecast'!$Q$9:$Q$223,"Repex")</f>
        <v>0</v>
      </c>
      <c r="AL104" s="47">
        <f>SUMIFS('Capex forecast'!G$9:G$223,'Capex forecast'!$T$9:$T$223,$AF104,'Capex forecast'!$S$9:$S$223,$AH104,'Capex forecast'!$Q$9:$Q$223,"Repex")</f>
        <v>0</v>
      </c>
      <c r="AM104" s="47">
        <f>SUMIFS('Capex forecast'!H$9:H$223,'Capex forecast'!$T$9:$T$223,$AF104,'Capex forecast'!$S$9:$S$223,$AH104,'Capex forecast'!$Q$9:$Q$223,"Repex")</f>
        <v>0</v>
      </c>
      <c r="AN104" s="47">
        <f>SUMIFS('Capex forecast'!I$9:I$223,'Capex forecast'!$T$9:$T$223,$AF104,'Capex forecast'!$S$9:$S$223,$AH104,'Capex forecast'!$Q$9:$Q$223,"Repex")</f>
        <v>0</v>
      </c>
      <c r="AO104" s="47">
        <f>SUMIFS('Capex forecast'!J$9:J$223,'Capex forecast'!$T$9:$T$223,$AF104,'Capex forecast'!$S$9:$S$223,$AH104,'Capex forecast'!$Q$9:$Q$223,"Repex")</f>
        <v>0</v>
      </c>
      <c r="AP104" s="47">
        <f>SUMIFS('Capex forecast'!K$9:K$223,'Capex forecast'!$T$9:$T$223,$AF104,'Capex forecast'!$S$9:$S$223,$AH104,'Capex forecast'!$Q$9:$Q$223,"Repex")</f>
        <v>0</v>
      </c>
      <c r="AQ104" s="47">
        <f>SUMIFS('Capex forecast'!L$9:L$223,'Capex forecast'!$T$9:$T$223,$AF104,'Capex forecast'!$S$9:$S$223,$AH104,'Capex forecast'!$Q$9:$Q$223,"Repex")</f>
        <v>0</v>
      </c>
      <c r="AR104" s="47">
        <f>SUMIFS('Capex forecast'!M$9:M$223,'Capex forecast'!$T$9:$T$223,$AF104,'Capex forecast'!$S$9:$S$223,$AH104,'Capex forecast'!$Q$9:$Q$223,"Repex")</f>
        <v>0</v>
      </c>
      <c r="AS104" s="47">
        <f>SUMIFS('Capex forecast'!N$9:N$223,'Capex forecast'!$T$9:$T$223,$AF104,'Capex forecast'!$S$9:$S$223,$AH104,'Capex forecast'!$Q$9:$Q$223,"Repex")</f>
        <v>0</v>
      </c>
    </row>
    <row r="105" spans="1:45" customFormat="1" ht="15">
      <c r="A105" s="1"/>
      <c r="B105" s="45" t="s">
        <v>241</v>
      </c>
      <c r="C105" s="6" t="str">
        <f>INDEX('Demand forecast'!$M$9:$M$5832,MATCH($B105,'Demand forecast'!$B$9:$B$5832,0))</f>
        <v>Yes</v>
      </c>
      <c r="D105" s="6" t="str">
        <f>IF(COUNTIF($B$93:B105,$B105) = 1, "LV", IF(COUNTIF($B$93:B105,$B105) = 2, "HV", "ST"))</f>
        <v>LV</v>
      </c>
      <c r="E105" s="6" t="str">
        <f>INDEX('Demand forecast and growth rate'!$E$7:$E$273,MATCH($B105,'Demand forecast and growth rate'!$B$7:$B$273,0))</f>
        <v>Steady/falling</v>
      </c>
      <c r="F105" s="32">
        <f>SUMIFS('Capex forecast'!E$9:E$223,'Capex forecast'!$T$9:$T$223,'Allocation of site-spec costs'!$B105,'Capex forecast'!$S$9:$S$223,'Allocation of site-spec costs'!$D105,'Capex forecast'!$Q$9:$Q$223,"Customer Connection")</f>
        <v>0</v>
      </c>
      <c r="G105" s="32">
        <f>SUMIFS('Capex forecast'!F$9:F$223,'Capex forecast'!$T$9:$T$223,'Allocation of site-spec costs'!$B105,'Capex forecast'!$S$9:$S$223,'Allocation of site-spec costs'!$D105,'Capex forecast'!$Q$9:$Q$223,"Customer Connection")</f>
        <v>0</v>
      </c>
      <c r="H105" s="32">
        <f>SUMIFS('Capex forecast'!G$9:G$223,'Capex forecast'!$T$9:$T$223,'Allocation of site-spec costs'!$B105,'Capex forecast'!$S$9:$S$223,'Allocation of site-spec costs'!$D105,'Capex forecast'!$Q$9:$Q$223,"Customer Connection")</f>
        <v>0</v>
      </c>
      <c r="I105" s="32">
        <f>SUMIFS('Capex forecast'!H$9:H$223,'Capex forecast'!$T$9:$T$223,'Allocation of site-spec costs'!$B105,'Capex forecast'!$S$9:$S$223,'Allocation of site-spec costs'!$D105,'Capex forecast'!$Q$9:$Q$223,"Customer Connection")</f>
        <v>0</v>
      </c>
      <c r="J105" s="32">
        <f>SUMIFS('Capex forecast'!I$9:I$223,'Capex forecast'!$T$9:$T$223,'Allocation of site-spec costs'!$B105,'Capex forecast'!$S$9:$S$223,'Allocation of site-spec costs'!$D105,'Capex forecast'!$Q$9:$Q$223,"Customer Connection")</f>
        <v>0</v>
      </c>
      <c r="K105" s="32">
        <f>SUMIFS('Capex forecast'!J$9:J$223,'Capex forecast'!$T$9:$T$223,'Allocation of site-spec costs'!$B105,'Capex forecast'!$S$9:$S$223,'Allocation of site-spec costs'!$D105,'Capex forecast'!$Q$9:$Q$223,"Customer Connection")</f>
        <v>0</v>
      </c>
      <c r="L105" s="32">
        <f>SUMIFS('Capex forecast'!K$9:K$223,'Capex forecast'!$T$9:$T$223,'Allocation of site-spec costs'!$B105,'Capex forecast'!$S$9:$S$223,'Allocation of site-spec costs'!$D105,'Capex forecast'!$Q$9:$Q$223,"Customer Connection")</f>
        <v>0</v>
      </c>
      <c r="M105" s="32">
        <f>SUMIFS('Capex forecast'!L$9:L$223,'Capex forecast'!$T$9:$T$223,'Allocation of site-spec costs'!$B105,'Capex forecast'!$S$9:$S$223,'Allocation of site-spec costs'!$D105,'Capex forecast'!$Q$9:$Q$223,"Customer Connection")</f>
        <v>0</v>
      </c>
      <c r="N105" s="32">
        <f>SUMIFS('Capex forecast'!M$9:M$223,'Capex forecast'!$T$9:$T$223,'Allocation of site-spec costs'!$B105,'Capex forecast'!$S$9:$S$223,'Allocation of site-spec costs'!$D105,'Capex forecast'!$Q$9:$Q$223,"Customer Connection")</f>
        <v>0</v>
      </c>
      <c r="O105" s="32">
        <f>SUMIFS('Capex forecast'!N$9:N$223,'Capex forecast'!$T$9:$T$223,'Allocation of site-spec costs'!$B105,'Capex forecast'!$S$9:$S$223,'Allocation of site-spec costs'!$D105,'Capex forecast'!$Q$9:$Q$223,"Customer Connection")</f>
        <v>0</v>
      </c>
      <c r="Q105" s="45" t="s">
        <v>241</v>
      </c>
      <c r="R105" s="6" t="str">
        <f>INDEX('Demand forecast'!$M$9:$M$5832,MATCH($Q105,'Demand forecast'!$B$9:$B$5832,0))</f>
        <v>Yes</v>
      </c>
      <c r="S105" s="6" t="str">
        <f>IF(COUNTIF($Q$93:Q105,$B105) = 1, "LV", IF(COUNTIF($Q$93:Q105,$B105) = 2, "HV", "ST"))</f>
        <v>LV</v>
      </c>
      <c r="T105" s="6" t="str">
        <f>INDEX('Demand forecast and growth rate'!$E$7:$E$273,MATCH($Q105,'Demand forecast and growth rate'!$B$7:$B$273,0))</f>
        <v>Steady/falling</v>
      </c>
      <c r="U105" s="32">
        <f>SUMIFS('Capex forecast'!E$9:E$223,'Capex forecast'!$T$9:$T$223,$Q105,'Capex forecast'!$S$9:$S$223,$S105,'Capex forecast'!$Q$9:$Q$223,"Augex")</f>
        <v>0</v>
      </c>
      <c r="V105" s="32">
        <f>SUMIFS('Capex forecast'!F$9:F$223,'Capex forecast'!$T$9:$T$223,$Q105,'Capex forecast'!$S$9:$S$223,$S105,'Capex forecast'!$Q$9:$Q$223,"Augex")</f>
        <v>0</v>
      </c>
      <c r="W105" s="32">
        <f>SUMIFS('Capex forecast'!G$9:G$223,'Capex forecast'!$T$9:$T$223,$Q105,'Capex forecast'!$S$9:$S$223,$S105,'Capex forecast'!$Q$9:$Q$223,"Augex")</f>
        <v>0</v>
      </c>
      <c r="X105" s="32">
        <f>SUMIFS('Capex forecast'!H$9:H$223,'Capex forecast'!$T$9:$T$223,$Q105,'Capex forecast'!$S$9:$S$223,$S105,'Capex forecast'!$Q$9:$Q$223,"Augex")</f>
        <v>0</v>
      </c>
      <c r="Y105" s="32">
        <f>SUMIFS('Capex forecast'!I$9:I$223,'Capex forecast'!$T$9:$T$223,$Q105,'Capex forecast'!$S$9:$S$223,$S105,'Capex forecast'!$Q$9:$Q$223,"Augex")</f>
        <v>0</v>
      </c>
      <c r="Z105" s="32">
        <f>SUMIFS('Capex forecast'!J$9:J$223,'Capex forecast'!$T$9:$T$223,$Q105,'Capex forecast'!$S$9:$S$223,$S105,'Capex forecast'!$Q$9:$Q$223,"Augex")</f>
        <v>0</v>
      </c>
      <c r="AA105" s="32">
        <f>SUMIFS('Capex forecast'!K$9:K$223,'Capex forecast'!$T$9:$T$223,$Q105,'Capex forecast'!$S$9:$S$223,$S105,'Capex forecast'!$Q$9:$Q$223,"Augex")</f>
        <v>0</v>
      </c>
      <c r="AB105" s="32">
        <f>SUMIFS('Capex forecast'!L$9:L$223,'Capex forecast'!$T$9:$T$223,$Q105,'Capex forecast'!$S$9:$S$223,$S105,'Capex forecast'!$Q$9:$Q$223,"Augex")</f>
        <v>0</v>
      </c>
      <c r="AC105" s="32">
        <f>SUMIFS('Capex forecast'!M$9:M$223,'Capex forecast'!$T$9:$T$223,$Q105,'Capex forecast'!$S$9:$S$223,$S105,'Capex forecast'!$Q$9:$Q$223,"Augex")</f>
        <v>0</v>
      </c>
      <c r="AD105" s="32">
        <f>SUMIFS('Capex forecast'!N$9:N$223,'Capex forecast'!$T$9:$T$223,$Q105,'Capex forecast'!$S$9:$S$223,$S105,'Capex forecast'!$Q$9:$Q$223,"Augex")</f>
        <v>0</v>
      </c>
      <c r="AF105" s="45" t="s">
        <v>241</v>
      </c>
      <c r="AG105" s="6" t="str">
        <f>INDEX('Demand forecast'!$M$9:$M$5832,MATCH($Q105,'Demand forecast'!$B$9:$B$5832,0))</f>
        <v>Yes</v>
      </c>
      <c r="AH105" s="6" t="str">
        <f>IF(COUNTIF($AF$93:AF105,$B105) = 1, "LV", IF(COUNTIF($AF$93:AF105,$B105) = 2, "HV", "ST"))</f>
        <v>LV</v>
      </c>
      <c r="AI105" s="6" t="str">
        <f>INDEX('Demand forecast and growth rate'!$E$7:$E$273,MATCH($Q105,'Demand forecast and growth rate'!$B$7:$B$273,0))</f>
        <v>Steady/falling</v>
      </c>
      <c r="AJ105" s="47">
        <f>SUMIFS('Capex forecast'!E$9:E$223,'Capex forecast'!$T$9:$T$223,$AF105,'Capex forecast'!$S$9:$S$223,$AH105,'Capex forecast'!$Q$9:$Q$223,"Repex")</f>
        <v>0</v>
      </c>
      <c r="AK105" s="47">
        <f>SUMIFS('Capex forecast'!F$9:F$223,'Capex forecast'!$T$9:$T$223,$AF105,'Capex forecast'!$S$9:$S$223,$AH105,'Capex forecast'!$Q$9:$Q$223,"Repex")</f>
        <v>0</v>
      </c>
      <c r="AL105" s="47">
        <f>SUMIFS('Capex forecast'!G$9:G$223,'Capex forecast'!$T$9:$T$223,$AF105,'Capex forecast'!$S$9:$S$223,$AH105,'Capex forecast'!$Q$9:$Q$223,"Repex")</f>
        <v>0</v>
      </c>
      <c r="AM105" s="47">
        <f>SUMIFS('Capex forecast'!H$9:H$223,'Capex forecast'!$T$9:$T$223,$AF105,'Capex forecast'!$S$9:$S$223,$AH105,'Capex forecast'!$Q$9:$Q$223,"Repex")</f>
        <v>0</v>
      </c>
      <c r="AN105" s="47">
        <f>SUMIFS('Capex forecast'!I$9:I$223,'Capex forecast'!$T$9:$T$223,$AF105,'Capex forecast'!$S$9:$S$223,$AH105,'Capex forecast'!$Q$9:$Q$223,"Repex")</f>
        <v>0</v>
      </c>
      <c r="AO105" s="47">
        <f>SUMIFS('Capex forecast'!J$9:J$223,'Capex forecast'!$T$9:$T$223,$AF105,'Capex forecast'!$S$9:$S$223,$AH105,'Capex forecast'!$Q$9:$Q$223,"Repex")</f>
        <v>0</v>
      </c>
      <c r="AP105" s="47">
        <f>SUMIFS('Capex forecast'!K$9:K$223,'Capex forecast'!$T$9:$T$223,$AF105,'Capex forecast'!$S$9:$S$223,$AH105,'Capex forecast'!$Q$9:$Q$223,"Repex")</f>
        <v>0</v>
      </c>
      <c r="AQ105" s="47">
        <f>SUMIFS('Capex forecast'!L$9:L$223,'Capex forecast'!$T$9:$T$223,$AF105,'Capex forecast'!$S$9:$S$223,$AH105,'Capex forecast'!$Q$9:$Q$223,"Repex")</f>
        <v>0</v>
      </c>
      <c r="AR105" s="47">
        <f>SUMIFS('Capex forecast'!M$9:M$223,'Capex forecast'!$T$9:$T$223,$AF105,'Capex forecast'!$S$9:$S$223,$AH105,'Capex forecast'!$Q$9:$Q$223,"Repex")</f>
        <v>0</v>
      </c>
      <c r="AS105" s="47">
        <f>SUMIFS('Capex forecast'!N$9:N$223,'Capex forecast'!$T$9:$T$223,$AF105,'Capex forecast'!$S$9:$S$223,$AH105,'Capex forecast'!$Q$9:$Q$223,"Repex")</f>
        <v>0</v>
      </c>
    </row>
    <row r="106" spans="1:45" ht="15">
      <c r="B106" s="45" t="s">
        <v>174</v>
      </c>
      <c r="C106" s="6" t="str">
        <f>INDEX('Demand forecast'!$M$9:$M$5832,MATCH($B106,'Demand forecast'!$B$9:$B$5832,0))</f>
        <v>No</v>
      </c>
      <c r="D106" s="6" t="str">
        <f>IF(COUNTIF($B$93:B106,$B106) = 1, "LV", IF(COUNTIF($B$93:B106,$B106) = 2, "HV", "ST"))</f>
        <v>LV</v>
      </c>
      <c r="E106" s="6" t="str">
        <f>INDEX('Demand forecast and growth rate'!$E$7:$E$273,MATCH($B106,'Demand forecast and growth rate'!$B$7:$B$273,0))</f>
        <v>Small growth</v>
      </c>
      <c r="F106" s="32">
        <f>SUMIFS('Capex forecast'!E$9:E$223,'Capex forecast'!$T$9:$T$223,'Allocation of site-spec costs'!$B106,'Capex forecast'!$S$9:$S$223,'Allocation of site-spec costs'!$D106,'Capex forecast'!$Q$9:$Q$223,"Customer Connection")</f>
        <v>0</v>
      </c>
      <c r="G106" s="32">
        <f>SUMIFS('Capex forecast'!F$9:F$223,'Capex forecast'!$T$9:$T$223,'Allocation of site-spec costs'!$B106,'Capex forecast'!$S$9:$S$223,'Allocation of site-spec costs'!$D106,'Capex forecast'!$Q$9:$Q$223,"Customer Connection")</f>
        <v>0</v>
      </c>
      <c r="H106" s="32">
        <f>SUMIFS('Capex forecast'!G$9:G$223,'Capex forecast'!$T$9:$T$223,'Allocation of site-spec costs'!$B106,'Capex forecast'!$S$9:$S$223,'Allocation of site-spec costs'!$D106,'Capex forecast'!$Q$9:$Q$223,"Customer Connection")</f>
        <v>0</v>
      </c>
      <c r="I106" s="32">
        <f>SUMIFS('Capex forecast'!H$9:H$223,'Capex forecast'!$T$9:$T$223,'Allocation of site-spec costs'!$B106,'Capex forecast'!$S$9:$S$223,'Allocation of site-spec costs'!$D106,'Capex forecast'!$Q$9:$Q$223,"Customer Connection")</f>
        <v>0</v>
      </c>
      <c r="J106" s="32">
        <f>SUMIFS('Capex forecast'!I$9:I$223,'Capex forecast'!$T$9:$T$223,'Allocation of site-spec costs'!$B106,'Capex forecast'!$S$9:$S$223,'Allocation of site-spec costs'!$D106,'Capex forecast'!$Q$9:$Q$223,"Customer Connection")</f>
        <v>0</v>
      </c>
      <c r="K106" s="32">
        <f>SUMIFS('Capex forecast'!J$9:J$223,'Capex forecast'!$T$9:$T$223,'Allocation of site-spec costs'!$B106,'Capex forecast'!$S$9:$S$223,'Allocation of site-spec costs'!$D106,'Capex forecast'!$Q$9:$Q$223,"Customer Connection")</f>
        <v>0</v>
      </c>
      <c r="L106" s="32">
        <f>SUMIFS('Capex forecast'!K$9:K$223,'Capex forecast'!$T$9:$T$223,'Allocation of site-spec costs'!$B106,'Capex forecast'!$S$9:$S$223,'Allocation of site-spec costs'!$D106,'Capex forecast'!$Q$9:$Q$223,"Customer Connection")</f>
        <v>0</v>
      </c>
      <c r="M106" s="32">
        <f>SUMIFS('Capex forecast'!L$9:L$223,'Capex forecast'!$T$9:$T$223,'Allocation of site-spec costs'!$B106,'Capex forecast'!$S$9:$S$223,'Allocation of site-spec costs'!$D106,'Capex forecast'!$Q$9:$Q$223,"Customer Connection")</f>
        <v>0</v>
      </c>
      <c r="N106" s="32">
        <f>SUMIFS('Capex forecast'!M$9:M$223,'Capex forecast'!$T$9:$T$223,'Allocation of site-spec costs'!$B106,'Capex forecast'!$S$9:$S$223,'Allocation of site-spec costs'!$D106,'Capex forecast'!$Q$9:$Q$223,"Customer Connection")</f>
        <v>0</v>
      </c>
      <c r="O106" s="32">
        <f>SUMIFS('Capex forecast'!N$9:N$223,'Capex forecast'!$T$9:$T$223,'Allocation of site-spec costs'!$B106,'Capex forecast'!$S$9:$S$223,'Allocation of site-spec costs'!$D106,'Capex forecast'!$Q$9:$Q$223,"Customer Connection")</f>
        <v>0</v>
      </c>
      <c r="Q106" s="45" t="s">
        <v>174</v>
      </c>
      <c r="R106" s="6" t="str">
        <f>INDEX('Demand forecast'!$M$9:$M$5832,MATCH($Q106,'Demand forecast'!$B$9:$B$5832,0))</f>
        <v>No</v>
      </c>
      <c r="S106" s="6" t="str">
        <f>IF(COUNTIF($Q$93:Q106,$B106) = 1, "LV", IF(COUNTIF($Q$93:Q106,$B106) = 2, "HV", "ST"))</f>
        <v>LV</v>
      </c>
      <c r="T106" s="6" t="str">
        <f>INDEX('Demand forecast and growth rate'!$E$7:$E$273,MATCH($Q106,'Demand forecast and growth rate'!$B$7:$B$273,0))</f>
        <v>Small growth</v>
      </c>
      <c r="U106" s="32">
        <f>SUMIFS('Capex forecast'!E$9:E$223,'Capex forecast'!$T$9:$T$223,$Q106,'Capex forecast'!$S$9:$S$223,$S106,'Capex forecast'!$Q$9:$Q$223,"Augex")</f>
        <v>0</v>
      </c>
      <c r="V106" s="32">
        <f>SUMIFS('Capex forecast'!F$9:F$223,'Capex forecast'!$T$9:$T$223,$Q106,'Capex forecast'!$S$9:$S$223,$S106,'Capex forecast'!$Q$9:$Q$223,"Augex")</f>
        <v>0</v>
      </c>
      <c r="W106" s="32">
        <f>SUMIFS('Capex forecast'!G$9:G$223,'Capex forecast'!$T$9:$T$223,$Q106,'Capex forecast'!$S$9:$S$223,$S106,'Capex forecast'!$Q$9:$Q$223,"Augex")</f>
        <v>0</v>
      </c>
      <c r="X106" s="32">
        <f>SUMIFS('Capex forecast'!H$9:H$223,'Capex forecast'!$T$9:$T$223,$Q106,'Capex forecast'!$S$9:$S$223,$S106,'Capex forecast'!$Q$9:$Q$223,"Augex")</f>
        <v>0</v>
      </c>
      <c r="Y106" s="32">
        <f>SUMIFS('Capex forecast'!I$9:I$223,'Capex forecast'!$T$9:$T$223,$Q106,'Capex forecast'!$S$9:$S$223,$S106,'Capex forecast'!$Q$9:$Q$223,"Augex")</f>
        <v>0</v>
      </c>
      <c r="Z106" s="32">
        <f>SUMIFS('Capex forecast'!J$9:J$223,'Capex forecast'!$T$9:$T$223,$Q106,'Capex forecast'!$S$9:$S$223,$S106,'Capex forecast'!$Q$9:$Q$223,"Augex")</f>
        <v>0</v>
      </c>
      <c r="AA106" s="32">
        <f>SUMIFS('Capex forecast'!K$9:K$223,'Capex forecast'!$T$9:$T$223,$Q106,'Capex forecast'!$S$9:$S$223,$S106,'Capex forecast'!$Q$9:$Q$223,"Augex")</f>
        <v>0</v>
      </c>
      <c r="AB106" s="32">
        <f>SUMIFS('Capex forecast'!L$9:L$223,'Capex forecast'!$T$9:$T$223,$Q106,'Capex forecast'!$S$9:$S$223,$S106,'Capex forecast'!$Q$9:$Q$223,"Augex")</f>
        <v>0</v>
      </c>
      <c r="AC106" s="32">
        <f>SUMIFS('Capex forecast'!M$9:M$223,'Capex forecast'!$T$9:$T$223,$Q106,'Capex forecast'!$S$9:$S$223,$S106,'Capex forecast'!$Q$9:$Q$223,"Augex")</f>
        <v>0</v>
      </c>
      <c r="AD106" s="32">
        <f>SUMIFS('Capex forecast'!N$9:N$223,'Capex forecast'!$T$9:$T$223,$Q106,'Capex forecast'!$S$9:$S$223,$S106,'Capex forecast'!$Q$9:$Q$223,"Augex")</f>
        <v>0</v>
      </c>
      <c r="AF106" s="45" t="s">
        <v>174</v>
      </c>
      <c r="AG106" s="6" t="str">
        <f>INDEX('Demand forecast'!$M$9:$M$5832,MATCH($Q106,'Demand forecast'!$B$9:$B$5832,0))</f>
        <v>No</v>
      </c>
      <c r="AH106" s="6" t="str">
        <f>IF(COUNTIF($AF$93:AF106,$B106) = 1, "LV", IF(COUNTIF($AF$93:AF106,$B106) = 2, "HV", "ST"))</f>
        <v>LV</v>
      </c>
      <c r="AI106" s="6" t="str">
        <f>INDEX('Demand forecast and growth rate'!$E$7:$E$273,MATCH($Q106,'Demand forecast and growth rate'!$B$7:$B$273,0))</f>
        <v>Small growth</v>
      </c>
      <c r="AJ106" s="47">
        <f>SUMIFS('Capex forecast'!E$9:E$223,'Capex forecast'!$T$9:$T$223,$AF106,'Capex forecast'!$S$9:$S$223,$AH106,'Capex forecast'!$Q$9:$Q$223,"Repex")</f>
        <v>0</v>
      </c>
      <c r="AK106" s="47">
        <f>SUMIFS('Capex forecast'!F$9:F$223,'Capex forecast'!$T$9:$T$223,$AF106,'Capex forecast'!$S$9:$S$223,$AH106,'Capex forecast'!$Q$9:$Q$223,"Repex")</f>
        <v>0</v>
      </c>
      <c r="AL106" s="47">
        <f>SUMIFS('Capex forecast'!G$9:G$223,'Capex forecast'!$T$9:$T$223,$AF106,'Capex forecast'!$S$9:$S$223,$AH106,'Capex forecast'!$Q$9:$Q$223,"Repex")</f>
        <v>0</v>
      </c>
      <c r="AM106" s="47">
        <f>SUMIFS('Capex forecast'!H$9:H$223,'Capex forecast'!$T$9:$T$223,$AF106,'Capex forecast'!$S$9:$S$223,$AH106,'Capex forecast'!$Q$9:$Q$223,"Repex")</f>
        <v>0</v>
      </c>
      <c r="AN106" s="47">
        <f>SUMIFS('Capex forecast'!I$9:I$223,'Capex forecast'!$T$9:$T$223,$AF106,'Capex forecast'!$S$9:$S$223,$AH106,'Capex forecast'!$Q$9:$Q$223,"Repex")</f>
        <v>0</v>
      </c>
      <c r="AO106" s="47">
        <f>SUMIFS('Capex forecast'!J$9:J$223,'Capex forecast'!$T$9:$T$223,$AF106,'Capex forecast'!$S$9:$S$223,$AH106,'Capex forecast'!$Q$9:$Q$223,"Repex")</f>
        <v>0</v>
      </c>
      <c r="AP106" s="47">
        <f>SUMIFS('Capex forecast'!K$9:K$223,'Capex forecast'!$T$9:$T$223,$AF106,'Capex forecast'!$S$9:$S$223,$AH106,'Capex forecast'!$Q$9:$Q$223,"Repex")</f>
        <v>0</v>
      </c>
      <c r="AQ106" s="47">
        <f>SUMIFS('Capex forecast'!L$9:L$223,'Capex forecast'!$T$9:$T$223,$AF106,'Capex forecast'!$S$9:$S$223,$AH106,'Capex forecast'!$Q$9:$Q$223,"Repex")</f>
        <v>0</v>
      </c>
      <c r="AR106" s="47">
        <f>SUMIFS('Capex forecast'!M$9:M$223,'Capex forecast'!$T$9:$T$223,$AF106,'Capex forecast'!$S$9:$S$223,$AH106,'Capex forecast'!$Q$9:$Q$223,"Repex")</f>
        <v>0</v>
      </c>
      <c r="AS106" s="47">
        <f>SUMIFS('Capex forecast'!N$9:N$223,'Capex forecast'!$T$9:$T$223,$AF106,'Capex forecast'!$S$9:$S$223,$AH106,'Capex forecast'!$Q$9:$Q$223,"Repex")</f>
        <v>0</v>
      </c>
    </row>
    <row r="107" spans="1:45" ht="15">
      <c r="B107" s="45" t="s">
        <v>193</v>
      </c>
      <c r="C107" s="6" t="str">
        <f>INDEX('Demand forecast'!$M$9:$M$5832,MATCH($B107,'Demand forecast'!$B$9:$B$5832,0))</f>
        <v>Yes</v>
      </c>
      <c r="D107" s="6" t="str">
        <f>IF(COUNTIF($B$93:B107,$B107) = 1, "LV", IF(COUNTIF($B$93:B107,$B107) = 2, "HV", "ST"))</f>
        <v>LV</v>
      </c>
      <c r="E107" s="6" t="str">
        <f>INDEX('Demand forecast and growth rate'!$E$7:$E$273,MATCH($B107,'Demand forecast and growth rate'!$B$7:$B$273,0))</f>
        <v>High growth</v>
      </c>
      <c r="F107" s="32">
        <f>SUMIFS('Capex forecast'!E$9:E$223,'Capex forecast'!$T$9:$T$223,'Allocation of site-spec costs'!$B107,'Capex forecast'!$S$9:$S$223,'Allocation of site-spec costs'!$D107,'Capex forecast'!$Q$9:$Q$223,"Customer Connection")</f>
        <v>0</v>
      </c>
      <c r="G107" s="32">
        <f>SUMIFS('Capex forecast'!F$9:F$223,'Capex forecast'!$T$9:$T$223,'Allocation of site-spec costs'!$B107,'Capex forecast'!$S$9:$S$223,'Allocation of site-spec costs'!$D107,'Capex forecast'!$Q$9:$Q$223,"Customer Connection")</f>
        <v>0</v>
      </c>
      <c r="H107" s="32">
        <f>SUMIFS('Capex forecast'!G$9:G$223,'Capex forecast'!$T$9:$T$223,'Allocation of site-spec costs'!$B107,'Capex forecast'!$S$9:$S$223,'Allocation of site-spec costs'!$D107,'Capex forecast'!$Q$9:$Q$223,"Customer Connection")</f>
        <v>0</v>
      </c>
      <c r="I107" s="32">
        <f>SUMIFS('Capex forecast'!H$9:H$223,'Capex forecast'!$T$9:$T$223,'Allocation of site-spec costs'!$B107,'Capex forecast'!$S$9:$S$223,'Allocation of site-spec costs'!$D107,'Capex forecast'!$Q$9:$Q$223,"Customer Connection")</f>
        <v>0</v>
      </c>
      <c r="J107" s="32">
        <f>SUMIFS('Capex forecast'!I$9:I$223,'Capex forecast'!$T$9:$T$223,'Allocation of site-spec costs'!$B107,'Capex forecast'!$S$9:$S$223,'Allocation of site-spec costs'!$D107,'Capex forecast'!$Q$9:$Q$223,"Customer Connection")</f>
        <v>0</v>
      </c>
      <c r="K107" s="32">
        <f>SUMIFS('Capex forecast'!J$9:J$223,'Capex forecast'!$T$9:$T$223,'Allocation of site-spec costs'!$B107,'Capex forecast'!$S$9:$S$223,'Allocation of site-spec costs'!$D107,'Capex forecast'!$Q$9:$Q$223,"Customer Connection")</f>
        <v>0</v>
      </c>
      <c r="L107" s="32">
        <f>SUMIFS('Capex forecast'!K$9:K$223,'Capex forecast'!$T$9:$T$223,'Allocation of site-spec costs'!$B107,'Capex forecast'!$S$9:$S$223,'Allocation of site-spec costs'!$D107,'Capex forecast'!$Q$9:$Q$223,"Customer Connection")</f>
        <v>0</v>
      </c>
      <c r="M107" s="32">
        <f>SUMIFS('Capex forecast'!L$9:L$223,'Capex forecast'!$T$9:$T$223,'Allocation of site-spec costs'!$B107,'Capex forecast'!$S$9:$S$223,'Allocation of site-spec costs'!$D107,'Capex forecast'!$Q$9:$Q$223,"Customer Connection")</f>
        <v>0</v>
      </c>
      <c r="N107" s="32">
        <f>SUMIFS('Capex forecast'!M$9:M$223,'Capex forecast'!$T$9:$T$223,'Allocation of site-spec costs'!$B107,'Capex forecast'!$S$9:$S$223,'Allocation of site-spec costs'!$D107,'Capex forecast'!$Q$9:$Q$223,"Customer Connection")</f>
        <v>0</v>
      </c>
      <c r="O107" s="32">
        <f>SUMIFS('Capex forecast'!N$9:N$223,'Capex forecast'!$T$9:$T$223,'Allocation of site-spec costs'!$B107,'Capex forecast'!$S$9:$S$223,'Allocation of site-spec costs'!$D107,'Capex forecast'!$Q$9:$Q$223,"Customer Connection")</f>
        <v>0</v>
      </c>
      <c r="Q107" s="45" t="s">
        <v>193</v>
      </c>
      <c r="R107" s="6" t="str">
        <f>INDEX('Demand forecast'!$M$9:$M$5832,MATCH($Q107,'Demand forecast'!$B$9:$B$5832,0))</f>
        <v>Yes</v>
      </c>
      <c r="S107" s="6" t="str">
        <f>IF(COUNTIF($Q$93:Q107,$B107) = 1, "LV", IF(COUNTIF($Q$93:Q107,$B107) = 2, "HV", "ST"))</f>
        <v>LV</v>
      </c>
      <c r="T107" s="6" t="str">
        <f>INDEX('Demand forecast and growth rate'!$E$7:$E$273,MATCH($Q107,'Demand forecast and growth rate'!$B$7:$B$273,0))</f>
        <v>High growth</v>
      </c>
      <c r="U107" s="32">
        <f>SUMIFS('Capex forecast'!E$9:E$223,'Capex forecast'!$T$9:$T$223,$Q107,'Capex forecast'!$S$9:$S$223,$S107,'Capex forecast'!$Q$9:$Q$223,"Augex")</f>
        <v>0</v>
      </c>
      <c r="V107" s="32">
        <f>SUMIFS('Capex forecast'!F$9:F$223,'Capex forecast'!$T$9:$T$223,$Q107,'Capex forecast'!$S$9:$S$223,$S107,'Capex forecast'!$Q$9:$Q$223,"Augex")</f>
        <v>0</v>
      </c>
      <c r="W107" s="32">
        <f>SUMIFS('Capex forecast'!G$9:G$223,'Capex forecast'!$T$9:$T$223,$Q107,'Capex forecast'!$S$9:$S$223,$S107,'Capex forecast'!$Q$9:$Q$223,"Augex")</f>
        <v>0</v>
      </c>
      <c r="X107" s="32">
        <f>SUMIFS('Capex forecast'!H$9:H$223,'Capex forecast'!$T$9:$T$223,$Q107,'Capex forecast'!$S$9:$S$223,$S107,'Capex forecast'!$Q$9:$Q$223,"Augex")</f>
        <v>0</v>
      </c>
      <c r="Y107" s="32">
        <f>SUMIFS('Capex forecast'!I$9:I$223,'Capex forecast'!$T$9:$T$223,$Q107,'Capex forecast'!$S$9:$S$223,$S107,'Capex forecast'!$Q$9:$Q$223,"Augex")</f>
        <v>0</v>
      </c>
      <c r="Z107" s="32">
        <f>SUMIFS('Capex forecast'!J$9:J$223,'Capex forecast'!$T$9:$T$223,$Q107,'Capex forecast'!$S$9:$S$223,$S107,'Capex forecast'!$Q$9:$Q$223,"Augex")</f>
        <v>0</v>
      </c>
      <c r="AA107" s="32">
        <f>SUMIFS('Capex forecast'!K$9:K$223,'Capex forecast'!$T$9:$T$223,$Q107,'Capex forecast'!$S$9:$S$223,$S107,'Capex forecast'!$Q$9:$Q$223,"Augex")</f>
        <v>0</v>
      </c>
      <c r="AB107" s="32">
        <f>SUMIFS('Capex forecast'!L$9:L$223,'Capex forecast'!$T$9:$T$223,$Q107,'Capex forecast'!$S$9:$S$223,$S107,'Capex forecast'!$Q$9:$Q$223,"Augex")</f>
        <v>0</v>
      </c>
      <c r="AC107" s="32">
        <f>SUMIFS('Capex forecast'!M$9:M$223,'Capex forecast'!$T$9:$T$223,$Q107,'Capex forecast'!$S$9:$S$223,$S107,'Capex forecast'!$Q$9:$Q$223,"Augex")</f>
        <v>0</v>
      </c>
      <c r="AD107" s="32">
        <f>SUMIFS('Capex forecast'!N$9:N$223,'Capex forecast'!$T$9:$T$223,$Q107,'Capex forecast'!$S$9:$S$223,$S107,'Capex forecast'!$Q$9:$Q$223,"Augex")</f>
        <v>0</v>
      </c>
      <c r="AF107" s="45" t="s">
        <v>193</v>
      </c>
      <c r="AG107" s="6" t="str">
        <f>INDEX('Demand forecast'!$M$9:$M$5832,MATCH($Q107,'Demand forecast'!$B$9:$B$5832,0))</f>
        <v>Yes</v>
      </c>
      <c r="AH107" s="6" t="str">
        <f>IF(COUNTIF($AF$93:AF107,$B107) = 1, "LV", IF(COUNTIF($AF$93:AF107,$B107) = 2, "HV", "ST"))</f>
        <v>LV</v>
      </c>
      <c r="AI107" s="6" t="str">
        <f>INDEX('Demand forecast and growth rate'!$E$7:$E$273,MATCH($Q107,'Demand forecast and growth rate'!$B$7:$B$273,0))</f>
        <v>High growth</v>
      </c>
      <c r="AJ107" s="47">
        <f>SUMIFS('Capex forecast'!E$9:E$223,'Capex forecast'!$T$9:$T$223,$AF107,'Capex forecast'!$S$9:$S$223,$AH107,'Capex forecast'!$Q$9:$Q$223,"Repex")</f>
        <v>0</v>
      </c>
      <c r="AK107" s="47">
        <f>SUMIFS('Capex forecast'!F$9:F$223,'Capex forecast'!$T$9:$T$223,$AF107,'Capex forecast'!$S$9:$S$223,$AH107,'Capex forecast'!$Q$9:$Q$223,"Repex")</f>
        <v>0</v>
      </c>
      <c r="AL107" s="47">
        <f>SUMIFS('Capex forecast'!G$9:G$223,'Capex forecast'!$T$9:$T$223,$AF107,'Capex forecast'!$S$9:$S$223,$AH107,'Capex forecast'!$Q$9:$Q$223,"Repex")</f>
        <v>0</v>
      </c>
      <c r="AM107" s="47">
        <f>SUMIFS('Capex forecast'!H$9:H$223,'Capex forecast'!$T$9:$T$223,$AF107,'Capex forecast'!$S$9:$S$223,$AH107,'Capex forecast'!$Q$9:$Q$223,"Repex")</f>
        <v>0</v>
      </c>
      <c r="AN107" s="47">
        <f>SUMIFS('Capex forecast'!I$9:I$223,'Capex forecast'!$T$9:$T$223,$AF107,'Capex forecast'!$S$9:$S$223,$AH107,'Capex forecast'!$Q$9:$Q$223,"Repex")</f>
        <v>0</v>
      </c>
      <c r="AO107" s="47">
        <f>SUMIFS('Capex forecast'!J$9:J$223,'Capex forecast'!$T$9:$T$223,$AF107,'Capex forecast'!$S$9:$S$223,$AH107,'Capex forecast'!$Q$9:$Q$223,"Repex")</f>
        <v>0</v>
      </c>
      <c r="AP107" s="47">
        <f>SUMIFS('Capex forecast'!K$9:K$223,'Capex forecast'!$T$9:$T$223,$AF107,'Capex forecast'!$S$9:$S$223,$AH107,'Capex forecast'!$Q$9:$Q$223,"Repex")</f>
        <v>0</v>
      </c>
      <c r="AQ107" s="47">
        <f>SUMIFS('Capex forecast'!L$9:L$223,'Capex forecast'!$T$9:$T$223,$AF107,'Capex forecast'!$S$9:$S$223,$AH107,'Capex forecast'!$Q$9:$Q$223,"Repex")</f>
        <v>0</v>
      </c>
      <c r="AR107" s="47">
        <f>SUMIFS('Capex forecast'!M$9:M$223,'Capex forecast'!$T$9:$T$223,$AF107,'Capex forecast'!$S$9:$S$223,$AH107,'Capex forecast'!$Q$9:$Q$223,"Repex")</f>
        <v>0</v>
      </c>
      <c r="AS107" s="47">
        <f>SUMIFS('Capex forecast'!N$9:N$223,'Capex forecast'!$T$9:$T$223,$AF107,'Capex forecast'!$S$9:$S$223,$AH107,'Capex forecast'!$Q$9:$Q$223,"Repex")</f>
        <v>0</v>
      </c>
    </row>
    <row r="108" spans="1:45" customFormat="1" ht="15">
      <c r="A108" s="1"/>
      <c r="B108" s="45" t="s">
        <v>245</v>
      </c>
      <c r="C108" s="6" t="str">
        <f>INDEX('Demand forecast'!$M$9:$M$5832,MATCH($B108,'Demand forecast'!$B$9:$B$5832,0))</f>
        <v>Yes</v>
      </c>
      <c r="D108" s="6" t="str">
        <f>IF(COUNTIF($B$93:B108,$B108) = 1, "LV", IF(COUNTIF($B$93:B108,$B108) = 2, "HV", "ST"))</f>
        <v>LV</v>
      </c>
      <c r="E108" s="6" t="str">
        <f>INDEX('Demand forecast and growth rate'!$E$7:$E$273,MATCH($B108,'Demand forecast and growth rate'!$B$7:$B$273,0))</f>
        <v>Steady/falling</v>
      </c>
      <c r="F108" s="32">
        <f>SUMIFS('Capex forecast'!E$9:E$223,'Capex forecast'!$T$9:$T$223,'Allocation of site-spec costs'!$B108,'Capex forecast'!$S$9:$S$223,'Allocation of site-spec costs'!$D108,'Capex forecast'!$Q$9:$Q$223,"Customer Connection")</f>
        <v>0</v>
      </c>
      <c r="G108" s="32">
        <f>SUMIFS('Capex forecast'!F$9:F$223,'Capex forecast'!$T$9:$T$223,'Allocation of site-spec costs'!$B108,'Capex forecast'!$S$9:$S$223,'Allocation of site-spec costs'!$D108,'Capex forecast'!$Q$9:$Q$223,"Customer Connection")</f>
        <v>0</v>
      </c>
      <c r="H108" s="32">
        <f>SUMIFS('Capex forecast'!G$9:G$223,'Capex forecast'!$T$9:$T$223,'Allocation of site-spec costs'!$B108,'Capex forecast'!$S$9:$S$223,'Allocation of site-spec costs'!$D108,'Capex forecast'!$Q$9:$Q$223,"Customer Connection")</f>
        <v>0</v>
      </c>
      <c r="I108" s="32">
        <f>SUMIFS('Capex forecast'!H$9:H$223,'Capex forecast'!$T$9:$T$223,'Allocation of site-spec costs'!$B108,'Capex forecast'!$S$9:$S$223,'Allocation of site-spec costs'!$D108,'Capex forecast'!$Q$9:$Q$223,"Customer Connection")</f>
        <v>0</v>
      </c>
      <c r="J108" s="32">
        <f>SUMIFS('Capex forecast'!I$9:I$223,'Capex forecast'!$T$9:$T$223,'Allocation of site-spec costs'!$B108,'Capex forecast'!$S$9:$S$223,'Allocation of site-spec costs'!$D108,'Capex forecast'!$Q$9:$Q$223,"Customer Connection")</f>
        <v>0</v>
      </c>
      <c r="K108" s="32">
        <f>SUMIFS('Capex forecast'!J$9:J$223,'Capex forecast'!$T$9:$T$223,'Allocation of site-spec costs'!$B108,'Capex forecast'!$S$9:$S$223,'Allocation of site-spec costs'!$D108,'Capex forecast'!$Q$9:$Q$223,"Customer Connection")</f>
        <v>0</v>
      </c>
      <c r="L108" s="32">
        <f>SUMIFS('Capex forecast'!K$9:K$223,'Capex forecast'!$T$9:$T$223,'Allocation of site-spec costs'!$B108,'Capex forecast'!$S$9:$S$223,'Allocation of site-spec costs'!$D108,'Capex forecast'!$Q$9:$Q$223,"Customer Connection")</f>
        <v>0</v>
      </c>
      <c r="M108" s="32">
        <f>SUMIFS('Capex forecast'!L$9:L$223,'Capex forecast'!$T$9:$T$223,'Allocation of site-spec costs'!$B108,'Capex forecast'!$S$9:$S$223,'Allocation of site-spec costs'!$D108,'Capex forecast'!$Q$9:$Q$223,"Customer Connection")</f>
        <v>0</v>
      </c>
      <c r="N108" s="32">
        <f>SUMIFS('Capex forecast'!M$9:M$223,'Capex forecast'!$T$9:$T$223,'Allocation of site-spec costs'!$B108,'Capex forecast'!$S$9:$S$223,'Allocation of site-spec costs'!$D108,'Capex forecast'!$Q$9:$Q$223,"Customer Connection")</f>
        <v>0</v>
      </c>
      <c r="O108" s="32">
        <f>SUMIFS('Capex forecast'!N$9:N$223,'Capex forecast'!$T$9:$T$223,'Allocation of site-spec costs'!$B108,'Capex forecast'!$S$9:$S$223,'Allocation of site-spec costs'!$D108,'Capex forecast'!$Q$9:$Q$223,"Customer Connection")</f>
        <v>0</v>
      </c>
      <c r="Q108" s="45" t="s">
        <v>245</v>
      </c>
      <c r="R108" s="6" t="str">
        <f>INDEX('Demand forecast'!$M$9:$M$5832,MATCH($Q108,'Demand forecast'!$B$9:$B$5832,0))</f>
        <v>Yes</v>
      </c>
      <c r="S108" s="6" t="str">
        <f>IF(COUNTIF($Q$93:Q108,$B108) = 1, "LV", IF(COUNTIF($Q$93:Q108,$B108) = 2, "HV", "ST"))</f>
        <v>LV</v>
      </c>
      <c r="T108" s="6" t="str">
        <f>INDEX('Demand forecast and growth rate'!$E$7:$E$273,MATCH($Q108,'Demand forecast and growth rate'!$B$7:$B$273,0))</f>
        <v>Steady/falling</v>
      </c>
      <c r="U108" s="32">
        <f>SUMIFS('Capex forecast'!E$9:E$223,'Capex forecast'!$T$9:$T$223,$Q108,'Capex forecast'!$S$9:$S$223,$S108,'Capex forecast'!$Q$9:$Q$223,"Augex")</f>
        <v>0</v>
      </c>
      <c r="V108" s="32">
        <f>SUMIFS('Capex forecast'!F$9:F$223,'Capex forecast'!$T$9:$T$223,$Q108,'Capex forecast'!$S$9:$S$223,$S108,'Capex forecast'!$Q$9:$Q$223,"Augex")</f>
        <v>0</v>
      </c>
      <c r="W108" s="32">
        <f>SUMIFS('Capex forecast'!G$9:G$223,'Capex forecast'!$T$9:$T$223,$Q108,'Capex forecast'!$S$9:$S$223,$S108,'Capex forecast'!$Q$9:$Q$223,"Augex")</f>
        <v>0</v>
      </c>
      <c r="X108" s="32">
        <f>SUMIFS('Capex forecast'!H$9:H$223,'Capex forecast'!$T$9:$T$223,$Q108,'Capex forecast'!$S$9:$S$223,$S108,'Capex forecast'!$Q$9:$Q$223,"Augex")</f>
        <v>0</v>
      </c>
      <c r="Y108" s="32">
        <f>SUMIFS('Capex forecast'!I$9:I$223,'Capex forecast'!$T$9:$T$223,$Q108,'Capex forecast'!$S$9:$S$223,$S108,'Capex forecast'!$Q$9:$Q$223,"Augex")</f>
        <v>0</v>
      </c>
      <c r="Z108" s="32">
        <f>SUMIFS('Capex forecast'!J$9:J$223,'Capex forecast'!$T$9:$T$223,$Q108,'Capex forecast'!$S$9:$S$223,$S108,'Capex forecast'!$Q$9:$Q$223,"Augex")</f>
        <v>0</v>
      </c>
      <c r="AA108" s="32">
        <f>SUMIFS('Capex forecast'!K$9:K$223,'Capex forecast'!$T$9:$T$223,$Q108,'Capex forecast'!$S$9:$S$223,$S108,'Capex forecast'!$Q$9:$Q$223,"Augex")</f>
        <v>0</v>
      </c>
      <c r="AB108" s="32">
        <f>SUMIFS('Capex forecast'!L$9:L$223,'Capex forecast'!$T$9:$T$223,$Q108,'Capex forecast'!$S$9:$S$223,$S108,'Capex forecast'!$Q$9:$Q$223,"Augex")</f>
        <v>0</v>
      </c>
      <c r="AC108" s="32">
        <f>SUMIFS('Capex forecast'!M$9:M$223,'Capex forecast'!$T$9:$T$223,$Q108,'Capex forecast'!$S$9:$S$223,$S108,'Capex forecast'!$Q$9:$Q$223,"Augex")</f>
        <v>0</v>
      </c>
      <c r="AD108" s="32">
        <f>SUMIFS('Capex forecast'!N$9:N$223,'Capex forecast'!$T$9:$T$223,$Q108,'Capex forecast'!$S$9:$S$223,$S108,'Capex forecast'!$Q$9:$Q$223,"Augex")</f>
        <v>0</v>
      </c>
      <c r="AF108" s="45" t="s">
        <v>245</v>
      </c>
      <c r="AG108" s="6" t="str">
        <f>INDEX('Demand forecast'!$M$9:$M$5832,MATCH($Q108,'Demand forecast'!$B$9:$B$5832,0))</f>
        <v>Yes</v>
      </c>
      <c r="AH108" s="6" t="str">
        <f>IF(COUNTIF($AF$93:AF108,$B108) = 1, "LV", IF(COUNTIF($AF$93:AF108,$B108) = 2, "HV", "ST"))</f>
        <v>LV</v>
      </c>
      <c r="AI108" s="6" t="str">
        <f>INDEX('Demand forecast and growth rate'!$E$7:$E$273,MATCH($Q108,'Demand forecast and growth rate'!$B$7:$B$273,0))</f>
        <v>Steady/falling</v>
      </c>
      <c r="AJ108" s="47">
        <f>SUMIFS('Capex forecast'!E$9:E$223,'Capex forecast'!$T$9:$T$223,$AF108,'Capex forecast'!$S$9:$S$223,$AH108,'Capex forecast'!$Q$9:$Q$223,"Repex")</f>
        <v>0</v>
      </c>
      <c r="AK108" s="47">
        <f>SUMIFS('Capex forecast'!F$9:F$223,'Capex forecast'!$T$9:$T$223,$AF108,'Capex forecast'!$S$9:$S$223,$AH108,'Capex forecast'!$Q$9:$Q$223,"Repex")</f>
        <v>0</v>
      </c>
      <c r="AL108" s="47">
        <f>SUMIFS('Capex forecast'!G$9:G$223,'Capex forecast'!$T$9:$T$223,$AF108,'Capex forecast'!$S$9:$S$223,$AH108,'Capex forecast'!$Q$9:$Q$223,"Repex")</f>
        <v>0</v>
      </c>
      <c r="AM108" s="47">
        <f>SUMIFS('Capex forecast'!H$9:H$223,'Capex forecast'!$T$9:$T$223,$AF108,'Capex forecast'!$S$9:$S$223,$AH108,'Capex forecast'!$Q$9:$Q$223,"Repex")</f>
        <v>0</v>
      </c>
      <c r="AN108" s="47">
        <f>SUMIFS('Capex forecast'!I$9:I$223,'Capex forecast'!$T$9:$T$223,$AF108,'Capex forecast'!$S$9:$S$223,$AH108,'Capex forecast'!$Q$9:$Q$223,"Repex")</f>
        <v>0</v>
      </c>
      <c r="AO108" s="47">
        <f>SUMIFS('Capex forecast'!J$9:J$223,'Capex forecast'!$T$9:$T$223,$AF108,'Capex forecast'!$S$9:$S$223,$AH108,'Capex forecast'!$Q$9:$Q$223,"Repex")</f>
        <v>0</v>
      </c>
      <c r="AP108" s="47">
        <f>SUMIFS('Capex forecast'!K$9:K$223,'Capex forecast'!$T$9:$T$223,$AF108,'Capex forecast'!$S$9:$S$223,$AH108,'Capex forecast'!$Q$9:$Q$223,"Repex")</f>
        <v>0</v>
      </c>
      <c r="AQ108" s="47">
        <f>SUMIFS('Capex forecast'!L$9:L$223,'Capex forecast'!$T$9:$T$223,$AF108,'Capex forecast'!$S$9:$S$223,$AH108,'Capex forecast'!$Q$9:$Q$223,"Repex")</f>
        <v>0</v>
      </c>
      <c r="AR108" s="47">
        <f>SUMIFS('Capex forecast'!M$9:M$223,'Capex forecast'!$T$9:$T$223,$AF108,'Capex forecast'!$S$9:$S$223,$AH108,'Capex forecast'!$Q$9:$Q$223,"Repex")</f>
        <v>0</v>
      </c>
      <c r="AS108" s="47">
        <f>SUMIFS('Capex forecast'!N$9:N$223,'Capex forecast'!$T$9:$T$223,$AF108,'Capex forecast'!$S$9:$S$223,$AH108,'Capex forecast'!$Q$9:$Q$223,"Repex")</f>
        <v>0</v>
      </c>
    </row>
    <row r="109" spans="1:45" customFormat="1" ht="15">
      <c r="A109" s="1"/>
      <c r="B109" s="45" t="s">
        <v>23</v>
      </c>
      <c r="C109" s="6" t="str">
        <f>INDEX('Demand forecast'!$M$9:$M$5832,MATCH($B109,'Demand forecast'!$B$9:$B$5832,0))</f>
        <v>No</v>
      </c>
      <c r="D109" s="6" t="str">
        <f>IF(COUNTIF($B$93:B109,$B109) = 1, "LV", IF(COUNTIF($B$93:B109,$B109) = 2, "HV", "ST"))</f>
        <v>LV</v>
      </c>
      <c r="E109" s="6" t="str">
        <f>INDEX('Demand forecast and growth rate'!$E$7:$E$273,MATCH($B109,'Demand forecast and growth rate'!$B$7:$B$273,0))</f>
        <v>Small growth</v>
      </c>
      <c r="F109" s="32">
        <f>SUMIFS('Capex forecast'!E$9:E$223,'Capex forecast'!$T$9:$T$223,'Allocation of site-spec costs'!$B109,'Capex forecast'!$S$9:$S$223,'Allocation of site-spec costs'!$D109,'Capex forecast'!$Q$9:$Q$223,"Customer Connection")</f>
        <v>0</v>
      </c>
      <c r="G109" s="32">
        <f>SUMIFS('Capex forecast'!F$9:F$223,'Capex forecast'!$T$9:$T$223,'Allocation of site-spec costs'!$B109,'Capex forecast'!$S$9:$S$223,'Allocation of site-spec costs'!$D109,'Capex forecast'!$Q$9:$Q$223,"Customer Connection")</f>
        <v>0</v>
      </c>
      <c r="H109" s="32">
        <f>SUMIFS('Capex forecast'!G$9:G$223,'Capex forecast'!$T$9:$T$223,'Allocation of site-spec costs'!$B109,'Capex forecast'!$S$9:$S$223,'Allocation of site-spec costs'!$D109,'Capex forecast'!$Q$9:$Q$223,"Customer Connection")</f>
        <v>0</v>
      </c>
      <c r="I109" s="32">
        <f>SUMIFS('Capex forecast'!H$9:H$223,'Capex forecast'!$T$9:$T$223,'Allocation of site-spec costs'!$B109,'Capex forecast'!$S$9:$S$223,'Allocation of site-spec costs'!$D109,'Capex forecast'!$Q$9:$Q$223,"Customer Connection")</f>
        <v>0</v>
      </c>
      <c r="J109" s="32">
        <f>SUMIFS('Capex forecast'!I$9:I$223,'Capex forecast'!$T$9:$T$223,'Allocation of site-spec costs'!$B109,'Capex forecast'!$S$9:$S$223,'Allocation of site-spec costs'!$D109,'Capex forecast'!$Q$9:$Q$223,"Customer Connection")</f>
        <v>0</v>
      </c>
      <c r="K109" s="32">
        <f>SUMIFS('Capex forecast'!J$9:J$223,'Capex forecast'!$T$9:$T$223,'Allocation of site-spec costs'!$B109,'Capex forecast'!$S$9:$S$223,'Allocation of site-spec costs'!$D109,'Capex forecast'!$Q$9:$Q$223,"Customer Connection")</f>
        <v>0</v>
      </c>
      <c r="L109" s="32">
        <f>SUMIFS('Capex forecast'!K$9:K$223,'Capex forecast'!$T$9:$T$223,'Allocation of site-spec costs'!$B109,'Capex forecast'!$S$9:$S$223,'Allocation of site-spec costs'!$D109,'Capex forecast'!$Q$9:$Q$223,"Customer Connection")</f>
        <v>0</v>
      </c>
      <c r="M109" s="32">
        <f>SUMIFS('Capex forecast'!L$9:L$223,'Capex forecast'!$T$9:$T$223,'Allocation of site-spec costs'!$B109,'Capex forecast'!$S$9:$S$223,'Allocation of site-spec costs'!$D109,'Capex forecast'!$Q$9:$Q$223,"Customer Connection")</f>
        <v>0</v>
      </c>
      <c r="N109" s="32">
        <f>SUMIFS('Capex forecast'!M$9:M$223,'Capex forecast'!$T$9:$T$223,'Allocation of site-spec costs'!$B109,'Capex forecast'!$S$9:$S$223,'Allocation of site-spec costs'!$D109,'Capex forecast'!$Q$9:$Q$223,"Customer Connection")</f>
        <v>0</v>
      </c>
      <c r="O109" s="32">
        <f>SUMIFS('Capex forecast'!N$9:N$223,'Capex forecast'!$T$9:$T$223,'Allocation of site-spec costs'!$B109,'Capex forecast'!$S$9:$S$223,'Allocation of site-spec costs'!$D109,'Capex forecast'!$Q$9:$Q$223,"Customer Connection")</f>
        <v>0</v>
      </c>
      <c r="Q109" s="45" t="s">
        <v>23</v>
      </c>
      <c r="R109" s="6" t="str">
        <f>INDEX('Demand forecast'!$M$9:$M$5832,MATCH($Q109,'Demand forecast'!$B$9:$B$5832,0))</f>
        <v>No</v>
      </c>
      <c r="S109" s="6" t="str">
        <f>IF(COUNTIF($Q$93:Q109,$B109) = 1, "LV", IF(COUNTIF($Q$93:Q109,$B109) = 2, "HV", "ST"))</f>
        <v>LV</v>
      </c>
      <c r="T109" s="6" t="str">
        <f>INDEX('Demand forecast and growth rate'!$E$7:$E$273,MATCH($Q109,'Demand forecast and growth rate'!$B$7:$B$273,0))</f>
        <v>Small growth</v>
      </c>
      <c r="U109" s="32">
        <f>SUMIFS('Capex forecast'!E$9:E$223,'Capex forecast'!$T$9:$T$223,$Q109,'Capex forecast'!$S$9:$S$223,$S109,'Capex forecast'!$Q$9:$Q$223,"Augex")</f>
        <v>0</v>
      </c>
      <c r="V109" s="32">
        <f>SUMIFS('Capex forecast'!F$9:F$223,'Capex forecast'!$T$9:$T$223,$Q109,'Capex forecast'!$S$9:$S$223,$S109,'Capex forecast'!$Q$9:$Q$223,"Augex")</f>
        <v>0</v>
      </c>
      <c r="W109" s="32">
        <f>SUMIFS('Capex forecast'!G$9:G$223,'Capex forecast'!$T$9:$T$223,$Q109,'Capex forecast'!$S$9:$S$223,$S109,'Capex forecast'!$Q$9:$Q$223,"Augex")</f>
        <v>0</v>
      </c>
      <c r="X109" s="32">
        <f>SUMIFS('Capex forecast'!H$9:H$223,'Capex forecast'!$T$9:$T$223,$Q109,'Capex forecast'!$S$9:$S$223,$S109,'Capex forecast'!$Q$9:$Q$223,"Augex")</f>
        <v>0</v>
      </c>
      <c r="Y109" s="32">
        <f>SUMIFS('Capex forecast'!I$9:I$223,'Capex forecast'!$T$9:$T$223,$Q109,'Capex forecast'!$S$9:$S$223,$S109,'Capex forecast'!$Q$9:$Q$223,"Augex")</f>
        <v>0</v>
      </c>
      <c r="Z109" s="32">
        <f>SUMIFS('Capex forecast'!J$9:J$223,'Capex forecast'!$T$9:$T$223,$Q109,'Capex forecast'!$S$9:$S$223,$S109,'Capex forecast'!$Q$9:$Q$223,"Augex")</f>
        <v>0</v>
      </c>
      <c r="AA109" s="32">
        <f>SUMIFS('Capex forecast'!K$9:K$223,'Capex forecast'!$T$9:$T$223,$Q109,'Capex forecast'!$S$9:$S$223,$S109,'Capex forecast'!$Q$9:$Q$223,"Augex")</f>
        <v>0</v>
      </c>
      <c r="AB109" s="32">
        <f>SUMIFS('Capex forecast'!L$9:L$223,'Capex forecast'!$T$9:$T$223,$Q109,'Capex forecast'!$S$9:$S$223,$S109,'Capex forecast'!$Q$9:$Q$223,"Augex")</f>
        <v>0</v>
      </c>
      <c r="AC109" s="32">
        <f>SUMIFS('Capex forecast'!M$9:M$223,'Capex forecast'!$T$9:$T$223,$Q109,'Capex forecast'!$S$9:$S$223,$S109,'Capex forecast'!$Q$9:$Q$223,"Augex")</f>
        <v>0</v>
      </c>
      <c r="AD109" s="32">
        <f>SUMIFS('Capex forecast'!N$9:N$223,'Capex forecast'!$T$9:$T$223,$Q109,'Capex forecast'!$S$9:$S$223,$S109,'Capex forecast'!$Q$9:$Q$223,"Augex")</f>
        <v>0</v>
      </c>
      <c r="AF109" s="45" t="s">
        <v>23</v>
      </c>
      <c r="AG109" s="6" t="str">
        <f>INDEX('Demand forecast'!$M$9:$M$5832,MATCH($Q109,'Demand forecast'!$B$9:$B$5832,0))</f>
        <v>No</v>
      </c>
      <c r="AH109" s="6" t="str">
        <f>IF(COUNTIF($AF$93:AF109,$B109) = 1, "LV", IF(COUNTIF($AF$93:AF109,$B109) = 2, "HV", "ST"))</f>
        <v>LV</v>
      </c>
      <c r="AI109" s="6" t="str">
        <f>INDEX('Demand forecast and growth rate'!$E$7:$E$273,MATCH($Q109,'Demand forecast and growth rate'!$B$7:$B$273,0))</f>
        <v>Small growth</v>
      </c>
      <c r="AJ109" s="47">
        <f>SUMIFS('Capex forecast'!E$9:E$223,'Capex forecast'!$T$9:$T$223,$AF109,'Capex forecast'!$S$9:$S$223,$AH109,'Capex forecast'!$Q$9:$Q$223,"Repex")</f>
        <v>0</v>
      </c>
      <c r="AK109" s="47">
        <f>SUMIFS('Capex forecast'!F$9:F$223,'Capex forecast'!$T$9:$T$223,$AF109,'Capex forecast'!$S$9:$S$223,$AH109,'Capex forecast'!$Q$9:$Q$223,"Repex")</f>
        <v>0</v>
      </c>
      <c r="AL109" s="47">
        <f>SUMIFS('Capex forecast'!G$9:G$223,'Capex forecast'!$T$9:$T$223,$AF109,'Capex forecast'!$S$9:$S$223,$AH109,'Capex forecast'!$Q$9:$Q$223,"Repex")</f>
        <v>0</v>
      </c>
      <c r="AM109" s="47">
        <f>SUMIFS('Capex forecast'!H$9:H$223,'Capex forecast'!$T$9:$T$223,$AF109,'Capex forecast'!$S$9:$S$223,$AH109,'Capex forecast'!$Q$9:$Q$223,"Repex")</f>
        <v>0</v>
      </c>
      <c r="AN109" s="47">
        <f>SUMIFS('Capex forecast'!I$9:I$223,'Capex forecast'!$T$9:$T$223,$AF109,'Capex forecast'!$S$9:$S$223,$AH109,'Capex forecast'!$Q$9:$Q$223,"Repex")</f>
        <v>0</v>
      </c>
      <c r="AO109" s="47">
        <f>SUMIFS('Capex forecast'!J$9:J$223,'Capex forecast'!$T$9:$T$223,$AF109,'Capex forecast'!$S$9:$S$223,$AH109,'Capex forecast'!$Q$9:$Q$223,"Repex")</f>
        <v>0</v>
      </c>
      <c r="AP109" s="47">
        <f>SUMIFS('Capex forecast'!K$9:K$223,'Capex forecast'!$T$9:$T$223,$AF109,'Capex forecast'!$S$9:$S$223,$AH109,'Capex forecast'!$Q$9:$Q$223,"Repex")</f>
        <v>0</v>
      </c>
      <c r="AQ109" s="47">
        <f>SUMIFS('Capex forecast'!L$9:L$223,'Capex forecast'!$T$9:$T$223,$AF109,'Capex forecast'!$S$9:$S$223,$AH109,'Capex forecast'!$Q$9:$Q$223,"Repex")</f>
        <v>0</v>
      </c>
      <c r="AR109" s="47">
        <f>SUMIFS('Capex forecast'!M$9:M$223,'Capex forecast'!$T$9:$T$223,$AF109,'Capex forecast'!$S$9:$S$223,$AH109,'Capex forecast'!$Q$9:$Q$223,"Repex")</f>
        <v>0</v>
      </c>
      <c r="AS109" s="47">
        <f>SUMIFS('Capex forecast'!N$9:N$223,'Capex forecast'!$T$9:$T$223,$AF109,'Capex forecast'!$S$9:$S$223,$AH109,'Capex forecast'!$Q$9:$Q$223,"Repex")</f>
        <v>0</v>
      </c>
    </row>
    <row r="110" spans="1:45" customFormat="1" ht="15">
      <c r="A110" s="1"/>
      <c r="B110" s="45" t="s">
        <v>224</v>
      </c>
      <c r="C110" s="6" t="str">
        <f>INDEX('Demand forecast'!$M$9:$M$5832,MATCH($B110,'Demand forecast'!$B$9:$B$5832,0))</f>
        <v>Yes</v>
      </c>
      <c r="D110" s="6" t="str">
        <f>IF(COUNTIF($B$93:B110,$B110) = 1, "LV", IF(COUNTIF($B$93:B110,$B110) = 2, "HV", "ST"))</f>
        <v>LV</v>
      </c>
      <c r="E110" s="6" t="str">
        <f>INDEX('Demand forecast and growth rate'!$E$7:$E$273,MATCH($B110,'Demand forecast and growth rate'!$B$7:$B$273,0))</f>
        <v>Steady/falling</v>
      </c>
      <c r="F110" s="32">
        <f>SUMIFS('Capex forecast'!E$9:E$223,'Capex forecast'!$T$9:$T$223,'Allocation of site-spec costs'!$B110,'Capex forecast'!$S$9:$S$223,'Allocation of site-spec costs'!$D110,'Capex forecast'!$Q$9:$Q$223,"Customer Connection")</f>
        <v>0</v>
      </c>
      <c r="G110" s="32">
        <f>SUMIFS('Capex forecast'!F$9:F$223,'Capex forecast'!$T$9:$T$223,'Allocation of site-spec costs'!$B110,'Capex forecast'!$S$9:$S$223,'Allocation of site-spec costs'!$D110,'Capex forecast'!$Q$9:$Q$223,"Customer Connection")</f>
        <v>0</v>
      </c>
      <c r="H110" s="32">
        <f>SUMIFS('Capex forecast'!G$9:G$223,'Capex forecast'!$T$9:$T$223,'Allocation of site-spec costs'!$B110,'Capex forecast'!$S$9:$S$223,'Allocation of site-spec costs'!$D110,'Capex forecast'!$Q$9:$Q$223,"Customer Connection")</f>
        <v>0</v>
      </c>
      <c r="I110" s="32">
        <f>SUMIFS('Capex forecast'!H$9:H$223,'Capex forecast'!$T$9:$T$223,'Allocation of site-spec costs'!$B110,'Capex forecast'!$S$9:$S$223,'Allocation of site-spec costs'!$D110,'Capex forecast'!$Q$9:$Q$223,"Customer Connection")</f>
        <v>0</v>
      </c>
      <c r="J110" s="32">
        <f>SUMIFS('Capex forecast'!I$9:I$223,'Capex forecast'!$T$9:$T$223,'Allocation of site-spec costs'!$B110,'Capex forecast'!$S$9:$S$223,'Allocation of site-spec costs'!$D110,'Capex forecast'!$Q$9:$Q$223,"Customer Connection")</f>
        <v>0</v>
      </c>
      <c r="K110" s="32">
        <f>SUMIFS('Capex forecast'!J$9:J$223,'Capex forecast'!$T$9:$T$223,'Allocation of site-spec costs'!$B110,'Capex forecast'!$S$9:$S$223,'Allocation of site-spec costs'!$D110,'Capex forecast'!$Q$9:$Q$223,"Customer Connection")</f>
        <v>0</v>
      </c>
      <c r="L110" s="32">
        <f>SUMIFS('Capex forecast'!K$9:K$223,'Capex forecast'!$T$9:$T$223,'Allocation of site-spec costs'!$B110,'Capex forecast'!$S$9:$S$223,'Allocation of site-spec costs'!$D110,'Capex forecast'!$Q$9:$Q$223,"Customer Connection")</f>
        <v>0</v>
      </c>
      <c r="M110" s="32">
        <f>SUMIFS('Capex forecast'!L$9:L$223,'Capex forecast'!$T$9:$T$223,'Allocation of site-spec costs'!$B110,'Capex forecast'!$S$9:$S$223,'Allocation of site-spec costs'!$D110,'Capex forecast'!$Q$9:$Q$223,"Customer Connection")</f>
        <v>0</v>
      </c>
      <c r="N110" s="32">
        <f>SUMIFS('Capex forecast'!M$9:M$223,'Capex forecast'!$T$9:$T$223,'Allocation of site-spec costs'!$B110,'Capex forecast'!$S$9:$S$223,'Allocation of site-spec costs'!$D110,'Capex forecast'!$Q$9:$Q$223,"Customer Connection")</f>
        <v>0</v>
      </c>
      <c r="O110" s="32">
        <f>SUMIFS('Capex forecast'!N$9:N$223,'Capex forecast'!$T$9:$T$223,'Allocation of site-spec costs'!$B110,'Capex forecast'!$S$9:$S$223,'Allocation of site-spec costs'!$D110,'Capex forecast'!$Q$9:$Q$223,"Customer Connection")</f>
        <v>0</v>
      </c>
      <c r="Q110" s="45" t="s">
        <v>224</v>
      </c>
      <c r="R110" s="6" t="str">
        <f>INDEX('Demand forecast'!$M$9:$M$5832,MATCH($Q110,'Demand forecast'!$B$9:$B$5832,0))</f>
        <v>Yes</v>
      </c>
      <c r="S110" s="6" t="str">
        <f>IF(COUNTIF($Q$93:Q110,$B110) = 1, "LV", IF(COUNTIF($Q$93:Q110,$B110) = 2, "HV", "ST"))</f>
        <v>LV</v>
      </c>
      <c r="T110" s="6" t="str">
        <f>INDEX('Demand forecast and growth rate'!$E$7:$E$273,MATCH($Q110,'Demand forecast and growth rate'!$B$7:$B$273,0))</f>
        <v>Steady/falling</v>
      </c>
      <c r="U110" s="32">
        <f>SUMIFS('Capex forecast'!E$9:E$223,'Capex forecast'!$T$9:$T$223,$Q110,'Capex forecast'!$S$9:$S$223,$S110,'Capex forecast'!$Q$9:$Q$223,"Augex")</f>
        <v>0</v>
      </c>
      <c r="V110" s="32">
        <f>SUMIFS('Capex forecast'!F$9:F$223,'Capex forecast'!$T$9:$T$223,$Q110,'Capex forecast'!$S$9:$S$223,$S110,'Capex forecast'!$Q$9:$Q$223,"Augex")</f>
        <v>0</v>
      </c>
      <c r="W110" s="32">
        <f>SUMIFS('Capex forecast'!G$9:G$223,'Capex forecast'!$T$9:$T$223,$Q110,'Capex forecast'!$S$9:$S$223,$S110,'Capex forecast'!$Q$9:$Q$223,"Augex")</f>
        <v>0</v>
      </c>
      <c r="X110" s="32">
        <f>SUMIFS('Capex forecast'!H$9:H$223,'Capex forecast'!$T$9:$T$223,$Q110,'Capex forecast'!$S$9:$S$223,$S110,'Capex forecast'!$Q$9:$Q$223,"Augex")</f>
        <v>0</v>
      </c>
      <c r="Y110" s="32">
        <f>SUMIFS('Capex forecast'!I$9:I$223,'Capex forecast'!$T$9:$T$223,$Q110,'Capex forecast'!$S$9:$S$223,$S110,'Capex forecast'!$Q$9:$Q$223,"Augex")</f>
        <v>0</v>
      </c>
      <c r="Z110" s="32">
        <f>SUMIFS('Capex forecast'!J$9:J$223,'Capex forecast'!$T$9:$T$223,$Q110,'Capex forecast'!$S$9:$S$223,$S110,'Capex forecast'!$Q$9:$Q$223,"Augex")</f>
        <v>0</v>
      </c>
      <c r="AA110" s="32">
        <f>SUMIFS('Capex forecast'!K$9:K$223,'Capex forecast'!$T$9:$T$223,$Q110,'Capex forecast'!$S$9:$S$223,$S110,'Capex forecast'!$Q$9:$Q$223,"Augex")</f>
        <v>0</v>
      </c>
      <c r="AB110" s="32">
        <f>SUMIFS('Capex forecast'!L$9:L$223,'Capex forecast'!$T$9:$T$223,$Q110,'Capex forecast'!$S$9:$S$223,$S110,'Capex forecast'!$Q$9:$Q$223,"Augex")</f>
        <v>0</v>
      </c>
      <c r="AC110" s="32">
        <f>SUMIFS('Capex forecast'!M$9:M$223,'Capex forecast'!$T$9:$T$223,$Q110,'Capex forecast'!$S$9:$S$223,$S110,'Capex forecast'!$Q$9:$Q$223,"Augex")</f>
        <v>0</v>
      </c>
      <c r="AD110" s="32">
        <f>SUMIFS('Capex forecast'!N$9:N$223,'Capex forecast'!$T$9:$T$223,$Q110,'Capex forecast'!$S$9:$S$223,$S110,'Capex forecast'!$Q$9:$Q$223,"Augex")</f>
        <v>0</v>
      </c>
      <c r="AF110" s="45" t="s">
        <v>224</v>
      </c>
      <c r="AG110" s="6" t="str">
        <f>INDEX('Demand forecast'!$M$9:$M$5832,MATCH($Q110,'Demand forecast'!$B$9:$B$5832,0))</f>
        <v>Yes</v>
      </c>
      <c r="AH110" s="6" t="str">
        <f>IF(COUNTIF($AF$93:AF110,$B110) = 1, "LV", IF(COUNTIF($AF$93:AF110,$B110) = 2, "HV", "ST"))</f>
        <v>LV</v>
      </c>
      <c r="AI110" s="6" t="str">
        <f>INDEX('Demand forecast and growth rate'!$E$7:$E$273,MATCH($Q110,'Demand forecast and growth rate'!$B$7:$B$273,0))</f>
        <v>Steady/falling</v>
      </c>
      <c r="AJ110" s="47">
        <f>SUMIFS('Capex forecast'!E$9:E$223,'Capex forecast'!$T$9:$T$223,$AF110,'Capex forecast'!$S$9:$S$223,$AH110,'Capex forecast'!$Q$9:$Q$223,"Repex")</f>
        <v>0</v>
      </c>
      <c r="AK110" s="47">
        <f>SUMIFS('Capex forecast'!F$9:F$223,'Capex forecast'!$T$9:$T$223,$AF110,'Capex forecast'!$S$9:$S$223,$AH110,'Capex forecast'!$Q$9:$Q$223,"Repex")</f>
        <v>0</v>
      </c>
      <c r="AL110" s="47">
        <f>SUMIFS('Capex forecast'!G$9:G$223,'Capex forecast'!$T$9:$T$223,$AF110,'Capex forecast'!$S$9:$S$223,$AH110,'Capex forecast'!$Q$9:$Q$223,"Repex")</f>
        <v>0</v>
      </c>
      <c r="AM110" s="47">
        <f>SUMIFS('Capex forecast'!H$9:H$223,'Capex forecast'!$T$9:$T$223,$AF110,'Capex forecast'!$S$9:$S$223,$AH110,'Capex forecast'!$Q$9:$Q$223,"Repex")</f>
        <v>0</v>
      </c>
      <c r="AN110" s="47">
        <f>SUMIFS('Capex forecast'!I$9:I$223,'Capex forecast'!$T$9:$T$223,$AF110,'Capex forecast'!$S$9:$S$223,$AH110,'Capex forecast'!$Q$9:$Q$223,"Repex")</f>
        <v>0</v>
      </c>
      <c r="AO110" s="47">
        <f>SUMIFS('Capex forecast'!J$9:J$223,'Capex forecast'!$T$9:$T$223,$AF110,'Capex forecast'!$S$9:$S$223,$AH110,'Capex forecast'!$Q$9:$Q$223,"Repex")</f>
        <v>0</v>
      </c>
      <c r="AP110" s="47">
        <f>SUMIFS('Capex forecast'!K$9:K$223,'Capex forecast'!$T$9:$T$223,$AF110,'Capex forecast'!$S$9:$S$223,$AH110,'Capex forecast'!$Q$9:$Q$223,"Repex")</f>
        <v>0</v>
      </c>
      <c r="AQ110" s="47">
        <f>SUMIFS('Capex forecast'!L$9:L$223,'Capex forecast'!$T$9:$T$223,$AF110,'Capex forecast'!$S$9:$S$223,$AH110,'Capex forecast'!$Q$9:$Q$223,"Repex")</f>
        <v>0</v>
      </c>
      <c r="AR110" s="47">
        <f>SUMIFS('Capex forecast'!M$9:M$223,'Capex forecast'!$T$9:$T$223,$AF110,'Capex forecast'!$S$9:$S$223,$AH110,'Capex forecast'!$Q$9:$Q$223,"Repex")</f>
        <v>0</v>
      </c>
      <c r="AS110" s="47">
        <f>SUMIFS('Capex forecast'!N$9:N$223,'Capex forecast'!$T$9:$T$223,$AF110,'Capex forecast'!$S$9:$S$223,$AH110,'Capex forecast'!$Q$9:$Q$223,"Repex")</f>
        <v>0</v>
      </c>
    </row>
    <row r="111" spans="1:45" customFormat="1" ht="15">
      <c r="A111" s="1"/>
      <c r="B111" s="45" t="s">
        <v>60</v>
      </c>
      <c r="C111" s="6" t="str">
        <f>INDEX('Demand forecast'!$M$9:$M$5832,MATCH($B111,'Demand forecast'!$B$9:$B$5832,0))</f>
        <v>No</v>
      </c>
      <c r="D111" s="6" t="str">
        <f>IF(COUNTIF($B$93:B111,$B111) = 1, "LV", IF(COUNTIF($B$93:B111,$B111) = 2, "HV", "ST"))</f>
        <v>LV</v>
      </c>
      <c r="E111" s="6" t="str">
        <f>INDEX('Demand forecast and growth rate'!$E$7:$E$273,MATCH($B111,'Demand forecast and growth rate'!$B$7:$B$273,0))</f>
        <v>Small growth</v>
      </c>
      <c r="F111" s="32">
        <f>SUMIFS('Capex forecast'!E$9:E$223,'Capex forecast'!$T$9:$T$223,'Allocation of site-spec costs'!$B111,'Capex forecast'!$S$9:$S$223,'Allocation of site-spec costs'!$D111,'Capex forecast'!$Q$9:$Q$223,"Customer Connection")</f>
        <v>0</v>
      </c>
      <c r="G111" s="32">
        <f>SUMIFS('Capex forecast'!F$9:F$223,'Capex forecast'!$T$9:$T$223,'Allocation of site-spec costs'!$B111,'Capex forecast'!$S$9:$S$223,'Allocation of site-spec costs'!$D111,'Capex forecast'!$Q$9:$Q$223,"Customer Connection")</f>
        <v>0</v>
      </c>
      <c r="H111" s="32">
        <f>SUMIFS('Capex forecast'!G$9:G$223,'Capex forecast'!$T$9:$T$223,'Allocation of site-spec costs'!$B111,'Capex forecast'!$S$9:$S$223,'Allocation of site-spec costs'!$D111,'Capex forecast'!$Q$9:$Q$223,"Customer Connection")</f>
        <v>0</v>
      </c>
      <c r="I111" s="32">
        <f>SUMIFS('Capex forecast'!H$9:H$223,'Capex forecast'!$T$9:$T$223,'Allocation of site-spec costs'!$B111,'Capex forecast'!$S$9:$S$223,'Allocation of site-spec costs'!$D111,'Capex forecast'!$Q$9:$Q$223,"Customer Connection")</f>
        <v>0</v>
      </c>
      <c r="J111" s="32">
        <f>SUMIFS('Capex forecast'!I$9:I$223,'Capex forecast'!$T$9:$T$223,'Allocation of site-spec costs'!$B111,'Capex forecast'!$S$9:$S$223,'Allocation of site-spec costs'!$D111,'Capex forecast'!$Q$9:$Q$223,"Customer Connection")</f>
        <v>0</v>
      </c>
      <c r="K111" s="32">
        <f>SUMIFS('Capex forecast'!J$9:J$223,'Capex forecast'!$T$9:$T$223,'Allocation of site-spec costs'!$B111,'Capex forecast'!$S$9:$S$223,'Allocation of site-spec costs'!$D111,'Capex forecast'!$Q$9:$Q$223,"Customer Connection")</f>
        <v>0</v>
      </c>
      <c r="L111" s="32">
        <f>SUMIFS('Capex forecast'!K$9:K$223,'Capex forecast'!$T$9:$T$223,'Allocation of site-spec costs'!$B111,'Capex forecast'!$S$9:$S$223,'Allocation of site-spec costs'!$D111,'Capex forecast'!$Q$9:$Q$223,"Customer Connection")</f>
        <v>0</v>
      </c>
      <c r="M111" s="32">
        <f>SUMIFS('Capex forecast'!L$9:L$223,'Capex forecast'!$T$9:$T$223,'Allocation of site-spec costs'!$B111,'Capex forecast'!$S$9:$S$223,'Allocation of site-spec costs'!$D111,'Capex forecast'!$Q$9:$Q$223,"Customer Connection")</f>
        <v>0</v>
      </c>
      <c r="N111" s="32">
        <f>SUMIFS('Capex forecast'!M$9:M$223,'Capex forecast'!$T$9:$T$223,'Allocation of site-spec costs'!$B111,'Capex forecast'!$S$9:$S$223,'Allocation of site-spec costs'!$D111,'Capex forecast'!$Q$9:$Q$223,"Customer Connection")</f>
        <v>0</v>
      </c>
      <c r="O111" s="32">
        <f>SUMIFS('Capex forecast'!N$9:N$223,'Capex forecast'!$T$9:$T$223,'Allocation of site-spec costs'!$B111,'Capex forecast'!$S$9:$S$223,'Allocation of site-spec costs'!$D111,'Capex forecast'!$Q$9:$Q$223,"Customer Connection")</f>
        <v>0</v>
      </c>
      <c r="Q111" s="45" t="s">
        <v>60</v>
      </c>
      <c r="R111" s="6" t="str">
        <f>INDEX('Demand forecast'!$M$9:$M$5832,MATCH($Q111,'Demand forecast'!$B$9:$B$5832,0))</f>
        <v>No</v>
      </c>
      <c r="S111" s="6" t="str">
        <f>IF(COUNTIF($Q$93:Q111,$B111) = 1, "LV", IF(COUNTIF($Q$93:Q111,$B111) = 2, "HV", "ST"))</f>
        <v>LV</v>
      </c>
      <c r="T111" s="6" t="str">
        <f>INDEX('Demand forecast and growth rate'!$E$7:$E$273,MATCH($Q111,'Demand forecast and growth rate'!$B$7:$B$273,0))</f>
        <v>Small growth</v>
      </c>
      <c r="U111" s="32">
        <f>SUMIFS('Capex forecast'!E$9:E$223,'Capex forecast'!$T$9:$T$223,$Q111,'Capex forecast'!$S$9:$S$223,$S111,'Capex forecast'!$Q$9:$Q$223,"Augex")</f>
        <v>0</v>
      </c>
      <c r="V111" s="32">
        <f>SUMIFS('Capex forecast'!F$9:F$223,'Capex forecast'!$T$9:$T$223,$Q111,'Capex forecast'!$S$9:$S$223,$S111,'Capex forecast'!$Q$9:$Q$223,"Augex")</f>
        <v>0</v>
      </c>
      <c r="W111" s="32">
        <f>SUMIFS('Capex forecast'!G$9:G$223,'Capex forecast'!$T$9:$T$223,$Q111,'Capex forecast'!$S$9:$S$223,$S111,'Capex forecast'!$Q$9:$Q$223,"Augex")</f>
        <v>0</v>
      </c>
      <c r="X111" s="32">
        <f>SUMIFS('Capex forecast'!H$9:H$223,'Capex forecast'!$T$9:$T$223,$Q111,'Capex forecast'!$S$9:$S$223,$S111,'Capex forecast'!$Q$9:$Q$223,"Augex")</f>
        <v>0</v>
      </c>
      <c r="Y111" s="32">
        <f>SUMIFS('Capex forecast'!I$9:I$223,'Capex forecast'!$T$9:$T$223,$Q111,'Capex forecast'!$S$9:$S$223,$S111,'Capex forecast'!$Q$9:$Q$223,"Augex")</f>
        <v>0</v>
      </c>
      <c r="Z111" s="32">
        <f>SUMIFS('Capex forecast'!J$9:J$223,'Capex forecast'!$T$9:$T$223,$Q111,'Capex forecast'!$S$9:$S$223,$S111,'Capex forecast'!$Q$9:$Q$223,"Augex")</f>
        <v>0</v>
      </c>
      <c r="AA111" s="32">
        <f>SUMIFS('Capex forecast'!K$9:K$223,'Capex forecast'!$T$9:$T$223,$Q111,'Capex forecast'!$S$9:$S$223,$S111,'Capex forecast'!$Q$9:$Q$223,"Augex")</f>
        <v>0</v>
      </c>
      <c r="AB111" s="32">
        <f>SUMIFS('Capex forecast'!L$9:L$223,'Capex forecast'!$T$9:$T$223,$Q111,'Capex forecast'!$S$9:$S$223,$S111,'Capex forecast'!$Q$9:$Q$223,"Augex")</f>
        <v>0</v>
      </c>
      <c r="AC111" s="32">
        <f>SUMIFS('Capex forecast'!M$9:M$223,'Capex forecast'!$T$9:$T$223,$Q111,'Capex forecast'!$S$9:$S$223,$S111,'Capex forecast'!$Q$9:$Q$223,"Augex")</f>
        <v>0</v>
      </c>
      <c r="AD111" s="32">
        <f>SUMIFS('Capex forecast'!N$9:N$223,'Capex forecast'!$T$9:$T$223,$Q111,'Capex forecast'!$S$9:$S$223,$S111,'Capex forecast'!$Q$9:$Q$223,"Augex")</f>
        <v>0</v>
      </c>
      <c r="AF111" s="45" t="s">
        <v>60</v>
      </c>
      <c r="AG111" s="6" t="str">
        <f>INDEX('Demand forecast'!$M$9:$M$5832,MATCH($Q111,'Demand forecast'!$B$9:$B$5832,0))</f>
        <v>No</v>
      </c>
      <c r="AH111" s="6" t="str">
        <f>IF(COUNTIF($AF$93:AF111,$B111) = 1, "LV", IF(COUNTIF($AF$93:AF111,$B111) = 2, "HV", "ST"))</f>
        <v>LV</v>
      </c>
      <c r="AI111" s="6" t="str">
        <f>INDEX('Demand forecast and growth rate'!$E$7:$E$273,MATCH($Q111,'Demand forecast and growth rate'!$B$7:$B$273,0))</f>
        <v>Small growth</v>
      </c>
      <c r="AJ111" s="47">
        <f>SUMIFS('Capex forecast'!E$9:E$223,'Capex forecast'!$T$9:$T$223,$AF111,'Capex forecast'!$S$9:$S$223,$AH111,'Capex forecast'!$Q$9:$Q$223,"Repex")</f>
        <v>0</v>
      </c>
      <c r="AK111" s="47">
        <f>SUMIFS('Capex forecast'!F$9:F$223,'Capex forecast'!$T$9:$T$223,$AF111,'Capex forecast'!$S$9:$S$223,$AH111,'Capex forecast'!$Q$9:$Q$223,"Repex")</f>
        <v>0</v>
      </c>
      <c r="AL111" s="47">
        <f>SUMIFS('Capex forecast'!G$9:G$223,'Capex forecast'!$T$9:$T$223,$AF111,'Capex forecast'!$S$9:$S$223,$AH111,'Capex forecast'!$Q$9:$Q$223,"Repex")</f>
        <v>0</v>
      </c>
      <c r="AM111" s="47">
        <f>SUMIFS('Capex forecast'!H$9:H$223,'Capex forecast'!$T$9:$T$223,$AF111,'Capex forecast'!$S$9:$S$223,$AH111,'Capex forecast'!$Q$9:$Q$223,"Repex")</f>
        <v>0</v>
      </c>
      <c r="AN111" s="47">
        <f>SUMIFS('Capex forecast'!I$9:I$223,'Capex forecast'!$T$9:$T$223,$AF111,'Capex forecast'!$S$9:$S$223,$AH111,'Capex forecast'!$Q$9:$Q$223,"Repex")</f>
        <v>0</v>
      </c>
      <c r="AO111" s="47">
        <f>SUMIFS('Capex forecast'!J$9:J$223,'Capex forecast'!$T$9:$T$223,$AF111,'Capex forecast'!$S$9:$S$223,$AH111,'Capex forecast'!$Q$9:$Q$223,"Repex")</f>
        <v>0</v>
      </c>
      <c r="AP111" s="47">
        <f>SUMIFS('Capex forecast'!K$9:K$223,'Capex forecast'!$T$9:$T$223,$AF111,'Capex forecast'!$S$9:$S$223,$AH111,'Capex forecast'!$Q$9:$Q$223,"Repex")</f>
        <v>0</v>
      </c>
      <c r="AQ111" s="47">
        <f>SUMIFS('Capex forecast'!L$9:L$223,'Capex forecast'!$T$9:$T$223,$AF111,'Capex forecast'!$S$9:$S$223,$AH111,'Capex forecast'!$Q$9:$Q$223,"Repex")</f>
        <v>0</v>
      </c>
      <c r="AR111" s="47">
        <f>SUMIFS('Capex forecast'!M$9:M$223,'Capex forecast'!$T$9:$T$223,$AF111,'Capex forecast'!$S$9:$S$223,$AH111,'Capex forecast'!$Q$9:$Q$223,"Repex")</f>
        <v>0</v>
      </c>
      <c r="AS111" s="47">
        <f>SUMIFS('Capex forecast'!N$9:N$223,'Capex forecast'!$T$9:$T$223,$AF111,'Capex forecast'!$S$9:$S$223,$AH111,'Capex forecast'!$Q$9:$Q$223,"Repex")</f>
        <v>0</v>
      </c>
    </row>
    <row r="112" spans="1:45" customFormat="1" ht="15">
      <c r="A112" s="1"/>
      <c r="B112" s="45" t="s">
        <v>65</v>
      </c>
      <c r="C112" s="6" t="str">
        <f>INDEX('Demand forecast'!$M$9:$M$5832,MATCH($B112,'Demand forecast'!$B$9:$B$5832,0))</f>
        <v>No</v>
      </c>
      <c r="D112" s="6" t="str">
        <f>IF(COUNTIF($B$93:B112,$B112) = 1, "LV", IF(COUNTIF($B$93:B112,$B112) = 2, "HV", "ST"))</f>
        <v>LV</v>
      </c>
      <c r="E112" s="6" t="str">
        <f>INDEX('Demand forecast and growth rate'!$E$7:$E$273,MATCH($B112,'Demand forecast and growth rate'!$B$7:$B$273,0))</f>
        <v>Small growth</v>
      </c>
      <c r="F112" s="32">
        <f>SUMIFS('Capex forecast'!E$9:E$223,'Capex forecast'!$T$9:$T$223,'Allocation of site-spec costs'!$B112,'Capex forecast'!$S$9:$S$223,'Allocation of site-spec costs'!$D112,'Capex forecast'!$Q$9:$Q$223,"Customer Connection")</f>
        <v>0</v>
      </c>
      <c r="G112" s="32">
        <f>SUMIFS('Capex forecast'!F$9:F$223,'Capex forecast'!$T$9:$T$223,'Allocation of site-spec costs'!$B112,'Capex forecast'!$S$9:$S$223,'Allocation of site-spec costs'!$D112,'Capex forecast'!$Q$9:$Q$223,"Customer Connection")</f>
        <v>0</v>
      </c>
      <c r="H112" s="32">
        <f>SUMIFS('Capex forecast'!G$9:G$223,'Capex forecast'!$T$9:$T$223,'Allocation of site-spec costs'!$B112,'Capex forecast'!$S$9:$S$223,'Allocation of site-spec costs'!$D112,'Capex forecast'!$Q$9:$Q$223,"Customer Connection")</f>
        <v>0</v>
      </c>
      <c r="I112" s="32">
        <f>SUMIFS('Capex forecast'!H$9:H$223,'Capex forecast'!$T$9:$T$223,'Allocation of site-spec costs'!$B112,'Capex forecast'!$S$9:$S$223,'Allocation of site-spec costs'!$D112,'Capex forecast'!$Q$9:$Q$223,"Customer Connection")</f>
        <v>0</v>
      </c>
      <c r="J112" s="32">
        <f>SUMIFS('Capex forecast'!I$9:I$223,'Capex forecast'!$T$9:$T$223,'Allocation of site-spec costs'!$B112,'Capex forecast'!$S$9:$S$223,'Allocation of site-spec costs'!$D112,'Capex forecast'!$Q$9:$Q$223,"Customer Connection")</f>
        <v>0</v>
      </c>
      <c r="K112" s="32">
        <f>SUMIFS('Capex forecast'!J$9:J$223,'Capex forecast'!$T$9:$T$223,'Allocation of site-spec costs'!$B112,'Capex forecast'!$S$9:$S$223,'Allocation of site-spec costs'!$D112,'Capex forecast'!$Q$9:$Q$223,"Customer Connection")</f>
        <v>0</v>
      </c>
      <c r="L112" s="32">
        <f>SUMIFS('Capex forecast'!K$9:K$223,'Capex forecast'!$T$9:$T$223,'Allocation of site-spec costs'!$B112,'Capex forecast'!$S$9:$S$223,'Allocation of site-spec costs'!$D112,'Capex forecast'!$Q$9:$Q$223,"Customer Connection")</f>
        <v>0</v>
      </c>
      <c r="M112" s="32">
        <f>SUMIFS('Capex forecast'!L$9:L$223,'Capex forecast'!$T$9:$T$223,'Allocation of site-spec costs'!$B112,'Capex forecast'!$S$9:$S$223,'Allocation of site-spec costs'!$D112,'Capex forecast'!$Q$9:$Q$223,"Customer Connection")</f>
        <v>0</v>
      </c>
      <c r="N112" s="32">
        <f>SUMIFS('Capex forecast'!M$9:M$223,'Capex forecast'!$T$9:$T$223,'Allocation of site-spec costs'!$B112,'Capex forecast'!$S$9:$S$223,'Allocation of site-spec costs'!$D112,'Capex forecast'!$Q$9:$Q$223,"Customer Connection")</f>
        <v>0</v>
      </c>
      <c r="O112" s="32">
        <f>SUMIFS('Capex forecast'!N$9:N$223,'Capex forecast'!$T$9:$T$223,'Allocation of site-spec costs'!$B112,'Capex forecast'!$S$9:$S$223,'Allocation of site-spec costs'!$D112,'Capex forecast'!$Q$9:$Q$223,"Customer Connection")</f>
        <v>0</v>
      </c>
      <c r="Q112" s="45" t="s">
        <v>65</v>
      </c>
      <c r="R112" s="6" t="str">
        <f>INDEX('Demand forecast'!$M$9:$M$5832,MATCH($Q112,'Demand forecast'!$B$9:$B$5832,0))</f>
        <v>No</v>
      </c>
      <c r="S112" s="6" t="str">
        <f>IF(COUNTIF($Q$93:Q112,$B112) = 1, "LV", IF(COUNTIF($Q$93:Q112,$B112) = 2, "HV", "ST"))</f>
        <v>LV</v>
      </c>
      <c r="T112" s="6" t="str">
        <f>INDEX('Demand forecast and growth rate'!$E$7:$E$273,MATCH($Q112,'Demand forecast and growth rate'!$B$7:$B$273,0))</f>
        <v>Small growth</v>
      </c>
      <c r="U112" s="32">
        <f>SUMIFS('Capex forecast'!E$9:E$223,'Capex forecast'!$T$9:$T$223,$Q112,'Capex forecast'!$S$9:$S$223,$S112,'Capex forecast'!$Q$9:$Q$223,"Augex")</f>
        <v>0</v>
      </c>
      <c r="V112" s="32">
        <f>SUMIFS('Capex forecast'!F$9:F$223,'Capex forecast'!$T$9:$T$223,$Q112,'Capex forecast'!$S$9:$S$223,$S112,'Capex forecast'!$Q$9:$Q$223,"Augex")</f>
        <v>0</v>
      </c>
      <c r="W112" s="32">
        <f>SUMIFS('Capex forecast'!G$9:G$223,'Capex forecast'!$T$9:$T$223,$Q112,'Capex forecast'!$S$9:$S$223,$S112,'Capex forecast'!$Q$9:$Q$223,"Augex")</f>
        <v>0</v>
      </c>
      <c r="X112" s="32">
        <f>SUMIFS('Capex forecast'!H$9:H$223,'Capex forecast'!$T$9:$T$223,$Q112,'Capex forecast'!$S$9:$S$223,$S112,'Capex forecast'!$Q$9:$Q$223,"Augex")</f>
        <v>0</v>
      </c>
      <c r="Y112" s="32">
        <f>SUMIFS('Capex forecast'!I$9:I$223,'Capex forecast'!$T$9:$T$223,$Q112,'Capex forecast'!$S$9:$S$223,$S112,'Capex forecast'!$Q$9:$Q$223,"Augex")</f>
        <v>0</v>
      </c>
      <c r="Z112" s="32">
        <f>SUMIFS('Capex forecast'!J$9:J$223,'Capex forecast'!$T$9:$T$223,$Q112,'Capex forecast'!$S$9:$S$223,$S112,'Capex forecast'!$Q$9:$Q$223,"Augex")</f>
        <v>0</v>
      </c>
      <c r="AA112" s="32">
        <f>SUMIFS('Capex forecast'!K$9:K$223,'Capex forecast'!$T$9:$T$223,$Q112,'Capex forecast'!$S$9:$S$223,$S112,'Capex forecast'!$Q$9:$Q$223,"Augex")</f>
        <v>0</v>
      </c>
      <c r="AB112" s="32">
        <f>SUMIFS('Capex forecast'!L$9:L$223,'Capex forecast'!$T$9:$T$223,$Q112,'Capex forecast'!$S$9:$S$223,$S112,'Capex forecast'!$Q$9:$Q$223,"Augex")</f>
        <v>0</v>
      </c>
      <c r="AC112" s="32">
        <f>SUMIFS('Capex forecast'!M$9:M$223,'Capex forecast'!$T$9:$T$223,$Q112,'Capex forecast'!$S$9:$S$223,$S112,'Capex forecast'!$Q$9:$Q$223,"Augex")</f>
        <v>0</v>
      </c>
      <c r="AD112" s="32">
        <f>SUMIFS('Capex forecast'!N$9:N$223,'Capex forecast'!$T$9:$T$223,$Q112,'Capex forecast'!$S$9:$S$223,$S112,'Capex forecast'!$Q$9:$Q$223,"Augex")</f>
        <v>0</v>
      </c>
      <c r="AF112" s="45" t="s">
        <v>65</v>
      </c>
      <c r="AG112" s="6" t="str">
        <f>INDEX('Demand forecast'!$M$9:$M$5832,MATCH($Q112,'Demand forecast'!$B$9:$B$5832,0))</f>
        <v>No</v>
      </c>
      <c r="AH112" s="6" t="str">
        <f>IF(COUNTIF($AF$93:AF112,$B112) = 1, "LV", IF(COUNTIF($AF$93:AF112,$B112) = 2, "HV", "ST"))</f>
        <v>LV</v>
      </c>
      <c r="AI112" s="6" t="str">
        <f>INDEX('Demand forecast and growth rate'!$E$7:$E$273,MATCH($Q112,'Demand forecast and growth rate'!$B$7:$B$273,0))</f>
        <v>Small growth</v>
      </c>
      <c r="AJ112" s="47">
        <f>SUMIFS('Capex forecast'!E$9:E$223,'Capex forecast'!$T$9:$T$223,$AF112,'Capex forecast'!$S$9:$S$223,$AH112,'Capex forecast'!$Q$9:$Q$223,"Repex")</f>
        <v>0</v>
      </c>
      <c r="AK112" s="47">
        <f>SUMIFS('Capex forecast'!F$9:F$223,'Capex forecast'!$T$9:$T$223,$AF112,'Capex forecast'!$S$9:$S$223,$AH112,'Capex forecast'!$Q$9:$Q$223,"Repex")</f>
        <v>0</v>
      </c>
      <c r="AL112" s="47">
        <f>SUMIFS('Capex forecast'!G$9:G$223,'Capex forecast'!$T$9:$T$223,$AF112,'Capex forecast'!$S$9:$S$223,$AH112,'Capex forecast'!$Q$9:$Q$223,"Repex")</f>
        <v>0</v>
      </c>
      <c r="AM112" s="47">
        <f>SUMIFS('Capex forecast'!H$9:H$223,'Capex forecast'!$T$9:$T$223,$AF112,'Capex forecast'!$S$9:$S$223,$AH112,'Capex forecast'!$Q$9:$Q$223,"Repex")</f>
        <v>0</v>
      </c>
      <c r="AN112" s="47">
        <f>SUMIFS('Capex forecast'!I$9:I$223,'Capex forecast'!$T$9:$T$223,$AF112,'Capex forecast'!$S$9:$S$223,$AH112,'Capex forecast'!$Q$9:$Q$223,"Repex")</f>
        <v>0</v>
      </c>
      <c r="AO112" s="47">
        <f>SUMIFS('Capex forecast'!J$9:J$223,'Capex forecast'!$T$9:$T$223,$AF112,'Capex forecast'!$S$9:$S$223,$AH112,'Capex forecast'!$Q$9:$Q$223,"Repex")</f>
        <v>0</v>
      </c>
      <c r="AP112" s="47">
        <f>SUMIFS('Capex forecast'!K$9:K$223,'Capex forecast'!$T$9:$T$223,$AF112,'Capex forecast'!$S$9:$S$223,$AH112,'Capex forecast'!$Q$9:$Q$223,"Repex")</f>
        <v>0</v>
      </c>
      <c r="AQ112" s="47">
        <f>SUMIFS('Capex forecast'!L$9:L$223,'Capex forecast'!$T$9:$T$223,$AF112,'Capex forecast'!$S$9:$S$223,$AH112,'Capex forecast'!$Q$9:$Q$223,"Repex")</f>
        <v>0</v>
      </c>
      <c r="AR112" s="47">
        <f>SUMIFS('Capex forecast'!M$9:M$223,'Capex forecast'!$T$9:$T$223,$AF112,'Capex forecast'!$S$9:$S$223,$AH112,'Capex forecast'!$Q$9:$Q$223,"Repex")</f>
        <v>0</v>
      </c>
      <c r="AS112" s="47">
        <f>SUMIFS('Capex forecast'!N$9:N$223,'Capex forecast'!$T$9:$T$223,$AF112,'Capex forecast'!$S$9:$S$223,$AH112,'Capex forecast'!$Q$9:$Q$223,"Repex")</f>
        <v>0</v>
      </c>
    </row>
    <row r="113" spans="1:45" customFormat="1" ht="15">
      <c r="A113" s="1"/>
      <c r="B113" s="45" t="s">
        <v>87</v>
      </c>
      <c r="C113" s="6" t="str">
        <f>INDEX('Demand forecast'!$M$9:$M$5832,MATCH($B113,'Demand forecast'!$B$9:$B$5832,0))</f>
        <v>No</v>
      </c>
      <c r="D113" s="6" t="str">
        <f>IF(COUNTIF($B$93:B113,$B113) = 1, "LV", IF(COUNTIF($B$93:B113,$B113) = 2, "HV", "ST"))</f>
        <v>LV</v>
      </c>
      <c r="E113" s="6" t="str">
        <f>INDEX('Demand forecast and growth rate'!$E$7:$E$273,MATCH($B113,'Demand forecast and growth rate'!$B$7:$B$273,0))</f>
        <v>Small growth</v>
      </c>
      <c r="F113" s="32">
        <f>SUMIFS('Capex forecast'!E$9:E$223,'Capex forecast'!$T$9:$T$223,'Allocation of site-spec costs'!$B113,'Capex forecast'!$S$9:$S$223,'Allocation of site-spec costs'!$D113,'Capex forecast'!$Q$9:$Q$223,"Customer Connection")</f>
        <v>0</v>
      </c>
      <c r="G113" s="32">
        <f>SUMIFS('Capex forecast'!F$9:F$223,'Capex forecast'!$T$9:$T$223,'Allocation of site-spec costs'!$B113,'Capex forecast'!$S$9:$S$223,'Allocation of site-spec costs'!$D113,'Capex forecast'!$Q$9:$Q$223,"Customer Connection")</f>
        <v>0</v>
      </c>
      <c r="H113" s="32">
        <f>SUMIFS('Capex forecast'!G$9:G$223,'Capex forecast'!$T$9:$T$223,'Allocation of site-spec costs'!$B113,'Capex forecast'!$S$9:$S$223,'Allocation of site-spec costs'!$D113,'Capex forecast'!$Q$9:$Q$223,"Customer Connection")</f>
        <v>0</v>
      </c>
      <c r="I113" s="32">
        <f>SUMIFS('Capex forecast'!H$9:H$223,'Capex forecast'!$T$9:$T$223,'Allocation of site-spec costs'!$B113,'Capex forecast'!$S$9:$S$223,'Allocation of site-spec costs'!$D113,'Capex forecast'!$Q$9:$Q$223,"Customer Connection")</f>
        <v>0</v>
      </c>
      <c r="J113" s="32">
        <f>SUMIFS('Capex forecast'!I$9:I$223,'Capex forecast'!$T$9:$T$223,'Allocation of site-spec costs'!$B113,'Capex forecast'!$S$9:$S$223,'Allocation of site-spec costs'!$D113,'Capex forecast'!$Q$9:$Q$223,"Customer Connection")</f>
        <v>0</v>
      </c>
      <c r="K113" s="32">
        <f>SUMIFS('Capex forecast'!J$9:J$223,'Capex forecast'!$T$9:$T$223,'Allocation of site-spec costs'!$B113,'Capex forecast'!$S$9:$S$223,'Allocation of site-spec costs'!$D113,'Capex forecast'!$Q$9:$Q$223,"Customer Connection")</f>
        <v>0</v>
      </c>
      <c r="L113" s="32">
        <f>SUMIFS('Capex forecast'!K$9:K$223,'Capex forecast'!$T$9:$T$223,'Allocation of site-spec costs'!$B113,'Capex forecast'!$S$9:$S$223,'Allocation of site-spec costs'!$D113,'Capex forecast'!$Q$9:$Q$223,"Customer Connection")</f>
        <v>0</v>
      </c>
      <c r="M113" s="32">
        <f>SUMIFS('Capex forecast'!L$9:L$223,'Capex forecast'!$T$9:$T$223,'Allocation of site-spec costs'!$B113,'Capex forecast'!$S$9:$S$223,'Allocation of site-spec costs'!$D113,'Capex forecast'!$Q$9:$Q$223,"Customer Connection")</f>
        <v>0</v>
      </c>
      <c r="N113" s="32">
        <f>SUMIFS('Capex forecast'!M$9:M$223,'Capex forecast'!$T$9:$T$223,'Allocation of site-spec costs'!$B113,'Capex forecast'!$S$9:$S$223,'Allocation of site-spec costs'!$D113,'Capex forecast'!$Q$9:$Q$223,"Customer Connection")</f>
        <v>0</v>
      </c>
      <c r="O113" s="32">
        <f>SUMIFS('Capex forecast'!N$9:N$223,'Capex forecast'!$T$9:$T$223,'Allocation of site-spec costs'!$B113,'Capex forecast'!$S$9:$S$223,'Allocation of site-spec costs'!$D113,'Capex forecast'!$Q$9:$Q$223,"Customer Connection")</f>
        <v>0</v>
      </c>
      <c r="Q113" s="45" t="s">
        <v>87</v>
      </c>
      <c r="R113" s="6" t="str">
        <f>INDEX('Demand forecast'!$M$9:$M$5832,MATCH($Q113,'Demand forecast'!$B$9:$B$5832,0))</f>
        <v>No</v>
      </c>
      <c r="S113" s="6" t="str">
        <f>IF(COUNTIF($Q$93:Q113,$B113) = 1, "LV", IF(COUNTIF($Q$93:Q113,$B113) = 2, "HV", "ST"))</f>
        <v>LV</v>
      </c>
      <c r="T113" s="6" t="str">
        <f>INDEX('Demand forecast and growth rate'!$E$7:$E$273,MATCH($Q113,'Demand forecast and growth rate'!$B$7:$B$273,0))</f>
        <v>Small growth</v>
      </c>
      <c r="U113" s="32">
        <f>SUMIFS('Capex forecast'!E$9:E$223,'Capex forecast'!$T$9:$T$223,$Q113,'Capex forecast'!$S$9:$S$223,$S113,'Capex forecast'!$Q$9:$Q$223,"Augex")</f>
        <v>0</v>
      </c>
      <c r="V113" s="32">
        <f>SUMIFS('Capex forecast'!F$9:F$223,'Capex forecast'!$T$9:$T$223,$Q113,'Capex forecast'!$S$9:$S$223,$S113,'Capex forecast'!$Q$9:$Q$223,"Augex")</f>
        <v>0</v>
      </c>
      <c r="W113" s="32">
        <f>SUMIFS('Capex forecast'!G$9:G$223,'Capex forecast'!$T$9:$T$223,$Q113,'Capex forecast'!$S$9:$S$223,$S113,'Capex forecast'!$Q$9:$Q$223,"Augex")</f>
        <v>0</v>
      </c>
      <c r="X113" s="32">
        <f>SUMIFS('Capex forecast'!H$9:H$223,'Capex forecast'!$T$9:$T$223,$Q113,'Capex forecast'!$S$9:$S$223,$S113,'Capex forecast'!$Q$9:$Q$223,"Augex")</f>
        <v>0</v>
      </c>
      <c r="Y113" s="32">
        <f>SUMIFS('Capex forecast'!I$9:I$223,'Capex forecast'!$T$9:$T$223,$Q113,'Capex forecast'!$S$9:$S$223,$S113,'Capex forecast'!$Q$9:$Q$223,"Augex")</f>
        <v>0</v>
      </c>
      <c r="Z113" s="32">
        <f>SUMIFS('Capex forecast'!J$9:J$223,'Capex forecast'!$T$9:$T$223,$Q113,'Capex forecast'!$S$9:$S$223,$S113,'Capex forecast'!$Q$9:$Q$223,"Augex")</f>
        <v>0</v>
      </c>
      <c r="AA113" s="32">
        <f>SUMIFS('Capex forecast'!K$9:K$223,'Capex forecast'!$T$9:$T$223,$Q113,'Capex forecast'!$S$9:$S$223,$S113,'Capex forecast'!$Q$9:$Q$223,"Augex")</f>
        <v>0</v>
      </c>
      <c r="AB113" s="32">
        <f>SUMIFS('Capex forecast'!L$9:L$223,'Capex forecast'!$T$9:$T$223,$Q113,'Capex forecast'!$S$9:$S$223,$S113,'Capex forecast'!$Q$9:$Q$223,"Augex")</f>
        <v>0</v>
      </c>
      <c r="AC113" s="32">
        <f>SUMIFS('Capex forecast'!M$9:M$223,'Capex forecast'!$T$9:$T$223,$Q113,'Capex forecast'!$S$9:$S$223,$S113,'Capex forecast'!$Q$9:$Q$223,"Augex")</f>
        <v>0</v>
      </c>
      <c r="AD113" s="32">
        <f>SUMIFS('Capex forecast'!N$9:N$223,'Capex forecast'!$T$9:$T$223,$Q113,'Capex forecast'!$S$9:$S$223,$S113,'Capex forecast'!$Q$9:$Q$223,"Augex")</f>
        <v>0</v>
      </c>
      <c r="AF113" s="45" t="s">
        <v>87</v>
      </c>
      <c r="AG113" s="6" t="str">
        <f>INDEX('Demand forecast'!$M$9:$M$5832,MATCH($Q113,'Demand forecast'!$B$9:$B$5832,0))</f>
        <v>No</v>
      </c>
      <c r="AH113" s="6" t="str">
        <f>IF(COUNTIF($AF$93:AF113,$B113) = 1, "LV", IF(COUNTIF($AF$93:AF113,$B113) = 2, "HV", "ST"))</f>
        <v>LV</v>
      </c>
      <c r="AI113" s="6" t="str">
        <f>INDEX('Demand forecast and growth rate'!$E$7:$E$273,MATCH($Q113,'Demand forecast and growth rate'!$B$7:$B$273,0))</f>
        <v>Small growth</v>
      </c>
      <c r="AJ113" s="47">
        <f>SUMIFS('Capex forecast'!E$9:E$223,'Capex forecast'!$T$9:$T$223,$AF113,'Capex forecast'!$S$9:$S$223,$AH113,'Capex forecast'!$Q$9:$Q$223,"Repex")</f>
        <v>0</v>
      </c>
      <c r="AK113" s="47">
        <f>SUMIFS('Capex forecast'!F$9:F$223,'Capex forecast'!$T$9:$T$223,$AF113,'Capex forecast'!$S$9:$S$223,$AH113,'Capex forecast'!$Q$9:$Q$223,"Repex")</f>
        <v>0</v>
      </c>
      <c r="AL113" s="47">
        <f>SUMIFS('Capex forecast'!G$9:G$223,'Capex forecast'!$T$9:$T$223,$AF113,'Capex forecast'!$S$9:$S$223,$AH113,'Capex forecast'!$Q$9:$Q$223,"Repex")</f>
        <v>0</v>
      </c>
      <c r="AM113" s="47">
        <f>SUMIFS('Capex forecast'!H$9:H$223,'Capex forecast'!$T$9:$T$223,$AF113,'Capex forecast'!$S$9:$S$223,$AH113,'Capex forecast'!$Q$9:$Q$223,"Repex")</f>
        <v>0</v>
      </c>
      <c r="AN113" s="47">
        <f>SUMIFS('Capex forecast'!I$9:I$223,'Capex forecast'!$T$9:$T$223,$AF113,'Capex forecast'!$S$9:$S$223,$AH113,'Capex forecast'!$Q$9:$Q$223,"Repex")</f>
        <v>0</v>
      </c>
      <c r="AO113" s="47">
        <f>SUMIFS('Capex forecast'!J$9:J$223,'Capex forecast'!$T$9:$T$223,$AF113,'Capex forecast'!$S$9:$S$223,$AH113,'Capex forecast'!$Q$9:$Q$223,"Repex")</f>
        <v>0</v>
      </c>
      <c r="AP113" s="47">
        <f>SUMIFS('Capex forecast'!K$9:K$223,'Capex forecast'!$T$9:$T$223,$AF113,'Capex forecast'!$S$9:$S$223,$AH113,'Capex forecast'!$Q$9:$Q$223,"Repex")</f>
        <v>0</v>
      </c>
      <c r="AQ113" s="47">
        <f>SUMIFS('Capex forecast'!L$9:L$223,'Capex forecast'!$T$9:$T$223,$AF113,'Capex forecast'!$S$9:$S$223,$AH113,'Capex forecast'!$Q$9:$Q$223,"Repex")</f>
        <v>0</v>
      </c>
      <c r="AR113" s="47">
        <f>SUMIFS('Capex forecast'!M$9:M$223,'Capex forecast'!$T$9:$T$223,$AF113,'Capex forecast'!$S$9:$S$223,$AH113,'Capex forecast'!$Q$9:$Q$223,"Repex")</f>
        <v>0</v>
      </c>
      <c r="AS113" s="47">
        <f>SUMIFS('Capex forecast'!N$9:N$223,'Capex forecast'!$T$9:$T$223,$AF113,'Capex forecast'!$S$9:$S$223,$AH113,'Capex forecast'!$Q$9:$Q$223,"Repex")</f>
        <v>0</v>
      </c>
    </row>
    <row r="114" spans="1:45" customFormat="1" ht="15">
      <c r="A114" s="1"/>
      <c r="B114" s="45" t="s">
        <v>95</v>
      </c>
      <c r="C114" s="6" t="str">
        <f>INDEX('Demand forecast'!$M$9:$M$5832,MATCH($B114,'Demand forecast'!$B$9:$B$5832,0))</f>
        <v>No</v>
      </c>
      <c r="D114" s="6" t="str">
        <f>IF(COUNTIF($B$93:B114,$B114) = 1, "LV", IF(COUNTIF($B$93:B114,$B114) = 2, "HV", "ST"))</f>
        <v>LV</v>
      </c>
      <c r="E114" s="6" t="str">
        <f>INDEX('Demand forecast and growth rate'!$E$7:$E$273,MATCH($B114,'Demand forecast and growth rate'!$B$7:$B$273,0))</f>
        <v>Small growth</v>
      </c>
      <c r="F114" s="32">
        <f>SUMIFS('Capex forecast'!E$9:E$223,'Capex forecast'!$T$9:$T$223,'Allocation of site-spec costs'!$B114,'Capex forecast'!$S$9:$S$223,'Allocation of site-spec costs'!$D114,'Capex forecast'!$Q$9:$Q$223,"Customer Connection")</f>
        <v>0</v>
      </c>
      <c r="G114" s="32">
        <f>SUMIFS('Capex forecast'!F$9:F$223,'Capex forecast'!$T$9:$T$223,'Allocation of site-spec costs'!$B114,'Capex forecast'!$S$9:$S$223,'Allocation of site-spec costs'!$D114,'Capex forecast'!$Q$9:$Q$223,"Customer Connection")</f>
        <v>0</v>
      </c>
      <c r="H114" s="32">
        <f>SUMIFS('Capex forecast'!G$9:G$223,'Capex forecast'!$T$9:$T$223,'Allocation of site-spec costs'!$B114,'Capex forecast'!$S$9:$S$223,'Allocation of site-spec costs'!$D114,'Capex forecast'!$Q$9:$Q$223,"Customer Connection")</f>
        <v>0</v>
      </c>
      <c r="I114" s="32">
        <f>SUMIFS('Capex forecast'!H$9:H$223,'Capex forecast'!$T$9:$T$223,'Allocation of site-spec costs'!$B114,'Capex forecast'!$S$9:$S$223,'Allocation of site-spec costs'!$D114,'Capex forecast'!$Q$9:$Q$223,"Customer Connection")</f>
        <v>0</v>
      </c>
      <c r="J114" s="32">
        <f>SUMIFS('Capex forecast'!I$9:I$223,'Capex forecast'!$T$9:$T$223,'Allocation of site-spec costs'!$B114,'Capex forecast'!$S$9:$S$223,'Allocation of site-spec costs'!$D114,'Capex forecast'!$Q$9:$Q$223,"Customer Connection")</f>
        <v>0</v>
      </c>
      <c r="K114" s="32">
        <f>SUMIFS('Capex forecast'!J$9:J$223,'Capex forecast'!$T$9:$T$223,'Allocation of site-spec costs'!$B114,'Capex forecast'!$S$9:$S$223,'Allocation of site-spec costs'!$D114,'Capex forecast'!$Q$9:$Q$223,"Customer Connection")</f>
        <v>0</v>
      </c>
      <c r="L114" s="32">
        <f>SUMIFS('Capex forecast'!K$9:K$223,'Capex forecast'!$T$9:$T$223,'Allocation of site-spec costs'!$B114,'Capex forecast'!$S$9:$S$223,'Allocation of site-spec costs'!$D114,'Capex forecast'!$Q$9:$Q$223,"Customer Connection")</f>
        <v>0</v>
      </c>
      <c r="M114" s="32">
        <f>SUMIFS('Capex forecast'!L$9:L$223,'Capex forecast'!$T$9:$T$223,'Allocation of site-spec costs'!$B114,'Capex forecast'!$S$9:$S$223,'Allocation of site-spec costs'!$D114,'Capex forecast'!$Q$9:$Q$223,"Customer Connection")</f>
        <v>0</v>
      </c>
      <c r="N114" s="32">
        <f>SUMIFS('Capex forecast'!M$9:M$223,'Capex forecast'!$T$9:$T$223,'Allocation of site-spec costs'!$B114,'Capex forecast'!$S$9:$S$223,'Allocation of site-spec costs'!$D114,'Capex forecast'!$Q$9:$Q$223,"Customer Connection")</f>
        <v>0</v>
      </c>
      <c r="O114" s="32">
        <f>SUMIFS('Capex forecast'!N$9:N$223,'Capex forecast'!$T$9:$T$223,'Allocation of site-spec costs'!$B114,'Capex forecast'!$S$9:$S$223,'Allocation of site-spec costs'!$D114,'Capex forecast'!$Q$9:$Q$223,"Customer Connection")</f>
        <v>0</v>
      </c>
      <c r="Q114" s="45" t="s">
        <v>95</v>
      </c>
      <c r="R114" s="6" t="str">
        <f>INDEX('Demand forecast'!$M$9:$M$5832,MATCH($Q114,'Demand forecast'!$B$9:$B$5832,0))</f>
        <v>No</v>
      </c>
      <c r="S114" s="6" t="str">
        <f>IF(COUNTIF($Q$93:Q114,$B114) = 1, "LV", IF(COUNTIF($Q$93:Q114,$B114) = 2, "HV", "ST"))</f>
        <v>LV</v>
      </c>
      <c r="T114" s="6" t="str">
        <f>INDEX('Demand forecast and growth rate'!$E$7:$E$273,MATCH($Q114,'Demand forecast and growth rate'!$B$7:$B$273,0))</f>
        <v>Small growth</v>
      </c>
      <c r="U114" s="32">
        <f>SUMIFS('Capex forecast'!E$9:E$223,'Capex forecast'!$T$9:$T$223,$Q114,'Capex forecast'!$S$9:$S$223,$S114,'Capex forecast'!$Q$9:$Q$223,"Augex")</f>
        <v>0</v>
      </c>
      <c r="V114" s="32">
        <f>SUMIFS('Capex forecast'!F$9:F$223,'Capex forecast'!$T$9:$T$223,$Q114,'Capex forecast'!$S$9:$S$223,$S114,'Capex forecast'!$Q$9:$Q$223,"Augex")</f>
        <v>0</v>
      </c>
      <c r="W114" s="32">
        <f>SUMIFS('Capex forecast'!G$9:G$223,'Capex forecast'!$T$9:$T$223,$Q114,'Capex forecast'!$S$9:$S$223,$S114,'Capex forecast'!$Q$9:$Q$223,"Augex")</f>
        <v>0</v>
      </c>
      <c r="X114" s="32">
        <f>SUMIFS('Capex forecast'!H$9:H$223,'Capex forecast'!$T$9:$T$223,$Q114,'Capex forecast'!$S$9:$S$223,$S114,'Capex forecast'!$Q$9:$Q$223,"Augex")</f>
        <v>0</v>
      </c>
      <c r="Y114" s="32">
        <f>SUMIFS('Capex forecast'!I$9:I$223,'Capex forecast'!$T$9:$T$223,$Q114,'Capex forecast'!$S$9:$S$223,$S114,'Capex forecast'!$Q$9:$Q$223,"Augex")</f>
        <v>0</v>
      </c>
      <c r="Z114" s="32">
        <f>SUMIFS('Capex forecast'!J$9:J$223,'Capex forecast'!$T$9:$T$223,$Q114,'Capex forecast'!$S$9:$S$223,$S114,'Capex forecast'!$Q$9:$Q$223,"Augex")</f>
        <v>0</v>
      </c>
      <c r="AA114" s="32">
        <f>SUMIFS('Capex forecast'!K$9:K$223,'Capex forecast'!$T$9:$T$223,$Q114,'Capex forecast'!$S$9:$S$223,$S114,'Capex forecast'!$Q$9:$Q$223,"Augex")</f>
        <v>0</v>
      </c>
      <c r="AB114" s="32">
        <f>SUMIFS('Capex forecast'!L$9:L$223,'Capex forecast'!$T$9:$T$223,$Q114,'Capex forecast'!$S$9:$S$223,$S114,'Capex forecast'!$Q$9:$Q$223,"Augex")</f>
        <v>0</v>
      </c>
      <c r="AC114" s="32">
        <f>SUMIFS('Capex forecast'!M$9:M$223,'Capex forecast'!$T$9:$T$223,$Q114,'Capex forecast'!$S$9:$S$223,$S114,'Capex forecast'!$Q$9:$Q$223,"Augex")</f>
        <v>0</v>
      </c>
      <c r="AD114" s="32">
        <f>SUMIFS('Capex forecast'!N$9:N$223,'Capex forecast'!$T$9:$T$223,$Q114,'Capex forecast'!$S$9:$S$223,$S114,'Capex forecast'!$Q$9:$Q$223,"Augex")</f>
        <v>0</v>
      </c>
      <c r="AF114" s="45" t="s">
        <v>95</v>
      </c>
      <c r="AG114" s="6" t="str">
        <f>INDEX('Demand forecast'!$M$9:$M$5832,MATCH($Q114,'Demand forecast'!$B$9:$B$5832,0))</f>
        <v>No</v>
      </c>
      <c r="AH114" s="6" t="str">
        <f>IF(COUNTIF($AF$93:AF114,$B114) = 1, "LV", IF(COUNTIF($AF$93:AF114,$B114) = 2, "HV", "ST"))</f>
        <v>LV</v>
      </c>
      <c r="AI114" s="6" t="str">
        <f>INDEX('Demand forecast and growth rate'!$E$7:$E$273,MATCH($Q114,'Demand forecast and growth rate'!$B$7:$B$273,0))</f>
        <v>Small growth</v>
      </c>
      <c r="AJ114" s="47">
        <f>SUMIFS('Capex forecast'!E$9:E$223,'Capex forecast'!$T$9:$T$223,$AF114,'Capex forecast'!$S$9:$S$223,$AH114,'Capex forecast'!$Q$9:$Q$223,"Repex")</f>
        <v>0</v>
      </c>
      <c r="AK114" s="47">
        <f>SUMIFS('Capex forecast'!F$9:F$223,'Capex forecast'!$T$9:$T$223,$AF114,'Capex forecast'!$S$9:$S$223,$AH114,'Capex forecast'!$Q$9:$Q$223,"Repex")</f>
        <v>0</v>
      </c>
      <c r="AL114" s="47">
        <f>SUMIFS('Capex forecast'!G$9:G$223,'Capex forecast'!$T$9:$T$223,$AF114,'Capex forecast'!$S$9:$S$223,$AH114,'Capex forecast'!$Q$9:$Q$223,"Repex")</f>
        <v>0</v>
      </c>
      <c r="AM114" s="47">
        <f>SUMIFS('Capex forecast'!H$9:H$223,'Capex forecast'!$T$9:$T$223,$AF114,'Capex forecast'!$S$9:$S$223,$AH114,'Capex forecast'!$Q$9:$Q$223,"Repex")</f>
        <v>0</v>
      </c>
      <c r="AN114" s="47">
        <f>SUMIFS('Capex forecast'!I$9:I$223,'Capex forecast'!$T$9:$T$223,$AF114,'Capex forecast'!$S$9:$S$223,$AH114,'Capex forecast'!$Q$9:$Q$223,"Repex")</f>
        <v>0</v>
      </c>
      <c r="AO114" s="47">
        <f>SUMIFS('Capex forecast'!J$9:J$223,'Capex forecast'!$T$9:$T$223,$AF114,'Capex forecast'!$S$9:$S$223,$AH114,'Capex forecast'!$Q$9:$Q$223,"Repex")</f>
        <v>0</v>
      </c>
      <c r="AP114" s="47">
        <f>SUMIFS('Capex forecast'!K$9:K$223,'Capex forecast'!$T$9:$T$223,$AF114,'Capex forecast'!$S$9:$S$223,$AH114,'Capex forecast'!$Q$9:$Q$223,"Repex")</f>
        <v>0</v>
      </c>
      <c r="AQ114" s="47">
        <f>SUMIFS('Capex forecast'!L$9:L$223,'Capex forecast'!$T$9:$T$223,$AF114,'Capex forecast'!$S$9:$S$223,$AH114,'Capex forecast'!$Q$9:$Q$223,"Repex")</f>
        <v>0</v>
      </c>
      <c r="AR114" s="47">
        <f>SUMIFS('Capex forecast'!M$9:M$223,'Capex forecast'!$T$9:$T$223,$AF114,'Capex forecast'!$S$9:$S$223,$AH114,'Capex forecast'!$Q$9:$Q$223,"Repex")</f>
        <v>0</v>
      </c>
      <c r="AS114" s="47">
        <f>SUMIFS('Capex forecast'!N$9:N$223,'Capex forecast'!$T$9:$T$223,$AF114,'Capex forecast'!$S$9:$S$223,$AH114,'Capex forecast'!$Q$9:$Q$223,"Repex")</f>
        <v>0</v>
      </c>
    </row>
    <row r="115" spans="1:45" customFormat="1" ht="15">
      <c r="A115" s="1"/>
      <c r="B115" s="45" t="s">
        <v>106</v>
      </c>
      <c r="C115" s="6" t="str">
        <f>INDEX('Demand forecast'!$M$9:$M$5832,MATCH($B115,'Demand forecast'!$B$9:$B$5832,0))</f>
        <v>No</v>
      </c>
      <c r="D115" s="6" t="str">
        <f>IF(COUNTIF($B$93:B115,$B115) = 1, "LV", IF(COUNTIF($B$93:B115,$B115) = 2, "HV", "ST"))</f>
        <v>LV</v>
      </c>
      <c r="E115" s="6" t="str">
        <f>INDEX('Demand forecast and growth rate'!$E$7:$E$273,MATCH($B115,'Demand forecast and growth rate'!$B$7:$B$273,0))</f>
        <v>High growth</v>
      </c>
      <c r="F115" s="32">
        <f>SUMIFS('Capex forecast'!E$9:E$223,'Capex forecast'!$T$9:$T$223,'Allocation of site-spec costs'!$B115,'Capex forecast'!$S$9:$S$223,'Allocation of site-spec costs'!$D115,'Capex forecast'!$Q$9:$Q$223,"Customer Connection")</f>
        <v>0</v>
      </c>
      <c r="G115" s="32">
        <f>SUMIFS('Capex forecast'!F$9:F$223,'Capex forecast'!$T$9:$T$223,'Allocation of site-spec costs'!$B115,'Capex forecast'!$S$9:$S$223,'Allocation of site-spec costs'!$D115,'Capex forecast'!$Q$9:$Q$223,"Customer Connection")</f>
        <v>0</v>
      </c>
      <c r="H115" s="32">
        <f>SUMIFS('Capex forecast'!G$9:G$223,'Capex forecast'!$T$9:$T$223,'Allocation of site-spec costs'!$B115,'Capex forecast'!$S$9:$S$223,'Allocation of site-spec costs'!$D115,'Capex forecast'!$Q$9:$Q$223,"Customer Connection")</f>
        <v>0</v>
      </c>
      <c r="I115" s="32">
        <f>SUMIFS('Capex forecast'!H$9:H$223,'Capex forecast'!$T$9:$T$223,'Allocation of site-spec costs'!$B115,'Capex forecast'!$S$9:$S$223,'Allocation of site-spec costs'!$D115,'Capex forecast'!$Q$9:$Q$223,"Customer Connection")</f>
        <v>0</v>
      </c>
      <c r="J115" s="32">
        <f>SUMIFS('Capex forecast'!I$9:I$223,'Capex forecast'!$T$9:$T$223,'Allocation of site-spec costs'!$B115,'Capex forecast'!$S$9:$S$223,'Allocation of site-spec costs'!$D115,'Capex forecast'!$Q$9:$Q$223,"Customer Connection")</f>
        <v>0</v>
      </c>
      <c r="K115" s="32">
        <f>SUMIFS('Capex forecast'!J$9:J$223,'Capex forecast'!$T$9:$T$223,'Allocation of site-spec costs'!$B115,'Capex forecast'!$S$9:$S$223,'Allocation of site-spec costs'!$D115,'Capex forecast'!$Q$9:$Q$223,"Customer Connection")</f>
        <v>0</v>
      </c>
      <c r="L115" s="32">
        <f>SUMIFS('Capex forecast'!K$9:K$223,'Capex forecast'!$T$9:$T$223,'Allocation of site-spec costs'!$B115,'Capex forecast'!$S$9:$S$223,'Allocation of site-spec costs'!$D115,'Capex forecast'!$Q$9:$Q$223,"Customer Connection")</f>
        <v>0</v>
      </c>
      <c r="M115" s="32">
        <f>SUMIFS('Capex forecast'!L$9:L$223,'Capex forecast'!$T$9:$T$223,'Allocation of site-spec costs'!$B115,'Capex forecast'!$S$9:$S$223,'Allocation of site-spec costs'!$D115,'Capex forecast'!$Q$9:$Q$223,"Customer Connection")</f>
        <v>0</v>
      </c>
      <c r="N115" s="32">
        <f>SUMIFS('Capex forecast'!M$9:M$223,'Capex forecast'!$T$9:$T$223,'Allocation of site-spec costs'!$B115,'Capex forecast'!$S$9:$S$223,'Allocation of site-spec costs'!$D115,'Capex forecast'!$Q$9:$Q$223,"Customer Connection")</f>
        <v>0</v>
      </c>
      <c r="O115" s="32">
        <f>SUMIFS('Capex forecast'!N$9:N$223,'Capex forecast'!$T$9:$T$223,'Allocation of site-spec costs'!$B115,'Capex forecast'!$S$9:$S$223,'Allocation of site-spec costs'!$D115,'Capex forecast'!$Q$9:$Q$223,"Customer Connection")</f>
        <v>0</v>
      </c>
      <c r="Q115" s="45" t="s">
        <v>106</v>
      </c>
      <c r="R115" s="6" t="str">
        <f>INDEX('Demand forecast'!$M$9:$M$5832,MATCH($Q115,'Demand forecast'!$B$9:$B$5832,0))</f>
        <v>No</v>
      </c>
      <c r="S115" s="6" t="str">
        <f>IF(COUNTIF($Q$93:Q115,$B115) = 1, "LV", IF(COUNTIF($Q$93:Q115,$B115) = 2, "HV", "ST"))</f>
        <v>LV</v>
      </c>
      <c r="T115" s="6" t="str">
        <f>INDEX('Demand forecast and growth rate'!$E$7:$E$273,MATCH($Q115,'Demand forecast and growth rate'!$B$7:$B$273,0))</f>
        <v>High growth</v>
      </c>
      <c r="U115" s="32">
        <f>SUMIFS('Capex forecast'!E$9:E$223,'Capex forecast'!$T$9:$T$223,$Q115,'Capex forecast'!$S$9:$S$223,$S115,'Capex forecast'!$Q$9:$Q$223,"Augex")</f>
        <v>0</v>
      </c>
      <c r="V115" s="32">
        <f>SUMIFS('Capex forecast'!F$9:F$223,'Capex forecast'!$T$9:$T$223,$Q115,'Capex forecast'!$S$9:$S$223,$S115,'Capex forecast'!$Q$9:$Q$223,"Augex")</f>
        <v>0</v>
      </c>
      <c r="W115" s="32">
        <f>SUMIFS('Capex forecast'!G$9:G$223,'Capex forecast'!$T$9:$T$223,$Q115,'Capex forecast'!$S$9:$S$223,$S115,'Capex forecast'!$Q$9:$Q$223,"Augex")</f>
        <v>0</v>
      </c>
      <c r="X115" s="32">
        <f>SUMIFS('Capex forecast'!H$9:H$223,'Capex forecast'!$T$9:$T$223,$Q115,'Capex forecast'!$S$9:$S$223,$S115,'Capex forecast'!$Q$9:$Q$223,"Augex")</f>
        <v>0</v>
      </c>
      <c r="Y115" s="32">
        <f>SUMIFS('Capex forecast'!I$9:I$223,'Capex forecast'!$T$9:$T$223,$Q115,'Capex forecast'!$S$9:$S$223,$S115,'Capex forecast'!$Q$9:$Q$223,"Augex")</f>
        <v>0</v>
      </c>
      <c r="Z115" s="32">
        <f>SUMIFS('Capex forecast'!J$9:J$223,'Capex forecast'!$T$9:$T$223,$Q115,'Capex forecast'!$S$9:$S$223,$S115,'Capex forecast'!$Q$9:$Q$223,"Augex")</f>
        <v>0</v>
      </c>
      <c r="AA115" s="32">
        <f>SUMIFS('Capex forecast'!K$9:K$223,'Capex forecast'!$T$9:$T$223,$Q115,'Capex forecast'!$S$9:$S$223,$S115,'Capex forecast'!$Q$9:$Q$223,"Augex")</f>
        <v>0</v>
      </c>
      <c r="AB115" s="32">
        <f>SUMIFS('Capex forecast'!L$9:L$223,'Capex forecast'!$T$9:$T$223,$Q115,'Capex forecast'!$S$9:$S$223,$S115,'Capex forecast'!$Q$9:$Q$223,"Augex")</f>
        <v>0</v>
      </c>
      <c r="AC115" s="32">
        <f>SUMIFS('Capex forecast'!M$9:M$223,'Capex forecast'!$T$9:$T$223,$Q115,'Capex forecast'!$S$9:$S$223,$S115,'Capex forecast'!$Q$9:$Q$223,"Augex")</f>
        <v>0</v>
      </c>
      <c r="AD115" s="32">
        <f>SUMIFS('Capex forecast'!N$9:N$223,'Capex forecast'!$T$9:$T$223,$Q115,'Capex forecast'!$S$9:$S$223,$S115,'Capex forecast'!$Q$9:$Q$223,"Augex")</f>
        <v>0</v>
      </c>
      <c r="AF115" s="45" t="s">
        <v>106</v>
      </c>
      <c r="AG115" s="6" t="str">
        <f>INDEX('Demand forecast'!$M$9:$M$5832,MATCH($Q115,'Demand forecast'!$B$9:$B$5832,0))</f>
        <v>No</v>
      </c>
      <c r="AH115" s="6" t="str">
        <f>IF(COUNTIF($AF$93:AF115,$B115) = 1, "LV", IF(COUNTIF($AF$93:AF115,$B115) = 2, "HV", "ST"))</f>
        <v>LV</v>
      </c>
      <c r="AI115" s="6" t="str">
        <f>INDEX('Demand forecast and growth rate'!$E$7:$E$273,MATCH($Q115,'Demand forecast and growth rate'!$B$7:$B$273,0))</f>
        <v>High growth</v>
      </c>
      <c r="AJ115" s="47">
        <f>SUMIFS('Capex forecast'!E$9:E$223,'Capex forecast'!$T$9:$T$223,$AF115,'Capex forecast'!$S$9:$S$223,$AH115,'Capex forecast'!$Q$9:$Q$223,"Repex")</f>
        <v>0</v>
      </c>
      <c r="AK115" s="47">
        <f>SUMIFS('Capex forecast'!F$9:F$223,'Capex forecast'!$T$9:$T$223,$AF115,'Capex forecast'!$S$9:$S$223,$AH115,'Capex forecast'!$Q$9:$Q$223,"Repex")</f>
        <v>0</v>
      </c>
      <c r="AL115" s="47">
        <f>SUMIFS('Capex forecast'!G$9:G$223,'Capex forecast'!$T$9:$T$223,$AF115,'Capex forecast'!$S$9:$S$223,$AH115,'Capex forecast'!$Q$9:$Q$223,"Repex")</f>
        <v>0</v>
      </c>
      <c r="AM115" s="47">
        <f>SUMIFS('Capex forecast'!H$9:H$223,'Capex forecast'!$T$9:$T$223,$AF115,'Capex forecast'!$S$9:$S$223,$AH115,'Capex forecast'!$Q$9:$Q$223,"Repex")</f>
        <v>0</v>
      </c>
      <c r="AN115" s="47">
        <f>SUMIFS('Capex forecast'!I$9:I$223,'Capex forecast'!$T$9:$T$223,$AF115,'Capex forecast'!$S$9:$S$223,$AH115,'Capex forecast'!$Q$9:$Q$223,"Repex")</f>
        <v>0</v>
      </c>
      <c r="AO115" s="47">
        <f>SUMIFS('Capex forecast'!J$9:J$223,'Capex forecast'!$T$9:$T$223,$AF115,'Capex forecast'!$S$9:$S$223,$AH115,'Capex forecast'!$Q$9:$Q$223,"Repex")</f>
        <v>0</v>
      </c>
      <c r="AP115" s="47">
        <f>SUMIFS('Capex forecast'!K$9:K$223,'Capex forecast'!$T$9:$T$223,$AF115,'Capex forecast'!$S$9:$S$223,$AH115,'Capex forecast'!$Q$9:$Q$223,"Repex")</f>
        <v>0</v>
      </c>
      <c r="AQ115" s="47">
        <f>SUMIFS('Capex forecast'!L$9:L$223,'Capex forecast'!$T$9:$T$223,$AF115,'Capex forecast'!$S$9:$S$223,$AH115,'Capex forecast'!$Q$9:$Q$223,"Repex")</f>
        <v>0</v>
      </c>
      <c r="AR115" s="47">
        <f>SUMIFS('Capex forecast'!M$9:M$223,'Capex forecast'!$T$9:$T$223,$AF115,'Capex forecast'!$S$9:$S$223,$AH115,'Capex forecast'!$Q$9:$Q$223,"Repex")</f>
        <v>0</v>
      </c>
      <c r="AS115" s="47">
        <f>SUMIFS('Capex forecast'!N$9:N$223,'Capex forecast'!$T$9:$T$223,$AF115,'Capex forecast'!$S$9:$S$223,$AH115,'Capex forecast'!$Q$9:$Q$223,"Repex")</f>
        <v>0</v>
      </c>
    </row>
    <row r="116" spans="1:45" customFormat="1" ht="15">
      <c r="A116" s="1"/>
      <c r="B116" s="45" t="s">
        <v>125</v>
      </c>
      <c r="C116" s="6" t="str">
        <f>INDEX('Demand forecast'!$M$9:$M$5832,MATCH($B116,'Demand forecast'!$B$9:$B$5832,0))</f>
        <v>No</v>
      </c>
      <c r="D116" s="6" t="str">
        <f>IF(COUNTIF($B$93:B116,$B116) = 1, "LV", IF(COUNTIF($B$93:B116,$B116) = 2, "HV", "ST"))</f>
        <v>LV</v>
      </c>
      <c r="E116" s="6" t="str">
        <f>INDEX('Demand forecast and growth rate'!$E$7:$E$273,MATCH($B116,'Demand forecast and growth rate'!$B$7:$B$273,0))</f>
        <v>Small growth</v>
      </c>
      <c r="F116" s="32">
        <f>SUMIFS('Capex forecast'!E$9:E$223,'Capex forecast'!$T$9:$T$223,'Allocation of site-spec costs'!$B116,'Capex forecast'!$S$9:$S$223,'Allocation of site-spec costs'!$D116,'Capex forecast'!$Q$9:$Q$223,"Customer Connection")</f>
        <v>0</v>
      </c>
      <c r="G116" s="32">
        <f>SUMIFS('Capex forecast'!F$9:F$223,'Capex forecast'!$T$9:$T$223,'Allocation of site-spec costs'!$B116,'Capex forecast'!$S$9:$S$223,'Allocation of site-spec costs'!$D116,'Capex forecast'!$Q$9:$Q$223,"Customer Connection")</f>
        <v>0</v>
      </c>
      <c r="H116" s="32">
        <f>SUMIFS('Capex forecast'!G$9:G$223,'Capex forecast'!$T$9:$T$223,'Allocation of site-spec costs'!$B116,'Capex forecast'!$S$9:$S$223,'Allocation of site-spec costs'!$D116,'Capex forecast'!$Q$9:$Q$223,"Customer Connection")</f>
        <v>0</v>
      </c>
      <c r="I116" s="32">
        <f>SUMIFS('Capex forecast'!H$9:H$223,'Capex forecast'!$T$9:$T$223,'Allocation of site-spec costs'!$B116,'Capex forecast'!$S$9:$S$223,'Allocation of site-spec costs'!$D116,'Capex forecast'!$Q$9:$Q$223,"Customer Connection")</f>
        <v>0</v>
      </c>
      <c r="J116" s="32">
        <f>SUMIFS('Capex forecast'!I$9:I$223,'Capex forecast'!$T$9:$T$223,'Allocation of site-spec costs'!$B116,'Capex forecast'!$S$9:$S$223,'Allocation of site-spec costs'!$D116,'Capex forecast'!$Q$9:$Q$223,"Customer Connection")</f>
        <v>0</v>
      </c>
      <c r="K116" s="32">
        <f>SUMIFS('Capex forecast'!J$9:J$223,'Capex forecast'!$T$9:$T$223,'Allocation of site-spec costs'!$B116,'Capex forecast'!$S$9:$S$223,'Allocation of site-spec costs'!$D116,'Capex forecast'!$Q$9:$Q$223,"Customer Connection")</f>
        <v>0</v>
      </c>
      <c r="L116" s="32">
        <f>SUMIFS('Capex forecast'!K$9:K$223,'Capex forecast'!$T$9:$T$223,'Allocation of site-spec costs'!$B116,'Capex forecast'!$S$9:$S$223,'Allocation of site-spec costs'!$D116,'Capex forecast'!$Q$9:$Q$223,"Customer Connection")</f>
        <v>0</v>
      </c>
      <c r="M116" s="32">
        <f>SUMIFS('Capex forecast'!L$9:L$223,'Capex forecast'!$T$9:$T$223,'Allocation of site-spec costs'!$B116,'Capex forecast'!$S$9:$S$223,'Allocation of site-spec costs'!$D116,'Capex forecast'!$Q$9:$Q$223,"Customer Connection")</f>
        <v>0</v>
      </c>
      <c r="N116" s="32">
        <f>SUMIFS('Capex forecast'!M$9:M$223,'Capex forecast'!$T$9:$T$223,'Allocation of site-spec costs'!$B116,'Capex forecast'!$S$9:$S$223,'Allocation of site-spec costs'!$D116,'Capex forecast'!$Q$9:$Q$223,"Customer Connection")</f>
        <v>0</v>
      </c>
      <c r="O116" s="32">
        <f>SUMIFS('Capex forecast'!N$9:N$223,'Capex forecast'!$T$9:$T$223,'Allocation of site-spec costs'!$B116,'Capex forecast'!$S$9:$S$223,'Allocation of site-spec costs'!$D116,'Capex forecast'!$Q$9:$Q$223,"Customer Connection")</f>
        <v>0</v>
      </c>
      <c r="Q116" s="45" t="s">
        <v>125</v>
      </c>
      <c r="R116" s="6" t="str">
        <f>INDEX('Demand forecast'!$M$9:$M$5832,MATCH($Q116,'Demand forecast'!$B$9:$B$5832,0))</f>
        <v>No</v>
      </c>
      <c r="S116" s="6" t="str">
        <f>IF(COUNTIF($Q$93:Q116,$B116) = 1, "LV", IF(COUNTIF($Q$93:Q116,$B116) = 2, "HV", "ST"))</f>
        <v>LV</v>
      </c>
      <c r="T116" s="6" t="str">
        <f>INDEX('Demand forecast and growth rate'!$E$7:$E$273,MATCH($Q116,'Demand forecast and growth rate'!$B$7:$B$273,0))</f>
        <v>Small growth</v>
      </c>
      <c r="U116" s="32">
        <f>SUMIFS('Capex forecast'!E$9:E$223,'Capex forecast'!$T$9:$T$223,$Q116,'Capex forecast'!$S$9:$S$223,$S116,'Capex forecast'!$Q$9:$Q$223,"Augex")</f>
        <v>0</v>
      </c>
      <c r="V116" s="32">
        <f>SUMIFS('Capex forecast'!F$9:F$223,'Capex forecast'!$T$9:$T$223,$Q116,'Capex forecast'!$S$9:$S$223,$S116,'Capex forecast'!$Q$9:$Q$223,"Augex")</f>
        <v>0</v>
      </c>
      <c r="W116" s="32">
        <f>SUMIFS('Capex forecast'!G$9:G$223,'Capex forecast'!$T$9:$T$223,$Q116,'Capex forecast'!$S$9:$S$223,$S116,'Capex forecast'!$Q$9:$Q$223,"Augex")</f>
        <v>0</v>
      </c>
      <c r="X116" s="32">
        <f>SUMIFS('Capex forecast'!H$9:H$223,'Capex forecast'!$T$9:$T$223,$Q116,'Capex forecast'!$S$9:$S$223,$S116,'Capex forecast'!$Q$9:$Q$223,"Augex")</f>
        <v>0</v>
      </c>
      <c r="Y116" s="32">
        <f>SUMIFS('Capex forecast'!I$9:I$223,'Capex forecast'!$T$9:$T$223,$Q116,'Capex forecast'!$S$9:$S$223,$S116,'Capex forecast'!$Q$9:$Q$223,"Augex")</f>
        <v>0</v>
      </c>
      <c r="Z116" s="32">
        <f>SUMIFS('Capex forecast'!J$9:J$223,'Capex forecast'!$T$9:$T$223,$Q116,'Capex forecast'!$S$9:$S$223,$S116,'Capex forecast'!$Q$9:$Q$223,"Augex")</f>
        <v>0</v>
      </c>
      <c r="AA116" s="32">
        <f>SUMIFS('Capex forecast'!K$9:K$223,'Capex forecast'!$T$9:$T$223,$Q116,'Capex forecast'!$S$9:$S$223,$S116,'Capex forecast'!$Q$9:$Q$223,"Augex")</f>
        <v>0</v>
      </c>
      <c r="AB116" s="32">
        <f>SUMIFS('Capex forecast'!L$9:L$223,'Capex forecast'!$T$9:$T$223,$Q116,'Capex forecast'!$S$9:$S$223,$S116,'Capex forecast'!$Q$9:$Q$223,"Augex")</f>
        <v>0</v>
      </c>
      <c r="AC116" s="32">
        <f>SUMIFS('Capex forecast'!M$9:M$223,'Capex forecast'!$T$9:$T$223,$Q116,'Capex forecast'!$S$9:$S$223,$S116,'Capex forecast'!$Q$9:$Q$223,"Augex")</f>
        <v>0</v>
      </c>
      <c r="AD116" s="32">
        <f>SUMIFS('Capex forecast'!N$9:N$223,'Capex forecast'!$T$9:$T$223,$Q116,'Capex forecast'!$S$9:$S$223,$S116,'Capex forecast'!$Q$9:$Q$223,"Augex")</f>
        <v>0</v>
      </c>
      <c r="AF116" s="45" t="s">
        <v>125</v>
      </c>
      <c r="AG116" s="6" t="str">
        <f>INDEX('Demand forecast'!$M$9:$M$5832,MATCH($Q116,'Demand forecast'!$B$9:$B$5832,0))</f>
        <v>No</v>
      </c>
      <c r="AH116" s="6" t="str">
        <f>IF(COUNTIF($AF$93:AF116,$B116) = 1, "LV", IF(COUNTIF($AF$93:AF116,$B116) = 2, "HV", "ST"))</f>
        <v>LV</v>
      </c>
      <c r="AI116" s="6" t="str">
        <f>INDEX('Demand forecast and growth rate'!$E$7:$E$273,MATCH($Q116,'Demand forecast and growth rate'!$B$7:$B$273,0))</f>
        <v>Small growth</v>
      </c>
      <c r="AJ116" s="47">
        <f>SUMIFS('Capex forecast'!E$9:E$223,'Capex forecast'!$T$9:$T$223,$AF116,'Capex forecast'!$S$9:$S$223,$AH116,'Capex forecast'!$Q$9:$Q$223,"Repex")</f>
        <v>0</v>
      </c>
      <c r="AK116" s="47">
        <f>SUMIFS('Capex forecast'!F$9:F$223,'Capex forecast'!$T$9:$T$223,$AF116,'Capex forecast'!$S$9:$S$223,$AH116,'Capex forecast'!$Q$9:$Q$223,"Repex")</f>
        <v>0</v>
      </c>
      <c r="AL116" s="47">
        <f>SUMIFS('Capex forecast'!G$9:G$223,'Capex forecast'!$T$9:$T$223,$AF116,'Capex forecast'!$S$9:$S$223,$AH116,'Capex forecast'!$Q$9:$Q$223,"Repex")</f>
        <v>0</v>
      </c>
      <c r="AM116" s="47">
        <f>SUMIFS('Capex forecast'!H$9:H$223,'Capex forecast'!$T$9:$T$223,$AF116,'Capex forecast'!$S$9:$S$223,$AH116,'Capex forecast'!$Q$9:$Q$223,"Repex")</f>
        <v>0</v>
      </c>
      <c r="AN116" s="47">
        <f>SUMIFS('Capex forecast'!I$9:I$223,'Capex forecast'!$T$9:$T$223,$AF116,'Capex forecast'!$S$9:$S$223,$AH116,'Capex forecast'!$Q$9:$Q$223,"Repex")</f>
        <v>0</v>
      </c>
      <c r="AO116" s="47">
        <f>SUMIFS('Capex forecast'!J$9:J$223,'Capex forecast'!$T$9:$T$223,$AF116,'Capex forecast'!$S$9:$S$223,$AH116,'Capex forecast'!$Q$9:$Q$223,"Repex")</f>
        <v>0</v>
      </c>
      <c r="AP116" s="47">
        <f>SUMIFS('Capex forecast'!K$9:K$223,'Capex forecast'!$T$9:$T$223,$AF116,'Capex forecast'!$S$9:$S$223,$AH116,'Capex forecast'!$Q$9:$Q$223,"Repex")</f>
        <v>0</v>
      </c>
      <c r="AQ116" s="47">
        <f>SUMIFS('Capex forecast'!L$9:L$223,'Capex forecast'!$T$9:$T$223,$AF116,'Capex forecast'!$S$9:$S$223,$AH116,'Capex forecast'!$Q$9:$Q$223,"Repex")</f>
        <v>0</v>
      </c>
      <c r="AR116" s="47">
        <f>SUMIFS('Capex forecast'!M$9:M$223,'Capex forecast'!$T$9:$T$223,$AF116,'Capex forecast'!$S$9:$S$223,$AH116,'Capex forecast'!$Q$9:$Q$223,"Repex")</f>
        <v>0</v>
      </c>
      <c r="AS116" s="47">
        <f>SUMIFS('Capex forecast'!N$9:N$223,'Capex forecast'!$T$9:$T$223,$AF116,'Capex forecast'!$S$9:$S$223,$AH116,'Capex forecast'!$Q$9:$Q$223,"Repex")</f>
        <v>0</v>
      </c>
    </row>
    <row r="117" spans="1:45" customFormat="1" ht="15">
      <c r="A117" s="1"/>
      <c r="B117" s="45" t="s">
        <v>428</v>
      </c>
      <c r="C117" s="6" t="str">
        <f>INDEX('Demand forecast'!$M$9:$M$5832,MATCH($B117,'Demand forecast'!$B$9:$B$5832,0))</f>
        <v>Yes</v>
      </c>
      <c r="D117" s="6" t="str">
        <f>IF(COUNTIF($B$93:B117,$B117) = 1, "LV", IF(COUNTIF($B$93:B117,$B117) = 2, "HV", "ST"))</f>
        <v>LV</v>
      </c>
      <c r="E117" s="6" t="str">
        <f>INDEX('Demand forecast and growth rate'!$E$7:$E$273,MATCH($B117,'Demand forecast and growth rate'!$B$7:$B$273,0))</f>
        <v>Steady/falling</v>
      </c>
      <c r="F117" s="32">
        <f>SUMIFS('Capex forecast'!E$9:E$223,'Capex forecast'!$T$9:$T$223,'Allocation of site-spec costs'!$B117,'Capex forecast'!$S$9:$S$223,'Allocation of site-spec costs'!$D117,'Capex forecast'!$Q$9:$Q$223,"Customer Connection")</f>
        <v>0</v>
      </c>
      <c r="G117" s="32">
        <f>SUMIFS('Capex forecast'!F$9:F$223,'Capex forecast'!$T$9:$T$223,'Allocation of site-spec costs'!$B117,'Capex forecast'!$S$9:$S$223,'Allocation of site-spec costs'!$D117,'Capex forecast'!$Q$9:$Q$223,"Customer Connection")</f>
        <v>0</v>
      </c>
      <c r="H117" s="32">
        <f>SUMIFS('Capex forecast'!G$9:G$223,'Capex forecast'!$T$9:$T$223,'Allocation of site-spec costs'!$B117,'Capex forecast'!$S$9:$S$223,'Allocation of site-spec costs'!$D117,'Capex forecast'!$Q$9:$Q$223,"Customer Connection")</f>
        <v>0</v>
      </c>
      <c r="I117" s="32">
        <f>SUMIFS('Capex forecast'!H$9:H$223,'Capex forecast'!$T$9:$T$223,'Allocation of site-spec costs'!$B117,'Capex forecast'!$S$9:$S$223,'Allocation of site-spec costs'!$D117,'Capex forecast'!$Q$9:$Q$223,"Customer Connection")</f>
        <v>0</v>
      </c>
      <c r="J117" s="32">
        <f>SUMIFS('Capex forecast'!I$9:I$223,'Capex forecast'!$T$9:$T$223,'Allocation of site-spec costs'!$B117,'Capex forecast'!$S$9:$S$223,'Allocation of site-spec costs'!$D117,'Capex forecast'!$Q$9:$Q$223,"Customer Connection")</f>
        <v>0</v>
      </c>
      <c r="K117" s="32">
        <f>SUMIFS('Capex forecast'!J$9:J$223,'Capex forecast'!$T$9:$T$223,'Allocation of site-spec costs'!$B117,'Capex forecast'!$S$9:$S$223,'Allocation of site-spec costs'!$D117,'Capex forecast'!$Q$9:$Q$223,"Customer Connection")</f>
        <v>0</v>
      </c>
      <c r="L117" s="32">
        <f>SUMIFS('Capex forecast'!K$9:K$223,'Capex forecast'!$T$9:$T$223,'Allocation of site-spec costs'!$B117,'Capex forecast'!$S$9:$S$223,'Allocation of site-spec costs'!$D117,'Capex forecast'!$Q$9:$Q$223,"Customer Connection")</f>
        <v>0</v>
      </c>
      <c r="M117" s="32">
        <f>SUMIFS('Capex forecast'!L$9:L$223,'Capex forecast'!$T$9:$T$223,'Allocation of site-spec costs'!$B117,'Capex forecast'!$S$9:$S$223,'Allocation of site-spec costs'!$D117,'Capex forecast'!$Q$9:$Q$223,"Customer Connection")</f>
        <v>0</v>
      </c>
      <c r="N117" s="32">
        <f>SUMIFS('Capex forecast'!M$9:M$223,'Capex forecast'!$T$9:$T$223,'Allocation of site-spec costs'!$B117,'Capex forecast'!$S$9:$S$223,'Allocation of site-spec costs'!$D117,'Capex forecast'!$Q$9:$Q$223,"Customer Connection")</f>
        <v>0</v>
      </c>
      <c r="O117" s="32">
        <f>SUMIFS('Capex forecast'!N$9:N$223,'Capex forecast'!$T$9:$T$223,'Allocation of site-spec costs'!$B117,'Capex forecast'!$S$9:$S$223,'Allocation of site-spec costs'!$D117,'Capex forecast'!$Q$9:$Q$223,"Customer Connection")</f>
        <v>0</v>
      </c>
      <c r="Q117" s="45" t="s">
        <v>428</v>
      </c>
      <c r="R117" s="6" t="str">
        <f>INDEX('Demand forecast'!$M$9:$M$5832,MATCH($Q117,'Demand forecast'!$B$9:$B$5832,0))</f>
        <v>Yes</v>
      </c>
      <c r="S117" s="6" t="str">
        <f>IF(COUNTIF($Q$93:Q117,$B117) = 1, "LV", IF(COUNTIF($Q$93:Q117,$B117) = 2, "HV", "ST"))</f>
        <v>LV</v>
      </c>
      <c r="T117" s="6" t="str">
        <f>INDEX('Demand forecast and growth rate'!$E$7:$E$273,MATCH($Q117,'Demand forecast and growth rate'!$B$7:$B$273,0))</f>
        <v>Steady/falling</v>
      </c>
      <c r="U117" s="32">
        <f>SUMIFS('Capex forecast'!E$9:E$223,'Capex forecast'!$T$9:$T$223,$Q117,'Capex forecast'!$S$9:$S$223,$S117,'Capex forecast'!$Q$9:$Q$223,"Augex")</f>
        <v>0</v>
      </c>
      <c r="V117" s="32">
        <f>SUMIFS('Capex forecast'!F$9:F$223,'Capex forecast'!$T$9:$T$223,$Q117,'Capex forecast'!$S$9:$S$223,$S117,'Capex forecast'!$Q$9:$Q$223,"Augex")</f>
        <v>0</v>
      </c>
      <c r="W117" s="32">
        <f>SUMIFS('Capex forecast'!G$9:G$223,'Capex forecast'!$T$9:$T$223,$Q117,'Capex forecast'!$S$9:$S$223,$S117,'Capex forecast'!$Q$9:$Q$223,"Augex")</f>
        <v>0</v>
      </c>
      <c r="X117" s="32">
        <f>SUMIFS('Capex forecast'!H$9:H$223,'Capex forecast'!$T$9:$T$223,$Q117,'Capex forecast'!$S$9:$S$223,$S117,'Capex forecast'!$Q$9:$Q$223,"Augex")</f>
        <v>0</v>
      </c>
      <c r="Y117" s="32">
        <f>SUMIFS('Capex forecast'!I$9:I$223,'Capex forecast'!$T$9:$T$223,$Q117,'Capex forecast'!$S$9:$S$223,$S117,'Capex forecast'!$Q$9:$Q$223,"Augex")</f>
        <v>0</v>
      </c>
      <c r="Z117" s="32">
        <f>SUMIFS('Capex forecast'!J$9:J$223,'Capex forecast'!$T$9:$T$223,$Q117,'Capex forecast'!$S$9:$S$223,$S117,'Capex forecast'!$Q$9:$Q$223,"Augex")</f>
        <v>0</v>
      </c>
      <c r="AA117" s="32">
        <f>SUMIFS('Capex forecast'!K$9:K$223,'Capex forecast'!$T$9:$T$223,$Q117,'Capex forecast'!$S$9:$S$223,$S117,'Capex forecast'!$Q$9:$Q$223,"Augex")</f>
        <v>0</v>
      </c>
      <c r="AB117" s="32">
        <f>SUMIFS('Capex forecast'!L$9:L$223,'Capex forecast'!$T$9:$T$223,$Q117,'Capex forecast'!$S$9:$S$223,$S117,'Capex forecast'!$Q$9:$Q$223,"Augex")</f>
        <v>0</v>
      </c>
      <c r="AC117" s="32">
        <f>SUMIFS('Capex forecast'!M$9:M$223,'Capex forecast'!$T$9:$T$223,$Q117,'Capex forecast'!$S$9:$S$223,$S117,'Capex forecast'!$Q$9:$Q$223,"Augex")</f>
        <v>0</v>
      </c>
      <c r="AD117" s="32">
        <f>SUMIFS('Capex forecast'!N$9:N$223,'Capex forecast'!$T$9:$T$223,$Q117,'Capex forecast'!$S$9:$S$223,$S117,'Capex forecast'!$Q$9:$Q$223,"Augex")</f>
        <v>0</v>
      </c>
      <c r="AF117" s="45" t="s">
        <v>428</v>
      </c>
      <c r="AG117" s="6" t="str">
        <f>INDEX('Demand forecast'!$M$9:$M$5832,MATCH($Q117,'Demand forecast'!$B$9:$B$5832,0))</f>
        <v>Yes</v>
      </c>
      <c r="AH117" s="6" t="str">
        <f>IF(COUNTIF($AF$93:AF117,$B117) = 1, "LV", IF(COUNTIF($AF$93:AF117,$B117) = 2, "HV", "ST"))</f>
        <v>LV</v>
      </c>
      <c r="AI117" s="6" t="str">
        <f>INDEX('Demand forecast and growth rate'!$E$7:$E$273,MATCH($Q117,'Demand forecast and growth rate'!$B$7:$B$273,0))</f>
        <v>Steady/falling</v>
      </c>
      <c r="AJ117" s="47">
        <f>SUMIFS('Capex forecast'!E$9:E$223,'Capex forecast'!$T$9:$T$223,$AF117,'Capex forecast'!$S$9:$S$223,$AH117,'Capex forecast'!$Q$9:$Q$223,"Repex")</f>
        <v>0</v>
      </c>
      <c r="AK117" s="47">
        <f>SUMIFS('Capex forecast'!F$9:F$223,'Capex forecast'!$T$9:$T$223,$AF117,'Capex forecast'!$S$9:$S$223,$AH117,'Capex forecast'!$Q$9:$Q$223,"Repex")</f>
        <v>0</v>
      </c>
      <c r="AL117" s="47">
        <f>SUMIFS('Capex forecast'!G$9:G$223,'Capex forecast'!$T$9:$T$223,$AF117,'Capex forecast'!$S$9:$S$223,$AH117,'Capex forecast'!$Q$9:$Q$223,"Repex")</f>
        <v>0</v>
      </c>
      <c r="AM117" s="47">
        <f>SUMIFS('Capex forecast'!H$9:H$223,'Capex forecast'!$T$9:$T$223,$AF117,'Capex forecast'!$S$9:$S$223,$AH117,'Capex forecast'!$Q$9:$Q$223,"Repex")</f>
        <v>0</v>
      </c>
      <c r="AN117" s="47">
        <f>SUMIFS('Capex forecast'!I$9:I$223,'Capex forecast'!$T$9:$T$223,$AF117,'Capex forecast'!$S$9:$S$223,$AH117,'Capex forecast'!$Q$9:$Q$223,"Repex")</f>
        <v>0</v>
      </c>
      <c r="AO117" s="47">
        <f>SUMIFS('Capex forecast'!J$9:J$223,'Capex forecast'!$T$9:$T$223,$AF117,'Capex forecast'!$S$9:$S$223,$AH117,'Capex forecast'!$Q$9:$Q$223,"Repex")</f>
        <v>0</v>
      </c>
      <c r="AP117" s="47">
        <f>SUMIFS('Capex forecast'!K$9:K$223,'Capex forecast'!$T$9:$T$223,$AF117,'Capex forecast'!$S$9:$S$223,$AH117,'Capex forecast'!$Q$9:$Q$223,"Repex")</f>
        <v>0</v>
      </c>
      <c r="AQ117" s="47">
        <f>SUMIFS('Capex forecast'!L$9:L$223,'Capex forecast'!$T$9:$T$223,$AF117,'Capex forecast'!$S$9:$S$223,$AH117,'Capex forecast'!$Q$9:$Q$223,"Repex")</f>
        <v>0</v>
      </c>
      <c r="AR117" s="47">
        <f>SUMIFS('Capex forecast'!M$9:M$223,'Capex forecast'!$T$9:$T$223,$AF117,'Capex forecast'!$S$9:$S$223,$AH117,'Capex forecast'!$Q$9:$Q$223,"Repex")</f>
        <v>0</v>
      </c>
      <c r="AS117" s="47">
        <f>SUMIFS('Capex forecast'!N$9:N$223,'Capex forecast'!$T$9:$T$223,$AF117,'Capex forecast'!$S$9:$S$223,$AH117,'Capex forecast'!$Q$9:$Q$223,"Repex")</f>
        <v>0</v>
      </c>
    </row>
    <row r="118" spans="1:45" customFormat="1" ht="15">
      <c r="A118" s="1"/>
      <c r="B118" s="45" t="s">
        <v>239</v>
      </c>
      <c r="C118" s="6" t="str">
        <f>INDEX('Demand forecast'!$M$9:$M$5832,MATCH($B118,'Demand forecast'!$B$9:$B$5832,0))</f>
        <v>Yes</v>
      </c>
      <c r="D118" s="6" t="str">
        <f>IF(COUNTIF($B$93:B118,$B118) = 1, "LV", IF(COUNTIF($B$93:B118,$B118) = 2, "HV", "ST"))</f>
        <v>LV</v>
      </c>
      <c r="E118" s="6" t="str">
        <f>INDEX('Demand forecast and growth rate'!$E$7:$E$273,MATCH($B118,'Demand forecast and growth rate'!$B$7:$B$273,0))</f>
        <v>Steady/falling</v>
      </c>
      <c r="F118" s="32">
        <f>SUMIFS('Capex forecast'!E$9:E$223,'Capex forecast'!$T$9:$T$223,'Allocation of site-spec costs'!$B118,'Capex forecast'!$S$9:$S$223,'Allocation of site-spec costs'!$D118,'Capex forecast'!$Q$9:$Q$223,"Customer Connection")</f>
        <v>0</v>
      </c>
      <c r="G118" s="32">
        <f>SUMIFS('Capex forecast'!F$9:F$223,'Capex forecast'!$T$9:$T$223,'Allocation of site-spec costs'!$B118,'Capex forecast'!$S$9:$S$223,'Allocation of site-spec costs'!$D118,'Capex forecast'!$Q$9:$Q$223,"Customer Connection")</f>
        <v>0</v>
      </c>
      <c r="H118" s="32">
        <f>SUMIFS('Capex forecast'!G$9:G$223,'Capex forecast'!$T$9:$T$223,'Allocation of site-spec costs'!$B118,'Capex forecast'!$S$9:$S$223,'Allocation of site-spec costs'!$D118,'Capex forecast'!$Q$9:$Q$223,"Customer Connection")</f>
        <v>0</v>
      </c>
      <c r="I118" s="32">
        <f>SUMIFS('Capex forecast'!H$9:H$223,'Capex forecast'!$T$9:$T$223,'Allocation of site-spec costs'!$B118,'Capex forecast'!$S$9:$S$223,'Allocation of site-spec costs'!$D118,'Capex forecast'!$Q$9:$Q$223,"Customer Connection")</f>
        <v>0</v>
      </c>
      <c r="J118" s="32">
        <f>SUMIFS('Capex forecast'!I$9:I$223,'Capex forecast'!$T$9:$T$223,'Allocation of site-spec costs'!$B118,'Capex forecast'!$S$9:$S$223,'Allocation of site-spec costs'!$D118,'Capex forecast'!$Q$9:$Q$223,"Customer Connection")</f>
        <v>0</v>
      </c>
      <c r="K118" s="32">
        <f>SUMIFS('Capex forecast'!J$9:J$223,'Capex forecast'!$T$9:$T$223,'Allocation of site-spec costs'!$B118,'Capex forecast'!$S$9:$S$223,'Allocation of site-spec costs'!$D118,'Capex forecast'!$Q$9:$Q$223,"Customer Connection")</f>
        <v>0</v>
      </c>
      <c r="L118" s="32">
        <f>SUMIFS('Capex forecast'!K$9:K$223,'Capex forecast'!$T$9:$T$223,'Allocation of site-spec costs'!$B118,'Capex forecast'!$S$9:$S$223,'Allocation of site-spec costs'!$D118,'Capex forecast'!$Q$9:$Q$223,"Customer Connection")</f>
        <v>0</v>
      </c>
      <c r="M118" s="32">
        <f>SUMIFS('Capex forecast'!L$9:L$223,'Capex forecast'!$T$9:$T$223,'Allocation of site-spec costs'!$B118,'Capex forecast'!$S$9:$S$223,'Allocation of site-spec costs'!$D118,'Capex forecast'!$Q$9:$Q$223,"Customer Connection")</f>
        <v>0</v>
      </c>
      <c r="N118" s="32">
        <f>SUMIFS('Capex forecast'!M$9:M$223,'Capex forecast'!$T$9:$T$223,'Allocation of site-spec costs'!$B118,'Capex forecast'!$S$9:$S$223,'Allocation of site-spec costs'!$D118,'Capex forecast'!$Q$9:$Q$223,"Customer Connection")</f>
        <v>0</v>
      </c>
      <c r="O118" s="32">
        <f>SUMIFS('Capex forecast'!N$9:N$223,'Capex forecast'!$T$9:$T$223,'Allocation of site-spec costs'!$B118,'Capex forecast'!$S$9:$S$223,'Allocation of site-spec costs'!$D118,'Capex forecast'!$Q$9:$Q$223,"Customer Connection")</f>
        <v>0</v>
      </c>
      <c r="Q118" s="45" t="s">
        <v>239</v>
      </c>
      <c r="R118" s="6" t="str">
        <f>INDEX('Demand forecast'!$M$9:$M$5832,MATCH($Q118,'Demand forecast'!$B$9:$B$5832,0))</f>
        <v>Yes</v>
      </c>
      <c r="S118" s="6" t="str">
        <f>IF(COUNTIF($Q$93:Q118,$B118) = 1, "LV", IF(COUNTIF($Q$93:Q118,$B118) = 2, "HV", "ST"))</f>
        <v>LV</v>
      </c>
      <c r="T118" s="6" t="str">
        <f>INDEX('Demand forecast and growth rate'!$E$7:$E$273,MATCH($Q118,'Demand forecast and growth rate'!$B$7:$B$273,0))</f>
        <v>Steady/falling</v>
      </c>
      <c r="U118" s="32">
        <f>SUMIFS('Capex forecast'!E$9:E$223,'Capex forecast'!$T$9:$T$223,$Q118,'Capex forecast'!$S$9:$S$223,$S118,'Capex forecast'!$Q$9:$Q$223,"Augex")</f>
        <v>0</v>
      </c>
      <c r="V118" s="32">
        <f>SUMIFS('Capex forecast'!F$9:F$223,'Capex forecast'!$T$9:$T$223,$Q118,'Capex forecast'!$S$9:$S$223,$S118,'Capex forecast'!$Q$9:$Q$223,"Augex")</f>
        <v>0</v>
      </c>
      <c r="W118" s="32">
        <f>SUMIFS('Capex forecast'!G$9:G$223,'Capex forecast'!$T$9:$T$223,$Q118,'Capex forecast'!$S$9:$S$223,$S118,'Capex forecast'!$Q$9:$Q$223,"Augex")</f>
        <v>0</v>
      </c>
      <c r="X118" s="32">
        <f>SUMIFS('Capex forecast'!H$9:H$223,'Capex forecast'!$T$9:$T$223,$Q118,'Capex forecast'!$S$9:$S$223,$S118,'Capex forecast'!$Q$9:$Q$223,"Augex")</f>
        <v>0</v>
      </c>
      <c r="Y118" s="32">
        <f>SUMIFS('Capex forecast'!I$9:I$223,'Capex forecast'!$T$9:$T$223,$Q118,'Capex forecast'!$S$9:$S$223,$S118,'Capex forecast'!$Q$9:$Q$223,"Augex")</f>
        <v>0</v>
      </c>
      <c r="Z118" s="32">
        <f>SUMIFS('Capex forecast'!J$9:J$223,'Capex forecast'!$T$9:$T$223,$Q118,'Capex forecast'!$S$9:$S$223,$S118,'Capex forecast'!$Q$9:$Q$223,"Augex")</f>
        <v>0</v>
      </c>
      <c r="AA118" s="32">
        <f>SUMIFS('Capex forecast'!K$9:K$223,'Capex forecast'!$T$9:$T$223,$Q118,'Capex forecast'!$S$9:$S$223,$S118,'Capex forecast'!$Q$9:$Q$223,"Augex")</f>
        <v>0</v>
      </c>
      <c r="AB118" s="32">
        <f>SUMIFS('Capex forecast'!L$9:L$223,'Capex forecast'!$T$9:$T$223,$Q118,'Capex forecast'!$S$9:$S$223,$S118,'Capex forecast'!$Q$9:$Q$223,"Augex")</f>
        <v>0</v>
      </c>
      <c r="AC118" s="32">
        <f>SUMIFS('Capex forecast'!M$9:M$223,'Capex forecast'!$T$9:$T$223,$Q118,'Capex forecast'!$S$9:$S$223,$S118,'Capex forecast'!$Q$9:$Q$223,"Augex")</f>
        <v>0</v>
      </c>
      <c r="AD118" s="32">
        <f>SUMIFS('Capex forecast'!N$9:N$223,'Capex forecast'!$T$9:$T$223,$Q118,'Capex forecast'!$S$9:$S$223,$S118,'Capex forecast'!$Q$9:$Q$223,"Augex")</f>
        <v>0</v>
      </c>
      <c r="AF118" s="45" t="s">
        <v>239</v>
      </c>
      <c r="AG118" s="6" t="str">
        <f>INDEX('Demand forecast'!$M$9:$M$5832,MATCH($Q118,'Demand forecast'!$B$9:$B$5832,0))</f>
        <v>Yes</v>
      </c>
      <c r="AH118" s="6" t="str">
        <f>IF(COUNTIF($AF$93:AF118,$B118) = 1, "LV", IF(COUNTIF($AF$93:AF118,$B118) = 2, "HV", "ST"))</f>
        <v>LV</v>
      </c>
      <c r="AI118" s="6" t="str">
        <f>INDEX('Demand forecast and growth rate'!$E$7:$E$273,MATCH($Q118,'Demand forecast and growth rate'!$B$7:$B$273,0))</f>
        <v>Steady/falling</v>
      </c>
      <c r="AJ118" s="47">
        <f>SUMIFS('Capex forecast'!E$9:E$223,'Capex forecast'!$T$9:$T$223,$AF118,'Capex forecast'!$S$9:$S$223,$AH118,'Capex forecast'!$Q$9:$Q$223,"Repex")</f>
        <v>0</v>
      </c>
      <c r="AK118" s="47">
        <f>SUMIFS('Capex forecast'!F$9:F$223,'Capex forecast'!$T$9:$T$223,$AF118,'Capex forecast'!$S$9:$S$223,$AH118,'Capex forecast'!$Q$9:$Q$223,"Repex")</f>
        <v>0</v>
      </c>
      <c r="AL118" s="47">
        <f>SUMIFS('Capex forecast'!G$9:G$223,'Capex forecast'!$T$9:$T$223,$AF118,'Capex forecast'!$S$9:$S$223,$AH118,'Capex forecast'!$Q$9:$Q$223,"Repex")</f>
        <v>0</v>
      </c>
      <c r="AM118" s="47">
        <f>SUMIFS('Capex forecast'!H$9:H$223,'Capex forecast'!$T$9:$T$223,$AF118,'Capex forecast'!$S$9:$S$223,$AH118,'Capex forecast'!$Q$9:$Q$223,"Repex")</f>
        <v>0</v>
      </c>
      <c r="AN118" s="47">
        <f>SUMIFS('Capex forecast'!I$9:I$223,'Capex forecast'!$T$9:$T$223,$AF118,'Capex forecast'!$S$9:$S$223,$AH118,'Capex forecast'!$Q$9:$Q$223,"Repex")</f>
        <v>0</v>
      </c>
      <c r="AO118" s="47">
        <f>SUMIFS('Capex forecast'!J$9:J$223,'Capex forecast'!$T$9:$T$223,$AF118,'Capex forecast'!$S$9:$S$223,$AH118,'Capex forecast'!$Q$9:$Q$223,"Repex")</f>
        <v>0</v>
      </c>
      <c r="AP118" s="47">
        <f>SUMIFS('Capex forecast'!K$9:K$223,'Capex forecast'!$T$9:$T$223,$AF118,'Capex forecast'!$S$9:$S$223,$AH118,'Capex forecast'!$Q$9:$Q$223,"Repex")</f>
        <v>0</v>
      </c>
      <c r="AQ118" s="47">
        <f>SUMIFS('Capex forecast'!L$9:L$223,'Capex forecast'!$T$9:$T$223,$AF118,'Capex forecast'!$S$9:$S$223,$AH118,'Capex forecast'!$Q$9:$Q$223,"Repex")</f>
        <v>0</v>
      </c>
      <c r="AR118" s="47">
        <f>SUMIFS('Capex forecast'!M$9:M$223,'Capex forecast'!$T$9:$T$223,$AF118,'Capex forecast'!$S$9:$S$223,$AH118,'Capex forecast'!$Q$9:$Q$223,"Repex")</f>
        <v>0</v>
      </c>
      <c r="AS118" s="47">
        <f>SUMIFS('Capex forecast'!N$9:N$223,'Capex forecast'!$T$9:$T$223,$AF118,'Capex forecast'!$S$9:$S$223,$AH118,'Capex forecast'!$Q$9:$Q$223,"Repex")</f>
        <v>0</v>
      </c>
    </row>
    <row r="119" spans="1:45" customFormat="1" ht="15">
      <c r="A119" s="1"/>
      <c r="B119" s="45" t="s">
        <v>127</v>
      </c>
      <c r="C119" s="6" t="str">
        <f>INDEX('Demand forecast'!$M$9:$M$5832,MATCH($B119,'Demand forecast'!$B$9:$B$5832,0))</f>
        <v>No</v>
      </c>
      <c r="D119" s="6" t="str">
        <f>IF(COUNTIF($B$93:B119,$B119) = 1, "LV", IF(COUNTIF($B$93:B119,$B119) = 2, "HV", "ST"))</f>
        <v>LV</v>
      </c>
      <c r="E119" s="6" t="str">
        <f>INDEX('Demand forecast and growth rate'!$E$7:$E$273,MATCH($B119,'Demand forecast and growth rate'!$B$7:$B$273,0))</f>
        <v>Small growth</v>
      </c>
      <c r="F119" s="32">
        <f>SUMIFS('Capex forecast'!E$9:E$223,'Capex forecast'!$T$9:$T$223,'Allocation of site-spec costs'!$B119,'Capex forecast'!$S$9:$S$223,'Allocation of site-spec costs'!$D119,'Capex forecast'!$Q$9:$Q$223,"Customer Connection")</f>
        <v>0</v>
      </c>
      <c r="G119" s="32">
        <f>SUMIFS('Capex forecast'!F$9:F$223,'Capex forecast'!$T$9:$T$223,'Allocation of site-spec costs'!$B119,'Capex forecast'!$S$9:$S$223,'Allocation of site-spec costs'!$D119,'Capex forecast'!$Q$9:$Q$223,"Customer Connection")</f>
        <v>0</v>
      </c>
      <c r="H119" s="32">
        <f>SUMIFS('Capex forecast'!G$9:G$223,'Capex forecast'!$T$9:$T$223,'Allocation of site-spec costs'!$B119,'Capex forecast'!$S$9:$S$223,'Allocation of site-spec costs'!$D119,'Capex forecast'!$Q$9:$Q$223,"Customer Connection")</f>
        <v>0</v>
      </c>
      <c r="I119" s="32">
        <f>SUMIFS('Capex forecast'!H$9:H$223,'Capex forecast'!$T$9:$T$223,'Allocation of site-spec costs'!$B119,'Capex forecast'!$S$9:$S$223,'Allocation of site-spec costs'!$D119,'Capex forecast'!$Q$9:$Q$223,"Customer Connection")</f>
        <v>0</v>
      </c>
      <c r="J119" s="32">
        <f>SUMIFS('Capex forecast'!I$9:I$223,'Capex forecast'!$T$9:$T$223,'Allocation of site-spec costs'!$B119,'Capex forecast'!$S$9:$S$223,'Allocation of site-spec costs'!$D119,'Capex forecast'!$Q$9:$Q$223,"Customer Connection")</f>
        <v>0</v>
      </c>
      <c r="K119" s="32">
        <f>SUMIFS('Capex forecast'!J$9:J$223,'Capex forecast'!$T$9:$T$223,'Allocation of site-spec costs'!$B119,'Capex forecast'!$S$9:$S$223,'Allocation of site-spec costs'!$D119,'Capex forecast'!$Q$9:$Q$223,"Customer Connection")</f>
        <v>0</v>
      </c>
      <c r="L119" s="32">
        <f>SUMIFS('Capex forecast'!K$9:K$223,'Capex forecast'!$T$9:$T$223,'Allocation of site-spec costs'!$B119,'Capex forecast'!$S$9:$S$223,'Allocation of site-spec costs'!$D119,'Capex forecast'!$Q$9:$Q$223,"Customer Connection")</f>
        <v>0</v>
      </c>
      <c r="M119" s="32">
        <f>SUMIFS('Capex forecast'!L$9:L$223,'Capex forecast'!$T$9:$T$223,'Allocation of site-spec costs'!$B119,'Capex forecast'!$S$9:$S$223,'Allocation of site-spec costs'!$D119,'Capex forecast'!$Q$9:$Q$223,"Customer Connection")</f>
        <v>0</v>
      </c>
      <c r="N119" s="32">
        <f>SUMIFS('Capex forecast'!M$9:M$223,'Capex forecast'!$T$9:$T$223,'Allocation of site-spec costs'!$B119,'Capex forecast'!$S$9:$S$223,'Allocation of site-spec costs'!$D119,'Capex forecast'!$Q$9:$Q$223,"Customer Connection")</f>
        <v>0</v>
      </c>
      <c r="O119" s="32">
        <f>SUMIFS('Capex forecast'!N$9:N$223,'Capex forecast'!$T$9:$T$223,'Allocation of site-spec costs'!$B119,'Capex forecast'!$S$9:$S$223,'Allocation of site-spec costs'!$D119,'Capex forecast'!$Q$9:$Q$223,"Customer Connection")</f>
        <v>0</v>
      </c>
      <c r="Q119" s="45" t="s">
        <v>127</v>
      </c>
      <c r="R119" s="6" t="str">
        <f>INDEX('Demand forecast'!$M$9:$M$5832,MATCH($Q119,'Demand forecast'!$B$9:$B$5832,0))</f>
        <v>No</v>
      </c>
      <c r="S119" s="6" t="str">
        <f>IF(COUNTIF($Q$93:Q119,$B119) = 1, "LV", IF(COUNTIF($Q$93:Q119,$B119) = 2, "HV", "ST"))</f>
        <v>LV</v>
      </c>
      <c r="T119" s="6" t="str">
        <f>INDEX('Demand forecast and growth rate'!$E$7:$E$273,MATCH($Q119,'Demand forecast and growth rate'!$B$7:$B$273,0))</f>
        <v>Small growth</v>
      </c>
      <c r="U119" s="32">
        <f>SUMIFS('Capex forecast'!E$9:E$223,'Capex forecast'!$T$9:$T$223,$Q119,'Capex forecast'!$S$9:$S$223,$S119,'Capex forecast'!$Q$9:$Q$223,"Augex")</f>
        <v>0</v>
      </c>
      <c r="V119" s="32">
        <f>SUMIFS('Capex forecast'!F$9:F$223,'Capex forecast'!$T$9:$T$223,$Q119,'Capex forecast'!$S$9:$S$223,$S119,'Capex forecast'!$Q$9:$Q$223,"Augex")</f>
        <v>0</v>
      </c>
      <c r="W119" s="32">
        <f>SUMIFS('Capex forecast'!G$9:G$223,'Capex forecast'!$T$9:$T$223,$Q119,'Capex forecast'!$S$9:$S$223,$S119,'Capex forecast'!$Q$9:$Q$223,"Augex")</f>
        <v>0</v>
      </c>
      <c r="X119" s="32">
        <f>SUMIFS('Capex forecast'!H$9:H$223,'Capex forecast'!$T$9:$T$223,$Q119,'Capex forecast'!$S$9:$S$223,$S119,'Capex forecast'!$Q$9:$Q$223,"Augex")</f>
        <v>0</v>
      </c>
      <c r="Y119" s="32">
        <f>SUMIFS('Capex forecast'!I$9:I$223,'Capex forecast'!$T$9:$T$223,$Q119,'Capex forecast'!$S$9:$S$223,$S119,'Capex forecast'!$Q$9:$Q$223,"Augex")</f>
        <v>0</v>
      </c>
      <c r="Z119" s="32">
        <f>SUMIFS('Capex forecast'!J$9:J$223,'Capex forecast'!$T$9:$T$223,$Q119,'Capex forecast'!$S$9:$S$223,$S119,'Capex forecast'!$Q$9:$Q$223,"Augex")</f>
        <v>0</v>
      </c>
      <c r="AA119" s="32">
        <f>SUMIFS('Capex forecast'!K$9:K$223,'Capex forecast'!$T$9:$T$223,$Q119,'Capex forecast'!$S$9:$S$223,$S119,'Capex forecast'!$Q$9:$Q$223,"Augex")</f>
        <v>0</v>
      </c>
      <c r="AB119" s="32">
        <f>SUMIFS('Capex forecast'!L$9:L$223,'Capex forecast'!$T$9:$T$223,$Q119,'Capex forecast'!$S$9:$S$223,$S119,'Capex forecast'!$Q$9:$Q$223,"Augex")</f>
        <v>0</v>
      </c>
      <c r="AC119" s="32">
        <f>SUMIFS('Capex forecast'!M$9:M$223,'Capex forecast'!$T$9:$T$223,$Q119,'Capex forecast'!$S$9:$S$223,$S119,'Capex forecast'!$Q$9:$Q$223,"Augex")</f>
        <v>0</v>
      </c>
      <c r="AD119" s="32">
        <f>SUMIFS('Capex forecast'!N$9:N$223,'Capex forecast'!$T$9:$T$223,$Q119,'Capex forecast'!$S$9:$S$223,$S119,'Capex forecast'!$Q$9:$Q$223,"Augex")</f>
        <v>0</v>
      </c>
      <c r="AF119" s="45" t="s">
        <v>127</v>
      </c>
      <c r="AG119" s="6" t="str">
        <f>INDEX('Demand forecast'!$M$9:$M$5832,MATCH($Q119,'Demand forecast'!$B$9:$B$5832,0))</f>
        <v>No</v>
      </c>
      <c r="AH119" s="6" t="str">
        <f>IF(COUNTIF($AF$93:AF119,$B119) = 1, "LV", IF(COUNTIF($AF$93:AF119,$B119) = 2, "HV", "ST"))</f>
        <v>LV</v>
      </c>
      <c r="AI119" s="6" t="str">
        <f>INDEX('Demand forecast and growth rate'!$E$7:$E$273,MATCH($Q119,'Demand forecast and growth rate'!$B$7:$B$273,0))</f>
        <v>Small growth</v>
      </c>
      <c r="AJ119" s="47">
        <f>SUMIFS('Capex forecast'!E$9:E$223,'Capex forecast'!$T$9:$T$223,$AF119,'Capex forecast'!$S$9:$S$223,$AH119,'Capex forecast'!$Q$9:$Q$223,"Repex")</f>
        <v>0</v>
      </c>
      <c r="AK119" s="47">
        <f>SUMIFS('Capex forecast'!F$9:F$223,'Capex forecast'!$T$9:$T$223,$AF119,'Capex forecast'!$S$9:$S$223,$AH119,'Capex forecast'!$Q$9:$Q$223,"Repex")</f>
        <v>0</v>
      </c>
      <c r="AL119" s="47">
        <f>SUMIFS('Capex forecast'!G$9:G$223,'Capex forecast'!$T$9:$T$223,$AF119,'Capex forecast'!$S$9:$S$223,$AH119,'Capex forecast'!$Q$9:$Q$223,"Repex")</f>
        <v>0</v>
      </c>
      <c r="AM119" s="47">
        <f>SUMIFS('Capex forecast'!H$9:H$223,'Capex forecast'!$T$9:$T$223,$AF119,'Capex forecast'!$S$9:$S$223,$AH119,'Capex forecast'!$Q$9:$Q$223,"Repex")</f>
        <v>0</v>
      </c>
      <c r="AN119" s="47">
        <f>SUMIFS('Capex forecast'!I$9:I$223,'Capex forecast'!$T$9:$T$223,$AF119,'Capex forecast'!$S$9:$S$223,$AH119,'Capex forecast'!$Q$9:$Q$223,"Repex")</f>
        <v>0</v>
      </c>
      <c r="AO119" s="47">
        <f>SUMIFS('Capex forecast'!J$9:J$223,'Capex forecast'!$T$9:$T$223,$AF119,'Capex forecast'!$S$9:$S$223,$AH119,'Capex forecast'!$Q$9:$Q$223,"Repex")</f>
        <v>0</v>
      </c>
      <c r="AP119" s="47">
        <f>SUMIFS('Capex forecast'!K$9:K$223,'Capex forecast'!$T$9:$T$223,$AF119,'Capex forecast'!$S$9:$S$223,$AH119,'Capex forecast'!$Q$9:$Q$223,"Repex")</f>
        <v>0</v>
      </c>
      <c r="AQ119" s="47">
        <f>SUMIFS('Capex forecast'!L$9:L$223,'Capex forecast'!$T$9:$T$223,$AF119,'Capex forecast'!$S$9:$S$223,$AH119,'Capex forecast'!$Q$9:$Q$223,"Repex")</f>
        <v>0</v>
      </c>
      <c r="AR119" s="47">
        <f>SUMIFS('Capex forecast'!M$9:M$223,'Capex forecast'!$T$9:$T$223,$AF119,'Capex forecast'!$S$9:$S$223,$AH119,'Capex forecast'!$Q$9:$Q$223,"Repex")</f>
        <v>0</v>
      </c>
      <c r="AS119" s="47">
        <f>SUMIFS('Capex forecast'!N$9:N$223,'Capex forecast'!$T$9:$T$223,$AF119,'Capex forecast'!$S$9:$S$223,$AH119,'Capex forecast'!$Q$9:$Q$223,"Repex")</f>
        <v>0</v>
      </c>
    </row>
    <row r="120" spans="1:45" ht="15">
      <c r="B120" s="45" t="s">
        <v>253</v>
      </c>
      <c r="C120" s="6" t="str">
        <f>INDEX('Demand forecast'!$M$9:$M$5832,MATCH($B120,'Demand forecast'!$B$9:$B$5832,0))</f>
        <v>Yes</v>
      </c>
      <c r="D120" s="6" t="str">
        <f>IF(COUNTIF($B$93:B120,$B120) = 1, "LV", IF(COUNTIF($B$93:B120,$B120) = 2, "HV", "ST"))</f>
        <v>LV</v>
      </c>
      <c r="E120" s="6" t="str">
        <f>INDEX('Demand forecast and growth rate'!$E$7:$E$273,MATCH($B120,'Demand forecast and growth rate'!$B$7:$B$273,0))</f>
        <v>Steady/falling</v>
      </c>
      <c r="F120" s="32">
        <f>SUMIFS('Capex forecast'!E$9:E$223,'Capex forecast'!$T$9:$T$223,'Allocation of site-spec costs'!$B120,'Capex forecast'!$S$9:$S$223,'Allocation of site-spec costs'!$D120,'Capex forecast'!$Q$9:$Q$223,"Customer Connection")</f>
        <v>0</v>
      </c>
      <c r="G120" s="32">
        <f>SUMIFS('Capex forecast'!F$9:F$223,'Capex forecast'!$T$9:$T$223,'Allocation of site-spec costs'!$B120,'Capex forecast'!$S$9:$S$223,'Allocation of site-spec costs'!$D120,'Capex forecast'!$Q$9:$Q$223,"Customer Connection")</f>
        <v>0</v>
      </c>
      <c r="H120" s="32">
        <f>SUMIFS('Capex forecast'!G$9:G$223,'Capex forecast'!$T$9:$T$223,'Allocation of site-spec costs'!$B120,'Capex forecast'!$S$9:$S$223,'Allocation of site-spec costs'!$D120,'Capex forecast'!$Q$9:$Q$223,"Customer Connection")</f>
        <v>0</v>
      </c>
      <c r="I120" s="32">
        <f>SUMIFS('Capex forecast'!H$9:H$223,'Capex forecast'!$T$9:$T$223,'Allocation of site-spec costs'!$B120,'Capex forecast'!$S$9:$S$223,'Allocation of site-spec costs'!$D120,'Capex forecast'!$Q$9:$Q$223,"Customer Connection")</f>
        <v>0</v>
      </c>
      <c r="J120" s="32">
        <f>SUMIFS('Capex forecast'!I$9:I$223,'Capex forecast'!$T$9:$T$223,'Allocation of site-spec costs'!$B120,'Capex forecast'!$S$9:$S$223,'Allocation of site-spec costs'!$D120,'Capex forecast'!$Q$9:$Q$223,"Customer Connection")</f>
        <v>0</v>
      </c>
      <c r="K120" s="32">
        <f>SUMIFS('Capex forecast'!J$9:J$223,'Capex forecast'!$T$9:$T$223,'Allocation of site-spec costs'!$B120,'Capex forecast'!$S$9:$S$223,'Allocation of site-spec costs'!$D120,'Capex forecast'!$Q$9:$Q$223,"Customer Connection")</f>
        <v>0</v>
      </c>
      <c r="L120" s="32">
        <f>SUMIFS('Capex forecast'!K$9:K$223,'Capex forecast'!$T$9:$T$223,'Allocation of site-spec costs'!$B120,'Capex forecast'!$S$9:$S$223,'Allocation of site-spec costs'!$D120,'Capex forecast'!$Q$9:$Q$223,"Customer Connection")</f>
        <v>0</v>
      </c>
      <c r="M120" s="32">
        <f>SUMIFS('Capex forecast'!L$9:L$223,'Capex forecast'!$T$9:$T$223,'Allocation of site-spec costs'!$B120,'Capex forecast'!$S$9:$S$223,'Allocation of site-spec costs'!$D120,'Capex forecast'!$Q$9:$Q$223,"Customer Connection")</f>
        <v>0</v>
      </c>
      <c r="N120" s="32">
        <f>SUMIFS('Capex forecast'!M$9:M$223,'Capex forecast'!$T$9:$T$223,'Allocation of site-spec costs'!$B120,'Capex forecast'!$S$9:$S$223,'Allocation of site-spec costs'!$D120,'Capex forecast'!$Q$9:$Q$223,"Customer Connection")</f>
        <v>0</v>
      </c>
      <c r="O120" s="32">
        <f>SUMIFS('Capex forecast'!N$9:N$223,'Capex forecast'!$T$9:$T$223,'Allocation of site-spec costs'!$B120,'Capex forecast'!$S$9:$S$223,'Allocation of site-spec costs'!$D120,'Capex forecast'!$Q$9:$Q$223,"Customer Connection")</f>
        <v>0</v>
      </c>
      <c r="Q120" s="45" t="s">
        <v>253</v>
      </c>
      <c r="R120" s="6" t="str">
        <f>INDEX('Demand forecast'!$M$9:$M$5832,MATCH($Q120,'Demand forecast'!$B$9:$B$5832,0))</f>
        <v>Yes</v>
      </c>
      <c r="S120" s="6" t="str">
        <f>IF(COUNTIF($Q$93:Q120,$B120) = 1, "LV", IF(COUNTIF($Q$93:Q120,$B120) = 2, "HV", "ST"))</f>
        <v>LV</v>
      </c>
      <c r="T120" s="6" t="str">
        <f>INDEX('Demand forecast and growth rate'!$E$7:$E$273,MATCH($Q120,'Demand forecast and growth rate'!$B$7:$B$273,0))</f>
        <v>Steady/falling</v>
      </c>
      <c r="U120" s="32">
        <f>SUMIFS('Capex forecast'!E$9:E$223,'Capex forecast'!$T$9:$T$223,$Q120,'Capex forecast'!$S$9:$S$223,$S120,'Capex forecast'!$Q$9:$Q$223,"Augex")</f>
        <v>0</v>
      </c>
      <c r="V120" s="32">
        <f>SUMIFS('Capex forecast'!F$9:F$223,'Capex forecast'!$T$9:$T$223,$Q120,'Capex forecast'!$S$9:$S$223,$S120,'Capex forecast'!$Q$9:$Q$223,"Augex")</f>
        <v>0</v>
      </c>
      <c r="W120" s="32">
        <f>SUMIFS('Capex forecast'!G$9:G$223,'Capex forecast'!$T$9:$T$223,$Q120,'Capex forecast'!$S$9:$S$223,$S120,'Capex forecast'!$Q$9:$Q$223,"Augex")</f>
        <v>0</v>
      </c>
      <c r="X120" s="32">
        <f>SUMIFS('Capex forecast'!H$9:H$223,'Capex forecast'!$T$9:$T$223,$Q120,'Capex forecast'!$S$9:$S$223,$S120,'Capex forecast'!$Q$9:$Q$223,"Augex")</f>
        <v>0</v>
      </c>
      <c r="Y120" s="32">
        <f>SUMIFS('Capex forecast'!I$9:I$223,'Capex forecast'!$T$9:$T$223,$Q120,'Capex forecast'!$S$9:$S$223,$S120,'Capex forecast'!$Q$9:$Q$223,"Augex")</f>
        <v>0</v>
      </c>
      <c r="Z120" s="32">
        <f>SUMIFS('Capex forecast'!J$9:J$223,'Capex forecast'!$T$9:$T$223,$Q120,'Capex forecast'!$S$9:$S$223,$S120,'Capex forecast'!$Q$9:$Q$223,"Augex")</f>
        <v>0</v>
      </c>
      <c r="AA120" s="32">
        <f>SUMIFS('Capex forecast'!K$9:K$223,'Capex forecast'!$T$9:$T$223,$Q120,'Capex forecast'!$S$9:$S$223,$S120,'Capex forecast'!$Q$9:$Q$223,"Augex")</f>
        <v>0</v>
      </c>
      <c r="AB120" s="32">
        <f>SUMIFS('Capex forecast'!L$9:L$223,'Capex forecast'!$T$9:$T$223,$Q120,'Capex forecast'!$S$9:$S$223,$S120,'Capex forecast'!$Q$9:$Q$223,"Augex")</f>
        <v>0</v>
      </c>
      <c r="AC120" s="32">
        <f>SUMIFS('Capex forecast'!M$9:M$223,'Capex forecast'!$T$9:$T$223,$Q120,'Capex forecast'!$S$9:$S$223,$S120,'Capex forecast'!$Q$9:$Q$223,"Augex")</f>
        <v>0</v>
      </c>
      <c r="AD120" s="32">
        <f>SUMIFS('Capex forecast'!N$9:N$223,'Capex forecast'!$T$9:$T$223,$Q120,'Capex forecast'!$S$9:$S$223,$S120,'Capex forecast'!$Q$9:$Q$223,"Augex")</f>
        <v>0</v>
      </c>
      <c r="AF120" s="45" t="s">
        <v>253</v>
      </c>
      <c r="AG120" s="6" t="str">
        <f>INDEX('Demand forecast'!$M$9:$M$5832,MATCH($Q120,'Demand forecast'!$B$9:$B$5832,0))</f>
        <v>Yes</v>
      </c>
      <c r="AH120" s="6" t="str">
        <f>IF(COUNTIF($AF$93:AF120,$B120) = 1, "LV", IF(COUNTIF($AF$93:AF120,$B120) = 2, "HV", "ST"))</f>
        <v>LV</v>
      </c>
      <c r="AI120" s="6" t="str">
        <f>INDEX('Demand forecast and growth rate'!$E$7:$E$273,MATCH($Q120,'Demand forecast and growth rate'!$B$7:$B$273,0))</f>
        <v>Steady/falling</v>
      </c>
      <c r="AJ120" s="47">
        <f>SUMIFS('Capex forecast'!E$9:E$223,'Capex forecast'!$T$9:$T$223,$AF120,'Capex forecast'!$S$9:$S$223,$AH120,'Capex forecast'!$Q$9:$Q$223,"Repex")</f>
        <v>0</v>
      </c>
      <c r="AK120" s="47">
        <f>SUMIFS('Capex forecast'!F$9:F$223,'Capex forecast'!$T$9:$T$223,$AF120,'Capex forecast'!$S$9:$S$223,$AH120,'Capex forecast'!$Q$9:$Q$223,"Repex")</f>
        <v>0</v>
      </c>
      <c r="AL120" s="47">
        <f>SUMIFS('Capex forecast'!G$9:G$223,'Capex forecast'!$T$9:$T$223,$AF120,'Capex forecast'!$S$9:$S$223,$AH120,'Capex forecast'!$Q$9:$Q$223,"Repex")</f>
        <v>0</v>
      </c>
      <c r="AM120" s="47">
        <f>SUMIFS('Capex forecast'!H$9:H$223,'Capex forecast'!$T$9:$T$223,$AF120,'Capex forecast'!$S$9:$S$223,$AH120,'Capex forecast'!$Q$9:$Q$223,"Repex")</f>
        <v>0</v>
      </c>
      <c r="AN120" s="47">
        <f>SUMIFS('Capex forecast'!I$9:I$223,'Capex forecast'!$T$9:$T$223,$AF120,'Capex forecast'!$S$9:$S$223,$AH120,'Capex forecast'!$Q$9:$Q$223,"Repex")</f>
        <v>0</v>
      </c>
      <c r="AO120" s="47">
        <f>SUMIFS('Capex forecast'!J$9:J$223,'Capex forecast'!$T$9:$T$223,$AF120,'Capex forecast'!$S$9:$S$223,$AH120,'Capex forecast'!$Q$9:$Q$223,"Repex")</f>
        <v>0</v>
      </c>
      <c r="AP120" s="47">
        <f>SUMIFS('Capex forecast'!K$9:K$223,'Capex forecast'!$T$9:$T$223,$AF120,'Capex forecast'!$S$9:$S$223,$AH120,'Capex forecast'!$Q$9:$Q$223,"Repex")</f>
        <v>0</v>
      </c>
      <c r="AQ120" s="47">
        <f>SUMIFS('Capex forecast'!L$9:L$223,'Capex forecast'!$T$9:$T$223,$AF120,'Capex forecast'!$S$9:$S$223,$AH120,'Capex forecast'!$Q$9:$Q$223,"Repex")</f>
        <v>0</v>
      </c>
      <c r="AR120" s="47">
        <f>SUMIFS('Capex forecast'!M$9:M$223,'Capex forecast'!$T$9:$T$223,$AF120,'Capex forecast'!$S$9:$S$223,$AH120,'Capex forecast'!$Q$9:$Q$223,"Repex")</f>
        <v>0</v>
      </c>
      <c r="AS120" s="47">
        <f>SUMIFS('Capex forecast'!N$9:N$223,'Capex forecast'!$T$9:$T$223,$AF120,'Capex forecast'!$S$9:$S$223,$AH120,'Capex forecast'!$Q$9:$Q$223,"Repex")</f>
        <v>0</v>
      </c>
    </row>
    <row r="121" spans="1:45" ht="15">
      <c r="B121" s="45" t="s">
        <v>228</v>
      </c>
      <c r="C121" s="6" t="str">
        <f>INDEX('Demand forecast'!$M$9:$M$5832,MATCH($B121,'Demand forecast'!$B$9:$B$5832,0))</f>
        <v>Yes</v>
      </c>
      <c r="D121" s="6" t="str">
        <f>IF(COUNTIF($B$93:B121,$B121) = 1, "LV", IF(COUNTIF($B$93:B121,$B121) = 2, "HV", "ST"))</f>
        <v>LV</v>
      </c>
      <c r="E121" s="6" t="str">
        <f>INDEX('Demand forecast and growth rate'!$E$7:$E$273,MATCH($B121,'Demand forecast and growth rate'!$B$7:$B$273,0))</f>
        <v>Steady/falling</v>
      </c>
      <c r="F121" s="32">
        <f>SUMIFS('Capex forecast'!E$9:E$223,'Capex forecast'!$T$9:$T$223,'Allocation of site-spec costs'!$B121,'Capex forecast'!$S$9:$S$223,'Allocation of site-spec costs'!$D121,'Capex forecast'!$Q$9:$Q$223,"Customer Connection")</f>
        <v>0</v>
      </c>
      <c r="G121" s="32">
        <f>SUMIFS('Capex forecast'!F$9:F$223,'Capex forecast'!$T$9:$T$223,'Allocation of site-spec costs'!$B121,'Capex forecast'!$S$9:$S$223,'Allocation of site-spec costs'!$D121,'Capex forecast'!$Q$9:$Q$223,"Customer Connection")</f>
        <v>0</v>
      </c>
      <c r="H121" s="32">
        <f>SUMIFS('Capex forecast'!G$9:G$223,'Capex forecast'!$T$9:$T$223,'Allocation of site-spec costs'!$B121,'Capex forecast'!$S$9:$S$223,'Allocation of site-spec costs'!$D121,'Capex forecast'!$Q$9:$Q$223,"Customer Connection")</f>
        <v>0</v>
      </c>
      <c r="I121" s="32">
        <f>SUMIFS('Capex forecast'!H$9:H$223,'Capex forecast'!$T$9:$T$223,'Allocation of site-spec costs'!$B121,'Capex forecast'!$S$9:$S$223,'Allocation of site-spec costs'!$D121,'Capex forecast'!$Q$9:$Q$223,"Customer Connection")</f>
        <v>0</v>
      </c>
      <c r="J121" s="32">
        <f>SUMIFS('Capex forecast'!I$9:I$223,'Capex forecast'!$T$9:$T$223,'Allocation of site-spec costs'!$B121,'Capex forecast'!$S$9:$S$223,'Allocation of site-spec costs'!$D121,'Capex forecast'!$Q$9:$Q$223,"Customer Connection")</f>
        <v>0</v>
      </c>
      <c r="K121" s="32">
        <f>SUMIFS('Capex forecast'!J$9:J$223,'Capex forecast'!$T$9:$T$223,'Allocation of site-spec costs'!$B121,'Capex forecast'!$S$9:$S$223,'Allocation of site-spec costs'!$D121,'Capex forecast'!$Q$9:$Q$223,"Customer Connection")</f>
        <v>0</v>
      </c>
      <c r="L121" s="32">
        <f>SUMIFS('Capex forecast'!K$9:K$223,'Capex forecast'!$T$9:$T$223,'Allocation of site-spec costs'!$B121,'Capex forecast'!$S$9:$S$223,'Allocation of site-spec costs'!$D121,'Capex forecast'!$Q$9:$Q$223,"Customer Connection")</f>
        <v>0</v>
      </c>
      <c r="M121" s="32">
        <f>SUMIFS('Capex forecast'!L$9:L$223,'Capex forecast'!$T$9:$T$223,'Allocation of site-spec costs'!$B121,'Capex forecast'!$S$9:$S$223,'Allocation of site-spec costs'!$D121,'Capex forecast'!$Q$9:$Q$223,"Customer Connection")</f>
        <v>0</v>
      </c>
      <c r="N121" s="32">
        <f>SUMIFS('Capex forecast'!M$9:M$223,'Capex forecast'!$T$9:$T$223,'Allocation of site-spec costs'!$B121,'Capex forecast'!$S$9:$S$223,'Allocation of site-spec costs'!$D121,'Capex forecast'!$Q$9:$Q$223,"Customer Connection")</f>
        <v>0</v>
      </c>
      <c r="O121" s="32">
        <f>SUMIFS('Capex forecast'!N$9:N$223,'Capex forecast'!$T$9:$T$223,'Allocation of site-spec costs'!$B121,'Capex forecast'!$S$9:$S$223,'Allocation of site-spec costs'!$D121,'Capex forecast'!$Q$9:$Q$223,"Customer Connection")</f>
        <v>0</v>
      </c>
      <c r="Q121" s="45" t="s">
        <v>228</v>
      </c>
      <c r="R121" s="6" t="str">
        <f>INDEX('Demand forecast'!$M$9:$M$5832,MATCH($Q121,'Demand forecast'!$B$9:$B$5832,0))</f>
        <v>Yes</v>
      </c>
      <c r="S121" s="6" t="str">
        <f>IF(COUNTIF($Q$93:Q121,$B121) = 1, "LV", IF(COUNTIF($Q$93:Q121,$B121) = 2, "HV", "ST"))</f>
        <v>LV</v>
      </c>
      <c r="T121" s="6" t="str">
        <f>INDEX('Demand forecast and growth rate'!$E$7:$E$273,MATCH($Q121,'Demand forecast and growth rate'!$B$7:$B$273,0))</f>
        <v>Steady/falling</v>
      </c>
      <c r="U121" s="32">
        <f>SUMIFS('Capex forecast'!E$9:E$223,'Capex forecast'!$T$9:$T$223,$Q121,'Capex forecast'!$S$9:$S$223,$S121,'Capex forecast'!$Q$9:$Q$223,"Augex")</f>
        <v>0</v>
      </c>
      <c r="V121" s="32">
        <f>SUMIFS('Capex forecast'!F$9:F$223,'Capex forecast'!$T$9:$T$223,$Q121,'Capex forecast'!$S$9:$S$223,$S121,'Capex forecast'!$Q$9:$Q$223,"Augex")</f>
        <v>0</v>
      </c>
      <c r="W121" s="32">
        <f>SUMIFS('Capex forecast'!G$9:G$223,'Capex forecast'!$T$9:$T$223,$Q121,'Capex forecast'!$S$9:$S$223,$S121,'Capex forecast'!$Q$9:$Q$223,"Augex")</f>
        <v>0</v>
      </c>
      <c r="X121" s="32">
        <f>SUMIFS('Capex forecast'!H$9:H$223,'Capex forecast'!$T$9:$T$223,$Q121,'Capex forecast'!$S$9:$S$223,$S121,'Capex forecast'!$Q$9:$Q$223,"Augex")</f>
        <v>0</v>
      </c>
      <c r="Y121" s="32">
        <f>SUMIFS('Capex forecast'!I$9:I$223,'Capex forecast'!$T$9:$T$223,$Q121,'Capex forecast'!$S$9:$S$223,$S121,'Capex forecast'!$Q$9:$Q$223,"Augex")</f>
        <v>0</v>
      </c>
      <c r="Z121" s="32">
        <f>SUMIFS('Capex forecast'!J$9:J$223,'Capex forecast'!$T$9:$T$223,$Q121,'Capex forecast'!$S$9:$S$223,$S121,'Capex forecast'!$Q$9:$Q$223,"Augex")</f>
        <v>0</v>
      </c>
      <c r="AA121" s="32">
        <f>SUMIFS('Capex forecast'!K$9:K$223,'Capex forecast'!$T$9:$T$223,$Q121,'Capex forecast'!$S$9:$S$223,$S121,'Capex forecast'!$Q$9:$Q$223,"Augex")</f>
        <v>0</v>
      </c>
      <c r="AB121" s="32">
        <f>SUMIFS('Capex forecast'!L$9:L$223,'Capex forecast'!$T$9:$T$223,$Q121,'Capex forecast'!$S$9:$S$223,$S121,'Capex forecast'!$Q$9:$Q$223,"Augex")</f>
        <v>0</v>
      </c>
      <c r="AC121" s="32">
        <f>SUMIFS('Capex forecast'!M$9:M$223,'Capex forecast'!$T$9:$T$223,$Q121,'Capex forecast'!$S$9:$S$223,$S121,'Capex forecast'!$Q$9:$Q$223,"Augex")</f>
        <v>0</v>
      </c>
      <c r="AD121" s="32">
        <f>SUMIFS('Capex forecast'!N$9:N$223,'Capex forecast'!$T$9:$T$223,$Q121,'Capex forecast'!$S$9:$S$223,$S121,'Capex forecast'!$Q$9:$Q$223,"Augex")</f>
        <v>0</v>
      </c>
      <c r="AF121" s="45" t="s">
        <v>228</v>
      </c>
      <c r="AG121" s="6" t="str">
        <f>INDEX('Demand forecast'!$M$9:$M$5832,MATCH($Q121,'Demand forecast'!$B$9:$B$5832,0))</f>
        <v>Yes</v>
      </c>
      <c r="AH121" s="6" t="str">
        <f>IF(COUNTIF($AF$93:AF121,$B121) = 1, "LV", IF(COUNTIF($AF$93:AF121,$B121) = 2, "HV", "ST"))</f>
        <v>LV</v>
      </c>
      <c r="AI121" s="6" t="str">
        <f>INDEX('Demand forecast and growth rate'!$E$7:$E$273,MATCH($Q121,'Demand forecast and growth rate'!$B$7:$B$273,0))</f>
        <v>Steady/falling</v>
      </c>
      <c r="AJ121" s="47">
        <f>SUMIFS('Capex forecast'!E$9:E$223,'Capex forecast'!$T$9:$T$223,$AF121,'Capex forecast'!$S$9:$S$223,$AH121,'Capex forecast'!$Q$9:$Q$223,"Repex")</f>
        <v>0</v>
      </c>
      <c r="AK121" s="47">
        <f>SUMIFS('Capex forecast'!F$9:F$223,'Capex forecast'!$T$9:$T$223,$AF121,'Capex forecast'!$S$9:$S$223,$AH121,'Capex forecast'!$Q$9:$Q$223,"Repex")</f>
        <v>0</v>
      </c>
      <c r="AL121" s="47">
        <f>SUMIFS('Capex forecast'!G$9:G$223,'Capex forecast'!$T$9:$T$223,$AF121,'Capex forecast'!$S$9:$S$223,$AH121,'Capex forecast'!$Q$9:$Q$223,"Repex")</f>
        <v>0</v>
      </c>
      <c r="AM121" s="47">
        <f>SUMIFS('Capex forecast'!H$9:H$223,'Capex forecast'!$T$9:$T$223,$AF121,'Capex forecast'!$S$9:$S$223,$AH121,'Capex forecast'!$Q$9:$Q$223,"Repex")</f>
        <v>0</v>
      </c>
      <c r="AN121" s="47">
        <f>SUMIFS('Capex forecast'!I$9:I$223,'Capex forecast'!$T$9:$T$223,$AF121,'Capex forecast'!$S$9:$S$223,$AH121,'Capex forecast'!$Q$9:$Q$223,"Repex")</f>
        <v>0</v>
      </c>
      <c r="AO121" s="47">
        <f>SUMIFS('Capex forecast'!J$9:J$223,'Capex forecast'!$T$9:$T$223,$AF121,'Capex forecast'!$S$9:$S$223,$AH121,'Capex forecast'!$Q$9:$Q$223,"Repex")</f>
        <v>0</v>
      </c>
      <c r="AP121" s="47">
        <f>SUMIFS('Capex forecast'!K$9:K$223,'Capex forecast'!$T$9:$T$223,$AF121,'Capex forecast'!$S$9:$S$223,$AH121,'Capex forecast'!$Q$9:$Q$223,"Repex")</f>
        <v>0</v>
      </c>
      <c r="AQ121" s="47">
        <f>SUMIFS('Capex forecast'!L$9:L$223,'Capex forecast'!$T$9:$T$223,$AF121,'Capex forecast'!$S$9:$S$223,$AH121,'Capex forecast'!$Q$9:$Q$223,"Repex")</f>
        <v>0</v>
      </c>
      <c r="AR121" s="47">
        <f>SUMIFS('Capex forecast'!M$9:M$223,'Capex forecast'!$T$9:$T$223,$AF121,'Capex forecast'!$S$9:$S$223,$AH121,'Capex forecast'!$Q$9:$Q$223,"Repex")</f>
        <v>0</v>
      </c>
      <c r="AS121" s="47">
        <f>SUMIFS('Capex forecast'!N$9:N$223,'Capex forecast'!$T$9:$T$223,$AF121,'Capex forecast'!$S$9:$S$223,$AH121,'Capex forecast'!$Q$9:$Q$223,"Repex")</f>
        <v>0</v>
      </c>
    </row>
    <row r="122" spans="1:45" ht="15">
      <c r="B122" s="45" t="s">
        <v>88</v>
      </c>
      <c r="C122" s="6" t="str">
        <f>INDEX('Demand forecast'!$M$9:$M$5832,MATCH($B122,'Demand forecast'!$B$9:$B$5832,0))</f>
        <v>No</v>
      </c>
      <c r="D122" s="6" t="str">
        <f>IF(COUNTIF($B$93:B122,$B122) = 1, "LV", IF(COUNTIF($B$93:B122,$B122) = 2, "HV", "ST"))</f>
        <v>LV</v>
      </c>
      <c r="E122" s="6" t="str">
        <f>INDEX('Demand forecast and growth rate'!$E$7:$E$273,MATCH($B122,'Demand forecast and growth rate'!$B$7:$B$273,0))</f>
        <v>High growth</v>
      </c>
      <c r="F122" s="32">
        <f>SUMIFS('Capex forecast'!E$9:E$223,'Capex forecast'!$T$9:$T$223,'Allocation of site-spec costs'!$B122,'Capex forecast'!$S$9:$S$223,'Allocation of site-spec costs'!$D122,'Capex forecast'!$Q$9:$Q$223,"Customer Connection")</f>
        <v>0</v>
      </c>
      <c r="G122" s="32">
        <f>SUMIFS('Capex forecast'!F$9:F$223,'Capex forecast'!$T$9:$T$223,'Allocation of site-spec costs'!$B122,'Capex forecast'!$S$9:$S$223,'Allocation of site-spec costs'!$D122,'Capex forecast'!$Q$9:$Q$223,"Customer Connection")</f>
        <v>0</v>
      </c>
      <c r="H122" s="32">
        <f>SUMIFS('Capex forecast'!G$9:G$223,'Capex forecast'!$T$9:$T$223,'Allocation of site-spec costs'!$B122,'Capex forecast'!$S$9:$S$223,'Allocation of site-spec costs'!$D122,'Capex forecast'!$Q$9:$Q$223,"Customer Connection")</f>
        <v>0</v>
      </c>
      <c r="I122" s="32">
        <f>SUMIFS('Capex forecast'!H$9:H$223,'Capex forecast'!$T$9:$T$223,'Allocation of site-spec costs'!$B122,'Capex forecast'!$S$9:$S$223,'Allocation of site-spec costs'!$D122,'Capex forecast'!$Q$9:$Q$223,"Customer Connection")</f>
        <v>0</v>
      </c>
      <c r="J122" s="32">
        <f>SUMIFS('Capex forecast'!I$9:I$223,'Capex forecast'!$T$9:$T$223,'Allocation of site-spec costs'!$B122,'Capex forecast'!$S$9:$S$223,'Allocation of site-spec costs'!$D122,'Capex forecast'!$Q$9:$Q$223,"Customer Connection")</f>
        <v>0</v>
      </c>
      <c r="K122" s="32">
        <f>SUMIFS('Capex forecast'!J$9:J$223,'Capex forecast'!$T$9:$T$223,'Allocation of site-spec costs'!$B122,'Capex forecast'!$S$9:$S$223,'Allocation of site-spec costs'!$D122,'Capex forecast'!$Q$9:$Q$223,"Customer Connection")</f>
        <v>0</v>
      </c>
      <c r="L122" s="32">
        <f>SUMIFS('Capex forecast'!K$9:K$223,'Capex forecast'!$T$9:$T$223,'Allocation of site-spec costs'!$B122,'Capex forecast'!$S$9:$S$223,'Allocation of site-spec costs'!$D122,'Capex forecast'!$Q$9:$Q$223,"Customer Connection")</f>
        <v>0</v>
      </c>
      <c r="M122" s="32">
        <f>SUMIFS('Capex forecast'!L$9:L$223,'Capex forecast'!$T$9:$T$223,'Allocation of site-spec costs'!$B122,'Capex forecast'!$S$9:$S$223,'Allocation of site-spec costs'!$D122,'Capex forecast'!$Q$9:$Q$223,"Customer Connection")</f>
        <v>0</v>
      </c>
      <c r="N122" s="32">
        <f>SUMIFS('Capex forecast'!M$9:M$223,'Capex forecast'!$T$9:$T$223,'Allocation of site-spec costs'!$B122,'Capex forecast'!$S$9:$S$223,'Allocation of site-spec costs'!$D122,'Capex forecast'!$Q$9:$Q$223,"Customer Connection")</f>
        <v>0</v>
      </c>
      <c r="O122" s="32">
        <f>SUMIFS('Capex forecast'!N$9:N$223,'Capex forecast'!$T$9:$T$223,'Allocation of site-spec costs'!$B122,'Capex forecast'!$S$9:$S$223,'Allocation of site-spec costs'!$D122,'Capex forecast'!$Q$9:$Q$223,"Customer Connection")</f>
        <v>0</v>
      </c>
      <c r="Q122" s="45" t="s">
        <v>88</v>
      </c>
      <c r="R122" s="6" t="str">
        <f>INDEX('Demand forecast'!$M$9:$M$5832,MATCH($Q122,'Demand forecast'!$B$9:$B$5832,0))</f>
        <v>No</v>
      </c>
      <c r="S122" s="6" t="str">
        <f>IF(COUNTIF($Q$93:Q122,$B122) = 1, "LV", IF(COUNTIF($Q$93:Q122,$B122) = 2, "HV", "ST"))</f>
        <v>LV</v>
      </c>
      <c r="T122" s="6" t="str">
        <f>INDEX('Demand forecast and growth rate'!$E$7:$E$273,MATCH($Q122,'Demand forecast and growth rate'!$B$7:$B$273,0))</f>
        <v>High growth</v>
      </c>
      <c r="U122" s="32">
        <f>SUMIFS('Capex forecast'!E$9:E$223,'Capex forecast'!$T$9:$T$223,$Q122,'Capex forecast'!$S$9:$S$223,$S122,'Capex forecast'!$Q$9:$Q$223,"Augex")</f>
        <v>0</v>
      </c>
      <c r="V122" s="32">
        <f>SUMIFS('Capex forecast'!F$9:F$223,'Capex forecast'!$T$9:$T$223,$Q122,'Capex forecast'!$S$9:$S$223,$S122,'Capex forecast'!$Q$9:$Q$223,"Augex")</f>
        <v>0</v>
      </c>
      <c r="W122" s="32">
        <f>SUMIFS('Capex forecast'!G$9:G$223,'Capex forecast'!$T$9:$T$223,$Q122,'Capex forecast'!$S$9:$S$223,$S122,'Capex forecast'!$Q$9:$Q$223,"Augex")</f>
        <v>0</v>
      </c>
      <c r="X122" s="32">
        <f>SUMIFS('Capex forecast'!H$9:H$223,'Capex forecast'!$T$9:$T$223,$Q122,'Capex forecast'!$S$9:$S$223,$S122,'Capex forecast'!$Q$9:$Q$223,"Augex")</f>
        <v>0</v>
      </c>
      <c r="Y122" s="32">
        <f>SUMIFS('Capex forecast'!I$9:I$223,'Capex forecast'!$T$9:$T$223,$Q122,'Capex forecast'!$S$9:$S$223,$S122,'Capex forecast'!$Q$9:$Q$223,"Augex")</f>
        <v>0</v>
      </c>
      <c r="Z122" s="32">
        <f>SUMIFS('Capex forecast'!J$9:J$223,'Capex forecast'!$T$9:$T$223,$Q122,'Capex forecast'!$S$9:$S$223,$S122,'Capex forecast'!$Q$9:$Q$223,"Augex")</f>
        <v>0</v>
      </c>
      <c r="AA122" s="32">
        <f>SUMIFS('Capex forecast'!K$9:K$223,'Capex forecast'!$T$9:$T$223,$Q122,'Capex forecast'!$S$9:$S$223,$S122,'Capex forecast'!$Q$9:$Q$223,"Augex")</f>
        <v>0</v>
      </c>
      <c r="AB122" s="32">
        <f>SUMIFS('Capex forecast'!L$9:L$223,'Capex forecast'!$T$9:$T$223,$Q122,'Capex forecast'!$S$9:$S$223,$S122,'Capex forecast'!$Q$9:$Q$223,"Augex")</f>
        <v>0</v>
      </c>
      <c r="AC122" s="32">
        <f>SUMIFS('Capex forecast'!M$9:M$223,'Capex forecast'!$T$9:$T$223,$Q122,'Capex forecast'!$S$9:$S$223,$S122,'Capex forecast'!$Q$9:$Q$223,"Augex")</f>
        <v>0</v>
      </c>
      <c r="AD122" s="32">
        <f>SUMIFS('Capex forecast'!N$9:N$223,'Capex forecast'!$T$9:$T$223,$Q122,'Capex forecast'!$S$9:$S$223,$S122,'Capex forecast'!$Q$9:$Q$223,"Augex")</f>
        <v>0</v>
      </c>
      <c r="AF122" s="45" t="s">
        <v>88</v>
      </c>
      <c r="AG122" s="6" t="str">
        <f>INDEX('Demand forecast'!$M$9:$M$5832,MATCH($Q122,'Demand forecast'!$B$9:$B$5832,0))</f>
        <v>No</v>
      </c>
      <c r="AH122" s="6" t="str">
        <f>IF(COUNTIF($AF$93:AF122,$B122) = 1, "LV", IF(COUNTIF($AF$93:AF122,$B122) = 2, "HV", "ST"))</f>
        <v>LV</v>
      </c>
      <c r="AI122" s="6" t="str">
        <f>INDEX('Demand forecast and growth rate'!$E$7:$E$273,MATCH($Q122,'Demand forecast and growth rate'!$B$7:$B$273,0))</f>
        <v>High growth</v>
      </c>
      <c r="AJ122" s="47">
        <f>SUMIFS('Capex forecast'!E$9:E$223,'Capex forecast'!$T$9:$T$223,$AF122,'Capex forecast'!$S$9:$S$223,$AH122,'Capex forecast'!$Q$9:$Q$223,"Repex")</f>
        <v>0</v>
      </c>
      <c r="AK122" s="47">
        <f>SUMIFS('Capex forecast'!F$9:F$223,'Capex forecast'!$T$9:$T$223,$AF122,'Capex forecast'!$S$9:$S$223,$AH122,'Capex forecast'!$Q$9:$Q$223,"Repex")</f>
        <v>0</v>
      </c>
      <c r="AL122" s="47">
        <f>SUMIFS('Capex forecast'!G$9:G$223,'Capex forecast'!$T$9:$T$223,$AF122,'Capex forecast'!$S$9:$S$223,$AH122,'Capex forecast'!$Q$9:$Q$223,"Repex")</f>
        <v>0</v>
      </c>
      <c r="AM122" s="47">
        <f>SUMIFS('Capex forecast'!H$9:H$223,'Capex forecast'!$T$9:$T$223,$AF122,'Capex forecast'!$S$9:$S$223,$AH122,'Capex forecast'!$Q$9:$Q$223,"Repex")</f>
        <v>0</v>
      </c>
      <c r="AN122" s="47">
        <f>SUMIFS('Capex forecast'!I$9:I$223,'Capex forecast'!$T$9:$T$223,$AF122,'Capex forecast'!$S$9:$S$223,$AH122,'Capex forecast'!$Q$9:$Q$223,"Repex")</f>
        <v>0</v>
      </c>
      <c r="AO122" s="47">
        <f>SUMIFS('Capex forecast'!J$9:J$223,'Capex forecast'!$T$9:$T$223,$AF122,'Capex forecast'!$S$9:$S$223,$AH122,'Capex forecast'!$Q$9:$Q$223,"Repex")</f>
        <v>0</v>
      </c>
      <c r="AP122" s="47">
        <f>SUMIFS('Capex forecast'!K$9:K$223,'Capex forecast'!$T$9:$T$223,$AF122,'Capex forecast'!$S$9:$S$223,$AH122,'Capex forecast'!$Q$9:$Q$223,"Repex")</f>
        <v>0</v>
      </c>
      <c r="AQ122" s="47">
        <f>SUMIFS('Capex forecast'!L$9:L$223,'Capex forecast'!$T$9:$T$223,$AF122,'Capex forecast'!$S$9:$S$223,$AH122,'Capex forecast'!$Q$9:$Q$223,"Repex")</f>
        <v>0</v>
      </c>
      <c r="AR122" s="47">
        <f>SUMIFS('Capex forecast'!M$9:M$223,'Capex forecast'!$T$9:$T$223,$AF122,'Capex forecast'!$S$9:$S$223,$AH122,'Capex forecast'!$Q$9:$Q$223,"Repex")</f>
        <v>0</v>
      </c>
      <c r="AS122" s="47">
        <f>SUMIFS('Capex forecast'!N$9:N$223,'Capex forecast'!$T$9:$T$223,$AF122,'Capex forecast'!$S$9:$S$223,$AH122,'Capex forecast'!$Q$9:$Q$223,"Repex")</f>
        <v>0</v>
      </c>
    </row>
    <row r="123" spans="1:45" ht="15">
      <c r="B123" s="45" t="s">
        <v>132</v>
      </c>
      <c r="C123" s="6" t="str">
        <f>INDEX('Demand forecast'!$M$9:$M$5832,MATCH($B123,'Demand forecast'!$B$9:$B$5832,0))</f>
        <v>No</v>
      </c>
      <c r="D123" s="6" t="str">
        <f>IF(COUNTIF($B$93:B123,$B123) = 1, "LV", IF(COUNTIF($B$93:B123,$B123) = 2, "HV", "ST"))</f>
        <v>LV</v>
      </c>
      <c r="E123" s="6" t="str">
        <f>INDEX('Demand forecast and growth rate'!$E$7:$E$273,MATCH($B123,'Demand forecast and growth rate'!$B$7:$B$273,0))</f>
        <v>Steady/falling</v>
      </c>
      <c r="F123" s="32">
        <f>SUMIFS('Capex forecast'!E$9:E$223,'Capex forecast'!$T$9:$T$223,'Allocation of site-spec costs'!$B123,'Capex forecast'!$S$9:$S$223,'Allocation of site-spec costs'!$D123,'Capex forecast'!$Q$9:$Q$223,"Customer Connection")</f>
        <v>0</v>
      </c>
      <c r="G123" s="32">
        <f>SUMIFS('Capex forecast'!F$9:F$223,'Capex forecast'!$T$9:$T$223,'Allocation of site-spec costs'!$B123,'Capex forecast'!$S$9:$S$223,'Allocation of site-spec costs'!$D123,'Capex forecast'!$Q$9:$Q$223,"Customer Connection")</f>
        <v>0</v>
      </c>
      <c r="H123" s="32">
        <f>SUMIFS('Capex forecast'!G$9:G$223,'Capex forecast'!$T$9:$T$223,'Allocation of site-spec costs'!$B123,'Capex forecast'!$S$9:$S$223,'Allocation of site-spec costs'!$D123,'Capex forecast'!$Q$9:$Q$223,"Customer Connection")</f>
        <v>0</v>
      </c>
      <c r="I123" s="32">
        <f>SUMIFS('Capex forecast'!H$9:H$223,'Capex forecast'!$T$9:$T$223,'Allocation of site-spec costs'!$B123,'Capex forecast'!$S$9:$S$223,'Allocation of site-spec costs'!$D123,'Capex forecast'!$Q$9:$Q$223,"Customer Connection")</f>
        <v>0</v>
      </c>
      <c r="J123" s="32">
        <f>SUMIFS('Capex forecast'!I$9:I$223,'Capex forecast'!$T$9:$T$223,'Allocation of site-spec costs'!$B123,'Capex forecast'!$S$9:$S$223,'Allocation of site-spec costs'!$D123,'Capex forecast'!$Q$9:$Q$223,"Customer Connection")</f>
        <v>0</v>
      </c>
      <c r="K123" s="32">
        <f>SUMIFS('Capex forecast'!J$9:J$223,'Capex forecast'!$T$9:$T$223,'Allocation of site-spec costs'!$B123,'Capex forecast'!$S$9:$S$223,'Allocation of site-spec costs'!$D123,'Capex forecast'!$Q$9:$Q$223,"Customer Connection")</f>
        <v>0</v>
      </c>
      <c r="L123" s="32">
        <f>SUMIFS('Capex forecast'!K$9:K$223,'Capex forecast'!$T$9:$T$223,'Allocation of site-spec costs'!$B123,'Capex forecast'!$S$9:$S$223,'Allocation of site-spec costs'!$D123,'Capex forecast'!$Q$9:$Q$223,"Customer Connection")</f>
        <v>0</v>
      </c>
      <c r="M123" s="32">
        <f>SUMIFS('Capex forecast'!L$9:L$223,'Capex forecast'!$T$9:$T$223,'Allocation of site-spec costs'!$B123,'Capex forecast'!$S$9:$S$223,'Allocation of site-spec costs'!$D123,'Capex forecast'!$Q$9:$Q$223,"Customer Connection")</f>
        <v>0</v>
      </c>
      <c r="N123" s="32">
        <f>SUMIFS('Capex forecast'!M$9:M$223,'Capex forecast'!$T$9:$T$223,'Allocation of site-spec costs'!$B123,'Capex forecast'!$S$9:$S$223,'Allocation of site-spec costs'!$D123,'Capex forecast'!$Q$9:$Q$223,"Customer Connection")</f>
        <v>0</v>
      </c>
      <c r="O123" s="32">
        <f>SUMIFS('Capex forecast'!N$9:N$223,'Capex forecast'!$T$9:$T$223,'Allocation of site-spec costs'!$B123,'Capex forecast'!$S$9:$S$223,'Allocation of site-spec costs'!$D123,'Capex forecast'!$Q$9:$Q$223,"Customer Connection")</f>
        <v>0</v>
      </c>
      <c r="Q123" s="45" t="s">
        <v>132</v>
      </c>
      <c r="R123" s="6" t="str">
        <f>INDEX('Demand forecast'!$M$9:$M$5832,MATCH($Q123,'Demand forecast'!$B$9:$B$5832,0))</f>
        <v>No</v>
      </c>
      <c r="S123" s="6" t="str">
        <f>IF(COUNTIF($Q$93:Q123,$B123) = 1, "LV", IF(COUNTIF($Q$93:Q123,$B123) = 2, "HV", "ST"))</f>
        <v>LV</v>
      </c>
      <c r="T123" s="6" t="str">
        <f>INDEX('Demand forecast and growth rate'!$E$7:$E$273,MATCH($Q123,'Demand forecast and growth rate'!$B$7:$B$273,0))</f>
        <v>Steady/falling</v>
      </c>
      <c r="U123" s="32">
        <f>SUMIFS('Capex forecast'!E$9:E$223,'Capex forecast'!$T$9:$T$223,$Q123,'Capex forecast'!$S$9:$S$223,$S123,'Capex forecast'!$Q$9:$Q$223,"Augex")</f>
        <v>0</v>
      </c>
      <c r="V123" s="32">
        <f>SUMIFS('Capex forecast'!F$9:F$223,'Capex forecast'!$T$9:$T$223,$Q123,'Capex forecast'!$S$9:$S$223,$S123,'Capex forecast'!$Q$9:$Q$223,"Augex")</f>
        <v>0</v>
      </c>
      <c r="W123" s="32">
        <f>SUMIFS('Capex forecast'!G$9:G$223,'Capex forecast'!$T$9:$T$223,$Q123,'Capex forecast'!$S$9:$S$223,$S123,'Capex forecast'!$Q$9:$Q$223,"Augex")</f>
        <v>0</v>
      </c>
      <c r="X123" s="32">
        <f>SUMIFS('Capex forecast'!H$9:H$223,'Capex forecast'!$T$9:$T$223,$Q123,'Capex forecast'!$S$9:$S$223,$S123,'Capex forecast'!$Q$9:$Q$223,"Augex")</f>
        <v>0</v>
      </c>
      <c r="Y123" s="32">
        <f>SUMIFS('Capex forecast'!I$9:I$223,'Capex forecast'!$T$9:$T$223,$Q123,'Capex forecast'!$S$9:$S$223,$S123,'Capex forecast'!$Q$9:$Q$223,"Augex")</f>
        <v>0</v>
      </c>
      <c r="Z123" s="32">
        <f>SUMIFS('Capex forecast'!J$9:J$223,'Capex forecast'!$T$9:$T$223,$Q123,'Capex forecast'!$S$9:$S$223,$S123,'Capex forecast'!$Q$9:$Q$223,"Augex")</f>
        <v>0</v>
      </c>
      <c r="AA123" s="32">
        <f>SUMIFS('Capex forecast'!K$9:K$223,'Capex forecast'!$T$9:$T$223,$Q123,'Capex forecast'!$S$9:$S$223,$S123,'Capex forecast'!$Q$9:$Q$223,"Augex")</f>
        <v>0</v>
      </c>
      <c r="AB123" s="32">
        <f>SUMIFS('Capex forecast'!L$9:L$223,'Capex forecast'!$T$9:$T$223,$Q123,'Capex forecast'!$S$9:$S$223,$S123,'Capex forecast'!$Q$9:$Q$223,"Augex")</f>
        <v>0</v>
      </c>
      <c r="AC123" s="32">
        <f>SUMIFS('Capex forecast'!M$9:M$223,'Capex forecast'!$T$9:$T$223,$Q123,'Capex forecast'!$S$9:$S$223,$S123,'Capex forecast'!$Q$9:$Q$223,"Augex")</f>
        <v>0</v>
      </c>
      <c r="AD123" s="32">
        <f>SUMIFS('Capex forecast'!N$9:N$223,'Capex forecast'!$T$9:$T$223,$Q123,'Capex forecast'!$S$9:$S$223,$S123,'Capex forecast'!$Q$9:$Q$223,"Augex")</f>
        <v>0</v>
      </c>
      <c r="AF123" s="45" t="s">
        <v>132</v>
      </c>
      <c r="AG123" s="6" t="str">
        <f>INDEX('Demand forecast'!$M$9:$M$5832,MATCH($Q123,'Demand forecast'!$B$9:$B$5832,0))</f>
        <v>No</v>
      </c>
      <c r="AH123" s="6" t="str">
        <f>IF(COUNTIF($AF$93:AF123,$B123) = 1, "LV", IF(COUNTIF($AF$93:AF123,$B123) = 2, "HV", "ST"))</f>
        <v>LV</v>
      </c>
      <c r="AI123" s="6" t="str">
        <f>INDEX('Demand forecast and growth rate'!$E$7:$E$273,MATCH($Q123,'Demand forecast and growth rate'!$B$7:$B$273,0))</f>
        <v>Steady/falling</v>
      </c>
      <c r="AJ123" s="47">
        <f>SUMIFS('Capex forecast'!E$9:E$223,'Capex forecast'!$T$9:$T$223,$AF123,'Capex forecast'!$S$9:$S$223,$AH123,'Capex forecast'!$Q$9:$Q$223,"Repex")</f>
        <v>0</v>
      </c>
      <c r="AK123" s="47">
        <f>SUMIFS('Capex forecast'!F$9:F$223,'Capex forecast'!$T$9:$T$223,$AF123,'Capex forecast'!$S$9:$S$223,$AH123,'Capex forecast'!$Q$9:$Q$223,"Repex")</f>
        <v>0</v>
      </c>
      <c r="AL123" s="47">
        <f>SUMIFS('Capex forecast'!G$9:G$223,'Capex forecast'!$T$9:$T$223,$AF123,'Capex forecast'!$S$9:$S$223,$AH123,'Capex forecast'!$Q$9:$Q$223,"Repex")</f>
        <v>0</v>
      </c>
      <c r="AM123" s="47">
        <f>SUMIFS('Capex forecast'!H$9:H$223,'Capex forecast'!$T$9:$T$223,$AF123,'Capex forecast'!$S$9:$S$223,$AH123,'Capex forecast'!$Q$9:$Q$223,"Repex")</f>
        <v>0</v>
      </c>
      <c r="AN123" s="47">
        <f>SUMIFS('Capex forecast'!I$9:I$223,'Capex forecast'!$T$9:$T$223,$AF123,'Capex forecast'!$S$9:$S$223,$AH123,'Capex forecast'!$Q$9:$Q$223,"Repex")</f>
        <v>0</v>
      </c>
      <c r="AO123" s="47">
        <f>SUMIFS('Capex forecast'!J$9:J$223,'Capex forecast'!$T$9:$T$223,$AF123,'Capex forecast'!$S$9:$S$223,$AH123,'Capex forecast'!$Q$9:$Q$223,"Repex")</f>
        <v>0</v>
      </c>
      <c r="AP123" s="47">
        <f>SUMIFS('Capex forecast'!K$9:K$223,'Capex forecast'!$T$9:$T$223,$AF123,'Capex forecast'!$S$9:$S$223,$AH123,'Capex forecast'!$Q$9:$Q$223,"Repex")</f>
        <v>0</v>
      </c>
      <c r="AQ123" s="47">
        <f>SUMIFS('Capex forecast'!L$9:L$223,'Capex forecast'!$T$9:$T$223,$AF123,'Capex forecast'!$S$9:$S$223,$AH123,'Capex forecast'!$Q$9:$Q$223,"Repex")</f>
        <v>0</v>
      </c>
      <c r="AR123" s="47">
        <f>SUMIFS('Capex forecast'!M$9:M$223,'Capex forecast'!$T$9:$T$223,$AF123,'Capex forecast'!$S$9:$S$223,$AH123,'Capex forecast'!$Q$9:$Q$223,"Repex")</f>
        <v>0</v>
      </c>
      <c r="AS123" s="47">
        <f>SUMIFS('Capex forecast'!N$9:N$223,'Capex forecast'!$T$9:$T$223,$AF123,'Capex forecast'!$S$9:$S$223,$AH123,'Capex forecast'!$Q$9:$Q$223,"Repex")</f>
        <v>0</v>
      </c>
    </row>
    <row r="124" spans="1:45" ht="15">
      <c r="B124" s="45" t="s">
        <v>261</v>
      </c>
      <c r="C124" s="6" t="str">
        <f>INDEX('Demand forecast'!$M$9:$M$5832,MATCH($B124,'Demand forecast'!$B$9:$B$5832,0))</f>
        <v>Yes</v>
      </c>
      <c r="D124" s="6" t="str">
        <f>IF(COUNTIF($B$93:B124,$B124) = 1, "LV", IF(COUNTIF($B$93:B124,$B124) = 2, "HV", "ST"))</f>
        <v>LV</v>
      </c>
      <c r="E124" s="6" t="str">
        <f>INDEX('Demand forecast and growth rate'!$E$7:$E$273,MATCH($B124,'Demand forecast and growth rate'!$B$7:$B$273,0))</f>
        <v>Steady/falling</v>
      </c>
      <c r="F124" s="32">
        <f>SUMIFS('Capex forecast'!E$9:E$223,'Capex forecast'!$T$9:$T$223,'Allocation of site-spec costs'!$B124,'Capex forecast'!$S$9:$S$223,'Allocation of site-spec costs'!$D124,'Capex forecast'!$Q$9:$Q$223,"Customer Connection")</f>
        <v>0</v>
      </c>
      <c r="G124" s="32">
        <f>SUMIFS('Capex forecast'!F$9:F$223,'Capex forecast'!$T$9:$T$223,'Allocation of site-spec costs'!$B124,'Capex forecast'!$S$9:$S$223,'Allocation of site-spec costs'!$D124,'Capex forecast'!$Q$9:$Q$223,"Customer Connection")</f>
        <v>0</v>
      </c>
      <c r="H124" s="32">
        <f>SUMIFS('Capex forecast'!G$9:G$223,'Capex forecast'!$T$9:$T$223,'Allocation of site-spec costs'!$B124,'Capex forecast'!$S$9:$S$223,'Allocation of site-spec costs'!$D124,'Capex forecast'!$Q$9:$Q$223,"Customer Connection")</f>
        <v>0</v>
      </c>
      <c r="I124" s="32">
        <f>SUMIFS('Capex forecast'!H$9:H$223,'Capex forecast'!$T$9:$T$223,'Allocation of site-spec costs'!$B124,'Capex forecast'!$S$9:$S$223,'Allocation of site-spec costs'!$D124,'Capex forecast'!$Q$9:$Q$223,"Customer Connection")</f>
        <v>0</v>
      </c>
      <c r="J124" s="32">
        <f>SUMIFS('Capex forecast'!I$9:I$223,'Capex forecast'!$T$9:$T$223,'Allocation of site-spec costs'!$B124,'Capex forecast'!$S$9:$S$223,'Allocation of site-spec costs'!$D124,'Capex forecast'!$Q$9:$Q$223,"Customer Connection")</f>
        <v>0</v>
      </c>
      <c r="K124" s="32">
        <f>SUMIFS('Capex forecast'!J$9:J$223,'Capex forecast'!$T$9:$T$223,'Allocation of site-spec costs'!$B124,'Capex forecast'!$S$9:$S$223,'Allocation of site-spec costs'!$D124,'Capex forecast'!$Q$9:$Q$223,"Customer Connection")</f>
        <v>0</v>
      </c>
      <c r="L124" s="32">
        <f>SUMIFS('Capex forecast'!K$9:K$223,'Capex forecast'!$T$9:$T$223,'Allocation of site-spec costs'!$B124,'Capex forecast'!$S$9:$S$223,'Allocation of site-spec costs'!$D124,'Capex forecast'!$Q$9:$Q$223,"Customer Connection")</f>
        <v>0</v>
      </c>
      <c r="M124" s="32">
        <f>SUMIFS('Capex forecast'!L$9:L$223,'Capex forecast'!$T$9:$T$223,'Allocation of site-spec costs'!$B124,'Capex forecast'!$S$9:$S$223,'Allocation of site-spec costs'!$D124,'Capex forecast'!$Q$9:$Q$223,"Customer Connection")</f>
        <v>0</v>
      </c>
      <c r="N124" s="32">
        <f>SUMIFS('Capex forecast'!M$9:M$223,'Capex forecast'!$T$9:$T$223,'Allocation of site-spec costs'!$B124,'Capex forecast'!$S$9:$S$223,'Allocation of site-spec costs'!$D124,'Capex forecast'!$Q$9:$Q$223,"Customer Connection")</f>
        <v>0</v>
      </c>
      <c r="O124" s="32">
        <f>SUMIFS('Capex forecast'!N$9:N$223,'Capex forecast'!$T$9:$T$223,'Allocation of site-spec costs'!$B124,'Capex forecast'!$S$9:$S$223,'Allocation of site-spec costs'!$D124,'Capex forecast'!$Q$9:$Q$223,"Customer Connection")</f>
        <v>0</v>
      </c>
      <c r="Q124" s="45" t="s">
        <v>261</v>
      </c>
      <c r="R124" s="6" t="str">
        <f>INDEX('Demand forecast'!$M$9:$M$5832,MATCH($Q124,'Demand forecast'!$B$9:$B$5832,0))</f>
        <v>Yes</v>
      </c>
      <c r="S124" s="6" t="str">
        <f>IF(COUNTIF($Q$93:Q124,$B124) = 1, "LV", IF(COUNTIF($Q$93:Q124,$B124) = 2, "HV", "ST"))</f>
        <v>LV</v>
      </c>
      <c r="T124" s="6" t="str">
        <f>INDEX('Demand forecast and growth rate'!$E$7:$E$273,MATCH($Q124,'Demand forecast and growth rate'!$B$7:$B$273,0))</f>
        <v>Steady/falling</v>
      </c>
      <c r="U124" s="32">
        <f>SUMIFS('Capex forecast'!E$9:E$223,'Capex forecast'!$T$9:$T$223,$Q124,'Capex forecast'!$S$9:$S$223,$S124,'Capex forecast'!$Q$9:$Q$223,"Augex")</f>
        <v>0</v>
      </c>
      <c r="V124" s="32">
        <f>SUMIFS('Capex forecast'!F$9:F$223,'Capex forecast'!$T$9:$T$223,$Q124,'Capex forecast'!$S$9:$S$223,$S124,'Capex forecast'!$Q$9:$Q$223,"Augex")</f>
        <v>0</v>
      </c>
      <c r="W124" s="32">
        <f>SUMIFS('Capex forecast'!G$9:G$223,'Capex forecast'!$T$9:$T$223,$Q124,'Capex forecast'!$S$9:$S$223,$S124,'Capex forecast'!$Q$9:$Q$223,"Augex")</f>
        <v>0</v>
      </c>
      <c r="X124" s="32">
        <f>SUMIFS('Capex forecast'!H$9:H$223,'Capex forecast'!$T$9:$T$223,$Q124,'Capex forecast'!$S$9:$S$223,$S124,'Capex forecast'!$Q$9:$Q$223,"Augex")</f>
        <v>0</v>
      </c>
      <c r="Y124" s="32">
        <f>SUMIFS('Capex forecast'!I$9:I$223,'Capex forecast'!$T$9:$T$223,$Q124,'Capex forecast'!$S$9:$S$223,$S124,'Capex forecast'!$Q$9:$Q$223,"Augex")</f>
        <v>0</v>
      </c>
      <c r="Z124" s="32">
        <f>SUMIFS('Capex forecast'!J$9:J$223,'Capex forecast'!$T$9:$T$223,$Q124,'Capex forecast'!$S$9:$S$223,$S124,'Capex forecast'!$Q$9:$Q$223,"Augex")</f>
        <v>0</v>
      </c>
      <c r="AA124" s="32">
        <f>SUMIFS('Capex forecast'!K$9:K$223,'Capex forecast'!$T$9:$T$223,$Q124,'Capex forecast'!$S$9:$S$223,$S124,'Capex forecast'!$Q$9:$Q$223,"Augex")</f>
        <v>0</v>
      </c>
      <c r="AB124" s="32">
        <f>SUMIFS('Capex forecast'!L$9:L$223,'Capex forecast'!$T$9:$T$223,$Q124,'Capex forecast'!$S$9:$S$223,$S124,'Capex forecast'!$Q$9:$Q$223,"Augex")</f>
        <v>0</v>
      </c>
      <c r="AC124" s="32">
        <f>SUMIFS('Capex forecast'!M$9:M$223,'Capex forecast'!$T$9:$T$223,$Q124,'Capex forecast'!$S$9:$S$223,$S124,'Capex forecast'!$Q$9:$Q$223,"Augex")</f>
        <v>0</v>
      </c>
      <c r="AD124" s="32">
        <f>SUMIFS('Capex forecast'!N$9:N$223,'Capex forecast'!$T$9:$T$223,$Q124,'Capex forecast'!$S$9:$S$223,$S124,'Capex forecast'!$Q$9:$Q$223,"Augex")</f>
        <v>0</v>
      </c>
      <c r="AF124" s="45" t="s">
        <v>261</v>
      </c>
      <c r="AG124" s="6" t="str">
        <f>INDEX('Demand forecast'!$M$9:$M$5832,MATCH($Q124,'Demand forecast'!$B$9:$B$5832,0))</f>
        <v>Yes</v>
      </c>
      <c r="AH124" s="6" t="str">
        <f>IF(COUNTIF($AF$93:AF124,$B124) = 1, "LV", IF(COUNTIF($AF$93:AF124,$B124) = 2, "HV", "ST"))</f>
        <v>LV</v>
      </c>
      <c r="AI124" s="6" t="str">
        <f>INDEX('Demand forecast and growth rate'!$E$7:$E$273,MATCH($Q124,'Demand forecast and growth rate'!$B$7:$B$273,0))</f>
        <v>Steady/falling</v>
      </c>
      <c r="AJ124" s="47">
        <f>SUMIFS('Capex forecast'!E$9:E$223,'Capex forecast'!$T$9:$T$223,$AF124,'Capex forecast'!$S$9:$S$223,$AH124,'Capex forecast'!$Q$9:$Q$223,"Repex")</f>
        <v>0</v>
      </c>
      <c r="AK124" s="47">
        <f>SUMIFS('Capex forecast'!F$9:F$223,'Capex forecast'!$T$9:$T$223,$AF124,'Capex forecast'!$S$9:$S$223,$AH124,'Capex forecast'!$Q$9:$Q$223,"Repex")</f>
        <v>0</v>
      </c>
      <c r="AL124" s="47">
        <f>SUMIFS('Capex forecast'!G$9:G$223,'Capex forecast'!$T$9:$T$223,$AF124,'Capex forecast'!$S$9:$S$223,$AH124,'Capex forecast'!$Q$9:$Q$223,"Repex")</f>
        <v>0</v>
      </c>
      <c r="AM124" s="47">
        <f>SUMIFS('Capex forecast'!H$9:H$223,'Capex forecast'!$T$9:$T$223,$AF124,'Capex forecast'!$S$9:$S$223,$AH124,'Capex forecast'!$Q$9:$Q$223,"Repex")</f>
        <v>0</v>
      </c>
      <c r="AN124" s="47">
        <f>SUMIFS('Capex forecast'!I$9:I$223,'Capex forecast'!$T$9:$T$223,$AF124,'Capex forecast'!$S$9:$S$223,$AH124,'Capex forecast'!$Q$9:$Q$223,"Repex")</f>
        <v>0</v>
      </c>
      <c r="AO124" s="47">
        <f>SUMIFS('Capex forecast'!J$9:J$223,'Capex forecast'!$T$9:$T$223,$AF124,'Capex forecast'!$S$9:$S$223,$AH124,'Capex forecast'!$Q$9:$Q$223,"Repex")</f>
        <v>0</v>
      </c>
      <c r="AP124" s="47">
        <f>SUMIFS('Capex forecast'!K$9:K$223,'Capex forecast'!$T$9:$T$223,$AF124,'Capex forecast'!$S$9:$S$223,$AH124,'Capex forecast'!$Q$9:$Q$223,"Repex")</f>
        <v>0</v>
      </c>
      <c r="AQ124" s="47">
        <f>SUMIFS('Capex forecast'!L$9:L$223,'Capex forecast'!$T$9:$T$223,$AF124,'Capex forecast'!$S$9:$S$223,$AH124,'Capex forecast'!$Q$9:$Q$223,"Repex")</f>
        <v>0</v>
      </c>
      <c r="AR124" s="47">
        <f>SUMIFS('Capex forecast'!M$9:M$223,'Capex forecast'!$T$9:$T$223,$AF124,'Capex forecast'!$S$9:$S$223,$AH124,'Capex forecast'!$Q$9:$Q$223,"Repex")</f>
        <v>0</v>
      </c>
      <c r="AS124" s="47">
        <f>SUMIFS('Capex forecast'!N$9:N$223,'Capex forecast'!$T$9:$T$223,$AF124,'Capex forecast'!$S$9:$S$223,$AH124,'Capex forecast'!$Q$9:$Q$223,"Repex")</f>
        <v>0</v>
      </c>
    </row>
    <row r="125" spans="1:45" ht="15">
      <c r="B125" s="45" t="s">
        <v>429</v>
      </c>
      <c r="C125" s="6" t="str">
        <f>INDEX('Demand forecast'!$M$9:$M$5832,MATCH($B125,'Demand forecast'!$B$9:$B$5832,0))</f>
        <v>No</v>
      </c>
      <c r="D125" s="6" t="str">
        <f>IF(COUNTIF($B$93:B125,$B125) = 1, "LV", IF(COUNTIF($B$93:B125,$B125) = 2, "HV", "ST"))</f>
        <v>LV</v>
      </c>
      <c r="E125" s="6" t="str">
        <f>INDEX('Demand forecast and growth rate'!$E$7:$E$273,MATCH($B125,'Demand forecast and growth rate'!$B$7:$B$273,0))</f>
        <v>Steady/falling</v>
      </c>
      <c r="F125" s="32">
        <f>SUMIFS('Capex forecast'!E$9:E$223,'Capex forecast'!$T$9:$T$223,'Allocation of site-spec costs'!$B125,'Capex forecast'!$S$9:$S$223,'Allocation of site-spec costs'!$D125,'Capex forecast'!$Q$9:$Q$223,"Customer Connection")</f>
        <v>0</v>
      </c>
      <c r="G125" s="32">
        <f>SUMIFS('Capex forecast'!F$9:F$223,'Capex forecast'!$T$9:$T$223,'Allocation of site-spec costs'!$B125,'Capex forecast'!$S$9:$S$223,'Allocation of site-spec costs'!$D125,'Capex forecast'!$Q$9:$Q$223,"Customer Connection")</f>
        <v>0</v>
      </c>
      <c r="H125" s="32">
        <f>SUMIFS('Capex forecast'!G$9:G$223,'Capex forecast'!$T$9:$T$223,'Allocation of site-spec costs'!$B125,'Capex forecast'!$S$9:$S$223,'Allocation of site-spec costs'!$D125,'Capex forecast'!$Q$9:$Q$223,"Customer Connection")</f>
        <v>0</v>
      </c>
      <c r="I125" s="32">
        <f>SUMIFS('Capex forecast'!H$9:H$223,'Capex forecast'!$T$9:$T$223,'Allocation of site-spec costs'!$B125,'Capex forecast'!$S$9:$S$223,'Allocation of site-spec costs'!$D125,'Capex forecast'!$Q$9:$Q$223,"Customer Connection")</f>
        <v>0</v>
      </c>
      <c r="J125" s="32">
        <f>SUMIFS('Capex forecast'!I$9:I$223,'Capex forecast'!$T$9:$T$223,'Allocation of site-spec costs'!$B125,'Capex forecast'!$S$9:$S$223,'Allocation of site-spec costs'!$D125,'Capex forecast'!$Q$9:$Q$223,"Customer Connection")</f>
        <v>0</v>
      </c>
      <c r="K125" s="32">
        <f>SUMIFS('Capex forecast'!J$9:J$223,'Capex forecast'!$T$9:$T$223,'Allocation of site-spec costs'!$B125,'Capex forecast'!$S$9:$S$223,'Allocation of site-spec costs'!$D125,'Capex forecast'!$Q$9:$Q$223,"Customer Connection")</f>
        <v>0</v>
      </c>
      <c r="L125" s="32">
        <f>SUMIFS('Capex forecast'!K$9:K$223,'Capex forecast'!$T$9:$T$223,'Allocation of site-spec costs'!$B125,'Capex forecast'!$S$9:$S$223,'Allocation of site-spec costs'!$D125,'Capex forecast'!$Q$9:$Q$223,"Customer Connection")</f>
        <v>0</v>
      </c>
      <c r="M125" s="32">
        <f>SUMIFS('Capex forecast'!L$9:L$223,'Capex forecast'!$T$9:$T$223,'Allocation of site-spec costs'!$B125,'Capex forecast'!$S$9:$S$223,'Allocation of site-spec costs'!$D125,'Capex forecast'!$Q$9:$Q$223,"Customer Connection")</f>
        <v>0</v>
      </c>
      <c r="N125" s="32">
        <f>SUMIFS('Capex forecast'!M$9:M$223,'Capex forecast'!$T$9:$T$223,'Allocation of site-spec costs'!$B125,'Capex forecast'!$S$9:$S$223,'Allocation of site-spec costs'!$D125,'Capex forecast'!$Q$9:$Q$223,"Customer Connection")</f>
        <v>0</v>
      </c>
      <c r="O125" s="32">
        <f>SUMIFS('Capex forecast'!N$9:N$223,'Capex forecast'!$T$9:$T$223,'Allocation of site-spec costs'!$B125,'Capex forecast'!$S$9:$S$223,'Allocation of site-spec costs'!$D125,'Capex forecast'!$Q$9:$Q$223,"Customer Connection")</f>
        <v>0</v>
      </c>
      <c r="Q125" s="45" t="s">
        <v>429</v>
      </c>
      <c r="R125" s="6" t="str">
        <f>INDEX('Demand forecast'!$M$9:$M$5832,MATCH($Q125,'Demand forecast'!$B$9:$B$5832,0))</f>
        <v>No</v>
      </c>
      <c r="S125" s="6" t="str">
        <f>IF(COUNTIF($Q$93:Q125,$B125) = 1, "LV", IF(COUNTIF($Q$93:Q125,$B125) = 2, "HV", "ST"))</f>
        <v>LV</v>
      </c>
      <c r="T125" s="6" t="str">
        <f>INDEX('Demand forecast and growth rate'!$E$7:$E$273,MATCH($Q125,'Demand forecast and growth rate'!$B$7:$B$273,0))</f>
        <v>Steady/falling</v>
      </c>
      <c r="U125" s="32">
        <f>SUMIFS('Capex forecast'!E$9:E$223,'Capex forecast'!$T$9:$T$223,$Q125,'Capex forecast'!$S$9:$S$223,$S125,'Capex forecast'!$Q$9:$Q$223,"Augex")</f>
        <v>0</v>
      </c>
      <c r="V125" s="32">
        <f>SUMIFS('Capex forecast'!F$9:F$223,'Capex forecast'!$T$9:$T$223,$Q125,'Capex forecast'!$S$9:$S$223,$S125,'Capex forecast'!$Q$9:$Q$223,"Augex")</f>
        <v>0</v>
      </c>
      <c r="W125" s="32">
        <f>SUMIFS('Capex forecast'!G$9:G$223,'Capex forecast'!$T$9:$T$223,$Q125,'Capex forecast'!$S$9:$S$223,$S125,'Capex forecast'!$Q$9:$Q$223,"Augex")</f>
        <v>0</v>
      </c>
      <c r="X125" s="32">
        <f>SUMIFS('Capex forecast'!H$9:H$223,'Capex forecast'!$T$9:$T$223,$Q125,'Capex forecast'!$S$9:$S$223,$S125,'Capex forecast'!$Q$9:$Q$223,"Augex")</f>
        <v>0</v>
      </c>
      <c r="Y125" s="32">
        <f>SUMIFS('Capex forecast'!I$9:I$223,'Capex forecast'!$T$9:$T$223,$Q125,'Capex forecast'!$S$9:$S$223,$S125,'Capex forecast'!$Q$9:$Q$223,"Augex")</f>
        <v>0</v>
      </c>
      <c r="Z125" s="32">
        <f>SUMIFS('Capex forecast'!J$9:J$223,'Capex forecast'!$T$9:$T$223,$Q125,'Capex forecast'!$S$9:$S$223,$S125,'Capex forecast'!$Q$9:$Q$223,"Augex")</f>
        <v>0</v>
      </c>
      <c r="AA125" s="32">
        <f>SUMIFS('Capex forecast'!K$9:K$223,'Capex forecast'!$T$9:$T$223,$Q125,'Capex forecast'!$S$9:$S$223,$S125,'Capex forecast'!$Q$9:$Q$223,"Augex")</f>
        <v>0</v>
      </c>
      <c r="AB125" s="32">
        <f>SUMIFS('Capex forecast'!L$9:L$223,'Capex forecast'!$T$9:$T$223,$Q125,'Capex forecast'!$S$9:$S$223,$S125,'Capex forecast'!$Q$9:$Q$223,"Augex")</f>
        <v>0</v>
      </c>
      <c r="AC125" s="32">
        <f>SUMIFS('Capex forecast'!M$9:M$223,'Capex forecast'!$T$9:$T$223,$Q125,'Capex forecast'!$S$9:$S$223,$S125,'Capex forecast'!$Q$9:$Q$223,"Augex")</f>
        <v>0</v>
      </c>
      <c r="AD125" s="32">
        <f>SUMIFS('Capex forecast'!N$9:N$223,'Capex forecast'!$T$9:$T$223,$Q125,'Capex forecast'!$S$9:$S$223,$S125,'Capex forecast'!$Q$9:$Q$223,"Augex")</f>
        <v>0</v>
      </c>
      <c r="AF125" s="45" t="s">
        <v>429</v>
      </c>
      <c r="AG125" s="6" t="str">
        <f>INDEX('Demand forecast'!$M$9:$M$5832,MATCH($Q125,'Demand forecast'!$B$9:$B$5832,0))</f>
        <v>No</v>
      </c>
      <c r="AH125" s="6" t="str">
        <f>IF(COUNTIF($AF$93:AF125,$B125) = 1, "LV", IF(COUNTIF($AF$93:AF125,$B125) = 2, "HV", "ST"))</f>
        <v>LV</v>
      </c>
      <c r="AI125" s="6" t="str">
        <f>INDEX('Demand forecast and growth rate'!$E$7:$E$273,MATCH($Q125,'Demand forecast and growth rate'!$B$7:$B$273,0))</f>
        <v>Steady/falling</v>
      </c>
      <c r="AJ125" s="47">
        <f>SUMIFS('Capex forecast'!E$9:E$223,'Capex forecast'!$T$9:$T$223,$AF125,'Capex forecast'!$S$9:$S$223,$AH125,'Capex forecast'!$Q$9:$Q$223,"Repex")</f>
        <v>0</v>
      </c>
      <c r="AK125" s="47">
        <f>SUMIFS('Capex forecast'!F$9:F$223,'Capex forecast'!$T$9:$T$223,$AF125,'Capex forecast'!$S$9:$S$223,$AH125,'Capex forecast'!$Q$9:$Q$223,"Repex")</f>
        <v>0</v>
      </c>
      <c r="AL125" s="47">
        <f>SUMIFS('Capex forecast'!G$9:G$223,'Capex forecast'!$T$9:$T$223,$AF125,'Capex forecast'!$S$9:$S$223,$AH125,'Capex forecast'!$Q$9:$Q$223,"Repex")</f>
        <v>0</v>
      </c>
      <c r="AM125" s="47">
        <f>SUMIFS('Capex forecast'!H$9:H$223,'Capex forecast'!$T$9:$T$223,$AF125,'Capex forecast'!$S$9:$S$223,$AH125,'Capex forecast'!$Q$9:$Q$223,"Repex")</f>
        <v>0</v>
      </c>
      <c r="AN125" s="47">
        <f>SUMIFS('Capex forecast'!I$9:I$223,'Capex forecast'!$T$9:$T$223,$AF125,'Capex forecast'!$S$9:$S$223,$AH125,'Capex forecast'!$Q$9:$Q$223,"Repex")</f>
        <v>0</v>
      </c>
      <c r="AO125" s="47">
        <f>SUMIFS('Capex forecast'!J$9:J$223,'Capex forecast'!$T$9:$T$223,$AF125,'Capex forecast'!$S$9:$S$223,$AH125,'Capex forecast'!$Q$9:$Q$223,"Repex")</f>
        <v>0</v>
      </c>
      <c r="AP125" s="47">
        <f>SUMIFS('Capex forecast'!K$9:K$223,'Capex forecast'!$T$9:$T$223,$AF125,'Capex forecast'!$S$9:$S$223,$AH125,'Capex forecast'!$Q$9:$Q$223,"Repex")</f>
        <v>0</v>
      </c>
      <c r="AQ125" s="47">
        <f>SUMIFS('Capex forecast'!L$9:L$223,'Capex forecast'!$T$9:$T$223,$AF125,'Capex forecast'!$S$9:$S$223,$AH125,'Capex forecast'!$Q$9:$Q$223,"Repex")</f>
        <v>0</v>
      </c>
      <c r="AR125" s="47">
        <f>SUMIFS('Capex forecast'!M$9:M$223,'Capex forecast'!$T$9:$T$223,$AF125,'Capex forecast'!$S$9:$S$223,$AH125,'Capex forecast'!$Q$9:$Q$223,"Repex")</f>
        <v>0</v>
      </c>
      <c r="AS125" s="47">
        <f>SUMIFS('Capex forecast'!N$9:N$223,'Capex forecast'!$T$9:$T$223,$AF125,'Capex forecast'!$S$9:$S$223,$AH125,'Capex forecast'!$Q$9:$Q$223,"Repex")</f>
        <v>0</v>
      </c>
    </row>
    <row r="126" spans="1:45" ht="15">
      <c r="B126" s="45" t="s">
        <v>200</v>
      </c>
      <c r="C126" s="6" t="str">
        <f>INDEX('Demand forecast'!$M$9:$M$5832,MATCH($B126,'Demand forecast'!$B$9:$B$5832,0))</f>
        <v>Yes</v>
      </c>
      <c r="D126" s="6" t="str">
        <f>IF(COUNTIF($B$93:B126,$B126) = 1, "LV", IF(COUNTIF($B$93:B126,$B126) = 2, "HV", "ST"))</f>
        <v>LV</v>
      </c>
      <c r="E126" s="6" t="str">
        <f>INDEX('Demand forecast and growth rate'!$E$7:$E$273,MATCH($B126,'Demand forecast and growth rate'!$B$7:$B$273,0))</f>
        <v>Steady/falling</v>
      </c>
      <c r="F126" s="32">
        <f>SUMIFS('Capex forecast'!E$9:E$223,'Capex forecast'!$T$9:$T$223,'Allocation of site-spec costs'!$B126,'Capex forecast'!$S$9:$S$223,'Allocation of site-spec costs'!$D126,'Capex forecast'!$Q$9:$Q$223,"Customer Connection")</f>
        <v>0</v>
      </c>
      <c r="G126" s="32">
        <f>SUMIFS('Capex forecast'!F$9:F$223,'Capex forecast'!$T$9:$T$223,'Allocation of site-spec costs'!$B126,'Capex forecast'!$S$9:$S$223,'Allocation of site-spec costs'!$D126,'Capex forecast'!$Q$9:$Q$223,"Customer Connection")</f>
        <v>0</v>
      </c>
      <c r="H126" s="32">
        <f>SUMIFS('Capex forecast'!G$9:G$223,'Capex forecast'!$T$9:$T$223,'Allocation of site-spec costs'!$B126,'Capex forecast'!$S$9:$S$223,'Allocation of site-spec costs'!$D126,'Capex forecast'!$Q$9:$Q$223,"Customer Connection")</f>
        <v>0</v>
      </c>
      <c r="I126" s="32">
        <f>SUMIFS('Capex forecast'!H$9:H$223,'Capex forecast'!$T$9:$T$223,'Allocation of site-spec costs'!$B126,'Capex forecast'!$S$9:$S$223,'Allocation of site-spec costs'!$D126,'Capex forecast'!$Q$9:$Q$223,"Customer Connection")</f>
        <v>0</v>
      </c>
      <c r="J126" s="32">
        <f>SUMIFS('Capex forecast'!I$9:I$223,'Capex forecast'!$T$9:$T$223,'Allocation of site-spec costs'!$B126,'Capex forecast'!$S$9:$S$223,'Allocation of site-spec costs'!$D126,'Capex forecast'!$Q$9:$Q$223,"Customer Connection")</f>
        <v>0</v>
      </c>
      <c r="K126" s="32">
        <f>SUMIFS('Capex forecast'!J$9:J$223,'Capex forecast'!$T$9:$T$223,'Allocation of site-spec costs'!$B126,'Capex forecast'!$S$9:$S$223,'Allocation of site-spec costs'!$D126,'Capex forecast'!$Q$9:$Q$223,"Customer Connection")</f>
        <v>0</v>
      </c>
      <c r="L126" s="32">
        <f>SUMIFS('Capex forecast'!K$9:K$223,'Capex forecast'!$T$9:$T$223,'Allocation of site-spec costs'!$B126,'Capex forecast'!$S$9:$S$223,'Allocation of site-spec costs'!$D126,'Capex forecast'!$Q$9:$Q$223,"Customer Connection")</f>
        <v>0</v>
      </c>
      <c r="M126" s="32">
        <f>SUMIFS('Capex forecast'!L$9:L$223,'Capex forecast'!$T$9:$T$223,'Allocation of site-spec costs'!$B126,'Capex forecast'!$S$9:$S$223,'Allocation of site-spec costs'!$D126,'Capex forecast'!$Q$9:$Q$223,"Customer Connection")</f>
        <v>0</v>
      </c>
      <c r="N126" s="32">
        <f>SUMIFS('Capex forecast'!M$9:M$223,'Capex forecast'!$T$9:$T$223,'Allocation of site-spec costs'!$B126,'Capex forecast'!$S$9:$S$223,'Allocation of site-spec costs'!$D126,'Capex forecast'!$Q$9:$Q$223,"Customer Connection")</f>
        <v>0</v>
      </c>
      <c r="O126" s="32">
        <f>SUMIFS('Capex forecast'!N$9:N$223,'Capex forecast'!$T$9:$T$223,'Allocation of site-spec costs'!$B126,'Capex forecast'!$S$9:$S$223,'Allocation of site-spec costs'!$D126,'Capex forecast'!$Q$9:$Q$223,"Customer Connection")</f>
        <v>0</v>
      </c>
      <c r="Q126" s="45" t="s">
        <v>200</v>
      </c>
      <c r="R126" s="6" t="str">
        <f>INDEX('Demand forecast'!$M$9:$M$5832,MATCH($Q126,'Demand forecast'!$B$9:$B$5832,0))</f>
        <v>Yes</v>
      </c>
      <c r="S126" s="6" t="str">
        <f>IF(COUNTIF($Q$93:Q126,$B126) = 1, "LV", IF(COUNTIF($Q$93:Q126,$B126) = 2, "HV", "ST"))</f>
        <v>LV</v>
      </c>
      <c r="T126" s="6" t="str">
        <f>INDEX('Demand forecast and growth rate'!$E$7:$E$273,MATCH($Q126,'Demand forecast and growth rate'!$B$7:$B$273,0))</f>
        <v>Steady/falling</v>
      </c>
      <c r="U126" s="32">
        <f>SUMIFS('Capex forecast'!E$9:E$223,'Capex forecast'!$T$9:$T$223,$Q126,'Capex forecast'!$S$9:$S$223,$S126,'Capex forecast'!$Q$9:$Q$223,"Augex")</f>
        <v>0</v>
      </c>
      <c r="V126" s="32">
        <f>SUMIFS('Capex forecast'!F$9:F$223,'Capex forecast'!$T$9:$T$223,$Q126,'Capex forecast'!$S$9:$S$223,$S126,'Capex forecast'!$Q$9:$Q$223,"Augex")</f>
        <v>0</v>
      </c>
      <c r="W126" s="32">
        <f>SUMIFS('Capex forecast'!G$9:G$223,'Capex forecast'!$T$9:$T$223,$Q126,'Capex forecast'!$S$9:$S$223,$S126,'Capex forecast'!$Q$9:$Q$223,"Augex")</f>
        <v>0</v>
      </c>
      <c r="X126" s="32">
        <f>SUMIFS('Capex forecast'!H$9:H$223,'Capex forecast'!$T$9:$T$223,$Q126,'Capex forecast'!$S$9:$S$223,$S126,'Capex forecast'!$Q$9:$Q$223,"Augex")</f>
        <v>0</v>
      </c>
      <c r="Y126" s="32">
        <f>SUMIFS('Capex forecast'!I$9:I$223,'Capex forecast'!$T$9:$T$223,$Q126,'Capex forecast'!$S$9:$S$223,$S126,'Capex forecast'!$Q$9:$Q$223,"Augex")</f>
        <v>0</v>
      </c>
      <c r="Z126" s="32">
        <f>SUMIFS('Capex forecast'!J$9:J$223,'Capex forecast'!$T$9:$T$223,$Q126,'Capex forecast'!$S$9:$S$223,$S126,'Capex forecast'!$Q$9:$Q$223,"Augex")</f>
        <v>0</v>
      </c>
      <c r="AA126" s="32">
        <f>SUMIFS('Capex forecast'!K$9:K$223,'Capex forecast'!$T$9:$T$223,$Q126,'Capex forecast'!$S$9:$S$223,$S126,'Capex forecast'!$Q$9:$Q$223,"Augex")</f>
        <v>0</v>
      </c>
      <c r="AB126" s="32">
        <f>SUMIFS('Capex forecast'!L$9:L$223,'Capex forecast'!$T$9:$T$223,$Q126,'Capex forecast'!$S$9:$S$223,$S126,'Capex forecast'!$Q$9:$Q$223,"Augex")</f>
        <v>0</v>
      </c>
      <c r="AC126" s="32">
        <f>SUMIFS('Capex forecast'!M$9:M$223,'Capex forecast'!$T$9:$T$223,$Q126,'Capex forecast'!$S$9:$S$223,$S126,'Capex forecast'!$Q$9:$Q$223,"Augex")</f>
        <v>0</v>
      </c>
      <c r="AD126" s="32">
        <f>SUMIFS('Capex forecast'!N$9:N$223,'Capex forecast'!$T$9:$T$223,$Q126,'Capex forecast'!$S$9:$S$223,$S126,'Capex forecast'!$Q$9:$Q$223,"Augex")</f>
        <v>0</v>
      </c>
      <c r="AF126" s="45" t="s">
        <v>200</v>
      </c>
      <c r="AG126" s="6" t="str">
        <f>INDEX('Demand forecast'!$M$9:$M$5832,MATCH($Q126,'Demand forecast'!$B$9:$B$5832,0))</f>
        <v>Yes</v>
      </c>
      <c r="AH126" s="6" t="str">
        <f>IF(COUNTIF($AF$93:AF126,$B126) = 1, "LV", IF(COUNTIF($AF$93:AF126,$B126) = 2, "HV", "ST"))</f>
        <v>LV</v>
      </c>
      <c r="AI126" s="6" t="str">
        <f>INDEX('Demand forecast and growth rate'!$E$7:$E$273,MATCH($Q126,'Demand forecast and growth rate'!$B$7:$B$273,0))</f>
        <v>Steady/falling</v>
      </c>
      <c r="AJ126" s="47">
        <f>SUMIFS('Capex forecast'!E$9:E$223,'Capex forecast'!$T$9:$T$223,$AF126,'Capex forecast'!$S$9:$S$223,$AH126,'Capex forecast'!$Q$9:$Q$223,"Repex")</f>
        <v>0</v>
      </c>
      <c r="AK126" s="47">
        <f>SUMIFS('Capex forecast'!F$9:F$223,'Capex forecast'!$T$9:$T$223,$AF126,'Capex forecast'!$S$9:$S$223,$AH126,'Capex forecast'!$Q$9:$Q$223,"Repex")</f>
        <v>0</v>
      </c>
      <c r="AL126" s="47">
        <f>SUMIFS('Capex forecast'!G$9:G$223,'Capex forecast'!$T$9:$T$223,$AF126,'Capex forecast'!$S$9:$S$223,$AH126,'Capex forecast'!$Q$9:$Q$223,"Repex")</f>
        <v>0</v>
      </c>
      <c r="AM126" s="47">
        <f>SUMIFS('Capex forecast'!H$9:H$223,'Capex forecast'!$T$9:$T$223,$AF126,'Capex forecast'!$S$9:$S$223,$AH126,'Capex forecast'!$Q$9:$Q$223,"Repex")</f>
        <v>0</v>
      </c>
      <c r="AN126" s="47">
        <f>SUMIFS('Capex forecast'!I$9:I$223,'Capex forecast'!$T$9:$T$223,$AF126,'Capex forecast'!$S$9:$S$223,$AH126,'Capex forecast'!$Q$9:$Q$223,"Repex")</f>
        <v>0</v>
      </c>
      <c r="AO126" s="47">
        <f>SUMIFS('Capex forecast'!J$9:J$223,'Capex forecast'!$T$9:$T$223,$AF126,'Capex forecast'!$S$9:$S$223,$AH126,'Capex forecast'!$Q$9:$Q$223,"Repex")</f>
        <v>0</v>
      </c>
      <c r="AP126" s="47">
        <f>SUMIFS('Capex forecast'!K$9:K$223,'Capex forecast'!$T$9:$T$223,$AF126,'Capex forecast'!$S$9:$S$223,$AH126,'Capex forecast'!$Q$9:$Q$223,"Repex")</f>
        <v>0</v>
      </c>
      <c r="AQ126" s="47">
        <f>SUMIFS('Capex forecast'!L$9:L$223,'Capex forecast'!$T$9:$T$223,$AF126,'Capex forecast'!$S$9:$S$223,$AH126,'Capex forecast'!$Q$9:$Q$223,"Repex")</f>
        <v>0</v>
      </c>
      <c r="AR126" s="47">
        <f>SUMIFS('Capex forecast'!M$9:M$223,'Capex forecast'!$T$9:$T$223,$AF126,'Capex forecast'!$S$9:$S$223,$AH126,'Capex forecast'!$Q$9:$Q$223,"Repex")</f>
        <v>0</v>
      </c>
      <c r="AS126" s="47">
        <f>SUMIFS('Capex forecast'!N$9:N$223,'Capex forecast'!$T$9:$T$223,$AF126,'Capex forecast'!$S$9:$S$223,$AH126,'Capex forecast'!$Q$9:$Q$223,"Repex")</f>
        <v>0</v>
      </c>
    </row>
    <row r="127" spans="1:45" ht="15">
      <c r="B127" s="45" t="s">
        <v>203</v>
      </c>
      <c r="C127" s="6" t="str">
        <f>INDEX('Demand forecast'!$M$9:$M$5832,MATCH($B127,'Demand forecast'!$B$9:$B$5832,0))</f>
        <v>Yes</v>
      </c>
      <c r="D127" s="6" t="str">
        <f>IF(COUNTIF($B$93:B127,$B127) = 1, "LV", IF(COUNTIF($B$93:B127,$B127) = 2, "HV", "ST"))</f>
        <v>LV</v>
      </c>
      <c r="E127" s="6" t="str">
        <f>INDEX('Demand forecast and growth rate'!$E$7:$E$273,MATCH($B127,'Demand forecast and growth rate'!$B$7:$B$273,0))</f>
        <v>Small growth</v>
      </c>
      <c r="F127" s="32">
        <f>SUMIFS('Capex forecast'!E$9:E$223,'Capex forecast'!$T$9:$T$223,'Allocation of site-spec costs'!$B127,'Capex forecast'!$S$9:$S$223,'Allocation of site-spec costs'!$D127,'Capex forecast'!$Q$9:$Q$223,"Customer Connection")</f>
        <v>0</v>
      </c>
      <c r="G127" s="32">
        <f>SUMIFS('Capex forecast'!F$9:F$223,'Capex forecast'!$T$9:$T$223,'Allocation of site-spec costs'!$B127,'Capex forecast'!$S$9:$S$223,'Allocation of site-spec costs'!$D127,'Capex forecast'!$Q$9:$Q$223,"Customer Connection")</f>
        <v>0</v>
      </c>
      <c r="H127" s="32">
        <f>SUMIFS('Capex forecast'!G$9:G$223,'Capex forecast'!$T$9:$T$223,'Allocation of site-spec costs'!$B127,'Capex forecast'!$S$9:$S$223,'Allocation of site-spec costs'!$D127,'Capex forecast'!$Q$9:$Q$223,"Customer Connection")</f>
        <v>0</v>
      </c>
      <c r="I127" s="32">
        <f>SUMIFS('Capex forecast'!H$9:H$223,'Capex forecast'!$T$9:$T$223,'Allocation of site-spec costs'!$B127,'Capex forecast'!$S$9:$S$223,'Allocation of site-spec costs'!$D127,'Capex forecast'!$Q$9:$Q$223,"Customer Connection")</f>
        <v>0</v>
      </c>
      <c r="J127" s="32">
        <f>SUMIFS('Capex forecast'!I$9:I$223,'Capex forecast'!$T$9:$T$223,'Allocation of site-spec costs'!$B127,'Capex forecast'!$S$9:$S$223,'Allocation of site-spec costs'!$D127,'Capex forecast'!$Q$9:$Q$223,"Customer Connection")</f>
        <v>0</v>
      </c>
      <c r="K127" s="32">
        <f>SUMIFS('Capex forecast'!J$9:J$223,'Capex forecast'!$T$9:$T$223,'Allocation of site-spec costs'!$B127,'Capex forecast'!$S$9:$S$223,'Allocation of site-spec costs'!$D127,'Capex forecast'!$Q$9:$Q$223,"Customer Connection")</f>
        <v>0</v>
      </c>
      <c r="L127" s="32">
        <f>SUMIFS('Capex forecast'!K$9:K$223,'Capex forecast'!$T$9:$T$223,'Allocation of site-spec costs'!$B127,'Capex forecast'!$S$9:$S$223,'Allocation of site-spec costs'!$D127,'Capex forecast'!$Q$9:$Q$223,"Customer Connection")</f>
        <v>0</v>
      </c>
      <c r="M127" s="32">
        <f>SUMIFS('Capex forecast'!L$9:L$223,'Capex forecast'!$T$9:$T$223,'Allocation of site-spec costs'!$B127,'Capex forecast'!$S$9:$S$223,'Allocation of site-spec costs'!$D127,'Capex forecast'!$Q$9:$Q$223,"Customer Connection")</f>
        <v>0</v>
      </c>
      <c r="N127" s="32">
        <f>SUMIFS('Capex forecast'!M$9:M$223,'Capex forecast'!$T$9:$T$223,'Allocation of site-spec costs'!$B127,'Capex forecast'!$S$9:$S$223,'Allocation of site-spec costs'!$D127,'Capex forecast'!$Q$9:$Q$223,"Customer Connection")</f>
        <v>0</v>
      </c>
      <c r="O127" s="32">
        <f>SUMIFS('Capex forecast'!N$9:N$223,'Capex forecast'!$T$9:$T$223,'Allocation of site-spec costs'!$B127,'Capex forecast'!$S$9:$S$223,'Allocation of site-spec costs'!$D127,'Capex forecast'!$Q$9:$Q$223,"Customer Connection")</f>
        <v>0</v>
      </c>
      <c r="Q127" s="45" t="s">
        <v>203</v>
      </c>
      <c r="R127" s="6" t="str">
        <f>INDEX('Demand forecast'!$M$9:$M$5832,MATCH($Q127,'Demand forecast'!$B$9:$B$5832,0))</f>
        <v>Yes</v>
      </c>
      <c r="S127" s="6" t="str">
        <f>IF(COUNTIF($Q$93:Q127,$B127) = 1, "LV", IF(COUNTIF($Q$93:Q127,$B127) = 2, "HV", "ST"))</f>
        <v>LV</v>
      </c>
      <c r="T127" s="6" t="str">
        <f>INDEX('Demand forecast and growth rate'!$E$7:$E$273,MATCH($Q127,'Demand forecast and growth rate'!$B$7:$B$273,0))</f>
        <v>Small growth</v>
      </c>
      <c r="U127" s="32">
        <f>SUMIFS('Capex forecast'!E$9:E$223,'Capex forecast'!$T$9:$T$223,$Q127,'Capex forecast'!$S$9:$S$223,$S127,'Capex forecast'!$Q$9:$Q$223,"Augex")</f>
        <v>0</v>
      </c>
      <c r="V127" s="32">
        <f>SUMIFS('Capex forecast'!F$9:F$223,'Capex forecast'!$T$9:$T$223,$Q127,'Capex forecast'!$S$9:$S$223,$S127,'Capex forecast'!$Q$9:$Q$223,"Augex")</f>
        <v>0</v>
      </c>
      <c r="W127" s="32">
        <f>SUMIFS('Capex forecast'!G$9:G$223,'Capex forecast'!$T$9:$T$223,$Q127,'Capex forecast'!$S$9:$S$223,$S127,'Capex forecast'!$Q$9:$Q$223,"Augex")</f>
        <v>0</v>
      </c>
      <c r="X127" s="32">
        <f>SUMIFS('Capex forecast'!H$9:H$223,'Capex forecast'!$T$9:$T$223,$Q127,'Capex forecast'!$S$9:$S$223,$S127,'Capex forecast'!$Q$9:$Q$223,"Augex")</f>
        <v>0</v>
      </c>
      <c r="Y127" s="32">
        <f>SUMIFS('Capex forecast'!I$9:I$223,'Capex forecast'!$T$9:$T$223,$Q127,'Capex forecast'!$S$9:$S$223,$S127,'Capex forecast'!$Q$9:$Q$223,"Augex")</f>
        <v>0</v>
      </c>
      <c r="Z127" s="32">
        <f>SUMIFS('Capex forecast'!J$9:J$223,'Capex forecast'!$T$9:$T$223,$Q127,'Capex forecast'!$S$9:$S$223,$S127,'Capex forecast'!$Q$9:$Q$223,"Augex")</f>
        <v>0</v>
      </c>
      <c r="AA127" s="32">
        <f>SUMIFS('Capex forecast'!K$9:K$223,'Capex forecast'!$T$9:$T$223,$Q127,'Capex forecast'!$S$9:$S$223,$S127,'Capex forecast'!$Q$9:$Q$223,"Augex")</f>
        <v>0</v>
      </c>
      <c r="AB127" s="32">
        <f>SUMIFS('Capex forecast'!L$9:L$223,'Capex forecast'!$T$9:$T$223,$Q127,'Capex forecast'!$S$9:$S$223,$S127,'Capex forecast'!$Q$9:$Q$223,"Augex")</f>
        <v>0</v>
      </c>
      <c r="AC127" s="32">
        <f>SUMIFS('Capex forecast'!M$9:M$223,'Capex forecast'!$T$9:$T$223,$Q127,'Capex forecast'!$S$9:$S$223,$S127,'Capex forecast'!$Q$9:$Q$223,"Augex")</f>
        <v>0</v>
      </c>
      <c r="AD127" s="32">
        <f>SUMIFS('Capex forecast'!N$9:N$223,'Capex forecast'!$T$9:$T$223,$Q127,'Capex forecast'!$S$9:$S$223,$S127,'Capex forecast'!$Q$9:$Q$223,"Augex")</f>
        <v>0</v>
      </c>
      <c r="AF127" s="45" t="s">
        <v>203</v>
      </c>
      <c r="AG127" s="6" t="str">
        <f>INDEX('Demand forecast'!$M$9:$M$5832,MATCH($Q127,'Demand forecast'!$B$9:$B$5832,0))</f>
        <v>Yes</v>
      </c>
      <c r="AH127" s="6" t="str">
        <f>IF(COUNTIF($AF$93:AF127,$B127) = 1, "LV", IF(COUNTIF($AF$93:AF127,$B127) = 2, "HV", "ST"))</f>
        <v>LV</v>
      </c>
      <c r="AI127" s="6" t="str">
        <f>INDEX('Demand forecast and growth rate'!$E$7:$E$273,MATCH($Q127,'Demand forecast and growth rate'!$B$7:$B$273,0))</f>
        <v>Small growth</v>
      </c>
      <c r="AJ127" s="47">
        <f>SUMIFS('Capex forecast'!E$9:E$223,'Capex forecast'!$T$9:$T$223,$AF127,'Capex forecast'!$S$9:$S$223,$AH127,'Capex forecast'!$Q$9:$Q$223,"Repex")</f>
        <v>0</v>
      </c>
      <c r="AK127" s="47">
        <f>SUMIFS('Capex forecast'!F$9:F$223,'Capex forecast'!$T$9:$T$223,$AF127,'Capex forecast'!$S$9:$S$223,$AH127,'Capex forecast'!$Q$9:$Q$223,"Repex")</f>
        <v>0</v>
      </c>
      <c r="AL127" s="47">
        <f>SUMIFS('Capex forecast'!G$9:G$223,'Capex forecast'!$T$9:$T$223,$AF127,'Capex forecast'!$S$9:$S$223,$AH127,'Capex forecast'!$Q$9:$Q$223,"Repex")</f>
        <v>0</v>
      </c>
      <c r="AM127" s="47">
        <f>SUMIFS('Capex forecast'!H$9:H$223,'Capex forecast'!$T$9:$T$223,$AF127,'Capex forecast'!$S$9:$S$223,$AH127,'Capex forecast'!$Q$9:$Q$223,"Repex")</f>
        <v>0</v>
      </c>
      <c r="AN127" s="47">
        <f>SUMIFS('Capex forecast'!I$9:I$223,'Capex forecast'!$T$9:$T$223,$AF127,'Capex forecast'!$S$9:$S$223,$AH127,'Capex forecast'!$Q$9:$Q$223,"Repex")</f>
        <v>0</v>
      </c>
      <c r="AO127" s="47">
        <f>SUMIFS('Capex forecast'!J$9:J$223,'Capex forecast'!$T$9:$T$223,$AF127,'Capex forecast'!$S$9:$S$223,$AH127,'Capex forecast'!$Q$9:$Q$223,"Repex")</f>
        <v>0</v>
      </c>
      <c r="AP127" s="47">
        <f>SUMIFS('Capex forecast'!K$9:K$223,'Capex forecast'!$T$9:$T$223,$AF127,'Capex forecast'!$S$9:$S$223,$AH127,'Capex forecast'!$Q$9:$Q$223,"Repex")</f>
        <v>0</v>
      </c>
      <c r="AQ127" s="47">
        <f>SUMIFS('Capex forecast'!L$9:L$223,'Capex forecast'!$T$9:$T$223,$AF127,'Capex forecast'!$S$9:$S$223,$AH127,'Capex forecast'!$Q$9:$Q$223,"Repex")</f>
        <v>0</v>
      </c>
      <c r="AR127" s="47">
        <f>SUMIFS('Capex forecast'!M$9:M$223,'Capex forecast'!$T$9:$T$223,$AF127,'Capex forecast'!$S$9:$S$223,$AH127,'Capex forecast'!$Q$9:$Q$223,"Repex")</f>
        <v>0</v>
      </c>
      <c r="AS127" s="47">
        <f>SUMIFS('Capex forecast'!N$9:N$223,'Capex forecast'!$T$9:$T$223,$AF127,'Capex forecast'!$S$9:$S$223,$AH127,'Capex forecast'!$Q$9:$Q$223,"Repex")</f>
        <v>0</v>
      </c>
    </row>
    <row r="128" spans="1:45" ht="15">
      <c r="B128" s="45" t="s">
        <v>36</v>
      </c>
      <c r="C128" s="6" t="str">
        <f>INDEX('Demand forecast'!$M$9:$M$5832,MATCH($B128,'Demand forecast'!$B$9:$B$5832,0))</f>
        <v>No</v>
      </c>
      <c r="D128" s="6" t="str">
        <f>IF(COUNTIF($B$93:B128,$B128) = 1, "LV", IF(COUNTIF($B$93:B128,$B128) = 2, "HV", "ST"))</f>
        <v>LV</v>
      </c>
      <c r="E128" s="6" t="str">
        <f>INDEX('Demand forecast and growth rate'!$E$7:$E$273,MATCH($B128,'Demand forecast and growth rate'!$B$7:$B$273,0))</f>
        <v>High growth</v>
      </c>
      <c r="F128" s="32">
        <f>SUMIFS('Capex forecast'!E$9:E$223,'Capex forecast'!$T$9:$T$223,'Allocation of site-spec costs'!$B128,'Capex forecast'!$S$9:$S$223,'Allocation of site-spec costs'!$D128,'Capex forecast'!$Q$9:$Q$223,"Customer Connection")</f>
        <v>0</v>
      </c>
      <c r="G128" s="32">
        <f>SUMIFS('Capex forecast'!F$9:F$223,'Capex forecast'!$T$9:$T$223,'Allocation of site-spec costs'!$B128,'Capex forecast'!$S$9:$S$223,'Allocation of site-spec costs'!$D128,'Capex forecast'!$Q$9:$Q$223,"Customer Connection")</f>
        <v>0</v>
      </c>
      <c r="H128" s="32">
        <f>SUMIFS('Capex forecast'!G$9:G$223,'Capex forecast'!$T$9:$T$223,'Allocation of site-spec costs'!$B128,'Capex forecast'!$S$9:$S$223,'Allocation of site-spec costs'!$D128,'Capex forecast'!$Q$9:$Q$223,"Customer Connection")</f>
        <v>0</v>
      </c>
      <c r="I128" s="32">
        <f>SUMIFS('Capex forecast'!H$9:H$223,'Capex forecast'!$T$9:$T$223,'Allocation of site-spec costs'!$B128,'Capex forecast'!$S$9:$S$223,'Allocation of site-spec costs'!$D128,'Capex forecast'!$Q$9:$Q$223,"Customer Connection")</f>
        <v>0</v>
      </c>
      <c r="J128" s="32">
        <f>SUMIFS('Capex forecast'!I$9:I$223,'Capex forecast'!$T$9:$T$223,'Allocation of site-spec costs'!$B128,'Capex forecast'!$S$9:$S$223,'Allocation of site-spec costs'!$D128,'Capex forecast'!$Q$9:$Q$223,"Customer Connection")</f>
        <v>0</v>
      </c>
      <c r="K128" s="32">
        <f>SUMIFS('Capex forecast'!J$9:J$223,'Capex forecast'!$T$9:$T$223,'Allocation of site-spec costs'!$B128,'Capex forecast'!$S$9:$S$223,'Allocation of site-spec costs'!$D128,'Capex forecast'!$Q$9:$Q$223,"Customer Connection")</f>
        <v>0</v>
      </c>
      <c r="L128" s="32">
        <f>SUMIFS('Capex forecast'!K$9:K$223,'Capex forecast'!$T$9:$T$223,'Allocation of site-spec costs'!$B128,'Capex forecast'!$S$9:$S$223,'Allocation of site-spec costs'!$D128,'Capex forecast'!$Q$9:$Q$223,"Customer Connection")</f>
        <v>0</v>
      </c>
      <c r="M128" s="32">
        <f>SUMIFS('Capex forecast'!L$9:L$223,'Capex forecast'!$T$9:$T$223,'Allocation of site-spec costs'!$B128,'Capex forecast'!$S$9:$S$223,'Allocation of site-spec costs'!$D128,'Capex forecast'!$Q$9:$Q$223,"Customer Connection")</f>
        <v>0</v>
      </c>
      <c r="N128" s="32">
        <f>SUMIFS('Capex forecast'!M$9:M$223,'Capex forecast'!$T$9:$T$223,'Allocation of site-spec costs'!$B128,'Capex forecast'!$S$9:$S$223,'Allocation of site-spec costs'!$D128,'Capex forecast'!$Q$9:$Q$223,"Customer Connection")</f>
        <v>0</v>
      </c>
      <c r="O128" s="32">
        <f>SUMIFS('Capex forecast'!N$9:N$223,'Capex forecast'!$T$9:$T$223,'Allocation of site-spec costs'!$B128,'Capex forecast'!$S$9:$S$223,'Allocation of site-spec costs'!$D128,'Capex forecast'!$Q$9:$Q$223,"Customer Connection")</f>
        <v>0</v>
      </c>
      <c r="Q128" s="45" t="s">
        <v>36</v>
      </c>
      <c r="R128" s="6" t="str">
        <f>INDEX('Demand forecast'!$M$9:$M$5832,MATCH($Q128,'Demand forecast'!$B$9:$B$5832,0))</f>
        <v>No</v>
      </c>
      <c r="S128" s="6" t="str">
        <f>IF(COUNTIF($Q$93:Q128,$B128) = 1, "LV", IF(COUNTIF($Q$93:Q128,$B128) = 2, "HV", "ST"))</f>
        <v>LV</v>
      </c>
      <c r="T128" s="6" t="str">
        <f>INDEX('Demand forecast and growth rate'!$E$7:$E$273,MATCH($Q128,'Demand forecast and growth rate'!$B$7:$B$273,0))</f>
        <v>High growth</v>
      </c>
      <c r="U128" s="32">
        <f>SUMIFS('Capex forecast'!E$9:E$223,'Capex forecast'!$T$9:$T$223,$Q128,'Capex forecast'!$S$9:$S$223,$S128,'Capex forecast'!$Q$9:$Q$223,"Augex")</f>
        <v>0</v>
      </c>
      <c r="V128" s="32">
        <f>SUMIFS('Capex forecast'!F$9:F$223,'Capex forecast'!$T$9:$T$223,$Q128,'Capex forecast'!$S$9:$S$223,$S128,'Capex forecast'!$Q$9:$Q$223,"Augex")</f>
        <v>0</v>
      </c>
      <c r="W128" s="32">
        <f>SUMIFS('Capex forecast'!G$9:G$223,'Capex forecast'!$T$9:$T$223,$Q128,'Capex forecast'!$S$9:$S$223,$S128,'Capex forecast'!$Q$9:$Q$223,"Augex")</f>
        <v>0</v>
      </c>
      <c r="X128" s="32">
        <f>SUMIFS('Capex forecast'!H$9:H$223,'Capex forecast'!$T$9:$T$223,$Q128,'Capex forecast'!$S$9:$S$223,$S128,'Capex forecast'!$Q$9:$Q$223,"Augex")</f>
        <v>0</v>
      </c>
      <c r="Y128" s="32">
        <f>SUMIFS('Capex forecast'!I$9:I$223,'Capex forecast'!$T$9:$T$223,$Q128,'Capex forecast'!$S$9:$S$223,$S128,'Capex forecast'!$Q$9:$Q$223,"Augex")</f>
        <v>0</v>
      </c>
      <c r="Z128" s="32">
        <f>SUMIFS('Capex forecast'!J$9:J$223,'Capex forecast'!$T$9:$T$223,$Q128,'Capex forecast'!$S$9:$S$223,$S128,'Capex forecast'!$Q$9:$Q$223,"Augex")</f>
        <v>0</v>
      </c>
      <c r="AA128" s="32">
        <f>SUMIFS('Capex forecast'!K$9:K$223,'Capex forecast'!$T$9:$T$223,$Q128,'Capex forecast'!$S$9:$S$223,$S128,'Capex forecast'!$Q$9:$Q$223,"Augex")</f>
        <v>0</v>
      </c>
      <c r="AB128" s="32">
        <f>SUMIFS('Capex forecast'!L$9:L$223,'Capex forecast'!$T$9:$T$223,$Q128,'Capex forecast'!$S$9:$S$223,$S128,'Capex forecast'!$Q$9:$Q$223,"Augex")</f>
        <v>0</v>
      </c>
      <c r="AC128" s="32">
        <f>SUMIFS('Capex forecast'!M$9:M$223,'Capex forecast'!$T$9:$T$223,$Q128,'Capex forecast'!$S$9:$S$223,$S128,'Capex forecast'!$Q$9:$Q$223,"Augex")</f>
        <v>0</v>
      </c>
      <c r="AD128" s="32">
        <f>SUMIFS('Capex forecast'!N$9:N$223,'Capex forecast'!$T$9:$T$223,$Q128,'Capex forecast'!$S$9:$S$223,$S128,'Capex forecast'!$Q$9:$Q$223,"Augex")</f>
        <v>0</v>
      </c>
      <c r="AF128" s="45" t="s">
        <v>36</v>
      </c>
      <c r="AG128" s="6" t="str">
        <f>INDEX('Demand forecast'!$M$9:$M$5832,MATCH($Q128,'Demand forecast'!$B$9:$B$5832,0))</f>
        <v>No</v>
      </c>
      <c r="AH128" s="6" t="str">
        <f>IF(COUNTIF($AF$93:AF128,$B128) = 1, "LV", IF(COUNTIF($AF$93:AF128,$B128) = 2, "HV", "ST"))</f>
        <v>LV</v>
      </c>
      <c r="AI128" s="6" t="str">
        <f>INDEX('Demand forecast and growth rate'!$E$7:$E$273,MATCH($Q128,'Demand forecast and growth rate'!$B$7:$B$273,0))</f>
        <v>High growth</v>
      </c>
      <c r="AJ128" s="47">
        <f>SUMIFS('Capex forecast'!E$9:E$223,'Capex forecast'!$T$9:$T$223,$AF128,'Capex forecast'!$S$9:$S$223,$AH128,'Capex forecast'!$Q$9:$Q$223,"Repex")</f>
        <v>0</v>
      </c>
      <c r="AK128" s="47">
        <f>SUMIFS('Capex forecast'!F$9:F$223,'Capex forecast'!$T$9:$T$223,$AF128,'Capex forecast'!$S$9:$S$223,$AH128,'Capex forecast'!$Q$9:$Q$223,"Repex")</f>
        <v>0</v>
      </c>
      <c r="AL128" s="47">
        <f>SUMIFS('Capex forecast'!G$9:G$223,'Capex forecast'!$T$9:$T$223,$AF128,'Capex forecast'!$S$9:$S$223,$AH128,'Capex forecast'!$Q$9:$Q$223,"Repex")</f>
        <v>0</v>
      </c>
      <c r="AM128" s="47">
        <f>SUMIFS('Capex forecast'!H$9:H$223,'Capex forecast'!$T$9:$T$223,$AF128,'Capex forecast'!$S$9:$S$223,$AH128,'Capex forecast'!$Q$9:$Q$223,"Repex")</f>
        <v>0</v>
      </c>
      <c r="AN128" s="47">
        <f>SUMIFS('Capex forecast'!I$9:I$223,'Capex forecast'!$T$9:$T$223,$AF128,'Capex forecast'!$S$9:$S$223,$AH128,'Capex forecast'!$Q$9:$Q$223,"Repex")</f>
        <v>0</v>
      </c>
      <c r="AO128" s="47">
        <f>SUMIFS('Capex forecast'!J$9:J$223,'Capex forecast'!$T$9:$T$223,$AF128,'Capex forecast'!$S$9:$S$223,$AH128,'Capex forecast'!$Q$9:$Q$223,"Repex")</f>
        <v>0</v>
      </c>
      <c r="AP128" s="47">
        <f>SUMIFS('Capex forecast'!K$9:K$223,'Capex forecast'!$T$9:$T$223,$AF128,'Capex forecast'!$S$9:$S$223,$AH128,'Capex forecast'!$Q$9:$Q$223,"Repex")</f>
        <v>0</v>
      </c>
      <c r="AQ128" s="47">
        <f>SUMIFS('Capex forecast'!L$9:L$223,'Capex forecast'!$T$9:$T$223,$AF128,'Capex forecast'!$S$9:$S$223,$AH128,'Capex forecast'!$Q$9:$Q$223,"Repex")</f>
        <v>0</v>
      </c>
      <c r="AR128" s="47">
        <f>SUMIFS('Capex forecast'!M$9:M$223,'Capex forecast'!$T$9:$T$223,$AF128,'Capex forecast'!$S$9:$S$223,$AH128,'Capex forecast'!$Q$9:$Q$223,"Repex")</f>
        <v>0</v>
      </c>
      <c r="AS128" s="47">
        <f>SUMIFS('Capex forecast'!N$9:N$223,'Capex forecast'!$T$9:$T$223,$AF128,'Capex forecast'!$S$9:$S$223,$AH128,'Capex forecast'!$Q$9:$Q$223,"Repex")</f>
        <v>0</v>
      </c>
    </row>
    <row r="129" spans="2:45" ht="15">
      <c r="B129" s="45" t="s">
        <v>49</v>
      </c>
      <c r="C129" s="6" t="str">
        <f>INDEX('Demand forecast'!$M$9:$M$5832,MATCH($B129,'Demand forecast'!$B$9:$B$5832,0))</f>
        <v>No</v>
      </c>
      <c r="D129" s="6" t="str">
        <f>IF(COUNTIF($B$93:B129,$B129) = 1, "LV", IF(COUNTIF($B$93:B129,$B129) = 2, "HV", "ST"))</f>
        <v>LV</v>
      </c>
      <c r="E129" s="6" t="str">
        <f>INDEX('Demand forecast and growth rate'!$E$7:$E$273,MATCH($B129,'Demand forecast and growth rate'!$B$7:$B$273,0))</f>
        <v>High growth</v>
      </c>
      <c r="F129" s="32">
        <f>SUMIFS('Capex forecast'!E$9:E$223,'Capex forecast'!$T$9:$T$223,'Allocation of site-spec costs'!$B129,'Capex forecast'!$S$9:$S$223,'Allocation of site-spec costs'!$D129,'Capex forecast'!$Q$9:$Q$223,"Customer Connection")</f>
        <v>0</v>
      </c>
      <c r="G129" s="32">
        <f>SUMIFS('Capex forecast'!F$9:F$223,'Capex forecast'!$T$9:$T$223,'Allocation of site-spec costs'!$B129,'Capex forecast'!$S$9:$S$223,'Allocation of site-spec costs'!$D129,'Capex forecast'!$Q$9:$Q$223,"Customer Connection")</f>
        <v>0</v>
      </c>
      <c r="H129" s="32">
        <f>SUMIFS('Capex forecast'!G$9:G$223,'Capex forecast'!$T$9:$T$223,'Allocation of site-spec costs'!$B129,'Capex forecast'!$S$9:$S$223,'Allocation of site-spec costs'!$D129,'Capex forecast'!$Q$9:$Q$223,"Customer Connection")</f>
        <v>0</v>
      </c>
      <c r="I129" s="32">
        <f>SUMIFS('Capex forecast'!H$9:H$223,'Capex forecast'!$T$9:$T$223,'Allocation of site-spec costs'!$B129,'Capex forecast'!$S$9:$S$223,'Allocation of site-spec costs'!$D129,'Capex forecast'!$Q$9:$Q$223,"Customer Connection")</f>
        <v>0</v>
      </c>
      <c r="J129" s="32">
        <f>SUMIFS('Capex forecast'!I$9:I$223,'Capex forecast'!$T$9:$T$223,'Allocation of site-spec costs'!$B129,'Capex forecast'!$S$9:$S$223,'Allocation of site-spec costs'!$D129,'Capex forecast'!$Q$9:$Q$223,"Customer Connection")</f>
        <v>0</v>
      </c>
      <c r="K129" s="32">
        <f>SUMIFS('Capex forecast'!J$9:J$223,'Capex forecast'!$T$9:$T$223,'Allocation of site-spec costs'!$B129,'Capex forecast'!$S$9:$S$223,'Allocation of site-spec costs'!$D129,'Capex forecast'!$Q$9:$Q$223,"Customer Connection")</f>
        <v>0</v>
      </c>
      <c r="L129" s="32">
        <f>SUMIFS('Capex forecast'!K$9:K$223,'Capex forecast'!$T$9:$T$223,'Allocation of site-spec costs'!$B129,'Capex forecast'!$S$9:$S$223,'Allocation of site-spec costs'!$D129,'Capex forecast'!$Q$9:$Q$223,"Customer Connection")</f>
        <v>0</v>
      </c>
      <c r="M129" s="32">
        <f>SUMIFS('Capex forecast'!L$9:L$223,'Capex forecast'!$T$9:$T$223,'Allocation of site-spec costs'!$B129,'Capex forecast'!$S$9:$S$223,'Allocation of site-spec costs'!$D129,'Capex forecast'!$Q$9:$Q$223,"Customer Connection")</f>
        <v>0</v>
      </c>
      <c r="N129" s="32">
        <f>SUMIFS('Capex forecast'!M$9:M$223,'Capex forecast'!$T$9:$T$223,'Allocation of site-spec costs'!$B129,'Capex forecast'!$S$9:$S$223,'Allocation of site-spec costs'!$D129,'Capex forecast'!$Q$9:$Q$223,"Customer Connection")</f>
        <v>0</v>
      </c>
      <c r="O129" s="32">
        <f>SUMIFS('Capex forecast'!N$9:N$223,'Capex forecast'!$T$9:$T$223,'Allocation of site-spec costs'!$B129,'Capex forecast'!$S$9:$S$223,'Allocation of site-spec costs'!$D129,'Capex forecast'!$Q$9:$Q$223,"Customer Connection")</f>
        <v>0</v>
      </c>
      <c r="Q129" s="45" t="s">
        <v>49</v>
      </c>
      <c r="R129" s="6" t="str">
        <f>INDEX('Demand forecast'!$M$9:$M$5832,MATCH($Q129,'Demand forecast'!$B$9:$B$5832,0))</f>
        <v>No</v>
      </c>
      <c r="S129" s="6" t="str">
        <f>IF(COUNTIF($Q$93:Q129,$B129) = 1, "LV", IF(COUNTIF($Q$93:Q129,$B129) = 2, "HV", "ST"))</f>
        <v>LV</v>
      </c>
      <c r="T129" s="6" t="str">
        <f>INDEX('Demand forecast and growth rate'!$E$7:$E$273,MATCH($Q129,'Demand forecast and growth rate'!$B$7:$B$273,0))</f>
        <v>High growth</v>
      </c>
      <c r="U129" s="32">
        <f>SUMIFS('Capex forecast'!E$9:E$223,'Capex forecast'!$T$9:$T$223,$Q129,'Capex forecast'!$S$9:$S$223,$S129,'Capex forecast'!$Q$9:$Q$223,"Augex")</f>
        <v>0</v>
      </c>
      <c r="V129" s="32">
        <f>SUMIFS('Capex forecast'!F$9:F$223,'Capex forecast'!$T$9:$T$223,$Q129,'Capex forecast'!$S$9:$S$223,$S129,'Capex forecast'!$Q$9:$Q$223,"Augex")</f>
        <v>0</v>
      </c>
      <c r="W129" s="32">
        <f>SUMIFS('Capex forecast'!G$9:G$223,'Capex forecast'!$T$9:$T$223,$Q129,'Capex forecast'!$S$9:$S$223,$S129,'Capex forecast'!$Q$9:$Q$223,"Augex")</f>
        <v>0</v>
      </c>
      <c r="X129" s="32">
        <f>SUMIFS('Capex forecast'!H$9:H$223,'Capex forecast'!$T$9:$T$223,$Q129,'Capex forecast'!$S$9:$S$223,$S129,'Capex forecast'!$Q$9:$Q$223,"Augex")</f>
        <v>0</v>
      </c>
      <c r="Y129" s="32">
        <f>SUMIFS('Capex forecast'!I$9:I$223,'Capex forecast'!$T$9:$T$223,$Q129,'Capex forecast'!$S$9:$S$223,$S129,'Capex forecast'!$Q$9:$Q$223,"Augex")</f>
        <v>0</v>
      </c>
      <c r="Z129" s="32">
        <f>SUMIFS('Capex forecast'!J$9:J$223,'Capex forecast'!$T$9:$T$223,$Q129,'Capex forecast'!$S$9:$S$223,$S129,'Capex forecast'!$Q$9:$Q$223,"Augex")</f>
        <v>0</v>
      </c>
      <c r="AA129" s="32">
        <f>SUMIFS('Capex forecast'!K$9:K$223,'Capex forecast'!$T$9:$T$223,$Q129,'Capex forecast'!$S$9:$S$223,$S129,'Capex forecast'!$Q$9:$Q$223,"Augex")</f>
        <v>0</v>
      </c>
      <c r="AB129" s="32">
        <f>SUMIFS('Capex forecast'!L$9:L$223,'Capex forecast'!$T$9:$T$223,$Q129,'Capex forecast'!$S$9:$S$223,$S129,'Capex forecast'!$Q$9:$Q$223,"Augex")</f>
        <v>0</v>
      </c>
      <c r="AC129" s="32">
        <f>SUMIFS('Capex forecast'!M$9:M$223,'Capex forecast'!$T$9:$T$223,$Q129,'Capex forecast'!$S$9:$S$223,$S129,'Capex forecast'!$Q$9:$Q$223,"Augex")</f>
        <v>0</v>
      </c>
      <c r="AD129" s="32">
        <f>SUMIFS('Capex forecast'!N$9:N$223,'Capex forecast'!$T$9:$T$223,$Q129,'Capex forecast'!$S$9:$S$223,$S129,'Capex forecast'!$Q$9:$Q$223,"Augex")</f>
        <v>0</v>
      </c>
      <c r="AF129" s="45" t="s">
        <v>49</v>
      </c>
      <c r="AG129" s="6" t="str">
        <f>INDEX('Demand forecast'!$M$9:$M$5832,MATCH($Q129,'Demand forecast'!$B$9:$B$5832,0))</f>
        <v>No</v>
      </c>
      <c r="AH129" s="6" t="str">
        <f>IF(COUNTIF($AF$93:AF129,$B129) = 1, "LV", IF(COUNTIF($AF$93:AF129,$B129) = 2, "HV", "ST"))</f>
        <v>LV</v>
      </c>
      <c r="AI129" s="6" t="str">
        <f>INDEX('Demand forecast and growth rate'!$E$7:$E$273,MATCH($Q129,'Demand forecast and growth rate'!$B$7:$B$273,0))</f>
        <v>High growth</v>
      </c>
      <c r="AJ129" s="47">
        <f>SUMIFS('Capex forecast'!E$9:E$223,'Capex forecast'!$T$9:$T$223,$AF129,'Capex forecast'!$S$9:$S$223,$AH129,'Capex forecast'!$Q$9:$Q$223,"Repex")</f>
        <v>0</v>
      </c>
      <c r="AK129" s="47">
        <f>SUMIFS('Capex forecast'!F$9:F$223,'Capex forecast'!$T$9:$T$223,$AF129,'Capex forecast'!$S$9:$S$223,$AH129,'Capex forecast'!$Q$9:$Q$223,"Repex")</f>
        <v>0</v>
      </c>
      <c r="AL129" s="47">
        <f>SUMIFS('Capex forecast'!G$9:G$223,'Capex forecast'!$T$9:$T$223,$AF129,'Capex forecast'!$S$9:$S$223,$AH129,'Capex forecast'!$Q$9:$Q$223,"Repex")</f>
        <v>0</v>
      </c>
      <c r="AM129" s="47">
        <f>SUMIFS('Capex forecast'!H$9:H$223,'Capex forecast'!$T$9:$T$223,$AF129,'Capex forecast'!$S$9:$S$223,$AH129,'Capex forecast'!$Q$9:$Q$223,"Repex")</f>
        <v>0</v>
      </c>
      <c r="AN129" s="47">
        <f>SUMIFS('Capex forecast'!I$9:I$223,'Capex forecast'!$T$9:$T$223,$AF129,'Capex forecast'!$S$9:$S$223,$AH129,'Capex forecast'!$Q$9:$Q$223,"Repex")</f>
        <v>0</v>
      </c>
      <c r="AO129" s="47">
        <f>SUMIFS('Capex forecast'!J$9:J$223,'Capex forecast'!$T$9:$T$223,$AF129,'Capex forecast'!$S$9:$S$223,$AH129,'Capex forecast'!$Q$9:$Q$223,"Repex")</f>
        <v>0</v>
      </c>
      <c r="AP129" s="47">
        <f>SUMIFS('Capex forecast'!K$9:K$223,'Capex forecast'!$T$9:$T$223,$AF129,'Capex forecast'!$S$9:$S$223,$AH129,'Capex forecast'!$Q$9:$Q$223,"Repex")</f>
        <v>0</v>
      </c>
      <c r="AQ129" s="47">
        <f>SUMIFS('Capex forecast'!L$9:L$223,'Capex forecast'!$T$9:$T$223,$AF129,'Capex forecast'!$S$9:$S$223,$AH129,'Capex forecast'!$Q$9:$Q$223,"Repex")</f>
        <v>0</v>
      </c>
      <c r="AR129" s="47">
        <f>SUMIFS('Capex forecast'!M$9:M$223,'Capex forecast'!$T$9:$T$223,$AF129,'Capex forecast'!$S$9:$S$223,$AH129,'Capex forecast'!$Q$9:$Q$223,"Repex")</f>
        <v>0</v>
      </c>
      <c r="AS129" s="47">
        <f>SUMIFS('Capex forecast'!N$9:N$223,'Capex forecast'!$T$9:$T$223,$AF129,'Capex forecast'!$S$9:$S$223,$AH129,'Capex forecast'!$Q$9:$Q$223,"Repex")</f>
        <v>0</v>
      </c>
    </row>
    <row r="130" spans="2:45" ht="15">
      <c r="B130" s="45" t="s">
        <v>134</v>
      </c>
      <c r="C130" s="6" t="str">
        <f>INDEX('Demand forecast'!$M$9:$M$5832,MATCH($B130,'Demand forecast'!$B$9:$B$5832,0))</f>
        <v>No</v>
      </c>
      <c r="D130" s="6" t="str">
        <f>IF(COUNTIF($B$93:B130,$B130) = 1, "LV", IF(COUNTIF($B$93:B130,$B130) = 2, "HV", "ST"))</f>
        <v>LV</v>
      </c>
      <c r="E130" s="6" t="str">
        <f>INDEX('Demand forecast and growth rate'!$E$7:$E$273,MATCH($B130,'Demand forecast and growth rate'!$B$7:$B$273,0))</f>
        <v>High growth</v>
      </c>
      <c r="F130" s="32">
        <f>SUMIFS('Capex forecast'!E$9:E$223,'Capex forecast'!$T$9:$T$223,'Allocation of site-spec costs'!$B130,'Capex forecast'!$S$9:$S$223,'Allocation of site-spec costs'!$D130,'Capex forecast'!$Q$9:$Q$223,"Customer Connection")</f>
        <v>0</v>
      </c>
      <c r="G130" s="32">
        <f>SUMIFS('Capex forecast'!F$9:F$223,'Capex forecast'!$T$9:$T$223,'Allocation of site-spec costs'!$B130,'Capex forecast'!$S$9:$S$223,'Allocation of site-spec costs'!$D130,'Capex forecast'!$Q$9:$Q$223,"Customer Connection")</f>
        <v>0</v>
      </c>
      <c r="H130" s="32">
        <f>SUMIFS('Capex forecast'!G$9:G$223,'Capex forecast'!$T$9:$T$223,'Allocation of site-spec costs'!$B130,'Capex forecast'!$S$9:$S$223,'Allocation of site-spec costs'!$D130,'Capex forecast'!$Q$9:$Q$223,"Customer Connection")</f>
        <v>0</v>
      </c>
      <c r="I130" s="32">
        <f>SUMIFS('Capex forecast'!H$9:H$223,'Capex forecast'!$T$9:$T$223,'Allocation of site-spec costs'!$B130,'Capex forecast'!$S$9:$S$223,'Allocation of site-spec costs'!$D130,'Capex forecast'!$Q$9:$Q$223,"Customer Connection")</f>
        <v>0</v>
      </c>
      <c r="J130" s="32">
        <f>SUMIFS('Capex forecast'!I$9:I$223,'Capex forecast'!$T$9:$T$223,'Allocation of site-spec costs'!$B130,'Capex forecast'!$S$9:$S$223,'Allocation of site-spec costs'!$D130,'Capex forecast'!$Q$9:$Q$223,"Customer Connection")</f>
        <v>0</v>
      </c>
      <c r="K130" s="32">
        <f>SUMIFS('Capex forecast'!J$9:J$223,'Capex forecast'!$T$9:$T$223,'Allocation of site-spec costs'!$B130,'Capex forecast'!$S$9:$S$223,'Allocation of site-spec costs'!$D130,'Capex forecast'!$Q$9:$Q$223,"Customer Connection")</f>
        <v>0</v>
      </c>
      <c r="L130" s="32">
        <f>SUMIFS('Capex forecast'!K$9:K$223,'Capex forecast'!$T$9:$T$223,'Allocation of site-spec costs'!$B130,'Capex forecast'!$S$9:$S$223,'Allocation of site-spec costs'!$D130,'Capex forecast'!$Q$9:$Q$223,"Customer Connection")</f>
        <v>0</v>
      </c>
      <c r="M130" s="32">
        <f>SUMIFS('Capex forecast'!L$9:L$223,'Capex forecast'!$T$9:$T$223,'Allocation of site-spec costs'!$B130,'Capex forecast'!$S$9:$S$223,'Allocation of site-spec costs'!$D130,'Capex forecast'!$Q$9:$Q$223,"Customer Connection")</f>
        <v>0</v>
      </c>
      <c r="N130" s="32">
        <f>SUMIFS('Capex forecast'!M$9:M$223,'Capex forecast'!$T$9:$T$223,'Allocation of site-spec costs'!$B130,'Capex forecast'!$S$9:$S$223,'Allocation of site-spec costs'!$D130,'Capex forecast'!$Q$9:$Q$223,"Customer Connection")</f>
        <v>0</v>
      </c>
      <c r="O130" s="32">
        <f>SUMIFS('Capex forecast'!N$9:N$223,'Capex forecast'!$T$9:$T$223,'Allocation of site-spec costs'!$B130,'Capex forecast'!$S$9:$S$223,'Allocation of site-spec costs'!$D130,'Capex forecast'!$Q$9:$Q$223,"Customer Connection")</f>
        <v>0</v>
      </c>
      <c r="Q130" s="45" t="s">
        <v>134</v>
      </c>
      <c r="R130" s="6" t="str">
        <f>INDEX('Demand forecast'!$M$9:$M$5832,MATCH($Q130,'Demand forecast'!$B$9:$B$5832,0))</f>
        <v>No</v>
      </c>
      <c r="S130" s="6" t="str">
        <f>IF(COUNTIF($Q$93:Q130,$B130) = 1, "LV", IF(COUNTIF($Q$93:Q130,$B130) = 2, "HV", "ST"))</f>
        <v>LV</v>
      </c>
      <c r="T130" s="6" t="str">
        <f>INDEX('Demand forecast and growth rate'!$E$7:$E$273,MATCH($Q130,'Demand forecast and growth rate'!$B$7:$B$273,0))</f>
        <v>High growth</v>
      </c>
      <c r="U130" s="32">
        <f>SUMIFS('Capex forecast'!E$9:E$223,'Capex forecast'!$T$9:$T$223,$Q130,'Capex forecast'!$S$9:$S$223,$S130,'Capex forecast'!$Q$9:$Q$223,"Augex")</f>
        <v>0</v>
      </c>
      <c r="V130" s="32">
        <f>SUMIFS('Capex forecast'!F$9:F$223,'Capex forecast'!$T$9:$T$223,$Q130,'Capex forecast'!$S$9:$S$223,$S130,'Capex forecast'!$Q$9:$Q$223,"Augex")</f>
        <v>0</v>
      </c>
      <c r="W130" s="32">
        <f>SUMIFS('Capex forecast'!G$9:G$223,'Capex forecast'!$T$9:$T$223,$Q130,'Capex forecast'!$S$9:$S$223,$S130,'Capex forecast'!$Q$9:$Q$223,"Augex")</f>
        <v>0</v>
      </c>
      <c r="X130" s="32">
        <f>SUMIFS('Capex forecast'!H$9:H$223,'Capex forecast'!$T$9:$T$223,$Q130,'Capex forecast'!$S$9:$S$223,$S130,'Capex forecast'!$Q$9:$Q$223,"Augex")</f>
        <v>0</v>
      </c>
      <c r="Y130" s="32">
        <f>SUMIFS('Capex forecast'!I$9:I$223,'Capex forecast'!$T$9:$T$223,$Q130,'Capex forecast'!$S$9:$S$223,$S130,'Capex forecast'!$Q$9:$Q$223,"Augex")</f>
        <v>0</v>
      </c>
      <c r="Z130" s="32">
        <f>SUMIFS('Capex forecast'!J$9:J$223,'Capex forecast'!$T$9:$T$223,$Q130,'Capex forecast'!$S$9:$S$223,$S130,'Capex forecast'!$Q$9:$Q$223,"Augex")</f>
        <v>0</v>
      </c>
      <c r="AA130" s="32">
        <f>SUMIFS('Capex forecast'!K$9:K$223,'Capex forecast'!$T$9:$T$223,$Q130,'Capex forecast'!$S$9:$S$223,$S130,'Capex forecast'!$Q$9:$Q$223,"Augex")</f>
        <v>0</v>
      </c>
      <c r="AB130" s="32">
        <f>SUMIFS('Capex forecast'!L$9:L$223,'Capex forecast'!$T$9:$T$223,$Q130,'Capex forecast'!$S$9:$S$223,$S130,'Capex forecast'!$Q$9:$Q$223,"Augex")</f>
        <v>0</v>
      </c>
      <c r="AC130" s="32">
        <f>SUMIFS('Capex forecast'!M$9:M$223,'Capex forecast'!$T$9:$T$223,$Q130,'Capex forecast'!$S$9:$S$223,$S130,'Capex forecast'!$Q$9:$Q$223,"Augex")</f>
        <v>0</v>
      </c>
      <c r="AD130" s="32">
        <f>SUMIFS('Capex forecast'!N$9:N$223,'Capex forecast'!$T$9:$T$223,$Q130,'Capex forecast'!$S$9:$S$223,$S130,'Capex forecast'!$Q$9:$Q$223,"Augex")</f>
        <v>0</v>
      </c>
      <c r="AF130" s="45" t="s">
        <v>134</v>
      </c>
      <c r="AG130" s="6" t="str">
        <f>INDEX('Demand forecast'!$M$9:$M$5832,MATCH($Q130,'Demand forecast'!$B$9:$B$5832,0))</f>
        <v>No</v>
      </c>
      <c r="AH130" s="6" t="str">
        <f>IF(COUNTIF($AF$93:AF130,$B130) = 1, "LV", IF(COUNTIF($AF$93:AF130,$B130) = 2, "HV", "ST"))</f>
        <v>LV</v>
      </c>
      <c r="AI130" s="6" t="str">
        <f>INDEX('Demand forecast and growth rate'!$E$7:$E$273,MATCH($Q130,'Demand forecast and growth rate'!$B$7:$B$273,0))</f>
        <v>High growth</v>
      </c>
      <c r="AJ130" s="47">
        <f>SUMIFS('Capex forecast'!E$9:E$223,'Capex forecast'!$T$9:$T$223,$AF130,'Capex forecast'!$S$9:$S$223,$AH130,'Capex forecast'!$Q$9:$Q$223,"Repex")</f>
        <v>0</v>
      </c>
      <c r="AK130" s="47">
        <f>SUMIFS('Capex forecast'!F$9:F$223,'Capex forecast'!$T$9:$T$223,$AF130,'Capex forecast'!$S$9:$S$223,$AH130,'Capex forecast'!$Q$9:$Q$223,"Repex")</f>
        <v>0</v>
      </c>
      <c r="AL130" s="47">
        <f>SUMIFS('Capex forecast'!G$9:G$223,'Capex forecast'!$T$9:$T$223,$AF130,'Capex forecast'!$S$9:$S$223,$AH130,'Capex forecast'!$Q$9:$Q$223,"Repex")</f>
        <v>0</v>
      </c>
      <c r="AM130" s="47">
        <f>SUMIFS('Capex forecast'!H$9:H$223,'Capex forecast'!$T$9:$T$223,$AF130,'Capex forecast'!$S$9:$S$223,$AH130,'Capex forecast'!$Q$9:$Q$223,"Repex")</f>
        <v>0</v>
      </c>
      <c r="AN130" s="47">
        <f>SUMIFS('Capex forecast'!I$9:I$223,'Capex forecast'!$T$9:$T$223,$AF130,'Capex forecast'!$S$9:$S$223,$AH130,'Capex forecast'!$Q$9:$Q$223,"Repex")</f>
        <v>0</v>
      </c>
      <c r="AO130" s="47">
        <f>SUMIFS('Capex forecast'!J$9:J$223,'Capex forecast'!$T$9:$T$223,$AF130,'Capex forecast'!$S$9:$S$223,$AH130,'Capex forecast'!$Q$9:$Q$223,"Repex")</f>
        <v>0</v>
      </c>
      <c r="AP130" s="47">
        <f>SUMIFS('Capex forecast'!K$9:K$223,'Capex forecast'!$T$9:$T$223,$AF130,'Capex forecast'!$S$9:$S$223,$AH130,'Capex forecast'!$Q$9:$Q$223,"Repex")</f>
        <v>0</v>
      </c>
      <c r="AQ130" s="47">
        <f>SUMIFS('Capex forecast'!L$9:L$223,'Capex forecast'!$T$9:$T$223,$AF130,'Capex forecast'!$S$9:$S$223,$AH130,'Capex forecast'!$Q$9:$Q$223,"Repex")</f>
        <v>0</v>
      </c>
      <c r="AR130" s="47">
        <f>SUMIFS('Capex forecast'!M$9:M$223,'Capex forecast'!$T$9:$T$223,$AF130,'Capex forecast'!$S$9:$S$223,$AH130,'Capex forecast'!$Q$9:$Q$223,"Repex")</f>
        <v>0</v>
      </c>
      <c r="AS130" s="47">
        <f>SUMIFS('Capex forecast'!N$9:N$223,'Capex forecast'!$T$9:$T$223,$AF130,'Capex forecast'!$S$9:$S$223,$AH130,'Capex forecast'!$Q$9:$Q$223,"Repex")</f>
        <v>0</v>
      </c>
    </row>
    <row r="131" spans="2:45" ht="15">
      <c r="B131" s="45" t="s">
        <v>164</v>
      </c>
      <c r="C131" s="6" t="str">
        <f>INDEX('Demand forecast'!$M$9:$M$5832,MATCH($B131,'Demand forecast'!$B$9:$B$5832,0))</f>
        <v>No</v>
      </c>
      <c r="D131" s="6" t="str">
        <f>IF(COUNTIF($B$93:B131,$B131) = 1, "LV", IF(COUNTIF($B$93:B131,$B131) = 2, "HV", "ST"))</f>
        <v>LV</v>
      </c>
      <c r="E131" s="6" t="str">
        <f>INDEX('Demand forecast and growth rate'!$E$7:$E$273,MATCH($B131,'Demand forecast and growth rate'!$B$7:$B$273,0))</f>
        <v>Small growth</v>
      </c>
      <c r="F131" s="32">
        <f>SUMIFS('Capex forecast'!E$9:E$223,'Capex forecast'!$T$9:$T$223,'Allocation of site-spec costs'!$B131,'Capex forecast'!$S$9:$S$223,'Allocation of site-spec costs'!$D131,'Capex forecast'!$Q$9:$Q$223,"Customer Connection")</f>
        <v>0</v>
      </c>
      <c r="G131" s="32">
        <f>SUMIFS('Capex forecast'!F$9:F$223,'Capex forecast'!$T$9:$T$223,'Allocation of site-spec costs'!$B131,'Capex forecast'!$S$9:$S$223,'Allocation of site-spec costs'!$D131,'Capex forecast'!$Q$9:$Q$223,"Customer Connection")</f>
        <v>0</v>
      </c>
      <c r="H131" s="32">
        <f>SUMIFS('Capex forecast'!G$9:G$223,'Capex forecast'!$T$9:$T$223,'Allocation of site-spec costs'!$B131,'Capex forecast'!$S$9:$S$223,'Allocation of site-spec costs'!$D131,'Capex forecast'!$Q$9:$Q$223,"Customer Connection")</f>
        <v>0</v>
      </c>
      <c r="I131" s="32">
        <f>SUMIFS('Capex forecast'!H$9:H$223,'Capex forecast'!$T$9:$T$223,'Allocation of site-spec costs'!$B131,'Capex forecast'!$S$9:$S$223,'Allocation of site-spec costs'!$D131,'Capex forecast'!$Q$9:$Q$223,"Customer Connection")</f>
        <v>0</v>
      </c>
      <c r="J131" s="32">
        <f>SUMIFS('Capex forecast'!I$9:I$223,'Capex forecast'!$T$9:$T$223,'Allocation of site-spec costs'!$B131,'Capex forecast'!$S$9:$S$223,'Allocation of site-spec costs'!$D131,'Capex forecast'!$Q$9:$Q$223,"Customer Connection")</f>
        <v>0</v>
      </c>
      <c r="K131" s="32">
        <f>SUMIFS('Capex forecast'!J$9:J$223,'Capex forecast'!$T$9:$T$223,'Allocation of site-spec costs'!$B131,'Capex forecast'!$S$9:$S$223,'Allocation of site-spec costs'!$D131,'Capex forecast'!$Q$9:$Q$223,"Customer Connection")</f>
        <v>0</v>
      </c>
      <c r="L131" s="32">
        <f>SUMIFS('Capex forecast'!K$9:K$223,'Capex forecast'!$T$9:$T$223,'Allocation of site-spec costs'!$B131,'Capex forecast'!$S$9:$S$223,'Allocation of site-spec costs'!$D131,'Capex forecast'!$Q$9:$Q$223,"Customer Connection")</f>
        <v>0</v>
      </c>
      <c r="M131" s="32">
        <f>SUMIFS('Capex forecast'!L$9:L$223,'Capex forecast'!$T$9:$T$223,'Allocation of site-spec costs'!$B131,'Capex forecast'!$S$9:$S$223,'Allocation of site-spec costs'!$D131,'Capex forecast'!$Q$9:$Q$223,"Customer Connection")</f>
        <v>0</v>
      </c>
      <c r="N131" s="32">
        <f>SUMIFS('Capex forecast'!M$9:M$223,'Capex forecast'!$T$9:$T$223,'Allocation of site-spec costs'!$B131,'Capex forecast'!$S$9:$S$223,'Allocation of site-spec costs'!$D131,'Capex forecast'!$Q$9:$Q$223,"Customer Connection")</f>
        <v>0</v>
      </c>
      <c r="O131" s="32">
        <f>SUMIFS('Capex forecast'!N$9:N$223,'Capex forecast'!$T$9:$T$223,'Allocation of site-spec costs'!$B131,'Capex forecast'!$S$9:$S$223,'Allocation of site-spec costs'!$D131,'Capex forecast'!$Q$9:$Q$223,"Customer Connection")</f>
        <v>0</v>
      </c>
      <c r="Q131" s="45" t="s">
        <v>164</v>
      </c>
      <c r="R131" s="6" t="str">
        <f>INDEX('Demand forecast'!$M$9:$M$5832,MATCH($Q131,'Demand forecast'!$B$9:$B$5832,0))</f>
        <v>No</v>
      </c>
      <c r="S131" s="6" t="str">
        <f>IF(COUNTIF($Q$93:Q131,$B131) = 1, "LV", IF(COUNTIF($Q$93:Q131,$B131) = 2, "HV", "ST"))</f>
        <v>LV</v>
      </c>
      <c r="T131" s="6" t="str">
        <f>INDEX('Demand forecast and growth rate'!$E$7:$E$273,MATCH($Q131,'Demand forecast and growth rate'!$B$7:$B$273,0))</f>
        <v>Small growth</v>
      </c>
      <c r="U131" s="32">
        <f>SUMIFS('Capex forecast'!E$9:E$223,'Capex forecast'!$T$9:$T$223,$Q131,'Capex forecast'!$S$9:$S$223,$S131,'Capex forecast'!$Q$9:$Q$223,"Augex")</f>
        <v>0</v>
      </c>
      <c r="V131" s="32">
        <f>SUMIFS('Capex forecast'!F$9:F$223,'Capex forecast'!$T$9:$T$223,$Q131,'Capex forecast'!$S$9:$S$223,$S131,'Capex forecast'!$Q$9:$Q$223,"Augex")</f>
        <v>0</v>
      </c>
      <c r="W131" s="32">
        <f>SUMIFS('Capex forecast'!G$9:G$223,'Capex forecast'!$T$9:$T$223,$Q131,'Capex forecast'!$S$9:$S$223,$S131,'Capex forecast'!$Q$9:$Q$223,"Augex")</f>
        <v>0</v>
      </c>
      <c r="X131" s="32">
        <f>SUMIFS('Capex forecast'!H$9:H$223,'Capex forecast'!$T$9:$T$223,$Q131,'Capex forecast'!$S$9:$S$223,$S131,'Capex forecast'!$Q$9:$Q$223,"Augex")</f>
        <v>0</v>
      </c>
      <c r="Y131" s="32">
        <f>SUMIFS('Capex forecast'!I$9:I$223,'Capex forecast'!$T$9:$T$223,$Q131,'Capex forecast'!$S$9:$S$223,$S131,'Capex forecast'!$Q$9:$Q$223,"Augex")</f>
        <v>0</v>
      </c>
      <c r="Z131" s="32">
        <f>SUMIFS('Capex forecast'!J$9:J$223,'Capex forecast'!$T$9:$T$223,$Q131,'Capex forecast'!$S$9:$S$223,$S131,'Capex forecast'!$Q$9:$Q$223,"Augex")</f>
        <v>0</v>
      </c>
      <c r="AA131" s="32">
        <f>SUMIFS('Capex forecast'!K$9:K$223,'Capex forecast'!$T$9:$T$223,$Q131,'Capex forecast'!$S$9:$S$223,$S131,'Capex forecast'!$Q$9:$Q$223,"Augex")</f>
        <v>0</v>
      </c>
      <c r="AB131" s="32">
        <f>SUMIFS('Capex forecast'!L$9:L$223,'Capex forecast'!$T$9:$T$223,$Q131,'Capex forecast'!$S$9:$S$223,$S131,'Capex forecast'!$Q$9:$Q$223,"Augex")</f>
        <v>0</v>
      </c>
      <c r="AC131" s="32">
        <f>SUMIFS('Capex forecast'!M$9:M$223,'Capex forecast'!$T$9:$T$223,$Q131,'Capex forecast'!$S$9:$S$223,$S131,'Capex forecast'!$Q$9:$Q$223,"Augex")</f>
        <v>0</v>
      </c>
      <c r="AD131" s="32">
        <f>SUMIFS('Capex forecast'!N$9:N$223,'Capex forecast'!$T$9:$T$223,$Q131,'Capex forecast'!$S$9:$S$223,$S131,'Capex forecast'!$Q$9:$Q$223,"Augex")</f>
        <v>0</v>
      </c>
      <c r="AF131" s="45" t="s">
        <v>164</v>
      </c>
      <c r="AG131" s="6" t="str">
        <f>INDEX('Demand forecast'!$M$9:$M$5832,MATCH($Q131,'Demand forecast'!$B$9:$B$5832,0))</f>
        <v>No</v>
      </c>
      <c r="AH131" s="6" t="str">
        <f>IF(COUNTIF($AF$93:AF131,$B131) = 1, "LV", IF(COUNTIF($AF$93:AF131,$B131) = 2, "HV", "ST"))</f>
        <v>LV</v>
      </c>
      <c r="AI131" s="6" t="str">
        <f>INDEX('Demand forecast and growth rate'!$E$7:$E$273,MATCH($Q131,'Demand forecast and growth rate'!$B$7:$B$273,0))</f>
        <v>Small growth</v>
      </c>
      <c r="AJ131" s="47">
        <f>SUMIFS('Capex forecast'!E$9:E$223,'Capex forecast'!$T$9:$T$223,$AF131,'Capex forecast'!$S$9:$S$223,$AH131,'Capex forecast'!$Q$9:$Q$223,"Repex")</f>
        <v>0</v>
      </c>
      <c r="AK131" s="47">
        <f>SUMIFS('Capex forecast'!F$9:F$223,'Capex forecast'!$T$9:$T$223,$AF131,'Capex forecast'!$S$9:$S$223,$AH131,'Capex forecast'!$Q$9:$Q$223,"Repex")</f>
        <v>0</v>
      </c>
      <c r="AL131" s="47">
        <f>SUMIFS('Capex forecast'!G$9:G$223,'Capex forecast'!$T$9:$T$223,$AF131,'Capex forecast'!$S$9:$S$223,$AH131,'Capex forecast'!$Q$9:$Q$223,"Repex")</f>
        <v>0</v>
      </c>
      <c r="AM131" s="47">
        <f>SUMIFS('Capex forecast'!H$9:H$223,'Capex forecast'!$T$9:$T$223,$AF131,'Capex forecast'!$S$9:$S$223,$AH131,'Capex forecast'!$Q$9:$Q$223,"Repex")</f>
        <v>0</v>
      </c>
      <c r="AN131" s="47">
        <f>SUMIFS('Capex forecast'!I$9:I$223,'Capex forecast'!$T$9:$T$223,$AF131,'Capex forecast'!$S$9:$S$223,$AH131,'Capex forecast'!$Q$9:$Q$223,"Repex")</f>
        <v>0</v>
      </c>
      <c r="AO131" s="47">
        <f>SUMIFS('Capex forecast'!J$9:J$223,'Capex forecast'!$T$9:$T$223,$AF131,'Capex forecast'!$S$9:$S$223,$AH131,'Capex forecast'!$Q$9:$Q$223,"Repex")</f>
        <v>0</v>
      </c>
      <c r="AP131" s="47">
        <f>SUMIFS('Capex forecast'!K$9:K$223,'Capex forecast'!$T$9:$T$223,$AF131,'Capex forecast'!$S$9:$S$223,$AH131,'Capex forecast'!$Q$9:$Q$223,"Repex")</f>
        <v>0</v>
      </c>
      <c r="AQ131" s="47">
        <f>SUMIFS('Capex forecast'!L$9:L$223,'Capex forecast'!$T$9:$T$223,$AF131,'Capex forecast'!$S$9:$S$223,$AH131,'Capex forecast'!$Q$9:$Q$223,"Repex")</f>
        <v>0</v>
      </c>
      <c r="AR131" s="47">
        <f>SUMIFS('Capex forecast'!M$9:M$223,'Capex forecast'!$T$9:$T$223,$AF131,'Capex forecast'!$S$9:$S$223,$AH131,'Capex forecast'!$Q$9:$Q$223,"Repex")</f>
        <v>0</v>
      </c>
      <c r="AS131" s="47">
        <f>SUMIFS('Capex forecast'!N$9:N$223,'Capex forecast'!$T$9:$T$223,$AF131,'Capex forecast'!$S$9:$S$223,$AH131,'Capex forecast'!$Q$9:$Q$223,"Repex")</f>
        <v>0</v>
      </c>
    </row>
    <row r="132" spans="2:45" ht="15">
      <c r="B132" s="45" t="s">
        <v>232</v>
      </c>
      <c r="C132" s="6" t="str">
        <f>INDEX('Demand forecast'!$M$9:$M$5832,MATCH($B132,'Demand forecast'!$B$9:$B$5832,0))</f>
        <v>Yes</v>
      </c>
      <c r="D132" s="6" t="str">
        <f>IF(COUNTIF($B$93:B132,$B132) = 1, "LV", IF(COUNTIF($B$93:B132,$B132) = 2, "HV", "ST"))</f>
        <v>LV</v>
      </c>
      <c r="E132" s="6" t="str">
        <f>INDEX('Demand forecast and growth rate'!$E$7:$E$273,MATCH($B132,'Demand forecast and growth rate'!$B$7:$B$273,0))</f>
        <v>Steady/falling</v>
      </c>
      <c r="F132" s="32">
        <f>SUMIFS('Capex forecast'!E$9:E$223,'Capex forecast'!$T$9:$T$223,'Allocation of site-spec costs'!$B132,'Capex forecast'!$S$9:$S$223,'Allocation of site-spec costs'!$D132,'Capex forecast'!$Q$9:$Q$223,"Customer Connection")</f>
        <v>0</v>
      </c>
      <c r="G132" s="32">
        <f>SUMIFS('Capex forecast'!F$9:F$223,'Capex forecast'!$T$9:$T$223,'Allocation of site-spec costs'!$B132,'Capex forecast'!$S$9:$S$223,'Allocation of site-spec costs'!$D132,'Capex forecast'!$Q$9:$Q$223,"Customer Connection")</f>
        <v>0</v>
      </c>
      <c r="H132" s="32">
        <f>SUMIFS('Capex forecast'!G$9:G$223,'Capex forecast'!$T$9:$T$223,'Allocation of site-spec costs'!$B132,'Capex forecast'!$S$9:$S$223,'Allocation of site-spec costs'!$D132,'Capex forecast'!$Q$9:$Q$223,"Customer Connection")</f>
        <v>0</v>
      </c>
      <c r="I132" s="32">
        <f>SUMIFS('Capex forecast'!H$9:H$223,'Capex forecast'!$T$9:$T$223,'Allocation of site-spec costs'!$B132,'Capex forecast'!$S$9:$S$223,'Allocation of site-spec costs'!$D132,'Capex forecast'!$Q$9:$Q$223,"Customer Connection")</f>
        <v>0</v>
      </c>
      <c r="J132" s="32">
        <f>SUMIFS('Capex forecast'!I$9:I$223,'Capex forecast'!$T$9:$T$223,'Allocation of site-spec costs'!$B132,'Capex forecast'!$S$9:$S$223,'Allocation of site-spec costs'!$D132,'Capex forecast'!$Q$9:$Q$223,"Customer Connection")</f>
        <v>0</v>
      </c>
      <c r="K132" s="32">
        <f>SUMIFS('Capex forecast'!J$9:J$223,'Capex forecast'!$T$9:$T$223,'Allocation of site-spec costs'!$B132,'Capex forecast'!$S$9:$S$223,'Allocation of site-spec costs'!$D132,'Capex forecast'!$Q$9:$Q$223,"Customer Connection")</f>
        <v>0</v>
      </c>
      <c r="L132" s="32">
        <f>SUMIFS('Capex forecast'!K$9:K$223,'Capex forecast'!$T$9:$T$223,'Allocation of site-spec costs'!$B132,'Capex forecast'!$S$9:$S$223,'Allocation of site-spec costs'!$D132,'Capex forecast'!$Q$9:$Q$223,"Customer Connection")</f>
        <v>0</v>
      </c>
      <c r="M132" s="32">
        <f>SUMIFS('Capex forecast'!L$9:L$223,'Capex forecast'!$T$9:$T$223,'Allocation of site-spec costs'!$B132,'Capex forecast'!$S$9:$S$223,'Allocation of site-spec costs'!$D132,'Capex forecast'!$Q$9:$Q$223,"Customer Connection")</f>
        <v>0</v>
      </c>
      <c r="N132" s="32">
        <f>SUMIFS('Capex forecast'!M$9:M$223,'Capex forecast'!$T$9:$T$223,'Allocation of site-spec costs'!$B132,'Capex forecast'!$S$9:$S$223,'Allocation of site-spec costs'!$D132,'Capex forecast'!$Q$9:$Q$223,"Customer Connection")</f>
        <v>0</v>
      </c>
      <c r="O132" s="32">
        <f>SUMIFS('Capex forecast'!N$9:N$223,'Capex forecast'!$T$9:$T$223,'Allocation of site-spec costs'!$B132,'Capex forecast'!$S$9:$S$223,'Allocation of site-spec costs'!$D132,'Capex forecast'!$Q$9:$Q$223,"Customer Connection")</f>
        <v>0</v>
      </c>
      <c r="Q132" s="45" t="s">
        <v>232</v>
      </c>
      <c r="R132" s="6" t="str">
        <f>INDEX('Demand forecast'!$M$9:$M$5832,MATCH($Q132,'Demand forecast'!$B$9:$B$5832,0))</f>
        <v>Yes</v>
      </c>
      <c r="S132" s="6" t="str">
        <f>IF(COUNTIF($Q$93:Q132,$B132) = 1, "LV", IF(COUNTIF($Q$93:Q132,$B132) = 2, "HV", "ST"))</f>
        <v>LV</v>
      </c>
      <c r="T132" s="6" t="str">
        <f>INDEX('Demand forecast and growth rate'!$E$7:$E$273,MATCH($Q132,'Demand forecast and growth rate'!$B$7:$B$273,0))</f>
        <v>Steady/falling</v>
      </c>
      <c r="U132" s="32">
        <f>SUMIFS('Capex forecast'!E$9:E$223,'Capex forecast'!$T$9:$T$223,$Q132,'Capex forecast'!$S$9:$S$223,$S132,'Capex forecast'!$Q$9:$Q$223,"Augex")</f>
        <v>0</v>
      </c>
      <c r="V132" s="32">
        <f>SUMIFS('Capex forecast'!F$9:F$223,'Capex forecast'!$T$9:$T$223,$Q132,'Capex forecast'!$S$9:$S$223,$S132,'Capex forecast'!$Q$9:$Q$223,"Augex")</f>
        <v>0</v>
      </c>
      <c r="W132" s="32">
        <f>SUMIFS('Capex forecast'!G$9:G$223,'Capex forecast'!$T$9:$T$223,$Q132,'Capex forecast'!$S$9:$S$223,$S132,'Capex forecast'!$Q$9:$Q$223,"Augex")</f>
        <v>0</v>
      </c>
      <c r="X132" s="32">
        <f>SUMIFS('Capex forecast'!H$9:H$223,'Capex forecast'!$T$9:$T$223,$Q132,'Capex forecast'!$S$9:$S$223,$S132,'Capex forecast'!$Q$9:$Q$223,"Augex")</f>
        <v>0</v>
      </c>
      <c r="Y132" s="32">
        <f>SUMIFS('Capex forecast'!I$9:I$223,'Capex forecast'!$T$9:$T$223,$Q132,'Capex forecast'!$S$9:$S$223,$S132,'Capex forecast'!$Q$9:$Q$223,"Augex")</f>
        <v>0</v>
      </c>
      <c r="Z132" s="32">
        <f>SUMIFS('Capex forecast'!J$9:J$223,'Capex forecast'!$T$9:$T$223,$Q132,'Capex forecast'!$S$9:$S$223,$S132,'Capex forecast'!$Q$9:$Q$223,"Augex")</f>
        <v>0</v>
      </c>
      <c r="AA132" s="32">
        <f>SUMIFS('Capex forecast'!K$9:K$223,'Capex forecast'!$T$9:$T$223,$Q132,'Capex forecast'!$S$9:$S$223,$S132,'Capex forecast'!$Q$9:$Q$223,"Augex")</f>
        <v>0</v>
      </c>
      <c r="AB132" s="32">
        <f>SUMIFS('Capex forecast'!L$9:L$223,'Capex forecast'!$T$9:$T$223,$Q132,'Capex forecast'!$S$9:$S$223,$S132,'Capex forecast'!$Q$9:$Q$223,"Augex")</f>
        <v>0</v>
      </c>
      <c r="AC132" s="32">
        <f>SUMIFS('Capex forecast'!M$9:M$223,'Capex forecast'!$T$9:$T$223,$Q132,'Capex forecast'!$S$9:$S$223,$S132,'Capex forecast'!$Q$9:$Q$223,"Augex")</f>
        <v>0</v>
      </c>
      <c r="AD132" s="32">
        <f>SUMIFS('Capex forecast'!N$9:N$223,'Capex forecast'!$T$9:$T$223,$Q132,'Capex forecast'!$S$9:$S$223,$S132,'Capex forecast'!$Q$9:$Q$223,"Augex")</f>
        <v>0</v>
      </c>
      <c r="AF132" s="45" t="s">
        <v>232</v>
      </c>
      <c r="AG132" s="6" t="str">
        <f>INDEX('Demand forecast'!$M$9:$M$5832,MATCH($Q132,'Demand forecast'!$B$9:$B$5832,0))</f>
        <v>Yes</v>
      </c>
      <c r="AH132" s="6" t="str">
        <f>IF(COUNTIF($AF$93:AF132,$B132) = 1, "LV", IF(COUNTIF($AF$93:AF132,$B132) = 2, "HV", "ST"))</f>
        <v>LV</v>
      </c>
      <c r="AI132" s="6" t="str">
        <f>INDEX('Demand forecast and growth rate'!$E$7:$E$273,MATCH($Q132,'Demand forecast and growth rate'!$B$7:$B$273,0))</f>
        <v>Steady/falling</v>
      </c>
      <c r="AJ132" s="47">
        <f>SUMIFS('Capex forecast'!E$9:E$223,'Capex forecast'!$T$9:$T$223,$AF132,'Capex forecast'!$S$9:$S$223,$AH132,'Capex forecast'!$Q$9:$Q$223,"Repex")</f>
        <v>0</v>
      </c>
      <c r="AK132" s="47">
        <f>SUMIFS('Capex forecast'!F$9:F$223,'Capex forecast'!$T$9:$T$223,$AF132,'Capex forecast'!$S$9:$S$223,$AH132,'Capex forecast'!$Q$9:$Q$223,"Repex")</f>
        <v>0</v>
      </c>
      <c r="AL132" s="47">
        <f>SUMIFS('Capex forecast'!G$9:G$223,'Capex forecast'!$T$9:$T$223,$AF132,'Capex forecast'!$S$9:$S$223,$AH132,'Capex forecast'!$Q$9:$Q$223,"Repex")</f>
        <v>0</v>
      </c>
      <c r="AM132" s="47">
        <f>SUMIFS('Capex forecast'!H$9:H$223,'Capex forecast'!$T$9:$T$223,$AF132,'Capex forecast'!$S$9:$S$223,$AH132,'Capex forecast'!$Q$9:$Q$223,"Repex")</f>
        <v>0</v>
      </c>
      <c r="AN132" s="47">
        <f>SUMIFS('Capex forecast'!I$9:I$223,'Capex forecast'!$T$9:$T$223,$AF132,'Capex forecast'!$S$9:$S$223,$AH132,'Capex forecast'!$Q$9:$Q$223,"Repex")</f>
        <v>0</v>
      </c>
      <c r="AO132" s="47">
        <f>SUMIFS('Capex forecast'!J$9:J$223,'Capex forecast'!$T$9:$T$223,$AF132,'Capex forecast'!$S$9:$S$223,$AH132,'Capex forecast'!$Q$9:$Q$223,"Repex")</f>
        <v>0</v>
      </c>
      <c r="AP132" s="47">
        <f>SUMIFS('Capex forecast'!K$9:K$223,'Capex forecast'!$T$9:$T$223,$AF132,'Capex forecast'!$S$9:$S$223,$AH132,'Capex forecast'!$Q$9:$Q$223,"Repex")</f>
        <v>0</v>
      </c>
      <c r="AQ132" s="47">
        <f>SUMIFS('Capex forecast'!L$9:L$223,'Capex forecast'!$T$9:$T$223,$AF132,'Capex forecast'!$S$9:$S$223,$AH132,'Capex forecast'!$Q$9:$Q$223,"Repex")</f>
        <v>0</v>
      </c>
      <c r="AR132" s="47">
        <f>SUMIFS('Capex forecast'!M$9:M$223,'Capex forecast'!$T$9:$T$223,$AF132,'Capex forecast'!$S$9:$S$223,$AH132,'Capex forecast'!$Q$9:$Q$223,"Repex")</f>
        <v>0</v>
      </c>
      <c r="AS132" s="47">
        <f>SUMIFS('Capex forecast'!N$9:N$223,'Capex forecast'!$T$9:$T$223,$AF132,'Capex forecast'!$S$9:$S$223,$AH132,'Capex forecast'!$Q$9:$Q$223,"Repex")</f>
        <v>0</v>
      </c>
    </row>
    <row r="133" spans="2:45" ht="15">
      <c r="B133" s="45" t="s">
        <v>201</v>
      </c>
      <c r="C133" s="6" t="str">
        <f>INDEX('Demand forecast'!$M$9:$M$5832,MATCH($B133,'Demand forecast'!$B$9:$B$5832,0))</f>
        <v>Yes</v>
      </c>
      <c r="D133" s="6" t="str">
        <f>IF(COUNTIF($B$93:B133,$B133) = 1, "LV", IF(COUNTIF($B$93:B133,$B133) = 2, "HV", "ST"))</f>
        <v>LV</v>
      </c>
      <c r="E133" s="6" t="str">
        <f>INDEX('Demand forecast and growth rate'!$E$7:$E$273,MATCH($B133,'Demand forecast and growth rate'!$B$7:$B$273,0))</f>
        <v>Steady/falling</v>
      </c>
      <c r="F133" s="32">
        <f>SUMIFS('Capex forecast'!E$9:E$223,'Capex forecast'!$T$9:$T$223,'Allocation of site-spec costs'!$B133,'Capex forecast'!$S$9:$S$223,'Allocation of site-spec costs'!$D133,'Capex forecast'!$Q$9:$Q$223,"Customer Connection")</f>
        <v>0</v>
      </c>
      <c r="G133" s="32">
        <f>SUMIFS('Capex forecast'!F$9:F$223,'Capex forecast'!$T$9:$T$223,'Allocation of site-spec costs'!$B133,'Capex forecast'!$S$9:$S$223,'Allocation of site-spec costs'!$D133,'Capex forecast'!$Q$9:$Q$223,"Customer Connection")</f>
        <v>0</v>
      </c>
      <c r="H133" s="32">
        <f>SUMIFS('Capex forecast'!G$9:G$223,'Capex forecast'!$T$9:$T$223,'Allocation of site-spec costs'!$B133,'Capex forecast'!$S$9:$S$223,'Allocation of site-spec costs'!$D133,'Capex forecast'!$Q$9:$Q$223,"Customer Connection")</f>
        <v>0</v>
      </c>
      <c r="I133" s="32">
        <f>SUMIFS('Capex forecast'!H$9:H$223,'Capex forecast'!$T$9:$T$223,'Allocation of site-spec costs'!$B133,'Capex forecast'!$S$9:$S$223,'Allocation of site-spec costs'!$D133,'Capex forecast'!$Q$9:$Q$223,"Customer Connection")</f>
        <v>0</v>
      </c>
      <c r="J133" s="32">
        <f>SUMIFS('Capex forecast'!I$9:I$223,'Capex forecast'!$T$9:$T$223,'Allocation of site-spec costs'!$B133,'Capex forecast'!$S$9:$S$223,'Allocation of site-spec costs'!$D133,'Capex forecast'!$Q$9:$Q$223,"Customer Connection")</f>
        <v>0</v>
      </c>
      <c r="K133" s="32">
        <f>SUMIFS('Capex forecast'!J$9:J$223,'Capex forecast'!$T$9:$T$223,'Allocation of site-spec costs'!$B133,'Capex forecast'!$S$9:$S$223,'Allocation of site-spec costs'!$D133,'Capex forecast'!$Q$9:$Q$223,"Customer Connection")</f>
        <v>0</v>
      </c>
      <c r="L133" s="32">
        <f>SUMIFS('Capex forecast'!K$9:K$223,'Capex forecast'!$T$9:$T$223,'Allocation of site-spec costs'!$B133,'Capex forecast'!$S$9:$S$223,'Allocation of site-spec costs'!$D133,'Capex forecast'!$Q$9:$Q$223,"Customer Connection")</f>
        <v>0</v>
      </c>
      <c r="M133" s="32">
        <f>SUMIFS('Capex forecast'!L$9:L$223,'Capex forecast'!$T$9:$T$223,'Allocation of site-spec costs'!$B133,'Capex forecast'!$S$9:$S$223,'Allocation of site-spec costs'!$D133,'Capex forecast'!$Q$9:$Q$223,"Customer Connection")</f>
        <v>0</v>
      </c>
      <c r="N133" s="32">
        <f>SUMIFS('Capex forecast'!M$9:M$223,'Capex forecast'!$T$9:$T$223,'Allocation of site-spec costs'!$B133,'Capex forecast'!$S$9:$S$223,'Allocation of site-spec costs'!$D133,'Capex forecast'!$Q$9:$Q$223,"Customer Connection")</f>
        <v>0</v>
      </c>
      <c r="O133" s="32">
        <f>SUMIFS('Capex forecast'!N$9:N$223,'Capex forecast'!$T$9:$T$223,'Allocation of site-spec costs'!$B133,'Capex forecast'!$S$9:$S$223,'Allocation of site-spec costs'!$D133,'Capex forecast'!$Q$9:$Q$223,"Customer Connection")</f>
        <v>0</v>
      </c>
      <c r="Q133" s="45" t="s">
        <v>201</v>
      </c>
      <c r="R133" s="6" t="str">
        <f>INDEX('Demand forecast'!$M$9:$M$5832,MATCH($Q133,'Demand forecast'!$B$9:$B$5832,0))</f>
        <v>Yes</v>
      </c>
      <c r="S133" s="6" t="str">
        <f>IF(COUNTIF($Q$93:Q133,$B133) = 1, "LV", IF(COUNTIF($Q$93:Q133,$B133) = 2, "HV", "ST"))</f>
        <v>LV</v>
      </c>
      <c r="T133" s="6" t="str">
        <f>INDEX('Demand forecast and growth rate'!$E$7:$E$273,MATCH($Q133,'Demand forecast and growth rate'!$B$7:$B$273,0))</f>
        <v>Steady/falling</v>
      </c>
      <c r="U133" s="32">
        <f>SUMIFS('Capex forecast'!E$9:E$223,'Capex forecast'!$T$9:$T$223,$Q133,'Capex forecast'!$S$9:$S$223,$S133,'Capex forecast'!$Q$9:$Q$223,"Augex")</f>
        <v>0</v>
      </c>
      <c r="V133" s="32">
        <f>SUMIFS('Capex forecast'!F$9:F$223,'Capex forecast'!$T$9:$T$223,$Q133,'Capex forecast'!$S$9:$S$223,$S133,'Capex forecast'!$Q$9:$Q$223,"Augex")</f>
        <v>0</v>
      </c>
      <c r="W133" s="32">
        <f>SUMIFS('Capex forecast'!G$9:G$223,'Capex forecast'!$T$9:$T$223,$Q133,'Capex forecast'!$S$9:$S$223,$S133,'Capex forecast'!$Q$9:$Q$223,"Augex")</f>
        <v>0</v>
      </c>
      <c r="X133" s="32">
        <f>SUMIFS('Capex forecast'!H$9:H$223,'Capex forecast'!$T$9:$T$223,$Q133,'Capex forecast'!$S$9:$S$223,$S133,'Capex forecast'!$Q$9:$Q$223,"Augex")</f>
        <v>0</v>
      </c>
      <c r="Y133" s="32">
        <f>SUMIFS('Capex forecast'!I$9:I$223,'Capex forecast'!$T$9:$T$223,$Q133,'Capex forecast'!$S$9:$S$223,$S133,'Capex forecast'!$Q$9:$Q$223,"Augex")</f>
        <v>0</v>
      </c>
      <c r="Z133" s="32">
        <f>SUMIFS('Capex forecast'!J$9:J$223,'Capex forecast'!$T$9:$T$223,$Q133,'Capex forecast'!$S$9:$S$223,$S133,'Capex forecast'!$Q$9:$Q$223,"Augex")</f>
        <v>0</v>
      </c>
      <c r="AA133" s="32">
        <f>SUMIFS('Capex forecast'!K$9:K$223,'Capex forecast'!$T$9:$T$223,$Q133,'Capex forecast'!$S$9:$S$223,$S133,'Capex forecast'!$Q$9:$Q$223,"Augex")</f>
        <v>0</v>
      </c>
      <c r="AB133" s="32">
        <f>SUMIFS('Capex forecast'!L$9:L$223,'Capex forecast'!$T$9:$T$223,$Q133,'Capex forecast'!$S$9:$S$223,$S133,'Capex forecast'!$Q$9:$Q$223,"Augex")</f>
        <v>0</v>
      </c>
      <c r="AC133" s="32">
        <f>SUMIFS('Capex forecast'!M$9:M$223,'Capex forecast'!$T$9:$T$223,$Q133,'Capex forecast'!$S$9:$S$223,$S133,'Capex forecast'!$Q$9:$Q$223,"Augex")</f>
        <v>0</v>
      </c>
      <c r="AD133" s="32">
        <f>SUMIFS('Capex forecast'!N$9:N$223,'Capex forecast'!$T$9:$T$223,$Q133,'Capex forecast'!$S$9:$S$223,$S133,'Capex forecast'!$Q$9:$Q$223,"Augex")</f>
        <v>0</v>
      </c>
      <c r="AF133" s="45" t="s">
        <v>201</v>
      </c>
      <c r="AG133" s="6" t="str">
        <f>INDEX('Demand forecast'!$M$9:$M$5832,MATCH($Q133,'Demand forecast'!$B$9:$B$5832,0))</f>
        <v>Yes</v>
      </c>
      <c r="AH133" s="6" t="str">
        <f>IF(COUNTIF($AF$93:AF133,$B133) = 1, "LV", IF(COUNTIF($AF$93:AF133,$B133) = 2, "HV", "ST"))</f>
        <v>LV</v>
      </c>
      <c r="AI133" s="6" t="str">
        <f>INDEX('Demand forecast and growth rate'!$E$7:$E$273,MATCH($Q133,'Demand forecast and growth rate'!$B$7:$B$273,0))</f>
        <v>Steady/falling</v>
      </c>
      <c r="AJ133" s="47">
        <f>SUMIFS('Capex forecast'!E$9:E$223,'Capex forecast'!$T$9:$T$223,$AF133,'Capex forecast'!$S$9:$S$223,$AH133,'Capex forecast'!$Q$9:$Q$223,"Repex")</f>
        <v>0</v>
      </c>
      <c r="AK133" s="47">
        <f>SUMIFS('Capex forecast'!F$9:F$223,'Capex forecast'!$T$9:$T$223,$AF133,'Capex forecast'!$S$9:$S$223,$AH133,'Capex forecast'!$Q$9:$Q$223,"Repex")</f>
        <v>0</v>
      </c>
      <c r="AL133" s="47">
        <f>SUMIFS('Capex forecast'!G$9:G$223,'Capex forecast'!$T$9:$T$223,$AF133,'Capex forecast'!$S$9:$S$223,$AH133,'Capex forecast'!$Q$9:$Q$223,"Repex")</f>
        <v>0</v>
      </c>
      <c r="AM133" s="47">
        <f>SUMIFS('Capex forecast'!H$9:H$223,'Capex forecast'!$T$9:$T$223,$AF133,'Capex forecast'!$S$9:$S$223,$AH133,'Capex forecast'!$Q$9:$Q$223,"Repex")</f>
        <v>0</v>
      </c>
      <c r="AN133" s="47">
        <f>SUMIFS('Capex forecast'!I$9:I$223,'Capex forecast'!$T$9:$T$223,$AF133,'Capex forecast'!$S$9:$S$223,$AH133,'Capex forecast'!$Q$9:$Q$223,"Repex")</f>
        <v>0</v>
      </c>
      <c r="AO133" s="47">
        <f>SUMIFS('Capex forecast'!J$9:J$223,'Capex forecast'!$T$9:$T$223,$AF133,'Capex forecast'!$S$9:$S$223,$AH133,'Capex forecast'!$Q$9:$Q$223,"Repex")</f>
        <v>0</v>
      </c>
      <c r="AP133" s="47">
        <f>SUMIFS('Capex forecast'!K$9:K$223,'Capex forecast'!$T$9:$T$223,$AF133,'Capex forecast'!$S$9:$S$223,$AH133,'Capex forecast'!$Q$9:$Q$223,"Repex")</f>
        <v>0</v>
      </c>
      <c r="AQ133" s="47">
        <f>SUMIFS('Capex forecast'!L$9:L$223,'Capex forecast'!$T$9:$T$223,$AF133,'Capex forecast'!$S$9:$S$223,$AH133,'Capex forecast'!$Q$9:$Q$223,"Repex")</f>
        <v>0</v>
      </c>
      <c r="AR133" s="47">
        <f>SUMIFS('Capex forecast'!M$9:M$223,'Capex forecast'!$T$9:$T$223,$AF133,'Capex forecast'!$S$9:$S$223,$AH133,'Capex forecast'!$Q$9:$Q$223,"Repex")</f>
        <v>0</v>
      </c>
      <c r="AS133" s="47">
        <f>SUMIFS('Capex forecast'!N$9:N$223,'Capex forecast'!$T$9:$T$223,$AF133,'Capex forecast'!$S$9:$S$223,$AH133,'Capex forecast'!$Q$9:$Q$223,"Repex")</f>
        <v>0</v>
      </c>
    </row>
    <row r="134" spans="2:45" ht="15">
      <c r="B134" s="45" t="s">
        <v>211</v>
      </c>
      <c r="C134" s="6" t="str">
        <f>INDEX('Demand forecast'!$M$9:$M$5832,MATCH($B134,'Demand forecast'!$B$9:$B$5832,0))</f>
        <v>Yes</v>
      </c>
      <c r="D134" s="6" t="str">
        <f>IF(COUNTIF($B$93:B134,$B134) = 1, "LV", IF(COUNTIF($B$93:B134,$B134) = 2, "HV", "ST"))</f>
        <v>LV</v>
      </c>
      <c r="E134" s="6" t="str">
        <f>INDEX('Demand forecast and growth rate'!$E$7:$E$273,MATCH($B134,'Demand forecast and growth rate'!$B$7:$B$273,0))</f>
        <v>Steady/falling</v>
      </c>
      <c r="F134" s="32">
        <f>SUMIFS('Capex forecast'!E$9:E$223,'Capex forecast'!$T$9:$T$223,'Allocation of site-spec costs'!$B134,'Capex forecast'!$S$9:$S$223,'Allocation of site-spec costs'!$D134,'Capex forecast'!$Q$9:$Q$223,"Customer Connection")</f>
        <v>0</v>
      </c>
      <c r="G134" s="32">
        <f>SUMIFS('Capex forecast'!F$9:F$223,'Capex forecast'!$T$9:$T$223,'Allocation of site-spec costs'!$B134,'Capex forecast'!$S$9:$S$223,'Allocation of site-spec costs'!$D134,'Capex forecast'!$Q$9:$Q$223,"Customer Connection")</f>
        <v>0</v>
      </c>
      <c r="H134" s="32">
        <f>SUMIFS('Capex forecast'!G$9:G$223,'Capex forecast'!$T$9:$T$223,'Allocation of site-spec costs'!$B134,'Capex forecast'!$S$9:$S$223,'Allocation of site-spec costs'!$D134,'Capex forecast'!$Q$9:$Q$223,"Customer Connection")</f>
        <v>0</v>
      </c>
      <c r="I134" s="32">
        <f>SUMIFS('Capex forecast'!H$9:H$223,'Capex forecast'!$T$9:$T$223,'Allocation of site-spec costs'!$B134,'Capex forecast'!$S$9:$S$223,'Allocation of site-spec costs'!$D134,'Capex forecast'!$Q$9:$Q$223,"Customer Connection")</f>
        <v>0</v>
      </c>
      <c r="J134" s="32">
        <f>SUMIFS('Capex forecast'!I$9:I$223,'Capex forecast'!$T$9:$T$223,'Allocation of site-spec costs'!$B134,'Capex forecast'!$S$9:$S$223,'Allocation of site-spec costs'!$D134,'Capex forecast'!$Q$9:$Q$223,"Customer Connection")</f>
        <v>0</v>
      </c>
      <c r="K134" s="32">
        <f>SUMIFS('Capex forecast'!J$9:J$223,'Capex forecast'!$T$9:$T$223,'Allocation of site-spec costs'!$B134,'Capex forecast'!$S$9:$S$223,'Allocation of site-spec costs'!$D134,'Capex forecast'!$Q$9:$Q$223,"Customer Connection")</f>
        <v>0</v>
      </c>
      <c r="L134" s="32">
        <f>SUMIFS('Capex forecast'!K$9:K$223,'Capex forecast'!$T$9:$T$223,'Allocation of site-spec costs'!$B134,'Capex forecast'!$S$9:$S$223,'Allocation of site-spec costs'!$D134,'Capex forecast'!$Q$9:$Q$223,"Customer Connection")</f>
        <v>0</v>
      </c>
      <c r="M134" s="32">
        <f>SUMIFS('Capex forecast'!L$9:L$223,'Capex forecast'!$T$9:$T$223,'Allocation of site-spec costs'!$B134,'Capex forecast'!$S$9:$S$223,'Allocation of site-spec costs'!$D134,'Capex forecast'!$Q$9:$Q$223,"Customer Connection")</f>
        <v>0</v>
      </c>
      <c r="N134" s="32">
        <f>SUMIFS('Capex forecast'!M$9:M$223,'Capex forecast'!$T$9:$T$223,'Allocation of site-spec costs'!$B134,'Capex forecast'!$S$9:$S$223,'Allocation of site-spec costs'!$D134,'Capex forecast'!$Q$9:$Q$223,"Customer Connection")</f>
        <v>0</v>
      </c>
      <c r="O134" s="32">
        <f>SUMIFS('Capex forecast'!N$9:N$223,'Capex forecast'!$T$9:$T$223,'Allocation of site-spec costs'!$B134,'Capex forecast'!$S$9:$S$223,'Allocation of site-spec costs'!$D134,'Capex forecast'!$Q$9:$Q$223,"Customer Connection")</f>
        <v>0</v>
      </c>
      <c r="Q134" s="45" t="s">
        <v>211</v>
      </c>
      <c r="R134" s="6" t="str">
        <f>INDEX('Demand forecast'!$M$9:$M$5832,MATCH($Q134,'Demand forecast'!$B$9:$B$5832,0))</f>
        <v>Yes</v>
      </c>
      <c r="S134" s="6" t="str">
        <f>IF(COUNTIF($Q$93:Q134,$B134) = 1, "LV", IF(COUNTIF($Q$93:Q134,$B134) = 2, "HV", "ST"))</f>
        <v>LV</v>
      </c>
      <c r="T134" s="6" t="str">
        <f>INDEX('Demand forecast and growth rate'!$E$7:$E$273,MATCH($Q134,'Demand forecast and growth rate'!$B$7:$B$273,0))</f>
        <v>Steady/falling</v>
      </c>
      <c r="U134" s="32">
        <f>SUMIFS('Capex forecast'!E$9:E$223,'Capex forecast'!$T$9:$T$223,$Q134,'Capex forecast'!$S$9:$S$223,$S134,'Capex forecast'!$Q$9:$Q$223,"Augex")</f>
        <v>0</v>
      </c>
      <c r="V134" s="32">
        <f>SUMIFS('Capex forecast'!F$9:F$223,'Capex forecast'!$T$9:$T$223,$Q134,'Capex forecast'!$S$9:$S$223,$S134,'Capex forecast'!$Q$9:$Q$223,"Augex")</f>
        <v>0</v>
      </c>
      <c r="W134" s="32">
        <f>SUMIFS('Capex forecast'!G$9:G$223,'Capex forecast'!$T$9:$T$223,$Q134,'Capex forecast'!$S$9:$S$223,$S134,'Capex forecast'!$Q$9:$Q$223,"Augex")</f>
        <v>0</v>
      </c>
      <c r="X134" s="32">
        <f>SUMIFS('Capex forecast'!H$9:H$223,'Capex forecast'!$T$9:$T$223,$Q134,'Capex forecast'!$S$9:$S$223,$S134,'Capex forecast'!$Q$9:$Q$223,"Augex")</f>
        <v>0</v>
      </c>
      <c r="Y134" s="32">
        <f>SUMIFS('Capex forecast'!I$9:I$223,'Capex forecast'!$T$9:$T$223,$Q134,'Capex forecast'!$S$9:$S$223,$S134,'Capex forecast'!$Q$9:$Q$223,"Augex")</f>
        <v>0</v>
      </c>
      <c r="Z134" s="32">
        <f>SUMIFS('Capex forecast'!J$9:J$223,'Capex forecast'!$T$9:$T$223,$Q134,'Capex forecast'!$S$9:$S$223,$S134,'Capex forecast'!$Q$9:$Q$223,"Augex")</f>
        <v>0</v>
      </c>
      <c r="AA134" s="32">
        <f>SUMIFS('Capex forecast'!K$9:K$223,'Capex forecast'!$T$9:$T$223,$Q134,'Capex forecast'!$S$9:$S$223,$S134,'Capex forecast'!$Q$9:$Q$223,"Augex")</f>
        <v>0</v>
      </c>
      <c r="AB134" s="32">
        <f>SUMIFS('Capex forecast'!L$9:L$223,'Capex forecast'!$T$9:$T$223,$Q134,'Capex forecast'!$S$9:$S$223,$S134,'Capex forecast'!$Q$9:$Q$223,"Augex")</f>
        <v>0</v>
      </c>
      <c r="AC134" s="32">
        <f>SUMIFS('Capex forecast'!M$9:M$223,'Capex forecast'!$T$9:$T$223,$Q134,'Capex forecast'!$S$9:$S$223,$S134,'Capex forecast'!$Q$9:$Q$223,"Augex")</f>
        <v>0</v>
      </c>
      <c r="AD134" s="32">
        <f>SUMIFS('Capex forecast'!N$9:N$223,'Capex forecast'!$T$9:$T$223,$Q134,'Capex forecast'!$S$9:$S$223,$S134,'Capex forecast'!$Q$9:$Q$223,"Augex")</f>
        <v>0</v>
      </c>
      <c r="AF134" s="45" t="s">
        <v>211</v>
      </c>
      <c r="AG134" s="6" t="str">
        <f>INDEX('Demand forecast'!$M$9:$M$5832,MATCH($Q134,'Demand forecast'!$B$9:$B$5832,0))</f>
        <v>Yes</v>
      </c>
      <c r="AH134" s="6" t="str">
        <f>IF(COUNTIF($AF$93:AF134,$B134) = 1, "LV", IF(COUNTIF($AF$93:AF134,$B134) = 2, "HV", "ST"))</f>
        <v>LV</v>
      </c>
      <c r="AI134" s="6" t="str">
        <f>INDEX('Demand forecast and growth rate'!$E$7:$E$273,MATCH($Q134,'Demand forecast and growth rate'!$B$7:$B$273,0))</f>
        <v>Steady/falling</v>
      </c>
      <c r="AJ134" s="47">
        <f>SUMIFS('Capex forecast'!E$9:E$223,'Capex forecast'!$T$9:$T$223,$AF134,'Capex forecast'!$S$9:$S$223,$AH134,'Capex forecast'!$Q$9:$Q$223,"Repex")</f>
        <v>0</v>
      </c>
      <c r="AK134" s="47">
        <f>SUMIFS('Capex forecast'!F$9:F$223,'Capex forecast'!$T$9:$T$223,$AF134,'Capex forecast'!$S$9:$S$223,$AH134,'Capex forecast'!$Q$9:$Q$223,"Repex")</f>
        <v>0</v>
      </c>
      <c r="AL134" s="47">
        <f>SUMIFS('Capex forecast'!G$9:G$223,'Capex forecast'!$T$9:$T$223,$AF134,'Capex forecast'!$S$9:$S$223,$AH134,'Capex forecast'!$Q$9:$Q$223,"Repex")</f>
        <v>0</v>
      </c>
      <c r="AM134" s="47">
        <f>SUMIFS('Capex forecast'!H$9:H$223,'Capex forecast'!$T$9:$T$223,$AF134,'Capex forecast'!$S$9:$S$223,$AH134,'Capex forecast'!$Q$9:$Q$223,"Repex")</f>
        <v>0</v>
      </c>
      <c r="AN134" s="47">
        <f>SUMIFS('Capex forecast'!I$9:I$223,'Capex forecast'!$T$9:$T$223,$AF134,'Capex forecast'!$S$9:$S$223,$AH134,'Capex forecast'!$Q$9:$Q$223,"Repex")</f>
        <v>0</v>
      </c>
      <c r="AO134" s="47">
        <f>SUMIFS('Capex forecast'!J$9:J$223,'Capex forecast'!$T$9:$T$223,$AF134,'Capex forecast'!$S$9:$S$223,$AH134,'Capex forecast'!$Q$9:$Q$223,"Repex")</f>
        <v>0</v>
      </c>
      <c r="AP134" s="47">
        <f>SUMIFS('Capex forecast'!K$9:K$223,'Capex forecast'!$T$9:$T$223,$AF134,'Capex forecast'!$S$9:$S$223,$AH134,'Capex forecast'!$Q$9:$Q$223,"Repex")</f>
        <v>0</v>
      </c>
      <c r="AQ134" s="47">
        <f>SUMIFS('Capex forecast'!L$9:L$223,'Capex forecast'!$T$9:$T$223,$AF134,'Capex forecast'!$S$9:$S$223,$AH134,'Capex forecast'!$Q$9:$Q$223,"Repex")</f>
        <v>0</v>
      </c>
      <c r="AR134" s="47">
        <f>SUMIFS('Capex forecast'!M$9:M$223,'Capex forecast'!$T$9:$T$223,$AF134,'Capex forecast'!$S$9:$S$223,$AH134,'Capex forecast'!$Q$9:$Q$223,"Repex")</f>
        <v>0</v>
      </c>
      <c r="AS134" s="47">
        <f>SUMIFS('Capex forecast'!N$9:N$223,'Capex forecast'!$T$9:$T$223,$AF134,'Capex forecast'!$S$9:$S$223,$AH134,'Capex forecast'!$Q$9:$Q$223,"Repex")</f>
        <v>0</v>
      </c>
    </row>
    <row r="135" spans="2:45" ht="15">
      <c r="B135" s="45" t="s">
        <v>212</v>
      </c>
      <c r="C135" s="6" t="str">
        <f>INDEX('Demand forecast'!$M$9:$M$5832,MATCH($B135,'Demand forecast'!$B$9:$B$5832,0))</f>
        <v>Yes</v>
      </c>
      <c r="D135" s="6" t="str">
        <f>IF(COUNTIF($B$93:B135,$B135) = 1, "LV", IF(COUNTIF($B$93:B135,$B135) = 2, "HV", "ST"))</f>
        <v>LV</v>
      </c>
      <c r="E135" s="6" t="str">
        <f>INDEX('Demand forecast and growth rate'!$E$7:$E$273,MATCH($B135,'Demand forecast and growth rate'!$B$7:$B$273,0))</f>
        <v>Steady/falling</v>
      </c>
      <c r="F135" s="32">
        <f>SUMIFS('Capex forecast'!E$9:E$223,'Capex forecast'!$T$9:$T$223,'Allocation of site-spec costs'!$B135,'Capex forecast'!$S$9:$S$223,'Allocation of site-spec costs'!$D135,'Capex forecast'!$Q$9:$Q$223,"Customer Connection")</f>
        <v>0</v>
      </c>
      <c r="G135" s="32">
        <f>SUMIFS('Capex forecast'!F$9:F$223,'Capex forecast'!$T$9:$T$223,'Allocation of site-spec costs'!$B135,'Capex forecast'!$S$9:$S$223,'Allocation of site-spec costs'!$D135,'Capex forecast'!$Q$9:$Q$223,"Customer Connection")</f>
        <v>0</v>
      </c>
      <c r="H135" s="32">
        <f>SUMIFS('Capex forecast'!G$9:G$223,'Capex forecast'!$T$9:$T$223,'Allocation of site-spec costs'!$B135,'Capex forecast'!$S$9:$S$223,'Allocation of site-spec costs'!$D135,'Capex forecast'!$Q$9:$Q$223,"Customer Connection")</f>
        <v>0</v>
      </c>
      <c r="I135" s="32">
        <f>SUMIFS('Capex forecast'!H$9:H$223,'Capex forecast'!$T$9:$T$223,'Allocation of site-spec costs'!$B135,'Capex forecast'!$S$9:$S$223,'Allocation of site-spec costs'!$D135,'Capex forecast'!$Q$9:$Q$223,"Customer Connection")</f>
        <v>0</v>
      </c>
      <c r="J135" s="32">
        <f>SUMIFS('Capex forecast'!I$9:I$223,'Capex forecast'!$T$9:$T$223,'Allocation of site-spec costs'!$B135,'Capex forecast'!$S$9:$S$223,'Allocation of site-spec costs'!$D135,'Capex forecast'!$Q$9:$Q$223,"Customer Connection")</f>
        <v>0</v>
      </c>
      <c r="K135" s="32">
        <f>SUMIFS('Capex forecast'!J$9:J$223,'Capex forecast'!$T$9:$T$223,'Allocation of site-spec costs'!$B135,'Capex forecast'!$S$9:$S$223,'Allocation of site-spec costs'!$D135,'Capex forecast'!$Q$9:$Q$223,"Customer Connection")</f>
        <v>0</v>
      </c>
      <c r="L135" s="32">
        <f>SUMIFS('Capex forecast'!K$9:K$223,'Capex forecast'!$T$9:$T$223,'Allocation of site-spec costs'!$B135,'Capex forecast'!$S$9:$S$223,'Allocation of site-spec costs'!$D135,'Capex forecast'!$Q$9:$Q$223,"Customer Connection")</f>
        <v>0</v>
      </c>
      <c r="M135" s="32">
        <f>SUMIFS('Capex forecast'!L$9:L$223,'Capex forecast'!$T$9:$T$223,'Allocation of site-spec costs'!$B135,'Capex forecast'!$S$9:$S$223,'Allocation of site-spec costs'!$D135,'Capex forecast'!$Q$9:$Q$223,"Customer Connection")</f>
        <v>0</v>
      </c>
      <c r="N135" s="32">
        <f>SUMIFS('Capex forecast'!M$9:M$223,'Capex forecast'!$T$9:$T$223,'Allocation of site-spec costs'!$B135,'Capex forecast'!$S$9:$S$223,'Allocation of site-spec costs'!$D135,'Capex forecast'!$Q$9:$Q$223,"Customer Connection")</f>
        <v>0</v>
      </c>
      <c r="O135" s="32">
        <f>SUMIFS('Capex forecast'!N$9:N$223,'Capex forecast'!$T$9:$T$223,'Allocation of site-spec costs'!$B135,'Capex forecast'!$S$9:$S$223,'Allocation of site-spec costs'!$D135,'Capex forecast'!$Q$9:$Q$223,"Customer Connection")</f>
        <v>0</v>
      </c>
      <c r="Q135" s="45" t="s">
        <v>212</v>
      </c>
      <c r="R135" s="6" t="str">
        <f>INDEX('Demand forecast'!$M$9:$M$5832,MATCH($Q135,'Demand forecast'!$B$9:$B$5832,0))</f>
        <v>Yes</v>
      </c>
      <c r="S135" s="6" t="str">
        <f>IF(COUNTIF($Q$93:Q135,$B135) = 1, "LV", IF(COUNTIF($Q$93:Q135,$B135) = 2, "HV", "ST"))</f>
        <v>LV</v>
      </c>
      <c r="T135" s="6" t="str">
        <f>INDEX('Demand forecast and growth rate'!$E$7:$E$273,MATCH($Q135,'Demand forecast and growth rate'!$B$7:$B$273,0))</f>
        <v>Steady/falling</v>
      </c>
      <c r="U135" s="32">
        <f>SUMIFS('Capex forecast'!E$9:E$223,'Capex forecast'!$T$9:$T$223,$Q135,'Capex forecast'!$S$9:$S$223,$S135,'Capex forecast'!$Q$9:$Q$223,"Augex")</f>
        <v>0</v>
      </c>
      <c r="V135" s="32">
        <f>SUMIFS('Capex forecast'!F$9:F$223,'Capex forecast'!$T$9:$T$223,$Q135,'Capex forecast'!$S$9:$S$223,$S135,'Capex forecast'!$Q$9:$Q$223,"Augex")</f>
        <v>0</v>
      </c>
      <c r="W135" s="32">
        <f>SUMIFS('Capex forecast'!G$9:G$223,'Capex forecast'!$T$9:$T$223,$Q135,'Capex forecast'!$S$9:$S$223,$S135,'Capex forecast'!$Q$9:$Q$223,"Augex")</f>
        <v>0</v>
      </c>
      <c r="X135" s="32">
        <f>SUMIFS('Capex forecast'!H$9:H$223,'Capex forecast'!$T$9:$T$223,$Q135,'Capex forecast'!$S$9:$S$223,$S135,'Capex forecast'!$Q$9:$Q$223,"Augex")</f>
        <v>0</v>
      </c>
      <c r="Y135" s="32">
        <f>SUMIFS('Capex forecast'!I$9:I$223,'Capex forecast'!$T$9:$T$223,$Q135,'Capex forecast'!$S$9:$S$223,$S135,'Capex forecast'!$Q$9:$Q$223,"Augex")</f>
        <v>0</v>
      </c>
      <c r="Z135" s="32">
        <f>SUMIFS('Capex forecast'!J$9:J$223,'Capex forecast'!$T$9:$T$223,$Q135,'Capex forecast'!$S$9:$S$223,$S135,'Capex forecast'!$Q$9:$Q$223,"Augex")</f>
        <v>0</v>
      </c>
      <c r="AA135" s="32">
        <f>SUMIFS('Capex forecast'!K$9:K$223,'Capex forecast'!$T$9:$T$223,$Q135,'Capex forecast'!$S$9:$S$223,$S135,'Capex forecast'!$Q$9:$Q$223,"Augex")</f>
        <v>0</v>
      </c>
      <c r="AB135" s="32">
        <f>SUMIFS('Capex forecast'!L$9:L$223,'Capex forecast'!$T$9:$T$223,$Q135,'Capex forecast'!$S$9:$S$223,$S135,'Capex forecast'!$Q$9:$Q$223,"Augex")</f>
        <v>0</v>
      </c>
      <c r="AC135" s="32">
        <f>SUMIFS('Capex forecast'!M$9:M$223,'Capex forecast'!$T$9:$T$223,$Q135,'Capex forecast'!$S$9:$S$223,$S135,'Capex forecast'!$Q$9:$Q$223,"Augex")</f>
        <v>0</v>
      </c>
      <c r="AD135" s="32">
        <f>SUMIFS('Capex forecast'!N$9:N$223,'Capex forecast'!$T$9:$T$223,$Q135,'Capex forecast'!$S$9:$S$223,$S135,'Capex forecast'!$Q$9:$Q$223,"Augex")</f>
        <v>0</v>
      </c>
      <c r="AF135" s="45" t="s">
        <v>212</v>
      </c>
      <c r="AG135" s="6" t="str">
        <f>INDEX('Demand forecast'!$M$9:$M$5832,MATCH($Q135,'Demand forecast'!$B$9:$B$5832,0))</f>
        <v>Yes</v>
      </c>
      <c r="AH135" s="6" t="str">
        <f>IF(COUNTIF($AF$93:AF135,$B135) = 1, "LV", IF(COUNTIF($AF$93:AF135,$B135) = 2, "HV", "ST"))</f>
        <v>LV</v>
      </c>
      <c r="AI135" s="6" t="str">
        <f>INDEX('Demand forecast and growth rate'!$E$7:$E$273,MATCH($Q135,'Demand forecast and growth rate'!$B$7:$B$273,0))</f>
        <v>Steady/falling</v>
      </c>
      <c r="AJ135" s="47">
        <f>SUMIFS('Capex forecast'!E$9:E$223,'Capex forecast'!$T$9:$T$223,$AF135,'Capex forecast'!$S$9:$S$223,$AH135,'Capex forecast'!$Q$9:$Q$223,"Repex")</f>
        <v>0</v>
      </c>
      <c r="AK135" s="47">
        <f>SUMIFS('Capex forecast'!F$9:F$223,'Capex forecast'!$T$9:$T$223,$AF135,'Capex forecast'!$S$9:$S$223,$AH135,'Capex forecast'!$Q$9:$Q$223,"Repex")</f>
        <v>0</v>
      </c>
      <c r="AL135" s="47">
        <f>SUMIFS('Capex forecast'!G$9:G$223,'Capex forecast'!$T$9:$T$223,$AF135,'Capex forecast'!$S$9:$S$223,$AH135,'Capex forecast'!$Q$9:$Q$223,"Repex")</f>
        <v>0</v>
      </c>
      <c r="AM135" s="47">
        <f>SUMIFS('Capex forecast'!H$9:H$223,'Capex forecast'!$T$9:$T$223,$AF135,'Capex forecast'!$S$9:$S$223,$AH135,'Capex forecast'!$Q$9:$Q$223,"Repex")</f>
        <v>0</v>
      </c>
      <c r="AN135" s="47">
        <f>SUMIFS('Capex forecast'!I$9:I$223,'Capex forecast'!$T$9:$T$223,$AF135,'Capex forecast'!$S$9:$S$223,$AH135,'Capex forecast'!$Q$9:$Q$223,"Repex")</f>
        <v>0</v>
      </c>
      <c r="AO135" s="47">
        <f>SUMIFS('Capex forecast'!J$9:J$223,'Capex forecast'!$T$9:$T$223,$AF135,'Capex forecast'!$S$9:$S$223,$AH135,'Capex forecast'!$Q$9:$Q$223,"Repex")</f>
        <v>0</v>
      </c>
      <c r="AP135" s="47">
        <f>SUMIFS('Capex forecast'!K$9:K$223,'Capex forecast'!$T$9:$T$223,$AF135,'Capex forecast'!$S$9:$S$223,$AH135,'Capex forecast'!$Q$9:$Q$223,"Repex")</f>
        <v>0</v>
      </c>
      <c r="AQ135" s="47">
        <f>SUMIFS('Capex forecast'!L$9:L$223,'Capex forecast'!$T$9:$T$223,$AF135,'Capex forecast'!$S$9:$S$223,$AH135,'Capex forecast'!$Q$9:$Q$223,"Repex")</f>
        <v>0</v>
      </c>
      <c r="AR135" s="47">
        <f>SUMIFS('Capex forecast'!M$9:M$223,'Capex forecast'!$T$9:$T$223,$AF135,'Capex forecast'!$S$9:$S$223,$AH135,'Capex forecast'!$Q$9:$Q$223,"Repex")</f>
        <v>0</v>
      </c>
      <c r="AS135" s="47">
        <f>SUMIFS('Capex forecast'!N$9:N$223,'Capex forecast'!$T$9:$T$223,$AF135,'Capex forecast'!$S$9:$S$223,$AH135,'Capex forecast'!$Q$9:$Q$223,"Repex")</f>
        <v>0</v>
      </c>
    </row>
    <row r="136" spans="2:45" ht="15">
      <c r="B136" s="45" t="s">
        <v>215</v>
      </c>
      <c r="C136" s="6" t="str">
        <f>INDEX('Demand forecast'!$M$9:$M$5832,MATCH($B136,'Demand forecast'!$B$9:$B$5832,0))</f>
        <v>Yes</v>
      </c>
      <c r="D136" s="6" t="str">
        <f>IF(COUNTIF($B$93:B136,$B136) = 1, "LV", IF(COUNTIF($B$93:B136,$B136) = 2, "HV", "ST"))</f>
        <v>LV</v>
      </c>
      <c r="E136" s="6" t="str">
        <f>INDEX('Demand forecast and growth rate'!$E$7:$E$273,MATCH($B136,'Demand forecast and growth rate'!$B$7:$B$273,0))</f>
        <v>Steady/falling</v>
      </c>
      <c r="F136" s="32">
        <f>SUMIFS('Capex forecast'!E$9:E$223,'Capex forecast'!$T$9:$T$223,'Allocation of site-spec costs'!$B136,'Capex forecast'!$S$9:$S$223,'Allocation of site-spec costs'!$D136,'Capex forecast'!$Q$9:$Q$223,"Customer Connection")</f>
        <v>0</v>
      </c>
      <c r="G136" s="32">
        <f>SUMIFS('Capex forecast'!F$9:F$223,'Capex forecast'!$T$9:$T$223,'Allocation of site-spec costs'!$B136,'Capex forecast'!$S$9:$S$223,'Allocation of site-spec costs'!$D136,'Capex forecast'!$Q$9:$Q$223,"Customer Connection")</f>
        <v>0</v>
      </c>
      <c r="H136" s="32">
        <f>SUMIFS('Capex forecast'!G$9:G$223,'Capex forecast'!$T$9:$T$223,'Allocation of site-spec costs'!$B136,'Capex forecast'!$S$9:$S$223,'Allocation of site-spec costs'!$D136,'Capex forecast'!$Q$9:$Q$223,"Customer Connection")</f>
        <v>0</v>
      </c>
      <c r="I136" s="32">
        <f>SUMIFS('Capex forecast'!H$9:H$223,'Capex forecast'!$T$9:$T$223,'Allocation of site-spec costs'!$B136,'Capex forecast'!$S$9:$S$223,'Allocation of site-spec costs'!$D136,'Capex forecast'!$Q$9:$Q$223,"Customer Connection")</f>
        <v>0</v>
      </c>
      <c r="J136" s="32">
        <f>SUMIFS('Capex forecast'!I$9:I$223,'Capex forecast'!$T$9:$T$223,'Allocation of site-spec costs'!$B136,'Capex forecast'!$S$9:$S$223,'Allocation of site-spec costs'!$D136,'Capex forecast'!$Q$9:$Q$223,"Customer Connection")</f>
        <v>0</v>
      </c>
      <c r="K136" s="32">
        <f>SUMIFS('Capex forecast'!J$9:J$223,'Capex forecast'!$T$9:$T$223,'Allocation of site-spec costs'!$B136,'Capex forecast'!$S$9:$S$223,'Allocation of site-spec costs'!$D136,'Capex forecast'!$Q$9:$Q$223,"Customer Connection")</f>
        <v>0</v>
      </c>
      <c r="L136" s="32">
        <f>SUMIFS('Capex forecast'!K$9:K$223,'Capex forecast'!$T$9:$T$223,'Allocation of site-spec costs'!$B136,'Capex forecast'!$S$9:$S$223,'Allocation of site-spec costs'!$D136,'Capex forecast'!$Q$9:$Q$223,"Customer Connection")</f>
        <v>0</v>
      </c>
      <c r="M136" s="32">
        <f>SUMIFS('Capex forecast'!L$9:L$223,'Capex forecast'!$T$9:$T$223,'Allocation of site-spec costs'!$B136,'Capex forecast'!$S$9:$S$223,'Allocation of site-spec costs'!$D136,'Capex forecast'!$Q$9:$Q$223,"Customer Connection")</f>
        <v>0</v>
      </c>
      <c r="N136" s="32">
        <f>SUMIFS('Capex forecast'!M$9:M$223,'Capex forecast'!$T$9:$T$223,'Allocation of site-spec costs'!$B136,'Capex forecast'!$S$9:$S$223,'Allocation of site-spec costs'!$D136,'Capex forecast'!$Q$9:$Q$223,"Customer Connection")</f>
        <v>0</v>
      </c>
      <c r="O136" s="32">
        <f>SUMIFS('Capex forecast'!N$9:N$223,'Capex forecast'!$T$9:$T$223,'Allocation of site-spec costs'!$B136,'Capex forecast'!$S$9:$S$223,'Allocation of site-spec costs'!$D136,'Capex forecast'!$Q$9:$Q$223,"Customer Connection")</f>
        <v>0</v>
      </c>
      <c r="Q136" s="45" t="s">
        <v>215</v>
      </c>
      <c r="R136" s="6" t="str">
        <f>INDEX('Demand forecast'!$M$9:$M$5832,MATCH($Q136,'Demand forecast'!$B$9:$B$5832,0))</f>
        <v>Yes</v>
      </c>
      <c r="S136" s="6" t="str">
        <f>IF(COUNTIF($Q$93:Q136,$B136) = 1, "LV", IF(COUNTIF($Q$93:Q136,$B136) = 2, "HV", "ST"))</f>
        <v>LV</v>
      </c>
      <c r="T136" s="6" t="str">
        <f>INDEX('Demand forecast and growth rate'!$E$7:$E$273,MATCH($Q136,'Demand forecast and growth rate'!$B$7:$B$273,0))</f>
        <v>Steady/falling</v>
      </c>
      <c r="U136" s="32">
        <f>SUMIFS('Capex forecast'!E$9:E$223,'Capex forecast'!$T$9:$T$223,$Q136,'Capex forecast'!$S$9:$S$223,$S136,'Capex forecast'!$Q$9:$Q$223,"Augex")</f>
        <v>0</v>
      </c>
      <c r="V136" s="32">
        <f>SUMIFS('Capex forecast'!F$9:F$223,'Capex forecast'!$T$9:$T$223,$Q136,'Capex forecast'!$S$9:$S$223,$S136,'Capex forecast'!$Q$9:$Q$223,"Augex")</f>
        <v>0</v>
      </c>
      <c r="W136" s="32">
        <f>SUMIFS('Capex forecast'!G$9:G$223,'Capex forecast'!$T$9:$T$223,$Q136,'Capex forecast'!$S$9:$S$223,$S136,'Capex forecast'!$Q$9:$Q$223,"Augex")</f>
        <v>0</v>
      </c>
      <c r="X136" s="32">
        <f>SUMIFS('Capex forecast'!H$9:H$223,'Capex forecast'!$T$9:$T$223,$Q136,'Capex forecast'!$S$9:$S$223,$S136,'Capex forecast'!$Q$9:$Q$223,"Augex")</f>
        <v>0</v>
      </c>
      <c r="Y136" s="32">
        <f>SUMIFS('Capex forecast'!I$9:I$223,'Capex forecast'!$T$9:$T$223,$Q136,'Capex forecast'!$S$9:$S$223,$S136,'Capex forecast'!$Q$9:$Q$223,"Augex")</f>
        <v>0</v>
      </c>
      <c r="Z136" s="32">
        <f>SUMIFS('Capex forecast'!J$9:J$223,'Capex forecast'!$T$9:$T$223,$Q136,'Capex forecast'!$S$9:$S$223,$S136,'Capex forecast'!$Q$9:$Q$223,"Augex")</f>
        <v>0</v>
      </c>
      <c r="AA136" s="32">
        <f>SUMIFS('Capex forecast'!K$9:K$223,'Capex forecast'!$T$9:$T$223,$Q136,'Capex forecast'!$S$9:$S$223,$S136,'Capex forecast'!$Q$9:$Q$223,"Augex")</f>
        <v>0</v>
      </c>
      <c r="AB136" s="32">
        <f>SUMIFS('Capex forecast'!L$9:L$223,'Capex forecast'!$T$9:$T$223,$Q136,'Capex forecast'!$S$9:$S$223,$S136,'Capex forecast'!$Q$9:$Q$223,"Augex")</f>
        <v>0</v>
      </c>
      <c r="AC136" s="32">
        <f>SUMIFS('Capex forecast'!M$9:M$223,'Capex forecast'!$T$9:$T$223,$Q136,'Capex forecast'!$S$9:$S$223,$S136,'Capex forecast'!$Q$9:$Q$223,"Augex")</f>
        <v>0</v>
      </c>
      <c r="AD136" s="32">
        <f>SUMIFS('Capex forecast'!N$9:N$223,'Capex forecast'!$T$9:$T$223,$Q136,'Capex forecast'!$S$9:$S$223,$S136,'Capex forecast'!$Q$9:$Q$223,"Augex")</f>
        <v>0</v>
      </c>
      <c r="AF136" s="45" t="s">
        <v>215</v>
      </c>
      <c r="AG136" s="6" t="str">
        <f>INDEX('Demand forecast'!$M$9:$M$5832,MATCH($Q136,'Demand forecast'!$B$9:$B$5832,0))</f>
        <v>Yes</v>
      </c>
      <c r="AH136" s="6" t="str">
        <f>IF(COUNTIF($AF$93:AF136,$B136) = 1, "LV", IF(COUNTIF($AF$93:AF136,$B136) = 2, "HV", "ST"))</f>
        <v>LV</v>
      </c>
      <c r="AI136" s="6" t="str">
        <f>INDEX('Demand forecast and growth rate'!$E$7:$E$273,MATCH($Q136,'Demand forecast and growth rate'!$B$7:$B$273,0))</f>
        <v>Steady/falling</v>
      </c>
      <c r="AJ136" s="47">
        <f>SUMIFS('Capex forecast'!E$9:E$223,'Capex forecast'!$T$9:$T$223,$AF136,'Capex forecast'!$S$9:$S$223,$AH136,'Capex forecast'!$Q$9:$Q$223,"Repex")</f>
        <v>0</v>
      </c>
      <c r="AK136" s="47">
        <f>SUMIFS('Capex forecast'!F$9:F$223,'Capex forecast'!$T$9:$T$223,$AF136,'Capex forecast'!$S$9:$S$223,$AH136,'Capex forecast'!$Q$9:$Q$223,"Repex")</f>
        <v>0</v>
      </c>
      <c r="AL136" s="47">
        <f>SUMIFS('Capex forecast'!G$9:G$223,'Capex forecast'!$T$9:$T$223,$AF136,'Capex forecast'!$S$9:$S$223,$AH136,'Capex forecast'!$Q$9:$Q$223,"Repex")</f>
        <v>0</v>
      </c>
      <c r="AM136" s="47">
        <f>SUMIFS('Capex forecast'!H$9:H$223,'Capex forecast'!$T$9:$T$223,$AF136,'Capex forecast'!$S$9:$S$223,$AH136,'Capex forecast'!$Q$9:$Q$223,"Repex")</f>
        <v>0</v>
      </c>
      <c r="AN136" s="47">
        <f>SUMIFS('Capex forecast'!I$9:I$223,'Capex forecast'!$T$9:$T$223,$AF136,'Capex forecast'!$S$9:$S$223,$AH136,'Capex forecast'!$Q$9:$Q$223,"Repex")</f>
        <v>0</v>
      </c>
      <c r="AO136" s="47">
        <f>SUMIFS('Capex forecast'!J$9:J$223,'Capex forecast'!$T$9:$T$223,$AF136,'Capex forecast'!$S$9:$S$223,$AH136,'Capex forecast'!$Q$9:$Q$223,"Repex")</f>
        <v>0</v>
      </c>
      <c r="AP136" s="47">
        <f>SUMIFS('Capex forecast'!K$9:K$223,'Capex forecast'!$T$9:$T$223,$AF136,'Capex forecast'!$S$9:$S$223,$AH136,'Capex forecast'!$Q$9:$Q$223,"Repex")</f>
        <v>0</v>
      </c>
      <c r="AQ136" s="47">
        <f>SUMIFS('Capex forecast'!L$9:L$223,'Capex forecast'!$T$9:$T$223,$AF136,'Capex forecast'!$S$9:$S$223,$AH136,'Capex forecast'!$Q$9:$Q$223,"Repex")</f>
        <v>0</v>
      </c>
      <c r="AR136" s="47">
        <f>SUMIFS('Capex forecast'!M$9:M$223,'Capex forecast'!$T$9:$T$223,$AF136,'Capex forecast'!$S$9:$S$223,$AH136,'Capex forecast'!$Q$9:$Q$223,"Repex")</f>
        <v>0</v>
      </c>
      <c r="AS136" s="47">
        <f>SUMIFS('Capex forecast'!N$9:N$223,'Capex forecast'!$T$9:$T$223,$AF136,'Capex forecast'!$S$9:$S$223,$AH136,'Capex forecast'!$Q$9:$Q$223,"Repex")</f>
        <v>0</v>
      </c>
    </row>
    <row r="137" spans="2:45" ht="15">
      <c r="B137" s="45" t="s">
        <v>206</v>
      </c>
      <c r="C137" s="6" t="str">
        <f>INDEX('Demand forecast'!$M$9:$M$5832,MATCH($B137,'Demand forecast'!$B$9:$B$5832,0))</f>
        <v>Yes</v>
      </c>
      <c r="D137" s="6" t="str">
        <f>IF(COUNTIF($B$93:B137,$B137) = 1, "LV", IF(COUNTIF($B$93:B137,$B137) = 2, "HV", "ST"))</f>
        <v>LV</v>
      </c>
      <c r="E137" s="6" t="str">
        <f>INDEX('Demand forecast and growth rate'!$E$7:$E$273,MATCH($B137,'Demand forecast and growth rate'!$B$7:$B$273,0))</f>
        <v>Steady/falling</v>
      </c>
      <c r="F137" s="32">
        <f>SUMIFS('Capex forecast'!E$9:E$223,'Capex forecast'!$T$9:$T$223,'Allocation of site-spec costs'!$B137,'Capex forecast'!$S$9:$S$223,'Allocation of site-spec costs'!$D137,'Capex forecast'!$Q$9:$Q$223,"Customer Connection")</f>
        <v>0</v>
      </c>
      <c r="G137" s="32">
        <f>SUMIFS('Capex forecast'!F$9:F$223,'Capex forecast'!$T$9:$T$223,'Allocation of site-spec costs'!$B137,'Capex forecast'!$S$9:$S$223,'Allocation of site-spec costs'!$D137,'Capex forecast'!$Q$9:$Q$223,"Customer Connection")</f>
        <v>0</v>
      </c>
      <c r="H137" s="32">
        <f>SUMIFS('Capex forecast'!G$9:G$223,'Capex forecast'!$T$9:$T$223,'Allocation of site-spec costs'!$B137,'Capex forecast'!$S$9:$S$223,'Allocation of site-spec costs'!$D137,'Capex forecast'!$Q$9:$Q$223,"Customer Connection")</f>
        <v>0</v>
      </c>
      <c r="I137" s="32">
        <f>SUMIFS('Capex forecast'!H$9:H$223,'Capex forecast'!$T$9:$T$223,'Allocation of site-spec costs'!$B137,'Capex forecast'!$S$9:$S$223,'Allocation of site-spec costs'!$D137,'Capex forecast'!$Q$9:$Q$223,"Customer Connection")</f>
        <v>0</v>
      </c>
      <c r="J137" s="32">
        <f>SUMIFS('Capex forecast'!I$9:I$223,'Capex forecast'!$T$9:$T$223,'Allocation of site-spec costs'!$B137,'Capex forecast'!$S$9:$S$223,'Allocation of site-spec costs'!$D137,'Capex forecast'!$Q$9:$Q$223,"Customer Connection")</f>
        <v>0</v>
      </c>
      <c r="K137" s="32">
        <f>SUMIFS('Capex forecast'!J$9:J$223,'Capex forecast'!$T$9:$T$223,'Allocation of site-spec costs'!$B137,'Capex forecast'!$S$9:$S$223,'Allocation of site-spec costs'!$D137,'Capex forecast'!$Q$9:$Q$223,"Customer Connection")</f>
        <v>0</v>
      </c>
      <c r="L137" s="32">
        <f>SUMIFS('Capex forecast'!K$9:K$223,'Capex forecast'!$T$9:$T$223,'Allocation of site-spec costs'!$B137,'Capex forecast'!$S$9:$S$223,'Allocation of site-spec costs'!$D137,'Capex forecast'!$Q$9:$Q$223,"Customer Connection")</f>
        <v>0</v>
      </c>
      <c r="M137" s="32">
        <f>SUMIFS('Capex forecast'!L$9:L$223,'Capex forecast'!$T$9:$T$223,'Allocation of site-spec costs'!$B137,'Capex forecast'!$S$9:$S$223,'Allocation of site-spec costs'!$D137,'Capex forecast'!$Q$9:$Q$223,"Customer Connection")</f>
        <v>0</v>
      </c>
      <c r="N137" s="32">
        <f>SUMIFS('Capex forecast'!M$9:M$223,'Capex forecast'!$T$9:$T$223,'Allocation of site-spec costs'!$B137,'Capex forecast'!$S$9:$S$223,'Allocation of site-spec costs'!$D137,'Capex forecast'!$Q$9:$Q$223,"Customer Connection")</f>
        <v>0</v>
      </c>
      <c r="O137" s="32">
        <f>SUMIFS('Capex forecast'!N$9:N$223,'Capex forecast'!$T$9:$T$223,'Allocation of site-spec costs'!$B137,'Capex forecast'!$S$9:$S$223,'Allocation of site-spec costs'!$D137,'Capex forecast'!$Q$9:$Q$223,"Customer Connection")</f>
        <v>0</v>
      </c>
      <c r="Q137" s="45" t="s">
        <v>206</v>
      </c>
      <c r="R137" s="6" t="str">
        <f>INDEX('Demand forecast'!$M$9:$M$5832,MATCH($Q137,'Demand forecast'!$B$9:$B$5832,0))</f>
        <v>Yes</v>
      </c>
      <c r="S137" s="6" t="str">
        <f>IF(COUNTIF($Q$93:Q137,$B137) = 1, "LV", IF(COUNTIF($Q$93:Q137,$B137) = 2, "HV", "ST"))</f>
        <v>LV</v>
      </c>
      <c r="T137" s="6" t="str">
        <f>INDEX('Demand forecast and growth rate'!$E$7:$E$273,MATCH($Q137,'Demand forecast and growth rate'!$B$7:$B$273,0))</f>
        <v>Steady/falling</v>
      </c>
      <c r="U137" s="32">
        <f>SUMIFS('Capex forecast'!E$9:E$223,'Capex forecast'!$T$9:$T$223,$Q137,'Capex forecast'!$S$9:$S$223,$S137,'Capex forecast'!$Q$9:$Q$223,"Augex")</f>
        <v>0</v>
      </c>
      <c r="V137" s="32">
        <f>SUMIFS('Capex forecast'!F$9:F$223,'Capex forecast'!$T$9:$T$223,$Q137,'Capex forecast'!$S$9:$S$223,$S137,'Capex forecast'!$Q$9:$Q$223,"Augex")</f>
        <v>0</v>
      </c>
      <c r="W137" s="32">
        <f>SUMIFS('Capex forecast'!G$9:G$223,'Capex forecast'!$T$9:$T$223,$Q137,'Capex forecast'!$S$9:$S$223,$S137,'Capex forecast'!$Q$9:$Q$223,"Augex")</f>
        <v>0</v>
      </c>
      <c r="X137" s="32">
        <f>SUMIFS('Capex forecast'!H$9:H$223,'Capex forecast'!$T$9:$T$223,$Q137,'Capex forecast'!$S$9:$S$223,$S137,'Capex forecast'!$Q$9:$Q$223,"Augex")</f>
        <v>0</v>
      </c>
      <c r="Y137" s="32">
        <f>SUMIFS('Capex forecast'!I$9:I$223,'Capex forecast'!$T$9:$T$223,$Q137,'Capex forecast'!$S$9:$S$223,$S137,'Capex forecast'!$Q$9:$Q$223,"Augex")</f>
        <v>0</v>
      </c>
      <c r="Z137" s="32">
        <f>SUMIFS('Capex forecast'!J$9:J$223,'Capex forecast'!$T$9:$T$223,$Q137,'Capex forecast'!$S$9:$S$223,$S137,'Capex forecast'!$Q$9:$Q$223,"Augex")</f>
        <v>0</v>
      </c>
      <c r="AA137" s="32">
        <f>SUMIFS('Capex forecast'!K$9:K$223,'Capex forecast'!$T$9:$T$223,$Q137,'Capex forecast'!$S$9:$S$223,$S137,'Capex forecast'!$Q$9:$Q$223,"Augex")</f>
        <v>0</v>
      </c>
      <c r="AB137" s="32">
        <f>SUMIFS('Capex forecast'!L$9:L$223,'Capex forecast'!$T$9:$T$223,$Q137,'Capex forecast'!$S$9:$S$223,$S137,'Capex forecast'!$Q$9:$Q$223,"Augex")</f>
        <v>0</v>
      </c>
      <c r="AC137" s="32">
        <f>SUMIFS('Capex forecast'!M$9:M$223,'Capex forecast'!$T$9:$T$223,$Q137,'Capex forecast'!$S$9:$S$223,$S137,'Capex forecast'!$Q$9:$Q$223,"Augex")</f>
        <v>0</v>
      </c>
      <c r="AD137" s="32">
        <f>SUMIFS('Capex forecast'!N$9:N$223,'Capex forecast'!$T$9:$T$223,$Q137,'Capex forecast'!$S$9:$S$223,$S137,'Capex forecast'!$Q$9:$Q$223,"Augex")</f>
        <v>0</v>
      </c>
      <c r="AF137" s="45" t="s">
        <v>206</v>
      </c>
      <c r="AG137" s="6" t="str">
        <f>INDEX('Demand forecast'!$M$9:$M$5832,MATCH($Q137,'Demand forecast'!$B$9:$B$5832,0))</f>
        <v>Yes</v>
      </c>
      <c r="AH137" s="6" t="str">
        <f>IF(COUNTIF($AF$93:AF137,$B137) = 1, "LV", IF(COUNTIF($AF$93:AF137,$B137) = 2, "HV", "ST"))</f>
        <v>LV</v>
      </c>
      <c r="AI137" s="6" t="str">
        <f>INDEX('Demand forecast and growth rate'!$E$7:$E$273,MATCH($Q137,'Demand forecast and growth rate'!$B$7:$B$273,0))</f>
        <v>Steady/falling</v>
      </c>
      <c r="AJ137" s="47">
        <f>SUMIFS('Capex forecast'!E$9:E$223,'Capex forecast'!$T$9:$T$223,$AF137,'Capex forecast'!$S$9:$S$223,$AH137,'Capex forecast'!$Q$9:$Q$223,"Repex")</f>
        <v>0</v>
      </c>
      <c r="AK137" s="47">
        <f>SUMIFS('Capex forecast'!F$9:F$223,'Capex forecast'!$T$9:$T$223,$AF137,'Capex forecast'!$S$9:$S$223,$AH137,'Capex forecast'!$Q$9:$Q$223,"Repex")</f>
        <v>0</v>
      </c>
      <c r="AL137" s="47">
        <f>SUMIFS('Capex forecast'!G$9:G$223,'Capex forecast'!$T$9:$T$223,$AF137,'Capex forecast'!$S$9:$S$223,$AH137,'Capex forecast'!$Q$9:$Q$223,"Repex")</f>
        <v>0</v>
      </c>
      <c r="AM137" s="47">
        <f>SUMIFS('Capex forecast'!H$9:H$223,'Capex forecast'!$T$9:$T$223,$AF137,'Capex forecast'!$S$9:$S$223,$AH137,'Capex forecast'!$Q$9:$Q$223,"Repex")</f>
        <v>0</v>
      </c>
      <c r="AN137" s="47">
        <f>SUMIFS('Capex forecast'!I$9:I$223,'Capex forecast'!$T$9:$T$223,$AF137,'Capex forecast'!$S$9:$S$223,$AH137,'Capex forecast'!$Q$9:$Q$223,"Repex")</f>
        <v>0</v>
      </c>
      <c r="AO137" s="47">
        <f>SUMIFS('Capex forecast'!J$9:J$223,'Capex forecast'!$T$9:$T$223,$AF137,'Capex forecast'!$S$9:$S$223,$AH137,'Capex forecast'!$Q$9:$Q$223,"Repex")</f>
        <v>0</v>
      </c>
      <c r="AP137" s="47">
        <f>SUMIFS('Capex forecast'!K$9:K$223,'Capex forecast'!$T$9:$T$223,$AF137,'Capex forecast'!$S$9:$S$223,$AH137,'Capex forecast'!$Q$9:$Q$223,"Repex")</f>
        <v>0</v>
      </c>
      <c r="AQ137" s="47">
        <f>SUMIFS('Capex forecast'!L$9:L$223,'Capex forecast'!$T$9:$T$223,$AF137,'Capex forecast'!$S$9:$S$223,$AH137,'Capex forecast'!$Q$9:$Q$223,"Repex")</f>
        <v>0</v>
      </c>
      <c r="AR137" s="47">
        <f>SUMIFS('Capex forecast'!M$9:M$223,'Capex forecast'!$T$9:$T$223,$AF137,'Capex forecast'!$S$9:$S$223,$AH137,'Capex forecast'!$Q$9:$Q$223,"Repex")</f>
        <v>0</v>
      </c>
      <c r="AS137" s="47">
        <f>SUMIFS('Capex forecast'!N$9:N$223,'Capex forecast'!$T$9:$T$223,$AF137,'Capex forecast'!$S$9:$S$223,$AH137,'Capex forecast'!$Q$9:$Q$223,"Repex")</f>
        <v>0</v>
      </c>
    </row>
    <row r="138" spans="2:45" ht="15">
      <c r="B138" s="45" t="s">
        <v>155</v>
      </c>
      <c r="C138" s="6" t="str">
        <f>INDEX('Demand forecast'!$M$9:$M$5832,MATCH($B138,'Demand forecast'!$B$9:$B$5832,0))</f>
        <v>No</v>
      </c>
      <c r="D138" s="6" t="str">
        <f>IF(COUNTIF($B$93:B138,$B138) = 1, "LV", IF(COUNTIF($B$93:B138,$B138) = 2, "HV", "ST"))</f>
        <v>LV</v>
      </c>
      <c r="E138" s="6" t="str">
        <f>INDEX('Demand forecast and growth rate'!$E$7:$E$273,MATCH($B138,'Demand forecast and growth rate'!$B$7:$B$273,0))</f>
        <v>High growth</v>
      </c>
      <c r="F138" s="32">
        <f>SUMIFS('Capex forecast'!E$9:E$223,'Capex forecast'!$T$9:$T$223,'Allocation of site-spec costs'!$B138,'Capex forecast'!$S$9:$S$223,'Allocation of site-spec costs'!$D138,'Capex forecast'!$Q$9:$Q$223,"Customer Connection")</f>
        <v>0</v>
      </c>
      <c r="G138" s="32">
        <f>SUMIFS('Capex forecast'!F$9:F$223,'Capex forecast'!$T$9:$T$223,'Allocation of site-spec costs'!$B138,'Capex forecast'!$S$9:$S$223,'Allocation of site-spec costs'!$D138,'Capex forecast'!$Q$9:$Q$223,"Customer Connection")</f>
        <v>0</v>
      </c>
      <c r="H138" s="32">
        <f>SUMIFS('Capex forecast'!G$9:G$223,'Capex forecast'!$T$9:$T$223,'Allocation of site-spec costs'!$B138,'Capex forecast'!$S$9:$S$223,'Allocation of site-spec costs'!$D138,'Capex forecast'!$Q$9:$Q$223,"Customer Connection")</f>
        <v>0</v>
      </c>
      <c r="I138" s="32">
        <f>SUMIFS('Capex forecast'!H$9:H$223,'Capex forecast'!$T$9:$T$223,'Allocation of site-spec costs'!$B138,'Capex forecast'!$S$9:$S$223,'Allocation of site-spec costs'!$D138,'Capex forecast'!$Q$9:$Q$223,"Customer Connection")</f>
        <v>0</v>
      </c>
      <c r="J138" s="32">
        <f>SUMIFS('Capex forecast'!I$9:I$223,'Capex forecast'!$T$9:$T$223,'Allocation of site-spec costs'!$B138,'Capex forecast'!$S$9:$S$223,'Allocation of site-spec costs'!$D138,'Capex forecast'!$Q$9:$Q$223,"Customer Connection")</f>
        <v>0</v>
      </c>
      <c r="K138" s="32">
        <f>SUMIFS('Capex forecast'!J$9:J$223,'Capex forecast'!$T$9:$T$223,'Allocation of site-spec costs'!$B138,'Capex forecast'!$S$9:$S$223,'Allocation of site-spec costs'!$D138,'Capex forecast'!$Q$9:$Q$223,"Customer Connection")</f>
        <v>0</v>
      </c>
      <c r="L138" s="32">
        <f>SUMIFS('Capex forecast'!K$9:K$223,'Capex forecast'!$T$9:$T$223,'Allocation of site-spec costs'!$B138,'Capex forecast'!$S$9:$S$223,'Allocation of site-spec costs'!$D138,'Capex forecast'!$Q$9:$Q$223,"Customer Connection")</f>
        <v>0</v>
      </c>
      <c r="M138" s="32">
        <f>SUMIFS('Capex forecast'!L$9:L$223,'Capex forecast'!$T$9:$T$223,'Allocation of site-spec costs'!$B138,'Capex forecast'!$S$9:$S$223,'Allocation of site-spec costs'!$D138,'Capex forecast'!$Q$9:$Q$223,"Customer Connection")</f>
        <v>0</v>
      </c>
      <c r="N138" s="32">
        <f>SUMIFS('Capex forecast'!M$9:M$223,'Capex forecast'!$T$9:$T$223,'Allocation of site-spec costs'!$B138,'Capex forecast'!$S$9:$S$223,'Allocation of site-spec costs'!$D138,'Capex forecast'!$Q$9:$Q$223,"Customer Connection")</f>
        <v>0</v>
      </c>
      <c r="O138" s="32">
        <f>SUMIFS('Capex forecast'!N$9:N$223,'Capex forecast'!$T$9:$T$223,'Allocation of site-spec costs'!$B138,'Capex forecast'!$S$9:$S$223,'Allocation of site-spec costs'!$D138,'Capex forecast'!$Q$9:$Q$223,"Customer Connection")</f>
        <v>0</v>
      </c>
      <c r="Q138" s="45" t="s">
        <v>155</v>
      </c>
      <c r="R138" s="6" t="str">
        <f>INDEX('Demand forecast'!$M$9:$M$5832,MATCH($Q138,'Demand forecast'!$B$9:$B$5832,0))</f>
        <v>No</v>
      </c>
      <c r="S138" s="6" t="str">
        <f>IF(COUNTIF($Q$93:Q138,$B138) = 1, "LV", IF(COUNTIF($Q$93:Q138,$B138) = 2, "HV", "ST"))</f>
        <v>LV</v>
      </c>
      <c r="T138" s="6" t="str">
        <f>INDEX('Demand forecast and growth rate'!$E$7:$E$273,MATCH($Q138,'Demand forecast and growth rate'!$B$7:$B$273,0))</f>
        <v>High growth</v>
      </c>
      <c r="U138" s="32">
        <f>SUMIFS('Capex forecast'!E$9:E$223,'Capex forecast'!$T$9:$T$223,$Q138,'Capex forecast'!$S$9:$S$223,$S138,'Capex forecast'!$Q$9:$Q$223,"Augex")</f>
        <v>0</v>
      </c>
      <c r="V138" s="32">
        <f>SUMIFS('Capex forecast'!F$9:F$223,'Capex forecast'!$T$9:$T$223,$Q138,'Capex forecast'!$S$9:$S$223,$S138,'Capex forecast'!$Q$9:$Q$223,"Augex")</f>
        <v>0</v>
      </c>
      <c r="W138" s="32">
        <f>SUMIFS('Capex forecast'!G$9:G$223,'Capex forecast'!$T$9:$T$223,$Q138,'Capex forecast'!$S$9:$S$223,$S138,'Capex forecast'!$Q$9:$Q$223,"Augex")</f>
        <v>0</v>
      </c>
      <c r="X138" s="32">
        <f>SUMIFS('Capex forecast'!H$9:H$223,'Capex forecast'!$T$9:$T$223,$Q138,'Capex forecast'!$S$9:$S$223,$S138,'Capex forecast'!$Q$9:$Q$223,"Augex")</f>
        <v>0</v>
      </c>
      <c r="Y138" s="32">
        <f>SUMIFS('Capex forecast'!I$9:I$223,'Capex forecast'!$T$9:$T$223,$Q138,'Capex forecast'!$S$9:$S$223,$S138,'Capex forecast'!$Q$9:$Q$223,"Augex")</f>
        <v>0</v>
      </c>
      <c r="Z138" s="32">
        <f>SUMIFS('Capex forecast'!J$9:J$223,'Capex forecast'!$T$9:$T$223,$Q138,'Capex forecast'!$S$9:$S$223,$S138,'Capex forecast'!$Q$9:$Q$223,"Augex")</f>
        <v>0</v>
      </c>
      <c r="AA138" s="32">
        <f>SUMIFS('Capex forecast'!K$9:K$223,'Capex forecast'!$T$9:$T$223,$Q138,'Capex forecast'!$S$9:$S$223,$S138,'Capex forecast'!$Q$9:$Q$223,"Augex")</f>
        <v>0</v>
      </c>
      <c r="AB138" s="32">
        <f>SUMIFS('Capex forecast'!L$9:L$223,'Capex forecast'!$T$9:$T$223,$Q138,'Capex forecast'!$S$9:$S$223,$S138,'Capex forecast'!$Q$9:$Q$223,"Augex")</f>
        <v>0</v>
      </c>
      <c r="AC138" s="32">
        <f>SUMIFS('Capex forecast'!M$9:M$223,'Capex forecast'!$T$9:$T$223,$Q138,'Capex forecast'!$S$9:$S$223,$S138,'Capex forecast'!$Q$9:$Q$223,"Augex")</f>
        <v>0</v>
      </c>
      <c r="AD138" s="32">
        <f>SUMIFS('Capex forecast'!N$9:N$223,'Capex forecast'!$T$9:$T$223,$Q138,'Capex forecast'!$S$9:$S$223,$S138,'Capex forecast'!$Q$9:$Q$223,"Augex")</f>
        <v>0</v>
      </c>
      <c r="AF138" s="45" t="s">
        <v>155</v>
      </c>
      <c r="AG138" s="6" t="str">
        <f>INDEX('Demand forecast'!$M$9:$M$5832,MATCH($Q138,'Demand forecast'!$B$9:$B$5832,0))</f>
        <v>No</v>
      </c>
      <c r="AH138" s="6" t="str">
        <f>IF(COUNTIF($AF$93:AF138,$B138) = 1, "LV", IF(COUNTIF($AF$93:AF138,$B138) = 2, "HV", "ST"))</f>
        <v>LV</v>
      </c>
      <c r="AI138" s="6" t="str">
        <f>INDEX('Demand forecast and growth rate'!$E$7:$E$273,MATCH($Q138,'Demand forecast and growth rate'!$B$7:$B$273,0))</f>
        <v>High growth</v>
      </c>
      <c r="AJ138" s="47">
        <f>SUMIFS('Capex forecast'!E$9:E$223,'Capex forecast'!$T$9:$T$223,$AF138,'Capex forecast'!$S$9:$S$223,$AH138,'Capex forecast'!$Q$9:$Q$223,"Repex")</f>
        <v>0</v>
      </c>
      <c r="AK138" s="47">
        <f>SUMIFS('Capex forecast'!F$9:F$223,'Capex forecast'!$T$9:$T$223,$AF138,'Capex forecast'!$S$9:$S$223,$AH138,'Capex forecast'!$Q$9:$Q$223,"Repex")</f>
        <v>0</v>
      </c>
      <c r="AL138" s="47">
        <f>SUMIFS('Capex forecast'!G$9:G$223,'Capex forecast'!$T$9:$T$223,$AF138,'Capex forecast'!$S$9:$S$223,$AH138,'Capex forecast'!$Q$9:$Q$223,"Repex")</f>
        <v>0</v>
      </c>
      <c r="AM138" s="47">
        <f>SUMIFS('Capex forecast'!H$9:H$223,'Capex forecast'!$T$9:$T$223,$AF138,'Capex forecast'!$S$9:$S$223,$AH138,'Capex forecast'!$Q$9:$Q$223,"Repex")</f>
        <v>0</v>
      </c>
      <c r="AN138" s="47">
        <f>SUMIFS('Capex forecast'!I$9:I$223,'Capex forecast'!$T$9:$T$223,$AF138,'Capex forecast'!$S$9:$S$223,$AH138,'Capex forecast'!$Q$9:$Q$223,"Repex")</f>
        <v>0</v>
      </c>
      <c r="AO138" s="47">
        <f>SUMIFS('Capex forecast'!J$9:J$223,'Capex forecast'!$T$9:$T$223,$AF138,'Capex forecast'!$S$9:$S$223,$AH138,'Capex forecast'!$Q$9:$Q$223,"Repex")</f>
        <v>0</v>
      </c>
      <c r="AP138" s="47">
        <f>SUMIFS('Capex forecast'!K$9:K$223,'Capex forecast'!$T$9:$T$223,$AF138,'Capex forecast'!$S$9:$S$223,$AH138,'Capex forecast'!$Q$9:$Q$223,"Repex")</f>
        <v>0</v>
      </c>
      <c r="AQ138" s="47">
        <f>SUMIFS('Capex forecast'!L$9:L$223,'Capex forecast'!$T$9:$T$223,$AF138,'Capex forecast'!$S$9:$S$223,$AH138,'Capex forecast'!$Q$9:$Q$223,"Repex")</f>
        <v>0</v>
      </c>
      <c r="AR138" s="47">
        <f>SUMIFS('Capex forecast'!M$9:M$223,'Capex forecast'!$T$9:$T$223,$AF138,'Capex forecast'!$S$9:$S$223,$AH138,'Capex forecast'!$Q$9:$Q$223,"Repex")</f>
        <v>0</v>
      </c>
      <c r="AS138" s="47">
        <f>SUMIFS('Capex forecast'!N$9:N$223,'Capex forecast'!$T$9:$T$223,$AF138,'Capex forecast'!$S$9:$S$223,$AH138,'Capex forecast'!$Q$9:$Q$223,"Repex")</f>
        <v>0</v>
      </c>
    </row>
    <row r="139" spans="2:45" ht="15">
      <c r="B139" s="45" t="s">
        <v>161</v>
      </c>
      <c r="C139" s="6" t="str">
        <f>INDEX('Demand forecast'!$M$9:$M$5832,MATCH($B139,'Demand forecast'!$B$9:$B$5832,0))</f>
        <v>No</v>
      </c>
      <c r="D139" s="6" t="str">
        <f>IF(COUNTIF($B$93:B139,$B139) = 1, "LV", IF(COUNTIF($B$93:B139,$B139) = 2, "HV", "ST"))</f>
        <v>LV</v>
      </c>
      <c r="E139" s="6" t="str">
        <f>INDEX('Demand forecast and growth rate'!$E$7:$E$273,MATCH($B139,'Demand forecast and growth rate'!$B$7:$B$273,0))</f>
        <v>High growth</v>
      </c>
      <c r="F139" s="32">
        <f>SUMIFS('Capex forecast'!E$9:E$223,'Capex forecast'!$T$9:$T$223,'Allocation of site-spec costs'!$B139,'Capex forecast'!$S$9:$S$223,'Allocation of site-spec costs'!$D139,'Capex forecast'!$Q$9:$Q$223,"Customer Connection")</f>
        <v>0</v>
      </c>
      <c r="G139" s="32">
        <f>SUMIFS('Capex forecast'!F$9:F$223,'Capex forecast'!$T$9:$T$223,'Allocation of site-spec costs'!$B139,'Capex forecast'!$S$9:$S$223,'Allocation of site-spec costs'!$D139,'Capex forecast'!$Q$9:$Q$223,"Customer Connection")</f>
        <v>0</v>
      </c>
      <c r="H139" s="32">
        <f>SUMIFS('Capex forecast'!G$9:G$223,'Capex forecast'!$T$9:$T$223,'Allocation of site-spec costs'!$B139,'Capex forecast'!$S$9:$S$223,'Allocation of site-spec costs'!$D139,'Capex forecast'!$Q$9:$Q$223,"Customer Connection")</f>
        <v>0</v>
      </c>
      <c r="I139" s="32">
        <f>SUMIFS('Capex forecast'!H$9:H$223,'Capex forecast'!$T$9:$T$223,'Allocation of site-spec costs'!$B139,'Capex forecast'!$S$9:$S$223,'Allocation of site-spec costs'!$D139,'Capex forecast'!$Q$9:$Q$223,"Customer Connection")</f>
        <v>0</v>
      </c>
      <c r="J139" s="32">
        <f>SUMIFS('Capex forecast'!I$9:I$223,'Capex forecast'!$T$9:$T$223,'Allocation of site-spec costs'!$B139,'Capex forecast'!$S$9:$S$223,'Allocation of site-spec costs'!$D139,'Capex forecast'!$Q$9:$Q$223,"Customer Connection")</f>
        <v>0</v>
      </c>
      <c r="K139" s="32">
        <f>SUMIFS('Capex forecast'!J$9:J$223,'Capex forecast'!$T$9:$T$223,'Allocation of site-spec costs'!$B139,'Capex forecast'!$S$9:$S$223,'Allocation of site-spec costs'!$D139,'Capex forecast'!$Q$9:$Q$223,"Customer Connection")</f>
        <v>0</v>
      </c>
      <c r="L139" s="32">
        <f>SUMIFS('Capex forecast'!K$9:K$223,'Capex forecast'!$T$9:$T$223,'Allocation of site-spec costs'!$B139,'Capex forecast'!$S$9:$S$223,'Allocation of site-spec costs'!$D139,'Capex forecast'!$Q$9:$Q$223,"Customer Connection")</f>
        <v>0</v>
      </c>
      <c r="M139" s="32">
        <f>SUMIFS('Capex forecast'!L$9:L$223,'Capex forecast'!$T$9:$T$223,'Allocation of site-spec costs'!$B139,'Capex forecast'!$S$9:$S$223,'Allocation of site-spec costs'!$D139,'Capex forecast'!$Q$9:$Q$223,"Customer Connection")</f>
        <v>0</v>
      </c>
      <c r="N139" s="32">
        <f>SUMIFS('Capex forecast'!M$9:M$223,'Capex forecast'!$T$9:$T$223,'Allocation of site-spec costs'!$B139,'Capex forecast'!$S$9:$S$223,'Allocation of site-spec costs'!$D139,'Capex forecast'!$Q$9:$Q$223,"Customer Connection")</f>
        <v>0</v>
      </c>
      <c r="O139" s="32">
        <f>SUMIFS('Capex forecast'!N$9:N$223,'Capex forecast'!$T$9:$T$223,'Allocation of site-spec costs'!$B139,'Capex forecast'!$S$9:$S$223,'Allocation of site-spec costs'!$D139,'Capex forecast'!$Q$9:$Q$223,"Customer Connection")</f>
        <v>0</v>
      </c>
      <c r="Q139" s="45" t="s">
        <v>161</v>
      </c>
      <c r="R139" s="6" t="str">
        <f>INDEX('Demand forecast'!$M$9:$M$5832,MATCH($Q139,'Demand forecast'!$B$9:$B$5832,0))</f>
        <v>No</v>
      </c>
      <c r="S139" s="6" t="str">
        <f>IF(COUNTIF($Q$93:Q139,$B139) = 1, "LV", IF(COUNTIF($Q$93:Q139,$B139) = 2, "HV", "ST"))</f>
        <v>LV</v>
      </c>
      <c r="T139" s="6" t="str">
        <f>INDEX('Demand forecast and growth rate'!$E$7:$E$273,MATCH($Q139,'Demand forecast and growth rate'!$B$7:$B$273,0))</f>
        <v>High growth</v>
      </c>
      <c r="U139" s="32">
        <f>SUMIFS('Capex forecast'!E$9:E$223,'Capex forecast'!$T$9:$T$223,$Q139,'Capex forecast'!$S$9:$S$223,$S139,'Capex forecast'!$Q$9:$Q$223,"Augex")</f>
        <v>0</v>
      </c>
      <c r="V139" s="32">
        <f>SUMIFS('Capex forecast'!F$9:F$223,'Capex forecast'!$T$9:$T$223,$Q139,'Capex forecast'!$S$9:$S$223,$S139,'Capex forecast'!$Q$9:$Q$223,"Augex")</f>
        <v>0</v>
      </c>
      <c r="W139" s="32">
        <f>SUMIFS('Capex forecast'!G$9:G$223,'Capex forecast'!$T$9:$T$223,$Q139,'Capex forecast'!$S$9:$S$223,$S139,'Capex forecast'!$Q$9:$Q$223,"Augex")</f>
        <v>0</v>
      </c>
      <c r="X139" s="32">
        <f>SUMIFS('Capex forecast'!H$9:H$223,'Capex forecast'!$T$9:$T$223,$Q139,'Capex forecast'!$S$9:$S$223,$S139,'Capex forecast'!$Q$9:$Q$223,"Augex")</f>
        <v>0</v>
      </c>
      <c r="Y139" s="32">
        <f>SUMIFS('Capex forecast'!I$9:I$223,'Capex forecast'!$T$9:$T$223,$Q139,'Capex forecast'!$S$9:$S$223,$S139,'Capex forecast'!$Q$9:$Q$223,"Augex")</f>
        <v>0</v>
      </c>
      <c r="Z139" s="32">
        <f>SUMIFS('Capex forecast'!J$9:J$223,'Capex forecast'!$T$9:$T$223,$Q139,'Capex forecast'!$S$9:$S$223,$S139,'Capex forecast'!$Q$9:$Q$223,"Augex")</f>
        <v>0</v>
      </c>
      <c r="AA139" s="32">
        <f>SUMIFS('Capex forecast'!K$9:K$223,'Capex forecast'!$T$9:$T$223,$Q139,'Capex forecast'!$S$9:$S$223,$S139,'Capex forecast'!$Q$9:$Q$223,"Augex")</f>
        <v>0</v>
      </c>
      <c r="AB139" s="32">
        <f>SUMIFS('Capex forecast'!L$9:L$223,'Capex forecast'!$T$9:$T$223,$Q139,'Capex forecast'!$S$9:$S$223,$S139,'Capex forecast'!$Q$9:$Q$223,"Augex")</f>
        <v>0</v>
      </c>
      <c r="AC139" s="32">
        <f>SUMIFS('Capex forecast'!M$9:M$223,'Capex forecast'!$T$9:$T$223,$Q139,'Capex forecast'!$S$9:$S$223,$S139,'Capex forecast'!$Q$9:$Q$223,"Augex")</f>
        <v>0</v>
      </c>
      <c r="AD139" s="32">
        <f>SUMIFS('Capex forecast'!N$9:N$223,'Capex forecast'!$T$9:$T$223,$Q139,'Capex forecast'!$S$9:$S$223,$S139,'Capex forecast'!$Q$9:$Q$223,"Augex")</f>
        <v>0</v>
      </c>
      <c r="AF139" s="45" t="s">
        <v>161</v>
      </c>
      <c r="AG139" s="6" t="str">
        <f>INDEX('Demand forecast'!$M$9:$M$5832,MATCH($Q139,'Demand forecast'!$B$9:$B$5832,0))</f>
        <v>No</v>
      </c>
      <c r="AH139" s="6" t="str">
        <f>IF(COUNTIF($AF$93:AF139,$B139) = 1, "LV", IF(COUNTIF($AF$93:AF139,$B139) = 2, "HV", "ST"))</f>
        <v>LV</v>
      </c>
      <c r="AI139" s="6" t="str">
        <f>INDEX('Demand forecast and growth rate'!$E$7:$E$273,MATCH($Q139,'Demand forecast and growth rate'!$B$7:$B$273,0))</f>
        <v>High growth</v>
      </c>
      <c r="AJ139" s="47">
        <f>SUMIFS('Capex forecast'!E$9:E$223,'Capex forecast'!$T$9:$T$223,$AF139,'Capex forecast'!$S$9:$S$223,$AH139,'Capex forecast'!$Q$9:$Q$223,"Repex")</f>
        <v>0</v>
      </c>
      <c r="AK139" s="47">
        <f>SUMIFS('Capex forecast'!F$9:F$223,'Capex forecast'!$T$9:$T$223,$AF139,'Capex forecast'!$S$9:$S$223,$AH139,'Capex forecast'!$Q$9:$Q$223,"Repex")</f>
        <v>0</v>
      </c>
      <c r="AL139" s="47">
        <f>SUMIFS('Capex forecast'!G$9:G$223,'Capex forecast'!$T$9:$T$223,$AF139,'Capex forecast'!$S$9:$S$223,$AH139,'Capex forecast'!$Q$9:$Q$223,"Repex")</f>
        <v>0</v>
      </c>
      <c r="AM139" s="47">
        <f>SUMIFS('Capex forecast'!H$9:H$223,'Capex forecast'!$T$9:$T$223,$AF139,'Capex forecast'!$S$9:$S$223,$AH139,'Capex forecast'!$Q$9:$Q$223,"Repex")</f>
        <v>0</v>
      </c>
      <c r="AN139" s="47">
        <f>SUMIFS('Capex forecast'!I$9:I$223,'Capex forecast'!$T$9:$T$223,$AF139,'Capex forecast'!$S$9:$S$223,$AH139,'Capex forecast'!$Q$9:$Q$223,"Repex")</f>
        <v>0</v>
      </c>
      <c r="AO139" s="47">
        <f>SUMIFS('Capex forecast'!J$9:J$223,'Capex forecast'!$T$9:$T$223,$AF139,'Capex forecast'!$S$9:$S$223,$AH139,'Capex forecast'!$Q$9:$Q$223,"Repex")</f>
        <v>0</v>
      </c>
      <c r="AP139" s="47">
        <f>SUMIFS('Capex forecast'!K$9:K$223,'Capex forecast'!$T$9:$T$223,$AF139,'Capex forecast'!$S$9:$S$223,$AH139,'Capex forecast'!$Q$9:$Q$223,"Repex")</f>
        <v>0</v>
      </c>
      <c r="AQ139" s="47">
        <f>SUMIFS('Capex forecast'!L$9:L$223,'Capex forecast'!$T$9:$T$223,$AF139,'Capex forecast'!$S$9:$S$223,$AH139,'Capex forecast'!$Q$9:$Q$223,"Repex")</f>
        <v>0</v>
      </c>
      <c r="AR139" s="47">
        <f>SUMIFS('Capex forecast'!M$9:M$223,'Capex forecast'!$T$9:$T$223,$AF139,'Capex forecast'!$S$9:$S$223,$AH139,'Capex forecast'!$Q$9:$Q$223,"Repex")</f>
        <v>0</v>
      </c>
      <c r="AS139" s="47">
        <f>SUMIFS('Capex forecast'!N$9:N$223,'Capex forecast'!$T$9:$T$223,$AF139,'Capex forecast'!$S$9:$S$223,$AH139,'Capex forecast'!$Q$9:$Q$223,"Repex")</f>
        <v>0</v>
      </c>
    </row>
    <row r="140" spans="2:45" ht="15">
      <c r="B140" s="45" t="s">
        <v>51</v>
      </c>
      <c r="C140" s="6" t="str">
        <f>INDEX('Demand forecast'!$M$9:$M$5832,MATCH($B140,'Demand forecast'!$B$9:$B$5832,0))</f>
        <v>No</v>
      </c>
      <c r="D140" s="6" t="str">
        <f>IF(COUNTIF($B$93:B140,$B140) = 1, "LV", IF(COUNTIF($B$93:B140,$B140) = 2, "HV", "ST"))</f>
        <v>LV</v>
      </c>
      <c r="E140" s="6" t="str">
        <f>INDEX('Demand forecast and growth rate'!$E$7:$E$273,MATCH($B140,'Demand forecast and growth rate'!$B$7:$B$273,0))</f>
        <v>High growth</v>
      </c>
      <c r="F140" s="32">
        <f>SUMIFS('Capex forecast'!E$9:E$223,'Capex forecast'!$T$9:$T$223,'Allocation of site-spec costs'!$B140,'Capex forecast'!$S$9:$S$223,'Allocation of site-spec costs'!$D140,'Capex forecast'!$Q$9:$Q$223,"Customer Connection")</f>
        <v>0</v>
      </c>
      <c r="G140" s="32">
        <f>SUMIFS('Capex forecast'!F$9:F$223,'Capex forecast'!$T$9:$T$223,'Allocation of site-spec costs'!$B140,'Capex forecast'!$S$9:$S$223,'Allocation of site-spec costs'!$D140,'Capex forecast'!$Q$9:$Q$223,"Customer Connection")</f>
        <v>0</v>
      </c>
      <c r="H140" s="32">
        <f>SUMIFS('Capex forecast'!G$9:G$223,'Capex forecast'!$T$9:$T$223,'Allocation of site-spec costs'!$B140,'Capex forecast'!$S$9:$S$223,'Allocation of site-spec costs'!$D140,'Capex forecast'!$Q$9:$Q$223,"Customer Connection")</f>
        <v>0</v>
      </c>
      <c r="I140" s="32">
        <f>SUMIFS('Capex forecast'!H$9:H$223,'Capex forecast'!$T$9:$T$223,'Allocation of site-spec costs'!$B140,'Capex forecast'!$S$9:$S$223,'Allocation of site-spec costs'!$D140,'Capex forecast'!$Q$9:$Q$223,"Customer Connection")</f>
        <v>0</v>
      </c>
      <c r="J140" s="32">
        <f>SUMIFS('Capex forecast'!I$9:I$223,'Capex forecast'!$T$9:$T$223,'Allocation of site-spec costs'!$B140,'Capex forecast'!$S$9:$S$223,'Allocation of site-spec costs'!$D140,'Capex forecast'!$Q$9:$Q$223,"Customer Connection")</f>
        <v>0</v>
      </c>
      <c r="K140" s="32">
        <f>SUMIFS('Capex forecast'!J$9:J$223,'Capex forecast'!$T$9:$T$223,'Allocation of site-spec costs'!$B140,'Capex forecast'!$S$9:$S$223,'Allocation of site-spec costs'!$D140,'Capex forecast'!$Q$9:$Q$223,"Customer Connection")</f>
        <v>0</v>
      </c>
      <c r="L140" s="32">
        <f>SUMIFS('Capex forecast'!K$9:K$223,'Capex forecast'!$T$9:$T$223,'Allocation of site-spec costs'!$B140,'Capex forecast'!$S$9:$S$223,'Allocation of site-spec costs'!$D140,'Capex forecast'!$Q$9:$Q$223,"Customer Connection")</f>
        <v>0</v>
      </c>
      <c r="M140" s="32">
        <f>SUMIFS('Capex forecast'!L$9:L$223,'Capex forecast'!$T$9:$T$223,'Allocation of site-spec costs'!$B140,'Capex forecast'!$S$9:$S$223,'Allocation of site-spec costs'!$D140,'Capex forecast'!$Q$9:$Q$223,"Customer Connection")</f>
        <v>0</v>
      </c>
      <c r="N140" s="32">
        <f>SUMIFS('Capex forecast'!M$9:M$223,'Capex forecast'!$T$9:$T$223,'Allocation of site-spec costs'!$B140,'Capex forecast'!$S$9:$S$223,'Allocation of site-spec costs'!$D140,'Capex forecast'!$Q$9:$Q$223,"Customer Connection")</f>
        <v>0</v>
      </c>
      <c r="O140" s="32">
        <f>SUMIFS('Capex forecast'!N$9:N$223,'Capex forecast'!$T$9:$T$223,'Allocation of site-spec costs'!$B140,'Capex forecast'!$S$9:$S$223,'Allocation of site-spec costs'!$D140,'Capex forecast'!$Q$9:$Q$223,"Customer Connection")</f>
        <v>0</v>
      </c>
      <c r="Q140" s="45" t="s">
        <v>51</v>
      </c>
      <c r="R140" s="6" t="str">
        <f>INDEX('Demand forecast'!$M$9:$M$5832,MATCH($Q140,'Demand forecast'!$B$9:$B$5832,0))</f>
        <v>No</v>
      </c>
      <c r="S140" s="6" t="str">
        <f>IF(COUNTIF($Q$93:Q140,$B140) = 1, "LV", IF(COUNTIF($Q$93:Q140,$B140) = 2, "HV", "ST"))</f>
        <v>LV</v>
      </c>
      <c r="T140" s="6" t="str">
        <f>INDEX('Demand forecast and growth rate'!$E$7:$E$273,MATCH($Q140,'Demand forecast and growth rate'!$B$7:$B$273,0))</f>
        <v>High growth</v>
      </c>
      <c r="U140" s="32">
        <f>SUMIFS('Capex forecast'!E$9:E$223,'Capex forecast'!$T$9:$T$223,$Q140,'Capex forecast'!$S$9:$S$223,$S140,'Capex forecast'!$Q$9:$Q$223,"Augex")</f>
        <v>0</v>
      </c>
      <c r="V140" s="32">
        <f>SUMIFS('Capex forecast'!F$9:F$223,'Capex forecast'!$T$9:$T$223,$Q140,'Capex forecast'!$S$9:$S$223,$S140,'Capex forecast'!$Q$9:$Q$223,"Augex")</f>
        <v>0</v>
      </c>
      <c r="W140" s="32">
        <f>SUMIFS('Capex forecast'!G$9:G$223,'Capex forecast'!$T$9:$T$223,$Q140,'Capex forecast'!$S$9:$S$223,$S140,'Capex forecast'!$Q$9:$Q$223,"Augex")</f>
        <v>0</v>
      </c>
      <c r="X140" s="32">
        <f>SUMIFS('Capex forecast'!H$9:H$223,'Capex forecast'!$T$9:$T$223,$Q140,'Capex forecast'!$S$9:$S$223,$S140,'Capex forecast'!$Q$9:$Q$223,"Augex")</f>
        <v>0</v>
      </c>
      <c r="Y140" s="32">
        <f>SUMIFS('Capex forecast'!I$9:I$223,'Capex forecast'!$T$9:$T$223,$Q140,'Capex forecast'!$S$9:$S$223,$S140,'Capex forecast'!$Q$9:$Q$223,"Augex")</f>
        <v>0</v>
      </c>
      <c r="Z140" s="32">
        <f>SUMIFS('Capex forecast'!J$9:J$223,'Capex forecast'!$T$9:$T$223,$Q140,'Capex forecast'!$S$9:$S$223,$S140,'Capex forecast'!$Q$9:$Q$223,"Augex")</f>
        <v>0</v>
      </c>
      <c r="AA140" s="32">
        <f>SUMIFS('Capex forecast'!K$9:K$223,'Capex forecast'!$T$9:$T$223,$Q140,'Capex forecast'!$S$9:$S$223,$S140,'Capex forecast'!$Q$9:$Q$223,"Augex")</f>
        <v>0</v>
      </c>
      <c r="AB140" s="32">
        <f>SUMIFS('Capex forecast'!L$9:L$223,'Capex forecast'!$T$9:$T$223,$Q140,'Capex forecast'!$S$9:$S$223,$S140,'Capex forecast'!$Q$9:$Q$223,"Augex")</f>
        <v>0</v>
      </c>
      <c r="AC140" s="32">
        <f>SUMIFS('Capex forecast'!M$9:M$223,'Capex forecast'!$T$9:$T$223,$Q140,'Capex forecast'!$S$9:$S$223,$S140,'Capex forecast'!$Q$9:$Q$223,"Augex")</f>
        <v>0</v>
      </c>
      <c r="AD140" s="32">
        <f>SUMIFS('Capex forecast'!N$9:N$223,'Capex forecast'!$T$9:$T$223,$Q140,'Capex forecast'!$S$9:$S$223,$S140,'Capex forecast'!$Q$9:$Q$223,"Augex")</f>
        <v>0</v>
      </c>
      <c r="AF140" s="45" t="s">
        <v>51</v>
      </c>
      <c r="AG140" s="6" t="str">
        <f>INDEX('Demand forecast'!$M$9:$M$5832,MATCH($Q140,'Demand forecast'!$B$9:$B$5832,0))</f>
        <v>No</v>
      </c>
      <c r="AH140" s="6" t="str">
        <f>IF(COUNTIF($AF$93:AF140,$B140) = 1, "LV", IF(COUNTIF($AF$93:AF140,$B140) = 2, "HV", "ST"))</f>
        <v>LV</v>
      </c>
      <c r="AI140" s="6" t="str">
        <f>INDEX('Demand forecast and growth rate'!$E$7:$E$273,MATCH($Q140,'Demand forecast and growth rate'!$B$7:$B$273,0))</f>
        <v>High growth</v>
      </c>
      <c r="AJ140" s="47">
        <f>SUMIFS('Capex forecast'!E$9:E$223,'Capex forecast'!$T$9:$T$223,$AF140,'Capex forecast'!$S$9:$S$223,$AH140,'Capex forecast'!$Q$9:$Q$223,"Repex")</f>
        <v>0</v>
      </c>
      <c r="AK140" s="47">
        <f>SUMIFS('Capex forecast'!F$9:F$223,'Capex forecast'!$T$9:$T$223,$AF140,'Capex forecast'!$S$9:$S$223,$AH140,'Capex forecast'!$Q$9:$Q$223,"Repex")</f>
        <v>0</v>
      </c>
      <c r="AL140" s="47">
        <f>SUMIFS('Capex forecast'!G$9:G$223,'Capex forecast'!$T$9:$T$223,$AF140,'Capex forecast'!$S$9:$S$223,$AH140,'Capex forecast'!$Q$9:$Q$223,"Repex")</f>
        <v>0</v>
      </c>
      <c r="AM140" s="47">
        <f>SUMIFS('Capex forecast'!H$9:H$223,'Capex forecast'!$T$9:$T$223,$AF140,'Capex forecast'!$S$9:$S$223,$AH140,'Capex forecast'!$Q$9:$Q$223,"Repex")</f>
        <v>0</v>
      </c>
      <c r="AN140" s="47">
        <f>SUMIFS('Capex forecast'!I$9:I$223,'Capex forecast'!$T$9:$T$223,$AF140,'Capex forecast'!$S$9:$S$223,$AH140,'Capex forecast'!$Q$9:$Q$223,"Repex")</f>
        <v>0</v>
      </c>
      <c r="AO140" s="47">
        <f>SUMIFS('Capex forecast'!J$9:J$223,'Capex forecast'!$T$9:$T$223,$AF140,'Capex forecast'!$S$9:$S$223,$AH140,'Capex forecast'!$Q$9:$Q$223,"Repex")</f>
        <v>0</v>
      </c>
      <c r="AP140" s="47">
        <f>SUMIFS('Capex forecast'!K$9:K$223,'Capex forecast'!$T$9:$T$223,$AF140,'Capex forecast'!$S$9:$S$223,$AH140,'Capex forecast'!$Q$9:$Q$223,"Repex")</f>
        <v>0</v>
      </c>
      <c r="AQ140" s="47">
        <f>SUMIFS('Capex forecast'!L$9:L$223,'Capex forecast'!$T$9:$T$223,$AF140,'Capex forecast'!$S$9:$S$223,$AH140,'Capex forecast'!$Q$9:$Q$223,"Repex")</f>
        <v>0</v>
      </c>
      <c r="AR140" s="47">
        <f>SUMIFS('Capex forecast'!M$9:M$223,'Capex forecast'!$T$9:$T$223,$AF140,'Capex forecast'!$S$9:$S$223,$AH140,'Capex forecast'!$Q$9:$Q$223,"Repex")</f>
        <v>0</v>
      </c>
      <c r="AS140" s="47">
        <f>SUMIFS('Capex forecast'!N$9:N$223,'Capex forecast'!$T$9:$T$223,$AF140,'Capex forecast'!$S$9:$S$223,$AH140,'Capex forecast'!$Q$9:$Q$223,"Repex")</f>
        <v>0</v>
      </c>
    </row>
    <row r="141" spans="2:45" ht="15">
      <c r="B141" s="45" t="s">
        <v>247</v>
      </c>
      <c r="C141" s="6" t="str">
        <f>INDEX('Demand forecast'!$M$9:$M$5832,MATCH($B141,'Demand forecast'!$B$9:$B$5832,0))</f>
        <v>Yes</v>
      </c>
      <c r="D141" s="6" t="str">
        <f>IF(COUNTIF($B$93:B141,$B141) = 1, "LV", IF(COUNTIF($B$93:B141,$B141) = 2, "HV", "ST"))</f>
        <v>LV</v>
      </c>
      <c r="E141" s="6" t="str">
        <f>INDEX('Demand forecast and growth rate'!$E$7:$E$273,MATCH($B141,'Demand forecast and growth rate'!$B$7:$B$273,0))</f>
        <v>Steady/falling</v>
      </c>
      <c r="F141" s="32">
        <f>SUMIFS('Capex forecast'!E$9:E$223,'Capex forecast'!$T$9:$T$223,'Allocation of site-spec costs'!$B141,'Capex forecast'!$S$9:$S$223,'Allocation of site-spec costs'!$D141,'Capex forecast'!$Q$9:$Q$223,"Customer Connection")</f>
        <v>0</v>
      </c>
      <c r="G141" s="32">
        <f>SUMIFS('Capex forecast'!F$9:F$223,'Capex forecast'!$T$9:$T$223,'Allocation of site-spec costs'!$B141,'Capex forecast'!$S$9:$S$223,'Allocation of site-spec costs'!$D141,'Capex forecast'!$Q$9:$Q$223,"Customer Connection")</f>
        <v>0</v>
      </c>
      <c r="H141" s="32">
        <f>SUMIFS('Capex forecast'!G$9:G$223,'Capex forecast'!$T$9:$T$223,'Allocation of site-spec costs'!$B141,'Capex forecast'!$S$9:$S$223,'Allocation of site-spec costs'!$D141,'Capex forecast'!$Q$9:$Q$223,"Customer Connection")</f>
        <v>0</v>
      </c>
      <c r="I141" s="32">
        <f>SUMIFS('Capex forecast'!H$9:H$223,'Capex forecast'!$T$9:$T$223,'Allocation of site-spec costs'!$B141,'Capex forecast'!$S$9:$S$223,'Allocation of site-spec costs'!$D141,'Capex forecast'!$Q$9:$Q$223,"Customer Connection")</f>
        <v>0</v>
      </c>
      <c r="J141" s="32">
        <f>SUMIFS('Capex forecast'!I$9:I$223,'Capex forecast'!$T$9:$T$223,'Allocation of site-spec costs'!$B141,'Capex forecast'!$S$9:$S$223,'Allocation of site-spec costs'!$D141,'Capex forecast'!$Q$9:$Q$223,"Customer Connection")</f>
        <v>0</v>
      </c>
      <c r="K141" s="32">
        <f>SUMIFS('Capex forecast'!J$9:J$223,'Capex forecast'!$T$9:$T$223,'Allocation of site-spec costs'!$B141,'Capex forecast'!$S$9:$S$223,'Allocation of site-spec costs'!$D141,'Capex forecast'!$Q$9:$Q$223,"Customer Connection")</f>
        <v>0</v>
      </c>
      <c r="L141" s="32">
        <f>SUMIFS('Capex forecast'!K$9:K$223,'Capex forecast'!$T$9:$T$223,'Allocation of site-spec costs'!$B141,'Capex forecast'!$S$9:$S$223,'Allocation of site-spec costs'!$D141,'Capex forecast'!$Q$9:$Q$223,"Customer Connection")</f>
        <v>0</v>
      </c>
      <c r="M141" s="32">
        <f>SUMIFS('Capex forecast'!L$9:L$223,'Capex forecast'!$T$9:$T$223,'Allocation of site-spec costs'!$B141,'Capex forecast'!$S$9:$S$223,'Allocation of site-spec costs'!$D141,'Capex forecast'!$Q$9:$Q$223,"Customer Connection")</f>
        <v>0</v>
      </c>
      <c r="N141" s="32">
        <f>SUMIFS('Capex forecast'!M$9:M$223,'Capex forecast'!$T$9:$T$223,'Allocation of site-spec costs'!$B141,'Capex forecast'!$S$9:$S$223,'Allocation of site-spec costs'!$D141,'Capex forecast'!$Q$9:$Q$223,"Customer Connection")</f>
        <v>0</v>
      </c>
      <c r="O141" s="32">
        <f>SUMIFS('Capex forecast'!N$9:N$223,'Capex forecast'!$T$9:$T$223,'Allocation of site-spec costs'!$B141,'Capex forecast'!$S$9:$S$223,'Allocation of site-spec costs'!$D141,'Capex forecast'!$Q$9:$Q$223,"Customer Connection")</f>
        <v>0</v>
      </c>
      <c r="Q141" s="45" t="s">
        <v>247</v>
      </c>
      <c r="R141" s="6" t="str">
        <f>INDEX('Demand forecast'!$M$9:$M$5832,MATCH($Q141,'Demand forecast'!$B$9:$B$5832,0))</f>
        <v>Yes</v>
      </c>
      <c r="S141" s="6" t="str">
        <f>IF(COUNTIF($Q$93:Q141,$B141) = 1, "LV", IF(COUNTIF($Q$93:Q141,$B141) = 2, "HV", "ST"))</f>
        <v>LV</v>
      </c>
      <c r="T141" s="6" t="str">
        <f>INDEX('Demand forecast and growth rate'!$E$7:$E$273,MATCH($Q141,'Demand forecast and growth rate'!$B$7:$B$273,0))</f>
        <v>Steady/falling</v>
      </c>
      <c r="U141" s="32">
        <f>SUMIFS('Capex forecast'!E$9:E$223,'Capex forecast'!$T$9:$T$223,$Q141,'Capex forecast'!$S$9:$S$223,$S141,'Capex forecast'!$Q$9:$Q$223,"Augex")</f>
        <v>0</v>
      </c>
      <c r="V141" s="32">
        <f>SUMIFS('Capex forecast'!F$9:F$223,'Capex forecast'!$T$9:$T$223,$Q141,'Capex forecast'!$S$9:$S$223,$S141,'Capex forecast'!$Q$9:$Q$223,"Augex")</f>
        <v>0</v>
      </c>
      <c r="W141" s="32">
        <f>SUMIFS('Capex forecast'!G$9:G$223,'Capex forecast'!$T$9:$T$223,$Q141,'Capex forecast'!$S$9:$S$223,$S141,'Capex forecast'!$Q$9:$Q$223,"Augex")</f>
        <v>0</v>
      </c>
      <c r="X141" s="32">
        <f>SUMIFS('Capex forecast'!H$9:H$223,'Capex forecast'!$T$9:$T$223,$Q141,'Capex forecast'!$S$9:$S$223,$S141,'Capex forecast'!$Q$9:$Q$223,"Augex")</f>
        <v>0</v>
      </c>
      <c r="Y141" s="32">
        <f>SUMIFS('Capex forecast'!I$9:I$223,'Capex forecast'!$T$9:$T$223,$Q141,'Capex forecast'!$S$9:$S$223,$S141,'Capex forecast'!$Q$9:$Q$223,"Augex")</f>
        <v>0</v>
      </c>
      <c r="Z141" s="32">
        <f>SUMIFS('Capex forecast'!J$9:J$223,'Capex forecast'!$T$9:$T$223,$Q141,'Capex forecast'!$S$9:$S$223,$S141,'Capex forecast'!$Q$9:$Q$223,"Augex")</f>
        <v>0</v>
      </c>
      <c r="AA141" s="32">
        <f>SUMIFS('Capex forecast'!K$9:K$223,'Capex forecast'!$T$9:$T$223,$Q141,'Capex forecast'!$S$9:$S$223,$S141,'Capex forecast'!$Q$9:$Q$223,"Augex")</f>
        <v>0</v>
      </c>
      <c r="AB141" s="32">
        <f>SUMIFS('Capex forecast'!L$9:L$223,'Capex forecast'!$T$9:$T$223,$Q141,'Capex forecast'!$S$9:$S$223,$S141,'Capex forecast'!$Q$9:$Q$223,"Augex")</f>
        <v>0</v>
      </c>
      <c r="AC141" s="32">
        <f>SUMIFS('Capex forecast'!M$9:M$223,'Capex forecast'!$T$9:$T$223,$Q141,'Capex forecast'!$S$9:$S$223,$S141,'Capex forecast'!$Q$9:$Q$223,"Augex")</f>
        <v>0</v>
      </c>
      <c r="AD141" s="32">
        <f>SUMIFS('Capex forecast'!N$9:N$223,'Capex forecast'!$T$9:$T$223,$Q141,'Capex forecast'!$S$9:$S$223,$S141,'Capex forecast'!$Q$9:$Q$223,"Augex")</f>
        <v>0</v>
      </c>
      <c r="AF141" s="45" t="s">
        <v>247</v>
      </c>
      <c r="AG141" s="6" t="str">
        <f>INDEX('Demand forecast'!$M$9:$M$5832,MATCH($Q141,'Demand forecast'!$B$9:$B$5832,0))</f>
        <v>Yes</v>
      </c>
      <c r="AH141" s="6" t="str">
        <f>IF(COUNTIF($AF$93:AF141,$B141) = 1, "LV", IF(COUNTIF($AF$93:AF141,$B141) = 2, "HV", "ST"))</f>
        <v>LV</v>
      </c>
      <c r="AI141" s="6" t="str">
        <f>INDEX('Demand forecast and growth rate'!$E$7:$E$273,MATCH($Q141,'Demand forecast and growth rate'!$B$7:$B$273,0))</f>
        <v>Steady/falling</v>
      </c>
      <c r="AJ141" s="47">
        <f>SUMIFS('Capex forecast'!E$9:E$223,'Capex forecast'!$T$9:$T$223,$AF141,'Capex forecast'!$S$9:$S$223,$AH141,'Capex forecast'!$Q$9:$Q$223,"Repex")</f>
        <v>0</v>
      </c>
      <c r="AK141" s="47">
        <f>SUMIFS('Capex forecast'!F$9:F$223,'Capex forecast'!$T$9:$T$223,$AF141,'Capex forecast'!$S$9:$S$223,$AH141,'Capex forecast'!$Q$9:$Q$223,"Repex")</f>
        <v>0</v>
      </c>
      <c r="AL141" s="47">
        <f>SUMIFS('Capex forecast'!G$9:G$223,'Capex forecast'!$T$9:$T$223,$AF141,'Capex forecast'!$S$9:$S$223,$AH141,'Capex forecast'!$Q$9:$Q$223,"Repex")</f>
        <v>0</v>
      </c>
      <c r="AM141" s="47">
        <f>SUMIFS('Capex forecast'!H$9:H$223,'Capex forecast'!$T$9:$T$223,$AF141,'Capex forecast'!$S$9:$S$223,$AH141,'Capex forecast'!$Q$9:$Q$223,"Repex")</f>
        <v>0</v>
      </c>
      <c r="AN141" s="47">
        <f>SUMIFS('Capex forecast'!I$9:I$223,'Capex forecast'!$T$9:$T$223,$AF141,'Capex forecast'!$S$9:$S$223,$AH141,'Capex forecast'!$Q$9:$Q$223,"Repex")</f>
        <v>0</v>
      </c>
      <c r="AO141" s="47">
        <f>SUMIFS('Capex forecast'!J$9:J$223,'Capex forecast'!$T$9:$T$223,$AF141,'Capex forecast'!$S$9:$S$223,$AH141,'Capex forecast'!$Q$9:$Q$223,"Repex")</f>
        <v>0</v>
      </c>
      <c r="AP141" s="47">
        <f>SUMIFS('Capex forecast'!K$9:K$223,'Capex forecast'!$T$9:$T$223,$AF141,'Capex forecast'!$S$9:$S$223,$AH141,'Capex forecast'!$Q$9:$Q$223,"Repex")</f>
        <v>0</v>
      </c>
      <c r="AQ141" s="47">
        <f>SUMIFS('Capex forecast'!L$9:L$223,'Capex forecast'!$T$9:$T$223,$AF141,'Capex forecast'!$S$9:$S$223,$AH141,'Capex forecast'!$Q$9:$Q$223,"Repex")</f>
        <v>0</v>
      </c>
      <c r="AR141" s="47">
        <f>SUMIFS('Capex forecast'!M$9:M$223,'Capex forecast'!$T$9:$T$223,$AF141,'Capex forecast'!$S$9:$S$223,$AH141,'Capex forecast'!$Q$9:$Q$223,"Repex")</f>
        <v>0</v>
      </c>
      <c r="AS141" s="47">
        <f>SUMIFS('Capex forecast'!N$9:N$223,'Capex forecast'!$T$9:$T$223,$AF141,'Capex forecast'!$S$9:$S$223,$AH141,'Capex forecast'!$Q$9:$Q$223,"Repex")</f>
        <v>0</v>
      </c>
    </row>
    <row r="142" spans="2:45" ht="15">
      <c r="B142" s="45" t="s">
        <v>207</v>
      </c>
      <c r="C142" s="6" t="str">
        <f>INDEX('Demand forecast'!$M$9:$M$5832,MATCH($B142,'Demand forecast'!$B$9:$B$5832,0))</f>
        <v>No</v>
      </c>
      <c r="D142" s="6" t="str">
        <f>IF(COUNTIF($B$93:B142,$B142) = 1, "LV", IF(COUNTIF($B$93:B142,$B142) = 2, "HV", "ST"))</f>
        <v>LV</v>
      </c>
      <c r="E142" s="6" t="str">
        <f>INDEX('Demand forecast and growth rate'!$E$7:$E$273,MATCH($B142,'Demand forecast and growth rate'!$B$7:$B$273,0))</f>
        <v>Steady/falling</v>
      </c>
      <c r="F142" s="32">
        <f>SUMIFS('Capex forecast'!E$9:E$223,'Capex forecast'!$T$9:$T$223,'Allocation of site-spec costs'!$B142,'Capex forecast'!$S$9:$S$223,'Allocation of site-spec costs'!$D142,'Capex forecast'!$Q$9:$Q$223,"Customer Connection")</f>
        <v>0</v>
      </c>
      <c r="G142" s="32">
        <f>SUMIFS('Capex forecast'!F$9:F$223,'Capex forecast'!$T$9:$T$223,'Allocation of site-spec costs'!$B142,'Capex forecast'!$S$9:$S$223,'Allocation of site-spec costs'!$D142,'Capex forecast'!$Q$9:$Q$223,"Customer Connection")</f>
        <v>0</v>
      </c>
      <c r="H142" s="32">
        <f>SUMIFS('Capex forecast'!G$9:G$223,'Capex forecast'!$T$9:$T$223,'Allocation of site-spec costs'!$B142,'Capex forecast'!$S$9:$S$223,'Allocation of site-spec costs'!$D142,'Capex forecast'!$Q$9:$Q$223,"Customer Connection")</f>
        <v>0</v>
      </c>
      <c r="I142" s="32">
        <f>SUMIFS('Capex forecast'!H$9:H$223,'Capex forecast'!$T$9:$T$223,'Allocation of site-spec costs'!$B142,'Capex forecast'!$S$9:$S$223,'Allocation of site-spec costs'!$D142,'Capex forecast'!$Q$9:$Q$223,"Customer Connection")</f>
        <v>0</v>
      </c>
      <c r="J142" s="32">
        <f>SUMIFS('Capex forecast'!I$9:I$223,'Capex forecast'!$T$9:$T$223,'Allocation of site-spec costs'!$B142,'Capex forecast'!$S$9:$S$223,'Allocation of site-spec costs'!$D142,'Capex forecast'!$Q$9:$Q$223,"Customer Connection")</f>
        <v>0</v>
      </c>
      <c r="K142" s="32">
        <f>SUMIFS('Capex forecast'!J$9:J$223,'Capex forecast'!$T$9:$T$223,'Allocation of site-spec costs'!$B142,'Capex forecast'!$S$9:$S$223,'Allocation of site-spec costs'!$D142,'Capex forecast'!$Q$9:$Q$223,"Customer Connection")</f>
        <v>0</v>
      </c>
      <c r="L142" s="32">
        <f>SUMIFS('Capex forecast'!K$9:K$223,'Capex forecast'!$T$9:$T$223,'Allocation of site-spec costs'!$B142,'Capex forecast'!$S$9:$S$223,'Allocation of site-spec costs'!$D142,'Capex forecast'!$Q$9:$Q$223,"Customer Connection")</f>
        <v>0</v>
      </c>
      <c r="M142" s="32">
        <f>SUMIFS('Capex forecast'!L$9:L$223,'Capex forecast'!$T$9:$T$223,'Allocation of site-spec costs'!$B142,'Capex forecast'!$S$9:$S$223,'Allocation of site-spec costs'!$D142,'Capex forecast'!$Q$9:$Q$223,"Customer Connection")</f>
        <v>0</v>
      </c>
      <c r="N142" s="32">
        <f>SUMIFS('Capex forecast'!M$9:M$223,'Capex forecast'!$T$9:$T$223,'Allocation of site-spec costs'!$B142,'Capex forecast'!$S$9:$S$223,'Allocation of site-spec costs'!$D142,'Capex forecast'!$Q$9:$Q$223,"Customer Connection")</f>
        <v>0</v>
      </c>
      <c r="O142" s="32">
        <f>SUMIFS('Capex forecast'!N$9:N$223,'Capex forecast'!$T$9:$T$223,'Allocation of site-spec costs'!$B142,'Capex forecast'!$S$9:$S$223,'Allocation of site-spec costs'!$D142,'Capex forecast'!$Q$9:$Q$223,"Customer Connection")</f>
        <v>0</v>
      </c>
      <c r="Q142" s="45" t="s">
        <v>207</v>
      </c>
      <c r="R142" s="6" t="str">
        <f>INDEX('Demand forecast'!$M$9:$M$5832,MATCH($Q142,'Demand forecast'!$B$9:$B$5832,0))</f>
        <v>No</v>
      </c>
      <c r="S142" s="6" t="str">
        <f>IF(COUNTIF($Q$93:Q142,$B142) = 1, "LV", IF(COUNTIF($Q$93:Q142,$B142) = 2, "HV", "ST"))</f>
        <v>LV</v>
      </c>
      <c r="T142" s="6" t="str">
        <f>INDEX('Demand forecast and growth rate'!$E$7:$E$273,MATCH($Q142,'Demand forecast and growth rate'!$B$7:$B$273,0))</f>
        <v>Steady/falling</v>
      </c>
      <c r="U142" s="32">
        <f>SUMIFS('Capex forecast'!E$9:E$223,'Capex forecast'!$T$9:$T$223,$Q142,'Capex forecast'!$S$9:$S$223,$S142,'Capex forecast'!$Q$9:$Q$223,"Augex")</f>
        <v>0</v>
      </c>
      <c r="V142" s="32">
        <f>SUMIFS('Capex forecast'!F$9:F$223,'Capex forecast'!$T$9:$T$223,$Q142,'Capex forecast'!$S$9:$S$223,$S142,'Capex forecast'!$Q$9:$Q$223,"Augex")</f>
        <v>0</v>
      </c>
      <c r="W142" s="32">
        <f>SUMIFS('Capex forecast'!G$9:G$223,'Capex forecast'!$T$9:$T$223,$Q142,'Capex forecast'!$S$9:$S$223,$S142,'Capex forecast'!$Q$9:$Q$223,"Augex")</f>
        <v>0</v>
      </c>
      <c r="X142" s="32">
        <f>SUMIFS('Capex forecast'!H$9:H$223,'Capex forecast'!$T$9:$T$223,$Q142,'Capex forecast'!$S$9:$S$223,$S142,'Capex forecast'!$Q$9:$Q$223,"Augex")</f>
        <v>0</v>
      </c>
      <c r="Y142" s="32">
        <f>SUMIFS('Capex forecast'!I$9:I$223,'Capex forecast'!$T$9:$T$223,$Q142,'Capex forecast'!$S$9:$S$223,$S142,'Capex forecast'!$Q$9:$Q$223,"Augex")</f>
        <v>0</v>
      </c>
      <c r="Z142" s="32">
        <f>SUMIFS('Capex forecast'!J$9:J$223,'Capex forecast'!$T$9:$T$223,$Q142,'Capex forecast'!$S$9:$S$223,$S142,'Capex forecast'!$Q$9:$Q$223,"Augex")</f>
        <v>0</v>
      </c>
      <c r="AA142" s="32">
        <f>SUMIFS('Capex forecast'!K$9:K$223,'Capex forecast'!$T$9:$T$223,$Q142,'Capex forecast'!$S$9:$S$223,$S142,'Capex forecast'!$Q$9:$Q$223,"Augex")</f>
        <v>0</v>
      </c>
      <c r="AB142" s="32">
        <f>SUMIFS('Capex forecast'!L$9:L$223,'Capex forecast'!$T$9:$T$223,$Q142,'Capex forecast'!$S$9:$S$223,$S142,'Capex forecast'!$Q$9:$Q$223,"Augex")</f>
        <v>0</v>
      </c>
      <c r="AC142" s="32">
        <f>SUMIFS('Capex forecast'!M$9:M$223,'Capex forecast'!$T$9:$T$223,$Q142,'Capex forecast'!$S$9:$S$223,$S142,'Capex forecast'!$Q$9:$Q$223,"Augex")</f>
        <v>0</v>
      </c>
      <c r="AD142" s="32">
        <f>SUMIFS('Capex forecast'!N$9:N$223,'Capex forecast'!$T$9:$T$223,$Q142,'Capex forecast'!$S$9:$S$223,$S142,'Capex forecast'!$Q$9:$Q$223,"Augex")</f>
        <v>0</v>
      </c>
      <c r="AF142" s="45" t="s">
        <v>207</v>
      </c>
      <c r="AG142" s="6" t="str">
        <f>INDEX('Demand forecast'!$M$9:$M$5832,MATCH($Q142,'Demand forecast'!$B$9:$B$5832,0))</f>
        <v>No</v>
      </c>
      <c r="AH142" s="6" t="str">
        <f>IF(COUNTIF($AF$93:AF142,$B142) = 1, "LV", IF(COUNTIF($AF$93:AF142,$B142) = 2, "HV", "ST"))</f>
        <v>LV</v>
      </c>
      <c r="AI142" s="6" t="str">
        <f>INDEX('Demand forecast and growth rate'!$E$7:$E$273,MATCH($Q142,'Demand forecast and growth rate'!$B$7:$B$273,0))</f>
        <v>Steady/falling</v>
      </c>
      <c r="AJ142" s="47">
        <f>SUMIFS('Capex forecast'!E$9:E$223,'Capex forecast'!$T$9:$T$223,$AF142,'Capex forecast'!$S$9:$S$223,$AH142,'Capex forecast'!$Q$9:$Q$223,"Repex")</f>
        <v>0</v>
      </c>
      <c r="AK142" s="47">
        <f>SUMIFS('Capex forecast'!F$9:F$223,'Capex forecast'!$T$9:$T$223,$AF142,'Capex forecast'!$S$9:$S$223,$AH142,'Capex forecast'!$Q$9:$Q$223,"Repex")</f>
        <v>0</v>
      </c>
      <c r="AL142" s="47">
        <f>SUMIFS('Capex forecast'!G$9:G$223,'Capex forecast'!$T$9:$T$223,$AF142,'Capex forecast'!$S$9:$S$223,$AH142,'Capex forecast'!$Q$9:$Q$223,"Repex")</f>
        <v>0</v>
      </c>
      <c r="AM142" s="47">
        <f>SUMIFS('Capex forecast'!H$9:H$223,'Capex forecast'!$T$9:$T$223,$AF142,'Capex forecast'!$S$9:$S$223,$AH142,'Capex forecast'!$Q$9:$Q$223,"Repex")</f>
        <v>0</v>
      </c>
      <c r="AN142" s="47">
        <f>SUMIFS('Capex forecast'!I$9:I$223,'Capex forecast'!$T$9:$T$223,$AF142,'Capex forecast'!$S$9:$S$223,$AH142,'Capex forecast'!$Q$9:$Q$223,"Repex")</f>
        <v>0</v>
      </c>
      <c r="AO142" s="47">
        <f>SUMIFS('Capex forecast'!J$9:J$223,'Capex forecast'!$T$9:$T$223,$AF142,'Capex forecast'!$S$9:$S$223,$AH142,'Capex forecast'!$Q$9:$Q$223,"Repex")</f>
        <v>0</v>
      </c>
      <c r="AP142" s="47">
        <f>SUMIFS('Capex forecast'!K$9:K$223,'Capex forecast'!$T$9:$T$223,$AF142,'Capex forecast'!$S$9:$S$223,$AH142,'Capex forecast'!$Q$9:$Q$223,"Repex")</f>
        <v>0</v>
      </c>
      <c r="AQ142" s="47">
        <f>SUMIFS('Capex forecast'!L$9:L$223,'Capex forecast'!$T$9:$T$223,$AF142,'Capex forecast'!$S$9:$S$223,$AH142,'Capex forecast'!$Q$9:$Q$223,"Repex")</f>
        <v>0</v>
      </c>
      <c r="AR142" s="47">
        <f>SUMIFS('Capex forecast'!M$9:M$223,'Capex forecast'!$T$9:$T$223,$AF142,'Capex forecast'!$S$9:$S$223,$AH142,'Capex forecast'!$Q$9:$Q$223,"Repex")</f>
        <v>0</v>
      </c>
      <c r="AS142" s="47">
        <f>SUMIFS('Capex forecast'!N$9:N$223,'Capex forecast'!$T$9:$T$223,$AF142,'Capex forecast'!$S$9:$S$223,$AH142,'Capex forecast'!$Q$9:$Q$223,"Repex")</f>
        <v>0</v>
      </c>
    </row>
    <row r="143" spans="2:45" ht="15">
      <c r="B143" s="45" t="s">
        <v>15</v>
      </c>
      <c r="C143" s="6" t="str">
        <f>INDEX('Demand forecast'!$M$9:$M$5832,MATCH($B143,'Demand forecast'!$B$9:$B$5832,0))</f>
        <v>No</v>
      </c>
      <c r="D143" s="6" t="str">
        <f>IF(COUNTIF($B$93:B143,$B143) = 1, "LV", IF(COUNTIF($B$93:B143,$B143) = 2, "HV", "ST"))</f>
        <v>LV</v>
      </c>
      <c r="E143" s="6" t="str">
        <f>INDEX('Demand forecast and growth rate'!$E$7:$E$273,MATCH($B143,'Demand forecast and growth rate'!$B$7:$B$273,0))</f>
        <v>High growth</v>
      </c>
      <c r="F143" s="32">
        <f>SUMIFS('Capex forecast'!E$9:E$223,'Capex forecast'!$T$9:$T$223,'Allocation of site-spec costs'!$B143,'Capex forecast'!$S$9:$S$223,'Allocation of site-spec costs'!$D143,'Capex forecast'!$Q$9:$Q$223,"Customer Connection")</f>
        <v>0</v>
      </c>
      <c r="G143" s="32">
        <f>SUMIFS('Capex forecast'!F$9:F$223,'Capex forecast'!$T$9:$T$223,'Allocation of site-spec costs'!$B143,'Capex forecast'!$S$9:$S$223,'Allocation of site-spec costs'!$D143,'Capex forecast'!$Q$9:$Q$223,"Customer Connection")</f>
        <v>0</v>
      </c>
      <c r="H143" s="32">
        <f>SUMIFS('Capex forecast'!G$9:G$223,'Capex forecast'!$T$9:$T$223,'Allocation of site-spec costs'!$B143,'Capex forecast'!$S$9:$S$223,'Allocation of site-spec costs'!$D143,'Capex forecast'!$Q$9:$Q$223,"Customer Connection")</f>
        <v>0</v>
      </c>
      <c r="I143" s="32">
        <f>SUMIFS('Capex forecast'!H$9:H$223,'Capex forecast'!$T$9:$T$223,'Allocation of site-spec costs'!$B143,'Capex forecast'!$S$9:$S$223,'Allocation of site-spec costs'!$D143,'Capex forecast'!$Q$9:$Q$223,"Customer Connection")</f>
        <v>0</v>
      </c>
      <c r="J143" s="32">
        <f>SUMIFS('Capex forecast'!I$9:I$223,'Capex forecast'!$T$9:$T$223,'Allocation of site-spec costs'!$B143,'Capex forecast'!$S$9:$S$223,'Allocation of site-spec costs'!$D143,'Capex forecast'!$Q$9:$Q$223,"Customer Connection")</f>
        <v>0</v>
      </c>
      <c r="K143" s="32">
        <f>SUMIFS('Capex forecast'!J$9:J$223,'Capex forecast'!$T$9:$T$223,'Allocation of site-spec costs'!$B143,'Capex forecast'!$S$9:$S$223,'Allocation of site-spec costs'!$D143,'Capex forecast'!$Q$9:$Q$223,"Customer Connection")</f>
        <v>0</v>
      </c>
      <c r="L143" s="32">
        <f>SUMIFS('Capex forecast'!K$9:K$223,'Capex forecast'!$T$9:$T$223,'Allocation of site-spec costs'!$B143,'Capex forecast'!$S$9:$S$223,'Allocation of site-spec costs'!$D143,'Capex forecast'!$Q$9:$Q$223,"Customer Connection")</f>
        <v>0</v>
      </c>
      <c r="M143" s="32">
        <f>SUMIFS('Capex forecast'!L$9:L$223,'Capex forecast'!$T$9:$T$223,'Allocation of site-spec costs'!$B143,'Capex forecast'!$S$9:$S$223,'Allocation of site-spec costs'!$D143,'Capex forecast'!$Q$9:$Q$223,"Customer Connection")</f>
        <v>0</v>
      </c>
      <c r="N143" s="32">
        <f>SUMIFS('Capex forecast'!M$9:M$223,'Capex forecast'!$T$9:$T$223,'Allocation of site-spec costs'!$B143,'Capex forecast'!$S$9:$S$223,'Allocation of site-spec costs'!$D143,'Capex forecast'!$Q$9:$Q$223,"Customer Connection")</f>
        <v>0</v>
      </c>
      <c r="O143" s="32">
        <f>SUMIFS('Capex forecast'!N$9:N$223,'Capex forecast'!$T$9:$T$223,'Allocation of site-spec costs'!$B143,'Capex forecast'!$S$9:$S$223,'Allocation of site-spec costs'!$D143,'Capex forecast'!$Q$9:$Q$223,"Customer Connection")</f>
        <v>0</v>
      </c>
      <c r="Q143" s="45" t="s">
        <v>15</v>
      </c>
      <c r="R143" s="6" t="str">
        <f>INDEX('Demand forecast'!$M$9:$M$5832,MATCH($Q143,'Demand forecast'!$B$9:$B$5832,0))</f>
        <v>No</v>
      </c>
      <c r="S143" s="6" t="str">
        <f>IF(COUNTIF($Q$93:Q143,$B143) = 1, "LV", IF(COUNTIF($Q$93:Q143,$B143) = 2, "HV", "ST"))</f>
        <v>LV</v>
      </c>
      <c r="T143" s="6" t="str">
        <f>INDEX('Demand forecast and growth rate'!$E$7:$E$273,MATCH($Q143,'Demand forecast and growth rate'!$B$7:$B$273,0))</f>
        <v>High growth</v>
      </c>
      <c r="U143" s="32">
        <f>SUMIFS('Capex forecast'!E$9:E$223,'Capex forecast'!$T$9:$T$223,$Q143,'Capex forecast'!$S$9:$S$223,$S143,'Capex forecast'!$Q$9:$Q$223,"Augex")</f>
        <v>0</v>
      </c>
      <c r="V143" s="32">
        <f>SUMIFS('Capex forecast'!F$9:F$223,'Capex forecast'!$T$9:$T$223,$Q143,'Capex forecast'!$S$9:$S$223,$S143,'Capex forecast'!$Q$9:$Q$223,"Augex")</f>
        <v>0</v>
      </c>
      <c r="W143" s="32">
        <f>SUMIFS('Capex forecast'!G$9:G$223,'Capex forecast'!$T$9:$T$223,$Q143,'Capex forecast'!$S$9:$S$223,$S143,'Capex forecast'!$Q$9:$Q$223,"Augex")</f>
        <v>0</v>
      </c>
      <c r="X143" s="32">
        <f>SUMIFS('Capex forecast'!H$9:H$223,'Capex forecast'!$T$9:$T$223,$Q143,'Capex forecast'!$S$9:$S$223,$S143,'Capex forecast'!$Q$9:$Q$223,"Augex")</f>
        <v>0</v>
      </c>
      <c r="Y143" s="32">
        <f>SUMIFS('Capex forecast'!I$9:I$223,'Capex forecast'!$T$9:$T$223,$Q143,'Capex forecast'!$S$9:$S$223,$S143,'Capex forecast'!$Q$9:$Q$223,"Augex")</f>
        <v>0</v>
      </c>
      <c r="Z143" s="32">
        <f>SUMIFS('Capex forecast'!J$9:J$223,'Capex forecast'!$T$9:$T$223,$Q143,'Capex forecast'!$S$9:$S$223,$S143,'Capex forecast'!$Q$9:$Q$223,"Augex")</f>
        <v>0</v>
      </c>
      <c r="AA143" s="32">
        <f>SUMIFS('Capex forecast'!K$9:K$223,'Capex forecast'!$T$9:$T$223,$Q143,'Capex forecast'!$S$9:$S$223,$S143,'Capex forecast'!$Q$9:$Q$223,"Augex")</f>
        <v>0</v>
      </c>
      <c r="AB143" s="32">
        <f>SUMIFS('Capex forecast'!L$9:L$223,'Capex forecast'!$T$9:$T$223,$Q143,'Capex forecast'!$S$9:$S$223,$S143,'Capex forecast'!$Q$9:$Q$223,"Augex")</f>
        <v>0</v>
      </c>
      <c r="AC143" s="32">
        <f>SUMIFS('Capex forecast'!M$9:M$223,'Capex forecast'!$T$9:$T$223,$Q143,'Capex forecast'!$S$9:$S$223,$S143,'Capex forecast'!$Q$9:$Q$223,"Augex")</f>
        <v>0</v>
      </c>
      <c r="AD143" s="32">
        <f>SUMIFS('Capex forecast'!N$9:N$223,'Capex forecast'!$T$9:$T$223,$Q143,'Capex forecast'!$S$9:$S$223,$S143,'Capex forecast'!$Q$9:$Q$223,"Augex")</f>
        <v>0</v>
      </c>
      <c r="AF143" s="45" t="s">
        <v>15</v>
      </c>
      <c r="AG143" s="6" t="str">
        <f>INDEX('Demand forecast'!$M$9:$M$5832,MATCH($Q143,'Demand forecast'!$B$9:$B$5832,0))</f>
        <v>No</v>
      </c>
      <c r="AH143" s="6" t="str">
        <f>IF(COUNTIF($AF$93:AF143,$B143) = 1, "LV", IF(COUNTIF($AF$93:AF143,$B143) = 2, "HV", "ST"))</f>
        <v>LV</v>
      </c>
      <c r="AI143" s="6" t="str">
        <f>INDEX('Demand forecast and growth rate'!$E$7:$E$273,MATCH($Q143,'Demand forecast and growth rate'!$B$7:$B$273,0))</f>
        <v>High growth</v>
      </c>
      <c r="AJ143" s="47">
        <f>SUMIFS('Capex forecast'!E$9:E$223,'Capex forecast'!$T$9:$T$223,$AF143,'Capex forecast'!$S$9:$S$223,$AH143,'Capex forecast'!$Q$9:$Q$223,"Repex")</f>
        <v>0</v>
      </c>
      <c r="AK143" s="47">
        <f>SUMIFS('Capex forecast'!F$9:F$223,'Capex forecast'!$T$9:$T$223,$AF143,'Capex forecast'!$S$9:$S$223,$AH143,'Capex forecast'!$Q$9:$Q$223,"Repex")</f>
        <v>0</v>
      </c>
      <c r="AL143" s="47">
        <f>SUMIFS('Capex forecast'!G$9:G$223,'Capex forecast'!$T$9:$T$223,$AF143,'Capex forecast'!$S$9:$S$223,$AH143,'Capex forecast'!$Q$9:$Q$223,"Repex")</f>
        <v>0</v>
      </c>
      <c r="AM143" s="47">
        <f>SUMIFS('Capex forecast'!H$9:H$223,'Capex forecast'!$T$9:$T$223,$AF143,'Capex forecast'!$S$9:$S$223,$AH143,'Capex forecast'!$Q$9:$Q$223,"Repex")</f>
        <v>0</v>
      </c>
      <c r="AN143" s="47">
        <f>SUMIFS('Capex forecast'!I$9:I$223,'Capex forecast'!$T$9:$T$223,$AF143,'Capex forecast'!$S$9:$S$223,$AH143,'Capex forecast'!$Q$9:$Q$223,"Repex")</f>
        <v>0</v>
      </c>
      <c r="AO143" s="47">
        <f>SUMIFS('Capex forecast'!J$9:J$223,'Capex forecast'!$T$9:$T$223,$AF143,'Capex forecast'!$S$9:$S$223,$AH143,'Capex forecast'!$Q$9:$Q$223,"Repex")</f>
        <v>0</v>
      </c>
      <c r="AP143" s="47">
        <f>SUMIFS('Capex forecast'!K$9:K$223,'Capex forecast'!$T$9:$T$223,$AF143,'Capex forecast'!$S$9:$S$223,$AH143,'Capex forecast'!$Q$9:$Q$223,"Repex")</f>
        <v>0</v>
      </c>
      <c r="AQ143" s="47">
        <f>SUMIFS('Capex forecast'!L$9:L$223,'Capex forecast'!$T$9:$T$223,$AF143,'Capex forecast'!$S$9:$S$223,$AH143,'Capex forecast'!$Q$9:$Q$223,"Repex")</f>
        <v>0</v>
      </c>
      <c r="AR143" s="47">
        <f>SUMIFS('Capex forecast'!M$9:M$223,'Capex forecast'!$T$9:$T$223,$AF143,'Capex forecast'!$S$9:$S$223,$AH143,'Capex forecast'!$Q$9:$Q$223,"Repex")</f>
        <v>0</v>
      </c>
      <c r="AS143" s="47">
        <f>SUMIFS('Capex forecast'!N$9:N$223,'Capex forecast'!$T$9:$T$223,$AF143,'Capex forecast'!$S$9:$S$223,$AH143,'Capex forecast'!$Q$9:$Q$223,"Repex")</f>
        <v>0</v>
      </c>
    </row>
    <row r="144" spans="2:45" ht="15">
      <c r="B144" s="45" t="s">
        <v>430</v>
      </c>
      <c r="C144" s="6" t="str">
        <f>INDEX('Demand forecast'!$M$9:$M$5832,MATCH($B144,'Demand forecast'!$B$9:$B$5832,0))</f>
        <v>No</v>
      </c>
      <c r="D144" s="6" t="str">
        <f>IF(COUNTIF($B$93:B144,$B144) = 1, "LV", IF(COUNTIF($B$93:B144,$B144) = 2, "HV", "ST"))</f>
        <v>LV</v>
      </c>
      <c r="E144" s="6" t="str">
        <f>INDEX('Demand forecast and growth rate'!$E$7:$E$273,MATCH($B144,'Demand forecast and growth rate'!$B$7:$B$273,0))</f>
        <v>Steady/falling</v>
      </c>
      <c r="F144" s="32">
        <f>SUMIFS('Capex forecast'!E$9:E$223,'Capex forecast'!$T$9:$T$223,'Allocation of site-spec costs'!$B144,'Capex forecast'!$S$9:$S$223,'Allocation of site-spec costs'!$D144,'Capex forecast'!$Q$9:$Q$223,"Customer Connection")</f>
        <v>0</v>
      </c>
      <c r="G144" s="32">
        <f>SUMIFS('Capex forecast'!F$9:F$223,'Capex forecast'!$T$9:$T$223,'Allocation of site-spec costs'!$B144,'Capex forecast'!$S$9:$S$223,'Allocation of site-spec costs'!$D144,'Capex forecast'!$Q$9:$Q$223,"Customer Connection")</f>
        <v>0</v>
      </c>
      <c r="H144" s="32">
        <f>SUMIFS('Capex forecast'!G$9:G$223,'Capex forecast'!$T$9:$T$223,'Allocation of site-spec costs'!$B144,'Capex forecast'!$S$9:$S$223,'Allocation of site-spec costs'!$D144,'Capex forecast'!$Q$9:$Q$223,"Customer Connection")</f>
        <v>0</v>
      </c>
      <c r="I144" s="32">
        <f>SUMIFS('Capex forecast'!H$9:H$223,'Capex forecast'!$T$9:$T$223,'Allocation of site-spec costs'!$B144,'Capex forecast'!$S$9:$S$223,'Allocation of site-spec costs'!$D144,'Capex forecast'!$Q$9:$Q$223,"Customer Connection")</f>
        <v>0</v>
      </c>
      <c r="J144" s="32">
        <f>SUMIFS('Capex forecast'!I$9:I$223,'Capex forecast'!$T$9:$T$223,'Allocation of site-spec costs'!$B144,'Capex forecast'!$S$9:$S$223,'Allocation of site-spec costs'!$D144,'Capex forecast'!$Q$9:$Q$223,"Customer Connection")</f>
        <v>0</v>
      </c>
      <c r="K144" s="32">
        <f>SUMIFS('Capex forecast'!J$9:J$223,'Capex forecast'!$T$9:$T$223,'Allocation of site-spec costs'!$B144,'Capex forecast'!$S$9:$S$223,'Allocation of site-spec costs'!$D144,'Capex forecast'!$Q$9:$Q$223,"Customer Connection")</f>
        <v>0</v>
      </c>
      <c r="L144" s="32">
        <f>SUMIFS('Capex forecast'!K$9:K$223,'Capex forecast'!$T$9:$T$223,'Allocation of site-spec costs'!$B144,'Capex forecast'!$S$9:$S$223,'Allocation of site-spec costs'!$D144,'Capex forecast'!$Q$9:$Q$223,"Customer Connection")</f>
        <v>0</v>
      </c>
      <c r="M144" s="32">
        <f>SUMIFS('Capex forecast'!L$9:L$223,'Capex forecast'!$T$9:$T$223,'Allocation of site-spec costs'!$B144,'Capex forecast'!$S$9:$S$223,'Allocation of site-spec costs'!$D144,'Capex forecast'!$Q$9:$Q$223,"Customer Connection")</f>
        <v>0</v>
      </c>
      <c r="N144" s="32">
        <f>SUMIFS('Capex forecast'!M$9:M$223,'Capex forecast'!$T$9:$T$223,'Allocation of site-spec costs'!$B144,'Capex forecast'!$S$9:$S$223,'Allocation of site-spec costs'!$D144,'Capex forecast'!$Q$9:$Q$223,"Customer Connection")</f>
        <v>0</v>
      </c>
      <c r="O144" s="32">
        <f>SUMIFS('Capex forecast'!N$9:N$223,'Capex forecast'!$T$9:$T$223,'Allocation of site-spec costs'!$B144,'Capex forecast'!$S$9:$S$223,'Allocation of site-spec costs'!$D144,'Capex forecast'!$Q$9:$Q$223,"Customer Connection")</f>
        <v>0</v>
      </c>
      <c r="Q144" s="45" t="s">
        <v>430</v>
      </c>
      <c r="R144" s="6" t="str">
        <f>INDEX('Demand forecast'!$M$9:$M$5832,MATCH($Q144,'Demand forecast'!$B$9:$B$5832,0))</f>
        <v>No</v>
      </c>
      <c r="S144" s="6" t="str">
        <f>IF(COUNTIF($Q$93:Q144,$B144) = 1, "LV", IF(COUNTIF($Q$93:Q144,$B144) = 2, "HV", "ST"))</f>
        <v>LV</v>
      </c>
      <c r="T144" s="6" t="str">
        <f>INDEX('Demand forecast and growth rate'!$E$7:$E$273,MATCH($Q144,'Demand forecast and growth rate'!$B$7:$B$273,0))</f>
        <v>Steady/falling</v>
      </c>
      <c r="U144" s="32">
        <f>SUMIFS('Capex forecast'!E$9:E$223,'Capex forecast'!$T$9:$T$223,$Q144,'Capex forecast'!$S$9:$S$223,$S144,'Capex forecast'!$Q$9:$Q$223,"Augex")</f>
        <v>0</v>
      </c>
      <c r="V144" s="32">
        <f>SUMIFS('Capex forecast'!F$9:F$223,'Capex forecast'!$T$9:$T$223,$Q144,'Capex forecast'!$S$9:$S$223,$S144,'Capex forecast'!$Q$9:$Q$223,"Augex")</f>
        <v>0</v>
      </c>
      <c r="W144" s="32">
        <f>SUMIFS('Capex forecast'!G$9:G$223,'Capex forecast'!$T$9:$T$223,$Q144,'Capex forecast'!$S$9:$S$223,$S144,'Capex forecast'!$Q$9:$Q$223,"Augex")</f>
        <v>0</v>
      </c>
      <c r="X144" s="32">
        <f>SUMIFS('Capex forecast'!H$9:H$223,'Capex forecast'!$T$9:$T$223,$Q144,'Capex forecast'!$S$9:$S$223,$S144,'Capex forecast'!$Q$9:$Q$223,"Augex")</f>
        <v>0</v>
      </c>
      <c r="Y144" s="32">
        <f>SUMIFS('Capex forecast'!I$9:I$223,'Capex forecast'!$T$9:$T$223,$Q144,'Capex forecast'!$S$9:$S$223,$S144,'Capex forecast'!$Q$9:$Q$223,"Augex")</f>
        <v>0</v>
      </c>
      <c r="Z144" s="32">
        <f>SUMIFS('Capex forecast'!J$9:J$223,'Capex forecast'!$T$9:$T$223,$Q144,'Capex forecast'!$S$9:$S$223,$S144,'Capex forecast'!$Q$9:$Q$223,"Augex")</f>
        <v>0</v>
      </c>
      <c r="AA144" s="32">
        <f>SUMIFS('Capex forecast'!K$9:K$223,'Capex forecast'!$T$9:$T$223,$Q144,'Capex forecast'!$S$9:$S$223,$S144,'Capex forecast'!$Q$9:$Q$223,"Augex")</f>
        <v>0</v>
      </c>
      <c r="AB144" s="32">
        <f>SUMIFS('Capex forecast'!L$9:L$223,'Capex forecast'!$T$9:$T$223,$Q144,'Capex forecast'!$S$9:$S$223,$S144,'Capex forecast'!$Q$9:$Q$223,"Augex")</f>
        <v>0</v>
      </c>
      <c r="AC144" s="32">
        <f>SUMIFS('Capex forecast'!M$9:M$223,'Capex forecast'!$T$9:$T$223,$Q144,'Capex forecast'!$S$9:$S$223,$S144,'Capex forecast'!$Q$9:$Q$223,"Augex")</f>
        <v>0</v>
      </c>
      <c r="AD144" s="32">
        <f>SUMIFS('Capex forecast'!N$9:N$223,'Capex forecast'!$T$9:$T$223,$Q144,'Capex forecast'!$S$9:$S$223,$S144,'Capex forecast'!$Q$9:$Q$223,"Augex")</f>
        <v>0</v>
      </c>
      <c r="AF144" s="45" t="s">
        <v>430</v>
      </c>
      <c r="AG144" s="6" t="str">
        <f>INDEX('Demand forecast'!$M$9:$M$5832,MATCH($Q144,'Demand forecast'!$B$9:$B$5832,0))</f>
        <v>No</v>
      </c>
      <c r="AH144" s="6" t="str">
        <f>IF(COUNTIF($AF$93:AF144,$B144) = 1, "LV", IF(COUNTIF($AF$93:AF144,$B144) = 2, "HV", "ST"))</f>
        <v>LV</v>
      </c>
      <c r="AI144" s="6" t="str">
        <f>INDEX('Demand forecast and growth rate'!$E$7:$E$273,MATCH($Q144,'Demand forecast and growth rate'!$B$7:$B$273,0))</f>
        <v>Steady/falling</v>
      </c>
      <c r="AJ144" s="47">
        <f>SUMIFS('Capex forecast'!E$9:E$223,'Capex forecast'!$T$9:$T$223,$AF144,'Capex forecast'!$S$9:$S$223,$AH144,'Capex forecast'!$Q$9:$Q$223,"Repex")</f>
        <v>0</v>
      </c>
      <c r="AK144" s="47">
        <f>SUMIFS('Capex forecast'!F$9:F$223,'Capex forecast'!$T$9:$T$223,$AF144,'Capex forecast'!$S$9:$S$223,$AH144,'Capex forecast'!$Q$9:$Q$223,"Repex")</f>
        <v>0</v>
      </c>
      <c r="AL144" s="47">
        <f>SUMIFS('Capex forecast'!G$9:G$223,'Capex forecast'!$T$9:$T$223,$AF144,'Capex forecast'!$S$9:$S$223,$AH144,'Capex forecast'!$Q$9:$Q$223,"Repex")</f>
        <v>0</v>
      </c>
      <c r="AM144" s="47">
        <f>SUMIFS('Capex forecast'!H$9:H$223,'Capex forecast'!$T$9:$T$223,$AF144,'Capex forecast'!$S$9:$S$223,$AH144,'Capex forecast'!$Q$9:$Q$223,"Repex")</f>
        <v>0</v>
      </c>
      <c r="AN144" s="47">
        <f>SUMIFS('Capex forecast'!I$9:I$223,'Capex forecast'!$T$9:$T$223,$AF144,'Capex forecast'!$S$9:$S$223,$AH144,'Capex forecast'!$Q$9:$Q$223,"Repex")</f>
        <v>0</v>
      </c>
      <c r="AO144" s="47">
        <f>SUMIFS('Capex forecast'!J$9:J$223,'Capex forecast'!$T$9:$T$223,$AF144,'Capex forecast'!$S$9:$S$223,$AH144,'Capex forecast'!$Q$9:$Q$223,"Repex")</f>
        <v>0</v>
      </c>
      <c r="AP144" s="47">
        <f>SUMIFS('Capex forecast'!K$9:K$223,'Capex forecast'!$T$9:$T$223,$AF144,'Capex forecast'!$S$9:$S$223,$AH144,'Capex forecast'!$Q$9:$Q$223,"Repex")</f>
        <v>0</v>
      </c>
      <c r="AQ144" s="47">
        <f>SUMIFS('Capex forecast'!L$9:L$223,'Capex forecast'!$T$9:$T$223,$AF144,'Capex forecast'!$S$9:$S$223,$AH144,'Capex forecast'!$Q$9:$Q$223,"Repex")</f>
        <v>0</v>
      </c>
      <c r="AR144" s="47">
        <f>SUMIFS('Capex forecast'!M$9:M$223,'Capex forecast'!$T$9:$T$223,$AF144,'Capex forecast'!$S$9:$S$223,$AH144,'Capex forecast'!$Q$9:$Q$223,"Repex")</f>
        <v>0</v>
      </c>
      <c r="AS144" s="47">
        <f>SUMIFS('Capex forecast'!N$9:N$223,'Capex forecast'!$T$9:$T$223,$AF144,'Capex forecast'!$S$9:$S$223,$AH144,'Capex forecast'!$Q$9:$Q$223,"Repex")</f>
        <v>0</v>
      </c>
    </row>
    <row r="145" spans="2:45" ht="15">
      <c r="B145" s="45" t="s">
        <v>25</v>
      </c>
      <c r="C145" s="6" t="str">
        <f>INDEX('Demand forecast'!$M$9:$M$5832,MATCH($B145,'Demand forecast'!$B$9:$B$5832,0))</f>
        <v>No</v>
      </c>
      <c r="D145" s="6" t="str">
        <f>IF(COUNTIF($B$93:B145,$B145) = 1, "LV", IF(COUNTIF($B$93:B145,$B145) = 2, "HV", "ST"))</f>
        <v>LV</v>
      </c>
      <c r="E145" s="6" t="str">
        <f>INDEX('Demand forecast and growth rate'!$E$7:$E$273,MATCH($B145,'Demand forecast and growth rate'!$B$7:$B$273,0))</f>
        <v>Small growth</v>
      </c>
      <c r="F145" s="32">
        <f>SUMIFS('Capex forecast'!E$9:E$223,'Capex forecast'!$T$9:$T$223,'Allocation of site-spec costs'!$B145,'Capex forecast'!$S$9:$S$223,'Allocation of site-spec costs'!$D145,'Capex forecast'!$Q$9:$Q$223,"Customer Connection")</f>
        <v>0</v>
      </c>
      <c r="G145" s="32">
        <f>SUMIFS('Capex forecast'!F$9:F$223,'Capex forecast'!$T$9:$T$223,'Allocation of site-spec costs'!$B145,'Capex forecast'!$S$9:$S$223,'Allocation of site-spec costs'!$D145,'Capex forecast'!$Q$9:$Q$223,"Customer Connection")</f>
        <v>0</v>
      </c>
      <c r="H145" s="32">
        <f>SUMIFS('Capex forecast'!G$9:G$223,'Capex forecast'!$T$9:$T$223,'Allocation of site-spec costs'!$B145,'Capex forecast'!$S$9:$S$223,'Allocation of site-spec costs'!$D145,'Capex forecast'!$Q$9:$Q$223,"Customer Connection")</f>
        <v>0</v>
      </c>
      <c r="I145" s="32">
        <f>SUMIFS('Capex forecast'!H$9:H$223,'Capex forecast'!$T$9:$T$223,'Allocation of site-spec costs'!$B145,'Capex forecast'!$S$9:$S$223,'Allocation of site-spec costs'!$D145,'Capex forecast'!$Q$9:$Q$223,"Customer Connection")</f>
        <v>0</v>
      </c>
      <c r="J145" s="32">
        <f>SUMIFS('Capex forecast'!I$9:I$223,'Capex forecast'!$T$9:$T$223,'Allocation of site-spec costs'!$B145,'Capex forecast'!$S$9:$S$223,'Allocation of site-spec costs'!$D145,'Capex forecast'!$Q$9:$Q$223,"Customer Connection")</f>
        <v>0</v>
      </c>
      <c r="K145" s="32">
        <f>SUMIFS('Capex forecast'!J$9:J$223,'Capex forecast'!$T$9:$T$223,'Allocation of site-spec costs'!$B145,'Capex forecast'!$S$9:$S$223,'Allocation of site-spec costs'!$D145,'Capex forecast'!$Q$9:$Q$223,"Customer Connection")</f>
        <v>0</v>
      </c>
      <c r="L145" s="32">
        <f>SUMIFS('Capex forecast'!K$9:K$223,'Capex forecast'!$T$9:$T$223,'Allocation of site-spec costs'!$B145,'Capex forecast'!$S$9:$S$223,'Allocation of site-spec costs'!$D145,'Capex forecast'!$Q$9:$Q$223,"Customer Connection")</f>
        <v>0</v>
      </c>
      <c r="M145" s="32">
        <f>SUMIFS('Capex forecast'!L$9:L$223,'Capex forecast'!$T$9:$T$223,'Allocation of site-spec costs'!$B145,'Capex forecast'!$S$9:$S$223,'Allocation of site-spec costs'!$D145,'Capex forecast'!$Q$9:$Q$223,"Customer Connection")</f>
        <v>0</v>
      </c>
      <c r="N145" s="32">
        <f>SUMIFS('Capex forecast'!M$9:M$223,'Capex forecast'!$T$9:$T$223,'Allocation of site-spec costs'!$B145,'Capex forecast'!$S$9:$S$223,'Allocation of site-spec costs'!$D145,'Capex forecast'!$Q$9:$Q$223,"Customer Connection")</f>
        <v>0</v>
      </c>
      <c r="O145" s="32">
        <f>SUMIFS('Capex forecast'!N$9:N$223,'Capex forecast'!$T$9:$T$223,'Allocation of site-spec costs'!$B145,'Capex forecast'!$S$9:$S$223,'Allocation of site-spec costs'!$D145,'Capex forecast'!$Q$9:$Q$223,"Customer Connection")</f>
        <v>0</v>
      </c>
      <c r="Q145" s="45" t="s">
        <v>25</v>
      </c>
      <c r="R145" s="6" t="str">
        <f>INDEX('Demand forecast'!$M$9:$M$5832,MATCH($Q145,'Demand forecast'!$B$9:$B$5832,0))</f>
        <v>No</v>
      </c>
      <c r="S145" s="6" t="str">
        <f>IF(COUNTIF($Q$93:Q145,$B145) = 1, "LV", IF(COUNTIF($Q$93:Q145,$B145) = 2, "HV", "ST"))</f>
        <v>LV</v>
      </c>
      <c r="T145" s="6" t="str">
        <f>INDEX('Demand forecast and growth rate'!$E$7:$E$273,MATCH($Q145,'Demand forecast and growth rate'!$B$7:$B$273,0))</f>
        <v>Small growth</v>
      </c>
      <c r="U145" s="32">
        <f>SUMIFS('Capex forecast'!E$9:E$223,'Capex forecast'!$T$9:$T$223,$Q145,'Capex forecast'!$S$9:$S$223,$S145,'Capex forecast'!$Q$9:$Q$223,"Augex")</f>
        <v>0</v>
      </c>
      <c r="V145" s="32">
        <f>SUMIFS('Capex forecast'!F$9:F$223,'Capex forecast'!$T$9:$T$223,$Q145,'Capex forecast'!$S$9:$S$223,$S145,'Capex forecast'!$Q$9:$Q$223,"Augex")</f>
        <v>0</v>
      </c>
      <c r="W145" s="32">
        <f>SUMIFS('Capex forecast'!G$9:G$223,'Capex forecast'!$T$9:$T$223,$Q145,'Capex forecast'!$S$9:$S$223,$S145,'Capex forecast'!$Q$9:$Q$223,"Augex")</f>
        <v>0</v>
      </c>
      <c r="X145" s="32">
        <f>SUMIFS('Capex forecast'!H$9:H$223,'Capex forecast'!$T$9:$T$223,$Q145,'Capex forecast'!$S$9:$S$223,$S145,'Capex forecast'!$Q$9:$Q$223,"Augex")</f>
        <v>0</v>
      </c>
      <c r="Y145" s="32">
        <f>SUMIFS('Capex forecast'!I$9:I$223,'Capex forecast'!$T$9:$T$223,$Q145,'Capex forecast'!$S$9:$S$223,$S145,'Capex forecast'!$Q$9:$Q$223,"Augex")</f>
        <v>0</v>
      </c>
      <c r="Z145" s="32">
        <f>SUMIFS('Capex forecast'!J$9:J$223,'Capex forecast'!$T$9:$T$223,$Q145,'Capex forecast'!$S$9:$S$223,$S145,'Capex forecast'!$Q$9:$Q$223,"Augex")</f>
        <v>0</v>
      </c>
      <c r="AA145" s="32">
        <f>SUMIFS('Capex forecast'!K$9:K$223,'Capex forecast'!$T$9:$T$223,$Q145,'Capex forecast'!$S$9:$S$223,$S145,'Capex forecast'!$Q$9:$Q$223,"Augex")</f>
        <v>0</v>
      </c>
      <c r="AB145" s="32">
        <f>SUMIFS('Capex forecast'!L$9:L$223,'Capex forecast'!$T$9:$T$223,$Q145,'Capex forecast'!$S$9:$S$223,$S145,'Capex forecast'!$Q$9:$Q$223,"Augex")</f>
        <v>0</v>
      </c>
      <c r="AC145" s="32">
        <f>SUMIFS('Capex forecast'!M$9:M$223,'Capex forecast'!$T$9:$T$223,$Q145,'Capex forecast'!$S$9:$S$223,$S145,'Capex forecast'!$Q$9:$Q$223,"Augex")</f>
        <v>0</v>
      </c>
      <c r="AD145" s="32">
        <f>SUMIFS('Capex forecast'!N$9:N$223,'Capex forecast'!$T$9:$T$223,$Q145,'Capex forecast'!$S$9:$S$223,$S145,'Capex forecast'!$Q$9:$Q$223,"Augex")</f>
        <v>0</v>
      </c>
      <c r="AF145" s="45" t="s">
        <v>25</v>
      </c>
      <c r="AG145" s="6" t="str">
        <f>INDEX('Demand forecast'!$M$9:$M$5832,MATCH($Q145,'Demand forecast'!$B$9:$B$5832,0))</f>
        <v>No</v>
      </c>
      <c r="AH145" s="6" t="str">
        <f>IF(COUNTIF($AF$93:AF145,$B145) = 1, "LV", IF(COUNTIF($AF$93:AF145,$B145) = 2, "HV", "ST"))</f>
        <v>LV</v>
      </c>
      <c r="AI145" s="6" t="str">
        <f>INDEX('Demand forecast and growth rate'!$E$7:$E$273,MATCH($Q145,'Demand forecast and growth rate'!$B$7:$B$273,0))</f>
        <v>Small growth</v>
      </c>
      <c r="AJ145" s="47">
        <f>SUMIFS('Capex forecast'!E$9:E$223,'Capex forecast'!$T$9:$T$223,$AF145,'Capex forecast'!$S$9:$S$223,$AH145,'Capex forecast'!$Q$9:$Q$223,"Repex")</f>
        <v>0</v>
      </c>
      <c r="AK145" s="47">
        <f>SUMIFS('Capex forecast'!F$9:F$223,'Capex forecast'!$T$9:$T$223,$AF145,'Capex forecast'!$S$9:$S$223,$AH145,'Capex forecast'!$Q$9:$Q$223,"Repex")</f>
        <v>0</v>
      </c>
      <c r="AL145" s="47">
        <f>SUMIFS('Capex forecast'!G$9:G$223,'Capex forecast'!$T$9:$T$223,$AF145,'Capex forecast'!$S$9:$S$223,$AH145,'Capex forecast'!$Q$9:$Q$223,"Repex")</f>
        <v>0</v>
      </c>
      <c r="AM145" s="47">
        <f>SUMIFS('Capex forecast'!H$9:H$223,'Capex forecast'!$T$9:$T$223,$AF145,'Capex forecast'!$S$9:$S$223,$AH145,'Capex forecast'!$Q$9:$Q$223,"Repex")</f>
        <v>0</v>
      </c>
      <c r="AN145" s="47">
        <f>SUMIFS('Capex forecast'!I$9:I$223,'Capex forecast'!$T$9:$T$223,$AF145,'Capex forecast'!$S$9:$S$223,$AH145,'Capex forecast'!$Q$9:$Q$223,"Repex")</f>
        <v>0</v>
      </c>
      <c r="AO145" s="47">
        <f>SUMIFS('Capex forecast'!J$9:J$223,'Capex forecast'!$T$9:$T$223,$AF145,'Capex forecast'!$S$9:$S$223,$AH145,'Capex forecast'!$Q$9:$Q$223,"Repex")</f>
        <v>0</v>
      </c>
      <c r="AP145" s="47">
        <f>SUMIFS('Capex forecast'!K$9:K$223,'Capex forecast'!$T$9:$T$223,$AF145,'Capex forecast'!$S$9:$S$223,$AH145,'Capex forecast'!$Q$9:$Q$223,"Repex")</f>
        <v>0</v>
      </c>
      <c r="AQ145" s="47">
        <f>SUMIFS('Capex forecast'!L$9:L$223,'Capex forecast'!$T$9:$T$223,$AF145,'Capex forecast'!$S$9:$S$223,$AH145,'Capex forecast'!$Q$9:$Q$223,"Repex")</f>
        <v>0</v>
      </c>
      <c r="AR145" s="47">
        <f>SUMIFS('Capex forecast'!M$9:M$223,'Capex forecast'!$T$9:$T$223,$AF145,'Capex forecast'!$S$9:$S$223,$AH145,'Capex forecast'!$Q$9:$Q$223,"Repex")</f>
        <v>0</v>
      </c>
      <c r="AS145" s="47">
        <f>SUMIFS('Capex forecast'!N$9:N$223,'Capex forecast'!$T$9:$T$223,$AF145,'Capex forecast'!$S$9:$S$223,$AH145,'Capex forecast'!$Q$9:$Q$223,"Repex")</f>
        <v>0</v>
      </c>
    </row>
    <row r="146" spans="2:45" ht="15">
      <c r="B146" s="45" t="s">
        <v>99</v>
      </c>
      <c r="C146" s="6" t="str">
        <f>INDEX('Demand forecast'!$M$9:$M$5832,MATCH($B146,'Demand forecast'!$B$9:$B$5832,0))</f>
        <v>No</v>
      </c>
      <c r="D146" s="6" t="str">
        <f>IF(COUNTIF($B$93:B146,$B146) = 1, "LV", IF(COUNTIF($B$93:B146,$B146) = 2, "HV", "ST"))</f>
        <v>LV</v>
      </c>
      <c r="E146" s="6" t="str">
        <f>INDEX('Demand forecast and growth rate'!$E$7:$E$273,MATCH($B146,'Demand forecast and growth rate'!$B$7:$B$273,0))</f>
        <v>Small growth</v>
      </c>
      <c r="F146" s="32">
        <f>SUMIFS('Capex forecast'!E$9:E$223,'Capex forecast'!$T$9:$T$223,'Allocation of site-spec costs'!$B146,'Capex forecast'!$S$9:$S$223,'Allocation of site-spec costs'!$D146,'Capex forecast'!$Q$9:$Q$223,"Customer Connection")</f>
        <v>0</v>
      </c>
      <c r="G146" s="32">
        <f>SUMIFS('Capex forecast'!F$9:F$223,'Capex forecast'!$T$9:$T$223,'Allocation of site-spec costs'!$B146,'Capex forecast'!$S$9:$S$223,'Allocation of site-spec costs'!$D146,'Capex forecast'!$Q$9:$Q$223,"Customer Connection")</f>
        <v>0</v>
      </c>
      <c r="H146" s="32">
        <f>SUMIFS('Capex forecast'!G$9:G$223,'Capex forecast'!$T$9:$T$223,'Allocation of site-spec costs'!$B146,'Capex forecast'!$S$9:$S$223,'Allocation of site-spec costs'!$D146,'Capex forecast'!$Q$9:$Q$223,"Customer Connection")</f>
        <v>0</v>
      </c>
      <c r="I146" s="32">
        <f>SUMIFS('Capex forecast'!H$9:H$223,'Capex forecast'!$T$9:$T$223,'Allocation of site-spec costs'!$B146,'Capex forecast'!$S$9:$S$223,'Allocation of site-spec costs'!$D146,'Capex forecast'!$Q$9:$Q$223,"Customer Connection")</f>
        <v>0</v>
      </c>
      <c r="J146" s="32">
        <f>SUMIFS('Capex forecast'!I$9:I$223,'Capex forecast'!$T$9:$T$223,'Allocation of site-spec costs'!$B146,'Capex forecast'!$S$9:$S$223,'Allocation of site-spec costs'!$D146,'Capex forecast'!$Q$9:$Q$223,"Customer Connection")</f>
        <v>0</v>
      </c>
      <c r="K146" s="32">
        <f>SUMIFS('Capex forecast'!J$9:J$223,'Capex forecast'!$T$9:$T$223,'Allocation of site-spec costs'!$B146,'Capex forecast'!$S$9:$S$223,'Allocation of site-spec costs'!$D146,'Capex forecast'!$Q$9:$Q$223,"Customer Connection")</f>
        <v>0</v>
      </c>
      <c r="L146" s="32">
        <f>SUMIFS('Capex forecast'!K$9:K$223,'Capex forecast'!$T$9:$T$223,'Allocation of site-spec costs'!$B146,'Capex forecast'!$S$9:$S$223,'Allocation of site-spec costs'!$D146,'Capex forecast'!$Q$9:$Q$223,"Customer Connection")</f>
        <v>0</v>
      </c>
      <c r="M146" s="32">
        <f>SUMIFS('Capex forecast'!L$9:L$223,'Capex forecast'!$T$9:$T$223,'Allocation of site-spec costs'!$B146,'Capex forecast'!$S$9:$S$223,'Allocation of site-spec costs'!$D146,'Capex forecast'!$Q$9:$Q$223,"Customer Connection")</f>
        <v>0</v>
      </c>
      <c r="N146" s="32">
        <f>SUMIFS('Capex forecast'!M$9:M$223,'Capex forecast'!$T$9:$T$223,'Allocation of site-spec costs'!$B146,'Capex forecast'!$S$9:$S$223,'Allocation of site-spec costs'!$D146,'Capex forecast'!$Q$9:$Q$223,"Customer Connection")</f>
        <v>0</v>
      </c>
      <c r="O146" s="32">
        <f>SUMIFS('Capex forecast'!N$9:N$223,'Capex forecast'!$T$9:$T$223,'Allocation of site-spec costs'!$B146,'Capex forecast'!$S$9:$S$223,'Allocation of site-spec costs'!$D146,'Capex forecast'!$Q$9:$Q$223,"Customer Connection")</f>
        <v>0</v>
      </c>
      <c r="Q146" s="45" t="s">
        <v>99</v>
      </c>
      <c r="R146" s="6" t="str">
        <f>INDEX('Demand forecast'!$M$9:$M$5832,MATCH($Q146,'Demand forecast'!$B$9:$B$5832,0))</f>
        <v>No</v>
      </c>
      <c r="S146" s="6" t="str">
        <f>IF(COUNTIF($Q$93:Q146,$B146) = 1, "LV", IF(COUNTIF($Q$93:Q146,$B146) = 2, "HV", "ST"))</f>
        <v>LV</v>
      </c>
      <c r="T146" s="6" t="str">
        <f>INDEX('Demand forecast and growth rate'!$E$7:$E$273,MATCH($Q146,'Demand forecast and growth rate'!$B$7:$B$273,0))</f>
        <v>Small growth</v>
      </c>
      <c r="U146" s="32">
        <f>SUMIFS('Capex forecast'!E$9:E$223,'Capex forecast'!$T$9:$T$223,$Q146,'Capex forecast'!$S$9:$S$223,$S146,'Capex forecast'!$Q$9:$Q$223,"Augex")</f>
        <v>0</v>
      </c>
      <c r="V146" s="32">
        <f>SUMIFS('Capex forecast'!F$9:F$223,'Capex forecast'!$T$9:$T$223,$Q146,'Capex forecast'!$S$9:$S$223,$S146,'Capex forecast'!$Q$9:$Q$223,"Augex")</f>
        <v>0</v>
      </c>
      <c r="W146" s="32">
        <f>SUMIFS('Capex forecast'!G$9:G$223,'Capex forecast'!$T$9:$T$223,$Q146,'Capex forecast'!$S$9:$S$223,$S146,'Capex forecast'!$Q$9:$Q$223,"Augex")</f>
        <v>0</v>
      </c>
      <c r="X146" s="32">
        <f>SUMIFS('Capex forecast'!H$9:H$223,'Capex forecast'!$T$9:$T$223,$Q146,'Capex forecast'!$S$9:$S$223,$S146,'Capex forecast'!$Q$9:$Q$223,"Augex")</f>
        <v>0</v>
      </c>
      <c r="Y146" s="32">
        <f>SUMIFS('Capex forecast'!I$9:I$223,'Capex forecast'!$T$9:$T$223,$Q146,'Capex forecast'!$S$9:$S$223,$S146,'Capex forecast'!$Q$9:$Q$223,"Augex")</f>
        <v>0</v>
      </c>
      <c r="Z146" s="32">
        <f>SUMIFS('Capex forecast'!J$9:J$223,'Capex forecast'!$T$9:$T$223,$Q146,'Capex forecast'!$S$9:$S$223,$S146,'Capex forecast'!$Q$9:$Q$223,"Augex")</f>
        <v>0</v>
      </c>
      <c r="AA146" s="32">
        <f>SUMIFS('Capex forecast'!K$9:K$223,'Capex forecast'!$T$9:$T$223,$Q146,'Capex forecast'!$S$9:$S$223,$S146,'Capex forecast'!$Q$9:$Q$223,"Augex")</f>
        <v>0</v>
      </c>
      <c r="AB146" s="32">
        <f>SUMIFS('Capex forecast'!L$9:L$223,'Capex forecast'!$T$9:$T$223,$Q146,'Capex forecast'!$S$9:$S$223,$S146,'Capex forecast'!$Q$9:$Q$223,"Augex")</f>
        <v>0</v>
      </c>
      <c r="AC146" s="32">
        <f>SUMIFS('Capex forecast'!M$9:M$223,'Capex forecast'!$T$9:$T$223,$Q146,'Capex forecast'!$S$9:$S$223,$S146,'Capex forecast'!$Q$9:$Q$223,"Augex")</f>
        <v>0</v>
      </c>
      <c r="AD146" s="32">
        <f>SUMIFS('Capex forecast'!N$9:N$223,'Capex forecast'!$T$9:$T$223,$Q146,'Capex forecast'!$S$9:$S$223,$S146,'Capex forecast'!$Q$9:$Q$223,"Augex")</f>
        <v>0</v>
      </c>
      <c r="AF146" s="45" t="s">
        <v>99</v>
      </c>
      <c r="AG146" s="6" t="str">
        <f>INDEX('Demand forecast'!$M$9:$M$5832,MATCH($Q146,'Demand forecast'!$B$9:$B$5832,0))</f>
        <v>No</v>
      </c>
      <c r="AH146" s="6" t="str">
        <f>IF(COUNTIF($AF$93:AF146,$B146) = 1, "LV", IF(COUNTIF($AF$93:AF146,$B146) = 2, "HV", "ST"))</f>
        <v>LV</v>
      </c>
      <c r="AI146" s="6" t="str">
        <f>INDEX('Demand forecast and growth rate'!$E$7:$E$273,MATCH($Q146,'Demand forecast and growth rate'!$B$7:$B$273,0))</f>
        <v>Small growth</v>
      </c>
      <c r="AJ146" s="47">
        <f>SUMIFS('Capex forecast'!E$9:E$223,'Capex forecast'!$T$9:$T$223,$AF146,'Capex forecast'!$S$9:$S$223,$AH146,'Capex forecast'!$Q$9:$Q$223,"Repex")</f>
        <v>0</v>
      </c>
      <c r="AK146" s="47">
        <f>SUMIFS('Capex forecast'!F$9:F$223,'Capex forecast'!$T$9:$T$223,$AF146,'Capex forecast'!$S$9:$S$223,$AH146,'Capex forecast'!$Q$9:$Q$223,"Repex")</f>
        <v>0</v>
      </c>
      <c r="AL146" s="47">
        <f>SUMIFS('Capex forecast'!G$9:G$223,'Capex forecast'!$T$9:$T$223,$AF146,'Capex forecast'!$S$9:$S$223,$AH146,'Capex forecast'!$Q$9:$Q$223,"Repex")</f>
        <v>0</v>
      </c>
      <c r="AM146" s="47">
        <f>SUMIFS('Capex forecast'!H$9:H$223,'Capex forecast'!$T$9:$T$223,$AF146,'Capex forecast'!$S$9:$S$223,$AH146,'Capex forecast'!$Q$9:$Q$223,"Repex")</f>
        <v>0</v>
      </c>
      <c r="AN146" s="47">
        <f>SUMIFS('Capex forecast'!I$9:I$223,'Capex forecast'!$T$9:$T$223,$AF146,'Capex forecast'!$S$9:$S$223,$AH146,'Capex forecast'!$Q$9:$Q$223,"Repex")</f>
        <v>0</v>
      </c>
      <c r="AO146" s="47">
        <f>SUMIFS('Capex forecast'!J$9:J$223,'Capex forecast'!$T$9:$T$223,$AF146,'Capex forecast'!$S$9:$S$223,$AH146,'Capex forecast'!$Q$9:$Q$223,"Repex")</f>
        <v>0</v>
      </c>
      <c r="AP146" s="47">
        <f>SUMIFS('Capex forecast'!K$9:K$223,'Capex forecast'!$T$9:$T$223,$AF146,'Capex forecast'!$S$9:$S$223,$AH146,'Capex forecast'!$Q$9:$Q$223,"Repex")</f>
        <v>0</v>
      </c>
      <c r="AQ146" s="47">
        <f>SUMIFS('Capex forecast'!L$9:L$223,'Capex forecast'!$T$9:$T$223,$AF146,'Capex forecast'!$S$9:$S$223,$AH146,'Capex forecast'!$Q$9:$Q$223,"Repex")</f>
        <v>0</v>
      </c>
      <c r="AR146" s="47">
        <f>SUMIFS('Capex forecast'!M$9:M$223,'Capex forecast'!$T$9:$T$223,$AF146,'Capex forecast'!$S$9:$S$223,$AH146,'Capex forecast'!$Q$9:$Q$223,"Repex")</f>
        <v>0</v>
      </c>
      <c r="AS146" s="47">
        <f>SUMIFS('Capex forecast'!N$9:N$223,'Capex forecast'!$T$9:$T$223,$AF146,'Capex forecast'!$S$9:$S$223,$AH146,'Capex forecast'!$Q$9:$Q$223,"Repex")</f>
        <v>0</v>
      </c>
    </row>
    <row r="147" spans="2:45" ht="15">
      <c r="B147" s="45" t="s">
        <v>101</v>
      </c>
      <c r="C147" s="6" t="str">
        <f>INDEX('Demand forecast'!$M$9:$M$5832,MATCH($B147,'Demand forecast'!$B$9:$B$5832,0))</f>
        <v>No</v>
      </c>
      <c r="D147" s="6" t="str">
        <f>IF(COUNTIF($B$93:B147,$B147) = 1, "LV", IF(COUNTIF($B$93:B147,$B147) = 2, "HV", "ST"))</f>
        <v>LV</v>
      </c>
      <c r="E147" s="6" t="str">
        <f>INDEX('Demand forecast and growth rate'!$E$7:$E$273,MATCH($B147,'Demand forecast and growth rate'!$B$7:$B$273,0))</f>
        <v>High growth</v>
      </c>
      <c r="F147" s="32">
        <f>SUMIFS('Capex forecast'!E$9:E$223,'Capex forecast'!$T$9:$T$223,'Allocation of site-spec costs'!$B147,'Capex forecast'!$S$9:$S$223,'Allocation of site-spec costs'!$D147,'Capex forecast'!$Q$9:$Q$223,"Customer Connection")</f>
        <v>0</v>
      </c>
      <c r="G147" s="32">
        <f>SUMIFS('Capex forecast'!F$9:F$223,'Capex forecast'!$T$9:$T$223,'Allocation of site-spec costs'!$B147,'Capex forecast'!$S$9:$S$223,'Allocation of site-spec costs'!$D147,'Capex forecast'!$Q$9:$Q$223,"Customer Connection")</f>
        <v>0</v>
      </c>
      <c r="H147" s="32">
        <f>SUMIFS('Capex forecast'!G$9:G$223,'Capex forecast'!$T$9:$T$223,'Allocation of site-spec costs'!$B147,'Capex forecast'!$S$9:$S$223,'Allocation of site-spec costs'!$D147,'Capex forecast'!$Q$9:$Q$223,"Customer Connection")</f>
        <v>0</v>
      </c>
      <c r="I147" s="32">
        <f>SUMIFS('Capex forecast'!H$9:H$223,'Capex forecast'!$T$9:$T$223,'Allocation of site-spec costs'!$B147,'Capex forecast'!$S$9:$S$223,'Allocation of site-spec costs'!$D147,'Capex forecast'!$Q$9:$Q$223,"Customer Connection")</f>
        <v>0</v>
      </c>
      <c r="J147" s="32">
        <f>SUMIFS('Capex forecast'!I$9:I$223,'Capex forecast'!$T$9:$T$223,'Allocation of site-spec costs'!$B147,'Capex forecast'!$S$9:$S$223,'Allocation of site-spec costs'!$D147,'Capex forecast'!$Q$9:$Q$223,"Customer Connection")</f>
        <v>0</v>
      </c>
      <c r="K147" s="32">
        <f>SUMIFS('Capex forecast'!J$9:J$223,'Capex forecast'!$T$9:$T$223,'Allocation of site-spec costs'!$B147,'Capex forecast'!$S$9:$S$223,'Allocation of site-spec costs'!$D147,'Capex forecast'!$Q$9:$Q$223,"Customer Connection")</f>
        <v>0</v>
      </c>
      <c r="L147" s="32">
        <f>SUMIFS('Capex forecast'!K$9:K$223,'Capex forecast'!$T$9:$T$223,'Allocation of site-spec costs'!$B147,'Capex forecast'!$S$9:$S$223,'Allocation of site-spec costs'!$D147,'Capex forecast'!$Q$9:$Q$223,"Customer Connection")</f>
        <v>0</v>
      </c>
      <c r="M147" s="32">
        <f>SUMIFS('Capex forecast'!L$9:L$223,'Capex forecast'!$T$9:$T$223,'Allocation of site-spec costs'!$B147,'Capex forecast'!$S$9:$S$223,'Allocation of site-spec costs'!$D147,'Capex forecast'!$Q$9:$Q$223,"Customer Connection")</f>
        <v>0</v>
      </c>
      <c r="N147" s="32">
        <f>SUMIFS('Capex forecast'!M$9:M$223,'Capex forecast'!$T$9:$T$223,'Allocation of site-spec costs'!$B147,'Capex forecast'!$S$9:$S$223,'Allocation of site-spec costs'!$D147,'Capex forecast'!$Q$9:$Q$223,"Customer Connection")</f>
        <v>0</v>
      </c>
      <c r="O147" s="32">
        <f>SUMIFS('Capex forecast'!N$9:N$223,'Capex forecast'!$T$9:$T$223,'Allocation of site-spec costs'!$B147,'Capex forecast'!$S$9:$S$223,'Allocation of site-spec costs'!$D147,'Capex forecast'!$Q$9:$Q$223,"Customer Connection")</f>
        <v>0</v>
      </c>
      <c r="Q147" s="45" t="s">
        <v>101</v>
      </c>
      <c r="R147" s="6" t="str">
        <f>INDEX('Demand forecast'!$M$9:$M$5832,MATCH($Q147,'Demand forecast'!$B$9:$B$5832,0))</f>
        <v>No</v>
      </c>
      <c r="S147" s="6" t="str">
        <f>IF(COUNTIF($Q$93:Q147,$B147) = 1, "LV", IF(COUNTIF($Q$93:Q147,$B147) = 2, "HV", "ST"))</f>
        <v>LV</v>
      </c>
      <c r="T147" s="6" t="str">
        <f>INDEX('Demand forecast and growth rate'!$E$7:$E$273,MATCH($Q147,'Demand forecast and growth rate'!$B$7:$B$273,0))</f>
        <v>High growth</v>
      </c>
      <c r="U147" s="32">
        <f>SUMIFS('Capex forecast'!E$9:E$223,'Capex forecast'!$T$9:$T$223,$Q147,'Capex forecast'!$S$9:$S$223,$S147,'Capex forecast'!$Q$9:$Q$223,"Augex")</f>
        <v>0</v>
      </c>
      <c r="V147" s="32">
        <f>SUMIFS('Capex forecast'!F$9:F$223,'Capex forecast'!$T$9:$T$223,$Q147,'Capex forecast'!$S$9:$S$223,$S147,'Capex forecast'!$Q$9:$Q$223,"Augex")</f>
        <v>0</v>
      </c>
      <c r="W147" s="32">
        <f>SUMIFS('Capex forecast'!G$9:G$223,'Capex forecast'!$T$9:$T$223,$Q147,'Capex forecast'!$S$9:$S$223,$S147,'Capex forecast'!$Q$9:$Q$223,"Augex")</f>
        <v>0</v>
      </c>
      <c r="X147" s="32">
        <f>SUMIFS('Capex forecast'!H$9:H$223,'Capex forecast'!$T$9:$T$223,$Q147,'Capex forecast'!$S$9:$S$223,$S147,'Capex forecast'!$Q$9:$Q$223,"Augex")</f>
        <v>0</v>
      </c>
      <c r="Y147" s="32">
        <f>SUMIFS('Capex forecast'!I$9:I$223,'Capex forecast'!$T$9:$T$223,$Q147,'Capex forecast'!$S$9:$S$223,$S147,'Capex forecast'!$Q$9:$Q$223,"Augex")</f>
        <v>0</v>
      </c>
      <c r="Z147" s="32">
        <f>SUMIFS('Capex forecast'!J$9:J$223,'Capex forecast'!$T$9:$T$223,$Q147,'Capex forecast'!$S$9:$S$223,$S147,'Capex forecast'!$Q$9:$Q$223,"Augex")</f>
        <v>0</v>
      </c>
      <c r="AA147" s="32">
        <f>SUMIFS('Capex forecast'!K$9:K$223,'Capex forecast'!$T$9:$T$223,$Q147,'Capex forecast'!$S$9:$S$223,$S147,'Capex forecast'!$Q$9:$Q$223,"Augex")</f>
        <v>0</v>
      </c>
      <c r="AB147" s="32">
        <f>SUMIFS('Capex forecast'!L$9:L$223,'Capex forecast'!$T$9:$T$223,$Q147,'Capex forecast'!$S$9:$S$223,$S147,'Capex forecast'!$Q$9:$Q$223,"Augex")</f>
        <v>0</v>
      </c>
      <c r="AC147" s="32">
        <f>SUMIFS('Capex forecast'!M$9:M$223,'Capex forecast'!$T$9:$T$223,$Q147,'Capex forecast'!$S$9:$S$223,$S147,'Capex forecast'!$Q$9:$Q$223,"Augex")</f>
        <v>0</v>
      </c>
      <c r="AD147" s="32">
        <f>SUMIFS('Capex forecast'!N$9:N$223,'Capex forecast'!$T$9:$T$223,$Q147,'Capex forecast'!$S$9:$S$223,$S147,'Capex forecast'!$Q$9:$Q$223,"Augex")</f>
        <v>0</v>
      </c>
      <c r="AF147" s="45" t="s">
        <v>101</v>
      </c>
      <c r="AG147" s="6" t="str">
        <f>INDEX('Demand forecast'!$M$9:$M$5832,MATCH($Q147,'Demand forecast'!$B$9:$B$5832,0))</f>
        <v>No</v>
      </c>
      <c r="AH147" s="6" t="str">
        <f>IF(COUNTIF($AF$93:AF147,$B147) = 1, "LV", IF(COUNTIF($AF$93:AF147,$B147) = 2, "HV", "ST"))</f>
        <v>LV</v>
      </c>
      <c r="AI147" s="6" t="str">
        <f>INDEX('Demand forecast and growth rate'!$E$7:$E$273,MATCH($Q147,'Demand forecast and growth rate'!$B$7:$B$273,0))</f>
        <v>High growth</v>
      </c>
      <c r="AJ147" s="47">
        <f>SUMIFS('Capex forecast'!E$9:E$223,'Capex forecast'!$T$9:$T$223,$AF147,'Capex forecast'!$S$9:$S$223,$AH147,'Capex forecast'!$Q$9:$Q$223,"Repex")</f>
        <v>0</v>
      </c>
      <c r="AK147" s="47">
        <f>SUMIFS('Capex forecast'!F$9:F$223,'Capex forecast'!$T$9:$T$223,$AF147,'Capex forecast'!$S$9:$S$223,$AH147,'Capex forecast'!$Q$9:$Q$223,"Repex")</f>
        <v>0</v>
      </c>
      <c r="AL147" s="47">
        <f>SUMIFS('Capex forecast'!G$9:G$223,'Capex forecast'!$T$9:$T$223,$AF147,'Capex forecast'!$S$9:$S$223,$AH147,'Capex forecast'!$Q$9:$Q$223,"Repex")</f>
        <v>0</v>
      </c>
      <c r="AM147" s="47">
        <f>SUMIFS('Capex forecast'!H$9:H$223,'Capex forecast'!$T$9:$T$223,$AF147,'Capex forecast'!$S$9:$S$223,$AH147,'Capex forecast'!$Q$9:$Q$223,"Repex")</f>
        <v>0</v>
      </c>
      <c r="AN147" s="47">
        <f>SUMIFS('Capex forecast'!I$9:I$223,'Capex forecast'!$T$9:$T$223,$AF147,'Capex forecast'!$S$9:$S$223,$AH147,'Capex forecast'!$Q$9:$Q$223,"Repex")</f>
        <v>0</v>
      </c>
      <c r="AO147" s="47">
        <f>SUMIFS('Capex forecast'!J$9:J$223,'Capex forecast'!$T$9:$T$223,$AF147,'Capex forecast'!$S$9:$S$223,$AH147,'Capex forecast'!$Q$9:$Q$223,"Repex")</f>
        <v>0</v>
      </c>
      <c r="AP147" s="47">
        <f>SUMIFS('Capex forecast'!K$9:K$223,'Capex forecast'!$T$9:$T$223,$AF147,'Capex forecast'!$S$9:$S$223,$AH147,'Capex forecast'!$Q$9:$Q$223,"Repex")</f>
        <v>0</v>
      </c>
      <c r="AQ147" s="47">
        <f>SUMIFS('Capex forecast'!L$9:L$223,'Capex forecast'!$T$9:$T$223,$AF147,'Capex forecast'!$S$9:$S$223,$AH147,'Capex forecast'!$Q$9:$Q$223,"Repex")</f>
        <v>0</v>
      </c>
      <c r="AR147" s="47">
        <f>SUMIFS('Capex forecast'!M$9:M$223,'Capex forecast'!$T$9:$T$223,$AF147,'Capex forecast'!$S$9:$S$223,$AH147,'Capex forecast'!$Q$9:$Q$223,"Repex")</f>
        <v>0</v>
      </c>
      <c r="AS147" s="47">
        <f>SUMIFS('Capex forecast'!N$9:N$223,'Capex forecast'!$T$9:$T$223,$AF147,'Capex forecast'!$S$9:$S$223,$AH147,'Capex forecast'!$Q$9:$Q$223,"Repex")</f>
        <v>0</v>
      </c>
    </row>
    <row r="148" spans="2:45" ht="15">
      <c r="B148" s="45" t="s">
        <v>128</v>
      </c>
      <c r="C148" s="6" t="str">
        <f>INDEX('Demand forecast'!$M$9:$M$5832,MATCH($B148,'Demand forecast'!$B$9:$B$5832,0))</f>
        <v>No</v>
      </c>
      <c r="D148" s="6" t="str">
        <f>IF(COUNTIF($B$93:B148,$B148) = 1, "LV", IF(COUNTIF($B$93:B148,$B148) = 2, "HV", "ST"))</f>
        <v>LV</v>
      </c>
      <c r="E148" s="6" t="str">
        <f>INDEX('Demand forecast and growth rate'!$E$7:$E$273,MATCH($B148,'Demand forecast and growth rate'!$B$7:$B$273,0))</f>
        <v>Small growth</v>
      </c>
      <c r="F148" s="32">
        <f>SUMIFS('Capex forecast'!E$9:E$223,'Capex forecast'!$T$9:$T$223,'Allocation of site-spec costs'!$B148,'Capex forecast'!$S$9:$S$223,'Allocation of site-spec costs'!$D148,'Capex forecast'!$Q$9:$Q$223,"Customer Connection")</f>
        <v>0</v>
      </c>
      <c r="G148" s="32">
        <f>SUMIFS('Capex forecast'!F$9:F$223,'Capex forecast'!$T$9:$T$223,'Allocation of site-spec costs'!$B148,'Capex forecast'!$S$9:$S$223,'Allocation of site-spec costs'!$D148,'Capex forecast'!$Q$9:$Q$223,"Customer Connection")</f>
        <v>0</v>
      </c>
      <c r="H148" s="32">
        <f>SUMIFS('Capex forecast'!G$9:G$223,'Capex forecast'!$T$9:$T$223,'Allocation of site-spec costs'!$B148,'Capex forecast'!$S$9:$S$223,'Allocation of site-spec costs'!$D148,'Capex forecast'!$Q$9:$Q$223,"Customer Connection")</f>
        <v>0</v>
      </c>
      <c r="I148" s="32">
        <f>SUMIFS('Capex forecast'!H$9:H$223,'Capex forecast'!$T$9:$T$223,'Allocation of site-spec costs'!$B148,'Capex forecast'!$S$9:$S$223,'Allocation of site-spec costs'!$D148,'Capex forecast'!$Q$9:$Q$223,"Customer Connection")</f>
        <v>0</v>
      </c>
      <c r="J148" s="32">
        <f>SUMIFS('Capex forecast'!I$9:I$223,'Capex forecast'!$T$9:$T$223,'Allocation of site-spec costs'!$B148,'Capex forecast'!$S$9:$S$223,'Allocation of site-spec costs'!$D148,'Capex forecast'!$Q$9:$Q$223,"Customer Connection")</f>
        <v>0</v>
      </c>
      <c r="K148" s="32">
        <f>SUMIFS('Capex forecast'!J$9:J$223,'Capex forecast'!$T$9:$T$223,'Allocation of site-spec costs'!$B148,'Capex forecast'!$S$9:$S$223,'Allocation of site-spec costs'!$D148,'Capex forecast'!$Q$9:$Q$223,"Customer Connection")</f>
        <v>0</v>
      </c>
      <c r="L148" s="32">
        <f>SUMIFS('Capex forecast'!K$9:K$223,'Capex forecast'!$T$9:$T$223,'Allocation of site-spec costs'!$B148,'Capex forecast'!$S$9:$S$223,'Allocation of site-spec costs'!$D148,'Capex forecast'!$Q$9:$Q$223,"Customer Connection")</f>
        <v>0</v>
      </c>
      <c r="M148" s="32">
        <f>SUMIFS('Capex forecast'!L$9:L$223,'Capex forecast'!$T$9:$T$223,'Allocation of site-spec costs'!$B148,'Capex forecast'!$S$9:$S$223,'Allocation of site-spec costs'!$D148,'Capex forecast'!$Q$9:$Q$223,"Customer Connection")</f>
        <v>0</v>
      </c>
      <c r="N148" s="32">
        <f>SUMIFS('Capex forecast'!M$9:M$223,'Capex forecast'!$T$9:$T$223,'Allocation of site-spec costs'!$B148,'Capex forecast'!$S$9:$S$223,'Allocation of site-spec costs'!$D148,'Capex forecast'!$Q$9:$Q$223,"Customer Connection")</f>
        <v>0</v>
      </c>
      <c r="O148" s="32">
        <f>SUMIFS('Capex forecast'!N$9:N$223,'Capex forecast'!$T$9:$T$223,'Allocation of site-spec costs'!$B148,'Capex forecast'!$S$9:$S$223,'Allocation of site-spec costs'!$D148,'Capex forecast'!$Q$9:$Q$223,"Customer Connection")</f>
        <v>0</v>
      </c>
      <c r="Q148" s="45" t="s">
        <v>128</v>
      </c>
      <c r="R148" s="6" t="str">
        <f>INDEX('Demand forecast'!$M$9:$M$5832,MATCH($Q148,'Demand forecast'!$B$9:$B$5832,0))</f>
        <v>No</v>
      </c>
      <c r="S148" s="6" t="str">
        <f>IF(COUNTIF($Q$93:Q148,$B148) = 1, "LV", IF(COUNTIF($Q$93:Q148,$B148) = 2, "HV", "ST"))</f>
        <v>LV</v>
      </c>
      <c r="T148" s="6" t="str">
        <f>INDEX('Demand forecast and growth rate'!$E$7:$E$273,MATCH($Q148,'Demand forecast and growth rate'!$B$7:$B$273,0))</f>
        <v>Small growth</v>
      </c>
      <c r="U148" s="32">
        <f>SUMIFS('Capex forecast'!E$9:E$223,'Capex forecast'!$T$9:$T$223,$Q148,'Capex forecast'!$S$9:$S$223,$S148,'Capex forecast'!$Q$9:$Q$223,"Augex")</f>
        <v>0</v>
      </c>
      <c r="V148" s="32">
        <f>SUMIFS('Capex forecast'!F$9:F$223,'Capex forecast'!$T$9:$T$223,$Q148,'Capex forecast'!$S$9:$S$223,$S148,'Capex forecast'!$Q$9:$Q$223,"Augex")</f>
        <v>0</v>
      </c>
      <c r="W148" s="32">
        <f>SUMIFS('Capex forecast'!G$9:G$223,'Capex forecast'!$T$9:$T$223,$Q148,'Capex forecast'!$S$9:$S$223,$S148,'Capex forecast'!$Q$9:$Q$223,"Augex")</f>
        <v>0</v>
      </c>
      <c r="X148" s="32">
        <f>SUMIFS('Capex forecast'!H$9:H$223,'Capex forecast'!$T$9:$T$223,$Q148,'Capex forecast'!$S$9:$S$223,$S148,'Capex forecast'!$Q$9:$Q$223,"Augex")</f>
        <v>0</v>
      </c>
      <c r="Y148" s="32">
        <f>SUMIFS('Capex forecast'!I$9:I$223,'Capex forecast'!$T$9:$T$223,$Q148,'Capex forecast'!$S$9:$S$223,$S148,'Capex forecast'!$Q$9:$Q$223,"Augex")</f>
        <v>0</v>
      </c>
      <c r="Z148" s="32">
        <f>SUMIFS('Capex forecast'!J$9:J$223,'Capex forecast'!$T$9:$T$223,$Q148,'Capex forecast'!$S$9:$S$223,$S148,'Capex forecast'!$Q$9:$Q$223,"Augex")</f>
        <v>0</v>
      </c>
      <c r="AA148" s="32">
        <f>SUMIFS('Capex forecast'!K$9:K$223,'Capex forecast'!$T$9:$T$223,$Q148,'Capex forecast'!$S$9:$S$223,$S148,'Capex forecast'!$Q$9:$Q$223,"Augex")</f>
        <v>0</v>
      </c>
      <c r="AB148" s="32">
        <f>SUMIFS('Capex forecast'!L$9:L$223,'Capex forecast'!$T$9:$T$223,$Q148,'Capex forecast'!$S$9:$S$223,$S148,'Capex forecast'!$Q$9:$Q$223,"Augex")</f>
        <v>0</v>
      </c>
      <c r="AC148" s="32">
        <f>SUMIFS('Capex forecast'!M$9:M$223,'Capex forecast'!$T$9:$T$223,$Q148,'Capex forecast'!$S$9:$S$223,$S148,'Capex forecast'!$Q$9:$Q$223,"Augex")</f>
        <v>0</v>
      </c>
      <c r="AD148" s="32">
        <f>SUMIFS('Capex forecast'!N$9:N$223,'Capex forecast'!$T$9:$T$223,$Q148,'Capex forecast'!$S$9:$S$223,$S148,'Capex forecast'!$Q$9:$Q$223,"Augex")</f>
        <v>0</v>
      </c>
      <c r="AF148" s="45" t="s">
        <v>128</v>
      </c>
      <c r="AG148" s="6" t="str">
        <f>INDEX('Demand forecast'!$M$9:$M$5832,MATCH($Q148,'Demand forecast'!$B$9:$B$5832,0))</f>
        <v>No</v>
      </c>
      <c r="AH148" s="6" t="str">
        <f>IF(COUNTIF($AF$93:AF148,$B148) = 1, "LV", IF(COUNTIF($AF$93:AF148,$B148) = 2, "HV", "ST"))</f>
        <v>LV</v>
      </c>
      <c r="AI148" s="6" t="str">
        <f>INDEX('Demand forecast and growth rate'!$E$7:$E$273,MATCH($Q148,'Demand forecast and growth rate'!$B$7:$B$273,0))</f>
        <v>Small growth</v>
      </c>
      <c r="AJ148" s="47">
        <f>SUMIFS('Capex forecast'!E$9:E$223,'Capex forecast'!$T$9:$T$223,$AF148,'Capex forecast'!$S$9:$S$223,$AH148,'Capex forecast'!$Q$9:$Q$223,"Repex")</f>
        <v>0</v>
      </c>
      <c r="AK148" s="47">
        <f>SUMIFS('Capex forecast'!F$9:F$223,'Capex forecast'!$T$9:$T$223,$AF148,'Capex forecast'!$S$9:$S$223,$AH148,'Capex forecast'!$Q$9:$Q$223,"Repex")</f>
        <v>0</v>
      </c>
      <c r="AL148" s="47">
        <f>SUMIFS('Capex forecast'!G$9:G$223,'Capex forecast'!$T$9:$T$223,$AF148,'Capex forecast'!$S$9:$S$223,$AH148,'Capex forecast'!$Q$9:$Q$223,"Repex")</f>
        <v>0</v>
      </c>
      <c r="AM148" s="47">
        <f>SUMIFS('Capex forecast'!H$9:H$223,'Capex forecast'!$T$9:$T$223,$AF148,'Capex forecast'!$S$9:$S$223,$AH148,'Capex forecast'!$Q$9:$Q$223,"Repex")</f>
        <v>0</v>
      </c>
      <c r="AN148" s="47">
        <f>SUMIFS('Capex forecast'!I$9:I$223,'Capex forecast'!$T$9:$T$223,$AF148,'Capex forecast'!$S$9:$S$223,$AH148,'Capex forecast'!$Q$9:$Q$223,"Repex")</f>
        <v>0</v>
      </c>
      <c r="AO148" s="47">
        <f>SUMIFS('Capex forecast'!J$9:J$223,'Capex forecast'!$T$9:$T$223,$AF148,'Capex forecast'!$S$9:$S$223,$AH148,'Capex forecast'!$Q$9:$Q$223,"Repex")</f>
        <v>0</v>
      </c>
      <c r="AP148" s="47">
        <f>SUMIFS('Capex forecast'!K$9:K$223,'Capex forecast'!$T$9:$T$223,$AF148,'Capex forecast'!$S$9:$S$223,$AH148,'Capex forecast'!$Q$9:$Q$223,"Repex")</f>
        <v>0</v>
      </c>
      <c r="AQ148" s="47">
        <f>SUMIFS('Capex forecast'!L$9:L$223,'Capex forecast'!$T$9:$T$223,$AF148,'Capex forecast'!$S$9:$S$223,$AH148,'Capex forecast'!$Q$9:$Q$223,"Repex")</f>
        <v>0</v>
      </c>
      <c r="AR148" s="47">
        <f>SUMIFS('Capex forecast'!M$9:M$223,'Capex forecast'!$T$9:$T$223,$AF148,'Capex forecast'!$S$9:$S$223,$AH148,'Capex forecast'!$Q$9:$Q$223,"Repex")</f>
        <v>0</v>
      </c>
      <c r="AS148" s="47">
        <f>SUMIFS('Capex forecast'!N$9:N$223,'Capex forecast'!$T$9:$T$223,$AF148,'Capex forecast'!$S$9:$S$223,$AH148,'Capex forecast'!$Q$9:$Q$223,"Repex")</f>
        <v>0</v>
      </c>
    </row>
    <row r="149" spans="2:45" ht="15">
      <c r="B149" s="45" t="s">
        <v>130</v>
      </c>
      <c r="C149" s="6" t="str">
        <f>INDEX('Demand forecast'!$M$9:$M$5832,MATCH($B149,'Demand forecast'!$B$9:$B$5832,0))</f>
        <v>No</v>
      </c>
      <c r="D149" s="6" t="str">
        <f>IF(COUNTIF($B$93:B149,$B149) = 1, "LV", IF(COUNTIF($B$93:B149,$B149) = 2, "HV", "ST"))</f>
        <v>LV</v>
      </c>
      <c r="E149" s="6" t="str">
        <f>INDEX('Demand forecast and growth rate'!$E$7:$E$273,MATCH($B149,'Demand forecast and growth rate'!$B$7:$B$273,0))</f>
        <v>Small growth</v>
      </c>
      <c r="F149" s="32">
        <f>SUMIFS('Capex forecast'!E$9:E$223,'Capex forecast'!$T$9:$T$223,'Allocation of site-spec costs'!$B149,'Capex forecast'!$S$9:$S$223,'Allocation of site-spec costs'!$D149,'Capex forecast'!$Q$9:$Q$223,"Customer Connection")</f>
        <v>0</v>
      </c>
      <c r="G149" s="32">
        <f>SUMIFS('Capex forecast'!F$9:F$223,'Capex forecast'!$T$9:$T$223,'Allocation of site-spec costs'!$B149,'Capex forecast'!$S$9:$S$223,'Allocation of site-spec costs'!$D149,'Capex forecast'!$Q$9:$Q$223,"Customer Connection")</f>
        <v>0</v>
      </c>
      <c r="H149" s="32">
        <f>SUMIFS('Capex forecast'!G$9:G$223,'Capex forecast'!$T$9:$T$223,'Allocation of site-spec costs'!$B149,'Capex forecast'!$S$9:$S$223,'Allocation of site-spec costs'!$D149,'Capex forecast'!$Q$9:$Q$223,"Customer Connection")</f>
        <v>0</v>
      </c>
      <c r="I149" s="32">
        <f>SUMIFS('Capex forecast'!H$9:H$223,'Capex forecast'!$T$9:$T$223,'Allocation of site-spec costs'!$B149,'Capex forecast'!$S$9:$S$223,'Allocation of site-spec costs'!$D149,'Capex forecast'!$Q$9:$Q$223,"Customer Connection")</f>
        <v>0</v>
      </c>
      <c r="J149" s="32">
        <f>SUMIFS('Capex forecast'!I$9:I$223,'Capex forecast'!$T$9:$T$223,'Allocation of site-spec costs'!$B149,'Capex forecast'!$S$9:$S$223,'Allocation of site-spec costs'!$D149,'Capex forecast'!$Q$9:$Q$223,"Customer Connection")</f>
        <v>0</v>
      </c>
      <c r="K149" s="32">
        <f>SUMIFS('Capex forecast'!J$9:J$223,'Capex forecast'!$T$9:$T$223,'Allocation of site-spec costs'!$B149,'Capex forecast'!$S$9:$S$223,'Allocation of site-spec costs'!$D149,'Capex forecast'!$Q$9:$Q$223,"Customer Connection")</f>
        <v>0</v>
      </c>
      <c r="L149" s="32">
        <f>SUMIFS('Capex forecast'!K$9:K$223,'Capex forecast'!$T$9:$T$223,'Allocation of site-spec costs'!$B149,'Capex forecast'!$S$9:$S$223,'Allocation of site-spec costs'!$D149,'Capex forecast'!$Q$9:$Q$223,"Customer Connection")</f>
        <v>0</v>
      </c>
      <c r="M149" s="32">
        <f>SUMIFS('Capex forecast'!L$9:L$223,'Capex forecast'!$T$9:$T$223,'Allocation of site-spec costs'!$B149,'Capex forecast'!$S$9:$S$223,'Allocation of site-spec costs'!$D149,'Capex forecast'!$Q$9:$Q$223,"Customer Connection")</f>
        <v>0</v>
      </c>
      <c r="N149" s="32">
        <f>SUMIFS('Capex forecast'!M$9:M$223,'Capex forecast'!$T$9:$T$223,'Allocation of site-spec costs'!$B149,'Capex forecast'!$S$9:$S$223,'Allocation of site-spec costs'!$D149,'Capex forecast'!$Q$9:$Q$223,"Customer Connection")</f>
        <v>0</v>
      </c>
      <c r="O149" s="32">
        <f>SUMIFS('Capex forecast'!N$9:N$223,'Capex forecast'!$T$9:$T$223,'Allocation of site-spec costs'!$B149,'Capex forecast'!$S$9:$S$223,'Allocation of site-spec costs'!$D149,'Capex forecast'!$Q$9:$Q$223,"Customer Connection")</f>
        <v>0</v>
      </c>
      <c r="Q149" s="45" t="s">
        <v>130</v>
      </c>
      <c r="R149" s="6" t="str">
        <f>INDEX('Demand forecast'!$M$9:$M$5832,MATCH($Q149,'Demand forecast'!$B$9:$B$5832,0))</f>
        <v>No</v>
      </c>
      <c r="S149" s="6" t="str">
        <f>IF(COUNTIF($Q$93:Q149,$B149) = 1, "LV", IF(COUNTIF($Q$93:Q149,$B149) = 2, "HV", "ST"))</f>
        <v>LV</v>
      </c>
      <c r="T149" s="6" t="str">
        <f>INDEX('Demand forecast and growth rate'!$E$7:$E$273,MATCH($Q149,'Demand forecast and growth rate'!$B$7:$B$273,0))</f>
        <v>Small growth</v>
      </c>
      <c r="U149" s="32">
        <f>SUMIFS('Capex forecast'!E$9:E$223,'Capex forecast'!$T$9:$T$223,$Q149,'Capex forecast'!$S$9:$S$223,$S149,'Capex forecast'!$Q$9:$Q$223,"Augex")</f>
        <v>0</v>
      </c>
      <c r="V149" s="32">
        <f>SUMIFS('Capex forecast'!F$9:F$223,'Capex forecast'!$T$9:$T$223,$Q149,'Capex forecast'!$S$9:$S$223,$S149,'Capex forecast'!$Q$9:$Q$223,"Augex")</f>
        <v>0</v>
      </c>
      <c r="W149" s="32">
        <f>SUMIFS('Capex forecast'!G$9:G$223,'Capex forecast'!$T$9:$T$223,$Q149,'Capex forecast'!$S$9:$S$223,$S149,'Capex forecast'!$Q$9:$Q$223,"Augex")</f>
        <v>0</v>
      </c>
      <c r="X149" s="32">
        <f>SUMIFS('Capex forecast'!H$9:H$223,'Capex forecast'!$T$9:$T$223,$Q149,'Capex forecast'!$S$9:$S$223,$S149,'Capex forecast'!$Q$9:$Q$223,"Augex")</f>
        <v>0</v>
      </c>
      <c r="Y149" s="32">
        <f>SUMIFS('Capex forecast'!I$9:I$223,'Capex forecast'!$T$9:$T$223,$Q149,'Capex forecast'!$S$9:$S$223,$S149,'Capex forecast'!$Q$9:$Q$223,"Augex")</f>
        <v>0</v>
      </c>
      <c r="Z149" s="32">
        <f>SUMIFS('Capex forecast'!J$9:J$223,'Capex forecast'!$T$9:$T$223,$Q149,'Capex forecast'!$S$9:$S$223,$S149,'Capex forecast'!$Q$9:$Q$223,"Augex")</f>
        <v>0</v>
      </c>
      <c r="AA149" s="32">
        <f>SUMIFS('Capex forecast'!K$9:K$223,'Capex forecast'!$T$9:$T$223,$Q149,'Capex forecast'!$S$9:$S$223,$S149,'Capex forecast'!$Q$9:$Q$223,"Augex")</f>
        <v>0</v>
      </c>
      <c r="AB149" s="32">
        <f>SUMIFS('Capex forecast'!L$9:L$223,'Capex forecast'!$T$9:$T$223,$Q149,'Capex forecast'!$S$9:$S$223,$S149,'Capex forecast'!$Q$9:$Q$223,"Augex")</f>
        <v>0</v>
      </c>
      <c r="AC149" s="32">
        <f>SUMIFS('Capex forecast'!M$9:M$223,'Capex forecast'!$T$9:$T$223,$Q149,'Capex forecast'!$S$9:$S$223,$S149,'Capex forecast'!$Q$9:$Q$223,"Augex")</f>
        <v>0</v>
      </c>
      <c r="AD149" s="32">
        <f>SUMIFS('Capex forecast'!N$9:N$223,'Capex forecast'!$T$9:$T$223,$Q149,'Capex forecast'!$S$9:$S$223,$S149,'Capex forecast'!$Q$9:$Q$223,"Augex")</f>
        <v>0</v>
      </c>
      <c r="AF149" s="45" t="s">
        <v>130</v>
      </c>
      <c r="AG149" s="6" t="str">
        <f>INDEX('Demand forecast'!$M$9:$M$5832,MATCH($Q149,'Demand forecast'!$B$9:$B$5832,0))</f>
        <v>No</v>
      </c>
      <c r="AH149" s="6" t="str">
        <f>IF(COUNTIF($AF$93:AF149,$B149) = 1, "LV", IF(COUNTIF($AF$93:AF149,$B149) = 2, "HV", "ST"))</f>
        <v>LV</v>
      </c>
      <c r="AI149" s="6" t="str">
        <f>INDEX('Demand forecast and growth rate'!$E$7:$E$273,MATCH($Q149,'Demand forecast and growth rate'!$B$7:$B$273,0))</f>
        <v>Small growth</v>
      </c>
      <c r="AJ149" s="47">
        <f>SUMIFS('Capex forecast'!E$9:E$223,'Capex forecast'!$T$9:$T$223,$AF149,'Capex forecast'!$S$9:$S$223,$AH149,'Capex forecast'!$Q$9:$Q$223,"Repex")</f>
        <v>0</v>
      </c>
      <c r="AK149" s="47">
        <f>SUMIFS('Capex forecast'!F$9:F$223,'Capex forecast'!$T$9:$T$223,$AF149,'Capex forecast'!$S$9:$S$223,$AH149,'Capex forecast'!$Q$9:$Q$223,"Repex")</f>
        <v>0</v>
      </c>
      <c r="AL149" s="47">
        <f>SUMIFS('Capex forecast'!G$9:G$223,'Capex forecast'!$T$9:$T$223,$AF149,'Capex forecast'!$S$9:$S$223,$AH149,'Capex forecast'!$Q$9:$Q$223,"Repex")</f>
        <v>0</v>
      </c>
      <c r="AM149" s="47">
        <f>SUMIFS('Capex forecast'!H$9:H$223,'Capex forecast'!$T$9:$T$223,$AF149,'Capex forecast'!$S$9:$S$223,$AH149,'Capex forecast'!$Q$9:$Q$223,"Repex")</f>
        <v>0</v>
      </c>
      <c r="AN149" s="47">
        <f>SUMIFS('Capex forecast'!I$9:I$223,'Capex forecast'!$T$9:$T$223,$AF149,'Capex forecast'!$S$9:$S$223,$AH149,'Capex forecast'!$Q$9:$Q$223,"Repex")</f>
        <v>0</v>
      </c>
      <c r="AO149" s="47">
        <f>SUMIFS('Capex forecast'!J$9:J$223,'Capex forecast'!$T$9:$T$223,$AF149,'Capex forecast'!$S$9:$S$223,$AH149,'Capex forecast'!$Q$9:$Q$223,"Repex")</f>
        <v>0</v>
      </c>
      <c r="AP149" s="47">
        <f>SUMIFS('Capex forecast'!K$9:K$223,'Capex forecast'!$T$9:$T$223,$AF149,'Capex forecast'!$S$9:$S$223,$AH149,'Capex forecast'!$Q$9:$Q$223,"Repex")</f>
        <v>0</v>
      </c>
      <c r="AQ149" s="47">
        <f>SUMIFS('Capex forecast'!L$9:L$223,'Capex forecast'!$T$9:$T$223,$AF149,'Capex forecast'!$S$9:$S$223,$AH149,'Capex forecast'!$Q$9:$Q$223,"Repex")</f>
        <v>0</v>
      </c>
      <c r="AR149" s="47">
        <f>SUMIFS('Capex forecast'!M$9:M$223,'Capex forecast'!$T$9:$T$223,$AF149,'Capex forecast'!$S$9:$S$223,$AH149,'Capex forecast'!$Q$9:$Q$223,"Repex")</f>
        <v>0</v>
      </c>
      <c r="AS149" s="47">
        <f>SUMIFS('Capex forecast'!N$9:N$223,'Capex forecast'!$T$9:$T$223,$AF149,'Capex forecast'!$S$9:$S$223,$AH149,'Capex forecast'!$Q$9:$Q$223,"Repex")</f>
        <v>0</v>
      </c>
    </row>
    <row r="150" spans="2:45" ht="15">
      <c r="B150" s="45" t="s">
        <v>258</v>
      </c>
      <c r="C150" s="6" t="str">
        <f>INDEX('Demand forecast'!$M$9:$M$5832,MATCH($B150,'Demand forecast'!$B$9:$B$5832,0))</f>
        <v>Yes</v>
      </c>
      <c r="D150" s="6" t="str">
        <f>IF(COUNTIF($B$93:B150,$B150) = 1, "LV", IF(COUNTIF($B$93:B150,$B150) = 2, "HV", "ST"))</f>
        <v>LV</v>
      </c>
      <c r="E150" s="6" t="str">
        <f>INDEX('Demand forecast and growth rate'!$E$7:$E$273,MATCH($B150,'Demand forecast and growth rate'!$B$7:$B$273,0))</f>
        <v>Steady/falling</v>
      </c>
      <c r="F150" s="32">
        <f>SUMIFS('Capex forecast'!E$9:E$223,'Capex forecast'!$T$9:$T$223,'Allocation of site-spec costs'!$B150,'Capex forecast'!$S$9:$S$223,'Allocation of site-spec costs'!$D150,'Capex forecast'!$Q$9:$Q$223,"Customer Connection")</f>
        <v>0</v>
      </c>
      <c r="G150" s="32">
        <f>SUMIFS('Capex forecast'!F$9:F$223,'Capex forecast'!$T$9:$T$223,'Allocation of site-spec costs'!$B150,'Capex forecast'!$S$9:$S$223,'Allocation of site-spec costs'!$D150,'Capex forecast'!$Q$9:$Q$223,"Customer Connection")</f>
        <v>0</v>
      </c>
      <c r="H150" s="32">
        <f>SUMIFS('Capex forecast'!G$9:G$223,'Capex forecast'!$T$9:$T$223,'Allocation of site-spec costs'!$B150,'Capex forecast'!$S$9:$S$223,'Allocation of site-spec costs'!$D150,'Capex forecast'!$Q$9:$Q$223,"Customer Connection")</f>
        <v>0</v>
      </c>
      <c r="I150" s="32">
        <f>SUMIFS('Capex forecast'!H$9:H$223,'Capex forecast'!$T$9:$T$223,'Allocation of site-spec costs'!$B150,'Capex forecast'!$S$9:$S$223,'Allocation of site-spec costs'!$D150,'Capex forecast'!$Q$9:$Q$223,"Customer Connection")</f>
        <v>0</v>
      </c>
      <c r="J150" s="32">
        <f>SUMIFS('Capex forecast'!I$9:I$223,'Capex forecast'!$T$9:$T$223,'Allocation of site-spec costs'!$B150,'Capex forecast'!$S$9:$S$223,'Allocation of site-spec costs'!$D150,'Capex forecast'!$Q$9:$Q$223,"Customer Connection")</f>
        <v>0</v>
      </c>
      <c r="K150" s="32">
        <f>SUMIFS('Capex forecast'!J$9:J$223,'Capex forecast'!$T$9:$T$223,'Allocation of site-spec costs'!$B150,'Capex forecast'!$S$9:$S$223,'Allocation of site-spec costs'!$D150,'Capex forecast'!$Q$9:$Q$223,"Customer Connection")</f>
        <v>0</v>
      </c>
      <c r="L150" s="32">
        <f>SUMIFS('Capex forecast'!K$9:K$223,'Capex forecast'!$T$9:$T$223,'Allocation of site-spec costs'!$B150,'Capex forecast'!$S$9:$S$223,'Allocation of site-spec costs'!$D150,'Capex forecast'!$Q$9:$Q$223,"Customer Connection")</f>
        <v>0</v>
      </c>
      <c r="M150" s="32">
        <f>SUMIFS('Capex forecast'!L$9:L$223,'Capex forecast'!$T$9:$T$223,'Allocation of site-spec costs'!$B150,'Capex forecast'!$S$9:$S$223,'Allocation of site-spec costs'!$D150,'Capex forecast'!$Q$9:$Q$223,"Customer Connection")</f>
        <v>0</v>
      </c>
      <c r="N150" s="32">
        <f>SUMIFS('Capex forecast'!M$9:M$223,'Capex forecast'!$T$9:$T$223,'Allocation of site-spec costs'!$B150,'Capex forecast'!$S$9:$S$223,'Allocation of site-spec costs'!$D150,'Capex forecast'!$Q$9:$Q$223,"Customer Connection")</f>
        <v>0</v>
      </c>
      <c r="O150" s="32">
        <f>SUMIFS('Capex forecast'!N$9:N$223,'Capex forecast'!$T$9:$T$223,'Allocation of site-spec costs'!$B150,'Capex forecast'!$S$9:$S$223,'Allocation of site-spec costs'!$D150,'Capex forecast'!$Q$9:$Q$223,"Customer Connection")</f>
        <v>0</v>
      </c>
      <c r="Q150" s="45" t="s">
        <v>258</v>
      </c>
      <c r="R150" s="6" t="str">
        <f>INDEX('Demand forecast'!$M$9:$M$5832,MATCH($Q150,'Demand forecast'!$B$9:$B$5832,0))</f>
        <v>Yes</v>
      </c>
      <c r="S150" s="6" t="str">
        <f>IF(COUNTIF($Q$93:Q150,$B150) = 1, "LV", IF(COUNTIF($Q$93:Q150,$B150) = 2, "HV", "ST"))</f>
        <v>LV</v>
      </c>
      <c r="T150" s="6" t="str">
        <f>INDEX('Demand forecast and growth rate'!$E$7:$E$273,MATCH($Q150,'Demand forecast and growth rate'!$B$7:$B$273,0))</f>
        <v>Steady/falling</v>
      </c>
      <c r="U150" s="32">
        <f>SUMIFS('Capex forecast'!E$9:E$223,'Capex forecast'!$T$9:$T$223,$Q150,'Capex forecast'!$S$9:$S$223,$S150,'Capex forecast'!$Q$9:$Q$223,"Augex")</f>
        <v>0</v>
      </c>
      <c r="V150" s="32">
        <f>SUMIFS('Capex forecast'!F$9:F$223,'Capex forecast'!$T$9:$T$223,$Q150,'Capex forecast'!$S$9:$S$223,$S150,'Capex forecast'!$Q$9:$Q$223,"Augex")</f>
        <v>0</v>
      </c>
      <c r="W150" s="32">
        <f>SUMIFS('Capex forecast'!G$9:G$223,'Capex forecast'!$T$9:$T$223,$Q150,'Capex forecast'!$S$9:$S$223,$S150,'Capex forecast'!$Q$9:$Q$223,"Augex")</f>
        <v>0</v>
      </c>
      <c r="X150" s="32">
        <f>SUMIFS('Capex forecast'!H$9:H$223,'Capex forecast'!$T$9:$T$223,$Q150,'Capex forecast'!$S$9:$S$223,$S150,'Capex forecast'!$Q$9:$Q$223,"Augex")</f>
        <v>0</v>
      </c>
      <c r="Y150" s="32">
        <f>SUMIFS('Capex forecast'!I$9:I$223,'Capex forecast'!$T$9:$T$223,$Q150,'Capex forecast'!$S$9:$S$223,$S150,'Capex forecast'!$Q$9:$Q$223,"Augex")</f>
        <v>0</v>
      </c>
      <c r="Z150" s="32">
        <f>SUMIFS('Capex forecast'!J$9:J$223,'Capex forecast'!$T$9:$T$223,$Q150,'Capex forecast'!$S$9:$S$223,$S150,'Capex forecast'!$Q$9:$Q$223,"Augex")</f>
        <v>0</v>
      </c>
      <c r="AA150" s="32">
        <f>SUMIFS('Capex forecast'!K$9:K$223,'Capex forecast'!$T$9:$T$223,$Q150,'Capex forecast'!$S$9:$S$223,$S150,'Capex forecast'!$Q$9:$Q$223,"Augex")</f>
        <v>0</v>
      </c>
      <c r="AB150" s="32">
        <f>SUMIFS('Capex forecast'!L$9:L$223,'Capex forecast'!$T$9:$T$223,$Q150,'Capex forecast'!$S$9:$S$223,$S150,'Capex forecast'!$Q$9:$Q$223,"Augex")</f>
        <v>0</v>
      </c>
      <c r="AC150" s="32">
        <f>SUMIFS('Capex forecast'!M$9:M$223,'Capex forecast'!$T$9:$T$223,$Q150,'Capex forecast'!$S$9:$S$223,$S150,'Capex forecast'!$Q$9:$Q$223,"Augex")</f>
        <v>0</v>
      </c>
      <c r="AD150" s="32">
        <f>SUMIFS('Capex forecast'!N$9:N$223,'Capex forecast'!$T$9:$T$223,$Q150,'Capex forecast'!$S$9:$S$223,$S150,'Capex forecast'!$Q$9:$Q$223,"Augex")</f>
        <v>0</v>
      </c>
      <c r="AF150" s="45" t="s">
        <v>258</v>
      </c>
      <c r="AG150" s="6" t="str">
        <f>INDEX('Demand forecast'!$M$9:$M$5832,MATCH($Q150,'Demand forecast'!$B$9:$B$5832,0))</f>
        <v>Yes</v>
      </c>
      <c r="AH150" s="6" t="str">
        <f>IF(COUNTIF($AF$93:AF150,$B150) = 1, "LV", IF(COUNTIF($AF$93:AF150,$B150) = 2, "HV", "ST"))</f>
        <v>LV</v>
      </c>
      <c r="AI150" s="6" t="str">
        <f>INDEX('Demand forecast and growth rate'!$E$7:$E$273,MATCH($Q150,'Demand forecast and growth rate'!$B$7:$B$273,0))</f>
        <v>Steady/falling</v>
      </c>
      <c r="AJ150" s="47">
        <f>SUMIFS('Capex forecast'!E$9:E$223,'Capex forecast'!$T$9:$T$223,$AF150,'Capex forecast'!$S$9:$S$223,$AH150,'Capex forecast'!$Q$9:$Q$223,"Repex")</f>
        <v>0</v>
      </c>
      <c r="AK150" s="47">
        <f>SUMIFS('Capex forecast'!F$9:F$223,'Capex forecast'!$T$9:$T$223,$AF150,'Capex forecast'!$S$9:$S$223,$AH150,'Capex forecast'!$Q$9:$Q$223,"Repex")</f>
        <v>0</v>
      </c>
      <c r="AL150" s="47">
        <f>SUMIFS('Capex forecast'!G$9:G$223,'Capex forecast'!$T$9:$T$223,$AF150,'Capex forecast'!$S$9:$S$223,$AH150,'Capex forecast'!$Q$9:$Q$223,"Repex")</f>
        <v>0</v>
      </c>
      <c r="AM150" s="47">
        <f>SUMIFS('Capex forecast'!H$9:H$223,'Capex forecast'!$T$9:$T$223,$AF150,'Capex forecast'!$S$9:$S$223,$AH150,'Capex forecast'!$Q$9:$Q$223,"Repex")</f>
        <v>0</v>
      </c>
      <c r="AN150" s="47">
        <f>SUMIFS('Capex forecast'!I$9:I$223,'Capex forecast'!$T$9:$T$223,$AF150,'Capex forecast'!$S$9:$S$223,$AH150,'Capex forecast'!$Q$9:$Q$223,"Repex")</f>
        <v>0</v>
      </c>
      <c r="AO150" s="47">
        <f>SUMIFS('Capex forecast'!J$9:J$223,'Capex forecast'!$T$9:$T$223,$AF150,'Capex forecast'!$S$9:$S$223,$AH150,'Capex forecast'!$Q$9:$Q$223,"Repex")</f>
        <v>0</v>
      </c>
      <c r="AP150" s="47">
        <f>SUMIFS('Capex forecast'!K$9:K$223,'Capex forecast'!$T$9:$T$223,$AF150,'Capex forecast'!$S$9:$S$223,$AH150,'Capex forecast'!$Q$9:$Q$223,"Repex")</f>
        <v>0</v>
      </c>
      <c r="AQ150" s="47">
        <f>SUMIFS('Capex forecast'!L$9:L$223,'Capex forecast'!$T$9:$T$223,$AF150,'Capex forecast'!$S$9:$S$223,$AH150,'Capex forecast'!$Q$9:$Q$223,"Repex")</f>
        <v>0</v>
      </c>
      <c r="AR150" s="47">
        <f>SUMIFS('Capex forecast'!M$9:M$223,'Capex forecast'!$T$9:$T$223,$AF150,'Capex forecast'!$S$9:$S$223,$AH150,'Capex forecast'!$Q$9:$Q$223,"Repex")</f>
        <v>0</v>
      </c>
      <c r="AS150" s="47">
        <f>SUMIFS('Capex forecast'!N$9:N$223,'Capex forecast'!$T$9:$T$223,$AF150,'Capex forecast'!$S$9:$S$223,$AH150,'Capex forecast'!$Q$9:$Q$223,"Repex")</f>
        <v>0</v>
      </c>
    </row>
    <row r="151" spans="2:45" ht="15">
      <c r="B151" s="45" t="s">
        <v>262</v>
      </c>
      <c r="C151" s="6" t="str">
        <f>INDEX('Demand forecast'!$M$9:$M$5832,MATCH($B151,'Demand forecast'!$B$9:$B$5832,0))</f>
        <v>Yes</v>
      </c>
      <c r="D151" s="6" t="str">
        <f>IF(COUNTIF($B$93:B151,$B151) = 1, "LV", IF(COUNTIF($B$93:B151,$B151) = 2, "HV", "ST"))</f>
        <v>LV</v>
      </c>
      <c r="E151" s="6" t="str">
        <f>INDEX('Demand forecast and growth rate'!$E$7:$E$273,MATCH($B151,'Demand forecast and growth rate'!$B$7:$B$273,0))</f>
        <v>Steady/falling</v>
      </c>
      <c r="F151" s="32">
        <f>SUMIFS('Capex forecast'!E$9:E$223,'Capex forecast'!$T$9:$T$223,'Allocation of site-spec costs'!$B151,'Capex forecast'!$S$9:$S$223,'Allocation of site-spec costs'!$D151,'Capex forecast'!$Q$9:$Q$223,"Customer Connection")</f>
        <v>0</v>
      </c>
      <c r="G151" s="32">
        <f>SUMIFS('Capex forecast'!F$9:F$223,'Capex forecast'!$T$9:$T$223,'Allocation of site-spec costs'!$B151,'Capex forecast'!$S$9:$S$223,'Allocation of site-spec costs'!$D151,'Capex forecast'!$Q$9:$Q$223,"Customer Connection")</f>
        <v>0</v>
      </c>
      <c r="H151" s="32">
        <f>SUMIFS('Capex forecast'!G$9:G$223,'Capex forecast'!$T$9:$T$223,'Allocation of site-spec costs'!$B151,'Capex forecast'!$S$9:$S$223,'Allocation of site-spec costs'!$D151,'Capex forecast'!$Q$9:$Q$223,"Customer Connection")</f>
        <v>0</v>
      </c>
      <c r="I151" s="32">
        <f>SUMIFS('Capex forecast'!H$9:H$223,'Capex forecast'!$T$9:$T$223,'Allocation of site-spec costs'!$B151,'Capex forecast'!$S$9:$S$223,'Allocation of site-spec costs'!$D151,'Capex forecast'!$Q$9:$Q$223,"Customer Connection")</f>
        <v>0</v>
      </c>
      <c r="J151" s="32">
        <f>SUMIFS('Capex forecast'!I$9:I$223,'Capex forecast'!$T$9:$T$223,'Allocation of site-spec costs'!$B151,'Capex forecast'!$S$9:$S$223,'Allocation of site-spec costs'!$D151,'Capex forecast'!$Q$9:$Q$223,"Customer Connection")</f>
        <v>0</v>
      </c>
      <c r="K151" s="32">
        <f>SUMIFS('Capex forecast'!J$9:J$223,'Capex forecast'!$T$9:$T$223,'Allocation of site-spec costs'!$B151,'Capex forecast'!$S$9:$S$223,'Allocation of site-spec costs'!$D151,'Capex forecast'!$Q$9:$Q$223,"Customer Connection")</f>
        <v>0</v>
      </c>
      <c r="L151" s="32">
        <f>SUMIFS('Capex forecast'!K$9:K$223,'Capex forecast'!$T$9:$T$223,'Allocation of site-spec costs'!$B151,'Capex forecast'!$S$9:$S$223,'Allocation of site-spec costs'!$D151,'Capex forecast'!$Q$9:$Q$223,"Customer Connection")</f>
        <v>0</v>
      </c>
      <c r="M151" s="32">
        <f>SUMIFS('Capex forecast'!L$9:L$223,'Capex forecast'!$T$9:$T$223,'Allocation of site-spec costs'!$B151,'Capex forecast'!$S$9:$S$223,'Allocation of site-spec costs'!$D151,'Capex forecast'!$Q$9:$Q$223,"Customer Connection")</f>
        <v>0</v>
      </c>
      <c r="N151" s="32">
        <f>SUMIFS('Capex forecast'!M$9:M$223,'Capex forecast'!$T$9:$T$223,'Allocation of site-spec costs'!$B151,'Capex forecast'!$S$9:$S$223,'Allocation of site-spec costs'!$D151,'Capex forecast'!$Q$9:$Q$223,"Customer Connection")</f>
        <v>0</v>
      </c>
      <c r="O151" s="32">
        <f>SUMIFS('Capex forecast'!N$9:N$223,'Capex forecast'!$T$9:$T$223,'Allocation of site-spec costs'!$B151,'Capex forecast'!$S$9:$S$223,'Allocation of site-spec costs'!$D151,'Capex forecast'!$Q$9:$Q$223,"Customer Connection")</f>
        <v>0</v>
      </c>
      <c r="Q151" s="45" t="s">
        <v>262</v>
      </c>
      <c r="R151" s="6" t="str">
        <f>INDEX('Demand forecast'!$M$9:$M$5832,MATCH($Q151,'Demand forecast'!$B$9:$B$5832,0))</f>
        <v>Yes</v>
      </c>
      <c r="S151" s="6" t="str">
        <f>IF(COUNTIF($Q$93:Q151,$B151) = 1, "LV", IF(COUNTIF($Q$93:Q151,$B151) = 2, "HV", "ST"))</f>
        <v>LV</v>
      </c>
      <c r="T151" s="6" t="str">
        <f>INDEX('Demand forecast and growth rate'!$E$7:$E$273,MATCH($Q151,'Demand forecast and growth rate'!$B$7:$B$273,0))</f>
        <v>Steady/falling</v>
      </c>
      <c r="U151" s="32">
        <f>SUMIFS('Capex forecast'!E$9:E$223,'Capex forecast'!$T$9:$T$223,$Q151,'Capex forecast'!$S$9:$S$223,$S151,'Capex forecast'!$Q$9:$Q$223,"Augex")</f>
        <v>0</v>
      </c>
      <c r="V151" s="32">
        <f>SUMIFS('Capex forecast'!F$9:F$223,'Capex forecast'!$T$9:$T$223,$Q151,'Capex forecast'!$S$9:$S$223,$S151,'Capex forecast'!$Q$9:$Q$223,"Augex")</f>
        <v>0</v>
      </c>
      <c r="W151" s="32">
        <f>SUMIFS('Capex forecast'!G$9:G$223,'Capex forecast'!$T$9:$T$223,$Q151,'Capex forecast'!$S$9:$S$223,$S151,'Capex forecast'!$Q$9:$Q$223,"Augex")</f>
        <v>0</v>
      </c>
      <c r="X151" s="32">
        <f>SUMIFS('Capex forecast'!H$9:H$223,'Capex forecast'!$T$9:$T$223,$Q151,'Capex forecast'!$S$9:$S$223,$S151,'Capex forecast'!$Q$9:$Q$223,"Augex")</f>
        <v>0</v>
      </c>
      <c r="Y151" s="32">
        <f>SUMIFS('Capex forecast'!I$9:I$223,'Capex forecast'!$T$9:$T$223,$Q151,'Capex forecast'!$S$9:$S$223,$S151,'Capex forecast'!$Q$9:$Q$223,"Augex")</f>
        <v>0</v>
      </c>
      <c r="Z151" s="32">
        <f>SUMIFS('Capex forecast'!J$9:J$223,'Capex forecast'!$T$9:$T$223,$Q151,'Capex forecast'!$S$9:$S$223,$S151,'Capex forecast'!$Q$9:$Q$223,"Augex")</f>
        <v>0</v>
      </c>
      <c r="AA151" s="32">
        <f>SUMIFS('Capex forecast'!K$9:K$223,'Capex forecast'!$T$9:$T$223,$Q151,'Capex forecast'!$S$9:$S$223,$S151,'Capex forecast'!$Q$9:$Q$223,"Augex")</f>
        <v>0</v>
      </c>
      <c r="AB151" s="32">
        <f>SUMIFS('Capex forecast'!L$9:L$223,'Capex forecast'!$T$9:$T$223,$Q151,'Capex forecast'!$S$9:$S$223,$S151,'Capex forecast'!$Q$9:$Q$223,"Augex")</f>
        <v>0</v>
      </c>
      <c r="AC151" s="32">
        <f>SUMIFS('Capex forecast'!M$9:M$223,'Capex forecast'!$T$9:$T$223,$Q151,'Capex forecast'!$S$9:$S$223,$S151,'Capex forecast'!$Q$9:$Q$223,"Augex")</f>
        <v>0</v>
      </c>
      <c r="AD151" s="32">
        <f>SUMIFS('Capex forecast'!N$9:N$223,'Capex forecast'!$T$9:$T$223,$Q151,'Capex forecast'!$S$9:$S$223,$S151,'Capex forecast'!$Q$9:$Q$223,"Augex")</f>
        <v>0</v>
      </c>
      <c r="AF151" s="45" t="s">
        <v>262</v>
      </c>
      <c r="AG151" s="6" t="str">
        <f>INDEX('Demand forecast'!$M$9:$M$5832,MATCH($Q151,'Demand forecast'!$B$9:$B$5832,0))</f>
        <v>Yes</v>
      </c>
      <c r="AH151" s="6" t="str">
        <f>IF(COUNTIF($AF$93:AF151,$B151) = 1, "LV", IF(COUNTIF($AF$93:AF151,$B151) = 2, "HV", "ST"))</f>
        <v>LV</v>
      </c>
      <c r="AI151" s="6" t="str">
        <f>INDEX('Demand forecast and growth rate'!$E$7:$E$273,MATCH($Q151,'Demand forecast and growth rate'!$B$7:$B$273,0))</f>
        <v>Steady/falling</v>
      </c>
      <c r="AJ151" s="47">
        <f>SUMIFS('Capex forecast'!E$9:E$223,'Capex forecast'!$T$9:$T$223,$AF151,'Capex forecast'!$S$9:$S$223,$AH151,'Capex forecast'!$Q$9:$Q$223,"Repex")</f>
        <v>0</v>
      </c>
      <c r="AK151" s="47">
        <f>SUMIFS('Capex forecast'!F$9:F$223,'Capex forecast'!$T$9:$T$223,$AF151,'Capex forecast'!$S$9:$S$223,$AH151,'Capex forecast'!$Q$9:$Q$223,"Repex")</f>
        <v>0</v>
      </c>
      <c r="AL151" s="47">
        <f>SUMIFS('Capex forecast'!G$9:G$223,'Capex forecast'!$T$9:$T$223,$AF151,'Capex forecast'!$S$9:$S$223,$AH151,'Capex forecast'!$Q$9:$Q$223,"Repex")</f>
        <v>0</v>
      </c>
      <c r="AM151" s="47">
        <f>SUMIFS('Capex forecast'!H$9:H$223,'Capex forecast'!$T$9:$T$223,$AF151,'Capex forecast'!$S$9:$S$223,$AH151,'Capex forecast'!$Q$9:$Q$223,"Repex")</f>
        <v>0</v>
      </c>
      <c r="AN151" s="47">
        <f>SUMIFS('Capex forecast'!I$9:I$223,'Capex forecast'!$T$9:$T$223,$AF151,'Capex forecast'!$S$9:$S$223,$AH151,'Capex forecast'!$Q$9:$Q$223,"Repex")</f>
        <v>0</v>
      </c>
      <c r="AO151" s="47">
        <f>SUMIFS('Capex forecast'!J$9:J$223,'Capex forecast'!$T$9:$T$223,$AF151,'Capex forecast'!$S$9:$S$223,$AH151,'Capex forecast'!$Q$9:$Q$223,"Repex")</f>
        <v>0</v>
      </c>
      <c r="AP151" s="47">
        <f>SUMIFS('Capex forecast'!K$9:K$223,'Capex forecast'!$T$9:$T$223,$AF151,'Capex forecast'!$S$9:$S$223,$AH151,'Capex forecast'!$Q$9:$Q$223,"Repex")</f>
        <v>0</v>
      </c>
      <c r="AQ151" s="47">
        <f>SUMIFS('Capex forecast'!L$9:L$223,'Capex forecast'!$T$9:$T$223,$AF151,'Capex forecast'!$S$9:$S$223,$AH151,'Capex forecast'!$Q$9:$Q$223,"Repex")</f>
        <v>0</v>
      </c>
      <c r="AR151" s="47">
        <f>SUMIFS('Capex forecast'!M$9:M$223,'Capex forecast'!$T$9:$T$223,$AF151,'Capex forecast'!$S$9:$S$223,$AH151,'Capex forecast'!$Q$9:$Q$223,"Repex")</f>
        <v>0</v>
      </c>
      <c r="AS151" s="47">
        <f>SUMIFS('Capex forecast'!N$9:N$223,'Capex forecast'!$T$9:$T$223,$AF151,'Capex forecast'!$S$9:$S$223,$AH151,'Capex forecast'!$Q$9:$Q$223,"Repex")</f>
        <v>0</v>
      </c>
    </row>
    <row r="152" spans="2:45" ht="15">
      <c r="B152" s="45" t="s">
        <v>30</v>
      </c>
      <c r="C152" s="6" t="str">
        <f>INDEX('Demand forecast'!$M$9:$M$5832,MATCH($B152,'Demand forecast'!$B$9:$B$5832,0))</f>
        <v>No</v>
      </c>
      <c r="D152" s="6" t="str">
        <f>IF(COUNTIF($B$93:B152,$B152) = 1, "LV", IF(COUNTIF($B$93:B152,$B152) = 2, "HV", "ST"))</f>
        <v>LV</v>
      </c>
      <c r="E152" s="6" t="str">
        <f>INDEX('Demand forecast and growth rate'!$E$7:$E$273,MATCH($B152,'Demand forecast and growth rate'!$B$7:$B$273,0))</f>
        <v>Steady/falling</v>
      </c>
      <c r="F152" s="32">
        <f>SUMIFS('Capex forecast'!E$9:E$223,'Capex forecast'!$T$9:$T$223,'Allocation of site-spec costs'!$B152,'Capex forecast'!$S$9:$S$223,'Allocation of site-spec costs'!$D152,'Capex forecast'!$Q$9:$Q$223,"Customer Connection")</f>
        <v>0</v>
      </c>
      <c r="G152" s="32">
        <f>SUMIFS('Capex forecast'!F$9:F$223,'Capex forecast'!$T$9:$T$223,'Allocation of site-spec costs'!$B152,'Capex forecast'!$S$9:$S$223,'Allocation of site-spec costs'!$D152,'Capex forecast'!$Q$9:$Q$223,"Customer Connection")</f>
        <v>0</v>
      </c>
      <c r="H152" s="32">
        <f>SUMIFS('Capex forecast'!G$9:G$223,'Capex forecast'!$T$9:$T$223,'Allocation of site-spec costs'!$B152,'Capex forecast'!$S$9:$S$223,'Allocation of site-spec costs'!$D152,'Capex forecast'!$Q$9:$Q$223,"Customer Connection")</f>
        <v>0</v>
      </c>
      <c r="I152" s="32">
        <f>SUMIFS('Capex forecast'!H$9:H$223,'Capex forecast'!$T$9:$T$223,'Allocation of site-spec costs'!$B152,'Capex forecast'!$S$9:$S$223,'Allocation of site-spec costs'!$D152,'Capex forecast'!$Q$9:$Q$223,"Customer Connection")</f>
        <v>0</v>
      </c>
      <c r="J152" s="32">
        <f>SUMIFS('Capex forecast'!I$9:I$223,'Capex forecast'!$T$9:$T$223,'Allocation of site-spec costs'!$B152,'Capex forecast'!$S$9:$S$223,'Allocation of site-spec costs'!$D152,'Capex forecast'!$Q$9:$Q$223,"Customer Connection")</f>
        <v>0</v>
      </c>
      <c r="K152" s="32">
        <f>SUMIFS('Capex forecast'!J$9:J$223,'Capex forecast'!$T$9:$T$223,'Allocation of site-spec costs'!$B152,'Capex forecast'!$S$9:$S$223,'Allocation of site-spec costs'!$D152,'Capex forecast'!$Q$9:$Q$223,"Customer Connection")</f>
        <v>0</v>
      </c>
      <c r="L152" s="32">
        <f>SUMIFS('Capex forecast'!K$9:K$223,'Capex forecast'!$T$9:$T$223,'Allocation of site-spec costs'!$B152,'Capex forecast'!$S$9:$S$223,'Allocation of site-spec costs'!$D152,'Capex forecast'!$Q$9:$Q$223,"Customer Connection")</f>
        <v>0</v>
      </c>
      <c r="M152" s="32">
        <f>SUMIFS('Capex forecast'!L$9:L$223,'Capex forecast'!$T$9:$T$223,'Allocation of site-spec costs'!$B152,'Capex forecast'!$S$9:$S$223,'Allocation of site-spec costs'!$D152,'Capex forecast'!$Q$9:$Q$223,"Customer Connection")</f>
        <v>0</v>
      </c>
      <c r="N152" s="32">
        <f>SUMIFS('Capex forecast'!M$9:M$223,'Capex forecast'!$T$9:$T$223,'Allocation of site-spec costs'!$B152,'Capex forecast'!$S$9:$S$223,'Allocation of site-spec costs'!$D152,'Capex forecast'!$Q$9:$Q$223,"Customer Connection")</f>
        <v>0</v>
      </c>
      <c r="O152" s="32">
        <f>SUMIFS('Capex forecast'!N$9:N$223,'Capex forecast'!$T$9:$T$223,'Allocation of site-spec costs'!$B152,'Capex forecast'!$S$9:$S$223,'Allocation of site-spec costs'!$D152,'Capex forecast'!$Q$9:$Q$223,"Customer Connection")</f>
        <v>0</v>
      </c>
      <c r="Q152" s="45" t="s">
        <v>30</v>
      </c>
      <c r="R152" s="6" t="str">
        <f>INDEX('Demand forecast'!$M$9:$M$5832,MATCH($Q152,'Demand forecast'!$B$9:$B$5832,0))</f>
        <v>No</v>
      </c>
      <c r="S152" s="6" t="str">
        <f>IF(COUNTIF($Q$93:Q152,$B152) = 1, "LV", IF(COUNTIF($Q$93:Q152,$B152) = 2, "HV", "ST"))</f>
        <v>LV</v>
      </c>
      <c r="T152" s="6" t="str">
        <f>INDEX('Demand forecast and growth rate'!$E$7:$E$273,MATCH($Q152,'Demand forecast and growth rate'!$B$7:$B$273,0))</f>
        <v>Steady/falling</v>
      </c>
      <c r="U152" s="32">
        <f>SUMIFS('Capex forecast'!E$9:E$223,'Capex forecast'!$T$9:$T$223,$Q152,'Capex forecast'!$S$9:$S$223,$S152,'Capex forecast'!$Q$9:$Q$223,"Augex")</f>
        <v>0</v>
      </c>
      <c r="V152" s="32">
        <f>SUMIFS('Capex forecast'!F$9:F$223,'Capex forecast'!$T$9:$T$223,$Q152,'Capex forecast'!$S$9:$S$223,$S152,'Capex forecast'!$Q$9:$Q$223,"Augex")</f>
        <v>0</v>
      </c>
      <c r="W152" s="32">
        <f>SUMIFS('Capex forecast'!G$9:G$223,'Capex forecast'!$T$9:$T$223,$Q152,'Capex forecast'!$S$9:$S$223,$S152,'Capex forecast'!$Q$9:$Q$223,"Augex")</f>
        <v>0</v>
      </c>
      <c r="X152" s="32">
        <f>SUMIFS('Capex forecast'!H$9:H$223,'Capex forecast'!$T$9:$T$223,$Q152,'Capex forecast'!$S$9:$S$223,$S152,'Capex forecast'!$Q$9:$Q$223,"Augex")</f>
        <v>0</v>
      </c>
      <c r="Y152" s="32">
        <f>SUMIFS('Capex forecast'!I$9:I$223,'Capex forecast'!$T$9:$T$223,$Q152,'Capex forecast'!$S$9:$S$223,$S152,'Capex forecast'!$Q$9:$Q$223,"Augex")</f>
        <v>0</v>
      </c>
      <c r="Z152" s="32">
        <f>SUMIFS('Capex forecast'!J$9:J$223,'Capex forecast'!$T$9:$T$223,$Q152,'Capex forecast'!$S$9:$S$223,$S152,'Capex forecast'!$Q$9:$Q$223,"Augex")</f>
        <v>0</v>
      </c>
      <c r="AA152" s="32">
        <f>SUMIFS('Capex forecast'!K$9:K$223,'Capex forecast'!$T$9:$T$223,$Q152,'Capex forecast'!$S$9:$S$223,$S152,'Capex forecast'!$Q$9:$Q$223,"Augex")</f>
        <v>0</v>
      </c>
      <c r="AB152" s="32">
        <f>SUMIFS('Capex forecast'!L$9:L$223,'Capex forecast'!$T$9:$T$223,$Q152,'Capex forecast'!$S$9:$S$223,$S152,'Capex forecast'!$Q$9:$Q$223,"Augex")</f>
        <v>0</v>
      </c>
      <c r="AC152" s="32">
        <f>SUMIFS('Capex forecast'!M$9:M$223,'Capex forecast'!$T$9:$T$223,$Q152,'Capex forecast'!$S$9:$S$223,$S152,'Capex forecast'!$Q$9:$Q$223,"Augex")</f>
        <v>0</v>
      </c>
      <c r="AD152" s="32">
        <f>SUMIFS('Capex forecast'!N$9:N$223,'Capex forecast'!$T$9:$T$223,$Q152,'Capex forecast'!$S$9:$S$223,$S152,'Capex forecast'!$Q$9:$Q$223,"Augex")</f>
        <v>0</v>
      </c>
      <c r="AF152" s="45" t="s">
        <v>30</v>
      </c>
      <c r="AG152" s="6" t="str">
        <f>INDEX('Demand forecast'!$M$9:$M$5832,MATCH($Q152,'Demand forecast'!$B$9:$B$5832,0))</f>
        <v>No</v>
      </c>
      <c r="AH152" s="6" t="str">
        <f>IF(COUNTIF($AF$93:AF152,$B152) = 1, "LV", IF(COUNTIF($AF$93:AF152,$B152) = 2, "HV", "ST"))</f>
        <v>LV</v>
      </c>
      <c r="AI152" s="6" t="str">
        <f>INDEX('Demand forecast and growth rate'!$E$7:$E$273,MATCH($Q152,'Demand forecast and growth rate'!$B$7:$B$273,0))</f>
        <v>Steady/falling</v>
      </c>
      <c r="AJ152" s="47">
        <f>SUMIFS('Capex forecast'!E$9:E$223,'Capex forecast'!$T$9:$T$223,$AF152,'Capex forecast'!$S$9:$S$223,$AH152,'Capex forecast'!$Q$9:$Q$223,"Repex")</f>
        <v>0</v>
      </c>
      <c r="AK152" s="47">
        <f>SUMIFS('Capex forecast'!F$9:F$223,'Capex forecast'!$T$9:$T$223,$AF152,'Capex forecast'!$S$9:$S$223,$AH152,'Capex forecast'!$Q$9:$Q$223,"Repex")</f>
        <v>0</v>
      </c>
      <c r="AL152" s="47">
        <f>SUMIFS('Capex forecast'!G$9:G$223,'Capex forecast'!$T$9:$T$223,$AF152,'Capex forecast'!$S$9:$S$223,$AH152,'Capex forecast'!$Q$9:$Q$223,"Repex")</f>
        <v>0</v>
      </c>
      <c r="AM152" s="47">
        <f>SUMIFS('Capex forecast'!H$9:H$223,'Capex forecast'!$T$9:$T$223,$AF152,'Capex forecast'!$S$9:$S$223,$AH152,'Capex forecast'!$Q$9:$Q$223,"Repex")</f>
        <v>0</v>
      </c>
      <c r="AN152" s="47">
        <f>SUMIFS('Capex forecast'!I$9:I$223,'Capex forecast'!$T$9:$T$223,$AF152,'Capex forecast'!$S$9:$S$223,$AH152,'Capex forecast'!$Q$9:$Q$223,"Repex")</f>
        <v>0</v>
      </c>
      <c r="AO152" s="47">
        <f>SUMIFS('Capex forecast'!J$9:J$223,'Capex forecast'!$T$9:$T$223,$AF152,'Capex forecast'!$S$9:$S$223,$AH152,'Capex forecast'!$Q$9:$Q$223,"Repex")</f>
        <v>0</v>
      </c>
      <c r="AP152" s="47">
        <f>SUMIFS('Capex forecast'!K$9:K$223,'Capex forecast'!$T$9:$T$223,$AF152,'Capex forecast'!$S$9:$S$223,$AH152,'Capex forecast'!$Q$9:$Q$223,"Repex")</f>
        <v>0</v>
      </c>
      <c r="AQ152" s="47">
        <f>SUMIFS('Capex forecast'!L$9:L$223,'Capex forecast'!$T$9:$T$223,$AF152,'Capex forecast'!$S$9:$S$223,$AH152,'Capex forecast'!$Q$9:$Q$223,"Repex")</f>
        <v>0</v>
      </c>
      <c r="AR152" s="47">
        <f>SUMIFS('Capex forecast'!M$9:M$223,'Capex forecast'!$T$9:$T$223,$AF152,'Capex forecast'!$S$9:$S$223,$AH152,'Capex forecast'!$Q$9:$Q$223,"Repex")</f>
        <v>0</v>
      </c>
      <c r="AS152" s="47">
        <f>SUMIFS('Capex forecast'!N$9:N$223,'Capex forecast'!$T$9:$T$223,$AF152,'Capex forecast'!$S$9:$S$223,$AH152,'Capex forecast'!$Q$9:$Q$223,"Repex")</f>
        <v>0</v>
      </c>
    </row>
    <row r="153" spans="2:45" ht="15">
      <c r="B153" s="45" t="s">
        <v>35</v>
      </c>
      <c r="C153" s="6" t="str">
        <f>INDEX('Demand forecast'!$M$9:$M$5832,MATCH($B153,'Demand forecast'!$B$9:$B$5832,0))</f>
        <v>No</v>
      </c>
      <c r="D153" s="6" t="str">
        <f>IF(COUNTIF($B$93:B153,$B153) = 1, "LV", IF(COUNTIF($B$93:B153,$B153) = 2, "HV", "ST"))</f>
        <v>LV</v>
      </c>
      <c r="E153" s="6" t="str">
        <f>INDEX('Demand forecast and growth rate'!$E$7:$E$273,MATCH($B153,'Demand forecast and growth rate'!$B$7:$B$273,0))</f>
        <v>Small growth</v>
      </c>
      <c r="F153" s="32">
        <f>SUMIFS('Capex forecast'!E$9:E$223,'Capex forecast'!$T$9:$T$223,'Allocation of site-spec costs'!$B153,'Capex forecast'!$S$9:$S$223,'Allocation of site-spec costs'!$D153,'Capex forecast'!$Q$9:$Q$223,"Customer Connection")</f>
        <v>0</v>
      </c>
      <c r="G153" s="32">
        <f>SUMIFS('Capex forecast'!F$9:F$223,'Capex forecast'!$T$9:$T$223,'Allocation of site-spec costs'!$B153,'Capex forecast'!$S$9:$S$223,'Allocation of site-spec costs'!$D153,'Capex forecast'!$Q$9:$Q$223,"Customer Connection")</f>
        <v>0</v>
      </c>
      <c r="H153" s="32">
        <f>SUMIFS('Capex forecast'!G$9:G$223,'Capex forecast'!$T$9:$T$223,'Allocation of site-spec costs'!$B153,'Capex forecast'!$S$9:$S$223,'Allocation of site-spec costs'!$D153,'Capex forecast'!$Q$9:$Q$223,"Customer Connection")</f>
        <v>0</v>
      </c>
      <c r="I153" s="32">
        <f>SUMIFS('Capex forecast'!H$9:H$223,'Capex forecast'!$T$9:$T$223,'Allocation of site-spec costs'!$B153,'Capex forecast'!$S$9:$S$223,'Allocation of site-spec costs'!$D153,'Capex forecast'!$Q$9:$Q$223,"Customer Connection")</f>
        <v>0</v>
      </c>
      <c r="J153" s="32">
        <f>SUMIFS('Capex forecast'!I$9:I$223,'Capex forecast'!$T$9:$T$223,'Allocation of site-spec costs'!$B153,'Capex forecast'!$S$9:$S$223,'Allocation of site-spec costs'!$D153,'Capex forecast'!$Q$9:$Q$223,"Customer Connection")</f>
        <v>0</v>
      </c>
      <c r="K153" s="32">
        <f>SUMIFS('Capex forecast'!J$9:J$223,'Capex forecast'!$T$9:$T$223,'Allocation of site-spec costs'!$B153,'Capex forecast'!$S$9:$S$223,'Allocation of site-spec costs'!$D153,'Capex forecast'!$Q$9:$Q$223,"Customer Connection")</f>
        <v>0</v>
      </c>
      <c r="L153" s="32">
        <f>SUMIFS('Capex forecast'!K$9:K$223,'Capex forecast'!$T$9:$T$223,'Allocation of site-spec costs'!$B153,'Capex forecast'!$S$9:$S$223,'Allocation of site-spec costs'!$D153,'Capex forecast'!$Q$9:$Q$223,"Customer Connection")</f>
        <v>0</v>
      </c>
      <c r="M153" s="32">
        <f>SUMIFS('Capex forecast'!L$9:L$223,'Capex forecast'!$T$9:$T$223,'Allocation of site-spec costs'!$B153,'Capex forecast'!$S$9:$S$223,'Allocation of site-spec costs'!$D153,'Capex forecast'!$Q$9:$Q$223,"Customer Connection")</f>
        <v>0</v>
      </c>
      <c r="N153" s="32">
        <f>SUMIFS('Capex forecast'!M$9:M$223,'Capex forecast'!$T$9:$T$223,'Allocation of site-spec costs'!$B153,'Capex forecast'!$S$9:$S$223,'Allocation of site-spec costs'!$D153,'Capex forecast'!$Q$9:$Q$223,"Customer Connection")</f>
        <v>0</v>
      </c>
      <c r="O153" s="32">
        <f>SUMIFS('Capex forecast'!N$9:N$223,'Capex forecast'!$T$9:$T$223,'Allocation of site-spec costs'!$B153,'Capex forecast'!$S$9:$S$223,'Allocation of site-spec costs'!$D153,'Capex forecast'!$Q$9:$Q$223,"Customer Connection")</f>
        <v>0</v>
      </c>
      <c r="Q153" s="45" t="s">
        <v>35</v>
      </c>
      <c r="R153" s="6" t="str">
        <f>INDEX('Demand forecast'!$M$9:$M$5832,MATCH($Q153,'Demand forecast'!$B$9:$B$5832,0))</f>
        <v>No</v>
      </c>
      <c r="S153" s="6" t="str">
        <f>IF(COUNTIF($Q$93:Q153,$B153) = 1, "LV", IF(COUNTIF($Q$93:Q153,$B153) = 2, "HV", "ST"))</f>
        <v>LV</v>
      </c>
      <c r="T153" s="6" t="str">
        <f>INDEX('Demand forecast and growth rate'!$E$7:$E$273,MATCH($Q153,'Demand forecast and growth rate'!$B$7:$B$273,0))</f>
        <v>Small growth</v>
      </c>
      <c r="U153" s="32">
        <f>SUMIFS('Capex forecast'!E$9:E$223,'Capex forecast'!$T$9:$T$223,$Q153,'Capex forecast'!$S$9:$S$223,$S153,'Capex forecast'!$Q$9:$Q$223,"Augex")</f>
        <v>0</v>
      </c>
      <c r="V153" s="32">
        <f>SUMIFS('Capex forecast'!F$9:F$223,'Capex forecast'!$T$9:$T$223,$Q153,'Capex forecast'!$S$9:$S$223,$S153,'Capex forecast'!$Q$9:$Q$223,"Augex")</f>
        <v>0</v>
      </c>
      <c r="W153" s="32">
        <f>SUMIFS('Capex forecast'!G$9:G$223,'Capex forecast'!$T$9:$T$223,$Q153,'Capex forecast'!$S$9:$S$223,$S153,'Capex forecast'!$Q$9:$Q$223,"Augex")</f>
        <v>0</v>
      </c>
      <c r="X153" s="32">
        <f>SUMIFS('Capex forecast'!H$9:H$223,'Capex forecast'!$T$9:$T$223,$Q153,'Capex forecast'!$S$9:$S$223,$S153,'Capex forecast'!$Q$9:$Q$223,"Augex")</f>
        <v>0</v>
      </c>
      <c r="Y153" s="32">
        <f>SUMIFS('Capex forecast'!I$9:I$223,'Capex forecast'!$T$9:$T$223,$Q153,'Capex forecast'!$S$9:$S$223,$S153,'Capex forecast'!$Q$9:$Q$223,"Augex")</f>
        <v>0</v>
      </c>
      <c r="Z153" s="32">
        <f>SUMIFS('Capex forecast'!J$9:J$223,'Capex forecast'!$T$9:$T$223,$Q153,'Capex forecast'!$S$9:$S$223,$S153,'Capex forecast'!$Q$9:$Q$223,"Augex")</f>
        <v>0</v>
      </c>
      <c r="AA153" s="32">
        <f>SUMIFS('Capex forecast'!K$9:K$223,'Capex forecast'!$T$9:$T$223,$Q153,'Capex forecast'!$S$9:$S$223,$S153,'Capex forecast'!$Q$9:$Q$223,"Augex")</f>
        <v>0</v>
      </c>
      <c r="AB153" s="32">
        <f>SUMIFS('Capex forecast'!L$9:L$223,'Capex forecast'!$T$9:$T$223,$Q153,'Capex forecast'!$S$9:$S$223,$S153,'Capex forecast'!$Q$9:$Q$223,"Augex")</f>
        <v>0</v>
      </c>
      <c r="AC153" s="32">
        <f>SUMIFS('Capex forecast'!M$9:M$223,'Capex forecast'!$T$9:$T$223,$Q153,'Capex forecast'!$S$9:$S$223,$S153,'Capex forecast'!$Q$9:$Q$223,"Augex")</f>
        <v>0</v>
      </c>
      <c r="AD153" s="32">
        <f>SUMIFS('Capex forecast'!N$9:N$223,'Capex forecast'!$T$9:$T$223,$Q153,'Capex forecast'!$S$9:$S$223,$S153,'Capex forecast'!$Q$9:$Q$223,"Augex")</f>
        <v>0</v>
      </c>
      <c r="AF153" s="45" t="s">
        <v>35</v>
      </c>
      <c r="AG153" s="6" t="str">
        <f>INDEX('Demand forecast'!$M$9:$M$5832,MATCH($Q153,'Demand forecast'!$B$9:$B$5832,0))</f>
        <v>No</v>
      </c>
      <c r="AH153" s="6" t="str">
        <f>IF(COUNTIF($AF$93:AF153,$B153) = 1, "LV", IF(COUNTIF($AF$93:AF153,$B153) = 2, "HV", "ST"))</f>
        <v>LV</v>
      </c>
      <c r="AI153" s="6" t="str">
        <f>INDEX('Demand forecast and growth rate'!$E$7:$E$273,MATCH($Q153,'Demand forecast and growth rate'!$B$7:$B$273,0))</f>
        <v>Small growth</v>
      </c>
      <c r="AJ153" s="47">
        <f>SUMIFS('Capex forecast'!E$9:E$223,'Capex forecast'!$T$9:$T$223,$AF153,'Capex forecast'!$S$9:$S$223,$AH153,'Capex forecast'!$Q$9:$Q$223,"Repex")</f>
        <v>0</v>
      </c>
      <c r="AK153" s="47">
        <f>SUMIFS('Capex forecast'!F$9:F$223,'Capex forecast'!$T$9:$T$223,$AF153,'Capex forecast'!$S$9:$S$223,$AH153,'Capex forecast'!$Q$9:$Q$223,"Repex")</f>
        <v>0</v>
      </c>
      <c r="AL153" s="47">
        <f>SUMIFS('Capex forecast'!G$9:G$223,'Capex forecast'!$T$9:$T$223,$AF153,'Capex forecast'!$S$9:$S$223,$AH153,'Capex forecast'!$Q$9:$Q$223,"Repex")</f>
        <v>0</v>
      </c>
      <c r="AM153" s="47">
        <f>SUMIFS('Capex forecast'!H$9:H$223,'Capex forecast'!$T$9:$T$223,$AF153,'Capex forecast'!$S$9:$S$223,$AH153,'Capex forecast'!$Q$9:$Q$223,"Repex")</f>
        <v>0</v>
      </c>
      <c r="AN153" s="47">
        <f>SUMIFS('Capex forecast'!I$9:I$223,'Capex forecast'!$T$9:$T$223,$AF153,'Capex forecast'!$S$9:$S$223,$AH153,'Capex forecast'!$Q$9:$Q$223,"Repex")</f>
        <v>0</v>
      </c>
      <c r="AO153" s="47">
        <f>SUMIFS('Capex forecast'!J$9:J$223,'Capex forecast'!$T$9:$T$223,$AF153,'Capex forecast'!$S$9:$S$223,$AH153,'Capex forecast'!$Q$9:$Q$223,"Repex")</f>
        <v>0</v>
      </c>
      <c r="AP153" s="47">
        <f>SUMIFS('Capex forecast'!K$9:K$223,'Capex forecast'!$T$9:$T$223,$AF153,'Capex forecast'!$S$9:$S$223,$AH153,'Capex forecast'!$Q$9:$Q$223,"Repex")</f>
        <v>0</v>
      </c>
      <c r="AQ153" s="47">
        <f>SUMIFS('Capex forecast'!L$9:L$223,'Capex forecast'!$T$9:$T$223,$AF153,'Capex forecast'!$S$9:$S$223,$AH153,'Capex forecast'!$Q$9:$Q$223,"Repex")</f>
        <v>0</v>
      </c>
      <c r="AR153" s="47">
        <f>SUMIFS('Capex forecast'!M$9:M$223,'Capex forecast'!$T$9:$T$223,$AF153,'Capex forecast'!$S$9:$S$223,$AH153,'Capex forecast'!$Q$9:$Q$223,"Repex")</f>
        <v>0</v>
      </c>
      <c r="AS153" s="47">
        <f>SUMIFS('Capex forecast'!N$9:N$223,'Capex forecast'!$T$9:$T$223,$AF153,'Capex forecast'!$S$9:$S$223,$AH153,'Capex forecast'!$Q$9:$Q$223,"Repex")</f>
        <v>0</v>
      </c>
    </row>
    <row r="154" spans="2:45" ht="15">
      <c r="B154" s="45" t="s">
        <v>53</v>
      </c>
      <c r="C154" s="6" t="str">
        <f>INDEX('Demand forecast'!$M$9:$M$5832,MATCH($B154,'Demand forecast'!$B$9:$B$5832,0))</f>
        <v>No</v>
      </c>
      <c r="D154" s="6" t="str">
        <f>IF(COUNTIF($B$93:B154,$B154) = 1, "LV", IF(COUNTIF($B$93:B154,$B154) = 2, "HV", "ST"))</f>
        <v>LV</v>
      </c>
      <c r="E154" s="6" t="str">
        <f>INDEX('Demand forecast and growth rate'!$E$7:$E$273,MATCH($B154,'Demand forecast and growth rate'!$B$7:$B$273,0))</f>
        <v>Small growth</v>
      </c>
      <c r="F154" s="32">
        <f>SUMIFS('Capex forecast'!E$9:E$223,'Capex forecast'!$T$9:$T$223,'Allocation of site-spec costs'!$B154,'Capex forecast'!$S$9:$S$223,'Allocation of site-spec costs'!$D154,'Capex forecast'!$Q$9:$Q$223,"Customer Connection")</f>
        <v>0</v>
      </c>
      <c r="G154" s="32">
        <f>SUMIFS('Capex forecast'!F$9:F$223,'Capex forecast'!$T$9:$T$223,'Allocation of site-spec costs'!$B154,'Capex forecast'!$S$9:$S$223,'Allocation of site-spec costs'!$D154,'Capex forecast'!$Q$9:$Q$223,"Customer Connection")</f>
        <v>0</v>
      </c>
      <c r="H154" s="32">
        <f>SUMIFS('Capex forecast'!G$9:G$223,'Capex forecast'!$T$9:$T$223,'Allocation of site-spec costs'!$B154,'Capex forecast'!$S$9:$S$223,'Allocation of site-spec costs'!$D154,'Capex forecast'!$Q$9:$Q$223,"Customer Connection")</f>
        <v>0</v>
      </c>
      <c r="I154" s="32">
        <f>SUMIFS('Capex forecast'!H$9:H$223,'Capex forecast'!$T$9:$T$223,'Allocation of site-spec costs'!$B154,'Capex forecast'!$S$9:$S$223,'Allocation of site-spec costs'!$D154,'Capex forecast'!$Q$9:$Q$223,"Customer Connection")</f>
        <v>0</v>
      </c>
      <c r="J154" s="32">
        <f>SUMIFS('Capex forecast'!I$9:I$223,'Capex forecast'!$T$9:$T$223,'Allocation of site-spec costs'!$B154,'Capex forecast'!$S$9:$S$223,'Allocation of site-spec costs'!$D154,'Capex forecast'!$Q$9:$Q$223,"Customer Connection")</f>
        <v>0</v>
      </c>
      <c r="K154" s="32">
        <f>SUMIFS('Capex forecast'!J$9:J$223,'Capex forecast'!$T$9:$T$223,'Allocation of site-spec costs'!$B154,'Capex forecast'!$S$9:$S$223,'Allocation of site-spec costs'!$D154,'Capex forecast'!$Q$9:$Q$223,"Customer Connection")</f>
        <v>0</v>
      </c>
      <c r="L154" s="32">
        <f>SUMIFS('Capex forecast'!K$9:K$223,'Capex forecast'!$T$9:$T$223,'Allocation of site-spec costs'!$B154,'Capex forecast'!$S$9:$S$223,'Allocation of site-spec costs'!$D154,'Capex forecast'!$Q$9:$Q$223,"Customer Connection")</f>
        <v>0</v>
      </c>
      <c r="M154" s="32">
        <f>SUMIFS('Capex forecast'!L$9:L$223,'Capex forecast'!$T$9:$T$223,'Allocation of site-spec costs'!$B154,'Capex forecast'!$S$9:$S$223,'Allocation of site-spec costs'!$D154,'Capex forecast'!$Q$9:$Q$223,"Customer Connection")</f>
        <v>0</v>
      </c>
      <c r="N154" s="32">
        <f>SUMIFS('Capex forecast'!M$9:M$223,'Capex forecast'!$T$9:$T$223,'Allocation of site-spec costs'!$B154,'Capex forecast'!$S$9:$S$223,'Allocation of site-spec costs'!$D154,'Capex forecast'!$Q$9:$Q$223,"Customer Connection")</f>
        <v>0</v>
      </c>
      <c r="O154" s="32">
        <f>SUMIFS('Capex forecast'!N$9:N$223,'Capex forecast'!$T$9:$T$223,'Allocation of site-spec costs'!$B154,'Capex forecast'!$S$9:$S$223,'Allocation of site-spec costs'!$D154,'Capex forecast'!$Q$9:$Q$223,"Customer Connection")</f>
        <v>0</v>
      </c>
      <c r="Q154" s="45" t="s">
        <v>53</v>
      </c>
      <c r="R154" s="6" t="str">
        <f>INDEX('Demand forecast'!$M$9:$M$5832,MATCH($Q154,'Demand forecast'!$B$9:$B$5832,0))</f>
        <v>No</v>
      </c>
      <c r="S154" s="6" t="str">
        <f>IF(COUNTIF($Q$93:Q154,$B154) = 1, "LV", IF(COUNTIF($Q$93:Q154,$B154) = 2, "HV", "ST"))</f>
        <v>LV</v>
      </c>
      <c r="T154" s="6" t="str">
        <f>INDEX('Demand forecast and growth rate'!$E$7:$E$273,MATCH($Q154,'Demand forecast and growth rate'!$B$7:$B$273,0))</f>
        <v>Small growth</v>
      </c>
      <c r="U154" s="32">
        <f>SUMIFS('Capex forecast'!E$9:E$223,'Capex forecast'!$T$9:$T$223,$Q154,'Capex forecast'!$S$9:$S$223,$S154,'Capex forecast'!$Q$9:$Q$223,"Augex")</f>
        <v>0</v>
      </c>
      <c r="V154" s="32">
        <f>SUMIFS('Capex forecast'!F$9:F$223,'Capex forecast'!$T$9:$T$223,$Q154,'Capex forecast'!$S$9:$S$223,$S154,'Capex forecast'!$Q$9:$Q$223,"Augex")</f>
        <v>0</v>
      </c>
      <c r="W154" s="32">
        <f>SUMIFS('Capex forecast'!G$9:G$223,'Capex forecast'!$T$9:$T$223,$Q154,'Capex forecast'!$S$9:$S$223,$S154,'Capex forecast'!$Q$9:$Q$223,"Augex")</f>
        <v>0</v>
      </c>
      <c r="X154" s="32">
        <f>SUMIFS('Capex forecast'!H$9:H$223,'Capex forecast'!$T$9:$T$223,$Q154,'Capex forecast'!$S$9:$S$223,$S154,'Capex forecast'!$Q$9:$Q$223,"Augex")</f>
        <v>0</v>
      </c>
      <c r="Y154" s="32">
        <f>SUMIFS('Capex forecast'!I$9:I$223,'Capex forecast'!$T$9:$T$223,$Q154,'Capex forecast'!$S$9:$S$223,$S154,'Capex forecast'!$Q$9:$Q$223,"Augex")</f>
        <v>0</v>
      </c>
      <c r="Z154" s="32">
        <f>SUMIFS('Capex forecast'!J$9:J$223,'Capex forecast'!$T$9:$T$223,$Q154,'Capex forecast'!$S$9:$S$223,$S154,'Capex forecast'!$Q$9:$Q$223,"Augex")</f>
        <v>0</v>
      </c>
      <c r="AA154" s="32">
        <f>SUMIFS('Capex forecast'!K$9:K$223,'Capex forecast'!$T$9:$T$223,$Q154,'Capex forecast'!$S$9:$S$223,$S154,'Capex forecast'!$Q$9:$Q$223,"Augex")</f>
        <v>0</v>
      </c>
      <c r="AB154" s="32">
        <f>SUMIFS('Capex forecast'!L$9:L$223,'Capex forecast'!$T$9:$T$223,$Q154,'Capex forecast'!$S$9:$S$223,$S154,'Capex forecast'!$Q$9:$Q$223,"Augex")</f>
        <v>0</v>
      </c>
      <c r="AC154" s="32">
        <f>SUMIFS('Capex forecast'!M$9:M$223,'Capex forecast'!$T$9:$T$223,$Q154,'Capex forecast'!$S$9:$S$223,$S154,'Capex forecast'!$Q$9:$Q$223,"Augex")</f>
        <v>0</v>
      </c>
      <c r="AD154" s="32">
        <f>SUMIFS('Capex forecast'!N$9:N$223,'Capex forecast'!$T$9:$T$223,$Q154,'Capex forecast'!$S$9:$S$223,$S154,'Capex forecast'!$Q$9:$Q$223,"Augex")</f>
        <v>0</v>
      </c>
      <c r="AF154" s="45" t="s">
        <v>53</v>
      </c>
      <c r="AG154" s="6" t="str">
        <f>INDEX('Demand forecast'!$M$9:$M$5832,MATCH($Q154,'Demand forecast'!$B$9:$B$5832,0))</f>
        <v>No</v>
      </c>
      <c r="AH154" s="6" t="str">
        <f>IF(COUNTIF($AF$93:AF154,$B154) = 1, "LV", IF(COUNTIF($AF$93:AF154,$B154) = 2, "HV", "ST"))</f>
        <v>LV</v>
      </c>
      <c r="AI154" s="6" t="str">
        <f>INDEX('Demand forecast and growth rate'!$E$7:$E$273,MATCH($Q154,'Demand forecast and growth rate'!$B$7:$B$273,0))</f>
        <v>Small growth</v>
      </c>
      <c r="AJ154" s="47">
        <f>SUMIFS('Capex forecast'!E$9:E$223,'Capex forecast'!$T$9:$T$223,$AF154,'Capex forecast'!$S$9:$S$223,$AH154,'Capex forecast'!$Q$9:$Q$223,"Repex")</f>
        <v>0</v>
      </c>
      <c r="AK154" s="47">
        <f>SUMIFS('Capex forecast'!F$9:F$223,'Capex forecast'!$T$9:$T$223,$AF154,'Capex forecast'!$S$9:$S$223,$AH154,'Capex forecast'!$Q$9:$Q$223,"Repex")</f>
        <v>0</v>
      </c>
      <c r="AL154" s="47">
        <f>SUMIFS('Capex forecast'!G$9:G$223,'Capex forecast'!$T$9:$T$223,$AF154,'Capex forecast'!$S$9:$S$223,$AH154,'Capex forecast'!$Q$9:$Q$223,"Repex")</f>
        <v>0</v>
      </c>
      <c r="AM154" s="47">
        <f>SUMIFS('Capex forecast'!H$9:H$223,'Capex forecast'!$T$9:$T$223,$AF154,'Capex forecast'!$S$9:$S$223,$AH154,'Capex forecast'!$Q$9:$Q$223,"Repex")</f>
        <v>0</v>
      </c>
      <c r="AN154" s="47">
        <f>SUMIFS('Capex forecast'!I$9:I$223,'Capex forecast'!$T$9:$T$223,$AF154,'Capex forecast'!$S$9:$S$223,$AH154,'Capex forecast'!$Q$9:$Q$223,"Repex")</f>
        <v>0</v>
      </c>
      <c r="AO154" s="47">
        <f>SUMIFS('Capex forecast'!J$9:J$223,'Capex forecast'!$T$9:$T$223,$AF154,'Capex forecast'!$S$9:$S$223,$AH154,'Capex forecast'!$Q$9:$Q$223,"Repex")</f>
        <v>0</v>
      </c>
      <c r="AP154" s="47">
        <f>SUMIFS('Capex forecast'!K$9:K$223,'Capex forecast'!$T$9:$T$223,$AF154,'Capex forecast'!$S$9:$S$223,$AH154,'Capex forecast'!$Q$9:$Q$223,"Repex")</f>
        <v>0</v>
      </c>
      <c r="AQ154" s="47">
        <f>SUMIFS('Capex forecast'!L$9:L$223,'Capex forecast'!$T$9:$T$223,$AF154,'Capex forecast'!$S$9:$S$223,$AH154,'Capex forecast'!$Q$9:$Q$223,"Repex")</f>
        <v>0</v>
      </c>
      <c r="AR154" s="47">
        <f>SUMIFS('Capex forecast'!M$9:M$223,'Capex forecast'!$T$9:$T$223,$AF154,'Capex forecast'!$S$9:$S$223,$AH154,'Capex forecast'!$Q$9:$Q$223,"Repex")</f>
        <v>0</v>
      </c>
      <c r="AS154" s="47">
        <f>SUMIFS('Capex forecast'!N$9:N$223,'Capex forecast'!$T$9:$T$223,$AF154,'Capex forecast'!$S$9:$S$223,$AH154,'Capex forecast'!$Q$9:$Q$223,"Repex")</f>
        <v>0</v>
      </c>
    </row>
    <row r="155" spans="2:45" ht="15">
      <c r="B155" s="45" t="s">
        <v>139</v>
      </c>
      <c r="C155" s="6" t="str">
        <f>INDEX('Demand forecast'!$M$9:$M$5832,MATCH($B155,'Demand forecast'!$B$9:$B$5832,0))</f>
        <v>No</v>
      </c>
      <c r="D155" s="6" t="str">
        <f>IF(COUNTIF($B$93:B155,$B155) = 1, "LV", IF(COUNTIF($B$93:B155,$B155) = 2, "HV", "ST"))</f>
        <v>LV</v>
      </c>
      <c r="E155" s="6" t="str">
        <f>INDEX('Demand forecast and growth rate'!$E$7:$E$273,MATCH($B155,'Demand forecast and growth rate'!$B$7:$B$273,0))</f>
        <v>Small growth</v>
      </c>
      <c r="F155" s="32">
        <f>SUMIFS('Capex forecast'!E$9:E$223,'Capex forecast'!$T$9:$T$223,'Allocation of site-spec costs'!$B155,'Capex forecast'!$S$9:$S$223,'Allocation of site-spec costs'!$D155,'Capex forecast'!$Q$9:$Q$223,"Customer Connection")</f>
        <v>0</v>
      </c>
      <c r="G155" s="32">
        <f>SUMIFS('Capex forecast'!F$9:F$223,'Capex forecast'!$T$9:$T$223,'Allocation of site-spec costs'!$B155,'Capex forecast'!$S$9:$S$223,'Allocation of site-spec costs'!$D155,'Capex forecast'!$Q$9:$Q$223,"Customer Connection")</f>
        <v>0</v>
      </c>
      <c r="H155" s="32">
        <f>SUMIFS('Capex forecast'!G$9:G$223,'Capex forecast'!$T$9:$T$223,'Allocation of site-spec costs'!$B155,'Capex forecast'!$S$9:$S$223,'Allocation of site-spec costs'!$D155,'Capex forecast'!$Q$9:$Q$223,"Customer Connection")</f>
        <v>0</v>
      </c>
      <c r="I155" s="32">
        <f>SUMIFS('Capex forecast'!H$9:H$223,'Capex forecast'!$T$9:$T$223,'Allocation of site-spec costs'!$B155,'Capex forecast'!$S$9:$S$223,'Allocation of site-spec costs'!$D155,'Capex forecast'!$Q$9:$Q$223,"Customer Connection")</f>
        <v>0</v>
      </c>
      <c r="J155" s="32">
        <f>SUMIFS('Capex forecast'!I$9:I$223,'Capex forecast'!$T$9:$T$223,'Allocation of site-spec costs'!$B155,'Capex forecast'!$S$9:$S$223,'Allocation of site-spec costs'!$D155,'Capex forecast'!$Q$9:$Q$223,"Customer Connection")</f>
        <v>0</v>
      </c>
      <c r="K155" s="32">
        <f>SUMIFS('Capex forecast'!J$9:J$223,'Capex forecast'!$T$9:$T$223,'Allocation of site-spec costs'!$B155,'Capex forecast'!$S$9:$S$223,'Allocation of site-spec costs'!$D155,'Capex forecast'!$Q$9:$Q$223,"Customer Connection")</f>
        <v>0</v>
      </c>
      <c r="L155" s="32">
        <f>SUMIFS('Capex forecast'!K$9:K$223,'Capex forecast'!$T$9:$T$223,'Allocation of site-spec costs'!$B155,'Capex forecast'!$S$9:$S$223,'Allocation of site-spec costs'!$D155,'Capex forecast'!$Q$9:$Q$223,"Customer Connection")</f>
        <v>0</v>
      </c>
      <c r="M155" s="32">
        <f>SUMIFS('Capex forecast'!L$9:L$223,'Capex forecast'!$T$9:$T$223,'Allocation of site-spec costs'!$B155,'Capex forecast'!$S$9:$S$223,'Allocation of site-spec costs'!$D155,'Capex forecast'!$Q$9:$Q$223,"Customer Connection")</f>
        <v>0</v>
      </c>
      <c r="N155" s="32">
        <f>SUMIFS('Capex forecast'!M$9:M$223,'Capex forecast'!$T$9:$T$223,'Allocation of site-spec costs'!$B155,'Capex forecast'!$S$9:$S$223,'Allocation of site-spec costs'!$D155,'Capex forecast'!$Q$9:$Q$223,"Customer Connection")</f>
        <v>0</v>
      </c>
      <c r="O155" s="32">
        <f>SUMIFS('Capex forecast'!N$9:N$223,'Capex forecast'!$T$9:$T$223,'Allocation of site-spec costs'!$B155,'Capex forecast'!$S$9:$S$223,'Allocation of site-spec costs'!$D155,'Capex forecast'!$Q$9:$Q$223,"Customer Connection")</f>
        <v>0</v>
      </c>
      <c r="Q155" s="45" t="s">
        <v>139</v>
      </c>
      <c r="R155" s="6" t="str">
        <f>INDEX('Demand forecast'!$M$9:$M$5832,MATCH($Q155,'Demand forecast'!$B$9:$B$5832,0))</f>
        <v>No</v>
      </c>
      <c r="S155" s="6" t="str">
        <f>IF(COUNTIF($Q$93:Q155,$B155) = 1, "LV", IF(COUNTIF($Q$93:Q155,$B155) = 2, "HV", "ST"))</f>
        <v>LV</v>
      </c>
      <c r="T155" s="6" t="str">
        <f>INDEX('Demand forecast and growth rate'!$E$7:$E$273,MATCH($Q155,'Demand forecast and growth rate'!$B$7:$B$273,0))</f>
        <v>Small growth</v>
      </c>
      <c r="U155" s="32">
        <f>SUMIFS('Capex forecast'!E$9:E$223,'Capex forecast'!$T$9:$T$223,$Q155,'Capex forecast'!$S$9:$S$223,$S155,'Capex forecast'!$Q$9:$Q$223,"Augex")</f>
        <v>0</v>
      </c>
      <c r="V155" s="32">
        <f>SUMIFS('Capex forecast'!F$9:F$223,'Capex forecast'!$T$9:$T$223,$Q155,'Capex forecast'!$S$9:$S$223,$S155,'Capex forecast'!$Q$9:$Q$223,"Augex")</f>
        <v>0</v>
      </c>
      <c r="W155" s="32">
        <f>SUMIFS('Capex forecast'!G$9:G$223,'Capex forecast'!$T$9:$T$223,$Q155,'Capex forecast'!$S$9:$S$223,$S155,'Capex forecast'!$Q$9:$Q$223,"Augex")</f>
        <v>0</v>
      </c>
      <c r="X155" s="32">
        <f>SUMIFS('Capex forecast'!H$9:H$223,'Capex forecast'!$T$9:$T$223,$Q155,'Capex forecast'!$S$9:$S$223,$S155,'Capex forecast'!$Q$9:$Q$223,"Augex")</f>
        <v>0</v>
      </c>
      <c r="Y155" s="32">
        <f>SUMIFS('Capex forecast'!I$9:I$223,'Capex forecast'!$T$9:$T$223,$Q155,'Capex forecast'!$S$9:$S$223,$S155,'Capex forecast'!$Q$9:$Q$223,"Augex")</f>
        <v>0</v>
      </c>
      <c r="Z155" s="32">
        <f>SUMIFS('Capex forecast'!J$9:J$223,'Capex forecast'!$T$9:$T$223,$Q155,'Capex forecast'!$S$9:$S$223,$S155,'Capex forecast'!$Q$9:$Q$223,"Augex")</f>
        <v>0</v>
      </c>
      <c r="AA155" s="32">
        <f>SUMIFS('Capex forecast'!K$9:K$223,'Capex forecast'!$T$9:$T$223,$Q155,'Capex forecast'!$S$9:$S$223,$S155,'Capex forecast'!$Q$9:$Q$223,"Augex")</f>
        <v>0</v>
      </c>
      <c r="AB155" s="32">
        <f>SUMIFS('Capex forecast'!L$9:L$223,'Capex forecast'!$T$9:$T$223,$Q155,'Capex forecast'!$S$9:$S$223,$S155,'Capex forecast'!$Q$9:$Q$223,"Augex")</f>
        <v>0</v>
      </c>
      <c r="AC155" s="32">
        <f>SUMIFS('Capex forecast'!M$9:M$223,'Capex forecast'!$T$9:$T$223,$Q155,'Capex forecast'!$S$9:$S$223,$S155,'Capex forecast'!$Q$9:$Q$223,"Augex")</f>
        <v>0</v>
      </c>
      <c r="AD155" s="32">
        <f>SUMIFS('Capex forecast'!N$9:N$223,'Capex forecast'!$T$9:$T$223,$Q155,'Capex forecast'!$S$9:$S$223,$S155,'Capex forecast'!$Q$9:$Q$223,"Augex")</f>
        <v>0</v>
      </c>
      <c r="AF155" s="45" t="s">
        <v>139</v>
      </c>
      <c r="AG155" s="6" t="str">
        <f>INDEX('Demand forecast'!$M$9:$M$5832,MATCH($Q155,'Demand forecast'!$B$9:$B$5832,0))</f>
        <v>No</v>
      </c>
      <c r="AH155" s="6" t="str">
        <f>IF(COUNTIF($AF$93:AF155,$B155) = 1, "LV", IF(COUNTIF($AF$93:AF155,$B155) = 2, "HV", "ST"))</f>
        <v>LV</v>
      </c>
      <c r="AI155" s="6" t="str">
        <f>INDEX('Demand forecast and growth rate'!$E$7:$E$273,MATCH($Q155,'Demand forecast and growth rate'!$B$7:$B$273,0))</f>
        <v>Small growth</v>
      </c>
      <c r="AJ155" s="47">
        <f>SUMIFS('Capex forecast'!E$9:E$223,'Capex forecast'!$T$9:$T$223,$AF155,'Capex forecast'!$S$9:$S$223,$AH155,'Capex forecast'!$Q$9:$Q$223,"Repex")</f>
        <v>0</v>
      </c>
      <c r="AK155" s="47">
        <f>SUMIFS('Capex forecast'!F$9:F$223,'Capex forecast'!$T$9:$T$223,$AF155,'Capex forecast'!$S$9:$S$223,$AH155,'Capex forecast'!$Q$9:$Q$223,"Repex")</f>
        <v>0</v>
      </c>
      <c r="AL155" s="47">
        <f>SUMIFS('Capex forecast'!G$9:G$223,'Capex forecast'!$T$9:$T$223,$AF155,'Capex forecast'!$S$9:$S$223,$AH155,'Capex forecast'!$Q$9:$Q$223,"Repex")</f>
        <v>0</v>
      </c>
      <c r="AM155" s="47">
        <f>SUMIFS('Capex forecast'!H$9:H$223,'Capex forecast'!$T$9:$T$223,$AF155,'Capex forecast'!$S$9:$S$223,$AH155,'Capex forecast'!$Q$9:$Q$223,"Repex")</f>
        <v>0</v>
      </c>
      <c r="AN155" s="47">
        <f>SUMIFS('Capex forecast'!I$9:I$223,'Capex forecast'!$T$9:$T$223,$AF155,'Capex forecast'!$S$9:$S$223,$AH155,'Capex forecast'!$Q$9:$Q$223,"Repex")</f>
        <v>0</v>
      </c>
      <c r="AO155" s="47">
        <f>SUMIFS('Capex forecast'!J$9:J$223,'Capex forecast'!$T$9:$T$223,$AF155,'Capex forecast'!$S$9:$S$223,$AH155,'Capex forecast'!$Q$9:$Q$223,"Repex")</f>
        <v>0</v>
      </c>
      <c r="AP155" s="47">
        <f>SUMIFS('Capex forecast'!K$9:K$223,'Capex forecast'!$T$9:$T$223,$AF155,'Capex forecast'!$S$9:$S$223,$AH155,'Capex forecast'!$Q$9:$Q$223,"Repex")</f>
        <v>0</v>
      </c>
      <c r="AQ155" s="47">
        <f>SUMIFS('Capex forecast'!L$9:L$223,'Capex forecast'!$T$9:$T$223,$AF155,'Capex forecast'!$S$9:$S$223,$AH155,'Capex forecast'!$Q$9:$Q$223,"Repex")</f>
        <v>0</v>
      </c>
      <c r="AR155" s="47">
        <f>SUMIFS('Capex forecast'!M$9:M$223,'Capex forecast'!$T$9:$T$223,$AF155,'Capex forecast'!$S$9:$S$223,$AH155,'Capex forecast'!$Q$9:$Q$223,"Repex")</f>
        <v>0</v>
      </c>
      <c r="AS155" s="47">
        <f>SUMIFS('Capex forecast'!N$9:N$223,'Capex forecast'!$T$9:$T$223,$AF155,'Capex forecast'!$S$9:$S$223,$AH155,'Capex forecast'!$Q$9:$Q$223,"Repex")</f>
        <v>0</v>
      </c>
    </row>
    <row r="156" spans="2:45" ht="15">
      <c r="B156" s="45" t="s">
        <v>140</v>
      </c>
      <c r="C156" s="6" t="str">
        <f>INDEX('Demand forecast'!$M$9:$M$5832,MATCH($B156,'Demand forecast'!$B$9:$B$5832,0))</f>
        <v>No</v>
      </c>
      <c r="D156" s="6" t="str">
        <f>IF(COUNTIF($B$93:B156,$B156) = 1, "LV", IF(COUNTIF($B$93:B156,$B156) = 2, "HV", "ST"))</f>
        <v>LV</v>
      </c>
      <c r="E156" s="6" t="str">
        <f>INDEX('Demand forecast and growth rate'!$E$7:$E$273,MATCH($B156,'Demand forecast and growth rate'!$B$7:$B$273,0))</f>
        <v>Small growth</v>
      </c>
      <c r="F156" s="32">
        <f>SUMIFS('Capex forecast'!E$9:E$223,'Capex forecast'!$T$9:$T$223,'Allocation of site-spec costs'!$B156,'Capex forecast'!$S$9:$S$223,'Allocation of site-spec costs'!$D156,'Capex forecast'!$Q$9:$Q$223,"Customer Connection")</f>
        <v>0</v>
      </c>
      <c r="G156" s="32">
        <f>SUMIFS('Capex forecast'!F$9:F$223,'Capex forecast'!$T$9:$T$223,'Allocation of site-spec costs'!$B156,'Capex forecast'!$S$9:$S$223,'Allocation of site-spec costs'!$D156,'Capex forecast'!$Q$9:$Q$223,"Customer Connection")</f>
        <v>0</v>
      </c>
      <c r="H156" s="32">
        <f>SUMIFS('Capex forecast'!G$9:G$223,'Capex forecast'!$T$9:$T$223,'Allocation of site-spec costs'!$B156,'Capex forecast'!$S$9:$S$223,'Allocation of site-spec costs'!$D156,'Capex forecast'!$Q$9:$Q$223,"Customer Connection")</f>
        <v>0</v>
      </c>
      <c r="I156" s="32">
        <f>SUMIFS('Capex forecast'!H$9:H$223,'Capex forecast'!$T$9:$T$223,'Allocation of site-spec costs'!$B156,'Capex forecast'!$S$9:$S$223,'Allocation of site-spec costs'!$D156,'Capex forecast'!$Q$9:$Q$223,"Customer Connection")</f>
        <v>0</v>
      </c>
      <c r="J156" s="32">
        <f>SUMIFS('Capex forecast'!I$9:I$223,'Capex forecast'!$T$9:$T$223,'Allocation of site-spec costs'!$B156,'Capex forecast'!$S$9:$S$223,'Allocation of site-spec costs'!$D156,'Capex forecast'!$Q$9:$Q$223,"Customer Connection")</f>
        <v>0</v>
      </c>
      <c r="K156" s="32">
        <f>SUMIFS('Capex forecast'!J$9:J$223,'Capex forecast'!$T$9:$T$223,'Allocation of site-spec costs'!$B156,'Capex forecast'!$S$9:$S$223,'Allocation of site-spec costs'!$D156,'Capex forecast'!$Q$9:$Q$223,"Customer Connection")</f>
        <v>0</v>
      </c>
      <c r="L156" s="32">
        <f>SUMIFS('Capex forecast'!K$9:K$223,'Capex forecast'!$T$9:$T$223,'Allocation of site-spec costs'!$B156,'Capex forecast'!$S$9:$S$223,'Allocation of site-spec costs'!$D156,'Capex forecast'!$Q$9:$Q$223,"Customer Connection")</f>
        <v>0</v>
      </c>
      <c r="M156" s="32">
        <f>SUMIFS('Capex forecast'!L$9:L$223,'Capex forecast'!$T$9:$T$223,'Allocation of site-spec costs'!$B156,'Capex forecast'!$S$9:$S$223,'Allocation of site-spec costs'!$D156,'Capex forecast'!$Q$9:$Q$223,"Customer Connection")</f>
        <v>0</v>
      </c>
      <c r="N156" s="32">
        <f>SUMIFS('Capex forecast'!M$9:M$223,'Capex forecast'!$T$9:$T$223,'Allocation of site-spec costs'!$B156,'Capex forecast'!$S$9:$S$223,'Allocation of site-spec costs'!$D156,'Capex forecast'!$Q$9:$Q$223,"Customer Connection")</f>
        <v>0</v>
      </c>
      <c r="O156" s="32">
        <f>SUMIFS('Capex forecast'!N$9:N$223,'Capex forecast'!$T$9:$T$223,'Allocation of site-spec costs'!$B156,'Capex forecast'!$S$9:$S$223,'Allocation of site-spec costs'!$D156,'Capex forecast'!$Q$9:$Q$223,"Customer Connection")</f>
        <v>0</v>
      </c>
      <c r="Q156" s="45" t="s">
        <v>140</v>
      </c>
      <c r="R156" s="6" t="str">
        <f>INDEX('Demand forecast'!$M$9:$M$5832,MATCH($Q156,'Demand forecast'!$B$9:$B$5832,0))</f>
        <v>No</v>
      </c>
      <c r="S156" s="6" t="str">
        <f>IF(COUNTIF($Q$93:Q156,$B156) = 1, "LV", IF(COUNTIF($Q$93:Q156,$B156) = 2, "HV", "ST"))</f>
        <v>LV</v>
      </c>
      <c r="T156" s="6" t="str">
        <f>INDEX('Demand forecast and growth rate'!$E$7:$E$273,MATCH($Q156,'Demand forecast and growth rate'!$B$7:$B$273,0))</f>
        <v>Small growth</v>
      </c>
      <c r="U156" s="32">
        <f>SUMIFS('Capex forecast'!E$9:E$223,'Capex forecast'!$T$9:$T$223,$Q156,'Capex forecast'!$S$9:$S$223,$S156,'Capex forecast'!$Q$9:$Q$223,"Augex")</f>
        <v>0</v>
      </c>
      <c r="V156" s="32">
        <f>SUMIFS('Capex forecast'!F$9:F$223,'Capex forecast'!$T$9:$T$223,$Q156,'Capex forecast'!$S$9:$S$223,$S156,'Capex forecast'!$Q$9:$Q$223,"Augex")</f>
        <v>0</v>
      </c>
      <c r="W156" s="32">
        <f>SUMIFS('Capex forecast'!G$9:G$223,'Capex forecast'!$T$9:$T$223,$Q156,'Capex forecast'!$S$9:$S$223,$S156,'Capex forecast'!$Q$9:$Q$223,"Augex")</f>
        <v>0</v>
      </c>
      <c r="X156" s="32">
        <f>SUMIFS('Capex forecast'!H$9:H$223,'Capex forecast'!$T$9:$T$223,$Q156,'Capex forecast'!$S$9:$S$223,$S156,'Capex forecast'!$Q$9:$Q$223,"Augex")</f>
        <v>0</v>
      </c>
      <c r="Y156" s="32">
        <f>SUMIFS('Capex forecast'!I$9:I$223,'Capex forecast'!$T$9:$T$223,$Q156,'Capex forecast'!$S$9:$S$223,$S156,'Capex forecast'!$Q$9:$Q$223,"Augex")</f>
        <v>0</v>
      </c>
      <c r="Z156" s="32">
        <f>SUMIFS('Capex forecast'!J$9:J$223,'Capex forecast'!$T$9:$T$223,$Q156,'Capex forecast'!$S$9:$S$223,$S156,'Capex forecast'!$Q$9:$Q$223,"Augex")</f>
        <v>0</v>
      </c>
      <c r="AA156" s="32">
        <f>SUMIFS('Capex forecast'!K$9:K$223,'Capex forecast'!$T$9:$T$223,$Q156,'Capex forecast'!$S$9:$S$223,$S156,'Capex forecast'!$Q$9:$Q$223,"Augex")</f>
        <v>0</v>
      </c>
      <c r="AB156" s="32">
        <f>SUMIFS('Capex forecast'!L$9:L$223,'Capex forecast'!$T$9:$T$223,$Q156,'Capex forecast'!$S$9:$S$223,$S156,'Capex forecast'!$Q$9:$Q$223,"Augex")</f>
        <v>0</v>
      </c>
      <c r="AC156" s="32">
        <f>SUMIFS('Capex forecast'!M$9:M$223,'Capex forecast'!$T$9:$T$223,$Q156,'Capex forecast'!$S$9:$S$223,$S156,'Capex forecast'!$Q$9:$Q$223,"Augex")</f>
        <v>0</v>
      </c>
      <c r="AD156" s="32">
        <f>SUMIFS('Capex forecast'!N$9:N$223,'Capex forecast'!$T$9:$T$223,$Q156,'Capex forecast'!$S$9:$S$223,$S156,'Capex forecast'!$Q$9:$Q$223,"Augex")</f>
        <v>0</v>
      </c>
      <c r="AF156" s="45" t="s">
        <v>140</v>
      </c>
      <c r="AG156" s="6" t="str">
        <f>INDEX('Demand forecast'!$M$9:$M$5832,MATCH($Q156,'Demand forecast'!$B$9:$B$5832,0))</f>
        <v>No</v>
      </c>
      <c r="AH156" s="6" t="str">
        <f>IF(COUNTIF($AF$93:AF156,$B156) = 1, "LV", IF(COUNTIF($AF$93:AF156,$B156) = 2, "HV", "ST"))</f>
        <v>LV</v>
      </c>
      <c r="AI156" s="6" t="str">
        <f>INDEX('Demand forecast and growth rate'!$E$7:$E$273,MATCH($Q156,'Demand forecast and growth rate'!$B$7:$B$273,0))</f>
        <v>Small growth</v>
      </c>
      <c r="AJ156" s="47">
        <f>SUMIFS('Capex forecast'!E$9:E$223,'Capex forecast'!$T$9:$T$223,$AF156,'Capex forecast'!$S$9:$S$223,$AH156,'Capex forecast'!$Q$9:$Q$223,"Repex")</f>
        <v>0</v>
      </c>
      <c r="AK156" s="47">
        <f>SUMIFS('Capex forecast'!F$9:F$223,'Capex forecast'!$T$9:$T$223,$AF156,'Capex forecast'!$S$9:$S$223,$AH156,'Capex forecast'!$Q$9:$Q$223,"Repex")</f>
        <v>0</v>
      </c>
      <c r="AL156" s="47">
        <f>SUMIFS('Capex forecast'!G$9:G$223,'Capex forecast'!$T$9:$T$223,$AF156,'Capex forecast'!$S$9:$S$223,$AH156,'Capex forecast'!$Q$9:$Q$223,"Repex")</f>
        <v>0</v>
      </c>
      <c r="AM156" s="47">
        <f>SUMIFS('Capex forecast'!H$9:H$223,'Capex forecast'!$T$9:$T$223,$AF156,'Capex forecast'!$S$9:$S$223,$AH156,'Capex forecast'!$Q$9:$Q$223,"Repex")</f>
        <v>0</v>
      </c>
      <c r="AN156" s="47">
        <f>SUMIFS('Capex forecast'!I$9:I$223,'Capex forecast'!$T$9:$T$223,$AF156,'Capex forecast'!$S$9:$S$223,$AH156,'Capex forecast'!$Q$9:$Q$223,"Repex")</f>
        <v>0</v>
      </c>
      <c r="AO156" s="47">
        <f>SUMIFS('Capex forecast'!J$9:J$223,'Capex forecast'!$T$9:$T$223,$AF156,'Capex forecast'!$S$9:$S$223,$AH156,'Capex forecast'!$Q$9:$Q$223,"Repex")</f>
        <v>0</v>
      </c>
      <c r="AP156" s="47">
        <f>SUMIFS('Capex forecast'!K$9:K$223,'Capex forecast'!$T$9:$T$223,$AF156,'Capex forecast'!$S$9:$S$223,$AH156,'Capex forecast'!$Q$9:$Q$223,"Repex")</f>
        <v>0</v>
      </c>
      <c r="AQ156" s="47">
        <f>SUMIFS('Capex forecast'!L$9:L$223,'Capex forecast'!$T$9:$T$223,$AF156,'Capex forecast'!$S$9:$S$223,$AH156,'Capex forecast'!$Q$9:$Q$223,"Repex")</f>
        <v>0</v>
      </c>
      <c r="AR156" s="47">
        <f>SUMIFS('Capex forecast'!M$9:M$223,'Capex forecast'!$T$9:$T$223,$AF156,'Capex forecast'!$S$9:$S$223,$AH156,'Capex forecast'!$Q$9:$Q$223,"Repex")</f>
        <v>0</v>
      </c>
      <c r="AS156" s="47">
        <f>SUMIFS('Capex forecast'!N$9:N$223,'Capex forecast'!$T$9:$T$223,$AF156,'Capex forecast'!$S$9:$S$223,$AH156,'Capex forecast'!$Q$9:$Q$223,"Repex")</f>
        <v>0</v>
      </c>
    </row>
    <row r="157" spans="2:45" ht="15">
      <c r="B157" s="45" t="s">
        <v>141</v>
      </c>
      <c r="C157" s="6" t="str">
        <f>INDEX('Demand forecast'!$M$9:$M$5832,MATCH($B157,'Demand forecast'!$B$9:$B$5832,0))</f>
        <v>No</v>
      </c>
      <c r="D157" s="6" t="str">
        <f>IF(COUNTIF($B$93:B157,$B157) = 1, "LV", IF(COUNTIF($B$93:B157,$B157) = 2, "HV", "ST"))</f>
        <v>LV</v>
      </c>
      <c r="E157" s="6" t="str">
        <f>INDEX('Demand forecast and growth rate'!$E$7:$E$273,MATCH($B157,'Demand forecast and growth rate'!$B$7:$B$273,0))</f>
        <v>Small growth</v>
      </c>
      <c r="F157" s="32">
        <f>SUMIFS('Capex forecast'!E$9:E$223,'Capex forecast'!$T$9:$T$223,'Allocation of site-spec costs'!$B157,'Capex forecast'!$S$9:$S$223,'Allocation of site-spec costs'!$D157,'Capex forecast'!$Q$9:$Q$223,"Customer Connection")</f>
        <v>0</v>
      </c>
      <c r="G157" s="32">
        <f>SUMIFS('Capex forecast'!F$9:F$223,'Capex forecast'!$T$9:$T$223,'Allocation of site-spec costs'!$B157,'Capex forecast'!$S$9:$S$223,'Allocation of site-spec costs'!$D157,'Capex forecast'!$Q$9:$Q$223,"Customer Connection")</f>
        <v>0</v>
      </c>
      <c r="H157" s="32">
        <f>SUMIFS('Capex forecast'!G$9:G$223,'Capex forecast'!$T$9:$T$223,'Allocation of site-spec costs'!$B157,'Capex forecast'!$S$9:$S$223,'Allocation of site-spec costs'!$D157,'Capex forecast'!$Q$9:$Q$223,"Customer Connection")</f>
        <v>0</v>
      </c>
      <c r="I157" s="32">
        <f>SUMIFS('Capex forecast'!H$9:H$223,'Capex forecast'!$T$9:$T$223,'Allocation of site-spec costs'!$B157,'Capex forecast'!$S$9:$S$223,'Allocation of site-spec costs'!$D157,'Capex forecast'!$Q$9:$Q$223,"Customer Connection")</f>
        <v>0</v>
      </c>
      <c r="J157" s="32">
        <f>SUMIFS('Capex forecast'!I$9:I$223,'Capex forecast'!$T$9:$T$223,'Allocation of site-spec costs'!$B157,'Capex forecast'!$S$9:$S$223,'Allocation of site-spec costs'!$D157,'Capex forecast'!$Q$9:$Q$223,"Customer Connection")</f>
        <v>0</v>
      </c>
      <c r="K157" s="32">
        <f>SUMIFS('Capex forecast'!J$9:J$223,'Capex forecast'!$T$9:$T$223,'Allocation of site-spec costs'!$B157,'Capex forecast'!$S$9:$S$223,'Allocation of site-spec costs'!$D157,'Capex forecast'!$Q$9:$Q$223,"Customer Connection")</f>
        <v>0</v>
      </c>
      <c r="L157" s="32">
        <f>SUMIFS('Capex forecast'!K$9:K$223,'Capex forecast'!$T$9:$T$223,'Allocation of site-spec costs'!$B157,'Capex forecast'!$S$9:$S$223,'Allocation of site-spec costs'!$D157,'Capex forecast'!$Q$9:$Q$223,"Customer Connection")</f>
        <v>0</v>
      </c>
      <c r="M157" s="32">
        <f>SUMIFS('Capex forecast'!L$9:L$223,'Capex forecast'!$T$9:$T$223,'Allocation of site-spec costs'!$B157,'Capex forecast'!$S$9:$S$223,'Allocation of site-spec costs'!$D157,'Capex forecast'!$Q$9:$Q$223,"Customer Connection")</f>
        <v>0</v>
      </c>
      <c r="N157" s="32">
        <f>SUMIFS('Capex forecast'!M$9:M$223,'Capex forecast'!$T$9:$T$223,'Allocation of site-spec costs'!$B157,'Capex forecast'!$S$9:$S$223,'Allocation of site-spec costs'!$D157,'Capex forecast'!$Q$9:$Q$223,"Customer Connection")</f>
        <v>0</v>
      </c>
      <c r="O157" s="32">
        <f>SUMIFS('Capex forecast'!N$9:N$223,'Capex forecast'!$T$9:$T$223,'Allocation of site-spec costs'!$B157,'Capex forecast'!$S$9:$S$223,'Allocation of site-spec costs'!$D157,'Capex forecast'!$Q$9:$Q$223,"Customer Connection")</f>
        <v>0</v>
      </c>
      <c r="Q157" s="45" t="s">
        <v>141</v>
      </c>
      <c r="R157" s="6" t="str">
        <f>INDEX('Demand forecast'!$M$9:$M$5832,MATCH($Q157,'Demand forecast'!$B$9:$B$5832,0))</f>
        <v>No</v>
      </c>
      <c r="S157" s="6" t="str">
        <f>IF(COUNTIF($Q$93:Q157,$B157) = 1, "LV", IF(COUNTIF($Q$93:Q157,$B157) = 2, "HV", "ST"))</f>
        <v>LV</v>
      </c>
      <c r="T157" s="6" t="str">
        <f>INDEX('Demand forecast and growth rate'!$E$7:$E$273,MATCH($Q157,'Demand forecast and growth rate'!$B$7:$B$273,0))</f>
        <v>Small growth</v>
      </c>
      <c r="U157" s="32">
        <f>SUMIFS('Capex forecast'!E$9:E$223,'Capex forecast'!$T$9:$T$223,$Q157,'Capex forecast'!$S$9:$S$223,$S157,'Capex forecast'!$Q$9:$Q$223,"Augex")</f>
        <v>0</v>
      </c>
      <c r="V157" s="32">
        <f>SUMIFS('Capex forecast'!F$9:F$223,'Capex forecast'!$T$9:$T$223,$Q157,'Capex forecast'!$S$9:$S$223,$S157,'Capex forecast'!$Q$9:$Q$223,"Augex")</f>
        <v>0</v>
      </c>
      <c r="W157" s="32">
        <f>SUMIFS('Capex forecast'!G$9:G$223,'Capex forecast'!$T$9:$T$223,$Q157,'Capex forecast'!$S$9:$S$223,$S157,'Capex forecast'!$Q$9:$Q$223,"Augex")</f>
        <v>0</v>
      </c>
      <c r="X157" s="32">
        <f>SUMIFS('Capex forecast'!H$9:H$223,'Capex forecast'!$T$9:$T$223,$Q157,'Capex forecast'!$S$9:$S$223,$S157,'Capex forecast'!$Q$9:$Q$223,"Augex")</f>
        <v>0</v>
      </c>
      <c r="Y157" s="32">
        <f>SUMIFS('Capex forecast'!I$9:I$223,'Capex forecast'!$T$9:$T$223,$Q157,'Capex forecast'!$S$9:$S$223,$S157,'Capex forecast'!$Q$9:$Q$223,"Augex")</f>
        <v>0</v>
      </c>
      <c r="Z157" s="32">
        <f>SUMIFS('Capex forecast'!J$9:J$223,'Capex forecast'!$T$9:$T$223,$Q157,'Capex forecast'!$S$9:$S$223,$S157,'Capex forecast'!$Q$9:$Q$223,"Augex")</f>
        <v>0</v>
      </c>
      <c r="AA157" s="32">
        <f>SUMIFS('Capex forecast'!K$9:K$223,'Capex forecast'!$T$9:$T$223,$Q157,'Capex forecast'!$S$9:$S$223,$S157,'Capex forecast'!$Q$9:$Q$223,"Augex")</f>
        <v>0</v>
      </c>
      <c r="AB157" s="32">
        <f>SUMIFS('Capex forecast'!L$9:L$223,'Capex forecast'!$T$9:$T$223,$Q157,'Capex forecast'!$S$9:$S$223,$S157,'Capex forecast'!$Q$9:$Q$223,"Augex")</f>
        <v>0</v>
      </c>
      <c r="AC157" s="32">
        <f>SUMIFS('Capex forecast'!M$9:M$223,'Capex forecast'!$T$9:$T$223,$Q157,'Capex forecast'!$S$9:$S$223,$S157,'Capex forecast'!$Q$9:$Q$223,"Augex")</f>
        <v>0</v>
      </c>
      <c r="AD157" s="32">
        <f>SUMIFS('Capex forecast'!N$9:N$223,'Capex forecast'!$T$9:$T$223,$Q157,'Capex forecast'!$S$9:$S$223,$S157,'Capex forecast'!$Q$9:$Q$223,"Augex")</f>
        <v>0</v>
      </c>
      <c r="AF157" s="45" t="s">
        <v>141</v>
      </c>
      <c r="AG157" s="6" t="str">
        <f>INDEX('Demand forecast'!$M$9:$M$5832,MATCH($Q157,'Demand forecast'!$B$9:$B$5832,0))</f>
        <v>No</v>
      </c>
      <c r="AH157" s="6" t="str">
        <f>IF(COUNTIF($AF$93:AF157,$B157) = 1, "LV", IF(COUNTIF($AF$93:AF157,$B157) = 2, "HV", "ST"))</f>
        <v>LV</v>
      </c>
      <c r="AI157" s="6" t="str">
        <f>INDEX('Demand forecast and growth rate'!$E$7:$E$273,MATCH($Q157,'Demand forecast and growth rate'!$B$7:$B$273,0))</f>
        <v>Small growth</v>
      </c>
      <c r="AJ157" s="47">
        <f>SUMIFS('Capex forecast'!E$9:E$223,'Capex forecast'!$T$9:$T$223,$AF157,'Capex forecast'!$S$9:$S$223,$AH157,'Capex forecast'!$Q$9:$Q$223,"Repex")</f>
        <v>0</v>
      </c>
      <c r="AK157" s="47">
        <f>SUMIFS('Capex forecast'!F$9:F$223,'Capex forecast'!$T$9:$T$223,$AF157,'Capex forecast'!$S$9:$S$223,$AH157,'Capex forecast'!$Q$9:$Q$223,"Repex")</f>
        <v>0</v>
      </c>
      <c r="AL157" s="47">
        <f>SUMIFS('Capex forecast'!G$9:G$223,'Capex forecast'!$T$9:$T$223,$AF157,'Capex forecast'!$S$9:$S$223,$AH157,'Capex forecast'!$Q$9:$Q$223,"Repex")</f>
        <v>0</v>
      </c>
      <c r="AM157" s="47">
        <f>SUMIFS('Capex forecast'!H$9:H$223,'Capex forecast'!$T$9:$T$223,$AF157,'Capex forecast'!$S$9:$S$223,$AH157,'Capex forecast'!$Q$9:$Q$223,"Repex")</f>
        <v>0</v>
      </c>
      <c r="AN157" s="47">
        <f>SUMIFS('Capex forecast'!I$9:I$223,'Capex forecast'!$T$9:$T$223,$AF157,'Capex forecast'!$S$9:$S$223,$AH157,'Capex forecast'!$Q$9:$Q$223,"Repex")</f>
        <v>0</v>
      </c>
      <c r="AO157" s="47">
        <f>SUMIFS('Capex forecast'!J$9:J$223,'Capex forecast'!$T$9:$T$223,$AF157,'Capex forecast'!$S$9:$S$223,$AH157,'Capex forecast'!$Q$9:$Q$223,"Repex")</f>
        <v>0</v>
      </c>
      <c r="AP157" s="47">
        <f>SUMIFS('Capex forecast'!K$9:K$223,'Capex forecast'!$T$9:$T$223,$AF157,'Capex forecast'!$S$9:$S$223,$AH157,'Capex forecast'!$Q$9:$Q$223,"Repex")</f>
        <v>0</v>
      </c>
      <c r="AQ157" s="47">
        <f>SUMIFS('Capex forecast'!L$9:L$223,'Capex forecast'!$T$9:$T$223,$AF157,'Capex forecast'!$S$9:$S$223,$AH157,'Capex forecast'!$Q$9:$Q$223,"Repex")</f>
        <v>0</v>
      </c>
      <c r="AR157" s="47">
        <f>SUMIFS('Capex forecast'!M$9:M$223,'Capex forecast'!$T$9:$T$223,$AF157,'Capex forecast'!$S$9:$S$223,$AH157,'Capex forecast'!$Q$9:$Q$223,"Repex")</f>
        <v>0</v>
      </c>
      <c r="AS157" s="47">
        <f>SUMIFS('Capex forecast'!N$9:N$223,'Capex forecast'!$T$9:$T$223,$AF157,'Capex forecast'!$S$9:$S$223,$AH157,'Capex forecast'!$Q$9:$Q$223,"Repex")</f>
        <v>0</v>
      </c>
    </row>
    <row r="158" spans="2:45" ht="15">
      <c r="B158" s="45" t="s">
        <v>260</v>
      </c>
      <c r="C158" s="6" t="str">
        <f>INDEX('Demand forecast'!$M$9:$M$5832,MATCH($B158,'Demand forecast'!$B$9:$B$5832,0))</f>
        <v>Yes</v>
      </c>
      <c r="D158" s="6" t="str">
        <f>IF(COUNTIF($B$93:B158,$B158) = 1, "LV", IF(COUNTIF($B$93:B158,$B158) = 2, "HV", "ST"))</f>
        <v>LV</v>
      </c>
      <c r="E158" s="6" t="str">
        <f>INDEX('Demand forecast and growth rate'!$E$7:$E$273,MATCH($B158,'Demand forecast and growth rate'!$B$7:$B$273,0))</f>
        <v>Steady/falling</v>
      </c>
      <c r="F158" s="32">
        <f>SUMIFS('Capex forecast'!E$9:E$223,'Capex forecast'!$T$9:$T$223,'Allocation of site-spec costs'!$B158,'Capex forecast'!$S$9:$S$223,'Allocation of site-spec costs'!$D158,'Capex forecast'!$Q$9:$Q$223,"Customer Connection")</f>
        <v>0</v>
      </c>
      <c r="G158" s="32">
        <f>SUMIFS('Capex forecast'!F$9:F$223,'Capex forecast'!$T$9:$T$223,'Allocation of site-spec costs'!$B158,'Capex forecast'!$S$9:$S$223,'Allocation of site-spec costs'!$D158,'Capex forecast'!$Q$9:$Q$223,"Customer Connection")</f>
        <v>0</v>
      </c>
      <c r="H158" s="32">
        <f>SUMIFS('Capex forecast'!G$9:G$223,'Capex forecast'!$T$9:$T$223,'Allocation of site-spec costs'!$B158,'Capex forecast'!$S$9:$S$223,'Allocation of site-spec costs'!$D158,'Capex forecast'!$Q$9:$Q$223,"Customer Connection")</f>
        <v>0</v>
      </c>
      <c r="I158" s="32">
        <f>SUMIFS('Capex forecast'!H$9:H$223,'Capex forecast'!$T$9:$T$223,'Allocation of site-spec costs'!$B158,'Capex forecast'!$S$9:$S$223,'Allocation of site-spec costs'!$D158,'Capex forecast'!$Q$9:$Q$223,"Customer Connection")</f>
        <v>0</v>
      </c>
      <c r="J158" s="32">
        <f>SUMIFS('Capex forecast'!I$9:I$223,'Capex forecast'!$T$9:$T$223,'Allocation of site-spec costs'!$B158,'Capex forecast'!$S$9:$S$223,'Allocation of site-spec costs'!$D158,'Capex forecast'!$Q$9:$Q$223,"Customer Connection")</f>
        <v>0</v>
      </c>
      <c r="K158" s="32">
        <f>SUMIFS('Capex forecast'!J$9:J$223,'Capex forecast'!$T$9:$T$223,'Allocation of site-spec costs'!$B158,'Capex forecast'!$S$9:$S$223,'Allocation of site-spec costs'!$D158,'Capex forecast'!$Q$9:$Q$223,"Customer Connection")</f>
        <v>0</v>
      </c>
      <c r="L158" s="32">
        <f>SUMIFS('Capex forecast'!K$9:K$223,'Capex forecast'!$T$9:$T$223,'Allocation of site-spec costs'!$B158,'Capex forecast'!$S$9:$S$223,'Allocation of site-spec costs'!$D158,'Capex forecast'!$Q$9:$Q$223,"Customer Connection")</f>
        <v>0</v>
      </c>
      <c r="M158" s="32">
        <f>SUMIFS('Capex forecast'!L$9:L$223,'Capex forecast'!$T$9:$T$223,'Allocation of site-spec costs'!$B158,'Capex forecast'!$S$9:$S$223,'Allocation of site-spec costs'!$D158,'Capex forecast'!$Q$9:$Q$223,"Customer Connection")</f>
        <v>0</v>
      </c>
      <c r="N158" s="32">
        <f>SUMIFS('Capex forecast'!M$9:M$223,'Capex forecast'!$T$9:$T$223,'Allocation of site-spec costs'!$B158,'Capex forecast'!$S$9:$S$223,'Allocation of site-spec costs'!$D158,'Capex forecast'!$Q$9:$Q$223,"Customer Connection")</f>
        <v>0</v>
      </c>
      <c r="O158" s="32">
        <f>SUMIFS('Capex forecast'!N$9:N$223,'Capex forecast'!$T$9:$T$223,'Allocation of site-spec costs'!$B158,'Capex forecast'!$S$9:$S$223,'Allocation of site-spec costs'!$D158,'Capex forecast'!$Q$9:$Q$223,"Customer Connection")</f>
        <v>0</v>
      </c>
      <c r="Q158" s="45" t="s">
        <v>260</v>
      </c>
      <c r="R158" s="6" t="str">
        <f>INDEX('Demand forecast'!$M$9:$M$5832,MATCH($Q158,'Demand forecast'!$B$9:$B$5832,0))</f>
        <v>Yes</v>
      </c>
      <c r="S158" s="6" t="str">
        <f>IF(COUNTIF($Q$93:Q158,$B158) = 1, "LV", IF(COUNTIF($Q$93:Q158,$B158) = 2, "HV", "ST"))</f>
        <v>LV</v>
      </c>
      <c r="T158" s="6" t="str">
        <f>INDEX('Demand forecast and growth rate'!$E$7:$E$273,MATCH($Q158,'Demand forecast and growth rate'!$B$7:$B$273,0))</f>
        <v>Steady/falling</v>
      </c>
      <c r="U158" s="32">
        <f>SUMIFS('Capex forecast'!E$9:E$223,'Capex forecast'!$T$9:$T$223,$Q158,'Capex forecast'!$S$9:$S$223,$S158,'Capex forecast'!$Q$9:$Q$223,"Augex")</f>
        <v>0</v>
      </c>
      <c r="V158" s="32">
        <f>SUMIFS('Capex forecast'!F$9:F$223,'Capex forecast'!$T$9:$T$223,$Q158,'Capex forecast'!$S$9:$S$223,$S158,'Capex forecast'!$Q$9:$Q$223,"Augex")</f>
        <v>0</v>
      </c>
      <c r="W158" s="32">
        <f>SUMIFS('Capex forecast'!G$9:G$223,'Capex forecast'!$T$9:$T$223,$Q158,'Capex forecast'!$S$9:$S$223,$S158,'Capex forecast'!$Q$9:$Q$223,"Augex")</f>
        <v>0</v>
      </c>
      <c r="X158" s="32">
        <f>SUMIFS('Capex forecast'!H$9:H$223,'Capex forecast'!$T$9:$T$223,$Q158,'Capex forecast'!$S$9:$S$223,$S158,'Capex forecast'!$Q$9:$Q$223,"Augex")</f>
        <v>0</v>
      </c>
      <c r="Y158" s="32">
        <f>SUMIFS('Capex forecast'!I$9:I$223,'Capex forecast'!$T$9:$T$223,$Q158,'Capex forecast'!$S$9:$S$223,$S158,'Capex forecast'!$Q$9:$Q$223,"Augex")</f>
        <v>0</v>
      </c>
      <c r="Z158" s="32">
        <f>SUMIFS('Capex forecast'!J$9:J$223,'Capex forecast'!$T$9:$T$223,$Q158,'Capex forecast'!$S$9:$S$223,$S158,'Capex forecast'!$Q$9:$Q$223,"Augex")</f>
        <v>0</v>
      </c>
      <c r="AA158" s="32">
        <f>SUMIFS('Capex forecast'!K$9:K$223,'Capex forecast'!$T$9:$T$223,$Q158,'Capex forecast'!$S$9:$S$223,$S158,'Capex forecast'!$Q$9:$Q$223,"Augex")</f>
        <v>0</v>
      </c>
      <c r="AB158" s="32">
        <f>SUMIFS('Capex forecast'!L$9:L$223,'Capex forecast'!$T$9:$T$223,$Q158,'Capex forecast'!$S$9:$S$223,$S158,'Capex forecast'!$Q$9:$Q$223,"Augex")</f>
        <v>0</v>
      </c>
      <c r="AC158" s="32">
        <f>SUMIFS('Capex forecast'!M$9:M$223,'Capex forecast'!$T$9:$T$223,$Q158,'Capex forecast'!$S$9:$S$223,$S158,'Capex forecast'!$Q$9:$Q$223,"Augex")</f>
        <v>0</v>
      </c>
      <c r="AD158" s="32">
        <f>SUMIFS('Capex forecast'!N$9:N$223,'Capex forecast'!$T$9:$T$223,$Q158,'Capex forecast'!$S$9:$S$223,$S158,'Capex forecast'!$Q$9:$Q$223,"Augex")</f>
        <v>0</v>
      </c>
      <c r="AF158" s="45" t="s">
        <v>260</v>
      </c>
      <c r="AG158" s="6" t="str">
        <f>INDEX('Demand forecast'!$M$9:$M$5832,MATCH($Q158,'Demand forecast'!$B$9:$B$5832,0))</f>
        <v>Yes</v>
      </c>
      <c r="AH158" s="6" t="str">
        <f>IF(COUNTIF($AF$93:AF158,$B158) = 1, "LV", IF(COUNTIF($AF$93:AF158,$B158) = 2, "HV", "ST"))</f>
        <v>LV</v>
      </c>
      <c r="AI158" s="6" t="str">
        <f>INDEX('Demand forecast and growth rate'!$E$7:$E$273,MATCH($Q158,'Demand forecast and growth rate'!$B$7:$B$273,0))</f>
        <v>Steady/falling</v>
      </c>
      <c r="AJ158" s="47">
        <f>SUMIFS('Capex forecast'!E$9:E$223,'Capex forecast'!$T$9:$T$223,$AF158,'Capex forecast'!$S$9:$S$223,$AH158,'Capex forecast'!$Q$9:$Q$223,"Repex")</f>
        <v>0</v>
      </c>
      <c r="AK158" s="47">
        <f>SUMIFS('Capex forecast'!F$9:F$223,'Capex forecast'!$T$9:$T$223,$AF158,'Capex forecast'!$S$9:$S$223,$AH158,'Capex forecast'!$Q$9:$Q$223,"Repex")</f>
        <v>0</v>
      </c>
      <c r="AL158" s="47">
        <f>SUMIFS('Capex forecast'!G$9:G$223,'Capex forecast'!$T$9:$T$223,$AF158,'Capex forecast'!$S$9:$S$223,$AH158,'Capex forecast'!$Q$9:$Q$223,"Repex")</f>
        <v>0</v>
      </c>
      <c r="AM158" s="47">
        <f>SUMIFS('Capex forecast'!H$9:H$223,'Capex forecast'!$T$9:$T$223,$AF158,'Capex forecast'!$S$9:$S$223,$AH158,'Capex forecast'!$Q$9:$Q$223,"Repex")</f>
        <v>0</v>
      </c>
      <c r="AN158" s="47">
        <f>SUMIFS('Capex forecast'!I$9:I$223,'Capex forecast'!$T$9:$T$223,$AF158,'Capex forecast'!$S$9:$S$223,$AH158,'Capex forecast'!$Q$9:$Q$223,"Repex")</f>
        <v>0</v>
      </c>
      <c r="AO158" s="47">
        <f>SUMIFS('Capex forecast'!J$9:J$223,'Capex forecast'!$T$9:$T$223,$AF158,'Capex forecast'!$S$9:$S$223,$AH158,'Capex forecast'!$Q$9:$Q$223,"Repex")</f>
        <v>0</v>
      </c>
      <c r="AP158" s="47">
        <f>SUMIFS('Capex forecast'!K$9:K$223,'Capex forecast'!$T$9:$T$223,$AF158,'Capex forecast'!$S$9:$S$223,$AH158,'Capex forecast'!$Q$9:$Q$223,"Repex")</f>
        <v>0</v>
      </c>
      <c r="AQ158" s="47">
        <f>SUMIFS('Capex forecast'!L$9:L$223,'Capex forecast'!$T$9:$T$223,$AF158,'Capex forecast'!$S$9:$S$223,$AH158,'Capex forecast'!$Q$9:$Q$223,"Repex")</f>
        <v>0</v>
      </c>
      <c r="AR158" s="47">
        <f>SUMIFS('Capex forecast'!M$9:M$223,'Capex forecast'!$T$9:$T$223,$AF158,'Capex forecast'!$S$9:$S$223,$AH158,'Capex forecast'!$Q$9:$Q$223,"Repex")</f>
        <v>0</v>
      </c>
      <c r="AS158" s="47">
        <f>SUMIFS('Capex forecast'!N$9:N$223,'Capex forecast'!$T$9:$T$223,$AF158,'Capex forecast'!$S$9:$S$223,$AH158,'Capex forecast'!$Q$9:$Q$223,"Repex")</f>
        <v>0</v>
      </c>
    </row>
    <row r="159" spans="2:45" ht="15">
      <c r="B159" s="45" t="s">
        <v>175</v>
      </c>
      <c r="C159" s="6" t="str">
        <f>INDEX('Demand forecast'!$M$9:$M$5832,MATCH($B159,'Demand forecast'!$B$9:$B$5832,0))</f>
        <v>No</v>
      </c>
      <c r="D159" s="6" t="str">
        <f>IF(COUNTIF($B$93:B159,$B159) = 1, "LV", IF(COUNTIF($B$93:B159,$B159) = 2, "HV", "ST"))</f>
        <v>LV</v>
      </c>
      <c r="E159" s="6" t="str">
        <f>INDEX('Demand forecast and growth rate'!$E$7:$E$273,MATCH($B159,'Demand forecast and growth rate'!$B$7:$B$273,0))</f>
        <v>Small growth</v>
      </c>
      <c r="F159" s="32">
        <f>SUMIFS('Capex forecast'!E$9:E$223,'Capex forecast'!$T$9:$T$223,'Allocation of site-spec costs'!$B159,'Capex forecast'!$S$9:$S$223,'Allocation of site-spec costs'!$D159,'Capex forecast'!$Q$9:$Q$223,"Customer Connection")</f>
        <v>0</v>
      </c>
      <c r="G159" s="32">
        <f>SUMIFS('Capex forecast'!F$9:F$223,'Capex forecast'!$T$9:$T$223,'Allocation of site-spec costs'!$B159,'Capex forecast'!$S$9:$S$223,'Allocation of site-spec costs'!$D159,'Capex forecast'!$Q$9:$Q$223,"Customer Connection")</f>
        <v>0</v>
      </c>
      <c r="H159" s="32">
        <f>SUMIFS('Capex forecast'!G$9:G$223,'Capex forecast'!$T$9:$T$223,'Allocation of site-spec costs'!$B159,'Capex forecast'!$S$9:$S$223,'Allocation of site-spec costs'!$D159,'Capex forecast'!$Q$9:$Q$223,"Customer Connection")</f>
        <v>0</v>
      </c>
      <c r="I159" s="32">
        <f>SUMIFS('Capex forecast'!H$9:H$223,'Capex forecast'!$T$9:$T$223,'Allocation of site-spec costs'!$B159,'Capex forecast'!$S$9:$S$223,'Allocation of site-spec costs'!$D159,'Capex forecast'!$Q$9:$Q$223,"Customer Connection")</f>
        <v>0</v>
      </c>
      <c r="J159" s="32">
        <f>SUMIFS('Capex forecast'!I$9:I$223,'Capex forecast'!$T$9:$T$223,'Allocation of site-spec costs'!$B159,'Capex forecast'!$S$9:$S$223,'Allocation of site-spec costs'!$D159,'Capex forecast'!$Q$9:$Q$223,"Customer Connection")</f>
        <v>0</v>
      </c>
      <c r="K159" s="32">
        <f>SUMIFS('Capex forecast'!J$9:J$223,'Capex forecast'!$T$9:$T$223,'Allocation of site-spec costs'!$B159,'Capex forecast'!$S$9:$S$223,'Allocation of site-spec costs'!$D159,'Capex forecast'!$Q$9:$Q$223,"Customer Connection")</f>
        <v>0</v>
      </c>
      <c r="L159" s="32">
        <f>SUMIFS('Capex forecast'!K$9:K$223,'Capex forecast'!$T$9:$T$223,'Allocation of site-spec costs'!$B159,'Capex forecast'!$S$9:$S$223,'Allocation of site-spec costs'!$D159,'Capex forecast'!$Q$9:$Q$223,"Customer Connection")</f>
        <v>0</v>
      </c>
      <c r="M159" s="32">
        <f>SUMIFS('Capex forecast'!L$9:L$223,'Capex forecast'!$T$9:$T$223,'Allocation of site-spec costs'!$B159,'Capex forecast'!$S$9:$S$223,'Allocation of site-spec costs'!$D159,'Capex forecast'!$Q$9:$Q$223,"Customer Connection")</f>
        <v>0</v>
      </c>
      <c r="N159" s="32">
        <f>SUMIFS('Capex forecast'!M$9:M$223,'Capex forecast'!$T$9:$T$223,'Allocation of site-spec costs'!$B159,'Capex forecast'!$S$9:$S$223,'Allocation of site-spec costs'!$D159,'Capex forecast'!$Q$9:$Q$223,"Customer Connection")</f>
        <v>0</v>
      </c>
      <c r="O159" s="32">
        <f>SUMIFS('Capex forecast'!N$9:N$223,'Capex forecast'!$T$9:$T$223,'Allocation of site-spec costs'!$B159,'Capex forecast'!$S$9:$S$223,'Allocation of site-spec costs'!$D159,'Capex forecast'!$Q$9:$Q$223,"Customer Connection")</f>
        <v>0</v>
      </c>
      <c r="Q159" s="45" t="s">
        <v>175</v>
      </c>
      <c r="R159" s="6" t="str">
        <f>INDEX('Demand forecast'!$M$9:$M$5832,MATCH($Q159,'Demand forecast'!$B$9:$B$5832,0))</f>
        <v>No</v>
      </c>
      <c r="S159" s="6" t="str">
        <f>IF(COUNTIF($Q$93:Q159,$B159) = 1, "LV", IF(COUNTIF($Q$93:Q159,$B159) = 2, "HV", "ST"))</f>
        <v>LV</v>
      </c>
      <c r="T159" s="6" t="str">
        <f>INDEX('Demand forecast and growth rate'!$E$7:$E$273,MATCH($Q159,'Demand forecast and growth rate'!$B$7:$B$273,0))</f>
        <v>Small growth</v>
      </c>
      <c r="U159" s="32">
        <f>SUMIFS('Capex forecast'!E$9:E$223,'Capex forecast'!$T$9:$T$223,$Q159,'Capex forecast'!$S$9:$S$223,$S159,'Capex forecast'!$Q$9:$Q$223,"Augex")</f>
        <v>0</v>
      </c>
      <c r="V159" s="32">
        <f>SUMIFS('Capex forecast'!F$9:F$223,'Capex forecast'!$T$9:$T$223,$Q159,'Capex forecast'!$S$9:$S$223,$S159,'Capex forecast'!$Q$9:$Q$223,"Augex")</f>
        <v>0</v>
      </c>
      <c r="W159" s="32">
        <f>SUMIFS('Capex forecast'!G$9:G$223,'Capex forecast'!$T$9:$T$223,$Q159,'Capex forecast'!$S$9:$S$223,$S159,'Capex forecast'!$Q$9:$Q$223,"Augex")</f>
        <v>0</v>
      </c>
      <c r="X159" s="32">
        <f>SUMIFS('Capex forecast'!H$9:H$223,'Capex forecast'!$T$9:$T$223,$Q159,'Capex forecast'!$S$9:$S$223,$S159,'Capex forecast'!$Q$9:$Q$223,"Augex")</f>
        <v>0</v>
      </c>
      <c r="Y159" s="32">
        <f>SUMIFS('Capex forecast'!I$9:I$223,'Capex forecast'!$T$9:$T$223,$Q159,'Capex forecast'!$S$9:$S$223,$S159,'Capex forecast'!$Q$9:$Q$223,"Augex")</f>
        <v>0</v>
      </c>
      <c r="Z159" s="32">
        <f>SUMIFS('Capex forecast'!J$9:J$223,'Capex forecast'!$T$9:$T$223,$Q159,'Capex forecast'!$S$9:$S$223,$S159,'Capex forecast'!$Q$9:$Q$223,"Augex")</f>
        <v>0</v>
      </c>
      <c r="AA159" s="32">
        <f>SUMIFS('Capex forecast'!K$9:K$223,'Capex forecast'!$T$9:$T$223,$Q159,'Capex forecast'!$S$9:$S$223,$S159,'Capex forecast'!$Q$9:$Q$223,"Augex")</f>
        <v>0</v>
      </c>
      <c r="AB159" s="32">
        <f>SUMIFS('Capex forecast'!L$9:L$223,'Capex forecast'!$T$9:$T$223,$Q159,'Capex forecast'!$S$9:$S$223,$S159,'Capex forecast'!$Q$9:$Q$223,"Augex")</f>
        <v>0</v>
      </c>
      <c r="AC159" s="32">
        <f>SUMIFS('Capex forecast'!M$9:M$223,'Capex forecast'!$T$9:$T$223,$Q159,'Capex forecast'!$S$9:$S$223,$S159,'Capex forecast'!$Q$9:$Q$223,"Augex")</f>
        <v>0</v>
      </c>
      <c r="AD159" s="32">
        <f>SUMIFS('Capex forecast'!N$9:N$223,'Capex forecast'!$T$9:$T$223,$Q159,'Capex forecast'!$S$9:$S$223,$S159,'Capex forecast'!$Q$9:$Q$223,"Augex")</f>
        <v>0</v>
      </c>
      <c r="AF159" s="45" t="s">
        <v>175</v>
      </c>
      <c r="AG159" s="6" t="str">
        <f>INDEX('Demand forecast'!$M$9:$M$5832,MATCH($Q159,'Demand forecast'!$B$9:$B$5832,0))</f>
        <v>No</v>
      </c>
      <c r="AH159" s="6" t="str">
        <f>IF(COUNTIF($AF$93:AF159,$B159) = 1, "LV", IF(COUNTIF($AF$93:AF159,$B159) = 2, "HV", "ST"))</f>
        <v>LV</v>
      </c>
      <c r="AI159" s="6" t="str">
        <f>INDEX('Demand forecast and growth rate'!$E$7:$E$273,MATCH($Q159,'Demand forecast and growth rate'!$B$7:$B$273,0))</f>
        <v>Small growth</v>
      </c>
      <c r="AJ159" s="47">
        <f>SUMIFS('Capex forecast'!E$9:E$223,'Capex forecast'!$T$9:$T$223,$AF159,'Capex forecast'!$S$9:$S$223,$AH159,'Capex forecast'!$Q$9:$Q$223,"Repex")</f>
        <v>0</v>
      </c>
      <c r="AK159" s="47">
        <f>SUMIFS('Capex forecast'!F$9:F$223,'Capex forecast'!$T$9:$T$223,$AF159,'Capex forecast'!$S$9:$S$223,$AH159,'Capex forecast'!$Q$9:$Q$223,"Repex")</f>
        <v>0</v>
      </c>
      <c r="AL159" s="47">
        <f>SUMIFS('Capex forecast'!G$9:G$223,'Capex forecast'!$T$9:$T$223,$AF159,'Capex forecast'!$S$9:$S$223,$AH159,'Capex forecast'!$Q$9:$Q$223,"Repex")</f>
        <v>0</v>
      </c>
      <c r="AM159" s="47">
        <f>SUMIFS('Capex forecast'!H$9:H$223,'Capex forecast'!$T$9:$T$223,$AF159,'Capex forecast'!$S$9:$S$223,$AH159,'Capex forecast'!$Q$9:$Q$223,"Repex")</f>
        <v>0</v>
      </c>
      <c r="AN159" s="47">
        <f>SUMIFS('Capex forecast'!I$9:I$223,'Capex forecast'!$T$9:$T$223,$AF159,'Capex forecast'!$S$9:$S$223,$AH159,'Capex forecast'!$Q$9:$Q$223,"Repex")</f>
        <v>0</v>
      </c>
      <c r="AO159" s="47">
        <f>SUMIFS('Capex forecast'!J$9:J$223,'Capex forecast'!$T$9:$T$223,$AF159,'Capex forecast'!$S$9:$S$223,$AH159,'Capex forecast'!$Q$9:$Q$223,"Repex")</f>
        <v>0</v>
      </c>
      <c r="AP159" s="47">
        <f>SUMIFS('Capex forecast'!K$9:K$223,'Capex forecast'!$T$9:$T$223,$AF159,'Capex forecast'!$S$9:$S$223,$AH159,'Capex forecast'!$Q$9:$Q$223,"Repex")</f>
        <v>0</v>
      </c>
      <c r="AQ159" s="47">
        <f>SUMIFS('Capex forecast'!L$9:L$223,'Capex forecast'!$T$9:$T$223,$AF159,'Capex forecast'!$S$9:$S$223,$AH159,'Capex forecast'!$Q$9:$Q$223,"Repex")</f>
        <v>0</v>
      </c>
      <c r="AR159" s="47">
        <f>SUMIFS('Capex forecast'!M$9:M$223,'Capex forecast'!$T$9:$T$223,$AF159,'Capex forecast'!$S$9:$S$223,$AH159,'Capex forecast'!$Q$9:$Q$223,"Repex")</f>
        <v>0</v>
      </c>
      <c r="AS159" s="47">
        <f>SUMIFS('Capex forecast'!N$9:N$223,'Capex forecast'!$T$9:$T$223,$AF159,'Capex forecast'!$S$9:$S$223,$AH159,'Capex forecast'!$Q$9:$Q$223,"Repex")</f>
        <v>0</v>
      </c>
    </row>
    <row r="160" spans="2:45" ht="15">
      <c r="B160" s="45" t="s">
        <v>177</v>
      </c>
      <c r="C160" s="6" t="str">
        <f>INDEX('Demand forecast'!$M$9:$M$5832,MATCH($B160,'Demand forecast'!$B$9:$B$5832,0))</f>
        <v>No</v>
      </c>
      <c r="D160" s="6" t="str">
        <f>IF(COUNTIF($B$93:B160,$B160) = 1, "LV", IF(COUNTIF($B$93:B160,$B160) = 2, "HV", "ST"))</f>
        <v>LV</v>
      </c>
      <c r="E160" s="6" t="str">
        <f>INDEX('Demand forecast and growth rate'!$E$7:$E$273,MATCH($B160,'Demand forecast and growth rate'!$B$7:$B$273,0))</f>
        <v>Small growth</v>
      </c>
      <c r="F160" s="32">
        <f>SUMIFS('Capex forecast'!E$9:E$223,'Capex forecast'!$T$9:$T$223,'Allocation of site-spec costs'!$B160,'Capex forecast'!$S$9:$S$223,'Allocation of site-spec costs'!$D160,'Capex forecast'!$Q$9:$Q$223,"Customer Connection")</f>
        <v>0</v>
      </c>
      <c r="G160" s="32">
        <f>SUMIFS('Capex forecast'!F$9:F$223,'Capex forecast'!$T$9:$T$223,'Allocation of site-spec costs'!$B160,'Capex forecast'!$S$9:$S$223,'Allocation of site-spec costs'!$D160,'Capex forecast'!$Q$9:$Q$223,"Customer Connection")</f>
        <v>0</v>
      </c>
      <c r="H160" s="32">
        <f>SUMIFS('Capex forecast'!G$9:G$223,'Capex forecast'!$T$9:$T$223,'Allocation of site-spec costs'!$B160,'Capex forecast'!$S$9:$S$223,'Allocation of site-spec costs'!$D160,'Capex forecast'!$Q$9:$Q$223,"Customer Connection")</f>
        <v>0</v>
      </c>
      <c r="I160" s="32">
        <f>SUMIFS('Capex forecast'!H$9:H$223,'Capex forecast'!$T$9:$T$223,'Allocation of site-spec costs'!$B160,'Capex forecast'!$S$9:$S$223,'Allocation of site-spec costs'!$D160,'Capex forecast'!$Q$9:$Q$223,"Customer Connection")</f>
        <v>0</v>
      </c>
      <c r="J160" s="32">
        <f>SUMIFS('Capex forecast'!I$9:I$223,'Capex forecast'!$T$9:$T$223,'Allocation of site-spec costs'!$B160,'Capex forecast'!$S$9:$S$223,'Allocation of site-spec costs'!$D160,'Capex forecast'!$Q$9:$Q$223,"Customer Connection")</f>
        <v>0</v>
      </c>
      <c r="K160" s="32">
        <f>SUMIFS('Capex forecast'!J$9:J$223,'Capex forecast'!$T$9:$T$223,'Allocation of site-spec costs'!$B160,'Capex forecast'!$S$9:$S$223,'Allocation of site-spec costs'!$D160,'Capex forecast'!$Q$9:$Q$223,"Customer Connection")</f>
        <v>0</v>
      </c>
      <c r="L160" s="32">
        <f>SUMIFS('Capex forecast'!K$9:K$223,'Capex forecast'!$T$9:$T$223,'Allocation of site-spec costs'!$B160,'Capex forecast'!$S$9:$S$223,'Allocation of site-spec costs'!$D160,'Capex forecast'!$Q$9:$Q$223,"Customer Connection")</f>
        <v>0</v>
      </c>
      <c r="M160" s="32">
        <f>SUMIFS('Capex forecast'!L$9:L$223,'Capex forecast'!$T$9:$T$223,'Allocation of site-spec costs'!$B160,'Capex forecast'!$S$9:$S$223,'Allocation of site-spec costs'!$D160,'Capex forecast'!$Q$9:$Q$223,"Customer Connection")</f>
        <v>0</v>
      </c>
      <c r="N160" s="32">
        <f>SUMIFS('Capex forecast'!M$9:M$223,'Capex forecast'!$T$9:$T$223,'Allocation of site-spec costs'!$B160,'Capex forecast'!$S$9:$S$223,'Allocation of site-spec costs'!$D160,'Capex forecast'!$Q$9:$Q$223,"Customer Connection")</f>
        <v>0</v>
      </c>
      <c r="O160" s="32">
        <f>SUMIFS('Capex forecast'!N$9:N$223,'Capex forecast'!$T$9:$T$223,'Allocation of site-spec costs'!$B160,'Capex forecast'!$S$9:$S$223,'Allocation of site-spec costs'!$D160,'Capex forecast'!$Q$9:$Q$223,"Customer Connection")</f>
        <v>0</v>
      </c>
      <c r="Q160" s="45" t="s">
        <v>177</v>
      </c>
      <c r="R160" s="6" t="str">
        <f>INDEX('Demand forecast'!$M$9:$M$5832,MATCH($Q160,'Demand forecast'!$B$9:$B$5832,0))</f>
        <v>No</v>
      </c>
      <c r="S160" s="6" t="str">
        <f>IF(COUNTIF($Q$93:Q160,$B160) = 1, "LV", IF(COUNTIF($Q$93:Q160,$B160) = 2, "HV", "ST"))</f>
        <v>LV</v>
      </c>
      <c r="T160" s="6" t="str">
        <f>INDEX('Demand forecast and growth rate'!$E$7:$E$273,MATCH($Q160,'Demand forecast and growth rate'!$B$7:$B$273,0))</f>
        <v>Small growth</v>
      </c>
      <c r="U160" s="32">
        <f>SUMIFS('Capex forecast'!E$9:E$223,'Capex forecast'!$T$9:$T$223,$Q160,'Capex forecast'!$S$9:$S$223,$S160,'Capex forecast'!$Q$9:$Q$223,"Augex")</f>
        <v>0</v>
      </c>
      <c r="V160" s="32">
        <f>SUMIFS('Capex forecast'!F$9:F$223,'Capex forecast'!$T$9:$T$223,$Q160,'Capex forecast'!$S$9:$S$223,$S160,'Capex forecast'!$Q$9:$Q$223,"Augex")</f>
        <v>0</v>
      </c>
      <c r="W160" s="32">
        <f>SUMIFS('Capex forecast'!G$9:G$223,'Capex forecast'!$T$9:$T$223,$Q160,'Capex forecast'!$S$9:$S$223,$S160,'Capex forecast'!$Q$9:$Q$223,"Augex")</f>
        <v>0</v>
      </c>
      <c r="X160" s="32">
        <f>SUMIFS('Capex forecast'!H$9:H$223,'Capex forecast'!$T$9:$T$223,$Q160,'Capex forecast'!$S$9:$S$223,$S160,'Capex forecast'!$Q$9:$Q$223,"Augex")</f>
        <v>0</v>
      </c>
      <c r="Y160" s="32">
        <f>SUMIFS('Capex forecast'!I$9:I$223,'Capex forecast'!$T$9:$T$223,$Q160,'Capex forecast'!$S$9:$S$223,$S160,'Capex forecast'!$Q$9:$Q$223,"Augex")</f>
        <v>0</v>
      </c>
      <c r="Z160" s="32">
        <f>SUMIFS('Capex forecast'!J$9:J$223,'Capex forecast'!$T$9:$T$223,$Q160,'Capex forecast'!$S$9:$S$223,$S160,'Capex forecast'!$Q$9:$Q$223,"Augex")</f>
        <v>0</v>
      </c>
      <c r="AA160" s="32">
        <f>SUMIFS('Capex forecast'!K$9:K$223,'Capex forecast'!$T$9:$T$223,$Q160,'Capex forecast'!$S$9:$S$223,$S160,'Capex forecast'!$Q$9:$Q$223,"Augex")</f>
        <v>0</v>
      </c>
      <c r="AB160" s="32">
        <f>SUMIFS('Capex forecast'!L$9:L$223,'Capex forecast'!$T$9:$T$223,$Q160,'Capex forecast'!$S$9:$S$223,$S160,'Capex forecast'!$Q$9:$Q$223,"Augex")</f>
        <v>0</v>
      </c>
      <c r="AC160" s="32">
        <f>SUMIFS('Capex forecast'!M$9:M$223,'Capex forecast'!$T$9:$T$223,$Q160,'Capex forecast'!$S$9:$S$223,$S160,'Capex forecast'!$Q$9:$Q$223,"Augex")</f>
        <v>0</v>
      </c>
      <c r="AD160" s="32">
        <f>SUMIFS('Capex forecast'!N$9:N$223,'Capex forecast'!$T$9:$T$223,$Q160,'Capex forecast'!$S$9:$S$223,$S160,'Capex forecast'!$Q$9:$Q$223,"Augex")</f>
        <v>0</v>
      </c>
      <c r="AF160" s="45" t="s">
        <v>177</v>
      </c>
      <c r="AG160" s="6" t="str">
        <f>INDEX('Demand forecast'!$M$9:$M$5832,MATCH($Q160,'Demand forecast'!$B$9:$B$5832,0))</f>
        <v>No</v>
      </c>
      <c r="AH160" s="6" t="str">
        <f>IF(COUNTIF($AF$93:AF160,$B160) = 1, "LV", IF(COUNTIF($AF$93:AF160,$B160) = 2, "HV", "ST"))</f>
        <v>LV</v>
      </c>
      <c r="AI160" s="6" t="str">
        <f>INDEX('Demand forecast and growth rate'!$E$7:$E$273,MATCH($Q160,'Demand forecast and growth rate'!$B$7:$B$273,0))</f>
        <v>Small growth</v>
      </c>
      <c r="AJ160" s="47">
        <f>SUMIFS('Capex forecast'!E$9:E$223,'Capex forecast'!$T$9:$T$223,$AF160,'Capex forecast'!$S$9:$S$223,$AH160,'Capex forecast'!$Q$9:$Q$223,"Repex")</f>
        <v>0</v>
      </c>
      <c r="AK160" s="47">
        <f>SUMIFS('Capex forecast'!F$9:F$223,'Capex forecast'!$T$9:$T$223,$AF160,'Capex forecast'!$S$9:$S$223,$AH160,'Capex forecast'!$Q$9:$Q$223,"Repex")</f>
        <v>0</v>
      </c>
      <c r="AL160" s="47">
        <f>SUMIFS('Capex forecast'!G$9:G$223,'Capex forecast'!$T$9:$T$223,$AF160,'Capex forecast'!$S$9:$S$223,$AH160,'Capex forecast'!$Q$9:$Q$223,"Repex")</f>
        <v>0</v>
      </c>
      <c r="AM160" s="47">
        <f>SUMIFS('Capex forecast'!H$9:H$223,'Capex forecast'!$T$9:$T$223,$AF160,'Capex forecast'!$S$9:$S$223,$AH160,'Capex forecast'!$Q$9:$Q$223,"Repex")</f>
        <v>0</v>
      </c>
      <c r="AN160" s="47">
        <f>SUMIFS('Capex forecast'!I$9:I$223,'Capex forecast'!$T$9:$T$223,$AF160,'Capex forecast'!$S$9:$S$223,$AH160,'Capex forecast'!$Q$9:$Q$223,"Repex")</f>
        <v>0</v>
      </c>
      <c r="AO160" s="47">
        <f>SUMIFS('Capex forecast'!J$9:J$223,'Capex forecast'!$T$9:$T$223,$AF160,'Capex forecast'!$S$9:$S$223,$AH160,'Capex forecast'!$Q$9:$Q$223,"Repex")</f>
        <v>0</v>
      </c>
      <c r="AP160" s="47">
        <f>SUMIFS('Capex forecast'!K$9:K$223,'Capex forecast'!$T$9:$T$223,$AF160,'Capex forecast'!$S$9:$S$223,$AH160,'Capex forecast'!$Q$9:$Q$223,"Repex")</f>
        <v>0</v>
      </c>
      <c r="AQ160" s="47">
        <f>SUMIFS('Capex forecast'!L$9:L$223,'Capex forecast'!$T$9:$T$223,$AF160,'Capex forecast'!$S$9:$S$223,$AH160,'Capex forecast'!$Q$9:$Q$223,"Repex")</f>
        <v>0</v>
      </c>
      <c r="AR160" s="47">
        <f>SUMIFS('Capex forecast'!M$9:M$223,'Capex forecast'!$T$9:$T$223,$AF160,'Capex forecast'!$S$9:$S$223,$AH160,'Capex forecast'!$Q$9:$Q$223,"Repex")</f>
        <v>0</v>
      </c>
      <c r="AS160" s="47">
        <f>SUMIFS('Capex forecast'!N$9:N$223,'Capex forecast'!$T$9:$T$223,$AF160,'Capex forecast'!$S$9:$S$223,$AH160,'Capex forecast'!$Q$9:$Q$223,"Repex")</f>
        <v>0</v>
      </c>
    </row>
    <row r="161" spans="2:45" ht="15">
      <c r="B161" s="45" t="s">
        <v>202</v>
      </c>
      <c r="C161" s="6" t="str">
        <f>INDEX('Demand forecast'!$M$9:$M$5832,MATCH($B161,'Demand forecast'!$B$9:$B$5832,0))</f>
        <v>Yes</v>
      </c>
      <c r="D161" s="6" t="str">
        <f>IF(COUNTIF($B$93:B161,$B161) = 1, "LV", IF(COUNTIF($B$93:B161,$B161) = 2, "HV", "ST"))</f>
        <v>LV</v>
      </c>
      <c r="E161" s="6" t="str">
        <f>INDEX('Demand forecast and growth rate'!$E$7:$E$273,MATCH($B161,'Demand forecast and growth rate'!$B$7:$B$273,0))</f>
        <v>Steady/falling</v>
      </c>
      <c r="F161" s="32">
        <f>SUMIFS('Capex forecast'!E$9:E$223,'Capex forecast'!$T$9:$T$223,'Allocation of site-spec costs'!$B161,'Capex forecast'!$S$9:$S$223,'Allocation of site-spec costs'!$D161,'Capex forecast'!$Q$9:$Q$223,"Customer Connection")</f>
        <v>0</v>
      </c>
      <c r="G161" s="32">
        <f>SUMIFS('Capex forecast'!F$9:F$223,'Capex forecast'!$T$9:$T$223,'Allocation of site-spec costs'!$B161,'Capex forecast'!$S$9:$S$223,'Allocation of site-spec costs'!$D161,'Capex forecast'!$Q$9:$Q$223,"Customer Connection")</f>
        <v>0</v>
      </c>
      <c r="H161" s="32">
        <f>SUMIFS('Capex forecast'!G$9:G$223,'Capex forecast'!$T$9:$T$223,'Allocation of site-spec costs'!$B161,'Capex forecast'!$S$9:$S$223,'Allocation of site-spec costs'!$D161,'Capex forecast'!$Q$9:$Q$223,"Customer Connection")</f>
        <v>0</v>
      </c>
      <c r="I161" s="32">
        <f>SUMIFS('Capex forecast'!H$9:H$223,'Capex forecast'!$T$9:$T$223,'Allocation of site-spec costs'!$B161,'Capex forecast'!$S$9:$S$223,'Allocation of site-spec costs'!$D161,'Capex forecast'!$Q$9:$Q$223,"Customer Connection")</f>
        <v>0</v>
      </c>
      <c r="J161" s="32">
        <f>SUMIFS('Capex forecast'!I$9:I$223,'Capex forecast'!$T$9:$T$223,'Allocation of site-spec costs'!$B161,'Capex forecast'!$S$9:$S$223,'Allocation of site-spec costs'!$D161,'Capex forecast'!$Q$9:$Q$223,"Customer Connection")</f>
        <v>0</v>
      </c>
      <c r="K161" s="32">
        <f>SUMIFS('Capex forecast'!J$9:J$223,'Capex forecast'!$T$9:$T$223,'Allocation of site-spec costs'!$B161,'Capex forecast'!$S$9:$S$223,'Allocation of site-spec costs'!$D161,'Capex forecast'!$Q$9:$Q$223,"Customer Connection")</f>
        <v>0</v>
      </c>
      <c r="L161" s="32">
        <f>SUMIFS('Capex forecast'!K$9:K$223,'Capex forecast'!$T$9:$T$223,'Allocation of site-spec costs'!$B161,'Capex forecast'!$S$9:$S$223,'Allocation of site-spec costs'!$D161,'Capex forecast'!$Q$9:$Q$223,"Customer Connection")</f>
        <v>0</v>
      </c>
      <c r="M161" s="32">
        <f>SUMIFS('Capex forecast'!L$9:L$223,'Capex forecast'!$T$9:$T$223,'Allocation of site-spec costs'!$B161,'Capex forecast'!$S$9:$S$223,'Allocation of site-spec costs'!$D161,'Capex forecast'!$Q$9:$Q$223,"Customer Connection")</f>
        <v>0</v>
      </c>
      <c r="N161" s="32">
        <f>SUMIFS('Capex forecast'!M$9:M$223,'Capex forecast'!$T$9:$T$223,'Allocation of site-spec costs'!$B161,'Capex forecast'!$S$9:$S$223,'Allocation of site-spec costs'!$D161,'Capex forecast'!$Q$9:$Q$223,"Customer Connection")</f>
        <v>0</v>
      </c>
      <c r="O161" s="32">
        <f>SUMIFS('Capex forecast'!N$9:N$223,'Capex forecast'!$T$9:$T$223,'Allocation of site-spec costs'!$B161,'Capex forecast'!$S$9:$S$223,'Allocation of site-spec costs'!$D161,'Capex forecast'!$Q$9:$Q$223,"Customer Connection")</f>
        <v>0</v>
      </c>
      <c r="Q161" s="45" t="s">
        <v>202</v>
      </c>
      <c r="R161" s="6" t="str">
        <f>INDEX('Demand forecast'!$M$9:$M$5832,MATCH($Q161,'Demand forecast'!$B$9:$B$5832,0))</f>
        <v>Yes</v>
      </c>
      <c r="S161" s="6" t="str">
        <f>IF(COUNTIF($Q$93:Q161,$B161) = 1, "LV", IF(COUNTIF($Q$93:Q161,$B161) = 2, "HV", "ST"))</f>
        <v>LV</v>
      </c>
      <c r="T161" s="6" t="str">
        <f>INDEX('Demand forecast and growth rate'!$E$7:$E$273,MATCH($Q161,'Demand forecast and growth rate'!$B$7:$B$273,0))</f>
        <v>Steady/falling</v>
      </c>
      <c r="U161" s="32">
        <f>SUMIFS('Capex forecast'!E$9:E$223,'Capex forecast'!$T$9:$T$223,$Q161,'Capex forecast'!$S$9:$S$223,$S161,'Capex forecast'!$Q$9:$Q$223,"Augex")</f>
        <v>0</v>
      </c>
      <c r="V161" s="32">
        <f>SUMIFS('Capex forecast'!F$9:F$223,'Capex forecast'!$T$9:$T$223,$Q161,'Capex forecast'!$S$9:$S$223,$S161,'Capex forecast'!$Q$9:$Q$223,"Augex")</f>
        <v>0</v>
      </c>
      <c r="W161" s="32">
        <f>SUMIFS('Capex forecast'!G$9:G$223,'Capex forecast'!$T$9:$T$223,$Q161,'Capex forecast'!$S$9:$S$223,$S161,'Capex forecast'!$Q$9:$Q$223,"Augex")</f>
        <v>0</v>
      </c>
      <c r="X161" s="32">
        <f>SUMIFS('Capex forecast'!H$9:H$223,'Capex forecast'!$T$9:$T$223,$Q161,'Capex forecast'!$S$9:$S$223,$S161,'Capex forecast'!$Q$9:$Q$223,"Augex")</f>
        <v>0</v>
      </c>
      <c r="Y161" s="32">
        <f>SUMIFS('Capex forecast'!I$9:I$223,'Capex forecast'!$T$9:$T$223,$Q161,'Capex forecast'!$S$9:$S$223,$S161,'Capex forecast'!$Q$9:$Q$223,"Augex")</f>
        <v>0</v>
      </c>
      <c r="Z161" s="32">
        <f>SUMIFS('Capex forecast'!J$9:J$223,'Capex forecast'!$T$9:$T$223,$Q161,'Capex forecast'!$S$9:$S$223,$S161,'Capex forecast'!$Q$9:$Q$223,"Augex")</f>
        <v>0</v>
      </c>
      <c r="AA161" s="32">
        <f>SUMIFS('Capex forecast'!K$9:K$223,'Capex forecast'!$T$9:$T$223,$Q161,'Capex forecast'!$S$9:$S$223,$S161,'Capex forecast'!$Q$9:$Q$223,"Augex")</f>
        <v>0</v>
      </c>
      <c r="AB161" s="32">
        <f>SUMIFS('Capex forecast'!L$9:L$223,'Capex forecast'!$T$9:$T$223,$Q161,'Capex forecast'!$S$9:$S$223,$S161,'Capex forecast'!$Q$9:$Q$223,"Augex")</f>
        <v>0</v>
      </c>
      <c r="AC161" s="32">
        <f>SUMIFS('Capex forecast'!M$9:M$223,'Capex forecast'!$T$9:$T$223,$Q161,'Capex forecast'!$S$9:$S$223,$S161,'Capex forecast'!$Q$9:$Q$223,"Augex")</f>
        <v>0</v>
      </c>
      <c r="AD161" s="32">
        <f>SUMIFS('Capex forecast'!N$9:N$223,'Capex forecast'!$T$9:$T$223,$Q161,'Capex forecast'!$S$9:$S$223,$S161,'Capex forecast'!$Q$9:$Q$223,"Augex")</f>
        <v>0</v>
      </c>
      <c r="AF161" s="45" t="s">
        <v>202</v>
      </c>
      <c r="AG161" s="6" t="str">
        <f>INDEX('Demand forecast'!$M$9:$M$5832,MATCH($Q161,'Demand forecast'!$B$9:$B$5832,0))</f>
        <v>Yes</v>
      </c>
      <c r="AH161" s="6" t="str">
        <f>IF(COUNTIF($AF$93:AF161,$B161) = 1, "LV", IF(COUNTIF($AF$93:AF161,$B161) = 2, "HV", "ST"))</f>
        <v>LV</v>
      </c>
      <c r="AI161" s="6" t="str">
        <f>INDEX('Demand forecast and growth rate'!$E$7:$E$273,MATCH($Q161,'Demand forecast and growth rate'!$B$7:$B$273,0))</f>
        <v>Steady/falling</v>
      </c>
      <c r="AJ161" s="47">
        <f>SUMIFS('Capex forecast'!E$9:E$223,'Capex forecast'!$T$9:$T$223,$AF161,'Capex forecast'!$S$9:$S$223,$AH161,'Capex forecast'!$Q$9:$Q$223,"Repex")</f>
        <v>0</v>
      </c>
      <c r="AK161" s="47">
        <f>SUMIFS('Capex forecast'!F$9:F$223,'Capex forecast'!$T$9:$T$223,$AF161,'Capex forecast'!$S$9:$S$223,$AH161,'Capex forecast'!$Q$9:$Q$223,"Repex")</f>
        <v>0</v>
      </c>
      <c r="AL161" s="47">
        <f>SUMIFS('Capex forecast'!G$9:G$223,'Capex forecast'!$T$9:$T$223,$AF161,'Capex forecast'!$S$9:$S$223,$AH161,'Capex forecast'!$Q$9:$Q$223,"Repex")</f>
        <v>0</v>
      </c>
      <c r="AM161" s="47">
        <f>SUMIFS('Capex forecast'!H$9:H$223,'Capex forecast'!$T$9:$T$223,$AF161,'Capex forecast'!$S$9:$S$223,$AH161,'Capex forecast'!$Q$9:$Q$223,"Repex")</f>
        <v>0</v>
      </c>
      <c r="AN161" s="47">
        <f>SUMIFS('Capex forecast'!I$9:I$223,'Capex forecast'!$T$9:$T$223,$AF161,'Capex forecast'!$S$9:$S$223,$AH161,'Capex forecast'!$Q$9:$Q$223,"Repex")</f>
        <v>0</v>
      </c>
      <c r="AO161" s="47">
        <f>SUMIFS('Capex forecast'!J$9:J$223,'Capex forecast'!$T$9:$T$223,$AF161,'Capex forecast'!$S$9:$S$223,$AH161,'Capex forecast'!$Q$9:$Q$223,"Repex")</f>
        <v>0</v>
      </c>
      <c r="AP161" s="47">
        <f>SUMIFS('Capex forecast'!K$9:K$223,'Capex forecast'!$T$9:$T$223,$AF161,'Capex forecast'!$S$9:$S$223,$AH161,'Capex forecast'!$Q$9:$Q$223,"Repex")</f>
        <v>0</v>
      </c>
      <c r="AQ161" s="47">
        <f>SUMIFS('Capex forecast'!L$9:L$223,'Capex forecast'!$T$9:$T$223,$AF161,'Capex forecast'!$S$9:$S$223,$AH161,'Capex forecast'!$Q$9:$Q$223,"Repex")</f>
        <v>0</v>
      </c>
      <c r="AR161" s="47">
        <f>SUMIFS('Capex forecast'!M$9:M$223,'Capex forecast'!$T$9:$T$223,$AF161,'Capex forecast'!$S$9:$S$223,$AH161,'Capex forecast'!$Q$9:$Q$223,"Repex")</f>
        <v>0</v>
      </c>
      <c r="AS161" s="47">
        <f>SUMIFS('Capex forecast'!N$9:N$223,'Capex forecast'!$T$9:$T$223,$AF161,'Capex forecast'!$S$9:$S$223,$AH161,'Capex forecast'!$Q$9:$Q$223,"Repex")</f>
        <v>0</v>
      </c>
    </row>
    <row r="162" spans="2:45" ht="15">
      <c r="B162" s="45" t="s">
        <v>38</v>
      </c>
      <c r="C162" s="6" t="str">
        <f>INDEX('Demand forecast'!$M$9:$M$5832,MATCH($B162,'Demand forecast'!$B$9:$B$5832,0))</f>
        <v>No</v>
      </c>
      <c r="D162" s="6" t="str">
        <f>IF(COUNTIF($B$93:B162,$B162) = 1, "LV", IF(COUNTIF($B$93:B162,$B162) = 2, "HV", "ST"))</f>
        <v>LV</v>
      </c>
      <c r="E162" s="6" t="str">
        <f>INDEX('Demand forecast and growth rate'!$E$7:$E$273,MATCH($B162,'Demand forecast and growth rate'!$B$7:$B$273,0))</f>
        <v>Small growth</v>
      </c>
      <c r="F162" s="32">
        <f>SUMIFS('Capex forecast'!E$9:E$223,'Capex forecast'!$T$9:$T$223,'Allocation of site-spec costs'!$B162,'Capex forecast'!$S$9:$S$223,'Allocation of site-spec costs'!$D162,'Capex forecast'!$Q$9:$Q$223,"Customer Connection")</f>
        <v>0</v>
      </c>
      <c r="G162" s="32">
        <f>SUMIFS('Capex forecast'!F$9:F$223,'Capex forecast'!$T$9:$T$223,'Allocation of site-spec costs'!$B162,'Capex forecast'!$S$9:$S$223,'Allocation of site-spec costs'!$D162,'Capex forecast'!$Q$9:$Q$223,"Customer Connection")</f>
        <v>0</v>
      </c>
      <c r="H162" s="32">
        <f>SUMIFS('Capex forecast'!G$9:G$223,'Capex forecast'!$T$9:$T$223,'Allocation of site-spec costs'!$B162,'Capex forecast'!$S$9:$S$223,'Allocation of site-spec costs'!$D162,'Capex forecast'!$Q$9:$Q$223,"Customer Connection")</f>
        <v>0</v>
      </c>
      <c r="I162" s="32">
        <f>SUMIFS('Capex forecast'!H$9:H$223,'Capex forecast'!$T$9:$T$223,'Allocation of site-spec costs'!$B162,'Capex forecast'!$S$9:$S$223,'Allocation of site-spec costs'!$D162,'Capex forecast'!$Q$9:$Q$223,"Customer Connection")</f>
        <v>0</v>
      </c>
      <c r="J162" s="32">
        <f>SUMIFS('Capex forecast'!I$9:I$223,'Capex forecast'!$T$9:$T$223,'Allocation of site-spec costs'!$B162,'Capex forecast'!$S$9:$S$223,'Allocation of site-spec costs'!$D162,'Capex forecast'!$Q$9:$Q$223,"Customer Connection")</f>
        <v>0</v>
      </c>
      <c r="K162" s="32">
        <f>SUMIFS('Capex forecast'!J$9:J$223,'Capex forecast'!$T$9:$T$223,'Allocation of site-spec costs'!$B162,'Capex forecast'!$S$9:$S$223,'Allocation of site-spec costs'!$D162,'Capex forecast'!$Q$9:$Q$223,"Customer Connection")</f>
        <v>0</v>
      </c>
      <c r="L162" s="32">
        <f>SUMIFS('Capex forecast'!K$9:K$223,'Capex forecast'!$T$9:$T$223,'Allocation of site-spec costs'!$B162,'Capex forecast'!$S$9:$S$223,'Allocation of site-spec costs'!$D162,'Capex forecast'!$Q$9:$Q$223,"Customer Connection")</f>
        <v>0</v>
      </c>
      <c r="M162" s="32">
        <f>SUMIFS('Capex forecast'!L$9:L$223,'Capex forecast'!$T$9:$T$223,'Allocation of site-spec costs'!$B162,'Capex forecast'!$S$9:$S$223,'Allocation of site-spec costs'!$D162,'Capex forecast'!$Q$9:$Q$223,"Customer Connection")</f>
        <v>0</v>
      </c>
      <c r="N162" s="32">
        <f>SUMIFS('Capex forecast'!M$9:M$223,'Capex forecast'!$T$9:$T$223,'Allocation of site-spec costs'!$B162,'Capex forecast'!$S$9:$S$223,'Allocation of site-spec costs'!$D162,'Capex forecast'!$Q$9:$Q$223,"Customer Connection")</f>
        <v>0</v>
      </c>
      <c r="O162" s="32">
        <f>SUMIFS('Capex forecast'!N$9:N$223,'Capex forecast'!$T$9:$T$223,'Allocation of site-spec costs'!$B162,'Capex forecast'!$S$9:$S$223,'Allocation of site-spec costs'!$D162,'Capex forecast'!$Q$9:$Q$223,"Customer Connection")</f>
        <v>0</v>
      </c>
      <c r="Q162" s="45" t="s">
        <v>38</v>
      </c>
      <c r="R162" s="6" t="str">
        <f>INDEX('Demand forecast'!$M$9:$M$5832,MATCH($Q162,'Demand forecast'!$B$9:$B$5832,0))</f>
        <v>No</v>
      </c>
      <c r="S162" s="6" t="str">
        <f>IF(COUNTIF($Q$93:Q162,$B162) = 1, "LV", IF(COUNTIF($Q$93:Q162,$B162) = 2, "HV", "ST"))</f>
        <v>LV</v>
      </c>
      <c r="T162" s="6" t="str">
        <f>INDEX('Demand forecast and growth rate'!$E$7:$E$273,MATCH($Q162,'Demand forecast and growth rate'!$B$7:$B$273,0))</f>
        <v>Small growth</v>
      </c>
      <c r="U162" s="32">
        <f>SUMIFS('Capex forecast'!E$9:E$223,'Capex forecast'!$T$9:$T$223,$Q162,'Capex forecast'!$S$9:$S$223,$S162,'Capex forecast'!$Q$9:$Q$223,"Augex")</f>
        <v>0</v>
      </c>
      <c r="V162" s="32">
        <f>SUMIFS('Capex forecast'!F$9:F$223,'Capex forecast'!$T$9:$T$223,$Q162,'Capex forecast'!$S$9:$S$223,$S162,'Capex forecast'!$Q$9:$Q$223,"Augex")</f>
        <v>0</v>
      </c>
      <c r="W162" s="32">
        <f>SUMIFS('Capex forecast'!G$9:G$223,'Capex forecast'!$T$9:$T$223,$Q162,'Capex forecast'!$S$9:$S$223,$S162,'Capex forecast'!$Q$9:$Q$223,"Augex")</f>
        <v>0</v>
      </c>
      <c r="X162" s="32">
        <f>SUMIFS('Capex forecast'!H$9:H$223,'Capex forecast'!$T$9:$T$223,$Q162,'Capex forecast'!$S$9:$S$223,$S162,'Capex forecast'!$Q$9:$Q$223,"Augex")</f>
        <v>0</v>
      </c>
      <c r="Y162" s="32">
        <f>SUMIFS('Capex forecast'!I$9:I$223,'Capex forecast'!$T$9:$T$223,$Q162,'Capex forecast'!$S$9:$S$223,$S162,'Capex forecast'!$Q$9:$Q$223,"Augex")</f>
        <v>0</v>
      </c>
      <c r="Z162" s="32">
        <f>SUMIFS('Capex forecast'!J$9:J$223,'Capex forecast'!$T$9:$T$223,$Q162,'Capex forecast'!$S$9:$S$223,$S162,'Capex forecast'!$Q$9:$Q$223,"Augex")</f>
        <v>0</v>
      </c>
      <c r="AA162" s="32">
        <f>SUMIFS('Capex forecast'!K$9:K$223,'Capex forecast'!$T$9:$T$223,$Q162,'Capex forecast'!$S$9:$S$223,$S162,'Capex forecast'!$Q$9:$Q$223,"Augex")</f>
        <v>0</v>
      </c>
      <c r="AB162" s="32">
        <f>SUMIFS('Capex forecast'!L$9:L$223,'Capex forecast'!$T$9:$T$223,$Q162,'Capex forecast'!$S$9:$S$223,$S162,'Capex forecast'!$Q$9:$Q$223,"Augex")</f>
        <v>0</v>
      </c>
      <c r="AC162" s="32">
        <f>SUMIFS('Capex forecast'!M$9:M$223,'Capex forecast'!$T$9:$T$223,$Q162,'Capex forecast'!$S$9:$S$223,$S162,'Capex forecast'!$Q$9:$Q$223,"Augex")</f>
        <v>0</v>
      </c>
      <c r="AD162" s="32">
        <f>SUMIFS('Capex forecast'!N$9:N$223,'Capex forecast'!$T$9:$T$223,$Q162,'Capex forecast'!$S$9:$S$223,$S162,'Capex forecast'!$Q$9:$Q$223,"Augex")</f>
        <v>0</v>
      </c>
      <c r="AF162" s="45" t="s">
        <v>38</v>
      </c>
      <c r="AG162" s="6" t="str">
        <f>INDEX('Demand forecast'!$M$9:$M$5832,MATCH($Q162,'Demand forecast'!$B$9:$B$5832,0))</f>
        <v>No</v>
      </c>
      <c r="AH162" s="6" t="str">
        <f>IF(COUNTIF($AF$93:AF162,$B162) = 1, "LV", IF(COUNTIF($AF$93:AF162,$B162) = 2, "HV", "ST"))</f>
        <v>LV</v>
      </c>
      <c r="AI162" s="6" t="str">
        <f>INDEX('Demand forecast and growth rate'!$E$7:$E$273,MATCH($Q162,'Demand forecast and growth rate'!$B$7:$B$273,0))</f>
        <v>Small growth</v>
      </c>
      <c r="AJ162" s="47">
        <f>SUMIFS('Capex forecast'!E$9:E$223,'Capex forecast'!$T$9:$T$223,$AF162,'Capex forecast'!$S$9:$S$223,$AH162,'Capex forecast'!$Q$9:$Q$223,"Repex")</f>
        <v>0</v>
      </c>
      <c r="AK162" s="47">
        <f>SUMIFS('Capex forecast'!F$9:F$223,'Capex forecast'!$T$9:$T$223,$AF162,'Capex forecast'!$S$9:$S$223,$AH162,'Capex forecast'!$Q$9:$Q$223,"Repex")</f>
        <v>0</v>
      </c>
      <c r="AL162" s="47">
        <f>SUMIFS('Capex forecast'!G$9:G$223,'Capex forecast'!$T$9:$T$223,$AF162,'Capex forecast'!$S$9:$S$223,$AH162,'Capex forecast'!$Q$9:$Q$223,"Repex")</f>
        <v>0</v>
      </c>
      <c r="AM162" s="47">
        <f>SUMIFS('Capex forecast'!H$9:H$223,'Capex forecast'!$T$9:$T$223,$AF162,'Capex forecast'!$S$9:$S$223,$AH162,'Capex forecast'!$Q$9:$Q$223,"Repex")</f>
        <v>0</v>
      </c>
      <c r="AN162" s="47">
        <f>SUMIFS('Capex forecast'!I$9:I$223,'Capex forecast'!$T$9:$T$223,$AF162,'Capex forecast'!$S$9:$S$223,$AH162,'Capex forecast'!$Q$9:$Q$223,"Repex")</f>
        <v>0</v>
      </c>
      <c r="AO162" s="47">
        <f>SUMIFS('Capex forecast'!J$9:J$223,'Capex forecast'!$T$9:$T$223,$AF162,'Capex forecast'!$S$9:$S$223,$AH162,'Capex forecast'!$Q$9:$Q$223,"Repex")</f>
        <v>0</v>
      </c>
      <c r="AP162" s="47">
        <f>SUMIFS('Capex forecast'!K$9:K$223,'Capex forecast'!$T$9:$T$223,$AF162,'Capex forecast'!$S$9:$S$223,$AH162,'Capex forecast'!$Q$9:$Q$223,"Repex")</f>
        <v>0</v>
      </c>
      <c r="AQ162" s="47">
        <f>SUMIFS('Capex forecast'!L$9:L$223,'Capex forecast'!$T$9:$T$223,$AF162,'Capex forecast'!$S$9:$S$223,$AH162,'Capex forecast'!$Q$9:$Q$223,"Repex")</f>
        <v>0</v>
      </c>
      <c r="AR162" s="47">
        <f>SUMIFS('Capex forecast'!M$9:M$223,'Capex forecast'!$T$9:$T$223,$AF162,'Capex forecast'!$S$9:$S$223,$AH162,'Capex forecast'!$Q$9:$Q$223,"Repex")</f>
        <v>0</v>
      </c>
      <c r="AS162" s="47">
        <f>SUMIFS('Capex forecast'!N$9:N$223,'Capex forecast'!$T$9:$T$223,$AF162,'Capex forecast'!$S$9:$S$223,$AH162,'Capex forecast'!$Q$9:$Q$223,"Repex")</f>
        <v>0</v>
      </c>
    </row>
    <row r="163" spans="2:45" ht="15">
      <c r="B163" s="45" t="s">
        <v>58</v>
      </c>
      <c r="C163" s="6" t="str">
        <f>INDEX('Demand forecast'!$M$9:$M$5832,MATCH($B163,'Demand forecast'!$B$9:$B$5832,0))</f>
        <v>No</v>
      </c>
      <c r="D163" s="6" t="str">
        <f>IF(COUNTIF($B$93:B163,$B163) = 1, "LV", IF(COUNTIF($B$93:B163,$B163) = 2, "HV", "ST"))</f>
        <v>LV</v>
      </c>
      <c r="E163" s="6" t="str">
        <f>INDEX('Demand forecast and growth rate'!$E$7:$E$273,MATCH($B163,'Demand forecast and growth rate'!$B$7:$B$273,0))</f>
        <v>Small growth</v>
      </c>
      <c r="F163" s="32">
        <f>SUMIFS('Capex forecast'!E$9:E$223,'Capex forecast'!$T$9:$T$223,'Allocation of site-spec costs'!$B163,'Capex forecast'!$S$9:$S$223,'Allocation of site-spec costs'!$D163,'Capex forecast'!$Q$9:$Q$223,"Customer Connection")</f>
        <v>0</v>
      </c>
      <c r="G163" s="32">
        <f>SUMIFS('Capex forecast'!F$9:F$223,'Capex forecast'!$T$9:$T$223,'Allocation of site-spec costs'!$B163,'Capex forecast'!$S$9:$S$223,'Allocation of site-spec costs'!$D163,'Capex forecast'!$Q$9:$Q$223,"Customer Connection")</f>
        <v>0</v>
      </c>
      <c r="H163" s="32">
        <f>SUMIFS('Capex forecast'!G$9:G$223,'Capex forecast'!$T$9:$T$223,'Allocation of site-spec costs'!$B163,'Capex forecast'!$S$9:$S$223,'Allocation of site-spec costs'!$D163,'Capex forecast'!$Q$9:$Q$223,"Customer Connection")</f>
        <v>0</v>
      </c>
      <c r="I163" s="32">
        <f>SUMIFS('Capex forecast'!H$9:H$223,'Capex forecast'!$T$9:$T$223,'Allocation of site-spec costs'!$B163,'Capex forecast'!$S$9:$S$223,'Allocation of site-spec costs'!$D163,'Capex forecast'!$Q$9:$Q$223,"Customer Connection")</f>
        <v>0</v>
      </c>
      <c r="J163" s="32">
        <f>SUMIFS('Capex forecast'!I$9:I$223,'Capex forecast'!$T$9:$T$223,'Allocation of site-spec costs'!$B163,'Capex forecast'!$S$9:$S$223,'Allocation of site-spec costs'!$D163,'Capex forecast'!$Q$9:$Q$223,"Customer Connection")</f>
        <v>0</v>
      </c>
      <c r="K163" s="32">
        <f>SUMIFS('Capex forecast'!J$9:J$223,'Capex forecast'!$T$9:$T$223,'Allocation of site-spec costs'!$B163,'Capex forecast'!$S$9:$S$223,'Allocation of site-spec costs'!$D163,'Capex forecast'!$Q$9:$Q$223,"Customer Connection")</f>
        <v>0</v>
      </c>
      <c r="L163" s="32">
        <f>SUMIFS('Capex forecast'!K$9:K$223,'Capex forecast'!$T$9:$T$223,'Allocation of site-spec costs'!$B163,'Capex forecast'!$S$9:$S$223,'Allocation of site-spec costs'!$D163,'Capex forecast'!$Q$9:$Q$223,"Customer Connection")</f>
        <v>0</v>
      </c>
      <c r="M163" s="32">
        <f>SUMIFS('Capex forecast'!L$9:L$223,'Capex forecast'!$T$9:$T$223,'Allocation of site-spec costs'!$B163,'Capex forecast'!$S$9:$S$223,'Allocation of site-spec costs'!$D163,'Capex forecast'!$Q$9:$Q$223,"Customer Connection")</f>
        <v>0</v>
      </c>
      <c r="N163" s="32">
        <f>SUMIFS('Capex forecast'!M$9:M$223,'Capex forecast'!$T$9:$T$223,'Allocation of site-spec costs'!$B163,'Capex forecast'!$S$9:$S$223,'Allocation of site-spec costs'!$D163,'Capex forecast'!$Q$9:$Q$223,"Customer Connection")</f>
        <v>0</v>
      </c>
      <c r="O163" s="32">
        <f>SUMIFS('Capex forecast'!N$9:N$223,'Capex forecast'!$T$9:$T$223,'Allocation of site-spec costs'!$B163,'Capex forecast'!$S$9:$S$223,'Allocation of site-spec costs'!$D163,'Capex forecast'!$Q$9:$Q$223,"Customer Connection")</f>
        <v>0</v>
      </c>
      <c r="Q163" s="45" t="s">
        <v>58</v>
      </c>
      <c r="R163" s="6" t="str">
        <f>INDEX('Demand forecast'!$M$9:$M$5832,MATCH($Q163,'Demand forecast'!$B$9:$B$5832,0))</f>
        <v>No</v>
      </c>
      <c r="S163" s="6" t="str">
        <f>IF(COUNTIF($Q$93:Q163,$B163) = 1, "LV", IF(COUNTIF($Q$93:Q163,$B163) = 2, "HV", "ST"))</f>
        <v>LV</v>
      </c>
      <c r="T163" s="6" t="str">
        <f>INDEX('Demand forecast and growth rate'!$E$7:$E$273,MATCH($Q163,'Demand forecast and growth rate'!$B$7:$B$273,0))</f>
        <v>Small growth</v>
      </c>
      <c r="U163" s="32">
        <f>SUMIFS('Capex forecast'!E$9:E$223,'Capex forecast'!$T$9:$T$223,$Q163,'Capex forecast'!$S$9:$S$223,$S163,'Capex forecast'!$Q$9:$Q$223,"Augex")</f>
        <v>0</v>
      </c>
      <c r="V163" s="32">
        <f>SUMIFS('Capex forecast'!F$9:F$223,'Capex forecast'!$T$9:$T$223,$Q163,'Capex forecast'!$S$9:$S$223,$S163,'Capex forecast'!$Q$9:$Q$223,"Augex")</f>
        <v>0</v>
      </c>
      <c r="W163" s="32">
        <f>SUMIFS('Capex forecast'!G$9:G$223,'Capex forecast'!$T$9:$T$223,$Q163,'Capex forecast'!$S$9:$S$223,$S163,'Capex forecast'!$Q$9:$Q$223,"Augex")</f>
        <v>0</v>
      </c>
      <c r="X163" s="32">
        <f>SUMIFS('Capex forecast'!H$9:H$223,'Capex forecast'!$T$9:$T$223,$Q163,'Capex forecast'!$S$9:$S$223,$S163,'Capex forecast'!$Q$9:$Q$223,"Augex")</f>
        <v>0</v>
      </c>
      <c r="Y163" s="32">
        <f>SUMIFS('Capex forecast'!I$9:I$223,'Capex forecast'!$T$9:$T$223,$Q163,'Capex forecast'!$S$9:$S$223,$S163,'Capex forecast'!$Q$9:$Q$223,"Augex")</f>
        <v>0</v>
      </c>
      <c r="Z163" s="32">
        <f>SUMIFS('Capex forecast'!J$9:J$223,'Capex forecast'!$T$9:$T$223,$Q163,'Capex forecast'!$S$9:$S$223,$S163,'Capex forecast'!$Q$9:$Q$223,"Augex")</f>
        <v>0</v>
      </c>
      <c r="AA163" s="32">
        <f>SUMIFS('Capex forecast'!K$9:K$223,'Capex forecast'!$T$9:$T$223,$Q163,'Capex forecast'!$S$9:$S$223,$S163,'Capex forecast'!$Q$9:$Q$223,"Augex")</f>
        <v>0</v>
      </c>
      <c r="AB163" s="32">
        <f>SUMIFS('Capex forecast'!L$9:L$223,'Capex forecast'!$T$9:$T$223,$Q163,'Capex forecast'!$S$9:$S$223,$S163,'Capex forecast'!$Q$9:$Q$223,"Augex")</f>
        <v>0</v>
      </c>
      <c r="AC163" s="32">
        <f>SUMIFS('Capex forecast'!M$9:M$223,'Capex forecast'!$T$9:$T$223,$Q163,'Capex forecast'!$S$9:$S$223,$S163,'Capex forecast'!$Q$9:$Q$223,"Augex")</f>
        <v>0</v>
      </c>
      <c r="AD163" s="32">
        <f>SUMIFS('Capex forecast'!N$9:N$223,'Capex forecast'!$T$9:$T$223,$Q163,'Capex forecast'!$S$9:$S$223,$S163,'Capex forecast'!$Q$9:$Q$223,"Augex")</f>
        <v>0</v>
      </c>
      <c r="AF163" s="45" t="s">
        <v>58</v>
      </c>
      <c r="AG163" s="6" t="str">
        <f>INDEX('Demand forecast'!$M$9:$M$5832,MATCH($Q163,'Demand forecast'!$B$9:$B$5832,0))</f>
        <v>No</v>
      </c>
      <c r="AH163" s="6" t="str">
        <f>IF(COUNTIF($AF$93:AF163,$B163) = 1, "LV", IF(COUNTIF($AF$93:AF163,$B163) = 2, "HV", "ST"))</f>
        <v>LV</v>
      </c>
      <c r="AI163" s="6" t="str">
        <f>INDEX('Demand forecast and growth rate'!$E$7:$E$273,MATCH($Q163,'Demand forecast and growth rate'!$B$7:$B$273,0))</f>
        <v>Small growth</v>
      </c>
      <c r="AJ163" s="47">
        <f>SUMIFS('Capex forecast'!E$9:E$223,'Capex forecast'!$T$9:$T$223,$AF163,'Capex forecast'!$S$9:$S$223,$AH163,'Capex forecast'!$Q$9:$Q$223,"Repex")</f>
        <v>0</v>
      </c>
      <c r="AK163" s="47">
        <f>SUMIFS('Capex forecast'!F$9:F$223,'Capex forecast'!$T$9:$T$223,$AF163,'Capex forecast'!$S$9:$S$223,$AH163,'Capex forecast'!$Q$9:$Q$223,"Repex")</f>
        <v>0</v>
      </c>
      <c r="AL163" s="47">
        <f>SUMIFS('Capex forecast'!G$9:G$223,'Capex forecast'!$T$9:$T$223,$AF163,'Capex forecast'!$S$9:$S$223,$AH163,'Capex forecast'!$Q$9:$Q$223,"Repex")</f>
        <v>0</v>
      </c>
      <c r="AM163" s="47">
        <f>SUMIFS('Capex forecast'!H$9:H$223,'Capex forecast'!$T$9:$T$223,$AF163,'Capex forecast'!$S$9:$S$223,$AH163,'Capex forecast'!$Q$9:$Q$223,"Repex")</f>
        <v>0</v>
      </c>
      <c r="AN163" s="47">
        <f>SUMIFS('Capex forecast'!I$9:I$223,'Capex forecast'!$T$9:$T$223,$AF163,'Capex forecast'!$S$9:$S$223,$AH163,'Capex forecast'!$Q$9:$Q$223,"Repex")</f>
        <v>0</v>
      </c>
      <c r="AO163" s="47">
        <f>SUMIFS('Capex forecast'!J$9:J$223,'Capex forecast'!$T$9:$T$223,$AF163,'Capex forecast'!$S$9:$S$223,$AH163,'Capex forecast'!$Q$9:$Q$223,"Repex")</f>
        <v>0</v>
      </c>
      <c r="AP163" s="47">
        <f>SUMIFS('Capex forecast'!K$9:K$223,'Capex forecast'!$T$9:$T$223,$AF163,'Capex forecast'!$S$9:$S$223,$AH163,'Capex forecast'!$Q$9:$Q$223,"Repex")</f>
        <v>0</v>
      </c>
      <c r="AQ163" s="47">
        <f>SUMIFS('Capex forecast'!L$9:L$223,'Capex forecast'!$T$9:$T$223,$AF163,'Capex forecast'!$S$9:$S$223,$AH163,'Capex forecast'!$Q$9:$Q$223,"Repex")</f>
        <v>0</v>
      </c>
      <c r="AR163" s="47">
        <f>SUMIFS('Capex forecast'!M$9:M$223,'Capex forecast'!$T$9:$T$223,$AF163,'Capex forecast'!$S$9:$S$223,$AH163,'Capex forecast'!$Q$9:$Q$223,"Repex")</f>
        <v>0</v>
      </c>
      <c r="AS163" s="47">
        <f>SUMIFS('Capex forecast'!N$9:N$223,'Capex forecast'!$T$9:$T$223,$AF163,'Capex forecast'!$S$9:$S$223,$AH163,'Capex forecast'!$Q$9:$Q$223,"Repex")</f>
        <v>0</v>
      </c>
    </row>
    <row r="164" spans="2:45" ht="15">
      <c r="B164" s="45" t="s">
        <v>57</v>
      </c>
      <c r="C164" s="6" t="str">
        <f>INDEX('Demand forecast'!$M$9:$M$5832,MATCH($B164,'Demand forecast'!$B$9:$B$5832,0))</f>
        <v>No</v>
      </c>
      <c r="D164" s="6" t="str">
        <f>IF(COUNTIF($B$93:B164,$B164) = 1, "LV", IF(COUNTIF($B$93:B164,$B164) = 2, "HV", "ST"))</f>
        <v>LV</v>
      </c>
      <c r="E164" s="6" t="str">
        <f>INDEX('Demand forecast and growth rate'!$E$7:$E$273,MATCH($B164,'Demand forecast and growth rate'!$B$7:$B$273,0))</f>
        <v>Small growth</v>
      </c>
      <c r="F164" s="32">
        <f>SUMIFS('Capex forecast'!E$9:E$223,'Capex forecast'!$T$9:$T$223,'Allocation of site-spec costs'!$B164,'Capex forecast'!$S$9:$S$223,'Allocation of site-spec costs'!$D164,'Capex forecast'!$Q$9:$Q$223,"Customer Connection")</f>
        <v>0</v>
      </c>
      <c r="G164" s="32">
        <f>SUMIFS('Capex forecast'!F$9:F$223,'Capex forecast'!$T$9:$T$223,'Allocation of site-spec costs'!$B164,'Capex forecast'!$S$9:$S$223,'Allocation of site-spec costs'!$D164,'Capex forecast'!$Q$9:$Q$223,"Customer Connection")</f>
        <v>0</v>
      </c>
      <c r="H164" s="32">
        <f>SUMIFS('Capex forecast'!G$9:G$223,'Capex forecast'!$T$9:$T$223,'Allocation of site-spec costs'!$B164,'Capex forecast'!$S$9:$S$223,'Allocation of site-spec costs'!$D164,'Capex forecast'!$Q$9:$Q$223,"Customer Connection")</f>
        <v>0</v>
      </c>
      <c r="I164" s="32">
        <f>SUMIFS('Capex forecast'!H$9:H$223,'Capex forecast'!$T$9:$T$223,'Allocation of site-spec costs'!$B164,'Capex forecast'!$S$9:$S$223,'Allocation of site-spec costs'!$D164,'Capex forecast'!$Q$9:$Q$223,"Customer Connection")</f>
        <v>0</v>
      </c>
      <c r="J164" s="32">
        <f>SUMIFS('Capex forecast'!I$9:I$223,'Capex forecast'!$T$9:$T$223,'Allocation of site-spec costs'!$B164,'Capex forecast'!$S$9:$S$223,'Allocation of site-spec costs'!$D164,'Capex forecast'!$Q$9:$Q$223,"Customer Connection")</f>
        <v>0</v>
      </c>
      <c r="K164" s="32">
        <f>SUMIFS('Capex forecast'!J$9:J$223,'Capex forecast'!$T$9:$T$223,'Allocation of site-spec costs'!$B164,'Capex forecast'!$S$9:$S$223,'Allocation of site-spec costs'!$D164,'Capex forecast'!$Q$9:$Q$223,"Customer Connection")</f>
        <v>0</v>
      </c>
      <c r="L164" s="32">
        <f>SUMIFS('Capex forecast'!K$9:K$223,'Capex forecast'!$T$9:$T$223,'Allocation of site-spec costs'!$B164,'Capex forecast'!$S$9:$S$223,'Allocation of site-spec costs'!$D164,'Capex forecast'!$Q$9:$Q$223,"Customer Connection")</f>
        <v>0</v>
      </c>
      <c r="M164" s="32">
        <f>SUMIFS('Capex forecast'!L$9:L$223,'Capex forecast'!$T$9:$T$223,'Allocation of site-spec costs'!$B164,'Capex forecast'!$S$9:$S$223,'Allocation of site-spec costs'!$D164,'Capex forecast'!$Q$9:$Q$223,"Customer Connection")</f>
        <v>0</v>
      </c>
      <c r="N164" s="32">
        <f>SUMIFS('Capex forecast'!M$9:M$223,'Capex forecast'!$T$9:$T$223,'Allocation of site-spec costs'!$B164,'Capex forecast'!$S$9:$S$223,'Allocation of site-spec costs'!$D164,'Capex forecast'!$Q$9:$Q$223,"Customer Connection")</f>
        <v>0</v>
      </c>
      <c r="O164" s="32">
        <f>SUMIFS('Capex forecast'!N$9:N$223,'Capex forecast'!$T$9:$T$223,'Allocation of site-spec costs'!$B164,'Capex forecast'!$S$9:$S$223,'Allocation of site-spec costs'!$D164,'Capex forecast'!$Q$9:$Q$223,"Customer Connection")</f>
        <v>0</v>
      </c>
      <c r="Q164" s="45" t="s">
        <v>57</v>
      </c>
      <c r="R164" s="6" t="str">
        <f>INDEX('Demand forecast'!$M$9:$M$5832,MATCH($Q164,'Demand forecast'!$B$9:$B$5832,0))</f>
        <v>No</v>
      </c>
      <c r="S164" s="6" t="str">
        <f>IF(COUNTIF($Q$93:Q164,$B164) = 1, "LV", IF(COUNTIF($Q$93:Q164,$B164) = 2, "HV", "ST"))</f>
        <v>LV</v>
      </c>
      <c r="T164" s="6" t="str">
        <f>INDEX('Demand forecast and growth rate'!$E$7:$E$273,MATCH($Q164,'Demand forecast and growth rate'!$B$7:$B$273,0))</f>
        <v>Small growth</v>
      </c>
      <c r="U164" s="32">
        <f>SUMIFS('Capex forecast'!E$9:E$223,'Capex forecast'!$T$9:$T$223,$Q164,'Capex forecast'!$S$9:$S$223,$S164,'Capex forecast'!$Q$9:$Q$223,"Augex")</f>
        <v>0</v>
      </c>
      <c r="V164" s="32">
        <f>SUMIFS('Capex forecast'!F$9:F$223,'Capex forecast'!$T$9:$T$223,$Q164,'Capex forecast'!$S$9:$S$223,$S164,'Capex forecast'!$Q$9:$Q$223,"Augex")</f>
        <v>0</v>
      </c>
      <c r="W164" s="32">
        <f>SUMIFS('Capex forecast'!G$9:G$223,'Capex forecast'!$T$9:$T$223,$Q164,'Capex forecast'!$S$9:$S$223,$S164,'Capex forecast'!$Q$9:$Q$223,"Augex")</f>
        <v>0</v>
      </c>
      <c r="X164" s="32">
        <f>SUMIFS('Capex forecast'!H$9:H$223,'Capex forecast'!$T$9:$T$223,$Q164,'Capex forecast'!$S$9:$S$223,$S164,'Capex forecast'!$Q$9:$Q$223,"Augex")</f>
        <v>0</v>
      </c>
      <c r="Y164" s="32">
        <f>SUMIFS('Capex forecast'!I$9:I$223,'Capex forecast'!$T$9:$T$223,$Q164,'Capex forecast'!$S$9:$S$223,$S164,'Capex forecast'!$Q$9:$Q$223,"Augex")</f>
        <v>0</v>
      </c>
      <c r="Z164" s="32">
        <f>SUMIFS('Capex forecast'!J$9:J$223,'Capex forecast'!$T$9:$T$223,$Q164,'Capex forecast'!$S$9:$S$223,$S164,'Capex forecast'!$Q$9:$Q$223,"Augex")</f>
        <v>0</v>
      </c>
      <c r="AA164" s="32">
        <f>SUMIFS('Capex forecast'!K$9:K$223,'Capex forecast'!$T$9:$T$223,$Q164,'Capex forecast'!$S$9:$S$223,$S164,'Capex forecast'!$Q$9:$Q$223,"Augex")</f>
        <v>0</v>
      </c>
      <c r="AB164" s="32">
        <f>SUMIFS('Capex forecast'!L$9:L$223,'Capex forecast'!$T$9:$T$223,$Q164,'Capex forecast'!$S$9:$S$223,$S164,'Capex forecast'!$Q$9:$Q$223,"Augex")</f>
        <v>0</v>
      </c>
      <c r="AC164" s="32">
        <f>SUMIFS('Capex forecast'!M$9:M$223,'Capex forecast'!$T$9:$T$223,$Q164,'Capex forecast'!$S$9:$S$223,$S164,'Capex forecast'!$Q$9:$Q$223,"Augex")</f>
        <v>0</v>
      </c>
      <c r="AD164" s="32">
        <f>SUMIFS('Capex forecast'!N$9:N$223,'Capex forecast'!$T$9:$T$223,$Q164,'Capex forecast'!$S$9:$S$223,$S164,'Capex forecast'!$Q$9:$Q$223,"Augex")</f>
        <v>0</v>
      </c>
      <c r="AF164" s="45" t="s">
        <v>57</v>
      </c>
      <c r="AG164" s="6" t="str">
        <f>INDEX('Demand forecast'!$M$9:$M$5832,MATCH($Q164,'Demand forecast'!$B$9:$B$5832,0))</f>
        <v>No</v>
      </c>
      <c r="AH164" s="6" t="str">
        <f>IF(COUNTIF($AF$93:AF164,$B164) = 1, "LV", IF(COUNTIF($AF$93:AF164,$B164) = 2, "HV", "ST"))</f>
        <v>LV</v>
      </c>
      <c r="AI164" s="6" t="str">
        <f>INDEX('Demand forecast and growth rate'!$E$7:$E$273,MATCH($Q164,'Demand forecast and growth rate'!$B$7:$B$273,0))</f>
        <v>Small growth</v>
      </c>
      <c r="AJ164" s="47">
        <f>SUMIFS('Capex forecast'!E$9:E$223,'Capex forecast'!$T$9:$T$223,$AF164,'Capex forecast'!$S$9:$S$223,$AH164,'Capex forecast'!$Q$9:$Q$223,"Repex")</f>
        <v>0</v>
      </c>
      <c r="AK164" s="47">
        <f>SUMIFS('Capex forecast'!F$9:F$223,'Capex forecast'!$T$9:$T$223,$AF164,'Capex forecast'!$S$9:$S$223,$AH164,'Capex forecast'!$Q$9:$Q$223,"Repex")</f>
        <v>0</v>
      </c>
      <c r="AL164" s="47">
        <f>SUMIFS('Capex forecast'!G$9:G$223,'Capex forecast'!$T$9:$T$223,$AF164,'Capex forecast'!$S$9:$S$223,$AH164,'Capex forecast'!$Q$9:$Q$223,"Repex")</f>
        <v>0</v>
      </c>
      <c r="AM164" s="47">
        <f>SUMIFS('Capex forecast'!H$9:H$223,'Capex forecast'!$T$9:$T$223,$AF164,'Capex forecast'!$S$9:$S$223,$AH164,'Capex forecast'!$Q$9:$Q$223,"Repex")</f>
        <v>0</v>
      </c>
      <c r="AN164" s="47">
        <f>SUMIFS('Capex forecast'!I$9:I$223,'Capex forecast'!$T$9:$T$223,$AF164,'Capex forecast'!$S$9:$S$223,$AH164,'Capex forecast'!$Q$9:$Q$223,"Repex")</f>
        <v>0</v>
      </c>
      <c r="AO164" s="47">
        <f>SUMIFS('Capex forecast'!J$9:J$223,'Capex forecast'!$T$9:$T$223,$AF164,'Capex forecast'!$S$9:$S$223,$AH164,'Capex forecast'!$Q$9:$Q$223,"Repex")</f>
        <v>0</v>
      </c>
      <c r="AP164" s="47">
        <f>SUMIFS('Capex forecast'!K$9:K$223,'Capex forecast'!$T$9:$T$223,$AF164,'Capex forecast'!$S$9:$S$223,$AH164,'Capex forecast'!$Q$9:$Q$223,"Repex")</f>
        <v>0</v>
      </c>
      <c r="AQ164" s="47">
        <f>SUMIFS('Capex forecast'!L$9:L$223,'Capex forecast'!$T$9:$T$223,$AF164,'Capex forecast'!$S$9:$S$223,$AH164,'Capex forecast'!$Q$9:$Q$223,"Repex")</f>
        <v>0</v>
      </c>
      <c r="AR164" s="47">
        <f>SUMIFS('Capex forecast'!M$9:M$223,'Capex forecast'!$T$9:$T$223,$AF164,'Capex forecast'!$S$9:$S$223,$AH164,'Capex forecast'!$Q$9:$Q$223,"Repex")</f>
        <v>0</v>
      </c>
      <c r="AS164" s="47">
        <f>SUMIFS('Capex forecast'!N$9:N$223,'Capex forecast'!$T$9:$T$223,$AF164,'Capex forecast'!$S$9:$S$223,$AH164,'Capex forecast'!$Q$9:$Q$223,"Repex")</f>
        <v>0</v>
      </c>
    </row>
    <row r="165" spans="2:45" ht="15">
      <c r="B165" s="45" t="s">
        <v>50</v>
      </c>
      <c r="C165" s="6" t="str">
        <f>INDEX('Demand forecast'!$M$9:$M$5832,MATCH($B165,'Demand forecast'!$B$9:$B$5832,0))</f>
        <v>No</v>
      </c>
      <c r="D165" s="6" t="str">
        <f>IF(COUNTIF($B$93:B165,$B165) = 1, "LV", IF(COUNTIF($B$93:B165,$B165) = 2, "HV", "ST"))</f>
        <v>LV</v>
      </c>
      <c r="E165" s="6" t="str">
        <f>INDEX('Demand forecast and growth rate'!$E$7:$E$273,MATCH($B165,'Demand forecast and growth rate'!$B$7:$B$273,0))</f>
        <v>Steady/falling</v>
      </c>
      <c r="F165" s="32">
        <f>SUMIFS('Capex forecast'!E$9:E$223,'Capex forecast'!$T$9:$T$223,'Allocation of site-spec costs'!$B165,'Capex forecast'!$S$9:$S$223,'Allocation of site-spec costs'!$D165,'Capex forecast'!$Q$9:$Q$223,"Customer Connection")</f>
        <v>0</v>
      </c>
      <c r="G165" s="32">
        <f>SUMIFS('Capex forecast'!F$9:F$223,'Capex forecast'!$T$9:$T$223,'Allocation of site-spec costs'!$B165,'Capex forecast'!$S$9:$S$223,'Allocation of site-spec costs'!$D165,'Capex forecast'!$Q$9:$Q$223,"Customer Connection")</f>
        <v>0</v>
      </c>
      <c r="H165" s="32">
        <f>SUMIFS('Capex forecast'!G$9:G$223,'Capex forecast'!$T$9:$T$223,'Allocation of site-spec costs'!$B165,'Capex forecast'!$S$9:$S$223,'Allocation of site-spec costs'!$D165,'Capex forecast'!$Q$9:$Q$223,"Customer Connection")</f>
        <v>0</v>
      </c>
      <c r="I165" s="32">
        <f>SUMIFS('Capex forecast'!H$9:H$223,'Capex forecast'!$T$9:$T$223,'Allocation of site-spec costs'!$B165,'Capex forecast'!$S$9:$S$223,'Allocation of site-spec costs'!$D165,'Capex forecast'!$Q$9:$Q$223,"Customer Connection")</f>
        <v>0</v>
      </c>
      <c r="J165" s="32">
        <f>SUMIFS('Capex forecast'!I$9:I$223,'Capex forecast'!$T$9:$T$223,'Allocation of site-spec costs'!$B165,'Capex forecast'!$S$9:$S$223,'Allocation of site-spec costs'!$D165,'Capex forecast'!$Q$9:$Q$223,"Customer Connection")</f>
        <v>0</v>
      </c>
      <c r="K165" s="32">
        <f>SUMIFS('Capex forecast'!J$9:J$223,'Capex forecast'!$T$9:$T$223,'Allocation of site-spec costs'!$B165,'Capex forecast'!$S$9:$S$223,'Allocation of site-spec costs'!$D165,'Capex forecast'!$Q$9:$Q$223,"Customer Connection")</f>
        <v>0</v>
      </c>
      <c r="L165" s="32">
        <f>SUMIFS('Capex forecast'!K$9:K$223,'Capex forecast'!$T$9:$T$223,'Allocation of site-spec costs'!$B165,'Capex forecast'!$S$9:$S$223,'Allocation of site-spec costs'!$D165,'Capex forecast'!$Q$9:$Q$223,"Customer Connection")</f>
        <v>0</v>
      </c>
      <c r="M165" s="32">
        <f>SUMIFS('Capex forecast'!L$9:L$223,'Capex forecast'!$T$9:$T$223,'Allocation of site-spec costs'!$B165,'Capex forecast'!$S$9:$S$223,'Allocation of site-spec costs'!$D165,'Capex forecast'!$Q$9:$Q$223,"Customer Connection")</f>
        <v>0</v>
      </c>
      <c r="N165" s="32">
        <f>SUMIFS('Capex forecast'!M$9:M$223,'Capex forecast'!$T$9:$T$223,'Allocation of site-spec costs'!$B165,'Capex forecast'!$S$9:$S$223,'Allocation of site-spec costs'!$D165,'Capex forecast'!$Q$9:$Q$223,"Customer Connection")</f>
        <v>0</v>
      </c>
      <c r="O165" s="32">
        <f>SUMIFS('Capex forecast'!N$9:N$223,'Capex forecast'!$T$9:$T$223,'Allocation of site-spec costs'!$B165,'Capex forecast'!$S$9:$S$223,'Allocation of site-spec costs'!$D165,'Capex forecast'!$Q$9:$Q$223,"Customer Connection")</f>
        <v>0</v>
      </c>
      <c r="Q165" s="45" t="s">
        <v>50</v>
      </c>
      <c r="R165" s="6" t="str">
        <f>INDEX('Demand forecast'!$M$9:$M$5832,MATCH($Q165,'Demand forecast'!$B$9:$B$5832,0))</f>
        <v>No</v>
      </c>
      <c r="S165" s="6" t="str">
        <f>IF(COUNTIF($Q$93:Q165,$B165) = 1, "LV", IF(COUNTIF($Q$93:Q165,$B165) = 2, "HV", "ST"))</f>
        <v>LV</v>
      </c>
      <c r="T165" s="6" t="str">
        <f>INDEX('Demand forecast and growth rate'!$E$7:$E$273,MATCH($Q165,'Demand forecast and growth rate'!$B$7:$B$273,0))</f>
        <v>Steady/falling</v>
      </c>
      <c r="U165" s="32">
        <f>SUMIFS('Capex forecast'!E$9:E$223,'Capex forecast'!$T$9:$T$223,$Q165,'Capex forecast'!$S$9:$S$223,$S165,'Capex forecast'!$Q$9:$Q$223,"Augex")</f>
        <v>0</v>
      </c>
      <c r="V165" s="32">
        <f>SUMIFS('Capex forecast'!F$9:F$223,'Capex forecast'!$T$9:$T$223,$Q165,'Capex forecast'!$S$9:$S$223,$S165,'Capex forecast'!$Q$9:$Q$223,"Augex")</f>
        <v>0</v>
      </c>
      <c r="W165" s="32">
        <f>SUMIFS('Capex forecast'!G$9:G$223,'Capex forecast'!$T$9:$T$223,$Q165,'Capex forecast'!$S$9:$S$223,$S165,'Capex forecast'!$Q$9:$Q$223,"Augex")</f>
        <v>0</v>
      </c>
      <c r="X165" s="32">
        <f>SUMIFS('Capex forecast'!H$9:H$223,'Capex forecast'!$T$9:$T$223,$Q165,'Capex forecast'!$S$9:$S$223,$S165,'Capex forecast'!$Q$9:$Q$223,"Augex")</f>
        <v>0</v>
      </c>
      <c r="Y165" s="32">
        <f>SUMIFS('Capex forecast'!I$9:I$223,'Capex forecast'!$T$9:$T$223,$Q165,'Capex forecast'!$S$9:$S$223,$S165,'Capex forecast'!$Q$9:$Q$223,"Augex")</f>
        <v>0</v>
      </c>
      <c r="Z165" s="32">
        <f>SUMIFS('Capex forecast'!J$9:J$223,'Capex forecast'!$T$9:$T$223,$Q165,'Capex forecast'!$S$9:$S$223,$S165,'Capex forecast'!$Q$9:$Q$223,"Augex")</f>
        <v>0</v>
      </c>
      <c r="AA165" s="32">
        <f>SUMIFS('Capex forecast'!K$9:K$223,'Capex forecast'!$T$9:$T$223,$Q165,'Capex forecast'!$S$9:$S$223,$S165,'Capex forecast'!$Q$9:$Q$223,"Augex")</f>
        <v>0</v>
      </c>
      <c r="AB165" s="32">
        <f>SUMIFS('Capex forecast'!L$9:L$223,'Capex forecast'!$T$9:$T$223,$Q165,'Capex forecast'!$S$9:$S$223,$S165,'Capex forecast'!$Q$9:$Q$223,"Augex")</f>
        <v>0</v>
      </c>
      <c r="AC165" s="32">
        <f>SUMIFS('Capex forecast'!M$9:M$223,'Capex forecast'!$T$9:$T$223,$Q165,'Capex forecast'!$S$9:$S$223,$S165,'Capex forecast'!$Q$9:$Q$223,"Augex")</f>
        <v>0</v>
      </c>
      <c r="AD165" s="32">
        <f>SUMIFS('Capex forecast'!N$9:N$223,'Capex forecast'!$T$9:$T$223,$Q165,'Capex forecast'!$S$9:$S$223,$S165,'Capex forecast'!$Q$9:$Q$223,"Augex")</f>
        <v>0</v>
      </c>
      <c r="AF165" s="45" t="s">
        <v>50</v>
      </c>
      <c r="AG165" s="6" t="str">
        <f>INDEX('Demand forecast'!$M$9:$M$5832,MATCH($Q165,'Demand forecast'!$B$9:$B$5832,0))</f>
        <v>No</v>
      </c>
      <c r="AH165" s="6" t="str">
        <f>IF(COUNTIF($AF$93:AF165,$B165) = 1, "LV", IF(COUNTIF($AF$93:AF165,$B165) = 2, "HV", "ST"))</f>
        <v>LV</v>
      </c>
      <c r="AI165" s="6" t="str">
        <f>INDEX('Demand forecast and growth rate'!$E$7:$E$273,MATCH($Q165,'Demand forecast and growth rate'!$B$7:$B$273,0))</f>
        <v>Steady/falling</v>
      </c>
      <c r="AJ165" s="47">
        <f>SUMIFS('Capex forecast'!E$9:E$223,'Capex forecast'!$T$9:$T$223,$AF165,'Capex forecast'!$S$9:$S$223,$AH165,'Capex forecast'!$Q$9:$Q$223,"Repex")</f>
        <v>0</v>
      </c>
      <c r="AK165" s="47">
        <f>SUMIFS('Capex forecast'!F$9:F$223,'Capex forecast'!$T$9:$T$223,$AF165,'Capex forecast'!$S$9:$S$223,$AH165,'Capex forecast'!$Q$9:$Q$223,"Repex")</f>
        <v>0</v>
      </c>
      <c r="AL165" s="47">
        <f>SUMIFS('Capex forecast'!G$9:G$223,'Capex forecast'!$T$9:$T$223,$AF165,'Capex forecast'!$S$9:$S$223,$AH165,'Capex forecast'!$Q$9:$Q$223,"Repex")</f>
        <v>0</v>
      </c>
      <c r="AM165" s="47">
        <f>SUMIFS('Capex forecast'!H$9:H$223,'Capex forecast'!$T$9:$T$223,$AF165,'Capex forecast'!$S$9:$S$223,$AH165,'Capex forecast'!$Q$9:$Q$223,"Repex")</f>
        <v>0</v>
      </c>
      <c r="AN165" s="47">
        <f>SUMIFS('Capex forecast'!I$9:I$223,'Capex forecast'!$T$9:$T$223,$AF165,'Capex forecast'!$S$9:$S$223,$AH165,'Capex forecast'!$Q$9:$Q$223,"Repex")</f>
        <v>0</v>
      </c>
      <c r="AO165" s="47">
        <f>SUMIFS('Capex forecast'!J$9:J$223,'Capex forecast'!$T$9:$T$223,$AF165,'Capex forecast'!$S$9:$S$223,$AH165,'Capex forecast'!$Q$9:$Q$223,"Repex")</f>
        <v>0</v>
      </c>
      <c r="AP165" s="47">
        <f>SUMIFS('Capex forecast'!K$9:K$223,'Capex forecast'!$T$9:$T$223,$AF165,'Capex forecast'!$S$9:$S$223,$AH165,'Capex forecast'!$Q$9:$Q$223,"Repex")</f>
        <v>0</v>
      </c>
      <c r="AQ165" s="47">
        <f>SUMIFS('Capex forecast'!L$9:L$223,'Capex forecast'!$T$9:$T$223,$AF165,'Capex forecast'!$S$9:$S$223,$AH165,'Capex forecast'!$Q$9:$Q$223,"Repex")</f>
        <v>0</v>
      </c>
      <c r="AR165" s="47">
        <f>SUMIFS('Capex forecast'!M$9:M$223,'Capex forecast'!$T$9:$T$223,$AF165,'Capex forecast'!$S$9:$S$223,$AH165,'Capex forecast'!$Q$9:$Q$223,"Repex")</f>
        <v>0</v>
      </c>
      <c r="AS165" s="47">
        <f>SUMIFS('Capex forecast'!N$9:N$223,'Capex forecast'!$T$9:$T$223,$AF165,'Capex forecast'!$S$9:$S$223,$AH165,'Capex forecast'!$Q$9:$Q$223,"Repex")</f>
        <v>0</v>
      </c>
    </row>
    <row r="166" spans="2:45" ht="15">
      <c r="B166" s="45" t="s">
        <v>248</v>
      </c>
      <c r="C166" s="6" t="str">
        <f>INDEX('Demand forecast'!$M$9:$M$5832,MATCH($B166,'Demand forecast'!$B$9:$B$5832,0))</f>
        <v>Yes</v>
      </c>
      <c r="D166" s="6" t="str">
        <f>IF(COUNTIF($B$93:B166,$B166) = 1, "LV", IF(COUNTIF($B$93:B166,$B166) = 2, "HV", "ST"))</f>
        <v>LV</v>
      </c>
      <c r="E166" s="6" t="str">
        <f>INDEX('Demand forecast and growth rate'!$E$7:$E$273,MATCH($B166,'Demand forecast and growth rate'!$B$7:$B$273,0))</f>
        <v>Steady/falling</v>
      </c>
      <c r="F166" s="32">
        <f>SUMIFS('Capex forecast'!E$9:E$223,'Capex forecast'!$T$9:$T$223,'Allocation of site-spec costs'!$B166,'Capex forecast'!$S$9:$S$223,'Allocation of site-spec costs'!$D166,'Capex forecast'!$Q$9:$Q$223,"Customer Connection")</f>
        <v>0</v>
      </c>
      <c r="G166" s="32">
        <f>SUMIFS('Capex forecast'!F$9:F$223,'Capex forecast'!$T$9:$T$223,'Allocation of site-spec costs'!$B166,'Capex forecast'!$S$9:$S$223,'Allocation of site-spec costs'!$D166,'Capex forecast'!$Q$9:$Q$223,"Customer Connection")</f>
        <v>0</v>
      </c>
      <c r="H166" s="32">
        <f>SUMIFS('Capex forecast'!G$9:G$223,'Capex forecast'!$T$9:$T$223,'Allocation of site-spec costs'!$B166,'Capex forecast'!$S$9:$S$223,'Allocation of site-spec costs'!$D166,'Capex forecast'!$Q$9:$Q$223,"Customer Connection")</f>
        <v>0</v>
      </c>
      <c r="I166" s="32">
        <f>SUMIFS('Capex forecast'!H$9:H$223,'Capex forecast'!$T$9:$T$223,'Allocation of site-spec costs'!$B166,'Capex forecast'!$S$9:$S$223,'Allocation of site-spec costs'!$D166,'Capex forecast'!$Q$9:$Q$223,"Customer Connection")</f>
        <v>0</v>
      </c>
      <c r="J166" s="32">
        <f>SUMIFS('Capex forecast'!I$9:I$223,'Capex forecast'!$T$9:$T$223,'Allocation of site-spec costs'!$B166,'Capex forecast'!$S$9:$S$223,'Allocation of site-spec costs'!$D166,'Capex forecast'!$Q$9:$Q$223,"Customer Connection")</f>
        <v>0</v>
      </c>
      <c r="K166" s="32">
        <f>SUMIFS('Capex forecast'!J$9:J$223,'Capex forecast'!$T$9:$T$223,'Allocation of site-spec costs'!$B166,'Capex forecast'!$S$9:$S$223,'Allocation of site-spec costs'!$D166,'Capex forecast'!$Q$9:$Q$223,"Customer Connection")</f>
        <v>0</v>
      </c>
      <c r="L166" s="32">
        <f>SUMIFS('Capex forecast'!K$9:K$223,'Capex forecast'!$T$9:$T$223,'Allocation of site-spec costs'!$B166,'Capex forecast'!$S$9:$S$223,'Allocation of site-spec costs'!$D166,'Capex forecast'!$Q$9:$Q$223,"Customer Connection")</f>
        <v>0</v>
      </c>
      <c r="M166" s="32">
        <f>SUMIFS('Capex forecast'!L$9:L$223,'Capex forecast'!$T$9:$T$223,'Allocation of site-spec costs'!$B166,'Capex forecast'!$S$9:$S$223,'Allocation of site-spec costs'!$D166,'Capex forecast'!$Q$9:$Q$223,"Customer Connection")</f>
        <v>0</v>
      </c>
      <c r="N166" s="32">
        <f>SUMIFS('Capex forecast'!M$9:M$223,'Capex forecast'!$T$9:$T$223,'Allocation of site-spec costs'!$B166,'Capex forecast'!$S$9:$S$223,'Allocation of site-spec costs'!$D166,'Capex forecast'!$Q$9:$Q$223,"Customer Connection")</f>
        <v>0</v>
      </c>
      <c r="O166" s="32">
        <f>SUMIFS('Capex forecast'!N$9:N$223,'Capex forecast'!$T$9:$T$223,'Allocation of site-spec costs'!$B166,'Capex forecast'!$S$9:$S$223,'Allocation of site-spec costs'!$D166,'Capex forecast'!$Q$9:$Q$223,"Customer Connection")</f>
        <v>0</v>
      </c>
      <c r="Q166" s="45" t="s">
        <v>248</v>
      </c>
      <c r="R166" s="6" t="str">
        <f>INDEX('Demand forecast'!$M$9:$M$5832,MATCH($Q166,'Demand forecast'!$B$9:$B$5832,0))</f>
        <v>Yes</v>
      </c>
      <c r="S166" s="6" t="str">
        <f>IF(COUNTIF($Q$93:Q166,$B166) = 1, "LV", IF(COUNTIF($Q$93:Q166,$B166) = 2, "HV", "ST"))</f>
        <v>LV</v>
      </c>
      <c r="T166" s="6" t="str">
        <f>INDEX('Demand forecast and growth rate'!$E$7:$E$273,MATCH($Q166,'Demand forecast and growth rate'!$B$7:$B$273,0))</f>
        <v>Steady/falling</v>
      </c>
      <c r="U166" s="32">
        <f>SUMIFS('Capex forecast'!E$9:E$223,'Capex forecast'!$T$9:$T$223,$Q166,'Capex forecast'!$S$9:$S$223,$S166,'Capex forecast'!$Q$9:$Q$223,"Augex")</f>
        <v>0</v>
      </c>
      <c r="V166" s="32">
        <f>SUMIFS('Capex forecast'!F$9:F$223,'Capex forecast'!$T$9:$T$223,$Q166,'Capex forecast'!$S$9:$S$223,$S166,'Capex forecast'!$Q$9:$Q$223,"Augex")</f>
        <v>0</v>
      </c>
      <c r="W166" s="32">
        <f>SUMIFS('Capex forecast'!G$9:G$223,'Capex forecast'!$T$9:$T$223,$Q166,'Capex forecast'!$S$9:$S$223,$S166,'Capex forecast'!$Q$9:$Q$223,"Augex")</f>
        <v>0</v>
      </c>
      <c r="X166" s="32">
        <f>SUMIFS('Capex forecast'!H$9:H$223,'Capex forecast'!$T$9:$T$223,$Q166,'Capex forecast'!$S$9:$S$223,$S166,'Capex forecast'!$Q$9:$Q$223,"Augex")</f>
        <v>0</v>
      </c>
      <c r="Y166" s="32">
        <f>SUMIFS('Capex forecast'!I$9:I$223,'Capex forecast'!$T$9:$T$223,$Q166,'Capex forecast'!$S$9:$S$223,$S166,'Capex forecast'!$Q$9:$Q$223,"Augex")</f>
        <v>0</v>
      </c>
      <c r="Z166" s="32">
        <f>SUMIFS('Capex forecast'!J$9:J$223,'Capex forecast'!$T$9:$T$223,$Q166,'Capex forecast'!$S$9:$S$223,$S166,'Capex forecast'!$Q$9:$Q$223,"Augex")</f>
        <v>0</v>
      </c>
      <c r="AA166" s="32">
        <f>SUMIFS('Capex forecast'!K$9:K$223,'Capex forecast'!$T$9:$T$223,$Q166,'Capex forecast'!$S$9:$S$223,$S166,'Capex forecast'!$Q$9:$Q$223,"Augex")</f>
        <v>0</v>
      </c>
      <c r="AB166" s="32">
        <f>SUMIFS('Capex forecast'!L$9:L$223,'Capex forecast'!$T$9:$T$223,$Q166,'Capex forecast'!$S$9:$S$223,$S166,'Capex forecast'!$Q$9:$Q$223,"Augex")</f>
        <v>0</v>
      </c>
      <c r="AC166" s="32">
        <f>SUMIFS('Capex forecast'!M$9:M$223,'Capex forecast'!$T$9:$T$223,$Q166,'Capex forecast'!$S$9:$S$223,$S166,'Capex forecast'!$Q$9:$Q$223,"Augex")</f>
        <v>0</v>
      </c>
      <c r="AD166" s="32">
        <f>SUMIFS('Capex forecast'!N$9:N$223,'Capex forecast'!$T$9:$T$223,$Q166,'Capex forecast'!$S$9:$S$223,$S166,'Capex forecast'!$Q$9:$Q$223,"Augex")</f>
        <v>0</v>
      </c>
      <c r="AF166" s="45" t="s">
        <v>248</v>
      </c>
      <c r="AG166" s="6" t="str">
        <f>INDEX('Demand forecast'!$M$9:$M$5832,MATCH($Q166,'Demand forecast'!$B$9:$B$5832,0))</f>
        <v>Yes</v>
      </c>
      <c r="AH166" s="6" t="str">
        <f>IF(COUNTIF($AF$93:AF166,$B166) = 1, "LV", IF(COUNTIF($AF$93:AF166,$B166) = 2, "HV", "ST"))</f>
        <v>LV</v>
      </c>
      <c r="AI166" s="6" t="str">
        <f>INDEX('Demand forecast and growth rate'!$E$7:$E$273,MATCH($Q166,'Demand forecast and growth rate'!$B$7:$B$273,0))</f>
        <v>Steady/falling</v>
      </c>
      <c r="AJ166" s="47">
        <f>SUMIFS('Capex forecast'!E$9:E$223,'Capex forecast'!$T$9:$T$223,$AF166,'Capex forecast'!$S$9:$S$223,$AH166,'Capex forecast'!$Q$9:$Q$223,"Repex")</f>
        <v>0</v>
      </c>
      <c r="AK166" s="47">
        <f>SUMIFS('Capex forecast'!F$9:F$223,'Capex forecast'!$T$9:$T$223,$AF166,'Capex forecast'!$S$9:$S$223,$AH166,'Capex forecast'!$Q$9:$Q$223,"Repex")</f>
        <v>0</v>
      </c>
      <c r="AL166" s="47">
        <f>SUMIFS('Capex forecast'!G$9:G$223,'Capex forecast'!$T$9:$T$223,$AF166,'Capex forecast'!$S$9:$S$223,$AH166,'Capex forecast'!$Q$9:$Q$223,"Repex")</f>
        <v>0</v>
      </c>
      <c r="AM166" s="47">
        <f>SUMIFS('Capex forecast'!H$9:H$223,'Capex forecast'!$T$9:$T$223,$AF166,'Capex forecast'!$S$9:$S$223,$AH166,'Capex forecast'!$Q$9:$Q$223,"Repex")</f>
        <v>0</v>
      </c>
      <c r="AN166" s="47">
        <f>SUMIFS('Capex forecast'!I$9:I$223,'Capex forecast'!$T$9:$T$223,$AF166,'Capex forecast'!$S$9:$S$223,$AH166,'Capex forecast'!$Q$9:$Q$223,"Repex")</f>
        <v>0</v>
      </c>
      <c r="AO166" s="47">
        <f>SUMIFS('Capex forecast'!J$9:J$223,'Capex forecast'!$T$9:$T$223,$AF166,'Capex forecast'!$S$9:$S$223,$AH166,'Capex forecast'!$Q$9:$Q$223,"Repex")</f>
        <v>0</v>
      </c>
      <c r="AP166" s="47">
        <f>SUMIFS('Capex forecast'!K$9:K$223,'Capex forecast'!$T$9:$T$223,$AF166,'Capex forecast'!$S$9:$S$223,$AH166,'Capex forecast'!$Q$9:$Q$223,"Repex")</f>
        <v>0</v>
      </c>
      <c r="AQ166" s="47">
        <f>SUMIFS('Capex forecast'!L$9:L$223,'Capex forecast'!$T$9:$T$223,$AF166,'Capex forecast'!$S$9:$S$223,$AH166,'Capex forecast'!$Q$9:$Q$223,"Repex")</f>
        <v>0</v>
      </c>
      <c r="AR166" s="47">
        <f>SUMIFS('Capex forecast'!M$9:M$223,'Capex forecast'!$T$9:$T$223,$AF166,'Capex forecast'!$S$9:$S$223,$AH166,'Capex forecast'!$Q$9:$Q$223,"Repex")</f>
        <v>0</v>
      </c>
      <c r="AS166" s="47">
        <f>SUMIFS('Capex forecast'!N$9:N$223,'Capex forecast'!$T$9:$T$223,$AF166,'Capex forecast'!$S$9:$S$223,$AH166,'Capex forecast'!$Q$9:$Q$223,"Repex")</f>
        <v>0</v>
      </c>
    </row>
    <row r="167" spans="2:45" ht="15">
      <c r="B167" s="45" t="s">
        <v>86</v>
      </c>
      <c r="C167" s="6" t="str">
        <f>INDEX('Demand forecast'!$M$9:$M$5832,MATCH($B167,'Demand forecast'!$B$9:$B$5832,0))</f>
        <v>No</v>
      </c>
      <c r="D167" s="6" t="str">
        <f>IF(COUNTIF($B$93:B167,$B167) = 1, "LV", IF(COUNTIF($B$93:B167,$B167) = 2, "HV", "ST"))</f>
        <v>LV</v>
      </c>
      <c r="E167" s="6" t="str">
        <f>INDEX('Demand forecast and growth rate'!$E$7:$E$273,MATCH($B167,'Demand forecast and growth rate'!$B$7:$B$273,0))</f>
        <v>Small growth</v>
      </c>
      <c r="F167" s="32">
        <f>SUMIFS('Capex forecast'!E$9:E$223,'Capex forecast'!$T$9:$T$223,'Allocation of site-spec costs'!$B167,'Capex forecast'!$S$9:$S$223,'Allocation of site-spec costs'!$D167,'Capex forecast'!$Q$9:$Q$223,"Customer Connection")</f>
        <v>0</v>
      </c>
      <c r="G167" s="32">
        <f>SUMIFS('Capex forecast'!F$9:F$223,'Capex forecast'!$T$9:$T$223,'Allocation of site-spec costs'!$B167,'Capex forecast'!$S$9:$S$223,'Allocation of site-spec costs'!$D167,'Capex forecast'!$Q$9:$Q$223,"Customer Connection")</f>
        <v>0</v>
      </c>
      <c r="H167" s="32">
        <f>SUMIFS('Capex forecast'!G$9:G$223,'Capex forecast'!$T$9:$T$223,'Allocation of site-spec costs'!$B167,'Capex forecast'!$S$9:$S$223,'Allocation of site-spec costs'!$D167,'Capex forecast'!$Q$9:$Q$223,"Customer Connection")</f>
        <v>0</v>
      </c>
      <c r="I167" s="32">
        <f>SUMIFS('Capex forecast'!H$9:H$223,'Capex forecast'!$T$9:$T$223,'Allocation of site-spec costs'!$B167,'Capex forecast'!$S$9:$S$223,'Allocation of site-spec costs'!$D167,'Capex forecast'!$Q$9:$Q$223,"Customer Connection")</f>
        <v>0</v>
      </c>
      <c r="J167" s="32">
        <f>SUMIFS('Capex forecast'!I$9:I$223,'Capex forecast'!$T$9:$T$223,'Allocation of site-spec costs'!$B167,'Capex forecast'!$S$9:$S$223,'Allocation of site-spec costs'!$D167,'Capex forecast'!$Q$9:$Q$223,"Customer Connection")</f>
        <v>0</v>
      </c>
      <c r="K167" s="32">
        <f>SUMIFS('Capex forecast'!J$9:J$223,'Capex forecast'!$T$9:$T$223,'Allocation of site-spec costs'!$B167,'Capex forecast'!$S$9:$S$223,'Allocation of site-spec costs'!$D167,'Capex forecast'!$Q$9:$Q$223,"Customer Connection")</f>
        <v>0</v>
      </c>
      <c r="L167" s="32">
        <f>SUMIFS('Capex forecast'!K$9:K$223,'Capex forecast'!$T$9:$T$223,'Allocation of site-spec costs'!$B167,'Capex forecast'!$S$9:$S$223,'Allocation of site-spec costs'!$D167,'Capex forecast'!$Q$9:$Q$223,"Customer Connection")</f>
        <v>0</v>
      </c>
      <c r="M167" s="32">
        <f>SUMIFS('Capex forecast'!L$9:L$223,'Capex forecast'!$T$9:$T$223,'Allocation of site-spec costs'!$B167,'Capex forecast'!$S$9:$S$223,'Allocation of site-spec costs'!$D167,'Capex forecast'!$Q$9:$Q$223,"Customer Connection")</f>
        <v>0</v>
      </c>
      <c r="N167" s="32">
        <f>SUMIFS('Capex forecast'!M$9:M$223,'Capex forecast'!$T$9:$T$223,'Allocation of site-spec costs'!$B167,'Capex forecast'!$S$9:$S$223,'Allocation of site-spec costs'!$D167,'Capex forecast'!$Q$9:$Q$223,"Customer Connection")</f>
        <v>0</v>
      </c>
      <c r="O167" s="32">
        <f>SUMIFS('Capex forecast'!N$9:N$223,'Capex forecast'!$T$9:$T$223,'Allocation of site-spec costs'!$B167,'Capex forecast'!$S$9:$S$223,'Allocation of site-spec costs'!$D167,'Capex forecast'!$Q$9:$Q$223,"Customer Connection")</f>
        <v>0</v>
      </c>
      <c r="Q167" s="45" t="s">
        <v>86</v>
      </c>
      <c r="R167" s="6" t="str">
        <f>INDEX('Demand forecast'!$M$9:$M$5832,MATCH($Q167,'Demand forecast'!$B$9:$B$5832,0))</f>
        <v>No</v>
      </c>
      <c r="S167" s="6" t="str">
        <f>IF(COUNTIF($Q$93:Q167,$B167) = 1, "LV", IF(COUNTIF($Q$93:Q167,$B167) = 2, "HV", "ST"))</f>
        <v>LV</v>
      </c>
      <c r="T167" s="6" t="str">
        <f>INDEX('Demand forecast and growth rate'!$E$7:$E$273,MATCH($Q167,'Demand forecast and growth rate'!$B$7:$B$273,0))</f>
        <v>Small growth</v>
      </c>
      <c r="U167" s="32">
        <f>SUMIFS('Capex forecast'!E$9:E$223,'Capex forecast'!$T$9:$T$223,$Q167,'Capex forecast'!$S$9:$S$223,$S167,'Capex forecast'!$Q$9:$Q$223,"Augex")</f>
        <v>0</v>
      </c>
      <c r="V167" s="32">
        <f>SUMIFS('Capex forecast'!F$9:F$223,'Capex forecast'!$T$9:$T$223,$Q167,'Capex forecast'!$S$9:$S$223,$S167,'Capex forecast'!$Q$9:$Q$223,"Augex")</f>
        <v>0</v>
      </c>
      <c r="W167" s="32">
        <f>SUMIFS('Capex forecast'!G$9:G$223,'Capex forecast'!$T$9:$T$223,$Q167,'Capex forecast'!$S$9:$S$223,$S167,'Capex forecast'!$Q$9:$Q$223,"Augex")</f>
        <v>0</v>
      </c>
      <c r="X167" s="32">
        <f>SUMIFS('Capex forecast'!H$9:H$223,'Capex forecast'!$T$9:$T$223,$Q167,'Capex forecast'!$S$9:$S$223,$S167,'Capex forecast'!$Q$9:$Q$223,"Augex")</f>
        <v>0</v>
      </c>
      <c r="Y167" s="32">
        <f>SUMIFS('Capex forecast'!I$9:I$223,'Capex forecast'!$T$9:$T$223,$Q167,'Capex forecast'!$S$9:$S$223,$S167,'Capex forecast'!$Q$9:$Q$223,"Augex")</f>
        <v>0</v>
      </c>
      <c r="Z167" s="32">
        <f>SUMIFS('Capex forecast'!J$9:J$223,'Capex forecast'!$T$9:$T$223,$Q167,'Capex forecast'!$S$9:$S$223,$S167,'Capex forecast'!$Q$9:$Q$223,"Augex")</f>
        <v>0</v>
      </c>
      <c r="AA167" s="32">
        <f>SUMIFS('Capex forecast'!K$9:K$223,'Capex forecast'!$T$9:$T$223,$Q167,'Capex forecast'!$S$9:$S$223,$S167,'Capex forecast'!$Q$9:$Q$223,"Augex")</f>
        <v>0</v>
      </c>
      <c r="AB167" s="32">
        <f>SUMIFS('Capex forecast'!L$9:L$223,'Capex forecast'!$T$9:$T$223,$Q167,'Capex forecast'!$S$9:$S$223,$S167,'Capex forecast'!$Q$9:$Q$223,"Augex")</f>
        <v>0</v>
      </c>
      <c r="AC167" s="32">
        <f>SUMIFS('Capex forecast'!M$9:M$223,'Capex forecast'!$T$9:$T$223,$Q167,'Capex forecast'!$S$9:$S$223,$S167,'Capex forecast'!$Q$9:$Q$223,"Augex")</f>
        <v>0</v>
      </c>
      <c r="AD167" s="32">
        <f>SUMIFS('Capex forecast'!N$9:N$223,'Capex forecast'!$T$9:$T$223,$Q167,'Capex forecast'!$S$9:$S$223,$S167,'Capex forecast'!$Q$9:$Q$223,"Augex")</f>
        <v>0</v>
      </c>
      <c r="AF167" s="45" t="s">
        <v>86</v>
      </c>
      <c r="AG167" s="6" t="str">
        <f>INDEX('Demand forecast'!$M$9:$M$5832,MATCH($Q167,'Demand forecast'!$B$9:$B$5832,0))</f>
        <v>No</v>
      </c>
      <c r="AH167" s="6" t="str">
        <f>IF(COUNTIF($AF$93:AF167,$B167) = 1, "LV", IF(COUNTIF($AF$93:AF167,$B167) = 2, "HV", "ST"))</f>
        <v>LV</v>
      </c>
      <c r="AI167" s="6" t="str">
        <f>INDEX('Demand forecast and growth rate'!$E$7:$E$273,MATCH($Q167,'Demand forecast and growth rate'!$B$7:$B$273,0))</f>
        <v>Small growth</v>
      </c>
      <c r="AJ167" s="47">
        <f>SUMIFS('Capex forecast'!E$9:E$223,'Capex forecast'!$T$9:$T$223,$AF167,'Capex forecast'!$S$9:$S$223,$AH167,'Capex forecast'!$Q$9:$Q$223,"Repex")</f>
        <v>0</v>
      </c>
      <c r="AK167" s="47">
        <f>SUMIFS('Capex forecast'!F$9:F$223,'Capex forecast'!$T$9:$T$223,$AF167,'Capex forecast'!$S$9:$S$223,$AH167,'Capex forecast'!$Q$9:$Q$223,"Repex")</f>
        <v>0</v>
      </c>
      <c r="AL167" s="47">
        <f>SUMIFS('Capex forecast'!G$9:G$223,'Capex forecast'!$T$9:$T$223,$AF167,'Capex forecast'!$S$9:$S$223,$AH167,'Capex forecast'!$Q$9:$Q$223,"Repex")</f>
        <v>0</v>
      </c>
      <c r="AM167" s="47">
        <f>SUMIFS('Capex forecast'!H$9:H$223,'Capex forecast'!$T$9:$T$223,$AF167,'Capex forecast'!$S$9:$S$223,$AH167,'Capex forecast'!$Q$9:$Q$223,"Repex")</f>
        <v>0</v>
      </c>
      <c r="AN167" s="47">
        <f>SUMIFS('Capex forecast'!I$9:I$223,'Capex forecast'!$T$9:$T$223,$AF167,'Capex forecast'!$S$9:$S$223,$AH167,'Capex forecast'!$Q$9:$Q$223,"Repex")</f>
        <v>0</v>
      </c>
      <c r="AO167" s="47">
        <f>SUMIFS('Capex forecast'!J$9:J$223,'Capex forecast'!$T$9:$T$223,$AF167,'Capex forecast'!$S$9:$S$223,$AH167,'Capex forecast'!$Q$9:$Q$223,"Repex")</f>
        <v>0</v>
      </c>
      <c r="AP167" s="47">
        <f>SUMIFS('Capex forecast'!K$9:K$223,'Capex forecast'!$T$9:$T$223,$AF167,'Capex forecast'!$S$9:$S$223,$AH167,'Capex forecast'!$Q$9:$Q$223,"Repex")</f>
        <v>0</v>
      </c>
      <c r="AQ167" s="47">
        <f>SUMIFS('Capex forecast'!L$9:L$223,'Capex forecast'!$T$9:$T$223,$AF167,'Capex forecast'!$S$9:$S$223,$AH167,'Capex forecast'!$Q$9:$Q$223,"Repex")</f>
        <v>0</v>
      </c>
      <c r="AR167" s="47">
        <f>SUMIFS('Capex forecast'!M$9:M$223,'Capex forecast'!$T$9:$T$223,$AF167,'Capex forecast'!$S$9:$S$223,$AH167,'Capex forecast'!$Q$9:$Q$223,"Repex")</f>
        <v>0</v>
      </c>
      <c r="AS167" s="47">
        <f>SUMIFS('Capex forecast'!N$9:N$223,'Capex forecast'!$T$9:$T$223,$AF167,'Capex forecast'!$S$9:$S$223,$AH167,'Capex forecast'!$Q$9:$Q$223,"Repex")</f>
        <v>0</v>
      </c>
    </row>
    <row r="168" spans="2:45" ht="15">
      <c r="B168" s="45" t="s">
        <v>110</v>
      </c>
      <c r="C168" s="6" t="str">
        <f>INDEX('Demand forecast'!$M$9:$M$5832,MATCH($B168,'Demand forecast'!$B$9:$B$5832,0))</f>
        <v>No</v>
      </c>
      <c r="D168" s="6" t="str">
        <f>IF(COUNTIF($B$93:B168,$B168) = 1, "LV", IF(COUNTIF($B$93:B168,$B168) = 2, "HV", "ST"))</f>
        <v>LV</v>
      </c>
      <c r="E168" s="6" t="str">
        <f>INDEX('Demand forecast and growth rate'!$E$7:$E$273,MATCH($B168,'Demand forecast and growth rate'!$B$7:$B$273,0))</f>
        <v>High growth</v>
      </c>
      <c r="F168" s="32">
        <f>SUMIFS('Capex forecast'!E$9:E$223,'Capex forecast'!$T$9:$T$223,'Allocation of site-spec costs'!$B168,'Capex forecast'!$S$9:$S$223,'Allocation of site-spec costs'!$D168,'Capex forecast'!$Q$9:$Q$223,"Customer Connection")</f>
        <v>0</v>
      </c>
      <c r="G168" s="32">
        <f>SUMIFS('Capex forecast'!F$9:F$223,'Capex forecast'!$T$9:$T$223,'Allocation of site-spec costs'!$B168,'Capex forecast'!$S$9:$S$223,'Allocation of site-spec costs'!$D168,'Capex forecast'!$Q$9:$Q$223,"Customer Connection")</f>
        <v>0</v>
      </c>
      <c r="H168" s="32">
        <f>SUMIFS('Capex forecast'!G$9:G$223,'Capex forecast'!$T$9:$T$223,'Allocation of site-spec costs'!$B168,'Capex forecast'!$S$9:$S$223,'Allocation of site-spec costs'!$D168,'Capex forecast'!$Q$9:$Q$223,"Customer Connection")</f>
        <v>0</v>
      </c>
      <c r="I168" s="32">
        <f>SUMIFS('Capex forecast'!H$9:H$223,'Capex forecast'!$T$9:$T$223,'Allocation of site-spec costs'!$B168,'Capex forecast'!$S$9:$S$223,'Allocation of site-spec costs'!$D168,'Capex forecast'!$Q$9:$Q$223,"Customer Connection")</f>
        <v>0</v>
      </c>
      <c r="J168" s="32">
        <f>SUMIFS('Capex forecast'!I$9:I$223,'Capex forecast'!$T$9:$T$223,'Allocation of site-spec costs'!$B168,'Capex forecast'!$S$9:$S$223,'Allocation of site-spec costs'!$D168,'Capex forecast'!$Q$9:$Q$223,"Customer Connection")</f>
        <v>0</v>
      </c>
      <c r="K168" s="32">
        <f>SUMIFS('Capex forecast'!J$9:J$223,'Capex forecast'!$T$9:$T$223,'Allocation of site-spec costs'!$B168,'Capex forecast'!$S$9:$S$223,'Allocation of site-spec costs'!$D168,'Capex forecast'!$Q$9:$Q$223,"Customer Connection")</f>
        <v>0</v>
      </c>
      <c r="L168" s="32">
        <f>SUMIFS('Capex forecast'!K$9:K$223,'Capex forecast'!$T$9:$T$223,'Allocation of site-spec costs'!$B168,'Capex forecast'!$S$9:$S$223,'Allocation of site-spec costs'!$D168,'Capex forecast'!$Q$9:$Q$223,"Customer Connection")</f>
        <v>0</v>
      </c>
      <c r="M168" s="32">
        <f>SUMIFS('Capex forecast'!L$9:L$223,'Capex forecast'!$T$9:$T$223,'Allocation of site-spec costs'!$B168,'Capex forecast'!$S$9:$S$223,'Allocation of site-spec costs'!$D168,'Capex forecast'!$Q$9:$Q$223,"Customer Connection")</f>
        <v>0</v>
      </c>
      <c r="N168" s="32">
        <f>SUMIFS('Capex forecast'!M$9:M$223,'Capex forecast'!$T$9:$T$223,'Allocation of site-spec costs'!$B168,'Capex forecast'!$S$9:$S$223,'Allocation of site-spec costs'!$D168,'Capex forecast'!$Q$9:$Q$223,"Customer Connection")</f>
        <v>0</v>
      </c>
      <c r="O168" s="32">
        <f>SUMIFS('Capex forecast'!N$9:N$223,'Capex forecast'!$T$9:$T$223,'Allocation of site-spec costs'!$B168,'Capex forecast'!$S$9:$S$223,'Allocation of site-spec costs'!$D168,'Capex forecast'!$Q$9:$Q$223,"Customer Connection")</f>
        <v>0</v>
      </c>
      <c r="Q168" s="45" t="s">
        <v>110</v>
      </c>
      <c r="R168" s="6" t="str">
        <f>INDEX('Demand forecast'!$M$9:$M$5832,MATCH($Q168,'Demand forecast'!$B$9:$B$5832,0))</f>
        <v>No</v>
      </c>
      <c r="S168" s="6" t="str">
        <f>IF(COUNTIF($Q$93:Q168,$B168) = 1, "LV", IF(COUNTIF($Q$93:Q168,$B168) = 2, "HV", "ST"))</f>
        <v>LV</v>
      </c>
      <c r="T168" s="6" t="str">
        <f>INDEX('Demand forecast and growth rate'!$E$7:$E$273,MATCH($Q168,'Demand forecast and growth rate'!$B$7:$B$273,0))</f>
        <v>High growth</v>
      </c>
      <c r="U168" s="32">
        <f>SUMIFS('Capex forecast'!E$9:E$223,'Capex forecast'!$T$9:$T$223,$Q168,'Capex forecast'!$S$9:$S$223,$S168,'Capex forecast'!$Q$9:$Q$223,"Augex")</f>
        <v>0</v>
      </c>
      <c r="V168" s="32">
        <f>SUMIFS('Capex forecast'!F$9:F$223,'Capex forecast'!$T$9:$T$223,$Q168,'Capex forecast'!$S$9:$S$223,$S168,'Capex forecast'!$Q$9:$Q$223,"Augex")</f>
        <v>0</v>
      </c>
      <c r="W168" s="32">
        <f>SUMIFS('Capex forecast'!G$9:G$223,'Capex forecast'!$T$9:$T$223,$Q168,'Capex forecast'!$S$9:$S$223,$S168,'Capex forecast'!$Q$9:$Q$223,"Augex")</f>
        <v>0</v>
      </c>
      <c r="X168" s="32">
        <f>SUMIFS('Capex forecast'!H$9:H$223,'Capex forecast'!$T$9:$T$223,$Q168,'Capex forecast'!$S$9:$S$223,$S168,'Capex forecast'!$Q$9:$Q$223,"Augex")</f>
        <v>0</v>
      </c>
      <c r="Y168" s="32">
        <f>SUMIFS('Capex forecast'!I$9:I$223,'Capex forecast'!$T$9:$T$223,$Q168,'Capex forecast'!$S$9:$S$223,$S168,'Capex forecast'!$Q$9:$Q$223,"Augex")</f>
        <v>0</v>
      </c>
      <c r="Z168" s="32">
        <f>SUMIFS('Capex forecast'!J$9:J$223,'Capex forecast'!$T$9:$T$223,$Q168,'Capex forecast'!$S$9:$S$223,$S168,'Capex forecast'!$Q$9:$Q$223,"Augex")</f>
        <v>0</v>
      </c>
      <c r="AA168" s="32">
        <f>SUMIFS('Capex forecast'!K$9:K$223,'Capex forecast'!$T$9:$T$223,$Q168,'Capex forecast'!$S$9:$S$223,$S168,'Capex forecast'!$Q$9:$Q$223,"Augex")</f>
        <v>0</v>
      </c>
      <c r="AB168" s="32">
        <f>SUMIFS('Capex forecast'!L$9:L$223,'Capex forecast'!$T$9:$T$223,$Q168,'Capex forecast'!$S$9:$S$223,$S168,'Capex forecast'!$Q$9:$Q$223,"Augex")</f>
        <v>0</v>
      </c>
      <c r="AC168" s="32">
        <f>SUMIFS('Capex forecast'!M$9:M$223,'Capex forecast'!$T$9:$T$223,$Q168,'Capex forecast'!$S$9:$S$223,$S168,'Capex forecast'!$Q$9:$Q$223,"Augex")</f>
        <v>0</v>
      </c>
      <c r="AD168" s="32">
        <f>SUMIFS('Capex forecast'!N$9:N$223,'Capex forecast'!$T$9:$T$223,$Q168,'Capex forecast'!$S$9:$S$223,$S168,'Capex forecast'!$Q$9:$Q$223,"Augex")</f>
        <v>0</v>
      </c>
      <c r="AF168" s="45" t="s">
        <v>110</v>
      </c>
      <c r="AG168" s="6" t="str">
        <f>INDEX('Demand forecast'!$M$9:$M$5832,MATCH($Q168,'Demand forecast'!$B$9:$B$5832,0))</f>
        <v>No</v>
      </c>
      <c r="AH168" s="6" t="str">
        <f>IF(COUNTIF($AF$93:AF168,$B168) = 1, "LV", IF(COUNTIF($AF$93:AF168,$B168) = 2, "HV", "ST"))</f>
        <v>LV</v>
      </c>
      <c r="AI168" s="6" t="str">
        <f>INDEX('Demand forecast and growth rate'!$E$7:$E$273,MATCH($Q168,'Demand forecast and growth rate'!$B$7:$B$273,0))</f>
        <v>High growth</v>
      </c>
      <c r="AJ168" s="47">
        <f>SUMIFS('Capex forecast'!E$9:E$223,'Capex forecast'!$T$9:$T$223,$AF168,'Capex forecast'!$S$9:$S$223,$AH168,'Capex forecast'!$Q$9:$Q$223,"Repex")</f>
        <v>0</v>
      </c>
      <c r="AK168" s="47">
        <f>SUMIFS('Capex forecast'!F$9:F$223,'Capex forecast'!$T$9:$T$223,$AF168,'Capex forecast'!$S$9:$S$223,$AH168,'Capex forecast'!$Q$9:$Q$223,"Repex")</f>
        <v>0</v>
      </c>
      <c r="AL168" s="47">
        <f>SUMIFS('Capex forecast'!G$9:G$223,'Capex forecast'!$T$9:$T$223,$AF168,'Capex forecast'!$S$9:$S$223,$AH168,'Capex forecast'!$Q$9:$Q$223,"Repex")</f>
        <v>0</v>
      </c>
      <c r="AM168" s="47">
        <f>SUMIFS('Capex forecast'!H$9:H$223,'Capex forecast'!$T$9:$T$223,$AF168,'Capex forecast'!$S$9:$S$223,$AH168,'Capex forecast'!$Q$9:$Q$223,"Repex")</f>
        <v>0</v>
      </c>
      <c r="AN168" s="47">
        <f>SUMIFS('Capex forecast'!I$9:I$223,'Capex forecast'!$T$9:$T$223,$AF168,'Capex forecast'!$S$9:$S$223,$AH168,'Capex forecast'!$Q$9:$Q$223,"Repex")</f>
        <v>0</v>
      </c>
      <c r="AO168" s="47">
        <f>SUMIFS('Capex forecast'!J$9:J$223,'Capex forecast'!$T$9:$T$223,$AF168,'Capex forecast'!$S$9:$S$223,$AH168,'Capex forecast'!$Q$9:$Q$223,"Repex")</f>
        <v>0</v>
      </c>
      <c r="AP168" s="47">
        <f>SUMIFS('Capex forecast'!K$9:K$223,'Capex forecast'!$T$9:$T$223,$AF168,'Capex forecast'!$S$9:$S$223,$AH168,'Capex forecast'!$Q$9:$Q$223,"Repex")</f>
        <v>0</v>
      </c>
      <c r="AQ168" s="47">
        <f>SUMIFS('Capex forecast'!L$9:L$223,'Capex forecast'!$T$9:$T$223,$AF168,'Capex forecast'!$S$9:$S$223,$AH168,'Capex forecast'!$Q$9:$Q$223,"Repex")</f>
        <v>0</v>
      </c>
      <c r="AR168" s="47">
        <f>SUMIFS('Capex forecast'!M$9:M$223,'Capex forecast'!$T$9:$T$223,$AF168,'Capex forecast'!$S$9:$S$223,$AH168,'Capex forecast'!$Q$9:$Q$223,"Repex")</f>
        <v>0</v>
      </c>
      <c r="AS168" s="47">
        <f>SUMIFS('Capex forecast'!N$9:N$223,'Capex forecast'!$T$9:$T$223,$AF168,'Capex forecast'!$S$9:$S$223,$AH168,'Capex forecast'!$Q$9:$Q$223,"Repex")</f>
        <v>0</v>
      </c>
    </row>
    <row r="169" spans="2:45" ht="15">
      <c r="B169" s="45" t="s">
        <v>129</v>
      </c>
      <c r="C169" s="6" t="str">
        <f>INDEX('Demand forecast'!$M$9:$M$5832,MATCH($B169,'Demand forecast'!$B$9:$B$5832,0))</f>
        <v>No</v>
      </c>
      <c r="D169" s="6" t="str">
        <f>IF(COUNTIF($B$93:B169,$B169) = 1, "LV", IF(COUNTIF($B$93:B169,$B169) = 2, "HV", "ST"))</f>
        <v>LV</v>
      </c>
      <c r="E169" s="6" t="str">
        <f>INDEX('Demand forecast and growth rate'!$E$7:$E$273,MATCH($B169,'Demand forecast and growth rate'!$B$7:$B$273,0))</f>
        <v>High growth</v>
      </c>
      <c r="F169" s="32">
        <f>SUMIFS('Capex forecast'!E$9:E$223,'Capex forecast'!$T$9:$T$223,'Allocation of site-spec costs'!$B169,'Capex forecast'!$S$9:$S$223,'Allocation of site-spec costs'!$D169,'Capex forecast'!$Q$9:$Q$223,"Customer Connection")</f>
        <v>0</v>
      </c>
      <c r="G169" s="32">
        <f>SUMIFS('Capex forecast'!F$9:F$223,'Capex forecast'!$T$9:$T$223,'Allocation of site-spec costs'!$B169,'Capex forecast'!$S$9:$S$223,'Allocation of site-spec costs'!$D169,'Capex forecast'!$Q$9:$Q$223,"Customer Connection")</f>
        <v>0</v>
      </c>
      <c r="H169" s="32">
        <f>SUMIFS('Capex forecast'!G$9:G$223,'Capex forecast'!$T$9:$T$223,'Allocation of site-spec costs'!$B169,'Capex forecast'!$S$9:$S$223,'Allocation of site-spec costs'!$D169,'Capex forecast'!$Q$9:$Q$223,"Customer Connection")</f>
        <v>0</v>
      </c>
      <c r="I169" s="32">
        <f>SUMIFS('Capex forecast'!H$9:H$223,'Capex forecast'!$T$9:$T$223,'Allocation of site-spec costs'!$B169,'Capex forecast'!$S$9:$S$223,'Allocation of site-spec costs'!$D169,'Capex forecast'!$Q$9:$Q$223,"Customer Connection")</f>
        <v>0</v>
      </c>
      <c r="J169" s="32">
        <f>SUMIFS('Capex forecast'!I$9:I$223,'Capex forecast'!$T$9:$T$223,'Allocation of site-spec costs'!$B169,'Capex forecast'!$S$9:$S$223,'Allocation of site-spec costs'!$D169,'Capex forecast'!$Q$9:$Q$223,"Customer Connection")</f>
        <v>0</v>
      </c>
      <c r="K169" s="32">
        <f>SUMIFS('Capex forecast'!J$9:J$223,'Capex forecast'!$T$9:$T$223,'Allocation of site-spec costs'!$B169,'Capex forecast'!$S$9:$S$223,'Allocation of site-spec costs'!$D169,'Capex forecast'!$Q$9:$Q$223,"Customer Connection")</f>
        <v>0</v>
      </c>
      <c r="L169" s="32">
        <f>SUMIFS('Capex forecast'!K$9:K$223,'Capex forecast'!$T$9:$T$223,'Allocation of site-spec costs'!$B169,'Capex forecast'!$S$9:$S$223,'Allocation of site-spec costs'!$D169,'Capex forecast'!$Q$9:$Q$223,"Customer Connection")</f>
        <v>0</v>
      </c>
      <c r="M169" s="32">
        <f>SUMIFS('Capex forecast'!L$9:L$223,'Capex forecast'!$T$9:$T$223,'Allocation of site-spec costs'!$B169,'Capex forecast'!$S$9:$S$223,'Allocation of site-spec costs'!$D169,'Capex forecast'!$Q$9:$Q$223,"Customer Connection")</f>
        <v>0</v>
      </c>
      <c r="N169" s="32">
        <f>SUMIFS('Capex forecast'!M$9:M$223,'Capex forecast'!$T$9:$T$223,'Allocation of site-spec costs'!$B169,'Capex forecast'!$S$9:$S$223,'Allocation of site-spec costs'!$D169,'Capex forecast'!$Q$9:$Q$223,"Customer Connection")</f>
        <v>0</v>
      </c>
      <c r="O169" s="32">
        <f>SUMIFS('Capex forecast'!N$9:N$223,'Capex forecast'!$T$9:$T$223,'Allocation of site-spec costs'!$B169,'Capex forecast'!$S$9:$S$223,'Allocation of site-spec costs'!$D169,'Capex forecast'!$Q$9:$Q$223,"Customer Connection")</f>
        <v>0</v>
      </c>
      <c r="Q169" s="45" t="s">
        <v>129</v>
      </c>
      <c r="R169" s="6" t="str">
        <f>INDEX('Demand forecast'!$M$9:$M$5832,MATCH($Q169,'Demand forecast'!$B$9:$B$5832,0))</f>
        <v>No</v>
      </c>
      <c r="S169" s="6" t="str">
        <f>IF(COUNTIF($Q$93:Q169,$B169) = 1, "LV", IF(COUNTIF($Q$93:Q169,$B169) = 2, "HV", "ST"))</f>
        <v>LV</v>
      </c>
      <c r="T169" s="6" t="str">
        <f>INDEX('Demand forecast and growth rate'!$E$7:$E$273,MATCH($Q169,'Demand forecast and growth rate'!$B$7:$B$273,0))</f>
        <v>High growth</v>
      </c>
      <c r="U169" s="32">
        <f>SUMIFS('Capex forecast'!E$9:E$223,'Capex forecast'!$T$9:$T$223,$Q169,'Capex forecast'!$S$9:$S$223,$S169,'Capex forecast'!$Q$9:$Q$223,"Augex")</f>
        <v>0</v>
      </c>
      <c r="V169" s="32">
        <f>SUMIFS('Capex forecast'!F$9:F$223,'Capex forecast'!$T$9:$T$223,$Q169,'Capex forecast'!$S$9:$S$223,$S169,'Capex forecast'!$Q$9:$Q$223,"Augex")</f>
        <v>0</v>
      </c>
      <c r="W169" s="32">
        <f>SUMIFS('Capex forecast'!G$9:G$223,'Capex forecast'!$T$9:$T$223,$Q169,'Capex forecast'!$S$9:$S$223,$S169,'Capex forecast'!$Q$9:$Q$223,"Augex")</f>
        <v>0</v>
      </c>
      <c r="X169" s="32">
        <f>SUMIFS('Capex forecast'!H$9:H$223,'Capex forecast'!$T$9:$T$223,$Q169,'Capex forecast'!$S$9:$S$223,$S169,'Capex forecast'!$Q$9:$Q$223,"Augex")</f>
        <v>0</v>
      </c>
      <c r="Y169" s="32">
        <f>SUMIFS('Capex forecast'!I$9:I$223,'Capex forecast'!$T$9:$T$223,$Q169,'Capex forecast'!$S$9:$S$223,$S169,'Capex forecast'!$Q$9:$Q$223,"Augex")</f>
        <v>0</v>
      </c>
      <c r="Z169" s="32">
        <f>SUMIFS('Capex forecast'!J$9:J$223,'Capex forecast'!$T$9:$T$223,$Q169,'Capex forecast'!$S$9:$S$223,$S169,'Capex forecast'!$Q$9:$Q$223,"Augex")</f>
        <v>0</v>
      </c>
      <c r="AA169" s="32">
        <f>SUMIFS('Capex forecast'!K$9:K$223,'Capex forecast'!$T$9:$T$223,$Q169,'Capex forecast'!$S$9:$S$223,$S169,'Capex forecast'!$Q$9:$Q$223,"Augex")</f>
        <v>0</v>
      </c>
      <c r="AB169" s="32">
        <f>SUMIFS('Capex forecast'!L$9:L$223,'Capex forecast'!$T$9:$T$223,$Q169,'Capex forecast'!$S$9:$S$223,$S169,'Capex forecast'!$Q$9:$Q$223,"Augex")</f>
        <v>0</v>
      </c>
      <c r="AC169" s="32">
        <f>SUMIFS('Capex forecast'!M$9:M$223,'Capex forecast'!$T$9:$T$223,$Q169,'Capex forecast'!$S$9:$S$223,$S169,'Capex forecast'!$Q$9:$Q$223,"Augex")</f>
        <v>0</v>
      </c>
      <c r="AD169" s="32">
        <f>SUMIFS('Capex forecast'!N$9:N$223,'Capex forecast'!$T$9:$T$223,$Q169,'Capex forecast'!$S$9:$S$223,$S169,'Capex forecast'!$Q$9:$Q$223,"Augex")</f>
        <v>0</v>
      </c>
      <c r="AF169" s="45" t="s">
        <v>129</v>
      </c>
      <c r="AG169" s="6" t="str">
        <f>INDEX('Demand forecast'!$M$9:$M$5832,MATCH($Q169,'Demand forecast'!$B$9:$B$5832,0))</f>
        <v>No</v>
      </c>
      <c r="AH169" s="6" t="str">
        <f>IF(COUNTIF($AF$93:AF169,$B169) = 1, "LV", IF(COUNTIF($AF$93:AF169,$B169) = 2, "HV", "ST"))</f>
        <v>LV</v>
      </c>
      <c r="AI169" s="6" t="str">
        <f>INDEX('Demand forecast and growth rate'!$E$7:$E$273,MATCH($Q169,'Demand forecast and growth rate'!$B$7:$B$273,0))</f>
        <v>High growth</v>
      </c>
      <c r="AJ169" s="47">
        <f>SUMIFS('Capex forecast'!E$9:E$223,'Capex forecast'!$T$9:$T$223,$AF169,'Capex forecast'!$S$9:$S$223,$AH169,'Capex forecast'!$Q$9:$Q$223,"Repex")</f>
        <v>0</v>
      </c>
      <c r="AK169" s="47">
        <f>SUMIFS('Capex forecast'!F$9:F$223,'Capex forecast'!$T$9:$T$223,$AF169,'Capex forecast'!$S$9:$S$223,$AH169,'Capex forecast'!$Q$9:$Q$223,"Repex")</f>
        <v>0</v>
      </c>
      <c r="AL169" s="47">
        <f>SUMIFS('Capex forecast'!G$9:G$223,'Capex forecast'!$T$9:$T$223,$AF169,'Capex forecast'!$S$9:$S$223,$AH169,'Capex forecast'!$Q$9:$Q$223,"Repex")</f>
        <v>0</v>
      </c>
      <c r="AM169" s="47">
        <f>SUMIFS('Capex forecast'!H$9:H$223,'Capex forecast'!$T$9:$T$223,$AF169,'Capex forecast'!$S$9:$S$223,$AH169,'Capex forecast'!$Q$9:$Q$223,"Repex")</f>
        <v>0</v>
      </c>
      <c r="AN169" s="47">
        <f>SUMIFS('Capex forecast'!I$9:I$223,'Capex forecast'!$T$9:$T$223,$AF169,'Capex forecast'!$S$9:$S$223,$AH169,'Capex forecast'!$Q$9:$Q$223,"Repex")</f>
        <v>0</v>
      </c>
      <c r="AO169" s="47">
        <f>SUMIFS('Capex forecast'!J$9:J$223,'Capex forecast'!$T$9:$T$223,$AF169,'Capex forecast'!$S$9:$S$223,$AH169,'Capex forecast'!$Q$9:$Q$223,"Repex")</f>
        <v>0</v>
      </c>
      <c r="AP169" s="47">
        <f>SUMIFS('Capex forecast'!K$9:K$223,'Capex forecast'!$T$9:$T$223,$AF169,'Capex forecast'!$S$9:$S$223,$AH169,'Capex forecast'!$Q$9:$Q$223,"Repex")</f>
        <v>0</v>
      </c>
      <c r="AQ169" s="47">
        <f>SUMIFS('Capex forecast'!L$9:L$223,'Capex forecast'!$T$9:$T$223,$AF169,'Capex forecast'!$S$9:$S$223,$AH169,'Capex forecast'!$Q$9:$Q$223,"Repex")</f>
        <v>0</v>
      </c>
      <c r="AR169" s="47">
        <f>SUMIFS('Capex forecast'!M$9:M$223,'Capex forecast'!$T$9:$T$223,$AF169,'Capex forecast'!$S$9:$S$223,$AH169,'Capex forecast'!$Q$9:$Q$223,"Repex")</f>
        <v>0</v>
      </c>
      <c r="AS169" s="47">
        <f>SUMIFS('Capex forecast'!N$9:N$223,'Capex forecast'!$T$9:$T$223,$AF169,'Capex forecast'!$S$9:$S$223,$AH169,'Capex forecast'!$Q$9:$Q$223,"Repex")</f>
        <v>0</v>
      </c>
    </row>
    <row r="170" spans="2:45" ht="15">
      <c r="B170" s="45" t="s">
        <v>145</v>
      </c>
      <c r="C170" s="6" t="str">
        <f>INDEX('Demand forecast'!$M$9:$M$5832,MATCH($B170,'Demand forecast'!$B$9:$B$5832,0))</f>
        <v>No</v>
      </c>
      <c r="D170" s="6" t="str">
        <f>IF(COUNTIF($B$93:B170,$B170) = 1, "LV", IF(COUNTIF($B$93:B170,$B170) = 2, "HV", "ST"))</f>
        <v>LV</v>
      </c>
      <c r="E170" s="6" t="str">
        <f>INDEX('Demand forecast and growth rate'!$E$7:$E$273,MATCH($B170,'Demand forecast and growth rate'!$B$7:$B$273,0))</f>
        <v>Steady/falling</v>
      </c>
      <c r="F170" s="32">
        <f>SUMIFS('Capex forecast'!E$9:E$223,'Capex forecast'!$T$9:$T$223,'Allocation of site-spec costs'!$B170,'Capex forecast'!$S$9:$S$223,'Allocation of site-spec costs'!$D170,'Capex forecast'!$Q$9:$Q$223,"Customer Connection")</f>
        <v>0</v>
      </c>
      <c r="G170" s="32">
        <f>SUMIFS('Capex forecast'!F$9:F$223,'Capex forecast'!$T$9:$T$223,'Allocation of site-spec costs'!$B170,'Capex forecast'!$S$9:$S$223,'Allocation of site-spec costs'!$D170,'Capex forecast'!$Q$9:$Q$223,"Customer Connection")</f>
        <v>0</v>
      </c>
      <c r="H170" s="32">
        <f>SUMIFS('Capex forecast'!G$9:G$223,'Capex forecast'!$T$9:$T$223,'Allocation of site-spec costs'!$B170,'Capex forecast'!$S$9:$S$223,'Allocation of site-spec costs'!$D170,'Capex forecast'!$Q$9:$Q$223,"Customer Connection")</f>
        <v>0</v>
      </c>
      <c r="I170" s="32">
        <f>SUMIFS('Capex forecast'!H$9:H$223,'Capex forecast'!$T$9:$T$223,'Allocation of site-spec costs'!$B170,'Capex forecast'!$S$9:$S$223,'Allocation of site-spec costs'!$D170,'Capex forecast'!$Q$9:$Q$223,"Customer Connection")</f>
        <v>0</v>
      </c>
      <c r="J170" s="32">
        <f>SUMIFS('Capex forecast'!I$9:I$223,'Capex forecast'!$T$9:$T$223,'Allocation of site-spec costs'!$B170,'Capex forecast'!$S$9:$S$223,'Allocation of site-spec costs'!$D170,'Capex forecast'!$Q$9:$Q$223,"Customer Connection")</f>
        <v>0</v>
      </c>
      <c r="K170" s="32">
        <f>SUMIFS('Capex forecast'!J$9:J$223,'Capex forecast'!$T$9:$T$223,'Allocation of site-spec costs'!$B170,'Capex forecast'!$S$9:$S$223,'Allocation of site-spec costs'!$D170,'Capex forecast'!$Q$9:$Q$223,"Customer Connection")</f>
        <v>0</v>
      </c>
      <c r="L170" s="32">
        <f>SUMIFS('Capex forecast'!K$9:K$223,'Capex forecast'!$T$9:$T$223,'Allocation of site-spec costs'!$B170,'Capex forecast'!$S$9:$S$223,'Allocation of site-spec costs'!$D170,'Capex forecast'!$Q$9:$Q$223,"Customer Connection")</f>
        <v>0</v>
      </c>
      <c r="M170" s="32">
        <f>SUMIFS('Capex forecast'!L$9:L$223,'Capex forecast'!$T$9:$T$223,'Allocation of site-spec costs'!$B170,'Capex forecast'!$S$9:$S$223,'Allocation of site-spec costs'!$D170,'Capex forecast'!$Q$9:$Q$223,"Customer Connection")</f>
        <v>0</v>
      </c>
      <c r="N170" s="32">
        <f>SUMIFS('Capex forecast'!M$9:M$223,'Capex forecast'!$T$9:$T$223,'Allocation of site-spec costs'!$B170,'Capex forecast'!$S$9:$S$223,'Allocation of site-spec costs'!$D170,'Capex forecast'!$Q$9:$Q$223,"Customer Connection")</f>
        <v>0</v>
      </c>
      <c r="O170" s="32">
        <f>SUMIFS('Capex forecast'!N$9:N$223,'Capex forecast'!$T$9:$T$223,'Allocation of site-spec costs'!$B170,'Capex forecast'!$S$9:$S$223,'Allocation of site-spec costs'!$D170,'Capex forecast'!$Q$9:$Q$223,"Customer Connection")</f>
        <v>0</v>
      </c>
      <c r="Q170" s="45" t="s">
        <v>145</v>
      </c>
      <c r="R170" s="6" t="str">
        <f>INDEX('Demand forecast'!$M$9:$M$5832,MATCH($Q170,'Demand forecast'!$B$9:$B$5832,0))</f>
        <v>No</v>
      </c>
      <c r="S170" s="6" t="str">
        <f>IF(COUNTIF($Q$93:Q170,$B170) = 1, "LV", IF(COUNTIF($Q$93:Q170,$B170) = 2, "HV", "ST"))</f>
        <v>LV</v>
      </c>
      <c r="T170" s="6" t="str">
        <f>INDEX('Demand forecast and growth rate'!$E$7:$E$273,MATCH($Q170,'Demand forecast and growth rate'!$B$7:$B$273,0))</f>
        <v>Steady/falling</v>
      </c>
      <c r="U170" s="32">
        <f>SUMIFS('Capex forecast'!E$9:E$223,'Capex forecast'!$T$9:$T$223,$Q170,'Capex forecast'!$S$9:$S$223,$S170,'Capex forecast'!$Q$9:$Q$223,"Augex")</f>
        <v>0</v>
      </c>
      <c r="V170" s="32">
        <f>SUMIFS('Capex forecast'!F$9:F$223,'Capex forecast'!$T$9:$T$223,$Q170,'Capex forecast'!$S$9:$S$223,$S170,'Capex forecast'!$Q$9:$Q$223,"Augex")</f>
        <v>0</v>
      </c>
      <c r="W170" s="32">
        <f>SUMIFS('Capex forecast'!G$9:G$223,'Capex forecast'!$T$9:$T$223,$Q170,'Capex forecast'!$S$9:$S$223,$S170,'Capex forecast'!$Q$9:$Q$223,"Augex")</f>
        <v>0</v>
      </c>
      <c r="X170" s="32">
        <f>SUMIFS('Capex forecast'!H$9:H$223,'Capex forecast'!$T$9:$T$223,$Q170,'Capex forecast'!$S$9:$S$223,$S170,'Capex forecast'!$Q$9:$Q$223,"Augex")</f>
        <v>0</v>
      </c>
      <c r="Y170" s="32">
        <f>SUMIFS('Capex forecast'!I$9:I$223,'Capex forecast'!$T$9:$T$223,$Q170,'Capex forecast'!$S$9:$S$223,$S170,'Capex forecast'!$Q$9:$Q$223,"Augex")</f>
        <v>0</v>
      </c>
      <c r="Z170" s="32">
        <f>SUMIFS('Capex forecast'!J$9:J$223,'Capex forecast'!$T$9:$T$223,$Q170,'Capex forecast'!$S$9:$S$223,$S170,'Capex forecast'!$Q$9:$Q$223,"Augex")</f>
        <v>0</v>
      </c>
      <c r="AA170" s="32">
        <f>SUMIFS('Capex forecast'!K$9:K$223,'Capex forecast'!$T$9:$T$223,$Q170,'Capex forecast'!$S$9:$S$223,$S170,'Capex forecast'!$Q$9:$Q$223,"Augex")</f>
        <v>0</v>
      </c>
      <c r="AB170" s="32">
        <f>SUMIFS('Capex forecast'!L$9:L$223,'Capex forecast'!$T$9:$T$223,$Q170,'Capex forecast'!$S$9:$S$223,$S170,'Capex forecast'!$Q$9:$Q$223,"Augex")</f>
        <v>0</v>
      </c>
      <c r="AC170" s="32">
        <f>SUMIFS('Capex forecast'!M$9:M$223,'Capex forecast'!$T$9:$T$223,$Q170,'Capex forecast'!$S$9:$S$223,$S170,'Capex forecast'!$Q$9:$Q$223,"Augex")</f>
        <v>0</v>
      </c>
      <c r="AD170" s="32">
        <f>SUMIFS('Capex forecast'!N$9:N$223,'Capex forecast'!$T$9:$T$223,$Q170,'Capex forecast'!$S$9:$S$223,$S170,'Capex forecast'!$Q$9:$Q$223,"Augex")</f>
        <v>0</v>
      </c>
      <c r="AF170" s="45" t="s">
        <v>145</v>
      </c>
      <c r="AG170" s="6" t="str">
        <f>INDEX('Demand forecast'!$M$9:$M$5832,MATCH($Q170,'Demand forecast'!$B$9:$B$5832,0))</f>
        <v>No</v>
      </c>
      <c r="AH170" s="6" t="str">
        <f>IF(COUNTIF($AF$93:AF170,$B170) = 1, "LV", IF(COUNTIF($AF$93:AF170,$B170) = 2, "HV", "ST"))</f>
        <v>LV</v>
      </c>
      <c r="AI170" s="6" t="str">
        <f>INDEX('Demand forecast and growth rate'!$E$7:$E$273,MATCH($Q170,'Demand forecast and growth rate'!$B$7:$B$273,0))</f>
        <v>Steady/falling</v>
      </c>
      <c r="AJ170" s="47">
        <f>SUMIFS('Capex forecast'!E$9:E$223,'Capex forecast'!$T$9:$T$223,$AF170,'Capex forecast'!$S$9:$S$223,$AH170,'Capex forecast'!$Q$9:$Q$223,"Repex")</f>
        <v>0</v>
      </c>
      <c r="AK170" s="47">
        <f>SUMIFS('Capex forecast'!F$9:F$223,'Capex forecast'!$T$9:$T$223,$AF170,'Capex forecast'!$S$9:$S$223,$AH170,'Capex forecast'!$Q$9:$Q$223,"Repex")</f>
        <v>0</v>
      </c>
      <c r="AL170" s="47">
        <f>SUMIFS('Capex forecast'!G$9:G$223,'Capex forecast'!$T$9:$T$223,$AF170,'Capex forecast'!$S$9:$S$223,$AH170,'Capex forecast'!$Q$9:$Q$223,"Repex")</f>
        <v>0</v>
      </c>
      <c r="AM170" s="47">
        <f>SUMIFS('Capex forecast'!H$9:H$223,'Capex forecast'!$T$9:$T$223,$AF170,'Capex forecast'!$S$9:$S$223,$AH170,'Capex forecast'!$Q$9:$Q$223,"Repex")</f>
        <v>0</v>
      </c>
      <c r="AN170" s="47">
        <f>SUMIFS('Capex forecast'!I$9:I$223,'Capex forecast'!$T$9:$T$223,$AF170,'Capex forecast'!$S$9:$S$223,$AH170,'Capex forecast'!$Q$9:$Q$223,"Repex")</f>
        <v>0</v>
      </c>
      <c r="AO170" s="47">
        <f>SUMIFS('Capex forecast'!J$9:J$223,'Capex forecast'!$T$9:$T$223,$AF170,'Capex forecast'!$S$9:$S$223,$AH170,'Capex forecast'!$Q$9:$Q$223,"Repex")</f>
        <v>0</v>
      </c>
      <c r="AP170" s="47">
        <f>SUMIFS('Capex forecast'!K$9:K$223,'Capex forecast'!$T$9:$T$223,$AF170,'Capex forecast'!$S$9:$S$223,$AH170,'Capex forecast'!$Q$9:$Q$223,"Repex")</f>
        <v>0</v>
      </c>
      <c r="AQ170" s="47">
        <f>SUMIFS('Capex forecast'!L$9:L$223,'Capex forecast'!$T$9:$T$223,$AF170,'Capex forecast'!$S$9:$S$223,$AH170,'Capex forecast'!$Q$9:$Q$223,"Repex")</f>
        <v>0</v>
      </c>
      <c r="AR170" s="47">
        <f>SUMIFS('Capex forecast'!M$9:M$223,'Capex forecast'!$T$9:$T$223,$AF170,'Capex forecast'!$S$9:$S$223,$AH170,'Capex forecast'!$Q$9:$Q$223,"Repex")</f>
        <v>0</v>
      </c>
      <c r="AS170" s="47">
        <f>SUMIFS('Capex forecast'!N$9:N$223,'Capex forecast'!$T$9:$T$223,$AF170,'Capex forecast'!$S$9:$S$223,$AH170,'Capex forecast'!$Q$9:$Q$223,"Repex")</f>
        <v>0</v>
      </c>
    </row>
    <row r="171" spans="2:45" ht="15">
      <c r="B171" s="45" t="s">
        <v>171</v>
      </c>
      <c r="C171" s="6" t="str">
        <f>INDEX('Demand forecast'!$M$9:$M$5832,MATCH($B171,'Demand forecast'!$B$9:$B$5832,0))</f>
        <v>No</v>
      </c>
      <c r="D171" s="6" t="str">
        <f>IF(COUNTIF($B$93:B171,$B171) = 1, "LV", IF(COUNTIF($B$93:B171,$B171) = 2, "HV", "ST"))</f>
        <v>LV</v>
      </c>
      <c r="E171" s="6" t="str">
        <f>INDEX('Demand forecast and growth rate'!$E$7:$E$273,MATCH($B171,'Demand forecast and growth rate'!$B$7:$B$273,0))</f>
        <v>Steady/falling</v>
      </c>
      <c r="F171" s="32">
        <f>SUMIFS('Capex forecast'!E$9:E$223,'Capex forecast'!$T$9:$T$223,'Allocation of site-spec costs'!$B171,'Capex forecast'!$S$9:$S$223,'Allocation of site-spec costs'!$D171,'Capex forecast'!$Q$9:$Q$223,"Customer Connection")</f>
        <v>0</v>
      </c>
      <c r="G171" s="32">
        <f>SUMIFS('Capex forecast'!F$9:F$223,'Capex forecast'!$T$9:$T$223,'Allocation of site-spec costs'!$B171,'Capex forecast'!$S$9:$S$223,'Allocation of site-spec costs'!$D171,'Capex forecast'!$Q$9:$Q$223,"Customer Connection")</f>
        <v>0</v>
      </c>
      <c r="H171" s="32">
        <f>SUMIFS('Capex forecast'!G$9:G$223,'Capex forecast'!$T$9:$T$223,'Allocation of site-spec costs'!$B171,'Capex forecast'!$S$9:$S$223,'Allocation of site-spec costs'!$D171,'Capex forecast'!$Q$9:$Q$223,"Customer Connection")</f>
        <v>0</v>
      </c>
      <c r="I171" s="32">
        <f>SUMIFS('Capex forecast'!H$9:H$223,'Capex forecast'!$T$9:$T$223,'Allocation of site-spec costs'!$B171,'Capex forecast'!$S$9:$S$223,'Allocation of site-spec costs'!$D171,'Capex forecast'!$Q$9:$Q$223,"Customer Connection")</f>
        <v>0</v>
      </c>
      <c r="J171" s="32">
        <f>SUMIFS('Capex forecast'!I$9:I$223,'Capex forecast'!$T$9:$T$223,'Allocation of site-spec costs'!$B171,'Capex forecast'!$S$9:$S$223,'Allocation of site-spec costs'!$D171,'Capex forecast'!$Q$9:$Q$223,"Customer Connection")</f>
        <v>0</v>
      </c>
      <c r="K171" s="32">
        <f>SUMIFS('Capex forecast'!J$9:J$223,'Capex forecast'!$T$9:$T$223,'Allocation of site-spec costs'!$B171,'Capex forecast'!$S$9:$S$223,'Allocation of site-spec costs'!$D171,'Capex forecast'!$Q$9:$Q$223,"Customer Connection")</f>
        <v>0</v>
      </c>
      <c r="L171" s="32">
        <f>SUMIFS('Capex forecast'!K$9:K$223,'Capex forecast'!$T$9:$T$223,'Allocation of site-spec costs'!$B171,'Capex forecast'!$S$9:$S$223,'Allocation of site-spec costs'!$D171,'Capex forecast'!$Q$9:$Q$223,"Customer Connection")</f>
        <v>0</v>
      </c>
      <c r="M171" s="32">
        <f>SUMIFS('Capex forecast'!L$9:L$223,'Capex forecast'!$T$9:$T$223,'Allocation of site-spec costs'!$B171,'Capex forecast'!$S$9:$S$223,'Allocation of site-spec costs'!$D171,'Capex forecast'!$Q$9:$Q$223,"Customer Connection")</f>
        <v>0</v>
      </c>
      <c r="N171" s="32">
        <f>SUMIFS('Capex forecast'!M$9:M$223,'Capex forecast'!$T$9:$T$223,'Allocation of site-spec costs'!$B171,'Capex forecast'!$S$9:$S$223,'Allocation of site-spec costs'!$D171,'Capex forecast'!$Q$9:$Q$223,"Customer Connection")</f>
        <v>0</v>
      </c>
      <c r="O171" s="32">
        <f>SUMIFS('Capex forecast'!N$9:N$223,'Capex forecast'!$T$9:$T$223,'Allocation of site-spec costs'!$B171,'Capex forecast'!$S$9:$S$223,'Allocation of site-spec costs'!$D171,'Capex forecast'!$Q$9:$Q$223,"Customer Connection")</f>
        <v>0</v>
      </c>
      <c r="Q171" s="45" t="s">
        <v>171</v>
      </c>
      <c r="R171" s="6" t="str">
        <f>INDEX('Demand forecast'!$M$9:$M$5832,MATCH($Q171,'Demand forecast'!$B$9:$B$5832,0))</f>
        <v>No</v>
      </c>
      <c r="S171" s="6" t="str">
        <f>IF(COUNTIF($Q$93:Q171,$B171) = 1, "LV", IF(COUNTIF($Q$93:Q171,$B171) = 2, "HV", "ST"))</f>
        <v>LV</v>
      </c>
      <c r="T171" s="6" t="str">
        <f>INDEX('Demand forecast and growth rate'!$E$7:$E$273,MATCH($Q171,'Demand forecast and growth rate'!$B$7:$B$273,0))</f>
        <v>Steady/falling</v>
      </c>
      <c r="U171" s="32">
        <f>SUMIFS('Capex forecast'!E$9:E$223,'Capex forecast'!$T$9:$T$223,$Q171,'Capex forecast'!$S$9:$S$223,$S171,'Capex forecast'!$Q$9:$Q$223,"Augex")</f>
        <v>0</v>
      </c>
      <c r="V171" s="32">
        <f>SUMIFS('Capex forecast'!F$9:F$223,'Capex forecast'!$T$9:$T$223,$Q171,'Capex forecast'!$S$9:$S$223,$S171,'Capex forecast'!$Q$9:$Q$223,"Augex")</f>
        <v>0</v>
      </c>
      <c r="W171" s="32">
        <f>SUMIFS('Capex forecast'!G$9:G$223,'Capex forecast'!$T$9:$T$223,$Q171,'Capex forecast'!$S$9:$S$223,$S171,'Capex forecast'!$Q$9:$Q$223,"Augex")</f>
        <v>0</v>
      </c>
      <c r="X171" s="32">
        <f>SUMIFS('Capex forecast'!H$9:H$223,'Capex forecast'!$T$9:$T$223,$Q171,'Capex forecast'!$S$9:$S$223,$S171,'Capex forecast'!$Q$9:$Q$223,"Augex")</f>
        <v>0</v>
      </c>
      <c r="Y171" s="32">
        <f>SUMIFS('Capex forecast'!I$9:I$223,'Capex forecast'!$T$9:$T$223,$Q171,'Capex forecast'!$S$9:$S$223,$S171,'Capex forecast'!$Q$9:$Q$223,"Augex")</f>
        <v>0</v>
      </c>
      <c r="Z171" s="32">
        <f>SUMIFS('Capex forecast'!J$9:J$223,'Capex forecast'!$T$9:$T$223,$Q171,'Capex forecast'!$S$9:$S$223,$S171,'Capex forecast'!$Q$9:$Q$223,"Augex")</f>
        <v>0</v>
      </c>
      <c r="AA171" s="32">
        <f>SUMIFS('Capex forecast'!K$9:K$223,'Capex forecast'!$T$9:$T$223,$Q171,'Capex forecast'!$S$9:$S$223,$S171,'Capex forecast'!$Q$9:$Q$223,"Augex")</f>
        <v>0</v>
      </c>
      <c r="AB171" s="32">
        <f>SUMIFS('Capex forecast'!L$9:L$223,'Capex forecast'!$T$9:$T$223,$Q171,'Capex forecast'!$S$9:$S$223,$S171,'Capex forecast'!$Q$9:$Q$223,"Augex")</f>
        <v>0</v>
      </c>
      <c r="AC171" s="32">
        <f>SUMIFS('Capex forecast'!M$9:M$223,'Capex forecast'!$T$9:$T$223,$Q171,'Capex forecast'!$S$9:$S$223,$S171,'Capex forecast'!$Q$9:$Q$223,"Augex")</f>
        <v>0</v>
      </c>
      <c r="AD171" s="32">
        <f>SUMIFS('Capex forecast'!N$9:N$223,'Capex forecast'!$T$9:$T$223,$Q171,'Capex forecast'!$S$9:$S$223,$S171,'Capex forecast'!$Q$9:$Q$223,"Augex")</f>
        <v>0</v>
      </c>
      <c r="AF171" s="45" t="s">
        <v>171</v>
      </c>
      <c r="AG171" s="6" t="str">
        <f>INDEX('Demand forecast'!$M$9:$M$5832,MATCH($Q171,'Demand forecast'!$B$9:$B$5832,0))</f>
        <v>No</v>
      </c>
      <c r="AH171" s="6" t="str">
        <f>IF(COUNTIF($AF$93:AF171,$B171) = 1, "LV", IF(COUNTIF($AF$93:AF171,$B171) = 2, "HV", "ST"))</f>
        <v>LV</v>
      </c>
      <c r="AI171" s="6" t="str">
        <f>INDEX('Demand forecast and growth rate'!$E$7:$E$273,MATCH($Q171,'Demand forecast and growth rate'!$B$7:$B$273,0))</f>
        <v>Steady/falling</v>
      </c>
      <c r="AJ171" s="47">
        <f>SUMIFS('Capex forecast'!E$9:E$223,'Capex forecast'!$T$9:$T$223,$AF171,'Capex forecast'!$S$9:$S$223,$AH171,'Capex forecast'!$Q$9:$Q$223,"Repex")</f>
        <v>0</v>
      </c>
      <c r="AK171" s="47">
        <f>SUMIFS('Capex forecast'!F$9:F$223,'Capex forecast'!$T$9:$T$223,$AF171,'Capex forecast'!$S$9:$S$223,$AH171,'Capex forecast'!$Q$9:$Q$223,"Repex")</f>
        <v>0</v>
      </c>
      <c r="AL171" s="47">
        <f>SUMIFS('Capex forecast'!G$9:G$223,'Capex forecast'!$T$9:$T$223,$AF171,'Capex forecast'!$S$9:$S$223,$AH171,'Capex forecast'!$Q$9:$Q$223,"Repex")</f>
        <v>0</v>
      </c>
      <c r="AM171" s="47">
        <f>SUMIFS('Capex forecast'!H$9:H$223,'Capex forecast'!$T$9:$T$223,$AF171,'Capex forecast'!$S$9:$S$223,$AH171,'Capex forecast'!$Q$9:$Q$223,"Repex")</f>
        <v>0</v>
      </c>
      <c r="AN171" s="47">
        <f>SUMIFS('Capex forecast'!I$9:I$223,'Capex forecast'!$T$9:$T$223,$AF171,'Capex forecast'!$S$9:$S$223,$AH171,'Capex forecast'!$Q$9:$Q$223,"Repex")</f>
        <v>0</v>
      </c>
      <c r="AO171" s="47">
        <f>SUMIFS('Capex forecast'!J$9:J$223,'Capex forecast'!$T$9:$T$223,$AF171,'Capex forecast'!$S$9:$S$223,$AH171,'Capex forecast'!$Q$9:$Q$223,"Repex")</f>
        <v>0</v>
      </c>
      <c r="AP171" s="47">
        <f>SUMIFS('Capex forecast'!K$9:K$223,'Capex forecast'!$T$9:$T$223,$AF171,'Capex forecast'!$S$9:$S$223,$AH171,'Capex forecast'!$Q$9:$Q$223,"Repex")</f>
        <v>0</v>
      </c>
      <c r="AQ171" s="47">
        <f>SUMIFS('Capex forecast'!L$9:L$223,'Capex forecast'!$T$9:$T$223,$AF171,'Capex forecast'!$S$9:$S$223,$AH171,'Capex forecast'!$Q$9:$Q$223,"Repex")</f>
        <v>0</v>
      </c>
      <c r="AR171" s="47">
        <f>SUMIFS('Capex forecast'!M$9:M$223,'Capex forecast'!$T$9:$T$223,$AF171,'Capex forecast'!$S$9:$S$223,$AH171,'Capex forecast'!$Q$9:$Q$223,"Repex")</f>
        <v>0</v>
      </c>
      <c r="AS171" s="47">
        <f>SUMIFS('Capex forecast'!N$9:N$223,'Capex forecast'!$T$9:$T$223,$AF171,'Capex forecast'!$S$9:$S$223,$AH171,'Capex forecast'!$Q$9:$Q$223,"Repex")</f>
        <v>0</v>
      </c>
    </row>
    <row r="172" spans="2:45" ht="15">
      <c r="B172" s="45" t="s">
        <v>172</v>
      </c>
      <c r="C172" s="6" t="str">
        <f>INDEX('Demand forecast'!$M$9:$M$5832,MATCH($B172,'Demand forecast'!$B$9:$B$5832,0))</f>
        <v>No</v>
      </c>
      <c r="D172" s="6" t="str">
        <f>IF(COUNTIF($B$93:B172,$B172) = 1, "LV", IF(COUNTIF($B$93:B172,$B172) = 2, "HV", "ST"))</f>
        <v>LV</v>
      </c>
      <c r="E172" s="6" t="str">
        <f>INDEX('Demand forecast and growth rate'!$E$7:$E$273,MATCH($B172,'Demand forecast and growth rate'!$B$7:$B$273,0))</f>
        <v>High growth</v>
      </c>
      <c r="F172" s="32">
        <f>SUMIFS('Capex forecast'!E$9:E$223,'Capex forecast'!$T$9:$T$223,'Allocation of site-spec costs'!$B172,'Capex forecast'!$S$9:$S$223,'Allocation of site-spec costs'!$D172,'Capex forecast'!$Q$9:$Q$223,"Customer Connection")</f>
        <v>0</v>
      </c>
      <c r="G172" s="32">
        <f>SUMIFS('Capex forecast'!F$9:F$223,'Capex forecast'!$T$9:$T$223,'Allocation of site-spec costs'!$B172,'Capex forecast'!$S$9:$S$223,'Allocation of site-spec costs'!$D172,'Capex forecast'!$Q$9:$Q$223,"Customer Connection")</f>
        <v>0</v>
      </c>
      <c r="H172" s="32">
        <f>SUMIFS('Capex forecast'!G$9:G$223,'Capex forecast'!$T$9:$T$223,'Allocation of site-spec costs'!$B172,'Capex forecast'!$S$9:$S$223,'Allocation of site-spec costs'!$D172,'Capex forecast'!$Q$9:$Q$223,"Customer Connection")</f>
        <v>0</v>
      </c>
      <c r="I172" s="32">
        <f>SUMIFS('Capex forecast'!H$9:H$223,'Capex forecast'!$T$9:$T$223,'Allocation of site-spec costs'!$B172,'Capex forecast'!$S$9:$S$223,'Allocation of site-spec costs'!$D172,'Capex forecast'!$Q$9:$Q$223,"Customer Connection")</f>
        <v>0</v>
      </c>
      <c r="J172" s="32">
        <f>SUMIFS('Capex forecast'!I$9:I$223,'Capex forecast'!$T$9:$T$223,'Allocation of site-spec costs'!$B172,'Capex forecast'!$S$9:$S$223,'Allocation of site-spec costs'!$D172,'Capex forecast'!$Q$9:$Q$223,"Customer Connection")</f>
        <v>0</v>
      </c>
      <c r="K172" s="32">
        <f>SUMIFS('Capex forecast'!J$9:J$223,'Capex forecast'!$T$9:$T$223,'Allocation of site-spec costs'!$B172,'Capex forecast'!$S$9:$S$223,'Allocation of site-spec costs'!$D172,'Capex forecast'!$Q$9:$Q$223,"Customer Connection")</f>
        <v>0</v>
      </c>
      <c r="L172" s="32">
        <f>SUMIFS('Capex forecast'!K$9:K$223,'Capex forecast'!$T$9:$T$223,'Allocation of site-spec costs'!$B172,'Capex forecast'!$S$9:$S$223,'Allocation of site-spec costs'!$D172,'Capex forecast'!$Q$9:$Q$223,"Customer Connection")</f>
        <v>0</v>
      </c>
      <c r="M172" s="32">
        <f>SUMIFS('Capex forecast'!L$9:L$223,'Capex forecast'!$T$9:$T$223,'Allocation of site-spec costs'!$B172,'Capex forecast'!$S$9:$S$223,'Allocation of site-spec costs'!$D172,'Capex forecast'!$Q$9:$Q$223,"Customer Connection")</f>
        <v>0</v>
      </c>
      <c r="N172" s="32">
        <f>SUMIFS('Capex forecast'!M$9:M$223,'Capex forecast'!$T$9:$T$223,'Allocation of site-spec costs'!$B172,'Capex forecast'!$S$9:$S$223,'Allocation of site-spec costs'!$D172,'Capex forecast'!$Q$9:$Q$223,"Customer Connection")</f>
        <v>0</v>
      </c>
      <c r="O172" s="32">
        <f>SUMIFS('Capex forecast'!N$9:N$223,'Capex forecast'!$T$9:$T$223,'Allocation of site-spec costs'!$B172,'Capex forecast'!$S$9:$S$223,'Allocation of site-spec costs'!$D172,'Capex forecast'!$Q$9:$Q$223,"Customer Connection")</f>
        <v>0</v>
      </c>
      <c r="Q172" s="45" t="s">
        <v>172</v>
      </c>
      <c r="R172" s="6" t="str">
        <f>INDEX('Demand forecast'!$M$9:$M$5832,MATCH($Q172,'Demand forecast'!$B$9:$B$5832,0))</f>
        <v>No</v>
      </c>
      <c r="S172" s="6" t="str">
        <f>IF(COUNTIF($Q$93:Q172,$B172) = 1, "LV", IF(COUNTIF($Q$93:Q172,$B172) = 2, "HV", "ST"))</f>
        <v>LV</v>
      </c>
      <c r="T172" s="6" t="str">
        <f>INDEX('Demand forecast and growth rate'!$E$7:$E$273,MATCH($Q172,'Demand forecast and growth rate'!$B$7:$B$273,0))</f>
        <v>High growth</v>
      </c>
      <c r="U172" s="32">
        <f>SUMIFS('Capex forecast'!E$9:E$223,'Capex forecast'!$T$9:$T$223,$Q172,'Capex forecast'!$S$9:$S$223,$S172,'Capex forecast'!$Q$9:$Q$223,"Augex")</f>
        <v>0</v>
      </c>
      <c r="V172" s="32">
        <f>SUMIFS('Capex forecast'!F$9:F$223,'Capex forecast'!$T$9:$T$223,$Q172,'Capex forecast'!$S$9:$S$223,$S172,'Capex forecast'!$Q$9:$Q$223,"Augex")</f>
        <v>0</v>
      </c>
      <c r="W172" s="32">
        <f>SUMIFS('Capex forecast'!G$9:G$223,'Capex forecast'!$T$9:$T$223,$Q172,'Capex forecast'!$S$9:$S$223,$S172,'Capex forecast'!$Q$9:$Q$223,"Augex")</f>
        <v>0</v>
      </c>
      <c r="X172" s="32">
        <f>SUMIFS('Capex forecast'!H$9:H$223,'Capex forecast'!$T$9:$T$223,$Q172,'Capex forecast'!$S$9:$S$223,$S172,'Capex forecast'!$Q$9:$Q$223,"Augex")</f>
        <v>0</v>
      </c>
      <c r="Y172" s="32">
        <f>SUMIFS('Capex forecast'!I$9:I$223,'Capex forecast'!$T$9:$T$223,$Q172,'Capex forecast'!$S$9:$S$223,$S172,'Capex forecast'!$Q$9:$Q$223,"Augex")</f>
        <v>0</v>
      </c>
      <c r="Z172" s="32">
        <f>SUMIFS('Capex forecast'!J$9:J$223,'Capex forecast'!$T$9:$T$223,$Q172,'Capex forecast'!$S$9:$S$223,$S172,'Capex forecast'!$Q$9:$Q$223,"Augex")</f>
        <v>0</v>
      </c>
      <c r="AA172" s="32">
        <f>SUMIFS('Capex forecast'!K$9:K$223,'Capex forecast'!$T$9:$T$223,$Q172,'Capex forecast'!$S$9:$S$223,$S172,'Capex forecast'!$Q$9:$Q$223,"Augex")</f>
        <v>0</v>
      </c>
      <c r="AB172" s="32">
        <f>SUMIFS('Capex forecast'!L$9:L$223,'Capex forecast'!$T$9:$T$223,$Q172,'Capex forecast'!$S$9:$S$223,$S172,'Capex forecast'!$Q$9:$Q$223,"Augex")</f>
        <v>0</v>
      </c>
      <c r="AC172" s="32">
        <f>SUMIFS('Capex forecast'!M$9:M$223,'Capex forecast'!$T$9:$T$223,$Q172,'Capex forecast'!$S$9:$S$223,$S172,'Capex forecast'!$Q$9:$Q$223,"Augex")</f>
        <v>0</v>
      </c>
      <c r="AD172" s="32">
        <f>SUMIFS('Capex forecast'!N$9:N$223,'Capex forecast'!$T$9:$T$223,$Q172,'Capex forecast'!$S$9:$S$223,$S172,'Capex forecast'!$Q$9:$Q$223,"Augex")</f>
        <v>0</v>
      </c>
      <c r="AF172" s="45" t="s">
        <v>172</v>
      </c>
      <c r="AG172" s="6" t="str">
        <f>INDEX('Demand forecast'!$M$9:$M$5832,MATCH($Q172,'Demand forecast'!$B$9:$B$5832,0))</f>
        <v>No</v>
      </c>
      <c r="AH172" s="6" t="str">
        <f>IF(COUNTIF($AF$93:AF172,$B172) = 1, "LV", IF(COUNTIF($AF$93:AF172,$B172) = 2, "HV", "ST"))</f>
        <v>LV</v>
      </c>
      <c r="AI172" s="6" t="str">
        <f>INDEX('Demand forecast and growth rate'!$E$7:$E$273,MATCH($Q172,'Demand forecast and growth rate'!$B$7:$B$273,0))</f>
        <v>High growth</v>
      </c>
      <c r="AJ172" s="47">
        <f>SUMIFS('Capex forecast'!E$9:E$223,'Capex forecast'!$T$9:$T$223,$AF172,'Capex forecast'!$S$9:$S$223,$AH172,'Capex forecast'!$Q$9:$Q$223,"Repex")</f>
        <v>0</v>
      </c>
      <c r="AK172" s="47">
        <f>SUMIFS('Capex forecast'!F$9:F$223,'Capex forecast'!$T$9:$T$223,$AF172,'Capex forecast'!$S$9:$S$223,$AH172,'Capex forecast'!$Q$9:$Q$223,"Repex")</f>
        <v>0</v>
      </c>
      <c r="AL172" s="47">
        <f>SUMIFS('Capex forecast'!G$9:G$223,'Capex forecast'!$T$9:$T$223,$AF172,'Capex forecast'!$S$9:$S$223,$AH172,'Capex forecast'!$Q$9:$Q$223,"Repex")</f>
        <v>0</v>
      </c>
      <c r="AM172" s="47">
        <f>SUMIFS('Capex forecast'!H$9:H$223,'Capex forecast'!$T$9:$T$223,$AF172,'Capex forecast'!$S$9:$S$223,$AH172,'Capex forecast'!$Q$9:$Q$223,"Repex")</f>
        <v>0</v>
      </c>
      <c r="AN172" s="47">
        <f>SUMIFS('Capex forecast'!I$9:I$223,'Capex forecast'!$T$9:$T$223,$AF172,'Capex forecast'!$S$9:$S$223,$AH172,'Capex forecast'!$Q$9:$Q$223,"Repex")</f>
        <v>0</v>
      </c>
      <c r="AO172" s="47">
        <f>SUMIFS('Capex forecast'!J$9:J$223,'Capex forecast'!$T$9:$T$223,$AF172,'Capex forecast'!$S$9:$S$223,$AH172,'Capex forecast'!$Q$9:$Q$223,"Repex")</f>
        <v>0</v>
      </c>
      <c r="AP172" s="47">
        <f>SUMIFS('Capex forecast'!K$9:K$223,'Capex forecast'!$T$9:$T$223,$AF172,'Capex forecast'!$S$9:$S$223,$AH172,'Capex forecast'!$Q$9:$Q$223,"Repex")</f>
        <v>0</v>
      </c>
      <c r="AQ172" s="47">
        <f>SUMIFS('Capex forecast'!L$9:L$223,'Capex forecast'!$T$9:$T$223,$AF172,'Capex forecast'!$S$9:$S$223,$AH172,'Capex forecast'!$Q$9:$Q$223,"Repex")</f>
        <v>0</v>
      </c>
      <c r="AR172" s="47">
        <f>SUMIFS('Capex forecast'!M$9:M$223,'Capex forecast'!$T$9:$T$223,$AF172,'Capex forecast'!$S$9:$S$223,$AH172,'Capex forecast'!$Q$9:$Q$223,"Repex")</f>
        <v>0</v>
      </c>
      <c r="AS172" s="47">
        <f>SUMIFS('Capex forecast'!N$9:N$223,'Capex forecast'!$T$9:$T$223,$AF172,'Capex forecast'!$S$9:$S$223,$AH172,'Capex forecast'!$Q$9:$Q$223,"Repex")</f>
        <v>0</v>
      </c>
    </row>
    <row r="173" spans="2:45" ht="15">
      <c r="B173" s="45" t="s">
        <v>59</v>
      </c>
      <c r="C173" s="6" t="str">
        <f>INDEX('Demand forecast'!$M$9:$M$5832,MATCH($B173,'Demand forecast'!$B$9:$B$5832,0))</f>
        <v>No</v>
      </c>
      <c r="D173" s="6" t="str">
        <f>IF(COUNTIF($B$93:B173,$B173) = 1, "LV", IF(COUNTIF($B$93:B173,$B173) = 2, "HV", "ST"))</f>
        <v>LV</v>
      </c>
      <c r="E173" s="6" t="str">
        <f>INDEX('Demand forecast and growth rate'!$E$7:$E$273,MATCH($B173,'Demand forecast and growth rate'!$B$7:$B$273,0))</f>
        <v>High growth</v>
      </c>
      <c r="F173" s="32">
        <f>SUMIFS('Capex forecast'!E$9:E$223,'Capex forecast'!$T$9:$T$223,'Allocation of site-spec costs'!$B173,'Capex forecast'!$S$9:$S$223,'Allocation of site-spec costs'!$D173,'Capex forecast'!$Q$9:$Q$223,"Customer Connection")</f>
        <v>0</v>
      </c>
      <c r="G173" s="32">
        <f>SUMIFS('Capex forecast'!F$9:F$223,'Capex forecast'!$T$9:$T$223,'Allocation of site-spec costs'!$B173,'Capex forecast'!$S$9:$S$223,'Allocation of site-spec costs'!$D173,'Capex forecast'!$Q$9:$Q$223,"Customer Connection")</f>
        <v>0</v>
      </c>
      <c r="H173" s="32">
        <f>SUMIFS('Capex forecast'!G$9:G$223,'Capex forecast'!$T$9:$T$223,'Allocation of site-spec costs'!$B173,'Capex forecast'!$S$9:$S$223,'Allocation of site-spec costs'!$D173,'Capex forecast'!$Q$9:$Q$223,"Customer Connection")</f>
        <v>0</v>
      </c>
      <c r="I173" s="32">
        <f>SUMIFS('Capex forecast'!H$9:H$223,'Capex forecast'!$T$9:$T$223,'Allocation of site-spec costs'!$B173,'Capex forecast'!$S$9:$S$223,'Allocation of site-spec costs'!$D173,'Capex forecast'!$Q$9:$Q$223,"Customer Connection")</f>
        <v>0</v>
      </c>
      <c r="J173" s="32">
        <f>SUMIFS('Capex forecast'!I$9:I$223,'Capex forecast'!$T$9:$T$223,'Allocation of site-spec costs'!$B173,'Capex forecast'!$S$9:$S$223,'Allocation of site-spec costs'!$D173,'Capex forecast'!$Q$9:$Q$223,"Customer Connection")</f>
        <v>0</v>
      </c>
      <c r="K173" s="32">
        <f>SUMIFS('Capex forecast'!J$9:J$223,'Capex forecast'!$T$9:$T$223,'Allocation of site-spec costs'!$B173,'Capex forecast'!$S$9:$S$223,'Allocation of site-spec costs'!$D173,'Capex forecast'!$Q$9:$Q$223,"Customer Connection")</f>
        <v>0</v>
      </c>
      <c r="L173" s="32">
        <f>SUMIFS('Capex forecast'!K$9:K$223,'Capex forecast'!$T$9:$T$223,'Allocation of site-spec costs'!$B173,'Capex forecast'!$S$9:$S$223,'Allocation of site-spec costs'!$D173,'Capex forecast'!$Q$9:$Q$223,"Customer Connection")</f>
        <v>0</v>
      </c>
      <c r="M173" s="32">
        <f>SUMIFS('Capex forecast'!L$9:L$223,'Capex forecast'!$T$9:$T$223,'Allocation of site-spec costs'!$B173,'Capex forecast'!$S$9:$S$223,'Allocation of site-spec costs'!$D173,'Capex forecast'!$Q$9:$Q$223,"Customer Connection")</f>
        <v>0</v>
      </c>
      <c r="N173" s="32">
        <f>SUMIFS('Capex forecast'!M$9:M$223,'Capex forecast'!$T$9:$T$223,'Allocation of site-spec costs'!$B173,'Capex forecast'!$S$9:$S$223,'Allocation of site-spec costs'!$D173,'Capex forecast'!$Q$9:$Q$223,"Customer Connection")</f>
        <v>0</v>
      </c>
      <c r="O173" s="32">
        <f>SUMIFS('Capex forecast'!N$9:N$223,'Capex forecast'!$T$9:$T$223,'Allocation of site-spec costs'!$B173,'Capex forecast'!$S$9:$S$223,'Allocation of site-spec costs'!$D173,'Capex forecast'!$Q$9:$Q$223,"Customer Connection")</f>
        <v>0</v>
      </c>
      <c r="Q173" s="45" t="s">
        <v>59</v>
      </c>
      <c r="R173" s="6" t="str">
        <f>INDEX('Demand forecast'!$M$9:$M$5832,MATCH($Q173,'Demand forecast'!$B$9:$B$5832,0))</f>
        <v>No</v>
      </c>
      <c r="S173" s="6" t="str">
        <f>IF(COUNTIF($Q$93:Q173,$B173) = 1, "LV", IF(COUNTIF($Q$93:Q173,$B173) = 2, "HV", "ST"))</f>
        <v>LV</v>
      </c>
      <c r="T173" s="6" t="str">
        <f>INDEX('Demand forecast and growth rate'!$E$7:$E$273,MATCH($Q173,'Demand forecast and growth rate'!$B$7:$B$273,0))</f>
        <v>High growth</v>
      </c>
      <c r="U173" s="32">
        <f>SUMIFS('Capex forecast'!E$9:E$223,'Capex forecast'!$T$9:$T$223,$Q173,'Capex forecast'!$S$9:$S$223,$S173,'Capex forecast'!$Q$9:$Q$223,"Augex")</f>
        <v>0</v>
      </c>
      <c r="V173" s="32">
        <f>SUMIFS('Capex forecast'!F$9:F$223,'Capex forecast'!$T$9:$T$223,$Q173,'Capex forecast'!$S$9:$S$223,$S173,'Capex forecast'!$Q$9:$Q$223,"Augex")</f>
        <v>0</v>
      </c>
      <c r="W173" s="32">
        <f>SUMIFS('Capex forecast'!G$9:G$223,'Capex forecast'!$T$9:$T$223,$Q173,'Capex forecast'!$S$9:$S$223,$S173,'Capex forecast'!$Q$9:$Q$223,"Augex")</f>
        <v>0</v>
      </c>
      <c r="X173" s="32">
        <f>SUMIFS('Capex forecast'!H$9:H$223,'Capex forecast'!$T$9:$T$223,$Q173,'Capex forecast'!$S$9:$S$223,$S173,'Capex forecast'!$Q$9:$Q$223,"Augex")</f>
        <v>0</v>
      </c>
      <c r="Y173" s="32">
        <f>SUMIFS('Capex forecast'!I$9:I$223,'Capex forecast'!$T$9:$T$223,$Q173,'Capex forecast'!$S$9:$S$223,$S173,'Capex forecast'!$Q$9:$Q$223,"Augex")</f>
        <v>0</v>
      </c>
      <c r="Z173" s="32">
        <f>SUMIFS('Capex forecast'!J$9:J$223,'Capex forecast'!$T$9:$T$223,$Q173,'Capex forecast'!$S$9:$S$223,$S173,'Capex forecast'!$Q$9:$Q$223,"Augex")</f>
        <v>0</v>
      </c>
      <c r="AA173" s="32">
        <f>SUMIFS('Capex forecast'!K$9:K$223,'Capex forecast'!$T$9:$T$223,$Q173,'Capex forecast'!$S$9:$S$223,$S173,'Capex forecast'!$Q$9:$Q$223,"Augex")</f>
        <v>0</v>
      </c>
      <c r="AB173" s="32">
        <f>SUMIFS('Capex forecast'!L$9:L$223,'Capex forecast'!$T$9:$T$223,$Q173,'Capex forecast'!$S$9:$S$223,$S173,'Capex forecast'!$Q$9:$Q$223,"Augex")</f>
        <v>0</v>
      </c>
      <c r="AC173" s="32">
        <f>SUMIFS('Capex forecast'!M$9:M$223,'Capex forecast'!$T$9:$T$223,$Q173,'Capex forecast'!$S$9:$S$223,$S173,'Capex forecast'!$Q$9:$Q$223,"Augex")</f>
        <v>0</v>
      </c>
      <c r="AD173" s="32">
        <f>SUMIFS('Capex forecast'!N$9:N$223,'Capex forecast'!$T$9:$T$223,$Q173,'Capex forecast'!$S$9:$S$223,$S173,'Capex forecast'!$Q$9:$Q$223,"Augex")</f>
        <v>0</v>
      </c>
      <c r="AF173" s="45" t="s">
        <v>59</v>
      </c>
      <c r="AG173" s="6" t="str">
        <f>INDEX('Demand forecast'!$M$9:$M$5832,MATCH($Q173,'Demand forecast'!$B$9:$B$5832,0))</f>
        <v>No</v>
      </c>
      <c r="AH173" s="6" t="str">
        <f>IF(COUNTIF($AF$93:AF173,$B173) = 1, "LV", IF(COUNTIF($AF$93:AF173,$B173) = 2, "HV", "ST"))</f>
        <v>LV</v>
      </c>
      <c r="AI173" s="6" t="str">
        <f>INDEX('Demand forecast and growth rate'!$E$7:$E$273,MATCH($Q173,'Demand forecast and growth rate'!$B$7:$B$273,0))</f>
        <v>High growth</v>
      </c>
      <c r="AJ173" s="47">
        <f>SUMIFS('Capex forecast'!E$9:E$223,'Capex forecast'!$T$9:$T$223,$AF173,'Capex forecast'!$S$9:$S$223,$AH173,'Capex forecast'!$Q$9:$Q$223,"Repex")</f>
        <v>0</v>
      </c>
      <c r="AK173" s="47">
        <f>SUMIFS('Capex forecast'!F$9:F$223,'Capex forecast'!$T$9:$T$223,$AF173,'Capex forecast'!$S$9:$S$223,$AH173,'Capex forecast'!$Q$9:$Q$223,"Repex")</f>
        <v>0</v>
      </c>
      <c r="AL173" s="47">
        <f>SUMIFS('Capex forecast'!G$9:G$223,'Capex forecast'!$T$9:$T$223,$AF173,'Capex forecast'!$S$9:$S$223,$AH173,'Capex forecast'!$Q$9:$Q$223,"Repex")</f>
        <v>0</v>
      </c>
      <c r="AM173" s="47">
        <f>SUMIFS('Capex forecast'!H$9:H$223,'Capex forecast'!$T$9:$T$223,$AF173,'Capex forecast'!$S$9:$S$223,$AH173,'Capex forecast'!$Q$9:$Q$223,"Repex")</f>
        <v>0</v>
      </c>
      <c r="AN173" s="47">
        <f>SUMIFS('Capex forecast'!I$9:I$223,'Capex forecast'!$T$9:$T$223,$AF173,'Capex forecast'!$S$9:$S$223,$AH173,'Capex forecast'!$Q$9:$Q$223,"Repex")</f>
        <v>0</v>
      </c>
      <c r="AO173" s="47">
        <f>SUMIFS('Capex forecast'!J$9:J$223,'Capex forecast'!$T$9:$T$223,$AF173,'Capex forecast'!$S$9:$S$223,$AH173,'Capex forecast'!$Q$9:$Q$223,"Repex")</f>
        <v>0</v>
      </c>
      <c r="AP173" s="47">
        <f>SUMIFS('Capex forecast'!K$9:K$223,'Capex forecast'!$T$9:$T$223,$AF173,'Capex forecast'!$S$9:$S$223,$AH173,'Capex forecast'!$Q$9:$Q$223,"Repex")</f>
        <v>0</v>
      </c>
      <c r="AQ173" s="47">
        <f>SUMIFS('Capex forecast'!L$9:L$223,'Capex forecast'!$T$9:$T$223,$AF173,'Capex forecast'!$S$9:$S$223,$AH173,'Capex forecast'!$Q$9:$Q$223,"Repex")</f>
        <v>0</v>
      </c>
      <c r="AR173" s="47">
        <f>SUMIFS('Capex forecast'!M$9:M$223,'Capex forecast'!$T$9:$T$223,$AF173,'Capex forecast'!$S$9:$S$223,$AH173,'Capex forecast'!$Q$9:$Q$223,"Repex")</f>
        <v>0</v>
      </c>
      <c r="AS173" s="47">
        <f>SUMIFS('Capex forecast'!N$9:N$223,'Capex forecast'!$T$9:$T$223,$AF173,'Capex forecast'!$S$9:$S$223,$AH173,'Capex forecast'!$Q$9:$Q$223,"Repex")</f>
        <v>0</v>
      </c>
    </row>
    <row r="174" spans="2:45" ht="15">
      <c r="B174" s="45" t="s">
        <v>109</v>
      </c>
      <c r="C174" s="6" t="str">
        <f>INDEX('Demand forecast'!$M$9:$M$5832,MATCH($B174,'Demand forecast'!$B$9:$B$5832,0))</f>
        <v>No</v>
      </c>
      <c r="D174" s="6" t="str">
        <f>IF(COUNTIF($B$93:B174,$B174) = 1, "LV", IF(COUNTIF($B$93:B174,$B174) = 2, "HV", "ST"))</f>
        <v>LV</v>
      </c>
      <c r="E174" s="6" t="str">
        <f>INDEX('Demand forecast and growth rate'!$E$7:$E$273,MATCH($B174,'Demand forecast and growth rate'!$B$7:$B$273,0))</f>
        <v>High growth</v>
      </c>
      <c r="F174" s="32">
        <f>SUMIFS('Capex forecast'!E$9:E$223,'Capex forecast'!$T$9:$T$223,'Allocation of site-spec costs'!$B174,'Capex forecast'!$S$9:$S$223,'Allocation of site-spec costs'!$D174,'Capex forecast'!$Q$9:$Q$223,"Customer Connection")</f>
        <v>0</v>
      </c>
      <c r="G174" s="32">
        <f>SUMIFS('Capex forecast'!F$9:F$223,'Capex forecast'!$T$9:$T$223,'Allocation of site-spec costs'!$B174,'Capex forecast'!$S$9:$S$223,'Allocation of site-spec costs'!$D174,'Capex forecast'!$Q$9:$Q$223,"Customer Connection")</f>
        <v>0</v>
      </c>
      <c r="H174" s="32">
        <f>SUMIFS('Capex forecast'!G$9:G$223,'Capex forecast'!$T$9:$T$223,'Allocation of site-spec costs'!$B174,'Capex forecast'!$S$9:$S$223,'Allocation of site-spec costs'!$D174,'Capex forecast'!$Q$9:$Q$223,"Customer Connection")</f>
        <v>0</v>
      </c>
      <c r="I174" s="32">
        <f>SUMIFS('Capex forecast'!H$9:H$223,'Capex forecast'!$T$9:$T$223,'Allocation of site-spec costs'!$B174,'Capex forecast'!$S$9:$S$223,'Allocation of site-spec costs'!$D174,'Capex forecast'!$Q$9:$Q$223,"Customer Connection")</f>
        <v>0</v>
      </c>
      <c r="J174" s="32">
        <f>SUMIFS('Capex forecast'!I$9:I$223,'Capex forecast'!$T$9:$T$223,'Allocation of site-spec costs'!$B174,'Capex forecast'!$S$9:$S$223,'Allocation of site-spec costs'!$D174,'Capex forecast'!$Q$9:$Q$223,"Customer Connection")</f>
        <v>0</v>
      </c>
      <c r="K174" s="32">
        <f>SUMIFS('Capex forecast'!J$9:J$223,'Capex forecast'!$T$9:$T$223,'Allocation of site-spec costs'!$B174,'Capex forecast'!$S$9:$S$223,'Allocation of site-spec costs'!$D174,'Capex forecast'!$Q$9:$Q$223,"Customer Connection")</f>
        <v>0</v>
      </c>
      <c r="L174" s="32">
        <f>SUMIFS('Capex forecast'!K$9:K$223,'Capex forecast'!$T$9:$T$223,'Allocation of site-spec costs'!$B174,'Capex forecast'!$S$9:$S$223,'Allocation of site-spec costs'!$D174,'Capex forecast'!$Q$9:$Q$223,"Customer Connection")</f>
        <v>0</v>
      </c>
      <c r="M174" s="32">
        <f>SUMIFS('Capex forecast'!L$9:L$223,'Capex forecast'!$T$9:$T$223,'Allocation of site-spec costs'!$B174,'Capex forecast'!$S$9:$S$223,'Allocation of site-spec costs'!$D174,'Capex forecast'!$Q$9:$Q$223,"Customer Connection")</f>
        <v>0</v>
      </c>
      <c r="N174" s="32">
        <f>SUMIFS('Capex forecast'!M$9:M$223,'Capex forecast'!$T$9:$T$223,'Allocation of site-spec costs'!$B174,'Capex forecast'!$S$9:$S$223,'Allocation of site-spec costs'!$D174,'Capex forecast'!$Q$9:$Q$223,"Customer Connection")</f>
        <v>0</v>
      </c>
      <c r="O174" s="32">
        <f>SUMIFS('Capex forecast'!N$9:N$223,'Capex forecast'!$T$9:$T$223,'Allocation of site-spec costs'!$B174,'Capex forecast'!$S$9:$S$223,'Allocation of site-spec costs'!$D174,'Capex forecast'!$Q$9:$Q$223,"Customer Connection")</f>
        <v>0</v>
      </c>
      <c r="Q174" s="45" t="s">
        <v>109</v>
      </c>
      <c r="R174" s="6" t="str">
        <f>INDEX('Demand forecast'!$M$9:$M$5832,MATCH($Q174,'Demand forecast'!$B$9:$B$5832,0))</f>
        <v>No</v>
      </c>
      <c r="S174" s="6" t="str">
        <f>IF(COUNTIF($Q$93:Q174,$B174) = 1, "LV", IF(COUNTIF($Q$93:Q174,$B174) = 2, "HV", "ST"))</f>
        <v>LV</v>
      </c>
      <c r="T174" s="6" t="str">
        <f>INDEX('Demand forecast and growth rate'!$E$7:$E$273,MATCH($Q174,'Demand forecast and growth rate'!$B$7:$B$273,0))</f>
        <v>High growth</v>
      </c>
      <c r="U174" s="32">
        <f>SUMIFS('Capex forecast'!E$9:E$223,'Capex forecast'!$T$9:$T$223,$Q174,'Capex forecast'!$S$9:$S$223,$S174,'Capex forecast'!$Q$9:$Q$223,"Augex")</f>
        <v>0</v>
      </c>
      <c r="V174" s="32">
        <f>SUMIFS('Capex forecast'!F$9:F$223,'Capex forecast'!$T$9:$T$223,$Q174,'Capex forecast'!$S$9:$S$223,$S174,'Capex forecast'!$Q$9:$Q$223,"Augex")</f>
        <v>0</v>
      </c>
      <c r="W174" s="32">
        <f>SUMIFS('Capex forecast'!G$9:G$223,'Capex forecast'!$T$9:$T$223,$Q174,'Capex forecast'!$S$9:$S$223,$S174,'Capex forecast'!$Q$9:$Q$223,"Augex")</f>
        <v>0</v>
      </c>
      <c r="X174" s="32">
        <f>SUMIFS('Capex forecast'!H$9:H$223,'Capex forecast'!$T$9:$T$223,$Q174,'Capex forecast'!$S$9:$S$223,$S174,'Capex forecast'!$Q$9:$Q$223,"Augex")</f>
        <v>0</v>
      </c>
      <c r="Y174" s="32">
        <f>SUMIFS('Capex forecast'!I$9:I$223,'Capex forecast'!$T$9:$T$223,$Q174,'Capex forecast'!$S$9:$S$223,$S174,'Capex forecast'!$Q$9:$Q$223,"Augex")</f>
        <v>0</v>
      </c>
      <c r="Z174" s="32">
        <f>SUMIFS('Capex forecast'!J$9:J$223,'Capex forecast'!$T$9:$T$223,$Q174,'Capex forecast'!$S$9:$S$223,$S174,'Capex forecast'!$Q$9:$Q$223,"Augex")</f>
        <v>0</v>
      </c>
      <c r="AA174" s="32">
        <f>SUMIFS('Capex forecast'!K$9:K$223,'Capex forecast'!$T$9:$T$223,$Q174,'Capex forecast'!$S$9:$S$223,$S174,'Capex forecast'!$Q$9:$Q$223,"Augex")</f>
        <v>0</v>
      </c>
      <c r="AB174" s="32">
        <f>SUMIFS('Capex forecast'!L$9:L$223,'Capex forecast'!$T$9:$T$223,$Q174,'Capex forecast'!$S$9:$S$223,$S174,'Capex forecast'!$Q$9:$Q$223,"Augex")</f>
        <v>0</v>
      </c>
      <c r="AC174" s="32">
        <f>SUMIFS('Capex forecast'!M$9:M$223,'Capex forecast'!$T$9:$T$223,$Q174,'Capex forecast'!$S$9:$S$223,$S174,'Capex forecast'!$Q$9:$Q$223,"Augex")</f>
        <v>0</v>
      </c>
      <c r="AD174" s="32">
        <f>SUMIFS('Capex forecast'!N$9:N$223,'Capex forecast'!$T$9:$T$223,$Q174,'Capex forecast'!$S$9:$S$223,$S174,'Capex forecast'!$Q$9:$Q$223,"Augex")</f>
        <v>0</v>
      </c>
      <c r="AF174" s="45" t="s">
        <v>109</v>
      </c>
      <c r="AG174" s="6" t="str">
        <f>INDEX('Demand forecast'!$M$9:$M$5832,MATCH($Q174,'Demand forecast'!$B$9:$B$5832,0))</f>
        <v>No</v>
      </c>
      <c r="AH174" s="6" t="str">
        <f>IF(COUNTIF($AF$93:AF174,$B174) = 1, "LV", IF(COUNTIF($AF$93:AF174,$B174) = 2, "HV", "ST"))</f>
        <v>LV</v>
      </c>
      <c r="AI174" s="6" t="str">
        <f>INDEX('Demand forecast and growth rate'!$E$7:$E$273,MATCH($Q174,'Demand forecast and growth rate'!$B$7:$B$273,0))</f>
        <v>High growth</v>
      </c>
      <c r="AJ174" s="47">
        <f>SUMIFS('Capex forecast'!E$9:E$223,'Capex forecast'!$T$9:$T$223,$AF174,'Capex forecast'!$S$9:$S$223,$AH174,'Capex forecast'!$Q$9:$Q$223,"Repex")</f>
        <v>0</v>
      </c>
      <c r="AK174" s="47">
        <f>SUMIFS('Capex forecast'!F$9:F$223,'Capex forecast'!$T$9:$T$223,$AF174,'Capex forecast'!$S$9:$S$223,$AH174,'Capex forecast'!$Q$9:$Q$223,"Repex")</f>
        <v>0</v>
      </c>
      <c r="AL174" s="47">
        <f>SUMIFS('Capex forecast'!G$9:G$223,'Capex forecast'!$T$9:$T$223,$AF174,'Capex forecast'!$S$9:$S$223,$AH174,'Capex forecast'!$Q$9:$Q$223,"Repex")</f>
        <v>0</v>
      </c>
      <c r="AM174" s="47">
        <f>SUMIFS('Capex forecast'!H$9:H$223,'Capex forecast'!$T$9:$T$223,$AF174,'Capex forecast'!$S$9:$S$223,$AH174,'Capex forecast'!$Q$9:$Q$223,"Repex")</f>
        <v>0</v>
      </c>
      <c r="AN174" s="47">
        <f>SUMIFS('Capex forecast'!I$9:I$223,'Capex forecast'!$T$9:$T$223,$AF174,'Capex forecast'!$S$9:$S$223,$AH174,'Capex forecast'!$Q$9:$Q$223,"Repex")</f>
        <v>0</v>
      </c>
      <c r="AO174" s="47">
        <f>SUMIFS('Capex forecast'!J$9:J$223,'Capex forecast'!$T$9:$T$223,$AF174,'Capex forecast'!$S$9:$S$223,$AH174,'Capex forecast'!$Q$9:$Q$223,"Repex")</f>
        <v>0</v>
      </c>
      <c r="AP174" s="47">
        <f>SUMIFS('Capex forecast'!K$9:K$223,'Capex forecast'!$T$9:$T$223,$AF174,'Capex forecast'!$S$9:$S$223,$AH174,'Capex forecast'!$Q$9:$Q$223,"Repex")</f>
        <v>0</v>
      </c>
      <c r="AQ174" s="47">
        <f>SUMIFS('Capex forecast'!L$9:L$223,'Capex forecast'!$T$9:$T$223,$AF174,'Capex forecast'!$S$9:$S$223,$AH174,'Capex forecast'!$Q$9:$Q$223,"Repex")</f>
        <v>0</v>
      </c>
      <c r="AR174" s="47">
        <f>SUMIFS('Capex forecast'!M$9:M$223,'Capex forecast'!$T$9:$T$223,$AF174,'Capex forecast'!$S$9:$S$223,$AH174,'Capex forecast'!$Q$9:$Q$223,"Repex")</f>
        <v>0</v>
      </c>
      <c r="AS174" s="47">
        <f>SUMIFS('Capex forecast'!N$9:N$223,'Capex forecast'!$T$9:$T$223,$AF174,'Capex forecast'!$S$9:$S$223,$AH174,'Capex forecast'!$Q$9:$Q$223,"Repex")</f>
        <v>0</v>
      </c>
    </row>
    <row r="175" spans="2:45" ht="15">
      <c r="B175" s="45" t="s">
        <v>163</v>
      </c>
      <c r="C175" s="6" t="str">
        <f>INDEX('Demand forecast'!$M$9:$M$5832,MATCH($B175,'Demand forecast'!$B$9:$B$5832,0))</f>
        <v>No</v>
      </c>
      <c r="D175" s="6" t="str">
        <f>IF(COUNTIF($B$93:B175,$B175) = 1, "LV", IF(COUNTIF($B$93:B175,$B175) = 2, "HV", "ST"))</f>
        <v>LV</v>
      </c>
      <c r="E175" s="6" t="str">
        <f>INDEX('Demand forecast and growth rate'!$E$7:$E$273,MATCH($B175,'Demand forecast and growth rate'!$B$7:$B$273,0))</f>
        <v>High growth</v>
      </c>
      <c r="F175" s="32">
        <f>SUMIFS('Capex forecast'!E$9:E$223,'Capex forecast'!$T$9:$T$223,'Allocation of site-spec costs'!$B175,'Capex forecast'!$S$9:$S$223,'Allocation of site-spec costs'!$D175,'Capex forecast'!$Q$9:$Q$223,"Customer Connection")</f>
        <v>0</v>
      </c>
      <c r="G175" s="32">
        <f>SUMIFS('Capex forecast'!F$9:F$223,'Capex forecast'!$T$9:$T$223,'Allocation of site-spec costs'!$B175,'Capex forecast'!$S$9:$S$223,'Allocation of site-spec costs'!$D175,'Capex forecast'!$Q$9:$Q$223,"Customer Connection")</f>
        <v>0</v>
      </c>
      <c r="H175" s="32">
        <f>SUMIFS('Capex forecast'!G$9:G$223,'Capex forecast'!$T$9:$T$223,'Allocation of site-spec costs'!$B175,'Capex forecast'!$S$9:$S$223,'Allocation of site-spec costs'!$D175,'Capex forecast'!$Q$9:$Q$223,"Customer Connection")</f>
        <v>0</v>
      </c>
      <c r="I175" s="32">
        <f>SUMIFS('Capex forecast'!H$9:H$223,'Capex forecast'!$T$9:$T$223,'Allocation of site-spec costs'!$B175,'Capex forecast'!$S$9:$S$223,'Allocation of site-spec costs'!$D175,'Capex forecast'!$Q$9:$Q$223,"Customer Connection")</f>
        <v>0</v>
      </c>
      <c r="J175" s="32">
        <f>SUMIFS('Capex forecast'!I$9:I$223,'Capex forecast'!$T$9:$T$223,'Allocation of site-spec costs'!$B175,'Capex forecast'!$S$9:$S$223,'Allocation of site-spec costs'!$D175,'Capex forecast'!$Q$9:$Q$223,"Customer Connection")</f>
        <v>0</v>
      </c>
      <c r="K175" s="32">
        <f>SUMIFS('Capex forecast'!J$9:J$223,'Capex forecast'!$T$9:$T$223,'Allocation of site-spec costs'!$B175,'Capex forecast'!$S$9:$S$223,'Allocation of site-spec costs'!$D175,'Capex forecast'!$Q$9:$Q$223,"Customer Connection")</f>
        <v>0</v>
      </c>
      <c r="L175" s="32">
        <f>SUMIFS('Capex forecast'!K$9:K$223,'Capex forecast'!$T$9:$T$223,'Allocation of site-spec costs'!$B175,'Capex forecast'!$S$9:$S$223,'Allocation of site-spec costs'!$D175,'Capex forecast'!$Q$9:$Q$223,"Customer Connection")</f>
        <v>0</v>
      </c>
      <c r="M175" s="32">
        <f>SUMIFS('Capex forecast'!L$9:L$223,'Capex forecast'!$T$9:$T$223,'Allocation of site-spec costs'!$B175,'Capex forecast'!$S$9:$S$223,'Allocation of site-spec costs'!$D175,'Capex forecast'!$Q$9:$Q$223,"Customer Connection")</f>
        <v>0</v>
      </c>
      <c r="N175" s="32">
        <f>SUMIFS('Capex forecast'!M$9:M$223,'Capex forecast'!$T$9:$T$223,'Allocation of site-spec costs'!$B175,'Capex forecast'!$S$9:$S$223,'Allocation of site-spec costs'!$D175,'Capex forecast'!$Q$9:$Q$223,"Customer Connection")</f>
        <v>0</v>
      </c>
      <c r="O175" s="32">
        <f>SUMIFS('Capex forecast'!N$9:N$223,'Capex forecast'!$T$9:$T$223,'Allocation of site-spec costs'!$B175,'Capex forecast'!$S$9:$S$223,'Allocation of site-spec costs'!$D175,'Capex forecast'!$Q$9:$Q$223,"Customer Connection")</f>
        <v>0</v>
      </c>
      <c r="Q175" s="45" t="s">
        <v>163</v>
      </c>
      <c r="R175" s="6" t="str">
        <f>INDEX('Demand forecast'!$M$9:$M$5832,MATCH($Q175,'Demand forecast'!$B$9:$B$5832,0))</f>
        <v>No</v>
      </c>
      <c r="S175" s="6" t="str">
        <f>IF(COUNTIF($Q$93:Q175,$B175) = 1, "LV", IF(COUNTIF($Q$93:Q175,$B175) = 2, "HV", "ST"))</f>
        <v>LV</v>
      </c>
      <c r="T175" s="6" t="str">
        <f>INDEX('Demand forecast and growth rate'!$E$7:$E$273,MATCH($Q175,'Demand forecast and growth rate'!$B$7:$B$273,0))</f>
        <v>High growth</v>
      </c>
      <c r="U175" s="32">
        <f>SUMIFS('Capex forecast'!E$9:E$223,'Capex forecast'!$T$9:$T$223,$Q175,'Capex forecast'!$S$9:$S$223,$S175,'Capex forecast'!$Q$9:$Q$223,"Augex")</f>
        <v>0</v>
      </c>
      <c r="V175" s="32">
        <f>SUMIFS('Capex forecast'!F$9:F$223,'Capex forecast'!$T$9:$T$223,$Q175,'Capex forecast'!$S$9:$S$223,$S175,'Capex forecast'!$Q$9:$Q$223,"Augex")</f>
        <v>0</v>
      </c>
      <c r="W175" s="32">
        <f>SUMIFS('Capex forecast'!G$9:G$223,'Capex forecast'!$T$9:$T$223,$Q175,'Capex forecast'!$S$9:$S$223,$S175,'Capex forecast'!$Q$9:$Q$223,"Augex")</f>
        <v>0</v>
      </c>
      <c r="X175" s="32">
        <f>SUMIFS('Capex forecast'!H$9:H$223,'Capex forecast'!$T$9:$T$223,$Q175,'Capex forecast'!$S$9:$S$223,$S175,'Capex forecast'!$Q$9:$Q$223,"Augex")</f>
        <v>0</v>
      </c>
      <c r="Y175" s="32">
        <f>SUMIFS('Capex forecast'!I$9:I$223,'Capex forecast'!$T$9:$T$223,$Q175,'Capex forecast'!$S$9:$S$223,$S175,'Capex forecast'!$Q$9:$Q$223,"Augex")</f>
        <v>0</v>
      </c>
      <c r="Z175" s="32">
        <f>SUMIFS('Capex forecast'!J$9:J$223,'Capex forecast'!$T$9:$T$223,$Q175,'Capex forecast'!$S$9:$S$223,$S175,'Capex forecast'!$Q$9:$Q$223,"Augex")</f>
        <v>0</v>
      </c>
      <c r="AA175" s="32">
        <f>SUMIFS('Capex forecast'!K$9:K$223,'Capex forecast'!$T$9:$T$223,$Q175,'Capex forecast'!$S$9:$S$223,$S175,'Capex forecast'!$Q$9:$Q$223,"Augex")</f>
        <v>0</v>
      </c>
      <c r="AB175" s="32">
        <f>SUMIFS('Capex forecast'!L$9:L$223,'Capex forecast'!$T$9:$T$223,$Q175,'Capex forecast'!$S$9:$S$223,$S175,'Capex forecast'!$Q$9:$Q$223,"Augex")</f>
        <v>0</v>
      </c>
      <c r="AC175" s="32">
        <f>SUMIFS('Capex forecast'!M$9:M$223,'Capex forecast'!$T$9:$T$223,$Q175,'Capex forecast'!$S$9:$S$223,$S175,'Capex forecast'!$Q$9:$Q$223,"Augex")</f>
        <v>0</v>
      </c>
      <c r="AD175" s="32">
        <f>SUMIFS('Capex forecast'!N$9:N$223,'Capex forecast'!$T$9:$T$223,$Q175,'Capex forecast'!$S$9:$S$223,$S175,'Capex forecast'!$Q$9:$Q$223,"Augex")</f>
        <v>0</v>
      </c>
      <c r="AF175" s="45" t="s">
        <v>163</v>
      </c>
      <c r="AG175" s="6" t="str">
        <f>INDEX('Demand forecast'!$M$9:$M$5832,MATCH($Q175,'Demand forecast'!$B$9:$B$5832,0))</f>
        <v>No</v>
      </c>
      <c r="AH175" s="6" t="str">
        <f>IF(COUNTIF($AF$93:AF175,$B175) = 1, "LV", IF(COUNTIF($AF$93:AF175,$B175) = 2, "HV", "ST"))</f>
        <v>LV</v>
      </c>
      <c r="AI175" s="6" t="str">
        <f>INDEX('Demand forecast and growth rate'!$E$7:$E$273,MATCH($Q175,'Demand forecast and growth rate'!$B$7:$B$273,0))</f>
        <v>High growth</v>
      </c>
      <c r="AJ175" s="47">
        <f>SUMIFS('Capex forecast'!E$9:E$223,'Capex forecast'!$T$9:$T$223,$AF175,'Capex forecast'!$S$9:$S$223,$AH175,'Capex forecast'!$Q$9:$Q$223,"Repex")</f>
        <v>0</v>
      </c>
      <c r="AK175" s="47">
        <f>SUMIFS('Capex forecast'!F$9:F$223,'Capex forecast'!$T$9:$T$223,$AF175,'Capex forecast'!$S$9:$S$223,$AH175,'Capex forecast'!$Q$9:$Q$223,"Repex")</f>
        <v>0</v>
      </c>
      <c r="AL175" s="47">
        <f>SUMIFS('Capex forecast'!G$9:G$223,'Capex forecast'!$T$9:$T$223,$AF175,'Capex forecast'!$S$9:$S$223,$AH175,'Capex forecast'!$Q$9:$Q$223,"Repex")</f>
        <v>0</v>
      </c>
      <c r="AM175" s="47">
        <f>SUMIFS('Capex forecast'!H$9:H$223,'Capex forecast'!$T$9:$T$223,$AF175,'Capex forecast'!$S$9:$S$223,$AH175,'Capex forecast'!$Q$9:$Q$223,"Repex")</f>
        <v>0</v>
      </c>
      <c r="AN175" s="47">
        <f>SUMIFS('Capex forecast'!I$9:I$223,'Capex forecast'!$T$9:$T$223,$AF175,'Capex forecast'!$S$9:$S$223,$AH175,'Capex forecast'!$Q$9:$Q$223,"Repex")</f>
        <v>0</v>
      </c>
      <c r="AO175" s="47">
        <f>SUMIFS('Capex forecast'!J$9:J$223,'Capex forecast'!$T$9:$T$223,$AF175,'Capex forecast'!$S$9:$S$223,$AH175,'Capex forecast'!$Q$9:$Q$223,"Repex")</f>
        <v>0</v>
      </c>
      <c r="AP175" s="47">
        <f>SUMIFS('Capex forecast'!K$9:K$223,'Capex forecast'!$T$9:$T$223,$AF175,'Capex forecast'!$S$9:$S$223,$AH175,'Capex forecast'!$Q$9:$Q$223,"Repex")</f>
        <v>0</v>
      </c>
      <c r="AQ175" s="47">
        <f>SUMIFS('Capex forecast'!L$9:L$223,'Capex forecast'!$T$9:$T$223,$AF175,'Capex forecast'!$S$9:$S$223,$AH175,'Capex forecast'!$Q$9:$Q$223,"Repex")</f>
        <v>0</v>
      </c>
      <c r="AR175" s="47">
        <f>SUMIFS('Capex forecast'!M$9:M$223,'Capex forecast'!$T$9:$T$223,$AF175,'Capex forecast'!$S$9:$S$223,$AH175,'Capex forecast'!$Q$9:$Q$223,"Repex")</f>
        <v>0</v>
      </c>
      <c r="AS175" s="47">
        <f>SUMIFS('Capex forecast'!N$9:N$223,'Capex forecast'!$T$9:$T$223,$AF175,'Capex forecast'!$S$9:$S$223,$AH175,'Capex forecast'!$Q$9:$Q$223,"Repex")</f>
        <v>0</v>
      </c>
    </row>
    <row r="176" spans="2:45" ht="15">
      <c r="B176" s="45" t="s">
        <v>431</v>
      </c>
      <c r="C176" s="6" t="str">
        <f>INDEX('Demand forecast'!$M$9:$M$5832,MATCH($B176,'Demand forecast'!$B$9:$B$5832,0))</f>
        <v>No</v>
      </c>
      <c r="D176" s="6" t="str">
        <f>IF(COUNTIF($B$93:B176,$B176) = 1, "LV", IF(COUNTIF($B$93:B176,$B176) = 2, "HV", "ST"))</f>
        <v>LV</v>
      </c>
      <c r="E176" s="6" t="str">
        <f>INDEX('Demand forecast and growth rate'!$E$7:$E$273,MATCH($B176,'Demand forecast and growth rate'!$B$7:$B$273,0))</f>
        <v>High growth</v>
      </c>
      <c r="F176" s="32">
        <f>SUMIFS('Capex forecast'!E$9:E$223,'Capex forecast'!$T$9:$T$223,'Allocation of site-spec costs'!$B176,'Capex forecast'!$S$9:$S$223,'Allocation of site-spec costs'!$D176,'Capex forecast'!$Q$9:$Q$223,"Customer Connection")</f>
        <v>0</v>
      </c>
      <c r="G176" s="32">
        <f>SUMIFS('Capex forecast'!F$9:F$223,'Capex forecast'!$T$9:$T$223,'Allocation of site-spec costs'!$B176,'Capex forecast'!$S$9:$S$223,'Allocation of site-spec costs'!$D176,'Capex forecast'!$Q$9:$Q$223,"Customer Connection")</f>
        <v>0</v>
      </c>
      <c r="H176" s="32">
        <f>SUMIFS('Capex forecast'!G$9:G$223,'Capex forecast'!$T$9:$T$223,'Allocation of site-spec costs'!$B176,'Capex forecast'!$S$9:$S$223,'Allocation of site-spec costs'!$D176,'Capex forecast'!$Q$9:$Q$223,"Customer Connection")</f>
        <v>0</v>
      </c>
      <c r="I176" s="32">
        <f>SUMIFS('Capex forecast'!H$9:H$223,'Capex forecast'!$T$9:$T$223,'Allocation of site-spec costs'!$B176,'Capex forecast'!$S$9:$S$223,'Allocation of site-spec costs'!$D176,'Capex forecast'!$Q$9:$Q$223,"Customer Connection")</f>
        <v>0</v>
      </c>
      <c r="J176" s="32">
        <f>SUMIFS('Capex forecast'!I$9:I$223,'Capex forecast'!$T$9:$T$223,'Allocation of site-spec costs'!$B176,'Capex forecast'!$S$9:$S$223,'Allocation of site-spec costs'!$D176,'Capex forecast'!$Q$9:$Q$223,"Customer Connection")</f>
        <v>0</v>
      </c>
      <c r="K176" s="32">
        <f>SUMIFS('Capex forecast'!J$9:J$223,'Capex forecast'!$T$9:$T$223,'Allocation of site-spec costs'!$B176,'Capex forecast'!$S$9:$S$223,'Allocation of site-spec costs'!$D176,'Capex forecast'!$Q$9:$Q$223,"Customer Connection")</f>
        <v>0</v>
      </c>
      <c r="L176" s="32">
        <f>SUMIFS('Capex forecast'!K$9:K$223,'Capex forecast'!$T$9:$T$223,'Allocation of site-spec costs'!$B176,'Capex forecast'!$S$9:$S$223,'Allocation of site-spec costs'!$D176,'Capex forecast'!$Q$9:$Q$223,"Customer Connection")</f>
        <v>0</v>
      </c>
      <c r="M176" s="32">
        <f>SUMIFS('Capex forecast'!L$9:L$223,'Capex forecast'!$T$9:$T$223,'Allocation of site-spec costs'!$B176,'Capex forecast'!$S$9:$S$223,'Allocation of site-spec costs'!$D176,'Capex forecast'!$Q$9:$Q$223,"Customer Connection")</f>
        <v>0</v>
      </c>
      <c r="N176" s="32">
        <f>SUMIFS('Capex forecast'!M$9:M$223,'Capex forecast'!$T$9:$T$223,'Allocation of site-spec costs'!$B176,'Capex forecast'!$S$9:$S$223,'Allocation of site-spec costs'!$D176,'Capex forecast'!$Q$9:$Q$223,"Customer Connection")</f>
        <v>0</v>
      </c>
      <c r="O176" s="32">
        <f>SUMIFS('Capex forecast'!N$9:N$223,'Capex forecast'!$T$9:$T$223,'Allocation of site-spec costs'!$B176,'Capex forecast'!$S$9:$S$223,'Allocation of site-spec costs'!$D176,'Capex forecast'!$Q$9:$Q$223,"Customer Connection")</f>
        <v>0</v>
      </c>
      <c r="Q176" s="45" t="s">
        <v>431</v>
      </c>
      <c r="R176" s="6" t="str">
        <f>INDEX('Demand forecast'!$M$9:$M$5832,MATCH($Q176,'Demand forecast'!$B$9:$B$5832,0))</f>
        <v>No</v>
      </c>
      <c r="S176" s="6" t="str">
        <f>IF(COUNTIF($Q$93:Q176,$B176) = 1, "LV", IF(COUNTIF($Q$93:Q176,$B176) = 2, "HV", "ST"))</f>
        <v>LV</v>
      </c>
      <c r="T176" s="6" t="str">
        <f>INDEX('Demand forecast and growth rate'!$E$7:$E$273,MATCH($Q176,'Demand forecast and growth rate'!$B$7:$B$273,0))</f>
        <v>High growth</v>
      </c>
      <c r="U176" s="32">
        <f>SUMIFS('Capex forecast'!E$9:E$223,'Capex forecast'!$T$9:$T$223,$Q176,'Capex forecast'!$S$9:$S$223,$S176,'Capex forecast'!$Q$9:$Q$223,"Augex")</f>
        <v>0</v>
      </c>
      <c r="V176" s="32">
        <f>SUMIFS('Capex forecast'!F$9:F$223,'Capex forecast'!$T$9:$T$223,$Q176,'Capex forecast'!$S$9:$S$223,$S176,'Capex forecast'!$Q$9:$Q$223,"Augex")</f>
        <v>0</v>
      </c>
      <c r="W176" s="32">
        <f>SUMIFS('Capex forecast'!G$9:G$223,'Capex forecast'!$T$9:$T$223,$Q176,'Capex forecast'!$S$9:$S$223,$S176,'Capex forecast'!$Q$9:$Q$223,"Augex")</f>
        <v>0</v>
      </c>
      <c r="X176" s="32">
        <f>SUMIFS('Capex forecast'!H$9:H$223,'Capex forecast'!$T$9:$T$223,$Q176,'Capex forecast'!$S$9:$S$223,$S176,'Capex forecast'!$Q$9:$Q$223,"Augex")</f>
        <v>0</v>
      </c>
      <c r="Y176" s="32">
        <f>SUMIFS('Capex forecast'!I$9:I$223,'Capex forecast'!$T$9:$T$223,$Q176,'Capex forecast'!$S$9:$S$223,$S176,'Capex forecast'!$Q$9:$Q$223,"Augex")</f>
        <v>0</v>
      </c>
      <c r="Z176" s="32">
        <f>SUMIFS('Capex forecast'!J$9:J$223,'Capex forecast'!$T$9:$T$223,$Q176,'Capex forecast'!$S$9:$S$223,$S176,'Capex forecast'!$Q$9:$Q$223,"Augex")</f>
        <v>0</v>
      </c>
      <c r="AA176" s="32">
        <f>SUMIFS('Capex forecast'!K$9:K$223,'Capex forecast'!$T$9:$T$223,$Q176,'Capex forecast'!$S$9:$S$223,$S176,'Capex forecast'!$Q$9:$Q$223,"Augex")</f>
        <v>0</v>
      </c>
      <c r="AB176" s="32">
        <f>SUMIFS('Capex forecast'!L$9:L$223,'Capex forecast'!$T$9:$T$223,$Q176,'Capex forecast'!$S$9:$S$223,$S176,'Capex forecast'!$Q$9:$Q$223,"Augex")</f>
        <v>0</v>
      </c>
      <c r="AC176" s="32">
        <f>SUMIFS('Capex forecast'!M$9:M$223,'Capex forecast'!$T$9:$T$223,$Q176,'Capex forecast'!$S$9:$S$223,$S176,'Capex forecast'!$Q$9:$Q$223,"Augex")</f>
        <v>0</v>
      </c>
      <c r="AD176" s="32">
        <f>SUMIFS('Capex forecast'!N$9:N$223,'Capex forecast'!$T$9:$T$223,$Q176,'Capex forecast'!$S$9:$S$223,$S176,'Capex forecast'!$Q$9:$Q$223,"Augex")</f>
        <v>0</v>
      </c>
      <c r="AF176" s="45" t="s">
        <v>431</v>
      </c>
      <c r="AG176" s="6" t="str">
        <f>INDEX('Demand forecast'!$M$9:$M$5832,MATCH($Q176,'Demand forecast'!$B$9:$B$5832,0))</f>
        <v>No</v>
      </c>
      <c r="AH176" s="6" t="str">
        <f>IF(COUNTIF($AF$93:AF176,$B176) = 1, "LV", IF(COUNTIF($AF$93:AF176,$B176) = 2, "HV", "ST"))</f>
        <v>LV</v>
      </c>
      <c r="AI176" s="6" t="str">
        <f>INDEX('Demand forecast and growth rate'!$E$7:$E$273,MATCH($Q176,'Demand forecast and growth rate'!$B$7:$B$273,0))</f>
        <v>High growth</v>
      </c>
      <c r="AJ176" s="47">
        <f>SUMIFS('Capex forecast'!E$9:E$223,'Capex forecast'!$T$9:$T$223,$AF176,'Capex forecast'!$S$9:$S$223,$AH176,'Capex forecast'!$Q$9:$Q$223,"Repex")</f>
        <v>0</v>
      </c>
      <c r="AK176" s="47">
        <f>SUMIFS('Capex forecast'!F$9:F$223,'Capex forecast'!$T$9:$T$223,$AF176,'Capex forecast'!$S$9:$S$223,$AH176,'Capex forecast'!$Q$9:$Q$223,"Repex")</f>
        <v>0</v>
      </c>
      <c r="AL176" s="47">
        <f>SUMIFS('Capex forecast'!G$9:G$223,'Capex forecast'!$T$9:$T$223,$AF176,'Capex forecast'!$S$9:$S$223,$AH176,'Capex forecast'!$Q$9:$Q$223,"Repex")</f>
        <v>0</v>
      </c>
      <c r="AM176" s="47">
        <f>SUMIFS('Capex forecast'!H$9:H$223,'Capex forecast'!$T$9:$T$223,$AF176,'Capex forecast'!$S$9:$S$223,$AH176,'Capex forecast'!$Q$9:$Q$223,"Repex")</f>
        <v>0</v>
      </c>
      <c r="AN176" s="47">
        <f>SUMIFS('Capex forecast'!I$9:I$223,'Capex forecast'!$T$9:$T$223,$AF176,'Capex forecast'!$S$9:$S$223,$AH176,'Capex forecast'!$Q$9:$Q$223,"Repex")</f>
        <v>0</v>
      </c>
      <c r="AO176" s="47">
        <f>SUMIFS('Capex forecast'!J$9:J$223,'Capex forecast'!$T$9:$T$223,$AF176,'Capex forecast'!$S$9:$S$223,$AH176,'Capex forecast'!$Q$9:$Q$223,"Repex")</f>
        <v>0</v>
      </c>
      <c r="AP176" s="47">
        <f>SUMIFS('Capex forecast'!K$9:K$223,'Capex forecast'!$T$9:$T$223,$AF176,'Capex forecast'!$S$9:$S$223,$AH176,'Capex forecast'!$Q$9:$Q$223,"Repex")</f>
        <v>0</v>
      </c>
      <c r="AQ176" s="47">
        <f>SUMIFS('Capex forecast'!L$9:L$223,'Capex forecast'!$T$9:$T$223,$AF176,'Capex forecast'!$S$9:$S$223,$AH176,'Capex forecast'!$Q$9:$Q$223,"Repex")</f>
        <v>0</v>
      </c>
      <c r="AR176" s="47">
        <f>SUMIFS('Capex forecast'!M$9:M$223,'Capex forecast'!$T$9:$T$223,$AF176,'Capex forecast'!$S$9:$S$223,$AH176,'Capex forecast'!$Q$9:$Q$223,"Repex")</f>
        <v>0</v>
      </c>
      <c r="AS176" s="47">
        <f>SUMIFS('Capex forecast'!N$9:N$223,'Capex forecast'!$T$9:$T$223,$AF176,'Capex forecast'!$S$9:$S$223,$AH176,'Capex forecast'!$Q$9:$Q$223,"Repex")</f>
        <v>0</v>
      </c>
    </row>
    <row r="177" spans="2:45" ht="15">
      <c r="B177" s="45" t="s">
        <v>432</v>
      </c>
      <c r="C177" s="6" t="str">
        <f>INDEX('Demand forecast'!$M$9:$M$5832,MATCH($B177,'Demand forecast'!$B$9:$B$5832,0))</f>
        <v>Yes</v>
      </c>
      <c r="D177" s="6" t="str">
        <f>IF(COUNTIF($B$93:B177,$B177) = 1, "LV", IF(COUNTIF($B$93:B177,$B177) = 2, "HV", "ST"))</f>
        <v>LV</v>
      </c>
      <c r="E177" s="6" t="str">
        <f>INDEX('Demand forecast and growth rate'!$E$7:$E$273,MATCH($B177,'Demand forecast and growth rate'!$B$7:$B$273,0))</f>
        <v>Steady/falling</v>
      </c>
      <c r="F177" s="32">
        <f>SUMIFS('Capex forecast'!E$9:E$223,'Capex forecast'!$T$9:$T$223,'Allocation of site-spec costs'!$B177,'Capex forecast'!$S$9:$S$223,'Allocation of site-spec costs'!$D177,'Capex forecast'!$Q$9:$Q$223,"Customer Connection")</f>
        <v>0</v>
      </c>
      <c r="G177" s="32">
        <f>SUMIFS('Capex forecast'!F$9:F$223,'Capex forecast'!$T$9:$T$223,'Allocation of site-spec costs'!$B177,'Capex forecast'!$S$9:$S$223,'Allocation of site-spec costs'!$D177,'Capex forecast'!$Q$9:$Q$223,"Customer Connection")</f>
        <v>0</v>
      </c>
      <c r="H177" s="32">
        <f>SUMIFS('Capex forecast'!G$9:G$223,'Capex forecast'!$T$9:$T$223,'Allocation of site-spec costs'!$B177,'Capex forecast'!$S$9:$S$223,'Allocation of site-spec costs'!$D177,'Capex forecast'!$Q$9:$Q$223,"Customer Connection")</f>
        <v>0</v>
      </c>
      <c r="I177" s="32">
        <f>SUMIFS('Capex forecast'!H$9:H$223,'Capex forecast'!$T$9:$T$223,'Allocation of site-spec costs'!$B177,'Capex forecast'!$S$9:$S$223,'Allocation of site-spec costs'!$D177,'Capex forecast'!$Q$9:$Q$223,"Customer Connection")</f>
        <v>0</v>
      </c>
      <c r="J177" s="32">
        <f>SUMIFS('Capex forecast'!I$9:I$223,'Capex forecast'!$T$9:$T$223,'Allocation of site-spec costs'!$B177,'Capex forecast'!$S$9:$S$223,'Allocation of site-spec costs'!$D177,'Capex forecast'!$Q$9:$Q$223,"Customer Connection")</f>
        <v>0</v>
      </c>
      <c r="K177" s="32">
        <f>SUMIFS('Capex forecast'!J$9:J$223,'Capex forecast'!$T$9:$T$223,'Allocation of site-spec costs'!$B177,'Capex forecast'!$S$9:$S$223,'Allocation of site-spec costs'!$D177,'Capex forecast'!$Q$9:$Q$223,"Customer Connection")</f>
        <v>0</v>
      </c>
      <c r="L177" s="32">
        <f>SUMIFS('Capex forecast'!K$9:K$223,'Capex forecast'!$T$9:$T$223,'Allocation of site-spec costs'!$B177,'Capex forecast'!$S$9:$S$223,'Allocation of site-spec costs'!$D177,'Capex forecast'!$Q$9:$Q$223,"Customer Connection")</f>
        <v>0</v>
      </c>
      <c r="M177" s="32">
        <f>SUMIFS('Capex forecast'!L$9:L$223,'Capex forecast'!$T$9:$T$223,'Allocation of site-spec costs'!$B177,'Capex forecast'!$S$9:$S$223,'Allocation of site-spec costs'!$D177,'Capex forecast'!$Q$9:$Q$223,"Customer Connection")</f>
        <v>0</v>
      </c>
      <c r="N177" s="32">
        <f>SUMIFS('Capex forecast'!M$9:M$223,'Capex forecast'!$T$9:$T$223,'Allocation of site-spec costs'!$B177,'Capex forecast'!$S$9:$S$223,'Allocation of site-spec costs'!$D177,'Capex forecast'!$Q$9:$Q$223,"Customer Connection")</f>
        <v>0</v>
      </c>
      <c r="O177" s="32">
        <f>SUMIFS('Capex forecast'!N$9:N$223,'Capex forecast'!$T$9:$T$223,'Allocation of site-spec costs'!$B177,'Capex forecast'!$S$9:$S$223,'Allocation of site-spec costs'!$D177,'Capex forecast'!$Q$9:$Q$223,"Customer Connection")</f>
        <v>0</v>
      </c>
      <c r="Q177" s="45" t="s">
        <v>432</v>
      </c>
      <c r="R177" s="6" t="str">
        <f>INDEX('Demand forecast'!$M$9:$M$5832,MATCH($Q177,'Demand forecast'!$B$9:$B$5832,0))</f>
        <v>Yes</v>
      </c>
      <c r="S177" s="6" t="str">
        <f>IF(COUNTIF($Q$93:Q177,$B177) = 1, "LV", IF(COUNTIF($Q$93:Q177,$B177) = 2, "HV", "ST"))</f>
        <v>LV</v>
      </c>
      <c r="T177" s="6" t="str">
        <f>INDEX('Demand forecast and growth rate'!$E$7:$E$273,MATCH($Q177,'Demand forecast and growth rate'!$B$7:$B$273,0))</f>
        <v>Steady/falling</v>
      </c>
      <c r="U177" s="32">
        <f>SUMIFS('Capex forecast'!E$9:E$223,'Capex forecast'!$T$9:$T$223,$Q177,'Capex forecast'!$S$9:$S$223,$S177,'Capex forecast'!$Q$9:$Q$223,"Augex")</f>
        <v>0</v>
      </c>
      <c r="V177" s="32">
        <f>SUMIFS('Capex forecast'!F$9:F$223,'Capex forecast'!$T$9:$T$223,$Q177,'Capex forecast'!$S$9:$S$223,$S177,'Capex forecast'!$Q$9:$Q$223,"Augex")</f>
        <v>0</v>
      </c>
      <c r="W177" s="32">
        <f>SUMIFS('Capex forecast'!G$9:G$223,'Capex forecast'!$T$9:$T$223,$Q177,'Capex forecast'!$S$9:$S$223,$S177,'Capex forecast'!$Q$9:$Q$223,"Augex")</f>
        <v>0</v>
      </c>
      <c r="X177" s="32">
        <f>SUMIFS('Capex forecast'!H$9:H$223,'Capex forecast'!$T$9:$T$223,$Q177,'Capex forecast'!$S$9:$S$223,$S177,'Capex forecast'!$Q$9:$Q$223,"Augex")</f>
        <v>0</v>
      </c>
      <c r="Y177" s="32">
        <f>SUMIFS('Capex forecast'!I$9:I$223,'Capex forecast'!$T$9:$T$223,$Q177,'Capex forecast'!$S$9:$S$223,$S177,'Capex forecast'!$Q$9:$Q$223,"Augex")</f>
        <v>0</v>
      </c>
      <c r="Z177" s="32">
        <f>SUMIFS('Capex forecast'!J$9:J$223,'Capex forecast'!$T$9:$T$223,$Q177,'Capex forecast'!$S$9:$S$223,$S177,'Capex forecast'!$Q$9:$Q$223,"Augex")</f>
        <v>0</v>
      </c>
      <c r="AA177" s="32">
        <f>SUMIFS('Capex forecast'!K$9:K$223,'Capex forecast'!$T$9:$T$223,$Q177,'Capex forecast'!$S$9:$S$223,$S177,'Capex forecast'!$Q$9:$Q$223,"Augex")</f>
        <v>0</v>
      </c>
      <c r="AB177" s="32">
        <f>SUMIFS('Capex forecast'!L$9:L$223,'Capex forecast'!$T$9:$T$223,$Q177,'Capex forecast'!$S$9:$S$223,$S177,'Capex forecast'!$Q$9:$Q$223,"Augex")</f>
        <v>0</v>
      </c>
      <c r="AC177" s="32">
        <f>SUMIFS('Capex forecast'!M$9:M$223,'Capex forecast'!$T$9:$T$223,$Q177,'Capex forecast'!$S$9:$S$223,$S177,'Capex forecast'!$Q$9:$Q$223,"Augex")</f>
        <v>0</v>
      </c>
      <c r="AD177" s="32">
        <f>SUMIFS('Capex forecast'!N$9:N$223,'Capex forecast'!$T$9:$T$223,$Q177,'Capex forecast'!$S$9:$S$223,$S177,'Capex forecast'!$Q$9:$Q$223,"Augex")</f>
        <v>0</v>
      </c>
      <c r="AF177" s="45" t="s">
        <v>432</v>
      </c>
      <c r="AG177" s="6" t="str">
        <f>INDEX('Demand forecast'!$M$9:$M$5832,MATCH($Q177,'Demand forecast'!$B$9:$B$5832,0))</f>
        <v>Yes</v>
      </c>
      <c r="AH177" s="6" t="str">
        <f>IF(COUNTIF($AF$93:AF177,$B177) = 1, "LV", IF(COUNTIF($AF$93:AF177,$B177) = 2, "HV", "ST"))</f>
        <v>LV</v>
      </c>
      <c r="AI177" s="6" t="str">
        <f>INDEX('Demand forecast and growth rate'!$E$7:$E$273,MATCH($Q177,'Demand forecast and growth rate'!$B$7:$B$273,0))</f>
        <v>Steady/falling</v>
      </c>
      <c r="AJ177" s="47">
        <f>SUMIFS('Capex forecast'!E$9:E$223,'Capex forecast'!$T$9:$T$223,$AF177,'Capex forecast'!$S$9:$S$223,$AH177,'Capex forecast'!$Q$9:$Q$223,"Repex")</f>
        <v>0</v>
      </c>
      <c r="AK177" s="47">
        <f>SUMIFS('Capex forecast'!F$9:F$223,'Capex forecast'!$T$9:$T$223,$AF177,'Capex forecast'!$S$9:$S$223,$AH177,'Capex forecast'!$Q$9:$Q$223,"Repex")</f>
        <v>0</v>
      </c>
      <c r="AL177" s="47">
        <f>SUMIFS('Capex forecast'!G$9:G$223,'Capex forecast'!$T$9:$T$223,$AF177,'Capex forecast'!$S$9:$S$223,$AH177,'Capex forecast'!$Q$9:$Q$223,"Repex")</f>
        <v>0</v>
      </c>
      <c r="AM177" s="47">
        <f>SUMIFS('Capex forecast'!H$9:H$223,'Capex forecast'!$T$9:$T$223,$AF177,'Capex forecast'!$S$9:$S$223,$AH177,'Capex forecast'!$Q$9:$Q$223,"Repex")</f>
        <v>0</v>
      </c>
      <c r="AN177" s="47">
        <f>SUMIFS('Capex forecast'!I$9:I$223,'Capex forecast'!$T$9:$T$223,$AF177,'Capex forecast'!$S$9:$S$223,$AH177,'Capex forecast'!$Q$9:$Q$223,"Repex")</f>
        <v>0</v>
      </c>
      <c r="AO177" s="47">
        <f>SUMIFS('Capex forecast'!J$9:J$223,'Capex forecast'!$T$9:$T$223,$AF177,'Capex forecast'!$S$9:$S$223,$AH177,'Capex forecast'!$Q$9:$Q$223,"Repex")</f>
        <v>0</v>
      </c>
      <c r="AP177" s="47">
        <f>SUMIFS('Capex forecast'!K$9:K$223,'Capex forecast'!$T$9:$T$223,$AF177,'Capex forecast'!$S$9:$S$223,$AH177,'Capex forecast'!$Q$9:$Q$223,"Repex")</f>
        <v>0</v>
      </c>
      <c r="AQ177" s="47">
        <f>SUMIFS('Capex forecast'!L$9:L$223,'Capex forecast'!$T$9:$T$223,$AF177,'Capex forecast'!$S$9:$S$223,$AH177,'Capex forecast'!$Q$9:$Q$223,"Repex")</f>
        <v>0</v>
      </c>
      <c r="AR177" s="47">
        <f>SUMIFS('Capex forecast'!M$9:M$223,'Capex forecast'!$T$9:$T$223,$AF177,'Capex forecast'!$S$9:$S$223,$AH177,'Capex forecast'!$Q$9:$Q$223,"Repex")</f>
        <v>0</v>
      </c>
      <c r="AS177" s="47">
        <f>SUMIFS('Capex forecast'!N$9:N$223,'Capex forecast'!$T$9:$T$223,$AF177,'Capex forecast'!$S$9:$S$223,$AH177,'Capex forecast'!$Q$9:$Q$223,"Repex")</f>
        <v>0</v>
      </c>
    </row>
    <row r="178" spans="2:45" ht="15">
      <c r="B178" s="45" t="s">
        <v>29</v>
      </c>
      <c r="C178" s="6" t="str">
        <f>INDEX('Demand forecast'!$M$9:$M$5832,MATCH($B178,'Demand forecast'!$B$9:$B$5832,0))</f>
        <v>No</v>
      </c>
      <c r="D178" s="6" t="str">
        <f>IF(COUNTIF($B$93:B178,$B178) = 1, "LV", IF(COUNTIF($B$93:B178,$B178) = 2, "HV", "ST"))</f>
        <v>LV</v>
      </c>
      <c r="E178" s="6" t="str">
        <f>INDEX('Demand forecast and growth rate'!$E$7:$E$273,MATCH($B178,'Demand forecast and growth rate'!$B$7:$B$273,0))</f>
        <v>High growth</v>
      </c>
      <c r="F178" s="32">
        <f>SUMIFS('Capex forecast'!E$9:E$223,'Capex forecast'!$T$9:$T$223,'Allocation of site-spec costs'!$B178,'Capex forecast'!$S$9:$S$223,'Allocation of site-spec costs'!$D178,'Capex forecast'!$Q$9:$Q$223,"Customer Connection")</f>
        <v>0</v>
      </c>
      <c r="G178" s="32">
        <f>SUMIFS('Capex forecast'!F$9:F$223,'Capex forecast'!$T$9:$T$223,'Allocation of site-spec costs'!$B178,'Capex forecast'!$S$9:$S$223,'Allocation of site-spec costs'!$D178,'Capex forecast'!$Q$9:$Q$223,"Customer Connection")</f>
        <v>0</v>
      </c>
      <c r="H178" s="32">
        <f>SUMIFS('Capex forecast'!G$9:G$223,'Capex forecast'!$T$9:$T$223,'Allocation of site-spec costs'!$B178,'Capex forecast'!$S$9:$S$223,'Allocation of site-spec costs'!$D178,'Capex forecast'!$Q$9:$Q$223,"Customer Connection")</f>
        <v>0</v>
      </c>
      <c r="I178" s="32">
        <f>SUMIFS('Capex forecast'!H$9:H$223,'Capex forecast'!$T$9:$T$223,'Allocation of site-spec costs'!$B178,'Capex forecast'!$S$9:$S$223,'Allocation of site-spec costs'!$D178,'Capex forecast'!$Q$9:$Q$223,"Customer Connection")</f>
        <v>0</v>
      </c>
      <c r="J178" s="32">
        <f>SUMIFS('Capex forecast'!I$9:I$223,'Capex forecast'!$T$9:$T$223,'Allocation of site-spec costs'!$B178,'Capex forecast'!$S$9:$S$223,'Allocation of site-spec costs'!$D178,'Capex forecast'!$Q$9:$Q$223,"Customer Connection")</f>
        <v>0</v>
      </c>
      <c r="K178" s="32">
        <f>SUMIFS('Capex forecast'!J$9:J$223,'Capex forecast'!$T$9:$T$223,'Allocation of site-spec costs'!$B178,'Capex forecast'!$S$9:$S$223,'Allocation of site-spec costs'!$D178,'Capex forecast'!$Q$9:$Q$223,"Customer Connection")</f>
        <v>0</v>
      </c>
      <c r="L178" s="32">
        <f>SUMIFS('Capex forecast'!K$9:K$223,'Capex forecast'!$T$9:$T$223,'Allocation of site-spec costs'!$B178,'Capex forecast'!$S$9:$S$223,'Allocation of site-spec costs'!$D178,'Capex forecast'!$Q$9:$Q$223,"Customer Connection")</f>
        <v>0</v>
      </c>
      <c r="M178" s="32">
        <f>SUMIFS('Capex forecast'!L$9:L$223,'Capex forecast'!$T$9:$T$223,'Allocation of site-spec costs'!$B178,'Capex forecast'!$S$9:$S$223,'Allocation of site-spec costs'!$D178,'Capex forecast'!$Q$9:$Q$223,"Customer Connection")</f>
        <v>0</v>
      </c>
      <c r="N178" s="32">
        <f>SUMIFS('Capex forecast'!M$9:M$223,'Capex forecast'!$T$9:$T$223,'Allocation of site-spec costs'!$B178,'Capex forecast'!$S$9:$S$223,'Allocation of site-spec costs'!$D178,'Capex forecast'!$Q$9:$Q$223,"Customer Connection")</f>
        <v>0</v>
      </c>
      <c r="O178" s="32">
        <f>SUMIFS('Capex forecast'!N$9:N$223,'Capex forecast'!$T$9:$T$223,'Allocation of site-spec costs'!$B178,'Capex forecast'!$S$9:$S$223,'Allocation of site-spec costs'!$D178,'Capex forecast'!$Q$9:$Q$223,"Customer Connection")</f>
        <v>0</v>
      </c>
      <c r="Q178" s="45" t="s">
        <v>29</v>
      </c>
      <c r="R178" s="6" t="str">
        <f>INDEX('Demand forecast'!$M$9:$M$5832,MATCH($Q178,'Demand forecast'!$B$9:$B$5832,0))</f>
        <v>No</v>
      </c>
      <c r="S178" s="6" t="str">
        <f>IF(COUNTIF($Q$93:Q178,$B178) = 1, "LV", IF(COUNTIF($Q$93:Q178,$B178) = 2, "HV", "ST"))</f>
        <v>LV</v>
      </c>
      <c r="T178" s="6" t="str">
        <f>INDEX('Demand forecast and growth rate'!$E$7:$E$273,MATCH($Q178,'Demand forecast and growth rate'!$B$7:$B$273,0))</f>
        <v>High growth</v>
      </c>
      <c r="U178" s="32">
        <f>SUMIFS('Capex forecast'!E$9:E$223,'Capex forecast'!$T$9:$T$223,$Q178,'Capex forecast'!$S$9:$S$223,$S178,'Capex forecast'!$Q$9:$Q$223,"Augex")</f>
        <v>0</v>
      </c>
      <c r="V178" s="32">
        <f>SUMIFS('Capex forecast'!F$9:F$223,'Capex forecast'!$T$9:$T$223,$Q178,'Capex forecast'!$S$9:$S$223,$S178,'Capex forecast'!$Q$9:$Q$223,"Augex")</f>
        <v>0</v>
      </c>
      <c r="W178" s="32">
        <f>SUMIFS('Capex forecast'!G$9:G$223,'Capex forecast'!$T$9:$T$223,$Q178,'Capex forecast'!$S$9:$S$223,$S178,'Capex forecast'!$Q$9:$Q$223,"Augex")</f>
        <v>0</v>
      </c>
      <c r="X178" s="32">
        <f>SUMIFS('Capex forecast'!H$9:H$223,'Capex forecast'!$T$9:$T$223,$Q178,'Capex forecast'!$S$9:$S$223,$S178,'Capex forecast'!$Q$9:$Q$223,"Augex")</f>
        <v>0</v>
      </c>
      <c r="Y178" s="32">
        <f>SUMIFS('Capex forecast'!I$9:I$223,'Capex forecast'!$T$9:$T$223,$Q178,'Capex forecast'!$S$9:$S$223,$S178,'Capex forecast'!$Q$9:$Q$223,"Augex")</f>
        <v>0</v>
      </c>
      <c r="Z178" s="32">
        <f>SUMIFS('Capex forecast'!J$9:J$223,'Capex forecast'!$T$9:$T$223,$Q178,'Capex forecast'!$S$9:$S$223,$S178,'Capex forecast'!$Q$9:$Q$223,"Augex")</f>
        <v>0</v>
      </c>
      <c r="AA178" s="32">
        <f>SUMIFS('Capex forecast'!K$9:K$223,'Capex forecast'!$T$9:$T$223,$Q178,'Capex forecast'!$S$9:$S$223,$S178,'Capex forecast'!$Q$9:$Q$223,"Augex")</f>
        <v>0</v>
      </c>
      <c r="AB178" s="32">
        <f>SUMIFS('Capex forecast'!L$9:L$223,'Capex forecast'!$T$9:$T$223,$Q178,'Capex forecast'!$S$9:$S$223,$S178,'Capex forecast'!$Q$9:$Q$223,"Augex")</f>
        <v>0</v>
      </c>
      <c r="AC178" s="32">
        <f>SUMIFS('Capex forecast'!M$9:M$223,'Capex forecast'!$T$9:$T$223,$Q178,'Capex forecast'!$S$9:$S$223,$S178,'Capex forecast'!$Q$9:$Q$223,"Augex")</f>
        <v>0</v>
      </c>
      <c r="AD178" s="32">
        <f>SUMIFS('Capex forecast'!N$9:N$223,'Capex forecast'!$T$9:$T$223,$Q178,'Capex forecast'!$S$9:$S$223,$S178,'Capex forecast'!$Q$9:$Q$223,"Augex")</f>
        <v>0</v>
      </c>
      <c r="AF178" s="45" t="s">
        <v>29</v>
      </c>
      <c r="AG178" s="6" t="str">
        <f>INDEX('Demand forecast'!$M$9:$M$5832,MATCH($Q178,'Demand forecast'!$B$9:$B$5832,0))</f>
        <v>No</v>
      </c>
      <c r="AH178" s="6" t="str">
        <f>IF(COUNTIF($AF$93:AF178,$B178) = 1, "LV", IF(COUNTIF($AF$93:AF178,$B178) = 2, "HV", "ST"))</f>
        <v>LV</v>
      </c>
      <c r="AI178" s="6" t="str">
        <f>INDEX('Demand forecast and growth rate'!$E$7:$E$273,MATCH($Q178,'Demand forecast and growth rate'!$B$7:$B$273,0))</f>
        <v>High growth</v>
      </c>
      <c r="AJ178" s="47">
        <f>SUMIFS('Capex forecast'!E$9:E$223,'Capex forecast'!$T$9:$T$223,$AF178,'Capex forecast'!$S$9:$S$223,$AH178,'Capex forecast'!$Q$9:$Q$223,"Repex")</f>
        <v>0</v>
      </c>
      <c r="AK178" s="47">
        <f>SUMIFS('Capex forecast'!F$9:F$223,'Capex forecast'!$T$9:$T$223,$AF178,'Capex forecast'!$S$9:$S$223,$AH178,'Capex forecast'!$Q$9:$Q$223,"Repex")</f>
        <v>0</v>
      </c>
      <c r="AL178" s="47">
        <f>SUMIFS('Capex forecast'!G$9:G$223,'Capex forecast'!$T$9:$T$223,$AF178,'Capex forecast'!$S$9:$S$223,$AH178,'Capex forecast'!$Q$9:$Q$223,"Repex")</f>
        <v>0</v>
      </c>
      <c r="AM178" s="47">
        <f>SUMIFS('Capex forecast'!H$9:H$223,'Capex forecast'!$T$9:$T$223,$AF178,'Capex forecast'!$S$9:$S$223,$AH178,'Capex forecast'!$Q$9:$Q$223,"Repex")</f>
        <v>0</v>
      </c>
      <c r="AN178" s="47">
        <f>SUMIFS('Capex forecast'!I$9:I$223,'Capex forecast'!$T$9:$T$223,$AF178,'Capex forecast'!$S$9:$S$223,$AH178,'Capex forecast'!$Q$9:$Q$223,"Repex")</f>
        <v>0</v>
      </c>
      <c r="AO178" s="47">
        <f>SUMIFS('Capex forecast'!J$9:J$223,'Capex forecast'!$T$9:$T$223,$AF178,'Capex forecast'!$S$9:$S$223,$AH178,'Capex forecast'!$Q$9:$Q$223,"Repex")</f>
        <v>0</v>
      </c>
      <c r="AP178" s="47">
        <f>SUMIFS('Capex forecast'!K$9:K$223,'Capex forecast'!$T$9:$T$223,$AF178,'Capex forecast'!$S$9:$S$223,$AH178,'Capex forecast'!$Q$9:$Q$223,"Repex")</f>
        <v>0</v>
      </c>
      <c r="AQ178" s="47">
        <f>SUMIFS('Capex forecast'!L$9:L$223,'Capex forecast'!$T$9:$T$223,$AF178,'Capex forecast'!$S$9:$S$223,$AH178,'Capex forecast'!$Q$9:$Q$223,"Repex")</f>
        <v>0</v>
      </c>
      <c r="AR178" s="47">
        <f>SUMIFS('Capex forecast'!M$9:M$223,'Capex forecast'!$T$9:$T$223,$AF178,'Capex forecast'!$S$9:$S$223,$AH178,'Capex forecast'!$Q$9:$Q$223,"Repex")</f>
        <v>0</v>
      </c>
      <c r="AS178" s="47">
        <f>SUMIFS('Capex forecast'!N$9:N$223,'Capex forecast'!$T$9:$T$223,$AF178,'Capex forecast'!$S$9:$S$223,$AH178,'Capex forecast'!$Q$9:$Q$223,"Repex")</f>
        <v>0</v>
      </c>
    </row>
    <row r="179" spans="2:45" ht="15">
      <c r="B179" s="45" t="s">
        <v>433</v>
      </c>
      <c r="C179" s="6" t="str">
        <f>INDEX('Demand forecast'!$M$9:$M$5832,MATCH($B179,'Demand forecast'!$B$9:$B$5832,0))</f>
        <v>No</v>
      </c>
      <c r="D179" s="6" t="str">
        <f>IF(COUNTIF($B$93:B179,$B179) = 1, "LV", IF(COUNTIF($B$93:B179,$B179) = 2, "HV", "ST"))</f>
        <v>LV</v>
      </c>
      <c r="E179" s="6" t="str">
        <f>INDEX('Demand forecast and growth rate'!$E$7:$E$273,MATCH($B179,'Demand forecast and growth rate'!$B$7:$B$273,0))</f>
        <v>Steady/falling</v>
      </c>
      <c r="F179" s="32">
        <f>SUMIFS('Capex forecast'!E$9:E$223,'Capex forecast'!$T$9:$T$223,'Allocation of site-spec costs'!$B179,'Capex forecast'!$S$9:$S$223,'Allocation of site-spec costs'!$D179,'Capex forecast'!$Q$9:$Q$223,"Customer Connection")</f>
        <v>0</v>
      </c>
      <c r="G179" s="32">
        <f>SUMIFS('Capex forecast'!F$9:F$223,'Capex forecast'!$T$9:$T$223,'Allocation of site-spec costs'!$B179,'Capex forecast'!$S$9:$S$223,'Allocation of site-spec costs'!$D179,'Capex forecast'!$Q$9:$Q$223,"Customer Connection")</f>
        <v>0</v>
      </c>
      <c r="H179" s="32">
        <f>SUMIFS('Capex forecast'!G$9:G$223,'Capex forecast'!$T$9:$T$223,'Allocation of site-spec costs'!$B179,'Capex forecast'!$S$9:$S$223,'Allocation of site-spec costs'!$D179,'Capex forecast'!$Q$9:$Q$223,"Customer Connection")</f>
        <v>0</v>
      </c>
      <c r="I179" s="32">
        <f>SUMIFS('Capex forecast'!H$9:H$223,'Capex forecast'!$T$9:$T$223,'Allocation of site-spec costs'!$B179,'Capex forecast'!$S$9:$S$223,'Allocation of site-spec costs'!$D179,'Capex forecast'!$Q$9:$Q$223,"Customer Connection")</f>
        <v>0</v>
      </c>
      <c r="J179" s="32">
        <f>SUMIFS('Capex forecast'!I$9:I$223,'Capex forecast'!$T$9:$T$223,'Allocation of site-spec costs'!$B179,'Capex forecast'!$S$9:$S$223,'Allocation of site-spec costs'!$D179,'Capex forecast'!$Q$9:$Q$223,"Customer Connection")</f>
        <v>0</v>
      </c>
      <c r="K179" s="32">
        <f>SUMIFS('Capex forecast'!J$9:J$223,'Capex forecast'!$T$9:$T$223,'Allocation of site-spec costs'!$B179,'Capex forecast'!$S$9:$S$223,'Allocation of site-spec costs'!$D179,'Capex forecast'!$Q$9:$Q$223,"Customer Connection")</f>
        <v>0</v>
      </c>
      <c r="L179" s="32">
        <f>SUMIFS('Capex forecast'!K$9:K$223,'Capex forecast'!$T$9:$T$223,'Allocation of site-spec costs'!$B179,'Capex forecast'!$S$9:$S$223,'Allocation of site-spec costs'!$D179,'Capex forecast'!$Q$9:$Q$223,"Customer Connection")</f>
        <v>0</v>
      </c>
      <c r="M179" s="32">
        <f>SUMIFS('Capex forecast'!L$9:L$223,'Capex forecast'!$T$9:$T$223,'Allocation of site-spec costs'!$B179,'Capex forecast'!$S$9:$S$223,'Allocation of site-spec costs'!$D179,'Capex forecast'!$Q$9:$Q$223,"Customer Connection")</f>
        <v>0</v>
      </c>
      <c r="N179" s="32">
        <f>SUMIFS('Capex forecast'!M$9:M$223,'Capex forecast'!$T$9:$T$223,'Allocation of site-spec costs'!$B179,'Capex forecast'!$S$9:$S$223,'Allocation of site-spec costs'!$D179,'Capex forecast'!$Q$9:$Q$223,"Customer Connection")</f>
        <v>0</v>
      </c>
      <c r="O179" s="32">
        <f>SUMIFS('Capex forecast'!N$9:N$223,'Capex forecast'!$T$9:$T$223,'Allocation of site-spec costs'!$B179,'Capex forecast'!$S$9:$S$223,'Allocation of site-spec costs'!$D179,'Capex forecast'!$Q$9:$Q$223,"Customer Connection")</f>
        <v>0</v>
      </c>
      <c r="Q179" s="45" t="s">
        <v>433</v>
      </c>
      <c r="R179" s="6" t="str">
        <f>INDEX('Demand forecast'!$M$9:$M$5832,MATCH($Q179,'Demand forecast'!$B$9:$B$5832,0))</f>
        <v>No</v>
      </c>
      <c r="S179" s="6" t="str">
        <f>IF(COUNTIF($Q$93:Q179,$B179) = 1, "LV", IF(COUNTIF($Q$93:Q179,$B179) = 2, "HV", "ST"))</f>
        <v>LV</v>
      </c>
      <c r="T179" s="6" t="str">
        <f>INDEX('Demand forecast and growth rate'!$E$7:$E$273,MATCH($Q179,'Demand forecast and growth rate'!$B$7:$B$273,0))</f>
        <v>Steady/falling</v>
      </c>
      <c r="U179" s="32">
        <f>SUMIFS('Capex forecast'!E$9:E$223,'Capex forecast'!$T$9:$T$223,$Q179,'Capex forecast'!$S$9:$S$223,$S179,'Capex forecast'!$Q$9:$Q$223,"Augex")</f>
        <v>0</v>
      </c>
      <c r="V179" s="32">
        <f>SUMIFS('Capex forecast'!F$9:F$223,'Capex forecast'!$T$9:$T$223,$Q179,'Capex forecast'!$S$9:$S$223,$S179,'Capex forecast'!$Q$9:$Q$223,"Augex")</f>
        <v>0</v>
      </c>
      <c r="W179" s="32">
        <f>SUMIFS('Capex forecast'!G$9:G$223,'Capex forecast'!$T$9:$T$223,$Q179,'Capex forecast'!$S$9:$S$223,$S179,'Capex forecast'!$Q$9:$Q$223,"Augex")</f>
        <v>0</v>
      </c>
      <c r="X179" s="32">
        <f>SUMIFS('Capex forecast'!H$9:H$223,'Capex forecast'!$T$9:$T$223,$Q179,'Capex forecast'!$S$9:$S$223,$S179,'Capex forecast'!$Q$9:$Q$223,"Augex")</f>
        <v>0</v>
      </c>
      <c r="Y179" s="32">
        <f>SUMIFS('Capex forecast'!I$9:I$223,'Capex forecast'!$T$9:$T$223,$Q179,'Capex forecast'!$S$9:$S$223,$S179,'Capex forecast'!$Q$9:$Q$223,"Augex")</f>
        <v>0</v>
      </c>
      <c r="Z179" s="32">
        <f>SUMIFS('Capex forecast'!J$9:J$223,'Capex forecast'!$T$9:$T$223,$Q179,'Capex forecast'!$S$9:$S$223,$S179,'Capex forecast'!$Q$9:$Q$223,"Augex")</f>
        <v>0</v>
      </c>
      <c r="AA179" s="32">
        <f>SUMIFS('Capex forecast'!K$9:K$223,'Capex forecast'!$T$9:$T$223,$Q179,'Capex forecast'!$S$9:$S$223,$S179,'Capex forecast'!$Q$9:$Q$223,"Augex")</f>
        <v>0</v>
      </c>
      <c r="AB179" s="32">
        <f>SUMIFS('Capex forecast'!L$9:L$223,'Capex forecast'!$T$9:$T$223,$Q179,'Capex forecast'!$S$9:$S$223,$S179,'Capex forecast'!$Q$9:$Q$223,"Augex")</f>
        <v>0</v>
      </c>
      <c r="AC179" s="32">
        <f>SUMIFS('Capex forecast'!M$9:M$223,'Capex forecast'!$T$9:$T$223,$Q179,'Capex forecast'!$S$9:$S$223,$S179,'Capex forecast'!$Q$9:$Q$223,"Augex")</f>
        <v>0</v>
      </c>
      <c r="AD179" s="32">
        <f>SUMIFS('Capex forecast'!N$9:N$223,'Capex forecast'!$T$9:$T$223,$Q179,'Capex forecast'!$S$9:$S$223,$S179,'Capex forecast'!$Q$9:$Q$223,"Augex")</f>
        <v>0</v>
      </c>
      <c r="AF179" s="45" t="s">
        <v>433</v>
      </c>
      <c r="AG179" s="6" t="str">
        <f>INDEX('Demand forecast'!$M$9:$M$5832,MATCH($Q179,'Demand forecast'!$B$9:$B$5832,0))</f>
        <v>No</v>
      </c>
      <c r="AH179" s="6" t="str">
        <f>IF(COUNTIF($AF$93:AF179,$B179) = 1, "LV", IF(COUNTIF($AF$93:AF179,$B179) = 2, "HV", "ST"))</f>
        <v>LV</v>
      </c>
      <c r="AI179" s="6" t="str">
        <f>INDEX('Demand forecast and growth rate'!$E$7:$E$273,MATCH($Q179,'Demand forecast and growth rate'!$B$7:$B$273,0))</f>
        <v>Steady/falling</v>
      </c>
      <c r="AJ179" s="47">
        <f>SUMIFS('Capex forecast'!E$9:E$223,'Capex forecast'!$T$9:$T$223,$AF179,'Capex forecast'!$S$9:$S$223,$AH179,'Capex forecast'!$Q$9:$Q$223,"Repex")</f>
        <v>0</v>
      </c>
      <c r="AK179" s="47">
        <f>SUMIFS('Capex forecast'!F$9:F$223,'Capex forecast'!$T$9:$T$223,$AF179,'Capex forecast'!$S$9:$S$223,$AH179,'Capex forecast'!$Q$9:$Q$223,"Repex")</f>
        <v>0</v>
      </c>
      <c r="AL179" s="47">
        <f>SUMIFS('Capex forecast'!G$9:G$223,'Capex forecast'!$T$9:$T$223,$AF179,'Capex forecast'!$S$9:$S$223,$AH179,'Capex forecast'!$Q$9:$Q$223,"Repex")</f>
        <v>0</v>
      </c>
      <c r="AM179" s="47">
        <f>SUMIFS('Capex forecast'!H$9:H$223,'Capex forecast'!$T$9:$T$223,$AF179,'Capex forecast'!$S$9:$S$223,$AH179,'Capex forecast'!$Q$9:$Q$223,"Repex")</f>
        <v>0</v>
      </c>
      <c r="AN179" s="47">
        <f>SUMIFS('Capex forecast'!I$9:I$223,'Capex forecast'!$T$9:$T$223,$AF179,'Capex forecast'!$S$9:$S$223,$AH179,'Capex forecast'!$Q$9:$Q$223,"Repex")</f>
        <v>0</v>
      </c>
      <c r="AO179" s="47">
        <f>SUMIFS('Capex forecast'!J$9:J$223,'Capex forecast'!$T$9:$T$223,$AF179,'Capex forecast'!$S$9:$S$223,$AH179,'Capex forecast'!$Q$9:$Q$223,"Repex")</f>
        <v>0</v>
      </c>
      <c r="AP179" s="47">
        <f>SUMIFS('Capex forecast'!K$9:K$223,'Capex forecast'!$T$9:$T$223,$AF179,'Capex forecast'!$S$9:$S$223,$AH179,'Capex forecast'!$Q$9:$Q$223,"Repex")</f>
        <v>0</v>
      </c>
      <c r="AQ179" s="47">
        <f>SUMIFS('Capex forecast'!L$9:L$223,'Capex forecast'!$T$9:$T$223,$AF179,'Capex forecast'!$S$9:$S$223,$AH179,'Capex forecast'!$Q$9:$Q$223,"Repex")</f>
        <v>0</v>
      </c>
      <c r="AR179" s="47">
        <f>SUMIFS('Capex forecast'!M$9:M$223,'Capex forecast'!$T$9:$T$223,$AF179,'Capex forecast'!$S$9:$S$223,$AH179,'Capex forecast'!$Q$9:$Q$223,"Repex")</f>
        <v>0</v>
      </c>
      <c r="AS179" s="47">
        <f>SUMIFS('Capex forecast'!N$9:N$223,'Capex forecast'!$T$9:$T$223,$AF179,'Capex forecast'!$S$9:$S$223,$AH179,'Capex forecast'!$Q$9:$Q$223,"Repex")</f>
        <v>0</v>
      </c>
    </row>
    <row r="180" spans="2:45" ht="15">
      <c r="B180" s="45" t="s">
        <v>229</v>
      </c>
      <c r="C180" s="6" t="str">
        <f>INDEX('Demand forecast'!$M$9:$M$5832,MATCH($B180,'Demand forecast'!$B$9:$B$5832,0))</f>
        <v>Yes</v>
      </c>
      <c r="D180" s="6" t="str">
        <f>IF(COUNTIF($B$93:B180,$B180) = 1, "LV", IF(COUNTIF($B$93:B180,$B180) = 2, "HV", "ST"))</f>
        <v>LV</v>
      </c>
      <c r="E180" s="6" t="str">
        <f>INDEX('Demand forecast and growth rate'!$E$7:$E$273,MATCH($B180,'Demand forecast and growth rate'!$B$7:$B$273,0))</f>
        <v>Steady/falling</v>
      </c>
      <c r="F180" s="32">
        <f>SUMIFS('Capex forecast'!E$9:E$223,'Capex forecast'!$T$9:$T$223,'Allocation of site-spec costs'!$B180,'Capex forecast'!$S$9:$S$223,'Allocation of site-spec costs'!$D180,'Capex forecast'!$Q$9:$Q$223,"Customer Connection")</f>
        <v>0</v>
      </c>
      <c r="G180" s="32">
        <f>SUMIFS('Capex forecast'!F$9:F$223,'Capex forecast'!$T$9:$T$223,'Allocation of site-spec costs'!$B180,'Capex forecast'!$S$9:$S$223,'Allocation of site-spec costs'!$D180,'Capex forecast'!$Q$9:$Q$223,"Customer Connection")</f>
        <v>0</v>
      </c>
      <c r="H180" s="32">
        <f>SUMIFS('Capex forecast'!G$9:G$223,'Capex forecast'!$T$9:$T$223,'Allocation of site-spec costs'!$B180,'Capex forecast'!$S$9:$S$223,'Allocation of site-spec costs'!$D180,'Capex forecast'!$Q$9:$Q$223,"Customer Connection")</f>
        <v>0</v>
      </c>
      <c r="I180" s="32">
        <f>SUMIFS('Capex forecast'!H$9:H$223,'Capex forecast'!$T$9:$T$223,'Allocation of site-spec costs'!$B180,'Capex forecast'!$S$9:$S$223,'Allocation of site-spec costs'!$D180,'Capex forecast'!$Q$9:$Q$223,"Customer Connection")</f>
        <v>0</v>
      </c>
      <c r="J180" s="32">
        <f>SUMIFS('Capex forecast'!I$9:I$223,'Capex forecast'!$T$9:$T$223,'Allocation of site-spec costs'!$B180,'Capex forecast'!$S$9:$S$223,'Allocation of site-spec costs'!$D180,'Capex forecast'!$Q$9:$Q$223,"Customer Connection")</f>
        <v>0</v>
      </c>
      <c r="K180" s="32">
        <f>SUMIFS('Capex forecast'!J$9:J$223,'Capex forecast'!$T$9:$T$223,'Allocation of site-spec costs'!$B180,'Capex forecast'!$S$9:$S$223,'Allocation of site-spec costs'!$D180,'Capex forecast'!$Q$9:$Q$223,"Customer Connection")</f>
        <v>0</v>
      </c>
      <c r="L180" s="32">
        <f>SUMIFS('Capex forecast'!K$9:K$223,'Capex forecast'!$T$9:$T$223,'Allocation of site-spec costs'!$B180,'Capex forecast'!$S$9:$S$223,'Allocation of site-spec costs'!$D180,'Capex forecast'!$Q$9:$Q$223,"Customer Connection")</f>
        <v>0</v>
      </c>
      <c r="M180" s="32">
        <f>SUMIFS('Capex forecast'!L$9:L$223,'Capex forecast'!$T$9:$T$223,'Allocation of site-spec costs'!$B180,'Capex forecast'!$S$9:$S$223,'Allocation of site-spec costs'!$D180,'Capex forecast'!$Q$9:$Q$223,"Customer Connection")</f>
        <v>0</v>
      </c>
      <c r="N180" s="32">
        <f>SUMIFS('Capex forecast'!M$9:M$223,'Capex forecast'!$T$9:$T$223,'Allocation of site-spec costs'!$B180,'Capex forecast'!$S$9:$S$223,'Allocation of site-spec costs'!$D180,'Capex forecast'!$Q$9:$Q$223,"Customer Connection")</f>
        <v>0</v>
      </c>
      <c r="O180" s="32">
        <f>SUMIFS('Capex forecast'!N$9:N$223,'Capex forecast'!$T$9:$T$223,'Allocation of site-spec costs'!$B180,'Capex forecast'!$S$9:$S$223,'Allocation of site-spec costs'!$D180,'Capex forecast'!$Q$9:$Q$223,"Customer Connection")</f>
        <v>0</v>
      </c>
      <c r="Q180" s="45" t="s">
        <v>229</v>
      </c>
      <c r="R180" s="6" t="str">
        <f>INDEX('Demand forecast'!$M$9:$M$5832,MATCH($Q180,'Demand forecast'!$B$9:$B$5832,0))</f>
        <v>Yes</v>
      </c>
      <c r="S180" s="6" t="str">
        <f>IF(COUNTIF($Q$93:Q180,$B180) = 1, "LV", IF(COUNTIF($Q$93:Q180,$B180) = 2, "HV", "ST"))</f>
        <v>LV</v>
      </c>
      <c r="T180" s="6" t="str">
        <f>INDEX('Demand forecast and growth rate'!$E$7:$E$273,MATCH($Q180,'Demand forecast and growth rate'!$B$7:$B$273,0))</f>
        <v>Steady/falling</v>
      </c>
      <c r="U180" s="32">
        <f>SUMIFS('Capex forecast'!E$9:E$223,'Capex forecast'!$T$9:$T$223,$Q180,'Capex forecast'!$S$9:$S$223,$S180,'Capex forecast'!$Q$9:$Q$223,"Augex")</f>
        <v>0</v>
      </c>
      <c r="V180" s="32">
        <f>SUMIFS('Capex forecast'!F$9:F$223,'Capex forecast'!$T$9:$T$223,$Q180,'Capex forecast'!$S$9:$S$223,$S180,'Capex forecast'!$Q$9:$Q$223,"Augex")</f>
        <v>0</v>
      </c>
      <c r="W180" s="32">
        <f>SUMIFS('Capex forecast'!G$9:G$223,'Capex forecast'!$T$9:$T$223,$Q180,'Capex forecast'!$S$9:$S$223,$S180,'Capex forecast'!$Q$9:$Q$223,"Augex")</f>
        <v>0</v>
      </c>
      <c r="X180" s="32">
        <f>SUMIFS('Capex forecast'!H$9:H$223,'Capex forecast'!$T$9:$T$223,$Q180,'Capex forecast'!$S$9:$S$223,$S180,'Capex forecast'!$Q$9:$Q$223,"Augex")</f>
        <v>0</v>
      </c>
      <c r="Y180" s="32">
        <f>SUMIFS('Capex forecast'!I$9:I$223,'Capex forecast'!$T$9:$T$223,$Q180,'Capex forecast'!$S$9:$S$223,$S180,'Capex forecast'!$Q$9:$Q$223,"Augex")</f>
        <v>0</v>
      </c>
      <c r="Z180" s="32">
        <f>SUMIFS('Capex forecast'!J$9:J$223,'Capex forecast'!$T$9:$T$223,$Q180,'Capex forecast'!$S$9:$S$223,$S180,'Capex forecast'!$Q$9:$Q$223,"Augex")</f>
        <v>0</v>
      </c>
      <c r="AA180" s="32">
        <f>SUMIFS('Capex forecast'!K$9:K$223,'Capex forecast'!$T$9:$T$223,$Q180,'Capex forecast'!$S$9:$S$223,$S180,'Capex forecast'!$Q$9:$Q$223,"Augex")</f>
        <v>0</v>
      </c>
      <c r="AB180" s="32">
        <f>SUMIFS('Capex forecast'!L$9:L$223,'Capex forecast'!$T$9:$T$223,$Q180,'Capex forecast'!$S$9:$S$223,$S180,'Capex forecast'!$Q$9:$Q$223,"Augex")</f>
        <v>0</v>
      </c>
      <c r="AC180" s="32">
        <f>SUMIFS('Capex forecast'!M$9:M$223,'Capex forecast'!$T$9:$T$223,$Q180,'Capex forecast'!$S$9:$S$223,$S180,'Capex forecast'!$Q$9:$Q$223,"Augex")</f>
        <v>0</v>
      </c>
      <c r="AD180" s="32">
        <f>SUMIFS('Capex forecast'!N$9:N$223,'Capex forecast'!$T$9:$T$223,$Q180,'Capex forecast'!$S$9:$S$223,$S180,'Capex forecast'!$Q$9:$Q$223,"Augex")</f>
        <v>0</v>
      </c>
      <c r="AF180" s="45" t="s">
        <v>229</v>
      </c>
      <c r="AG180" s="6" t="str">
        <f>INDEX('Demand forecast'!$M$9:$M$5832,MATCH($Q180,'Demand forecast'!$B$9:$B$5832,0))</f>
        <v>Yes</v>
      </c>
      <c r="AH180" s="6" t="str">
        <f>IF(COUNTIF($AF$93:AF180,$B180) = 1, "LV", IF(COUNTIF($AF$93:AF180,$B180) = 2, "HV", "ST"))</f>
        <v>LV</v>
      </c>
      <c r="AI180" s="6" t="str">
        <f>INDEX('Demand forecast and growth rate'!$E$7:$E$273,MATCH($Q180,'Demand forecast and growth rate'!$B$7:$B$273,0))</f>
        <v>Steady/falling</v>
      </c>
      <c r="AJ180" s="47">
        <f>SUMIFS('Capex forecast'!E$9:E$223,'Capex forecast'!$T$9:$T$223,$AF180,'Capex forecast'!$S$9:$S$223,$AH180,'Capex forecast'!$Q$9:$Q$223,"Repex")</f>
        <v>0</v>
      </c>
      <c r="AK180" s="47">
        <f>SUMIFS('Capex forecast'!F$9:F$223,'Capex forecast'!$T$9:$T$223,$AF180,'Capex forecast'!$S$9:$S$223,$AH180,'Capex forecast'!$Q$9:$Q$223,"Repex")</f>
        <v>0</v>
      </c>
      <c r="AL180" s="47">
        <f>SUMIFS('Capex forecast'!G$9:G$223,'Capex forecast'!$T$9:$T$223,$AF180,'Capex forecast'!$S$9:$S$223,$AH180,'Capex forecast'!$Q$9:$Q$223,"Repex")</f>
        <v>0</v>
      </c>
      <c r="AM180" s="47">
        <f>SUMIFS('Capex forecast'!H$9:H$223,'Capex forecast'!$T$9:$T$223,$AF180,'Capex forecast'!$S$9:$S$223,$AH180,'Capex forecast'!$Q$9:$Q$223,"Repex")</f>
        <v>0</v>
      </c>
      <c r="AN180" s="47">
        <f>SUMIFS('Capex forecast'!I$9:I$223,'Capex forecast'!$T$9:$T$223,$AF180,'Capex forecast'!$S$9:$S$223,$AH180,'Capex forecast'!$Q$9:$Q$223,"Repex")</f>
        <v>0</v>
      </c>
      <c r="AO180" s="47">
        <f>SUMIFS('Capex forecast'!J$9:J$223,'Capex forecast'!$T$9:$T$223,$AF180,'Capex forecast'!$S$9:$S$223,$AH180,'Capex forecast'!$Q$9:$Q$223,"Repex")</f>
        <v>0</v>
      </c>
      <c r="AP180" s="47">
        <f>SUMIFS('Capex forecast'!K$9:K$223,'Capex forecast'!$T$9:$T$223,$AF180,'Capex forecast'!$S$9:$S$223,$AH180,'Capex forecast'!$Q$9:$Q$223,"Repex")</f>
        <v>0</v>
      </c>
      <c r="AQ180" s="47">
        <f>SUMIFS('Capex forecast'!L$9:L$223,'Capex forecast'!$T$9:$T$223,$AF180,'Capex forecast'!$S$9:$S$223,$AH180,'Capex forecast'!$Q$9:$Q$223,"Repex")</f>
        <v>0</v>
      </c>
      <c r="AR180" s="47">
        <f>SUMIFS('Capex forecast'!M$9:M$223,'Capex forecast'!$T$9:$T$223,$AF180,'Capex forecast'!$S$9:$S$223,$AH180,'Capex forecast'!$Q$9:$Q$223,"Repex")</f>
        <v>0</v>
      </c>
      <c r="AS180" s="47">
        <f>SUMIFS('Capex forecast'!N$9:N$223,'Capex forecast'!$T$9:$T$223,$AF180,'Capex forecast'!$S$9:$S$223,$AH180,'Capex forecast'!$Q$9:$Q$223,"Repex")</f>
        <v>0</v>
      </c>
    </row>
    <row r="181" spans="2:45" ht="15">
      <c r="B181" s="45" t="s">
        <v>70</v>
      </c>
      <c r="C181" s="6" t="str">
        <f>INDEX('Demand forecast'!$M$9:$M$5832,MATCH($B181,'Demand forecast'!$B$9:$B$5832,0))</f>
        <v>No</v>
      </c>
      <c r="D181" s="6" t="str">
        <f>IF(COUNTIF($B$93:B181,$B181) = 1, "LV", IF(COUNTIF($B$93:B181,$B181) = 2, "HV", "ST"))</f>
        <v>LV</v>
      </c>
      <c r="E181" s="6" t="str">
        <f>INDEX('Demand forecast and growth rate'!$E$7:$E$273,MATCH($B181,'Demand forecast and growth rate'!$B$7:$B$273,0))</f>
        <v>Small growth</v>
      </c>
      <c r="F181" s="32">
        <f>SUMIFS('Capex forecast'!E$9:E$223,'Capex forecast'!$T$9:$T$223,'Allocation of site-spec costs'!$B181,'Capex forecast'!$S$9:$S$223,'Allocation of site-spec costs'!$D181,'Capex forecast'!$Q$9:$Q$223,"Customer Connection")</f>
        <v>0</v>
      </c>
      <c r="G181" s="32">
        <f>SUMIFS('Capex forecast'!F$9:F$223,'Capex forecast'!$T$9:$T$223,'Allocation of site-spec costs'!$B181,'Capex forecast'!$S$9:$S$223,'Allocation of site-spec costs'!$D181,'Capex forecast'!$Q$9:$Q$223,"Customer Connection")</f>
        <v>0</v>
      </c>
      <c r="H181" s="32">
        <f>SUMIFS('Capex forecast'!G$9:G$223,'Capex forecast'!$T$9:$T$223,'Allocation of site-spec costs'!$B181,'Capex forecast'!$S$9:$S$223,'Allocation of site-spec costs'!$D181,'Capex forecast'!$Q$9:$Q$223,"Customer Connection")</f>
        <v>0</v>
      </c>
      <c r="I181" s="32">
        <f>SUMIFS('Capex forecast'!H$9:H$223,'Capex forecast'!$T$9:$T$223,'Allocation of site-spec costs'!$B181,'Capex forecast'!$S$9:$S$223,'Allocation of site-spec costs'!$D181,'Capex forecast'!$Q$9:$Q$223,"Customer Connection")</f>
        <v>0</v>
      </c>
      <c r="J181" s="32">
        <f>SUMIFS('Capex forecast'!I$9:I$223,'Capex forecast'!$T$9:$T$223,'Allocation of site-spec costs'!$B181,'Capex forecast'!$S$9:$S$223,'Allocation of site-spec costs'!$D181,'Capex forecast'!$Q$9:$Q$223,"Customer Connection")</f>
        <v>0</v>
      </c>
      <c r="K181" s="32">
        <f>SUMIFS('Capex forecast'!J$9:J$223,'Capex forecast'!$T$9:$T$223,'Allocation of site-spec costs'!$B181,'Capex forecast'!$S$9:$S$223,'Allocation of site-spec costs'!$D181,'Capex forecast'!$Q$9:$Q$223,"Customer Connection")</f>
        <v>0</v>
      </c>
      <c r="L181" s="32">
        <f>SUMIFS('Capex forecast'!K$9:K$223,'Capex forecast'!$T$9:$T$223,'Allocation of site-spec costs'!$B181,'Capex forecast'!$S$9:$S$223,'Allocation of site-spec costs'!$D181,'Capex forecast'!$Q$9:$Q$223,"Customer Connection")</f>
        <v>0</v>
      </c>
      <c r="M181" s="32">
        <f>SUMIFS('Capex forecast'!L$9:L$223,'Capex forecast'!$T$9:$T$223,'Allocation of site-spec costs'!$B181,'Capex forecast'!$S$9:$S$223,'Allocation of site-spec costs'!$D181,'Capex forecast'!$Q$9:$Q$223,"Customer Connection")</f>
        <v>0</v>
      </c>
      <c r="N181" s="32">
        <f>SUMIFS('Capex forecast'!M$9:M$223,'Capex forecast'!$T$9:$T$223,'Allocation of site-spec costs'!$B181,'Capex forecast'!$S$9:$S$223,'Allocation of site-spec costs'!$D181,'Capex forecast'!$Q$9:$Q$223,"Customer Connection")</f>
        <v>0</v>
      </c>
      <c r="O181" s="32">
        <f>SUMIFS('Capex forecast'!N$9:N$223,'Capex forecast'!$T$9:$T$223,'Allocation of site-spec costs'!$B181,'Capex forecast'!$S$9:$S$223,'Allocation of site-spec costs'!$D181,'Capex forecast'!$Q$9:$Q$223,"Customer Connection")</f>
        <v>0</v>
      </c>
      <c r="Q181" s="45" t="s">
        <v>70</v>
      </c>
      <c r="R181" s="6" t="str">
        <f>INDEX('Demand forecast'!$M$9:$M$5832,MATCH($Q181,'Demand forecast'!$B$9:$B$5832,0))</f>
        <v>No</v>
      </c>
      <c r="S181" s="6" t="str">
        <f>IF(COUNTIF($Q$93:Q181,$B181) = 1, "LV", IF(COUNTIF($Q$93:Q181,$B181) = 2, "HV", "ST"))</f>
        <v>LV</v>
      </c>
      <c r="T181" s="6" t="str">
        <f>INDEX('Demand forecast and growth rate'!$E$7:$E$273,MATCH($Q181,'Demand forecast and growth rate'!$B$7:$B$273,0))</f>
        <v>Small growth</v>
      </c>
      <c r="U181" s="32">
        <f>SUMIFS('Capex forecast'!E$9:E$223,'Capex forecast'!$T$9:$T$223,$Q181,'Capex forecast'!$S$9:$S$223,$S181,'Capex forecast'!$Q$9:$Q$223,"Augex")</f>
        <v>0</v>
      </c>
      <c r="V181" s="32">
        <f>SUMIFS('Capex forecast'!F$9:F$223,'Capex forecast'!$T$9:$T$223,$Q181,'Capex forecast'!$S$9:$S$223,$S181,'Capex forecast'!$Q$9:$Q$223,"Augex")</f>
        <v>0</v>
      </c>
      <c r="W181" s="32">
        <f>SUMIFS('Capex forecast'!G$9:G$223,'Capex forecast'!$T$9:$T$223,$Q181,'Capex forecast'!$S$9:$S$223,$S181,'Capex forecast'!$Q$9:$Q$223,"Augex")</f>
        <v>0</v>
      </c>
      <c r="X181" s="32">
        <f>SUMIFS('Capex forecast'!H$9:H$223,'Capex forecast'!$T$9:$T$223,$Q181,'Capex forecast'!$S$9:$S$223,$S181,'Capex forecast'!$Q$9:$Q$223,"Augex")</f>
        <v>0</v>
      </c>
      <c r="Y181" s="32">
        <f>SUMIFS('Capex forecast'!I$9:I$223,'Capex forecast'!$T$9:$T$223,$Q181,'Capex forecast'!$S$9:$S$223,$S181,'Capex forecast'!$Q$9:$Q$223,"Augex")</f>
        <v>0</v>
      </c>
      <c r="Z181" s="32">
        <f>SUMIFS('Capex forecast'!J$9:J$223,'Capex forecast'!$T$9:$T$223,$Q181,'Capex forecast'!$S$9:$S$223,$S181,'Capex forecast'!$Q$9:$Q$223,"Augex")</f>
        <v>0</v>
      </c>
      <c r="AA181" s="32">
        <f>SUMIFS('Capex forecast'!K$9:K$223,'Capex forecast'!$T$9:$T$223,$Q181,'Capex forecast'!$S$9:$S$223,$S181,'Capex forecast'!$Q$9:$Q$223,"Augex")</f>
        <v>0</v>
      </c>
      <c r="AB181" s="32">
        <f>SUMIFS('Capex forecast'!L$9:L$223,'Capex forecast'!$T$9:$T$223,$Q181,'Capex forecast'!$S$9:$S$223,$S181,'Capex forecast'!$Q$9:$Q$223,"Augex")</f>
        <v>0</v>
      </c>
      <c r="AC181" s="32">
        <f>SUMIFS('Capex forecast'!M$9:M$223,'Capex forecast'!$T$9:$T$223,$Q181,'Capex forecast'!$S$9:$S$223,$S181,'Capex forecast'!$Q$9:$Q$223,"Augex")</f>
        <v>0</v>
      </c>
      <c r="AD181" s="32">
        <f>SUMIFS('Capex forecast'!N$9:N$223,'Capex forecast'!$T$9:$T$223,$Q181,'Capex forecast'!$S$9:$S$223,$S181,'Capex forecast'!$Q$9:$Q$223,"Augex")</f>
        <v>0</v>
      </c>
      <c r="AF181" s="45" t="s">
        <v>70</v>
      </c>
      <c r="AG181" s="6" t="str">
        <f>INDEX('Demand forecast'!$M$9:$M$5832,MATCH($Q181,'Demand forecast'!$B$9:$B$5832,0))</f>
        <v>No</v>
      </c>
      <c r="AH181" s="6" t="str">
        <f>IF(COUNTIF($AF$93:AF181,$B181) = 1, "LV", IF(COUNTIF($AF$93:AF181,$B181) = 2, "HV", "ST"))</f>
        <v>LV</v>
      </c>
      <c r="AI181" s="6" t="str">
        <f>INDEX('Demand forecast and growth rate'!$E$7:$E$273,MATCH($Q181,'Demand forecast and growth rate'!$B$7:$B$273,0))</f>
        <v>Small growth</v>
      </c>
      <c r="AJ181" s="47">
        <f>SUMIFS('Capex forecast'!E$9:E$223,'Capex forecast'!$T$9:$T$223,$AF181,'Capex forecast'!$S$9:$S$223,$AH181,'Capex forecast'!$Q$9:$Q$223,"Repex")</f>
        <v>0</v>
      </c>
      <c r="AK181" s="47">
        <f>SUMIFS('Capex forecast'!F$9:F$223,'Capex forecast'!$T$9:$T$223,$AF181,'Capex forecast'!$S$9:$S$223,$AH181,'Capex forecast'!$Q$9:$Q$223,"Repex")</f>
        <v>0</v>
      </c>
      <c r="AL181" s="47">
        <f>SUMIFS('Capex forecast'!G$9:G$223,'Capex forecast'!$T$9:$T$223,$AF181,'Capex forecast'!$S$9:$S$223,$AH181,'Capex forecast'!$Q$9:$Q$223,"Repex")</f>
        <v>0</v>
      </c>
      <c r="AM181" s="47">
        <f>SUMIFS('Capex forecast'!H$9:H$223,'Capex forecast'!$T$9:$T$223,$AF181,'Capex forecast'!$S$9:$S$223,$AH181,'Capex forecast'!$Q$9:$Q$223,"Repex")</f>
        <v>0</v>
      </c>
      <c r="AN181" s="47">
        <f>SUMIFS('Capex forecast'!I$9:I$223,'Capex forecast'!$T$9:$T$223,$AF181,'Capex forecast'!$S$9:$S$223,$AH181,'Capex forecast'!$Q$9:$Q$223,"Repex")</f>
        <v>0</v>
      </c>
      <c r="AO181" s="47">
        <f>SUMIFS('Capex forecast'!J$9:J$223,'Capex forecast'!$T$9:$T$223,$AF181,'Capex forecast'!$S$9:$S$223,$AH181,'Capex forecast'!$Q$9:$Q$223,"Repex")</f>
        <v>0</v>
      </c>
      <c r="AP181" s="47">
        <f>SUMIFS('Capex forecast'!K$9:K$223,'Capex forecast'!$T$9:$T$223,$AF181,'Capex forecast'!$S$9:$S$223,$AH181,'Capex forecast'!$Q$9:$Q$223,"Repex")</f>
        <v>0</v>
      </c>
      <c r="AQ181" s="47">
        <f>SUMIFS('Capex forecast'!L$9:L$223,'Capex forecast'!$T$9:$T$223,$AF181,'Capex forecast'!$S$9:$S$223,$AH181,'Capex forecast'!$Q$9:$Q$223,"Repex")</f>
        <v>0</v>
      </c>
      <c r="AR181" s="47">
        <f>SUMIFS('Capex forecast'!M$9:M$223,'Capex forecast'!$T$9:$T$223,$AF181,'Capex forecast'!$S$9:$S$223,$AH181,'Capex forecast'!$Q$9:$Q$223,"Repex")</f>
        <v>0</v>
      </c>
      <c r="AS181" s="47">
        <f>SUMIFS('Capex forecast'!N$9:N$223,'Capex forecast'!$T$9:$T$223,$AF181,'Capex forecast'!$S$9:$S$223,$AH181,'Capex forecast'!$Q$9:$Q$223,"Repex")</f>
        <v>0</v>
      </c>
    </row>
    <row r="182" spans="2:45" ht="15">
      <c r="B182" s="45" t="s">
        <v>75</v>
      </c>
      <c r="C182" s="6" t="str">
        <f>INDEX('Demand forecast'!$M$9:$M$5832,MATCH($B182,'Demand forecast'!$B$9:$B$5832,0))</f>
        <v>No</v>
      </c>
      <c r="D182" s="6" t="str">
        <f>IF(COUNTIF($B$93:B182,$B182) = 1, "LV", IF(COUNTIF($B$93:B182,$B182) = 2, "HV", "ST"))</f>
        <v>LV</v>
      </c>
      <c r="E182" s="6" t="str">
        <f>INDEX('Demand forecast and growth rate'!$E$7:$E$273,MATCH($B182,'Demand forecast and growth rate'!$B$7:$B$273,0))</f>
        <v>High growth</v>
      </c>
      <c r="F182" s="32">
        <f>SUMIFS('Capex forecast'!E$9:E$223,'Capex forecast'!$T$9:$T$223,'Allocation of site-spec costs'!$B182,'Capex forecast'!$S$9:$S$223,'Allocation of site-spec costs'!$D182,'Capex forecast'!$Q$9:$Q$223,"Customer Connection")</f>
        <v>0</v>
      </c>
      <c r="G182" s="32">
        <f>SUMIFS('Capex forecast'!F$9:F$223,'Capex forecast'!$T$9:$T$223,'Allocation of site-spec costs'!$B182,'Capex forecast'!$S$9:$S$223,'Allocation of site-spec costs'!$D182,'Capex forecast'!$Q$9:$Q$223,"Customer Connection")</f>
        <v>0</v>
      </c>
      <c r="H182" s="32">
        <f>SUMIFS('Capex forecast'!G$9:G$223,'Capex forecast'!$T$9:$T$223,'Allocation of site-spec costs'!$B182,'Capex forecast'!$S$9:$S$223,'Allocation of site-spec costs'!$D182,'Capex forecast'!$Q$9:$Q$223,"Customer Connection")</f>
        <v>0</v>
      </c>
      <c r="I182" s="32">
        <f>SUMIFS('Capex forecast'!H$9:H$223,'Capex forecast'!$T$9:$T$223,'Allocation of site-spec costs'!$B182,'Capex forecast'!$S$9:$S$223,'Allocation of site-spec costs'!$D182,'Capex forecast'!$Q$9:$Q$223,"Customer Connection")</f>
        <v>0</v>
      </c>
      <c r="J182" s="32">
        <f>SUMIFS('Capex forecast'!I$9:I$223,'Capex forecast'!$T$9:$T$223,'Allocation of site-spec costs'!$B182,'Capex forecast'!$S$9:$S$223,'Allocation of site-spec costs'!$D182,'Capex forecast'!$Q$9:$Q$223,"Customer Connection")</f>
        <v>0</v>
      </c>
      <c r="K182" s="32">
        <f>SUMIFS('Capex forecast'!J$9:J$223,'Capex forecast'!$T$9:$T$223,'Allocation of site-spec costs'!$B182,'Capex forecast'!$S$9:$S$223,'Allocation of site-spec costs'!$D182,'Capex forecast'!$Q$9:$Q$223,"Customer Connection")</f>
        <v>0</v>
      </c>
      <c r="L182" s="32">
        <f>SUMIFS('Capex forecast'!K$9:K$223,'Capex forecast'!$T$9:$T$223,'Allocation of site-spec costs'!$B182,'Capex forecast'!$S$9:$S$223,'Allocation of site-spec costs'!$D182,'Capex forecast'!$Q$9:$Q$223,"Customer Connection")</f>
        <v>0</v>
      </c>
      <c r="M182" s="32">
        <f>SUMIFS('Capex forecast'!L$9:L$223,'Capex forecast'!$T$9:$T$223,'Allocation of site-spec costs'!$B182,'Capex forecast'!$S$9:$S$223,'Allocation of site-spec costs'!$D182,'Capex forecast'!$Q$9:$Q$223,"Customer Connection")</f>
        <v>0</v>
      </c>
      <c r="N182" s="32">
        <f>SUMIFS('Capex forecast'!M$9:M$223,'Capex forecast'!$T$9:$T$223,'Allocation of site-spec costs'!$B182,'Capex forecast'!$S$9:$S$223,'Allocation of site-spec costs'!$D182,'Capex forecast'!$Q$9:$Q$223,"Customer Connection")</f>
        <v>0</v>
      </c>
      <c r="O182" s="32">
        <f>SUMIFS('Capex forecast'!N$9:N$223,'Capex forecast'!$T$9:$T$223,'Allocation of site-spec costs'!$B182,'Capex forecast'!$S$9:$S$223,'Allocation of site-spec costs'!$D182,'Capex forecast'!$Q$9:$Q$223,"Customer Connection")</f>
        <v>0</v>
      </c>
      <c r="Q182" s="45" t="s">
        <v>75</v>
      </c>
      <c r="R182" s="6" t="str">
        <f>INDEX('Demand forecast'!$M$9:$M$5832,MATCH($Q182,'Demand forecast'!$B$9:$B$5832,0))</f>
        <v>No</v>
      </c>
      <c r="S182" s="6" t="str">
        <f>IF(COUNTIF($Q$93:Q182,$B182) = 1, "LV", IF(COUNTIF($Q$93:Q182,$B182) = 2, "HV", "ST"))</f>
        <v>LV</v>
      </c>
      <c r="T182" s="6" t="str">
        <f>INDEX('Demand forecast and growth rate'!$E$7:$E$273,MATCH($Q182,'Demand forecast and growth rate'!$B$7:$B$273,0))</f>
        <v>High growth</v>
      </c>
      <c r="U182" s="32">
        <f>SUMIFS('Capex forecast'!E$9:E$223,'Capex forecast'!$T$9:$T$223,$Q182,'Capex forecast'!$S$9:$S$223,$S182,'Capex forecast'!$Q$9:$Q$223,"Augex")</f>
        <v>0</v>
      </c>
      <c r="V182" s="32">
        <f>SUMIFS('Capex forecast'!F$9:F$223,'Capex forecast'!$T$9:$T$223,$Q182,'Capex forecast'!$S$9:$S$223,$S182,'Capex forecast'!$Q$9:$Q$223,"Augex")</f>
        <v>0</v>
      </c>
      <c r="W182" s="32">
        <f>SUMIFS('Capex forecast'!G$9:G$223,'Capex forecast'!$T$9:$T$223,$Q182,'Capex forecast'!$S$9:$S$223,$S182,'Capex forecast'!$Q$9:$Q$223,"Augex")</f>
        <v>0</v>
      </c>
      <c r="X182" s="32">
        <f>SUMIFS('Capex forecast'!H$9:H$223,'Capex forecast'!$T$9:$T$223,$Q182,'Capex forecast'!$S$9:$S$223,$S182,'Capex forecast'!$Q$9:$Q$223,"Augex")</f>
        <v>0</v>
      </c>
      <c r="Y182" s="32">
        <f>SUMIFS('Capex forecast'!I$9:I$223,'Capex forecast'!$T$9:$T$223,$Q182,'Capex forecast'!$S$9:$S$223,$S182,'Capex forecast'!$Q$9:$Q$223,"Augex")</f>
        <v>0</v>
      </c>
      <c r="Z182" s="32">
        <f>SUMIFS('Capex forecast'!J$9:J$223,'Capex forecast'!$T$9:$T$223,$Q182,'Capex forecast'!$S$9:$S$223,$S182,'Capex forecast'!$Q$9:$Q$223,"Augex")</f>
        <v>0</v>
      </c>
      <c r="AA182" s="32">
        <f>SUMIFS('Capex forecast'!K$9:K$223,'Capex forecast'!$T$9:$T$223,$Q182,'Capex forecast'!$S$9:$S$223,$S182,'Capex forecast'!$Q$9:$Q$223,"Augex")</f>
        <v>0</v>
      </c>
      <c r="AB182" s="32">
        <f>SUMIFS('Capex forecast'!L$9:L$223,'Capex forecast'!$T$9:$T$223,$Q182,'Capex forecast'!$S$9:$S$223,$S182,'Capex forecast'!$Q$9:$Q$223,"Augex")</f>
        <v>0</v>
      </c>
      <c r="AC182" s="32">
        <f>SUMIFS('Capex forecast'!M$9:M$223,'Capex forecast'!$T$9:$T$223,$Q182,'Capex forecast'!$S$9:$S$223,$S182,'Capex forecast'!$Q$9:$Q$223,"Augex")</f>
        <v>0</v>
      </c>
      <c r="AD182" s="32">
        <f>SUMIFS('Capex forecast'!N$9:N$223,'Capex forecast'!$T$9:$T$223,$Q182,'Capex forecast'!$S$9:$S$223,$S182,'Capex forecast'!$Q$9:$Q$223,"Augex")</f>
        <v>0</v>
      </c>
      <c r="AF182" s="45" t="s">
        <v>75</v>
      </c>
      <c r="AG182" s="6" t="str">
        <f>INDEX('Demand forecast'!$M$9:$M$5832,MATCH($Q182,'Demand forecast'!$B$9:$B$5832,0))</f>
        <v>No</v>
      </c>
      <c r="AH182" s="6" t="str">
        <f>IF(COUNTIF($AF$93:AF182,$B182) = 1, "LV", IF(COUNTIF($AF$93:AF182,$B182) = 2, "HV", "ST"))</f>
        <v>LV</v>
      </c>
      <c r="AI182" s="6" t="str">
        <f>INDEX('Demand forecast and growth rate'!$E$7:$E$273,MATCH($Q182,'Demand forecast and growth rate'!$B$7:$B$273,0))</f>
        <v>High growth</v>
      </c>
      <c r="AJ182" s="47">
        <f>SUMIFS('Capex forecast'!E$9:E$223,'Capex forecast'!$T$9:$T$223,$AF182,'Capex forecast'!$S$9:$S$223,$AH182,'Capex forecast'!$Q$9:$Q$223,"Repex")</f>
        <v>0</v>
      </c>
      <c r="AK182" s="47">
        <f>SUMIFS('Capex forecast'!F$9:F$223,'Capex forecast'!$T$9:$T$223,$AF182,'Capex forecast'!$S$9:$S$223,$AH182,'Capex forecast'!$Q$9:$Q$223,"Repex")</f>
        <v>0</v>
      </c>
      <c r="AL182" s="47">
        <f>SUMIFS('Capex forecast'!G$9:G$223,'Capex forecast'!$T$9:$T$223,$AF182,'Capex forecast'!$S$9:$S$223,$AH182,'Capex forecast'!$Q$9:$Q$223,"Repex")</f>
        <v>0</v>
      </c>
      <c r="AM182" s="47">
        <f>SUMIFS('Capex forecast'!H$9:H$223,'Capex forecast'!$T$9:$T$223,$AF182,'Capex forecast'!$S$9:$S$223,$AH182,'Capex forecast'!$Q$9:$Q$223,"Repex")</f>
        <v>0</v>
      </c>
      <c r="AN182" s="47">
        <f>SUMIFS('Capex forecast'!I$9:I$223,'Capex forecast'!$T$9:$T$223,$AF182,'Capex forecast'!$S$9:$S$223,$AH182,'Capex forecast'!$Q$9:$Q$223,"Repex")</f>
        <v>0</v>
      </c>
      <c r="AO182" s="47">
        <f>SUMIFS('Capex forecast'!J$9:J$223,'Capex forecast'!$T$9:$T$223,$AF182,'Capex forecast'!$S$9:$S$223,$AH182,'Capex forecast'!$Q$9:$Q$223,"Repex")</f>
        <v>0</v>
      </c>
      <c r="AP182" s="47">
        <f>SUMIFS('Capex forecast'!K$9:K$223,'Capex forecast'!$T$9:$T$223,$AF182,'Capex forecast'!$S$9:$S$223,$AH182,'Capex forecast'!$Q$9:$Q$223,"Repex")</f>
        <v>0</v>
      </c>
      <c r="AQ182" s="47">
        <f>SUMIFS('Capex forecast'!L$9:L$223,'Capex forecast'!$T$9:$T$223,$AF182,'Capex forecast'!$S$9:$S$223,$AH182,'Capex forecast'!$Q$9:$Q$223,"Repex")</f>
        <v>0</v>
      </c>
      <c r="AR182" s="47">
        <f>SUMIFS('Capex forecast'!M$9:M$223,'Capex forecast'!$T$9:$T$223,$AF182,'Capex forecast'!$S$9:$S$223,$AH182,'Capex forecast'!$Q$9:$Q$223,"Repex")</f>
        <v>0</v>
      </c>
      <c r="AS182" s="47">
        <f>SUMIFS('Capex forecast'!N$9:N$223,'Capex forecast'!$T$9:$T$223,$AF182,'Capex forecast'!$S$9:$S$223,$AH182,'Capex forecast'!$Q$9:$Q$223,"Repex")</f>
        <v>0</v>
      </c>
    </row>
    <row r="183" spans="2:45" ht="15">
      <c r="B183" s="45" t="s">
        <v>223</v>
      </c>
      <c r="C183" s="6" t="str">
        <f>INDEX('Demand forecast'!$M$9:$M$5832,MATCH($B183,'Demand forecast'!$B$9:$B$5832,0))</f>
        <v>No</v>
      </c>
      <c r="D183" s="6" t="str">
        <f>IF(COUNTIF($B$93:B183,$B183) = 1, "LV", IF(COUNTIF($B$93:B183,$B183) = 2, "HV", "ST"))</f>
        <v>LV</v>
      </c>
      <c r="E183" s="6" t="e">
        <f>INDEX('Demand forecast and growth rate'!$E$7:$E$273,MATCH($B183,'Demand forecast and growth rate'!$B$7:$B$273,0))</f>
        <v>#N/A</v>
      </c>
      <c r="F183" s="32">
        <f>SUMIFS('Capex forecast'!E$9:E$223,'Capex forecast'!$T$9:$T$223,'Allocation of site-spec costs'!$B183,'Capex forecast'!$S$9:$S$223,'Allocation of site-spec costs'!$D183,'Capex forecast'!$Q$9:$Q$223,"Customer Connection")</f>
        <v>0</v>
      </c>
      <c r="G183" s="32">
        <f>SUMIFS('Capex forecast'!F$9:F$223,'Capex forecast'!$T$9:$T$223,'Allocation of site-spec costs'!$B183,'Capex forecast'!$S$9:$S$223,'Allocation of site-spec costs'!$D183,'Capex forecast'!$Q$9:$Q$223,"Customer Connection")</f>
        <v>0</v>
      </c>
      <c r="H183" s="32">
        <f>SUMIFS('Capex forecast'!G$9:G$223,'Capex forecast'!$T$9:$T$223,'Allocation of site-spec costs'!$B183,'Capex forecast'!$S$9:$S$223,'Allocation of site-spec costs'!$D183,'Capex forecast'!$Q$9:$Q$223,"Customer Connection")</f>
        <v>0</v>
      </c>
      <c r="I183" s="32">
        <f>SUMIFS('Capex forecast'!H$9:H$223,'Capex forecast'!$T$9:$T$223,'Allocation of site-spec costs'!$B183,'Capex forecast'!$S$9:$S$223,'Allocation of site-spec costs'!$D183,'Capex forecast'!$Q$9:$Q$223,"Customer Connection")</f>
        <v>0</v>
      </c>
      <c r="J183" s="32">
        <f>SUMIFS('Capex forecast'!I$9:I$223,'Capex forecast'!$T$9:$T$223,'Allocation of site-spec costs'!$B183,'Capex forecast'!$S$9:$S$223,'Allocation of site-spec costs'!$D183,'Capex forecast'!$Q$9:$Q$223,"Customer Connection")</f>
        <v>0</v>
      </c>
      <c r="K183" s="32">
        <f>SUMIFS('Capex forecast'!J$9:J$223,'Capex forecast'!$T$9:$T$223,'Allocation of site-spec costs'!$B183,'Capex forecast'!$S$9:$S$223,'Allocation of site-spec costs'!$D183,'Capex forecast'!$Q$9:$Q$223,"Customer Connection")</f>
        <v>0</v>
      </c>
      <c r="L183" s="32">
        <f>SUMIFS('Capex forecast'!K$9:K$223,'Capex forecast'!$T$9:$T$223,'Allocation of site-spec costs'!$B183,'Capex forecast'!$S$9:$S$223,'Allocation of site-spec costs'!$D183,'Capex forecast'!$Q$9:$Q$223,"Customer Connection")</f>
        <v>0</v>
      </c>
      <c r="M183" s="32">
        <f>SUMIFS('Capex forecast'!L$9:L$223,'Capex forecast'!$T$9:$T$223,'Allocation of site-spec costs'!$B183,'Capex forecast'!$S$9:$S$223,'Allocation of site-spec costs'!$D183,'Capex forecast'!$Q$9:$Q$223,"Customer Connection")</f>
        <v>0</v>
      </c>
      <c r="N183" s="32">
        <f>SUMIFS('Capex forecast'!M$9:M$223,'Capex forecast'!$T$9:$T$223,'Allocation of site-spec costs'!$B183,'Capex forecast'!$S$9:$S$223,'Allocation of site-spec costs'!$D183,'Capex forecast'!$Q$9:$Q$223,"Customer Connection")</f>
        <v>0</v>
      </c>
      <c r="O183" s="32">
        <f>SUMIFS('Capex forecast'!N$9:N$223,'Capex forecast'!$T$9:$T$223,'Allocation of site-spec costs'!$B183,'Capex forecast'!$S$9:$S$223,'Allocation of site-spec costs'!$D183,'Capex forecast'!$Q$9:$Q$223,"Customer Connection")</f>
        <v>0</v>
      </c>
      <c r="Q183" s="45" t="s">
        <v>223</v>
      </c>
      <c r="R183" s="6" t="str">
        <f>INDEX('Demand forecast'!$M$9:$M$5832,MATCH($Q183,'Demand forecast'!$B$9:$B$5832,0))</f>
        <v>No</v>
      </c>
      <c r="S183" s="6" t="str">
        <f>IF(COUNTIF($Q$93:Q183,$B183) = 1, "LV", IF(COUNTIF($Q$93:Q183,$B183) = 2, "HV", "ST"))</f>
        <v>LV</v>
      </c>
      <c r="T183" s="6" t="e">
        <f>INDEX('Demand forecast and growth rate'!$E$7:$E$273,MATCH($Q183,'Demand forecast and growth rate'!$B$7:$B$273,0))</f>
        <v>#N/A</v>
      </c>
      <c r="U183" s="32">
        <f>SUMIFS('Capex forecast'!E$9:E$223,'Capex forecast'!$T$9:$T$223,$Q183,'Capex forecast'!$S$9:$S$223,$S183,'Capex forecast'!$Q$9:$Q$223,"Augex")</f>
        <v>0</v>
      </c>
      <c r="V183" s="32">
        <f>SUMIFS('Capex forecast'!F$9:F$223,'Capex forecast'!$T$9:$T$223,$Q183,'Capex forecast'!$S$9:$S$223,$S183,'Capex forecast'!$Q$9:$Q$223,"Augex")</f>
        <v>0</v>
      </c>
      <c r="W183" s="32">
        <f>SUMIFS('Capex forecast'!G$9:G$223,'Capex forecast'!$T$9:$T$223,$Q183,'Capex forecast'!$S$9:$S$223,$S183,'Capex forecast'!$Q$9:$Q$223,"Augex")</f>
        <v>0</v>
      </c>
      <c r="X183" s="32">
        <f>SUMIFS('Capex forecast'!H$9:H$223,'Capex forecast'!$T$9:$T$223,$Q183,'Capex forecast'!$S$9:$S$223,$S183,'Capex forecast'!$Q$9:$Q$223,"Augex")</f>
        <v>0</v>
      </c>
      <c r="Y183" s="32">
        <f>SUMIFS('Capex forecast'!I$9:I$223,'Capex forecast'!$T$9:$T$223,$Q183,'Capex forecast'!$S$9:$S$223,$S183,'Capex forecast'!$Q$9:$Q$223,"Augex")</f>
        <v>0</v>
      </c>
      <c r="Z183" s="32">
        <f>SUMIFS('Capex forecast'!J$9:J$223,'Capex forecast'!$T$9:$T$223,$Q183,'Capex forecast'!$S$9:$S$223,$S183,'Capex forecast'!$Q$9:$Q$223,"Augex")</f>
        <v>0</v>
      </c>
      <c r="AA183" s="32">
        <f>SUMIFS('Capex forecast'!K$9:K$223,'Capex forecast'!$T$9:$T$223,$Q183,'Capex forecast'!$S$9:$S$223,$S183,'Capex forecast'!$Q$9:$Q$223,"Augex")</f>
        <v>0</v>
      </c>
      <c r="AB183" s="32">
        <f>SUMIFS('Capex forecast'!L$9:L$223,'Capex forecast'!$T$9:$T$223,$Q183,'Capex forecast'!$S$9:$S$223,$S183,'Capex forecast'!$Q$9:$Q$223,"Augex")</f>
        <v>0</v>
      </c>
      <c r="AC183" s="32">
        <f>SUMIFS('Capex forecast'!M$9:M$223,'Capex forecast'!$T$9:$T$223,$Q183,'Capex forecast'!$S$9:$S$223,$S183,'Capex forecast'!$Q$9:$Q$223,"Augex")</f>
        <v>0</v>
      </c>
      <c r="AD183" s="32">
        <f>SUMIFS('Capex forecast'!N$9:N$223,'Capex forecast'!$T$9:$T$223,$Q183,'Capex forecast'!$S$9:$S$223,$S183,'Capex forecast'!$Q$9:$Q$223,"Augex")</f>
        <v>0</v>
      </c>
      <c r="AF183" s="45" t="s">
        <v>223</v>
      </c>
      <c r="AG183" s="6" t="str">
        <f>INDEX('Demand forecast'!$M$9:$M$5832,MATCH($Q183,'Demand forecast'!$B$9:$B$5832,0))</f>
        <v>No</v>
      </c>
      <c r="AH183" s="6" t="str">
        <f>IF(COUNTIF($AF$93:AF183,$B183) = 1, "LV", IF(COUNTIF($AF$93:AF183,$B183) = 2, "HV", "ST"))</f>
        <v>LV</v>
      </c>
      <c r="AI183" s="6" t="e">
        <f>INDEX('Demand forecast and growth rate'!$E$7:$E$273,MATCH($Q183,'Demand forecast and growth rate'!$B$7:$B$273,0))</f>
        <v>#N/A</v>
      </c>
      <c r="AJ183" s="47">
        <f>SUMIFS('Capex forecast'!E$9:E$223,'Capex forecast'!$T$9:$T$223,$AF183,'Capex forecast'!$S$9:$S$223,$AH183,'Capex forecast'!$Q$9:$Q$223,"Repex")</f>
        <v>0</v>
      </c>
      <c r="AK183" s="47">
        <f>SUMIFS('Capex forecast'!F$9:F$223,'Capex forecast'!$T$9:$T$223,$AF183,'Capex forecast'!$S$9:$S$223,$AH183,'Capex forecast'!$Q$9:$Q$223,"Repex")</f>
        <v>0</v>
      </c>
      <c r="AL183" s="47">
        <f>SUMIFS('Capex forecast'!G$9:G$223,'Capex forecast'!$T$9:$T$223,$AF183,'Capex forecast'!$S$9:$S$223,$AH183,'Capex forecast'!$Q$9:$Q$223,"Repex")</f>
        <v>0</v>
      </c>
      <c r="AM183" s="47">
        <f>SUMIFS('Capex forecast'!H$9:H$223,'Capex forecast'!$T$9:$T$223,$AF183,'Capex forecast'!$S$9:$S$223,$AH183,'Capex forecast'!$Q$9:$Q$223,"Repex")</f>
        <v>0</v>
      </c>
      <c r="AN183" s="47">
        <f>SUMIFS('Capex forecast'!I$9:I$223,'Capex forecast'!$T$9:$T$223,$AF183,'Capex forecast'!$S$9:$S$223,$AH183,'Capex forecast'!$Q$9:$Q$223,"Repex")</f>
        <v>0</v>
      </c>
      <c r="AO183" s="47">
        <f>SUMIFS('Capex forecast'!J$9:J$223,'Capex forecast'!$T$9:$T$223,$AF183,'Capex forecast'!$S$9:$S$223,$AH183,'Capex forecast'!$Q$9:$Q$223,"Repex")</f>
        <v>0</v>
      </c>
      <c r="AP183" s="47">
        <f>SUMIFS('Capex forecast'!K$9:K$223,'Capex forecast'!$T$9:$T$223,$AF183,'Capex forecast'!$S$9:$S$223,$AH183,'Capex forecast'!$Q$9:$Q$223,"Repex")</f>
        <v>0</v>
      </c>
      <c r="AQ183" s="47">
        <f>SUMIFS('Capex forecast'!L$9:L$223,'Capex forecast'!$T$9:$T$223,$AF183,'Capex forecast'!$S$9:$S$223,$AH183,'Capex forecast'!$Q$9:$Q$223,"Repex")</f>
        <v>0</v>
      </c>
      <c r="AR183" s="47">
        <f>SUMIFS('Capex forecast'!M$9:M$223,'Capex forecast'!$T$9:$T$223,$AF183,'Capex forecast'!$S$9:$S$223,$AH183,'Capex forecast'!$Q$9:$Q$223,"Repex")</f>
        <v>0</v>
      </c>
      <c r="AS183" s="47">
        <f>SUMIFS('Capex forecast'!N$9:N$223,'Capex forecast'!$T$9:$T$223,$AF183,'Capex forecast'!$S$9:$S$223,$AH183,'Capex forecast'!$Q$9:$Q$223,"Repex")</f>
        <v>0</v>
      </c>
    </row>
    <row r="184" spans="2:45" ht="15">
      <c r="B184" s="45" t="s">
        <v>24</v>
      </c>
      <c r="C184" s="6" t="str">
        <f>INDEX('Demand forecast'!$M$9:$M$5832,MATCH($B184,'Demand forecast'!$B$9:$B$5832,0))</f>
        <v>No</v>
      </c>
      <c r="D184" s="6" t="str">
        <f>IF(COUNTIF($B$93:B184,$B184) = 1, "LV", IF(COUNTIF($B$93:B184,$B184) = 2, "HV", "ST"))</f>
        <v>LV</v>
      </c>
      <c r="E184" s="6" t="str">
        <f>INDEX('Demand forecast and growth rate'!$E$7:$E$273,MATCH($B184,'Demand forecast and growth rate'!$B$7:$B$273,0))</f>
        <v>Small growth</v>
      </c>
      <c r="F184" s="32">
        <f>SUMIFS('Capex forecast'!E$9:E$223,'Capex forecast'!$T$9:$T$223,'Allocation of site-spec costs'!$B184,'Capex forecast'!$S$9:$S$223,'Allocation of site-spec costs'!$D184,'Capex forecast'!$Q$9:$Q$223,"Customer Connection")</f>
        <v>0</v>
      </c>
      <c r="G184" s="32">
        <f>SUMIFS('Capex forecast'!F$9:F$223,'Capex forecast'!$T$9:$T$223,'Allocation of site-spec costs'!$B184,'Capex forecast'!$S$9:$S$223,'Allocation of site-spec costs'!$D184,'Capex forecast'!$Q$9:$Q$223,"Customer Connection")</f>
        <v>0</v>
      </c>
      <c r="H184" s="32">
        <f>SUMIFS('Capex forecast'!G$9:G$223,'Capex forecast'!$T$9:$T$223,'Allocation of site-spec costs'!$B184,'Capex forecast'!$S$9:$S$223,'Allocation of site-spec costs'!$D184,'Capex forecast'!$Q$9:$Q$223,"Customer Connection")</f>
        <v>0</v>
      </c>
      <c r="I184" s="32">
        <f>SUMIFS('Capex forecast'!H$9:H$223,'Capex forecast'!$T$9:$T$223,'Allocation of site-spec costs'!$B184,'Capex forecast'!$S$9:$S$223,'Allocation of site-spec costs'!$D184,'Capex forecast'!$Q$9:$Q$223,"Customer Connection")</f>
        <v>0</v>
      </c>
      <c r="J184" s="32">
        <f>SUMIFS('Capex forecast'!I$9:I$223,'Capex forecast'!$T$9:$T$223,'Allocation of site-spec costs'!$B184,'Capex forecast'!$S$9:$S$223,'Allocation of site-spec costs'!$D184,'Capex forecast'!$Q$9:$Q$223,"Customer Connection")</f>
        <v>0</v>
      </c>
      <c r="K184" s="32">
        <f>SUMIFS('Capex forecast'!J$9:J$223,'Capex forecast'!$T$9:$T$223,'Allocation of site-spec costs'!$B184,'Capex forecast'!$S$9:$S$223,'Allocation of site-spec costs'!$D184,'Capex forecast'!$Q$9:$Q$223,"Customer Connection")</f>
        <v>0</v>
      </c>
      <c r="L184" s="32">
        <f>SUMIFS('Capex forecast'!K$9:K$223,'Capex forecast'!$T$9:$T$223,'Allocation of site-spec costs'!$B184,'Capex forecast'!$S$9:$S$223,'Allocation of site-spec costs'!$D184,'Capex forecast'!$Q$9:$Q$223,"Customer Connection")</f>
        <v>0</v>
      </c>
      <c r="M184" s="32">
        <f>SUMIFS('Capex forecast'!L$9:L$223,'Capex forecast'!$T$9:$T$223,'Allocation of site-spec costs'!$B184,'Capex forecast'!$S$9:$S$223,'Allocation of site-spec costs'!$D184,'Capex forecast'!$Q$9:$Q$223,"Customer Connection")</f>
        <v>0</v>
      </c>
      <c r="N184" s="32">
        <f>SUMIFS('Capex forecast'!M$9:M$223,'Capex forecast'!$T$9:$T$223,'Allocation of site-spec costs'!$B184,'Capex forecast'!$S$9:$S$223,'Allocation of site-spec costs'!$D184,'Capex forecast'!$Q$9:$Q$223,"Customer Connection")</f>
        <v>0</v>
      </c>
      <c r="O184" s="32">
        <f>SUMIFS('Capex forecast'!N$9:N$223,'Capex forecast'!$T$9:$T$223,'Allocation of site-spec costs'!$B184,'Capex forecast'!$S$9:$S$223,'Allocation of site-spec costs'!$D184,'Capex forecast'!$Q$9:$Q$223,"Customer Connection")</f>
        <v>0</v>
      </c>
      <c r="Q184" s="45" t="s">
        <v>24</v>
      </c>
      <c r="R184" s="6" t="str">
        <f>INDEX('Demand forecast'!$M$9:$M$5832,MATCH($Q184,'Demand forecast'!$B$9:$B$5832,0))</f>
        <v>No</v>
      </c>
      <c r="S184" s="6" t="str">
        <f>IF(COUNTIF($Q$93:Q184,$B184) = 1, "LV", IF(COUNTIF($Q$93:Q184,$B184) = 2, "HV", "ST"))</f>
        <v>LV</v>
      </c>
      <c r="T184" s="6" t="str">
        <f>INDEX('Demand forecast and growth rate'!$E$7:$E$273,MATCH($Q184,'Demand forecast and growth rate'!$B$7:$B$273,0))</f>
        <v>Small growth</v>
      </c>
      <c r="U184" s="32">
        <f>SUMIFS('Capex forecast'!E$9:E$223,'Capex forecast'!$T$9:$T$223,$Q184,'Capex forecast'!$S$9:$S$223,$S184,'Capex forecast'!$Q$9:$Q$223,"Augex")</f>
        <v>0</v>
      </c>
      <c r="V184" s="32">
        <f>SUMIFS('Capex forecast'!F$9:F$223,'Capex forecast'!$T$9:$T$223,$Q184,'Capex forecast'!$S$9:$S$223,$S184,'Capex forecast'!$Q$9:$Q$223,"Augex")</f>
        <v>0</v>
      </c>
      <c r="W184" s="32">
        <f>SUMIFS('Capex forecast'!G$9:G$223,'Capex forecast'!$T$9:$T$223,$Q184,'Capex forecast'!$S$9:$S$223,$S184,'Capex forecast'!$Q$9:$Q$223,"Augex")</f>
        <v>0</v>
      </c>
      <c r="X184" s="32">
        <f>SUMIFS('Capex forecast'!H$9:H$223,'Capex forecast'!$T$9:$T$223,$Q184,'Capex forecast'!$S$9:$S$223,$S184,'Capex forecast'!$Q$9:$Q$223,"Augex")</f>
        <v>0</v>
      </c>
      <c r="Y184" s="32">
        <f>SUMIFS('Capex forecast'!I$9:I$223,'Capex forecast'!$T$9:$T$223,$Q184,'Capex forecast'!$S$9:$S$223,$S184,'Capex forecast'!$Q$9:$Q$223,"Augex")</f>
        <v>0</v>
      </c>
      <c r="Z184" s="32">
        <f>SUMIFS('Capex forecast'!J$9:J$223,'Capex forecast'!$T$9:$T$223,$Q184,'Capex forecast'!$S$9:$S$223,$S184,'Capex forecast'!$Q$9:$Q$223,"Augex")</f>
        <v>0</v>
      </c>
      <c r="AA184" s="32">
        <f>SUMIFS('Capex forecast'!K$9:K$223,'Capex forecast'!$T$9:$T$223,$Q184,'Capex forecast'!$S$9:$S$223,$S184,'Capex forecast'!$Q$9:$Q$223,"Augex")</f>
        <v>0</v>
      </c>
      <c r="AB184" s="32">
        <f>SUMIFS('Capex forecast'!L$9:L$223,'Capex forecast'!$T$9:$T$223,$Q184,'Capex forecast'!$S$9:$S$223,$S184,'Capex forecast'!$Q$9:$Q$223,"Augex")</f>
        <v>0</v>
      </c>
      <c r="AC184" s="32">
        <f>SUMIFS('Capex forecast'!M$9:M$223,'Capex forecast'!$T$9:$T$223,$Q184,'Capex forecast'!$S$9:$S$223,$S184,'Capex forecast'!$Q$9:$Q$223,"Augex")</f>
        <v>0</v>
      </c>
      <c r="AD184" s="32">
        <f>SUMIFS('Capex forecast'!N$9:N$223,'Capex forecast'!$T$9:$T$223,$Q184,'Capex forecast'!$S$9:$S$223,$S184,'Capex forecast'!$Q$9:$Q$223,"Augex")</f>
        <v>0</v>
      </c>
      <c r="AF184" s="45" t="s">
        <v>24</v>
      </c>
      <c r="AG184" s="6" t="str">
        <f>INDEX('Demand forecast'!$M$9:$M$5832,MATCH($Q184,'Demand forecast'!$B$9:$B$5832,0))</f>
        <v>No</v>
      </c>
      <c r="AH184" s="6" t="str">
        <f>IF(COUNTIF($AF$93:AF184,$B184) = 1, "LV", IF(COUNTIF($AF$93:AF184,$B184) = 2, "HV", "ST"))</f>
        <v>LV</v>
      </c>
      <c r="AI184" s="6" t="str">
        <f>INDEX('Demand forecast and growth rate'!$E$7:$E$273,MATCH($Q184,'Demand forecast and growth rate'!$B$7:$B$273,0))</f>
        <v>Small growth</v>
      </c>
      <c r="AJ184" s="47">
        <f>SUMIFS('Capex forecast'!E$9:E$223,'Capex forecast'!$T$9:$T$223,$AF184,'Capex forecast'!$S$9:$S$223,$AH184,'Capex forecast'!$Q$9:$Q$223,"Repex")</f>
        <v>0</v>
      </c>
      <c r="AK184" s="47">
        <f>SUMIFS('Capex forecast'!F$9:F$223,'Capex forecast'!$T$9:$T$223,$AF184,'Capex forecast'!$S$9:$S$223,$AH184,'Capex forecast'!$Q$9:$Q$223,"Repex")</f>
        <v>0</v>
      </c>
      <c r="AL184" s="47">
        <f>SUMIFS('Capex forecast'!G$9:G$223,'Capex forecast'!$T$9:$T$223,$AF184,'Capex forecast'!$S$9:$S$223,$AH184,'Capex forecast'!$Q$9:$Q$223,"Repex")</f>
        <v>0</v>
      </c>
      <c r="AM184" s="47">
        <f>SUMIFS('Capex forecast'!H$9:H$223,'Capex forecast'!$T$9:$T$223,$AF184,'Capex forecast'!$S$9:$S$223,$AH184,'Capex forecast'!$Q$9:$Q$223,"Repex")</f>
        <v>0</v>
      </c>
      <c r="AN184" s="47">
        <f>SUMIFS('Capex forecast'!I$9:I$223,'Capex forecast'!$T$9:$T$223,$AF184,'Capex forecast'!$S$9:$S$223,$AH184,'Capex forecast'!$Q$9:$Q$223,"Repex")</f>
        <v>0</v>
      </c>
      <c r="AO184" s="47">
        <f>SUMIFS('Capex forecast'!J$9:J$223,'Capex forecast'!$T$9:$T$223,$AF184,'Capex forecast'!$S$9:$S$223,$AH184,'Capex forecast'!$Q$9:$Q$223,"Repex")</f>
        <v>0</v>
      </c>
      <c r="AP184" s="47">
        <f>SUMIFS('Capex forecast'!K$9:K$223,'Capex forecast'!$T$9:$T$223,$AF184,'Capex forecast'!$S$9:$S$223,$AH184,'Capex forecast'!$Q$9:$Q$223,"Repex")</f>
        <v>0</v>
      </c>
      <c r="AQ184" s="47">
        <f>SUMIFS('Capex forecast'!L$9:L$223,'Capex forecast'!$T$9:$T$223,$AF184,'Capex forecast'!$S$9:$S$223,$AH184,'Capex forecast'!$Q$9:$Q$223,"Repex")</f>
        <v>0</v>
      </c>
      <c r="AR184" s="47">
        <f>SUMIFS('Capex forecast'!M$9:M$223,'Capex forecast'!$T$9:$T$223,$AF184,'Capex forecast'!$S$9:$S$223,$AH184,'Capex forecast'!$Q$9:$Q$223,"Repex")</f>
        <v>0</v>
      </c>
      <c r="AS184" s="47">
        <f>SUMIFS('Capex forecast'!N$9:N$223,'Capex forecast'!$T$9:$T$223,$AF184,'Capex forecast'!$S$9:$S$223,$AH184,'Capex forecast'!$Q$9:$Q$223,"Repex")</f>
        <v>0</v>
      </c>
    </row>
    <row r="185" spans="2:45" ht="15">
      <c r="B185" s="45" t="s">
        <v>92</v>
      </c>
      <c r="C185" s="6" t="str">
        <f>INDEX('Demand forecast'!$M$9:$M$5832,MATCH($B185,'Demand forecast'!$B$9:$B$5832,0))</f>
        <v>No</v>
      </c>
      <c r="D185" s="6" t="str">
        <f>IF(COUNTIF($B$93:B185,$B185) = 1, "LV", IF(COUNTIF($B$93:B185,$B185) = 2, "HV", "ST"))</f>
        <v>LV</v>
      </c>
      <c r="E185" s="6" t="str">
        <f>INDEX('Demand forecast and growth rate'!$E$7:$E$273,MATCH($B185,'Demand forecast and growth rate'!$B$7:$B$273,0))</f>
        <v>Small growth</v>
      </c>
      <c r="F185" s="32">
        <f>SUMIFS('Capex forecast'!E$9:E$223,'Capex forecast'!$T$9:$T$223,'Allocation of site-spec costs'!$B185,'Capex forecast'!$S$9:$S$223,'Allocation of site-spec costs'!$D185,'Capex forecast'!$Q$9:$Q$223,"Customer Connection")</f>
        <v>0</v>
      </c>
      <c r="G185" s="32">
        <f>SUMIFS('Capex forecast'!F$9:F$223,'Capex forecast'!$T$9:$T$223,'Allocation of site-spec costs'!$B185,'Capex forecast'!$S$9:$S$223,'Allocation of site-spec costs'!$D185,'Capex forecast'!$Q$9:$Q$223,"Customer Connection")</f>
        <v>0</v>
      </c>
      <c r="H185" s="32">
        <f>SUMIFS('Capex forecast'!G$9:G$223,'Capex forecast'!$T$9:$T$223,'Allocation of site-spec costs'!$B185,'Capex forecast'!$S$9:$S$223,'Allocation of site-spec costs'!$D185,'Capex forecast'!$Q$9:$Q$223,"Customer Connection")</f>
        <v>0</v>
      </c>
      <c r="I185" s="32">
        <f>SUMIFS('Capex forecast'!H$9:H$223,'Capex forecast'!$T$9:$T$223,'Allocation of site-spec costs'!$B185,'Capex forecast'!$S$9:$S$223,'Allocation of site-spec costs'!$D185,'Capex forecast'!$Q$9:$Q$223,"Customer Connection")</f>
        <v>0</v>
      </c>
      <c r="J185" s="32">
        <f>SUMIFS('Capex forecast'!I$9:I$223,'Capex forecast'!$T$9:$T$223,'Allocation of site-spec costs'!$B185,'Capex forecast'!$S$9:$S$223,'Allocation of site-spec costs'!$D185,'Capex forecast'!$Q$9:$Q$223,"Customer Connection")</f>
        <v>0</v>
      </c>
      <c r="K185" s="32">
        <f>SUMIFS('Capex forecast'!J$9:J$223,'Capex forecast'!$T$9:$T$223,'Allocation of site-spec costs'!$B185,'Capex forecast'!$S$9:$S$223,'Allocation of site-spec costs'!$D185,'Capex forecast'!$Q$9:$Q$223,"Customer Connection")</f>
        <v>0</v>
      </c>
      <c r="L185" s="32">
        <f>SUMIFS('Capex forecast'!K$9:K$223,'Capex forecast'!$T$9:$T$223,'Allocation of site-spec costs'!$B185,'Capex forecast'!$S$9:$S$223,'Allocation of site-spec costs'!$D185,'Capex forecast'!$Q$9:$Q$223,"Customer Connection")</f>
        <v>0</v>
      </c>
      <c r="M185" s="32">
        <f>SUMIFS('Capex forecast'!L$9:L$223,'Capex forecast'!$T$9:$T$223,'Allocation of site-spec costs'!$B185,'Capex forecast'!$S$9:$S$223,'Allocation of site-spec costs'!$D185,'Capex forecast'!$Q$9:$Q$223,"Customer Connection")</f>
        <v>0</v>
      </c>
      <c r="N185" s="32">
        <f>SUMIFS('Capex forecast'!M$9:M$223,'Capex forecast'!$T$9:$T$223,'Allocation of site-spec costs'!$B185,'Capex forecast'!$S$9:$S$223,'Allocation of site-spec costs'!$D185,'Capex forecast'!$Q$9:$Q$223,"Customer Connection")</f>
        <v>0</v>
      </c>
      <c r="O185" s="32">
        <f>SUMIFS('Capex forecast'!N$9:N$223,'Capex forecast'!$T$9:$T$223,'Allocation of site-spec costs'!$B185,'Capex forecast'!$S$9:$S$223,'Allocation of site-spec costs'!$D185,'Capex forecast'!$Q$9:$Q$223,"Customer Connection")</f>
        <v>0</v>
      </c>
      <c r="Q185" s="45" t="s">
        <v>92</v>
      </c>
      <c r="R185" s="6" t="str">
        <f>INDEX('Demand forecast'!$M$9:$M$5832,MATCH($Q185,'Demand forecast'!$B$9:$B$5832,0))</f>
        <v>No</v>
      </c>
      <c r="S185" s="6" t="str">
        <f>IF(COUNTIF($Q$93:Q185,$B185) = 1, "LV", IF(COUNTIF($Q$93:Q185,$B185) = 2, "HV", "ST"))</f>
        <v>LV</v>
      </c>
      <c r="T185" s="6" t="str">
        <f>INDEX('Demand forecast and growth rate'!$E$7:$E$273,MATCH($Q185,'Demand forecast and growth rate'!$B$7:$B$273,0))</f>
        <v>Small growth</v>
      </c>
      <c r="U185" s="32">
        <f>SUMIFS('Capex forecast'!E$9:E$223,'Capex forecast'!$T$9:$T$223,$Q185,'Capex forecast'!$S$9:$S$223,$S185,'Capex forecast'!$Q$9:$Q$223,"Augex")</f>
        <v>0</v>
      </c>
      <c r="V185" s="32">
        <f>SUMIFS('Capex forecast'!F$9:F$223,'Capex forecast'!$T$9:$T$223,$Q185,'Capex forecast'!$S$9:$S$223,$S185,'Capex forecast'!$Q$9:$Q$223,"Augex")</f>
        <v>0</v>
      </c>
      <c r="W185" s="32">
        <f>SUMIFS('Capex forecast'!G$9:G$223,'Capex forecast'!$T$9:$T$223,$Q185,'Capex forecast'!$S$9:$S$223,$S185,'Capex forecast'!$Q$9:$Q$223,"Augex")</f>
        <v>0</v>
      </c>
      <c r="X185" s="32">
        <f>SUMIFS('Capex forecast'!H$9:H$223,'Capex forecast'!$T$9:$T$223,$Q185,'Capex forecast'!$S$9:$S$223,$S185,'Capex forecast'!$Q$9:$Q$223,"Augex")</f>
        <v>0</v>
      </c>
      <c r="Y185" s="32">
        <f>SUMIFS('Capex forecast'!I$9:I$223,'Capex forecast'!$T$9:$T$223,$Q185,'Capex forecast'!$S$9:$S$223,$S185,'Capex forecast'!$Q$9:$Q$223,"Augex")</f>
        <v>0</v>
      </c>
      <c r="Z185" s="32">
        <f>SUMIFS('Capex forecast'!J$9:J$223,'Capex forecast'!$T$9:$T$223,$Q185,'Capex forecast'!$S$9:$S$223,$S185,'Capex forecast'!$Q$9:$Q$223,"Augex")</f>
        <v>0</v>
      </c>
      <c r="AA185" s="32">
        <f>SUMIFS('Capex forecast'!K$9:K$223,'Capex forecast'!$T$9:$T$223,$Q185,'Capex forecast'!$S$9:$S$223,$S185,'Capex forecast'!$Q$9:$Q$223,"Augex")</f>
        <v>0</v>
      </c>
      <c r="AB185" s="32">
        <f>SUMIFS('Capex forecast'!L$9:L$223,'Capex forecast'!$T$9:$T$223,$Q185,'Capex forecast'!$S$9:$S$223,$S185,'Capex forecast'!$Q$9:$Q$223,"Augex")</f>
        <v>0</v>
      </c>
      <c r="AC185" s="32">
        <f>SUMIFS('Capex forecast'!M$9:M$223,'Capex forecast'!$T$9:$T$223,$Q185,'Capex forecast'!$S$9:$S$223,$S185,'Capex forecast'!$Q$9:$Q$223,"Augex")</f>
        <v>0</v>
      </c>
      <c r="AD185" s="32">
        <f>SUMIFS('Capex forecast'!N$9:N$223,'Capex forecast'!$T$9:$T$223,$Q185,'Capex forecast'!$S$9:$S$223,$S185,'Capex forecast'!$Q$9:$Q$223,"Augex")</f>
        <v>0</v>
      </c>
      <c r="AF185" s="45" t="s">
        <v>92</v>
      </c>
      <c r="AG185" s="6" t="str">
        <f>INDEX('Demand forecast'!$M$9:$M$5832,MATCH($Q185,'Demand forecast'!$B$9:$B$5832,0))</f>
        <v>No</v>
      </c>
      <c r="AH185" s="6" t="str">
        <f>IF(COUNTIF($AF$93:AF185,$B185) = 1, "LV", IF(COUNTIF($AF$93:AF185,$B185) = 2, "HV", "ST"))</f>
        <v>LV</v>
      </c>
      <c r="AI185" s="6" t="str">
        <f>INDEX('Demand forecast and growth rate'!$E$7:$E$273,MATCH($Q185,'Demand forecast and growth rate'!$B$7:$B$273,0))</f>
        <v>Small growth</v>
      </c>
      <c r="AJ185" s="47">
        <f>SUMIFS('Capex forecast'!E$9:E$223,'Capex forecast'!$T$9:$T$223,$AF185,'Capex forecast'!$S$9:$S$223,$AH185,'Capex forecast'!$Q$9:$Q$223,"Repex")</f>
        <v>0</v>
      </c>
      <c r="AK185" s="47">
        <f>SUMIFS('Capex forecast'!F$9:F$223,'Capex forecast'!$T$9:$T$223,$AF185,'Capex forecast'!$S$9:$S$223,$AH185,'Capex forecast'!$Q$9:$Q$223,"Repex")</f>
        <v>0</v>
      </c>
      <c r="AL185" s="47">
        <f>SUMIFS('Capex forecast'!G$9:G$223,'Capex forecast'!$T$9:$T$223,$AF185,'Capex forecast'!$S$9:$S$223,$AH185,'Capex forecast'!$Q$9:$Q$223,"Repex")</f>
        <v>0</v>
      </c>
      <c r="AM185" s="47">
        <f>SUMIFS('Capex forecast'!H$9:H$223,'Capex forecast'!$T$9:$T$223,$AF185,'Capex forecast'!$S$9:$S$223,$AH185,'Capex forecast'!$Q$9:$Q$223,"Repex")</f>
        <v>0</v>
      </c>
      <c r="AN185" s="47">
        <f>SUMIFS('Capex forecast'!I$9:I$223,'Capex forecast'!$T$9:$T$223,$AF185,'Capex forecast'!$S$9:$S$223,$AH185,'Capex forecast'!$Q$9:$Q$223,"Repex")</f>
        <v>0</v>
      </c>
      <c r="AO185" s="47">
        <f>SUMIFS('Capex forecast'!J$9:J$223,'Capex forecast'!$T$9:$T$223,$AF185,'Capex forecast'!$S$9:$S$223,$AH185,'Capex forecast'!$Q$9:$Q$223,"Repex")</f>
        <v>0</v>
      </c>
      <c r="AP185" s="47">
        <f>SUMIFS('Capex forecast'!K$9:K$223,'Capex forecast'!$T$9:$T$223,$AF185,'Capex forecast'!$S$9:$S$223,$AH185,'Capex forecast'!$Q$9:$Q$223,"Repex")</f>
        <v>0</v>
      </c>
      <c r="AQ185" s="47">
        <f>SUMIFS('Capex forecast'!L$9:L$223,'Capex forecast'!$T$9:$T$223,$AF185,'Capex forecast'!$S$9:$S$223,$AH185,'Capex forecast'!$Q$9:$Q$223,"Repex")</f>
        <v>0</v>
      </c>
      <c r="AR185" s="47">
        <f>SUMIFS('Capex forecast'!M$9:M$223,'Capex forecast'!$T$9:$T$223,$AF185,'Capex forecast'!$S$9:$S$223,$AH185,'Capex forecast'!$Q$9:$Q$223,"Repex")</f>
        <v>0</v>
      </c>
      <c r="AS185" s="47">
        <f>SUMIFS('Capex forecast'!N$9:N$223,'Capex forecast'!$T$9:$T$223,$AF185,'Capex forecast'!$S$9:$S$223,$AH185,'Capex forecast'!$Q$9:$Q$223,"Repex")</f>
        <v>0</v>
      </c>
    </row>
    <row r="186" spans="2:45" ht="15">
      <c r="B186" s="45" t="s">
        <v>98</v>
      </c>
      <c r="C186" s="6" t="str">
        <f>INDEX('Demand forecast'!$M$9:$M$5832,MATCH($B186,'Demand forecast'!$B$9:$B$5832,0))</f>
        <v>No</v>
      </c>
      <c r="D186" s="6" t="str">
        <f>IF(COUNTIF($B$93:B186,$B186) = 1, "LV", IF(COUNTIF($B$93:B186,$B186) = 2, "HV", "ST"))</f>
        <v>LV</v>
      </c>
      <c r="E186" s="6" t="str">
        <f>INDEX('Demand forecast and growth rate'!$E$7:$E$273,MATCH($B186,'Demand forecast and growth rate'!$B$7:$B$273,0))</f>
        <v>Small growth</v>
      </c>
      <c r="F186" s="32">
        <f>SUMIFS('Capex forecast'!E$9:E$223,'Capex forecast'!$T$9:$T$223,'Allocation of site-spec costs'!$B186,'Capex forecast'!$S$9:$S$223,'Allocation of site-spec costs'!$D186,'Capex forecast'!$Q$9:$Q$223,"Customer Connection")</f>
        <v>0</v>
      </c>
      <c r="G186" s="32">
        <f>SUMIFS('Capex forecast'!F$9:F$223,'Capex forecast'!$T$9:$T$223,'Allocation of site-spec costs'!$B186,'Capex forecast'!$S$9:$S$223,'Allocation of site-spec costs'!$D186,'Capex forecast'!$Q$9:$Q$223,"Customer Connection")</f>
        <v>0</v>
      </c>
      <c r="H186" s="32">
        <f>SUMIFS('Capex forecast'!G$9:G$223,'Capex forecast'!$T$9:$T$223,'Allocation of site-spec costs'!$B186,'Capex forecast'!$S$9:$S$223,'Allocation of site-spec costs'!$D186,'Capex forecast'!$Q$9:$Q$223,"Customer Connection")</f>
        <v>0</v>
      </c>
      <c r="I186" s="32">
        <f>SUMIFS('Capex forecast'!H$9:H$223,'Capex forecast'!$T$9:$T$223,'Allocation of site-spec costs'!$B186,'Capex forecast'!$S$9:$S$223,'Allocation of site-spec costs'!$D186,'Capex forecast'!$Q$9:$Q$223,"Customer Connection")</f>
        <v>0</v>
      </c>
      <c r="J186" s="32">
        <f>SUMIFS('Capex forecast'!I$9:I$223,'Capex forecast'!$T$9:$T$223,'Allocation of site-spec costs'!$B186,'Capex forecast'!$S$9:$S$223,'Allocation of site-spec costs'!$D186,'Capex forecast'!$Q$9:$Q$223,"Customer Connection")</f>
        <v>0</v>
      </c>
      <c r="K186" s="32">
        <f>SUMIFS('Capex forecast'!J$9:J$223,'Capex forecast'!$T$9:$T$223,'Allocation of site-spec costs'!$B186,'Capex forecast'!$S$9:$S$223,'Allocation of site-spec costs'!$D186,'Capex forecast'!$Q$9:$Q$223,"Customer Connection")</f>
        <v>0</v>
      </c>
      <c r="L186" s="32">
        <f>SUMIFS('Capex forecast'!K$9:K$223,'Capex forecast'!$T$9:$T$223,'Allocation of site-spec costs'!$B186,'Capex forecast'!$S$9:$S$223,'Allocation of site-spec costs'!$D186,'Capex forecast'!$Q$9:$Q$223,"Customer Connection")</f>
        <v>0</v>
      </c>
      <c r="M186" s="32">
        <f>SUMIFS('Capex forecast'!L$9:L$223,'Capex forecast'!$T$9:$T$223,'Allocation of site-spec costs'!$B186,'Capex forecast'!$S$9:$S$223,'Allocation of site-spec costs'!$D186,'Capex forecast'!$Q$9:$Q$223,"Customer Connection")</f>
        <v>0</v>
      </c>
      <c r="N186" s="32">
        <f>SUMIFS('Capex forecast'!M$9:M$223,'Capex forecast'!$T$9:$T$223,'Allocation of site-spec costs'!$B186,'Capex forecast'!$S$9:$S$223,'Allocation of site-spec costs'!$D186,'Capex forecast'!$Q$9:$Q$223,"Customer Connection")</f>
        <v>0</v>
      </c>
      <c r="O186" s="32">
        <f>SUMIFS('Capex forecast'!N$9:N$223,'Capex forecast'!$T$9:$T$223,'Allocation of site-spec costs'!$B186,'Capex forecast'!$S$9:$S$223,'Allocation of site-spec costs'!$D186,'Capex forecast'!$Q$9:$Q$223,"Customer Connection")</f>
        <v>0</v>
      </c>
      <c r="Q186" s="45" t="s">
        <v>98</v>
      </c>
      <c r="R186" s="6" t="str">
        <f>INDEX('Demand forecast'!$M$9:$M$5832,MATCH($Q186,'Demand forecast'!$B$9:$B$5832,0))</f>
        <v>No</v>
      </c>
      <c r="S186" s="6" t="str">
        <f>IF(COUNTIF($Q$93:Q186,$B186) = 1, "LV", IF(COUNTIF($Q$93:Q186,$B186) = 2, "HV", "ST"))</f>
        <v>LV</v>
      </c>
      <c r="T186" s="6" t="str">
        <f>INDEX('Demand forecast and growth rate'!$E$7:$E$273,MATCH($Q186,'Demand forecast and growth rate'!$B$7:$B$273,0))</f>
        <v>Small growth</v>
      </c>
      <c r="U186" s="32">
        <f>SUMIFS('Capex forecast'!E$9:E$223,'Capex forecast'!$T$9:$T$223,$Q186,'Capex forecast'!$S$9:$S$223,$S186,'Capex forecast'!$Q$9:$Q$223,"Augex")</f>
        <v>0</v>
      </c>
      <c r="V186" s="32">
        <f>SUMIFS('Capex forecast'!F$9:F$223,'Capex forecast'!$T$9:$T$223,$Q186,'Capex forecast'!$S$9:$S$223,$S186,'Capex forecast'!$Q$9:$Q$223,"Augex")</f>
        <v>0</v>
      </c>
      <c r="W186" s="32">
        <f>SUMIFS('Capex forecast'!G$9:G$223,'Capex forecast'!$T$9:$T$223,$Q186,'Capex forecast'!$S$9:$S$223,$S186,'Capex forecast'!$Q$9:$Q$223,"Augex")</f>
        <v>0</v>
      </c>
      <c r="X186" s="32">
        <f>SUMIFS('Capex forecast'!H$9:H$223,'Capex forecast'!$T$9:$T$223,$Q186,'Capex forecast'!$S$9:$S$223,$S186,'Capex forecast'!$Q$9:$Q$223,"Augex")</f>
        <v>0</v>
      </c>
      <c r="Y186" s="32">
        <f>SUMIFS('Capex forecast'!I$9:I$223,'Capex forecast'!$T$9:$T$223,$Q186,'Capex forecast'!$S$9:$S$223,$S186,'Capex forecast'!$Q$9:$Q$223,"Augex")</f>
        <v>0</v>
      </c>
      <c r="Z186" s="32">
        <f>SUMIFS('Capex forecast'!J$9:J$223,'Capex forecast'!$T$9:$T$223,$Q186,'Capex forecast'!$S$9:$S$223,$S186,'Capex forecast'!$Q$9:$Q$223,"Augex")</f>
        <v>0</v>
      </c>
      <c r="AA186" s="32">
        <f>SUMIFS('Capex forecast'!K$9:K$223,'Capex forecast'!$T$9:$T$223,$Q186,'Capex forecast'!$S$9:$S$223,$S186,'Capex forecast'!$Q$9:$Q$223,"Augex")</f>
        <v>0</v>
      </c>
      <c r="AB186" s="32">
        <f>SUMIFS('Capex forecast'!L$9:L$223,'Capex forecast'!$T$9:$T$223,$Q186,'Capex forecast'!$S$9:$S$223,$S186,'Capex forecast'!$Q$9:$Q$223,"Augex")</f>
        <v>0</v>
      </c>
      <c r="AC186" s="32">
        <f>SUMIFS('Capex forecast'!M$9:M$223,'Capex forecast'!$T$9:$T$223,$Q186,'Capex forecast'!$S$9:$S$223,$S186,'Capex forecast'!$Q$9:$Q$223,"Augex")</f>
        <v>0</v>
      </c>
      <c r="AD186" s="32">
        <f>SUMIFS('Capex forecast'!N$9:N$223,'Capex forecast'!$T$9:$T$223,$Q186,'Capex forecast'!$S$9:$S$223,$S186,'Capex forecast'!$Q$9:$Q$223,"Augex")</f>
        <v>0</v>
      </c>
      <c r="AF186" s="45" t="s">
        <v>98</v>
      </c>
      <c r="AG186" s="6" t="str">
        <f>INDEX('Demand forecast'!$M$9:$M$5832,MATCH($Q186,'Demand forecast'!$B$9:$B$5832,0))</f>
        <v>No</v>
      </c>
      <c r="AH186" s="6" t="str">
        <f>IF(COUNTIF($AF$93:AF186,$B186) = 1, "LV", IF(COUNTIF($AF$93:AF186,$B186) = 2, "HV", "ST"))</f>
        <v>LV</v>
      </c>
      <c r="AI186" s="6" t="str">
        <f>INDEX('Demand forecast and growth rate'!$E$7:$E$273,MATCH($Q186,'Demand forecast and growth rate'!$B$7:$B$273,0))</f>
        <v>Small growth</v>
      </c>
      <c r="AJ186" s="47">
        <f>SUMIFS('Capex forecast'!E$9:E$223,'Capex forecast'!$T$9:$T$223,$AF186,'Capex forecast'!$S$9:$S$223,$AH186,'Capex forecast'!$Q$9:$Q$223,"Repex")</f>
        <v>0</v>
      </c>
      <c r="AK186" s="47">
        <f>SUMIFS('Capex forecast'!F$9:F$223,'Capex forecast'!$T$9:$T$223,$AF186,'Capex forecast'!$S$9:$S$223,$AH186,'Capex forecast'!$Q$9:$Q$223,"Repex")</f>
        <v>0</v>
      </c>
      <c r="AL186" s="47">
        <f>SUMIFS('Capex forecast'!G$9:G$223,'Capex forecast'!$T$9:$T$223,$AF186,'Capex forecast'!$S$9:$S$223,$AH186,'Capex forecast'!$Q$9:$Q$223,"Repex")</f>
        <v>0</v>
      </c>
      <c r="AM186" s="47">
        <f>SUMIFS('Capex forecast'!H$9:H$223,'Capex forecast'!$T$9:$T$223,$AF186,'Capex forecast'!$S$9:$S$223,$AH186,'Capex forecast'!$Q$9:$Q$223,"Repex")</f>
        <v>0</v>
      </c>
      <c r="AN186" s="47">
        <f>SUMIFS('Capex forecast'!I$9:I$223,'Capex forecast'!$T$9:$T$223,$AF186,'Capex forecast'!$S$9:$S$223,$AH186,'Capex forecast'!$Q$9:$Q$223,"Repex")</f>
        <v>0</v>
      </c>
      <c r="AO186" s="47">
        <f>SUMIFS('Capex forecast'!J$9:J$223,'Capex forecast'!$T$9:$T$223,$AF186,'Capex forecast'!$S$9:$S$223,$AH186,'Capex forecast'!$Q$9:$Q$223,"Repex")</f>
        <v>0</v>
      </c>
      <c r="AP186" s="47">
        <f>SUMIFS('Capex forecast'!K$9:K$223,'Capex forecast'!$T$9:$T$223,$AF186,'Capex forecast'!$S$9:$S$223,$AH186,'Capex forecast'!$Q$9:$Q$223,"Repex")</f>
        <v>0</v>
      </c>
      <c r="AQ186" s="47">
        <f>SUMIFS('Capex forecast'!L$9:L$223,'Capex forecast'!$T$9:$T$223,$AF186,'Capex forecast'!$S$9:$S$223,$AH186,'Capex forecast'!$Q$9:$Q$223,"Repex")</f>
        <v>0</v>
      </c>
      <c r="AR186" s="47">
        <f>SUMIFS('Capex forecast'!M$9:M$223,'Capex forecast'!$T$9:$T$223,$AF186,'Capex forecast'!$S$9:$S$223,$AH186,'Capex forecast'!$Q$9:$Q$223,"Repex")</f>
        <v>0</v>
      </c>
      <c r="AS186" s="47">
        <f>SUMIFS('Capex forecast'!N$9:N$223,'Capex forecast'!$T$9:$T$223,$AF186,'Capex forecast'!$S$9:$S$223,$AH186,'Capex forecast'!$Q$9:$Q$223,"Repex")</f>
        <v>0</v>
      </c>
    </row>
    <row r="187" spans="2:45" ht="15">
      <c r="B187" s="45" t="s">
        <v>17</v>
      </c>
      <c r="C187" s="6" t="str">
        <f>INDEX('Demand forecast'!$M$9:$M$5832,MATCH($B187,'Demand forecast'!$B$9:$B$5832,0))</f>
        <v>No</v>
      </c>
      <c r="D187" s="6" t="str">
        <f>IF(COUNTIF($B$93:B187,$B187) = 1, "LV", IF(COUNTIF($B$93:B187,$B187) = 2, "HV", "ST"))</f>
        <v>LV</v>
      </c>
      <c r="E187" s="6" t="str">
        <f>INDEX('Demand forecast and growth rate'!$E$7:$E$273,MATCH($B187,'Demand forecast and growth rate'!$B$7:$B$273,0))</f>
        <v>Small growth</v>
      </c>
      <c r="F187" s="32">
        <f>SUMIFS('Capex forecast'!E$9:E$223,'Capex forecast'!$T$9:$T$223,'Allocation of site-spec costs'!$B187,'Capex forecast'!$S$9:$S$223,'Allocation of site-spec costs'!$D187,'Capex forecast'!$Q$9:$Q$223,"Customer Connection")</f>
        <v>0</v>
      </c>
      <c r="G187" s="32">
        <f>SUMIFS('Capex forecast'!F$9:F$223,'Capex forecast'!$T$9:$T$223,'Allocation of site-spec costs'!$B187,'Capex forecast'!$S$9:$S$223,'Allocation of site-spec costs'!$D187,'Capex forecast'!$Q$9:$Q$223,"Customer Connection")</f>
        <v>0</v>
      </c>
      <c r="H187" s="32">
        <f>SUMIFS('Capex forecast'!G$9:G$223,'Capex forecast'!$T$9:$T$223,'Allocation of site-spec costs'!$B187,'Capex forecast'!$S$9:$S$223,'Allocation of site-spec costs'!$D187,'Capex forecast'!$Q$9:$Q$223,"Customer Connection")</f>
        <v>0</v>
      </c>
      <c r="I187" s="32">
        <f>SUMIFS('Capex forecast'!H$9:H$223,'Capex forecast'!$T$9:$T$223,'Allocation of site-spec costs'!$B187,'Capex forecast'!$S$9:$S$223,'Allocation of site-spec costs'!$D187,'Capex forecast'!$Q$9:$Q$223,"Customer Connection")</f>
        <v>0</v>
      </c>
      <c r="J187" s="32">
        <f>SUMIFS('Capex forecast'!I$9:I$223,'Capex forecast'!$T$9:$T$223,'Allocation of site-spec costs'!$B187,'Capex forecast'!$S$9:$S$223,'Allocation of site-spec costs'!$D187,'Capex forecast'!$Q$9:$Q$223,"Customer Connection")</f>
        <v>0</v>
      </c>
      <c r="K187" s="32">
        <f>SUMIFS('Capex forecast'!J$9:J$223,'Capex forecast'!$T$9:$T$223,'Allocation of site-spec costs'!$B187,'Capex forecast'!$S$9:$S$223,'Allocation of site-spec costs'!$D187,'Capex forecast'!$Q$9:$Q$223,"Customer Connection")</f>
        <v>0</v>
      </c>
      <c r="L187" s="32">
        <f>SUMIFS('Capex forecast'!K$9:K$223,'Capex forecast'!$T$9:$T$223,'Allocation of site-spec costs'!$B187,'Capex forecast'!$S$9:$S$223,'Allocation of site-spec costs'!$D187,'Capex forecast'!$Q$9:$Q$223,"Customer Connection")</f>
        <v>0</v>
      </c>
      <c r="M187" s="32">
        <f>SUMIFS('Capex forecast'!L$9:L$223,'Capex forecast'!$T$9:$T$223,'Allocation of site-spec costs'!$B187,'Capex forecast'!$S$9:$S$223,'Allocation of site-spec costs'!$D187,'Capex forecast'!$Q$9:$Q$223,"Customer Connection")</f>
        <v>0</v>
      </c>
      <c r="N187" s="32">
        <f>SUMIFS('Capex forecast'!M$9:M$223,'Capex forecast'!$T$9:$T$223,'Allocation of site-spec costs'!$B187,'Capex forecast'!$S$9:$S$223,'Allocation of site-spec costs'!$D187,'Capex forecast'!$Q$9:$Q$223,"Customer Connection")</f>
        <v>0</v>
      </c>
      <c r="O187" s="32">
        <f>SUMIFS('Capex forecast'!N$9:N$223,'Capex forecast'!$T$9:$T$223,'Allocation of site-spec costs'!$B187,'Capex forecast'!$S$9:$S$223,'Allocation of site-spec costs'!$D187,'Capex forecast'!$Q$9:$Q$223,"Customer Connection")</f>
        <v>0</v>
      </c>
      <c r="Q187" s="45" t="s">
        <v>17</v>
      </c>
      <c r="R187" s="6" t="str">
        <f>INDEX('Demand forecast'!$M$9:$M$5832,MATCH($Q187,'Demand forecast'!$B$9:$B$5832,0))</f>
        <v>No</v>
      </c>
      <c r="S187" s="6" t="str">
        <f>IF(COUNTIF($Q$93:Q187,$B187) = 1, "LV", IF(COUNTIF($Q$93:Q187,$B187) = 2, "HV", "ST"))</f>
        <v>LV</v>
      </c>
      <c r="T187" s="6" t="str">
        <f>INDEX('Demand forecast and growth rate'!$E$7:$E$273,MATCH($Q187,'Demand forecast and growth rate'!$B$7:$B$273,0))</f>
        <v>Small growth</v>
      </c>
      <c r="U187" s="32">
        <f>SUMIFS('Capex forecast'!E$9:E$223,'Capex forecast'!$T$9:$T$223,$Q187,'Capex forecast'!$S$9:$S$223,$S187,'Capex forecast'!$Q$9:$Q$223,"Augex")</f>
        <v>0</v>
      </c>
      <c r="V187" s="32">
        <f>SUMIFS('Capex forecast'!F$9:F$223,'Capex forecast'!$T$9:$T$223,$Q187,'Capex forecast'!$S$9:$S$223,$S187,'Capex forecast'!$Q$9:$Q$223,"Augex")</f>
        <v>0</v>
      </c>
      <c r="W187" s="32">
        <f>SUMIFS('Capex forecast'!G$9:G$223,'Capex forecast'!$T$9:$T$223,$Q187,'Capex forecast'!$S$9:$S$223,$S187,'Capex forecast'!$Q$9:$Q$223,"Augex")</f>
        <v>0</v>
      </c>
      <c r="X187" s="32">
        <f>SUMIFS('Capex forecast'!H$9:H$223,'Capex forecast'!$T$9:$T$223,$Q187,'Capex forecast'!$S$9:$S$223,$S187,'Capex forecast'!$Q$9:$Q$223,"Augex")</f>
        <v>0</v>
      </c>
      <c r="Y187" s="32">
        <f>SUMIFS('Capex forecast'!I$9:I$223,'Capex forecast'!$T$9:$T$223,$Q187,'Capex forecast'!$S$9:$S$223,$S187,'Capex forecast'!$Q$9:$Q$223,"Augex")</f>
        <v>0</v>
      </c>
      <c r="Z187" s="32">
        <f>SUMIFS('Capex forecast'!J$9:J$223,'Capex forecast'!$T$9:$T$223,$Q187,'Capex forecast'!$S$9:$S$223,$S187,'Capex forecast'!$Q$9:$Q$223,"Augex")</f>
        <v>0</v>
      </c>
      <c r="AA187" s="32">
        <f>SUMIFS('Capex forecast'!K$9:K$223,'Capex forecast'!$T$9:$T$223,$Q187,'Capex forecast'!$S$9:$S$223,$S187,'Capex forecast'!$Q$9:$Q$223,"Augex")</f>
        <v>0</v>
      </c>
      <c r="AB187" s="32">
        <f>SUMIFS('Capex forecast'!L$9:L$223,'Capex forecast'!$T$9:$T$223,$Q187,'Capex forecast'!$S$9:$S$223,$S187,'Capex forecast'!$Q$9:$Q$223,"Augex")</f>
        <v>0</v>
      </c>
      <c r="AC187" s="32">
        <f>SUMIFS('Capex forecast'!M$9:M$223,'Capex forecast'!$T$9:$T$223,$Q187,'Capex forecast'!$S$9:$S$223,$S187,'Capex forecast'!$Q$9:$Q$223,"Augex")</f>
        <v>0</v>
      </c>
      <c r="AD187" s="32">
        <f>SUMIFS('Capex forecast'!N$9:N$223,'Capex forecast'!$T$9:$T$223,$Q187,'Capex forecast'!$S$9:$S$223,$S187,'Capex forecast'!$Q$9:$Q$223,"Augex")</f>
        <v>0</v>
      </c>
      <c r="AF187" s="45" t="s">
        <v>17</v>
      </c>
      <c r="AG187" s="6" t="str">
        <f>INDEX('Demand forecast'!$M$9:$M$5832,MATCH($Q187,'Demand forecast'!$B$9:$B$5832,0))</f>
        <v>No</v>
      </c>
      <c r="AH187" s="6" t="str">
        <f>IF(COUNTIF($AF$93:AF187,$B187) = 1, "LV", IF(COUNTIF($AF$93:AF187,$B187) = 2, "HV", "ST"))</f>
        <v>LV</v>
      </c>
      <c r="AI187" s="6" t="str">
        <f>INDEX('Demand forecast and growth rate'!$E$7:$E$273,MATCH($Q187,'Demand forecast and growth rate'!$B$7:$B$273,0))</f>
        <v>Small growth</v>
      </c>
      <c r="AJ187" s="47">
        <f>SUMIFS('Capex forecast'!E$9:E$223,'Capex forecast'!$T$9:$T$223,$AF187,'Capex forecast'!$S$9:$S$223,$AH187,'Capex forecast'!$Q$9:$Q$223,"Repex")</f>
        <v>0</v>
      </c>
      <c r="AK187" s="47">
        <f>SUMIFS('Capex forecast'!F$9:F$223,'Capex forecast'!$T$9:$T$223,$AF187,'Capex forecast'!$S$9:$S$223,$AH187,'Capex forecast'!$Q$9:$Q$223,"Repex")</f>
        <v>0</v>
      </c>
      <c r="AL187" s="47">
        <f>SUMIFS('Capex forecast'!G$9:G$223,'Capex forecast'!$T$9:$T$223,$AF187,'Capex forecast'!$S$9:$S$223,$AH187,'Capex forecast'!$Q$9:$Q$223,"Repex")</f>
        <v>0</v>
      </c>
      <c r="AM187" s="47">
        <f>SUMIFS('Capex forecast'!H$9:H$223,'Capex forecast'!$T$9:$T$223,$AF187,'Capex forecast'!$S$9:$S$223,$AH187,'Capex forecast'!$Q$9:$Q$223,"Repex")</f>
        <v>0</v>
      </c>
      <c r="AN187" s="47">
        <f>SUMIFS('Capex forecast'!I$9:I$223,'Capex forecast'!$T$9:$T$223,$AF187,'Capex forecast'!$S$9:$S$223,$AH187,'Capex forecast'!$Q$9:$Q$223,"Repex")</f>
        <v>0</v>
      </c>
      <c r="AO187" s="47">
        <f>SUMIFS('Capex forecast'!J$9:J$223,'Capex forecast'!$T$9:$T$223,$AF187,'Capex forecast'!$S$9:$S$223,$AH187,'Capex forecast'!$Q$9:$Q$223,"Repex")</f>
        <v>0</v>
      </c>
      <c r="AP187" s="47">
        <f>SUMIFS('Capex forecast'!K$9:K$223,'Capex forecast'!$T$9:$T$223,$AF187,'Capex forecast'!$S$9:$S$223,$AH187,'Capex forecast'!$Q$9:$Q$223,"Repex")</f>
        <v>0</v>
      </c>
      <c r="AQ187" s="47">
        <f>SUMIFS('Capex forecast'!L$9:L$223,'Capex forecast'!$T$9:$T$223,$AF187,'Capex forecast'!$S$9:$S$223,$AH187,'Capex forecast'!$Q$9:$Q$223,"Repex")</f>
        <v>0</v>
      </c>
      <c r="AR187" s="47">
        <f>SUMIFS('Capex forecast'!M$9:M$223,'Capex forecast'!$T$9:$T$223,$AF187,'Capex forecast'!$S$9:$S$223,$AH187,'Capex forecast'!$Q$9:$Q$223,"Repex")</f>
        <v>0</v>
      </c>
      <c r="AS187" s="47">
        <f>SUMIFS('Capex forecast'!N$9:N$223,'Capex forecast'!$T$9:$T$223,$AF187,'Capex forecast'!$S$9:$S$223,$AH187,'Capex forecast'!$Q$9:$Q$223,"Repex")</f>
        <v>0</v>
      </c>
    </row>
    <row r="188" spans="2:45" ht="15">
      <c r="B188" s="45" t="s">
        <v>77</v>
      </c>
      <c r="C188" s="6" t="str">
        <f>INDEX('Demand forecast'!$M$9:$M$5832,MATCH($B188,'Demand forecast'!$B$9:$B$5832,0))</f>
        <v>No</v>
      </c>
      <c r="D188" s="6" t="str">
        <f>IF(COUNTIF($B$93:B188,$B188) = 1, "LV", IF(COUNTIF($B$93:B188,$B188) = 2, "HV", "ST"))</f>
        <v>LV</v>
      </c>
      <c r="E188" s="6" t="str">
        <f>INDEX('Demand forecast and growth rate'!$E$7:$E$273,MATCH($B188,'Demand forecast and growth rate'!$B$7:$B$273,0))</f>
        <v>Small growth</v>
      </c>
      <c r="F188" s="32">
        <f>SUMIFS('Capex forecast'!E$9:E$223,'Capex forecast'!$T$9:$T$223,'Allocation of site-spec costs'!$B188,'Capex forecast'!$S$9:$S$223,'Allocation of site-spec costs'!$D188,'Capex forecast'!$Q$9:$Q$223,"Customer Connection")</f>
        <v>0</v>
      </c>
      <c r="G188" s="32">
        <f>SUMIFS('Capex forecast'!F$9:F$223,'Capex forecast'!$T$9:$T$223,'Allocation of site-spec costs'!$B188,'Capex forecast'!$S$9:$S$223,'Allocation of site-spec costs'!$D188,'Capex forecast'!$Q$9:$Q$223,"Customer Connection")</f>
        <v>0</v>
      </c>
      <c r="H188" s="32">
        <f>SUMIFS('Capex forecast'!G$9:G$223,'Capex forecast'!$T$9:$T$223,'Allocation of site-spec costs'!$B188,'Capex forecast'!$S$9:$S$223,'Allocation of site-spec costs'!$D188,'Capex forecast'!$Q$9:$Q$223,"Customer Connection")</f>
        <v>0</v>
      </c>
      <c r="I188" s="32">
        <f>SUMIFS('Capex forecast'!H$9:H$223,'Capex forecast'!$T$9:$T$223,'Allocation of site-spec costs'!$B188,'Capex forecast'!$S$9:$S$223,'Allocation of site-spec costs'!$D188,'Capex forecast'!$Q$9:$Q$223,"Customer Connection")</f>
        <v>0</v>
      </c>
      <c r="J188" s="32">
        <f>SUMIFS('Capex forecast'!I$9:I$223,'Capex forecast'!$T$9:$T$223,'Allocation of site-spec costs'!$B188,'Capex forecast'!$S$9:$S$223,'Allocation of site-spec costs'!$D188,'Capex forecast'!$Q$9:$Q$223,"Customer Connection")</f>
        <v>0</v>
      </c>
      <c r="K188" s="32">
        <f>SUMIFS('Capex forecast'!J$9:J$223,'Capex forecast'!$T$9:$T$223,'Allocation of site-spec costs'!$B188,'Capex forecast'!$S$9:$S$223,'Allocation of site-spec costs'!$D188,'Capex forecast'!$Q$9:$Q$223,"Customer Connection")</f>
        <v>0</v>
      </c>
      <c r="L188" s="32">
        <f>SUMIFS('Capex forecast'!K$9:K$223,'Capex forecast'!$T$9:$T$223,'Allocation of site-spec costs'!$B188,'Capex forecast'!$S$9:$S$223,'Allocation of site-spec costs'!$D188,'Capex forecast'!$Q$9:$Q$223,"Customer Connection")</f>
        <v>0</v>
      </c>
      <c r="M188" s="32">
        <f>SUMIFS('Capex forecast'!L$9:L$223,'Capex forecast'!$T$9:$T$223,'Allocation of site-spec costs'!$B188,'Capex forecast'!$S$9:$S$223,'Allocation of site-spec costs'!$D188,'Capex forecast'!$Q$9:$Q$223,"Customer Connection")</f>
        <v>0</v>
      </c>
      <c r="N188" s="32">
        <f>SUMIFS('Capex forecast'!M$9:M$223,'Capex forecast'!$T$9:$T$223,'Allocation of site-spec costs'!$B188,'Capex forecast'!$S$9:$S$223,'Allocation of site-spec costs'!$D188,'Capex forecast'!$Q$9:$Q$223,"Customer Connection")</f>
        <v>0</v>
      </c>
      <c r="O188" s="32">
        <f>SUMIFS('Capex forecast'!N$9:N$223,'Capex forecast'!$T$9:$T$223,'Allocation of site-spec costs'!$B188,'Capex forecast'!$S$9:$S$223,'Allocation of site-spec costs'!$D188,'Capex forecast'!$Q$9:$Q$223,"Customer Connection")</f>
        <v>0</v>
      </c>
      <c r="Q188" s="45" t="s">
        <v>77</v>
      </c>
      <c r="R188" s="6" t="str">
        <f>INDEX('Demand forecast'!$M$9:$M$5832,MATCH($Q188,'Demand forecast'!$B$9:$B$5832,0))</f>
        <v>No</v>
      </c>
      <c r="S188" s="6" t="str">
        <f>IF(COUNTIF($Q$93:Q188,$B188) = 1, "LV", IF(COUNTIF($Q$93:Q188,$B188) = 2, "HV", "ST"))</f>
        <v>LV</v>
      </c>
      <c r="T188" s="6" t="str">
        <f>INDEX('Demand forecast and growth rate'!$E$7:$E$273,MATCH($Q188,'Demand forecast and growth rate'!$B$7:$B$273,0))</f>
        <v>Small growth</v>
      </c>
      <c r="U188" s="32">
        <f>SUMIFS('Capex forecast'!E$9:E$223,'Capex forecast'!$T$9:$T$223,$Q188,'Capex forecast'!$S$9:$S$223,$S188,'Capex forecast'!$Q$9:$Q$223,"Augex")</f>
        <v>0</v>
      </c>
      <c r="V188" s="32">
        <f>SUMIFS('Capex forecast'!F$9:F$223,'Capex forecast'!$T$9:$T$223,$Q188,'Capex forecast'!$S$9:$S$223,$S188,'Capex forecast'!$Q$9:$Q$223,"Augex")</f>
        <v>0</v>
      </c>
      <c r="W188" s="32">
        <f>SUMIFS('Capex forecast'!G$9:G$223,'Capex forecast'!$T$9:$T$223,$Q188,'Capex forecast'!$S$9:$S$223,$S188,'Capex forecast'!$Q$9:$Q$223,"Augex")</f>
        <v>0</v>
      </c>
      <c r="X188" s="32">
        <f>SUMIFS('Capex forecast'!H$9:H$223,'Capex forecast'!$T$9:$T$223,$Q188,'Capex forecast'!$S$9:$S$223,$S188,'Capex forecast'!$Q$9:$Q$223,"Augex")</f>
        <v>0</v>
      </c>
      <c r="Y188" s="32">
        <f>SUMIFS('Capex forecast'!I$9:I$223,'Capex forecast'!$T$9:$T$223,$Q188,'Capex forecast'!$S$9:$S$223,$S188,'Capex forecast'!$Q$9:$Q$223,"Augex")</f>
        <v>0</v>
      </c>
      <c r="Z188" s="32">
        <f>SUMIFS('Capex forecast'!J$9:J$223,'Capex forecast'!$T$9:$T$223,$Q188,'Capex forecast'!$S$9:$S$223,$S188,'Capex forecast'!$Q$9:$Q$223,"Augex")</f>
        <v>0</v>
      </c>
      <c r="AA188" s="32">
        <f>SUMIFS('Capex forecast'!K$9:K$223,'Capex forecast'!$T$9:$T$223,$Q188,'Capex forecast'!$S$9:$S$223,$S188,'Capex forecast'!$Q$9:$Q$223,"Augex")</f>
        <v>0</v>
      </c>
      <c r="AB188" s="32">
        <f>SUMIFS('Capex forecast'!L$9:L$223,'Capex forecast'!$T$9:$T$223,$Q188,'Capex forecast'!$S$9:$S$223,$S188,'Capex forecast'!$Q$9:$Q$223,"Augex")</f>
        <v>0</v>
      </c>
      <c r="AC188" s="32">
        <f>SUMIFS('Capex forecast'!M$9:M$223,'Capex forecast'!$T$9:$T$223,$Q188,'Capex forecast'!$S$9:$S$223,$S188,'Capex forecast'!$Q$9:$Q$223,"Augex")</f>
        <v>0</v>
      </c>
      <c r="AD188" s="32">
        <f>SUMIFS('Capex forecast'!N$9:N$223,'Capex forecast'!$T$9:$T$223,$Q188,'Capex forecast'!$S$9:$S$223,$S188,'Capex forecast'!$Q$9:$Q$223,"Augex")</f>
        <v>0</v>
      </c>
      <c r="AF188" s="45" t="s">
        <v>77</v>
      </c>
      <c r="AG188" s="6" t="str">
        <f>INDEX('Demand forecast'!$M$9:$M$5832,MATCH($Q188,'Demand forecast'!$B$9:$B$5832,0))</f>
        <v>No</v>
      </c>
      <c r="AH188" s="6" t="str">
        <f>IF(COUNTIF($AF$93:AF188,$B188) = 1, "LV", IF(COUNTIF($AF$93:AF188,$B188) = 2, "HV", "ST"))</f>
        <v>LV</v>
      </c>
      <c r="AI188" s="6" t="str">
        <f>INDEX('Demand forecast and growth rate'!$E$7:$E$273,MATCH($Q188,'Demand forecast and growth rate'!$B$7:$B$273,0))</f>
        <v>Small growth</v>
      </c>
      <c r="AJ188" s="47">
        <f>SUMIFS('Capex forecast'!E$9:E$223,'Capex forecast'!$T$9:$T$223,$AF188,'Capex forecast'!$S$9:$S$223,$AH188,'Capex forecast'!$Q$9:$Q$223,"Repex")</f>
        <v>0</v>
      </c>
      <c r="AK188" s="47">
        <f>SUMIFS('Capex forecast'!F$9:F$223,'Capex forecast'!$T$9:$T$223,$AF188,'Capex forecast'!$S$9:$S$223,$AH188,'Capex forecast'!$Q$9:$Q$223,"Repex")</f>
        <v>0</v>
      </c>
      <c r="AL188" s="47">
        <f>SUMIFS('Capex forecast'!G$9:G$223,'Capex forecast'!$T$9:$T$223,$AF188,'Capex forecast'!$S$9:$S$223,$AH188,'Capex forecast'!$Q$9:$Q$223,"Repex")</f>
        <v>0</v>
      </c>
      <c r="AM188" s="47">
        <f>SUMIFS('Capex forecast'!H$9:H$223,'Capex forecast'!$T$9:$T$223,$AF188,'Capex forecast'!$S$9:$S$223,$AH188,'Capex forecast'!$Q$9:$Q$223,"Repex")</f>
        <v>0</v>
      </c>
      <c r="AN188" s="47">
        <f>SUMIFS('Capex forecast'!I$9:I$223,'Capex forecast'!$T$9:$T$223,$AF188,'Capex forecast'!$S$9:$S$223,$AH188,'Capex forecast'!$Q$9:$Q$223,"Repex")</f>
        <v>0</v>
      </c>
      <c r="AO188" s="47">
        <f>SUMIFS('Capex forecast'!J$9:J$223,'Capex forecast'!$T$9:$T$223,$AF188,'Capex forecast'!$S$9:$S$223,$AH188,'Capex forecast'!$Q$9:$Q$223,"Repex")</f>
        <v>0</v>
      </c>
      <c r="AP188" s="47">
        <f>SUMIFS('Capex forecast'!K$9:K$223,'Capex forecast'!$T$9:$T$223,$AF188,'Capex forecast'!$S$9:$S$223,$AH188,'Capex forecast'!$Q$9:$Q$223,"Repex")</f>
        <v>0</v>
      </c>
      <c r="AQ188" s="47">
        <f>SUMIFS('Capex forecast'!L$9:L$223,'Capex forecast'!$T$9:$T$223,$AF188,'Capex forecast'!$S$9:$S$223,$AH188,'Capex forecast'!$Q$9:$Q$223,"Repex")</f>
        <v>0</v>
      </c>
      <c r="AR188" s="47">
        <f>SUMIFS('Capex forecast'!M$9:M$223,'Capex forecast'!$T$9:$T$223,$AF188,'Capex forecast'!$S$9:$S$223,$AH188,'Capex forecast'!$Q$9:$Q$223,"Repex")</f>
        <v>0</v>
      </c>
      <c r="AS188" s="47">
        <f>SUMIFS('Capex forecast'!N$9:N$223,'Capex forecast'!$T$9:$T$223,$AF188,'Capex forecast'!$S$9:$S$223,$AH188,'Capex forecast'!$Q$9:$Q$223,"Repex")</f>
        <v>0</v>
      </c>
    </row>
    <row r="189" spans="2:45" ht="15">
      <c r="B189" s="45" t="s">
        <v>158</v>
      </c>
      <c r="C189" s="6" t="str">
        <f>INDEX('Demand forecast'!$M$9:$M$5832,MATCH($B189,'Demand forecast'!$B$9:$B$5832,0))</f>
        <v>No</v>
      </c>
      <c r="D189" s="6" t="str">
        <f>IF(COUNTIF($B$93:B189,$B189) = 1, "LV", IF(COUNTIF($B$93:B189,$B189) = 2, "HV", "ST"))</f>
        <v>LV</v>
      </c>
      <c r="E189" s="6" t="str">
        <f>INDEX('Demand forecast and growth rate'!$E$7:$E$273,MATCH($B189,'Demand forecast and growth rate'!$B$7:$B$273,0))</f>
        <v>Small growth</v>
      </c>
      <c r="F189" s="32">
        <f>SUMIFS('Capex forecast'!E$9:E$223,'Capex forecast'!$T$9:$T$223,'Allocation of site-spec costs'!$B189,'Capex forecast'!$S$9:$S$223,'Allocation of site-spec costs'!$D189,'Capex forecast'!$Q$9:$Q$223,"Customer Connection")</f>
        <v>0</v>
      </c>
      <c r="G189" s="32">
        <f>SUMIFS('Capex forecast'!F$9:F$223,'Capex forecast'!$T$9:$T$223,'Allocation of site-spec costs'!$B189,'Capex forecast'!$S$9:$S$223,'Allocation of site-spec costs'!$D189,'Capex forecast'!$Q$9:$Q$223,"Customer Connection")</f>
        <v>0</v>
      </c>
      <c r="H189" s="32">
        <f>SUMIFS('Capex forecast'!G$9:G$223,'Capex forecast'!$T$9:$T$223,'Allocation of site-spec costs'!$B189,'Capex forecast'!$S$9:$S$223,'Allocation of site-spec costs'!$D189,'Capex forecast'!$Q$9:$Q$223,"Customer Connection")</f>
        <v>0</v>
      </c>
      <c r="I189" s="32">
        <f>SUMIFS('Capex forecast'!H$9:H$223,'Capex forecast'!$T$9:$T$223,'Allocation of site-spec costs'!$B189,'Capex forecast'!$S$9:$S$223,'Allocation of site-spec costs'!$D189,'Capex forecast'!$Q$9:$Q$223,"Customer Connection")</f>
        <v>0</v>
      </c>
      <c r="J189" s="32">
        <f>SUMIFS('Capex forecast'!I$9:I$223,'Capex forecast'!$T$9:$T$223,'Allocation of site-spec costs'!$B189,'Capex forecast'!$S$9:$S$223,'Allocation of site-spec costs'!$D189,'Capex forecast'!$Q$9:$Q$223,"Customer Connection")</f>
        <v>0</v>
      </c>
      <c r="K189" s="32">
        <f>SUMIFS('Capex forecast'!J$9:J$223,'Capex forecast'!$T$9:$T$223,'Allocation of site-spec costs'!$B189,'Capex forecast'!$S$9:$S$223,'Allocation of site-spec costs'!$D189,'Capex forecast'!$Q$9:$Q$223,"Customer Connection")</f>
        <v>0</v>
      </c>
      <c r="L189" s="32">
        <f>SUMIFS('Capex forecast'!K$9:K$223,'Capex forecast'!$T$9:$T$223,'Allocation of site-spec costs'!$B189,'Capex forecast'!$S$9:$S$223,'Allocation of site-spec costs'!$D189,'Capex forecast'!$Q$9:$Q$223,"Customer Connection")</f>
        <v>0</v>
      </c>
      <c r="M189" s="32">
        <f>SUMIFS('Capex forecast'!L$9:L$223,'Capex forecast'!$T$9:$T$223,'Allocation of site-spec costs'!$B189,'Capex forecast'!$S$9:$S$223,'Allocation of site-spec costs'!$D189,'Capex forecast'!$Q$9:$Q$223,"Customer Connection")</f>
        <v>0</v>
      </c>
      <c r="N189" s="32">
        <f>SUMIFS('Capex forecast'!M$9:M$223,'Capex forecast'!$T$9:$T$223,'Allocation of site-spec costs'!$B189,'Capex forecast'!$S$9:$S$223,'Allocation of site-spec costs'!$D189,'Capex forecast'!$Q$9:$Q$223,"Customer Connection")</f>
        <v>0</v>
      </c>
      <c r="O189" s="32">
        <f>SUMIFS('Capex forecast'!N$9:N$223,'Capex forecast'!$T$9:$T$223,'Allocation of site-spec costs'!$B189,'Capex forecast'!$S$9:$S$223,'Allocation of site-spec costs'!$D189,'Capex forecast'!$Q$9:$Q$223,"Customer Connection")</f>
        <v>0</v>
      </c>
      <c r="Q189" s="45" t="s">
        <v>158</v>
      </c>
      <c r="R189" s="6" t="str">
        <f>INDEX('Demand forecast'!$M$9:$M$5832,MATCH($Q189,'Demand forecast'!$B$9:$B$5832,0))</f>
        <v>No</v>
      </c>
      <c r="S189" s="6" t="str">
        <f>IF(COUNTIF($Q$93:Q189,$B189) = 1, "LV", IF(COUNTIF($Q$93:Q189,$B189) = 2, "HV", "ST"))</f>
        <v>LV</v>
      </c>
      <c r="T189" s="6" t="str">
        <f>INDEX('Demand forecast and growth rate'!$E$7:$E$273,MATCH($Q189,'Demand forecast and growth rate'!$B$7:$B$273,0))</f>
        <v>Small growth</v>
      </c>
      <c r="U189" s="32">
        <f>SUMIFS('Capex forecast'!E$9:E$223,'Capex forecast'!$T$9:$T$223,$Q189,'Capex forecast'!$S$9:$S$223,$S189,'Capex forecast'!$Q$9:$Q$223,"Augex")</f>
        <v>0</v>
      </c>
      <c r="V189" s="32">
        <f>SUMIFS('Capex forecast'!F$9:F$223,'Capex forecast'!$T$9:$T$223,$Q189,'Capex forecast'!$S$9:$S$223,$S189,'Capex forecast'!$Q$9:$Q$223,"Augex")</f>
        <v>0</v>
      </c>
      <c r="W189" s="32">
        <f>SUMIFS('Capex forecast'!G$9:G$223,'Capex forecast'!$T$9:$T$223,$Q189,'Capex forecast'!$S$9:$S$223,$S189,'Capex forecast'!$Q$9:$Q$223,"Augex")</f>
        <v>0</v>
      </c>
      <c r="X189" s="32">
        <f>SUMIFS('Capex forecast'!H$9:H$223,'Capex forecast'!$T$9:$T$223,$Q189,'Capex forecast'!$S$9:$S$223,$S189,'Capex forecast'!$Q$9:$Q$223,"Augex")</f>
        <v>0</v>
      </c>
      <c r="Y189" s="32">
        <f>SUMIFS('Capex forecast'!I$9:I$223,'Capex forecast'!$T$9:$T$223,$Q189,'Capex forecast'!$S$9:$S$223,$S189,'Capex forecast'!$Q$9:$Q$223,"Augex")</f>
        <v>0</v>
      </c>
      <c r="Z189" s="32">
        <f>SUMIFS('Capex forecast'!J$9:J$223,'Capex forecast'!$T$9:$T$223,$Q189,'Capex forecast'!$S$9:$S$223,$S189,'Capex forecast'!$Q$9:$Q$223,"Augex")</f>
        <v>0</v>
      </c>
      <c r="AA189" s="32">
        <f>SUMIFS('Capex forecast'!K$9:K$223,'Capex forecast'!$T$9:$T$223,$Q189,'Capex forecast'!$S$9:$S$223,$S189,'Capex forecast'!$Q$9:$Q$223,"Augex")</f>
        <v>0</v>
      </c>
      <c r="AB189" s="32">
        <f>SUMIFS('Capex forecast'!L$9:L$223,'Capex forecast'!$T$9:$T$223,$Q189,'Capex forecast'!$S$9:$S$223,$S189,'Capex forecast'!$Q$9:$Q$223,"Augex")</f>
        <v>0</v>
      </c>
      <c r="AC189" s="32">
        <f>SUMIFS('Capex forecast'!M$9:M$223,'Capex forecast'!$T$9:$T$223,$Q189,'Capex forecast'!$S$9:$S$223,$S189,'Capex forecast'!$Q$9:$Q$223,"Augex")</f>
        <v>0</v>
      </c>
      <c r="AD189" s="32">
        <f>SUMIFS('Capex forecast'!N$9:N$223,'Capex forecast'!$T$9:$T$223,$Q189,'Capex forecast'!$S$9:$S$223,$S189,'Capex forecast'!$Q$9:$Q$223,"Augex")</f>
        <v>0</v>
      </c>
      <c r="AF189" s="45" t="s">
        <v>158</v>
      </c>
      <c r="AG189" s="6" t="str">
        <f>INDEX('Demand forecast'!$M$9:$M$5832,MATCH($Q189,'Demand forecast'!$B$9:$B$5832,0))</f>
        <v>No</v>
      </c>
      <c r="AH189" s="6" t="str">
        <f>IF(COUNTIF($AF$93:AF189,$B189) = 1, "LV", IF(COUNTIF($AF$93:AF189,$B189) = 2, "HV", "ST"))</f>
        <v>LV</v>
      </c>
      <c r="AI189" s="6" t="str">
        <f>INDEX('Demand forecast and growth rate'!$E$7:$E$273,MATCH($Q189,'Demand forecast and growth rate'!$B$7:$B$273,0))</f>
        <v>Small growth</v>
      </c>
      <c r="AJ189" s="47">
        <f>SUMIFS('Capex forecast'!E$9:E$223,'Capex forecast'!$T$9:$T$223,$AF189,'Capex forecast'!$S$9:$S$223,$AH189,'Capex forecast'!$Q$9:$Q$223,"Repex")</f>
        <v>0</v>
      </c>
      <c r="AK189" s="47">
        <f>SUMIFS('Capex forecast'!F$9:F$223,'Capex forecast'!$T$9:$T$223,$AF189,'Capex forecast'!$S$9:$S$223,$AH189,'Capex forecast'!$Q$9:$Q$223,"Repex")</f>
        <v>0</v>
      </c>
      <c r="AL189" s="47">
        <f>SUMIFS('Capex forecast'!G$9:G$223,'Capex forecast'!$T$9:$T$223,$AF189,'Capex forecast'!$S$9:$S$223,$AH189,'Capex forecast'!$Q$9:$Q$223,"Repex")</f>
        <v>0</v>
      </c>
      <c r="AM189" s="47">
        <f>SUMIFS('Capex forecast'!H$9:H$223,'Capex forecast'!$T$9:$T$223,$AF189,'Capex forecast'!$S$9:$S$223,$AH189,'Capex forecast'!$Q$9:$Q$223,"Repex")</f>
        <v>0</v>
      </c>
      <c r="AN189" s="47">
        <f>SUMIFS('Capex forecast'!I$9:I$223,'Capex forecast'!$T$9:$T$223,$AF189,'Capex forecast'!$S$9:$S$223,$AH189,'Capex forecast'!$Q$9:$Q$223,"Repex")</f>
        <v>0</v>
      </c>
      <c r="AO189" s="47">
        <f>SUMIFS('Capex forecast'!J$9:J$223,'Capex forecast'!$T$9:$T$223,$AF189,'Capex forecast'!$S$9:$S$223,$AH189,'Capex forecast'!$Q$9:$Q$223,"Repex")</f>
        <v>0</v>
      </c>
      <c r="AP189" s="47">
        <f>SUMIFS('Capex forecast'!K$9:K$223,'Capex forecast'!$T$9:$T$223,$AF189,'Capex forecast'!$S$9:$S$223,$AH189,'Capex forecast'!$Q$9:$Q$223,"Repex")</f>
        <v>0</v>
      </c>
      <c r="AQ189" s="47">
        <f>SUMIFS('Capex forecast'!L$9:L$223,'Capex forecast'!$T$9:$T$223,$AF189,'Capex forecast'!$S$9:$S$223,$AH189,'Capex forecast'!$Q$9:$Q$223,"Repex")</f>
        <v>0</v>
      </c>
      <c r="AR189" s="47">
        <f>SUMIFS('Capex forecast'!M$9:M$223,'Capex forecast'!$T$9:$T$223,$AF189,'Capex forecast'!$S$9:$S$223,$AH189,'Capex forecast'!$Q$9:$Q$223,"Repex")</f>
        <v>0</v>
      </c>
      <c r="AS189" s="47">
        <f>SUMIFS('Capex forecast'!N$9:N$223,'Capex forecast'!$T$9:$T$223,$AF189,'Capex forecast'!$S$9:$S$223,$AH189,'Capex forecast'!$Q$9:$Q$223,"Repex")</f>
        <v>0</v>
      </c>
    </row>
    <row r="190" spans="2:45" ht="15">
      <c r="B190" s="45" t="s">
        <v>62</v>
      </c>
      <c r="C190" s="6" t="str">
        <f>INDEX('Demand forecast'!$M$9:$M$5832,MATCH($B190,'Demand forecast'!$B$9:$B$5832,0))</f>
        <v>No</v>
      </c>
      <c r="D190" s="6" t="str">
        <f>IF(COUNTIF($B$93:B190,$B190) = 1, "LV", IF(COUNTIF($B$93:B190,$B190) = 2, "HV", "ST"))</f>
        <v>LV</v>
      </c>
      <c r="E190" s="6" t="str">
        <f>INDEX('Demand forecast and growth rate'!$E$7:$E$273,MATCH($B190,'Demand forecast and growth rate'!$B$7:$B$273,0))</f>
        <v>Small growth</v>
      </c>
      <c r="F190" s="32">
        <f>SUMIFS('Capex forecast'!E$9:E$223,'Capex forecast'!$T$9:$T$223,'Allocation of site-spec costs'!$B190,'Capex forecast'!$S$9:$S$223,'Allocation of site-spec costs'!$D190,'Capex forecast'!$Q$9:$Q$223,"Customer Connection")</f>
        <v>0</v>
      </c>
      <c r="G190" s="32">
        <f>SUMIFS('Capex forecast'!F$9:F$223,'Capex forecast'!$T$9:$T$223,'Allocation of site-spec costs'!$B190,'Capex forecast'!$S$9:$S$223,'Allocation of site-spec costs'!$D190,'Capex forecast'!$Q$9:$Q$223,"Customer Connection")</f>
        <v>0</v>
      </c>
      <c r="H190" s="32">
        <f>SUMIFS('Capex forecast'!G$9:G$223,'Capex forecast'!$T$9:$T$223,'Allocation of site-spec costs'!$B190,'Capex forecast'!$S$9:$S$223,'Allocation of site-spec costs'!$D190,'Capex forecast'!$Q$9:$Q$223,"Customer Connection")</f>
        <v>0</v>
      </c>
      <c r="I190" s="32">
        <f>SUMIFS('Capex forecast'!H$9:H$223,'Capex forecast'!$T$9:$T$223,'Allocation of site-spec costs'!$B190,'Capex forecast'!$S$9:$S$223,'Allocation of site-spec costs'!$D190,'Capex forecast'!$Q$9:$Q$223,"Customer Connection")</f>
        <v>0</v>
      </c>
      <c r="J190" s="32">
        <f>SUMIFS('Capex forecast'!I$9:I$223,'Capex forecast'!$T$9:$T$223,'Allocation of site-spec costs'!$B190,'Capex forecast'!$S$9:$S$223,'Allocation of site-spec costs'!$D190,'Capex forecast'!$Q$9:$Q$223,"Customer Connection")</f>
        <v>0</v>
      </c>
      <c r="K190" s="32">
        <f>SUMIFS('Capex forecast'!J$9:J$223,'Capex forecast'!$T$9:$T$223,'Allocation of site-spec costs'!$B190,'Capex forecast'!$S$9:$S$223,'Allocation of site-spec costs'!$D190,'Capex forecast'!$Q$9:$Q$223,"Customer Connection")</f>
        <v>0</v>
      </c>
      <c r="L190" s="32">
        <f>SUMIFS('Capex forecast'!K$9:K$223,'Capex forecast'!$T$9:$T$223,'Allocation of site-spec costs'!$B190,'Capex forecast'!$S$9:$S$223,'Allocation of site-spec costs'!$D190,'Capex forecast'!$Q$9:$Q$223,"Customer Connection")</f>
        <v>0</v>
      </c>
      <c r="M190" s="32">
        <f>SUMIFS('Capex forecast'!L$9:L$223,'Capex forecast'!$T$9:$T$223,'Allocation of site-spec costs'!$B190,'Capex forecast'!$S$9:$S$223,'Allocation of site-spec costs'!$D190,'Capex forecast'!$Q$9:$Q$223,"Customer Connection")</f>
        <v>0</v>
      </c>
      <c r="N190" s="32">
        <f>SUMIFS('Capex forecast'!M$9:M$223,'Capex forecast'!$T$9:$T$223,'Allocation of site-spec costs'!$B190,'Capex forecast'!$S$9:$S$223,'Allocation of site-spec costs'!$D190,'Capex forecast'!$Q$9:$Q$223,"Customer Connection")</f>
        <v>0</v>
      </c>
      <c r="O190" s="32">
        <f>SUMIFS('Capex forecast'!N$9:N$223,'Capex forecast'!$T$9:$T$223,'Allocation of site-spec costs'!$B190,'Capex forecast'!$S$9:$S$223,'Allocation of site-spec costs'!$D190,'Capex forecast'!$Q$9:$Q$223,"Customer Connection")</f>
        <v>0</v>
      </c>
      <c r="Q190" s="45" t="s">
        <v>62</v>
      </c>
      <c r="R190" s="6" t="str">
        <f>INDEX('Demand forecast'!$M$9:$M$5832,MATCH($Q190,'Demand forecast'!$B$9:$B$5832,0))</f>
        <v>No</v>
      </c>
      <c r="S190" s="6" t="str">
        <f>IF(COUNTIF($Q$93:Q190,$B190) = 1, "LV", IF(COUNTIF($Q$93:Q190,$B190) = 2, "HV", "ST"))</f>
        <v>LV</v>
      </c>
      <c r="T190" s="6" t="str">
        <f>INDEX('Demand forecast and growth rate'!$E$7:$E$273,MATCH($Q190,'Demand forecast and growth rate'!$B$7:$B$273,0))</f>
        <v>Small growth</v>
      </c>
      <c r="U190" s="32">
        <f>SUMIFS('Capex forecast'!E$9:E$223,'Capex forecast'!$T$9:$T$223,$Q190,'Capex forecast'!$S$9:$S$223,$S190,'Capex forecast'!$Q$9:$Q$223,"Augex")</f>
        <v>0</v>
      </c>
      <c r="V190" s="32">
        <f>SUMIFS('Capex forecast'!F$9:F$223,'Capex forecast'!$T$9:$T$223,$Q190,'Capex forecast'!$S$9:$S$223,$S190,'Capex forecast'!$Q$9:$Q$223,"Augex")</f>
        <v>0</v>
      </c>
      <c r="W190" s="32">
        <f>SUMIFS('Capex forecast'!G$9:G$223,'Capex forecast'!$T$9:$T$223,$Q190,'Capex forecast'!$S$9:$S$223,$S190,'Capex forecast'!$Q$9:$Q$223,"Augex")</f>
        <v>0</v>
      </c>
      <c r="X190" s="32">
        <f>SUMIFS('Capex forecast'!H$9:H$223,'Capex forecast'!$T$9:$T$223,$Q190,'Capex forecast'!$S$9:$S$223,$S190,'Capex forecast'!$Q$9:$Q$223,"Augex")</f>
        <v>0</v>
      </c>
      <c r="Y190" s="32">
        <f>SUMIFS('Capex forecast'!I$9:I$223,'Capex forecast'!$T$9:$T$223,$Q190,'Capex forecast'!$S$9:$S$223,$S190,'Capex forecast'!$Q$9:$Q$223,"Augex")</f>
        <v>0</v>
      </c>
      <c r="Z190" s="32">
        <f>SUMIFS('Capex forecast'!J$9:J$223,'Capex forecast'!$T$9:$T$223,$Q190,'Capex forecast'!$S$9:$S$223,$S190,'Capex forecast'!$Q$9:$Q$223,"Augex")</f>
        <v>0</v>
      </c>
      <c r="AA190" s="32">
        <f>SUMIFS('Capex forecast'!K$9:K$223,'Capex forecast'!$T$9:$T$223,$Q190,'Capex forecast'!$S$9:$S$223,$S190,'Capex forecast'!$Q$9:$Q$223,"Augex")</f>
        <v>0</v>
      </c>
      <c r="AB190" s="32">
        <f>SUMIFS('Capex forecast'!L$9:L$223,'Capex forecast'!$T$9:$T$223,$Q190,'Capex forecast'!$S$9:$S$223,$S190,'Capex forecast'!$Q$9:$Q$223,"Augex")</f>
        <v>0</v>
      </c>
      <c r="AC190" s="32">
        <f>SUMIFS('Capex forecast'!M$9:M$223,'Capex forecast'!$T$9:$T$223,$Q190,'Capex forecast'!$S$9:$S$223,$S190,'Capex forecast'!$Q$9:$Q$223,"Augex")</f>
        <v>0</v>
      </c>
      <c r="AD190" s="32">
        <f>SUMIFS('Capex forecast'!N$9:N$223,'Capex forecast'!$T$9:$T$223,$Q190,'Capex forecast'!$S$9:$S$223,$S190,'Capex forecast'!$Q$9:$Q$223,"Augex")</f>
        <v>0</v>
      </c>
      <c r="AF190" s="45" t="s">
        <v>62</v>
      </c>
      <c r="AG190" s="6" t="str">
        <f>INDEX('Demand forecast'!$M$9:$M$5832,MATCH($Q190,'Demand forecast'!$B$9:$B$5832,0))</f>
        <v>No</v>
      </c>
      <c r="AH190" s="6" t="str">
        <f>IF(COUNTIF($AF$93:AF190,$B190) = 1, "LV", IF(COUNTIF($AF$93:AF190,$B190) = 2, "HV", "ST"))</f>
        <v>LV</v>
      </c>
      <c r="AI190" s="6" t="str">
        <f>INDEX('Demand forecast and growth rate'!$E$7:$E$273,MATCH($Q190,'Demand forecast and growth rate'!$B$7:$B$273,0))</f>
        <v>Small growth</v>
      </c>
      <c r="AJ190" s="47">
        <f>SUMIFS('Capex forecast'!E$9:E$223,'Capex forecast'!$T$9:$T$223,$AF190,'Capex forecast'!$S$9:$S$223,$AH190,'Capex forecast'!$Q$9:$Q$223,"Repex")</f>
        <v>0</v>
      </c>
      <c r="AK190" s="47">
        <f>SUMIFS('Capex forecast'!F$9:F$223,'Capex forecast'!$T$9:$T$223,$AF190,'Capex forecast'!$S$9:$S$223,$AH190,'Capex forecast'!$Q$9:$Q$223,"Repex")</f>
        <v>0</v>
      </c>
      <c r="AL190" s="47">
        <f>SUMIFS('Capex forecast'!G$9:G$223,'Capex forecast'!$T$9:$T$223,$AF190,'Capex forecast'!$S$9:$S$223,$AH190,'Capex forecast'!$Q$9:$Q$223,"Repex")</f>
        <v>0</v>
      </c>
      <c r="AM190" s="47">
        <f>SUMIFS('Capex forecast'!H$9:H$223,'Capex forecast'!$T$9:$T$223,$AF190,'Capex forecast'!$S$9:$S$223,$AH190,'Capex forecast'!$Q$9:$Q$223,"Repex")</f>
        <v>0</v>
      </c>
      <c r="AN190" s="47">
        <f>SUMIFS('Capex forecast'!I$9:I$223,'Capex forecast'!$T$9:$T$223,$AF190,'Capex forecast'!$S$9:$S$223,$AH190,'Capex forecast'!$Q$9:$Q$223,"Repex")</f>
        <v>0</v>
      </c>
      <c r="AO190" s="47">
        <f>SUMIFS('Capex forecast'!J$9:J$223,'Capex forecast'!$T$9:$T$223,$AF190,'Capex forecast'!$S$9:$S$223,$AH190,'Capex forecast'!$Q$9:$Q$223,"Repex")</f>
        <v>0</v>
      </c>
      <c r="AP190" s="47">
        <f>SUMIFS('Capex forecast'!K$9:K$223,'Capex forecast'!$T$9:$T$223,$AF190,'Capex forecast'!$S$9:$S$223,$AH190,'Capex forecast'!$Q$9:$Q$223,"Repex")</f>
        <v>0</v>
      </c>
      <c r="AQ190" s="47">
        <f>SUMIFS('Capex forecast'!L$9:L$223,'Capex forecast'!$T$9:$T$223,$AF190,'Capex forecast'!$S$9:$S$223,$AH190,'Capex forecast'!$Q$9:$Q$223,"Repex")</f>
        <v>0</v>
      </c>
      <c r="AR190" s="47">
        <f>SUMIFS('Capex forecast'!M$9:M$223,'Capex forecast'!$T$9:$T$223,$AF190,'Capex forecast'!$S$9:$S$223,$AH190,'Capex forecast'!$Q$9:$Q$223,"Repex")</f>
        <v>0</v>
      </c>
      <c r="AS190" s="47">
        <f>SUMIFS('Capex forecast'!N$9:N$223,'Capex forecast'!$T$9:$T$223,$AF190,'Capex forecast'!$S$9:$S$223,$AH190,'Capex forecast'!$Q$9:$Q$223,"Repex")</f>
        <v>0</v>
      </c>
    </row>
    <row r="191" spans="2:45" ht="15">
      <c r="B191" s="45" t="s">
        <v>249</v>
      </c>
      <c r="C191" s="6" t="str">
        <f>INDEX('Demand forecast'!$M$9:$M$5832,MATCH($B191,'Demand forecast'!$B$9:$B$5832,0))</f>
        <v>Yes</v>
      </c>
      <c r="D191" s="6" t="str">
        <f>IF(COUNTIF($B$93:B191,$B191) = 1, "LV", IF(COUNTIF($B$93:B191,$B191) = 2, "HV", "ST"))</f>
        <v>LV</v>
      </c>
      <c r="E191" s="6" t="str">
        <f>INDEX('Demand forecast and growth rate'!$E$7:$E$273,MATCH($B191,'Demand forecast and growth rate'!$B$7:$B$273,0))</f>
        <v>Steady/falling</v>
      </c>
      <c r="F191" s="32">
        <f>SUMIFS('Capex forecast'!E$9:E$223,'Capex forecast'!$T$9:$T$223,'Allocation of site-spec costs'!$B191,'Capex forecast'!$S$9:$S$223,'Allocation of site-spec costs'!$D191,'Capex forecast'!$Q$9:$Q$223,"Customer Connection")</f>
        <v>0</v>
      </c>
      <c r="G191" s="32">
        <f>SUMIFS('Capex forecast'!F$9:F$223,'Capex forecast'!$T$9:$T$223,'Allocation of site-spec costs'!$B191,'Capex forecast'!$S$9:$S$223,'Allocation of site-spec costs'!$D191,'Capex forecast'!$Q$9:$Q$223,"Customer Connection")</f>
        <v>0</v>
      </c>
      <c r="H191" s="32">
        <f>SUMIFS('Capex forecast'!G$9:G$223,'Capex forecast'!$T$9:$T$223,'Allocation of site-spec costs'!$B191,'Capex forecast'!$S$9:$S$223,'Allocation of site-spec costs'!$D191,'Capex forecast'!$Q$9:$Q$223,"Customer Connection")</f>
        <v>0</v>
      </c>
      <c r="I191" s="32">
        <f>SUMIFS('Capex forecast'!H$9:H$223,'Capex forecast'!$T$9:$T$223,'Allocation of site-spec costs'!$B191,'Capex forecast'!$S$9:$S$223,'Allocation of site-spec costs'!$D191,'Capex forecast'!$Q$9:$Q$223,"Customer Connection")</f>
        <v>0</v>
      </c>
      <c r="J191" s="32">
        <f>SUMIFS('Capex forecast'!I$9:I$223,'Capex forecast'!$T$9:$T$223,'Allocation of site-spec costs'!$B191,'Capex forecast'!$S$9:$S$223,'Allocation of site-spec costs'!$D191,'Capex forecast'!$Q$9:$Q$223,"Customer Connection")</f>
        <v>0</v>
      </c>
      <c r="K191" s="32">
        <f>SUMIFS('Capex forecast'!J$9:J$223,'Capex forecast'!$T$9:$T$223,'Allocation of site-spec costs'!$B191,'Capex forecast'!$S$9:$S$223,'Allocation of site-spec costs'!$D191,'Capex forecast'!$Q$9:$Q$223,"Customer Connection")</f>
        <v>0</v>
      </c>
      <c r="L191" s="32">
        <f>SUMIFS('Capex forecast'!K$9:K$223,'Capex forecast'!$T$9:$T$223,'Allocation of site-spec costs'!$B191,'Capex forecast'!$S$9:$S$223,'Allocation of site-spec costs'!$D191,'Capex forecast'!$Q$9:$Q$223,"Customer Connection")</f>
        <v>0</v>
      </c>
      <c r="M191" s="32">
        <f>SUMIFS('Capex forecast'!L$9:L$223,'Capex forecast'!$T$9:$T$223,'Allocation of site-spec costs'!$B191,'Capex forecast'!$S$9:$S$223,'Allocation of site-spec costs'!$D191,'Capex forecast'!$Q$9:$Q$223,"Customer Connection")</f>
        <v>0</v>
      </c>
      <c r="N191" s="32">
        <f>SUMIFS('Capex forecast'!M$9:M$223,'Capex forecast'!$T$9:$T$223,'Allocation of site-spec costs'!$B191,'Capex forecast'!$S$9:$S$223,'Allocation of site-spec costs'!$D191,'Capex forecast'!$Q$9:$Q$223,"Customer Connection")</f>
        <v>0</v>
      </c>
      <c r="O191" s="32">
        <f>SUMIFS('Capex forecast'!N$9:N$223,'Capex forecast'!$T$9:$T$223,'Allocation of site-spec costs'!$B191,'Capex forecast'!$S$9:$S$223,'Allocation of site-spec costs'!$D191,'Capex forecast'!$Q$9:$Q$223,"Customer Connection")</f>
        <v>0</v>
      </c>
      <c r="Q191" s="45" t="s">
        <v>249</v>
      </c>
      <c r="R191" s="6" t="str">
        <f>INDEX('Demand forecast'!$M$9:$M$5832,MATCH($Q191,'Demand forecast'!$B$9:$B$5832,0))</f>
        <v>Yes</v>
      </c>
      <c r="S191" s="6" t="str">
        <f>IF(COUNTIF($Q$93:Q191,$B191) = 1, "LV", IF(COUNTIF($Q$93:Q191,$B191) = 2, "HV", "ST"))</f>
        <v>LV</v>
      </c>
      <c r="T191" s="6" t="str">
        <f>INDEX('Demand forecast and growth rate'!$E$7:$E$273,MATCH($Q191,'Demand forecast and growth rate'!$B$7:$B$273,0))</f>
        <v>Steady/falling</v>
      </c>
      <c r="U191" s="32">
        <f>SUMIFS('Capex forecast'!E$9:E$223,'Capex forecast'!$T$9:$T$223,$Q191,'Capex forecast'!$S$9:$S$223,$S191,'Capex forecast'!$Q$9:$Q$223,"Augex")</f>
        <v>0</v>
      </c>
      <c r="V191" s="32">
        <f>SUMIFS('Capex forecast'!F$9:F$223,'Capex forecast'!$T$9:$T$223,$Q191,'Capex forecast'!$S$9:$S$223,$S191,'Capex forecast'!$Q$9:$Q$223,"Augex")</f>
        <v>0</v>
      </c>
      <c r="W191" s="32">
        <f>SUMIFS('Capex forecast'!G$9:G$223,'Capex forecast'!$T$9:$T$223,$Q191,'Capex forecast'!$S$9:$S$223,$S191,'Capex forecast'!$Q$9:$Q$223,"Augex")</f>
        <v>0</v>
      </c>
      <c r="X191" s="32">
        <f>SUMIFS('Capex forecast'!H$9:H$223,'Capex forecast'!$T$9:$T$223,$Q191,'Capex forecast'!$S$9:$S$223,$S191,'Capex forecast'!$Q$9:$Q$223,"Augex")</f>
        <v>0</v>
      </c>
      <c r="Y191" s="32">
        <f>SUMIFS('Capex forecast'!I$9:I$223,'Capex forecast'!$T$9:$T$223,$Q191,'Capex forecast'!$S$9:$S$223,$S191,'Capex forecast'!$Q$9:$Q$223,"Augex")</f>
        <v>0</v>
      </c>
      <c r="Z191" s="32">
        <f>SUMIFS('Capex forecast'!J$9:J$223,'Capex forecast'!$T$9:$T$223,$Q191,'Capex forecast'!$S$9:$S$223,$S191,'Capex forecast'!$Q$9:$Q$223,"Augex")</f>
        <v>0</v>
      </c>
      <c r="AA191" s="32">
        <f>SUMIFS('Capex forecast'!K$9:K$223,'Capex forecast'!$T$9:$T$223,$Q191,'Capex forecast'!$S$9:$S$223,$S191,'Capex forecast'!$Q$9:$Q$223,"Augex")</f>
        <v>0</v>
      </c>
      <c r="AB191" s="32">
        <f>SUMIFS('Capex forecast'!L$9:L$223,'Capex forecast'!$T$9:$T$223,$Q191,'Capex forecast'!$S$9:$S$223,$S191,'Capex forecast'!$Q$9:$Q$223,"Augex")</f>
        <v>0</v>
      </c>
      <c r="AC191" s="32">
        <f>SUMIFS('Capex forecast'!M$9:M$223,'Capex forecast'!$T$9:$T$223,$Q191,'Capex forecast'!$S$9:$S$223,$S191,'Capex forecast'!$Q$9:$Q$223,"Augex")</f>
        <v>0</v>
      </c>
      <c r="AD191" s="32">
        <f>SUMIFS('Capex forecast'!N$9:N$223,'Capex forecast'!$T$9:$T$223,$Q191,'Capex forecast'!$S$9:$S$223,$S191,'Capex forecast'!$Q$9:$Q$223,"Augex")</f>
        <v>0</v>
      </c>
      <c r="AF191" s="45" t="s">
        <v>249</v>
      </c>
      <c r="AG191" s="6" t="str">
        <f>INDEX('Demand forecast'!$M$9:$M$5832,MATCH($Q191,'Demand forecast'!$B$9:$B$5832,0))</f>
        <v>Yes</v>
      </c>
      <c r="AH191" s="6" t="str">
        <f>IF(COUNTIF($AF$93:AF191,$B191) = 1, "LV", IF(COUNTIF($AF$93:AF191,$B191) = 2, "HV", "ST"))</f>
        <v>LV</v>
      </c>
      <c r="AI191" s="6" t="str">
        <f>INDEX('Demand forecast and growth rate'!$E$7:$E$273,MATCH($Q191,'Demand forecast and growth rate'!$B$7:$B$273,0))</f>
        <v>Steady/falling</v>
      </c>
      <c r="AJ191" s="47">
        <f>SUMIFS('Capex forecast'!E$9:E$223,'Capex forecast'!$T$9:$T$223,$AF191,'Capex forecast'!$S$9:$S$223,$AH191,'Capex forecast'!$Q$9:$Q$223,"Repex")</f>
        <v>0</v>
      </c>
      <c r="AK191" s="47">
        <f>SUMIFS('Capex forecast'!F$9:F$223,'Capex forecast'!$T$9:$T$223,$AF191,'Capex forecast'!$S$9:$S$223,$AH191,'Capex forecast'!$Q$9:$Q$223,"Repex")</f>
        <v>0</v>
      </c>
      <c r="AL191" s="47">
        <f>SUMIFS('Capex forecast'!G$9:G$223,'Capex forecast'!$T$9:$T$223,$AF191,'Capex forecast'!$S$9:$S$223,$AH191,'Capex forecast'!$Q$9:$Q$223,"Repex")</f>
        <v>0</v>
      </c>
      <c r="AM191" s="47">
        <f>SUMIFS('Capex forecast'!H$9:H$223,'Capex forecast'!$T$9:$T$223,$AF191,'Capex forecast'!$S$9:$S$223,$AH191,'Capex forecast'!$Q$9:$Q$223,"Repex")</f>
        <v>0</v>
      </c>
      <c r="AN191" s="47">
        <f>SUMIFS('Capex forecast'!I$9:I$223,'Capex forecast'!$T$9:$T$223,$AF191,'Capex forecast'!$S$9:$S$223,$AH191,'Capex forecast'!$Q$9:$Q$223,"Repex")</f>
        <v>0</v>
      </c>
      <c r="AO191" s="47">
        <f>SUMIFS('Capex forecast'!J$9:J$223,'Capex forecast'!$T$9:$T$223,$AF191,'Capex forecast'!$S$9:$S$223,$AH191,'Capex forecast'!$Q$9:$Q$223,"Repex")</f>
        <v>0</v>
      </c>
      <c r="AP191" s="47">
        <f>SUMIFS('Capex forecast'!K$9:K$223,'Capex forecast'!$T$9:$T$223,$AF191,'Capex forecast'!$S$9:$S$223,$AH191,'Capex forecast'!$Q$9:$Q$223,"Repex")</f>
        <v>0</v>
      </c>
      <c r="AQ191" s="47">
        <f>SUMIFS('Capex forecast'!L$9:L$223,'Capex forecast'!$T$9:$T$223,$AF191,'Capex forecast'!$S$9:$S$223,$AH191,'Capex forecast'!$Q$9:$Q$223,"Repex")</f>
        <v>0</v>
      </c>
      <c r="AR191" s="47">
        <f>SUMIFS('Capex forecast'!M$9:M$223,'Capex forecast'!$T$9:$T$223,$AF191,'Capex forecast'!$S$9:$S$223,$AH191,'Capex forecast'!$Q$9:$Q$223,"Repex")</f>
        <v>0</v>
      </c>
      <c r="AS191" s="47">
        <f>SUMIFS('Capex forecast'!N$9:N$223,'Capex forecast'!$T$9:$T$223,$AF191,'Capex forecast'!$S$9:$S$223,$AH191,'Capex forecast'!$Q$9:$Q$223,"Repex")</f>
        <v>0</v>
      </c>
    </row>
    <row r="192" spans="2:45" ht="15">
      <c r="B192" s="45" t="s">
        <v>7</v>
      </c>
      <c r="C192" s="6" t="str">
        <f>INDEX('Demand forecast'!$M$9:$M$5832,MATCH($B192,'Demand forecast'!$B$9:$B$5832,0))</f>
        <v>No</v>
      </c>
      <c r="D192" s="6" t="str">
        <f>IF(COUNTIF($B$93:B192,$B192) = 1, "LV", IF(COUNTIF($B$93:B192,$B192) = 2, "HV", "ST"))</f>
        <v>LV</v>
      </c>
      <c r="E192" s="6" t="str">
        <f>INDEX('Demand forecast and growth rate'!$E$7:$E$273,MATCH($B192,'Demand forecast and growth rate'!$B$7:$B$273,0))</f>
        <v>Steady/falling</v>
      </c>
      <c r="F192" s="32">
        <f>SUMIFS('Capex forecast'!E$9:E$223,'Capex forecast'!$T$9:$T$223,'Allocation of site-spec costs'!$B192,'Capex forecast'!$S$9:$S$223,'Allocation of site-spec costs'!$D192,'Capex forecast'!$Q$9:$Q$223,"Customer Connection")</f>
        <v>0</v>
      </c>
      <c r="G192" s="32">
        <f>SUMIFS('Capex forecast'!F$9:F$223,'Capex forecast'!$T$9:$T$223,'Allocation of site-spec costs'!$B192,'Capex forecast'!$S$9:$S$223,'Allocation of site-spec costs'!$D192,'Capex forecast'!$Q$9:$Q$223,"Customer Connection")</f>
        <v>0</v>
      </c>
      <c r="H192" s="32">
        <f>SUMIFS('Capex forecast'!G$9:G$223,'Capex forecast'!$T$9:$T$223,'Allocation of site-spec costs'!$B192,'Capex forecast'!$S$9:$S$223,'Allocation of site-spec costs'!$D192,'Capex forecast'!$Q$9:$Q$223,"Customer Connection")</f>
        <v>0</v>
      </c>
      <c r="I192" s="32">
        <f>SUMIFS('Capex forecast'!H$9:H$223,'Capex forecast'!$T$9:$T$223,'Allocation of site-spec costs'!$B192,'Capex forecast'!$S$9:$S$223,'Allocation of site-spec costs'!$D192,'Capex forecast'!$Q$9:$Q$223,"Customer Connection")</f>
        <v>0</v>
      </c>
      <c r="J192" s="32">
        <f>SUMIFS('Capex forecast'!I$9:I$223,'Capex forecast'!$T$9:$T$223,'Allocation of site-spec costs'!$B192,'Capex forecast'!$S$9:$S$223,'Allocation of site-spec costs'!$D192,'Capex forecast'!$Q$9:$Q$223,"Customer Connection")</f>
        <v>0</v>
      </c>
      <c r="K192" s="32">
        <f>SUMIFS('Capex forecast'!J$9:J$223,'Capex forecast'!$T$9:$T$223,'Allocation of site-spec costs'!$B192,'Capex forecast'!$S$9:$S$223,'Allocation of site-spec costs'!$D192,'Capex forecast'!$Q$9:$Q$223,"Customer Connection")</f>
        <v>0</v>
      </c>
      <c r="L192" s="32">
        <f>SUMIFS('Capex forecast'!K$9:K$223,'Capex forecast'!$T$9:$T$223,'Allocation of site-spec costs'!$B192,'Capex forecast'!$S$9:$S$223,'Allocation of site-spec costs'!$D192,'Capex forecast'!$Q$9:$Q$223,"Customer Connection")</f>
        <v>0</v>
      </c>
      <c r="M192" s="32">
        <f>SUMIFS('Capex forecast'!L$9:L$223,'Capex forecast'!$T$9:$T$223,'Allocation of site-spec costs'!$B192,'Capex forecast'!$S$9:$S$223,'Allocation of site-spec costs'!$D192,'Capex forecast'!$Q$9:$Q$223,"Customer Connection")</f>
        <v>0</v>
      </c>
      <c r="N192" s="32">
        <f>SUMIFS('Capex forecast'!M$9:M$223,'Capex forecast'!$T$9:$T$223,'Allocation of site-spec costs'!$B192,'Capex forecast'!$S$9:$S$223,'Allocation of site-spec costs'!$D192,'Capex forecast'!$Q$9:$Q$223,"Customer Connection")</f>
        <v>0</v>
      </c>
      <c r="O192" s="32">
        <f>SUMIFS('Capex forecast'!N$9:N$223,'Capex forecast'!$T$9:$T$223,'Allocation of site-spec costs'!$B192,'Capex forecast'!$S$9:$S$223,'Allocation of site-spec costs'!$D192,'Capex forecast'!$Q$9:$Q$223,"Customer Connection")</f>
        <v>0</v>
      </c>
      <c r="Q192" s="45" t="s">
        <v>7</v>
      </c>
      <c r="R192" s="6" t="str">
        <f>INDEX('Demand forecast'!$M$9:$M$5832,MATCH($Q192,'Demand forecast'!$B$9:$B$5832,0))</f>
        <v>No</v>
      </c>
      <c r="S192" s="6" t="str">
        <f>IF(COUNTIF($Q$93:Q192,$B192) = 1, "LV", IF(COUNTIF($Q$93:Q192,$B192) = 2, "HV", "ST"))</f>
        <v>LV</v>
      </c>
      <c r="T192" s="6" t="str">
        <f>INDEX('Demand forecast and growth rate'!$E$7:$E$273,MATCH($Q192,'Demand forecast and growth rate'!$B$7:$B$273,0))</f>
        <v>Steady/falling</v>
      </c>
      <c r="U192" s="32">
        <f>SUMIFS('Capex forecast'!E$9:E$223,'Capex forecast'!$T$9:$T$223,$Q192,'Capex forecast'!$S$9:$S$223,$S192,'Capex forecast'!$Q$9:$Q$223,"Augex")</f>
        <v>0</v>
      </c>
      <c r="V192" s="32">
        <f>SUMIFS('Capex forecast'!F$9:F$223,'Capex forecast'!$T$9:$T$223,$Q192,'Capex forecast'!$S$9:$S$223,$S192,'Capex forecast'!$Q$9:$Q$223,"Augex")</f>
        <v>0</v>
      </c>
      <c r="W192" s="32">
        <f>SUMIFS('Capex forecast'!G$9:G$223,'Capex forecast'!$T$9:$T$223,$Q192,'Capex forecast'!$S$9:$S$223,$S192,'Capex forecast'!$Q$9:$Q$223,"Augex")</f>
        <v>0</v>
      </c>
      <c r="X192" s="32">
        <f>SUMIFS('Capex forecast'!H$9:H$223,'Capex forecast'!$T$9:$T$223,$Q192,'Capex forecast'!$S$9:$S$223,$S192,'Capex forecast'!$Q$9:$Q$223,"Augex")</f>
        <v>0</v>
      </c>
      <c r="Y192" s="32">
        <f>SUMIFS('Capex forecast'!I$9:I$223,'Capex forecast'!$T$9:$T$223,$Q192,'Capex forecast'!$S$9:$S$223,$S192,'Capex forecast'!$Q$9:$Q$223,"Augex")</f>
        <v>0</v>
      </c>
      <c r="Z192" s="32">
        <f>SUMIFS('Capex forecast'!J$9:J$223,'Capex forecast'!$T$9:$T$223,$Q192,'Capex forecast'!$S$9:$S$223,$S192,'Capex forecast'!$Q$9:$Q$223,"Augex")</f>
        <v>0</v>
      </c>
      <c r="AA192" s="32">
        <f>SUMIFS('Capex forecast'!K$9:K$223,'Capex forecast'!$T$9:$T$223,$Q192,'Capex forecast'!$S$9:$S$223,$S192,'Capex forecast'!$Q$9:$Q$223,"Augex")</f>
        <v>0</v>
      </c>
      <c r="AB192" s="32">
        <f>SUMIFS('Capex forecast'!L$9:L$223,'Capex forecast'!$T$9:$T$223,$Q192,'Capex forecast'!$S$9:$S$223,$S192,'Capex forecast'!$Q$9:$Q$223,"Augex")</f>
        <v>0</v>
      </c>
      <c r="AC192" s="32">
        <f>SUMIFS('Capex forecast'!M$9:M$223,'Capex forecast'!$T$9:$T$223,$Q192,'Capex forecast'!$S$9:$S$223,$S192,'Capex forecast'!$Q$9:$Q$223,"Augex")</f>
        <v>0</v>
      </c>
      <c r="AD192" s="32">
        <f>SUMIFS('Capex forecast'!N$9:N$223,'Capex forecast'!$T$9:$T$223,$Q192,'Capex forecast'!$S$9:$S$223,$S192,'Capex forecast'!$Q$9:$Q$223,"Augex")</f>
        <v>0</v>
      </c>
      <c r="AF192" s="45" t="s">
        <v>7</v>
      </c>
      <c r="AG192" s="6" t="str">
        <f>INDEX('Demand forecast'!$M$9:$M$5832,MATCH($Q192,'Demand forecast'!$B$9:$B$5832,0))</f>
        <v>No</v>
      </c>
      <c r="AH192" s="6" t="str">
        <f>IF(COUNTIF($AF$93:AF192,$B192) = 1, "LV", IF(COUNTIF($AF$93:AF192,$B192) = 2, "HV", "ST"))</f>
        <v>LV</v>
      </c>
      <c r="AI192" s="6" t="str">
        <f>INDEX('Demand forecast and growth rate'!$E$7:$E$273,MATCH($Q192,'Demand forecast and growth rate'!$B$7:$B$273,0))</f>
        <v>Steady/falling</v>
      </c>
      <c r="AJ192" s="47">
        <f>SUMIFS('Capex forecast'!E$9:E$223,'Capex forecast'!$T$9:$T$223,$AF192,'Capex forecast'!$S$9:$S$223,$AH192,'Capex forecast'!$Q$9:$Q$223,"Repex")</f>
        <v>0</v>
      </c>
      <c r="AK192" s="47">
        <f>SUMIFS('Capex forecast'!F$9:F$223,'Capex forecast'!$T$9:$T$223,$AF192,'Capex forecast'!$S$9:$S$223,$AH192,'Capex forecast'!$Q$9:$Q$223,"Repex")</f>
        <v>0</v>
      </c>
      <c r="AL192" s="47">
        <f>SUMIFS('Capex forecast'!G$9:G$223,'Capex forecast'!$T$9:$T$223,$AF192,'Capex forecast'!$S$9:$S$223,$AH192,'Capex forecast'!$Q$9:$Q$223,"Repex")</f>
        <v>0</v>
      </c>
      <c r="AM192" s="47">
        <f>SUMIFS('Capex forecast'!H$9:H$223,'Capex forecast'!$T$9:$T$223,$AF192,'Capex forecast'!$S$9:$S$223,$AH192,'Capex forecast'!$Q$9:$Q$223,"Repex")</f>
        <v>0</v>
      </c>
      <c r="AN192" s="47">
        <f>SUMIFS('Capex forecast'!I$9:I$223,'Capex forecast'!$T$9:$T$223,$AF192,'Capex forecast'!$S$9:$S$223,$AH192,'Capex forecast'!$Q$9:$Q$223,"Repex")</f>
        <v>0</v>
      </c>
      <c r="AO192" s="47">
        <f>SUMIFS('Capex forecast'!J$9:J$223,'Capex forecast'!$T$9:$T$223,$AF192,'Capex forecast'!$S$9:$S$223,$AH192,'Capex forecast'!$Q$9:$Q$223,"Repex")</f>
        <v>0</v>
      </c>
      <c r="AP192" s="47">
        <f>SUMIFS('Capex forecast'!K$9:K$223,'Capex forecast'!$T$9:$T$223,$AF192,'Capex forecast'!$S$9:$S$223,$AH192,'Capex forecast'!$Q$9:$Q$223,"Repex")</f>
        <v>0</v>
      </c>
      <c r="AQ192" s="47">
        <f>SUMIFS('Capex forecast'!L$9:L$223,'Capex forecast'!$T$9:$T$223,$AF192,'Capex forecast'!$S$9:$S$223,$AH192,'Capex forecast'!$Q$9:$Q$223,"Repex")</f>
        <v>0</v>
      </c>
      <c r="AR192" s="47">
        <f>SUMIFS('Capex forecast'!M$9:M$223,'Capex forecast'!$T$9:$T$223,$AF192,'Capex forecast'!$S$9:$S$223,$AH192,'Capex forecast'!$Q$9:$Q$223,"Repex")</f>
        <v>0</v>
      </c>
      <c r="AS192" s="47">
        <f>SUMIFS('Capex forecast'!N$9:N$223,'Capex forecast'!$T$9:$T$223,$AF192,'Capex forecast'!$S$9:$S$223,$AH192,'Capex forecast'!$Q$9:$Q$223,"Repex")</f>
        <v>0</v>
      </c>
    </row>
    <row r="193" spans="2:45" ht="15">
      <c r="B193" s="45" t="s">
        <v>10</v>
      </c>
      <c r="C193" s="6" t="str">
        <f>INDEX('Demand forecast'!$M$9:$M$5832,MATCH($B193,'Demand forecast'!$B$9:$B$5832,0))</f>
        <v>No</v>
      </c>
      <c r="D193" s="6" t="str">
        <f>IF(COUNTIF($B$93:B193,$B193) = 1, "LV", IF(COUNTIF($B$93:B193,$B193) = 2, "HV", "ST"))</f>
        <v>LV</v>
      </c>
      <c r="E193" s="6" t="str">
        <f>INDEX('Demand forecast and growth rate'!$E$7:$E$273,MATCH($B193,'Demand forecast and growth rate'!$B$7:$B$273,0))</f>
        <v>Steady/falling</v>
      </c>
      <c r="F193" s="32">
        <f>SUMIFS('Capex forecast'!E$9:E$223,'Capex forecast'!$T$9:$T$223,'Allocation of site-spec costs'!$B193,'Capex forecast'!$S$9:$S$223,'Allocation of site-spec costs'!$D193,'Capex forecast'!$Q$9:$Q$223,"Customer Connection")</f>
        <v>0</v>
      </c>
      <c r="G193" s="32">
        <f>SUMIFS('Capex forecast'!F$9:F$223,'Capex forecast'!$T$9:$T$223,'Allocation of site-spec costs'!$B193,'Capex forecast'!$S$9:$S$223,'Allocation of site-spec costs'!$D193,'Capex forecast'!$Q$9:$Q$223,"Customer Connection")</f>
        <v>0</v>
      </c>
      <c r="H193" s="32">
        <f>SUMIFS('Capex forecast'!G$9:G$223,'Capex forecast'!$T$9:$T$223,'Allocation of site-spec costs'!$B193,'Capex forecast'!$S$9:$S$223,'Allocation of site-spec costs'!$D193,'Capex forecast'!$Q$9:$Q$223,"Customer Connection")</f>
        <v>0</v>
      </c>
      <c r="I193" s="32">
        <f>SUMIFS('Capex forecast'!H$9:H$223,'Capex forecast'!$T$9:$T$223,'Allocation of site-spec costs'!$B193,'Capex forecast'!$S$9:$S$223,'Allocation of site-spec costs'!$D193,'Capex forecast'!$Q$9:$Q$223,"Customer Connection")</f>
        <v>0</v>
      </c>
      <c r="J193" s="32">
        <f>SUMIFS('Capex forecast'!I$9:I$223,'Capex forecast'!$T$9:$T$223,'Allocation of site-spec costs'!$B193,'Capex forecast'!$S$9:$S$223,'Allocation of site-spec costs'!$D193,'Capex forecast'!$Q$9:$Q$223,"Customer Connection")</f>
        <v>0</v>
      </c>
      <c r="K193" s="32">
        <f>SUMIFS('Capex forecast'!J$9:J$223,'Capex forecast'!$T$9:$T$223,'Allocation of site-spec costs'!$B193,'Capex forecast'!$S$9:$S$223,'Allocation of site-spec costs'!$D193,'Capex forecast'!$Q$9:$Q$223,"Customer Connection")</f>
        <v>0</v>
      </c>
      <c r="L193" s="32">
        <f>SUMIFS('Capex forecast'!K$9:K$223,'Capex forecast'!$T$9:$T$223,'Allocation of site-spec costs'!$B193,'Capex forecast'!$S$9:$S$223,'Allocation of site-spec costs'!$D193,'Capex forecast'!$Q$9:$Q$223,"Customer Connection")</f>
        <v>0</v>
      </c>
      <c r="M193" s="32">
        <f>SUMIFS('Capex forecast'!L$9:L$223,'Capex forecast'!$T$9:$T$223,'Allocation of site-spec costs'!$B193,'Capex forecast'!$S$9:$S$223,'Allocation of site-spec costs'!$D193,'Capex forecast'!$Q$9:$Q$223,"Customer Connection")</f>
        <v>0</v>
      </c>
      <c r="N193" s="32">
        <f>SUMIFS('Capex forecast'!M$9:M$223,'Capex forecast'!$T$9:$T$223,'Allocation of site-spec costs'!$B193,'Capex forecast'!$S$9:$S$223,'Allocation of site-spec costs'!$D193,'Capex forecast'!$Q$9:$Q$223,"Customer Connection")</f>
        <v>0</v>
      </c>
      <c r="O193" s="32">
        <f>SUMIFS('Capex forecast'!N$9:N$223,'Capex forecast'!$T$9:$T$223,'Allocation of site-spec costs'!$B193,'Capex forecast'!$S$9:$S$223,'Allocation of site-spec costs'!$D193,'Capex forecast'!$Q$9:$Q$223,"Customer Connection")</f>
        <v>0</v>
      </c>
      <c r="Q193" s="45" t="s">
        <v>10</v>
      </c>
      <c r="R193" s="6" t="str">
        <f>INDEX('Demand forecast'!$M$9:$M$5832,MATCH($Q193,'Demand forecast'!$B$9:$B$5832,0))</f>
        <v>No</v>
      </c>
      <c r="S193" s="6" t="str">
        <f>IF(COUNTIF($Q$93:Q193,$B193) = 1, "LV", IF(COUNTIF($Q$93:Q193,$B193) = 2, "HV", "ST"))</f>
        <v>LV</v>
      </c>
      <c r="T193" s="6" t="str">
        <f>INDEX('Demand forecast and growth rate'!$E$7:$E$273,MATCH($Q193,'Demand forecast and growth rate'!$B$7:$B$273,0))</f>
        <v>Steady/falling</v>
      </c>
      <c r="U193" s="32">
        <f>SUMIFS('Capex forecast'!E$9:E$223,'Capex forecast'!$T$9:$T$223,$Q193,'Capex forecast'!$S$9:$S$223,$S193,'Capex forecast'!$Q$9:$Q$223,"Augex")</f>
        <v>0</v>
      </c>
      <c r="V193" s="32">
        <f>SUMIFS('Capex forecast'!F$9:F$223,'Capex forecast'!$T$9:$T$223,$Q193,'Capex forecast'!$S$9:$S$223,$S193,'Capex forecast'!$Q$9:$Q$223,"Augex")</f>
        <v>0</v>
      </c>
      <c r="W193" s="32">
        <f>SUMIFS('Capex forecast'!G$9:G$223,'Capex forecast'!$T$9:$T$223,$Q193,'Capex forecast'!$S$9:$S$223,$S193,'Capex forecast'!$Q$9:$Q$223,"Augex")</f>
        <v>0</v>
      </c>
      <c r="X193" s="32">
        <f>SUMIFS('Capex forecast'!H$9:H$223,'Capex forecast'!$T$9:$T$223,$Q193,'Capex forecast'!$S$9:$S$223,$S193,'Capex forecast'!$Q$9:$Q$223,"Augex")</f>
        <v>0</v>
      </c>
      <c r="Y193" s="32">
        <f>SUMIFS('Capex forecast'!I$9:I$223,'Capex forecast'!$T$9:$T$223,$Q193,'Capex forecast'!$S$9:$S$223,$S193,'Capex forecast'!$Q$9:$Q$223,"Augex")</f>
        <v>0</v>
      </c>
      <c r="Z193" s="32">
        <f>SUMIFS('Capex forecast'!J$9:J$223,'Capex forecast'!$T$9:$T$223,$Q193,'Capex forecast'!$S$9:$S$223,$S193,'Capex forecast'!$Q$9:$Q$223,"Augex")</f>
        <v>0</v>
      </c>
      <c r="AA193" s="32">
        <f>SUMIFS('Capex forecast'!K$9:K$223,'Capex forecast'!$T$9:$T$223,$Q193,'Capex forecast'!$S$9:$S$223,$S193,'Capex forecast'!$Q$9:$Q$223,"Augex")</f>
        <v>0</v>
      </c>
      <c r="AB193" s="32">
        <f>SUMIFS('Capex forecast'!L$9:L$223,'Capex forecast'!$T$9:$T$223,$Q193,'Capex forecast'!$S$9:$S$223,$S193,'Capex forecast'!$Q$9:$Q$223,"Augex")</f>
        <v>0</v>
      </c>
      <c r="AC193" s="32">
        <f>SUMIFS('Capex forecast'!M$9:M$223,'Capex forecast'!$T$9:$T$223,$Q193,'Capex forecast'!$S$9:$S$223,$S193,'Capex forecast'!$Q$9:$Q$223,"Augex")</f>
        <v>0</v>
      </c>
      <c r="AD193" s="32">
        <f>SUMIFS('Capex forecast'!N$9:N$223,'Capex forecast'!$T$9:$T$223,$Q193,'Capex forecast'!$S$9:$S$223,$S193,'Capex forecast'!$Q$9:$Q$223,"Augex")</f>
        <v>0</v>
      </c>
      <c r="AF193" s="45" t="s">
        <v>10</v>
      </c>
      <c r="AG193" s="6" t="str">
        <f>INDEX('Demand forecast'!$M$9:$M$5832,MATCH($Q193,'Demand forecast'!$B$9:$B$5832,0))</f>
        <v>No</v>
      </c>
      <c r="AH193" s="6" t="str">
        <f>IF(COUNTIF($AF$93:AF193,$B193) = 1, "LV", IF(COUNTIF($AF$93:AF193,$B193) = 2, "HV", "ST"))</f>
        <v>LV</v>
      </c>
      <c r="AI193" s="6" t="str">
        <f>INDEX('Demand forecast and growth rate'!$E$7:$E$273,MATCH($Q193,'Demand forecast and growth rate'!$B$7:$B$273,0))</f>
        <v>Steady/falling</v>
      </c>
      <c r="AJ193" s="47">
        <f>SUMIFS('Capex forecast'!E$9:E$223,'Capex forecast'!$T$9:$T$223,$AF193,'Capex forecast'!$S$9:$S$223,$AH193,'Capex forecast'!$Q$9:$Q$223,"Repex")</f>
        <v>0</v>
      </c>
      <c r="AK193" s="47">
        <f>SUMIFS('Capex forecast'!F$9:F$223,'Capex forecast'!$T$9:$T$223,$AF193,'Capex forecast'!$S$9:$S$223,$AH193,'Capex forecast'!$Q$9:$Q$223,"Repex")</f>
        <v>0</v>
      </c>
      <c r="AL193" s="47">
        <f>SUMIFS('Capex forecast'!G$9:G$223,'Capex forecast'!$T$9:$T$223,$AF193,'Capex forecast'!$S$9:$S$223,$AH193,'Capex forecast'!$Q$9:$Q$223,"Repex")</f>
        <v>0</v>
      </c>
      <c r="AM193" s="47">
        <f>SUMIFS('Capex forecast'!H$9:H$223,'Capex forecast'!$T$9:$T$223,$AF193,'Capex forecast'!$S$9:$S$223,$AH193,'Capex forecast'!$Q$9:$Q$223,"Repex")</f>
        <v>0</v>
      </c>
      <c r="AN193" s="47">
        <f>SUMIFS('Capex forecast'!I$9:I$223,'Capex forecast'!$T$9:$T$223,$AF193,'Capex forecast'!$S$9:$S$223,$AH193,'Capex forecast'!$Q$9:$Q$223,"Repex")</f>
        <v>0</v>
      </c>
      <c r="AO193" s="47">
        <f>SUMIFS('Capex forecast'!J$9:J$223,'Capex forecast'!$T$9:$T$223,$AF193,'Capex forecast'!$S$9:$S$223,$AH193,'Capex forecast'!$Q$9:$Q$223,"Repex")</f>
        <v>0</v>
      </c>
      <c r="AP193" s="47">
        <f>SUMIFS('Capex forecast'!K$9:K$223,'Capex forecast'!$T$9:$T$223,$AF193,'Capex forecast'!$S$9:$S$223,$AH193,'Capex forecast'!$Q$9:$Q$223,"Repex")</f>
        <v>0</v>
      </c>
      <c r="AQ193" s="47">
        <f>SUMIFS('Capex forecast'!L$9:L$223,'Capex forecast'!$T$9:$T$223,$AF193,'Capex forecast'!$S$9:$S$223,$AH193,'Capex forecast'!$Q$9:$Q$223,"Repex")</f>
        <v>0</v>
      </c>
      <c r="AR193" s="47">
        <f>SUMIFS('Capex forecast'!M$9:M$223,'Capex forecast'!$T$9:$T$223,$AF193,'Capex forecast'!$S$9:$S$223,$AH193,'Capex forecast'!$Q$9:$Q$223,"Repex")</f>
        <v>0</v>
      </c>
      <c r="AS193" s="47">
        <f>SUMIFS('Capex forecast'!N$9:N$223,'Capex forecast'!$T$9:$T$223,$AF193,'Capex forecast'!$S$9:$S$223,$AH193,'Capex forecast'!$Q$9:$Q$223,"Repex")</f>
        <v>0</v>
      </c>
    </row>
    <row r="194" spans="2:45" ht="15">
      <c r="B194" s="45" t="s">
        <v>34</v>
      </c>
      <c r="C194" s="6" t="str">
        <f>INDEX('Demand forecast'!$M$9:$M$5832,MATCH($B194,'Demand forecast'!$B$9:$B$5832,0))</f>
        <v>No</v>
      </c>
      <c r="D194" s="6" t="str">
        <f>IF(COUNTIF($B$93:B194,$B194) = 1, "LV", IF(COUNTIF($B$93:B194,$B194) = 2, "HV", "ST"))</f>
        <v>LV</v>
      </c>
      <c r="E194" s="6" t="str">
        <f>INDEX('Demand forecast and growth rate'!$E$7:$E$273,MATCH($B194,'Demand forecast and growth rate'!$B$7:$B$273,0))</f>
        <v>Small growth</v>
      </c>
      <c r="F194" s="32">
        <f>SUMIFS('Capex forecast'!E$9:E$223,'Capex forecast'!$T$9:$T$223,'Allocation of site-spec costs'!$B194,'Capex forecast'!$S$9:$S$223,'Allocation of site-spec costs'!$D194,'Capex forecast'!$Q$9:$Q$223,"Customer Connection")</f>
        <v>0</v>
      </c>
      <c r="G194" s="32">
        <f>SUMIFS('Capex forecast'!F$9:F$223,'Capex forecast'!$T$9:$T$223,'Allocation of site-spec costs'!$B194,'Capex forecast'!$S$9:$S$223,'Allocation of site-spec costs'!$D194,'Capex forecast'!$Q$9:$Q$223,"Customer Connection")</f>
        <v>0</v>
      </c>
      <c r="H194" s="32">
        <f>SUMIFS('Capex forecast'!G$9:G$223,'Capex forecast'!$T$9:$T$223,'Allocation of site-spec costs'!$B194,'Capex forecast'!$S$9:$S$223,'Allocation of site-spec costs'!$D194,'Capex forecast'!$Q$9:$Q$223,"Customer Connection")</f>
        <v>0</v>
      </c>
      <c r="I194" s="32">
        <f>SUMIFS('Capex forecast'!H$9:H$223,'Capex forecast'!$T$9:$T$223,'Allocation of site-spec costs'!$B194,'Capex forecast'!$S$9:$S$223,'Allocation of site-spec costs'!$D194,'Capex forecast'!$Q$9:$Q$223,"Customer Connection")</f>
        <v>0</v>
      </c>
      <c r="J194" s="32">
        <f>SUMIFS('Capex forecast'!I$9:I$223,'Capex forecast'!$T$9:$T$223,'Allocation of site-spec costs'!$B194,'Capex forecast'!$S$9:$S$223,'Allocation of site-spec costs'!$D194,'Capex forecast'!$Q$9:$Q$223,"Customer Connection")</f>
        <v>0</v>
      </c>
      <c r="K194" s="32">
        <f>SUMIFS('Capex forecast'!J$9:J$223,'Capex forecast'!$T$9:$T$223,'Allocation of site-spec costs'!$B194,'Capex forecast'!$S$9:$S$223,'Allocation of site-spec costs'!$D194,'Capex forecast'!$Q$9:$Q$223,"Customer Connection")</f>
        <v>0</v>
      </c>
      <c r="L194" s="32">
        <f>SUMIFS('Capex forecast'!K$9:K$223,'Capex forecast'!$T$9:$T$223,'Allocation of site-spec costs'!$B194,'Capex forecast'!$S$9:$S$223,'Allocation of site-spec costs'!$D194,'Capex forecast'!$Q$9:$Q$223,"Customer Connection")</f>
        <v>0</v>
      </c>
      <c r="M194" s="32">
        <f>SUMIFS('Capex forecast'!L$9:L$223,'Capex forecast'!$T$9:$T$223,'Allocation of site-spec costs'!$B194,'Capex forecast'!$S$9:$S$223,'Allocation of site-spec costs'!$D194,'Capex forecast'!$Q$9:$Q$223,"Customer Connection")</f>
        <v>0</v>
      </c>
      <c r="N194" s="32">
        <f>SUMIFS('Capex forecast'!M$9:M$223,'Capex forecast'!$T$9:$T$223,'Allocation of site-spec costs'!$B194,'Capex forecast'!$S$9:$S$223,'Allocation of site-spec costs'!$D194,'Capex forecast'!$Q$9:$Q$223,"Customer Connection")</f>
        <v>0</v>
      </c>
      <c r="O194" s="32">
        <f>SUMIFS('Capex forecast'!N$9:N$223,'Capex forecast'!$T$9:$T$223,'Allocation of site-spec costs'!$B194,'Capex forecast'!$S$9:$S$223,'Allocation of site-spec costs'!$D194,'Capex forecast'!$Q$9:$Q$223,"Customer Connection")</f>
        <v>0</v>
      </c>
      <c r="Q194" s="45" t="s">
        <v>34</v>
      </c>
      <c r="R194" s="6" t="str">
        <f>INDEX('Demand forecast'!$M$9:$M$5832,MATCH($Q194,'Demand forecast'!$B$9:$B$5832,0))</f>
        <v>No</v>
      </c>
      <c r="S194" s="6" t="str">
        <f>IF(COUNTIF($Q$93:Q194,$B194) = 1, "LV", IF(COUNTIF($Q$93:Q194,$B194) = 2, "HV", "ST"))</f>
        <v>LV</v>
      </c>
      <c r="T194" s="6" t="str">
        <f>INDEX('Demand forecast and growth rate'!$E$7:$E$273,MATCH($Q194,'Demand forecast and growth rate'!$B$7:$B$273,0))</f>
        <v>Small growth</v>
      </c>
      <c r="U194" s="32">
        <f>SUMIFS('Capex forecast'!E$9:E$223,'Capex forecast'!$T$9:$T$223,$Q194,'Capex forecast'!$S$9:$S$223,$S194,'Capex forecast'!$Q$9:$Q$223,"Augex")</f>
        <v>0</v>
      </c>
      <c r="V194" s="32">
        <f>SUMIFS('Capex forecast'!F$9:F$223,'Capex forecast'!$T$9:$T$223,$Q194,'Capex forecast'!$S$9:$S$223,$S194,'Capex forecast'!$Q$9:$Q$223,"Augex")</f>
        <v>0</v>
      </c>
      <c r="W194" s="32">
        <f>SUMIFS('Capex forecast'!G$9:G$223,'Capex forecast'!$T$9:$T$223,$Q194,'Capex forecast'!$S$9:$S$223,$S194,'Capex forecast'!$Q$9:$Q$223,"Augex")</f>
        <v>0</v>
      </c>
      <c r="X194" s="32">
        <f>SUMIFS('Capex forecast'!H$9:H$223,'Capex forecast'!$T$9:$T$223,$Q194,'Capex forecast'!$S$9:$S$223,$S194,'Capex forecast'!$Q$9:$Q$223,"Augex")</f>
        <v>0</v>
      </c>
      <c r="Y194" s="32">
        <f>SUMIFS('Capex forecast'!I$9:I$223,'Capex forecast'!$T$9:$T$223,$Q194,'Capex forecast'!$S$9:$S$223,$S194,'Capex forecast'!$Q$9:$Q$223,"Augex")</f>
        <v>0</v>
      </c>
      <c r="Z194" s="32">
        <f>SUMIFS('Capex forecast'!J$9:J$223,'Capex forecast'!$T$9:$T$223,$Q194,'Capex forecast'!$S$9:$S$223,$S194,'Capex forecast'!$Q$9:$Q$223,"Augex")</f>
        <v>0</v>
      </c>
      <c r="AA194" s="32">
        <f>SUMIFS('Capex forecast'!K$9:K$223,'Capex forecast'!$T$9:$T$223,$Q194,'Capex forecast'!$S$9:$S$223,$S194,'Capex forecast'!$Q$9:$Q$223,"Augex")</f>
        <v>0</v>
      </c>
      <c r="AB194" s="32">
        <f>SUMIFS('Capex forecast'!L$9:L$223,'Capex forecast'!$T$9:$T$223,$Q194,'Capex forecast'!$S$9:$S$223,$S194,'Capex forecast'!$Q$9:$Q$223,"Augex")</f>
        <v>0</v>
      </c>
      <c r="AC194" s="32">
        <f>SUMIFS('Capex forecast'!M$9:M$223,'Capex forecast'!$T$9:$T$223,$Q194,'Capex forecast'!$S$9:$S$223,$S194,'Capex forecast'!$Q$9:$Q$223,"Augex")</f>
        <v>0</v>
      </c>
      <c r="AD194" s="32">
        <f>SUMIFS('Capex forecast'!N$9:N$223,'Capex forecast'!$T$9:$T$223,$Q194,'Capex forecast'!$S$9:$S$223,$S194,'Capex forecast'!$Q$9:$Q$223,"Augex")</f>
        <v>0</v>
      </c>
      <c r="AF194" s="45" t="s">
        <v>34</v>
      </c>
      <c r="AG194" s="6" t="str">
        <f>INDEX('Demand forecast'!$M$9:$M$5832,MATCH($Q194,'Demand forecast'!$B$9:$B$5832,0))</f>
        <v>No</v>
      </c>
      <c r="AH194" s="6" t="str">
        <f>IF(COUNTIF($AF$93:AF194,$B194) = 1, "LV", IF(COUNTIF($AF$93:AF194,$B194) = 2, "HV", "ST"))</f>
        <v>LV</v>
      </c>
      <c r="AI194" s="6" t="str">
        <f>INDEX('Demand forecast and growth rate'!$E$7:$E$273,MATCH($Q194,'Demand forecast and growth rate'!$B$7:$B$273,0))</f>
        <v>Small growth</v>
      </c>
      <c r="AJ194" s="47">
        <f>SUMIFS('Capex forecast'!E$9:E$223,'Capex forecast'!$T$9:$T$223,$AF194,'Capex forecast'!$S$9:$S$223,$AH194,'Capex forecast'!$Q$9:$Q$223,"Repex")</f>
        <v>0</v>
      </c>
      <c r="AK194" s="47">
        <f>SUMIFS('Capex forecast'!F$9:F$223,'Capex forecast'!$T$9:$T$223,$AF194,'Capex forecast'!$S$9:$S$223,$AH194,'Capex forecast'!$Q$9:$Q$223,"Repex")</f>
        <v>0</v>
      </c>
      <c r="AL194" s="47">
        <f>SUMIFS('Capex forecast'!G$9:G$223,'Capex forecast'!$T$9:$T$223,$AF194,'Capex forecast'!$S$9:$S$223,$AH194,'Capex forecast'!$Q$9:$Q$223,"Repex")</f>
        <v>0</v>
      </c>
      <c r="AM194" s="47">
        <f>SUMIFS('Capex forecast'!H$9:H$223,'Capex forecast'!$T$9:$T$223,$AF194,'Capex forecast'!$S$9:$S$223,$AH194,'Capex forecast'!$Q$9:$Q$223,"Repex")</f>
        <v>0</v>
      </c>
      <c r="AN194" s="47">
        <f>SUMIFS('Capex forecast'!I$9:I$223,'Capex forecast'!$T$9:$T$223,$AF194,'Capex forecast'!$S$9:$S$223,$AH194,'Capex forecast'!$Q$9:$Q$223,"Repex")</f>
        <v>0</v>
      </c>
      <c r="AO194" s="47">
        <f>SUMIFS('Capex forecast'!J$9:J$223,'Capex forecast'!$T$9:$T$223,$AF194,'Capex forecast'!$S$9:$S$223,$AH194,'Capex forecast'!$Q$9:$Q$223,"Repex")</f>
        <v>0</v>
      </c>
      <c r="AP194" s="47">
        <f>SUMIFS('Capex forecast'!K$9:K$223,'Capex forecast'!$T$9:$T$223,$AF194,'Capex forecast'!$S$9:$S$223,$AH194,'Capex forecast'!$Q$9:$Q$223,"Repex")</f>
        <v>0</v>
      </c>
      <c r="AQ194" s="47">
        <f>SUMIFS('Capex forecast'!L$9:L$223,'Capex forecast'!$T$9:$T$223,$AF194,'Capex forecast'!$S$9:$S$223,$AH194,'Capex forecast'!$Q$9:$Q$223,"Repex")</f>
        <v>0</v>
      </c>
      <c r="AR194" s="47">
        <f>SUMIFS('Capex forecast'!M$9:M$223,'Capex forecast'!$T$9:$T$223,$AF194,'Capex forecast'!$S$9:$S$223,$AH194,'Capex forecast'!$Q$9:$Q$223,"Repex")</f>
        <v>0</v>
      </c>
      <c r="AS194" s="47">
        <f>SUMIFS('Capex forecast'!N$9:N$223,'Capex forecast'!$T$9:$T$223,$AF194,'Capex forecast'!$S$9:$S$223,$AH194,'Capex forecast'!$Q$9:$Q$223,"Repex")</f>
        <v>0</v>
      </c>
    </row>
    <row r="195" spans="2:45" ht="15">
      <c r="B195" s="45" t="s">
        <v>37</v>
      </c>
      <c r="C195" s="6" t="str">
        <f>INDEX('Demand forecast'!$M$9:$M$5832,MATCH($B195,'Demand forecast'!$B$9:$B$5832,0))</f>
        <v>No</v>
      </c>
      <c r="D195" s="6" t="str">
        <f>IF(COUNTIF($B$93:B195,$B195) = 1, "LV", IF(COUNTIF($B$93:B195,$B195) = 2, "HV", "ST"))</f>
        <v>LV</v>
      </c>
      <c r="E195" s="6" t="str">
        <f>INDEX('Demand forecast and growth rate'!$E$7:$E$273,MATCH($B195,'Demand forecast and growth rate'!$B$7:$B$273,0))</f>
        <v>Small growth</v>
      </c>
      <c r="F195" s="32">
        <f>SUMIFS('Capex forecast'!E$9:E$223,'Capex forecast'!$T$9:$T$223,'Allocation of site-spec costs'!$B195,'Capex forecast'!$S$9:$S$223,'Allocation of site-spec costs'!$D195,'Capex forecast'!$Q$9:$Q$223,"Customer Connection")</f>
        <v>0</v>
      </c>
      <c r="G195" s="32">
        <f>SUMIFS('Capex forecast'!F$9:F$223,'Capex forecast'!$T$9:$T$223,'Allocation of site-spec costs'!$B195,'Capex forecast'!$S$9:$S$223,'Allocation of site-spec costs'!$D195,'Capex forecast'!$Q$9:$Q$223,"Customer Connection")</f>
        <v>0</v>
      </c>
      <c r="H195" s="32">
        <f>SUMIFS('Capex forecast'!G$9:G$223,'Capex forecast'!$T$9:$T$223,'Allocation of site-spec costs'!$B195,'Capex forecast'!$S$9:$S$223,'Allocation of site-spec costs'!$D195,'Capex forecast'!$Q$9:$Q$223,"Customer Connection")</f>
        <v>0</v>
      </c>
      <c r="I195" s="32">
        <f>SUMIFS('Capex forecast'!H$9:H$223,'Capex forecast'!$T$9:$T$223,'Allocation of site-spec costs'!$B195,'Capex forecast'!$S$9:$S$223,'Allocation of site-spec costs'!$D195,'Capex forecast'!$Q$9:$Q$223,"Customer Connection")</f>
        <v>0</v>
      </c>
      <c r="J195" s="32">
        <f>SUMIFS('Capex forecast'!I$9:I$223,'Capex forecast'!$T$9:$T$223,'Allocation of site-spec costs'!$B195,'Capex forecast'!$S$9:$S$223,'Allocation of site-spec costs'!$D195,'Capex forecast'!$Q$9:$Q$223,"Customer Connection")</f>
        <v>0</v>
      </c>
      <c r="K195" s="32">
        <f>SUMIFS('Capex forecast'!J$9:J$223,'Capex forecast'!$T$9:$T$223,'Allocation of site-spec costs'!$B195,'Capex forecast'!$S$9:$S$223,'Allocation of site-spec costs'!$D195,'Capex forecast'!$Q$9:$Q$223,"Customer Connection")</f>
        <v>0</v>
      </c>
      <c r="L195" s="32">
        <f>SUMIFS('Capex forecast'!K$9:K$223,'Capex forecast'!$T$9:$T$223,'Allocation of site-spec costs'!$B195,'Capex forecast'!$S$9:$S$223,'Allocation of site-spec costs'!$D195,'Capex forecast'!$Q$9:$Q$223,"Customer Connection")</f>
        <v>0</v>
      </c>
      <c r="M195" s="32">
        <f>SUMIFS('Capex forecast'!L$9:L$223,'Capex forecast'!$T$9:$T$223,'Allocation of site-spec costs'!$B195,'Capex forecast'!$S$9:$S$223,'Allocation of site-spec costs'!$D195,'Capex forecast'!$Q$9:$Q$223,"Customer Connection")</f>
        <v>0</v>
      </c>
      <c r="N195" s="32">
        <f>SUMIFS('Capex forecast'!M$9:M$223,'Capex forecast'!$T$9:$T$223,'Allocation of site-spec costs'!$B195,'Capex forecast'!$S$9:$S$223,'Allocation of site-spec costs'!$D195,'Capex forecast'!$Q$9:$Q$223,"Customer Connection")</f>
        <v>0</v>
      </c>
      <c r="O195" s="32">
        <f>SUMIFS('Capex forecast'!N$9:N$223,'Capex forecast'!$T$9:$T$223,'Allocation of site-spec costs'!$B195,'Capex forecast'!$S$9:$S$223,'Allocation of site-spec costs'!$D195,'Capex forecast'!$Q$9:$Q$223,"Customer Connection")</f>
        <v>0</v>
      </c>
      <c r="Q195" s="45" t="s">
        <v>37</v>
      </c>
      <c r="R195" s="6" t="str">
        <f>INDEX('Demand forecast'!$M$9:$M$5832,MATCH($Q195,'Demand forecast'!$B$9:$B$5832,0))</f>
        <v>No</v>
      </c>
      <c r="S195" s="6" t="str">
        <f>IF(COUNTIF($Q$93:Q195,$B195) = 1, "LV", IF(COUNTIF($Q$93:Q195,$B195) = 2, "HV", "ST"))</f>
        <v>LV</v>
      </c>
      <c r="T195" s="6" t="str">
        <f>INDEX('Demand forecast and growth rate'!$E$7:$E$273,MATCH($Q195,'Demand forecast and growth rate'!$B$7:$B$273,0))</f>
        <v>Small growth</v>
      </c>
      <c r="U195" s="32">
        <f>SUMIFS('Capex forecast'!E$9:E$223,'Capex forecast'!$T$9:$T$223,$Q195,'Capex forecast'!$S$9:$S$223,$S195,'Capex forecast'!$Q$9:$Q$223,"Augex")</f>
        <v>0</v>
      </c>
      <c r="V195" s="32">
        <f>SUMIFS('Capex forecast'!F$9:F$223,'Capex forecast'!$T$9:$T$223,$Q195,'Capex forecast'!$S$9:$S$223,$S195,'Capex forecast'!$Q$9:$Q$223,"Augex")</f>
        <v>0</v>
      </c>
      <c r="W195" s="32">
        <f>SUMIFS('Capex forecast'!G$9:G$223,'Capex forecast'!$T$9:$T$223,$Q195,'Capex forecast'!$S$9:$S$223,$S195,'Capex forecast'!$Q$9:$Q$223,"Augex")</f>
        <v>0</v>
      </c>
      <c r="X195" s="32">
        <f>SUMIFS('Capex forecast'!H$9:H$223,'Capex forecast'!$T$9:$T$223,$Q195,'Capex forecast'!$S$9:$S$223,$S195,'Capex forecast'!$Q$9:$Q$223,"Augex")</f>
        <v>0</v>
      </c>
      <c r="Y195" s="32">
        <f>SUMIFS('Capex forecast'!I$9:I$223,'Capex forecast'!$T$9:$T$223,$Q195,'Capex forecast'!$S$9:$S$223,$S195,'Capex forecast'!$Q$9:$Q$223,"Augex")</f>
        <v>0</v>
      </c>
      <c r="Z195" s="32">
        <f>SUMIFS('Capex forecast'!J$9:J$223,'Capex forecast'!$T$9:$T$223,$Q195,'Capex forecast'!$S$9:$S$223,$S195,'Capex forecast'!$Q$9:$Q$223,"Augex")</f>
        <v>0</v>
      </c>
      <c r="AA195" s="32">
        <f>SUMIFS('Capex forecast'!K$9:K$223,'Capex forecast'!$T$9:$T$223,$Q195,'Capex forecast'!$S$9:$S$223,$S195,'Capex forecast'!$Q$9:$Q$223,"Augex")</f>
        <v>0</v>
      </c>
      <c r="AB195" s="32">
        <f>SUMIFS('Capex forecast'!L$9:L$223,'Capex forecast'!$T$9:$T$223,$Q195,'Capex forecast'!$S$9:$S$223,$S195,'Capex forecast'!$Q$9:$Q$223,"Augex")</f>
        <v>0</v>
      </c>
      <c r="AC195" s="32">
        <f>SUMIFS('Capex forecast'!M$9:M$223,'Capex forecast'!$T$9:$T$223,$Q195,'Capex forecast'!$S$9:$S$223,$S195,'Capex forecast'!$Q$9:$Q$223,"Augex")</f>
        <v>0</v>
      </c>
      <c r="AD195" s="32">
        <f>SUMIFS('Capex forecast'!N$9:N$223,'Capex forecast'!$T$9:$T$223,$Q195,'Capex forecast'!$S$9:$S$223,$S195,'Capex forecast'!$Q$9:$Q$223,"Augex")</f>
        <v>0</v>
      </c>
      <c r="AF195" s="45" t="s">
        <v>37</v>
      </c>
      <c r="AG195" s="6" t="str">
        <f>INDEX('Demand forecast'!$M$9:$M$5832,MATCH($Q195,'Demand forecast'!$B$9:$B$5832,0))</f>
        <v>No</v>
      </c>
      <c r="AH195" s="6" t="str">
        <f>IF(COUNTIF($AF$93:AF195,$B195) = 1, "LV", IF(COUNTIF($AF$93:AF195,$B195) = 2, "HV", "ST"))</f>
        <v>LV</v>
      </c>
      <c r="AI195" s="6" t="str">
        <f>INDEX('Demand forecast and growth rate'!$E$7:$E$273,MATCH($Q195,'Demand forecast and growth rate'!$B$7:$B$273,0))</f>
        <v>Small growth</v>
      </c>
      <c r="AJ195" s="47">
        <f>SUMIFS('Capex forecast'!E$9:E$223,'Capex forecast'!$T$9:$T$223,$AF195,'Capex forecast'!$S$9:$S$223,$AH195,'Capex forecast'!$Q$9:$Q$223,"Repex")</f>
        <v>0</v>
      </c>
      <c r="AK195" s="47">
        <f>SUMIFS('Capex forecast'!F$9:F$223,'Capex forecast'!$T$9:$T$223,$AF195,'Capex forecast'!$S$9:$S$223,$AH195,'Capex forecast'!$Q$9:$Q$223,"Repex")</f>
        <v>0</v>
      </c>
      <c r="AL195" s="47">
        <f>SUMIFS('Capex forecast'!G$9:G$223,'Capex forecast'!$T$9:$T$223,$AF195,'Capex forecast'!$S$9:$S$223,$AH195,'Capex forecast'!$Q$9:$Q$223,"Repex")</f>
        <v>0</v>
      </c>
      <c r="AM195" s="47">
        <f>SUMIFS('Capex forecast'!H$9:H$223,'Capex forecast'!$T$9:$T$223,$AF195,'Capex forecast'!$S$9:$S$223,$AH195,'Capex forecast'!$Q$9:$Q$223,"Repex")</f>
        <v>0</v>
      </c>
      <c r="AN195" s="47">
        <f>SUMIFS('Capex forecast'!I$9:I$223,'Capex forecast'!$T$9:$T$223,$AF195,'Capex forecast'!$S$9:$S$223,$AH195,'Capex forecast'!$Q$9:$Q$223,"Repex")</f>
        <v>0</v>
      </c>
      <c r="AO195" s="47">
        <f>SUMIFS('Capex forecast'!J$9:J$223,'Capex forecast'!$T$9:$T$223,$AF195,'Capex forecast'!$S$9:$S$223,$AH195,'Capex forecast'!$Q$9:$Q$223,"Repex")</f>
        <v>0</v>
      </c>
      <c r="AP195" s="47">
        <f>SUMIFS('Capex forecast'!K$9:K$223,'Capex forecast'!$T$9:$T$223,$AF195,'Capex forecast'!$S$9:$S$223,$AH195,'Capex forecast'!$Q$9:$Q$223,"Repex")</f>
        <v>0</v>
      </c>
      <c r="AQ195" s="47">
        <f>SUMIFS('Capex forecast'!L$9:L$223,'Capex forecast'!$T$9:$T$223,$AF195,'Capex forecast'!$S$9:$S$223,$AH195,'Capex forecast'!$Q$9:$Q$223,"Repex")</f>
        <v>0</v>
      </c>
      <c r="AR195" s="47">
        <f>SUMIFS('Capex forecast'!M$9:M$223,'Capex forecast'!$T$9:$T$223,$AF195,'Capex forecast'!$S$9:$S$223,$AH195,'Capex forecast'!$Q$9:$Q$223,"Repex")</f>
        <v>0</v>
      </c>
      <c r="AS195" s="47">
        <f>SUMIFS('Capex forecast'!N$9:N$223,'Capex forecast'!$T$9:$T$223,$AF195,'Capex forecast'!$S$9:$S$223,$AH195,'Capex forecast'!$Q$9:$Q$223,"Repex")</f>
        <v>0</v>
      </c>
    </row>
    <row r="196" spans="2:45" ht="15">
      <c r="B196" s="45" t="s">
        <v>41</v>
      </c>
      <c r="C196" s="6" t="str">
        <f>INDEX('Demand forecast'!$M$9:$M$5832,MATCH($B196,'Demand forecast'!$B$9:$B$5832,0))</f>
        <v>No</v>
      </c>
      <c r="D196" s="6" t="str">
        <f>IF(COUNTIF($B$93:B196,$B196) = 1, "LV", IF(COUNTIF($B$93:B196,$B196) = 2, "HV", "ST"))</f>
        <v>LV</v>
      </c>
      <c r="E196" s="6" t="str">
        <f>INDEX('Demand forecast and growth rate'!$E$7:$E$273,MATCH($B196,'Demand forecast and growth rate'!$B$7:$B$273,0))</f>
        <v>Steady/falling</v>
      </c>
      <c r="F196" s="32">
        <f>SUMIFS('Capex forecast'!E$9:E$223,'Capex forecast'!$T$9:$T$223,'Allocation of site-spec costs'!$B196,'Capex forecast'!$S$9:$S$223,'Allocation of site-spec costs'!$D196,'Capex forecast'!$Q$9:$Q$223,"Customer Connection")</f>
        <v>0</v>
      </c>
      <c r="G196" s="32">
        <f>SUMIFS('Capex forecast'!F$9:F$223,'Capex forecast'!$T$9:$T$223,'Allocation of site-spec costs'!$B196,'Capex forecast'!$S$9:$S$223,'Allocation of site-spec costs'!$D196,'Capex forecast'!$Q$9:$Q$223,"Customer Connection")</f>
        <v>0</v>
      </c>
      <c r="H196" s="32">
        <f>SUMIFS('Capex forecast'!G$9:G$223,'Capex forecast'!$T$9:$T$223,'Allocation of site-spec costs'!$B196,'Capex forecast'!$S$9:$S$223,'Allocation of site-spec costs'!$D196,'Capex forecast'!$Q$9:$Q$223,"Customer Connection")</f>
        <v>0</v>
      </c>
      <c r="I196" s="32">
        <f>SUMIFS('Capex forecast'!H$9:H$223,'Capex forecast'!$T$9:$T$223,'Allocation of site-spec costs'!$B196,'Capex forecast'!$S$9:$S$223,'Allocation of site-spec costs'!$D196,'Capex forecast'!$Q$9:$Q$223,"Customer Connection")</f>
        <v>0</v>
      </c>
      <c r="J196" s="32">
        <f>SUMIFS('Capex forecast'!I$9:I$223,'Capex forecast'!$T$9:$T$223,'Allocation of site-spec costs'!$B196,'Capex forecast'!$S$9:$S$223,'Allocation of site-spec costs'!$D196,'Capex forecast'!$Q$9:$Q$223,"Customer Connection")</f>
        <v>0</v>
      </c>
      <c r="K196" s="32">
        <f>SUMIFS('Capex forecast'!J$9:J$223,'Capex forecast'!$T$9:$T$223,'Allocation of site-spec costs'!$B196,'Capex forecast'!$S$9:$S$223,'Allocation of site-spec costs'!$D196,'Capex forecast'!$Q$9:$Q$223,"Customer Connection")</f>
        <v>0</v>
      </c>
      <c r="L196" s="32">
        <f>SUMIFS('Capex forecast'!K$9:K$223,'Capex forecast'!$T$9:$T$223,'Allocation of site-spec costs'!$B196,'Capex forecast'!$S$9:$S$223,'Allocation of site-spec costs'!$D196,'Capex forecast'!$Q$9:$Q$223,"Customer Connection")</f>
        <v>0</v>
      </c>
      <c r="M196" s="32">
        <f>SUMIFS('Capex forecast'!L$9:L$223,'Capex forecast'!$T$9:$T$223,'Allocation of site-spec costs'!$B196,'Capex forecast'!$S$9:$S$223,'Allocation of site-spec costs'!$D196,'Capex forecast'!$Q$9:$Q$223,"Customer Connection")</f>
        <v>0</v>
      </c>
      <c r="N196" s="32">
        <f>SUMIFS('Capex forecast'!M$9:M$223,'Capex forecast'!$T$9:$T$223,'Allocation of site-spec costs'!$B196,'Capex forecast'!$S$9:$S$223,'Allocation of site-spec costs'!$D196,'Capex forecast'!$Q$9:$Q$223,"Customer Connection")</f>
        <v>0</v>
      </c>
      <c r="O196" s="32">
        <f>SUMIFS('Capex forecast'!N$9:N$223,'Capex forecast'!$T$9:$T$223,'Allocation of site-spec costs'!$B196,'Capex forecast'!$S$9:$S$223,'Allocation of site-spec costs'!$D196,'Capex forecast'!$Q$9:$Q$223,"Customer Connection")</f>
        <v>0</v>
      </c>
      <c r="Q196" s="45" t="s">
        <v>41</v>
      </c>
      <c r="R196" s="6" t="str">
        <f>INDEX('Demand forecast'!$M$9:$M$5832,MATCH($Q196,'Demand forecast'!$B$9:$B$5832,0))</f>
        <v>No</v>
      </c>
      <c r="S196" s="6" t="str">
        <f>IF(COUNTIF($Q$93:Q196,$B196) = 1, "LV", IF(COUNTIF($Q$93:Q196,$B196) = 2, "HV", "ST"))</f>
        <v>LV</v>
      </c>
      <c r="T196" s="6" t="str">
        <f>INDEX('Demand forecast and growth rate'!$E$7:$E$273,MATCH($Q196,'Demand forecast and growth rate'!$B$7:$B$273,0))</f>
        <v>Steady/falling</v>
      </c>
      <c r="U196" s="32">
        <f>SUMIFS('Capex forecast'!E$9:E$223,'Capex forecast'!$T$9:$T$223,$Q196,'Capex forecast'!$S$9:$S$223,$S196,'Capex forecast'!$Q$9:$Q$223,"Augex")</f>
        <v>0</v>
      </c>
      <c r="V196" s="32">
        <f>SUMIFS('Capex forecast'!F$9:F$223,'Capex forecast'!$T$9:$T$223,$Q196,'Capex forecast'!$S$9:$S$223,$S196,'Capex forecast'!$Q$9:$Q$223,"Augex")</f>
        <v>0</v>
      </c>
      <c r="W196" s="32">
        <f>SUMIFS('Capex forecast'!G$9:G$223,'Capex forecast'!$T$9:$T$223,$Q196,'Capex forecast'!$S$9:$S$223,$S196,'Capex forecast'!$Q$9:$Q$223,"Augex")</f>
        <v>0</v>
      </c>
      <c r="X196" s="32">
        <f>SUMIFS('Capex forecast'!H$9:H$223,'Capex forecast'!$T$9:$T$223,$Q196,'Capex forecast'!$S$9:$S$223,$S196,'Capex forecast'!$Q$9:$Q$223,"Augex")</f>
        <v>0</v>
      </c>
      <c r="Y196" s="32">
        <f>SUMIFS('Capex forecast'!I$9:I$223,'Capex forecast'!$T$9:$T$223,$Q196,'Capex forecast'!$S$9:$S$223,$S196,'Capex forecast'!$Q$9:$Q$223,"Augex")</f>
        <v>0</v>
      </c>
      <c r="Z196" s="32">
        <f>SUMIFS('Capex forecast'!J$9:J$223,'Capex forecast'!$T$9:$T$223,$Q196,'Capex forecast'!$S$9:$S$223,$S196,'Capex forecast'!$Q$9:$Q$223,"Augex")</f>
        <v>0</v>
      </c>
      <c r="AA196" s="32">
        <f>SUMIFS('Capex forecast'!K$9:K$223,'Capex forecast'!$T$9:$T$223,$Q196,'Capex forecast'!$S$9:$S$223,$S196,'Capex forecast'!$Q$9:$Q$223,"Augex")</f>
        <v>0</v>
      </c>
      <c r="AB196" s="32">
        <f>SUMIFS('Capex forecast'!L$9:L$223,'Capex forecast'!$T$9:$T$223,$Q196,'Capex forecast'!$S$9:$S$223,$S196,'Capex forecast'!$Q$9:$Q$223,"Augex")</f>
        <v>0</v>
      </c>
      <c r="AC196" s="32">
        <f>SUMIFS('Capex forecast'!M$9:M$223,'Capex forecast'!$T$9:$T$223,$Q196,'Capex forecast'!$S$9:$S$223,$S196,'Capex forecast'!$Q$9:$Q$223,"Augex")</f>
        <v>0</v>
      </c>
      <c r="AD196" s="32">
        <f>SUMIFS('Capex forecast'!N$9:N$223,'Capex forecast'!$T$9:$T$223,$Q196,'Capex forecast'!$S$9:$S$223,$S196,'Capex forecast'!$Q$9:$Q$223,"Augex")</f>
        <v>0</v>
      </c>
      <c r="AF196" s="45" t="s">
        <v>41</v>
      </c>
      <c r="AG196" s="6" t="str">
        <f>INDEX('Demand forecast'!$M$9:$M$5832,MATCH($Q196,'Demand forecast'!$B$9:$B$5832,0))</f>
        <v>No</v>
      </c>
      <c r="AH196" s="6" t="str">
        <f>IF(COUNTIF($AF$93:AF196,$B196) = 1, "LV", IF(COUNTIF($AF$93:AF196,$B196) = 2, "HV", "ST"))</f>
        <v>LV</v>
      </c>
      <c r="AI196" s="6" t="str">
        <f>INDEX('Demand forecast and growth rate'!$E$7:$E$273,MATCH($Q196,'Demand forecast and growth rate'!$B$7:$B$273,0))</f>
        <v>Steady/falling</v>
      </c>
      <c r="AJ196" s="47">
        <f>SUMIFS('Capex forecast'!E$9:E$223,'Capex forecast'!$T$9:$T$223,$AF196,'Capex forecast'!$S$9:$S$223,$AH196,'Capex forecast'!$Q$9:$Q$223,"Repex")</f>
        <v>0</v>
      </c>
      <c r="AK196" s="47">
        <f>SUMIFS('Capex forecast'!F$9:F$223,'Capex forecast'!$T$9:$T$223,$AF196,'Capex forecast'!$S$9:$S$223,$AH196,'Capex forecast'!$Q$9:$Q$223,"Repex")</f>
        <v>0</v>
      </c>
      <c r="AL196" s="47">
        <f>SUMIFS('Capex forecast'!G$9:G$223,'Capex forecast'!$T$9:$T$223,$AF196,'Capex forecast'!$S$9:$S$223,$AH196,'Capex forecast'!$Q$9:$Q$223,"Repex")</f>
        <v>0</v>
      </c>
      <c r="AM196" s="47">
        <f>SUMIFS('Capex forecast'!H$9:H$223,'Capex forecast'!$T$9:$T$223,$AF196,'Capex forecast'!$S$9:$S$223,$AH196,'Capex forecast'!$Q$9:$Q$223,"Repex")</f>
        <v>0</v>
      </c>
      <c r="AN196" s="47">
        <f>SUMIFS('Capex forecast'!I$9:I$223,'Capex forecast'!$T$9:$T$223,$AF196,'Capex forecast'!$S$9:$S$223,$AH196,'Capex forecast'!$Q$9:$Q$223,"Repex")</f>
        <v>0</v>
      </c>
      <c r="AO196" s="47">
        <f>SUMIFS('Capex forecast'!J$9:J$223,'Capex forecast'!$T$9:$T$223,$AF196,'Capex forecast'!$S$9:$S$223,$AH196,'Capex forecast'!$Q$9:$Q$223,"Repex")</f>
        <v>0</v>
      </c>
      <c r="AP196" s="47">
        <f>SUMIFS('Capex forecast'!K$9:K$223,'Capex forecast'!$T$9:$T$223,$AF196,'Capex forecast'!$S$9:$S$223,$AH196,'Capex forecast'!$Q$9:$Q$223,"Repex")</f>
        <v>0</v>
      </c>
      <c r="AQ196" s="47">
        <f>SUMIFS('Capex forecast'!L$9:L$223,'Capex forecast'!$T$9:$T$223,$AF196,'Capex forecast'!$S$9:$S$223,$AH196,'Capex forecast'!$Q$9:$Q$223,"Repex")</f>
        <v>0</v>
      </c>
      <c r="AR196" s="47">
        <f>SUMIFS('Capex forecast'!M$9:M$223,'Capex forecast'!$T$9:$T$223,$AF196,'Capex forecast'!$S$9:$S$223,$AH196,'Capex forecast'!$Q$9:$Q$223,"Repex")</f>
        <v>0</v>
      </c>
      <c r="AS196" s="47">
        <f>SUMIFS('Capex forecast'!N$9:N$223,'Capex forecast'!$T$9:$T$223,$AF196,'Capex forecast'!$S$9:$S$223,$AH196,'Capex forecast'!$Q$9:$Q$223,"Repex")</f>
        <v>0</v>
      </c>
    </row>
    <row r="197" spans="2:45" ht="15">
      <c r="B197" s="45" t="s">
        <v>230</v>
      </c>
      <c r="C197" s="6" t="str">
        <f>INDEX('Demand forecast'!$M$9:$M$5832,MATCH($B197,'Demand forecast'!$B$9:$B$5832,0))</f>
        <v>Yes</v>
      </c>
      <c r="D197" s="6" t="str">
        <f>IF(COUNTIF($B$93:B197,$B197) = 1, "LV", IF(COUNTIF($B$93:B197,$B197) = 2, "HV", "ST"))</f>
        <v>LV</v>
      </c>
      <c r="E197" s="6" t="str">
        <f>INDEX('Demand forecast and growth rate'!$E$7:$E$273,MATCH($B197,'Demand forecast and growth rate'!$B$7:$B$273,0))</f>
        <v>High growth</v>
      </c>
      <c r="F197" s="32">
        <f>SUMIFS('Capex forecast'!E$9:E$223,'Capex forecast'!$T$9:$T$223,'Allocation of site-spec costs'!$B197,'Capex forecast'!$S$9:$S$223,'Allocation of site-spec costs'!$D197,'Capex forecast'!$Q$9:$Q$223,"Customer Connection")</f>
        <v>0</v>
      </c>
      <c r="G197" s="32">
        <f>SUMIFS('Capex forecast'!F$9:F$223,'Capex forecast'!$T$9:$T$223,'Allocation of site-spec costs'!$B197,'Capex forecast'!$S$9:$S$223,'Allocation of site-spec costs'!$D197,'Capex forecast'!$Q$9:$Q$223,"Customer Connection")</f>
        <v>0</v>
      </c>
      <c r="H197" s="32">
        <f>SUMIFS('Capex forecast'!G$9:G$223,'Capex forecast'!$T$9:$T$223,'Allocation of site-spec costs'!$B197,'Capex forecast'!$S$9:$S$223,'Allocation of site-spec costs'!$D197,'Capex forecast'!$Q$9:$Q$223,"Customer Connection")</f>
        <v>0</v>
      </c>
      <c r="I197" s="32">
        <f>SUMIFS('Capex forecast'!H$9:H$223,'Capex forecast'!$T$9:$T$223,'Allocation of site-spec costs'!$B197,'Capex forecast'!$S$9:$S$223,'Allocation of site-spec costs'!$D197,'Capex forecast'!$Q$9:$Q$223,"Customer Connection")</f>
        <v>0</v>
      </c>
      <c r="J197" s="32">
        <f>SUMIFS('Capex forecast'!I$9:I$223,'Capex forecast'!$T$9:$T$223,'Allocation of site-spec costs'!$B197,'Capex forecast'!$S$9:$S$223,'Allocation of site-spec costs'!$D197,'Capex forecast'!$Q$9:$Q$223,"Customer Connection")</f>
        <v>0</v>
      </c>
      <c r="K197" s="32">
        <f>SUMIFS('Capex forecast'!J$9:J$223,'Capex forecast'!$T$9:$T$223,'Allocation of site-spec costs'!$B197,'Capex forecast'!$S$9:$S$223,'Allocation of site-spec costs'!$D197,'Capex forecast'!$Q$9:$Q$223,"Customer Connection")</f>
        <v>0</v>
      </c>
      <c r="L197" s="32">
        <f>SUMIFS('Capex forecast'!K$9:K$223,'Capex forecast'!$T$9:$T$223,'Allocation of site-spec costs'!$B197,'Capex forecast'!$S$9:$S$223,'Allocation of site-spec costs'!$D197,'Capex forecast'!$Q$9:$Q$223,"Customer Connection")</f>
        <v>0</v>
      </c>
      <c r="M197" s="32">
        <f>SUMIFS('Capex forecast'!L$9:L$223,'Capex forecast'!$T$9:$T$223,'Allocation of site-spec costs'!$B197,'Capex forecast'!$S$9:$S$223,'Allocation of site-spec costs'!$D197,'Capex forecast'!$Q$9:$Q$223,"Customer Connection")</f>
        <v>0</v>
      </c>
      <c r="N197" s="32">
        <f>SUMIFS('Capex forecast'!M$9:M$223,'Capex forecast'!$T$9:$T$223,'Allocation of site-spec costs'!$B197,'Capex forecast'!$S$9:$S$223,'Allocation of site-spec costs'!$D197,'Capex forecast'!$Q$9:$Q$223,"Customer Connection")</f>
        <v>0</v>
      </c>
      <c r="O197" s="32">
        <f>SUMIFS('Capex forecast'!N$9:N$223,'Capex forecast'!$T$9:$T$223,'Allocation of site-spec costs'!$B197,'Capex forecast'!$S$9:$S$223,'Allocation of site-spec costs'!$D197,'Capex forecast'!$Q$9:$Q$223,"Customer Connection")</f>
        <v>0</v>
      </c>
      <c r="Q197" s="45" t="s">
        <v>230</v>
      </c>
      <c r="R197" s="6" t="str">
        <f>INDEX('Demand forecast'!$M$9:$M$5832,MATCH($Q197,'Demand forecast'!$B$9:$B$5832,0))</f>
        <v>Yes</v>
      </c>
      <c r="S197" s="6" t="str">
        <f>IF(COUNTIF($Q$93:Q197,$B197) = 1, "LV", IF(COUNTIF($Q$93:Q197,$B197) = 2, "HV", "ST"))</f>
        <v>LV</v>
      </c>
      <c r="T197" s="6" t="str">
        <f>INDEX('Demand forecast and growth rate'!$E$7:$E$273,MATCH($Q197,'Demand forecast and growth rate'!$B$7:$B$273,0))</f>
        <v>High growth</v>
      </c>
      <c r="U197" s="32">
        <f>SUMIFS('Capex forecast'!E$9:E$223,'Capex forecast'!$T$9:$T$223,$Q197,'Capex forecast'!$S$9:$S$223,$S197,'Capex forecast'!$Q$9:$Q$223,"Augex")</f>
        <v>0</v>
      </c>
      <c r="V197" s="32">
        <f>SUMIFS('Capex forecast'!F$9:F$223,'Capex forecast'!$T$9:$T$223,$Q197,'Capex forecast'!$S$9:$S$223,$S197,'Capex forecast'!$Q$9:$Q$223,"Augex")</f>
        <v>0</v>
      </c>
      <c r="W197" s="32">
        <f>SUMIFS('Capex forecast'!G$9:G$223,'Capex forecast'!$T$9:$T$223,$Q197,'Capex forecast'!$S$9:$S$223,$S197,'Capex forecast'!$Q$9:$Q$223,"Augex")</f>
        <v>0</v>
      </c>
      <c r="X197" s="32">
        <f>SUMIFS('Capex forecast'!H$9:H$223,'Capex forecast'!$T$9:$T$223,$Q197,'Capex forecast'!$S$9:$S$223,$S197,'Capex forecast'!$Q$9:$Q$223,"Augex")</f>
        <v>0</v>
      </c>
      <c r="Y197" s="32">
        <f>SUMIFS('Capex forecast'!I$9:I$223,'Capex forecast'!$T$9:$T$223,$Q197,'Capex forecast'!$S$9:$S$223,$S197,'Capex forecast'!$Q$9:$Q$223,"Augex")</f>
        <v>0</v>
      </c>
      <c r="Z197" s="32">
        <f>SUMIFS('Capex forecast'!J$9:J$223,'Capex forecast'!$T$9:$T$223,$Q197,'Capex forecast'!$S$9:$S$223,$S197,'Capex forecast'!$Q$9:$Q$223,"Augex")</f>
        <v>0</v>
      </c>
      <c r="AA197" s="32">
        <f>SUMIFS('Capex forecast'!K$9:K$223,'Capex forecast'!$T$9:$T$223,$Q197,'Capex forecast'!$S$9:$S$223,$S197,'Capex forecast'!$Q$9:$Q$223,"Augex")</f>
        <v>0</v>
      </c>
      <c r="AB197" s="32">
        <f>SUMIFS('Capex forecast'!L$9:L$223,'Capex forecast'!$T$9:$T$223,$Q197,'Capex forecast'!$S$9:$S$223,$S197,'Capex forecast'!$Q$9:$Q$223,"Augex")</f>
        <v>0</v>
      </c>
      <c r="AC197" s="32">
        <f>SUMIFS('Capex forecast'!M$9:M$223,'Capex forecast'!$T$9:$T$223,$Q197,'Capex forecast'!$S$9:$S$223,$S197,'Capex forecast'!$Q$9:$Q$223,"Augex")</f>
        <v>0</v>
      </c>
      <c r="AD197" s="32">
        <f>SUMIFS('Capex forecast'!N$9:N$223,'Capex forecast'!$T$9:$T$223,$Q197,'Capex forecast'!$S$9:$S$223,$S197,'Capex forecast'!$Q$9:$Q$223,"Augex")</f>
        <v>0</v>
      </c>
      <c r="AF197" s="45" t="s">
        <v>230</v>
      </c>
      <c r="AG197" s="6" t="str">
        <f>INDEX('Demand forecast'!$M$9:$M$5832,MATCH($Q197,'Demand forecast'!$B$9:$B$5832,0))</f>
        <v>Yes</v>
      </c>
      <c r="AH197" s="6" t="str">
        <f>IF(COUNTIF($AF$93:AF197,$B197) = 1, "LV", IF(COUNTIF($AF$93:AF197,$B197) = 2, "HV", "ST"))</f>
        <v>LV</v>
      </c>
      <c r="AI197" s="6" t="str">
        <f>INDEX('Demand forecast and growth rate'!$E$7:$E$273,MATCH($Q197,'Demand forecast and growth rate'!$B$7:$B$273,0))</f>
        <v>High growth</v>
      </c>
      <c r="AJ197" s="47">
        <f>SUMIFS('Capex forecast'!E$9:E$223,'Capex forecast'!$T$9:$T$223,$AF197,'Capex forecast'!$S$9:$S$223,$AH197,'Capex forecast'!$Q$9:$Q$223,"Repex")</f>
        <v>0</v>
      </c>
      <c r="AK197" s="47">
        <f>SUMIFS('Capex forecast'!F$9:F$223,'Capex forecast'!$T$9:$T$223,$AF197,'Capex forecast'!$S$9:$S$223,$AH197,'Capex forecast'!$Q$9:$Q$223,"Repex")</f>
        <v>0</v>
      </c>
      <c r="AL197" s="47">
        <f>SUMIFS('Capex forecast'!G$9:G$223,'Capex forecast'!$T$9:$T$223,$AF197,'Capex forecast'!$S$9:$S$223,$AH197,'Capex forecast'!$Q$9:$Q$223,"Repex")</f>
        <v>0</v>
      </c>
      <c r="AM197" s="47">
        <f>SUMIFS('Capex forecast'!H$9:H$223,'Capex forecast'!$T$9:$T$223,$AF197,'Capex forecast'!$S$9:$S$223,$AH197,'Capex forecast'!$Q$9:$Q$223,"Repex")</f>
        <v>0</v>
      </c>
      <c r="AN197" s="47">
        <f>SUMIFS('Capex forecast'!I$9:I$223,'Capex forecast'!$T$9:$T$223,$AF197,'Capex forecast'!$S$9:$S$223,$AH197,'Capex forecast'!$Q$9:$Q$223,"Repex")</f>
        <v>0</v>
      </c>
      <c r="AO197" s="47">
        <f>SUMIFS('Capex forecast'!J$9:J$223,'Capex forecast'!$T$9:$T$223,$AF197,'Capex forecast'!$S$9:$S$223,$AH197,'Capex forecast'!$Q$9:$Q$223,"Repex")</f>
        <v>0</v>
      </c>
      <c r="AP197" s="47">
        <f>SUMIFS('Capex forecast'!K$9:K$223,'Capex forecast'!$T$9:$T$223,$AF197,'Capex forecast'!$S$9:$S$223,$AH197,'Capex forecast'!$Q$9:$Q$223,"Repex")</f>
        <v>0</v>
      </c>
      <c r="AQ197" s="47">
        <f>SUMIFS('Capex forecast'!L$9:L$223,'Capex forecast'!$T$9:$T$223,$AF197,'Capex forecast'!$S$9:$S$223,$AH197,'Capex forecast'!$Q$9:$Q$223,"Repex")</f>
        <v>0</v>
      </c>
      <c r="AR197" s="47">
        <f>SUMIFS('Capex forecast'!M$9:M$223,'Capex forecast'!$T$9:$T$223,$AF197,'Capex forecast'!$S$9:$S$223,$AH197,'Capex forecast'!$Q$9:$Q$223,"Repex")</f>
        <v>0</v>
      </c>
      <c r="AS197" s="47">
        <f>SUMIFS('Capex forecast'!N$9:N$223,'Capex forecast'!$T$9:$T$223,$AF197,'Capex forecast'!$S$9:$S$223,$AH197,'Capex forecast'!$Q$9:$Q$223,"Repex")</f>
        <v>0</v>
      </c>
    </row>
    <row r="198" spans="2:45" ht="15">
      <c r="B198" s="45" t="s">
        <v>434</v>
      </c>
      <c r="C198" s="6" t="str">
        <f>INDEX('Demand forecast'!$M$9:$M$5832,MATCH($B198,'Demand forecast'!$B$9:$B$5832,0))</f>
        <v>Yes</v>
      </c>
      <c r="D198" s="6" t="str">
        <f>IF(COUNTIF($B$93:B198,$B198) = 1, "LV", IF(COUNTIF($B$93:B198,$B198) = 2, "HV", "ST"))</f>
        <v>LV</v>
      </c>
      <c r="E198" s="6" t="str">
        <f>INDEX('Demand forecast and growth rate'!$E$7:$E$273,MATCH($B198,'Demand forecast and growth rate'!$B$7:$B$273,0))</f>
        <v>Steady/falling</v>
      </c>
      <c r="F198" s="32">
        <f>SUMIFS('Capex forecast'!E$9:E$223,'Capex forecast'!$T$9:$T$223,'Allocation of site-spec costs'!$B198,'Capex forecast'!$S$9:$S$223,'Allocation of site-spec costs'!$D198,'Capex forecast'!$Q$9:$Q$223,"Customer Connection")</f>
        <v>0</v>
      </c>
      <c r="G198" s="32">
        <f>SUMIFS('Capex forecast'!F$9:F$223,'Capex forecast'!$T$9:$T$223,'Allocation of site-spec costs'!$B198,'Capex forecast'!$S$9:$S$223,'Allocation of site-spec costs'!$D198,'Capex forecast'!$Q$9:$Q$223,"Customer Connection")</f>
        <v>0</v>
      </c>
      <c r="H198" s="32">
        <f>SUMIFS('Capex forecast'!G$9:G$223,'Capex forecast'!$T$9:$T$223,'Allocation of site-spec costs'!$B198,'Capex forecast'!$S$9:$S$223,'Allocation of site-spec costs'!$D198,'Capex forecast'!$Q$9:$Q$223,"Customer Connection")</f>
        <v>0</v>
      </c>
      <c r="I198" s="32">
        <f>SUMIFS('Capex forecast'!H$9:H$223,'Capex forecast'!$T$9:$T$223,'Allocation of site-spec costs'!$B198,'Capex forecast'!$S$9:$S$223,'Allocation of site-spec costs'!$D198,'Capex forecast'!$Q$9:$Q$223,"Customer Connection")</f>
        <v>0</v>
      </c>
      <c r="J198" s="32">
        <f>SUMIFS('Capex forecast'!I$9:I$223,'Capex forecast'!$T$9:$T$223,'Allocation of site-spec costs'!$B198,'Capex forecast'!$S$9:$S$223,'Allocation of site-spec costs'!$D198,'Capex forecast'!$Q$9:$Q$223,"Customer Connection")</f>
        <v>0</v>
      </c>
      <c r="K198" s="32">
        <f>SUMIFS('Capex forecast'!J$9:J$223,'Capex forecast'!$T$9:$T$223,'Allocation of site-spec costs'!$B198,'Capex forecast'!$S$9:$S$223,'Allocation of site-spec costs'!$D198,'Capex forecast'!$Q$9:$Q$223,"Customer Connection")</f>
        <v>0</v>
      </c>
      <c r="L198" s="32">
        <f>SUMIFS('Capex forecast'!K$9:K$223,'Capex forecast'!$T$9:$T$223,'Allocation of site-spec costs'!$B198,'Capex forecast'!$S$9:$S$223,'Allocation of site-spec costs'!$D198,'Capex forecast'!$Q$9:$Q$223,"Customer Connection")</f>
        <v>0</v>
      </c>
      <c r="M198" s="32">
        <f>SUMIFS('Capex forecast'!L$9:L$223,'Capex forecast'!$T$9:$T$223,'Allocation of site-spec costs'!$B198,'Capex forecast'!$S$9:$S$223,'Allocation of site-spec costs'!$D198,'Capex forecast'!$Q$9:$Q$223,"Customer Connection")</f>
        <v>0</v>
      </c>
      <c r="N198" s="32">
        <f>SUMIFS('Capex forecast'!M$9:M$223,'Capex forecast'!$T$9:$T$223,'Allocation of site-spec costs'!$B198,'Capex forecast'!$S$9:$S$223,'Allocation of site-spec costs'!$D198,'Capex forecast'!$Q$9:$Q$223,"Customer Connection")</f>
        <v>0</v>
      </c>
      <c r="O198" s="32">
        <f>SUMIFS('Capex forecast'!N$9:N$223,'Capex forecast'!$T$9:$T$223,'Allocation of site-spec costs'!$B198,'Capex forecast'!$S$9:$S$223,'Allocation of site-spec costs'!$D198,'Capex forecast'!$Q$9:$Q$223,"Customer Connection")</f>
        <v>0</v>
      </c>
      <c r="Q198" s="45" t="s">
        <v>434</v>
      </c>
      <c r="R198" s="6" t="str">
        <f>INDEX('Demand forecast'!$M$9:$M$5832,MATCH($Q198,'Demand forecast'!$B$9:$B$5832,0))</f>
        <v>Yes</v>
      </c>
      <c r="S198" s="6" t="str">
        <f>IF(COUNTIF($Q$93:Q198,$B198) = 1, "LV", IF(COUNTIF($Q$93:Q198,$B198) = 2, "HV", "ST"))</f>
        <v>LV</v>
      </c>
      <c r="T198" s="6" t="str">
        <f>INDEX('Demand forecast and growth rate'!$E$7:$E$273,MATCH($Q198,'Demand forecast and growth rate'!$B$7:$B$273,0))</f>
        <v>Steady/falling</v>
      </c>
      <c r="U198" s="32">
        <f>SUMIFS('Capex forecast'!E$9:E$223,'Capex forecast'!$T$9:$T$223,$Q198,'Capex forecast'!$S$9:$S$223,$S198,'Capex forecast'!$Q$9:$Q$223,"Augex")</f>
        <v>0</v>
      </c>
      <c r="V198" s="32">
        <f>SUMIFS('Capex forecast'!F$9:F$223,'Capex forecast'!$T$9:$T$223,$Q198,'Capex forecast'!$S$9:$S$223,$S198,'Capex forecast'!$Q$9:$Q$223,"Augex")</f>
        <v>0</v>
      </c>
      <c r="W198" s="32">
        <f>SUMIFS('Capex forecast'!G$9:G$223,'Capex forecast'!$T$9:$T$223,$Q198,'Capex forecast'!$S$9:$S$223,$S198,'Capex forecast'!$Q$9:$Q$223,"Augex")</f>
        <v>0</v>
      </c>
      <c r="X198" s="32">
        <f>SUMIFS('Capex forecast'!H$9:H$223,'Capex forecast'!$T$9:$T$223,$Q198,'Capex forecast'!$S$9:$S$223,$S198,'Capex forecast'!$Q$9:$Q$223,"Augex")</f>
        <v>0</v>
      </c>
      <c r="Y198" s="32">
        <f>SUMIFS('Capex forecast'!I$9:I$223,'Capex forecast'!$T$9:$T$223,$Q198,'Capex forecast'!$S$9:$S$223,$S198,'Capex forecast'!$Q$9:$Q$223,"Augex")</f>
        <v>0</v>
      </c>
      <c r="Z198" s="32">
        <f>SUMIFS('Capex forecast'!J$9:J$223,'Capex forecast'!$T$9:$T$223,$Q198,'Capex forecast'!$S$9:$S$223,$S198,'Capex forecast'!$Q$9:$Q$223,"Augex")</f>
        <v>0</v>
      </c>
      <c r="AA198" s="32">
        <f>SUMIFS('Capex forecast'!K$9:K$223,'Capex forecast'!$T$9:$T$223,$Q198,'Capex forecast'!$S$9:$S$223,$S198,'Capex forecast'!$Q$9:$Q$223,"Augex")</f>
        <v>0</v>
      </c>
      <c r="AB198" s="32">
        <f>SUMIFS('Capex forecast'!L$9:L$223,'Capex forecast'!$T$9:$T$223,$Q198,'Capex forecast'!$S$9:$S$223,$S198,'Capex forecast'!$Q$9:$Q$223,"Augex")</f>
        <v>0</v>
      </c>
      <c r="AC198" s="32">
        <f>SUMIFS('Capex forecast'!M$9:M$223,'Capex forecast'!$T$9:$T$223,$Q198,'Capex forecast'!$S$9:$S$223,$S198,'Capex forecast'!$Q$9:$Q$223,"Augex")</f>
        <v>0</v>
      </c>
      <c r="AD198" s="32">
        <f>SUMIFS('Capex forecast'!N$9:N$223,'Capex forecast'!$T$9:$T$223,$Q198,'Capex forecast'!$S$9:$S$223,$S198,'Capex forecast'!$Q$9:$Q$223,"Augex")</f>
        <v>0</v>
      </c>
      <c r="AF198" s="45" t="s">
        <v>434</v>
      </c>
      <c r="AG198" s="6" t="str">
        <f>INDEX('Demand forecast'!$M$9:$M$5832,MATCH($Q198,'Demand forecast'!$B$9:$B$5832,0))</f>
        <v>Yes</v>
      </c>
      <c r="AH198" s="6" t="str">
        <f>IF(COUNTIF($AF$93:AF198,$B198) = 1, "LV", IF(COUNTIF($AF$93:AF198,$B198) = 2, "HV", "ST"))</f>
        <v>LV</v>
      </c>
      <c r="AI198" s="6" t="str">
        <f>INDEX('Demand forecast and growth rate'!$E$7:$E$273,MATCH($Q198,'Demand forecast and growth rate'!$B$7:$B$273,0))</f>
        <v>Steady/falling</v>
      </c>
      <c r="AJ198" s="47">
        <f>SUMIFS('Capex forecast'!E$9:E$223,'Capex forecast'!$T$9:$T$223,$AF198,'Capex forecast'!$S$9:$S$223,$AH198,'Capex forecast'!$Q$9:$Q$223,"Repex")</f>
        <v>0</v>
      </c>
      <c r="AK198" s="47">
        <f>SUMIFS('Capex forecast'!F$9:F$223,'Capex forecast'!$T$9:$T$223,$AF198,'Capex forecast'!$S$9:$S$223,$AH198,'Capex forecast'!$Q$9:$Q$223,"Repex")</f>
        <v>0</v>
      </c>
      <c r="AL198" s="47">
        <f>SUMIFS('Capex forecast'!G$9:G$223,'Capex forecast'!$T$9:$T$223,$AF198,'Capex forecast'!$S$9:$S$223,$AH198,'Capex forecast'!$Q$9:$Q$223,"Repex")</f>
        <v>0</v>
      </c>
      <c r="AM198" s="47">
        <f>SUMIFS('Capex forecast'!H$9:H$223,'Capex forecast'!$T$9:$T$223,$AF198,'Capex forecast'!$S$9:$S$223,$AH198,'Capex forecast'!$Q$9:$Q$223,"Repex")</f>
        <v>0</v>
      </c>
      <c r="AN198" s="47">
        <f>SUMIFS('Capex forecast'!I$9:I$223,'Capex forecast'!$T$9:$T$223,$AF198,'Capex forecast'!$S$9:$S$223,$AH198,'Capex forecast'!$Q$9:$Q$223,"Repex")</f>
        <v>0</v>
      </c>
      <c r="AO198" s="47">
        <f>SUMIFS('Capex forecast'!J$9:J$223,'Capex forecast'!$T$9:$T$223,$AF198,'Capex forecast'!$S$9:$S$223,$AH198,'Capex forecast'!$Q$9:$Q$223,"Repex")</f>
        <v>0</v>
      </c>
      <c r="AP198" s="47">
        <f>SUMIFS('Capex forecast'!K$9:K$223,'Capex forecast'!$T$9:$T$223,$AF198,'Capex forecast'!$S$9:$S$223,$AH198,'Capex forecast'!$Q$9:$Q$223,"Repex")</f>
        <v>0</v>
      </c>
      <c r="AQ198" s="47">
        <f>SUMIFS('Capex forecast'!L$9:L$223,'Capex forecast'!$T$9:$T$223,$AF198,'Capex forecast'!$S$9:$S$223,$AH198,'Capex forecast'!$Q$9:$Q$223,"Repex")</f>
        <v>0</v>
      </c>
      <c r="AR198" s="47">
        <f>SUMIFS('Capex forecast'!M$9:M$223,'Capex forecast'!$T$9:$T$223,$AF198,'Capex forecast'!$S$9:$S$223,$AH198,'Capex forecast'!$Q$9:$Q$223,"Repex")</f>
        <v>0</v>
      </c>
      <c r="AS198" s="47">
        <f>SUMIFS('Capex forecast'!N$9:N$223,'Capex forecast'!$T$9:$T$223,$AF198,'Capex forecast'!$S$9:$S$223,$AH198,'Capex forecast'!$Q$9:$Q$223,"Repex")</f>
        <v>0</v>
      </c>
    </row>
    <row r="199" spans="2:45" ht="15">
      <c r="B199" s="45" t="s">
        <v>90</v>
      </c>
      <c r="C199" s="6" t="str">
        <f>INDEX('Demand forecast'!$M$9:$M$5832,MATCH($B199,'Demand forecast'!$B$9:$B$5832,0))</f>
        <v>No</v>
      </c>
      <c r="D199" s="6" t="str">
        <f>IF(COUNTIF($B$93:B199,$B199) = 1, "LV", IF(COUNTIF($B$93:B199,$B199) = 2, "HV", "ST"))</f>
        <v>LV</v>
      </c>
      <c r="E199" s="6" t="str">
        <f>INDEX('Demand forecast and growth rate'!$E$7:$E$273,MATCH($B199,'Demand forecast and growth rate'!$B$7:$B$273,0))</f>
        <v>High growth</v>
      </c>
      <c r="F199" s="32">
        <f>SUMIFS('Capex forecast'!E$9:E$223,'Capex forecast'!$T$9:$T$223,'Allocation of site-spec costs'!$B199,'Capex forecast'!$S$9:$S$223,'Allocation of site-spec costs'!$D199,'Capex forecast'!$Q$9:$Q$223,"Customer Connection")</f>
        <v>0</v>
      </c>
      <c r="G199" s="32">
        <f>SUMIFS('Capex forecast'!F$9:F$223,'Capex forecast'!$T$9:$T$223,'Allocation of site-spec costs'!$B199,'Capex forecast'!$S$9:$S$223,'Allocation of site-spec costs'!$D199,'Capex forecast'!$Q$9:$Q$223,"Customer Connection")</f>
        <v>0</v>
      </c>
      <c r="H199" s="32">
        <f>SUMIFS('Capex forecast'!G$9:G$223,'Capex forecast'!$T$9:$T$223,'Allocation of site-spec costs'!$B199,'Capex forecast'!$S$9:$S$223,'Allocation of site-spec costs'!$D199,'Capex forecast'!$Q$9:$Q$223,"Customer Connection")</f>
        <v>0</v>
      </c>
      <c r="I199" s="32">
        <f>SUMIFS('Capex forecast'!H$9:H$223,'Capex forecast'!$T$9:$T$223,'Allocation of site-spec costs'!$B199,'Capex forecast'!$S$9:$S$223,'Allocation of site-spec costs'!$D199,'Capex forecast'!$Q$9:$Q$223,"Customer Connection")</f>
        <v>0</v>
      </c>
      <c r="J199" s="32">
        <f>SUMIFS('Capex forecast'!I$9:I$223,'Capex forecast'!$T$9:$T$223,'Allocation of site-spec costs'!$B199,'Capex forecast'!$S$9:$S$223,'Allocation of site-spec costs'!$D199,'Capex forecast'!$Q$9:$Q$223,"Customer Connection")</f>
        <v>0</v>
      </c>
      <c r="K199" s="32">
        <f>SUMIFS('Capex forecast'!J$9:J$223,'Capex forecast'!$T$9:$T$223,'Allocation of site-spec costs'!$B199,'Capex forecast'!$S$9:$S$223,'Allocation of site-spec costs'!$D199,'Capex forecast'!$Q$9:$Q$223,"Customer Connection")</f>
        <v>0</v>
      </c>
      <c r="L199" s="32">
        <f>SUMIFS('Capex forecast'!K$9:K$223,'Capex forecast'!$T$9:$T$223,'Allocation of site-spec costs'!$B199,'Capex forecast'!$S$9:$S$223,'Allocation of site-spec costs'!$D199,'Capex forecast'!$Q$9:$Q$223,"Customer Connection")</f>
        <v>0</v>
      </c>
      <c r="M199" s="32">
        <f>SUMIFS('Capex forecast'!L$9:L$223,'Capex forecast'!$T$9:$T$223,'Allocation of site-spec costs'!$B199,'Capex forecast'!$S$9:$S$223,'Allocation of site-spec costs'!$D199,'Capex forecast'!$Q$9:$Q$223,"Customer Connection")</f>
        <v>0</v>
      </c>
      <c r="N199" s="32">
        <f>SUMIFS('Capex forecast'!M$9:M$223,'Capex forecast'!$T$9:$T$223,'Allocation of site-spec costs'!$B199,'Capex forecast'!$S$9:$S$223,'Allocation of site-spec costs'!$D199,'Capex forecast'!$Q$9:$Q$223,"Customer Connection")</f>
        <v>0</v>
      </c>
      <c r="O199" s="32">
        <f>SUMIFS('Capex forecast'!N$9:N$223,'Capex forecast'!$T$9:$T$223,'Allocation of site-spec costs'!$B199,'Capex forecast'!$S$9:$S$223,'Allocation of site-spec costs'!$D199,'Capex forecast'!$Q$9:$Q$223,"Customer Connection")</f>
        <v>0</v>
      </c>
      <c r="Q199" s="45" t="s">
        <v>90</v>
      </c>
      <c r="R199" s="6" t="str">
        <f>INDEX('Demand forecast'!$M$9:$M$5832,MATCH($Q199,'Demand forecast'!$B$9:$B$5832,0))</f>
        <v>No</v>
      </c>
      <c r="S199" s="6" t="str">
        <f>IF(COUNTIF($Q$93:Q199,$B199) = 1, "LV", IF(COUNTIF($Q$93:Q199,$B199) = 2, "HV", "ST"))</f>
        <v>LV</v>
      </c>
      <c r="T199" s="6" t="str">
        <f>INDEX('Demand forecast and growth rate'!$E$7:$E$273,MATCH($Q199,'Demand forecast and growth rate'!$B$7:$B$273,0))</f>
        <v>High growth</v>
      </c>
      <c r="U199" s="32">
        <f>SUMIFS('Capex forecast'!E$9:E$223,'Capex forecast'!$T$9:$T$223,$Q199,'Capex forecast'!$S$9:$S$223,$S199,'Capex forecast'!$Q$9:$Q$223,"Augex")</f>
        <v>0</v>
      </c>
      <c r="V199" s="32">
        <f>SUMIFS('Capex forecast'!F$9:F$223,'Capex forecast'!$T$9:$T$223,$Q199,'Capex forecast'!$S$9:$S$223,$S199,'Capex forecast'!$Q$9:$Q$223,"Augex")</f>
        <v>0</v>
      </c>
      <c r="W199" s="32">
        <f>SUMIFS('Capex forecast'!G$9:G$223,'Capex forecast'!$T$9:$T$223,$Q199,'Capex forecast'!$S$9:$S$223,$S199,'Capex forecast'!$Q$9:$Q$223,"Augex")</f>
        <v>0</v>
      </c>
      <c r="X199" s="32">
        <f>SUMIFS('Capex forecast'!H$9:H$223,'Capex forecast'!$T$9:$T$223,$Q199,'Capex forecast'!$S$9:$S$223,$S199,'Capex forecast'!$Q$9:$Q$223,"Augex")</f>
        <v>0</v>
      </c>
      <c r="Y199" s="32">
        <f>SUMIFS('Capex forecast'!I$9:I$223,'Capex forecast'!$T$9:$T$223,$Q199,'Capex forecast'!$S$9:$S$223,$S199,'Capex forecast'!$Q$9:$Q$223,"Augex")</f>
        <v>0</v>
      </c>
      <c r="Z199" s="32">
        <f>SUMIFS('Capex forecast'!J$9:J$223,'Capex forecast'!$T$9:$T$223,$Q199,'Capex forecast'!$S$9:$S$223,$S199,'Capex forecast'!$Q$9:$Q$223,"Augex")</f>
        <v>0</v>
      </c>
      <c r="AA199" s="32">
        <f>SUMIFS('Capex forecast'!K$9:K$223,'Capex forecast'!$T$9:$T$223,$Q199,'Capex forecast'!$S$9:$S$223,$S199,'Capex forecast'!$Q$9:$Q$223,"Augex")</f>
        <v>0</v>
      </c>
      <c r="AB199" s="32">
        <f>SUMIFS('Capex forecast'!L$9:L$223,'Capex forecast'!$T$9:$T$223,$Q199,'Capex forecast'!$S$9:$S$223,$S199,'Capex forecast'!$Q$9:$Q$223,"Augex")</f>
        <v>0</v>
      </c>
      <c r="AC199" s="32">
        <f>SUMIFS('Capex forecast'!M$9:M$223,'Capex forecast'!$T$9:$T$223,$Q199,'Capex forecast'!$S$9:$S$223,$S199,'Capex forecast'!$Q$9:$Q$223,"Augex")</f>
        <v>0</v>
      </c>
      <c r="AD199" s="32">
        <f>SUMIFS('Capex forecast'!N$9:N$223,'Capex forecast'!$T$9:$T$223,$Q199,'Capex forecast'!$S$9:$S$223,$S199,'Capex forecast'!$Q$9:$Q$223,"Augex")</f>
        <v>0</v>
      </c>
      <c r="AF199" s="45" t="s">
        <v>90</v>
      </c>
      <c r="AG199" s="6" t="str">
        <f>INDEX('Demand forecast'!$M$9:$M$5832,MATCH($Q199,'Demand forecast'!$B$9:$B$5832,0))</f>
        <v>No</v>
      </c>
      <c r="AH199" s="6" t="str">
        <f>IF(COUNTIF($AF$93:AF199,$B199) = 1, "LV", IF(COUNTIF($AF$93:AF199,$B199) = 2, "HV", "ST"))</f>
        <v>LV</v>
      </c>
      <c r="AI199" s="6" t="str">
        <f>INDEX('Demand forecast and growth rate'!$E$7:$E$273,MATCH($Q199,'Demand forecast and growth rate'!$B$7:$B$273,0))</f>
        <v>High growth</v>
      </c>
      <c r="AJ199" s="47">
        <f>SUMIFS('Capex forecast'!E$9:E$223,'Capex forecast'!$T$9:$T$223,$AF199,'Capex forecast'!$S$9:$S$223,$AH199,'Capex forecast'!$Q$9:$Q$223,"Repex")</f>
        <v>0</v>
      </c>
      <c r="AK199" s="47">
        <f>SUMIFS('Capex forecast'!F$9:F$223,'Capex forecast'!$T$9:$T$223,$AF199,'Capex forecast'!$S$9:$S$223,$AH199,'Capex forecast'!$Q$9:$Q$223,"Repex")</f>
        <v>0</v>
      </c>
      <c r="AL199" s="47">
        <f>SUMIFS('Capex forecast'!G$9:G$223,'Capex forecast'!$T$9:$T$223,$AF199,'Capex forecast'!$S$9:$S$223,$AH199,'Capex forecast'!$Q$9:$Q$223,"Repex")</f>
        <v>0</v>
      </c>
      <c r="AM199" s="47">
        <f>SUMIFS('Capex forecast'!H$9:H$223,'Capex forecast'!$T$9:$T$223,$AF199,'Capex forecast'!$S$9:$S$223,$AH199,'Capex forecast'!$Q$9:$Q$223,"Repex")</f>
        <v>0</v>
      </c>
      <c r="AN199" s="47">
        <f>SUMIFS('Capex forecast'!I$9:I$223,'Capex forecast'!$T$9:$T$223,$AF199,'Capex forecast'!$S$9:$S$223,$AH199,'Capex forecast'!$Q$9:$Q$223,"Repex")</f>
        <v>0</v>
      </c>
      <c r="AO199" s="47">
        <f>SUMIFS('Capex forecast'!J$9:J$223,'Capex forecast'!$T$9:$T$223,$AF199,'Capex forecast'!$S$9:$S$223,$AH199,'Capex forecast'!$Q$9:$Q$223,"Repex")</f>
        <v>0</v>
      </c>
      <c r="AP199" s="47">
        <f>SUMIFS('Capex forecast'!K$9:K$223,'Capex forecast'!$T$9:$T$223,$AF199,'Capex forecast'!$S$9:$S$223,$AH199,'Capex forecast'!$Q$9:$Q$223,"Repex")</f>
        <v>0</v>
      </c>
      <c r="AQ199" s="47">
        <f>SUMIFS('Capex forecast'!L$9:L$223,'Capex forecast'!$T$9:$T$223,$AF199,'Capex forecast'!$S$9:$S$223,$AH199,'Capex forecast'!$Q$9:$Q$223,"Repex")</f>
        <v>0</v>
      </c>
      <c r="AR199" s="47">
        <f>SUMIFS('Capex forecast'!M$9:M$223,'Capex forecast'!$T$9:$T$223,$AF199,'Capex forecast'!$S$9:$S$223,$AH199,'Capex forecast'!$Q$9:$Q$223,"Repex")</f>
        <v>0</v>
      </c>
      <c r="AS199" s="47">
        <f>SUMIFS('Capex forecast'!N$9:N$223,'Capex forecast'!$T$9:$T$223,$AF199,'Capex forecast'!$S$9:$S$223,$AH199,'Capex forecast'!$Q$9:$Q$223,"Repex")</f>
        <v>0</v>
      </c>
    </row>
    <row r="200" spans="2:45" ht="15">
      <c r="B200" s="45" t="s">
        <v>100</v>
      </c>
      <c r="C200" s="6" t="str">
        <f>INDEX('Demand forecast'!$M$9:$M$5832,MATCH($B200,'Demand forecast'!$B$9:$B$5832,0))</f>
        <v>No</v>
      </c>
      <c r="D200" s="6" t="str">
        <f>IF(COUNTIF($B$93:B200,$B200) = 1, "LV", IF(COUNTIF($B$93:B200,$B200) = 2, "HV", "ST"))</f>
        <v>LV</v>
      </c>
      <c r="E200" s="6" t="str">
        <f>INDEX('Demand forecast and growth rate'!$E$7:$E$273,MATCH($B200,'Demand forecast and growth rate'!$B$7:$B$273,0))</f>
        <v>Small growth</v>
      </c>
      <c r="F200" s="32">
        <f>SUMIFS('Capex forecast'!E$9:E$223,'Capex forecast'!$T$9:$T$223,'Allocation of site-spec costs'!$B200,'Capex forecast'!$S$9:$S$223,'Allocation of site-spec costs'!$D200,'Capex forecast'!$Q$9:$Q$223,"Customer Connection")</f>
        <v>0</v>
      </c>
      <c r="G200" s="32">
        <f>SUMIFS('Capex forecast'!F$9:F$223,'Capex forecast'!$T$9:$T$223,'Allocation of site-spec costs'!$B200,'Capex forecast'!$S$9:$S$223,'Allocation of site-spec costs'!$D200,'Capex forecast'!$Q$9:$Q$223,"Customer Connection")</f>
        <v>0</v>
      </c>
      <c r="H200" s="32">
        <f>SUMIFS('Capex forecast'!G$9:G$223,'Capex forecast'!$T$9:$T$223,'Allocation of site-spec costs'!$B200,'Capex forecast'!$S$9:$S$223,'Allocation of site-spec costs'!$D200,'Capex forecast'!$Q$9:$Q$223,"Customer Connection")</f>
        <v>0</v>
      </c>
      <c r="I200" s="32">
        <f>SUMIFS('Capex forecast'!H$9:H$223,'Capex forecast'!$T$9:$T$223,'Allocation of site-spec costs'!$B200,'Capex forecast'!$S$9:$S$223,'Allocation of site-spec costs'!$D200,'Capex forecast'!$Q$9:$Q$223,"Customer Connection")</f>
        <v>0</v>
      </c>
      <c r="J200" s="32">
        <f>SUMIFS('Capex forecast'!I$9:I$223,'Capex forecast'!$T$9:$T$223,'Allocation of site-spec costs'!$B200,'Capex forecast'!$S$9:$S$223,'Allocation of site-spec costs'!$D200,'Capex forecast'!$Q$9:$Q$223,"Customer Connection")</f>
        <v>0</v>
      </c>
      <c r="K200" s="32">
        <f>SUMIFS('Capex forecast'!J$9:J$223,'Capex forecast'!$T$9:$T$223,'Allocation of site-spec costs'!$B200,'Capex forecast'!$S$9:$S$223,'Allocation of site-spec costs'!$D200,'Capex forecast'!$Q$9:$Q$223,"Customer Connection")</f>
        <v>0</v>
      </c>
      <c r="L200" s="32">
        <f>SUMIFS('Capex forecast'!K$9:K$223,'Capex forecast'!$T$9:$T$223,'Allocation of site-spec costs'!$B200,'Capex forecast'!$S$9:$S$223,'Allocation of site-spec costs'!$D200,'Capex forecast'!$Q$9:$Q$223,"Customer Connection")</f>
        <v>0</v>
      </c>
      <c r="M200" s="32">
        <f>SUMIFS('Capex forecast'!L$9:L$223,'Capex forecast'!$T$9:$T$223,'Allocation of site-spec costs'!$B200,'Capex forecast'!$S$9:$S$223,'Allocation of site-spec costs'!$D200,'Capex forecast'!$Q$9:$Q$223,"Customer Connection")</f>
        <v>0</v>
      </c>
      <c r="N200" s="32">
        <f>SUMIFS('Capex forecast'!M$9:M$223,'Capex forecast'!$T$9:$T$223,'Allocation of site-spec costs'!$B200,'Capex forecast'!$S$9:$S$223,'Allocation of site-spec costs'!$D200,'Capex forecast'!$Q$9:$Q$223,"Customer Connection")</f>
        <v>0</v>
      </c>
      <c r="O200" s="32">
        <f>SUMIFS('Capex forecast'!N$9:N$223,'Capex forecast'!$T$9:$T$223,'Allocation of site-spec costs'!$B200,'Capex forecast'!$S$9:$S$223,'Allocation of site-spec costs'!$D200,'Capex forecast'!$Q$9:$Q$223,"Customer Connection")</f>
        <v>0</v>
      </c>
      <c r="Q200" s="45" t="s">
        <v>100</v>
      </c>
      <c r="R200" s="6" t="str">
        <f>INDEX('Demand forecast'!$M$9:$M$5832,MATCH($Q200,'Demand forecast'!$B$9:$B$5832,0))</f>
        <v>No</v>
      </c>
      <c r="S200" s="6" t="str">
        <f>IF(COUNTIF($Q$93:Q200,$B200) = 1, "LV", IF(COUNTIF($Q$93:Q200,$B200) = 2, "HV", "ST"))</f>
        <v>LV</v>
      </c>
      <c r="T200" s="6" t="str">
        <f>INDEX('Demand forecast and growth rate'!$E$7:$E$273,MATCH($Q200,'Demand forecast and growth rate'!$B$7:$B$273,0))</f>
        <v>Small growth</v>
      </c>
      <c r="U200" s="32">
        <f>SUMIFS('Capex forecast'!E$9:E$223,'Capex forecast'!$T$9:$T$223,$Q200,'Capex forecast'!$S$9:$S$223,$S200,'Capex forecast'!$Q$9:$Q$223,"Augex")</f>
        <v>0</v>
      </c>
      <c r="V200" s="32">
        <f>SUMIFS('Capex forecast'!F$9:F$223,'Capex forecast'!$T$9:$T$223,$Q200,'Capex forecast'!$S$9:$S$223,$S200,'Capex forecast'!$Q$9:$Q$223,"Augex")</f>
        <v>0</v>
      </c>
      <c r="W200" s="32">
        <f>SUMIFS('Capex forecast'!G$9:G$223,'Capex forecast'!$T$9:$T$223,$Q200,'Capex forecast'!$S$9:$S$223,$S200,'Capex forecast'!$Q$9:$Q$223,"Augex")</f>
        <v>0</v>
      </c>
      <c r="X200" s="32">
        <f>SUMIFS('Capex forecast'!H$9:H$223,'Capex forecast'!$T$9:$T$223,$Q200,'Capex forecast'!$S$9:$S$223,$S200,'Capex forecast'!$Q$9:$Q$223,"Augex")</f>
        <v>0</v>
      </c>
      <c r="Y200" s="32">
        <f>SUMIFS('Capex forecast'!I$9:I$223,'Capex forecast'!$T$9:$T$223,$Q200,'Capex forecast'!$S$9:$S$223,$S200,'Capex forecast'!$Q$9:$Q$223,"Augex")</f>
        <v>0</v>
      </c>
      <c r="Z200" s="32">
        <f>SUMIFS('Capex forecast'!J$9:J$223,'Capex forecast'!$T$9:$T$223,$Q200,'Capex forecast'!$S$9:$S$223,$S200,'Capex forecast'!$Q$9:$Q$223,"Augex")</f>
        <v>0</v>
      </c>
      <c r="AA200" s="32">
        <f>SUMIFS('Capex forecast'!K$9:K$223,'Capex forecast'!$T$9:$T$223,$Q200,'Capex forecast'!$S$9:$S$223,$S200,'Capex forecast'!$Q$9:$Q$223,"Augex")</f>
        <v>0</v>
      </c>
      <c r="AB200" s="32">
        <f>SUMIFS('Capex forecast'!L$9:L$223,'Capex forecast'!$T$9:$T$223,$Q200,'Capex forecast'!$S$9:$S$223,$S200,'Capex forecast'!$Q$9:$Q$223,"Augex")</f>
        <v>0</v>
      </c>
      <c r="AC200" s="32">
        <f>SUMIFS('Capex forecast'!M$9:M$223,'Capex forecast'!$T$9:$T$223,$Q200,'Capex forecast'!$S$9:$S$223,$S200,'Capex forecast'!$Q$9:$Q$223,"Augex")</f>
        <v>0</v>
      </c>
      <c r="AD200" s="32">
        <f>SUMIFS('Capex forecast'!N$9:N$223,'Capex forecast'!$T$9:$T$223,$Q200,'Capex forecast'!$S$9:$S$223,$S200,'Capex forecast'!$Q$9:$Q$223,"Augex")</f>
        <v>0</v>
      </c>
      <c r="AF200" s="45" t="s">
        <v>100</v>
      </c>
      <c r="AG200" s="6" t="str">
        <f>INDEX('Demand forecast'!$M$9:$M$5832,MATCH($Q200,'Demand forecast'!$B$9:$B$5832,0))</f>
        <v>No</v>
      </c>
      <c r="AH200" s="6" t="str">
        <f>IF(COUNTIF($AF$93:AF200,$B200) = 1, "LV", IF(COUNTIF($AF$93:AF200,$B200) = 2, "HV", "ST"))</f>
        <v>LV</v>
      </c>
      <c r="AI200" s="6" t="str">
        <f>INDEX('Demand forecast and growth rate'!$E$7:$E$273,MATCH($Q200,'Demand forecast and growth rate'!$B$7:$B$273,0))</f>
        <v>Small growth</v>
      </c>
      <c r="AJ200" s="47">
        <f>SUMIFS('Capex forecast'!E$9:E$223,'Capex forecast'!$T$9:$T$223,$AF200,'Capex forecast'!$S$9:$S$223,$AH200,'Capex forecast'!$Q$9:$Q$223,"Repex")</f>
        <v>0</v>
      </c>
      <c r="AK200" s="47">
        <f>SUMIFS('Capex forecast'!F$9:F$223,'Capex forecast'!$T$9:$T$223,$AF200,'Capex forecast'!$S$9:$S$223,$AH200,'Capex forecast'!$Q$9:$Q$223,"Repex")</f>
        <v>0</v>
      </c>
      <c r="AL200" s="47">
        <f>SUMIFS('Capex forecast'!G$9:G$223,'Capex forecast'!$T$9:$T$223,$AF200,'Capex forecast'!$S$9:$S$223,$AH200,'Capex forecast'!$Q$9:$Q$223,"Repex")</f>
        <v>0</v>
      </c>
      <c r="AM200" s="47">
        <f>SUMIFS('Capex forecast'!H$9:H$223,'Capex forecast'!$T$9:$T$223,$AF200,'Capex forecast'!$S$9:$S$223,$AH200,'Capex forecast'!$Q$9:$Q$223,"Repex")</f>
        <v>0</v>
      </c>
      <c r="AN200" s="47">
        <f>SUMIFS('Capex forecast'!I$9:I$223,'Capex forecast'!$T$9:$T$223,$AF200,'Capex forecast'!$S$9:$S$223,$AH200,'Capex forecast'!$Q$9:$Q$223,"Repex")</f>
        <v>0</v>
      </c>
      <c r="AO200" s="47">
        <f>SUMIFS('Capex forecast'!J$9:J$223,'Capex forecast'!$T$9:$T$223,$AF200,'Capex forecast'!$S$9:$S$223,$AH200,'Capex forecast'!$Q$9:$Q$223,"Repex")</f>
        <v>0</v>
      </c>
      <c r="AP200" s="47">
        <f>SUMIFS('Capex forecast'!K$9:K$223,'Capex forecast'!$T$9:$T$223,$AF200,'Capex forecast'!$S$9:$S$223,$AH200,'Capex forecast'!$Q$9:$Q$223,"Repex")</f>
        <v>0</v>
      </c>
      <c r="AQ200" s="47">
        <f>SUMIFS('Capex forecast'!L$9:L$223,'Capex forecast'!$T$9:$T$223,$AF200,'Capex forecast'!$S$9:$S$223,$AH200,'Capex forecast'!$Q$9:$Q$223,"Repex")</f>
        <v>0</v>
      </c>
      <c r="AR200" s="47">
        <f>SUMIFS('Capex forecast'!M$9:M$223,'Capex forecast'!$T$9:$T$223,$AF200,'Capex forecast'!$S$9:$S$223,$AH200,'Capex forecast'!$Q$9:$Q$223,"Repex")</f>
        <v>0</v>
      </c>
      <c r="AS200" s="47">
        <f>SUMIFS('Capex forecast'!N$9:N$223,'Capex forecast'!$T$9:$T$223,$AF200,'Capex forecast'!$S$9:$S$223,$AH200,'Capex forecast'!$Q$9:$Q$223,"Repex")</f>
        <v>0</v>
      </c>
    </row>
    <row r="201" spans="2:45" ht="15">
      <c r="B201" s="45" t="s">
        <v>435</v>
      </c>
      <c r="C201" s="6" t="str">
        <f>INDEX('Demand forecast'!$M$9:$M$5832,MATCH($B201,'Demand forecast'!$B$9:$B$5832,0))</f>
        <v>No</v>
      </c>
      <c r="D201" s="6" t="str">
        <f>IF(COUNTIF($B$93:B201,$B201) = 1, "LV", IF(COUNTIF($B$93:B201,$B201) = 2, "HV", "ST"))</f>
        <v>LV</v>
      </c>
      <c r="E201" s="6" t="str">
        <f>INDEX('Demand forecast and growth rate'!$E$7:$E$273,MATCH($B201,'Demand forecast and growth rate'!$B$7:$B$273,0))</f>
        <v>Steady/falling</v>
      </c>
      <c r="F201" s="32">
        <f>SUMIFS('Capex forecast'!E$9:E$223,'Capex forecast'!$T$9:$T$223,'Allocation of site-spec costs'!$B201,'Capex forecast'!$S$9:$S$223,'Allocation of site-spec costs'!$D201,'Capex forecast'!$Q$9:$Q$223,"Customer Connection")</f>
        <v>0</v>
      </c>
      <c r="G201" s="32">
        <f>SUMIFS('Capex forecast'!F$9:F$223,'Capex forecast'!$T$9:$T$223,'Allocation of site-spec costs'!$B201,'Capex forecast'!$S$9:$S$223,'Allocation of site-spec costs'!$D201,'Capex forecast'!$Q$9:$Q$223,"Customer Connection")</f>
        <v>0</v>
      </c>
      <c r="H201" s="32">
        <f>SUMIFS('Capex forecast'!G$9:G$223,'Capex forecast'!$T$9:$T$223,'Allocation of site-spec costs'!$B201,'Capex forecast'!$S$9:$S$223,'Allocation of site-spec costs'!$D201,'Capex forecast'!$Q$9:$Q$223,"Customer Connection")</f>
        <v>0</v>
      </c>
      <c r="I201" s="32">
        <f>SUMIFS('Capex forecast'!H$9:H$223,'Capex forecast'!$T$9:$T$223,'Allocation of site-spec costs'!$B201,'Capex forecast'!$S$9:$S$223,'Allocation of site-spec costs'!$D201,'Capex forecast'!$Q$9:$Q$223,"Customer Connection")</f>
        <v>0</v>
      </c>
      <c r="J201" s="32">
        <f>SUMIFS('Capex forecast'!I$9:I$223,'Capex forecast'!$T$9:$T$223,'Allocation of site-spec costs'!$B201,'Capex forecast'!$S$9:$S$223,'Allocation of site-spec costs'!$D201,'Capex forecast'!$Q$9:$Q$223,"Customer Connection")</f>
        <v>0</v>
      </c>
      <c r="K201" s="32">
        <f>SUMIFS('Capex forecast'!J$9:J$223,'Capex forecast'!$T$9:$T$223,'Allocation of site-spec costs'!$B201,'Capex forecast'!$S$9:$S$223,'Allocation of site-spec costs'!$D201,'Capex forecast'!$Q$9:$Q$223,"Customer Connection")</f>
        <v>0</v>
      </c>
      <c r="L201" s="32">
        <f>SUMIFS('Capex forecast'!K$9:K$223,'Capex forecast'!$T$9:$T$223,'Allocation of site-spec costs'!$B201,'Capex forecast'!$S$9:$S$223,'Allocation of site-spec costs'!$D201,'Capex forecast'!$Q$9:$Q$223,"Customer Connection")</f>
        <v>0</v>
      </c>
      <c r="M201" s="32">
        <f>SUMIFS('Capex forecast'!L$9:L$223,'Capex forecast'!$T$9:$T$223,'Allocation of site-spec costs'!$B201,'Capex forecast'!$S$9:$S$223,'Allocation of site-spec costs'!$D201,'Capex forecast'!$Q$9:$Q$223,"Customer Connection")</f>
        <v>0</v>
      </c>
      <c r="N201" s="32">
        <f>SUMIFS('Capex forecast'!M$9:M$223,'Capex forecast'!$T$9:$T$223,'Allocation of site-spec costs'!$B201,'Capex forecast'!$S$9:$S$223,'Allocation of site-spec costs'!$D201,'Capex forecast'!$Q$9:$Q$223,"Customer Connection")</f>
        <v>0</v>
      </c>
      <c r="O201" s="32">
        <f>SUMIFS('Capex forecast'!N$9:N$223,'Capex forecast'!$T$9:$T$223,'Allocation of site-spec costs'!$B201,'Capex forecast'!$S$9:$S$223,'Allocation of site-spec costs'!$D201,'Capex forecast'!$Q$9:$Q$223,"Customer Connection")</f>
        <v>0</v>
      </c>
      <c r="Q201" s="45" t="s">
        <v>435</v>
      </c>
      <c r="R201" s="6" t="str">
        <f>INDEX('Demand forecast'!$M$9:$M$5832,MATCH($Q201,'Demand forecast'!$B$9:$B$5832,0))</f>
        <v>No</v>
      </c>
      <c r="S201" s="6" t="str">
        <f>IF(COUNTIF($Q$93:Q201,$B201) = 1, "LV", IF(COUNTIF($Q$93:Q201,$B201) = 2, "HV", "ST"))</f>
        <v>LV</v>
      </c>
      <c r="T201" s="6" t="str">
        <f>INDEX('Demand forecast and growth rate'!$E$7:$E$273,MATCH($Q201,'Demand forecast and growth rate'!$B$7:$B$273,0))</f>
        <v>Steady/falling</v>
      </c>
      <c r="U201" s="32">
        <f>SUMIFS('Capex forecast'!E$9:E$223,'Capex forecast'!$T$9:$T$223,$Q201,'Capex forecast'!$S$9:$S$223,$S201,'Capex forecast'!$Q$9:$Q$223,"Augex")</f>
        <v>0</v>
      </c>
      <c r="V201" s="32">
        <f>SUMIFS('Capex forecast'!F$9:F$223,'Capex forecast'!$T$9:$T$223,$Q201,'Capex forecast'!$S$9:$S$223,$S201,'Capex forecast'!$Q$9:$Q$223,"Augex")</f>
        <v>0</v>
      </c>
      <c r="W201" s="32">
        <f>SUMIFS('Capex forecast'!G$9:G$223,'Capex forecast'!$T$9:$T$223,$Q201,'Capex forecast'!$S$9:$S$223,$S201,'Capex forecast'!$Q$9:$Q$223,"Augex")</f>
        <v>0</v>
      </c>
      <c r="X201" s="32">
        <f>SUMIFS('Capex forecast'!H$9:H$223,'Capex forecast'!$T$9:$T$223,$Q201,'Capex forecast'!$S$9:$S$223,$S201,'Capex forecast'!$Q$9:$Q$223,"Augex")</f>
        <v>0</v>
      </c>
      <c r="Y201" s="32">
        <f>SUMIFS('Capex forecast'!I$9:I$223,'Capex forecast'!$T$9:$T$223,$Q201,'Capex forecast'!$S$9:$S$223,$S201,'Capex forecast'!$Q$9:$Q$223,"Augex")</f>
        <v>0</v>
      </c>
      <c r="Z201" s="32">
        <f>SUMIFS('Capex forecast'!J$9:J$223,'Capex forecast'!$T$9:$T$223,$Q201,'Capex forecast'!$S$9:$S$223,$S201,'Capex forecast'!$Q$9:$Q$223,"Augex")</f>
        <v>0</v>
      </c>
      <c r="AA201" s="32">
        <f>SUMIFS('Capex forecast'!K$9:K$223,'Capex forecast'!$T$9:$T$223,$Q201,'Capex forecast'!$S$9:$S$223,$S201,'Capex forecast'!$Q$9:$Q$223,"Augex")</f>
        <v>0</v>
      </c>
      <c r="AB201" s="32">
        <f>SUMIFS('Capex forecast'!L$9:L$223,'Capex forecast'!$T$9:$T$223,$Q201,'Capex forecast'!$S$9:$S$223,$S201,'Capex forecast'!$Q$9:$Q$223,"Augex")</f>
        <v>0</v>
      </c>
      <c r="AC201" s="32">
        <f>SUMIFS('Capex forecast'!M$9:M$223,'Capex forecast'!$T$9:$T$223,$Q201,'Capex forecast'!$S$9:$S$223,$S201,'Capex forecast'!$Q$9:$Q$223,"Augex")</f>
        <v>0</v>
      </c>
      <c r="AD201" s="32">
        <f>SUMIFS('Capex forecast'!N$9:N$223,'Capex forecast'!$T$9:$T$223,$Q201,'Capex forecast'!$S$9:$S$223,$S201,'Capex forecast'!$Q$9:$Q$223,"Augex")</f>
        <v>0</v>
      </c>
      <c r="AF201" s="45" t="s">
        <v>435</v>
      </c>
      <c r="AG201" s="6" t="str">
        <f>INDEX('Demand forecast'!$M$9:$M$5832,MATCH($Q201,'Demand forecast'!$B$9:$B$5832,0))</f>
        <v>No</v>
      </c>
      <c r="AH201" s="6" t="str">
        <f>IF(COUNTIF($AF$93:AF201,$B201) = 1, "LV", IF(COUNTIF($AF$93:AF201,$B201) = 2, "HV", "ST"))</f>
        <v>LV</v>
      </c>
      <c r="AI201" s="6" t="str">
        <f>INDEX('Demand forecast and growth rate'!$E$7:$E$273,MATCH($Q201,'Demand forecast and growth rate'!$B$7:$B$273,0))</f>
        <v>Steady/falling</v>
      </c>
      <c r="AJ201" s="47">
        <f>SUMIFS('Capex forecast'!E$9:E$223,'Capex forecast'!$T$9:$T$223,$AF201,'Capex forecast'!$S$9:$S$223,$AH201,'Capex forecast'!$Q$9:$Q$223,"Repex")</f>
        <v>0</v>
      </c>
      <c r="AK201" s="47">
        <f>SUMIFS('Capex forecast'!F$9:F$223,'Capex forecast'!$T$9:$T$223,$AF201,'Capex forecast'!$S$9:$S$223,$AH201,'Capex forecast'!$Q$9:$Q$223,"Repex")</f>
        <v>0</v>
      </c>
      <c r="AL201" s="47">
        <f>SUMIFS('Capex forecast'!G$9:G$223,'Capex forecast'!$T$9:$T$223,$AF201,'Capex forecast'!$S$9:$S$223,$AH201,'Capex forecast'!$Q$9:$Q$223,"Repex")</f>
        <v>0</v>
      </c>
      <c r="AM201" s="47">
        <f>SUMIFS('Capex forecast'!H$9:H$223,'Capex forecast'!$T$9:$T$223,$AF201,'Capex forecast'!$S$9:$S$223,$AH201,'Capex forecast'!$Q$9:$Q$223,"Repex")</f>
        <v>0</v>
      </c>
      <c r="AN201" s="47">
        <f>SUMIFS('Capex forecast'!I$9:I$223,'Capex forecast'!$T$9:$T$223,$AF201,'Capex forecast'!$S$9:$S$223,$AH201,'Capex forecast'!$Q$9:$Q$223,"Repex")</f>
        <v>0</v>
      </c>
      <c r="AO201" s="47">
        <f>SUMIFS('Capex forecast'!J$9:J$223,'Capex forecast'!$T$9:$T$223,$AF201,'Capex forecast'!$S$9:$S$223,$AH201,'Capex forecast'!$Q$9:$Q$223,"Repex")</f>
        <v>0</v>
      </c>
      <c r="AP201" s="47">
        <f>SUMIFS('Capex forecast'!K$9:K$223,'Capex forecast'!$T$9:$T$223,$AF201,'Capex forecast'!$S$9:$S$223,$AH201,'Capex forecast'!$Q$9:$Q$223,"Repex")</f>
        <v>0</v>
      </c>
      <c r="AQ201" s="47">
        <f>SUMIFS('Capex forecast'!L$9:L$223,'Capex forecast'!$T$9:$T$223,$AF201,'Capex forecast'!$S$9:$S$223,$AH201,'Capex forecast'!$Q$9:$Q$223,"Repex")</f>
        <v>0</v>
      </c>
      <c r="AR201" s="47">
        <f>SUMIFS('Capex forecast'!M$9:M$223,'Capex forecast'!$T$9:$T$223,$AF201,'Capex forecast'!$S$9:$S$223,$AH201,'Capex forecast'!$Q$9:$Q$223,"Repex")</f>
        <v>0</v>
      </c>
      <c r="AS201" s="47">
        <f>SUMIFS('Capex forecast'!N$9:N$223,'Capex forecast'!$T$9:$T$223,$AF201,'Capex forecast'!$S$9:$S$223,$AH201,'Capex forecast'!$Q$9:$Q$223,"Repex")</f>
        <v>0</v>
      </c>
    </row>
    <row r="202" spans="2:45" ht="15">
      <c r="B202" s="45" t="s">
        <v>117</v>
      </c>
      <c r="C202" s="6" t="str">
        <f>INDEX('Demand forecast'!$M$9:$M$5832,MATCH($B202,'Demand forecast'!$B$9:$B$5832,0))</f>
        <v>No</v>
      </c>
      <c r="D202" s="6" t="str">
        <f>IF(COUNTIF($B$93:B202,$B202) = 1, "LV", IF(COUNTIF($B$93:B202,$B202) = 2, "HV", "ST"))</f>
        <v>LV</v>
      </c>
      <c r="E202" s="6" t="str">
        <f>INDEX('Demand forecast and growth rate'!$E$7:$E$273,MATCH($B202,'Demand forecast and growth rate'!$B$7:$B$273,0))</f>
        <v>High growth</v>
      </c>
      <c r="F202" s="32">
        <f>SUMIFS('Capex forecast'!E$9:E$223,'Capex forecast'!$T$9:$T$223,'Allocation of site-spec costs'!$B202,'Capex forecast'!$S$9:$S$223,'Allocation of site-spec costs'!$D202,'Capex forecast'!$Q$9:$Q$223,"Customer Connection")</f>
        <v>0</v>
      </c>
      <c r="G202" s="32">
        <f>SUMIFS('Capex forecast'!F$9:F$223,'Capex forecast'!$T$9:$T$223,'Allocation of site-spec costs'!$B202,'Capex forecast'!$S$9:$S$223,'Allocation of site-spec costs'!$D202,'Capex forecast'!$Q$9:$Q$223,"Customer Connection")</f>
        <v>0</v>
      </c>
      <c r="H202" s="32">
        <f>SUMIFS('Capex forecast'!G$9:G$223,'Capex forecast'!$T$9:$T$223,'Allocation of site-spec costs'!$B202,'Capex forecast'!$S$9:$S$223,'Allocation of site-spec costs'!$D202,'Capex forecast'!$Q$9:$Q$223,"Customer Connection")</f>
        <v>0</v>
      </c>
      <c r="I202" s="32">
        <f>SUMIFS('Capex forecast'!H$9:H$223,'Capex forecast'!$T$9:$T$223,'Allocation of site-spec costs'!$B202,'Capex forecast'!$S$9:$S$223,'Allocation of site-spec costs'!$D202,'Capex forecast'!$Q$9:$Q$223,"Customer Connection")</f>
        <v>0</v>
      </c>
      <c r="J202" s="32">
        <f>SUMIFS('Capex forecast'!I$9:I$223,'Capex forecast'!$T$9:$T$223,'Allocation of site-spec costs'!$B202,'Capex forecast'!$S$9:$S$223,'Allocation of site-spec costs'!$D202,'Capex forecast'!$Q$9:$Q$223,"Customer Connection")</f>
        <v>0</v>
      </c>
      <c r="K202" s="32">
        <f>SUMIFS('Capex forecast'!J$9:J$223,'Capex forecast'!$T$9:$T$223,'Allocation of site-spec costs'!$B202,'Capex forecast'!$S$9:$S$223,'Allocation of site-spec costs'!$D202,'Capex forecast'!$Q$9:$Q$223,"Customer Connection")</f>
        <v>0</v>
      </c>
      <c r="L202" s="32">
        <f>SUMIFS('Capex forecast'!K$9:K$223,'Capex forecast'!$T$9:$T$223,'Allocation of site-spec costs'!$B202,'Capex forecast'!$S$9:$S$223,'Allocation of site-spec costs'!$D202,'Capex forecast'!$Q$9:$Q$223,"Customer Connection")</f>
        <v>0</v>
      </c>
      <c r="M202" s="32">
        <f>SUMIFS('Capex forecast'!L$9:L$223,'Capex forecast'!$T$9:$T$223,'Allocation of site-spec costs'!$B202,'Capex forecast'!$S$9:$S$223,'Allocation of site-spec costs'!$D202,'Capex forecast'!$Q$9:$Q$223,"Customer Connection")</f>
        <v>0</v>
      </c>
      <c r="N202" s="32">
        <f>SUMIFS('Capex forecast'!M$9:M$223,'Capex forecast'!$T$9:$T$223,'Allocation of site-spec costs'!$B202,'Capex forecast'!$S$9:$S$223,'Allocation of site-spec costs'!$D202,'Capex forecast'!$Q$9:$Q$223,"Customer Connection")</f>
        <v>0</v>
      </c>
      <c r="O202" s="32">
        <f>SUMIFS('Capex forecast'!N$9:N$223,'Capex forecast'!$T$9:$T$223,'Allocation of site-spec costs'!$B202,'Capex forecast'!$S$9:$S$223,'Allocation of site-spec costs'!$D202,'Capex forecast'!$Q$9:$Q$223,"Customer Connection")</f>
        <v>0</v>
      </c>
      <c r="Q202" s="45" t="s">
        <v>117</v>
      </c>
      <c r="R202" s="6" t="str">
        <f>INDEX('Demand forecast'!$M$9:$M$5832,MATCH($Q202,'Demand forecast'!$B$9:$B$5832,0))</f>
        <v>No</v>
      </c>
      <c r="S202" s="6" t="str">
        <f>IF(COUNTIF($Q$93:Q202,$B202) = 1, "LV", IF(COUNTIF($Q$93:Q202,$B202) = 2, "HV", "ST"))</f>
        <v>LV</v>
      </c>
      <c r="T202" s="6" t="str">
        <f>INDEX('Demand forecast and growth rate'!$E$7:$E$273,MATCH($Q202,'Demand forecast and growth rate'!$B$7:$B$273,0))</f>
        <v>High growth</v>
      </c>
      <c r="U202" s="32">
        <f>SUMIFS('Capex forecast'!E$9:E$223,'Capex forecast'!$T$9:$T$223,$Q202,'Capex forecast'!$S$9:$S$223,$S202,'Capex forecast'!$Q$9:$Q$223,"Augex")</f>
        <v>0</v>
      </c>
      <c r="V202" s="32">
        <f>SUMIFS('Capex forecast'!F$9:F$223,'Capex forecast'!$T$9:$T$223,$Q202,'Capex forecast'!$S$9:$S$223,$S202,'Capex forecast'!$Q$9:$Q$223,"Augex")</f>
        <v>0</v>
      </c>
      <c r="W202" s="32">
        <f>SUMIFS('Capex forecast'!G$9:G$223,'Capex forecast'!$T$9:$T$223,$Q202,'Capex forecast'!$S$9:$S$223,$S202,'Capex forecast'!$Q$9:$Q$223,"Augex")</f>
        <v>0</v>
      </c>
      <c r="X202" s="32">
        <f>SUMIFS('Capex forecast'!H$9:H$223,'Capex forecast'!$T$9:$T$223,$Q202,'Capex forecast'!$S$9:$S$223,$S202,'Capex forecast'!$Q$9:$Q$223,"Augex")</f>
        <v>0</v>
      </c>
      <c r="Y202" s="32">
        <f>SUMIFS('Capex forecast'!I$9:I$223,'Capex forecast'!$T$9:$T$223,$Q202,'Capex forecast'!$S$9:$S$223,$S202,'Capex forecast'!$Q$9:$Q$223,"Augex")</f>
        <v>0</v>
      </c>
      <c r="Z202" s="32">
        <f>SUMIFS('Capex forecast'!J$9:J$223,'Capex forecast'!$T$9:$T$223,$Q202,'Capex forecast'!$S$9:$S$223,$S202,'Capex forecast'!$Q$9:$Q$223,"Augex")</f>
        <v>0</v>
      </c>
      <c r="AA202" s="32">
        <f>SUMIFS('Capex forecast'!K$9:K$223,'Capex forecast'!$T$9:$T$223,$Q202,'Capex forecast'!$S$9:$S$223,$S202,'Capex forecast'!$Q$9:$Q$223,"Augex")</f>
        <v>0</v>
      </c>
      <c r="AB202" s="32">
        <f>SUMIFS('Capex forecast'!L$9:L$223,'Capex forecast'!$T$9:$T$223,$Q202,'Capex forecast'!$S$9:$S$223,$S202,'Capex forecast'!$Q$9:$Q$223,"Augex")</f>
        <v>0</v>
      </c>
      <c r="AC202" s="32">
        <f>SUMIFS('Capex forecast'!M$9:M$223,'Capex forecast'!$T$9:$T$223,$Q202,'Capex forecast'!$S$9:$S$223,$S202,'Capex forecast'!$Q$9:$Q$223,"Augex")</f>
        <v>0</v>
      </c>
      <c r="AD202" s="32">
        <f>SUMIFS('Capex forecast'!N$9:N$223,'Capex forecast'!$T$9:$T$223,$Q202,'Capex forecast'!$S$9:$S$223,$S202,'Capex forecast'!$Q$9:$Q$223,"Augex")</f>
        <v>0</v>
      </c>
      <c r="AF202" s="45" t="s">
        <v>117</v>
      </c>
      <c r="AG202" s="6" t="str">
        <f>INDEX('Demand forecast'!$M$9:$M$5832,MATCH($Q202,'Demand forecast'!$B$9:$B$5832,0))</f>
        <v>No</v>
      </c>
      <c r="AH202" s="6" t="str">
        <f>IF(COUNTIF($AF$93:AF202,$B202) = 1, "LV", IF(COUNTIF($AF$93:AF202,$B202) = 2, "HV", "ST"))</f>
        <v>LV</v>
      </c>
      <c r="AI202" s="6" t="str">
        <f>INDEX('Demand forecast and growth rate'!$E$7:$E$273,MATCH($Q202,'Demand forecast and growth rate'!$B$7:$B$273,0))</f>
        <v>High growth</v>
      </c>
      <c r="AJ202" s="47">
        <f>SUMIFS('Capex forecast'!E$9:E$223,'Capex forecast'!$T$9:$T$223,$AF202,'Capex forecast'!$S$9:$S$223,$AH202,'Capex forecast'!$Q$9:$Q$223,"Repex")</f>
        <v>0</v>
      </c>
      <c r="AK202" s="47">
        <f>SUMIFS('Capex forecast'!F$9:F$223,'Capex forecast'!$T$9:$T$223,$AF202,'Capex forecast'!$S$9:$S$223,$AH202,'Capex forecast'!$Q$9:$Q$223,"Repex")</f>
        <v>0</v>
      </c>
      <c r="AL202" s="47">
        <f>SUMIFS('Capex forecast'!G$9:G$223,'Capex forecast'!$T$9:$T$223,$AF202,'Capex forecast'!$S$9:$S$223,$AH202,'Capex forecast'!$Q$9:$Q$223,"Repex")</f>
        <v>0</v>
      </c>
      <c r="AM202" s="47">
        <f>SUMIFS('Capex forecast'!H$9:H$223,'Capex forecast'!$T$9:$T$223,$AF202,'Capex forecast'!$S$9:$S$223,$AH202,'Capex forecast'!$Q$9:$Q$223,"Repex")</f>
        <v>0</v>
      </c>
      <c r="AN202" s="47">
        <f>SUMIFS('Capex forecast'!I$9:I$223,'Capex forecast'!$T$9:$T$223,$AF202,'Capex forecast'!$S$9:$S$223,$AH202,'Capex forecast'!$Q$9:$Q$223,"Repex")</f>
        <v>0</v>
      </c>
      <c r="AO202" s="47">
        <f>SUMIFS('Capex forecast'!J$9:J$223,'Capex forecast'!$T$9:$T$223,$AF202,'Capex forecast'!$S$9:$S$223,$AH202,'Capex forecast'!$Q$9:$Q$223,"Repex")</f>
        <v>0</v>
      </c>
      <c r="AP202" s="47">
        <f>SUMIFS('Capex forecast'!K$9:K$223,'Capex forecast'!$T$9:$T$223,$AF202,'Capex forecast'!$S$9:$S$223,$AH202,'Capex forecast'!$Q$9:$Q$223,"Repex")</f>
        <v>0</v>
      </c>
      <c r="AQ202" s="47">
        <f>SUMIFS('Capex forecast'!L$9:L$223,'Capex forecast'!$T$9:$T$223,$AF202,'Capex forecast'!$S$9:$S$223,$AH202,'Capex forecast'!$Q$9:$Q$223,"Repex")</f>
        <v>0</v>
      </c>
      <c r="AR202" s="47">
        <f>SUMIFS('Capex forecast'!M$9:M$223,'Capex forecast'!$T$9:$T$223,$AF202,'Capex forecast'!$S$9:$S$223,$AH202,'Capex forecast'!$Q$9:$Q$223,"Repex")</f>
        <v>0</v>
      </c>
      <c r="AS202" s="47">
        <f>SUMIFS('Capex forecast'!N$9:N$223,'Capex forecast'!$T$9:$T$223,$AF202,'Capex forecast'!$S$9:$S$223,$AH202,'Capex forecast'!$Q$9:$Q$223,"Repex")</f>
        <v>0</v>
      </c>
    </row>
    <row r="203" spans="2:45" ht="15">
      <c r="B203" s="45" t="s">
        <v>108</v>
      </c>
      <c r="C203" s="6" t="str">
        <f>INDEX('Demand forecast'!$M$9:$M$5832,MATCH($B203,'Demand forecast'!$B$9:$B$5832,0))</f>
        <v>No</v>
      </c>
      <c r="D203" s="6" t="str">
        <f>IF(COUNTIF($B$93:B203,$B203) = 1, "LV", IF(COUNTIF($B$93:B203,$B203) = 2, "HV", "ST"))</f>
        <v>LV</v>
      </c>
      <c r="E203" s="6" t="str">
        <f>INDEX('Demand forecast and growth rate'!$E$7:$E$273,MATCH($B203,'Demand forecast and growth rate'!$B$7:$B$273,0))</f>
        <v>High growth</v>
      </c>
      <c r="F203" s="32">
        <f>SUMIFS('Capex forecast'!E$9:E$223,'Capex forecast'!$T$9:$T$223,'Allocation of site-spec costs'!$B203,'Capex forecast'!$S$9:$S$223,'Allocation of site-spec costs'!$D203,'Capex forecast'!$Q$9:$Q$223,"Customer Connection")</f>
        <v>0</v>
      </c>
      <c r="G203" s="32">
        <f>SUMIFS('Capex forecast'!F$9:F$223,'Capex forecast'!$T$9:$T$223,'Allocation of site-spec costs'!$B203,'Capex forecast'!$S$9:$S$223,'Allocation of site-spec costs'!$D203,'Capex forecast'!$Q$9:$Q$223,"Customer Connection")</f>
        <v>0</v>
      </c>
      <c r="H203" s="32">
        <f>SUMIFS('Capex forecast'!G$9:G$223,'Capex forecast'!$T$9:$T$223,'Allocation of site-spec costs'!$B203,'Capex forecast'!$S$9:$S$223,'Allocation of site-spec costs'!$D203,'Capex forecast'!$Q$9:$Q$223,"Customer Connection")</f>
        <v>0</v>
      </c>
      <c r="I203" s="32">
        <f>SUMIFS('Capex forecast'!H$9:H$223,'Capex forecast'!$T$9:$T$223,'Allocation of site-spec costs'!$B203,'Capex forecast'!$S$9:$S$223,'Allocation of site-spec costs'!$D203,'Capex forecast'!$Q$9:$Q$223,"Customer Connection")</f>
        <v>0</v>
      </c>
      <c r="J203" s="32">
        <f>SUMIFS('Capex forecast'!I$9:I$223,'Capex forecast'!$T$9:$T$223,'Allocation of site-spec costs'!$B203,'Capex forecast'!$S$9:$S$223,'Allocation of site-spec costs'!$D203,'Capex forecast'!$Q$9:$Q$223,"Customer Connection")</f>
        <v>0</v>
      </c>
      <c r="K203" s="32">
        <f>SUMIFS('Capex forecast'!J$9:J$223,'Capex forecast'!$T$9:$T$223,'Allocation of site-spec costs'!$B203,'Capex forecast'!$S$9:$S$223,'Allocation of site-spec costs'!$D203,'Capex forecast'!$Q$9:$Q$223,"Customer Connection")</f>
        <v>0</v>
      </c>
      <c r="L203" s="32">
        <f>SUMIFS('Capex forecast'!K$9:K$223,'Capex forecast'!$T$9:$T$223,'Allocation of site-spec costs'!$B203,'Capex forecast'!$S$9:$S$223,'Allocation of site-spec costs'!$D203,'Capex forecast'!$Q$9:$Q$223,"Customer Connection")</f>
        <v>0</v>
      </c>
      <c r="M203" s="32">
        <f>SUMIFS('Capex forecast'!L$9:L$223,'Capex forecast'!$T$9:$T$223,'Allocation of site-spec costs'!$B203,'Capex forecast'!$S$9:$S$223,'Allocation of site-spec costs'!$D203,'Capex forecast'!$Q$9:$Q$223,"Customer Connection")</f>
        <v>0</v>
      </c>
      <c r="N203" s="32">
        <f>SUMIFS('Capex forecast'!M$9:M$223,'Capex forecast'!$T$9:$T$223,'Allocation of site-spec costs'!$B203,'Capex forecast'!$S$9:$S$223,'Allocation of site-spec costs'!$D203,'Capex forecast'!$Q$9:$Q$223,"Customer Connection")</f>
        <v>0</v>
      </c>
      <c r="O203" s="32">
        <f>SUMIFS('Capex forecast'!N$9:N$223,'Capex forecast'!$T$9:$T$223,'Allocation of site-spec costs'!$B203,'Capex forecast'!$S$9:$S$223,'Allocation of site-spec costs'!$D203,'Capex forecast'!$Q$9:$Q$223,"Customer Connection")</f>
        <v>0</v>
      </c>
      <c r="Q203" s="45" t="s">
        <v>108</v>
      </c>
      <c r="R203" s="6" t="str">
        <f>INDEX('Demand forecast'!$M$9:$M$5832,MATCH($Q203,'Demand forecast'!$B$9:$B$5832,0))</f>
        <v>No</v>
      </c>
      <c r="S203" s="6" t="str">
        <f>IF(COUNTIF($Q$93:Q203,$B203) = 1, "LV", IF(COUNTIF($Q$93:Q203,$B203) = 2, "HV", "ST"))</f>
        <v>LV</v>
      </c>
      <c r="T203" s="6" t="str">
        <f>INDEX('Demand forecast and growth rate'!$E$7:$E$273,MATCH($Q203,'Demand forecast and growth rate'!$B$7:$B$273,0))</f>
        <v>High growth</v>
      </c>
      <c r="U203" s="32">
        <f>SUMIFS('Capex forecast'!E$9:E$223,'Capex forecast'!$T$9:$T$223,$Q203,'Capex forecast'!$S$9:$S$223,$S203,'Capex forecast'!$Q$9:$Q$223,"Augex")</f>
        <v>0</v>
      </c>
      <c r="V203" s="32">
        <f>SUMIFS('Capex forecast'!F$9:F$223,'Capex forecast'!$T$9:$T$223,$Q203,'Capex forecast'!$S$9:$S$223,$S203,'Capex forecast'!$Q$9:$Q$223,"Augex")</f>
        <v>0</v>
      </c>
      <c r="W203" s="32">
        <f>SUMIFS('Capex forecast'!G$9:G$223,'Capex forecast'!$T$9:$T$223,$Q203,'Capex forecast'!$S$9:$S$223,$S203,'Capex forecast'!$Q$9:$Q$223,"Augex")</f>
        <v>0</v>
      </c>
      <c r="X203" s="32">
        <f>SUMIFS('Capex forecast'!H$9:H$223,'Capex forecast'!$T$9:$T$223,$Q203,'Capex forecast'!$S$9:$S$223,$S203,'Capex forecast'!$Q$9:$Q$223,"Augex")</f>
        <v>0</v>
      </c>
      <c r="Y203" s="32">
        <f>SUMIFS('Capex forecast'!I$9:I$223,'Capex forecast'!$T$9:$T$223,$Q203,'Capex forecast'!$S$9:$S$223,$S203,'Capex forecast'!$Q$9:$Q$223,"Augex")</f>
        <v>0</v>
      </c>
      <c r="Z203" s="32">
        <f>SUMIFS('Capex forecast'!J$9:J$223,'Capex forecast'!$T$9:$T$223,$Q203,'Capex forecast'!$S$9:$S$223,$S203,'Capex forecast'!$Q$9:$Q$223,"Augex")</f>
        <v>0</v>
      </c>
      <c r="AA203" s="32">
        <f>SUMIFS('Capex forecast'!K$9:K$223,'Capex forecast'!$T$9:$T$223,$Q203,'Capex forecast'!$S$9:$S$223,$S203,'Capex forecast'!$Q$9:$Q$223,"Augex")</f>
        <v>0</v>
      </c>
      <c r="AB203" s="32">
        <f>SUMIFS('Capex forecast'!L$9:L$223,'Capex forecast'!$T$9:$T$223,$Q203,'Capex forecast'!$S$9:$S$223,$S203,'Capex forecast'!$Q$9:$Q$223,"Augex")</f>
        <v>0</v>
      </c>
      <c r="AC203" s="32">
        <f>SUMIFS('Capex forecast'!M$9:M$223,'Capex forecast'!$T$9:$T$223,$Q203,'Capex forecast'!$S$9:$S$223,$S203,'Capex forecast'!$Q$9:$Q$223,"Augex")</f>
        <v>0</v>
      </c>
      <c r="AD203" s="32">
        <f>SUMIFS('Capex forecast'!N$9:N$223,'Capex forecast'!$T$9:$T$223,$Q203,'Capex forecast'!$S$9:$S$223,$S203,'Capex forecast'!$Q$9:$Q$223,"Augex")</f>
        <v>0</v>
      </c>
      <c r="AF203" s="45" t="s">
        <v>108</v>
      </c>
      <c r="AG203" s="6" t="str">
        <f>INDEX('Demand forecast'!$M$9:$M$5832,MATCH($Q203,'Demand forecast'!$B$9:$B$5832,0))</f>
        <v>No</v>
      </c>
      <c r="AH203" s="6" t="str">
        <f>IF(COUNTIF($AF$93:AF203,$B203) = 1, "LV", IF(COUNTIF($AF$93:AF203,$B203) = 2, "HV", "ST"))</f>
        <v>LV</v>
      </c>
      <c r="AI203" s="6" t="str">
        <f>INDEX('Demand forecast and growth rate'!$E$7:$E$273,MATCH($Q203,'Demand forecast and growth rate'!$B$7:$B$273,0))</f>
        <v>High growth</v>
      </c>
      <c r="AJ203" s="47">
        <f>SUMIFS('Capex forecast'!E$9:E$223,'Capex forecast'!$T$9:$T$223,$AF203,'Capex forecast'!$S$9:$S$223,$AH203,'Capex forecast'!$Q$9:$Q$223,"Repex")</f>
        <v>0</v>
      </c>
      <c r="AK203" s="47">
        <f>SUMIFS('Capex forecast'!F$9:F$223,'Capex forecast'!$T$9:$T$223,$AF203,'Capex forecast'!$S$9:$S$223,$AH203,'Capex forecast'!$Q$9:$Q$223,"Repex")</f>
        <v>0</v>
      </c>
      <c r="AL203" s="47">
        <f>SUMIFS('Capex forecast'!G$9:G$223,'Capex forecast'!$T$9:$T$223,$AF203,'Capex forecast'!$S$9:$S$223,$AH203,'Capex forecast'!$Q$9:$Q$223,"Repex")</f>
        <v>0</v>
      </c>
      <c r="AM203" s="47">
        <f>SUMIFS('Capex forecast'!H$9:H$223,'Capex forecast'!$T$9:$T$223,$AF203,'Capex forecast'!$S$9:$S$223,$AH203,'Capex forecast'!$Q$9:$Q$223,"Repex")</f>
        <v>0</v>
      </c>
      <c r="AN203" s="47">
        <f>SUMIFS('Capex forecast'!I$9:I$223,'Capex forecast'!$T$9:$T$223,$AF203,'Capex forecast'!$S$9:$S$223,$AH203,'Capex forecast'!$Q$9:$Q$223,"Repex")</f>
        <v>0</v>
      </c>
      <c r="AO203" s="47">
        <f>SUMIFS('Capex forecast'!J$9:J$223,'Capex forecast'!$T$9:$T$223,$AF203,'Capex forecast'!$S$9:$S$223,$AH203,'Capex forecast'!$Q$9:$Q$223,"Repex")</f>
        <v>0</v>
      </c>
      <c r="AP203" s="47">
        <f>SUMIFS('Capex forecast'!K$9:K$223,'Capex forecast'!$T$9:$T$223,$AF203,'Capex forecast'!$S$9:$S$223,$AH203,'Capex forecast'!$Q$9:$Q$223,"Repex")</f>
        <v>0</v>
      </c>
      <c r="AQ203" s="47">
        <f>SUMIFS('Capex forecast'!L$9:L$223,'Capex forecast'!$T$9:$T$223,$AF203,'Capex forecast'!$S$9:$S$223,$AH203,'Capex forecast'!$Q$9:$Q$223,"Repex")</f>
        <v>0</v>
      </c>
      <c r="AR203" s="47">
        <f>SUMIFS('Capex forecast'!M$9:M$223,'Capex forecast'!$T$9:$T$223,$AF203,'Capex forecast'!$S$9:$S$223,$AH203,'Capex forecast'!$Q$9:$Q$223,"Repex")</f>
        <v>0</v>
      </c>
      <c r="AS203" s="47">
        <f>SUMIFS('Capex forecast'!N$9:N$223,'Capex forecast'!$T$9:$T$223,$AF203,'Capex forecast'!$S$9:$S$223,$AH203,'Capex forecast'!$Q$9:$Q$223,"Repex")</f>
        <v>0</v>
      </c>
    </row>
    <row r="204" spans="2:45" ht="15">
      <c r="B204" s="45" t="s">
        <v>142</v>
      </c>
      <c r="C204" s="6" t="str">
        <f>INDEX('Demand forecast'!$M$9:$M$5832,MATCH($B204,'Demand forecast'!$B$9:$B$5832,0))</f>
        <v>No</v>
      </c>
      <c r="D204" s="6" t="str">
        <f>IF(COUNTIF($B$93:B204,$B204) = 1, "LV", IF(COUNTIF($B$93:B204,$B204) = 2, "HV", "ST"))</f>
        <v>LV</v>
      </c>
      <c r="E204" s="6" t="str">
        <f>INDEX('Demand forecast and growth rate'!$E$7:$E$273,MATCH($B204,'Demand forecast and growth rate'!$B$7:$B$273,0))</f>
        <v>High growth</v>
      </c>
      <c r="F204" s="32">
        <f>SUMIFS('Capex forecast'!E$9:E$223,'Capex forecast'!$T$9:$T$223,'Allocation of site-spec costs'!$B204,'Capex forecast'!$S$9:$S$223,'Allocation of site-spec costs'!$D204,'Capex forecast'!$Q$9:$Q$223,"Customer Connection")</f>
        <v>0</v>
      </c>
      <c r="G204" s="32">
        <f>SUMIFS('Capex forecast'!F$9:F$223,'Capex forecast'!$T$9:$T$223,'Allocation of site-spec costs'!$B204,'Capex forecast'!$S$9:$S$223,'Allocation of site-spec costs'!$D204,'Capex forecast'!$Q$9:$Q$223,"Customer Connection")</f>
        <v>0</v>
      </c>
      <c r="H204" s="32">
        <f>SUMIFS('Capex forecast'!G$9:G$223,'Capex forecast'!$T$9:$T$223,'Allocation of site-spec costs'!$B204,'Capex forecast'!$S$9:$S$223,'Allocation of site-spec costs'!$D204,'Capex forecast'!$Q$9:$Q$223,"Customer Connection")</f>
        <v>0</v>
      </c>
      <c r="I204" s="32">
        <f>SUMIFS('Capex forecast'!H$9:H$223,'Capex forecast'!$T$9:$T$223,'Allocation of site-spec costs'!$B204,'Capex forecast'!$S$9:$S$223,'Allocation of site-spec costs'!$D204,'Capex forecast'!$Q$9:$Q$223,"Customer Connection")</f>
        <v>0</v>
      </c>
      <c r="J204" s="32">
        <f>SUMIFS('Capex forecast'!I$9:I$223,'Capex forecast'!$T$9:$T$223,'Allocation of site-spec costs'!$B204,'Capex forecast'!$S$9:$S$223,'Allocation of site-spec costs'!$D204,'Capex forecast'!$Q$9:$Q$223,"Customer Connection")</f>
        <v>0</v>
      </c>
      <c r="K204" s="32">
        <f>SUMIFS('Capex forecast'!J$9:J$223,'Capex forecast'!$T$9:$T$223,'Allocation of site-spec costs'!$B204,'Capex forecast'!$S$9:$S$223,'Allocation of site-spec costs'!$D204,'Capex forecast'!$Q$9:$Q$223,"Customer Connection")</f>
        <v>0</v>
      </c>
      <c r="L204" s="32">
        <f>SUMIFS('Capex forecast'!K$9:K$223,'Capex forecast'!$T$9:$T$223,'Allocation of site-spec costs'!$B204,'Capex forecast'!$S$9:$S$223,'Allocation of site-spec costs'!$D204,'Capex forecast'!$Q$9:$Q$223,"Customer Connection")</f>
        <v>0</v>
      </c>
      <c r="M204" s="32">
        <f>SUMIFS('Capex forecast'!L$9:L$223,'Capex forecast'!$T$9:$T$223,'Allocation of site-spec costs'!$B204,'Capex forecast'!$S$9:$S$223,'Allocation of site-spec costs'!$D204,'Capex forecast'!$Q$9:$Q$223,"Customer Connection")</f>
        <v>0</v>
      </c>
      <c r="N204" s="32">
        <f>SUMIFS('Capex forecast'!M$9:M$223,'Capex forecast'!$T$9:$T$223,'Allocation of site-spec costs'!$B204,'Capex forecast'!$S$9:$S$223,'Allocation of site-spec costs'!$D204,'Capex forecast'!$Q$9:$Q$223,"Customer Connection")</f>
        <v>0</v>
      </c>
      <c r="O204" s="32">
        <f>SUMIFS('Capex forecast'!N$9:N$223,'Capex forecast'!$T$9:$T$223,'Allocation of site-spec costs'!$B204,'Capex forecast'!$S$9:$S$223,'Allocation of site-spec costs'!$D204,'Capex forecast'!$Q$9:$Q$223,"Customer Connection")</f>
        <v>0</v>
      </c>
      <c r="Q204" s="45" t="s">
        <v>142</v>
      </c>
      <c r="R204" s="6" t="str">
        <f>INDEX('Demand forecast'!$M$9:$M$5832,MATCH($Q204,'Demand forecast'!$B$9:$B$5832,0))</f>
        <v>No</v>
      </c>
      <c r="S204" s="6" t="str">
        <f>IF(COUNTIF($Q$93:Q204,$B204) = 1, "LV", IF(COUNTIF($Q$93:Q204,$B204) = 2, "HV", "ST"))</f>
        <v>LV</v>
      </c>
      <c r="T204" s="6" t="str">
        <f>INDEX('Demand forecast and growth rate'!$E$7:$E$273,MATCH($Q204,'Demand forecast and growth rate'!$B$7:$B$273,0))</f>
        <v>High growth</v>
      </c>
      <c r="U204" s="32">
        <f>SUMIFS('Capex forecast'!E$9:E$223,'Capex forecast'!$T$9:$T$223,$Q204,'Capex forecast'!$S$9:$S$223,$S204,'Capex forecast'!$Q$9:$Q$223,"Augex")</f>
        <v>0</v>
      </c>
      <c r="V204" s="32">
        <f>SUMIFS('Capex forecast'!F$9:F$223,'Capex forecast'!$T$9:$T$223,$Q204,'Capex forecast'!$S$9:$S$223,$S204,'Capex forecast'!$Q$9:$Q$223,"Augex")</f>
        <v>0</v>
      </c>
      <c r="W204" s="32">
        <f>SUMIFS('Capex forecast'!G$9:G$223,'Capex forecast'!$T$9:$T$223,$Q204,'Capex forecast'!$S$9:$S$223,$S204,'Capex forecast'!$Q$9:$Q$223,"Augex")</f>
        <v>0</v>
      </c>
      <c r="X204" s="32">
        <f>SUMIFS('Capex forecast'!H$9:H$223,'Capex forecast'!$T$9:$T$223,$Q204,'Capex forecast'!$S$9:$S$223,$S204,'Capex forecast'!$Q$9:$Q$223,"Augex")</f>
        <v>0</v>
      </c>
      <c r="Y204" s="32">
        <f>SUMIFS('Capex forecast'!I$9:I$223,'Capex forecast'!$T$9:$T$223,$Q204,'Capex forecast'!$S$9:$S$223,$S204,'Capex forecast'!$Q$9:$Q$223,"Augex")</f>
        <v>0</v>
      </c>
      <c r="Z204" s="32">
        <f>SUMIFS('Capex forecast'!J$9:J$223,'Capex forecast'!$T$9:$T$223,$Q204,'Capex forecast'!$S$9:$S$223,$S204,'Capex forecast'!$Q$9:$Q$223,"Augex")</f>
        <v>0</v>
      </c>
      <c r="AA204" s="32">
        <f>SUMIFS('Capex forecast'!K$9:K$223,'Capex forecast'!$T$9:$T$223,$Q204,'Capex forecast'!$S$9:$S$223,$S204,'Capex forecast'!$Q$9:$Q$223,"Augex")</f>
        <v>0</v>
      </c>
      <c r="AB204" s="32">
        <f>SUMIFS('Capex forecast'!L$9:L$223,'Capex forecast'!$T$9:$T$223,$Q204,'Capex forecast'!$S$9:$S$223,$S204,'Capex forecast'!$Q$9:$Q$223,"Augex")</f>
        <v>0</v>
      </c>
      <c r="AC204" s="32">
        <f>SUMIFS('Capex forecast'!M$9:M$223,'Capex forecast'!$T$9:$T$223,$Q204,'Capex forecast'!$S$9:$S$223,$S204,'Capex forecast'!$Q$9:$Q$223,"Augex")</f>
        <v>0</v>
      </c>
      <c r="AD204" s="32">
        <f>SUMIFS('Capex forecast'!N$9:N$223,'Capex forecast'!$T$9:$T$223,$Q204,'Capex forecast'!$S$9:$S$223,$S204,'Capex forecast'!$Q$9:$Q$223,"Augex")</f>
        <v>0</v>
      </c>
      <c r="AF204" s="45" t="s">
        <v>142</v>
      </c>
      <c r="AG204" s="6" t="str">
        <f>INDEX('Demand forecast'!$M$9:$M$5832,MATCH($Q204,'Demand forecast'!$B$9:$B$5832,0))</f>
        <v>No</v>
      </c>
      <c r="AH204" s="6" t="str">
        <f>IF(COUNTIF($AF$93:AF204,$B204) = 1, "LV", IF(COUNTIF($AF$93:AF204,$B204) = 2, "HV", "ST"))</f>
        <v>LV</v>
      </c>
      <c r="AI204" s="6" t="str">
        <f>INDEX('Demand forecast and growth rate'!$E$7:$E$273,MATCH($Q204,'Demand forecast and growth rate'!$B$7:$B$273,0))</f>
        <v>High growth</v>
      </c>
      <c r="AJ204" s="47">
        <f>SUMIFS('Capex forecast'!E$9:E$223,'Capex forecast'!$T$9:$T$223,$AF204,'Capex forecast'!$S$9:$S$223,$AH204,'Capex forecast'!$Q$9:$Q$223,"Repex")</f>
        <v>0</v>
      </c>
      <c r="AK204" s="47">
        <f>SUMIFS('Capex forecast'!F$9:F$223,'Capex forecast'!$T$9:$T$223,$AF204,'Capex forecast'!$S$9:$S$223,$AH204,'Capex forecast'!$Q$9:$Q$223,"Repex")</f>
        <v>0</v>
      </c>
      <c r="AL204" s="47">
        <f>SUMIFS('Capex forecast'!G$9:G$223,'Capex forecast'!$T$9:$T$223,$AF204,'Capex forecast'!$S$9:$S$223,$AH204,'Capex forecast'!$Q$9:$Q$223,"Repex")</f>
        <v>0</v>
      </c>
      <c r="AM204" s="47">
        <f>SUMIFS('Capex forecast'!H$9:H$223,'Capex forecast'!$T$9:$T$223,$AF204,'Capex forecast'!$S$9:$S$223,$AH204,'Capex forecast'!$Q$9:$Q$223,"Repex")</f>
        <v>0</v>
      </c>
      <c r="AN204" s="47">
        <f>SUMIFS('Capex forecast'!I$9:I$223,'Capex forecast'!$T$9:$T$223,$AF204,'Capex forecast'!$S$9:$S$223,$AH204,'Capex forecast'!$Q$9:$Q$223,"Repex")</f>
        <v>0</v>
      </c>
      <c r="AO204" s="47">
        <f>SUMIFS('Capex forecast'!J$9:J$223,'Capex forecast'!$T$9:$T$223,$AF204,'Capex forecast'!$S$9:$S$223,$AH204,'Capex forecast'!$Q$9:$Q$223,"Repex")</f>
        <v>0</v>
      </c>
      <c r="AP204" s="47">
        <f>SUMIFS('Capex forecast'!K$9:K$223,'Capex forecast'!$T$9:$T$223,$AF204,'Capex forecast'!$S$9:$S$223,$AH204,'Capex forecast'!$Q$9:$Q$223,"Repex")</f>
        <v>0</v>
      </c>
      <c r="AQ204" s="47">
        <f>SUMIFS('Capex forecast'!L$9:L$223,'Capex forecast'!$T$9:$T$223,$AF204,'Capex forecast'!$S$9:$S$223,$AH204,'Capex forecast'!$Q$9:$Q$223,"Repex")</f>
        <v>0</v>
      </c>
      <c r="AR204" s="47">
        <f>SUMIFS('Capex forecast'!M$9:M$223,'Capex forecast'!$T$9:$T$223,$AF204,'Capex forecast'!$S$9:$S$223,$AH204,'Capex forecast'!$Q$9:$Q$223,"Repex")</f>
        <v>0</v>
      </c>
      <c r="AS204" s="47">
        <f>SUMIFS('Capex forecast'!N$9:N$223,'Capex forecast'!$T$9:$T$223,$AF204,'Capex forecast'!$S$9:$S$223,$AH204,'Capex forecast'!$Q$9:$Q$223,"Repex")</f>
        <v>0</v>
      </c>
    </row>
    <row r="205" spans="2:45" ht="15">
      <c r="B205" s="45" t="s">
        <v>150</v>
      </c>
      <c r="C205" s="6" t="str">
        <f>INDEX('Demand forecast'!$M$9:$M$5832,MATCH($B205,'Demand forecast'!$B$9:$B$5832,0))</f>
        <v>No</v>
      </c>
      <c r="D205" s="6" t="str">
        <f>IF(COUNTIF($B$93:B205,$B205) = 1, "LV", IF(COUNTIF($B$93:B205,$B205) = 2, "HV", "ST"))</f>
        <v>LV</v>
      </c>
      <c r="E205" s="6" t="str">
        <f>INDEX('Demand forecast and growth rate'!$E$7:$E$273,MATCH($B205,'Demand forecast and growth rate'!$B$7:$B$273,0))</f>
        <v>High growth</v>
      </c>
      <c r="F205" s="32">
        <f>SUMIFS('Capex forecast'!E$9:E$223,'Capex forecast'!$T$9:$T$223,'Allocation of site-spec costs'!$B205,'Capex forecast'!$S$9:$S$223,'Allocation of site-spec costs'!$D205,'Capex forecast'!$Q$9:$Q$223,"Customer Connection")</f>
        <v>0</v>
      </c>
      <c r="G205" s="32">
        <f>SUMIFS('Capex forecast'!F$9:F$223,'Capex forecast'!$T$9:$T$223,'Allocation of site-spec costs'!$B205,'Capex forecast'!$S$9:$S$223,'Allocation of site-spec costs'!$D205,'Capex forecast'!$Q$9:$Q$223,"Customer Connection")</f>
        <v>0</v>
      </c>
      <c r="H205" s="32">
        <f>SUMIFS('Capex forecast'!G$9:G$223,'Capex forecast'!$T$9:$T$223,'Allocation of site-spec costs'!$B205,'Capex forecast'!$S$9:$S$223,'Allocation of site-spec costs'!$D205,'Capex forecast'!$Q$9:$Q$223,"Customer Connection")</f>
        <v>0</v>
      </c>
      <c r="I205" s="32">
        <f>SUMIFS('Capex forecast'!H$9:H$223,'Capex forecast'!$T$9:$T$223,'Allocation of site-spec costs'!$B205,'Capex forecast'!$S$9:$S$223,'Allocation of site-spec costs'!$D205,'Capex forecast'!$Q$9:$Q$223,"Customer Connection")</f>
        <v>0</v>
      </c>
      <c r="J205" s="32">
        <f>SUMIFS('Capex forecast'!I$9:I$223,'Capex forecast'!$T$9:$T$223,'Allocation of site-spec costs'!$B205,'Capex forecast'!$S$9:$S$223,'Allocation of site-spec costs'!$D205,'Capex forecast'!$Q$9:$Q$223,"Customer Connection")</f>
        <v>0</v>
      </c>
      <c r="K205" s="32">
        <f>SUMIFS('Capex forecast'!J$9:J$223,'Capex forecast'!$T$9:$T$223,'Allocation of site-spec costs'!$B205,'Capex forecast'!$S$9:$S$223,'Allocation of site-spec costs'!$D205,'Capex forecast'!$Q$9:$Q$223,"Customer Connection")</f>
        <v>0</v>
      </c>
      <c r="L205" s="32">
        <f>SUMIFS('Capex forecast'!K$9:K$223,'Capex forecast'!$T$9:$T$223,'Allocation of site-spec costs'!$B205,'Capex forecast'!$S$9:$S$223,'Allocation of site-spec costs'!$D205,'Capex forecast'!$Q$9:$Q$223,"Customer Connection")</f>
        <v>0</v>
      </c>
      <c r="M205" s="32">
        <f>SUMIFS('Capex forecast'!L$9:L$223,'Capex forecast'!$T$9:$T$223,'Allocation of site-spec costs'!$B205,'Capex forecast'!$S$9:$S$223,'Allocation of site-spec costs'!$D205,'Capex forecast'!$Q$9:$Q$223,"Customer Connection")</f>
        <v>0</v>
      </c>
      <c r="N205" s="32">
        <f>SUMIFS('Capex forecast'!M$9:M$223,'Capex forecast'!$T$9:$T$223,'Allocation of site-spec costs'!$B205,'Capex forecast'!$S$9:$S$223,'Allocation of site-spec costs'!$D205,'Capex forecast'!$Q$9:$Q$223,"Customer Connection")</f>
        <v>0</v>
      </c>
      <c r="O205" s="32">
        <f>SUMIFS('Capex forecast'!N$9:N$223,'Capex forecast'!$T$9:$T$223,'Allocation of site-spec costs'!$B205,'Capex forecast'!$S$9:$S$223,'Allocation of site-spec costs'!$D205,'Capex forecast'!$Q$9:$Q$223,"Customer Connection")</f>
        <v>0</v>
      </c>
      <c r="Q205" s="45" t="s">
        <v>150</v>
      </c>
      <c r="R205" s="6" t="str">
        <f>INDEX('Demand forecast'!$M$9:$M$5832,MATCH($Q205,'Demand forecast'!$B$9:$B$5832,0))</f>
        <v>No</v>
      </c>
      <c r="S205" s="6" t="str">
        <f>IF(COUNTIF($Q$93:Q205,$B205) = 1, "LV", IF(COUNTIF($Q$93:Q205,$B205) = 2, "HV", "ST"))</f>
        <v>LV</v>
      </c>
      <c r="T205" s="6" t="str">
        <f>INDEX('Demand forecast and growth rate'!$E$7:$E$273,MATCH($Q205,'Demand forecast and growth rate'!$B$7:$B$273,0))</f>
        <v>High growth</v>
      </c>
      <c r="U205" s="32">
        <f>SUMIFS('Capex forecast'!E$9:E$223,'Capex forecast'!$T$9:$T$223,$Q205,'Capex forecast'!$S$9:$S$223,$S205,'Capex forecast'!$Q$9:$Q$223,"Augex")</f>
        <v>0</v>
      </c>
      <c r="V205" s="32">
        <f>SUMIFS('Capex forecast'!F$9:F$223,'Capex forecast'!$T$9:$T$223,$Q205,'Capex forecast'!$S$9:$S$223,$S205,'Capex forecast'!$Q$9:$Q$223,"Augex")</f>
        <v>0</v>
      </c>
      <c r="W205" s="32">
        <f>SUMIFS('Capex forecast'!G$9:G$223,'Capex forecast'!$T$9:$T$223,$Q205,'Capex forecast'!$S$9:$S$223,$S205,'Capex forecast'!$Q$9:$Q$223,"Augex")</f>
        <v>0</v>
      </c>
      <c r="X205" s="32">
        <f>SUMIFS('Capex forecast'!H$9:H$223,'Capex forecast'!$T$9:$T$223,$Q205,'Capex forecast'!$S$9:$S$223,$S205,'Capex forecast'!$Q$9:$Q$223,"Augex")</f>
        <v>0</v>
      </c>
      <c r="Y205" s="32">
        <f>SUMIFS('Capex forecast'!I$9:I$223,'Capex forecast'!$T$9:$T$223,$Q205,'Capex forecast'!$S$9:$S$223,$S205,'Capex forecast'!$Q$9:$Q$223,"Augex")</f>
        <v>0</v>
      </c>
      <c r="Z205" s="32">
        <f>SUMIFS('Capex forecast'!J$9:J$223,'Capex forecast'!$T$9:$T$223,$Q205,'Capex forecast'!$S$9:$S$223,$S205,'Capex forecast'!$Q$9:$Q$223,"Augex")</f>
        <v>0</v>
      </c>
      <c r="AA205" s="32">
        <f>SUMIFS('Capex forecast'!K$9:K$223,'Capex forecast'!$T$9:$T$223,$Q205,'Capex forecast'!$S$9:$S$223,$S205,'Capex forecast'!$Q$9:$Q$223,"Augex")</f>
        <v>0</v>
      </c>
      <c r="AB205" s="32">
        <f>SUMIFS('Capex forecast'!L$9:L$223,'Capex forecast'!$T$9:$T$223,$Q205,'Capex forecast'!$S$9:$S$223,$S205,'Capex forecast'!$Q$9:$Q$223,"Augex")</f>
        <v>0</v>
      </c>
      <c r="AC205" s="32">
        <f>SUMIFS('Capex forecast'!M$9:M$223,'Capex forecast'!$T$9:$T$223,$Q205,'Capex forecast'!$S$9:$S$223,$S205,'Capex forecast'!$Q$9:$Q$223,"Augex")</f>
        <v>0</v>
      </c>
      <c r="AD205" s="32">
        <f>SUMIFS('Capex forecast'!N$9:N$223,'Capex forecast'!$T$9:$T$223,$Q205,'Capex forecast'!$S$9:$S$223,$S205,'Capex forecast'!$Q$9:$Q$223,"Augex")</f>
        <v>0</v>
      </c>
      <c r="AF205" s="45" t="s">
        <v>150</v>
      </c>
      <c r="AG205" s="6" t="str">
        <f>INDEX('Demand forecast'!$M$9:$M$5832,MATCH($Q205,'Demand forecast'!$B$9:$B$5832,0))</f>
        <v>No</v>
      </c>
      <c r="AH205" s="6" t="str">
        <f>IF(COUNTIF($AF$93:AF205,$B205) = 1, "LV", IF(COUNTIF($AF$93:AF205,$B205) = 2, "HV", "ST"))</f>
        <v>LV</v>
      </c>
      <c r="AI205" s="6" t="str">
        <f>INDEX('Demand forecast and growth rate'!$E$7:$E$273,MATCH($Q205,'Demand forecast and growth rate'!$B$7:$B$273,0))</f>
        <v>High growth</v>
      </c>
      <c r="AJ205" s="47">
        <f>SUMIFS('Capex forecast'!E$9:E$223,'Capex forecast'!$T$9:$T$223,$AF205,'Capex forecast'!$S$9:$S$223,$AH205,'Capex forecast'!$Q$9:$Q$223,"Repex")</f>
        <v>0</v>
      </c>
      <c r="AK205" s="47">
        <f>SUMIFS('Capex forecast'!F$9:F$223,'Capex forecast'!$T$9:$T$223,$AF205,'Capex forecast'!$S$9:$S$223,$AH205,'Capex forecast'!$Q$9:$Q$223,"Repex")</f>
        <v>0</v>
      </c>
      <c r="AL205" s="47">
        <f>SUMIFS('Capex forecast'!G$9:G$223,'Capex forecast'!$T$9:$T$223,$AF205,'Capex forecast'!$S$9:$S$223,$AH205,'Capex forecast'!$Q$9:$Q$223,"Repex")</f>
        <v>0</v>
      </c>
      <c r="AM205" s="47">
        <f>SUMIFS('Capex forecast'!H$9:H$223,'Capex forecast'!$T$9:$T$223,$AF205,'Capex forecast'!$S$9:$S$223,$AH205,'Capex forecast'!$Q$9:$Q$223,"Repex")</f>
        <v>0</v>
      </c>
      <c r="AN205" s="47">
        <f>SUMIFS('Capex forecast'!I$9:I$223,'Capex forecast'!$T$9:$T$223,$AF205,'Capex forecast'!$S$9:$S$223,$AH205,'Capex forecast'!$Q$9:$Q$223,"Repex")</f>
        <v>0</v>
      </c>
      <c r="AO205" s="47">
        <f>SUMIFS('Capex forecast'!J$9:J$223,'Capex forecast'!$T$9:$T$223,$AF205,'Capex forecast'!$S$9:$S$223,$AH205,'Capex forecast'!$Q$9:$Q$223,"Repex")</f>
        <v>0</v>
      </c>
      <c r="AP205" s="47">
        <f>SUMIFS('Capex forecast'!K$9:K$223,'Capex forecast'!$T$9:$T$223,$AF205,'Capex forecast'!$S$9:$S$223,$AH205,'Capex forecast'!$Q$9:$Q$223,"Repex")</f>
        <v>0</v>
      </c>
      <c r="AQ205" s="47">
        <f>SUMIFS('Capex forecast'!L$9:L$223,'Capex forecast'!$T$9:$T$223,$AF205,'Capex forecast'!$S$9:$S$223,$AH205,'Capex forecast'!$Q$9:$Q$223,"Repex")</f>
        <v>0</v>
      </c>
      <c r="AR205" s="47">
        <f>SUMIFS('Capex forecast'!M$9:M$223,'Capex forecast'!$T$9:$T$223,$AF205,'Capex forecast'!$S$9:$S$223,$AH205,'Capex forecast'!$Q$9:$Q$223,"Repex")</f>
        <v>0</v>
      </c>
      <c r="AS205" s="47">
        <f>SUMIFS('Capex forecast'!N$9:N$223,'Capex forecast'!$T$9:$T$223,$AF205,'Capex forecast'!$S$9:$S$223,$AH205,'Capex forecast'!$Q$9:$Q$223,"Repex")</f>
        <v>0</v>
      </c>
    </row>
    <row r="206" spans="2:45" ht="15">
      <c r="B206" s="45" t="s">
        <v>27</v>
      </c>
      <c r="C206" s="6" t="str">
        <f>INDEX('Demand forecast'!$M$9:$M$5832,MATCH($B206,'Demand forecast'!$B$9:$B$5832,0))</f>
        <v>No</v>
      </c>
      <c r="D206" s="6" t="str">
        <f>IF(COUNTIF($B$93:B206,$B206) = 1, "LV", IF(COUNTIF($B$93:B206,$B206) = 2, "HV", "ST"))</f>
        <v>LV</v>
      </c>
      <c r="E206" s="6" t="str">
        <f>INDEX('Demand forecast and growth rate'!$E$7:$E$273,MATCH($B206,'Demand forecast and growth rate'!$B$7:$B$273,0))</f>
        <v>High growth</v>
      </c>
      <c r="F206" s="32">
        <f>SUMIFS('Capex forecast'!E$9:E$223,'Capex forecast'!$T$9:$T$223,'Allocation of site-spec costs'!$B206,'Capex forecast'!$S$9:$S$223,'Allocation of site-spec costs'!$D206,'Capex forecast'!$Q$9:$Q$223,"Customer Connection")</f>
        <v>0</v>
      </c>
      <c r="G206" s="32">
        <f>SUMIFS('Capex forecast'!F$9:F$223,'Capex forecast'!$T$9:$T$223,'Allocation of site-spec costs'!$B206,'Capex forecast'!$S$9:$S$223,'Allocation of site-spec costs'!$D206,'Capex forecast'!$Q$9:$Q$223,"Customer Connection")</f>
        <v>0</v>
      </c>
      <c r="H206" s="32">
        <f>SUMIFS('Capex forecast'!G$9:G$223,'Capex forecast'!$T$9:$T$223,'Allocation of site-spec costs'!$B206,'Capex forecast'!$S$9:$S$223,'Allocation of site-spec costs'!$D206,'Capex forecast'!$Q$9:$Q$223,"Customer Connection")</f>
        <v>0</v>
      </c>
      <c r="I206" s="32">
        <f>SUMIFS('Capex forecast'!H$9:H$223,'Capex forecast'!$T$9:$T$223,'Allocation of site-spec costs'!$B206,'Capex forecast'!$S$9:$S$223,'Allocation of site-spec costs'!$D206,'Capex forecast'!$Q$9:$Q$223,"Customer Connection")</f>
        <v>0</v>
      </c>
      <c r="J206" s="32">
        <f>SUMIFS('Capex forecast'!I$9:I$223,'Capex forecast'!$T$9:$T$223,'Allocation of site-spec costs'!$B206,'Capex forecast'!$S$9:$S$223,'Allocation of site-spec costs'!$D206,'Capex forecast'!$Q$9:$Q$223,"Customer Connection")</f>
        <v>0</v>
      </c>
      <c r="K206" s="32">
        <f>SUMIFS('Capex forecast'!J$9:J$223,'Capex forecast'!$T$9:$T$223,'Allocation of site-spec costs'!$B206,'Capex forecast'!$S$9:$S$223,'Allocation of site-spec costs'!$D206,'Capex forecast'!$Q$9:$Q$223,"Customer Connection")</f>
        <v>0</v>
      </c>
      <c r="L206" s="32">
        <f>SUMIFS('Capex forecast'!K$9:K$223,'Capex forecast'!$T$9:$T$223,'Allocation of site-spec costs'!$B206,'Capex forecast'!$S$9:$S$223,'Allocation of site-spec costs'!$D206,'Capex forecast'!$Q$9:$Q$223,"Customer Connection")</f>
        <v>0</v>
      </c>
      <c r="M206" s="32">
        <f>SUMIFS('Capex forecast'!L$9:L$223,'Capex forecast'!$T$9:$T$223,'Allocation of site-spec costs'!$B206,'Capex forecast'!$S$9:$S$223,'Allocation of site-spec costs'!$D206,'Capex forecast'!$Q$9:$Q$223,"Customer Connection")</f>
        <v>0</v>
      </c>
      <c r="N206" s="32">
        <f>SUMIFS('Capex forecast'!M$9:M$223,'Capex forecast'!$T$9:$T$223,'Allocation of site-spec costs'!$B206,'Capex forecast'!$S$9:$S$223,'Allocation of site-spec costs'!$D206,'Capex forecast'!$Q$9:$Q$223,"Customer Connection")</f>
        <v>0</v>
      </c>
      <c r="O206" s="32">
        <f>SUMIFS('Capex forecast'!N$9:N$223,'Capex forecast'!$T$9:$T$223,'Allocation of site-spec costs'!$B206,'Capex forecast'!$S$9:$S$223,'Allocation of site-spec costs'!$D206,'Capex forecast'!$Q$9:$Q$223,"Customer Connection")</f>
        <v>0</v>
      </c>
      <c r="Q206" s="45" t="s">
        <v>27</v>
      </c>
      <c r="R206" s="6" t="str">
        <f>INDEX('Demand forecast'!$M$9:$M$5832,MATCH($Q206,'Demand forecast'!$B$9:$B$5832,0))</f>
        <v>No</v>
      </c>
      <c r="S206" s="6" t="str">
        <f>IF(COUNTIF($Q$93:Q206,$B206) = 1, "LV", IF(COUNTIF($Q$93:Q206,$B206) = 2, "HV", "ST"))</f>
        <v>LV</v>
      </c>
      <c r="T206" s="6" t="str">
        <f>INDEX('Demand forecast and growth rate'!$E$7:$E$273,MATCH($Q206,'Demand forecast and growth rate'!$B$7:$B$273,0))</f>
        <v>High growth</v>
      </c>
      <c r="U206" s="32">
        <f>SUMIFS('Capex forecast'!E$9:E$223,'Capex forecast'!$T$9:$T$223,$Q206,'Capex forecast'!$S$9:$S$223,$S206,'Capex forecast'!$Q$9:$Q$223,"Augex")</f>
        <v>0</v>
      </c>
      <c r="V206" s="32">
        <f>SUMIFS('Capex forecast'!F$9:F$223,'Capex forecast'!$T$9:$T$223,$Q206,'Capex forecast'!$S$9:$S$223,$S206,'Capex forecast'!$Q$9:$Q$223,"Augex")</f>
        <v>0</v>
      </c>
      <c r="W206" s="32">
        <f>SUMIFS('Capex forecast'!G$9:G$223,'Capex forecast'!$T$9:$T$223,$Q206,'Capex forecast'!$S$9:$S$223,$S206,'Capex forecast'!$Q$9:$Q$223,"Augex")</f>
        <v>0</v>
      </c>
      <c r="X206" s="32">
        <f>SUMIFS('Capex forecast'!H$9:H$223,'Capex forecast'!$T$9:$T$223,$Q206,'Capex forecast'!$S$9:$S$223,$S206,'Capex forecast'!$Q$9:$Q$223,"Augex")</f>
        <v>0</v>
      </c>
      <c r="Y206" s="32">
        <f>SUMIFS('Capex forecast'!I$9:I$223,'Capex forecast'!$T$9:$T$223,$Q206,'Capex forecast'!$S$9:$S$223,$S206,'Capex forecast'!$Q$9:$Q$223,"Augex")</f>
        <v>0</v>
      </c>
      <c r="Z206" s="32">
        <f>SUMIFS('Capex forecast'!J$9:J$223,'Capex forecast'!$T$9:$T$223,$Q206,'Capex forecast'!$S$9:$S$223,$S206,'Capex forecast'!$Q$9:$Q$223,"Augex")</f>
        <v>0</v>
      </c>
      <c r="AA206" s="32">
        <f>SUMIFS('Capex forecast'!K$9:K$223,'Capex forecast'!$T$9:$T$223,$Q206,'Capex forecast'!$S$9:$S$223,$S206,'Capex forecast'!$Q$9:$Q$223,"Augex")</f>
        <v>0</v>
      </c>
      <c r="AB206" s="32">
        <f>SUMIFS('Capex forecast'!L$9:L$223,'Capex forecast'!$T$9:$T$223,$Q206,'Capex forecast'!$S$9:$S$223,$S206,'Capex forecast'!$Q$9:$Q$223,"Augex")</f>
        <v>0</v>
      </c>
      <c r="AC206" s="32">
        <f>SUMIFS('Capex forecast'!M$9:M$223,'Capex forecast'!$T$9:$T$223,$Q206,'Capex forecast'!$S$9:$S$223,$S206,'Capex forecast'!$Q$9:$Q$223,"Augex")</f>
        <v>0</v>
      </c>
      <c r="AD206" s="32">
        <f>SUMIFS('Capex forecast'!N$9:N$223,'Capex forecast'!$T$9:$T$223,$Q206,'Capex forecast'!$S$9:$S$223,$S206,'Capex forecast'!$Q$9:$Q$223,"Augex")</f>
        <v>0</v>
      </c>
      <c r="AF206" s="45" t="s">
        <v>27</v>
      </c>
      <c r="AG206" s="6" t="str">
        <f>INDEX('Demand forecast'!$M$9:$M$5832,MATCH($Q206,'Demand forecast'!$B$9:$B$5832,0))</f>
        <v>No</v>
      </c>
      <c r="AH206" s="6" t="str">
        <f>IF(COUNTIF($AF$93:AF206,$B206) = 1, "LV", IF(COUNTIF($AF$93:AF206,$B206) = 2, "HV", "ST"))</f>
        <v>LV</v>
      </c>
      <c r="AI206" s="6" t="str">
        <f>INDEX('Demand forecast and growth rate'!$E$7:$E$273,MATCH($Q206,'Demand forecast and growth rate'!$B$7:$B$273,0))</f>
        <v>High growth</v>
      </c>
      <c r="AJ206" s="47">
        <f>SUMIFS('Capex forecast'!E$9:E$223,'Capex forecast'!$T$9:$T$223,$AF206,'Capex forecast'!$S$9:$S$223,$AH206,'Capex forecast'!$Q$9:$Q$223,"Repex")</f>
        <v>0</v>
      </c>
      <c r="AK206" s="47">
        <f>SUMIFS('Capex forecast'!F$9:F$223,'Capex forecast'!$T$9:$T$223,$AF206,'Capex forecast'!$S$9:$S$223,$AH206,'Capex forecast'!$Q$9:$Q$223,"Repex")</f>
        <v>0</v>
      </c>
      <c r="AL206" s="47">
        <f>SUMIFS('Capex forecast'!G$9:G$223,'Capex forecast'!$T$9:$T$223,$AF206,'Capex forecast'!$S$9:$S$223,$AH206,'Capex forecast'!$Q$9:$Q$223,"Repex")</f>
        <v>0</v>
      </c>
      <c r="AM206" s="47">
        <f>SUMIFS('Capex forecast'!H$9:H$223,'Capex forecast'!$T$9:$T$223,$AF206,'Capex forecast'!$S$9:$S$223,$AH206,'Capex forecast'!$Q$9:$Q$223,"Repex")</f>
        <v>0</v>
      </c>
      <c r="AN206" s="47">
        <f>SUMIFS('Capex forecast'!I$9:I$223,'Capex forecast'!$T$9:$T$223,$AF206,'Capex forecast'!$S$9:$S$223,$AH206,'Capex forecast'!$Q$9:$Q$223,"Repex")</f>
        <v>0</v>
      </c>
      <c r="AO206" s="47">
        <f>SUMIFS('Capex forecast'!J$9:J$223,'Capex forecast'!$T$9:$T$223,$AF206,'Capex forecast'!$S$9:$S$223,$AH206,'Capex forecast'!$Q$9:$Q$223,"Repex")</f>
        <v>0</v>
      </c>
      <c r="AP206" s="47">
        <f>SUMIFS('Capex forecast'!K$9:K$223,'Capex forecast'!$T$9:$T$223,$AF206,'Capex forecast'!$S$9:$S$223,$AH206,'Capex forecast'!$Q$9:$Q$223,"Repex")</f>
        <v>0</v>
      </c>
      <c r="AQ206" s="47">
        <f>SUMIFS('Capex forecast'!L$9:L$223,'Capex forecast'!$T$9:$T$223,$AF206,'Capex forecast'!$S$9:$S$223,$AH206,'Capex forecast'!$Q$9:$Q$223,"Repex")</f>
        <v>0</v>
      </c>
      <c r="AR206" s="47">
        <f>SUMIFS('Capex forecast'!M$9:M$223,'Capex forecast'!$T$9:$T$223,$AF206,'Capex forecast'!$S$9:$S$223,$AH206,'Capex forecast'!$Q$9:$Q$223,"Repex")</f>
        <v>0</v>
      </c>
      <c r="AS206" s="47">
        <f>SUMIFS('Capex forecast'!N$9:N$223,'Capex forecast'!$T$9:$T$223,$AF206,'Capex forecast'!$S$9:$S$223,$AH206,'Capex forecast'!$Q$9:$Q$223,"Repex")</f>
        <v>0</v>
      </c>
    </row>
    <row r="207" spans="2:45" ht="15">
      <c r="B207" s="45" t="s">
        <v>9</v>
      </c>
      <c r="C207" s="6" t="str">
        <f>INDEX('Demand forecast'!$M$9:$M$5832,MATCH($B207,'Demand forecast'!$B$9:$B$5832,0))</f>
        <v>No</v>
      </c>
      <c r="D207" s="6" t="str">
        <f>IF(COUNTIF($B$93:B207,$B207) = 1, "LV", IF(COUNTIF($B$93:B207,$B207) = 2, "HV", "ST"))</f>
        <v>LV</v>
      </c>
      <c r="E207" s="6" t="str">
        <f>INDEX('Demand forecast and growth rate'!$E$7:$E$273,MATCH($B207,'Demand forecast and growth rate'!$B$7:$B$273,0))</f>
        <v>High growth</v>
      </c>
      <c r="F207" s="32">
        <f>SUMIFS('Capex forecast'!E$9:E$223,'Capex forecast'!$T$9:$T$223,'Allocation of site-spec costs'!$B207,'Capex forecast'!$S$9:$S$223,'Allocation of site-spec costs'!$D207,'Capex forecast'!$Q$9:$Q$223,"Customer Connection")</f>
        <v>0</v>
      </c>
      <c r="G207" s="32">
        <f>SUMIFS('Capex forecast'!F$9:F$223,'Capex forecast'!$T$9:$T$223,'Allocation of site-spec costs'!$B207,'Capex forecast'!$S$9:$S$223,'Allocation of site-spec costs'!$D207,'Capex forecast'!$Q$9:$Q$223,"Customer Connection")</f>
        <v>0</v>
      </c>
      <c r="H207" s="32">
        <f>SUMIFS('Capex forecast'!G$9:G$223,'Capex forecast'!$T$9:$T$223,'Allocation of site-spec costs'!$B207,'Capex forecast'!$S$9:$S$223,'Allocation of site-spec costs'!$D207,'Capex forecast'!$Q$9:$Q$223,"Customer Connection")</f>
        <v>0</v>
      </c>
      <c r="I207" s="32">
        <f>SUMIFS('Capex forecast'!H$9:H$223,'Capex forecast'!$T$9:$T$223,'Allocation of site-spec costs'!$B207,'Capex forecast'!$S$9:$S$223,'Allocation of site-spec costs'!$D207,'Capex forecast'!$Q$9:$Q$223,"Customer Connection")</f>
        <v>0</v>
      </c>
      <c r="J207" s="32">
        <f>SUMIFS('Capex forecast'!I$9:I$223,'Capex forecast'!$T$9:$T$223,'Allocation of site-spec costs'!$B207,'Capex forecast'!$S$9:$S$223,'Allocation of site-spec costs'!$D207,'Capex forecast'!$Q$9:$Q$223,"Customer Connection")</f>
        <v>0</v>
      </c>
      <c r="K207" s="32">
        <f>SUMIFS('Capex forecast'!J$9:J$223,'Capex forecast'!$T$9:$T$223,'Allocation of site-spec costs'!$B207,'Capex forecast'!$S$9:$S$223,'Allocation of site-spec costs'!$D207,'Capex forecast'!$Q$9:$Q$223,"Customer Connection")</f>
        <v>0</v>
      </c>
      <c r="L207" s="32">
        <f>SUMIFS('Capex forecast'!K$9:K$223,'Capex forecast'!$T$9:$T$223,'Allocation of site-spec costs'!$B207,'Capex forecast'!$S$9:$S$223,'Allocation of site-spec costs'!$D207,'Capex forecast'!$Q$9:$Q$223,"Customer Connection")</f>
        <v>0</v>
      </c>
      <c r="M207" s="32">
        <f>SUMIFS('Capex forecast'!L$9:L$223,'Capex forecast'!$T$9:$T$223,'Allocation of site-spec costs'!$B207,'Capex forecast'!$S$9:$S$223,'Allocation of site-spec costs'!$D207,'Capex forecast'!$Q$9:$Q$223,"Customer Connection")</f>
        <v>0</v>
      </c>
      <c r="N207" s="32">
        <f>SUMIFS('Capex forecast'!M$9:M$223,'Capex forecast'!$T$9:$T$223,'Allocation of site-spec costs'!$B207,'Capex forecast'!$S$9:$S$223,'Allocation of site-spec costs'!$D207,'Capex forecast'!$Q$9:$Q$223,"Customer Connection")</f>
        <v>0</v>
      </c>
      <c r="O207" s="32">
        <f>SUMIFS('Capex forecast'!N$9:N$223,'Capex forecast'!$T$9:$T$223,'Allocation of site-spec costs'!$B207,'Capex forecast'!$S$9:$S$223,'Allocation of site-spec costs'!$D207,'Capex forecast'!$Q$9:$Q$223,"Customer Connection")</f>
        <v>0</v>
      </c>
      <c r="Q207" s="45" t="s">
        <v>9</v>
      </c>
      <c r="R207" s="6" t="str">
        <f>INDEX('Demand forecast'!$M$9:$M$5832,MATCH($Q207,'Demand forecast'!$B$9:$B$5832,0))</f>
        <v>No</v>
      </c>
      <c r="S207" s="6" t="str">
        <f>IF(COUNTIF($Q$93:Q207,$B207) = 1, "LV", IF(COUNTIF($Q$93:Q207,$B207) = 2, "HV", "ST"))</f>
        <v>LV</v>
      </c>
      <c r="T207" s="6" t="str">
        <f>INDEX('Demand forecast and growth rate'!$E$7:$E$273,MATCH($Q207,'Demand forecast and growth rate'!$B$7:$B$273,0))</f>
        <v>High growth</v>
      </c>
      <c r="U207" s="32">
        <f>SUMIFS('Capex forecast'!E$9:E$223,'Capex forecast'!$T$9:$T$223,$Q207,'Capex forecast'!$S$9:$S$223,$S207,'Capex forecast'!$Q$9:$Q$223,"Augex")</f>
        <v>0</v>
      </c>
      <c r="V207" s="32">
        <f>SUMIFS('Capex forecast'!F$9:F$223,'Capex forecast'!$T$9:$T$223,$Q207,'Capex forecast'!$S$9:$S$223,$S207,'Capex forecast'!$Q$9:$Q$223,"Augex")</f>
        <v>0</v>
      </c>
      <c r="W207" s="32">
        <f>SUMIFS('Capex forecast'!G$9:G$223,'Capex forecast'!$T$9:$T$223,$Q207,'Capex forecast'!$S$9:$S$223,$S207,'Capex forecast'!$Q$9:$Q$223,"Augex")</f>
        <v>0</v>
      </c>
      <c r="X207" s="32">
        <f>SUMIFS('Capex forecast'!H$9:H$223,'Capex forecast'!$T$9:$T$223,$Q207,'Capex forecast'!$S$9:$S$223,$S207,'Capex forecast'!$Q$9:$Q$223,"Augex")</f>
        <v>0</v>
      </c>
      <c r="Y207" s="32">
        <f>SUMIFS('Capex forecast'!I$9:I$223,'Capex forecast'!$T$9:$T$223,$Q207,'Capex forecast'!$S$9:$S$223,$S207,'Capex forecast'!$Q$9:$Q$223,"Augex")</f>
        <v>0</v>
      </c>
      <c r="Z207" s="32">
        <f>SUMIFS('Capex forecast'!J$9:J$223,'Capex forecast'!$T$9:$T$223,$Q207,'Capex forecast'!$S$9:$S$223,$S207,'Capex forecast'!$Q$9:$Q$223,"Augex")</f>
        <v>0</v>
      </c>
      <c r="AA207" s="32">
        <f>SUMIFS('Capex forecast'!K$9:K$223,'Capex forecast'!$T$9:$T$223,$Q207,'Capex forecast'!$S$9:$S$223,$S207,'Capex forecast'!$Q$9:$Q$223,"Augex")</f>
        <v>0</v>
      </c>
      <c r="AB207" s="32">
        <f>SUMIFS('Capex forecast'!L$9:L$223,'Capex forecast'!$T$9:$T$223,$Q207,'Capex forecast'!$S$9:$S$223,$S207,'Capex forecast'!$Q$9:$Q$223,"Augex")</f>
        <v>0</v>
      </c>
      <c r="AC207" s="32">
        <f>SUMIFS('Capex forecast'!M$9:M$223,'Capex forecast'!$T$9:$T$223,$Q207,'Capex forecast'!$S$9:$S$223,$S207,'Capex forecast'!$Q$9:$Q$223,"Augex")</f>
        <v>0</v>
      </c>
      <c r="AD207" s="32">
        <f>SUMIFS('Capex forecast'!N$9:N$223,'Capex forecast'!$T$9:$T$223,$Q207,'Capex forecast'!$S$9:$S$223,$S207,'Capex forecast'!$Q$9:$Q$223,"Augex")</f>
        <v>0</v>
      </c>
      <c r="AF207" s="45" t="s">
        <v>9</v>
      </c>
      <c r="AG207" s="6" t="str">
        <f>INDEX('Demand forecast'!$M$9:$M$5832,MATCH($Q207,'Demand forecast'!$B$9:$B$5832,0))</f>
        <v>No</v>
      </c>
      <c r="AH207" s="6" t="str">
        <f>IF(COUNTIF($AF$93:AF207,$B207) = 1, "LV", IF(COUNTIF($AF$93:AF207,$B207) = 2, "HV", "ST"))</f>
        <v>LV</v>
      </c>
      <c r="AI207" s="6" t="str">
        <f>INDEX('Demand forecast and growth rate'!$E$7:$E$273,MATCH($Q207,'Demand forecast and growth rate'!$B$7:$B$273,0))</f>
        <v>High growth</v>
      </c>
      <c r="AJ207" s="47">
        <f>SUMIFS('Capex forecast'!E$9:E$223,'Capex forecast'!$T$9:$T$223,$AF207,'Capex forecast'!$S$9:$S$223,$AH207,'Capex forecast'!$Q$9:$Q$223,"Repex")</f>
        <v>0</v>
      </c>
      <c r="AK207" s="47">
        <f>SUMIFS('Capex forecast'!F$9:F$223,'Capex forecast'!$T$9:$T$223,$AF207,'Capex forecast'!$S$9:$S$223,$AH207,'Capex forecast'!$Q$9:$Q$223,"Repex")</f>
        <v>0</v>
      </c>
      <c r="AL207" s="47">
        <f>SUMIFS('Capex forecast'!G$9:G$223,'Capex forecast'!$T$9:$T$223,$AF207,'Capex forecast'!$S$9:$S$223,$AH207,'Capex forecast'!$Q$9:$Q$223,"Repex")</f>
        <v>0</v>
      </c>
      <c r="AM207" s="47">
        <f>SUMIFS('Capex forecast'!H$9:H$223,'Capex forecast'!$T$9:$T$223,$AF207,'Capex forecast'!$S$9:$S$223,$AH207,'Capex forecast'!$Q$9:$Q$223,"Repex")</f>
        <v>0</v>
      </c>
      <c r="AN207" s="47">
        <f>SUMIFS('Capex forecast'!I$9:I$223,'Capex forecast'!$T$9:$T$223,$AF207,'Capex forecast'!$S$9:$S$223,$AH207,'Capex forecast'!$Q$9:$Q$223,"Repex")</f>
        <v>0</v>
      </c>
      <c r="AO207" s="47">
        <f>SUMIFS('Capex forecast'!J$9:J$223,'Capex forecast'!$T$9:$T$223,$AF207,'Capex forecast'!$S$9:$S$223,$AH207,'Capex forecast'!$Q$9:$Q$223,"Repex")</f>
        <v>0</v>
      </c>
      <c r="AP207" s="47">
        <f>SUMIFS('Capex forecast'!K$9:K$223,'Capex forecast'!$T$9:$T$223,$AF207,'Capex forecast'!$S$9:$S$223,$AH207,'Capex forecast'!$Q$9:$Q$223,"Repex")</f>
        <v>0</v>
      </c>
      <c r="AQ207" s="47">
        <f>SUMIFS('Capex forecast'!L$9:L$223,'Capex forecast'!$T$9:$T$223,$AF207,'Capex forecast'!$S$9:$S$223,$AH207,'Capex forecast'!$Q$9:$Q$223,"Repex")</f>
        <v>0</v>
      </c>
      <c r="AR207" s="47">
        <f>SUMIFS('Capex forecast'!M$9:M$223,'Capex forecast'!$T$9:$T$223,$AF207,'Capex forecast'!$S$9:$S$223,$AH207,'Capex forecast'!$Q$9:$Q$223,"Repex")</f>
        <v>0</v>
      </c>
      <c r="AS207" s="47">
        <f>SUMIFS('Capex forecast'!N$9:N$223,'Capex forecast'!$T$9:$T$223,$AF207,'Capex forecast'!$S$9:$S$223,$AH207,'Capex forecast'!$Q$9:$Q$223,"Repex")</f>
        <v>0</v>
      </c>
    </row>
    <row r="208" spans="2:45" ht="15">
      <c r="B208" s="45" t="s">
        <v>11</v>
      </c>
      <c r="C208" s="6" t="str">
        <f>INDEX('Demand forecast'!$M$9:$M$5832,MATCH($B208,'Demand forecast'!$B$9:$B$5832,0))</f>
        <v>No</v>
      </c>
      <c r="D208" s="6" t="str">
        <f>IF(COUNTIF($B$93:B208,$B208) = 1, "LV", IF(COUNTIF($B$93:B208,$B208) = 2, "HV", "ST"))</f>
        <v>LV</v>
      </c>
      <c r="E208" s="6" t="str">
        <f>INDEX('Demand forecast and growth rate'!$E$7:$E$273,MATCH($B208,'Demand forecast and growth rate'!$B$7:$B$273,0))</f>
        <v>High growth</v>
      </c>
      <c r="F208" s="32">
        <f>SUMIFS('Capex forecast'!E$9:E$223,'Capex forecast'!$T$9:$T$223,'Allocation of site-spec costs'!$B208,'Capex forecast'!$S$9:$S$223,'Allocation of site-spec costs'!$D208,'Capex forecast'!$Q$9:$Q$223,"Customer Connection")</f>
        <v>0</v>
      </c>
      <c r="G208" s="32">
        <f>SUMIFS('Capex forecast'!F$9:F$223,'Capex forecast'!$T$9:$T$223,'Allocation of site-spec costs'!$B208,'Capex forecast'!$S$9:$S$223,'Allocation of site-spec costs'!$D208,'Capex forecast'!$Q$9:$Q$223,"Customer Connection")</f>
        <v>0</v>
      </c>
      <c r="H208" s="32">
        <f>SUMIFS('Capex forecast'!G$9:G$223,'Capex forecast'!$T$9:$T$223,'Allocation of site-spec costs'!$B208,'Capex forecast'!$S$9:$S$223,'Allocation of site-spec costs'!$D208,'Capex forecast'!$Q$9:$Q$223,"Customer Connection")</f>
        <v>0</v>
      </c>
      <c r="I208" s="32">
        <f>SUMIFS('Capex forecast'!H$9:H$223,'Capex forecast'!$T$9:$T$223,'Allocation of site-spec costs'!$B208,'Capex forecast'!$S$9:$S$223,'Allocation of site-spec costs'!$D208,'Capex forecast'!$Q$9:$Q$223,"Customer Connection")</f>
        <v>0</v>
      </c>
      <c r="J208" s="32">
        <f>SUMIFS('Capex forecast'!I$9:I$223,'Capex forecast'!$T$9:$T$223,'Allocation of site-spec costs'!$B208,'Capex forecast'!$S$9:$S$223,'Allocation of site-spec costs'!$D208,'Capex forecast'!$Q$9:$Q$223,"Customer Connection")</f>
        <v>0</v>
      </c>
      <c r="K208" s="32">
        <f>SUMIFS('Capex forecast'!J$9:J$223,'Capex forecast'!$T$9:$T$223,'Allocation of site-spec costs'!$B208,'Capex forecast'!$S$9:$S$223,'Allocation of site-spec costs'!$D208,'Capex forecast'!$Q$9:$Q$223,"Customer Connection")</f>
        <v>0</v>
      </c>
      <c r="L208" s="32">
        <f>SUMIFS('Capex forecast'!K$9:K$223,'Capex forecast'!$T$9:$T$223,'Allocation of site-spec costs'!$B208,'Capex forecast'!$S$9:$S$223,'Allocation of site-spec costs'!$D208,'Capex forecast'!$Q$9:$Q$223,"Customer Connection")</f>
        <v>0</v>
      </c>
      <c r="M208" s="32">
        <f>SUMIFS('Capex forecast'!L$9:L$223,'Capex forecast'!$T$9:$T$223,'Allocation of site-spec costs'!$B208,'Capex forecast'!$S$9:$S$223,'Allocation of site-spec costs'!$D208,'Capex forecast'!$Q$9:$Q$223,"Customer Connection")</f>
        <v>0</v>
      </c>
      <c r="N208" s="32">
        <f>SUMIFS('Capex forecast'!M$9:M$223,'Capex forecast'!$T$9:$T$223,'Allocation of site-spec costs'!$B208,'Capex forecast'!$S$9:$S$223,'Allocation of site-spec costs'!$D208,'Capex forecast'!$Q$9:$Q$223,"Customer Connection")</f>
        <v>0</v>
      </c>
      <c r="O208" s="32">
        <f>SUMIFS('Capex forecast'!N$9:N$223,'Capex forecast'!$T$9:$T$223,'Allocation of site-spec costs'!$B208,'Capex forecast'!$S$9:$S$223,'Allocation of site-spec costs'!$D208,'Capex forecast'!$Q$9:$Q$223,"Customer Connection")</f>
        <v>0</v>
      </c>
      <c r="Q208" s="45" t="s">
        <v>11</v>
      </c>
      <c r="R208" s="6" t="str">
        <f>INDEX('Demand forecast'!$M$9:$M$5832,MATCH($Q208,'Demand forecast'!$B$9:$B$5832,0))</f>
        <v>No</v>
      </c>
      <c r="S208" s="6" t="str">
        <f>IF(COUNTIF($Q$93:Q208,$B208) = 1, "LV", IF(COUNTIF($Q$93:Q208,$B208) = 2, "HV", "ST"))</f>
        <v>LV</v>
      </c>
      <c r="T208" s="6" t="str">
        <f>INDEX('Demand forecast and growth rate'!$E$7:$E$273,MATCH($Q208,'Demand forecast and growth rate'!$B$7:$B$273,0))</f>
        <v>High growth</v>
      </c>
      <c r="U208" s="32">
        <f>SUMIFS('Capex forecast'!E$9:E$223,'Capex forecast'!$T$9:$T$223,$Q208,'Capex forecast'!$S$9:$S$223,$S208,'Capex forecast'!$Q$9:$Q$223,"Augex")</f>
        <v>0</v>
      </c>
      <c r="V208" s="32">
        <f>SUMIFS('Capex forecast'!F$9:F$223,'Capex forecast'!$T$9:$T$223,$Q208,'Capex forecast'!$S$9:$S$223,$S208,'Capex forecast'!$Q$9:$Q$223,"Augex")</f>
        <v>0</v>
      </c>
      <c r="W208" s="32">
        <f>SUMIFS('Capex forecast'!G$9:G$223,'Capex forecast'!$T$9:$T$223,$Q208,'Capex forecast'!$S$9:$S$223,$S208,'Capex forecast'!$Q$9:$Q$223,"Augex")</f>
        <v>0</v>
      </c>
      <c r="X208" s="32">
        <f>SUMIFS('Capex forecast'!H$9:H$223,'Capex forecast'!$T$9:$T$223,$Q208,'Capex forecast'!$S$9:$S$223,$S208,'Capex forecast'!$Q$9:$Q$223,"Augex")</f>
        <v>0</v>
      </c>
      <c r="Y208" s="32">
        <f>SUMIFS('Capex forecast'!I$9:I$223,'Capex forecast'!$T$9:$T$223,$Q208,'Capex forecast'!$S$9:$S$223,$S208,'Capex forecast'!$Q$9:$Q$223,"Augex")</f>
        <v>0</v>
      </c>
      <c r="Z208" s="32">
        <f>SUMIFS('Capex forecast'!J$9:J$223,'Capex forecast'!$T$9:$T$223,$Q208,'Capex forecast'!$S$9:$S$223,$S208,'Capex forecast'!$Q$9:$Q$223,"Augex")</f>
        <v>0</v>
      </c>
      <c r="AA208" s="32">
        <f>SUMIFS('Capex forecast'!K$9:K$223,'Capex forecast'!$T$9:$T$223,$Q208,'Capex forecast'!$S$9:$S$223,$S208,'Capex forecast'!$Q$9:$Q$223,"Augex")</f>
        <v>0</v>
      </c>
      <c r="AB208" s="32">
        <f>SUMIFS('Capex forecast'!L$9:L$223,'Capex forecast'!$T$9:$T$223,$Q208,'Capex forecast'!$S$9:$S$223,$S208,'Capex forecast'!$Q$9:$Q$223,"Augex")</f>
        <v>0</v>
      </c>
      <c r="AC208" s="32">
        <f>SUMIFS('Capex forecast'!M$9:M$223,'Capex forecast'!$T$9:$T$223,$Q208,'Capex forecast'!$S$9:$S$223,$S208,'Capex forecast'!$Q$9:$Q$223,"Augex")</f>
        <v>0</v>
      </c>
      <c r="AD208" s="32">
        <f>SUMIFS('Capex forecast'!N$9:N$223,'Capex forecast'!$T$9:$T$223,$Q208,'Capex forecast'!$S$9:$S$223,$S208,'Capex forecast'!$Q$9:$Q$223,"Augex")</f>
        <v>0</v>
      </c>
      <c r="AF208" s="45" t="s">
        <v>11</v>
      </c>
      <c r="AG208" s="6" t="str">
        <f>INDEX('Demand forecast'!$M$9:$M$5832,MATCH($Q208,'Demand forecast'!$B$9:$B$5832,0))</f>
        <v>No</v>
      </c>
      <c r="AH208" s="6" t="str">
        <f>IF(COUNTIF($AF$93:AF208,$B208) = 1, "LV", IF(COUNTIF($AF$93:AF208,$B208) = 2, "HV", "ST"))</f>
        <v>LV</v>
      </c>
      <c r="AI208" s="6" t="str">
        <f>INDEX('Demand forecast and growth rate'!$E$7:$E$273,MATCH($Q208,'Demand forecast and growth rate'!$B$7:$B$273,0))</f>
        <v>High growth</v>
      </c>
      <c r="AJ208" s="47">
        <f>SUMIFS('Capex forecast'!E$9:E$223,'Capex forecast'!$T$9:$T$223,$AF208,'Capex forecast'!$S$9:$S$223,$AH208,'Capex forecast'!$Q$9:$Q$223,"Repex")</f>
        <v>0</v>
      </c>
      <c r="AK208" s="47">
        <f>SUMIFS('Capex forecast'!F$9:F$223,'Capex forecast'!$T$9:$T$223,$AF208,'Capex forecast'!$S$9:$S$223,$AH208,'Capex forecast'!$Q$9:$Q$223,"Repex")</f>
        <v>0</v>
      </c>
      <c r="AL208" s="47">
        <f>SUMIFS('Capex forecast'!G$9:G$223,'Capex forecast'!$T$9:$T$223,$AF208,'Capex forecast'!$S$9:$S$223,$AH208,'Capex forecast'!$Q$9:$Q$223,"Repex")</f>
        <v>0</v>
      </c>
      <c r="AM208" s="47">
        <f>SUMIFS('Capex forecast'!H$9:H$223,'Capex forecast'!$T$9:$T$223,$AF208,'Capex forecast'!$S$9:$S$223,$AH208,'Capex forecast'!$Q$9:$Q$223,"Repex")</f>
        <v>0</v>
      </c>
      <c r="AN208" s="47">
        <f>SUMIFS('Capex forecast'!I$9:I$223,'Capex forecast'!$T$9:$T$223,$AF208,'Capex forecast'!$S$9:$S$223,$AH208,'Capex forecast'!$Q$9:$Q$223,"Repex")</f>
        <v>0</v>
      </c>
      <c r="AO208" s="47">
        <f>SUMIFS('Capex forecast'!J$9:J$223,'Capex forecast'!$T$9:$T$223,$AF208,'Capex forecast'!$S$9:$S$223,$AH208,'Capex forecast'!$Q$9:$Q$223,"Repex")</f>
        <v>0</v>
      </c>
      <c r="AP208" s="47">
        <f>SUMIFS('Capex forecast'!K$9:K$223,'Capex forecast'!$T$9:$T$223,$AF208,'Capex forecast'!$S$9:$S$223,$AH208,'Capex forecast'!$Q$9:$Q$223,"Repex")</f>
        <v>0</v>
      </c>
      <c r="AQ208" s="47">
        <f>SUMIFS('Capex forecast'!L$9:L$223,'Capex forecast'!$T$9:$T$223,$AF208,'Capex forecast'!$S$9:$S$223,$AH208,'Capex forecast'!$Q$9:$Q$223,"Repex")</f>
        <v>0</v>
      </c>
      <c r="AR208" s="47">
        <f>SUMIFS('Capex forecast'!M$9:M$223,'Capex forecast'!$T$9:$T$223,$AF208,'Capex forecast'!$S$9:$S$223,$AH208,'Capex forecast'!$Q$9:$Q$223,"Repex")</f>
        <v>0</v>
      </c>
      <c r="AS208" s="47">
        <f>SUMIFS('Capex forecast'!N$9:N$223,'Capex forecast'!$T$9:$T$223,$AF208,'Capex forecast'!$S$9:$S$223,$AH208,'Capex forecast'!$Q$9:$Q$223,"Repex")</f>
        <v>0</v>
      </c>
    </row>
    <row r="209" spans="2:45" ht="15">
      <c r="B209" s="45" t="s">
        <v>199</v>
      </c>
      <c r="C209" s="6" t="str">
        <f>INDEX('Demand forecast'!$M$9:$M$5832,MATCH($B209,'Demand forecast'!$B$9:$B$5832,0))</f>
        <v>Yes</v>
      </c>
      <c r="D209" s="6" t="str">
        <f>IF(COUNTIF($B$93:B209,$B209) = 1, "LV", IF(COUNTIF($B$93:B209,$B209) = 2, "HV", "ST"))</f>
        <v>LV</v>
      </c>
      <c r="E209" s="6" t="str">
        <f>INDEX('Demand forecast and growth rate'!$E$7:$E$273,MATCH($B209,'Demand forecast and growth rate'!$B$7:$B$273,0))</f>
        <v>Steady/falling</v>
      </c>
      <c r="F209" s="32">
        <f>SUMIFS('Capex forecast'!E$9:E$223,'Capex forecast'!$T$9:$T$223,'Allocation of site-spec costs'!$B209,'Capex forecast'!$S$9:$S$223,'Allocation of site-spec costs'!$D209,'Capex forecast'!$Q$9:$Q$223,"Customer Connection")</f>
        <v>0</v>
      </c>
      <c r="G209" s="32">
        <f>SUMIFS('Capex forecast'!F$9:F$223,'Capex forecast'!$T$9:$T$223,'Allocation of site-spec costs'!$B209,'Capex forecast'!$S$9:$S$223,'Allocation of site-spec costs'!$D209,'Capex forecast'!$Q$9:$Q$223,"Customer Connection")</f>
        <v>0</v>
      </c>
      <c r="H209" s="32">
        <f>SUMIFS('Capex forecast'!G$9:G$223,'Capex forecast'!$T$9:$T$223,'Allocation of site-spec costs'!$B209,'Capex forecast'!$S$9:$S$223,'Allocation of site-spec costs'!$D209,'Capex forecast'!$Q$9:$Q$223,"Customer Connection")</f>
        <v>0</v>
      </c>
      <c r="I209" s="32">
        <f>SUMIFS('Capex forecast'!H$9:H$223,'Capex forecast'!$T$9:$T$223,'Allocation of site-spec costs'!$B209,'Capex forecast'!$S$9:$S$223,'Allocation of site-spec costs'!$D209,'Capex forecast'!$Q$9:$Q$223,"Customer Connection")</f>
        <v>0</v>
      </c>
      <c r="J209" s="32">
        <f>SUMIFS('Capex forecast'!I$9:I$223,'Capex forecast'!$T$9:$T$223,'Allocation of site-spec costs'!$B209,'Capex forecast'!$S$9:$S$223,'Allocation of site-spec costs'!$D209,'Capex forecast'!$Q$9:$Q$223,"Customer Connection")</f>
        <v>0</v>
      </c>
      <c r="K209" s="32">
        <f>SUMIFS('Capex forecast'!J$9:J$223,'Capex forecast'!$T$9:$T$223,'Allocation of site-spec costs'!$B209,'Capex forecast'!$S$9:$S$223,'Allocation of site-spec costs'!$D209,'Capex forecast'!$Q$9:$Q$223,"Customer Connection")</f>
        <v>0</v>
      </c>
      <c r="L209" s="32">
        <f>SUMIFS('Capex forecast'!K$9:K$223,'Capex forecast'!$T$9:$T$223,'Allocation of site-spec costs'!$B209,'Capex forecast'!$S$9:$S$223,'Allocation of site-spec costs'!$D209,'Capex forecast'!$Q$9:$Q$223,"Customer Connection")</f>
        <v>0</v>
      </c>
      <c r="M209" s="32">
        <f>SUMIFS('Capex forecast'!L$9:L$223,'Capex forecast'!$T$9:$T$223,'Allocation of site-spec costs'!$B209,'Capex forecast'!$S$9:$S$223,'Allocation of site-spec costs'!$D209,'Capex forecast'!$Q$9:$Q$223,"Customer Connection")</f>
        <v>0</v>
      </c>
      <c r="N209" s="32">
        <f>SUMIFS('Capex forecast'!M$9:M$223,'Capex forecast'!$T$9:$T$223,'Allocation of site-spec costs'!$B209,'Capex forecast'!$S$9:$S$223,'Allocation of site-spec costs'!$D209,'Capex forecast'!$Q$9:$Q$223,"Customer Connection")</f>
        <v>0</v>
      </c>
      <c r="O209" s="32">
        <f>SUMIFS('Capex forecast'!N$9:N$223,'Capex forecast'!$T$9:$T$223,'Allocation of site-spec costs'!$B209,'Capex forecast'!$S$9:$S$223,'Allocation of site-spec costs'!$D209,'Capex forecast'!$Q$9:$Q$223,"Customer Connection")</f>
        <v>0</v>
      </c>
      <c r="Q209" s="45" t="s">
        <v>199</v>
      </c>
      <c r="R209" s="6" t="str">
        <f>INDEX('Demand forecast'!$M$9:$M$5832,MATCH($Q209,'Demand forecast'!$B$9:$B$5832,0))</f>
        <v>Yes</v>
      </c>
      <c r="S209" s="6" t="str">
        <f>IF(COUNTIF($Q$93:Q209,$B209) = 1, "LV", IF(COUNTIF($Q$93:Q209,$B209) = 2, "HV", "ST"))</f>
        <v>LV</v>
      </c>
      <c r="T209" s="6" t="str">
        <f>INDEX('Demand forecast and growth rate'!$E$7:$E$273,MATCH($Q209,'Demand forecast and growth rate'!$B$7:$B$273,0))</f>
        <v>Steady/falling</v>
      </c>
      <c r="U209" s="32">
        <f>SUMIFS('Capex forecast'!E$9:E$223,'Capex forecast'!$T$9:$T$223,$Q209,'Capex forecast'!$S$9:$S$223,$S209,'Capex forecast'!$Q$9:$Q$223,"Augex")</f>
        <v>0</v>
      </c>
      <c r="V209" s="32">
        <f>SUMIFS('Capex forecast'!F$9:F$223,'Capex forecast'!$T$9:$T$223,$Q209,'Capex forecast'!$S$9:$S$223,$S209,'Capex forecast'!$Q$9:$Q$223,"Augex")</f>
        <v>0</v>
      </c>
      <c r="W209" s="32">
        <f>SUMIFS('Capex forecast'!G$9:G$223,'Capex forecast'!$T$9:$T$223,$Q209,'Capex forecast'!$S$9:$S$223,$S209,'Capex forecast'!$Q$9:$Q$223,"Augex")</f>
        <v>0</v>
      </c>
      <c r="X209" s="32">
        <f>SUMIFS('Capex forecast'!H$9:H$223,'Capex forecast'!$T$9:$T$223,$Q209,'Capex forecast'!$S$9:$S$223,$S209,'Capex forecast'!$Q$9:$Q$223,"Augex")</f>
        <v>0</v>
      </c>
      <c r="Y209" s="32">
        <f>SUMIFS('Capex forecast'!I$9:I$223,'Capex forecast'!$T$9:$T$223,$Q209,'Capex forecast'!$S$9:$S$223,$S209,'Capex forecast'!$Q$9:$Q$223,"Augex")</f>
        <v>0</v>
      </c>
      <c r="Z209" s="32">
        <f>SUMIFS('Capex forecast'!J$9:J$223,'Capex forecast'!$T$9:$T$223,$Q209,'Capex forecast'!$S$9:$S$223,$S209,'Capex forecast'!$Q$9:$Q$223,"Augex")</f>
        <v>0</v>
      </c>
      <c r="AA209" s="32">
        <f>SUMIFS('Capex forecast'!K$9:K$223,'Capex forecast'!$T$9:$T$223,$Q209,'Capex forecast'!$S$9:$S$223,$S209,'Capex forecast'!$Q$9:$Q$223,"Augex")</f>
        <v>0</v>
      </c>
      <c r="AB209" s="32">
        <f>SUMIFS('Capex forecast'!L$9:L$223,'Capex forecast'!$T$9:$T$223,$Q209,'Capex forecast'!$S$9:$S$223,$S209,'Capex forecast'!$Q$9:$Q$223,"Augex")</f>
        <v>0</v>
      </c>
      <c r="AC209" s="32">
        <f>SUMIFS('Capex forecast'!M$9:M$223,'Capex forecast'!$T$9:$T$223,$Q209,'Capex forecast'!$S$9:$S$223,$S209,'Capex forecast'!$Q$9:$Q$223,"Augex")</f>
        <v>0</v>
      </c>
      <c r="AD209" s="32">
        <f>SUMIFS('Capex forecast'!N$9:N$223,'Capex forecast'!$T$9:$T$223,$Q209,'Capex forecast'!$S$9:$S$223,$S209,'Capex forecast'!$Q$9:$Q$223,"Augex")</f>
        <v>0</v>
      </c>
      <c r="AF209" s="45" t="s">
        <v>199</v>
      </c>
      <c r="AG209" s="6" t="str">
        <f>INDEX('Demand forecast'!$M$9:$M$5832,MATCH($Q209,'Demand forecast'!$B$9:$B$5832,0))</f>
        <v>Yes</v>
      </c>
      <c r="AH209" s="6" t="str">
        <f>IF(COUNTIF($AF$93:AF209,$B209) = 1, "LV", IF(COUNTIF($AF$93:AF209,$B209) = 2, "HV", "ST"))</f>
        <v>LV</v>
      </c>
      <c r="AI209" s="6" t="str">
        <f>INDEX('Demand forecast and growth rate'!$E$7:$E$273,MATCH($Q209,'Demand forecast and growth rate'!$B$7:$B$273,0))</f>
        <v>Steady/falling</v>
      </c>
      <c r="AJ209" s="47">
        <f>SUMIFS('Capex forecast'!E$9:E$223,'Capex forecast'!$T$9:$T$223,$AF209,'Capex forecast'!$S$9:$S$223,$AH209,'Capex forecast'!$Q$9:$Q$223,"Repex")</f>
        <v>0</v>
      </c>
      <c r="AK209" s="47">
        <f>SUMIFS('Capex forecast'!F$9:F$223,'Capex forecast'!$T$9:$T$223,$AF209,'Capex forecast'!$S$9:$S$223,$AH209,'Capex forecast'!$Q$9:$Q$223,"Repex")</f>
        <v>0</v>
      </c>
      <c r="AL209" s="47">
        <f>SUMIFS('Capex forecast'!G$9:G$223,'Capex forecast'!$T$9:$T$223,$AF209,'Capex forecast'!$S$9:$S$223,$AH209,'Capex forecast'!$Q$9:$Q$223,"Repex")</f>
        <v>0</v>
      </c>
      <c r="AM209" s="47">
        <f>SUMIFS('Capex forecast'!H$9:H$223,'Capex forecast'!$T$9:$T$223,$AF209,'Capex forecast'!$S$9:$S$223,$AH209,'Capex forecast'!$Q$9:$Q$223,"Repex")</f>
        <v>0</v>
      </c>
      <c r="AN209" s="47">
        <f>SUMIFS('Capex forecast'!I$9:I$223,'Capex forecast'!$T$9:$T$223,$AF209,'Capex forecast'!$S$9:$S$223,$AH209,'Capex forecast'!$Q$9:$Q$223,"Repex")</f>
        <v>0</v>
      </c>
      <c r="AO209" s="47">
        <f>SUMIFS('Capex forecast'!J$9:J$223,'Capex forecast'!$T$9:$T$223,$AF209,'Capex forecast'!$S$9:$S$223,$AH209,'Capex forecast'!$Q$9:$Q$223,"Repex")</f>
        <v>0</v>
      </c>
      <c r="AP209" s="47">
        <f>SUMIFS('Capex forecast'!K$9:K$223,'Capex forecast'!$T$9:$T$223,$AF209,'Capex forecast'!$S$9:$S$223,$AH209,'Capex forecast'!$Q$9:$Q$223,"Repex")</f>
        <v>0</v>
      </c>
      <c r="AQ209" s="47">
        <f>SUMIFS('Capex forecast'!L$9:L$223,'Capex forecast'!$T$9:$T$223,$AF209,'Capex forecast'!$S$9:$S$223,$AH209,'Capex forecast'!$Q$9:$Q$223,"Repex")</f>
        <v>0</v>
      </c>
      <c r="AR209" s="47">
        <f>SUMIFS('Capex forecast'!M$9:M$223,'Capex forecast'!$T$9:$T$223,$AF209,'Capex forecast'!$S$9:$S$223,$AH209,'Capex forecast'!$Q$9:$Q$223,"Repex")</f>
        <v>0</v>
      </c>
      <c r="AS209" s="47">
        <f>SUMIFS('Capex forecast'!N$9:N$223,'Capex forecast'!$T$9:$T$223,$AF209,'Capex forecast'!$S$9:$S$223,$AH209,'Capex forecast'!$Q$9:$Q$223,"Repex")</f>
        <v>0</v>
      </c>
    </row>
    <row r="210" spans="2:45" ht="15">
      <c r="B210" s="45" t="s">
        <v>198</v>
      </c>
      <c r="C210" s="6" t="str">
        <f>INDEX('Demand forecast'!$M$9:$M$5832,MATCH($B210,'Demand forecast'!$B$9:$B$5832,0))</f>
        <v>Yes</v>
      </c>
      <c r="D210" s="6" t="str">
        <f>IF(COUNTIF($B$93:B210,$B210) = 1, "LV", IF(COUNTIF($B$93:B210,$B210) = 2, "HV", "ST"))</f>
        <v>LV</v>
      </c>
      <c r="E210" s="6" t="str">
        <f>INDEX('Demand forecast and growth rate'!$E$7:$E$273,MATCH($B210,'Demand forecast and growth rate'!$B$7:$B$273,0))</f>
        <v>Steady/falling</v>
      </c>
      <c r="F210" s="32">
        <f>SUMIFS('Capex forecast'!E$9:E$223,'Capex forecast'!$T$9:$T$223,'Allocation of site-spec costs'!$B210,'Capex forecast'!$S$9:$S$223,'Allocation of site-spec costs'!$D210,'Capex forecast'!$Q$9:$Q$223,"Customer Connection")</f>
        <v>0</v>
      </c>
      <c r="G210" s="32">
        <f>SUMIFS('Capex forecast'!F$9:F$223,'Capex forecast'!$T$9:$T$223,'Allocation of site-spec costs'!$B210,'Capex forecast'!$S$9:$S$223,'Allocation of site-spec costs'!$D210,'Capex forecast'!$Q$9:$Q$223,"Customer Connection")</f>
        <v>0</v>
      </c>
      <c r="H210" s="32">
        <f>SUMIFS('Capex forecast'!G$9:G$223,'Capex forecast'!$T$9:$T$223,'Allocation of site-spec costs'!$B210,'Capex forecast'!$S$9:$S$223,'Allocation of site-spec costs'!$D210,'Capex forecast'!$Q$9:$Q$223,"Customer Connection")</f>
        <v>0</v>
      </c>
      <c r="I210" s="32">
        <f>SUMIFS('Capex forecast'!H$9:H$223,'Capex forecast'!$T$9:$T$223,'Allocation of site-spec costs'!$B210,'Capex forecast'!$S$9:$S$223,'Allocation of site-spec costs'!$D210,'Capex forecast'!$Q$9:$Q$223,"Customer Connection")</f>
        <v>0</v>
      </c>
      <c r="J210" s="32">
        <f>SUMIFS('Capex forecast'!I$9:I$223,'Capex forecast'!$T$9:$T$223,'Allocation of site-spec costs'!$B210,'Capex forecast'!$S$9:$S$223,'Allocation of site-spec costs'!$D210,'Capex forecast'!$Q$9:$Q$223,"Customer Connection")</f>
        <v>0</v>
      </c>
      <c r="K210" s="32">
        <f>SUMIFS('Capex forecast'!J$9:J$223,'Capex forecast'!$T$9:$T$223,'Allocation of site-spec costs'!$B210,'Capex forecast'!$S$9:$S$223,'Allocation of site-spec costs'!$D210,'Capex forecast'!$Q$9:$Q$223,"Customer Connection")</f>
        <v>0</v>
      </c>
      <c r="L210" s="32">
        <f>SUMIFS('Capex forecast'!K$9:K$223,'Capex forecast'!$T$9:$T$223,'Allocation of site-spec costs'!$B210,'Capex forecast'!$S$9:$S$223,'Allocation of site-spec costs'!$D210,'Capex forecast'!$Q$9:$Q$223,"Customer Connection")</f>
        <v>0</v>
      </c>
      <c r="M210" s="32">
        <f>SUMIFS('Capex forecast'!L$9:L$223,'Capex forecast'!$T$9:$T$223,'Allocation of site-spec costs'!$B210,'Capex forecast'!$S$9:$S$223,'Allocation of site-spec costs'!$D210,'Capex forecast'!$Q$9:$Q$223,"Customer Connection")</f>
        <v>0</v>
      </c>
      <c r="N210" s="32">
        <f>SUMIFS('Capex forecast'!M$9:M$223,'Capex forecast'!$T$9:$T$223,'Allocation of site-spec costs'!$B210,'Capex forecast'!$S$9:$S$223,'Allocation of site-spec costs'!$D210,'Capex forecast'!$Q$9:$Q$223,"Customer Connection")</f>
        <v>0</v>
      </c>
      <c r="O210" s="32">
        <f>SUMIFS('Capex forecast'!N$9:N$223,'Capex forecast'!$T$9:$T$223,'Allocation of site-spec costs'!$B210,'Capex forecast'!$S$9:$S$223,'Allocation of site-spec costs'!$D210,'Capex forecast'!$Q$9:$Q$223,"Customer Connection")</f>
        <v>0</v>
      </c>
      <c r="Q210" s="45" t="s">
        <v>198</v>
      </c>
      <c r="R210" s="6" t="str">
        <f>INDEX('Demand forecast'!$M$9:$M$5832,MATCH($Q210,'Demand forecast'!$B$9:$B$5832,0))</f>
        <v>Yes</v>
      </c>
      <c r="S210" s="6" t="str">
        <f>IF(COUNTIF($Q$93:Q210,$B210) = 1, "LV", IF(COUNTIF($Q$93:Q210,$B210) = 2, "HV", "ST"))</f>
        <v>LV</v>
      </c>
      <c r="T210" s="6" t="str">
        <f>INDEX('Demand forecast and growth rate'!$E$7:$E$273,MATCH($Q210,'Demand forecast and growth rate'!$B$7:$B$273,0))</f>
        <v>Steady/falling</v>
      </c>
      <c r="U210" s="32">
        <f>SUMIFS('Capex forecast'!E$9:E$223,'Capex forecast'!$T$9:$T$223,$Q210,'Capex forecast'!$S$9:$S$223,$S210,'Capex forecast'!$Q$9:$Q$223,"Augex")</f>
        <v>0</v>
      </c>
      <c r="V210" s="32">
        <f>SUMIFS('Capex forecast'!F$9:F$223,'Capex forecast'!$T$9:$T$223,$Q210,'Capex forecast'!$S$9:$S$223,$S210,'Capex forecast'!$Q$9:$Q$223,"Augex")</f>
        <v>0</v>
      </c>
      <c r="W210" s="32">
        <f>SUMIFS('Capex forecast'!G$9:G$223,'Capex forecast'!$T$9:$T$223,$Q210,'Capex forecast'!$S$9:$S$223,$S210,'Capex forecast'!$Q$9:$Q$223,"Augex")</f>
        <v>0</v>
      </c>
      <c r="X210" s="32">
        <f>SUMIFS('Capex forecast'!H$9:H$223,'Capex forecast'!$T$9:$T$223,$Q210,'Capex forecast'!$S$9:$S$223,$S210,'Capex forecast'!$Q$9:$Q$223,"Augex")</f>
        <v>0</v>
      </c>
      <c r="Y210" s="32">
        <f>SUMIFS('Capex forecast'!I$9:I$223,'Capex forecast'!$T$9:$T$223,$Q210,'Capex forecast'!$S$9:$S$223,$S210,'Capex forecast'!$Q$9:$Q$223,"Augex")</f>
        <v>0</v>
      </c>
      <c r="Z210" s="32">
        <f>SUMIFS('Capex forecast'!J$9:J$223,'Capex forecast'!$T$9:$T$223,$Q210,'Capex forecast'!$S$9:$S$223,$S210,'Capex forecast'!$Q$9:$Q$223,"Augex")</f>
        <v>0</v>
      </c>
      <c r="AA210" s="32">
        <f>SUMIFS('Capex forecast'!K$9:K$223,'Capex forecast'!$T$9:$T$223,$Q210,'Capex forecast'!$S$9:$S$223,$S210,'Capex forecast'!$Q$9:$Q$223,"Augex")</f>
        <v>0</v>
      </c>
      <c r="AB210" s="32">
        <f>SUMIFS('Capex forecast'!L$9:L$223,'Capex forecast'!$T$9:$T$223,$Q210,'Capex forecast'!$S$9:$S$223,$S210,'Capex forecast'!$Q$9:$Q$223,"Augex")</f>
        <v>0</v>
      </c>
      <c r="AC210" s="32">
        <f>SUMIFS('Capex forecast'!M$9:M$223,'Capex forecast'!$T$9:$T$223,$Q210,'Capex forecast'!$S$9:$S$223,$S210,'Capex forecast'!$Q$9:$Q$223,"Augex")</f>
        <v>0</v>
      </c>
      <c r="AD210" s="32">
        <f>SUMIFS('Capex forecast'!N$9:N$223,'Capex forecast'!$T$9:$T$223,$Q210,'Capex forecast'!$S$9:$S$223,$S210,'Capex forecast'!$Q$9:$Q$223,"Augex")</f>
        <v>0</v>
      </c>
      <c r="AF210" s="45" t="s">
        <v>198</v>
      </c>
      <c r="AG210" s="6" t="str">
        <f>INDEX('Demand forecast'!$M$9:$M$5832,MATCH($Q210,'Demand forecast'!$B$9:$B$5832,0))</f>
        <v>Yes</v>
      </c>
      <c r="AH210" s="6" t="str">
        <f>IF(COUNTIF($AF$93:AF210,$B210) = 1, "LV", IF(COUNTIF($AF$93:AF210,$B210) = 2, "HV", "ST"))</f>
        <v>LV</v>
      </c>
      <c r="AI210" s="6" t="str">
        <f>INDEX('Demand forecast and growth rate'!$E$7:$E$273,MATCH($Q210,'Demand forecast and growth rate'!$B$7:$B$273,0))</f>
        <v>Steady/falling</v>
      </c>
      <c r="AJ210" s="47">
        <f>SUMIFS('Capex forecast'!E$9:E$223,'Capex forecast'!$T$9:$T$223,$AF210,'Capex forecast'!$S$9:$S$223,$AH210,'Capex forecast'!$Q$9:$Q$223,"Repex")</f>
        <v>0</v>
      </c>
      <c r="AK210" s="47">
        <f>SUMIFS('Capex forecast'!F$9:F$223,'Capex forecast'!$T$9:$T$223,$AF210,'Capex forecast'!$S$9:$S$223,$AH210,'Capex forecast'!$Q$9:$Q$223,"Repex")</f>
        <v>0</v>
      </c>
      <c r="AL210" s="47">
        <f>SUMIFS('Capex forecast'!G$9:G$223,'Capex forecast'!$T$9:$T$223,$AF210,'Capex forecast'!$S$9:$S$223,$AH210,'Capex forecast'!$Q$9:$Q$223,"Repex")</f>
        <v>0</v>
      </c>
      <c r="AM210" s="47">
        <f>SUMIFS('Capex forecast'!H$9:H$223,'Capex forecast'!$T$9:$T$223,$AF210,'Capex forecast'!$S$9:$S$223,$AH210,'Capex forecast'!$Q$9:$Q$223,"Repex")</f>
        <v>0</v>
      </c>
      <c r="AN210" s="47">
        <f>SUMIFS('Capex forecast'!I$9:I$223,'Capex forecast'!$T$9:$T$223,$AF210,'Capex forecast'!$S$9:$S$223,$AH210,'Capex forecast'!$Q$9:$Q$223,"Repex")</f>
        <v>0</v>
      </c>
      <c r="AO210" s="47">
        <f>SUMIFS('Capex forecast'!J$9:J$223,'Capex forecast'!$T$9:$T$223,$AF210,'Capex forecast'!$S$9:$S$223,$AH210,'Capex forecast'!$Q$9:$Q$223,"Repex")</f>
        <v>0</v>
      </c>
      <c r="AP210" s="47">
        <f>SUMIFS('Capex forecast'!K$9:K$223,'Capex forecast'!$T$9:$T$223,$AF210,'Capex forecast'!$S$9:$S$223,$AH210,'Capex forecast'!$Q$9:$Q$223,"Repex")</f>
        <v>0</v>
      </c>
      <c r="AQ210" s="47">
        <f>SUMIFS('Capex forecast'!L$9:L$223,'Capex forecast'!$T$9:$T$223,$AF210,'Capex forecast'!$S$9:$S$223,$AH210,'Capex forecast'!$Q$9:$Q$223,"Repex")</f>
        <v>0</v>
      </c>
      <c r="AR210" s="47">
        <f>SUMIFS('Capex forecast'!M$9:M$223,'Capex forecast'!$T$9:$T$223,$AF210,'Capex forecast'!$S$9:$S$223,$AH210,'Capex forecast'!$Q$9:$Q$223,"Repex")</f>
        <v>0</v>
      </c>
      <c r="AS210" s="47">
        <f>SUMIFS('Capex forecast'!N$9:N$223,'Capex forecast'!$T$9:$T$223,$AF210,'Capex forecast'!$S$9:$S$223,$AH210,'Capex forecast'!$Q$9:$Q$223,"Repex")</f>
        <v>0</v>
      </c>
    </row>
    <row r="211" spans="2:45" ht="15">
      <c r="B211" s="45" t="s">
        <v>210</v>
      </c>
      <c r="C211" s="6" t="str">
        <f>INDEX('Demand forecast'!$M$9:$M$5832,MATCH($B211,'Demand forecast'!$B$9:$B$5832,0))</f>
        <v>Yes</v>
      </c>
      <c r="D211" s="6" t="str">
        <f>IF(COUNTIF($B$93:B211,$B211) = 1, "LV", IF(COUNTIF($B$93:B211,$B211) = 2, "HV", "ST"))</f>
        <v>LV</v>
      </c>
      <c r="E211" s="6" t="str">
        <f>INDEX('Demand forecast and growth rate'!$E$7:$E$273,MATCH($B211,'Demand forecast and growth rate'!$B$7:$B$273,0))</f>
        <v>High growth</v>
      </c>
      <c r="F211" s="32">
        <f>SUMIFS('Capex forecast'!E$9:E$223,'Capex forecast'!$T$9:$T$223,'Allocation of site-spec costs'!$B211,'Capex forecast'!$S$9:$S$223,'Allocation of site-spec costs'!$D211,'Capex forecast'!$Q$9:$Q$223,"Customer Connection")</f>
        <v>0</v>
      </c>
      <c r="G211" s="32">
        <f>SUMIFS('Capex forecast'!F$9:F$223,'Capex forecast'!$T$9:$T$223,'Allocation of site-spec costs'!$B211,'Capex forecast'!$S$9:$S$223,'Allocation of site-spec costs'!$D211,'Capex forecast'!$Q$9:$Q$223,"Customer Connection")</f>
        <v>0</v>
      </c>
      <c r="H211" s="32">
        <f>SUMIFS('Capex forecast'!G$9:G$223,'Capex forecast'!$T$9:$T$223,'Allocation of site-spec costs'!$B211,'Capex forecast'!$S$9:$S$223,'Allocation of site-spec costs'!$D211,'Capex forecast'!$Q$9:$Q$223,"Customer Connection")</f>
        <v>0</v>
      </c>
      <c r="I211" s="32">
        <f>SUMIFS('Capex forecast'!H$9:H$223,'Capex forecast'!$T$9:$T$223,'Allocation of site-spec costs'!$B211,'Capex forecast'!$S$9:$S$223,'Allocation of site-spec costs'!$D211,'Capex forecast'!$Q$9:$Q$223,"Customer Connection")</f>
        <v>0</v>
      </c>
      <c r="J211" s="32">
        <f>SUMIFS('Capex forecast'!I$9:I$223,'Capex forecast'!$T$9:$T$223,'Allocation of site-spec costs'!$B211,'Capex forecast'!$S$9:$S$223,'Allocation of site-spec costs'!$D211,'Capex forecast'!$Q$9:$Q$223,"Customer Connection")</f>
        <v>0</v>
      </c>
      <c r="K211" s="32">
        <f>SUMIFS('Capex forecast'!J$9:J$223,'Capex forecast'!$T$9:$T$223,'Allocation of site-spec costs'!$B211,'Capex forecast'!$S$9:$S$223,'Allocation of site-spec costs'!$D211,'Capex forecast'!$Q$9:$Q$223,"Customer Connection")</f>
        <v>0</v>
      </c>
      <c r="L211" s="32">
        <f>SUMIFS('Capex forecast'!K$9:K$223,'Capex forecast'!$T$9:$T$223,'Allocation of site-spec costs'!$B211,'Capex forecast'!$S$9:$S$223,'Allocation of site-spec costs'!$D211,'Capex forecast'!$Q$9:$Q$223,"Customer Connection")</f>
        <v>0</v>
      </c>
      <c r="M211" s="32">
        <f>SUMIFS('Capex forecast'!L$9:L$223,'Capex forecast'!$T$9:$T$223,'Allocation of site-spec costs'!$B211,'Capex forecast'!$S$9:$S$223,'Allocation of site-spec costs'!$D211,'Capex forecast'!$Q$9:$Q$223,"Customer Connection")</f>
        <v>0</v>
      </c>
      <c r="N211" s="32">
        <f>SUMIFS('Capex forecast'!M$9:M$223,'Capex forecast'!$T$9:$T$223,'Allocation of site-spec costs'!$B211,'Capex forecast'!$S$9:$S$223,'Allocation of site-spec costs'!$D211,'Capex forecast'!$Q$9:$Q$223,"Customer Connection")</f>
        <v>0</v>
      </c>
      <c r="O211" s="32">
        <f>SUMIFS('Capex forecast'!N$9:N$223,'Capex forecast'!$T$9:$T$223,'Allocation of site-spec costs'!$B211,'Capex forecast'!$S$9:$S$223,'Allocation of site-spec costs'!$D211,'Capex forecast'!$Q$9:$Q$223,"Customer Connection")</f>
        <v>0</v>
      </c>
      <c r="Q211" s="45" t="s">
        <v>210</v>
      </c>
      <c r="R211" s="6" t="str">
        <f>INDEX('Demand forecast'!$M$9:$M$5832,MATCH($Q211,'Demand forecast'!$B$9:$B$5832,0))</f>
        <v>Yes</v>
      </c>
      <c r="S211" s="6" t="str">
        <f>IF(COUNTIF($Q$93:Q211,$B211) = 1, "LV", IF(COUNTIF($Q$93:Q211,$B211) = 2, "HV", "ST"))</f>
        <v>LV</v>
      </c>
      <c r="T211" s="6" t="str">
        <f>INDEX('Demand forecast and growth rate'!$E$7:$E$273,MATCH($Q211,'Demand forecast and growth rate'!$B$7:$B$273,0))</f>
        <v>High growth</v>
      </c>
      <c r="U211" s="32">
        <f>SUMIFS('Capex forecast'!E$9:E$223,'Capex forecast'!$T$9:$T$223,$Q211,'Capex forecast'!$S$9:$S$223,$S211,'Capex forecast'!$Q$9:$Q$223,"Augex")</f>
        <v>0</v>
      </c>
      <c r="V211" s="32">
        <f>SUMIFS('Capex forecast'!F$9:F$223,'Capex forecast'!$T$9:$T$223,$Q211,'Capex forecast'!$S$9:$S$223,$S211,'Capex forecast'!$Q$9:$Q$223,"Augex")</f>
        <v>0</v>
      </c>
      <c r="W211" s="32">
        <f>SUMIFS('Capex forecast'!G$9:G$223,'Capex forecast'!$T$9:$T$223,$Q211,'Capex forecast'!$S$9:$S$223,$S211,'Capex forecast'!$Q$9:$Q$223,"Augex")</f>
        <v>0</v>
      </c>
      <c r="X211" s="32">
        <f>SUMIFS('Capex forecast'!H$9:H$223,'Capex forecast'!$T$9:$T$223,$Q211,'Capex forecast'!$S$9:$S$223,$S211,'Capex forecast'!$Q$9:$Q$223,"Augex")</f>
        <v>0</v>
      </c>
      <c r="Y211" s="32">
        <f>SUMIFS('Capex forecast'!I$9:I$223,'Capex forecast'!$T$9:$T$223,$Q211,'Capex forecast'!$S$9:$S$223,$S211,'Capex forecast'!$Q$9:$Q$223,"Augex")</f>
        <v>0</v>
      </c>
      <c r="Z211" s="32">
        <f>SUMIFS('Capex forecast'!J$9:J$223,'Capex forecast'!$T$9:$T$223,$Q211,'Capex forecast'!$S$9:$S$223,$S211,'Capex forecast'!$Q$9:$Q$223,"Augex")</f>
        <v>0</v>
      </c>
      <c r="AA211" s="32">
        <f>SUMIFS('Capex forecast'!K$9:K$223,'Capex forecast'!$T$9:$T$223,$Q211,'Capex forecast'!$S$9:$S$223,$S211,'Capex forecast'!$Q$9:$Q$223,"Augex")</f>
        <v>0</v>
      </c>
      <c r="AB211" s="32">
        <f>SUMIFS('Capex forecast'!L$9:L$223,'Capex forecast'!$T$9:$T$223,$Q211,'Capex forecast'!$S$9:$S$223,$S211,'Capex forecast'!$Q$9:$Q$223,"Augex")</f>
        <v>0</v>
      </c>
      <c r="AC211" s="32">
        <f>SUMIFS('Capex forecast'!M$9:M$223,'Capex forecast'!$T$9:$T$223,$Q211,'Capex forecast'!$S$9:$S$223,$S211,'Capex forecast'!$Q$9:$Q$223,"Augex")</f>
        <v>0</v>
      </c>
      <c r="AD211" s="32">
        <f>SUMIFS('Capex forecast'!N$9:N$223,'Capex forecast'!$T$9:$T$223,$Q211,'Capex forecast'!$S$9:$S$223,$S211,'Capex forecast'!$Q$9:$Q$223,"Augex")</f>
        <v>0</v>
      </c>
      <c r="AF211" s="45" t="s">
        <v>210</v>
      </c>
      <c r="AG211" s="6" t="str">
        <f>INDEX('Demand forecast'!$M$9:$M$5832,MATCH($Q211,'Demand forecast'!$B$9:$B$5832,0))</f>
        <v>Yes</v>
      </c>
      <c r="AH211" s="6" t="str">
        <f>IF(COUNTIF($AF$93:AF211,$B211) = 1, "LV", IF(COUNTIF($AF$93:AF211,$B211) = 2, "HV", "ST"))</f>
        <v>LV</v>
      </c>
      <c r="AI211" s="6" t="str">
        <f>INDEX('Demand forecast and growth rate'!$E$7:$E$273,MATCH($Q211,'Demand forecast and growth rate'!$B$7:$B$273,0))</f>
        <v>High growth</v>
      </c>
      <c r="AJ211" s="47">
        <f>SUMIFS('Capex forecast'!E$9:E$223,'Capex forecast'!$T$9:$T$223,$AF211,'Capex forecast'!$S$9:$S$223,$AH211,'Capex forecast'!$Q$9:$Q$223,"Repex")</f>
        <v>0</v>
      </c>
      <c r="AK211" s="47">
        <f>SUMIFS('Capex forecast'!F$9:F$223,'Capex forecast'!$T$9:$T$223,$AF211,'Capex forecast'!$S$9:$S$223,$AH211,'Capex forecast'!$Q$9:$Q$223,"Repex")</f>
        <v>0</v>
      </c>
      <c r="AL211" s="47">
        <f>SUMIFS('Capex forecast'!G$9:G$223,'Capex forecast'!$T$9:$T$223,$AF211,'Capex forecast'!$S$9:$S$223,$AH211,'Capex forecast'!$Q$9:$Q$223,"Repex")</f>
        <v>0</v>
      </c>
      <c r="AM211" s="47">
        <f>SUMIFS('Capex forecast'!H$9:H$223,'Capex forecast'!$T$9:$T$223,$AF211,'Capex forecast'!$S$9:$S$223,$AH211,'Capex forecast'!$Q$9:$Q$223,"Repex")</f>
        <v>0</v>
      </c>
      <c r="AN211" s="47">
        <f>SUMIFS('Capex forecast'!I$9:I$223,'Capex forecast'!$T$9:$T$223,$AF211,'Capex forecast'!$S$9:$S$223,$AH211,'Capex forecast'!$Q$9:$Q$223,"Repex")</f>
        <v>0</v>
      </c>
      <c r="AO211" s="47">
        <f>SUMIFS('Capex forecast'!J$9:J$223,'Capex forecast'!$T$9:$T$223,$AF211,'Capex forecast'!$S$9:$S$223,$AH211,'Capex forecast'!$Q$9:$Q$223,"Repex")</f>
        <v>0</v>
      </c>
      <c r="AP211" s="47">
        <f>SUMIFS('Capex forecast'!K$9:K$223,'Capex forecast'!$T$9:$T$223,$AF211,'Capex forecast'!$S$9:$S$223,$AH211,'Capex forecast'!$Q$9:$Q$223,"Repex")</f>
        <v>0</v>
      </c>
      <c r="AQ211" s="47">
        <f>SUMIFS('Capex forecast'!L$9:L$223,'Capex forecast'!$T$9:$T$223,$AF211,'Capex forecast'!$S$9:$S$223,$AH211,'Capex forecast'!$Q$9:$Q$223,"Repex")</f>
        <v>0</v>
      </c>
      <c r="AR211" s="47">
        <f>SUMIFS('Capex forecast'!M$9:M$223,'Capex forecast'!$T$9:$T$223,$AF211,'Capex forecast'!$S$9:$S$223,$AH211,'Capex forecast'!$Q$9:$Q$223,"Repex")</f>
        <v>0</v>
      </c>
      <c r="AS211" s="47">
        <f>SUMIFS('Capex forecast'!N$9:N$223,'Capex forecast'!$T$9:$T$223,$AF211,'Capex forecast'!$S$9:$S$223,$AH211,'Capex forecast'!$Q$9:$Q$223,"Repex")</f>
        <v>0</v>
      </c>
    </row>
    <row r="212" spans="2:45" ht="15">
      <c r="B212" s="45" t="s">
        <v>213</v>
      </c>
      <c r="C212" s="6" t="str">
        <f>INDEX('Demand forecast'!$M$9:$M$5832,MATCH($B212,'Demand forecast'!$B$9:$B$5832,0))</f>
        <v>Yes</v>
      </c>
      <c r="D212" s="6" t="str">
        <f>IF(COUNTIF($B$93:B212,$B212) = 1, "LV", IF(COUNTIF($B$93:B212,$B212) = 2, "HV", "ST"))</f>
        <v>LV</v>
      </c>
      <c r="E212" s="6" t="str">
        <f>INDEX('Demand forecast and growth rate'!$E$7:$E$273,MATCH($B212,'Demand forecast and growth rate'!$B$7:$B$273,0))</f>
        <v>Steady/falling</v>
      </c>
      <c r="F212" s="32">
        <f>SUMIFS('Capex forecast'!E$9:E$223,'Capex forecast'!$T$9:$T$223,'Allocation of site-spec costs'!$B212,'Capex forecast'!$S$9:$S$223,'Allocation of site-spec costs'!$D212,'Capex forecast'!$Q$9:$Q$223,"Customer Connection")</f>
        <v>0</v>
      </c>
      <c r="G212" s="32">
        <f>SUMIFS('Capex forecast'!F$9:F$223,'Capex forecast'!$T$9:$T$223,'Allocation of site-spec costs'!$B212,'Capex forecast'!$S$9:$S$223,'Allocation of site-spec costs'!$D212,'Capex forecast'!$Q$9:$Q$223,"Customer Connection")</f>
        <v>0</v>
      </c>
      <c r="H212" s="32">
        <f>SUMIFS('Capex forecast'!G$9:G$223,'Capex forecast'!$T$9:$T$223,'Allocation of site-spec costs'!$B212,'Capex forecast'!$S$9:$S$223,'Allocation of site-spec costs'!$D212,'Capex forecast'!$Q$9:$Q$223,"Customer Connection")</f>
        <v>0</v>
      </c>
      <c r="I212" s="32">
        <f>SUMIFS('Capex forecast'!H$9:H$223,'Capex forecast'!$T$9:$T$223,'Allocation of site-spec costs'!$B212,'Capex forecast'!$S$9:$S$223,'Allocation of site-spec costs'!$D212,'Capex forecast'!$Q$9:$Q$223,"Customer Connection")</f>
        <v>0</v>
      </c>
      <c r="J212" s="32">
        <f>SUMIFS('Capex forecast'!I$9:I$223,'Capex forecast'!$T$9:$T$223,'Allocation of site-spec costs'!$B212,'Capex forecast'!$S$9:$S$223,'Allocation of site-spec costs'!$D212,'Capex forecast'!$Q$9:$Q$223,"Customer Connection")</f>
        <v>0</v>
      </c>
      <c r="K212" s="32">
        <f>SUMIFS('Capex forecast'!J$9:J$223,'Capex forecast'!$T$9:$T$223,'Allocation of site-spec costs'!$B212,'Capex forecast'!$S$9:$S$223,'Allocation of site-spec costs'!$D212,'Capex forecast'!$Q$9:$Q$223,"Customer Connection")</f>
        <v>0</v>
      </c>
      <c r="L212" s="32">
        <f>SUMIFS('Capex forecast'!K$9:K$223,'Capex forecast'!$T$9:$T$223,'Allocation of site-spec costs'!$B212,'Capex forecast'!$S$9:$S$223,'Allocation of site-spec costs'!$D212,'Capex forecast'!$Q$9:$Q$223,"Customer Connection")</f>
        <v>0</v>
      </c>
      <c r="M212" s="32">
        <f>SUMIFS('Capex forecast'!L$9:L$223,'Capex forecast'!$T$9:$T$223,'Allocation of site-spec costs'!$B212,'Capex forecast'!$S$9:$S$223,'Allocation of site-spec costs'!$D212,'Capex forecast'!$Q$9:$Q$223,"Customer Connection")</f>
        <v>0</v>
      </c>
      <c r="N212" s="32">
        <f>SUMIFS('Capex forecast'!M$9:M$223,'Capex forecast'!$T$9:$T$223,'Allocation of site-spec costs'!$B212,'Capex forecast'!$S$9:$S$223,'Allocation of site-spec costs'!$D212,'Capex forecast'!$Q$9:$Q$223,"Customer Connection")</f>
        <v>0</v>
      </c>
      <c r="O212" s="32">
        <f>SUMIFS('Capex forecast'!N$9:N$223,'Capex forecast'!$T$9:$T$223,'Allocation of site-spec costs'!$B212,'Capex forecast'!$S$9:$S$223,'Allocation of site-spec costs'!$D212,'Capex forecast'!$Q$9:$Q$223,"Customer Connection")</f>
        <v>0</v>
      </c>
      <c r="Q212" s="45" t="s">
        <v>213</v>
      </c>
      <c r="R212" s="6" t="str">
        <f>INDEX('Demand forecast'!$M$9:$M$5832,MATCH($Q212,'Demand forecast'!$B$9:$B$5832,0))</f>
        <v>Yes</v>
      </c>
      <c r="S212" s="6" t="str">
        <f>IF(COUNTIF($Q$93:Q212,$B212) = 1, "LV", IF(COUNTIF($Q$93:Q212,$B212) = 2, "HV", "ST"))</f>
        <v>LV</v>
      </c>
      <c r="T212" s="6" t="str">
        <f>INDEX('Demand forecast and growth rate'!$E$7:$E$273,MATCH($Q212,'Demand forecast and growth rate'!$B$7:$B$273,0))</f>
        <v>Steady/falling</v>
      </c>
      <c r="U212" s="32">
        <f>SUMIFS('Capex forecast'!E$9:E$223,'Capex forecast'!$T$9:$T$223,$Q212,'Capex forecast'!$S$9:$S$223,$S212,'Capex forecast'!$Q$9:$Q$223,"Augex")</f>
        <v>0</v>
      </c>
      <c r="V212" s="32">
        <f>SUMIFS('Capex forecast'!F$9:F$223,'Capex forecast'!$T$9:$T$223,$Q212,'Capex forecast'!$S$9:$S$223,$S212,'Capex forecast'!$Q$9:$Q$223,"Augex")</f>
        <v>0</v>
      </c>
      <c r="W212" s="32">
        <f>SUMIFS('Capex forecast'!G$9:G$223,'Capex forecast'!$T$9:$T$223,$Q212,'Capex forecast'!$S$9:$S$223,$S212,'Capex forecast'!$Q$9:$Q$223,"Augex")</f>
        <v>0</v>
      </c>
      <c r="X212" s="32">
        <f>SUMIFS('Capex forecast'!H$9:H$223,'Capex forecast'!$T$9:$T$223,$Q212,'Capex forecast'!$S$9:$S$223,$S212,'Capex forecast'!$Q$9:$Q$223,"Augex")</f>
        <v>0</v>
      </c>
      <c r="Y212" s="32">
        <f>SUMIFS('Capex forecast'!I$9:I$223,'Capex forecast'!$T$9:$T$223,$Q212,'Capex forecast'!$S$9:$S$223,$S212,'Capex forecast'!$Q$9:$Q$223,"Augex")</f>
        <v>0</v>
      </c>
      <c r="Z212" s="32">
        <f>SUMIFS('Capex forecast'!J$9:J$223,'Capex forecast'!$T$9:$T$223,$Q212,'Capex forecast'!$S$9:$S$223,$S212,'Capex forecast'!$Q$9:$Q$223,"Augex")</f>
        <v>0</v>
      </c>
      <c r="AA212" s="32">
        <f>SUMIFS('Capex forecast'!K$9:K$223,'Capex forecast'!$T$9:$T$223,$Q212,'Capex forecast'!$S$9:$S$223,$S212,'Capex forecast'!$Q$9:$Q$223,"Augex")</f>
        <v>0</v>
      </c>
      <c r="AB212" s="32">
        <f>SUMIFS('Capex forecast'!L$9:L$223,'Capex forecast'!$T$9:$T$223,$Q212,'Capex forecast'!$S$9:$S$223,$S212,'Capex forecast'!$Q$9:$Q$223,"Augex")</f>
        <v>0</v>
      </c>
      <c r="AC212" s="32">
        <f>SUMIFS('Capex forecast'!M$9:M$223,'Capex forecast'!$T$9:$T$223,$Q212,'Capex forecast'!$S$9:$S$223,$S212,'Capex forecast'!$Q$9:$Q$223,"Augex")</f>
        <v>0</v>
      </c>
      <c r="AD212" s="32">
        <f>SUMIFS('Capex forecast'!N$9:N$223,'Capex forecast'!$T$9:$T$223,$Q212,'Capex forecast'!$S$9:$S$223,$S212,'Capex forecast'!$Q$9:$Q$223,"Augex")</f>
        <v>0</v>
      </c>
      <c r="AF212" s="45" t="s">
        <v>213</v>
      </c>
      <c r="AG212" s="6" t="str">
        <f>INDEX('Demand forecast'!$M$9:$M$5832,MATCH($Q212,'Demand forecast'!$B$9:$B$5832,0))</f>
        <v>Yes</v>
      </c>
      <c r="AH212" s="6" t="str">
        <f>IF(COUNTIF($AF$93:AF212,$B212) = 1, "LV", IF(COUNTIF($AF$93:AF212,$B212) = 2, "HV", "ST"))</f>
        <v>LV</v>
      </c>
      <c r="AI212" s="6" t="str">
        <f>INDEX('Demand forecast and growth rate'!$E$7:$E$273,MATCH($Q212,'Demand forecast and growth rate'!$B$7:$B$273,0))</f>
        <v>Steady/falling</v>
      </c>
      <c r="AJ212" s="47">
        <f>SUMIFS('Capex forecast'!E$9:E$223,'Capex forecast'!$T$9:$T$223,$AF212,'Capex forecast'!$S$9:$S$223,$AH212,'Capex forecast'!$Q$9:$Q$223,"Repex")</f>
        <v>0</v>
      </c>
      <c r="AK212" s="47">
        <f>SUMIFS('Capex forecast'!F$9:F$223,'Capex forecast'!$T$9:$T$223,$AF212,'Capex forecast'!$S$9:$S$223,$AH212,'Capex forecast'!$Q$9:$Q$223,"Repex")</f>
        <v>0</v>
      </c>
      <c r="AL212" s="47">
        <f>SUMIFS('Capex forecast'!G$9:G$223,'Capex forecast'!$T$9:$T$223,$AF212,'Capex forecast'!$S$9:$S$223,$AH212,'Capex forecast'!$Q$9:$Q$223,"Repex")</f>
        <v>0</v>
      </c>
      <c r="AM212" s="47">
        <f>SUMIFS('Capex forecast'!H$9:H$223,'Capex forecast'!$T$9:$T$223,$AF212,'Capex forecast'!$S$9:$S$223,$AH212,'Capex forecast'!$Q$9:$Q$223,"Repex")</f>
        <v>0</v>
      </c>
      <c r="AN212" s="47">
        <f>SUMIFS('Capex forecast'!I$9:I$223,'Capex forecast'!$T$9:$T$223,$AF212,'Capex forecast'!$S$9:$S$223,$AH212,'Capex forecast'!$Q$9:$Q$223,"Repex")</f>
        <v>0</v>
      </c>
      <c r="AO212" s="47">
        <f>SUMIFS('Capex forecast'!J$9:J$223,'Capex forecast'!$T$9:$T$223,$AF212,'Capex forecast'!$S$9:$S$223,$AH212,'Capex forecast'!$Q$9:$Q$223,"Repex")</f>
        <v>0</v>
      </c>
      <c r="AP212" s="47">
        <f>SUMIFS('Capex forecast'!K$9:K$223,'Capex forecast'!$T$9:$T$223,$AF212,'Capex forecast'!$S$9:$S$223,$AH212,'Capex forecast'!$Q$9:$Q$223,"Repex")</f>
        <v>0</v>
      </c>
      <c r="AQ212" s="47">
        <f>SUMIFS('Capex forecast'!L$9:L$223,'Capex forecast'!$T$9:$T$223,$AF212,'Capex forecast'!$S$9:$S$223,$AH212,'Capex forecast'!$Q$9:$Q$223,"Repex")</f>
        <v>0</v>
      </c>
      <c r="AR212" s="47">
        <f>SUMIFS('Capex forecast'!M$9:M$223,'Capex forecast'!$T$9:$T$223,$AF212,'Capex forecast'!$S$9:$S$223,$AH212,'Capex forecast'!$Q$9:$Q$223,"Repex")</f>
        <v>0</v>
      </c>
      <c r="AS212" s="47">
        <f>SUMIFS('Capex forecast'!N$9:N$223,'Capex forecast'!$T$9:$T$223,$AF212,'Capex forecast'!$S$9:$S$223,$AH212,'Capex forecast'!$Q$9:$Q$223,"Repex")</f>
        <v>0</v>
      </c>
    </row>
    <row r="213" spans="2:45" ht="15">
      <c r="B213" s="45" t="s">
        <v>33</v>
      </c>
      <c r="C213" s="6" t="str">
        <f>INDEX('Demand forecast'!$M$9:$M$5832,MATCH($B213,'Demand forecast'!$B$9:$B$5832,0))</f>
        <v>No</v>
      </c>
      <c r="D213" s="6" t="str">
        <f>IF(COUNTIF($B$93:B213,$B213) = 1, "LV", IF(COUNTIF($B$93:B213,$B213) = 2, "HV", "ST"))</f>
        <v>LV</v>
      </c>
      <c r="E213" s="6" t="str">
        <f>INDEX('Demand forecast and growth rate'!$E$7:$E$273,MATCH($B213,'Demand forecast and growth rate'!$B$7:$B$273,0))</f>
        <v>Small growth</v>
      </c>
      <c r="F213" s="32">
        <f>SUMIFS('Capex forecast'!E$9:E$223,'Capex forecast'!$T$9:$T$223,'Allocation of site-spec costs'!$B213,'Capex forecast'!$S$9:$S$223,'Allocation of site-spec costs'!$D213,'Capex forecast'!$Q$9:$Q$223,"Customer Connection")</f>
        <v>0</v>
      </c>
      <c r="G213" s="32">
        <f>SUMIFS('Capex forecast'!F$9:F$223,'Capex forecast'!$T$9:$T$223,'Allocation of site-spec costs'!$B213,'Capex forecast'!$S$9:$S$223,'Allocation of site-spec costs'!$D213,'Capex forecast'!$Q$9:$Q$223,"Customer Connection")</f>
        <v>0</v>
      </c>
      <c r="H213" s="32">
        <f>SUMIFS('Capex forecast'!G$9:G$223,'Capex forecast'!$T$9:$T$223,'Allocation of site-spec costs'!$B213,'Capex forecast'!$S$9:$S$223,'Allocation of site-spec costs'!$D213,'Capex forecast'!$Q$9:$Q$223,"Customer Connection")</f>
        <v>0</v>
      </c>
      <c r="I213" s="32">
        <f>SUMIFS('Capex forecast'!H$9:H$223,'Capex forecast'!$T$9:$T$223,'Allocation of site-spec costs'!$B213,'Capex forecast'!$S$9:$S$223,'Allocation of site-spec costs'!$D213,'Capex forecast'!$Q$9:$Q$223,"Customer Connection")</f>
        <v>0</v>
      </c>
      <c r="J213" s="32">
        <f>SUMIFS('Capex forecast'!I$9:I$223,'Capex forecast'!$T$9:$T$223,'Allocation of site-spec costs'!$B213,'Capex forecast'!$S$9:$S$223,'Allocation of site-spec costs'!$D213,'Capex forecast'!$Q$9:$Q$223,"Customer Connection")</f>
        <v>0</v>
      </c>
      <c r="K213" s="32">
        <f>SUMIFS('Capex forecast'!J$9:J$223,'Capex forecast'!$T$9:$T$223,'Allocation of site-spec costs'!$B213,'Capex forecast'!$S$9:$S$223,'Allocation of site-spec costs'!$D213,'Capex forecast'!$Q$9:$Q$223,"Customer Connection")</f>
        <v>0</v>
      </c>
      <c r="L213" s="32">
        <f>SUMIFS('Capex forecast'!K$9:K$223,'Capex forecast'!$T$9:$T$223,'Allocation of site-spec costs'!$B213,'Capex forecast'!$S$9:$S$223,'Allocation of site-spec costs'!$D213,'Capex forecast'!$Q$9:$Q$223,"Customer Connection")</f>
        <v>0</v>
      </c>
      <c r="M213" s="32">
        <f>SUMIFS('Capex forecast'!L$9:L$223,'Capex forecast'!$T$9:$T$223,'Allocation of site-spec costs'!$B213,'Capex forecast'!$S$9:$S$223,'Allocation of site-spec costs'!$D213,'Capex forecast'!$Q$9:$Q$223,"Customer Connection")</f>
        <v>0</v>
      </c>
      <c r="N213" s="32">
        <f>SUMIFS('Capex forecast'!M$9:M$223,'Capex forecast'!$T$9:$T$223,'Allocation of site-spec costs'!$B213,'Capex forecast'!$S$9:$S$223,'Allocation of site-spec costs'!$D213,'Capex forecast'!$Q$9:$Q$223,"Customer Connection")</f>
        <v>0</v>
      </c>
      <c r="O213" s="32">
        <f>SUMIFS('Capex forecast'!N$9:N$223,'Capex forecast'!$T$9:$T$223,'Allocation of site-spec costs'!$B213,'Capex forecast'!$S$9:$S$223,'Allocation of site-spec costs'!$D213,'Capex forecast'!$Q$9:$Q$223,"Customer Connection")</f>
        <v>0</v>
      </c>
      <c r="Q213" s="45" t="s">
        <v>33</v>
      </c>
      <c r="R213" s="6" t="str">
        <f>INDEX('Demand forecast'!$M$9:$M$5832,MATCH($Q213,'Demand forecast'!$B$9:$B$5832,0))</f>
        <v>No</v>
      </c>
      <c r="S213" s="6" t="str">
        <f>IF(COUNTIF($Q$93:Q213,$B213) = 1, "LV", IF(COUNTIF($Q$93:Q213,$B213) = 2, "HV", "ST"))</f>
        <v>LV</v>
      </c>
      <c r="T213" s="6" t="str">
        <f>INDEX('Demand forecast and growth rate'!$E$7:$E$273,MATCH($Q213,'Demand forecast and growth rate'!$B$7:$B$273,0))</f>
        <v>Small growth</v>
      </c>
      <c r="U213" s="32">
        <f>SUMIFS('Capex forecast'!E$9:E$223,'Capex forecast'!$T$9:$T$223,$Q213,'Capex forecast'!$S$9:$S$223,$S213,'Capex forecast'!$Q$9:$Q$223,"Augex")</f>
        <v>0</v>
      </c>
      <c r="V213" s="32">
        <f>SUMIFS('Capex forecast'!F$9:F$223,'Capex forecast'!$T$9:$T$223,$Q213,'Capex forecast'!$S$9:$S$223,$S213,'Capex forecast'!$Q$9:$Q$223,"Augex")</f>
        <v>0</v>
      </c>
      <c r="W213" s="32">
        <f>SUMIFS('Capex forecast'!G$9:G$223,'Capex forecast'!$T$9:$T$223,$Q213,'Capex forecast'!$S$9:$S$223,$S213,'Capex forecast'!$Q$9:$Q$223,"Augex")</f>
        <v>0</v>
      </c>
      <c r="X213" s="32">
        <f>SUMIFS('Capex forecast'!H$9:H$223,'Capex forecast'!$T$9:$T$223,$Q213,'Capex forecast'!$S$9:$S$223,$S213,'Capex forecast'!$Q$9:$Q$223,"Augex")</f>
        <v>0</v>
      </c>
      <c r="Y213" s="32">
        <f>SUMIFS('Capex forecast'!I$9:I$223,'Capex forecast'!$T$9:$T$223,$Q213,'Capex forecast'!$S$9:$S$223,$S213,'Capex forecast'!$Q$9:$Q$223,"Augex")</f>
        <v>0</v>
      </c>
      <c r="Z213" s="32">
        <f>SUMIFS('Capex forecast'!J$9:J$223,'Capex forecast'!$T$9:$T$223,$Q213,'Capex forecast'!$S$9:$S$223,$S213,'Capex forecast'!$Q$9:$Q$223,"Augex")</f>
        <v>0</v>
      </c>
      <c r="AA213" s="32">
        <f>SUMIFS('Capex forecast'!K$9:K$223,'Capex forecast'!$T$9:$T$223,$Q213,'Capex forecast'!$S$9:$S$223,$S213,'Capex forecast'!$Q$9:$Q$223,"Augex")</f>
        <v>0</v>
      </c>
      <c r="AB213" s="32">
        <f>SUMIFS('Capex forecast'!L$9:L$223,'Capex forecast'!$T$9:$T$223,$Q213,'Capex forecast'!$S$9:$S$223,$S213,'Capex forecast'!$Q$9:$Q$223,"Augex")</f>
        <v>0</v>
      </c>
      <c r="AC213" s="32">
        <f>SUMIFS('Capex forecast'!M$9:M$223,'Capex forecast'!$T$9:$T$223,$Q213,'Capex forecast'!$S$9:$S$223,$S213,'Capex forecast'!$Q$9:$Q$223,"Augex")</f>
        <v>0</v>
      </c>
      <c r="AD213" s="32">
        <f>SUMIFS('Capex forecast'!N$9:N$223,'Capex forecast'!$T$9:$T$223,$Q213,'Capex forecast'!$S$9:$S$223,$S213,'Capex forecast'!$Q$9:$Q$223,"Augex")</f>
        <v>0</v>
      </c>
      <c r="AF213" s="45" t="s">
        <v>33</v>
      </c>
      <c r="AG213" s="6" t="str">
        <f>INDEX('Demand forecast'!$M$9:$M$5832,MATCH($Q213,'Demand forecast'!$B$9:$B$5832,0))</f>
        <v>No</v>
      </c>
      <c r="AH213" s="6" t="str">
        <f>IF(COUNTIF($AF$93:AF213,$B213) = 1, "LV", IF(COUNTIF($AF$93:AF213,$B213) = 2, "HV", "ST"))</f>
        <v>LV</v>
      </c>
      <c r="AI213" s="6" t="str">
        <f>INDEX('Demand forecast and growth rate'!$E$7:$E$273,MATCH($Q213,'Demand forecast and growth rate'!$B$7:$B$273,0))</f>
        <v>Small growth</v>
      </c>
      <c r="AJ213" s="47">
        <f>SUMIFS('Capex forecast'!E$9:E$223,'Capex forecast'!$T$9:$T$223,$AF213,'Capex forecast'!$S$9:$S$223,$AH213,'Capex forecast'!$Q$9:$Q$223,"Repex")</f>
        <v>0</v>
      </c>
      <c r="AK213" s="47">
        <f>SUMIFS('Capex forecast'!F$9:F$223,'Capex forecast'!$T$9:$T$223,$AF213,'Capex forecast'!$S$9:$S$223,$AH213,'Capex forecast'!$Q$9:$Q$223,"Repex")</f>
        <v>0</v>
      </c>
      <c r="AL213" s="47">
        <f>SUMIFS('Capex forecast'!G$9:G$223,'Capex forecast'!$T$9:$T$223,$AF213,'Capex forecast'!$S$9:$S$223,$AH213,'Capex forecast'!$Q$9:$Q$223,"Repex")</f>
        <v>0</v>
      </c>
      <c r="AM213" s="47">
        <f>SUMIFS('Capex forecast'!H$9:H$223,'Capex forecast'!$T$9:$T$223,$AF213,'Capex forecast'!$S$9:$S$223,$AH213,'Capex forecast'!$Q$9:$Q$223,"Repex")</f>
        <v>0</v>
      </c>
      <c r="AN213" s="47">
        <f>SUMIFS('Capex forecast'!I$9:I$223,'Capex forecast'!$T$9:$T$223,$AF213,'Capex forecast'!$S$9:$S$223,$AH213,'Capex forecast'!$Q$9:$Q$223,"Repex")</f>
        <v>0</v>
      </c>
      <c r="AO213" s="47">
        <f>SUMIFS('Capex forecast'!J$9:J$223,'Capex forecast'!$T$9:$T$223,$AF213,'Capex forecast'!$S$9:$S$223,$AH213,'Capex forecast'!$Q$9:$Q$223,"Repex")</f>
        <v>0</v>
      </c>
      <c r="AP213" s="47">
        <f>SUMIFS('Capex forecast'!K$9:K$223,'Capex forecast'!$T$9:$T$223,$AF213,'Capex forecast'!$S$9:$S$223,$AH213,'Capex forecast'!$Q$9:$Q$223,"Repex")</f>
        <v>0</v>
      </c>
      <c r="AQ213" s="47">
        <f>SUMIFS('Capex forecast'!L$9:L$223,'Capex forecast'!$T$9:$T$223,$AF213,'Capex forecast'!$S$9:$S$223,$AH213,'Capex forecast'!$Q$9:$Q$223,"Repex")</f>
        <v>0</v>
      </c>
      <c r="AR213" s="47">
        <f>SUMIFS('Capex forecast'!M$9:M$223,'Capex forecast'!$T$9:$T$223,$AF213,'Capex forecast'!$S$9:$S$223,$AH213,'Capex forecast'!$Q$9:$Q$223,"Repex")</f>
        <v>0</v>
      </c>
      <c r="AS213" s="47">
        <f>SUMIFS('Capex forecast'!N$9:N$223,'Capex forecast'!$T$9:$T$223,$AF213,'Capex forecast'!$S$9:$S$223,$AH213,'Capex forecast'!$Q$9:$Q$223,"Repex")</f>
        <v>0</v>
      </c>
    </row>
    <row r="214" spans="2:45" ht="15">
      <c r="B214" s="45" t="s">
        <v>83</v>
      </c>
      <c r="C214" s="6" t="str">
        <f>INDEX('Demand forecast'!$M$9:$M$5832,MATCH($B214,'Demand forecast'!$B$9:$B$5832,0))</f>
        <v>No</v>
      </c>
      <c r="D214" s="6" t="str">
        <f>IF(COUNTIF($B$93:B214,$B214) = 1, "LV", IF(COUNTIF($B$93:B214,$B214) = 2, "HV", "ST"))</f>
        <v>LV</v>
      </c>
      <c r="E214" s="6" t="str">
        <f>INDEX('Demand forecast and growth rate'!$E$7:$E$273,MATCH($B214,'Demand forecast and growth rate'!$B$7:$B$273,0))</f>
        <v>Small growth</v>
      </c>
      <c r="F214" s="32">
        <f>SUMIFS('Capex forecast'!E$9:E$223,'Capex forecast'!$T$9:$T$223,'Allocation of site-spec costs'!$B214,'Capex forecast'!$S$9:$S$223,'Allocation of site-spec costs'!$D214,'Capex forecast'!$Q$9:$Q$223,"Customer Connection")</f>
        <v>0</v>
      </c>
      <c r="G214" s="32">
        <f>SUMIFS('Capex forecast'!F$9:F$223,'Capex forecast'!$T$9:$T$223,'Allocation of site-spec costs'!$B214,'Capex forecast'!$S$9:$S$223,'Allocation of site-spec costs'!$D214,'Capex forecast'!$Q$9:$Q$223,"Customer Connection")</f>
        <v>0</v>
      </c>
      <c r="H214" s="32">
        <f>SUMIFS('Capex forecast'!G$9:G$223,'Capex forecast'!$T$9:$T$223,'Allocation of site-spec costs'!$B214,'Capex forecast'!$S$9:$S$223,'Allocation of site-spec costs'!$D214,'Capex forecast'!$Q$9:$Q$223,"Customer Connection")</f>
        <v>0</v>
      </c>
      <c r="I214" s="32">
        <f>SUMIFS('Capex forecast'!H$9:H$223,'Capex forecast'!$T$9:$T$223,'Allocation of site-spec costs'!$B214,'Capex forecast'!$S$9:$S$223,'Allocation of site-spec costs'!$D214,'Capex forecast'!$Q$9:$Q$223,"Customer Connection")</f>
        <v>0</v>
      </c>
      <c r="J214" s="32">
        <f>SUMIFS('Capex forecast'!I$9:I$223,'Capex forecast'!$T$9:$T$223,'Allocation of site-spec costs'!$B214,'Capex forecast'!$S$9:$S$223,'Allocation of site-spec costs'!$D214,'Capex forecast'!$Q$9:$Q$223,"Customer Connection")</f>
        <v>0</v>
      </c>
      <c r="K214" s="32">
        <f>SUMIFS('Capex forecast'!J$9:J$223,'Capex forecast'!$T$9:$T$223,'Allocation of site-spec costs'!$B214,'Capex forecast'!$S$9:$S$223,'Allocation of site-spec costs'!$D214,'Capex forecast'!$Q$9:$Q$223,"Customer Connection")</f>
        <v>0</v>
      </c>
      <c r="L214" s="32">
        <f>SUMIFS('Capex forecast'!K$9:K$223,'Capex forecast'!$T$9:$T$223,'Allocation of site-spec costs'!$B214,'Capex forecast'!$S$9:$S$223,'Allocation of site-spec costs'!$D214,'Capex forecast'!$Q$9:$Q$223,"Customer Connection")</f>
        <v>0</v>
      </c>
      <c r="M214" s="32">
        <f>SUMIFS('Capex forecast'!L$9:L$223,'Capex forecast'!$T$9:$T$223,'Allocation of site-spec costs'!$B214,'Capex forecast'!$S$9:$S$223,'Allocation of site-spec costs'!$D214,'Capex forecast'!$Q$9:$Q$223,"Customer Connection")</f>
        <v>0</v>
      </c>
      <c r="N214" s="32">
        <f>SUMIFS('Capex forecast'!M$9:M$223,'Capex forecast'!$T$9:$T$223,'Allocation of site-spec costs'!$B214,'Capex forecast'!$S$9:$S$223,'Allocation of site-spec costs'!$D214,'Capex forecast'!$Q$9:$Q$223,"Customer Connection")</f>
        <v>0</v>
      </c>
      <c r="O214" s="32">
        <f>SUMIFS('Capex forecast'!N$9:N$223,'Capex forecast'!$T$9:$T$223,'Allocation of site-spec costs'!$B214,'Capex forecast'!$S$9:$S$223,'Allocation of site-spec costs'!$D214,'Capex forecast'!$Q$9:$Q$223,"Customer Connection")</f>
        <v>0</v>
      </c>
      <c r="Q214" s="45" t="s">
        <v>83</v>
      </c>
      <c r="R214" s="6" t="str">
        <f>INDEX('Demand forecast'!$M$9:$M$5832,MATCH($Q214,'Demand forecast'!$B$9:$B$5832,0))</f>
        <v>No</v>
      </c>
      <c r="S214" s="6" t="str">
        <f>IF(COUNTIF($Q$93:Q214,$B214) = 1, "LV", IF(COUNTIF($Q$93:Q214,$B214) = 2, "HV", "ST"))</f>
        <v>LV</v>
      </c>
      <c r="T214" s="6" t="str">
        <f>INDEX('Demand forecast and growth rate'!$E$7:$E$273,MATCH($Q214,'Demand forecast and growth rate'!$B$7:$B$273,0))</f>
        <v>Small growth</v>
      </c>
      <c r="U214" s="32">
        <f>SUMIFS('Capex forecast'!E$9:E$223,'Capex forecast'!$T$9:$T$223,$Q214,'Capex forecast'!$S$9:$S$223,$S214,'Capex forecast'!$Q$9:$Q$223,"Augex")</f>
        <v>0</v>
      </c>
      <c r="V214" s="32">
        <f>SUMIFS('Capex forecast'!F$9:F$223,'Capex forecast'!$T$9:$T$223,$Q214,'Capex forecast'!$S$9:$S$223,$S214,'Capex forecast'!$Q$9:$Q$223,"Augex")</f>
        <v>0</v>
      </c>
      <c r="W214" s="32">
        <f>SUMIFS('Capex forecast'!G$9:G$223,'Capex forecast'!$T$9:$T$223,$Q214,'Capex forecast'!$S$9:$S$223,$S214,'Capex forecast'!$Q$9:$Q$223,"Augex")</f>
        <v>0</v>
      </c>
      <c r="X214" s="32">
        <f>SUMIFS('Capex forecast'!H$9:H$223,'Capex forecast'!$T$9:$T$223,$Q214,'Capex forecast'!$S$9:$S$223,$S214,'Capex forecast'!$Q$9:$Q$223,"Augex")</f>
        <v>0</v>
      </c>
      <c r="Y214" s="32">
        <f>SUMIFS('Capex forecast'!I$9:I$223,'Capex forecast'!$T$9:$T$223,$Q214,'Capex forecast'!$S$9:$S$223,$S214,'Capex forecast'!$Q$9:$Q$223,"Augex")</f>
        <v>0</v>
      </c>
      <c r="Z214" s="32">
        <f>SUMIFS('Capex forecast'!J$9:J$223,'Capex forecast'!$T$9:$T$223,$Q214,'Capex forecast'!$S$9:$S$223,$S214,'Capex forecast'!$Q$9:$Q$223,"Augex")</f>
        <v>0</v>
      </c>
      <c r="AA214" s="32">
        <f>SUMIFS('Capex forecast'!K$9:K$223,'Capex forecast'!$T$9:$T$223,$Q214,'Capex forecast'!$S$9:$S$223,$S214,'Capex forecast'!$Q$9:$Q$223,"Augex")</f>
        <v>0</v>
      </c>
      <c r="AB214" s="32">
        <f>SUMIFS('Capex forecast'!L$9:L$223,'Capex forecast'!$T$9:$T$223,$Q214,'Capex forecast'!$S$9:$S$223,$S214,'Capex forecast'!$Q$9:$Q$223,"Augex")</f>
        <v>0</v>
      </c>
      <c r="AC214" s="32">
        <f>SUMIFS('Capex forecast'!M$9:M$223,'Capex forecast'!$T$9:$T$223,$Q214,'Capex forecast'!$S$9:$S$223,$S214,'Capex forecast'!$Q$9:$Q$223,"Augex")</f>
        <v>0</v>
      </c>
      <c r="AD214" s="32">
        <f>SUMIFS('Capex forecast'!N$9:N$223,'Capex forecast'!$T$9:$T$223,$Q214,'Capex forecast'!$S$9:$S$223,$S214,'Capex forecast'!$Q$9:$Q$223,"Augex")</f>
        <v>0</v>
      </c>
      <c r="AF214" s="45" t="s">
        <v>83</v>
      </c>
      <c r="AG214" s="6" t="str">
        <f>INDEX('Demand forecast'!$M$9:$M$5832,MATCH($Q214,'Demand forecast'!$B$9:$B$5832,0))</f>
        <v>No</v>
      </c>
      <c r="AH214" s="6" t="str">
        <f>IF(COUNTIF($AF$93:AF214,$B214) = 1, "LV", IF(COUNTIF($AF$93:AF214,$B214) = 2, "HV", "ST"))</f>
        <v>LV</v>
      </c>
      <c r="AI214" s="6" t="str">
        <f>INDEX('Demand forecast and growth rate'!$E$7:$E$273,MATCH($Q214,'Demand forecast and growth rate'!$B$7:$B$273,0))</f>
        <v>Small growth</v>
      </c>
      <c r="AJ214" s="47">
        <f>SUMIFS('Capex forecast'!E$9:E$223,'Capex forecast'!$T$9:$T$223,$AF214,'Capex forecast'!$S$9:$S$223,$AH214,'Capex forecast'!$Q$9:$Q$223,"Repex")</f>
        <v>0</v>
      </c>
      <c r="AK214" s="47">
        <f>SUMIFS('Capex forecast'!F$9:F$223,'Capex forecast'!$T$9:$T$223,$AF214,'Capex forecast'!$S$9:$S$223,$AH214,'Capex forecast'!$Q$9:$Q$223,"Repex")</f>
        <v>0</v>
      </c>
      <c r="AL214" s="47">
        <f>SUMIFS('Capex forecast'!G$9:G$223,'Capex forecast'!$T$9:$T$223,$AF214,'Capex forecast'!$S$9:$S$223,$AH214,'Capex forecast'!$Q$9:$Q$223,"Repex")</f>
        <v>0</v>
      </c>
      <c r="AM214" s="47">
        <f>SUMIFS('Capex forecast'!H$9:H$223,'Capex forecast'!$T$9:$T$223,$AF214,'Capex forecast'!$S$9:$S$223,$AH214,'Capex forecast'!$Q$9:$Q$223,"Repex")</f>
        <v>0</v>
      </c>
      <c r="AN214" s="47">
        <f>SUMIFS('Capex forecast'!I$9:I$223,'Capex forecast'!$T$9:$T$223,$AF214,'Capex forecast'!$S$9:$S$223,$AH214,'Capex forecast'!$Q$9:$Q$223,"Repex")</f>
        <v>0</v>
      </c>
      <c r="AO214" s="47">
        <f>SUMIFS('Capex forecast'!J$9:J$223,'Capex forecast'!$T$9:$T$223,$AF214,'Capex forecast'!$S$9:$S$223,$AH214,'Capex forecast'!$Q$9:$Q$223,"Repex")</f>
        <v>0</v>
      </c>
      <c r="AP214" s="47">
        <f>SUMIFS('Capex forecast'!K$9:K$223,'Capex forecast'!$T$9:$T$223,$AF214,'Capex forecast'!$S$9:$S$223,$AH214,'Capex forecast'!$Q$9:$Q$223,"Repex")</f>
        <v>0</v>
      </c>
      <c r="AQ214" s="47">
        <f>SUMIFS('Capex forecast'!L$9:L$223,'Capex forecast'!$T$9:$T$223,$AF214,'Capex forecast'!$S$9:$S$223,$AH214,'Capex forecast'!$Q$9:$Q$223,"Repex")</f>
        <v>0</v>
      </c>
      <c r="AR214" s="47">
        <f>SUMIFS('Capex forecast'!M$9:M$223,'Capex forecast'!$T$9:$T$223,$AF214,'Capex forecast'!$S$9:$S$223,$AH214,'Capex forecast'!$Q$9:$Q$223,"Repex")</f>
        <v>0</v>
      </c>
      <c r="AS214" s="47">
        <f>SUMIFS('Capex forecast'!N$9:N$223,'Capex forecast'!$T$9:$T$223,$AF214,'Capex forecast'!$S$9:$S$223,$AH214,'Capex forecast'!$Q$9:$Q$223,"Repex")</f>
        <v>0</v>
      </c>
    </row>
    <row r="215" spans="2:45" ht="15">
      <c r="B215" s="45" t="s">
        <v>151</v>
      </c>
      <c r="C215" s="6" t="str">
        <f>INDEX('Demand forecast'!$M$9:$M$5832,MATCH($B215,'Demand forecast'!$B$9:$B$5832,0))</f>
        <v>No</v>
      </c>
      <c r="D215" s="6" t="str">
        <f>IF(COUNTIF($B$93:B215,$B215) = 1, "LV", IF(COUNTIF($B$93:B215,$B215) = 2, "HV", "ST"))</f>
        <v>LV</v>
      </c>
      <c r="E215" s="6" t="str">
        <f>INDEX('Demand forecast and growth rate'!$E$7:$E$273,MATCH($B215,'Demand forecast and growth rate'!$B$7:$B$273,0))</f>
        <v>High growth</v>
      </c>
      <c r="F215" s="32">
        <f>SUMIFS('Capex forecast'!E$9:E$223,'Capex forecast'!$T$9:$T$223,'Allocation of site-spec costs'!$B215,'Capex forecast'!$S$9:$S$223,'Allocation of site-spec costs'!$D215,'Capex forecast'!$Q$9:$Q$223,"Customer Connection")</f>
        <v>0</v>
      </c>
      <c r="G215" s="32">
        <f>SUMIFS('Capex forecast'!F$9:F$223,'Capex forecast'!$T$9:$T$223,'Allocation of site-spec costs'!$B215,'Capex forecast'!$S$9:$S$223,'Allocation of site-spec costs'!$D215,'Capex forecast'!$Q$9:$Q$223,"Customer Connection")</f>
        <v>0</v>
      </c>
      <c r="H215" s="32">
        <f>SUMIFS('Capex forecast'!G$9:G$223,'Capex forecast'!$T$9:$T$223,'Allocation of site-spec costs'!$B215,'Capex forecast'!$S$9:$S$223,'Allocation of site-spec costs'!$D215,'Capex forecast'!$Q$9:$Q$223,"Customer Connection")</f>
        <v>0</v>
      </c>
      <c r="I215" s="32">
        <f>SUMIFS('Capex forecast'!H$9:H$223,'Capex forecast'!$T$9:$T$223,'Allocation of site-spec costs'!$B215,'Capex forecast'!$S$9:$S$223,'Allocation of site-spec costs'!$D215,'Capex forecast'!$Q$9:$Q$223,"Customer Connection")</f>
        <v>0</v>
      </c>
      <c r="J215" s="32">
        <f>SUMIFS('Capex forecast'!I$9:I$223,'Capex forecast'!$T$9:$T$223,'Allocation of site-spec costs'!$B215,'Capex forecast'!$S$9:$S$223,'Allocation of site-spec costs'!$D215,'Capex forecast'!$Q$9:$Q$223,"Customer Connection")</f>
        <v>0</v>
      </c>
      <c r="K215" s="32">
        <f>SUMIFS('Capex forecast'!J$9:J$223,'Capex forecast'!$T$9:$T$223,'Allocation of site-spec costs'!$B215,'Capex forecast'!$S$9:$S$223,'Allocation of site-spec costs'!$D215,'Capex forecast'!$Q$9:$Q$223,"Customer Connection")</f>
        <v>0</v>
      </c>
      <c r="L215" s="32">
        <f>SUMIFS('Capex forecast'!K$9:K$223,'Capex forecast'!$T$9:$T$223,'Allocation of site-spec costs'!$B215,'Capex forecast'!$S$9:$S$223,'Allocation of site-spec costs'!$D215,'Capex forecast'!$Q$9:$Q$223,"Customer Connection")</f>
        <v>0</v>
      </c>
      <c r="M215" s="32">
        <f>SUMIFS('Capex forecast'!L$9:L$223,'Capex forecast'!$T$9:$T$223,'Allocation of site-spec costs'!$B215,'Capex forecast'!$S$9:$S$223,'Allocation of site-spec costs'!$D215,'Capex forecast'!$Q$9:$Q$223,"Customer Connection")</f>
        <v>0</v>
      </c>
      <c r="N215" s="32">
        <f>SUMIFS('Capex forecast'!M$9:M$223,'Capex forecast'!$T$9:$T$223,'Allocation of site-spec costs'!$B215,'Capex forecast'!$S$9:$S$223,'Allocation of site-spec costs'!$D215,'Capex forecast'!$Q$9:$Q$223,"Customer Connection")</f>
        <v>0</v>
      </c>
      <c r="O215" s="32">
        <f>SUMIFS('Capex forecast'!N$9:N$223,'Capex forecast'!$T$9:$T$223,'Allocation of site-spec costs'!$B215,'Capex forecast'!$S$9:$S$223,'Allocation of site-spec costs'!$D215,'Capex forecast'!$Q$9:$Q$223,"Customer Connection")</f>
        <v>0</v>
      </c>
      <c r="Q215" s="45" t="s">
        <v>151</v>
      </c>
      <c r="R215" s="6" t="str">
        <f>INDEX('Demand forecast'!$M$9:$M$5832,MATCH($Q215,'Demand forecast'!$B$9:$B$5832,0))</f>
        <v>No</v>
      </c>
      <c r="S215" s="6" t="str">
        <f>IF(COUNTIF($Q$93:Q215,$B215) = 1, "LV", IF(COUNTIF($Q$93:Q215,$B215) = 2, "HV", "ST"))</f>
        <v>LV</v>
      </c>
      <c r="T215" s="6" t="str">
        <f>INDEX('Demand forecast and growth rate'!$E$7:$E$273,MATCH($Q215,'Demand forecast and growth rate'!$B$7:$B$273,0))</f>
        <v>High growth</v>
      </c>
      <c r="U215" s="32">
        <f>SUMIFS('Capex forecast'!E$9:E$223,'Capex forecast'!$T$9:$T$223,$Q215,'Capex forecast'!$S$9:$S$223,$S215,'Capex forecast'!$Q$9:$Q$223,"Augex")</f>
        <v>0</v>
      </c>
      <c r="V215" s="32">
        <f>SUMIFS('Capex forecast'!F$9:F$223,'Capex forecast'!$T$9:$T$223,$Q215,'Capex forecast'!$S$9:$S$223,$S215,'Capex forecast'!$Q$9:$Q$223,"Augex")</f>
        <v>0</v>
      </c>
      <c r="W215" s="32">
        <f>SUMIFS('Capex forecast'!G$9:G$223,'Capex forecast'!$T$9:$T$223,$Q215,'Capex forecast'!$S$9:$S$223,$S215,'Capex forecast'!$Q$9:$Q$223,"Augex")</f>
        <v>0</v>
      </c>
      <c r="X215" s="32">
        <f>SUMIFS('Capex forecast'!H$9:H$223,'Capex forecast'!$T$9:$T$223,$Q215,'Capex forecast'!$S$9:$S$223,$S215,'Capex forecast'!$Q$9:$Q$223,"Augex")</f>
        <v>0</v>
      </c>
      <c r="Y215" s="32">
        <f>SUMIFS('Capex forecast'!I$9:I$223,'Capex forecast'!$T$9:$T$223,$Q215,'Capex forecast'!$S$9:$S$223,$S215,'Capex forecast'!$Q$9:$Q$223,"Augex")</f>
        <v>0</v>
      </c>
      <c r="Z215" s="32">
        <f>SUMIFS('Capex forecast'!J$9:J$223,'Capex forecast'!$T$9:$T$223,$Q215,'Capex forecast'!$S$9:$S$223,$S215,'Capex forecast'!$Q$9:$Q$223,"Augex")</f>
        <v>0</v>
      </c>
      <c r="AA215" s="32">
        <f>SUMIFS('Capex forecast'!K$9:K$223,'Capex forecast'!$T$9:$T$223,$Q215,'Capex forecast'!$S$9:$S$223,$S215,'Capex forecast'!$Q$9:$Q$223,"Augex")</f>
        <v>0</v>
      </c>
      <c r="AB215" s="32">
        <f>SUMIFS('Capex forecast'!L$9:L$223,'Capex forecast'!$T$9:$T$223,$Q215,'Capex forecast'!$S$9:$S$223,$S215,'Capex forecast'!$Q$9:$Q$223,"Augex")</f>
        <v>0</v>
      </c>
      <c r="AC215" s="32">
        <f>SUMIFS('Capex forecast'!M$9:M$223,'Capex forecast'!$T$9:$T$223,$Q215,'Capex forecast'!$S$9:$S$223,$S215,'Capex forecast'!$Q$9:$Q$223,"Augex")</f>
        <v>0</v>
      </c>
      <c r="AD215" s="32">
        <f>SUMIFS('Capex forecast'!N$9:N$223,'Capex forecast'!$T$9:$T$223,$Q215,'Capex forecast'!$S$9:$S$223,$S215,'Capex forecast'!$Q$9:$Q$223,"Augex")</f>
        <v>0</v>
      </c>
      <c r="AF215" s="45" t="s">
        <v>151</v>
      </c>
      <c r="AG215" s="6" t="str">
        <f>INDEX('Demand forecast'!$M$9:$M$5832,MATCH($Q215,'Demand forecast'!$B$9:$B$5832,0))</f>
        <v>No</v>
      </c>
      <c r="AH215" s="6" t="str">
        <f>IF(COUNTIF($AF$93:AF215,$B215) = 1, "LV", IF(COUNTIF($AF$93:AF215,$B215) = 2, "HV", "ST"))</f>
        <v>LV</v>
      </c>
      <c r="AI215" s="6" t="str">
        <f>INDEX('Demand forecast and growth rate'!$E$7:$E$273,MATCH($Q215,'Demand forecast and growth rate'!$B$7:$B$273,0))</f>
        <v>High growth</v>
      </c>
      <c r="AJ215" s="47">
        <f>SUMIFS('Capex forecast'!E$9:E$223,'Capex forecast'!$T$9:$T$223,$AF215,'Capex forecast'!$S$9:$S$223,$AH215,'Capex forecast'!$Q$9:$Q$223,"Repex")</f>
        <v>0</v>
      </c>
      <c r="AK215" s="47">
        <f>SUMIFS('Capex forecast'!F$9:F$223,'Capex forecast'!$T$9:$T$223,$AF215,'Capex forecast'!$S$9:$S$223,$AH215,'Capex forecast'!$Q$9:$Q$223,"Repex")</f>
        <v>0</v>
      </c>
      <c r="AL215" s="47">
        <f>SUMIFS('Capex forecast'!G$9:G$223,'Capex forecast'!$T$9:$T$223,$AF215,'Capex forecast'!$S$9:$S$223,$AH215,'Capex forecast'!$Q$9:$Q$223,"Repex")</f>
        <v>0</v>
      </c>
      <c r="AM215" s="47">
        <f>SUMIFS('Capex forecast'!H$9:H$223,'Capex forecast'!$T$9:$T$223,$AF215,'Capex forecast'!$S$9:$S$223,$AH215,'Capex forecast'!$Q$9:$Q$223,"Repex")</f>
        <v>0</v>
      </c>
      <c r="AN215" s="47">
        <f>SUMIFS('Capex forecast'!I$9:I$223,'Capex forecast'!$T$9:$T$223,$AF215,'Capex forecast'!$S$9:$S$223,$AH215,'Capex forecast'!$Q$9:$Q$223,"Repex")</f>
        <v>0</v>
      </c>
      <c r="AO215" s="47">
        <f>SUMIFS('Capex forecast'!J$9:J$223,'Capex forecast'!$T$9:$T$223,$AF215,'Capex forecast'!$S$9:$S$223,$AH215,'Capex forecast'!$Q$9:$Q$223,"Repex")</f>
        <v>0</v>
      </c>
      <c r="AP215" s="47">
        <f>SUMIFS('Capex forecast'!K$9:K$223,'Capex forecast'!$T$9:$T$223,$AF215,'Capex forecast'!$S$9:$S$223,$AH215,'Capex forecast'!$Q$9:$Q$223,"Repex")</f>
        <v>0</v>
      </c>
      <c r="AQ215" s="47">
        <f>SUMIFS('Capex forecast'!L$9:L$223,'Capex forecast'!$T$9:$T$223,$AF215,'Capex forecast'!$S$9:$S$223,$AH215,'Capex forecast'!$Q$9:$Q$223,"Repex")</f>
        <v>0</v>
      </c>
      <c r="AR215" s="47">
        <f>SUMIFS('Capex forecast'!M$9:M$223,'Capex forecast'!$T$9:$T$223,$AF215,'Capex forecast'!$S$9:$S$223,$AH215,'Capex forecast'!$Q$9:$Q$223,"Repex")</f>
        <v>0</v>
      </c>
      <c r="AS215" s="47">
        <f>SUMIFS('Capex forecast'!N$9:N$223,'Capex forecast'!$T$9:$T$223,$AF215,'Capex forecast'!$S$9:$S$223,$AH215,'Capex forecast'!$Q$9:$Q$223,"Repex")</f>
        <v>0</v>
      </c>
    </row>
    <row r="216" spans="2:45" ht="15">
      <c r="B216" s="45" t="s">
        <v>419</v>
      </c>
      <c r="C216" s="6" t="str">
        <f>INDEX('Demand forecast'!$M$9:$M$5832,MATCH($B216,'Demand forecast'!$B$9:$B$5832,0))</f>
        <v>No</v>
      </c>
      <c r="D216" s="6" t="str">
        <f>IF(COUNTIF($B$93:B216,$B216) = 1, "LV", IF(COUNTIF($B$93:B216,$B216) = 2, "HV", "ST"))</f>
        <v>LV</v>
      </c>
      <c r="E216" s="6" t="str">
        <f>INDEX('Demand forecast and growth rate'!$E$7:$E$273,MATCH($B216,'Demand forecast and growth rate'!$B$7:$B$273,0))</f>
        <v>High growth</v>
      </c>
      <c r="F216" s="32">
        <f>SUMIFS('Capex forecast'!E$9:E$223,'Capex forecast'!$T$9:$T$223,'Allocation of site-spec costs'!$B216,'Capex forecast'!$S$9:$S$223,'Allocation of site-spec costs'!$D216,'Capex forecast'!$Q$9:$Q$223,"Customer Connection")</f>
        <v>0</v>
      </c>
      <c r="G216" s="32">
        <f>SUMIFS('Capex forecast'!F$9:F$223,'Capex forecast'!$T$9:$T$223,'Allocation of site-spec costs'!$B216,'Capex forecast'!$S$9:$S$223,'Allocation of site-spec costs'!$D216,'Capex forecast'!$Q$9:$Q$223,"Customer Connection")</f>
        <v>0</v>
      </c>
      <c r="H216" s="32">
        <f>SUMIFS('Capex forecast'!G$9:G$223,'Capex forecast'!$T$9:$T$223,'Allocation of site-spec costs'!$B216,'Capex forecast'!$S$9:$S$223,'Allocation of site-spec costs'!$D216,'Capex forecast'!$Q$9:$Q$223,"Customer Connection")</f>
        <v>0</v>
      </c>
      <c r="I216" s="32">
        <f>SUMIFS('Capex forecast'!H$9:H$223,'Capex forecast'!$T$9:$T$223,'Allocation of site-spec costs'!$B216,'Capex forecast'!$S$9:$S$223,'Allocation of site-spec costs'!$D216,'Capex forecast'!$Q$9:$Q$223,"Customer Connection")</f>
        <v>0</v>
      </c>
      <c r="J216" s="32">
        <f>SUMIFS('Capex forecast'!I$9:I$223,'Capex forecast'!$T$9:$T$223,'Allocation of site-spec costs'!$B216,'Capex forecast'!$S$9:$S$223,'Allocation of site-spec costs'!$D216,'Capex forecast'!$Q$9:$Q$223,"Customer Connection")</f>
        <v>0</v>
      </c>
      <c r="K216" s="32">
        <f>SUMIFS('Capex forecast'!J$9:J$223,'Capex forecast'!$T$9:$T$223,'Allocation of site-spec costs'!$B216,'Capex forecast'!$S$9:$S$223,'Allocation of site-spec costs'!$D216,'Capex forecast'!$Q$9:$Q$223,"Customer Connection")</f>
        <v>0</v>
      </c>
      <c r="L216" s="32">
        <f>SUMIFS('Capex forecast'!K$9:K$223,'Capex forecast'!$T$9:$T$223,'Allocation of site-spec costs'!$B216,'Capex forecast'!$S$9:$S$223,'Allocation of site-spec costs'!$D216,'Capex forecast'!$Q$9:$Q$223,"Customer Connection")</f>
        <v>0</v>
      </c>
      <c r="M216" s="32">
        <f>SUMIFS('Capex forecast'!L$9:L$223,'Capex forecast'!$T$9:$T$223,'Allocation of site-spec costs'!$B216,'Capex forecast'!$S$9:$S$223,'Allocation of site-spec costs'!$D216,'Capex forecast'!$Q$9:$Q$223,"Customer Connection")</f>
        <v>0</v>
      </c>
      <c r="N216" s="32">
        <f>SUMIFS('Capex forecast'!M$9:M$223,'Capex forecast'!$T$9:$T$223,'Allocation of site-spec costs'!$B216,'Capex forecast'!$S$9:$S$223,'Allocation of site-spec costs'!$D216,'Capex forecast'!$Q$9:$Q$223,"Customer Connection")</f>
        <v>0</v>
      </c>
      <c r="O216" s="32">
        <f>SUMIFS('Capex forecast'!N$9:N$223,'Capex forecast'!$T$9:$T$223,'Allocation of site-spec costs'!$B216,'Capex forecast'!$S$9:$S$223,'Allocation of site-spec costs'!$D216,'Capex forecast'!$Q$9:$Q$223,"Customer Connection")</f>
        <v>0</v>
      </c>
      <c r="Q216" s="45" t="s">
        <v>419</v>
      </c>
      <c r="R216" s="6" t="str">
        <f>INDEX('Demand forecast'!$M$9:$M$5832,MATCH($Q216,'Demand forecast'!$B$9:$B$5832,0))</f>
        <v>No</v>
      </c>
      <c r="S216" s="6" t="str">
        <f>IF(COUNTIF($Q$93:Q216,$B216) = 1, "LV", IF(COUNTIF($Q$93:Q216,$B216) = 2, "HV", "ST"))</f>
        <v>LV</v>
      </c>
      <c r="T216" s="6" t="str">
        <f>INDEX('Demand forecast and growth rate'!$E$7:$E$273,MATCH($Q216,'Demand forecast and growth rate'!$B$7:$B$273,0))</f>
        <v>High growth</v>
      </c>
      <c r="U216" s="32">
        <f>SUMIFS('Capex forecast'!E$9:E$223,'Capex forecast'!$T$9:$T$223,$Q216,'Capex forecast'!$S$9:$S$223,$S216,'Capex forecast'!$Q$9:$Q$223,"Augex")</f>
        <v>0</v>
      </c>
      <c r="V216" s="32">
        <f>SUMIFS('Capex forecast'!F$9:F$223,'Capex forecast'!$T$9:$T$223,$Q216,'Capex forecast'!$S$9:$S$223,$S216,'Capex forecast'!$Q$9:$Q$223,"Augex")</f>
        <v>0</v>
      </c>
      <c r="W216" s="32">
        <f>SUMIFS('Capex forecast'!G$9:G$223,'Capex forecast'!$T$9:$T$223,$Q216,'Capex forecast'!$S$9:$S$223,$S216,'Capex forecast'!$Q$9:$Q$223,"Augex")</f>
        <v>0</v>
      </c>
      <c r="X216" s="32">
        <f>SUMIFS('Capex forecast'!H$9:H$223,'Capex forecast'!$T$9:$T$223,$Q216,'Capex forecast'!$S$9:$S$223,$S216,'Capex forecast'!$Q$9:$Q$223,"Augex")</f>
        <v>0</v>
      </c>
      <c r="Y216" s="32">
        <f>SUMIFS('Capex forecast'!I$9:I$223,'Capex forecast'!$T$9:$T$223,$Q216,'Capex forecast'!$S$9:$S$223,$S216,'Capex forecast'!$Q$9:$Q$223,"Augex")</f>
        <v>0</v>
      </c>
      <c r="Z216" s="32">
        <f>SUMIFS('Capex forecast'!J$9:J$223,'Capex forecast'!$T$9:$T$223,$Q216,'Capex forecast'!$S$9:$S$223,$S216,'Capex forecast'!$Q$9:$Q$223,"Augex")</f>
        <v>0</v>
      </c>
      <c r="AA216" s="32">
        <f>SUMIFS('Capex forecast'!K$9:K$223,'Capex forecast'!$T$9:$T$223,$Q216,'Capex forecast'!$S$9:$S$223,$S216,'Capex forecast'!$Q$9:$Q$223,"Augex")</f>
        <v>0</v>
      </c>
      <c r="AB216" s="32">
        <f>SUMIFS('Capex forecast'!L$9:L$223,'Capex forecast'!$T$9:$T$223,$Q216,'Capex forecast'!$S$9:$S$223,$S216,'Capex forecast'!$Q$9:$Q$223,"Augex")</f>
        <v>0</v>
      </c>
      <c r="AC216" s="32">
        <f>SUMIFS('Capex forecast'!M$9:M$223,'Capex forecast'!$T$9:$T$223,$Q216,'Capex forecast'!$S$9:$S$223,$S216,'Capex forecast'!$Q$9:$Q$223,"Augex")</f>
        <v>0</v>
      </c>
      <c r="AD216" s="32">
        <f>SUMIFS('Capex forecast'!N$9:N$223,'Capex forecast'!$T$9:$T$223,$Q216,'Capex forecast'!$S$9:$S$223,$S216,'Capex forecast'!$Q$9:$Q$223,"Augex")</f>
        <v>0</v>
      </c>
      <c r="AF216" s="45" t="s">
        <v>419</v>
      </c>
      <c r="AG216" s="6" t="str">
        <f>INDEX('Demand forecast'!$M$9:$M$5832,MATCH($Q216,'Demand forecast'!$B$9:$B$5832,0))</f>
        <v>No</v>
      </c>
      <c r="AH216" s="6" t="str">
        <f>IF(COUNTIF($AF$93:AF216,$B216) = 1, "LV", IF(COUNTIF($AF$93:AF216,$B216) = 2, "HV", "ST"))</f>
        <v>LV</v>
      </c>
      <c r="AI216" s="6" t="str">
        <f>INDEX('Demand forecast and growth rate'!$E$7:$E$273,MATCH($Q216,'Demand forecast and growth rate'!$B$7:$B$273,0))</f>
        <v>High growth</v>
      </c>
      <c r="AJ216" s="47">
        <f>SUMIFS('Capex forecast'!E$9:E$223,'Capex forecast'!$T$9:$T$223,$AF216,'Capex forecast'!$S$9:$S$223,$AH216,'Capex forecast'!$Q$9:$Q$223,"Repex")</f>
        <v>0</v>
      </c>
      <c r="AK216" s="47">
        <f>SUMIFS('Capex forecast'!F$9:F$223,'Capex forecast'!$T$9:$T$223,$AF216,'Capex forecast'!$S$9:$S$223,$AH216,'Capex forecast'!$Q$9:$Q$223,"Repex")</f>
        <v>0</v>
      </c>
      <c r="AL216" s="47">
        <f>SUMIFS('Capex forecast'!G$9:G$223,'Capex forecast'!$T$9:$T$223,$AF216,'Capex forecast'!$S$9:$S$223,$AH216,'Capex forecast'!$Q$9:$Q$223,"Repex")</f>
        <v>0</v>
      </c>
      <c r="AM216" s="47">
        <f>SUMIFS('Capex forecast'!H$9:H$223,'Capex forecast'!$T$9:$T$223,$AF216,'Capex forecast'!$S$9:$S$223,$AH216,'Capex forecast'!$Q$9:$Q$223,"Repex")</f>
        <v>0</v>
      </c>
      <c r="AN216" s="47">
        <f>SUMIFS('Capex forecast'!I$9:I$223,'Capex forecast'!$T$9:$T$223,$AF216,'Capex forecast'!$S$9:$S$223,$AH216,'Capex forecast'!$Q$9:$Q$223,"Repex")</f>
        <v>0</v>
      </c>
      <c r="AO216" s="47">
        <f>SUMIFS('Capex forecast'!J$9:J$223,'Capex forecast'!$T$9:$T$223,$AF216,'Capex forecast'!$S$9:$S$223,$AH216,'Capex forecast'!$Q$9:$Q$223,"Repex")</f>
        <v>0</v>
      </c>
      <c r="AP216" s="47">
        <f>SUMIFS('Capex forecast'!K$9:K$223,'Capex forecast'!$T$9:$T$223,$AF216,'Capex forecast'!$S$9:$S$223,$AH216,'Capex forecast'!$Q$9:$Q$223,"Repex")</f>
        <v>0</v>
      </c>
      <c r="AQ216" s="47">
        <f>SUMIFS('Capex forecast'!L$9:L$223,'Capex forecast'!$T$9:$T$223,$AF216,'Capex forecast'!$S$9:$S$223,$AH216,'Capex forecast'!$Q$9:$Q$223,"Repex")</f>
        <v>0</v>
      </c>
      <c r="AR216" s="47">
        <f>SUMIFS('Capex forecast'!M$9:M$223,'Capex forecast'!$T$9:$T$223,$AF216,'Capex forecast'!$S$9:$S$223,$AH216,'Capex forecast'!$Q$9:$Q$223,"Repex")</f>
        <v>0</v>
      </c>
      <c r="AS216" s="47">
        <f>SUMIFS('Capex forecast'!N$9:N$223,'Capex forecast'!$T$9:$T$223,$AF216,'Capex forecast'!$S$9:$S$223,$AH216,'Capex forecast'!$Q$9:$Q$223,"Repex")</f>
        <v>0</v>
      </c>
    </row>
    <row r="217" spans="2:45" ht="15">
      <c r="B217" s="45" t="s">
        <v>257</v>
      </c>
      <c r="C217" s="6" t="str">
        <f>INDEX('Demand forecast'!$M$9:$M$5832,MATCH($B217,'Demand forecast'!$B$9:$B$5832,0))</f>
        <v>Yes</v>
      </c>
      <c r="D217" s="6" t="str">
        <f>IF(COUNTIF($B$93:B217,$B217) = 1, "LV", IF(COUNTIF($B$93:B217,$B217) = 2, "HV", "ST"))</f>
        <v>LV</v>
      </c>
      <c r="E217" s="6" t="str">
        <f>INDEX('Demand forecast and growth rate'!$E$7:$E$273,MATCH($B217,'Demand forecast and growth rate'!$B$7:$B$273,0))</f>
        <v>Steady/falling</v>
      </c>
      <c r="F217" s="32">
        <f>SUMIFS('Capex forecast'!E$9:E$223,'Capex forecast'!$T$9:$T$223,'Allocation of site-spec costs'!$B217,'Capex forecast'!$S$9:$S$223,'Allocation of site-spec costs'!$D217,'Capex forecast'!$Q$9:$Q$223,"Customer Connection")</f>
        <v>0</v>
      </c>
      <c r="G217" s="32">
        <f>SUMIFS('Capex forecast'!F$9:F$223,'Capex forecast'!$T$9:$T$223,'Allocation of site-spec costs'!$B217,'Capex forecast'!$S$9:$S$223,'Allocation of site-spec costs'!$D217,'Capex forecast'!$Q$9:$Q$223,"Customer Connection")</f>
        <v>0</v>
      </c>
      <c r="H217" s="32">
        <f>SUMIFS('Capex forecast'!G$9:G$223,'Capex forecast'!$T$9:$T$223,'Allocation of site-spec costs'!$B217,'Capex forecast'!$S$9:$S$223,'Allocation of site-spec costs'!$D217,'Capex forecast'!$Q$9:$Q$223,"Customer Connection")</f>
        <v>0</v>
      </c>
      <c r="I217" s="32">
        <f>SUMIFS('Capex forecast'!H$9:H$223,'Capex forecast'!$T$9:$T$223,'Allocation of site-spec costs'!$B217,'Capex forecast'!$S$9:$S$223,'Allocation of site-spec costs'!$D217,'Capex forecast'!$Q$9:$Q$223,"Customer Connection")</f>
        <v>0</v>
      </c>
      <c r="J217" s="32">
        <f>SUMIFS('Capex forecast'!I$9:I$223,'Capex forecast'!$T$9:$T$223,'Allocation of site-spec costs'!$B217,'Capex forecast'!$S$9:$S$223,'Allocation of site-spec costs'!$D217,'Capex forecast'!$Q$9:$Q$223,"Customer Connection")</f>
        <v>0</v>
      </c>
      <c r="K217" s="32">
        <f>SUMIFS('Capex forecast'!J$9:J$223,'Capex forecast'!$T$9:$T$223,'Allocation of site-spec costs'!$B217,'Capex forecast'!$S$9:$S$223,'Allocation of site-spec costs'!$D217,'Capex forecast'!$Q$9:$Q$223,"Customer Connection")</f>
        <v>0</v>
      </c>
      <c r="L217" s="32">
        <f>SUMIFS('Capex forecast'!K$9:K$223,'Capex forecast'!$T$9:$T$223,'Allocation of site-spec costs'!$B217,'Capex forecast'!$S$9:$S$223,'Allocation of site-spec costs'!$D217,'Capex forecast'!$Q$9:$Q$223,"Customer Connection")</f>
        <v>0</v>
      </c>
      <c r="M217" s="32">
        <f>SUMIFS('Capex forecast'!L$9:L$223,'Capex forecast'!$T$9:$T$223,'Allocation of site-spec costs'!$B217,'Capex forecast'!$S$9:$S$223,'Allocation of site-spec costs'!$D217,'Capex forecast'!$Q$9:$Q$223,"Customer Connection")</f>
        <v>0</v>
      </c>
      <c r="N217" s="32">
        <f>SUMIFS('Capex forecast'!M$9:M$223,'Capex forecast'!$T$9:$T$223,'Allocation of site-spec costs'!$B217,'Capex forecast'!$S$9:$S$223,'Allocation of site-spec costs'!$D217,'Capex forecast'!$Q$9:$Q$223,"Customer Connection")</f>
        <v>0</v>
      </c>
      <c r="O217" s="32">
        <f>SUMIFS('Capex forecast'!N$9:N$223,'Capex forecast'!$T$9:$T$223,'Allocation of site-spec costs'!$B217,'Capex forecast'!$S$9:$S$223,'Allocation of site-spec costs'!$D217,'Capex forecast'!$Q$9:$Q$223,"Customer Connection")</f>
        <v>0</v>
      </c>
      <c r="Q217" s="45" t="s">
        <v>257</v>
      </c>
      <c r="R217" s="6" t="str">
        <f>INDEX('Demand forecast'!$M$9:$M$5832,MATCH($Q217,'Demand forecast'!$B$9:$B$5832,0))</f>
        <v>Yes</v>
      </c>
      <c r="S217" s="6" t="str">
        <f>IF(COUNTIF($Q$93:Q217,$B217) = 1, "LV", IF(COUNTIF($Q$93:Q217,$B217) = 2, "HV", "ST"))</f>
        <v>LV</v>
      </c>
      <c r="T217" s="6" t="str">
        <f>INDEX('Demand forecast and growth rate'!$E$7:$E$273,MATCH($Q217,'Demand forecast and growth rate'!$B$7:$B$273,0))</f>
        <v>Steady/falling</v>
      </c>
      <c r="U217" s="32">
        <f>SUMIFS('Capex forecast'!E$9:E$223,'Capex forecast'!$T$9:$T$223,$Q217,'Capex forecast'!$S$9:$S$223,$S217,'Capex forecast'!$Q$9:$Q$223,"Augex")</f>
        <v>0</v>
      </c>
      <c r="V217" s="32">
        <f>SUMIFS('Capex forecast'!F$9:F$223,'Capex forecast'!$T$9:$T$223,$Q217,'Capex forecast'!$S$9:$S$223,$S217,'Capex forecast'!$Q$9:$Q$223,"Augex")</f>
        <v>0</v>
      </c>
      <c r="W217" s="32">
        <f>SUMIFS('Capex forecast'!G$9:G$223,'Capex forecast'!$T$9:$T$223,$Q217,'Capex forecast'!$S$9:$S$223,$S217,'Capex forecast'!$Q$9:$Q$223,"Augex")</f>
        <v>0</v>
      </c>
      <c r="X217" s="32">
        <f>SUMIFS('Capex forecast'!H$9:H$223,'Capex forecast'!$T$9:$T$223,$Q217,'Capex forecast'!$S$9:$S$223,$S217,'Capex forecast'!$Q$9:$Q$223,"Augex")</f>
        <v>0</v>
      </c>
      <c r="Y217" s="32">
        <f>SUMIFS('Capex forecast'!I$9:I$223,'Capex forecast'!$T$9:$T$223,$Q217,'Capex forecast'!$S$9:$S$223,$S217,'Capex forecast'!$Q$9:$Q$223,"Augex")</f>
        <v>0</v>
      </c>
      <c r="Z217" s="32">
        <f>SUMIFS('Capex forecast'!J$9:J$223,'Capex forecast'!$T$9:$T$223,$Q217,'Capex forecast'!$S$9:$S$223,$S217,'Capex forecast'!$Q$9:$Q$223,"Augex")</f>
        <v>0</v>
      </c>
      <c r="AA217" s="32">
        <f>SUMIFS('Capex forecast'!K$9:K$223,'Capex forecast'!$T$9:$T$223,$Q217,'Capex forecast'!$S$9:$S$223,$S217,'Capex forecast'!$Q$9:$Q$223,"Augex")</f>
        <v>0</v>
      </c>
      <c r="AB217" s="32">
        <f>SUMIFS('Capex forecast'!L$9:L$223,'Capex forecast'!$T$9:$T$223,$Q217,'Capex forecast'!$S$9:$S$223,$S217,'Capex forecast'!$Q$9:$Q$223,"Augex")</f>
        <v>0</v>
      </c>
      <c r="AC217" s="32">
        <f>SUMIFS('Capex forecast'!M$9:M$223,'Capex forecast'!$T$9:$T$223,$Q217,'Capex forecast'!$S$9:$S$223,$S217,'Capex forecast'!$Q$9:$Q$223,"Augex")</f>
        <v>0</v>
      </c>
      <c r="AD217" s="32">
        <f>SUMIFS('Capex forecast'!N$9:N$223,'Capex forecast'!$T$9:$T$223,$Q217,'Capex forecast'!$S$9:$S$223,$S217,'Capex forecast'!$Q$9:$Q$223,"Augex")</f>
        <v>0</v>
      </c>
      <c r="AF217" s="45" t="s">
        <v>257</v>
      </c>
      <c r="AG217" s="6" t="str">
        <f>INDEX('Demand forecast'!$M$9:$M$5832,MATCH($Q217,'Demand forecast'!$B$9:$B$5832,0))</f>
        <v>Yes</v>
      </c>
      <c r="AH217" s="6" t="str">
        <f>IF(COUNTIF($AF$93:AF217,$B217) = 1, "LV", IF(COUNTIF($AF$93:AF217,$B217) = 2, "HV", "ST"))</f>
        <v>LV</v>
      </c>
      <c r="AI217" s="6" t="str">
        <f>INDEX('Demand forecast and growth rate'!$E$7:$E$273,MATCH($Q217,'Demand forecast and growth rate'!$B$7:$B$273,0))</f>
        <v>Steady/falling</v>
      </c>
      <c r="AJ217" s="47">
        <f>SUMIFS('Capex forecast'!E$9:E$223,'Capex forecast'!$T$9:$T$223,$AF217,'Capex forecast'!$S$9:$S$223,$AH217,'Capex forecast'!$Q$9:$Q$223,"Repex")</f>
        <v>0</v>
      </c>
      <c r="AK217" s="47">
        <f>SUMIFS('Capex forecast'!F$9:F$223,'Capex forecast'!$T$9:$T$223,$AF217,'Capex forecast'!$S$9:$S$223,$AH217,'Capex forecast'!$Q$9:$Q$223,"Repex")</f>
        <v>0</v>
      </c>
      <c r="AL217" s="47">
        <f>SUMIFS('Capex forecast'!G$9:G$223,'Capex forecast'!$T$9:$T$223,$AF217,'Capex forecast'!$S$9:$S$223,$AH217,'Capex forecast'!$Q$9:$Q$223,"Repex")</f>
        <v>0</v>
      </c>
      <c r="AM217" s="47">
        <f>SUMIFS('Capex forecast'!H$9:H$223,'Capex forecast'!$T$9:$T$223,$AF217,'Capex forecast'!$S$9:$S$223,$AH217,'Capex forecast'!$Q$9:$Q$223,"Repex")</f>
        <v>0</v>
      </c>
      <c r="AN217" s="47">
        <f>SUMIFS('Capex forecast'!I$9:I$223,'Capex forecast'!$T$9:$T$223,$AF217,'Capex forecast'!$S$9:$S$223,$AH217,'Capex forecast'!$Q$9:$Q$223,"Repex")</f>
        <v>0</v>
      </c>
      <c r="AO217" s="47">
        <f>SUMIFS('Capex forecast'!J$9:J$223,'Capex forecast'!$T$9:$T$223,$AF217,'Capex forecast'!$S$9:$S$223,$AH217,'Capex forecast'!$Q$9:$Q$223,"Repex")</f>
        <v>0</v>
      </c>
      <c r="AP217" s="47">
        <f>SUMIFS('Capex forecast'!K$9:K$223,'Capex forecast'!$T$9:$T$223,$AF217,'Capex forecast'!$S$9:$S$223,$AH217,'Capex forecast'!$Q$9:$Q$223,"Repex")</f>
        <v>0</v>
      </c>
      <c r="AQ217" s="47">
        <f>SUMIFS('Capex forecast'!L$9:L$223,'Capex forecast'!$T$9:$T$223,$AF217,'Capex forecast'!$S$9:$S$223,$AH217,'Capex forecast'!$Q$9:$Q$223,"Repex")</f>
        <v>0</v>
      </c>
      <c r="AR217" s="47">
        <f>SUMIFS('Capex forecast'!M$9:M$223,'Capex forecast'!$T$9:$T$223,$AF217,'Capex forecast'!$S$9:$S$223,$AH217,'Capex forecast'!$Q$9:$Q$223,"Repex")</f>
        <v>0</v>
      </c>
      <c r="AS217" s="47">
        <f>SUMIFS('Capex forecast'!N$9:N$223,'Capex forecast'!$T$9:$T$223,$AF217,'Capex forecast'!$S$9:$S$223,$AH217,'Capex forecast'!$Q$9:$Q$223,"Repex")</f>
        <v>0</v>
      </c>
    </row>
    <row r="218" spans="2:45" ht="15">
      <c r="B218" s="45" t="s">
        <v>263</v>
      </c>
      <c r="C218" s="6" t="str">
        <f>INDEX('Demand forecast'!$M$9:$M$5832,MATCH($B218,'Demand forecast'!$B$9:$B$5832,0))</f>
        <v>Yes</v>
      </c>
      <c r="D218" s="6" t="str">
        <f>IF(COUNTIF($B$93:B218,$B218) = 1, "LV", IF(COUNTIF($B$93:B218,$B218) = 2, "HV", "ST"))</f>
        <v>LV</v>
      </c>
      <c r="E218" s="6" t="str">
        <f>INDEX('Demand forecast and growth rate'!$E$7:$E$273,MATCH($B218,'Demand forecast and growth rate'!$B$7:$B$273,0))</f>
        <v>Steady/falling</v>
      </c>
      <c r="F218" s="32">
        <f>SUMIFS('Capex forecast'!E$9:E$223,'Capex forecast'!$T$9:$T$223,'Allocation of site-spec costs'!$B218,'Capex forecast'!$S$9:$S$223,'Allocation of site-spec costs'!$D218,'Capex forecast'!$Q$9:$Q$223,"Customer Connection")</f>
        <v>0</v>
      </c>
      <c r="G218" s="32">
        <f>SUMIFS('Capex forecast'!F$9:F$223,'Capex forecast'!$T$9:$T$223,'Allocation of site-spec costs'!$B218,'Capex forecast'!$S$9:$S$223,'Allocation of site-spec costs'!$D218,'Capex forecast'!$Q$9:$Q$223,"Customer Connection")</f>
        <v>0</v>
      </c>
      <c r="H218" s="32">
        <f>SUMIFS('Capex forecast'!G$9:G$223,'Capex forecast'!$T$9:$T$223,'Allocation of site-spec costs'!$B218,'Capex forecast'!$S$9:$S$223,'Allocation of site-spec costs'!$D218,'Capex forecast'!$Q$9:$Q$223,"Customer Connection")</f>
        <v>0</v>
      </c>
      <c r="I218" s="32">
        <f>SUMIFS('Capex forecast'!H$9:H$223,'Capex forecast'!$T$9:$T$223,'Allocation of site-spec costs'!$B218,'Capex forecast'!$S$9:$S$223,'Allocation of site-spec costs'!$D218,'Capex forecast'!$Q$9:$Q$223,"Customer Connection")</f>
        <v>0</v>
      </c>
      <c r="J218" s="32">
        <f>SUMIFS('Capex forecast'!I$9:I$223,'Capex forecast'!$T$9:$T$223,'Allocation of site-spec costs'!$B218,'Capex forecast'!$S$9:$S$223,'Allocation of site-spec costs'!$D218,'Capex forecast'!$Q$9:$Q$223,"Customer Connection")</f>
        <v>0</v>
      </c>
      <c r="K218" s="32">
        <f>SUMIFS('Capex forecast'!J$9:J$223,'Capex forecast'!$T$9:$T$223,'Allocation of site-spec costs'!$B218,'Capex forecast'!$S$9:$S$223,'Allocation of site-spec costs'!$D218,'Capex forecast'!$Q$9:$Q$223,"Customer Connection")</f>
        <v>0</v>
      </c>
      <c r="L218" s="32">
        <f>SUMIFS('Capex forecast'!K$9:K$223,'Capex forecast'!$T$9:$T$223,'Allocation of site-spec costs'!$B218,'Capex forecast'!$S$9:$S$223,'Allocation of site-spec costs'!$D218,'Capex forecast'!$Q$9:$Q$223,"Customer Connection")</f>
        <v>0</v>
      </c>
      <c r="M218" s="32">
        <f>SUMIFS('Capex forecast'!L$9:L$223,'Capex forecast'!$T$9:$T$223,'Allocation of site-spec costs'!$B218,'Capex forecast'!$S$9:$S$223,'Allocation of site-spec costs'!$D218,'Capex forecast'!$Q$9:$Q$223,"Customer Connection")</f>
        <v>0</v>
      </c>
      <c r="N218" s="32">
        <f>SUMIFS('Capex forecast'!M$9:M$223,'Capex forecast'!$T$9:$T$223,'Allocation of site-spec costs'!$B218,'Capex forecast'!$S$9:$S$223,'Allocation of site-spec costs'!$D218,'Capex forecast'!$Q$9:$Q$223,"Customer Connection")</f>
        <v>0</v>
      </c>
      <c r="O218" s="32">
        <f>SUMIFS('Capex forecast'!N$9:N$223,'Capex forecast'!$T$9:$T$223,'Allocation of site-spec costs'!$B218,'Capex forecast'!$S$9:$S$223,'Allocation of site-spec costs'!$D218,'Capex forecast'!$Q$9:$Q$223,"Customer Connection")</f>
        <v>0</v>
      </c>
      <c r="Q218" s="45" t="s">
        <v>263</v>
      </c>
      <c r="R218" s="6" t="str">
        <f>INDEX('Demand forecast'!$M$9:$M$5832,MATCH($Q218,'Demand forecast'!$B$9:$B$5832,0))</f>
        <v>Yes</v>
      </c>
      <c r="S218" s="6" t="str">
        <f>IF(COUNTIF($Q$93:Q218,$B218) = 1, "LV", IF(COUNTIF($Q$93:Q218,$B218) = 2, "HV", "ST"))</f>
        <v>LV</v>
      </c>
      <c r="T218" s="6" t="str">
        <f>INDEX('Demand forecast and growth rate'!$E$7:$E$273,MATCH($Q218,'Demand forecast and growth rate'!$B$7:$B$273,0))</f>
        <v>Steady/falling</v>
      </c>
      <c r="U218" s="32">
        <f>SUMIFS('Capex forecast'!E$9:E$223,'Capex forecast'!$T$9:$T$223,$Q218,'Capex forecast'!$S$9:$S$223,$S218,'Capex forecast'!$Q$9:$Q$223,"Augex")</f>
        <v>0</v>
      </c>
      <c r="V218" s="32">
        <f>SUMIFS('Capex forecast'!F$9:F$223,'Capex forecast'!$T$9:$T$223,$Q218,'Capex forecast'!$S$9:$S$223,$S218,'Capex forecast'!$Q$9:$Q$223,"Augex")</f>
        <v>0</v>
      </c>
      <c r="W218" s="32">
        <f>SUMIFS('Capex forecast'!G$9:G$223,'Capex forecast'!$T$9:$T$223,$Q218,'Capex forecast'!$S$9:$S$223,$S218,'Capex forecast'!$Q$9:$Q$223,"Augex")</f>
        <v>0</v>
      </c>
      <c r="X218" s="32">
        <f>SUMIFS('Capex forecast'!H$9:H$223,'Capex forecast'!$T$9:$T$223,$Q218,'Capex forecast'!$S$9:$S$223,$S218,'Capex forecast'!$Q$9:$Q$223,"Augex")</f>
        <v>0</v>
      </c>
      <c r="Y218" s="32">
        <f>SUMIFS('Capex forecast'!I$9:I$223,'Capex forecast'!$T$9:$T$223,$Q218,'Capex forecast'!$S$9:$S$223,$S218,'Capex forecast'!$Q$9:$Q$223,"Augex")</f>
        <v>0</v>
      </c>
      <c r="Z218" s="32">
        <f>SUMIFS('Capex forecast'!J$9:J$223,'Capex forecast'!$T$9:$T$223,$Q218,'Capex forecast'!$S$9:$S$223,$S218,'Capex forecast'!$Q$9:$Q$223,"Augex")</f>
        <v>0</v>
      </c>
      <c r="AA218" s="32">
        <f>SUMIFS('Capex forecast'!K$9:K$223,'Capex forecast'!$T$9:$T$223,$Q218,'Capex forecast'!$S$9:$S$223,$S218,'Capex forecast'!$Q$9:$Q$223,"Augex")</f>
        <v>0</v>
      </c>
      <c r="AB218" s="32">
        <f>SUMIFS('Capex forecast'!L$9:L$223,'Capex forecast'!$T$9:$T$223,$Q218,'Capex forecast'!$S$9:$S$223,$S218,'Capex forecast'!$Q$9:$Q$223,"Augex")</f>
        <v>0</v>
      </c>
      <c r="AC218" s="32">
        <f>SUMIFS('Capex forecast'!M$9:M$223,'Capex forecast'!$T$9:$T$223,$Q218,'Capex forecast'!$S$9:$S$223,$S218,'Capex forecast'!$Q$9:$Q$223,"Augex")</f>
        <v>0</v>
      </c>
      <c r="AD218" s="32">
        <f>SUMIFS('Capex forecast'!N$9:N$223,'Capex forecast'!$T$9:$T$223,$Q218,'Capex forecast'!$S$9:$S$223,$S218,'Capex forecast'!$Q$9:$Q$223,"Augex")</f>
        <v>0</v>
      </c>
      <c r="AF218" s="45" t="s">
        <v>263</v>
      </c>
      <c r="AG218" s="6" t="str">
        <f>INDEX('Demand forecast'!$M$9:$M$5832,MATCH($Q218,'Demand forecast'!$B$9:$B$5832,0))</f>
        <v>Yes</v>
      </c>
      <c r="AH218" s="6" t="str">
        <f>IF(COUNTIF($AF$93:AF218,$B218) = 1, "LV", IF(COUNTIF($AF$93:AF218,$B218) = 2, "HV", "ST"))</f>
        <v>LV</v>
      </c>
      <c r="AI218" s="6" t="str">
        <f>INDEX('Demand forecast and growth rate'!$E$7:$E$273,MATCH($Q218,'Demand forecast and growth rate'!$B$7:$B$273,0))</f>
        <v>Steady/falling</v>
      </c>
      <c r="AJ218" s="47">
        <f>SUMIFS('Capex forecast'!E$9:E$223,'Capex forecast'!$T$9:$T$223,$AF218,'Capex forecast'!$S$9:$S$223,$AH218,'Capex forecast'!$Q$9:$Q$223,"Repex")</f>
        <v>0</v>
      </c>
      <c r="AK218" s="47">
        <f>SUMIFS('Capex forecast'!F$9:F$223,'Capex forecast'!$T$9:$T$223,$AF218,'Capex forecast'!$S$9:$S$223,$AH218,'Capex forecast'!$Q$9:$Q$223,"Repex")</f>
        <v>0</v>
      </c>
      <c r="AL218" s="47">
        <f>SUMIFS('Capex forecast'!G$9:G$223,'Capex forecast'!$T$9:$T$223,$AF218,'Capex forecast'!$S$9:$S$223,$AH218,'Capex forecast'!$Q$9:$Q$223,"Repex")</f>
        <v>0</v>
      </c>
      <c r="AM218" s="47">
        <f>SUMIFS('Capex forecast'!H$9:H$223,'Capex forecast'!$T$9:$T$223,$AF218,'Capex forecast'!$S$9:$S$223,$AH218,'Capex forecast'!$Q$9:$Q$223,"Repex")</f>
        <v>0</v>
      </c>
      <c r="AN218" s="47">
        <f>SUMIFS('Capex forecast'!I$9:I$223,'Capex forecast'!$T$9:$T$223,$AF218,'Capex forecast'!$S$9:$S$223,$AH218,'Capex forecast'!$Q$9:$Q$223,"Repex")</f>
        <v>0</v>
      </c>
      <c r="AO218" s="47">
        <f>SUMIFS('Capex forecast'!J$9:J$223,'Capex forecast'!$T$9:$T$223,$AF218,'Capex forecast'!$S$9:$S$223,$AH218,'Capex forecast'!$Q$9:$Q$223,"Repex")</f>
        <v>0</v>
      </c>
      <c r="AP218" s="47">
        <f>SUMIFS('Capex forecast'!K$9:K$223,'Capex forecast'!$T$9:$T$223,$AF218,'Capex forecast'!$S$9:$S$223,$AH218,'Capex forecast'!$Q$9:$Q$223,"Repex")</f>
        <v>0</v>
      </c>
      <c r="AQ218" s="47">
        <f>SUMIFS('Capex forecast'!L$9:L$223,'Capex forecast'!$T$9:$T$223,$AF218,'Capex forecast'!$S$9:$S$223,$AH218,'Capex forecast'!$Q$9:$Q$223,"Repex")</f>
        <v>0</v>
      </c>
      <c r="AR218" s="47">
        <f>SUMIFS('Capex forecast'!M$9:M$223,'Capex forecast'!$T$9:$T$223,$AF218,'Capex forecast'!$S$9:$S$223,$AH218,'Capex forecast'!$Q$9:$Q$223,"Repex")</f>
        <v>0</v>
      </c>
      <c r="AS218" s="47">
        <f>SUMIFS('Capex forecast'!N$9:N$223,'Capex forecast'!$T$9:$T$223,$AF218,'Capex forecast'!$S$9:$S$223,$AH218,'Capex forecast'!$Q$9:$Q$223,"Repex")</f>
        <v>0</v>
      </c>
    </row>
    <row r="219" spans="2:45" ht="15">
      <c r="B219" s="45" t="s">
        <v>42</v>
      </c>
      <c r="C219" s="6" t="str">
        <f>INDEX('Demand forecast'!$M$9:$M$5832,MATCH($B219,'Demand forecast'!$B$9:$B$5832,0))</f>
        <v>No</v>
      </c>
      <c r="D219" s="6" t="str">
        <f>IF(COUNTIF($B$93:B219,$B219) = 1, "LV", IF(COUNTIF($B$93:B219,$B219) = 2, "HV", "ST"))</f>
        <v>LV</v>
      </c>
      <c r="E219" s="6" t="str">
        <f>INDEX('Demand forecast and growth rate'!$E$7:$E$273,MATCH($B219,'Demand forecast and growth rate'!$B$7:$B$273,0))</f>
        <v>Small growth</v>
      </c>
      <c r="F219" s="32">
        <f>SUMIFS('Capex forecast'!E$9:E$223,'Capex forecast'!$T$9:$T$223,'Allocation of site-spec costs'!$B219,'Capex forecast'!$S$9:$S$223,'Allocation of site-spec costs'!$D219,'Capex forecast'!$Q$9:$Q$223,"Customer Connection")</f>
        <v>0</v>
      </c>
      <c r="G219" s="32">
        <f>SUMIFS('Capex forecast'!F$9:F$223,'Capex forecast'!$T$9:$T$223,'Allocation of site-spec costs'!$B219,'Capex forecast'!$S$9:$S$223,'Allocation of site-spec costs'!$D219,'Capex forecast'!$Q$9:$Q$223,"Customer Connection")</f>
        <v>0</v>
      </c>
      <c r="H219" s="32">
        <f>SUMIFS('Capex forecast'!G$9:G$223,'Capex forecast'!$T$9:$T$223,'Allocation of site-spec costs'!$B219,'Capex forecast'!$S$9:$S$223,'Allocation of site-spec costs'!$D219,'Capex forecast'!$Q$9:$Q$223,"Customer Connection")</f>
        <v>0</v>
      </c>
      <c r="I219" s="32">
        <f>SUMIFS('Capex forecast'!H$9:H$223,'Capex forecast'!$T$9:$T$223,'Allocation of site-spec costs'!$B219,'Capex forecast'!$S$9:$S$223,'Allocation of site-spec costs'!$D219,'Capex forecast'!$Q$9:$Q$223,"Customer Connection")</f>
        <v>0</v>
      </c>
      <c r="J219" s="32">
        <f>SUMIFS('Capex forecast'!I$9:I$223,'Capex forecast'!$T$9:$T$223,'Allocation of site-spec costs'!$B219,'Capex forecast'!$S$9:$S$223,'Allocation of site-spec costs'!$D219,'Capex forecast'!$Q$9:$Q$223,"Customer Connection")</f>
        <v>0</v>
      </c>
      <c r="K219" s="32">
        <f>SUMIFS('Capex forecast'!J$9:J$223,'Capex forecast'!$T$9:$T$223,'Allocation of site-spec costs'!$B219,'Capex forecast'!$S$9:$S$223,'Allocation of site-spec costs'!$D219,'Capex forecast'!$Q$9:$Q$223,"Customer Connection")</f>
        <v>0</v>
      </c>
      <c r="L219" s="32">
        <f>SUMIFS('Capex forecast'!K$9:K$223,'Capex forecast'!$T$9:$T$223,'Allocation of site-spec costs'!$B219,'Capex forecast'!$S$9:$S$223,'Allocation of site-spec costs'!$D219,'Capex forecast'!$Q$9:$Q$223,"Customer Connection")</f>
        <v>0</v>
      </c>
      <c r="M219" s="32">
        <f>SUMIFS('Capex forecast'!L$9:L$223,'Capex forecast'!$T$9:$T$223,'Allocation of site-spec costs'!$B219,'Capex forecast'!$S$9:$S$223,'Allocation of site-spec costs'!$D219,'Capex forecast'!$Q$9:$Q$223,"Customer Connection")</f>
        <v>0</v>
      </c>
      <c r="N219" s="32">
        <f>SUMIFS('Capex forecast'!M$9:M$223,'Capex forecast'!$T$9:$T$223,'Allocation of site-spec costs'!$B219,'Capex forecast'!$S$9:$S$223,'Allocation of site-spec costs'!$D219,'Capex forecast'!$Q$9:$Q$223,"Customer Connection")</f>
        <v>0</v>
      </c>
      <c r="O219" s="32">
        <f>SUMIFS('Capex forecast'!N$9:N$223,'Capex forecast'!$T$9:$T$223,'Allocation of site-spec costs'!$B219,'Capex forecast'!$S$9:$S$223,'Allocation of site-spec costs'!$D219,'Capex forecast'!$Q$9:$Q$223,"Customer Connection")</f>
        <v>0</v>
      </c>
      <c r="Q219" s="45" t="s">
        <v>42</v>
      </c>
      <c r="R219" s="6" t="str">
        <f>INDEX('Demand forecast'!$M$9:$M$5832,MATCH($Q219,'Demand forecast'!$B$9:$B$5832,0))</f>
        <v>No</v>
      </c>
      <c r="S219" s="6" t="str">
        <f>IF(COUNTIF($Q$93:Q219,$B219) = 1, "LV", IF(COUNTIF($Q$93:Q219,$B219) = 2, "HV", "ST"))</f>
        <v>LV</v>
      </c>
      <c r="T219" s="6" t="str">
        <f>INDEX('Demand forecast and growth rate'!$E$7:$E$273,MATCH($Q219,'Demand forecast and growth rate'!$B$7:$B$273,0))</f>
        <v>Small growth</v>
      </c>
      <c r="U219" s="32">
        <f>SUMIFS('Capex forecast'!E$9:E$223,'Capex forecast'!$T$9:$T$223,$Q219,'Capex forecast'!$S$9:$S$223,$S219,'Capex forecast'!$Q$9:$Q$223,"Augex")</f>
        <v>0</v>
      </c>
      <c r="V219" s="32">
        <f>SUMIFS('Capex forecast'!F$9:F$223,'Capex forecast'!$T$9:$T$223,$Q219,'Capex forecast'!$S$9:$S$223,$S219,'Capex forecast'!$Q$9:$Q$223,"Augex")</f>
        <v>0</v>
      </c>
      <c r="W219" s="32">
        <f>SUMIFS('Capex forecast'!G$9:G$223,'Capex forecast'!$T$9:$T$223,$Q219,'Capex forecast'!$S$9:$S$223,$S219,'Capex forecast'!$Q$9:$Q$223,"Augex")</f>
        <v>0</v>
      </c>
      <c r="X219" s="32">
        <f>SUMIFS('Capex forecast'!H$9:H$223,'Capex forecast'!$T$9:$T$223,$Q219,'Capex forecast'!$S$9:$S$223,$S219,'Capex forecast'!$Q$9:$Q$223,"Augex")</f>
        <v>0</v>
      </c>
      <c r="Y219" s="32">
        <f>SUMIFS('Capex forecast'!I$9:I$223,'Capex forecast'!$T$9:$T$223,$Q219,'Capex forecast'!$S$9:$S$223,$S219,'Capex forecast'!$Q$9:$Q$223,"Augex")</f>
        <v>0</v>
      </c>
      <c r="Z219" s="32">
        <f>SUMIFS('Capex forecast'!J$9:J$223,'Capex forecast'!$T$9:$T$223,$Q219,'Capex forecast'!$S$9:$S$223,$S219,'Capex forecast'!$Q$9:$Q$223,"Augex")</f>
        <v>0</v>
      </c>
      <c r="AA219" s="32">
        <f>SUMIFS('Capex forecast'!K$9:K$223,'Capex forecast'!$T$9:$T$223,$Q219,'Capex forecast'!$S$9:$S$223,$S219,'Capex forecast'!$Q$9:$Q$223,"Augex")</f>
        <v>0</v>
      </c>
      <c r="AB219" s="32">
        <f>SUMIFS('Capex forecast'!L$9:L$223,'Capex forecast'!$T$9:$T$223,$Q219,'Capex forecast'!$S$9:$S$223,$S219,'Capex forecast'!$Q$9:$Q$223,"Augex")</f>
        <v>0</v>
      </c>
      <c r="AC219" s="32">
        <f>SUMIFS('Capex forecast'!M$9:M$223,'Capex forecast'!$T$9:$T$223,$Q219,'Capex forecast'!$S$9:$S$223,$S219,'Capex forecast'!$Q$9:$Q$223,"Augex")</f>
        <v>0</v>
      </c>
      <c r="AD219" s="32">
        <f>SUMIFS('Capex forecast'!N$9:N$223,'Capex forecast'!$T$9:$T$223,$Q219,'Capex forecast'!$S$9:$S$223,$S219,'Capex forecast'!$Q$9:$Q$223,"Augex")</f>
        <v>0</v>
      </c>
      <c r="AF219" s="45" t="s">
        <v>42</v>
      </c>
      <c r="AG219" s="6" t="str">
        <f>INDEX('Demand forecast'!$M$9:$M$5832,MATCH($Q219,'Demand forecast'!$B$9:$B$5832,0))</f>
        <v>No</v>
      </c>
      <c r="AH219" s="6" t="str">
        <f>IF(COUNTIF($AF$93:AF219,$B219) = 1, "LV", IF(COUNTIF($AF$93:AF219,$B219) = 2, "HV", "ST"))</f>
        <v>LV</v>
      </c>
      <c r="AI219" s="6" t="str">
        <f>INDEX('Demand forecast and growth rate'!$E$7:$E$273,MATCH($Q219,'Demand forecast and growth rate'!$B$7:$B$273,0))</f>
        <v>Small growth</v>
      </c>
      <c r="AJ219" s="47">
        <f>SUMIFS('Capex forecast'!E$9:E$223,'Capex forecast'!$T$9:$T$223,$AF219,'Capex forecast'!$S$9:$S$223,$AH219,'Capex forecast'!$Q$9:$Q$223,"Repex")</f>
        <v>0</v>
      </c>
      <c r="AK219" s="47">
        <f>SUMIFS('Capex forecast'!F$9:F$223,'Capex forecast'!$T$9:$T$223,$AF219,'Capex forecast'!$S$9:$S$223,$AH219,'Capex forecast'!$Q$9:$Q$223,"Repex")</f>
        <v>0</v>
      </c>
      <c r="AL219" s="47">
        <f>SUMIFS('Capex forecast'!G$9:G$223,'Capex forecast'!$T$9:$T$223,$AF219,'Capex forecast'!$S$9:$S$223,$AH219,'Capex forecast'!$Q$9:$Q$223,"Repex")</f>
        <v>0</v>
      </c>
      <c r="AM219" s="47">
        <f>SUMIFS('Capex forecast'!H$9:H$223,'Capex forecast'!$T$9:$T$223,$AF219,'Capex forecast'!$S$9:$S$223,$AH219,'Capex forecast'!$Q$9:$Q$223,"Repex")</f>
        <v>0</v>
      </c>
      <c r="AN219" s="47">
        <f>SUMIFS('Capex forecast'!I$9:I$223,'Capex forecast'!$T$9:$T$223,$AF219,'Capex forecast'!$S$9:$S$223,$AH219,'Capex forecast'!$Q$9:$Q$223,"Repex")</f>
        <v>0</v>
      </c>
      <c r="AO219" s="47">
        <f>SUMIFS('Capex forecast'!J$9:J$223,'Capex forecast'!$T$9:$T$223,$AF219,'Capex forecast'!$S$9:$S$223,$AH219,'Capex forecast'!$Q$9:$Q$223,"Repex")</f>
        <v>0</v>
      </c>
      <c r="AP219" s="47">
        <f>SUMIFS('Capex forecast'!K$9:K$223,'Capex forecast'!$T$9:$T$223,$AF219,'Capex forecast'!$S$9:$S$223,$AH219,'Capex forecast'!$Q$9:$Q$223,"Repex")</f>
        <v>0</v>
      </c>
      <c r="AQ219" s="47">
        <f>SUMIFS('Capex forecast'!L$9:L$223,'Capex forecast'!$T$9:$T$223,$AF219,'Capex forecast'!$S$9:$S$223,$AH219,'Capex forecast'!$Q$9:$Q$223,"Repex")</f>
        <v>0</v>
      </c>
      <c r="AR219" s="47">
        <f>SUMIFS('Capex forecast'!M$9:M$223,'Capex forecast'!$T$9:$T$223,$AF219,'Capex forecast'!$S$9:$S$223,$AH219,'Capex forecast'!$Q$9:$Q$223,"Repex")</f>
        <v>0</v>
      </c>
      <c r="AS219" s="47">
        <f>SUMIFS('Capex forecast'!N$9:N$223,'Capex forecast'!$T$9:$T$223,$AF219,'Capex forecast'!$S$9:$S$223,$AH219,'Capex forecast'!$Q$9:$Q$223,"Repex")</f>
        <v>0</v>
      </c>
    </row>
    <row r="220" spans="2:45" ht="15">
      <c r="B220" s="45" t="s">
        <v>67</v>
      </c>
      <c r="C220" s="6" t="str">
        <f>INDEX('Demand forecast'!$M$9:$M$5832,MATCH($B220,'Demand forecast'!$B$9:$B$5832,0))</f>
        <v>No</v>
      </c>
      <c r="D220" s="6" t="str">
        <f>IF(COUNTIF($B$93:B220,$B220) = 1, "LV", IF(COUNTIF($B$93:B220,$B220) = 2, "HV", "ST"))</f>
        <v>LV</v>
      </c>
      <c r="E220" s="6" t="str">
        <f>INDEX('Demand forecast and growth rate'!$E$7:$E$273,MATCH($B220,'Demand forecast and growth rate'!$B$7:$B$273,0))</f>
        <v>High growth</v>
      </c>
      <c r="F220" s="32">
        <f>SUMIFS('Capex forecast'!E$9:E$223,'Capex forecast'!$T$9:$T$223,'Allocation of site-spec costs'!$B220,'Capex forecast'!$S$9:$S$223,'Allocation of site-spec costs'!$D220,'Capex forecast'!$Q$9:$Q$223,"Customer Connection")</f>
        <v>0</v>
      </c>
      <c r="G220" s="32">
        <f>SUMIFS('Capex forecast'!F$9:F$223,'Capex forecast'!$T$9:$T$223,'Allocation of site-spec costs'!$B220,'Capex forecast'!$S$9:$S$223,'Allocation of site-spec costs'!$D220,'Capex forecast'!$Q$9:$Q$223,"Customer Connection")</f>
        <v>0</v>
      </c>
      <c r="H220" s="32">
        <f>SUMIFS('Capex forecast'!G$9:G$223,'Capex forecast'!$T$9:$T$223,'Allocation of site-spec costs'!$B220,'Capex forecast'!$S$9:$S$223,'Allocation of site-spec costs'!$D220,'Capex forecast'!$Q$9:$Q$223,"Customer Connection")</f>
        <v>0</v>
      </c>
      <c r="I220" s="32">
        <f>SUMIFS('Capex forecast'!H$9:H$223,'Capex forecast'!$T$9:$T$223,'Allocation of site-spec costs'!$B220,'Capex forecast'!$S$9:$S$223,'Allocation of site-spec costs'!$D220,'Capex forecast'!$Q$9:$Q$223,"Customer Connection")</f>
        <v>0</v>
      </c>
      <c r="J220" s="32">
        <f>SUMIFS('Capex forecast'!I$9:I$223,'Capex forecast'!$T$9:$T$223,'Allocation of site-spec costs'!$B220,'Capex forecast'!$S$9:$S$223,'Allocation of site-spec costs'!$D220,'Capex forecast'!$Q$9:$Q$223,"Customer Connection")</f>
        <v>0</v>
      </c>
      <c r="K220" s="32">
        <f>SUMIFS('Capex forecast'!J$9:J$223,'Capex forecast'!$T$9:$T$223,'Allocation of site-spec costs'!$B220,'Capex forecast'!$S$9:$S$223,'Allocation of site-spec costs'!$D220,'Capex forecast'!$Q$9:$Q$223,"Customer Connection")</f>
        <v>0</v>
      </c>
      <c r="L220" s="32">
        <f>SUMIFS('Capex forecast'!K$9:K$223,'Capex forecast'!$T$9:$T$223,'Allocation of site-spec costs'!$B220,'Capex forecast'!$S$9:$S$223,'Allocation of site-spec costs'!$D220,'Capex forecast'!$Q$9:$Q$223,"Customer Connection")</f>
        <v>0</v>
      </c>
      <c r="M220" s="32">
        <f>SUMIFS('Capex forecast'!L$9:L$223,'Capex forecast'!$T$9:$T$223,'Allocation of site-spec costs'!$B220,'Capex forecast'!$S$9:$S$223,'Allocation of site-spec costs'!$D220,'Capex forecast'!$Q$9:$Q$223,"Customer Connection")</f>
        <v>0</v>
      </c>
      <c r="N220" s="32">
        <f>SUMIFS('Capex forecast'!M$9:M$223,'Capex forecast'!$T$9:$T$223,'Allocation of site-spec costs'!$B220,'Capex forecast'!$S$9:$S$223,'Allocation of site-spec costs'!$D220,'Capex forecast'!$Q$9:$Q$223,"Customer Connection")</f>
        <v>0</v>
      </c>
      <c r="O220" s="32">
        <f>SUMIFS('Capex forecast'!N$9:N$223,'Capex forecast'!$T$9:$T$223,'Allocation of site-spec costs'!$B220,'Capex forecast'!$S$9:$S$223,'Allocation of site-spec costs'!$D220,'Capex forecast'!$Q$9:$Q$223,"Customer Connection")</f>
        <v>0</v>
      </c>
      <c r="Q220" s="45" t="s">
        <v>67</v>
      </c>
      <c r="R220" s="6" t="str">
        <f>INDEX('Demand forecast'!$M$9:$M$5832,MATCH($Q220,'Demand forecast'!$B$9:$B$5832,0))</f>
        <v>No</v>
      </c>
      <c r="S220" s="6" t="str">
        <f>IF(COUNTIF($Q$93:Q220,$B220) = 1, "LV", IF(COUNTIF($Q$93:Q220,$B220) = 2, "HV", "ST"))</f>
        <v>LV</v>
      </c>
      <c r="T220" s="6" t="str">
        <f>INDEX('Demand forecast and growth rate'!$E$7:$E$273,MATCH($Q220,'Demand forecast and growth rate'!$B$7:$B$273,0))</f>
        <v>High growth</v>
      </c>
      <c r="U220" s="32">
        <f>SUMIFS('Capex forecast'!E$9:E$223,'Capex forecast'!$T$9:$T$223,$Q220,'Capex forecast'!$S$9:$S$223,$S220,'Capex forecast'!$Q$9:$Q$223,"Augex")</f>
        <v>0</v>
      </c>
      <c r="V220" s="32">
        <f>SUMIFS('Capex forecast'!F$9:F$223,'Capex forecast'!$T$9:$T$223,$Q220,'Capex forecast'!$S$9:$S$223,$S220,'Capex forecast'!$Q$9:$Q$223,"Augex")</f>
        <v>0</v>
      </c>
      <c r="W220" s="32">
        <f>SUMIFS('Capex forecast'!G$9:G$223,'Capex forecast'!$T$9:$T$223,$Q220,'Capex forecast'!$S$9:$S$223,$S220,'Capex forecast'!$Q$9:$Q$223,"Augex")</f>
        <v>0</v>
      </c>
      <c r="X220" s="32">
        <f>SUMIFS('Capex forecast'!H$9:H$223,'Capex forecast'!$T$9:$T$223,$Q220,'Capex forecast'!$S$9:$S$223,$S220,'Capex forecast'!$Q$9:$Q$223,"Augex")</f>
        <v>0</v>
      </c>
      <c r="Y220" s="32">
        <f>SUMIFS('Capex forecast'!I$9:I$223,'Capex forecast'!$T$9:$T$223,$Q220,'Capex forecast'!$S$9:$S$223,$S220,'Capex forecast'!$Q$9:$Q$223,"Augex")</f>
        <v>0</v>
      </c>
      <c r="Z220" s="32">
        <f>SUMIFS('Capex forecast'!J$9:J$223,'Capex forecast'!$T$9:$T$223,$Q220,'Capex forecast'!$S$9:$S$223,$S220,'Capex forecast'!$Q$9:$Q$223,"Augex")</f>
        <v>0</v>
      </c>
      <c r="AA220" s="32">
        <f>SUMIFS('Capex forecast'!K$9:K$223,'Capex forecast'!$T$9:$T$223,$Q220,'Capex forecast'!$S$9:$S$223,$S220,'Capex forecast'!$Q$9:$Q$223,"Augex")</f>
        <v>0</v>
      </c>
      <c r="AB220" s="32">
        <f>SUMIFS('Capex forecast'!L$9:L$223,'Capex forecast'!$T$9:$T$223,$Q220,'Capex forecast'!$S$9:$S$223,$S220,'Capex forecast'!$Q$9:$Q$223,"Augex")</f>
        <v>0</v>
      </c>
      <c r="AC220" s="32">
        <f>SUMIFS('Capex forecast'!M$9:M$223,'Capex forecast'!$T$9:$T$223,$Q220,'Capex forecast'!$S$9:$S$223,$S220,'Capex forecast'!$Q$9:$Q$223,"Augex")</f>
        <v>0</v>
      </c>
      <c r="AD220" s="32">
        <f>SUMIFS('Capex forecast'!N$9:N$223,'Capex forecast'!$T$9:$T$223,$Q220,'Capex forecast'!$S$9:$S$223,$S220,'Capex forecast'!$Q$9:$Q$223,"Augex")</f>
        <v>0</v>
      </c>
      <c r="AF220" s="45" t="s">
        <v>67</v>
      </c>
      <c r="AG220" s="6" t="str">
        <f>INDEX('Demand forecast'!$M$9:$M$5832,MATCH($Q220,'Demand forecast'!$B$9:$B$5832,0))</f>
        <v>No</v>
      </c>
      <c r="AH220" s="6" t="str">
        <f>IF(COUNTIF($AF$93:AF220,$B220) = 1, "LV", IF(COUNTIF($AF$93:AF220,$B220) = 2, "HV", "ST"))</f>
        <v>LV</v>
      </c>
      <c r="AI220" s="6" t="str">
        <f>INDEX('Demand forecast and growth rate'!$E$7:$E$273,MATCH($Q220,'Demand forecast and growth rate'!$B$7:$B$273,0))</f>
        <v>High growth</v>
      </c>
      <c r="AJ220" s="47">
        <f>SUMIFS('Capex forecast'!E$9:E$223,'Capex forecast'!$T$9:$T$223,$AF220,'Capex forecast'!$S$9:$S$223,$AH220,'Capex forecast'!$Q$9:$Q$223,"Repex")</f>
        <v>0</v>
      </c>
      <c r="AK220" s="47">
        <f>SUMIFS('Capex forecast'!F$9:F$223,'Capex forecast'!$T$9:$T$223,$AF220,'Capex forecast'!$S$9:$S$223,$AH220,'Capex forecast'!$Q$9:$Q$223,"Repex")</f>
        <v>0</v>
      </c>
      <c r="AL220" s="47">
        <f>SUMIFS('Capex forecast'!G$9:G$223,'Capex forecast'!$T$9:$T$223,$AF220,'Capex forecast'!$S$9:$S$223,$AH220,'Capex forecast'!$Q$9:$Q$223,"Repex")</f>
        <v>0</v>
      </c>
      <c r="AM220" s="47">
        <f>SUMIFS('Capex forecast'!H$9:H$223,'Capex forecast'!$T$9:$T$223,$AF220,'Capex forecast'!$S$9:$S$223,$AH220,'Capex forecast'!$Q$9:$Q$223,"Repex")</f>
        <v>0</v>
      </c>
      <c r="AN220" s="47">
        <f>SUMIFS('Capex forecast'!I$9:I$223,'Capex forecast'!$T$9:$T$223,$AF220,'Capex forecast'!$S$9:$S$223,$AH220,'Capex forecast'!$Q$9:$Q$223,"Repex")</f>
        <v>0</v>
      </c>
      <c r="AO220" s="47">
        <f>SUMIFS('Capex forecast'!J$9:J$223,'Capex forecast'!$T$9:$T$223,$AF220,'Capex forecast'!$S$9:$S$223,$AH220,'Capex forecast'!$Q$9:$Q$223,"Repex")</f>
        <v>0</v>
      </c>
      <c r="AP220" s="47">
        <f>SUMIFS('Capex forecast'!K$9:K$223,'Capex forecast'!$T$9:$T$223,$AF220,'Capex forecast'!$S$9:$S$223,$AH220,'Capex forecast'!$Q$9:$Q$223,"Repex")</f>
        <v>0</v>
      </c>
      <c r="AQ220" s="47">
        <f>SUMIFS('Capex forecast'!L$9:L$223,'Capex forecast'!$T$9:$T$223,$AF220,'Capex forecast'!$S$9:$S$223,$AH220,'Capex forecast'!$Q$9:$Q$223,"Repex")</f>
        <v>0</v>
      </c>
      <c r="AR220" s="47">
        <f>SUMIFS('Capex forecast'!M$9:M$223,'Capex forecast'!$T$9:$T$223,$AF220,'Capex forecast'!$S$9:$S$223,$AH220,'Capex forecast'!$Q$9:$Q$223,"Repex")</f>
        <v>0</v>
      </c>
      <c r="AS220" s="47">
        <f>SUMIFS('Capex forecast'!N$9:N$223,'Capex forecast'!$T$9:$T$223,$AF220,'Capex forecast'!$S$9:$S$223,$AH220,'Capex forecast'!$Q$9:$Q$223,"Repex")</f>
        <v>0</v>
      </c>
    </row>
    <row r="221" spans="2:45" ht="15">
      <c r="B221" s="45" t="s">
        <v>120</v>
      </c>
      <c r="C221" s="6" t="str">
        <f>INDEX('Demand forecast'!$M$9:$M$5832,MATCH($B221,'Demand forecast'!$B$9:$B$5832,0))</f>
        <v>No</v>
      </c>
      <c r="D221" s="6" t="str">
        <f>IF(COUNTIF($B$93:B221,$B221) = 1, "LV", IF(COUNTIF($B$93:B221,$B221) = 2, "HV", "ST"))</f>
        <v>LV</v>
      </c>
      <c r="E221" s="6" t="str">
        <f>INDEX('Demand forecast and growth rate'!$E$7:$E$273,MATCH($B221,'Demand forecast and growth rate'!$B$7:$B$273,0))</f>
        <v>Steady/falling</v>
      </c>
      <c r="F221" s="32">
        <f>SUMIFS('Capex forecast'!E$9:E$223,'Capex forecast'!$T$9:$T$223,'Allocation of site-spec costs'!$B221,'Capex forecast'!$S$9:$S$223,'Allocation of site-spec costs'!$D221,'Capex forecast'!$Q$9:$Q$223,"Customer Connection")</f>
        <v>0</v>
      </c>
      <c r="G221" s="32">
        <f>SUMIFS('Capex forecast'!F$9:F$223,'Capex forecast'!$T$9:$T$223,'Allocation of site-spec costs'!$B221,'Capex forecast'!$S$9:$S$223,'Allocation of site-spec costs'!$D221,'Capex forecast'!$Q$9:$Q$223,"Customer Connection")</f>
        <v>0</v>
      </c>
      <c r="H221" s="32">
        <f>SUMIFS('Capex forecast'!G$9:G$223,'Capex forecast'!$T$9:$T$223,'Allocation of site-spec costs'!$B221,'Capex forecast'!$S$9:$S$223,'Allocation of site-spec costs'!$D221,'Capex forecast'!$Q$9:$Q$223,"Customer Connection")</f>
        <v>0</v>
      </c>
      <c r="I221" s="32">
        <f>SUMIFS('Capex forecast'!H$9:H$223,'Capex forecast'!$T$9:$T$223,'Allocation of site-spec costs'!$B221,'Capex forecast'!$S$9:$S$223,'Allocation of site-spec costs'!$D221,'Capex forecast'!$Q$9:$Q$223,"Customer Connection")</f>
        <v>0</v>
      </c>
      <c r="J221" s="32">
        <f>SUMIFS('Capex forecast'!I$9:I$223,'Capex forecast'!$T$9:$T$223,'Allocation of site-spec costs'!$B221,'Capex forecast'!$S$9:$S$223,'Allocation of site-spec costs'!$D221,'Capex forecast'!$Q$9:$Q$223,"Customer Connection")</f>
        <v>0</v>
      </c>
      <c r="K221" s="32">
        <f>SUMIFS('Capex forecast'!J$9:J$223,'Capex forecast'!$T$9:$T$223,'Allocation of site-spec costs'!$B221,'Capex forecast'!$S$9:$S$223,'Allocation of site-spec costs'!$D221,'Capex forecast'!$Q$9:$Q$223,"Customer Connection")</f>
        <v>0</v>
      </c>
      <c r="L221" s="32">
        <f>SUMIFS('Capex forecast'!K$9:K$223,'Capex forecast'!$T$9:$T$223,'Allocation of site-spec costs'!$B221,'Capex forecast'!$S$9:$S$223,'Allocation of site-spec costs'!$D221,'Capex forecast'!$Q$9:$Q$223,"Customer Connection")</f>
        <v>0</v>
      </c>
      <c r="M221" s="32">
        <f>SUMIFS('Capex forecast'!L$9:L$223,'Capex forecast'!$T$9:$T$223,'Allocation of site-spec costs'!$B221,'Capex forecast'!$S$9:$S$223,'Allocation of site-spec costs'!$D221,'Capex forecast'!$Q$9:$Q$223,"Customer Connection")</f>
        <v>0</v>
      </c>
      <c r="N221" s="32">
        <f>SUMIFS('Capex forecast'!M$9:M$223,'Capex forecast'!$T$9:$T$223,'Allocation of site-spec costs'!$B221,'Capex forecast'!$S$9:$S$223,'Allocation of site-spec costs'!$D221,'Capex forecast'!$Q$9:$Q$223,"Customer Connection")</f>
        <v>0</v>
      </c>
      <c r="O221" s="32">
        <f>SUMIFS('Capex forecast'!N$9:N$223,'Capex forecast'!$T$9:$T$223,'Allocation of site-spec costs'!$B221,'Capex forecast'!$S$9:$S$223,'Allocation of site-spec costs'!$D221,'Capex forecast'!$Q$9:$Q$223,"Customer Connection")</f>
        <v>0</v>
      </c>
      <c r="Q221" s="45" t="s">
        <v>120</v>
      </c>
      <c r="R221" s="6" t="str">
        <f>INDEX('Demand forecast'!$M$9:$M$5832,MATCH($Q221,'Demand forecast'!$B$9:$B$5832,0))</f>
        <v>No</v>
      </c>
      <c r="S221" s="6" t="str">
        <f>IF(COUNTIF($Q$93:Q221,$B221) = 1, "LV", IF(COUNTIF($Q$93:Q221,$B221) = 2, "HV", "ST"))</f>
        <v>LV</v>
      </c>
      <c r="T221" s="6" t="str">
        <f>INDEX('Demand forecast and growth rate'!$E$7:$E$273,MATCH($Q221,'Demand forecast and growth rate'!$B$7:$B$273,0))</f>
        <v>Steady/falling</v>
      </c>
      <c r="U221" s="32">
        <f>SUMIFS('Capex forecast'!E$9:E$223,'Capex forecast'!$T$9:$T$223,$Q221,'Capex forecast'!$S$9:$S$223,$S221,'Capex forecast'!$Q$9:$Q$223,"Augex")</f>
        <v>0</v>
      </c>
      <c r="V221" s="32">
        <f>SUMIFS('Capex forecast'!F$9:F$223,'Capex forecast'!$T$9:$T$223,$Q221,'Capex forecast'!$S$9:$S$223,$S221,'Capex forecast'!$Q$9:$Q$223,"Augex")</f>
        <v>0</v>
      </c>
      <c r="W221" s="32">
        <f>SUMIFS('Capex forecast'!G$9:G$223,'Capex forecast'!$T$9:$T$223,$Q221,'Capex forecast'!$S$9:$S$223,$S221,'Capex forecast'!$Q$9:$Q$223,"Augex")</f>
        <v>0</v>
      </c>
      <c r="X221" s="32">
        <f>SUMIFS('Capex forecast'!H$9:H$223,'Capex forecast'!$T$9:$T$223,$Q221,'Capex forecast'!$S$9:$S$223,$S221,'Capex forecast'!$Q$9:$Q$223,"Augex")</f>
        <v>0</v>
      </c>
      <c r="Y221" s="32">
        <f>SUMIFS('Capex forecast'!I$9:I$223,'Capex forecast'!$T$9:$T$223,$Q221,'Capex forecast'!$S$9:$S$223,$S221,'Capex forecast'!$Q$9:$Q$223,"Augex")</f>
        <v>0</v>
      </c>
      <c r="Z221" s="32">
        <f>SUMIFS('Capex forecast'!J$9:J$223,'Capex forecast'!$T$9:$T$223,$Q221,'Capex forecast'!$S$9:$S$223,$S221,'Capex forecast'!$Q$9:$Q$223,"Augex")</f>
        <v>0</v>
      </c>
      <c r="AA221" s="32">
        <f>SUMIFS('Capex forecast'!K$9:K$223,'Capex forecast'!$T$9:$T$223,$Q221,'Capex forecast'!$S$9:$S$223,$S221,'Capex forecast'!$Q$9:$Q$223,"Augex")</f>
        <v>0</v>
      </c>
      <c r="AB221" s="32">
        <f>SUMIFS('Capex forecast'!L$9:L$223,'Capex forecast'!$T$9:$T$223,$Q221,'Capex forecast'!$S$9:$S$223,$S221,'Capex forecast'!$Q$9:$Q$223,"Augex")</f>
        <v>0</v>
      </c>
      <c r="AC221" s="32">
        <f>SUMIFS('Capex forecast'!M$9:M$223,'Capex forecast'!$T$9:$T$223,$Q221,'Capex forecast'!$S$9:$S$223,$S221,'Capex forecast'!$Q$9:$Q$223,"Augex")</f>
        <v>0</v>
      </c>
      <c r="AD221" s="32">
        <f>SUMIFS('Capex forecast'!N$9:N$223,'Capex forecast'!$T$9:$T$223,$Q221,'Capex forecast'!$S$9:$S$223,$S221,'Capex forecast'!$Q$9:$Q$223,"Augex")</f>
        <v>0</v>
      </c>
      <c r="AF221" s="45" t="s">
        <v>120</v>
      </c>
      <c r="AG221" s="6" t="str">
        <f>INDEX('Demand forecast'!$M$9:$M$5832,MATCH($Q221,'Demand forecast'!$B$9:$B$5832,0))</f>
        <v>No</v>
      </c>
      <c r="AH221" s="6" t="str">
        <f>IF(COUNTIF($AF$93:AF221,$B221) = 1, "LV", IF(COUNTIF($AF$93:AF221,$B221) = 2, "HV", "ST"))</f>
        <v>LV</v>
      </c>
      <c r="AI221" s="6" t="str">
        <f>INDEX('Demand forecast and growth rate'!$E$7:$E$273,MATCH($Q221,'Demand forecast and growth rate'!$B$7:$B$273,0))</f>
        <v>Steady/falling</v>
      </c>
      <c r="AJ221" s="47">
        <f>SUMIFS('Capex forecast'!E$9:E$223,'Capex forecast'!$T$9:$T$223,$AF221,'Capex forecast'!$S$9:$S$223,$AH221,'Capex forecast'!$Q$9:$Q$223,"Repex")</f>
        <v>0</v>
      </c>
      <c r="AK221" s="47">
        <f>SUMIFS('Capex forecast'!F$9:F$223,'Capex forecast'!$T$9:$T$223,$AF221,'Capex forecast'!$S$9:$S$223,$AH221,'Capex forecast'!$Q$9:$Q$223,"Repex")</f>
        <v>0</v>
      </c>
      <c r="AL221" s="47">
        <f>SUMIFS('Capex forecast'!G$9:G$223,'Capex forecast'!$T$9:$T$223,$AF221,'Capex forecast'!$S$9:$S$223,$AH221,'Capex forecast'!$Q$9:$Q$223,"Repex")</f>
        <v>0</v>
      </c>
      <c r="AM221" s="47">
        <f>SUMIFS('Capex forecast'!H$9:H$223,'Capex forecast'!$T$9:$T$223,$AF221,'Capex forecast'!$S$9:$S$223,$AH221,'Capex forecast'!$Q$9:$Q$223,"Repex")</f>
        <v>0</v>
      </c>
      <c r="AN221" s="47">
        <f>SUMIFS('Capex forecast'!I$9:I$223,'Capex forecast'!$T$9:$T$223,$AF221,'Capex forecast'!$S$9:$S$223,$AH221,'Capex forecast'!$Q$9:$Q$223,"Repex")</f>
        <v>0</v>
      </c>
      <c r="AO221" s="47">
        <f>SUMIFS('Capex forecast'!J$9:J$223,'Capex forecast'!$T$9:$T$223,$AF221,'Capex forecast'!$S$9:$S$223,$AH221,'Capex forecast'!$Q$9:$Q$223,"Repex")</f>
        <v>0</v>
      </c>
      <c r="AP221" s="47">
        <f>SUMIFS('Capex forecast'!K$9:K$223,'Capex forecast'!$T$9:$T$223,$AF221,'Capex forecast'!$S$9:$S$223,$AH221,'Capex forecast'!$Q$9:$Q$223,"Repex")</f>
        <v>0</v>
      </c>
      <c r="AQ221" s="47">
        <f>SUMIFS('Capex forecast'!L$9:L$223,'Capex forecast'!$T$9:$T$223,$AF221,'Capex forecast'!$S$9:$S$223,$AH221,'Capex forecast'!$Q$9:$Q$223,"Repex")</f>
        <v>0</v>
      </c>
      <c r="AR221" s="47">
        <f>SUMIFS('Capex forecast'!M$9:M$223,'Capex forecast'!$T$9:$T$223,$AF221,'Capex forecast'!$S$9:$S$223,$AH221,'Capex forecast'!$Q$9:$Q$223,"Repex")</f>
        <v>0</v>
      </c>
      <c r="AS221" s="47">
        <f>SUMIFS('Capex forecast'!N$9:N$223,'Capex forecast'!$T$9:$T$223,$AF221,'Capex forecast'!$S$9:$S$223,$AH221,'Capex forecast'!$Q$9:$Q$223,"Repex")</f>
        <v>0</v>
      </c>
    </row>
    <row r="222" spans="2:45" ht="15">
      <c r="B222" s="45" t="s">
        <v>240</v>
      </c>
      <c r="C222" s="6" t="str">
        <f>INDEX('Demand forecast'!$M$9:$M$5832,MATCH($B222,'Demand forecast'!$B$9:$B$5832,0))</f>
        <v>Yes</v>
      </c>
      <c r="D222" s="6" t="str">
        <f>IF(COUNTIF($B$93:B222,$B222) = 1, "LV", IF(COUNTIF($B$93:B222,$B222) = 2, "HV", "ST"))</f>
        <v>LV</v>
      </c>
      <c r="E222" s="6" t="str">
        <f>INDEX('Demand forecast and growth rate'!$E$7:$E$273,MATCH($B222,'Demand forecast and growth rate'!$B$7:$B$273,0))</f>
        <v>Steady/falling</v>
      </c>
      <c r="F222" s="32">
        <f>SUMIFS('Capex forecast'!E$9:E$223,'Capex forecast'!$T$9:$T$223,'Allocation of site-spec costs'!$B222,'Capex forecast'!$S$9:$S$223,'Allocation of site-spec costs'!$D222,'Capex forecast'!$Q$9:$Q$223,"Customer Connection")</f>
        <v>0</v>
      </c>
      <c r="G222" s="32">
        <f>SUMIFS('Capex forecast'!F$9:F$223,'Capex forecast'!$T$9:$T$223,'Allocation of site-spec costs'!$B222,'Capex forecast'!$S$9:$S$223,'Allocation of site-spec costs'!$D222,'Capex forecast'!$Q$9:$Q$223,"Customer Connection")</f>
        <v>0</v>
      </c>
      <c r="H222" s="32">
        <f>SUMIFS('Capex forecast'!G$9:G$223,'Capex forecast'!$T$9:$T$223,'Allocation of site-spec costs'!$B222,'Capex forecast'!$S$9:$S$223,'Allocation of site-spec costs'!$D222,'Capex forecast'!$Q$9:$Q$223,"Customer Connection")</f>
        <v>0</v>
      </c>
      <c r="I222" s="32">
        <f>SUMIFS('Capex forecast'!H$9:H$223,'Capex forecast'!$T$9:$T$223,'Allocation of site-spec costs'!$B222,'Capex forecast'!$S$9:$S$223,'Allocation of site-spec costs'!$D222,'Capex forecast'!$Q$9:$Q$223,"Customer Connection")</f>
        <v>0</v>
      </c>
      <c r="J222" s="32">
        <f>SUMIFS('Capex forecast'!I$9:I$223,'Capex forecast'!$T$9:$T$223,'Allocation of site-spec costs'!$B222,'Capex forecast'!$S$9:$S$223,'Allocation of site-spec costs'!$D222,'Capex forecast'!$Q$9:$Q$223,"Customer Connection")</f>
        <v>0</v>
      </c>
      <c r="K222" s="32">
        <f>SUMIFS('Capex forecast'!J$9:J$223,'Capex forecast'!$T$9:$T$223,'Allocation of site-spec costs'!$B222,'Capex forecast'!$S$9:$S$223,'Allocation of site-spec costs'!$D222,'Capex forecast'!$Q$9:$Q$223,"Customer Connection")</f>
        <v>0</v>
      </c>
      <c r="L222" s="32">
        <f>SUMIFS('Capex forecast'!K$9:K$223,'Capex forecast'!$T$9:$T$223,'Allocation of site-spec costs'!$B222,'Capex forecast'!$S$9:$S$223,'Allocation of site-spec costs'!$D222,'Capex forecast'!$Q$9:$Q$223,"Customer Connection")</f>
        <v>0</v>
      </c>
      <c r="M222" s="32">
        <f>SUMIFS('Capex forecast'!L$9:L$223,'Capex forecast'!$T$9:$T$223,'Allocation of site-spec costs'!$B222,'Capex forecast'!$S$9:$S$223,'Allocation of site-spec costs'!$D222,'Capex forecast'!$Q$9:$Q$223,"Customer Connection")</f>
        <v>0</v>
      </c>
      <c r="N222" s="32">
        <f>SUMIFS('Capex forecast'!M$9:M$223,'Capex forecast'!$T$9:$T$223,'Allocation of site-spec costs'!$B222,'Capex forecast'!$S$9:$S$223,'Allocation of site-spec costs'!$D222,'Capex forecast'!$Q$9:$Q$223,"Customer Connection")</f>
        <v>0</v>
      </c>
      <c r="O222" s="32">
        <f>SUMIFS('Capex forecast'!N$9:N$223,'Capex forecast'!$T$9:$T$223,'Allocation of site-spec costs'!$B222,'Capex forecast'!$S$9:$S$223,'Allocation of site-spec costs'!$D222,'Capex forecast'!$Q$9:$Q$223,"Customer Connection")</f>
        <v>0</v>
      </c>
      <c r="Q222" s="45" t="s">
        <v>240</v>
      </c>
      <c r="R222" s="6" t="str">
        <f>INDEX('Demand forecast'!$M$9:$M$5832,MATCH($Q222,'Demand forecast'!$B$9:$B$5832,0))</f>
        <v>Yes</v>
      </c>
      <c r="S222" s="6" t="str">
        <f>IF(COUNTIF($Q$93:Q222,$B222) = 1, "LV", IF(COUNTIF($Q$93:Q222,$B222) = 2, "HV", "ST"))</f>
        <v>LV</v>
      </c>
      <c r="T222" s="6" t="str">
        <f>INDEX('Demand forecast and growth rate'!$E$7:$E$273,MATCH($Q222,'Demand forecast and growth rate'!$B$7:$B$273,0))</f>
        <v>Steady/falling</v>
      </c>
      <c r="U222" s="32">
        <f>SUMIFS('Capex forecast'!E$9:E$223,'Capex forecast'!$T$9:$T$223,$Q222,'Capex forecast'!$S$9:$S$223,$S222,'Capex forecast'!$Q$9:$Q$223,"Augex")</f>
        <v>0</v>
      </c>
      <c r="V222" s="32">
        <f>SUMIFS('Capex forecast'!F$9:F$223,'Capex forecast'!$T$9:$T$223,$Q222,'Capex forecast'!$S$9:$S$223,$S222,'Capex forecast'!$Q$9:$Q$223,"Augex")</f>
        <v>0</v>
      </c>
      <c r="W222" s="32">
        <f>SUMIFS('Capex forecast'!G$9:G$223,'Capex forecast'!$T$9:$T$223,$Q222,'Capex forecast'!$S$9:$S$223,$S222,'Capex forecast'!$Q$9:$Q$223,"Augex")</f>
        <v>0</v>
      </c>
      <c r="X222" s="32">
        <f>SUMIFS('Capex forecast'!H$9:H$223,'Capex forecast'!$T$9:$T$223,$Q222,'Capex forecast'!$S$9:$S$223,$S222,'Capex forecast'!$Q$9:$Q$223,"Augex")</f>
        <v>0</v>
      </c>
      <c r="Y222" s="32">
        <f>SUMIFS('Capex forecast'!I$9:I$223,'Capex forecast'!$T$9:$T$223,$Q222,'Capex forecast'!$S$9:$S$223,$S222,'Capex forecast'!$Q$9:$Q$223,"Augex")</f>
        <v>0</v>
      </c>
      <c r="Z222" s="32">
        <f>SUMIFS('Capex forecast'!J$9:J$223,'Capex forecast'!$T$9:$T$223,$Q222,'Capex forecast'!$S$9:$S$223,$S222,'Capex forecast'!$Q$9:$Q$223,"Augex")</f>
        <v>0</v>
      </c>
      <c r="AA222" s="32">
        <f>SUMIFS('Capex forecast'!K$9:K$223,'Capex forecast'!$T$9:$T$223,$Q222,'Capex forecast'!$S$9:$S$223,$S222,'Capex forecast'!$Q$9:$Q$223,"Augex")</f>
        <v>0</v>
      </c>
      <c r="AB222" s="32">
        <f>SUMIFS('Capex forecast'!L$9:L$223,'Capex forecast'!$T$9:$T$223,$Q222,'Capex forecast'!$S$9:$S$223,$S222,'Capex forecast'!$Q$9:$Q$223,"Augex")</f>
        <v>0</v>
      </c>
      <c r="AC222" s="32">
        <f>SUMIFS('Capex forecast'!M$9:M$223,'Capex forecast'!$T$9:$T$223,$Q222,'Capex forecast'!$S$9:$S$223,$S222,'Capex forecast'!$Q$9:$Q$223,"Augex")</f>
        <v>0</v>
      </c>
      <c r="AD222" s="32">
        <f>SUMIFS('Capex forecast'!N$9:N$223,'Capex forecast'!$T$9:$T$223,$Q222,'Capex forecast'!$S$9:$S$223,$S222,'Capex forecast'!$Q$9:$Q$223,"Augex")</f>
        <v>0</v>
      </c>
      <c r="AF222" s="45" t="s">
        <v>240</v>
      </c>
      <c r="AG222" s="6" t="str">
        <f>INDEX('Demand forecast'!$M$9:$M$5832,MATCH($Q222,'Demand forecast'!$B$9:$B$5832,0))</f>
        <v>Yes</v>
      </c>
      <c r="AH222" s="6" t="str">
        <f>IF(COUNTIF($AF$93:AF222,$B222) = 1, "LV", IF(COUNTIF($AF$93:AF222,$B222) = 2, "HV", "ST"))</f>
        <v>LV</v>
      </c>
      <c r="AI222" s="6" t="str">
        <f>INDEX('Demand forecast and growth rate'!$E$7:$E$273,MATCH($Q222,'Demand forecast and growth rate'!$B$7:$B$273,0))</f>
        <v>Steady/falling</v>
      </c>
      <c r="AJ222" s="47">
        <f>SUMIFS('Capex forecast'!E$9:E$223,'Capex forecast'!$T$9:$T$223,$AF222,'Capex forecast'!$S$9:$S$223,$AH222,'Capex forecast'!$Q$9:$Q$223,"Repex")</f>
        <v>0</v>
      </c>
      <c r="AK222" s="47">
        <f>SUMIFS('Capex forecast'!F$9:F$223,'Capex forecast'!$T$9:$T$223,$AF222,'Capex forecast'!$S$9:$S$223,$AH222,'Capex forecast'!$Q$9:$Q$223,"Repex")</f>
        <v>0</v>
      </c>
      <c r="AL222" s="47">
        <f>SUMIFS('Capex forecast'!G$9:G$223,'Capex forecast'!$T$9:$T$223,$AF222,'Capex forecast'!$S$9:$S$223,$AH222,'Capex forecast'!$Q$9:$Q$223,"Repex")</f>
        <v>0</v>
      </c>
      <c r="AM222" s="47">
        <f>SUMIFS('Capex forecast'!H$9:H$223,'Capex forecast'!$T$9:$T$223,$AF222,'Capex forecast'!$S$9:$S$223,$AH222,'Capex forecast'!$Q$9:$Q$223,"Repex")</f>
        <v>0</v>
      </c>
      <c r="AN222" s="47">
        <f>SUMIFS('Capex forecast'!I$9:I$223,'Capex forecast'!$T$9:$T$223,$AF222,'Capex forecast'!$S$9:$S$223,$AH222,'Capex forecast'!$Q$9:$Q$223,"Repex")</f>
        <v>0</v>
      </c>
      <c r="AO222" s="47">
        <f>SUMIFS('Capex forecast'!J$9:J$223,'Capex forecast'!$T$9:$T$223,$AF222,'Capex forecast'!$S$9:$S$223,$AH222,'Capex forecast'!$Q$9:$Q$223,"Repex")</f>
        <v>0</v>
      </c>
      <c r="AP222" s="47">
        <f>SUMIFS('Capex forecast'!K$9:K$223,'Capex forecast'!$T$9:$T$223,$AF222,'Capex forecast'!$S$9:$S$223,$AH222,'Capex forecast'!$Q$9:$Q$223,"Repex")</f>
        <v>0</v>
      </c>
      <c r="AQ222" s="47">
        <f>SUMIFS('Capex forecast'!L$9:L$223,'Capex forecast'!$T$9:$T$223,$AF222,'Capex forecast'!$S$9:$S$223,$AH222,'Capex forecast'!$Q$9:$Q$223,"Repex")</f>
        <v>0</v>
      </c>
      <c r="AR222" s="47">
        <f>SUMIFS('Capex forecast'!M$9:M$223,'Capex forecast'!$T$9:$T$223,$AF222,'Capex forecast'!$S$9:$S$223,$AH222,'Capex forecast'!$Q$9:$Q$223,"Repex")</f>
        <v>0</v>
      </c>
      <c r="AS222" s="47">
        <f>SUMIFS('Capex forecast'!N$9:N$223,'Capex forecast'!$T$9:$T$223,$AF222,'Capex forecast'!$S$9:$S$223,$AH222,'Capex forecast'!$Q$9:$Q$223,"Repex")</f>
        <v>0</v>
      </c>
    </row>
    <row r="223" spans="2:45" ht="15">
      <c r="B223" s="45" t="s">
        <v>148</v>
      </c>
      <c r="C223" s="6" t="str">
        <f>INDEX('Demand forecast'!$M$9:$M$5832,MATCH($B223,'Demand forecast'!$B$9:$B$5832,0))</f>
        <v>No</v>
      </c>
      <c r="D223" s="6" t="str">
        <f>IF(COUNTIF($B$93:B223,$B223) = 1, "LV", IF(COUNTIF($B$93:B223,$B223) = 2, "HV", "ST"))</f>
        <v>LV</v>
      </c>
      <c r="E223" s="6" t="str">
        <f>INDEX('Demand forecast and growth rate'!$E$7:$E$273,MATCH($B223,'Demand forecast and growth rate'!$B$7:$B$273,0))</f>
        <v>Steady/falling</v>
      </c>
      <c r="F223" s="32">
        <f>SUMIFS('Capex forecast'!E$9:E$223,'Capex forecast'!$T$9:$T$223,'Allocation of site-spec costs'!$B223,'Capex forecast'!$S$9:$S$223,'Allocation of site-spec costs'!$D223,'Capex forecast'!$Q$9:$Q$223,"Customer Connection")</f>
        <v>0</v>
      </c>
      <c r="G223" s="32">
        <f>SUMIFS('Capex forecast'!F$9:F$223,'Capex forecast'!$T$9:$T$223,'Allocation of site-spec costs'!$B223,'Capex forecast'!$S$9:$S$223,'Allocation of site-spec costs'!$D223,'Capex forecast'!$Q$9:$Q$223,"Customer Connection")</f>
        <v>0</v>
      </c>
      <c r="H223" s="32">
        <f>SUMIFS('Capex forecast'!G$9:G$223,'Capex forecast'!$T$9:$T$223,'Allocation of site-spec costs'!$B223,'Capex forecast'!$S$9:$S$223,'Allocation of site-spec costs'!$D223,'Capex forecast'!$Q$9:$Q$223,"Customer Connection")</f>
        <v>0</v>
      </c>
      <c r="I223" s="32">
        <f>SUMIFS('Capex forecast'!H$9:H$223,'Capex forecast'!$T$9:$T$223,'Allocation of site-spec costs'!$B223,'Capex forecast'!$S$9:$S$223,'Allocation of site-spec costs'!$D223,'Capex forecast'!$Q$9:$Q$223,"Customer Connection")</f>
        <v>0</v>
      </c>
      <c r="J223" s="32">
        <f>SUMIFS('Capex forecast'!I$9:I$223,'Capex forecast'!$T$9:$T$223,'Allocation of site-spec costs'!$B223,'Capex forecast'!$S$9:$S$223,'Allocation of site-spec costs'!$D223,'Capex forecast'!$Q$9:$Q$223,"Customer Connection")</f>
        <v>0</v>
      </c>
      <c r="K223" s="32">
        <f>SUMIFS('Capex forecast'!J$9:J$223,'Capex forecast'!$T$9:$T$223,'Allocation of site-spec costs'!$B223,'Capex forecast'!$S$9:$S$223,'Allocation of site-spec costs'!$D223,'Capex forecast'!$Q$9:$Q$223,"Customer Connection")</f>
        <v>0</v>
      </c>
      <c r="L223" s="32">
        <f>SUMIFS('Capex forecast'!K$9:K$223,'Capex forecast'!$T$9:$T$223,'Allocation of site-spec costs'!$B223,'Capex forecast'!$S$9:$S$223,'Allocation of site-spec costs'!$D223,'Capex forecast'!$Q$9:$Q$223,"Customer Connection")</f>
        <v>0</v>
      </c>
      <c r="M223" s="32">
        <f>SUMIFS('Capex forecast'!L$9:L$223,'Capex forecast'!$T$9:$T$223,'Allocation of site-spec costs'!$B223,'Capex forecast'!$S$9:$S$223,'Allocation of site-spec costs'!$D223,'Capex forecast'!$Q$9:$Q$223,"Customer Connection")</f>
        <v>0</v>
      </c>
      <c r="N223" s="32">
        <f>SUMIFS('Capex forecast'!M$9:M$223,'Capex forecast'!$T$9:$T$223,'Allocation of site-spec costs'!$B223,'Capex forecast'!$S$9:$S$223,'Allocation of site-spec costs'!$D223,'Capex forecast'!$Q$9:$Q$223,"Customer Connection")</f>
        <v>0</v>
      </c>
      <c r="O223" s="32">
        <f>SUMIFS('Capex forecast'!N$9:N$223,'Capex forecast'!$T$9:$T$223,'Allocation of site-spec costs'!$B223,'Capex forecast'!$S$9:$S$223,'Allocation of site-spec costs'!$D223,'Capex forecast'!$Q$9:$Q$223,"Customer Connection")</f>
        <v>0</v>
      </c>
      <c r="Q223" s="45" t="s">
        <v>148</v>
      </c>
      <c r="R223" s="6" t="str">
        <f>INDEX('Demand forecast'!$M$9:$M$5832,MATCH($Q223,'Demand forecast'!$B$9:$B$5832,0))</f>
        <v>No</v>
      </c>
      <c r="S223" s="6" t="str">
        <f>IF(COUNTIF($Q$93:Q223,$B223) = 1, "LV", IF(COUNTIF($Q$93:Q223,$B223) = 2, "HV", "ST"))</f>
        <v>LV</v>
      </c>
      <c r="T223" s="6" t="str">
        <f>INDEX('Demand forecast and growth rate'!$E$7:$E$273,MATCH($Q223,'Demand forecast and growth rate'!$B$7:$B$273,0))</f>
        <v>Steady/falling</v>
      </c>
      <c r="U223" s="32">
        <f>SUMIFS('Capex forecast'!E$9:E$223,'Capex forecast'!$T$9:$T$223,$Q223,'Capex forecast'!$S$9:$S$223,$S223,'Capex forecast'!$Q$9:$Q$223,"Augex")</f>
        <v>0</v>
      </c>
      <c r="V223" s="32">
        <f>SUMIFS('Capex forecast'!F$9:F$223,'Capex forecast'!$T$9:$T$223,$Q223,'Capex forecast'!$S$9:$S$223,$S223,'Capex forecast'!$Q$9:$Q$223,"Augex")</f>
        <v>0</v>
      </c>
      <c r="W223" s="32">
        <f>SUMIFS('Capex forecast'!G$9:G$223,'Capex forecast'!$T$9:$T$223,$Q223,'Capex forecast'!$S$9:$S$223,$S223,'Capex forecast'!$Q$9:$Q$223,"Augex")</f>
        <v>0</v>
      </c>
      <c r="X223" s="32">
        <f>SUMIFS('Capex forecast'!H$9:H$223,'Capex forecast'!$T$9:$T$223,$Q223,'Capex forecast'!$S$9:$S$223,$S223,'Capex forecast'!$Q$9:$Q$223,"Augex")</f>
        <v>0</v>
      </c>
      <c r="Y223" s="32">
        <f>SUMIFS('Capex forecast'!I$9:I$223,'Capex forecast'!$T$9:$T$223,$Q223,'Capex forecast'!$S$9:$S$223,$S223,'Capex forecast'!$Q$9:$Q$223,"Augex")</f>
        <v>0</v>
      </c>
      <c r="Z223" s="32">
        <f>SUMIFS('Capex forecast'!J$9:J$223,'Capex forecast'!$T$9:$T$223,$Q223,'Capex forecast'!$S$9:$S$223,$S223,'Capex forecast'!$Q$9:$Q$223,"Augex")</f>
        <v>0</v>
      </c>
      <c r="AA223" s="32">
        <f>SUMIFS('Capex forecast'!K$9:K$223,'Capex forecast'!$T$9:$T$223,$Q223,'Capex forecast'!$S$9:$S$223,$S223,'Capex forecast'!$Q$9:$Q$223,"Augex")</f>
        <v>0</v>
      </c>
      <c r="AB223" s="32">
        <f>SUMIFS('Capex forecast'!L$9:L$223,'Capex forecast'!$T$9:$T$223,$Q223,'Capex forecast'!$S$9:$S$223,$S223,'Capex forecast'!$Q$9:$Q$223,"Augex")</f>
        <v>0</v>
      </c>
      <c r="AC223" s="32">
        <f>SUMIFS('Capex forecast'!M$9:M$223,'Capex forecast'!$T$9:$T$223,$Q223,'Capex forecast'!$S$9:$S$223,$S223,'Capex forecast'!$Q$9:$Q$223,"Augex")</f>
        <v>0</v>
      </c>
      <c r="AD223" s="32">
        <f>SUMIFS('Capex forecast'!N$9:N$223,'Capex forecast'!$T$9:$T$223,$Q223,'Capex forecast'!$S$9:$S$223,$S223,'Capex forecast'!$Q$9:$Q$223,"Augex")</f>
        <v>0</v>
      </c>
      <c r="AF223" s="45" t="s">
        <v>148</v>
      </c>
      <c r="AG223" s="6" t="str">
        <f>INDEX('Demand forecast'!$M$9:$M$5832,MATCH($Q223,'Demand forecast'!$B$9:$B$5832,0))</f>
        <v>No</v>
      </c>
      <c r="AH223" s="6" t="str">
        <f>IF(COUNTIF($AF$93:AF223,$B223) = 1, "LV", IF(COUNTIF($AF$93:AF223,$B223) = 2, "HV", "ST"))</f>
        <v>LV</v>
      </c>
      <c r="AI223" s="6" t="str">
        <f>INDEX('Demand forecast and growth rate'!$E$7:$E$273,MATCH($Q223,'Demand forecast and growth rate'!$B$7:$B$273,0))</f>
        <v>Steady/falling</v>
      </c>
      <c r="AJ223" s="47">
        <f>SUMIFS('Capex forecast'!E$9:E$223,'Capex forecast'!$T$9:$T$223,$AF223,'Capex forecast'!$S$9:$S$223,$AH223,'Capex forecast'!$Q$9:$Q$223,"Repex")</f>
        <v>0</v>
      </c>
      <c r="AK223" s="47">
        <f>SUMIFS('Capex forecast'!F$9:F$223,'Capex forecast'!$T$9:$T$223,$AF223,'Capex forecast'!$S$9:$S$223,$AH223,'Capex forecast'!$Q$9:$Q$223,"Repex")</f>
        <v>0</v>
      </c>
      <c r="AL223" s="47">
        <f>SUMIFS('Capex forecast'!G$9:G$223,'Capex forecast'!$T$9:$T$223,$AF223,'Capex forecast'!$S$9:$S$223,$AH223,'Capex forecast'!$Q$9:$Q$223,"Repex")</f>
        <v>0</v>
      </c>
      <c r="AM223" s="47">
        <f>SUMIFS('Capex forecast'!H$9:H$223,'Capex forecast'!$T$9:$T$223,$AF223,'Capex forecast'!$S$9:$S$223,$AH223,'Capex forecast'!$Q$9:$Q$223,"Repex")</f>
        <v>0</v>
      </c>
      <c r="AN223" s="47">
        <f>SUMIFS('Capex forecast'!I$9:I$223,'Capex forecast'!$T$9:$T$223,$AF223,'Capex forecast'!$S$9:$S$223,$AH223,'Capex forecast'!$Q$9:$Q$223,"Repex")</f>
        <v>0</v>
      </c>
      <c r="AO223" s="47">
        <f>SUMIFS('Capex forecast'!J$9:J$223,'Capex forecast'!$T$9:$T$223,$AF223,'Capex forecast'!$S$9:$S$223,$AH223,'Capex forecast'!$Q$9:$Q$223,"Repex")</f>
        <v>0</v>
      </c>
      <c r="AP223" s="47">
        <f>SUMIFS('Capex forecast'!K$9:K$223,'Capex forecast'!$T$9:$T$223,$AF223,'Capex forecast'!$S$9:$S$223,$AH223,'Capex forecast'!$Q$9:$Q$223,"Repex")</f>
        <v>0</v>
      </c>
      <c r="AQ223" s="47">
        <f>SUMIFS('Capex forecast'!L$9:L$223,'Capex forecast'!$T$9:$T$223,$AF223,'Capex forecast'!$S$9:$S$223,$AH223,'Capex forecast'!$Q$9:$Q$223,"Repex")</f>
        <v>0</v>
      </c>
      <c r="AR223" s="47">
        <f>SUMIFS('Capex forecast'!M$9:M$223,'Capex forecast'!$T$9:$T$223,$AF223,'Capex forecast'!$S$9:$S$223,$AH223,'Capex forecast'!$Q$9:$Q$223,"Repex")</f>
        <v>0</v>
      </c>
      <c r="AS223" s="47">
        <f>SUMIFS('Capex forecast'!N$9:N$223,'Capex forecast'!$T$9:$T$223,$AF223,'Capex forecast'!$S$9:$S$223,$AH223,'Capex forecast'!$Q$9:$Q$223,"Repex")</f>
        <v>0</v>
      </c>
    </row>
    <row r="224" spans="2:45" ht="15">
      <c r="B224" s="45" t="s">
        <v>159</v>
      </c>
      <c r="C224" s="6" t="str">
        <f>INDEX('Demand forecast'!$M$9:$M$5832,MATCH($B224,'Demand forecast'!$B$9:$B$5832,0))</f>
        <v>No</v>
      </c>
      <c r="D224" s="6" t="str">
        <f>IF(COUNTIF($B$93:B224,$B224) = 1, "LV", IF(COUNTIF($B$93:B224,$B224) = 2, "HV", "ST"))</f>
        <v>LV</v>
      </c>
      <c r="E224" s="6" t="str">
        <f>INDEX('Demand forecast and growth rate'!$E$7:$E$273,MATCH($B224,'Demand forecast and growth rate'!$B$7:$B$273,0))</f>
        <v>Small growth</v>
      </c>
      <c r="F224" s="32">
        <f>SUMIFS('Capex forecast'!E$9:E$223,'Capex forecast'!$T$9:$T$223,'Allocation of site-spec costs'!$B224,'Capex forecast'!$S$9:$S$223,'Allocation of site-spec costs'!$D224,'Capex forecast'!$Q$9:$Q$223,"Customer Connection")</f>
        <v>0</v>
      </c>
      <c r="G224" s="32">
        <f>SUMIFS('Capex forecast'!F$9:F$223,'Capex forecast'!$T$9:$T$223,'Allocation of site-spec costs'!$B224,'Capex forecast'!$S$9:$S$223,'Allocation of site-spec costs'!$D224,'Capex forecast'!$Q$9:$Q$223,"Customer Connection")</f>
        <v>0</v>
      </c>
      <c r="H224" s="32">
        <f>SUMIFS('Capex forecast'!G$9:G$223,'Capex forecast'!$T$9:$T$223,'Allocation of site-spec costs'!$B224,'Capex forecast'!$S$9:$S$223,'Allocation of site-spec costs'!$D224,'Capex forecast'!$Q$9:$Q$223,"Customer Connection")</f>
        <v>0</v>
      </c>
      <c r="I224" s="32">
        <f>SUMIFS('Capex forecast'!H$9:H$223,'Capex forecast'!$T$9:$T$223,'Allocation of site-spec costs'!$B224,'Capex forecast'!$S$9:$S$223,'Allocation of site-spec costs'!$D224,'Capex forecast'!$Q$9:$Q$223,"Customer Connection")</f>
        <v>0</v>
      </c>
      <c r="J224" s="32">
        <f>SUMIFS('Capex forecast'!I$9:I$223,'Capex forecast'!$T$9:$T$223,'Allocation of site-spec costs'!$B224,'Capex forecast'!$S$9:$S$223,'Allocation of site-spec costs'!$D224,'Capex forecast'!$Q$9:$Q$223,"Customer Connection")</f>
        <v>0</v>
      </c>
      <c r="K224" s="32">
        <f>SUMIFS('Capex forecast'!J$9:J$223,'Capex forecast'!$T$9:$T$223,'Allocation of site-spec costs'!$B224,'Capex forecast'!$S$9:$S$223,'Allocation of site-spec costs'!$D224,'Capex forecast'!$Q$9:$Q$223,"Customer Connection")</f>
        <v>0</v>
      </c>
      <c r="L224" s="32">
        <f>SUMIFS('Capex forecast'!K$9:K$223,'Capex forecast'!$T$9:$T$223,'Allocation of site-spec costs'!$B224,'Capex forecast'!$S$9:$S$223,'Allocation of site-spec costs'!$D224,'Capex forecast'!$Q$9:$Q$223,"Customer Connection")</f>
        <v>0</v>
      </c>
      <c r="M224" s="32">
        <f>SUMIFS('Capex forecast'!L$9:L$223,'Capex forecast'!$T$9:$T$223,'Allocation of site-spec costs'!$B224,'Capex forecast'!$S$9:$S$223,'Allocation of site-spec costs'!$D224,'Capex forecast'!$Q$9:$Q$223,"Customer Connection")</f>
        <v>0</v>
      </c>
      <c r="N224" s="32">
        <f>SUMIFS('Capex forecast'!M$9:M$223,'Capex forecast'!$T$9:$T$223,'Allocation of site-spec costs'!$B224,'Capex forecast'!$S$9:$S$223,'Allocation of site-spec costs'!$D224,'Capex forecast'!$Q$9:$Q$223,"Customer Connection")</f>
        <v>0</v>
      </c>
      <c r="O224" s="32">
        <f>SUMIFS('Capex forecast'!N$9:N$223,'Capex forecast'!$T$9:$T$223,'Allocation of site-spec costs'!$B224,'Capex forecast'!$S$9:$S$223,'Allocation of site-spec costs'!$D224,'Capex forecast'!$Q$9:$Q$223,"Customer Connection")</f>
        <v>0</v>
      </c>
      <c r="Q224" s="45" t="s">
        <v>159</v>
      </c>
      <c r="R224" s="6" t="str">
        <f>INDEX('Demand forecast'!$M$9:$M$5832,MATCH($Q224,'Demand forecast'!$B$9:$B$5832,0))</f>
        <v>No</v>
      </c>
      <c r="S224" s="6" t="str">
        <f>IF(COUNTIF($Q$93:Q224,$B224) = 1, "LV", IF(COUNTIF($Q$93:Q224,$B224) = 2, "HV", "ST"))</f>
        <v>LV</v>
      </c>
      <c r="T224" s="6" t="str">
        <f>INDEX('Demand forecast and growth rate'!$E$7:$E$273,MATCH($Q224,'Demand forecast and growth rate'!$B$7:$B$273,0))</f>
        <v>Small growth</v>
      </c>
      <c r="U224" s="32">
        <f>SUMIFS('Capex forecast'!E$9:E$223,'Capex forecast'!$T$9:$T$223,$Q224,'Capex forecast'!$S$9:$S$223,$S224,'Capex forecast'!$Q$9:$Q$223,"Augex")</f>
        <v>0</v>
      </c>
      <c r="V224" s="32">
        <f>SUMIFS('Capex forecast'!F$9:F$223,'Capex forecast'!$T$9:$T$223,$Q224,'Capex forecast'!$S$9:$S$223,$S224,'Capex forecast'!$Q$9:$Q$223,"Augex")</f>
        <v>0</v>
      </c>
      <c r="W224" s="32">
        <f>SUMIFS('Capex forecast'!G$9:G$223,'Capex forecast'!$T$9:$T$223,$Q224,'Capex forecast'!$S$9:$S$223,$S224,'Capex forecast'!$Q$9:$Q$223,"Augex")</f>
        <v>0</v>
      </c>
      <c r="X224" s="32">
        <f>SUMIFS('Capex forecast'!H$9:H$223,'Capex forecast'!$T$9:$T$223,$Q224,'Capex forecast'!$S$9:$S$223,$S224,'Capex forecast'!$Q$9:$Q$223,"Augex")</f>
        <v>0</v>
      </c>
      <c r="Y224" s="32">
        <f>SUMIFS('Capex forecast'!I$9:I$223,'Capex forecast'!$T$9:$T$223,$Q224,'Capex forecast'!$S$9:$S$223,$S224,'Capex forecast'!$Q$9:$Q$223,"Augex")</f>
        <v>0</v>
      </c>
      <c r="Z224" s="32">
        <f>SUMIFS('Capex forecast'!J$9:J$223,'Capex forecast'!$T$9:$T$223,$Q224,'Capex forecast'!$S$9:$S$223,$S224,'Capex forecast'!$Q$9:$Q$223,"Augex")</f>
        <v>0</v>
      </c>
      <c r="AA224" s="32">
        <f>SUMIFS('Capex forecast'!K$9:K$223,'Capex forecast'!$T$9:$T$223,$Q224,'Capex forecast'!$S$9:$S$223,$S224,'Capex forecast'!$Q$9:$Q$223,"Augex")</f>
        <v>0</v>
      </c>
      <c r="AB224" s="32">
        <f>SUMIFS('Capex forecast'!L$9:L$223,'Capex forecast'!$T$9:$T$223,$Q224,'Capex forecast'!$S$9:$S$223,$S224,'Capex forecast'!$Q$9:$Q$223,"Augex")</f>
        <v>0</v>
      </c>
      <c r="AC224" s="32">
        <f>SUMIFS('Capex forecast'!M$9:M$223,'Capex forecast'!$T$9:$T$223,$Q224,'Capex forecast'!$S$9:$S$223,$S224,'Capex forecast'!$Q$9:$Q$223,"Augex")</f>
        <v>0</v>
      </c>
      <c r="AD224" s="32">
        <f>SUMIFS('Capex forecast'!N$9:N$223,'Capex forecast'!$T$9:$T$223,$Q224,'Capex forecast'!$S$9:$S$223,$S224,'Capex forecast'!$Q$9:$Q$223,"Augex")</f>
        <v>0</v>
      </c>
      <c r="AF224" s="45" t="s">
        <v>159</v>
      </c>
      <c r="AG224" s="6" t="str">
        <f>INDEX('Demand forecast'!$M$9:$M$5832,MATCH($Q224,'Demand forecast'!$B$9:$B$5832,0))</f>
        <v>No</v>
      </c>
      <c r="AH224" s="6" t="str">
        <f>IF(COUNTIF($AF$93:AF224,$B224) = 1, "LV", IF(COUNTIF($AF$93:AF224,$B224) = 2, "HV", "ST"))</f>
        <v>LV</v>
      </c>
      <c r="AI224" s="6" t="str">
        <f>INDEX('Demand forecast and growth rate'!$E$7:$E$273,MATCH($Q224,'Demand forecast and growth rate'!$B$7:$B$273,0))</f>
        <v>Small growth</v>
      </c>
      <c r="AJ224" s="47">
        <f>SUMIFS('Capex forecast'!E$9:E$223,'Capex forecast'!$T$9:$T$223,$AF224,'Capex forecast'!$S$9:$S$223,$AH224,'Capex forecast'!$Q$9:$Q$223,"Repex")</f>
        <v>0</v>
      </c>
      <c r="AK224" s="47">
        <f>SUMIFS('Capex forecast'!F$9:F$223,'Capex forecast'!$T$9:$T$223,$AF224,'Capex forecast'!$S$9:$S$223,$AH224,'Capex forecast'!$Q$9:$Q$223,"Repex")</f>
        <v>0</v>
      </c>
      <c r="AL224" s="47">
        <f>SUMIFS('Capex forecast'!G$9:G$223,'Capex forecast'!$T$9:$T$223,$AF224,'Capex forecast'!$S$9:$S$223,$AH224,'Capex forecast'!$Q$9:$Q$223,"Repex")</f>
        <v>0</v>
      </c>
      <c r="AM224" s="47">
        <f>SUMIFS('Capex forecast'!H$9:H$223,'Capex forecast'!$T$9:$T$223,$AF224,'Capex forecast'!$S$9:$S$223,$AH224,'Capex forecast'!$Q$9:$Q$223,"Repex")</f>
        <v>0</v>
      </c>
      <c r="AN224" s="47">
        <f>SUMIFS('Capex forecast'!I$9:I$223,'Capex forecast'!$T$9:$T$223,$AF224,'Capex forecast'!$S$9:$S$223,$AH224,'Capex forecast'!$Q$9:$Q$223,"Repex")</f>
        <v>0</v>
      </c>
      <c r="AO224" s="47">
        <f>SUMIFS('Capex forecast'!J$9:J$223,'Capex forecast'!$T$9:$T$223,$AF224,'Capex forecast'!$S$9:$S$223,$AH224,'Capex forecast'!$Q$9:$Q$223,"Repex")</f>
        <v>0</v>
      </c>
      <c r="AP224" s="47">
        <f>SUMIFS('Capex forecast'!K$9:K$223,'Capex forecast'!$T$9:$T$223,$AF224,'Capex forecast'!$S$9:$S$223,$AH224,'Capex forecast'!$Q$9:$Q$223,"Repex")</f>
        <v>0</v>
      </c>
      <c r="AQ224" s="47">
        <f>SUMIFS('Capex forecast'!L$9:L$223,'Capex forecast'!$T$9:$T$223,$AF224,'Capex forecast'!$S$9:$S$223,$AH224,'Capex forecast'!$Q$9:$Q$223,"Repex")</f>
        <v>0</v>
      </c>
      <c r="AR224" s="47">
        <f>SUMIFS('Capex forecast'!M$9:M$223,'Capex forecast'!$T$9:$T$223,$AF224,'Capex forecast'!$S$9:$S$223,$AH224,'Capex forecast'!$Q$9:$Q$223,"Repex")</f>
        <v>0</v>
      </c>
      <c r="AS224" s="47">
        <f>SUMIFS('Capex forecast'!N$9:N$223,'Capex forecast'!$T$9:$T$223,$AF224,'Capex forecast'!$S$9:$S$223,$AH224,'Capex forecast'!$Q$9:$Q$223,"Repex")</f>
        <v>0</v>
      </c>
    </row>
    <row r="225" spans="2:45" ht="15">
      <c r="B225" s="45" t="s">
        <v>169</v>
      </c>
      <c r="C225" s="6" t="str">
        <f>INDEX('Demand forecast'!$M$9:$M$5832,MATCH($B225,'Demand forecast'!$B$9:$B$5832,0))</f>
        <v>No</v>
      </c>
      <c r="D225" s="6" t="str">
        <f>IF(COUNTIF($B$93:B225,$B225) = 1, "LV", IF(COUNTIF($B$93:B225,$B225) = 2, "HV", "ST"))</f>
        <v>LV</v>
      </c>
      <c r="E225" s="6" t="str">
        <f>INDEX('Demand forecast and growth rate'!$E$7:$E$273,MATCH($B225,'Demand forecast and growth rate'!$B$7:$B$273,0))</f>
        <v>Steady/falling</v>
      </c>
      <c r="F225" s="32">
        <f>SUMIFS('Capex forecast'!E$9:E$223,'Capex forecast'!$T$9:$T$223,'Allocation of site-spec costs'!$B225,'Capex forecast'!$S$9:$S$223,'Allocation of site-spec costs'!$D225,'Capex forecast'!$Q$9:$Q$223,"Customer Connection")</f>
        <v>0</v>
      </c>
      <c r="G225" s="32">
        <f>SUMIFS('Capex forecast'!F$9:F$223,'Capex forecast'!$T$9:$T$223,'Allocation of site-spec costs'!$B225,'Capex forecast'!$S$9:$S$223,'Allocation of site-spec costs'!$D225,'Capex forecast'!$Q$9:$Q$223,"Customer Connection")</f>
        <v>0</v>
      </c>
      <c r="H225" s="32">
        <f>SUMIFS('Capex forecast'!G$9:G$223,'Capex forecast'!$T$9:$T$223,'Allocation of site-spec costs'!$B225,'Capex forecast'!$S$9:$S$223,'Allocation of site-spec costs'!$D225,'Capex forecast'!$Q$9:$Q$223,"Customer Connection")</f>
        <v>0</v>
      </c>
      <c r="I225" s="32">
        <f>SUMIFS('Capex forecast'!H$9:H$223,'Capex forecast'!$T$9:$T$223,'Allocation of site-spec costs'!$B225,'Capex forecast'!$S$9:$S$223,'Allocation of site-spec costs'!$D225,'Capex forecast'!$Q$9:$Q$223,"Customer Connection")</f>
        <v>0</v>
      </c>
      <c r="J225" s="32">
        <f>SUMIFS('Capex forecast'!I$9:I$223,'Capex forecast'!$T$9:$T$223,'Allocation of site-spec costs'!$B225,'Capex forecast'!$S$9:$S$223,'Allocation of site-spec costs'!$D225,'Capex forecast'!$Q$9:$Q$223,"Customer Connection")</f>
        <v>0</v>
      </c>
      <c r="K225" s="32">
        <f>SUMIFS('Capex forecast'!J$9:J$223,'Capex forecast'!$T$9:$T$223,'Allocation of site-spec costs'!$B225,'Capex forecast'!$S$9:$S$223,'Allocation of site-spec costs'!$D225,'Capex forecast'!$Q$9:$Q$223,"Customer Connection")</f>
        <v>0</v>
      </c>
      <c r="L225" s="32">
        <f>SUMIFS('Capex forecast'!K$9:K$223,'Capex forecast'!$T$9:$T$223,'Allocation of site-spec costs'!$B225,'Capex forecast'!$S$9:$S$223,'Allocation of site-spec costs'!$D225,'Capex forecast'!$Q$9:$Q$223,"Customer Connection")</f>
        <v>0</v>
      </c>
      <c r="M225" s="32">
        <f>SUMIFS('Capex forecast'!L$9:L$223,'Capex forecast'!$T$9:$T$223,'Allocation of site-spec costs'!$B225,'Capex forecast'!$S$9:$S$223,'Allocation of site-spec costs'!$D225,'Capex forecast'!$Q$9:$Q$223,"Customer Connection")</f>
        <v>0</v>
      </c>
      <c r="N225" s="32">
        <f>SUMIFS('Capex forecast'!M$9:M$223,'Capex forecast'!$T$9:$T$223,'Allocation of site-spec costs'!$B225,'Capex forecast'!$S$9:$S$223,'Allocation of site-spec costs'!$D225,'Capex forecast'!$Q$9:$Q$223,"Customer Connection")</f>
        <v>0</v>
      </c>
      <c r="O225" s="32">
        <f>SUMIFS('Capex forecast'!N$9:N$223,'Capex forecast'!$T$9:$T$223,'Allocation of site-spec costs'!$B225,'Capex forecast'!$S$9:$S$223,'Allocation of site-spec costs'!$D225,'Capex forecast'!$Q$9:$Q$223,"Customer Connection")</f>
        <v>0</v>
      </c>
      <c r="Q225" s="45" t="s">
        <v>169</v>
      </c>
      <c r="R225" s="6" t="str">
        <f>INDEX('Demand forecast'!$M$9:$M$5832,MATCH($Q225,'Demand forecast'!$B$9:$B$5832,0))</f>
        <v>No</v>
      </c>
      <c r="S225" s="6" t="str">
        <f>IF(COUNTIF($Q$93:Q225,$B225) = 1, "LV", IF(COUNTIF($Q$93:Q225,$B225) = 2, "HV", "ST"))</f>
        <v>LV</v>
      </c>
      <c r="T225" s="6" t="str">
        <f>INDEX('Demand forecast and growth rate'!$E$7:$E$273,MATCH($Q225,'Demand forecast and growth rate'!$B$7:$B$273,0))</f>
        <v>Steady/falling</v>
      </c>
      <c r="U225" s="32">
        <f>SUMIFS('Capex forecast'!E$9:E$223,'Capex forecast'!$T$9:$T$223,$Q225,'Capex forecast'!$S$9:$S$223,$S225,'Capex forecast'!$Q$9:$Q$223,"Augex")</f>
        <v>0</v>
      </c>
      <c r="V225" s="32">
        <f>SUMIFS('Capex forecast'!F$9:F$223,'Capex forecast'!$T$9:$T$223,$Q225,'Capex forecast'!$S$9:$S$223,$S225,'Capex forecast'!$Q$9:$Q$223,"Augex")</f>
        <v>0</v>
      </c>
      <c r="W225" s="32">
        <f>SUMIFS('Capex forecast'!G$9:G$223,'Capex forecast'!$T$9:$T$223,$Q225,'Capex forecast'!$S$9:$S$223,$S225,'Capex forecast'!$Q$9:$Q$223,"Augex")</f>
        <v>0</v>
      </c>
      <c r="X225" s="32">
        <f>SUMIFS('Capex forecast'!H$9:H$223,'Capex forecast'!$T$9:$T$223,$Q225,'Capex forecast'!$S$9:$S$223,$S225,'Capex forecast'!$Q$9:$Q$223,"Augex")</f>
        <v>0</v>
      </c>
      <c r="Y225" s="32">
        <f>SUMIFS('Capex forecast'!I$9:I$223,'Capex forecast'!$T$9:$T$223,$Q225,'Capex forecast'!$S$9:$S$223,$S225,'Capex forecast'!$Q$9:$Q$223,"Augex")</f>
        <v>0</v>
      </c>
      <c r="Z225" s="32">
        <f>SUMIFS('Capex forecast'!J$9:J$223,'Capex forecast'!$T$9:$T$223,$Q225,'Capex forecast'!$S$9:$S$223,$S225,'Capex forecast'!$Q$9:$Q$223,"Augex")</f>
        <v>0</v>
      </c>
      <c r="AA225" s="32">
        <f>SUMIFS('Capex forecast'!K$9:K$223,'Capex forecast'!$T$9:$T$223,$Q225,'Capex forecast'!$S$9:$S$223,$S225,'Capex forecast'!$Q$9:$Q$223,"Augex")</f>
        <v>0</v>
      </c>
      <c r="AB225" s="32">
        <f>SUMIFS('Capex forecast'!L$9:L$223,'Capex forecast'!$T$9:$T$223,$Q225,'Capex forecast'!$S$9:$S$223,$S225,'Capex forecast'!$Q$9:$Q$223,"Augex")</f>
        <v>0</v>
      </c>
      <c r="AC225" s="32">
        <f>SUMIFS('Capex forecast'!M$9:M$223,'Capex forecast'!$T$9:$T$223,$Q225,'Capex forecast'!$S$9:$S$223,$S225,'Capex forecast'!$Q$9:$Q$223,"Augex")</f>
        <v>0</v>
      </c>
      <c r="AD225" s="32">
        <f>SUMIFS('Capex forecast'!N$9:N$223,'Capex forecast'!$T$9:$T$223,$Q225,'Capex forecast'!$S$9:$S$223,$S225,'Capex forecast'!$Q$9:$Q$223,"Augex")</f>
        <v>0</v>
      </c>
      <c r="AF225" s="45" t="s">
        <v>169</v>
      </c>
      <c r="AG225" s="6" t="str">
        <f>INDEX('Demand forecast'!$M$9:$M$5832,MATCH($Q225,'Demand forecast'!$B$9:$B$5832,0))</f>
        <v>No</v>
      </c>
      <c r="AH225" s="6" t="str">
        <f>IF(COUNTIF($AF$93:AF225,$B225) = 1, "LV", IF(COUNTIF($AF$93:AF225,$B225) = 2, "HV", "ST"))</f>
        <v>LV</v>
      </c>
      <c r="AI225" s="6" t="str">
        <f>INDEX('Demand forecast and growth rate'!$E$7:$E$273,MATCH($Q225,'Demand forecast and growth rate'!$B$7:$B$273,0))</f>
        <v>Steady/falling</v>
      </c>
      <c r="AJ225" s="47">
        <f>SUMIFS('Capex forecast'!E$9:E$223,'Capex forecast'!$T$9:$T$223,$AF225,'Capex forecast'!$S$9:$S$223,$AH225,'Capex forecast'!$Q$9:$Q$223,"Repex")</f>
        <v>0</v>
      </c>
      <c r="AK225" s="47">
        <f>SUMIFS('Capex forecast'!F$9:F$223,'Capex forecast'!$T$9:$T$223,$AF225,'Capex forecast'!$S$9:$S$223,$AH225,'Capex forecast'!$Q$9:$Q$223,"Repex")</f>
        <v>0</v>
      </c>
      <c r="AL225" s="47">
        <f>SUMIFS('Capex forecast'!G$9:G$223,'Capex forecast'!$T$9:$T$223,$AF225,'Capex forecast'!$S$9:$S$223,$AH225,'Capex forecast'!$Q$9:$Q$223,"Repex")</f>
        <v>0</v>
      </c>
      <c r="AM225" s="47">
        <f>SUMIFS('Capex forecast'!H$9:H$223,'Capex forecast'!$T$9:$T$223,$AF225,'Capex forecast'!$S$9:$S$223,$AH225,'Capex forecast'!$Q$9:$Q$223,"Repex")</f>
        <v>0</v>
      </c>
      <c r="AN225" s="47">
        <f>SUMIFS('Capex forecast'!I$9:I$223,'Capex forecast'!$T$9:$T$223,$AF225,'Capex forecast'!$S$9:$S$223,$AH225,'Capex forecast'!$Q$9:$Q$223,"Repex")</f>
        <v>0</v>
      </c>
      <c r="AO225" s="47">
        <f>SUMIFS('Capex forecast'!J$9:J$223,'Capex forecast'!$T$9:$T$223,$AF225,'Capex forecast'!$S$9:$S$223,$AH225,'Capex forecast'!$Q$9:$Q$223,"Repex")</f>
        <v>0</v>
      </c>
      <c r="AP225" s="47">
        <f>SUMIFS('Capex forecast'!K$9:K$223,'Capex forecast'!$T$9:$T$223,$AF225,'Capex forecast'!$S$9:$S$223,$AH225,'Capex forecast'!$Q$9:$Q$223,"Repex")</f>
        <v>0</v>
      </c>
      <c r="AQ225" s="47">
        <f>SUMIFS('Capex forecast'!L$9:L$223,'Capex forecast'!$T$9:$T$223,$AF225,'Capex forecast'!$S$9:$S$223,$AH225,'Capex forecast'!$Q$9:$Q$223,"Repex")</f>
        <v>0</v>
      </c>
      <c r="AR225" s="47">
        <f>SUMIFS('Capex forecast'!M$9:M$223,'Capex forecast'!$T$9:$T$223,$AF225,'Capex forecast'!$S$9:$S$223,$AH225,'Capex forecast'!$Q$9:$Q$223,"Repex")</f>
        <v>0</v>
      </c>
      <c r="AS225" s="47">
        <f>SUMIFS('Capex forecast'!N$9:N$223,'Capex forecast'!$T$9:$T$223,$AF225,'Capex forecast'!$S$9:$S$223,$AH225,'Capex forecast'!$Q$9:$Q$223,"Repex")</f>
        <v>0</v>
      </c>
    </row>
    <row r="226" spans="2:45" ht="15">
      <c r="B226" s="45" t="s">
        <v>194</v>
      </c>
      <c r="C226" s="6" t="str">
        <f>INDEX('Demand forecast'!$M$9:$M$5832,MATCH($B226,'Demand forecast'!$B$9:$B$5832,0))</f>
        <v>Yes</v>
      </c>
      <c r="D226" s="6" t="str">
        <f>IF(COUNTIF($B$93:B226,$B226) = 1, "LV", IF(COUNTIF($B$93:B226,$B226) = 2, "HV", "ST"))</f>
        <v>LV</v>
      </c>
      <c r="E226" s="6" t="str">
        <f>INDEX('Demand forecast and growth rate'!$E$7:$E$273,MATCH($B226,'Demand forecast and growth rate'!$B$7:$B$273,0))</f>
        <v>Steady/falling</v>
      </c>
      <c r="F226" s="32">
        <f>SUMIFS('Capex forecast'!E$9:E$223,'Capex forecast'!$T$9:$T$223,'Allocation of site-spec costs'!$B226,'Capex forecast'!$S$9:$S$223,'Allocation of site-spec costs'!$D226,'Capex forecast'!$Q$9:$Q$223,"Customer Connection")</f>
        <v>0</v>
      </c>
      <c r="G226" s="32">
        <f>SUMIFS('Capex forecast'!F$9:F$223,'Capex forecast'!$T$9:$T$223,'Allocation of site-spec costs'!$B226,'Capex forecast'!$S$9:$S$223,'Allocation of site-spec costs'!$D226,'Capex forecast'!$Q$9:$Q$223,"Customer Connection")</f>
        <v>0</v>
      </c>
      <c r="H226" s="32">
        <f>SUMIFS('Capex forecast'!G$9:G$223,'Capex forecast'!$T$9:$T$223,'Allocation of site-spec costs'!$B226,'Capex forecast'!$S$9:$S$223,'Allocation of site-spec costs'!$D226,'Capex forecast'!$Q$9:$Q$223,"Customer Connection")</f>
        <v>0</v>
      </c>
      <c r="I226" s="32">
        <f>SUMIFS('Capex forecast'!H$9:H$223,'Capex forecast'!$T$9:$T$223,'Allocation of site-spec costs'!$B226,'Capex forecast'!$S$9:$S$223,'Allocation of site-spec costs'!$D226,'Capex forecast'!$Q$9:$Q$223,"Customer Connection")</f>
        <v>0</v>
      </c>
      <c r="J226" s="32">
        <f>SUMIFS('Capex forecast'!I$9:I$223,'Capex forecast'!$T$9:$T$223,'Allocation of site-spec costs'!$B226,'Capex forecast'!$S$9:$S$223,'Allocation of site-spec costs'!$D226,'Capex forecast'!$Q$9:$Q$223,"Customer Connection")</f>
        <v>0</v>
      </c>
      <c r="K226" s="32">
        <f>SUMIFS('Capex forecast'!J$9:J$223,'Capex forecast'!$T$9:$T$223,'Allocation of site-spec costs'!$B226,'Capex forecast'!$S$9:$S$223,'Allocation of site-spec costs'!$D226,'Capex forecast'!$Q$9:$Q$223,"Customer Connection")</f>
        <v>0</v>
      </c>
      <c r="L226" s="32">
        <f>SUMIFS('Capex forecast'!K$9:K$223,'Capex forecast'!$T$9:$T$223,'Allocation of site-spec costs'!$B226,'Capex forecast'!$S$9:$S$223,'Allocation of site-spec costs'!$D226,'Capex forecast'!$Q$9:$Q$223,"Customer Connection")</f>
        <v>0</v>
      </c>
      <c r="M226" s="32">
        <f>SUMIFS('Capex forecast'!L$9:L$223,'Capex forecast'!$T$9:$T$223,'Allocation of site-spec costs'!$B226,'Capex forecast'!$S$9:$S$223,'Allocation of site-spec costs'!$D226,'Capex forecast'!$Q$9:$Q$223,"Customer Connection")</f>
        <v>0</v>
      </c>
      <c r="N226" s="32">
        <f>SUMIFS('Capex forecast'!M$9:M$223,'Capex forecast'!$T$9:$T$223,'Allocation of site-spec costs'!$B226,'Capex forecast'!$S$9:$S$223,'Allocation of site-spec costs'!$D226,'Capex forecast'!$Q$9:$Q$223,"Customer Connection")</f>
        <v>0</v>
      </c>
      <c r="O226" s="32">
        <f>SUMIFS('Capex forecast'!N$9:N$223,'Capex forecast'!$T$9:$T$223,'Allocation of site-spec costs'!$B226,'Capex forecast'!$S$9:$S$223,'Allocation of site-spec costs'!$D226,'Capex forecast'!$Q$9:$Q$223,"Customer Connection")</f>
        <v>0</v>
      </c>
      <c r="Q226" s="45" t="s">
        <v>194</v>
      </c>
      <c r="R226" s="6" t="str">
        <f>INDEX('Demand forecast'!$M$9:$M$5832,MATCH($Q226,'Demand forecast'!$B$9:$B$5832,0))</f>
        <v>Yes</v>
      </c>
      <c r="S226" s="6" t="str">
        <f>IF(COUNTIF($Q$93:Q226,$B226) = 1, "LV", IF(COUNTIF($Q$93:Q226,$B226) = 2, "HV", "ST"))</f>
        <v>LV</v>
      </c>
      <c r="T226" s="6" t="str">
        <f>INDEX('Demand forecast and growth rate'!$E$7:$E$273,MATCH($Q226,'Demand forecast and growth rate'!$B$7:$B$273,0))</f>
        <v>Steady/falling</v>
      </c>
      <c r="U226" s="32">
        <f>SUMIFS('Capex forecast'!E$9:E$223,'Capex forecast'!$T$9:$T$223,$Q226,'Capex forecast'!$S$9:$S$223,$S226,'Capex forecast'!$Q$9:$Q$223,"Augex")</f>
        <v>0</v>
      </c>
      <c r="V226" s="32">
        <f>SUMIFS('Capex forecast'!F$9:F$223,'Capex forecast'!$T$9:$T$223,$Q226,'Capex forecast'!$S$9:$S$223,$S226,'Capex forecast'!$Q$9:$Q$223,"Augex")</f>
        <v>0</v>
      </c>
      <c r="W226" s="32">
        <f>SUMIFS('Capex forecast'!G$9:G$223,'Capex forecast'!$T$9:$T$223,$Q226,'Capex forecast'!$S$9:$S$223,$S226,'Capex forecast'!$Q$9:$Q$223,"Augex")</f>
        <v>0</v>
      </c>
      <c r="X226" s="32">
        <f>SUMIFS('Capex forecast'!H$9:H$223,'Capex forecast'!$T$9:$T$223,$Q226,'Capex forecast'!$S$9:$S$223,$S226,'Capex forecast'!$Q$9:$Q$223,"Augex")</f>
        <v>0</v>
      </c>
      <c r="Y226" s="32">
        <f>SUMIFS('Capex forecast'!I$9:I$223,'Capex forecast'!$T$9:$T$223,$Q226,'Capex forecast'!$S$9:$S$223,$S226,'Capex forecast'!$Q$9:$Q$223,"Augex")</f>
        <v>0</v>
      </c>
      <c r="Z226" s="32">
        <f>SUMIFS('Capex forecast'!J$9:J$223,'Capex forecast'!$T$9:$T$223,$Q226,'Capex forecast'!$S$9:$S$223,$S226,'Capex forecast'!$Q$9:$Q$223,"Augex")</f>
        <v>0</v>
      </c>
      <c r="AA226" s="32">
        <f>SUMIFS('Capex forecast'!K$9:K$223,'Capex forecast'!$T$9:$T$223,$Q226,'Capex forecast'!$S$9:$S$223,$S226,'Capex forecast'!$Q$9:$Q$223,"Augex")</f>
        <v>0</v>
      </c>
      <c r="AB226" s="32">
        <f>SUMIFS('Capex forecast'!L$9:L$223,'Capex forecast'!$T$9:$T$223,$Q226,'Capex forecast'!$S$9:$S$223,$S226,'Capex forecast'!$Q$9:$Q$223,"Augex")</f>
        <v>0</v>
      </c>
      <c r="AC226" s="32">
        <f>SUMIFS('Capex forecast'!M$9:M$223,'Capex forecast'!$T$9:$T$223,$Q226,'Capex forecast'!$S$9:$S$223,$S226,'Capex forecast'!$Q$9:$Q$223,"Augex")</f>
        <v>0</v>
      </c>
      <c r="AD226" s="32">
        <f>SUMIFS('Capex forecast'!N$9:N$223,'Capex forecast'!$T$9:$T$223,$Q226,'Capex forecast'!$S$9:$S$223,$S226,'Capex forecast'!$Q$9:$Q$223,"Augex")</f>
        <v>0</v>
      </c>
      <c r="AF226" s="45" t="s">
        <v>194</v>
      </c>
      <c r="AG226" s="6" t="str">
        <f>INDEX('Demand forecast'!$M$9:$M$5832,MATCH($Q226,'Demand forecast'!$B$9:$B$5832,0))</f>
        <v>Yes</v>
      </c>
      <c r="AH226" s="6" t="str">
        <f>IF(COUNTIF($AF$93:AF226,$B226) = 1, "LV", IF(COUNTIF($AF$93:AF226,$B226) = 2, "HV", "ST"))</f>
        <v>LV</v>
      </c>
      <c r="AI226" s="6" t="str">
        <f>INDEX('Demand forecast and growth rate'!$E$7:$E$273,MATCH($Q226,'Demand forecast and growth rate'!$B$7:$B$273,0))</f>
        <v>Steady/falling</v>
      </c>
      <c r="AJ226" s="47">
        <f>SUMIFS('Capex forecast'!E$9:E$223,'Capex forecast'!$T$9:$T$223,$AF226,'Capex forecast'!$S$9:$S$223,$AH226,'Capex forecast'!$Q$9:$Q$223,"Repex")</f>
        <v>0</v>
      </c>
      <c r="AK226" s="47">
        <f>SUMIFS('Capex forecast'!F$9:F$223,'Capex forecast'!$T$9:$T$223,$AF226,'Capex forecast'!$S$9:$S$223,$AH226,'Capex forecast'!$Q$9:$Q$223,"Repex")</f>
        <v>0</v>
      </c>
      <c r="AL226" s="47">
        <f>SUMIFS('Capex forecast'!G$9:G$223,'Capex forecast'!$T$9:$T$223,$AF226,'Capex forecast'!$S$9:$S$223,$AH226,'Capex forecast'!$Q$9:$Q$223,"Repex")</f>
        <v>0</v>
      </c>
      <c r="AM226" s="47">
        <f>SUMIFS('Capex forecast'!H$9:H$223,'Capex forecast'!$T$9:$T$223,$AF226,'Capex forecast'!$S$9:$S$223,$AH226,'Capex forecast'!$Q$9:$Q$223,"Repex")</f>
        <v>0</v>
      </c>
      <c r="AN226" s="47">
        <f>SUMIFS('Capex forecast'!I$9:I$223,'Capex forecast'!$T$9:$T$223,$AF226,'Capex forecast'!$S$9:$S$223,$AH226,'Capex forecast'!$Q$9:$Q$223,"Repex")</f>
        <v>0</v>
      </c>
      <c r="AO226" s="47">
        <f>SUMIFS('Capex forecast'!J$9:J$223,'Capex forecast'!$T$9:$T$223,$AF226,'Capex forecast'!$S$9:$S$223,$AH226,'Capex forecast'!$Q$9:$Q$223,"Repex")</f>
        <v>0</v>
      </c>
      <c r="AP226" s="47">
        <f>SUMIFS('Capex forecast'!K$9:K$223,'Capex forecast'!$T$9:$T$223,$AF226,'Capex forecast'!$S$9:$S$223,$AH226,'Capex forecast'!$Q$9:$Q$223,"Repex")</f>
        <v>0</v>
      </c>
      <c r="AQ226" s="47">
        <f>SUMIFS('Capex forecast'!L$9:L$223,'Capex forecast'!$T$9:$T$223,$AF226,'Capex forecast'!$S$9:$S$223,$AH226,'Capex forecast'!$Q$9:$Q$223,"Repex")</f>
        <v>0</v>
      </c>
      <c r="AR226" s="47">
        <f>SUMIFS('Capex forecast'!M$9:M$223,'Capex forecast'!$T$9:$T$223,$AF226,'Capex forecast'!$S$9:$S$223,$AH226,'Capex forecast'!$Q$9:$Q$223,"Repex")</f>
        <v>0</v>
      </c>
      <c r="AS226" s="47">
        <f>SUMIFS('Capex forecast'!N$9:N$223,'Capex forecast'!$T$9:$T$223,$AF226,'Capex forecast'!$S$9:$S$223,$AH226,'Capex forecast'!$Q$9:$Q$223,"Repex")</f>
        <v>0</v>
      </c>
    </row>
    <row r="227" spans="2:45" ht="15">
      <c r="B227" s="45" t="s">
        <v>195</v>
      </c>
      <c r="C227" s="6" t="str">
        <f>INDEX('Demand forecast'!$M$9:$M$5832,MATCH($B227,'Demand forecast'!$B$9:$B$5832,0))</f>
        <v>Yes</v>
      </c>
      <c r="D227" s="6" t="str">
        <f>IF(COUNTIF($B$93:B227,$B227) = 1, "LV", IF(COUNTIF($B$93:B227,$B227) = 2, "HV", "ST"))</f>
        <v>LV</v>
      </c>
      <c r="E227" s="6" t="str">
        <f>INDEX('Demand forecast and growth rate'!$E$7:$E$273,MATCH($B227,'Demand forecast and growth rate'!$B$7:$B$273,0))</f>
        <v>Steady/falling</v>
      </c>
      <c r="F227" s="32">
        <f>SUMIFS('Capex forecast'!E$9:E$223,'Capex forecast'!$T$9:$T$223,'Allocation of site-spec costs'!$B227,'Capex forecast'!$S$9:$S$223,'Allocation of site-spec costs'!$D227,'Capex forecast'!$Q$9:$Q$223,"Customer Connection")</f>
        <v>0</v>
      </c>
      <c r="G227" s="32">
        <f>SUMIFS('Capex forecast'!F$9:F$223,'Capex forecast'!$T$9:$T$223,'Allocation of site-spec costs'!$B227,'Capex forecast'!$S$9:$S$223,'Allocation of site-spec costs'!$D227,'Capex forecast'!$Q$9:$Q$223,"Customer Connection")</f>
        <v>0</v>
      </c>
      <c r="H227" s="32">
        <f>SUMIFS('Capex forecast'!G$9:G$223,'Capex forecast'!$T$9:$T$223,'Allocation of site-spec costs'!$B227,'Capex forecast'!$S$9:$S$223,'Allocation of site-spec costs'!$D227,'Capex forecast'!$Q$9:$Q$223,"Customer Connection")</f>
        <v>0</v>
      </c>
      <c r="I227" s="32">
        <f>SUMIFS('Capex forecast'!H$9:H$223,'Capex forecast'!$T$9:$T$223,'Allocation of site-spec costs'!$B227,'Capex forecast'!$S$9:$S$223,'Allocation of site-spec costs'!$D227,'Capex forecast'!$Q$9:$Q$223,"Customer Connection")</f>
        <v>0</v>
      </c>
      <c r="J227" s="32">
        <f>SUMIFS('Capex forecast'!I$9:I$223,'Capex forecast'!$T$9:$T$223,'Allocation of site-spec costs'!$B227,'Capex forecast'!$S$9:$S$223,'Allocation of site-spec costs'!$D227,'Capex forecast'!$Q$9:$Q$223,"Customer Connection")</f>
        <v>0</v>
      </c>
      <c r="K227" s="32">
        <f>SUMIFS('Capex forecast'!J$9:J$223,'Capex forecast'!$T$9:$T$223,'Allocation of site-spec costs'!$B227,'Capex forecast'!$S$9:$S$223,'Allocation of site-spec costs'!$D227,'Capex forecast'!$Q$9:$Q$223,"Customer Connection")</f>
        <v>0</v>
      </c>
      <c r="L227" s="32">
        <f>SUMIFS('Capex forecast'!K$9:K$223,'Capex forecast'!$T$9:$T$223,'Allocation of site-spec costs'!$B227,'Capex forecast'!$S$9:$S$223,'Allocation of site-spec costs'!$D227,'Capex forecast'!$Q$9:$Q$223,"Customer Connection")</f>
        <v>0</v>
      </c>
      <c r="M227" s="32">
        <f>SUMIFS('Capex forecast'!L$9:L$223,'Capex forecast'!$T$9:$T$223,'Allocation of site-spec costs'!$B227,'Capex forecast'!$S$9:$S$223,'Allocation of site-spec costs'!$D227,'Capex forecast'!$Q$9:$Q$223,"Customer Connection")</f>
        <v>0</v>
      </c>
      <c r="N227" s="32">
        <f>SUMIFS('Capex forecast'!M$9:M$223,'Capex forecast'!$T$9:$T$223,'Allocation of site-spec costs'!$B227,'Capex forecast'!$S$9:$S$223,'Allocation of site-spec costs'!$D227,'Capex forecast'!$Q$9:$Q$223,"Customer Connection")</f>
        <v>0</v>
      </c>
      <c r="O227" s="32">
        <f>SUMIFS('Capex forecast'!N$9:N$223,'Capex forecast'!$T$9:$T$223,'Allocation of site-spec costs'!$B227,'Capex forecast'!$S$9:$S$223,'Allocation of site-spec costs'!$D227,'Capex forecast'!$Q$9:$Q$223,"Customer Connection")</f>
        <v>0</v>
      </c>
      <c r="Q227" s="45" t="s">
        <v>195</v>
      </c>
      <c r="R227" s="6" t="str">
        <f>INDEX('Demand forecast'!$M$9:$M$5832,MATCH($Q227,'Demand forecast'!$B$9:$B$5832,0))</f>
        <v>Yes</v>
      </c>
      <c r="S227" s="6" t="str">
        <f>IF(COUNTIF($Q$93:Q227,$B227) = 1, "LV", IF(COUNTIF($Q$93:Q227,$B227) = 2, "HV", "ST"))</f>
        <v>LV</v>
      </c>
      <c r="T227" s="6" t="str">
        <f>INDEX('Demand forecast and growth rate'!$E$7:$E$273,MATCH($Q227,'Demand forecast and growth rate'!$B$7:$B$273,0))</f>
        <v>Steady/falling</v>
      </c>
      <c r="U227" s="32">
        <f>SUMIFS('Capex forecast'!E$9:E$223,'Capex forecast'!$T$9:$T$223,$Q227,'Capex forecast'!$S$9:$S$223,$S227,'Capex forecast'!$Q$9:$Q$223,"Augex")</f>
        <v>0</v>
      </c>
      <c r="V227" s="32">
        <f>SUMIFS('Capex forecast'!F$9:F$223,'Capex forecast'!$T$9:$T$223,$Q227,'Capex forecast'!$S$9:$S$223,$S227,'Capex forecast'!$Q$9:$Q$223,"Augex")</f>
        <v>0</v>
      </c>
      <c r="W227" s="32">
        <f>SUMIFS('Capex forecast'!G$9:G$223,'Capex forecast'!$T$9:$T$223,$Q227,'Capex forecast'!$S$9:$S$223,$S227,'Capex forecast'!$Q$9:$Q$223,"Augex")</f>
        <v>0</v>
      </c>
      <c r="X227" s="32">
        <f>SUMIFS('Capex forecast'!H$9:H$223,'Capex forecast'!$T$9:$T$223,$Q227,'Capex forecast'!$S$9:$S$223,$S227,'Capex forecast'!$Q$9:$Q$223,"Augex")</f>
        <v>0</v>
      </c>
      <c r="Y227" s="32">
        <f>SUMIFS('Capex forecast'!I$9:I$223,'Capex forecast'!$T$9:$T$223,$Q227,'Capex forecast'!$S$9:$S$223,$S227,'Capex forecast'!$Q$9:$Q$223,"Augex")</f>
        <v>0</v>
      </c>
      <c r="Z227" s="32">
        <f>SUMIFS('Capex forecast'!J$9:J$223,'Capex forecast'!$T$9:$T$223,$Q227,'Capex forecast'!$S$9:$S$223,$S227,'Capex forecast'!$Q$9:$Q$223,"Augex")</f>
        <v>0</v>
      </c>
      <c r="AA227" s="32">
        <f>SUMIFS('Capex forecast'!K$9:K$223,'Capex forecast'!$T$9:$T$223,$Q227,'Capex forecast'!$S$9:$S$223,$S227,'Capex forecast'!$Q$9:$Q$223,"Augex")</f>
        <v>0</v>
      </c>
      <c r="AB227" s="32">
        <f>SUMIFS('Capex forecast'!L$9:L$223,'Capex forecast'!$T$9:$T$223,$Q227,'Capex forecast'!$S$9:$S$223,$S227,'Capex forecast'!$Q$9:$Q$223,"Augex")</f>
        <v>0</v>
      </c>
      <c r="AC227" s="32">
        <f>SUMIFS('Capex forecast'!M$9:M$223,'Capex forecast'!$T$9:$T$223,$Q227,'Capex forecast'!$S$9:$S$223,$S227,'Capex forecast'!$Q$9:$Q$223,"Augex")</f>
        <v>0</v>
      </c>
      <c r="AD227" s="32">
        <f>SUMIFS('Capex forecast'!N$9:N$223,'Capex forecast'!$T$9:$T$223,$Q227,'Capex forecast'!$S$9:$S$223,$S227,'Capex forecast'!$Q$9:$Q$223,"Augex")</f>
        <v>0</v>
      </c>
      <c r="AF227" s="45" t="s">
        <v>195</v>
      </c>
      <c r="AG227" s="6" t="str">
        <f>INDEX('Demand forecast'!$M$9:$M$5832,MATCH($Q227,'Demand forecast'!$B$9:$B$5832,0))</f>
        <v>Yes</v>
      </c>
      <c r="AH227" s="6" t="str">
        <f>IF(COUNTIF($AF$93:AF227,$B227) = 1, "LV", IF(COUNTIF($AF$93:AF227,$B227) = 2, "HV", "ST"))</f>
        <v>LV</v>
      </c>
      <c r="AI227" s="6" t="str">
        <f>INDEX('Demand forecast and growth rate'!$E$7:$E$273,MATCH($Q227,'Demand forecast and growth rate'!$B$7:$B$273,0))</f>
        <v>Steady/falling</v>
      </c>
      <c r="AJ227" s="47">
        <f>SUMIFS('Capex forecast'!E$9:E$223,'Capex forecast'!$T$9:$T$223,$AF227,'Capex forecast'!$S$9:$S$223,$AH227,'Capex forecast'!$Q$9:$Q$223,"Repex")</f>
        <v>0</v>
      </c>
      <c r="AK227" s="47">
        <f>SUMIFS('Capex forecast'!F$9:F$223,'Capex forecast'!$T$9:$T$223,$AF227,'Capex forecast'!$S$9:$S$223,$AH227,'Capex forecast'!$Q$9:$Q$223,"Repex")</f>
        <v>0</v>
      </c>
      <c r="AL227" s="47">
        <f>SUMIFS('Capex forecast'!G$9:G$223,'Capex forecast'!$T$9:$T$223,$AF227,'Capex forecast'!$S$9:$S$223,$AH227,'Capex forecast'!$Q$9:$Q$223,"Repex")</f>
        <v>0</v>
      </c>
      <c r="AM227" s="47">
        <f>SUMIFS('Capex forecast'!H$9:H$223,'Capex forecast'!$T$9:$T$223,$AF227,'Capex forecast'!$S$9:$S$223,$AH227,'Capex forecast'!$Q$9:$Q$223,"Repex")</f>
        <v>0</v>
      </c>
      <c r="AN227" s="47">
        <f>SUMIFS('Capex forecast'!I$9:I$223,'Capex forecast'!$T$9:$T$223,$AF227,'Capex forecast'!$S$9:$S$223,$AH227,'Capex forecast'!$Q$9:$Q$223,"Repex")</f>
        <v>0</v>
      </c>
      <c r="AO227" s="47">
        <f>SUMIFS('Capex forecast'!J$9:J$223,'Capex forecast'!$T$9:$T$223,$AF227,'Capex forecast'!$S$9:$S$223,$AH227,'Capex forecast'!$Q$9:$Q$223,"Repex")</f>
        <v>0</v>
      </c>
      <c r="AP227" s="47">
        <f>SUMIFS('Capex forecast'!K$9:K$223,'Capex forecast'!$T$9:$T$223,$AF227,'Capex forecast'!$S$9:$S$223,$AH227,'Capex forecast'!$Q$9:$Q$223,"Repex")</f>
        <v>0</v>
      </c>
      <c r="AQ227" s="47">
        <f>SUMIFS('Capex forecast'!L$9:L$223,'Capex forecast'!$T$9:$T$223,$AF227,'Capex forecast'!$S$9:$S$223,$AH227,'Capex forecast'!$Q$9:$Q$223,"Repex")</f>
        <v>0</v>
      </c>
      <c r="AR227" s="47">
        <f>SUMIFS('Capex forecast'!M$9:M$223,'Capex forecast'!$T$9:$T$223,$AF227,'Capex forecast'!$S$9:$S$223,$AH227,'Capex forecast'!$Q$9:$Q$223,"Repex")</f>
        <v>0</v>
      </c>
      <c r="AS227" s="47">
        <f>SUMIFS('Capex forecast'!N$9:N$223,'Capex forecast'!$T$9:$T$223,$AF227,'Capex forecast'!$S$9:$S$223,$AH227,'Capex forecast'!$Q$9:$Q$223,"Repex")</f>
        <v>0</v>
      </c>
    </row>
    <row r="228" spans="2:45" ht="15">
      <c r="B228" s="45" t="s">
        <v>196</v>
      </c>
      <c r="C228" s="6" t="str">
        <f>INDEX('Demand forecast'!$M$9:$M$5832,MATCH($B228,'Demand forecast'!$B$9:$B$5832,0))</f>
        <v>Yes</v>
      </c>
      <c r="D228" s="6" t="str">
        <f>IF(COUNTIF($B$93:B228,$B228) = 1, "LV", IF(COUNTIF($B$93:B228,$B228) = 2, "HV", "ST"))</f>
        <v>LV</v>
      </c>
      <c r="E228" s="6" t="str">
        <f>INDEX('Demand forecast and growth rate'!$E$7:$E$273,MATCH($B228,'Demand forecast and growth rate'!$B$7:$B$273,0))</f>
        <v>Steady/falling</v>
      </c>
      <c r="F228" s="32">
        <f>SUMIFS('Capex forecast'!E$9:E$223,'Capex forecast'!$T$9:$T$223,'Allocation of site-spec costs'!$B228,'Capex forecast'!$S$9:$S$223,'Allocation of site-spec costs'!$D228,'Capex forecast'!$Q$9:$Q$223,"Customer Connection")</f>
        <v>0</v>
      </c>
      <c r="G228" s="32">
        <f>SUMIFS('Capex forecast'!F$9:F$223,'Capex forecast'!$T$9:$T$223,'Allocation of site-spec costs'!$B228,'Capex forecast'!$S$9:$S$223,'Allocation of site-spec costs'!$D228,'Capex forecast'!$Q$9:$Q$223,"Customer Connection")</f>
        <v>0</v>
      </c>
      <c r="H228" s="32">
        <f>SUMIFS('Capex forecast'!G$9:G$223,'Capex forecast'!$T$9:$T$223,'Allocation of site-spec costs'!$B228,'Capex forecast'!$S$9:$S$223,'Allocation of site-spec costs'!$D228,'Capex forecast'!$Q$9:$Q$223,"Customer Connection")</f>
        <v>0</v>
      </c>
      <c r="I228" s="32">
        <f>SUMIFS('Capex forecast'!H$9:H$223,'Capex forecast'!$T$9:$T$223,'Allocation of site-spec costs'!$B228,'Capex forecast'!$S$9:$S$223,'Allocation of site-spec costs'!$D228,'Capex forecast'!$Q$9:$Q$223,"Customer Connection")</f>
        <v>0</v>
      </c>
      <c r="J228" s="32">
        <f>SUMIFS('Capex forecast'!I$9:I$223,'Capex forecast'!$T$9:$T$223,'Allocation of site-spec costs'!$B228,'Capex forecast'!$S$9:$S$223,'Allocation of site-spec costs'!$D228,'Capex forecast'!$Q$9:$Q$223,"Customer Connection")</f>
        <v>0</v>
      </c>
      <c r="K228" s="32">
        <f>SUMIFS('Capex forecast'!J$9:J$223,'Capex forecast'!$T$9:$T$223,'Allocation of site-spec costs'!$B228,'Capex forecast'!$S$9:$S$223,'Allocation of site-spec costs'!$D228,'Capex forecast'!$Q$9:$Q$223,"Customer Connection")</f>
        <v>0</v>
      </c>
      <c r="L228" s="32">
        <f>SUMIFS('Capex forecast'!K$9:K$223,'Capex forecast'!$T$9:$T$223,'Allocation of site-spec costs'!$B228,'Capex forecast'!$S$9:$S$223,'Allocation of site-spec costs'!$D228,'Capex forecast'!$Q$9:$Q$223,"Customer Connection")</f>
        <v>0</v>
      </c>
      <c r="M228" s="32">
        <f>SUMIFS('Capex forecast'!L$9:L$223,'Capex forecast'!$T$9:$T$223,'Allocation of site-spec costs'!$B228,'Capex forecast'!$S$9:$S$223,'Allocation of site-spec costs'!$D228,'Capex forecast'!$Q$9:$Q$223,"Customer Connection")</f>
        <v>0</v>
      </c>
      <c r="N228" s="32">
        <f>SUMIFS('Capex forecast'!M$9:M$223,'Capex forecast'!$T$9:$T$223,'Allocation of site-spec costs'!$B228,'Capex forecast'!$S$9:$S$223,'Allocation of site-spec costs'!$D228,'Capex forecast'!$Q$9:$Q$223,"Customer Connection")</f>
        <v>0</v>
      </c>
      <c r="O228" s="32">
        <f>SUMIFS('Capex forecast'!N$9:N$223,'Capex forecast'!$T$9:$T$223,'Allocation of site-spec costs'!$B228,'Capex forecast'!$S$9:$S$223,'Allocation of site-spec costs'!$D228,'Capex forecast'!$Q$9:$Q$223,"Customer Connection")</f>
        <v>0</v>
      </c>
      <c r="Q228" s="45" t="s">
        <v>196</v>
      </c>
      <c r="R228" s="6" t="str">
        <f>INDEX('Demand forecast'!$M$9:$M$5832,MATCH($Q228,'Demand forecast'!$B$9:$B$5832,0))</f>
        <v>Yes</v>
      </c>
      <c r="S228" s="6" t="str">
        <f>IF(COUNTIF($Q$93:Q228,$B228) = 1, "LV", IF(COUNTIF($Q$93:Q228,$B228) = 2, "HV", "ST"))</f>
        <v>LV</v>
      </c>
      <c r="T228" s="6" t="str">
        <f>INDEX('Demand forecast and growth rate'!$E$7:$E$273,MATCH($Q228,'Demand forecast and growth rate'!$B$7:$B$273,0))</f>
        <v>Steady/falling</v>
      </c>
      <c r="U228" s="32">
        <f>SUMIFS('Capex forecast'!E$9:E$223,'Capex forecast'!$T$9:$T$223,$Q228,'Capex forecast'!$S$9:$S$223,$S228,'Capex forecast'!$Q$9:$Q$223,"Augex")</f>
        <v>0</v>
      </c>
      <c r="V228" s="32">
        <f>SUMIFS('Capex forecast'!F$9:F$223,'Capex forecast'!$T$9:$T$223,$Q228,'Capex forecast'!$S$9:$S$223,$S228,'Capex forecast'!$Q$9:$Q$223,"Augex")</f>
        <v>0</v>
      </c>
      <c r="W228" s="32">
        <f>SUMIFS('Capex forecast'!G$9:G$223,'Capex forecast'!$T$9:$T$223,$Q228,'Capex forecast'!$S$9:$S$223,$S228,'Capex forecast'!$Q$9:$Q$223,"Augex")</f>
        <v>0</v>
      </c>
      <c r="X228" s="32">
        <f>SUMIFS('Capex forecast'!H$9:H$223,'Capex forecast'!$T$9:$T$223,$Q228,'Capex forecast'!$S$9:$S$223,$S228,'Capex forecast'!$Q$9:$Q$223,"Augex")</f>
        <v>0</v>
      </c>
      <c r="Y228" s="32">
        <f>SUMIFS('Capex forecast'!I$9:I$223,'Capex forecast'!$T$9:$T$223,$Q228,'Capex forecast'!$S$9:$S$223,$S228,'Capex forecast'!$Q$9:$Q$223,"Augex")</f>
        <v>0</v>
      </c>
      <c r="Z228" s="32">
        <f>SUMIFS('Capex forecast'!J$9:J$223,'Capex forecast'!$T$9:$T$223,$Q228,'Capex forecast'!$S$9:$S$223,$S228,'Capex forecast'!$Q$9:$Q$223,"Augex")</f>
        <v>0</v>
      </c>
      <c r="AA228" s="32">
        <f>SUMIFS('Capex forecast'!K$9:K$223,'Capex forecast'!$T$9:$T$223,$Q228,'Capex forecast'!$S$9:$S$223,$S228,'Capex forecast'!$Q$9:$Q$223,"Augex")</f>
        <v>0</v>
      </c>
      <c r="AB228" s="32">
        <f>SUMIFS('Capex forecast'!L$9:L$223,'Capex forecast'!$T$9:$T$223,$Q228,'Capex forecast'!$S$9:$S$223,$S228,'Capex forecast'!$Q$9:$Q$223,"Augex")</f>
        <v>0</v>
      </c>
      <c r="AC228" s="32">
        <f>SUMIFS('Capex forecast'!M$9:M$223,'Capex forecast'!$T$9:$T$223,$Q228,'Capex forecast'!$S$9:$S$223,$S228,'Capex forecast'!$Q$9:$Q$223,"Augex")</f>
        <v>0</v>
      </c>
      <c r="AD228" s="32">
        <f>SUMIFS('Capex forecast'!N$9:N$223,'Capex forecast'!$T$9:$T$223,$Q228,'Capex forecast'!$S$9:$S$223,$S228,'Capex forecast'!$Q$9:$Q$223,"Augex")</f>
        <v>0</v>
      </c>
      <c r="AF228" s="45" t="s">
        <v>196</v>
      </c>
      <c r="AG228" s="6" t="str">
        <f>INDEX('Demand forecast'!$M$9:$M$5832,MATCH($Q228,'Demand forecast'!$B$9:$B$5832,0))</f>
        <v>Yes</v>
      </c>
      <c r="AH228" s="6" t="str">
        <f>IF(COUNTIF($AF$93:AF228,$B228) = 1, "LV", IF(COUNTIF($AF$93:AF228,$B228) = 2, "HV", "ST"))</f>
        <v>LV</v>
      </c>
      <c r="AI228" s="6" t="str">
        <f>INDEX('Demand forecast and growth rate'!$E$7:$E$273,MATCH($Q228,'Demand forecast and growth rate'!$B$7:$B$273,0))</f>
        <v>Steady/falling</v>
      </c>
      <c r="AJ228" s="47">
        <f>SUMIFS('Capex forecast'!E$9:E$223,'Capex forecast'!$T$9:$T$223,$AF228,'Capex forecast'!$S$9:$S$223,$AH228,'Capex forecast'!$Q$9:$Q$223,"Repex")</f>
        <v>0</v>
      </c>
      <c r="AK228" s="47">
        <f>SUMIFS('Capex forecast'!F$9:F$223,'Capex forecast'!$T$9:$T$223,$AF228,'Capex forecast'!$S$9:$S$223,$AH228,'Capex forecast'!$Q$9:$Q$223,"Repex")</f>
        <v>0</v>
      </c>
      <c r="AL228" s="47">
        <f>SUMIFS('Capex forecast'!G$9:G$223,'Capex forecast'!$T$9:$T$223,$AF228,'Capex forecast'!$S$9:$S$223,$AH228,'Capex forecast'!$Q$9:$Q$223,"Repex")</f>
        <v>0</v>
      </c>
      <c r="AM228" s="47">
        <f>SUMIFS('Capex forecast'!H$9:H$223,'Capex forecast'!$T$9:$T$223,$AF228,'Capex forecast'!$S$9:$S$223,$AH228,'Capex forecast'!$Q$9:$Q$223,"Repex")</f>
        <v>0</v>
      </c>
      <c r="AN228" s="47">
        <f>SUMIFS('Capex forecast'!I$9:I$223,'Capex forecast'!$T$9:$T$223,$AF228,'Capex forecast'!$S$9:$S$223,$AH228,'Capex forecast'!$Q$9:$Q$223,"Repex")</f>
        <v>0</v>
      </c>
      <c r="AO228" s="47">
        <f>SUMIFS('Capex forecast'!J$9:J$223,'Capex forecast'!$T$9:$T$223,$AF228,'Capex forecast'!$S$9:$S$223,$AH228,'Capex forecast'!$Q$9:$Q$223,"Repex")</f>
        <v>0</v>
      </c>
      <c r="AP228" s="47">
        <f>SUMIFS('Capex forecast'!K$9:K$223,'Capex forecast'!$T$9:$T$223,$AF228,'Capex forecast'!$S$9:$S$223,$AH228,'Capex forecast'!$Q$9:$Q$223,"Repex")</f>
        <v>0</v>
      </c>
      <c r="AQ228" s="47">
        <f>SUMIFS('Capex forecast'!L$9:L$223,'Capex forecast'!$T$9:$T$223,$AF228,'Capex forecast'!$S$9:$S$223,$AH228,'Capex forecast'!$Q$9:$Q$223,"Repex")</f>
        <v>0</v>
      </c>
      <c r="AR228" s="47">
        <f>SUMIFS('Capex forecast'!M$9:M$223,'Capex forecast'!$T$9:$T$223,$AF228,'Capex forecast'!$S$9:$S$223,$AH228,'Capex forecast'!$Q$9:$Q$223,"Repex")</f>
        <v>0</v>
      </c>
      <c r="AS228" s="47">
        <f>SUMIFS('Capex forecast'!N$9:N$223,'Capex forecast'!$T$9:$T$223,$AF228,'Capex forecast'!$S$9:$S$223,$AH228,'Capex forecast'!$Q$9:$Q$223,"Repex")</f>
        <v>0</v>
      </c>
    </row>
    <row r="229" spans="2:45" ht="15">
      <c r="B229" s="45" t="s">
        <v>204</v>
      </c>
      <c r="C229" s="6" t="str">
        <f>INDEX('Demand forecast'!$M$9:$M$5832,MATCH($B229,'Demand forecast'!$B$9:$B$5832,0))</f>
        <v>Yes</v>
      </c>
      <c r="D229" s="6" t="str">
        <f>IF(COUNTIF($B$93:B229,$B229) = 1, "LV", IF(COUNTIF($B$93:B229,$B229) = 2, "HV", "ST"))</f>
        <v>LV</v>
      </c>
      <c r="E229" s="6" t="str">
        <f>INDEX('Demand forecast and growth rate'!$E$7:$E$273,MATCH($B229,'Demand forecast and growth rate'!$B$7:$B$273,0))</f>
        <v>Steady/falling</v>
      </c>
      <c r="F229" s="32">
        <f>SUMIFS('Capex forecast'!E$9:E$223,'Capex forecast'!$T$9:$T$223,'Allocation of site-spec costs'!$B229,'Capex forecast'!$S$9:$S$223,'Allocation of site-spec costs'!$D229,'Capex forecast'!$Q$9:$Q$223,"Customer Connection")</f>
        <v>0</v>
      </c>
      <c r="G229" s="32">
        <f>SUMIFS('Capex forecast'!F$9:F$223,'Capex forecast'!$T$9:$T$223,'Allocation of site-spec costs'!$B229,'Capex forecast'!$S$9:$S$223,'Allocation of site-spec costs'!$D229,'Capex forecast'!$Q$9:$Q$223,"Customer Connection")</f>
        <v>0</v>
      </c>
      <c r="H229" s="32">
        <f>SUMIFS('Capex forecast'!G$9:G$223,'Capex forecast'!$T$9:$T$223,'Allocation of site-spec costs'!$B229,'Capex forecast'!$S$9:$S$223,'Allocation of site-spec costs'!$D229,'Capex forecast'!$Q$9:$Q$223,"Customer Connection")</f>
        <v>0</v>
      </c>
      <c r="I229" s="32">
        <f>SUMIFS('Capex forecast'!H$9:H$223,'Capex forecast'!$T$9:$T$223,'Allocation of site-spec costs'!$B229,'Capex forecast'!$S$9:$S$223,'Allocation of site-spec costs'!$D229,'Capex forecast'!$Q$9:$Q$223,"Customer Connection")</f>
        <v>0</v>
      </c>
      <c r="J229" s="32">
        <f>SUMIFS('Capex forecast'!I$9:I$223,'Capex forecast'!$T$9:$T$223,'Allocation of site-spec costs'!$B229,'Capex forecast'!$S$9:$S$223,'Allocation of site-spec costs'!$D229,'Capex forecast'!$Q$9:$Q$223,"Customer Connection")</f>
        <v>0</v>
      </c>
      <c r="K229" s="32">
        <f>SUMIFS('Capex forecast'!J$9:J$223,'Capex forecast'!$T$9:$T$223,'Allocation of site-spec costs'!$B229,'Capex forecast'!$S$9:$S$223,'Allocation of site-spec costs'!$D229,'Capex forecast'!$Q$9:$Q$223,"Customer Connection")</f>
        <v>0</v>
      </c>
      <c r="L229" s="32">
        <f>SUMIFS('Capex forecast'!K$9:K$223,'Capex forecast'!$T$9:$T$223,'Allocation of site-spec costs'!$B229,'Capex forecast'!$S$9:$S$223,'Allocation of site-spec costs'!$D229,'Capex forecast'!$Q$9:$Q$223,"Customer Connection")</f>
        <v>0</v>
      </c>
      <c r="M229" s="32">
        <f>SUMIFS('Capex forecast'!L$9:L$223,'Capex forecast'!$T$9:$T$223,'Allocation of site-spec costs'!$B229,'Capex forecast'!$S$9:$S$223,'Allocation of site-spec costs'!$D229,'Capex forecast'!$Q$9:$Q$223,"Customer Connection")</f>
        <v>0</v>
      </c>
      <c r="N229" s="32">
        <f>SUMIFS('Capex forecast'!M$9:M$223,'Capex forecast'!$T$9:$T$223,'Allocation of site-spec costs'!$B229,'Capex forecast'!$S$9:$S$223,'Allocation of site-spec costs'!$D229,'Capex forecast'!$Q$9:$Q$223,"Customer Connection")</f>
        <v>0</v>
      </c>
      <c r="O229" s="32">
        <f>SUMIFS('Capex forecast'!N$9:N$223,'Capex forecast'!$T$9:$T$223,'Allocation of site-spec costs'!$B229,'Capex forecast'!$S$9:$S$223,'Allocation of site-spec costs'!$D229,'Capex forecast'!$Q$9:$Q$223,"Customer Connection")</f>
        <v>0</v>
      </c>
      <c r="Q229" s="45" t="s">
        <v>204</v>
      </c>
      <c r="R229" s="6" t="str">
        <f>INDEX('Demand forecast'!$M$9:$M$5832,MATCH($Q229,'Demand forecast'!$B$9:$B$5832,0))</f>
        <v>Yes</v>
      </c>
      <c r="S229" s="6" t="str">
        <f>IF(COUNTIF($Q$93:Q229,$B229) = 1, "LV", IF(COUNTIF($Q$93:Q229,$B229) = 2, "HV", "ST"))</f>
        <v>LV</v>
      </c>
      <c r="T229" s="6" t="str">
        <f>INDEX('Demand forecast and growth rate'!$E$7:$E$273,MATCH($Q229,'Demand forecast and growth rate'!$B$7:$B$273,0))</f>
        <v>Steady/falling</v>
      </c>
      <c r="U229" s="32">
        <f>SUMIFS('Capex forecast'!E$9:E$223,'Capex forecast'!$T$9:$T$223,$Q229,'Capex forecast'!$S$9:$S$223,$S229,'Capex forecast'!$Q$9:$Q$223,"Augex")</f>
        <v>0</v>
      </c>
      <c r="V229" s="32">
        <f>SUMIFS('Capex forecast'!F$9:F$223,'Capex forecast'!$T$9:$T$223,$Q229,'Capex forecast'!$S$9:$S$223,$S229,'Capex forecast'!$Q$9:$Q$223,"Augex")</f>
        <v>0</v>
      </c>
      <c r="W229" s="32">
        <f>SUMIFS('Capex forecast'!G$9:G$223,'Capex forecast'!$T$9:$T$223,$Q229,'Capex forecast'!$S$9:$S$223,$S229,'Capex forecast'!$Q$9:$Q$223,"Augex")</f>
        <v>0</v>
      </c>
      <c r="X229" s="32">
        <f>SUMIFS('Capex forecast'!H$9:H$223,'Capex forecast'!$T$9:$T$223,$Q229,'Capex forecast'!$S$9:$S$223,$S229,'Capex forecast'!$Q$9:$Q$223,"Augex")</f>
        <v>0</v>
      </c>
      <c r="Y229" s="32">
        <f>SUMIFS('Capex forecast'!I$9:I$223,'Capex forecast'!$T$9:$T$223,$Q229,'Capex forecast'!$S$9:$S$223,$S229,'Capex forecast'!$Q$9:$Q$223,"Augex")</f>
        <v>0</v>
      </c>
      <c r="Z229" s="32">
        <f>SUMIFS('Capex forecast'!J$9:J$223,'Capex forecast'!$T$9:$T$223,$Q229,'Capex forecast'!$S$9:$S$223,$S229,'Capex forecast'!$Q$9:$Q$223,"Augex")</f>
        <v>0</v>
      </c>
      <c r="AA229" s="32">
        <f>SUMIFS('Capex forecast'!K$9:K$223,'Capex forecast'!$T$9:$T$223,$Q229,'Capex forecast'!$S$9:$S$223,$S229,'Capex forecast'!$Q$9:$Q$223,"Augex")</f>
        <v>0</v>
      </c>
      <c r="AB229" s="32">
        <f>SUMIFS('Capex forecast'!L$9:L$223,'Capex forecast'!$T$9:$T$223,$Q229,'Capex forecast'!$S$9:$S$223,$S229,'Capex forecast'!$Q$9:$Q$223,"Augex")</f>
        <v>0</v>
      </c>
      <c r="AC229" s="32">
        <f>SUMIFS('Capex forecast'!M$9:M$223,'Capex forecast'!$T$9:$T$223,$Q229,'Capex forecast'!$S$9:$S$223,$S229,'Capex forecast'!$Q$9:$Q$223,"Augex")</f>
        <v>0</v>
      </c>
      <c r="AD229" s="32">
        <f>SUMIFS('Capex forecast'!N$9:N$223,'Capex forecast'!$T$9:$T$223,$Q229,'Capex forecast'!$S$9:$S$223,$S229,'Capex forecast'!$Q$9:$Q$223,"Augex")</f>
        <v>0</v>
      </c>
      <c r="AF229" s="45" t="s">
        <v>204</v>
      </c>
      <c r="AG229" s="6" t="str">
        <f>INDEX('Demand forecast'!$M$9:$M$5832,MATCH($Q229,'Demand forecast'!$B$9:$B$5832,0))</f>
        <v>Yes</v>
      </c>
      <c r="AH229" s="6" t="str">
        <f>IF(COUNTIF($AF$93:AF229,$B229) = 1, "LV", IF(COUNTIF($AF$93:AF229,$B229) = 2, "HV", "ST"))</f>
        <v>LV</v>
      </c>
      <c r="AI229" s="6" t="str">
        <f>INDEX('Demand forecast and growth rate'!$E$7:$E$273,MATCH($Q229,'Demand forecast and growth rate'!$B$7:$B$273,0))</f>
        <v>Steady/falling</v>
      </c>
      <c r="AJ229" s="47">
        <f>SUMIFS('Capex forecast'!E$9:E$223,'Capex forecast'!$T$9:$T$223,$AF229,'Capex forecast'!$S$9:$S$223,$AH229,'Capex forecast'!$Q$9:$Q$223,"Repex")</f>
        <v>0</v>
      </c>
      <c r="AK229" s="47">
        <f>SUMIFS('Capex forecast'!F$9:F$223,'Capex forecast'!$T$9:$T$223,$AF229,'Capex forecast'!$S$9:$S$223,$AH229,'Capex forecast'!$Q$9:$Q$223,"Repex")</f>
        <v>0</v>
      </c>
      <c r="AL229" s="47">
        <f>SUMIFS('Capex forecast'!G$9:G$223,'Capex forecast'!$T$9:$T$223,$AF229,'Capex forecast'!$S$9:$S$223,$AH229,'Capex forecast'!$Q$9:$Q$223,"Repex")</f>
        <v>0</v>
      </c>
      <c r="AM229" s="47">
        <f>SUMIFS('Capex forecast'!H$9:H$223,'Capex forecast'!$T$9:$T$223,$AF229,'Capex forecast'!$S$9:$S$223,$AH229,'Capex forecast'!$Q$9:$Q$223,"Repex")</f>
        <v>0</v>
      </c>
      <c r="AN229" s="47">
        <f>SUMIFS('Capex forecast'!I$9:I$223,'Capex forecast'!$T$9:$T$223,$AF229,'Capex forecast'!$S$9:$S$223,$AH229,'Capex forecast'!$Q$9:$Q$223,"Repex")</f>
        <v>0</v>
      </c>
      <c r="AO229" s="47">
        <f>SUMIFS('Capex forecast'!J$9:J$223,'Capex forecast'!$T$9:$T$223,$AF229,'Capex forecast'!$S$9:$S$223,$AH229,'Capex forecast'!$Q$9:$Q$223,"Repex")</f>
        <v>0</v>
      </c>
      <c r="AP229" s="47">
        <f>SUMIFS('Capex forecast'!K$9:K$223,'Capex forecast'!$T$9:$T$223,$AF229,'Capex forecast'!$S$9:$S$223,$AH229,'Capex forecast'!$Q$9:$Q$223,"Repex")</f>
        <v>0</v>
      </c>
      <c r="AQ229" s="47">
        <f>SUMIFS('Capex forecast'!L$9:L$223,'Capex forecast'!$T$9:$T$223,$AF229,'Capex forecast'!$S$9:$S$223,$AH229,'Capex forecast'!$Q$9:$Q$223,"Repex")</f>
        <v>0</v>
      </c>
      <c r="AR229" s="47">
        <f>SUMIFS('Capex forecast'!M$9:M$223,'Capex forecast'!$T$9:$T$223,$AF229,'Capex forecast'!$S$9:$S$223,$AH229,'Capex forecast'!$Q$9:$Q$223,"Repex")</f>
        <v>0</v>
      </c>
      <c r="AS229" s="47">
        <f>SUMIFS('Capex forecast'!N$9:N$223,'Capex forecast'!$T$9:$T$223,$AF229,'Capex forecast'!$S$9:$S$223,$AH229,'Capex forecast'!$Q$9:$Q$223,"Repex")</f>
        <v>0</v>
      </c>
    </row>
    <row r="230" spans="2:45" ht="15">
      <c r="B230" s="45" t="s">
        <v>18</v>
      </c>
      <c r="C230" s="6" t="str">
        <f>INDEX('Demand forecast'!$M$9:$M$5832,MATCH($B230,'Demand forecast'!$B$9:$B$5832,0))</f>
        <v>No</v>
      </c>
      <c r="D230" s="6" t="str">
        <f>IF(COUNTIF($B$93:B230,$B230) = 1, "LV", IF(COUNTIF($B$93:B230,$B230) = 2, "HV", "ST"))</f>
        <v>LV</v>
      </c>
      <c r="E230" s="6" t="str">
        <f>INDEX('Demand forecast and growth rate'!$E$7:$E$273,MATCH($B230,'Demand forecast and growth rate'!$B$7:$B$273,0))</f>
        <v>High growth</v>
      </c>
      <c r="F230" s="32">
        <f>SUMIFS('Capex forecast'!E$9:E$223,'Capex forecast'!$T$9:$T$223,'Allocation of site-spec costs'!$B230,'Capex forecast'!$S$9:$S$223,'Allocation of site-spec costs'!$D230,'Capex forecast'!$Q$9:$Q$223,"Customer Connection")</f>
        <v>0</v>
      </c>
      <c r="G230" s="32">
        <f>SUMIFS('Capex forecast'!F$9:F$223,'Capex forecast'!$T$9:$T$223,'Allocation of site-spec costs'!$B230,'Capex forecast'!$S$9:$S$223,'Allocation of site-spec costs'!$D230,'Capex forecast'!$Q$9:$Q$223,"Customer Connection")</f>
        <v>0</v>
      </c>
      <c r="H230" s="32">
        <f>SUMIFS('Capex forecast'!G$9:G$223,'Capex forecast'!$T$9:$T$223,'Allocation of site-spec costs'!$B230,'Capex forecast'!$S$9:$S$223,'Allocation of site-spec costs'!$D230,'Capex forecast'!$Q$9:$Q$223,"Customer Connection")</f>
        <v>0</v>
      </c>
      <c r="I230" s="32">
        <f>SUMIFS('Capex forecast'!H$9:H$223,'Capex forecast'!$T$9:$T$223,'Allocation of site-spec costs'!$B230,'Capex forecast'!$S$9:$S$223,'Allocation of site-spec costs'!$D230,'Capex forecast'!$Q$9:$Q$223,"Customer Connection")</f>
        <v>0</v>
      </c>
      <c r="J230" s="32">
        <f>SUMIFS('Capex forecast'!I$9:I$223,'Capex forecast'!$T$9:$T$223,'Allocation of site-spec costs'!$B230,'Capex forecast'!$S$9:$S$223,'Allocation of site-spec costs'!$D230,'Capex forecast'!$Q$9:$Q$223,"Customer Connection")</f>
        <v>0</v>
      </c>
      <c r="K230" s="32">
        <f>SUMIFS('Capex forecast'!J$9:J$223,'Capex forecast'!$T$9:$T$223,'Allocation of site-spec costs'!$B230,'Capex forecast'!$S$9:$S$223,'Allocation of site-spec costs'!$D230,'Capex forecast'!$Q$9:$Q$223,"Customer Connection")</f>
        <v>0</v>
      </c>
      <c r="L230" s="32">
        <f>SUMIFS('Capex forecast'!K$9:K$223,'Capex forecast'!$T$9:$T$223,'Allocation of site-spec costs'!$B230,'Capex forecast'!$S$9:$S$223,'Allocation of site-spec costs'!$D230,'Capex forecast'!$Q$9:$Q$223,"Customer Connection")</f>
        <v>0</v>
      </c>
      <c r="M230" s="32">
        <f>SUMIFS('Capex forecast'!L$9:L$223,'Capex forecast'!$T$9:$T$223,'Allocation of site-spec costs'!$B230,'Capex forecast'!$S$9:$S$223,'Allocation of site-spec costs'!$D230,'Capex forecast'!$Q$9:$Q$223,"Customer Connection")</f>
        <v>0</v>
      </c>
      <c r="N230" s="32">
        <f>SUMIFS('Capex forecast'!M$9:M$223,'Capex forecast'!$T$9:$T$223,'Allocation of site-spec costs'!$B230,'Capex forecast'!$S$9:$S$223,'Allocation of site-spec costs'!$D230,'Capex forecast'!$Q$9:$Q$223,"Customer Connection")</f>
        <v>0</v>
      </c>
      <c r="O230" s="32">
        <f>SUMIFS('Capex forecast'!N$9:N$223,'Capex forecast'!$T$9:$T$223,'Allocation of site-spec costs'!$B230,'Capex forecast'!$S$9:$S$223,'Allocation of site-spec costs'!$D230,'Capex forecast'!$Q$9:$Q$223,"Customer Connection")</f>
        <v>0</v>
      </c>
      <c r="Q230" s="45" t="s">
        <v>18</v>
      </c>
      <c r="R230" s="6" t="str">
        <f>INDEX('Demand forecast'!$M$9:$M$5832,MATCH($Q230,'Demand forecast'!$B$9:$B$5832,0))</f>
        <v>No</v>
      </c>
      <c r="S230" s="6" t="str">
        <f>IF(COUNTIF($Q$93:Q230,$B230) = 1, "LV", IF(COUNTIF($Q$93:Q230,$B230) = 2, "HV", "ST"))</f>
        <v>LV</v>
      </c>
      <c r="T230" s="6" t="str">
        <f>INDEX('Demand forecast and growth rate'!$E$7:$E$273,MATCH($Q230,'Demand forecast and growth rate'!$B$7:$B$273,0))</f>
        <v>High growth</v>
      </c>
      <c r="U230" s="32">
        <f>SUMIFS('Capex forecast'!E$9:E$223,'Capex forecast'!$T$9:$T$223,$Q230,'Capex forecast'!$S$9:$S$223,$S230,'Capex forecast'!$Q$9:$Q$223,"Augex")</f>
        <v>0</v>
      </c>
      <c r="V230" s="32">
        <f>SUMIFS('Capex forecast'!F$9:F$223,'Capex forecast'!$T$9:$T$223,$Q230,'Capex forecast'!$S$9:$S$223,$S230,'Capex forecast'!$Q$9:$Q$223,"Augex")</f>
        <v>0</v>
      </c>
      <c r="W230" s="32">
        <f>SUMIFS('Capex forecast'!G$9:G$223,'Capex forecast'!$T$9:$T$223,$Q230,'Capex forecast'!$S$9:$S$223,$S230,'Capex forecast'!$Q$9:$Q$223,"Augex")</f>
        <v>0</v>
      </c>
      <c r="X230" s="32">
        <f>SUMIFS('Capex forecast'!H$9:H$223,'Capex forecast'!$T$9:$T$223,$Q230,'Capex forecast'!$S$9:$S$223,$S230,'Capex forecast'!$Q$9:$Q$223,"Augex")</f>
        <v>0</v>
      </c>
      <c r="Y230" s="32">
        <f>SUMIFS('Capex forecast'!I$9:I$223,'Capex forecast'!$T$9:$T$223,$Q230,'Capex forecast'!$S$9:$S$223,$S230,'Capex forecast'!$Q$9:$Q$223,"Augex")</f>
        <v>0</v>
      </c>
      <c r="Z230" s="32">
        <f>SUMIFS('Capex forecast'!J$9:J$223,'Capex forecast'!$T$9:$T$223,$Q230,'Capex forecast'!$S$9:$S$223,$S230,'Capex forecast'!$Q$9:$Q$223,"Augex")</f>
        <v>0</v>
      </c>
      <c r="AA230" s="32">
        <f>SUMIFS('Capex forecast'!K$9:K$223,'Capex forecast'!$T$9:$T$223,$Q230,'Capex forecast'!$S$9:$S$223,$S230,'Capex forecast'!$Q$9:$Q$223,"Augex")</f>
        <v>0</v>
      </c>
      <c r="AB230" s="32">
        <f>SUMIFS('Capex forecast'!L$9:L$223,'Capex forecast'!$T$9:$T$223,$Q230,'Capex forecast'!$S$9:$S$223,$S230,'Capex forecast'!$Q$9:$Q$223,"Augex")</f>
        <v>0</v>
      </c>
      <c r="AC230" s="32">
        <f>SUMIFS('Capex forecast'!M$9:M$223,'Capex forecast'!$T$9:$T$223,$Q230,'Capex forecast'!$S$9:$S$223,$S230,'Capex forecast'!$Q$9:$Q$223,"Augex")</f>
        <v>0</v>
      </c>
      <c r="AD230" s="32">
        <f>SUMIFS('Capex forecast'!N$9:N$223,'Capex forecast'!$T$9:$T$223,$Q230,'Capex forecast'!$S$9:$S$223,$S230,'Capex forecast'!$Q$9:$Q$223,"Augex")</f>
        <v>0</v>
      </c>
      <c r="AF230" s="45" t="s">
        <v>18</v>
      </c>
      <c r="AG230" s="6" t="str">
        <f>INDEX('Demand forecast'!$M$9:$M$5832,MATCH($Q230,'Demand forecast'!$B$9:$B$5832,0))</f>
        <v>No</v>
      </c>
      <c r="AH230" s="6" t="str">
        <f>IF(COUNTIF($AF$93:AF230,$B230) = 1, "LV", IF(COUNTIF($AF$93:AF230,$B230) = 2, "HV", "ST"))</f>
        <v>LV</v>
      </c>
      <c r="AI230" s="6" t="str">
        <f>INDEX('Demand forecast and growth rate'!$E$7:$E$273,MATCH($Q230,'Demand forecast and growth rate'!$B$7:$B$273,0))</f>
        <v>High growth</v>
      </c>
      <c r="AJ230" s="47">
        <f>SUMIFS('Capex forecast'!E$9:E$223,'Capex forecast'!$T$9:$T$223,$AF230,'Capex forecast'!$S$9:$S$223,$AH230,'Capex forecast'!$Q$9:$Q$223,"Repex")</f>
        <v>0</v>
      </c>
      <c r="AK230" s="47">
        <f>SUMIFS('Capex forecast'!F$9:F$223,'Capex forecast'!$T$9:$T$223,$AF230,'Capex forecast'!$S$9:$S$223,$AH230,'Capex forecast'!$Q$9:$Q$223,"Repex")</f>
        <v>0</v>
      </c>
      <c r="AL230" s="47">
        <f>SUMIFS('Capex forecast'!G$9:G$223,'Capex forecast'!$T$9:$T$223,$AF230,'Capex forecast'!$S$9:$S$223,$AH230,'Capex forecast'!$Q$9:$Q$223,"Repex")</f>
        <v>0</v>
      </c>
      <c r="AM230" s="47">
        <f>SUMIFS('Capex forecast'!H$9:H$223,'Capex forecast'!$T$9:$T$223,$AF230,'Capex forecast'!$S$9:$S$223,$AH230,'Capex forecast'!$Q$9:$Q$223,"Repex")</f>
        <v>0</v>
      </c>
      <c r="AN230" s="47">
        <f>SUMIFS('Capex forecast'!I$9:I$223,'Capex forecast'!$T$9:$T$223,$AF230,'Capex forecast'!$S$9:$S$223,$AH230,'Capex forecast'!$Q$9:$Q$223,"Repex")</f>
        <v>0</v>
      </c>
      <c r="AO230" s="47">
        <f>SUMIFS('Capex forecast'!J$9:J$223,'Capex forecast'!$T$9:$T$223,$AF230,'Capex forecast'!$S$9:$S$223,$AH230,'Capex forecast'!$Q$9:$Q$223,"Repex")</f>
        <v>0</v>
      </c>
      <c r="AP230" s="47">
        <f>SUMIFS('Capex forecast'!K$9:K$223,'Capex forecast'!$T$9:$T$223,$AF230,'Capex forecast'!$S$9:$S$223,$AH230,'Capex forecast'!$Q$9:$Q$223,"Repex")</f>
        <v>0</v>
      </c>
      <c r="AQ230" s="47">
        <f>SUMIFS('Capex forecast'!L$9:L$223,'Capex forecast'!$T$9:$T$223,$AF230,'Capex forecast'!$S$9:$S$223,$AH230,'Capex forecast'!$Q$9:$Q$223,"Repex")</f>
        <v>0</v>
      </c>
      <c r="AR230" s="47">
        <f>SUMIFS('Capex forecast'!M$9:M$223,'Capex forecast'!$T$9:$T$223,$AF230,'Capex forecast'!$S$9:$S$223,$AH230,'Capex forecast'!$Q$9:$Q$223,"Repex")</f>
        <v>0</v>
      </c>
      <c r="AS230" s="47">
        <f>SUMIFS('Capex forecast'!N$9:N$223,'Capex forecast'!$T$9:$T$223,$AF230,'Capex forecast'!$S$9:$S$223,$AH230,'Capex forecast'!$Q$9:$Q$223,"Repex")</f>
        <v>0</v>
      </c>
    </row>
    <row r="231" spans="2:45" ht="15">
      <c r="B231" s="45" t="s">
        <v>218</v>
      </c>
      <c r="C231" s="6" t="str">
        <f>INDEX('Demand forecast'!$M$9:$M$5832,MATCH($B231,'Demand forecast'!$B$9:$B$5832,0))</f>
        <v>Yes</v>
      </c>
      <c r="D231" s="6" t="str">
        <f>IF(COUNTIF($B$93:B231,$B231) = 1, "LV", IF(COUNTIF($B$93:B231,$B231) = 2, "HV", "ST"))</f>
        <v>LV</v>
      </c>
      <c r="E231" s="6" t="str">
        <f>INDEX('Demand forecast and growth rate'!$E$7:$E$273,MATCH($B231,'Demand forecast and growth rate'!$B$7:$B$273,0))</f>
        <v>Steady/falling</v>
      </c>
      <c r="F231" s="32">
        <f>SUMIFS('Capex forecast'!E$9:E$223,'Capex forecast'!$T$9:$T$223,'Allocation of site-spec costs'!$B231,'Capex forecast'!$S$9:$S$223,'Allocation of site-spec costs'!$D231,'Capex forecast'!$Q$9:$Q$223,"Customer Connection")</f>
        <v>0</v>
      </c>
      <c r="G231" s="32">
        <f>SUMIFS('Capex forecast'!F$9:F$223,'Capex forecast'!$T$9:$T$223,'Allocation of site-spec costs'!$B231,'Capex forecast'!$S$9:$S$223,'Allocation of site-spec costs'!$D231,'Capex forecast'!$Q$9:$Q$223,"Customer Connection")</f>
        <v>0</v>
      </c>
      <c r="H231" s="32">
        <f>SUMIFS('Capex forecast'!G$9:G$223,'Capex forecast'!$T$9:$T$223,'Allocation of site-spec costs'!$B231,'Capex forecast'!$S$9:$S$223,'Allocation of site-spec costs'!$D231,'Capex forecast'!$Q$9:$Q$223,"Customer Connection")</f>
        <v>0</v>
      </c>
      <c r="I231" s="32">
        <f>SUMIFS('Capex forecast'!H$9:H$223,'Capex forecast'!$T$9:$T$223,'Allocation of site-spec costs'!$B231,'Capex forecast'!$S$9:$S$223,'Allocation of site-spec costs'!$D231,'Capex forecast'!$Q$9:$Q$223,"Customer Connection")</f>
        <v>0</v>
      </c>
      <c r="J231" s="32">
        <f>SUMIFS('Capex forecast'!I$9:I$223,'Capex forecast'!$T$9:$T$223,'Allocation of site-spec costs'!$B231,'Capex forecast'!$S$9:$S$223,'Allocation of site-spec costs'!$D231,'Capex forecast'!$Q$9:$Q$223,"Customer Connection")</f>
        <v>0</v>
      </c>
      <c r="K231" s="32">
        <f>SUMIFS('Capex forecast'!J$9:J$223,'Capex forecast'!$T$9:$T$223,'Allocation of site-spec costs'!$B231,'Capex forecast'!$S$9:$S$223,'Allocation of site-spec costs'!$D231,'Capex forecast'!$Q$9:$Q$223,"Customer Connection")</f>
        <v>0</v>
      </c>
      <c r="L231" s="32">
        <f>SUMIFS('Capex forecast'!K$9:K$223,'Capex forecast'!$T$9:$T$223,'Allocation of site-spec costs'!$B231,'Capex forecast'!$S$9:$S$223,'Allocation of site-spec costs'!$D231,'Capex forecast'!$Q$9:$Q$223,"Customer Connection")</f>
        <v>0</v>
      </c>
      <c r="M231" s="32">
        <f>SUMIFS('Capex forecast'!L$9:L$223,'Capex forecast'!$T$9:$T$223,'Allocation of site-spec costs'!$B231,'Capex forecast'!$S$9:$S$223,'Allocation of site-spec costs'!$D231,'Capex forecast'!$Q$9:$Q$223,"Customer Connection")</f>
        <v>0</v>
      </c>
      <c r="N231" s="32">
        <f>SUMIFS('Capex forecast'!M$9:M$223,'Capex forecast'!$T$9:$T$223,'Allocation of site-spec costs'!$B231,'Capex forecast'!$S$9:$S$223,'Allocation of site-spec costs'!$D231,'Capex forecast'!$Q$9:$Q$223,"Customer Connection")</f>
        <v>0</v>
      </c>
      <c r="O231" s="32">
        <f>SUMIFS('Capex forecast'!N$9:N$223,'Capex forecast'!$T$9:$T$223,'Allocation of site-spec costs'!$B231,'Capex forecast'!$S$9:$S$223,'Allocation of site-spec costs'!$D231,'Capex forecast'!$Q$9:$Q$223,"Customer Connection")</f>
        <v>0</v>
      </c>
      <c r="Q231" s="45" t="s">
        <v>218</v>
      </c>
      <c r="R231" s="6" t="str">
        <f>INDEX('Demand forecast'!$M$9:$M$5832,MATCH($Q231,'Demand forecast'!$B$9:$B$5832,0))</f>
        <v>Yes</v>
      </c>
      <c r="S231" s="6" t="str">
        <f>IF(COUNTIF($Q$93:Q231,$B231) = 1, "LV", IF(COUNTIF($Q$93:Q231,$B231) = 2, "HV", "ST"))</f>
        <v>LV</v>
      </c>
      <c r="T231" s="6" t="str">
        <f>INDEX('Demand forecast and growth rate'!$E$7:$E$273,MATCH($Q231,'Demand forecast and growth rate'!$B$7:$B$273,0))</f>
        <v>Steady/falling</v>
      </c>
      <c r="U231" s="32">
        <f>SUMIFS('Capex forecast'!E$9:E$223,'Capex forecast'!$T$9:$T$223,$Q231,'Capex forecast'!$S$9:$S$223,$S231,'Capex forecast'!$Q$9:$Q$223,"Augex")</f>
        <v>0</v>
      </c>
      <c r="V231" s="32">
        <f>SUMIFS('Capex forecast'!F$9:F$223,'Capex forecast'!$T$9:$T$223,$Q231,'Capex forecast'!$S$9:$S$223,$S231,'Capex forecast'!$Q$9:$Q$223,"Augex")</f>
        <v>0</v>
      </c>
      <c r="W231" s="32">
        <f>SUMIFS('Capex forecast'!G$9:G$223,'Capex forecast'!$T$9:$T$223,$Q231,'Capex forecast'!$S$9:$S$223,$S231,'Capex forecast'!$Q$9:$Q$223,"Augex")</f>
        <v>0</v>
      </c>
      <c r="X231" s="32">
        <f>SUMIFS('Capex forecast'!H$9:H$223,'Capex forecast'!$T$9:$T$223,$Q231,'Capex forecast'!$S$9:$S$223,$S231,'Capex forecast'!$Q$9:$Q$223,"Augex")</f>
        <v>0</v>
      </c>
      <c r="Y231" s="32">
        <f>SUMIFS('Capex forecast'!I$9:I$223,'Capex forecast'!$T$9:$T$223,$Q231,'Capex forecast'!$S$9:$S$223,$S231,'Capex forecast'!$Q$9:$Q$223,"Augex")</f>
        <v>0</v>
      </c>
      <c r="Z231" s="32">
        <f>SUMIFS('Capex forecast'!J$9:J$223,'Capex forecast'!$T$9:$T$223,$Q231,'Capex forecast'!$S$9:$S$223,$S231,'Capex forecast'!$Q$9:$Q$223,"Augex")</f>
        <v>0</v>
      </c>
      <c r="AA231" s="32">
        <f>SUMIFS('Capex forecast'!K$9:K$223,'Capex forecast'!$T$9:$T$223,$Q231,'Capex forecast'!$S$9:$S$223,$S231,'Capex forecast'!$Q$9:$Q$223,"Augex")</f>
        <v>0</v>
      </c>
      <c r="AB231" s="32">
        <f>SUMIFS('Capex forecast'!L$9:L$223,'Capex forecast'!$T$9:$T$223,$Q231,'Capex forecast'!$S$9:$S$223,$S231,'Capex forecast'!$Q$9:$Q$223,"Augex")</f>
        <v>0</v>
      </c>
      <c r="AC231" s="32">
        <f>SUMIFS('Capex forecast'!M$9:M$223,'Capex forecast'!$T$9:$T$223,$Q231,'Capex forecast'!$S$9:$S$223,$S231,'Capex forecast'!$Q$9:$Q$223,"Augex")</f>
        <v>0</v>
      </c>
      <c r="AD231" s="32">
        <f>SUMIFS('Capex forecast'!N$9:N$223,'Capex forecast'!$T$9:$T$223,$Q231,'Capex forecast'!$S$9:$S$223,$S231,'Capex forecast'!$Q$9:$Q$223,"Augex")</f>
        <v>0</v>
      </c>
      <c r="AF231" s="45" t="s">
        <v>218</v>
      </c>
      <c r="AG231" s="6" t="str">
        <f>INDEX('Demand forecast'!$M$9:$M$5832,MATCH($Q231,'Demand forecast'!$B$9:$B$5832,0))</f>
        <v>Yes</v>
      </c>
      <c r="AH231" s="6" t="str">
        <f>IF(COUNTIF($AF$93:AF231,$B231) = 1, "LV", IF(COUNTIF($AF$93:AF231,$B231) = 2, "HV", "ST"))</f>
        <v>LV</v>
      </c>
      <c r="AI231" s="6" t="str">
        <f>INDEX('Demand forecast and growth rate'!$E$7:$E$273,MATCH($Q231,'Demand forecast and growth rate'!$B$7:$B$273,0))</f>
        <v>Steady/falling</v>
      </c>
      <c r="AJ231" s="47">
        <f>SUMIFS('Capex forecast'!E$9:E$223,'Capex forecast'!$T$9:$T$223,$AF231,'Capex forecast'!$S$9:$S$223,$AH231,'Capex forecast'!$Q$9:$Q$223,"Repex")</f>
        <v>0</v>
      </c>
      <c r="AK231" s="47">
        <f>SUMIFS('Capex forecast'!F$9:F$223,'Capex forecast'!$T$9:$T$223,$AF231,'Capex forecast'!$S$9:$S$223,$AH231,'Capex forecast'!$Q$9:$Q$223,"Repex")</f>
        <v>0</v>
      </c>
      <c r="AL231" s="47">
        <f>SUMIFS('Capex forecast'!G$9:G$223,'Capex forecast'!$T$9:$T$223,$AF231,'Capex forecast'!$S$9:$S$223,$AH231,'Capex forecast'!$Q$9:$Q$223,"Repex")</f>
        <v>0</v>
      </c>
      <c r="AM231" s="47">
        <f>SUMIFS('Capex forecast'!H$9:H$223,'Capex forecast'!$T$9:$T$223,$AF231,'Capex forecast'!$S$9:$S$223,$AH231,'Capex forecast'!$Q$9:$Q$223,"Repex")</f>
        <v>0</v>
      </c>
      <c r="AN231" s="47">
        <f>SUMIFS('Capex forecast'!I$9:I$223,'Capex forecast'!$T$9:$T$223,$AF231,'Capex forecast'!$S$9:$S$223,$AH231,'Capex forecast'!$Q$9:$Q$223,"Repex")</f>
        <v>0</v>
      </c>
      <c r="AO231" s="47">
        <f>SUMIFS('Capex forecast'!J$9:J$223,'Capex forecast'!$T$9:$T$223,$AF231,'Capex forecast'!$S$9:$S$223,$AH231,'Capex forecast'!$Q$9:$Q$223,"Repex")</f>
        <v>0</v>
      </c>
      <c r="AP231" s="47">
        <f>SUMIFS('Capex forecast'!K$9:K$223,'Capex forecast'!$T$9:$T$223,$AF231,'Capex forecast'!$S$9:$S$223,$AH231,'Capex forecast'!$Q$9:$Q$223,"Repex")</f>
        <v>0</v>
      </c>
      <c r="AQ231" s="47">
        <f>SUMIFS('Capex forecast'!L$9:L$223,'Capex forecast'!$T$9:$T$223,$AF231,'Capex forecast'!$S$9:$S$223,$AH231,'Capex forecast'!$Q$9:$Q$223,"Repex")</f>
        <v>0</v>
      </c>
      <c r="AR231" s="47">
        <f>SUMIFS('Capex forecast'!M$9:M$223,'Capex forecast'!$T$9:$T$223,$AF231,'Capex forecast'!$S$9:$S$223,$AH231,'Capex forecast'!$Q$9:$Q$223,"Repex")</f>
        <v>0</v>
      </c>
      <c r="AS231" s="47">
        <f>SUMIFS('Capex forecast'!N$9:N$223,'Capex forecast'!$T$9:$T$223,$AF231,'Capex forecast'!$S$9:$S$223,$AH231,'Capex forecast'!$Q$9:$Q$223,"Repex")</f>
        <v>0</v>
      </c>
    </row>
    <row r="232" spans="2:45" ht="15">
      <c r="B232" s="45" t="s">
        <v>61</v>
      </c>
      <c r="C232" s="6" t="str">
        <f>INDEX('Demand forecast'!$M$9:$M$5832,MATCH($B232,'Demand forecast'!$B$9:$B$5832,0))</f>
        <v>No</v>
      </c>
      <c r="D232" s="6" t="str">
        <f>IF(COUNTIF($B$93:B232,$B232) = 1, "LV", IF(COUNTIF($B$93:B232,$B232) = 2, "HV", "ST"))</f>
        <v>LV</v>
      </c>
      <c r="E232" s="6" t="str">
        <f>INDEX('Demand forecast and growth rate'!$E$7:$E$273,MATCH($B232,'Demand forecast and growth rate'!$B$7:$B$273,0))</f>
        <v>Small growth</v>
      </c>
      <c r="F232" s="32">
        <f>SUMIFS('Capex forecast'!E$9:E$223,'Capex forecast'!$T$9:$T$223,'Allocation of site-spec costs'!$B232,'Capex forecast'!$S$9:$S$223,'Allocation of site-spec costs'!$D232,'Capex forecast'!$Q$9:$Q$223,"Customer Connection")</f>
        <v>0</v>
      </c>
      <c r="G232" s="32">
        <f>SUMIFS('Capex forecast'!F$9:F$223,'Capex forecast'!$T$9:$T$223,'Allocation of site-spec costs'!$B232,'Capex forecast'!$S$9:$S$223,'Allocation of site-spec costs'!$D232,'Capex forecast'!$Q$9:$Q$223,"Customer Connection")</f>
        <v>0</v>
      </c>
      <c r="H232" s="32">
        <f>SUMIFS('Capex forecast'!G$9:G$223,'Capex forecast'!$T$9:$T$223,'Allocation of site-spec costs'!$B232,'Capex forecast'!$S$9:$S$223,'Allocation of site-spec costs'!$D232,'Capex forecast'!$Q$9:$Q$223,"Customer Connection")</f>
        <v>0</v>
      </c>
      <c r="I232" s="32">
        <f>SUMIFS('Capex forecast'!H$9:H$223,'Capex forecast'!$T$9:$T$223,'Allocation of site-spec costs'!$B232,'Capex forecast'!$S$9:$S$223,'Allocation of site-spec costs'!$D232,'Capex forecast'!$Q$9:$Q$223,"Customer Connection")</f>
        <v>0</v>
      </c>
      <c r="J232" s="32">
        <f>SUMIFS('Capex forecast'!I$9:I$223,'Capex forecast'!$T$9:$T$223,'Allocation of site-spec costs'!$B232,'Capex forecast'!$S$9:$S$223,'Allocation of site-spec costs'!$D232,'Capex forecast'!$Q$9:$Q$223,"Customer Connection")</f>
        <v>0</v>
      </c>
      <c r="K232" s="32">
        <f>SUMIFS('Capex forecast'!J$9:J$223,'Capex forecast'!$T$9:$T$223,'Allocation of site-spec costs'!$B232,'Capex forecast'!$S$9:$S$223,'Allocation of site-spec costs'!$D232,'Capex forecast'!$Q$9:$Q$223,"Customer Connection")</f>
        <v>0</v>
      </c>
      <c r="L232" s="32">
        <f>SUMIFS('Capex forecast'!K$9:K$223,'Capex forecast'!$T$9:$T$223,'Allocation of site-spec costs'!$B232,'Capex forecast'!$S$9:$S$223,'Allocation of site-spec costs'!$D232,'Capex forecast'!$Q$9:$Q$223,"Customer Connection")</f>
        <v>0</v>
      </c>
      <c r="M232" s="32">
        <f>SUMIFS('Capex forecast'!L$9:L$223,'Capex forecast'!$T$9:$T$223,'Allocation of site-spec costs'!$B232,'Capex forecast'!$S$9:$S$223,'Allocation of site-spec costs'!$D232,'Capex forecast'!$Q$9:$Q$223,"Customer Connection")</f>
        <v>0</v>
      </c>
      <c r="N232" s="32">
        <f>SUMIFS('Capex forecast'!M$9:M$223,'Capex forecast'!$T$9:$T$223,'Allocation of site-spec costs'!$B232,'Capex forecast'!$S$9:$S$223,'Allocation of site-spec costs'!$D232,'Capex forecast'!$Q$9:$Q$223,"Customer Connection")</f>
        <v>0</v>
      </c>
      <c r="O232" s="32">
        <f>SUMIFS('Capex forecast'!N$9:N$223,'Capex forecast'!$T$9:$T$223,'Allocation of site-spec costs'!$B232,'Capex forecast'!$S$9:$S$223,'Allocation of site-spec costs'!$D232,'Capex forecast'!$Q$9:$Q$223,"Customer Connection")</f>
        <v>0</v>
      </c>
      <c r="Q232" s="45" t="s">
        <v>61</v>
      </c>
      <c r="R232" s="6" t="str">
        <f>INDEX('Demand forecast'!$M$9:$M$5832,MATCH($Q232,'Demand forecast'!$B$9:$B$5832,0))</f>
        <v>No</v>
      </c>
      <c r="S232" s="6" t="str">
        <f>IF(COUNTIF($Q$93:Q232,$B232) = 1, "LV", IF(COUNTIF($Q$93:Q232,$B232) = 2, "HV", "ST"))</f>
        <v>LV</v>
      </c>
      <c r="T232" s="6" t="str">
        <f>INDEX('Demand forecast and growth rate'!$E$7:$E$273,MATCH($Q232,'Demand forecast and growth rate'!$B$7:$B$273,0))</f>
        <v>Small growth</v>
      </c>
      <c r="U232" s="32">
        <f>SUMIFS('Capex forecast'!E$9:E$223,'Capex forecast'!$T$9:$T$223,$Q232,'Capex forecast'!$S$9:$S$223,$S232,'Capex forecast'!$Q$9:$Q$223,"Augex")</f>
        <v>0</v>
      </c>
      <c r="V232" s="32">
        <f>SUMIFS('Capex forecast'!F$9:F$223,'Capex forecast'!$T$9:$T$223,$Q232,'Capex forecast'!$S$9:$S$223,$S232,'Capex forecast'!$Q$9:$Q$223,"Augex")</f>
        <v>0</v>
      </c>
      <c r="W232" s="32">
        <f>SUMIFS('Capex forecast'!G$9:G$223,'Capex forecast'!$T$9:$T$223,$Q232,'Capex forecast'!$S$9:$S$223,$S232,'Capex forecast'!$Q$9:$Q$223,"Augex")</f>
        <v>0</v>
      </c>
      <c r="X232" s="32">
        <f>SUMIFS('Capex forecast'!H$9:H$223,'Capex forecast'!$T$9:$T$223,$Q232,'Capex forecast'!$S$9:$S$223,$S232,'Capex forecast'!$Q$9:$Q$223,"Augex")</f>
        <v>0</v>
      </c>
      <c r="Y232" s="32">
        <f>SUMIFS('Capex forecast'!I$9:I$223,'Capex forecast'!$T$9:$T$223,$Q232,'Capex forecast'!$S$9:$S$223,$S232,'Capex forecast'!$Q$9:$Q$223,"Augex")</f>
        <v>0</v>
      </c>
      <c r="Z232" s="32">
        <f>SUMIFS('Capex forecast'!J$9:J$223,'Capex forecast'!$T$9:$T$223,$Q232,'Capex forecast'!$S$9:$S$223,$S232,'Capex forecast'!$Q$9:$Q$223,"Augex")</f>
        <v>0</v>
      </c>
      <c r="AA232" s="32">
        <f>SUMIFS('Capex forecast'!K$9:K$223,'Capex forecast'!$T$9:$T$223,$Q232,'Capex forecast'!$S$9:$S$223,$S232,'Capex forecast'!$Q$9:$Q$223,"Augex")</f>
        <v>0</v>
      </c>
      <c r="AB232" s="32">
        <f>SUMIFS('Capex forecast'!L$9:L$223,'Capex forecast'!$T$9:$T$223,$Q232,'Capex forecast'!$S$9:$S$223,$S232,'Capex forecast'!$Q$9:$Q$223,"Augex")</f>
        <v>0</v>
      </c>
      <c r="AC232" s="32">
        <f>SUMIFS('Capex forecast'!M$9:M$223,'Capex forecast'!$T$9:$T$223,$Q232,'Capex forecast'!$S$9:$S$223,$S232,'Capex forecast'!$Q$9:$Q$223,"Augex")</f>
        <v>0</v>
      </c>
      <c r="AD232" s="32">
        <f>SUMIFS('Capex forecast'!N$9:N$223,'Capex forecast'!$T$9:$T$223,$Q232,'Capex forecast'!$S$9:$S$223,$S232,'Capex forecast'!$Q$9:$Q$223,"Augex")</f>
        <v>0</v>
      </c>
      <c r="AF232" s="45" t="s">
        <v>61</v>
      </c>
      <c r="AG232" s="6" t="str">
        <f>INDEX('Demand forecast'!$M$9:$M$5832,MATCH($Q232,'Demand forecast'!$B$9:$B$5832,0))</f>
        <v>No</v>
      </c>
      <c r="AH232" s="6" t="str">
        <f>IF(COUNTIF($AF$93:AF232,$B232) = 1, "LV", IF(COUNTIF($AF$93:AF232,$B232) = 2, "HV", "ST"))</f>
        <v>LV</v>
      </c>
      <c r="AI232" s="6" t="str">
        <f>INDEX('Demand forecast and growth rate'!$E$7:$E$273,MATCH($Q232,'Demand forecast and growth rate'!$B$7:$B$273,0))</f>
        <v>Small growth</v>
      </c>
      <c r="AJ232" s="47">
        <f>SUMIFS('Capex forecast'!E$9:E$223,'Capex forecast'!$T$9:$T$223,$AF232,'Capex forecast'!$S$9:$S$223,$AH232,'Capex forecast'!$Q$9:$Q$223,"Repex")</f>
        <v>0</v>
      </c>
      <c r="AK232" s="47">
        <f>SUMIFS('Capex forecast'!F$9:F$223,'Capex forecast'!$T$9:$T$223,$AF232,'Capex forecast'!$S$9:$S$223,$AH232,'Capex forecast'!$Q$9:$Q$223,"Repex")</f>
        <v>0</v>
      </c>
      <c r="AL232" s="47">
        <f>SUMIFS('Capex forecast'!G$9:G$223,'Capex forecast'!$T$9:$T$223,$AF232,'Capex forecast'!$S$9:$S$223,$AH232,'Capex forecast'!$Q$9:$Q$223,"Repex")</f>
        <v>0</v>
      </c>
      <c r="AM232" s="47">
        <f>SUMIFS('Capex forecast'!H$9:H$223,'Capex forecast'!$T$9:$T$223,$AF232,'Capex forecast'!$S$9:$S$223,$AH232,'Capex forecast'!$Q$9:$Q$223,"Repex")</f>
        <v>0</v>
      </c>
      <c r="AN232" s="47">
        <f>SUMIFS('Capex forecast'!I$9:I$223,'Capex forecast'!$T$9:$T$223,$AF232,'Capex forecast'!$S$9:$S$223,$AH232,'Capex forecast'!$Q$9:$Q$223,"Repex")</f>
        <v>0</v>
      </c>
      <c r="AO232" s="47">
        <f>SUMIFS('Capex forecast'!J$9:J$223,'Capex forecast'!$T$9:$T$223,$AF232,'Capex forecast'!$S$9:$S$223,$AH232,'Capex forecast'!$Q$9:$Q$223,"Repex")</f>
        <v>0</v>
      </c>
      <c r="AP232" s="47">
        <f>SUMIFS('Capex forecast'!K$9:K$223,'Capex forecast'!$T$9:$T$223,$AF232,'Capex forecast'!$S$9:$S$223,$AH232,'Capex forecast'!$Q$9:$Q$223,"Repex")</f>
        <v>0</v>
      </c>
      <c r="AQ232" s="47">
        <f>SUMIFS('Capex forecast'!L$9:L$223,'Capex forecast'!$T$9:$T$223,$AF232,'Capex forecast'!$S$9:$S$223,$AH232,'Capex forecast'!$Q$9:$Q$223,"Repex")</f>
        <v>0</v>
      </c>
      <c r="AR232" s="47">
        <f>SUMIFS('Capex forecast'!M$9:M$223,'Capex forecast'!$T$9:$T$223,$AF232,'Capex forecast'!$S$9:$S$223,$AH232,'Capex forecast'!$Q$9:$Q$223,"Repex")</f>
        <v>0</v>
      </c>
      <c r="AS232" s="47">
        <f>SUMIFS('Capex forecast'!N$9:N$223,'Capex forecast'!$T$9:$T$223,$AF232,'Capex forecast'!$S$9:$S$223,$AH232,'Capex forecast'!$Q$9:$Q$223,"Repex")</f>
        <v>0</v>
      </c>
    </row>
    <row r="233" spans="2:45" ht="15">
      <c r="B233" s="45" t="s">
        <v>242</v>
      </c>
      <c r="C233" s="6" t="str">
        <f>INDEX('Demand forecast'!$M$9:$M$5832,MATCH($B233,'Demand forecast'!$B$9:$B$5832,0))</f>
        <v>Yes</v>
      </c>
      <c r="D233" s="6" t="str">
        <f>IF(COUNTIF($B$93:B233,$B233) = 1, "LV", IF(COUNTIF($B$93:B233,$B233) = 2, "HV", "ST"))</f>
        <v>LV</v>
      </c>
      <c r="E233" s="6" t="str">
        <f>INDEX('Demand forecast and growth rate'!$E$7:$E$273,MATCH($B233,'Demand forecast and growth rate'!$B$7:$B$273,0))</f>
        <v>Steady/falling</v>
      </c>
      <c r="F233" s="32">
        <f>SUMIFS('Capex forecast'!E$9:E$223,'Capex forecast'!$T$9:$T$223,'Allocation of site-spec costs'!$B233,'Capex forecast'!$S$9:$S$223,'Allocation of site-spec costs'!$D233,'Capex forecast'!$Q$9:$Q$223,"Customer Connection")</f>
        <v>0</v>
      </c>
      <c r="G233" s="32">
        <f>SUMIFS('Capex forecast'!F$9:F$223,'Capex forecast'!$T$9:$T$223,'Allocation of site-spec costs'!$B233,'Capex forecast'!$S$9:$S$223,'Allocation of site-spec costs'!$D233,'Capex forecast'!$Q$9:$Q$223,"Customer Connection")</f>
        <v>0</v>
      </c>
      <c r="H233" s="32">
        <f>SUMIFS('Capex forecast'!G$9:G$223,'Capex forecast'!$T$9:$T$223,'Allocation of site-spec costs'!$B233,'Capex forecast'!$S$9:$S$223,'Allocation of site-spec costs'!$D233,'Capex forecast'!$Q$9:$Q$223,"Customer Connection")</f>
        <v>0</v>
      </c>
      <c r="I233" s="32">
        <f>SUMIFS('Capex forecast'!H$9:H$223,'Capex forecast'!$T$9:$T$223,'Allocation of site-spec costs'!$B233,'Capex forecast'!$S$9:$S$223,'Allocation of site-spec costs'!$D233,'Capex forecast'!$Q$9:$Q$223,"Customer Connection")</f>
        <v>0</v>
      </c>
      <c r="J233" s="32">
        <f>SUMIFS('Capex forecast'!I$9:I$223,'Capex forecast'!$T$9:$T$223,'Allocation of site-spec costs'!$B233,'Capex forecast'!$S$9:$S$223,'Allocation of site-spec costs'!$D233,'Capex forecast'!$Q$9:$Q$223,"Customer Connection")</f>
        <v>0</v>
      </c>
      <c r="K233" s="32">
        <f>SUMIFS('Capex forecast'!J$9:J$223,'Capex forecast'!$T$9:$T$223,'Allocation of site-spec costs'!$B233,'Capex forecast'!$S$9:$S$223,'Allocation of site-spec costs'!$D233,'Capex forecast'!$Q$9:$Q$223,"Customer Connection")</f>
        <v>0</v>
      </c>
      <c r="L233" s="32">
        <f>SUMIFS('Capex forecast'!K$9:K$223,'Capex forecast'!$T$9:$T$223,'Allocation of site-spec costs'!$B233,'Capex forecast'!$S$9:$S$223,'Allocation of site-spec costs'!$D233,'Capex forecast'!$Q$9:$Q$223,"Customer Connection")</f>
        <v>0</v>
      </c>
      <c r="M233" s="32">
        <f>SUMIFS('Capex forecast'!L$9:L$223,'Capex forecast'!$T$9:$T$223,'Allocation of site-spec costs'!$B233,'Capex forecast'!$S$9:$S$223,'Allocation of site-spec costs'!$D233,'Capex forecast'!$Q$9:$Q$223,"Customer Connection")</f>
        <v>0</v>
      </c>
      <c r="N233" s="32">
        <f>SUMIFS('Capex forecast'!M$9:M$223,'Capex forecast'!$T$9:$T$223,'Allocation of site-spec costs'!$B233,'Capex forecast'!$S$9:$S$223,'Allocation of site-spec costs'!$D233,'Capex forecast'!$Q$9:$Q$223,"Customer Connection")</f>
        <v>0</v>
      </c>
      <c r="O233" s="32">
        <f>SUMIFS('Capex forecast'!N$9:N$223,'Capex forecast'!$T$9:$T$223,'Allocation of site-spec costs'!$B233,'Capex forecast'!$S$9:$S$223,'Allocation of site-spec costs'!$D233,'Capex forecast'!$Q$9:$Q$223,"Customer Connection")</f>
        <v>0</v>
      </c>
      <c r="Q233" s="45" t="s">
        <v>242</v>
      </c>
      <c r="R233" s="6" t="str">
        <f>INDEX('Demand forecast'!$M$9:$M$5832,MATCH($Q233,'Demand forecast'!$B$9:$B$5832,0))</f>
        <v>Yes</v>
      </c>
      <c r="S233" s="6" t="str">
        <f>IF(COUNTIF($Q$93:Q233,$B233) = 1, "LV", IF(COUNTIF($Q$93:Q233,$B233) = 2, "HV", "ST"))</f>
        <v>LV</v>
      </c>
      <c r="T233" s="6" t="str">
        <f>INDEX('Demand forecast and growth rate'!$E$7:$E$273,MATCH($Q233,'Demand forecast and growth rate'!$B$7:$B$273,0))</f>
        <v>Steady/falling</v>
      </c>
      <c r="U233" s="32">
        <f>SUMIFS('Capex forecast'!E$9:E$223,'Capex forecast'!$T$9:$T$223,$Q233,'Capex forecast'!$S$9:$S$223,$S233,'Capex forecast'!$Q$9:$Q$223,"Augex")</f>
        <v>0</v>
      </c>
      <c r="V233" s="32">
        <f>SUMIFS('Capex forecast'!F$9:F$223,'Capex forecast'!$T$9:$T$223,$Q233,'Capex forecast'!$S$9:$S$223,$S233,'Capex forecast'!$Q$9:$Q$223,"Augex")</f>
        <v>0</v>
      </c>
      <c r="W233" s="32">
        <f>SUMIFS('Capex forecast'!G$9:G$223,'Capex forecast'!$T$9:$T$223,$Q233,'Capex forecast'!$S$9:$S$223,$S233,'Capex forecast'!$Q$9:$Q$223,"Augex")</f>
        <v>0</v>
      </c>
      <c r="X233" s="32">
        <f>SUMIFS('Capex forecast'!H$9:H$223,'Capex forecast'!$T$9:$T$223,$Q233,'Capex forecast'!$S$9:$S$223,$S233,'Capex forecast'!$Q$9:$Q$223,"Augex")</f>
        <v>0</v>
      </c>
      <c r="Y233" s="32">
        <f>SUMIFS('Capex forecast'!I$9:I$223,'Capex forecast'!$T$9:$T$223,$Q233,'Capex forecast'!$S$9:$S$223,$S233,'Capex forecast'!$Q$9:$Q$223,"Augex")</f>
        <v>0</v>
      </c>
      <c r="Z233" s="32">
        <f>SUMIFS('Capex forecast'!J$9:J$223,'Capex forecast'!$T$9:$T$223,$Q233,'Capex forecast'!$S$9:$S$223,$S233,'Capex forecast'!$Q$9:$Q$223,"Augex")</f>
        <v>0</v>
      </c>
      <c r="AA233" s="32">
        <f>SUMIFS('Capex forecast'!K$9:K$223,'Capex forecast'!$T$9:$T$223,$Q233,'Capex forecast'!$S$9:$S$223,$S233,'Capex forecast'!$Q$9:$Q$223,"Augex")</f>
        <v>0</v>
      </c>
      <c r="AB233" s="32">
        <f>SUMIFS('Capex forecast'!L$9:L$223,'Capex forecast'!$T$9:$T$223,$Q233,'Capex forecast'!$S$9:$S$223,$S233,'Capex forecast'!$Q$9:$Q$223,"Augex")</f>
        <v>0</v>
      </c>
      <c r="AC233" s="32">
        <f>SUMIFS('Capex forecast'!M$9:M$223,'Capex forecast'!$T$9:$T$223,$Q233,'Capex forecast'!$S$9:$S$223,$S233,'Capex forecast'!$Q$9:$Q$223,"Augex")</f>
        <v>0</v>
      </c>
      <c r="AD233" s="32">
        <f>SUMIFS('Capex forecast'!N$9:N$223,'Capex forecast'!$T$9:$T$223,$Q233,'Capex forecast'!$S$9:$S$223,$S233,'Capex forecast'!$Q$9:$Q$223,"Augex")</f>
        <v>0</v>
      </c>
      <c r="AF233" s="45" t="s">
        <v>242</v>
      </c>
      <c r="AG233" s="6" t="str">
        <f>INDEX('Demand forecast'!$M$9:$M$5832,MATCH($Q233,'Demand forecast'!$B$9:$B$5832,0))</f>
        <v>Yes</v>
      </c>
      <c r="AH233" s="6" t="str">
        <f>IF(COUNTIF($AF$93:AF233,$B233) = 1, "LV", IF(COUNTIF($AF$93:AF233,$B233) = 2, "HV", "ST"))</f>
        <v>LV</v>
      </c>
      <c r="AI233" s="6" t="str">
        <f>INDEX('Demand forecast and growth rate'!$E$7:$E$273,MATCH($Q233,'Demand forecast and growth rate'!$B$7:$B$273,0))</f>
        <v>Steady/falling</v>
      </c>
      <c r="AJ233" s="47">
        <f>SUMIFS('Capex forecast'!E$9:E$223,'Capex forecast'!$T$9:$T$223,$AF233,'Capex forecast'!$S$9:$S$223,$AH233,'Capex forecast'!$Q$9:$Q$223,"Repex")</f>
        <v>0</v>
      </c>
      <c r="AK233" s="47">
        <f>SUMIFS('Capex forecast'!F$9:F$223,'Capex forecast'!$T$9:$T$223,$AF233,'Capex forecast'!$S$9:$S$223,$AH233,'Capex forecast'!$Q$9:$Q$223,"Repex")</f>
        <v>0</v>
      </c>
      <c r="AL233" s="47">
        <f>SUMIFS('Capex forecast'!G$9:G$223,'Capex forecast'!$T$9:$T$223,$AF233,'Capex forecast'!$S$9:$S$223,$AH233,'Capex forecast'!$Q$9:$Q$223,"Repex")</f>
        <v>0</v>
      </c>
      <c r="AM233" s="47">
        <f>SUMIFS('Capex forecast'!H$9:H$223,'Capex forecast'!$T$9:$T$223,$AF233,'Capex forecast'!$S$9:$S$223,$AH233,'Capex forecast'!$Q$9:$Q$223,"Repex")</f>
        <v>0</v>
      </c>
      <c r="AN233" s="47">
        <f>SUMIFS('Capex forecast'!I$9:I$223,'Capex forecast'!$T$9:$T$223,$AF233,'Capex forecast'!$S$9:$S$223,$AH233,'Capex forecast'!$Q$9:$Q$223,"Repex")</f>
        <v>0</v>
      </c>
      <c r="AO233" s="47">
        <f>SUMIFS('Capex forecast'!J$9:J$223,'Capex forecast'!$T$9:$T$223,$AF233,'Capex forecast'!$S$9:$S$223,$AH233,'Capex forecast'!$Q$9:$Q$223,"Repex")</f>
        <v>0</v>
      </c>
      <c r="AP233" s="47">
        <f>SUMIFS('Capex forecast'!K$9:K$223,'Capex forecast'!$T$9:$T$223,$AF233,'Capex forecast'!$S$9:$S$223,$AH233,'Capex forecast'!$Q$9:$Q$223,"Repex")</f>
        <v>0</v>
      </c>
      <c r="AQ233" s="47">
        <f>SUMIFS('Capex forecast'!L$9:L$223,'Capex forecast'!$T$9:$T$223,$AF233,'Capex forecast'!$S$9:$S$223,$AH233,'Capex forecast'!$Q$9:$Q$223,"Repex")</f>
        <v>0</v>
      </c>
      <c r="AR233" s="47">
        <f>SUMIFS('Capex forecast'!M$9:M$223,'Capex forecast'!$T$9:$T$223,$AF233,'Capex forecast'!$S$9:$S$223,$AH233,'Capex forecast'!$Q$9:$Q$223,"Repex")</f>
        <v>0</v>
      </c>
      <c r="AS233" s="47">
        <f>SUMIFS('Capex forecast'!N$9:N$223,'Capex forecast'!$T$9:$T$223,$AF233,'Capex forecast'!$S$9:$S$223,$AH233,'Capex forecast'!$Q$9:$Q$223,"Repex")</f>
        <v>0</v>
      </c>
    </row>
    <row r="234" spans="2:45" ht="15">
      <c r="B234" s="45" t="s">
        <v>244</v>
      </c>
      <c r="C234" s="6" t="str">
        <f>INDEX('Demand forecast'!$M$9:$M$5832,MATCH($B234,'Demand forecast'!$B$9:$B$5832,0))</f>
        <v>Yes</v>
      </c>
      <c r="D234" s="6" t="str">
        <f>IF(COUNTIF($B$93:B234,$B234) = 1, "LV", IF(COUNTIF($B$93:B234,$B234) = 2, "HV", "ST"))</f>
        <v>LV</v>
      </c>
      <c r="E234" s="6" t="str">
        <f>INDEX('Demand forecast and growth rate'!$E$7:$E$273,MATCH($B234,'Demand forecast and growth rate'!$B$7:$B$273,0))</f>
        <v>Steady/falling</v>
      </c>
      <c r="F234" s="32">
        <f>SUMIFS('Capex forecast'!E$9:E$223,'Capex forecast'!$T$9:$T$223,'Allocation of site-spec costs'!$B234,'Capex forecast'!$S$9:$S$223,'Allocation of site-spec costs'!$D234,'Capex forecast'!$Q$9:$Q$223,"Customer Connection")</f>
        <v>0</v>
      </c>
      <c r="G234" s="32">
        <f>SUMIFS('Capex forecast'!F$9:F$223,'Capex forecast'!$T$9:$T$223,'Allocation of site-spec costs'!$B234,'Capex forecast'!$S$9:$S$223,'Allocation of site-spec costs'!$D234,'Capex forecast'!$Q$9:$Q$223,"Customer Connection")</f>
        <v>0</v>
      </c>
      <c r="H234" s="32">
        <f>SUMIFS('Capex forecast'!G$9:G$223,'Capex forecast'!$T$9:$T$223,'Allocation of site-spec costs'!$B234,'Capex forecast'!$S$9:$S$223,'Allocation of site-spec costs'!$D234,'Capex forecast'!$Q$9:$Q$223,"Customer Connection")</f>
        <v>0</v>
      </c>
      <c r="I234" s="32">
        <f>SUMIFS('Capex forecast'!H$9:H$223,'Capex forecast'!$T$9:$T$223,'Allocation of site-spec costs'!$B234,'Capex forecast'!$S$9:$S$223,'Allocation of site-spec costs'!$D234,'Capex forecast'!$Q$9:$Q$223,"Customer Connection")</f>
        <v>0</v>
      </c>
      <c r="J234" s="32">
        <f>SUMIFS('Capex forecast'!I$9:I$223,'Capex forecast'!$T$9:$T$223,'Allocation of site-spec costs'!$B234,'Capex forecast'!$S$9:$S$223,'Allocation of site-spec costs'!$D234,'Capex forecast'!$Q$9:$Q$223,"Customer Connection")</f>
        <v>0</v>
      </c>
      <c r="K234" s="32">
        <f>SUMIFS('Capex forecast'!J$9:J$223,'Capex forecast'!$T$9:$T$223,'Allocation of site-spec costs'!$B234,'Capex forecast'!$S$9:$S$223,'Allocation of site-spec costs'!$D234,'Capex forecast'!$Q$9:$Q$223,"Customer Connection")</f>
        <v>0</v>
      </c>
      <c r="L234" s="32">
        <f>SUMIFS('Capex forecast'!K$9:K$223,'Capex forecast'!$T$9:$T$223,'Allocation of site-spec costs'!$B234,'Capex forecast'!$S$9:$S$223,'Allocation of site-spec costs'!$D234,'Capex forecast'!$Q$9:$Q$223,"Customer Connection")</f>
        <v>0</v>
      </c>
      <c r="M234" s="32">
        <f>SUMIFS('Capex forecast'!L$9:L$223,'Capex forecast'!$T$9:$T$223,'Allocation of site-spec costs'!$B234,'Capex forecast'!$S$9:$S$223,'Allocation of site-spec costs'!$D234,'Capex forecast'!$Q$9:$Q$223,"Customer Connection")</f>
        <v>0</v>
      </c>
      <c r="N234" s="32">
        <f>SUMIFS('Capex forecast'!M$9:M$223,'Capex forecast'!$T$9:$T$223,'Allocation of site-spec costs'!$B234,'Capex forecast'!$S$9:$S$223,'Allocation of site-spec costs'!$D234,'Capex forecast'!$Q$9:$Q$223,"Customer Connection")</f>
        <v>0</v>
      </c>
      <c r="O234" s="32">
        <f>SUMIFS('Capex forecast'!N$9:N$223,'Capex forecast'!$T$9:$T$223,'Allocation of site-spec costs'!$B234,'Capex forecast'!$S$9:$S$223,'Allocation of site-spec costs'!$D234,'Capex forecast'!$Q$9:$Q$223,"Customer Connection")</f>
        <v>0</v>
      </c>
      <c r="Q234" s="45" t="s">
        <v>244</v>
      </c>
      <c r="R234" s="6" t="str">
        <f>INDEX('Demand forecast'!$M$9:$M$5832,MATCH($Q234,'Demand forecast'!$B$9:$B$5832,0))</f>
        <v>Yes</v>
      </c>
      <c r="S234" s="6" t="str">
        <f>IF(COUNTIF($Q$93:Q234,$B234) = 1, "LV", IF(COUNTIF($Q$93:Q234,$B234) = 2, "HV", "ST"))</f>
        <v>LV</v>
      </c>
      <c r="T234" s="6" t="str">
        <f>INDEX('Demand forecast and growth rate'!$E$7:$E$273,MATCH($Q234,'Demand forecast and growth rate'!$B$7:$B$273,0))</f>
        <v>Steady/falling</v>
      </c>
      <c r="U234" s="32">
        <f>SUMIFS('Capex forecast'!E$9:E$223,'Capex forecast'!$T$9:$T$223,$Q234,'Capex forecast'!$S$9:$S$223,$S234,'Capex forecast'!$Q$9:$Q$223,"Augex")</f>
        <v>0</v>
      </c>
      <c r="V234" s="32">
        <f>SUMIFS('Capex forecast'!F$9:F$223,'Capex forecast'!$T$9:$T$223,$Q234,'Capex forecast'!$S$9:$S$223,$S234,'Capex forecast'!$Q$9:$Q$223,"Augex")</f>
        <v>0</v>
      </c>
      <c r="W234" s="32">
        <f>SUMIFS('Capex forecast'!G$9:G$223,'Capex forecast'!$T$9:$T$223,$Q234,'Capex forecast'!$S$9:$S$223,$S234,'Capex forecast'!$Q$9:$Q$223,"Augex")</f>
        <v>0</v>
      </c>
      <c r="X234" s="32">
        <f>SUMIFS('Capex forecast'!H$9:H$223,'Capex forecast'!$T$9:$T$223,$Q234,'Capex forecast'!$S$9:$S$223,$S234,'Capex forecast'!$Q$9:$Q$223,"Augex")</f>
        <v>0</v>
      </c>
      <c r="Y234" s="32">
        <f>SUMIFS('Capex forecast'!I$9:I$223,'Capex forecast'!$T$9:$T$223,$Q234,'Capex forecast'!$S$9:$S$223,$S234,'Capex forecast'!$Q$9:$Q$223,"Augex")</f>
        <v>0</v>
      </c>
      <c r="Z234" s="32">
        <f>SUMIFS('Capex forecast'!J$9:J$223,'Capex forecast'!$T$9:$T$223,$Q234,'Capex forecast'!$S$9:$S$223,$S234,'Capex forecast'!$Q$9:$Q$223,"Augex")</f>
        <v>0</v>
      </c>
      <c r="AA234" s="32">
        <f>SUMIFS('Capex forecast'!K$9:K$223,'Capex forecast'!$T$9:$T$223,$Q234,'Capex forecast'!$S$9:$S$223,$S234,'Capex forecast'!$Q$9:$Q$223,"Augex")</f>
        <v>0</v>
      </c>
      <c r="AB234" s="32">
        <f>SUMIFS('Capex forecast'!L$9:L$223,'Capex forecast'!$T$9:$T$223,$Q234,'Capex forecast'!$S$9:$S$223,$S234,'Capex forecast'!$Q$9:$Q$223,"Augex")</f>
        <v>0</v>
      </c>
      <c r="AC234" s="32">
        <f>SUMIFS('Capex forecast'!M$9:M$223,'Capex forecast'!$T$9:$T$223,$Q234,'Capex forecast'!$S$9:$S$223,$S234,'Capex forecast'!$Q$9:$Q$223,"Augex")</f>
        <v>0</v>
      </c>
      <c r="AD234" s="32">
        <f>SUMIFS('Capex forecast'!N$9:N$223,'Capex forecast'!$T$9:$T$223,$Q234,'Capex forecast'!$S$9:$S$223,$S234,'Capex forecast'!$Q$9:$Q$223,"Augex")</f>
        <v>0</v>
      </c>
      <c r="AF234" s="45" t="s">
        <v>244</v>
      </c>
      <c r="AG234" s="6" t="str">
        <f>INDEX('Demand forecast'!$M$9:$M$5832,MATCH($Q234,'Demand forecast'!$B$9:$B$5832,0))</f>
        <v>Yes</v>
      </c>
      <c r="AH234" s="6" t="str">
        <f>IF(COUNTIF($AF$93:AF234,$B234) = 1, "LV", IF(COUNTIF($AF$93:AF234,$B234) = 2, "HV", "ST"))</f>
        <v>LV</v>
      </c>
      <c r="AI234" s="6" t="str">
        <f>INDEX('Demand forecast and growth rate'!$E$7:$E$273,MATCH($Q234,'Demand forecast and growth rate'!$B$7:$B$273,0))</f>
        <v>Steady/falling</v>
      </c>
      <c r="AJ234" s="47">
        <f>SUMIFS('Capex forecast'!E$9:E$223,'Capex forecast'!$T$9:$T$223,$AF234,'Capex forecast'!$S$9:$S$223,$AH234,'Capex forecast'!$Q$9:$Q$223,"Repex")</f>
        <v>0</v>
      </c>
      <c r="AK234" s="47">
        <f>SUMIFS('Capex forecast'!F$9:F$223,'Capex forecast'!$T$9:$T$223,$AF234,'Capex forecast'!$S$9:$S$223,$AH234,'Capex forecast'!$Q$9:$Q$223,"Repex")</f>
        <v>0</v>
      </c>
      <c r="AL234" s="47">
        <f>SUMIFS('Capex forecast'!G$9:G$223,'Capex forecast'!$T$9:$T$223,$AF234,'Capex forecast'!$S$9:$S$223,$AH234,'Capex forecast'!$Q$9:$Q$223,"Repex")</f>
        <v>0</v>
      </c>
      <c r="AM234" s="47">
        <f>SUMIFS('Capex forecast'!H$9:H$223,'Capex forecast'!$T$9:$T$223,$AF234,'Capex forecast'!$S$9:$S$223,$AH234,'Capex forecast'!$Q$9:$Q$223,"Repex")</f>
        <v>0</v>
      </c>
      <c r="AN234" s="47">
        <f>SUMIFS('Capex forecast'!I$9:I$223,'Capex forecast'!$T$9:$T$223,$AF234,'Capex forecast'!$S$9:$S$223,$AH234,'Capex forecast'!$Q$9:$Q$223,"Repex")</f>
        <v>0</v>
      </c>
      <c r="AO234" s="47">
        <f>SUMIFS('Capex forecast'!J$9:J$223,'Capex forecast'!$T$9:$T$223,$AF234,'Capex forecast'!$S$9:$S$223,$AH234,'Capex forecast'!$Q$9:$Q$223,"Repex")</f>
        <v>0</v>
      </c>
      <c r="AP234" s="47">
        <f>SUMIFS('Capex forecast'!K$9:K$223,'Capex forecast'!$T$9:$T$223,$AF234,'Capex forecast'!$S$9:$S$223,$AH234,'Capex forecast'!$Q$9:$Q$223,"Repex")</f>
        <v>0</v>
      </c>
      <c r="AQ234" s="47">
        <f>SUMIFS('Capex forecast'!L$9:L$223,'Capex forecast'!$T$9:$T$223,$AF234,'Capex forecast'!$S$9:$S$223,$AH234,'Capex forecast'!$Q$9:$Q$223,"Repex")</f>
        <v>0</v>
      </c>
      <c r="AR234" s="47">
        <f>SUMIFS('Capex forecast'!M$9:M$223,'Capex forecast'!$T$9:$T$223,$AF234,'Capex forecast'!$S$9:$S$223,$AH234,'Capex forecast'!$Q$9:$Q$223,"Repex")</f>
        <v>0</v>
      </c>
      <c r="AS234" s="47">
        <f>SUMIFS('Capex forecast'!N$9:N$223,'Capex forecast'!$T$9:$T$223,$AF234,'Capex forecast'!$S$9:$S$223,$AH234,'Capex forecast'!$Q$9:$Q$223,"Repex")</f>
        <v>0</v>
      </c>
    </row>
    <row r="235" spans="2:45" ht="15">
      <c r="B235" s="45" t="s">
        <v>436</v>
      </c>
      <c r="C235" s="6" t="str">
        <f>INDEX('Demand forecast'!$M$9:$M$5832,MATCH($B235,'Demand forecast'!$B$9:$B$5832,0))</f>
        <v>Yes</v>
      </c>
      <c r="D235" s="6" t="str">
        <f>IF(COUNTIF($B$93:B235,$B235) = 1, "LV", IF(COUNTIF($B$93:B235,$B235) = 2, "HV", "ST"))</f>
        <v>LV</v>
      </c>
      <c r="E235" s="6" t="str">
        <f>INDEX('Demand forecast and growth rate'!$E$7:$E$273,MATCH($B235,'Demand forecast and growth rate'!$B$7:$B$273,0))</f>
        <v>Steady/falling</v>
      </c>
      <c r="F235" s="32">
        <f>SUMIFS('Capex forecast'!E$9:E$223,'Capex forecast'!$T$9:$T$223,'Allocation of site-spec costs'!$B235,'Capex forecast'!$S$9:$S$223,'Allocation of site-spec costs'!$D235,'Capex forecast'!$Q$9:$Q$223,"Customer Connection")</f>
        <v>0</v>
      </c>
      <c r="G235" s="32">
        <f>SUMIFS('Capex forecast'!F$9:F$223,'Capex forecast'!$T$9:$T$223,'Allocation of site-spec costs'!$B235,'Capex forecast'!$S$9:$S$223,'Allocation of site-spec costs'!$D235,'Capex forecast'!$Q$9:$Q$223,"Customer Connection")</f>
        <v>0</v>
      </c>
      <c r="H235" s="32">
        <f>SUMIFS('Capex forecast'!G$9:G$223,'Capex forecast'!$T$9:$T$223,'Allocation of site-spec costs'!$B235,'Capex forecast'!$S$9:$S$223,'Allocation of site-spec costs'!$D235,'Capex forecast'!$Q$9:$Q$223,"Customer Connection")</f>
        <v>0</v>
      </c>
      <c r="I235" s="32">
        <f>SUMIFS('Capex forecast'!H$9:H$223,'Capex forecast'!$T$9:$T$223,'Allocation of site-spec costs'!$B235,'Capex forecast'!$S$9:$S$223,'Allocation of site-spec costs'!$D235,'Capex forecast'!$Q$9:$Q$223,"Customer Connection")</f>
        <v>0</v>
      </c>
      <c r="J235" s="32">
        <f>SUMIFS('Capex forecast'!I$9:I$223,'Capex forecast'!$T$9:$T$223,'Allocation of site-spec costs'!$B235,'Capex forecast'!$S$9:$S$223,'Allocation of site-spec costs'!$D235,'Capex forecast'!$Q$9:$Q$223,"Customer Connection")</f>
        <v>0</v>
      </c>
      <c r="K235" s="32">
        <f>SUMIFS('Capex forecast'!J$9:J$223,'Capex forecast'!$T$9:$T$223,'Allocation of site-spec costs'!$B235,'Capex forecast'!$S$9:$S$223,'Allocation of site-spec costs'!$D235,'Capex forecast'!$Q$9:$Q$223,"Customer Connection")</f>
        <v>0</v>
      </c>
      <c r="L235" s="32">
        <f>SUMIFS('Capex forecast'!K$9:K$223,'Capex forecast'!$T$9:$T$223,'Allocation of site-spec costs'!$B235,'Capex forecast'!$S$9:$S$223,'Allocation of site-spec costs'!$D235,'Capex forecast'!$Q$9:$Q$223,"Customer Connection")</f>
        <v>0</v>
      </c>
      <c r="M235" s="32">
        <f>SUMIFS('Capex forecast'!L$9:L$223,'Capex forecast'!$T$9:$T$223,'Allocation of site-spec costs'!$B235,'Capex forecast'!$S$9:$S$223,'Allocation of site-spec costs'!$D235,'Capex forecast'!$Q$9:$Q$223,"Customer Connection")</f>
        <v>0</v>
      </c>
      <c r="N235" s="32">
        <f>SUMIFS('Capex forecast'!M$9:M$223,'Capex forecast'!$T$9:$T$223,'Allocation of site-spec costs'!$B235,'Capex forecast'!$S$9:$S$223,'Allocation of site-spec costs'!$D235,'Capex forecast'!$Q$9:$Q$223,"Customer Connection")</f>
        <v>0</v>
      </c>
      <c r="O235" s="32">
        <f>SUMIFS('Capex forecast'!N$9:N$223,'Capex forecast'!$T$9:$T$223,'Allocation of site-spec costs'!$B235,'Capex forecast'!$S$9:$S$223,'Allocation of site-spec costs'!$D235,'Capex forecast'!$Q$9:$Q$223,"Customer Connection")</f>
        <v>0</v>
      </c>
      <c r="Q235" s="45" t="s">
        <v>436</v>
      </c>
      <c r="R235" s="6" t="str">
        <f>INDEX('Demand forecast'!$M$9:$M$5832,MATCH($Q235,'Demand forecast'!$B$9:$B$5832,0))</f>
        <v>Yes</v>
      </c>
      <c r="S235" s="6" t="str">
        <f>IF(COUNTIF($Q$93:Q235,$B235) = 1, "LV", IF(COUNTIF($Q$93:Q235,$B235) = 2, "HV", "ST"))</f>
        <v>LV</v>
      </c>
      <c r="T235" s="6" t="str">
        <f>INDEX('Demand forecast and growth rate'!$E$7:$E$273,MATCH($Q235,'Demand forecast and growth rate'!$B$7:$B$273,0))</f>
        <v>Steady/falling</v>
      </c>
      <c r="U235" s="32">
        <f>SUMIFS('Capex forecast'!E$9:E$223,'Capex forecast'!$T$9:$T$223,$Q235,'Capex forecast'!$S$9:$S$223,$S235,'Capex forecast'!$Q$9:$Q$223,"Augex")</f>
        <v>0</v>
      </c>
      <c r="V235" s="32">
        <f>SUMIFS('Capex forecast'!F$9:F$223,'Capex forecast'!$T$9:$T$223,$Q235,'Capex forecast'!$S$9:$S$223,$S235,'Capex forecast'!$Q$9:$Q$223,"Augex")</f>
        <v>0</v>
      </c>
      <c r="W235" s="32">
        <f>SUMIFS('Capex forecast'!G$9:G$223,'Capex forecast'!$T$9:$T$223,$Q235,'Capex forecast'!$S$9:$S$223,$S235,'Capex forecast'!$Q$9:$Q$223,"Augex")</f>
        <v>0</v>
      </c>
      <c r="X235" s="32">
        <f>SUMIFS('Capex forecast'!H$9:H$223,'Capex forecast'!$T$9:$T$223,$Q235,'Capex forecast'!$S$9:$S$223,$S235,'Capex forecast'!$Q$9:$Q$223,"Augex")</f>
        <v>0</v>
      </c>
      <c r="Y235" s="32">
        <f>SUMIFS('Capex forecast'!I$9:I$223,'Capex forecast'!$T$9:$T$223,$Q235,'Capex forecast'!$S$9:$S$223,$S235,'Capex forecast'!$Q$9:$Q$223,"Augex")</f>
        <v>0</v>
      </c>
      <c r="Z235" s="32">
        <f>SUMIFS('Capex forecast'!J$9:J$223,'Capex forecast'!$T$9:$T$223,$Q235,'Capex forecast'!$S$9:$S$223,$S235,'Capex forecast'!$Q$9:$Q$223,"Augex")</f>
        <v>0</v>
      </c>
      <c r="AA235" s="32">
        <f>SUMIFS('Capex forecast'!K$9:K$223,'Capex forecast'!$T$9:$T$223,$Q235,'Capex forecast'!$S$9:$S$223,$S235,'Capex forecast'!$Q$9:$Q$223,"Augex")</f>
        <v>0</v>
      </c>
      <c r="AB235" s="32">
        <f>SUMIFS('Capex forecast'!L$9:L$223,'Capex forecast'!$T$9:$T$223,$Q235,'Capex forecast'!$S$9:$S$223,$S235,'Capex forecast'!$Q$9:$Q$223,"Augex")</f>
        <v>0</v>
      </c>
      <c r="AC235" s="32">
        <f>SUMIFS('Capex forecast'!M$9:M$223,'Capex forecast'!$T$9:$T$223,$Q235,'Capex forecast'!$S$9:$S$223,$S235,'Capex forecast'!$Q$9:$Q$223,"Augex")</f>
        <v>0</v>
      </c>
      <c r="AD235" s="32">
        <f>SUMIFS('Capex forecast'!N$9:N$223,'Capex forecast'!$T$9:$T$223,$Q235,'Capex forecast'!$S$9:$S$223,$S235,'Capex forecast'!$Q$9:$Q$223,"Augex")</f>
        <v>0</v>
      </c>
      <c r="AF235" s="45" t="s">
        <v>436</v>
      </c>
      <c r="AG235" s="6" t="str">
        <f>INDEX('Demand forecast'!$M$9:$M$5832,MATCH($Q235,'Demand forecast'!$B$9:$B$5832,0))</f>
        <v>Yes</v>
      </c>
      <c r="AH235" s="6" t="str">
        <f>IF(COUNTIF($AF$93:AF235,$B235) = 1, "LV", IF(COUNTIF($AF$93:AF235,$B235) = 2, "HV", "ST"))</f>
        <v>LV</v>
      </c>
      <c r="AI235" s="6" t="str">
        <f>INDEX('Demand forecast and growth rate'!$E$7:$E$273,MATCH($Q235,'Demand forecast and growth rate'!$B$7:$B$273,0))</f>
        <v>Steady/falling</v>
      </c>
      <c r="AJ235" s="47">
        <f>SUMIFS('Capex forecast'!E$9:E$223,'Capex forecast'!$T$9:$T$223,$AF235,'Capex forecast'!$S$9:$S$223,$AH235,'Capex forecast'!$Q$9:$Q$223,"Repex")</f>
        <v>0</v>
      </c>
      <c r="AK235" s="47">
        <f>SUMIFS('Capex forecast'!F$9:F$223,'Capex forecast'!$T$9:$T$223,$AF235,'Capex forecast'!$S$9:$S$223,$AH235,'Capex forecast'!$Q$9:$Q$223,"Repex")</f>
        <v>0</v>
      </c>
      <c r="AL235" s="47">
        <f>SUMIFS('Capex forecast'!G$9:G$223,'Capex forecast'!$T$9:$T$223,$AF235,'Capex forecast'!$S$9:$S$223,$AH235,'Capex forecast'!$Q$9:$Q$223,"Repex")</f>
        <v>0</v>
      </c>
      <c r="AM235" s="47">
        <f>SUMIFS('Capex forecast'!H$9:H$223,'Capex forecast'!$T$9:$T$223,$AF235,'Capex forecast'!$S$9:$S$223,$AH235,'Capex forecast'!$Q$9:$Q$223,"Repex")</f>
        <v>0</v>
      </c>
      <c r="AN235" s="47">
        <f>SUMIFS('Capex forecast'!I$9:I$223,'Capex forecast'!$T$9:$T$223,$AF235,'Capex forecast'!$S$9:$S$223,$AH235,'Capex forecast'!$Q$9:$Q$223,"Repex")</f>
        <v>0</v>
      </c>
      <c r="AO235" s="47">
        <f>SUMIFS('Capex forecast'!J$9:J$223,'Capex forecast'!$T$9:$T$223,$AF235,'Capex forecast'!$S$9:$S$223,$AH235,'Capex forecast'!$Q$9:$Q$223,"Repex")</f>
        <v>0</v>
      </c>
      <c r="AP235" s="47">
        <f>SUMIFS('Capex forecast'!K$9:K$223,'Capex forecast'!$T$9:$T$223,$AF235,'Capex forecast'!$S$9:$S$223,$AH235,'Capex forecast'!$Q$9:$Q$223,"Repex")</f>
        <v>0</v>
      </c>
      <c r="AQ235" s="47">
        <f>SUMIFS('Capex forecast'!L$9:L$223,'Capex forecast'!$T$9:$T$223,$AF235,'Capex forecast'!$S$9:$S$223,$AH235,'Capex forecast'!$Q$9:$Q$223,"Repex")</f>
        <v>0</v>
      </c>
      <c r="AR235" s="47">
        <f>SUMIFS('Capex forecast'!M$9:M$223,'Capex forecast'!$T$9:$T$223,$AF235,'Capex forecast'!$S$9:$S$223,$AH235,'Capex forecast'!$Q$9:$Q$223,"Repex")</f>
        <v>0</v>
      </c>
      <c r="AS235" s="47">
        <f>SUMIFS('Capex forecast'!N$9:N$223,'Capex forecast'!$T$9:$T$223,$AF235,'Capex forecast'!$S$9:$S$223,$AH235,'Capex forecast'!$Q$9:$Q$223,"Repex")</f>
        <v>0</v>
      </c>
    </row>
    <row r="236" spans="2:45" ht="15">
      <c r="B236" s="45" t="s">
        <v>8</v>
      </c>
      <c r="C236" s="6" t="str">
        <f>INDEX('Demand forecast'!$M$9:$M$5832,MATCH($B236,'Demand forecast'!$B$9:$B$5832,0))</f>
        <v>No</v>
      </c>
      <c r="D236" s="6" t="str">
        <f>IF(COUNTIF($B$93:B236,$B236) = 1, "LV", IF(COUNTIF($B$93:B236,$B236) = 2, "HV", "ST"))</f>
        <v>LV</v>
      </c>
      <c r="E236" s="6" t="str">
        <f>INDEX('Demand forecast and growth rate'!$E$7:$E$273,MATCH($B236,'Demand forecast and growth rate'!$B$7:$B$273,0))</f>
        <v>Steady/falling</v>
      </c>
      <c r="F236" s="32">
        <f>SUMIFS('Capex forecast'!E$9:E$223,'Capex forecast'!$T$9:$T$223,'Allocation of site-spec costs'!$B236,'Capex forecast'!$S$9:$S$223,'Allocation of site-spec costs'!$D236,'Capex forecast'!$Q$9:$Q$223,"Customer Connection")</f>
        <v>0</v>
      </c>
      <c r="G236" s="32">
        <f>SUMIFS('Capex forecast'!F$9:F$223,'Capex forecast'!$T$9:$T$223,'Allocation of site-spec costs'!$B236,'Capex forecast'!$S$9:$S$223,'Allocation of site-spec costs'!$D236,'Capex forecast'!$Q$9:$Q$223,"Customer Connection")</f>
        <v>0</v>
      </c>
      <c r="H236" s="32">
        <f>SUMIFS('Capex forecast'!G$9:G$223,'Capex forecast'!$T$9:$T$223,'Allocation of site-spec costs'!$B236,'Capex forecast'!$S$9:$S$223,'Allocation of site-spec costs'!$D236,'Capex forecast'!$Q$9:$Q$223,"Customer Connection")</f>
        <v>0</v>
      </c>
      <c r="I236" s="32">
        <f>SUMIFS('Capex forecast'!H$9:H$223,'Capex forecast'!$T$9:$T$223,'Allocation of site-spec costs'!$B236,'Capex forecast'!$S$9:$S$223,'Allocation of site-spec costs'!$D236,'Capex forecast'!$Q$9:$Q$223,"Customer Connection")</f>
        <v>0</v>
      </c>
      <c r="J236" s="32">
        <f>SUMIFS('Capex forecast'!I$9:I$223,'Capex forecast'!$T$9:$T$223,'Allocation of site-spec costs'!$B236,'Capex forecast'!$S$9:$S$223,'Allocation of site-spec costs'!$D236,'Capex forecast'!$Q$9:$Q$223,"Customer Connection")</f>
        <v>0</v>
      </c>
      <c r="K236" s="32">
        <f>SUMIFS('Capex forecast'!J$9:J$223,'Capex forecast'!$T$9:$T$223,'Allocation of site-spec costs'!$B236,'Capex forecast'!$S$9:$S$223,'Allocation of site-spec costs'!$D236,'Capex forecast'!$Q$9:$Q$223,"Customer Connection")</f>
        <v>0</v>
      </c>
      <c r="L236" s="32">
        <f>SUMIFS('Capex forecast'!K$9:K$223,'Capex forecast'!$T$9:$T$223,'Allocation of site-spec costs'!$B236,'Capex forecast'!$S$9:$S$223,'Allocation of site-spec costs'!$D236,'Capex forecast'!$Q$9:$Q$223,"Customer Connection")</f>
        <v>0</v>
      </c>
      <c r="M236" s="32">
        <f>SUMIFS('Capex forecast'!L$9:L$223,'Capex forecast'!$T$9:$T$223,'Allocation of site-spec costs'!$B236,'Capex forecast'!$S$9:$S$223,'Allocation of site-spec costs'!$D236,'Capex forecast'!$Q$9:$Q$223,"Customer Connection")</f>
        <v>0</v>
      </c>
      <c r="N236" s="32">
        <f>SUMIFS('Capex forecast'!M$9:M$223,'Capex forecast'!$T$9:$T$223,'Allocation of site-spec costs'!$B236,'Capex forecast'!$S$9:$S$223,'Allocation of site-spec costs'!$D236,'Capex forecast'!$Q$9:$Q$223,"Customer Connection")</f>
        <v>0</v>
      </c>
      <c r="O236" s="32">
        <f>SUMIFS('Capex forecast'!N$9:N$223,'Capex forecast'!$T$9:$T$223,'Allocation of site-spec costs'!$B236,'Capex forecast'!$S$9:$S$223,'Allocation of site-spec costs'!$D236,'Capex forecast'!$Q$9:$Q$223,"Customer Connection")</f>
        <v>0</v>
      </c>
      <c r="Q236" s="45" t="s">
        <v>8</v>
      </c>
      <c r="R236" s="6" t="str">
        <f>INDEX('Demand forecast'!$M$9:$M$5832,MATCH($Q236,'Demand forecast'!$B$9:$B$5832,0))</f>
        <v>No</v>
      </c>
      <c r="S236" s="6" t="str">
        <f>IF(COUNTIF($Q$93:Q236,$B236) = 1, "LV", IF(COUNTIF($Q$93:Q236,$B236) = 2, "HV", "ST"))</f>
        <v>LV</v>
      </c>
      <c r="T236" s="6" t="str">
        <f>INDEX('Demand forecast and growth rate'!$E$7:$E$273,MATCH($Q236,'Demand forecast and growth rate'!$B$7:$B$273,0))</f>
        <v>Steady/falling</v>
      </c>
      <c r="U236" s="32">
        <f>SUMIFS('Capex forecast'!E$9:E$223,'Capex forecast'!$T$9:$T$223,$Q236,'Capex forecast'!$S$9:$S$223,$S236,'Capex forecast'!$Q$9:$Q$223,"Augex")</f>
        <v>0</v>
      </c>
      <c r="V236" s="32">
        <f>SUMIFS('Capex forecast'!F$9:F$223,'Capex forecast'!$T$9:$T$223,$Q236,'Capex forecast'!$S$9:$S$223,$S236,'Capex forecast'!$Q$9:$Q$223,"Augex")</f>
        <v>0</v>
      </c>
      <c r="W236" s="32">
        <f>SUMIFS('Capex forecast'!G$9:G$223,'Capex forecast'!$T$9:$T$223,$Q236,'Capex forecast'!$S$9:$S$223,$S236,'Capex forecast'!$Q$9:$Q$223,"Augex")</f>
        <v>0</v>
      </c>
      <c r="X236" s="32">
        <f>SUMIFS('Capex forecast'!H$9:H$223,'Capex forecast'!$T$9:$T$223,$Q236,'Capex forecast'!$S$9:$S$223,$S236,'Capex forecast'!$Q$9:$Q$223,"Augex")</f>
        <v>0</v>
      </c>
      <c r="Y236" s="32">
        <f>SUMIFS('Capex forecast'!I$9:I$223,'Capex forecast'!$T$9:$T$223,$Q236,'Capex forecast'!$S$9:$S$223,$S236,'Capex forecast'!$Q$9:$Q$223,"Augex")</f>
        <v>0</v>
      </c>
      <c r="Z236" s="32">
        <f>SUMIFS('Capex forecast'!J$9:J$223,'Capex forecast'!$T$9:$T$223,$Q236,'Capex forecast'!$S$9:$S$223,$S236,'Capex forecast'!$Q$9:$Q$223,"Augex")</f>
        <v>0</v>
      </c>
      <c r="AA236" s="32">
        <f>SUMIFS('Capex forecast'!K$9:K$223,'Capex forecast'!$T$9:$T$223,$Q236,'Capex forecast'!$S$9:$S$223,$S236,'Capex forecast'!$Q$9:$Q$223,"Augex")</f>
        <v>0</v>
      </c>
      <c r="AB236" s="32">
        <f>SUMIFS('Capex forecast'!L$9:L$223,'Capex forecast'!$T$9:$T$223,$Q236,'Capex forecast'!$S$9:$S$223,$S236,'Capex forecast'!$Q$9:$Q$223,"Augex")</f>
        <v>0</v>
      </c>
      <c r="AC236" s="32">
        <f>SUMIFS('Capex forecast'!M$9:M$223,'Capex forecast'!$T$9:$T$223,$Q236,'Capex forecast'!$S$9:$S$223,$S236,'Capex forecast'!$Q$9:$Q$223,"Augex")</f>
        <v>0</v>
      </c>
      <c r="AD236" s="32">
        <f>SUMIFS('Capex forecast'!N$9:N$223,'Capex forecast'!$T$9:$T$223,$Q236,'Capex forecast'!$S$9:$S$223,$S236,'Capex forecast'!$Q$9:$Q$223,"Augex")</f>
        <v>0</v>
      </c>
      <c r="AF236" s="45" t="s">
        <v>8</v>
      </c>
      <c r="AG236" s="6" t="str">
        <f>INDEX('Demand forecast'!$M$9:$M$5832,MATCH($Q236,'Demand forecast'!$B$9:$B$5832,0))</f>
        <v>No</v>
      </c>
      <c r="AH236" s="6" t="str">
        <f>IF(COUNTIF($AF$93:AF236,$B236) = 1, "LV", IF(COUNTIF($AF$93:AF236,$B236) = 2, "HV", "ST"))</f>
        <v>LV</v>
      </c>
      <c r="AI236" s="6" t="str">
        <f>INDEX('Demand forecast and growth rate'!$E$7:$E$273,MATCH($Q236,'Demand forecast and growth rate'!$B$7:$B$273,0))</f>
        <v>Steady/falling</v>
      </c>
      <c r="AJ236" s="47">
        <f>SUMIFS('Capex forecast'!E$9:E$223,'Capex forecast'!$T$9:$T$223,$AF236,'Capex forecast'!$S$9:$S$223,$AH236,'Capex forecast'!$Q$9:$Q$223,"Repex")</f>
        <v>0</v>
      </c>
      <c r="AK236" s="47">
        <f>SUMIFS('Capex forecast'!F$9:F$223,'Capex forecast'!$T$9:$T$223,$AF236,'Capex forecast'!$S$9:$S$223,$AH236,'Capex forecast'!$Q$9:$Q$223,"Repex")</f>
        <v>0</v>
      </c>
      <c r="AL236" s="47">
        <f>SUMIFS('Capex forecast'!G$9:G$223,'Capex forecast'!$T$9:$T$223,$AF236,'Capex forecast'!$S$9:$S$223,$AH236,'Capex forecast'!$Q$9:$Q$223,"Repex")</f>
        <v>0</v>
      </c>
      <c r="AM236" s="47">
        <f>SUMIFS('Capex forecast'!H$9:H$223,'Capex forecast'!$T$9:$T$223,$AF236,'Capex forecast'!$S$9:$S$223,$AH236,'Capex forecast'!$Q$9:$Q$223,"Repex")</f>
        <v>0</v>
      </c>
      <c r="AN236" s="47">
        <f>SUMIFS('Capex forecast'!I$9:I$223,'Capex forecast'!$T$9:$T$223,$AF236,'Capex forecast'!$S$9:$S$223,$AH236,'Capex forecast'!$Q$9:$Q$223,"Repex")</f>
        <v>0</v>
      </c>
      <c r="AO236" s="47">
        <f>SUMIFS('Capex forecast'!J$9:J$223,'Capex forecast'!$T$9:$T$223,$AF236,'Capex forecast'!$S$9:$S$223,$AH236,'Capex forecast'!$Q$9:$Q$223,"Repex")</f>
        <v>0</v>
      </c>
      <c r="AP236" s="47">
        <f>SUMIFS('Capex forecast'!K$9:K$223,'Capex forecast'!$T$9:$T$223,$AF236,'Capex forecast'!$S$9:$S$223,$AH236,'Capex forecast'!$Q$9:$Q$223,"Repex")</f>
        <v>0</v>
      </c>
      <c r="AQ236" s="47">
        <f>SUMIFS('Capex forecast'!L$9:L$223,'Capex forecast'!$T$9:$T$223,$AF236,'Capex forecast'!$S$9:$S$223,$AH236,'Capex forecast'!$Q$9:$Q$223,"Repex")</f>
        <v>0</v>
      </c>
      <c r="AR236" s="47">
        <f>SUMIFS('Capex forecast'!M$9:M$223,'Capex forecast'!$T$9:$T$223,$AF236,'Capex forecast'!$S$9:$S$223,$AH236,'Capex forecast'!$Q$9:$Q$223,"Repex")</f>
        <v>0</v>
      </c>
      <c r="AS236" s="47">
        <f>SUMIFS('Capex forecast'!N$9:N$223,'Capex forecast'!$T$9:$T$223,$AF236,'Capex forecast'!$S$9:$S$223,$AH236,'Capex forecast'!$Q$9:$Q$223,"Repex")</f>
        <v>0</v>
      </c>
    </row>
    <row r="237" spans="2:45" ht="15">
      <c r="B237" s="45" t="s">
        <v>31</v>
      </c>
      <c r="C237" s="6" t="str">
        <f>INDEX('Demand forecast'!$M$9:$M$5832,MATCH($B237,'Demand forecast'!$B$9:$B$5832,0))</f>
        <v>No</v>
      </c>
      <c r="D237" s="6" t="str">
        <f>IF(COUNTIF($B$93:B237,$B237) = 1, "LV", IF(COUNTIF($B$93:B237,$B237) = 2, "HV", "ST"))</f>
        <v>LV</v>
      </c>
      <c r="E237" s="6" t="str">
        <f>INDEX('Demand forecast and growth rate'!$E$7:$E$273,MATCH($B237,'Demand forecast and growth rate'!$B$7:$B$273,0))</f>
        <v>High growth</v>
      </c>
      <c r="F237" s="32">
        <f>SUMIFS('Capex forecast'!E$9:E$223,'Capex forecast'!$T$9:$T$223,'Allocation of site-spec costs'!$B237,'Capex forecast'!$S$9:$S$223,'Allocation of site-spec costs'!$D237,'Capex forecast'!$Q$9:$Q$223,"Customer Connection")</f>
        <v>0</v>
      </c>
      <c r="G237" s="32">
        <f>SUMIFS('Capex forecast'!F$9:F$223,'Capex forecast'!$T$9:$T$223,'Allocation of site-spec costs'!$B237,'Capex forecast'!$S$9:$S$223,'Allocation of site-spec costs'!$D237,'Capex forecast'!$Q$9:$Q$223,"Customer Connection")</f>
        <v>0</v>
      </c>
      <c r="H237" s="32">
        <f>SUMIFS('Capex forecast'!G$9:G$223,'Capex forecast'!$T$9:$T$223,'Allocation of site-spec costs'!$B237,'Capex forecast'!$S$9:$S$223,'Allocation of site-spec costs'!$D237,'Capex forecast'!$Q$9:$Q$223,"Customer Connection")</f>
        <v>0</v>
      </c>
      <c r="I237" s="32">
        <f>SUMIFS('Capex forecast'!H$9:H$223,'Capex forecast'!$T$9:$T$223,'Allocation of site-spec costs'!$B237,'Capex forecast'!$S$9:$S$223,'Allocation of site-spec costs'!$D237,'Capex forecast'!$Q$9:$Q$223,"Customer Connection")</f>
        <v>0</v>
      </c>
      <c r="J237" s="32">
        <f>SUMIFS('Capex forecast'!I$9:I$223,'Capex forecast'!$T$9:$T$223,'Allocation of site-spec costs'!$B237,'Capex forecast'!$S$9:$S$223,'Allocation of site-spec costs'!$D237,'Capex forecast'!$Q$9:$Q$223,"Customer Connection")</f>
        <v>0</v>
      </c>
      <c r="K237" s="32">
        <f>SUMIFS('Capex forecast'!J$9:J$223,'Capex forecast'!$T$9:$T$223,'Allocation of site-spec costs'!$B237,'Capex forecast'!$S$9:$S$223,'Allocation of site-spec costs'!$D237,'Capex forecast'!$Q$9:$Q$223,"Customer Connection")</f>
        <v>0</v>
      </c>
      <c r="L237" s="32">
        <f>SUMIFS('Capex forecast'!K$9:K$223,'Capex forecast'!$T$9:$T$223,'Allocation of site-spec costs'!$B237,'Capex forecast'!$S$9:$S$223,'Allocation of site-spec costs'!$D237,'Capex forecast'!$Q$9:$Q$223,"Customer Connection")</f>
        <v>0</v>
      </c>
      <c r="M237" s="32">
        <f>SUMIFS('Capex forecast'!L$9:L$223,'Capex forecast'!$T$9:$T$223,'Allocation of site-spec costs'!$B237,'Capex forecast'!$S$9:$S$223,'Allocation of site-spec costs'!$D237,'Capex forecast'!$Q$9:$Q$223,"Customer Connection")</f>
        <v>0</v>
      </c>
      <c r="N237" s="32">
        <f>SUMIFS('Capex forecast'!M$9:M$223,'Capex forecast'!$T$9:$T$223,'Allocation of site-spec costs'!$B237,'Capex forecast'!$S$9:$S$223,'Allocation of site-spec costs'!$D237,'Capex forecast'!$Q$9:$Q$223,"Customer Connection")</f>
        <v>0</v>
      </c>
      <c r="O237" s="32">
        <f>SUMIFS('Capex forecast'!N$9:N$223,'Capex forecast'!$T$9:$T$223,'Allocation of site-spec costs'!$B237,'Capex forecast'!$S$9:$S$223,'Allocation of site-spec costs'!$D237,'Capex forecast'!$Q$9:$Q$223,"Customer Connection")</f>
        <v>0</v>
      </c>
      <c r="Q237" s="45" t="s">
        <v>31</v>
      </c>
      <c r="R237" s="6" t="str">
        <f>INDEX('Demand forecast'!$M$9:$M$5832,MATCH($Q237,'Demand forecast'!$B$9:$B$5832,0))</f>
        <v>No</v>
      </c>
      <c r="S237" s="6" t="str">
        <f>IF(COUNTIF($Q$93:Q237,$B237) = 1, "LV", IF(COUNTIF($Q$93:Q237,$B237) = 2, "HV", "ST"))</f>
        <v>LV</v>
      </c>
      <c r="T237" s="6" t="str">
        <f>INDEX('Demand forecast and growth rate'!$E$7:$E$273,MATCH($Q237,'Demand forecast and growth rate'!$B$7:$B$273,0))</f>
        <v>High growth</v>
      </c>
      <c r="U237" s="32">
        <f>SUMIFS('Capex forecast'!E$9:E$223,'Capex forecast'!$T$9:$T$223,$Q237,'Capex forecast'!$S$9:$S$223,$S237,'Capex forecast'!$Q$9:$Q$223,"Augex")</f>
        <v>0</v>
      </c>
      <c r="V237" s="32">
        <f>SUMIFS('Capex forecast'!F$9:F$223,'Capex forecast'!$T$9:$T$223,$Q237,'Capex forecast'!$S$9:$S$223,$S237,'Capex forecast'!$Q$9:$Q$223,"Augex")</f>
        <v>0</v>
      </c>
      <c r="W237" s="32">
        <f>SUMIFS('Capex forecast'!G$9:G$223,'Capex forecast'!$T$9:$T$223,$Q237,'Capex forecast'!$S$9:$S$223,$S237,'Capex forecast'!$Q$9:$Q$223,"Augex")</f>
        <v>0</v>
      </c>
      <c r="X237" s="32">
        <f>SUMIFS('Capex forecast'!H$9:H$223,'Capex forecast'!$T$9:$T$223,$Q237,'Capex forecast'!$S$9:$S$223,$S237,'Capex forecast'!$Q$9:$Q$223,"Augex")</f>
        <v>0</v>
      </c>
      <c r="Y237" s="32">
        <f>SUMIFS('Capex forecast'!I$9:I$223,'Capex forecast'!$T$9:$T$223,$Q237,'Capex forecast'!$S$9:$S$223,$S237,'Capex forecast'!$Q$9:$Q$223,"Augex")</f>
        <v>0</v>
      </c>
      <c r="Z237" s="32">
        <f>SUMIFS('Capex forecast'!J$9:J$223,'Capex forecast'!$T$9:$T$223,$Q237,'Capex forecast'!$S$9:$S$223,$S237,'Capex forecast'!$Q$9:$Q$223,"Augex")</f>
        <v>0</v>
      </c>
      <c r="AA237" s="32">
        <f>SUMIFS('Capex forecast'!K$9:K$223,'Capex forecast'!$T$9:$T$223,$Q237,'Capex forecast'!$S$9:$S$223,$S237,'Capex forecast'!$Q$9:$Q$223,"Augex")</f>
        <v>0</v>
      </c>
      <c r="AB237" s="32">
        <f>SUMIFS('Capex forecast'!L$9:L$223,'Capex forecast'!$T$9:$T$223,$Q237,'Capex forecast'!$S$9:$S$223,$S237,'Capex forecast'!$Q$9:$Q$223,"Augex")</f>
        <v>0</v>
      </c>
      <c r="AC237" s="32">
        <f>SUMIFS('Capex forecast'!M$9:M$223,'Capex forecast'!$T$9:$T$223,$Q237,'Capex forecast'!$S$9:$S$223,$S237,'Capex forecast'!$Q$9:$Q$223,"Augex")</f>
        <v>0</v>
      </c>
      <c r="AD237" s="32">
        <f>SUMIFS('Capex forecast'!N$9:N$223,'Capex forecast'!$T$9:$T$223,$Q237,'Capex forecast'!$S$9:$S$223,$S237,'Capex forecast'!$Q$9:$Q$223,"Augex")</f>
        <v>0</v>
      </c>
      <c r="AF237" s="45" t="s">
        <v>31</v>
      </c>
      <c r="AG237" s="6" t="str">
        <f>INDEX('Demand forecast'!$M$9:$M$5832,MATCH($Q237,'Demand forecast'!$B$9:$B$5832,0))</f>
        <v>No</v>
      </c>
      <c r="AH237" s="6" t="str">
        <f>IF(COUNTIF($AF$93:AF237,$B237) = 1, "LV", IF(COUNTIF($AF$93:AF237,$B237) = 2, "HV", "ST"))</f>
        <v>LV</v>
      </c>
      <c r="AI237" s="6" t="str">
        <f>INDEX('Demand forecast and growth rate'!$E$7:$E$273,MATCH($Q237,'Demand forecast and growth rate'!$B$7:$B$273,0))</f>
        <v>High growth</v>
      </c>
      <c r="AJ237" s="47">
        <f>SUMIFS('Capex forecast'!E$9:E$223,'Capex forecast'!$T$9:$T$223,$AF237,'Capex forecast'!$S$9:$S$223,$AH237,'Capex forecast'!$Q$9:$Q$223,"Repex")</f>
        <v>0</v>
      </c>
      <c r="AK237" s="47">
        <f>SUMIFS('Capex forecast'!F$9:F$223,'Capex forecast'!$T$9:$T$223,$AF237,'Capex forecast'!$S$9:$S$223,$AH237,'Capex forecast'!$Q$9:$Q$223,"Repex")</f>
        <v>0</v>
      </c>
      <c r="AL237" s="47">
        <f>SUMIFS('Capex forecast'!G$9:G$223,'Capex forecast'!$T$9:$T$223,$AF237,'Capex forecast'!$S$9:$S$223,$AH237,'Capex forecast'!$Q$9:$Q$223,"Repex")</f>
        <v>0</v>
      </c>
      <c r="AM237" s="47">
        <f>SUMIFS('Capex forecast'!H$9:H$223,'Capex forecast'!$T$9:$T$223,$AF237,'Capex forecast'!$S$9:$S$223,$AH237,'Capex forecast'!$Q$9:$Q$223,"Repex")</f>
        <v>0</v>
      </c>
      <c r="AN237" s="47">
        <f>SUMIFS('Capex forecast'!I$9:I$223,'Capex forecast'!$T$9:$T$223,$AF237,'Capex forecast'!$S$9:$S$223,$AH237,'Capex forecast'!$Q$9:$Q$223,"Repex")</f>
        <v>0</v>
      </c>
      <c r="AO237" s="47">
        <f>SUMIFS('Capex forecast'!J$9:J$223,'Capex forecast'!$T$9:$T$223,$AF237,'Capex forecast'!$S$9:$S$223,$AH237,'Capex forecast'!$Q$9:$Q$223,"Repex")</f>
        <v>0</v>
      </c>
      <c r="AP237" s="47">
        <f>SUMIFS('Capex forecast'!K$9:K$223,'Capex forecast'!$T$9:$T$223,$AF237,'Capex forecast'!$S$9:$S$223,$AH237,'Capex forecast'!$Q$9:$Q$223,"Repex")</f>
        <v>0</v>
      </c>
      <c r="AQ237" s="47">
        <f>SUMIFS('Capex forecast'!L$9:L$223,'Capex forecast'!$T$9:$T$223,$AF237,'Capex forecast'!$S$9:$S$223,$AH237,'Capex forecast'!$Q$9:$Q$223,"Repex")</f>
        <v>0</v>
      </c>
      <c r="AR237" s="47">
        <f>SUMIFS('Capex forecast'!M$9:M$223,'Capex forecast'!$T$9:$T$223,$AF237,'Capex forecast'!$S$9:$S$223,$AH237,'Capex forecast'!$Q$9:$Q$223,"Repex")</f>
        <v>0</v>
      </c>
      <c r="AS237" s="47">
        <f>SUMIFS('Capex forecast'!N$9:N$223,'Capex forecast'!$T$9:$T$223,$AF237,'Capex forecast'!$S$9:$S$223,$AH237,'Capex forecast'!$Q$9:$Q$223,"Repex")</f>
        <v>0</v>
      </c>
    </row>
    <row r="238" spans="2:45" ht="15">
      <c r="B238" s="45" t="s">
        <v>55</v>
      </c>
      <c r="C238" s="6" t="str">
        <f>INDEX('Demand forecast'!$M$9:$M$5832,MATCH($B238,'Demand forecast'!$B$9:$B$5832,0))</f>
        <v>No</v>
      </c>
      <c r="D238" s="6" t="str">
        <f>IF(COUNTIF($B$93:B238,$B238) = 1, "LV", IF(COUNTIF($B$93:B238,$B238) = 2, "HV", "ST"))</f>
        <v>LV</v>
      </c>
      <c r="E238" s="6" t="str">
        <f>INDEX('Demand forecast and growth rate'!$E$7:$E$273,MATCH($B238,'Demand forecast and growth rate'!$B$7:$B$273,0))</f>
        <v>Small growth</v>
      </c>
      <c r="F238" s="32">
        <f>SUMIFS('Capex forecast'!E$9:E$223,'Capex forecast'!$T$9:$T$223,'Allocation of site-spec costs'!$B238,'Capex forecast'!$S$9:$S$223,'Allocation of site-spec costs'!$D238,'Capex forecast'!$Q$9:$Q$223,"Customer Connection")</f>
        <v>0</v>
      </c>
      <c r="G238" s="32">
        <f>SUMIFS('Capex forecast'!F$9:F$223,'Capex forecast'!$T$9:$T$223,'Allocation of site-spec costs'!$B238,'Capex forecast'!$S$9:$S$223,'Allocation of site-spec costs'!$D238,'Capex forecast'!$Q$9:$Q$223,"Customer Connection")</f>
        <v>0</v>
      </c>
      <c r="H238" s="32">
        <f>SUMIFS('Capex forecast'!G$9:G$223,'Capex forecast'!$T$9:$T$223,'Allocation of site-spec costs'!$B238,'Capex forecast'!$S$9:$S$223,'Allocation of site-spec costs'!$D238,'Capex forecast'!$Q$9:$Q$223,"Customer Connection")</f>
        <v>0</v>
      </c>
      <c r="I238" s="32">
        <f>SUMIFS('Capex forecast'!H$9:H$223,'Capex forecast'!$T$9:$T$223,'Allocation of site-spec costs'!$B238,'Capex forecast'!$S$9:$S$223,'Allocation of site-spec costs'!$D238,'Capex forecast'!$Q$9:$Q$223,"Customer Connection")</f>
        <v>0</v>
      </c>
      <c r="J238" s="32">
        <f>SUMIFS('Capex forecast'!I$9:I$223,'Capex forecast'!$T$9:$T$223,'Allocation of site-spec costs'!$B238,'Capex forecast'!$S$9:$S$223,'Allocation of site-spec costs'!$D238,'Capex forecast'!$Q$9:$Q$223,"Customer Connection")</f>
        <v>0</v>
      </c>
      <c r="K238" s="32">
        <f>SUMIFS('Capex forecast'!J$9:J$223,'Capex forecast'!$T$9:$T$223,'Allocation of site-spec costs'!$B238,'Capex forecast'!$S$9:$S$223,'Allocation of site-spec costs'!$D238,'Capex forecast'!$Q$9:$Q$223,"Customer Connection")</f>
        <v>0</v>
      </c>
      <c r="L238" s="32">
        <f>SUMIFS('Capex forecast'!K$9:K$223,'Capex forecast'!$T$9:$T$223,'Allocation of site-spec costs'!$B238,'Capex forecast'!$S$9:$S$223,'Allocation of site-spec costs'!$D238,'Capex forecast'!$Q$9:$Q$223,"Customer Connection")</f>
        <v>0</v>
      </c>
      <c r="M238" s="32">
        <f>SUMIFS('Capex forecast'!L$9:L$223,'Capex forecast'!$T$9:$T$223,'Allocation of site-spec costs'!$B238,'Capex forecast'!$S$9:$S$223,'Allocation of site-spec costs'!$D238,'Capex forecast'!$Q$9:$Q$223,"Customer Connection")</f>
        <v>0</v>
      </c>
      <c r="N238" s="32">
        <f>SUMIFS('Capex forecast'!M$9:M$223,'Capex forecast'!$T$9:$T$223,'Allocation of site-spec costs'!$B238,'Capex forecast'!$S$9:$S$223,'Allocation of site-spec costs'!$D238,'Capex forecast'!$Q$9:$Q$223,"Customer Connection")</f>
        <v>0</v>
      </c>
      <c r="O238" s="32">
        <f>SUMIFS('Capex forecast'!N$9:N$223,'Capex forecast'!$T$9:$T$223,'Allocation of site-spec costs'!$B238,'Capex forecast'!$S$9:$S$223,'Allocation of site-spec costs'!$D238,'Capex forecast'!$Q$9:$Q$223,"Customer Connection")</f>
        <v>0</v>
      </c>
      <c r="Q238" s="45" t="s">
        <v>55</v>
      </c>
      <c r="R238" s="6" t="str">
        <f>INDEX('Demand forecast'!$M$9:$M$5832,MATCH($Q238,'Demand forecast'!$B$9:$B$5832,0))</f>
        <v>No</v>
      </c>
      <c r="S238" s="6" t="str">
        <f>IF(COUNTIF($Q$93:Q238,$B238) = 1, "LV", IF(COUNTIF($Q$93:Q238,$B238) = 2, "HV", "ST"))</f>
        <v>LV</v>
      </c>
      <c r="T238" s="6" t="str">
        <f>INDEX('Demand forecast and growth rate'!$E$7:$E$273,MATCH($Q238,'Demand forecast and growth rate'!$B$7:$B$273,0))</f>
        <v>Small growth</v>
      </c>
      <c r="U238" s="32">
        <f>SUMIFS('Capex forecast'!E$9:E$223,'Capex forecast'!$T$9:$T$223,$Q238,'Capex forecast'!$S$9:$S$223,$S238,'Capex forecast'!$Q$9:$Q$223,"Augex")</f>
        <v>0</v>
      </c>
      <c r="V238" s="32">
        <f>SUMIFS('Capex forecast'!F$9:F$223,'Capex forecast'!$T$9:$T$223,$Q238,'Capex forecast'!$S$9:$S$223,$S238,'Capex forecast'!$Q$9:$Q$223,"Augex")</f>
        <v>0</v>
      </c>
      <c r="W238" s="32">
        <f>SUMIFS('Capex forecast'!G$9:G$223,'Capex forecast'!$T$9:$T$223,$Q238,'Capex forecast'!$S$9:$S$223,$S238,'Capex forecast'!$Q$9:$Q$223,"Augex")</f>
        <v>0</v>
      </c>
      <c r="X238" s="32">
        <f>SUMIFS('Capex forecast'!H$9:H$223,'Capex forecast'!$T$9:$T$223,$Q238,'Capex forecast'!$S$9:$S$223,$S238,'Capex forecast'!$Q$9:$Q$223,"Augex")</f>
        <v>0</v>
      </c>
      <c r="Y238" s="32">
        <f>SUMIFS('Capex forecast'!I$9:I$223,'Capex forecast'!$T$9:$T$223,$Q238,'Capex forecast'!$S$9:$S$223,$S238,'Capex forecast'!$Q$9:$Q$223,"Augex")</f>
        <v>0</v>
      </c>
      <c r="Z238" s="32">
        <f>SUMIFS('Capex forecast'!J$9:J$223,'Capex forecast'!$T$9:$T$223,$Q238,'Capex forecast'!$S$9:$S$223,$S238,'Capex forecast'!$Q$9:$Q$223,"Augex")</f>
        <v>0</v>
      </c>
      <c r="AA238" s="32">
        <f>SUMIFS('Capex forecast'!K$9:K$223,'Capex forecast'!$T$9:$T$223,$Q238,'Capex forecast'!$S$9:$S$223,$S238,'Capex forecast'!$Q$9:$Q$223,"Augex")</f>
        <v>0</v>
      </c>
      <c r="AB238" s="32">
        <f>SUMIFS('Capex forecast'!L$9:L$223,'Capex forecast'!$T$9:$T$223,$Q238,'Capex forecast'!$S$9:$S$223,$S238,'Capex forecast'!$Q$9:$Q$223,"Augex")</f>
        <v>0</v>
      </c>
      <c r="AC238" s="32">
        <f>SUMIFS('Capex forecast'!M$9:M$223,'Capex forecast'!$T$9:$T$223,$Q238,'Capex forecast'!$S$9:$S$223,$S238,'Capex forecast'!$Q$9:$Q$223,"Augex")</f>
        <v>0</v>
      </c>
      <c r="AD238" s="32">
        <f>SUMIFS('Capex forecast'!N$9:N$223,'Capex forecast'!$T$9:$T$223,$Q238,'Capex forecast'!$S$9:$S$223,$S238,'Capex forecast'!$Q$9:$Q$223,"Augex")</f>
        <v>0</v>
      </c>
      <c r="AF238" s="45" t="s">
        <v>55</v>
      </c>
      <c r="AG238" s="6" t="str">
        <f>INDEX('Demand forecast'!$M$9:$M$5832,MATCH($Q238,'Demand forecast'!$B$9:$B$5832,0))</f>
        <v>No</v>
      </c>
      <c r="AH238" s="6" t="str">
        <f>IF(COUNTIF($AF$93:AF238,$B238) = 1, "LV", IF(COUNTIF($AF$93:AF238,$B238) = 2, "HV", "ST"))</f>
        <v>LV</v>
      </c>
      <c r="AI238" s="6" t="str">
        <f>INDEX('Demand forecast and growth rate'!$E$7:$E$273,MATCH($Q238,'Demand forecast and growth rate'!$B$7:$B$273,0))</f>
        <v>Small growth</v>
      </c>
      <c r="AJ238" s="47">
        <f>SUMIFS('Capex forecast'!E$9:E$223,'Capex forecast'!$T$9:$T$223,$AF238,'Capex forecast'!$S$9:$S$223,$AH238,'Capex forecast'!$Q$9:$Q$223,"Repex")</f>
        <v>0</v>
      </c>
      <c r="AK238" s="47">
        <f>SUMIFS('Capex forecast'!F$9:F$223,'Capex forecast'!$T$9:$T$223,$AF238,'Capex forecast'!$S$9:$S$223,$AH238,'Capex forecast'!$Q$9:$Q$223,"Repex")</f>
        <v>0</v>
      </c>
      <c r="AL238" s="47">
        <f>SUMIFS('Capex forecast'!G$9:G$223,'Capex forecast'!$T$9:$T$223,$AF238,'Capex forecast'!$S$9:$S$223,$AH238,'Capex forecast'!$Q$9:$Q$223,"Repex")</f>
        <v>0</v>
      </c>
      <c r="AM238" s="47">
        <f>SUMIFS('Capex forecast'!H$9:H$223,'Capex forecast'!$T$9:$T$223,$AF238,'Capex forecast'!$S$9:$S$223,$AH238,'Capex forecast'!$Q$9:$Q$223,"Repex")</f>
        <v>0</v>
      </c>
      <c r="AN238" s="47">
        <f>SUMIFS('Capex forecast'!I$9:I$223,'Capex forecast'!$T$9:$T$223,$AF238,'Capex forecast'!$S$9:$S$223,$AH238,'Capex forecast'!$Q$9:$Q$223,"Repex")</f>
        <v>0</v>
      </c>
      <c r="AO238" s="47">
        <f>SUMIFS('Capex forecast'!J$9:J$223,'Capex forecast'!$T$9:$T$223,$AF238,'Capex forecast'!$S$9:$S$223,$AH238,'Capex forecast'!$Q$9:$Q$223,"Repex")</f>
        <v>0</v>
      </c>
      <c r="AP238" s="47">
        <f>SUMIFS('Capex forecast'!K$9:K$223,'Capex forecast'!$T$9:$T$223,$AF238,'Capex forecast'!$S$9:$S$223,$AH238,'Capex forecast'!$Q$9:$Q$223,"Repex")</f>
        <v>0</v>
      </c>
      <c r="AQ238" s="47">
        <f>SUMIFS('Capex forecast'!L$9:L$223,'Capex forecast'!$T$9:$T$223,$AF238,'Capex forecast'!$S$9:$S$223,$AH238,'Capex forecast'!$Q$9:$Q$223,"Repex")</f>
        <v>0</v>
      </c>
      <c r="AR238" s="47">
        <f>SUMIFS('Capex forecast'!M$9:M$223,'Capex forecast'!$T$9:$T$223,$AF238,'Capex forecast'!$S$9:$S$223,$AH238,'Capex forecast'!$Q$9:$Q$223,"Repex")</f>
        <v>0</v>
      </c>
      <c r="AS238" s="47">
        <f>SUMIFS('Capex forecast'!N$9:N$223,'Capex forecast'!$T$9:$T$223,$AF238,'Capex forecast'!$S$9:$S$223,$AH238,'Capex forecast'!$Q$9:$Q$223,"Repex")</f>
        <v>0</v>
      </c>
    </row>
    <row r="239" spans="2:45" ht="15">
      <c r="B239" s="45" t="s">
        <v>72</v>
      </c>
      <c r="C239" s="6" t="str">
        <f>INDEX('Demand forecast'!$M$9:$M$5832,MATCH($B239,'Demand forecast'!$B$9:$B$5832,0))</f>
        <v>No</v>
      </c>
      <c r="D239" s="6" t="str">
        <f>IF(COUNTIF($B$93:B239,$B239) = 1, "LV", IF(COUNTIF($B$93:B239,$B239) = 2, "HV", "ST"))</f>
        <v>LV</v>
      </c>
      <c r="E239" s="6" t="str">
        <f>INDEX('Demand forecast and growth rate'!$E$7:$E$273,MATCH($B239,'Demand forecast and growth rate'!$B$7:$B$273,0))</f>
        <v>Small growth</v>
      </c>
      <c r="F239" s="32">
        <f>SUMIFS('Capex forecast'!E$9:E$223,'Capex forecast'!$T$9:$T$223,'Allocation of site-spec costs'!$B239,'Capex forecast'!$S$9:$S$223,'Allocation of site-spec costs'!$D239,'Capex forecast'!$Q$9:$Q$223,"Customer Connection")</f>
        <v>0</v>
      </c>
      <c r="G239" s="32">
        <f>SUMIFS('Capex forecast'!F$9:F$223,'Capex forecast'!$T$9:$T$223,'Allocation of site-spec costs'!$B239,'Capex forecast'!$S$9:$S$223,'Allocation of site-spec costs'!$D239,'Capex forecast'!$Q$9:$Q$223,"Customer Connection")</f>
        <v>0</v>
      </c>
      <c r="H239" s="32">
        <f>SUMIFS('Capex forecast'!G$9:G$223,'Capex forecast'!$T$9:$T$223,'Allocation of site-spec costs'!$B239,'Capex forecast'!$S$9:$S$223,'Allocation of site-spec costs'!$D239,'Capex forecast'!$Q$9:$Q$223,"Customer Connection")</f>
        <v>0</v>
      </c>
      <c r="I239" s="32">
        <f>SUMIFS('Capex forecast'!H$9:H$223,'Capex forecast'!$T$9:$T$223,'Allocation of site-spec costs'!$B239,'Capex forecast'!$S$9:$S$223,'Allocation of site-spec costs'!$D239,'Capex forecast'!$Q$9:$Q$223,"Customer Connection")</f>
        <v>0</v>
      </c>
      <c r="J239" s="32">
        <f>SUMIFS('Capex forecast'!I$9:I$223,'Capex forecast'!$T$9:$T$223,'Allocation of site-spec costs'!$B239,'Capex forecast'!$S$9:$S$223,'Allocation of site-spec costs'!$D239,'Capex forecast'!$Q$9:$Q$223,"Customer Connection")</f>
        <v>0</v>
      </c>
      <c r="K239" s="32">
        <f>SUMIFS('Capex forecast'!J$9:J$223,'Capex forecast'!$T$9:$T$223,'Allocation of site-spec costs'!$B239,'Capex forecast'!$S$9:$S$223,'Allocation of site-spec costs'!$D239,'Capex forecast'!$Q$9:$Q$223,"Customer Connection")</f>
        <v>0</v>
      </c>
      <c r="L239" s="32">
        <f>SUMIFS('Capex forecast'!K$9:K$223,'Capex forecast'!$T$9:$T$223,'Allocation of site-spec costs'!$B239,'Capex forecast'!$S$9:$S$223,'Allocation of site-spec costs'!$D239,'Capex forecast'!$Q$9:$Q$223,"Customer Connection")</f>
        <v>0</v>
      </c>
      <c r="M239" s="32">
        <f>SUMIFS('Capex forecast'!L$9:L$223,'Capex forecast'!$T$9:$T$223,'Allocation of site-spec costs'!$B239,'Capex forecast'!$S$9:$S$223,'Allocation of site-spec costs'!$D239,'Capex forecast'!$Q$9:$Q$223,"Customer Connection")</f>
        <v>0</v>
      </c>
      <c r="N239" s="32">
        <f>SUMIFS('Capex forecast'!M$9:M$223,'Capex forecast'!$T$9:$T$223,'Allocation of site-spec costs'!$B239,'Capex forecast'!$S$9:$S$223,'Allocation of site-spec costs'!$D239,'Capex forecast'!$Q$9:$Q$223,"Customer Connection")</f>
        <v>0</v>
      </c>
      <c r="O239" s="32">
        <f>SUMIFS('Capex forecast'!N$9:N$223,'Capex forecast'!$T$9:$T$223,'Allocation of site-spec costs'!$B239,'Capex forecast'!$S$9:$S$223,'Allocation of site-spec costs'!$D239,'Capex forecast'!$Q$9:$Q$223,"Customer Connection")</f>
        <v>0</v>
      </c>
      <c r="Q239" s="45" t="s">
        <v>72</v>
      </c>
      <c r="R239" s="6" t="str">
        <f>INDEX('Demand forecast'!$M$9:$M$5832,MATCH($Q239,'Demand forecast'!$B$9:$B$5832,0))</f>
        <v>No</v>
      </c>
      <c r="S239" s="6" t="str">
        <f>IF(COUNTIF($Q$93:Q239,$B239) = 1, "LV", IF(COUNTIF($Q$93:Q239,$B239) = 2, "HV", "ST"))</f>
        <v>LV</v>
      </c>
      <c r="T239" s="6" t="str">
        <f>INDEX('Demand forecast and growth rate'!$E$7:$E$273,MATCH($Q239,'Demand forecast and growth rate'!$B$7:$B$273,0))</f>
        <v>Small growth</v>
      </c>
      <c r="U239" s="32">
        <f>SUMIFS('Capex forecast'!E$9:E$223,'Capex forecast'!$T$9:$T$223,$Q239,'Capex forecast'!$S$9:$S$223,$S239,'Capex forecast'!$Q$9:$Q$223,"Augex")</f>
        <v>0</v>
      </c>
      <c r="V239" s="32">
        <f>SUMIFS('Capex forecast'!F$9:F$223,'Capex forecast'!$T$9:$T$223,$Q239,'Capex forecast'!$S$9:$S$223,$S239,'Capex forecast'!$Q$9:$Q$223,"Augex")</f>
        <v>0</v>
      </c>
      <c r="W239" s="32">
        <f>SUMIFS('Capex forecast'!G$9:G$223,'Capex forecast'!$T$9:$T$223,$Q239,'Capex forecast'!$S$9:$S$223,$S239,'Capex forecast'!$Q$9:$Q$223,"Augex")</f>
        <v>0</v>
      </c>
      <c r="X239" s="32">
        <f>SUMIFS('Capex forecast'!H$9:H$223,'Capex forecast'!$T$9:$T$223,$Q239,'Capex forecast'!$S$9:$S$223,$S239,'Capex forecast'!$Q$9:$Q$223,"Augex")</f>
        <v>0</v>
      </c>
      <c r="Y239" s="32">
        <f>SUMIFS('Capex forecast'!I$9:I$223,'Capex forecast'!$T$9:$T$223,$Q239,'Capex forecast'!$S$9:$S$223,$S239,'Capex forecast'!$Q$9:$Q$223,"Augex")</f>
        <v>0</v>
      </c>
      <c r="Z239" s="32">
        <f>SUMIFS('Capex forecast'!J$9:J$223,'Capex forecast'!$T$9:$T$223,$Q239,'Capex forecast'!$S$9:$S$223,$S239,'Capex forecast'!$Q$9:$Q$223,"Augex")</f>
        <v>0</v>
      </c>
      <c r="AA239" s="32">
        <f>SUMIFS('Capex forecast'!K$9:K$223,'Capex forecast'!$T$9:$T$223,$Q239,'Capex forecast'!$S$9:$S$223,$S239,'Capex forecast'!$Q$9:$Q$223,"Augex")</f>
        <v>0</v>
      </c>
      <c r="AB239" s="32">
        <f>SUMIFS('Capex forecast'!L$9:L$223,'Capex forecast'!$T$9:$T$223,$Q239,'Capex forecast'!$S$9:$S$223,$S239,'Capex forecast'!$Q$9:$Q$223,"Augex")</f>
        <v>0</v>
      </c>
      <c r="AC239" s="32">
        <f>SUMIFS('Capex forecast'!M$9:M$223,'Capex forecast'!$T$9:$T$223,$Q239,'Capex forecast'!$S$9:$S$223,$S239,'Capex forecast'!$Q$9:$Q$223,"Augex")</f>
        <v>0</v>
      </c>
      <c r="AD239" s="32">
        <f>SUMIFS('Capex forecast'!N$9:N$223,'Capex forecast'!$T$9:$T$223,$Q239,'Capex forecast'!$S$9:$S$223,$S239,'Capex forecast'!$Q$9:$Q$223,"Augex")</f>
        <v>0</v>
      </c>
      <c r="AF239" s="45" t="s">
        <v>72</v>
      </c>
      <c r="AG239" s="6" t="str">
        <f>INDEX('Demand forecast'!$M$9:$M$5832,MATCH($Q239,'Demand forecast'!$B$9:$B$5832,0))</f>
        <v>No</v>
      </c>
      <c r="AH239" s="6" t="str">
        <f>IF(COUNTIF($AF$93:AF239,$B239) = 1, "LV", IF(COUNTIF($AF$93:AF239,$B239) = 2, "HV", "ST"))</f>
        <v>LV</v>
      </c>
      <c r="AI239" s="6" t="str">
        <f>INDEX('Demand forecast and growth rate'!$E$7:$E$273,MATCH($Q239,'Demand forecast and growth rate'!$B$7:$B$273,0))</f>
        <v>Small growth</v>
      </c>
      <c r="AJ239" s="47">
        <f>SUMIFS('Capex forecast'!E$9:E$223,'Capex forecast'!$T$9:$T$223,$AF239,'Capex forecast'!$S$9:$S$223,$AH239,'Capex forecast'!$Q$9:$Q$223,"Repex")</f>
        <v>0</v>
      </c>
      <c r="AK239" s="47">
        <f>SUMIFS('Capex forecast'!F$9:F$223,'Capex forecast'!$T$9:$T$223,$AF239,'Capex forecast'!$S$9:$S$223,$AH239,'Capex forecast'!$Q$9:$Q$223,"Repex")</f>
        <v>0</v>
      </c>
      <c r="AL239" s="47">
        <f>SUMIFS('Capex forecast'!G$9:G$223,'Capex forecast'!$T$9:$T$223,$AF239,'Capex forecast'!$S$9:$S$223,$AH239,'Capex forecast'!$Q$9:$Q$223,"Repex")</f>
        <v>0</v>
      </c>
      <c r="AM239" s="47">
        <f>SUMIFS('Capex forecast'!H$9:H$223,'Capex forecast'!$T$9:$T$223,$AF239,'Capex forecast'!$S$9:$S$223,$AH239,'Capex forecast'!$Q$9:$Q$223,"Repex")</f>
        <v>0</v>
      </c>
      <c r="AN239" s="47">
        <f>SUMIFS('Capex forecast'!I$9:I$223,'Capex forecast'!$T$9:$T$223,$AF239,'Capex forecast'!$S$9:$S$223,$AH239,'Capex forecast'!$Q$9:$Q$223,"Repex")</f>
        <v>0</v>
      </c>
      <c r="AO239" s="47">
        <f>SUMIFS('Capex forecast'!J$9:J$223,'Capex forecast'!$T$9:$T$223,$AF239,'Capex forecast'!$S$9:$S$223,$AH239,'Capex forecast'!$Q$9:$Q$223,"Repex")</f>
        <v>0</v>
      </c>
      <c r="AP239" s="47">
        <f>SUMIFS('Capex forecast'!K$9:K$223,'Capex forecast'!$T$9:$T$223,$AF239,'Capex forecast'!$S$9:$S$223,$AH239,'Capex forecast'!$Q$9:$Q$223,"Repex")</f>
        <v>0</v>
      </c>
      <c r="AQ239" s="47">
        <f>SUMIFS('Capex forecast'!L$9:L$223,'Capex forecast'!$T$9:$T$223,$AF239,'Capex forecast'!$S$9:$S$223,$AH239,'Capex forecast'!$Q$9:$Q$223,"Repex")</f>
        <v>0</v>
      </c>
      <c r="AR239" s="47">
        <f>SUMIFS('Capex forecast'!M$9:M$223,'Capex forecast'!$T$9:$T$223,$AF239,'Capex forecast'!$S$9:$S$223,$AH239,'Capex forecast'!$Q$9:$Q$223,"Repex")</f>
        <v>0</v>
      </c>
      <c r="AS239" s="47">
        <f>SUMIFS('Capex forecast'!N$9:N$223,'Capex forecast'!$T$9:$T$223,$AF239,'Capex forecast'!$S$9:$S$223,$AH239,'Capex forecast'!$Q$9:$Q$223,"Repex")</f>
        <v>0</v>
      </c>
    </row>
    <row r="240" spans="2:45" ht="15">
      <c r="B240" s="45" t="s">
        <v>84</v>
      </c>
      <c r="C240" s="6" t="str">
        <f>INDEX('Demand forecast'!$M$9:$M$5832,MATCH($B240,'Demand forecast'!$B$9:$B$5832,0))</f>
        <v>No</v>
      </c>
      <c r="D240" s="6" t="str">
        <f>IF(COUNTIF($B$93:B240,$B240) = 1, "LV", IF(COUNTIF($B$93:B240,$B240) = 2, "HV", "ST"))</f>
        <v>LV</v>
      </c>
      <c r="E240" s="6" t="str">
        <f>INDEX('Demand forecast and growth rate'!$E$7:$E$273,MATCH($B240,'Demand forecast and growth rate'!$B$7:$B$273,0))</f>
        <v>High growth</v>
      </c>
      <c r="F240" s="32">
        <f>SUMIFS('Capex forecast'!E$9:E$223,'Capex forecast'!$T$9:$T$223,'Allocation of site-spec costs'!$B240,'Capex forecast'!$S$9:$S$223,'Allocation of site-spec costs'!$D240,'Capex forecast'!$Q$9:$Q$223,"Customer Connection")</f>
        <v>0</v>
      </c>
      <c r="G240" s="32">
        <f>SUMIFS('Capex forecast'!F$9:F$223,'Capex forecast'!$T$9:$T$223,'Allocation of site-spec costs'!$B240,'Capex forecast'!$S$9:$S$223,'Allocation of site-spec costs'!$D240,'Capex forecast'!$Q$9:$Q$223,"Customer Connection")</f>
        <v>0</v>
      </c>
      <c r="H240" s="32">
        <f>SUMIFS('Capex forecast'!G$9:G$223,'Capex forecast'!$T$9:$T$223,'Allocation of site-spec costs'!$B240,'Capex forecast'!$S$9:$S$223,'Allocation of site-spec costs'!$D240,'Capex forecast'!$Q$9:$Q$223,"Customer Connection")</f>
        <v>0</v>
      </c>
      <c r="I240" s="32">
        <f>SUMIFS('Capex forecast'!H$9:H$223,'Capex forecast'!$T$9:$T$223,'Allocation of site-spec costs'!$B240,'Capex forecast'!$S$9:$S$223,'Allocation of site-spec costs'!$D240,'Capex forecast'!$Q$9:$Q$223,"Customer Connection")</f>
        <v>0</v>
      </c>
      <c r="J240" s="32">
        <f>SUMIFS('Capex forecast'!I$9:I$223,'Capex forecast'!$T$9:$T$223,'Allocation of site-spec costs'!$B240,'Capex forecast'!$S$9:$S$223,'Allocation of site-spec costs'!$D240,'Capex forecast'!$Q$9:$Q$223,"Customer Connection")</f>
        <v>0</v>
      </c>
      <c r="K240" s="32">
        <f>SUMIFS('Capex forecast'!J$9:J$223,'Capex forecast'!$T$9:$T$223,'Allocation of site-spec costs'!$B240,'Capex forecast'!$S$9:$S$223,'Allocation of site-spec costs'!$D240,'Capex forecast'!$Q$9:$Q$223,"Customer Connection")</f>
        <v>0</v>
      </c>
      <c r="L240" s="32">
        <f>SUMIFS('Capex forecast'!K$9:K$223,'Capex forecast'!$T$9:$T$223,'Allocation of site-spec costs'!$B240,'Capex forecast'!$S$9:$S$223,'Allocation of site-spec costs'!$D240,'Capex forecast'!$Q$9:$Q$223,"Customer Connection")</f>
        <v>0</v>
      </c>
      <c r="M240" s="32">
        <f>SUMIFS('Capex forecast'!L$9:L$223,'Capex forecast'!$T$9:$T$223,'Allocation of site-spec costs'!$B240,'Capex forecast'!$S$9:$S$223,'Allocation of site-spec costs'!$D240,'Capex forecast'!$Q$9:$Q$223,"Customer Connection")</f>
        <v>0</v>
      </c>
      <c r="N240" s="32">
        <f>SUMIFS('Capex forecast'!M$9:M$223,'Capex forecast'!$T$9:$T$223,'Allocation of site-spec costs'!$B240,'Capex forecast'!$S$9:$S$223,'Allocation of site-spec costs'!$D240,'Capex forecast'!$Q$9:$Q$223,"Customer Connection")</f>
        <v>0</v>
      </c>
      <c r="O240" s="32">
        <f>SUMIFS('Capex forecast'!N$9:N$223,'Capex forecast'!$T$9:$T$223,'Allocation of site-spec costs'!$B240,'Capex forecast'!$S$9:$S$223,'Allocation of site-spec costs'!$D240,'Capex forecast'!$Q$9:$Q$223,"Customer Connection")</f>
        <v>0</v>
      </c>
      <c r="Q240" s="45" t="s">
        <v>84</v>
      </c>
      <c r="R240" s="6" t="str">
        <f>INDEX('Demand forecast'!$M$9:$M$5832,MATCH($Q240,'Demand forecast'!$B$9:$B$5832,0))</f>
        <v>No</v>
      </c>
      <c r="S240" s="6" t="str">
        <f>IF(COUNTIF($Q$93:Q240,$B240) = 1, "LV", IF(COUNTIF($Q$93:Q240,$B240) = 2, "HV", "ST"))</f>
        <v>LV</v>
      </c>
      <c r="T240" s="6" t="str">
        <f>INDEX('Demand forecast and growth rate'!$E$7:$E$273,MATCH($Q240,'Demand forecast and growth rate'!$B$7:$B$273,0))</f>
        <v>High growth</v>
      </c>
      <c r="U240" s="32">
        <f>SUMIFS('Capex forecast'!E$9:E$223,'Capex forecast'!$T$9:$T$223,$Q240,'Capex forecast'!$S$9:$S$223,$S240,'Capex forecast'!$Q$9:$Q$223,"Augex")</f>
        <v>0</v>
      </c>
      <c r="V240" s="32">
        <f>SUMIFS('Capex forecast'!F$9:F$223,'Capex forecast'!$T$9:$T$223,$Q240,'Capex forecast'!$S$9:$S$223,$S240,'Capex forecast'!$Q$9:$Q$223,"Augex")</f>
        <v>0</v>
      </c>
      <c r="W240" s="32">
        <f>SUMIFS('Capex forecast'!G$9:G$223,'Capex forecast'!$T$9:$T$223,$Q240,'Capex forecast'!$S$9:$S$223,$S240,'Capex forecast'!$Q$9:$Q$223,"Augex")</f>
        <v>0</v>
      </c>
      <c r="X240" s="32">
        <f>SUMIFS('Capex forecast'!H$9:H$223,'Capex forecast'!$T$9:$T$223,$Q240,'Capex forecast'!$S$9:$S$223,$S240,'Capex forecast'!$Q$9:$Q$223,"Augex")</f>
        <v>0</v>
      </c>
      <c r="Y240" s="32">
        <f>SUMIFS('Capex forecast'!I$9:I$223,'Capex forecast'!$T$9:$T$223,$Q240,'Capex forecast'!$S$9:$S$223,$S240,'Capex forecast'!$Q$9:$Q$223,"Augex")</f>
        <v>0</v>
      </c>
      <c r="Z240" s="32">
        <f>SUMIFS('Capex forecast'!J$9:J$223,'Capex forecast'!$T$9:$T$223,$Q240,'Capex forecast'!$S$9:$S$223,$S240,'Capex forecast'!$Q$9:$Q$223,"Augex")</f>
        <v>0</v>
      </c>
      <c r="AA240" s="32">
        <f>SUMIFS('Capex forecast'!K$9:K$223,'Capex forecast'!$T$9:$T$223,$Q240,'Capex forecast'!$S$9:$S$223,$S240,'Capex forecast'!$Q$9:$Q$223,"Augex")</f>
        <v>0</v>
      </c>
      <c r="AB240" s="32">
        <f>SUMIFS('Capex forecast'!L$9:L$223,'Capex forecast'!$T$9:$T$223,$Q240,'Capex forecast'!$S$9:$S$223,$S240,'Capex forecast'!$Q$9:$Q$223,"Augex")</f>
        <v>0</v>
      </c>
      <c r="AC240" s="32">
        <f>SUMIFS('Capex forecast'!M$9:M$223,'Capex forecast'!$T$9:$T$223,$Q240,'Capex forecast'!$S$9:$S$223,$S240,'Capex forecast'!$Q$9:$Q$223,"Augex")</f>
        <v>0</v>
      </c>
      <c r="AD240" s="32">
        <f>SUMIFS('Capex forecast'!N$9:N$223,'Capex forecast'!$T$9:$T$223,$Q240,'Capex forecast'!$S$9:$S$223,$S240,'Capex forecast'!$Q$9:$Q$223,"Augex")</f>
        <v>0</v>
      </c>
      <c r="AF240" s="45" t="s">
        <v>84</v>
      </c>
      <c r="AG240" s="6" t="str">
        <f>INDEX('Demand forecast'!$M$9:$M$5832,MATCH($Q240,'Demand forecast'!$B$9:$B$5832,0))</f>
        <v>No</v>
      </c>
      <c r="AH240" s="6" t="str">
        <f>IF(COUNTIF($AF$93:AF240,$B240) = 1, "LV", IF(COUNTIF($AF$93:AF240,$B240) = 2, "HV", "ST"))</f>
        <v>LV</v>
      </c>
      <c r="AI240" s="6" t="str">
        <f>INDEX('Demand forecast and growth rate'!$E$7:$E$273,MATCH($Q240,'Demand forecast and growth rate'!$B$7:$B$273,0))</f>
        <v>High growth</v>
      </c>
      <c r="AJ240" s="47">
        <f>SUMIFS('Capex forecast'!E$9:E$223,'Capex forecast'!$T$9:$T$223,$AF240,'Capex forecast'!$S$9:$S$223,$AH240,'Capex forecast'!$Q$9:$Q$223,"Repex")</f>
        <v>0</v>
      </c>
      <c r="AK240" s="47">
        <f>SUMIFS('Capex forecast'!F$9:F$223,'Capex forecast'!$T$9:$T$223,$AF240,'Capex forecast'!$S$9:$S$223,$AH240,'Capex forecast'!$Q$9:$Q$223,"Repex")</f>
        <v>0</v>
      </c>
      <c r="AL240" s="47">
        <f>SUMIFS('Capex forecast'!G$9:G$223,'Capex forecast'!$T$9:$T$223,$AF240,'Capex forecast'!$S$9:$S$223,$AH240,'Capex forecast'!$Q$9:$Q$223,"Repex")</f>
        <v>0</v>
      </c>
      <c r="AM240" s="47">
        <f>SUMIFS('Capex forecast'!H$9:H$223,'Capex forecast'!$T$9:$T$223,$AF240,'Capex forecast'!$S$9:$S$223,$AH240,'Capex forecast'!$Q$9:$Q$223,"Repex")</f>
        <v>0</v>
      </c>
      <c r="AN240" s="47">
        <f>SUMIFS('Capex forecast'!I$9:I$223,'Capex forecast'!$T$9:$T$223,$AF240,'Capex forecast'!$S$9:$S$223,$AH240,'Capex forecast'!$Q$9:$Q$223,"Repex")</f>
        <v>0</v>
      </c>
      <c r="AO240" s="47">
        <f>SUMIFS('Capex forecast'!J$9:J$223,'Capex forecast'!$T$9:$T$223,$AF240,'Capex forecast'!$S$9:$S$223,$AH240,'Capex forecast'!$Q$9:$Q$223,"Repex")</f>
        <v>0</v>
      </c>
      <c r="AP240" s="47">
        <f>SUMIFS('Capex forecast'!K$9:K$223,'Capex forecast'!$T$9:$T$223,$AF240,'Capex forecast'!$S$9:$S$223,$AH240,'Capex forecast'!$Q$9:$Q$223,"Repex")</f>
        <v>0</v>
      </c>
      <c r="AQ240" s="47">
        <f>SUMIFS('Capex forecast'!L$9:L$223,'Capex forecast'!$T$9:$T$223,$AF240,'Capex forecast'!$S$9:$S$223,$AH240,'Capex forecast'!$Q$9:$Q$223,"Repex")</f>
        <v>0</v>
      </c>
      <c r="AR240" s="47">
        <f>SUMIFS('Capex forecast'!M$9:M$223,'Capex forecast'!$T$9:$T$223,$AF240,'Capex forecast'!$S$9:$S$223,$AH240,'Capex forecast'!$Q$9:$Q$223,"Repex")</f>
        <v>0</v>
      </c>
      <c r="AS240" s="47">
        <f>SUMIFS('Capex forecast'!N$9:N$223,'Capex forecast'!$T$9:$T$223,$AF240,'Capex forecast'!$S$9:$S$223,$AH240,'Capex forecast'!$Q$9:$Q$223,"Repex")</f>
        <v>0</v>
      </c>
    </row>
    <row r="241" spans="2:45" ht="15">
      <c r="B241" s="45" t="s">
        <v>250</v>
      </c>
      <c r="C241" s="6" t="str">
        <f>INDEX('Demand forecast'!$M$9:$M$5832,MATCH($B241,'Demand forecast'!$B$9:$B$5832,0))</f>
        <v>Yes</v>
      </c>
      <c r="D241" s="6" t="str">
        <f>IF(COUNTIF($B$93:B241,$B241) = 1, "LV", IF(COUNTIF($B$93:B241,$B241) = 2, "HV", "ST"))</f>
        <v>LV</v>
      </c>
      <c r="E241" s="6" t="str">
        <f>INDEX('Demand forecast and growth rate'!$E$7:$E$273,MATCH($B241,'Demand forecast and growth rate'!$B$7:$B$273,0))</f>
        <v>Steady/falling</v>
      </c>
      <c r="F241" s="32">
        <f>SUMIFS('Capex forecast'!E$9:E$223,'Capex forecast'!$T$9:$T$223,'Allocation of site-spec costs'!$B241,'Capex forecast'!$S$9:$S$223,'Allocation of site-spec costs'!$D241,'Capex forecast'!$Q$9:$Q$223,"Customer Connection")</f>
        <v>0</v>
      </c>
      <c r="G241" s="32">
        <f>SUMIFS('Capex forecast'!F$9:F$223,'Capex forecast'!$T$9:$T$223,'Allocation of site-spec costs'!$B241,'Capex forecast'!$S$9:$S$223,'Allocation of site-spec costs'!$D241,'Capex forecast'!$Q$9:$Q$223,"Customer Connection")</f>
        <v>0</v>
      </c>
      <c r="H241" s="32">
        <f>SUMIFS('Capex forecast'!G$9:G$223,'Capex forecast'!$T$9:$T$223,'Allocation of site-spec costs'!$B241,'Capex forecast'!$S$9:$S$223,'Allocation of site-spec costs'!$D241,'Capex forecast'!$Q$9:$Q$223,"Customer Connection")</f>
        <v>0</v>
      </c>
      <c r="I241" s="32">
        <f>SUMIFS('Capex forecast'!H$9:H$223,'Capex forecast'!$T$9:$T$223,'Allocation of site-spec costs'!$B241,'Capex forecast'!$S$9:$S$223,'Allocation of site-spec costs'!$D241,'Capex forecast'!$Q$9:$Q$223,"Customer Connection")</f>
        <v>0</v>
      </c>
      <c r="J241" s="32">
        <f>SUMIFS('Capex forecast'!I$9:I$223,'Capex forecast'!$T$9:$T$223,'Allocation of site-spec costs'!$B241,'Capex forecast'!$S$9:$S$223,'Allocation of site-spec costs'!$D241,'Capex forecast'!$Q$9:$Q$223,"Customer Connection")</f>
        <v>0</v>
      </c>
      <c r="K241" s="32">
        <f>SUMIFS('Capex forecast'!J$9:J$223,'Capex forecast'!$T$9:$T$223,'Allocation of site-spec costs'!$B241,'Capex forecast'!$S$9:$S$223,'Allocation of site-spec costs'!$D241,'Capex forecast'!$Q$9:$Q$223,"Customer Connection")</f>
        <v>0</v>
      </c>
      <c r="L241" s="32">
        <f>SUMIFS('Capex forecast'!K$9:K$223,'Capex forecast'!$T$9:$T$223,'Allocation of site-spec costs'!$B241,'Capex forecast'!$S$9:$S$223,'Allocation of site-spec costs'!$D241,'Capex forecast'!$Q$9:$Q$223,"Customer Connection")</f>
        <v>0</v>
      </c>
      <c r="M241" s="32">
        <f>SUMIFS('Capex forecast'!L$9:L$223,'Capex forecast'!$T$9:$T$223,'Allocation of site-spec costs'!$B241,'Capex forecast'!$S$9:$S$223,'Allocation of site-spec costs'!$D241,'Capex forecast'!$Q$9:$Q$223,"Customer Connection")</f>
        <v>0</v>
      </c>
      <c r="N241" s="32">
        <f>SUMIFS('Capex forecast'!M$9:M$223,'Capex forecast'!$T$9:$T$223,'Allocation of site-spec costs'!$B241,'Capex forecast'!$S$9:$S$223,'Allocation of site-spec costs'!$D241,'Capex forecast'!$Q$9:$Q$223,"Customer Connection")</f>
        <v>0</v>
      </c>
      <c r="O241" s="32">
        <f>SUMIFS('Capex forecast'!N$9:N$223,'Capex forecast'!$T$9:$T$223,'Allocation of site-spec costs'!$B241,'Capex forecast'!$S$9:$S$223,'Allocation of site-spec costs'!$D241,'Capex forecast'!$Q$9:$Q$223,"Customer Connection")</f>
        <v>0</v>
      </c>
      <c r="Q241" s="45" t="s">
        <v>250</v>
      </c>
      <c r="R241" s="6" t="str">
        <f>INDEX('Demand forecast'!$M$9:$M$5832,MATCH($Q241,'Demand forecast'!$B$9:$B$5832,0))</f>
        <v>Yes</v>
      </c>
      <c r="S241" s="6" t="str">
        <f>IF(COUNTIF($Q$93:Q241,$B241) = 1, "LV", IF(COUNTIF($Q$93:Q241,$B241) = 2, "HV", "ST"))</f>
        <v>LV</v>
      </c>
      <c r="T241" s="6" t="str">
        <f>INDEX('Demand forecast and growth rate'!$E$7:$E$273,MATCH($Q241,'Demand forecast and growth rate'!$B$7:$B$273,0))</f>
        <v>Steady/falling</v>
      </c>
      <c r="U241" s="32">
        <f>SUMIFS('Capex forecast'!E$9:E$223,'Capex forecast'!$T$9:$T$223,$Q241,'Capex forecast'!$S$9:$S$223,$S241,'Capex forecast'!$Q$9:$Q$223,"Augex")</f>
        <v>0</v>
      </c>
      <c r="V241" s="32">
        <f>SUMIFS('Capex forecast'!F$9:F$223,'Capex forecast'!$T$9:$T$223,$Q241,'Capex forecast'!$S$9:$S$223,$S241,'Capex forecast'!$Q$9:$Q$223,"Augex")</f>
        <v>0</v>
      </c>
      <c r="W241" s="32">
        <f>SUMIFS('Capex forecast'!G$9:G$223,'Capex forecast'!$T$9:$T$223,$Q241,'Capex forecast'!$S$9:$S$223,$S241,'Capex forecast'!$Q$9:$Q$223,"Augex")</f>
        <v>0</v>
      </c>
      <c r="X241" s="32">
        <f>SUMIFS('Capex forecast'!H$9:H$223,'Capex forecast'!$T$9:$T$223,$Q241,'Capex forecast'!$S$9:$S$223,$S241,'Capex forecast'!$Q$9:$Q$223,"Augex")</f>
        <v>0</v>
      </c>
      <c r="Y241" s="32">
        <f>SUMIFS('Capex forecast'!I$9:I$223,'Capex forecast'!$T$9:$T$223,$Q241,'Capex forecast'!$S$9:$S$223,$S241,'Capex forecast'!$Q$9:$Q$223,"Augex")</f>
        <v>0</v>
      </c>
      <c r="Z241" s="32">
        <f>SUMIFS('Capex forecast'!J$9:J$223,'Capex forecast'!$T$9:$T$223,$Q241,'Capex forecast'!$S$9:$S$223,$S241,'Capex forecast'!$Q$9:$Q$223,"Augex")</f>
        <v>0</v>
      </c>
      <c r="AA241" s="32">
        <f>SUMIFS('Capex forecast'!K$9:K$223,'Capex forecast'!$T$9:$T$223,$Q241,'Capex forecast'!$S$9:$S$223,$S241,'Capex forecast'!$Q$9:$Q$223,"Augex")</f>
        <v>0</v>
      </c>
      <c r="AB241" s="32">
        <f>SUMIFS('Capex forecast'!L$9:L$223,'Capex forecast'!$T$9:$T$223,$Q241,'Capex forecast'!$S$9:$S$223,$S241,'Capex forecast'!$Q$9:$Q$223,"Augex")</f>
        <v>0</v>
      </c>
      <c r="AC241" s="32">
        <f>SUMIFS('Capex forecast'!M$9:M$223,'Capex forecast'!$T$9:$T$223,$Q241,'Capex forecast'!$S$9:$S$223,$S241,'Capex forecast'!$Q$9:$Q$223,"Augex")</f>
        <v>0</v>
      </c>
      <c r="AD241" s="32">
        <f>SUMIFS('Capex forecast'!N$9:N$223,'Capex forecast'!$T$9:$T$223,$Q241,'Capex forecast'!$S$9:$S$223,$S241,'Capex forecast'!$Q$9:$Q$223,"Augex")</f>
        <v>0</v>
      </c>
      <c r="AF241" s="45" t="s">
        <v>250</v>
      </c>
      <c r="AG241" s="6" t="str">
        <f>INDEX('Demand forecast'!$M$9:$M$5832,MATCH($Q241,'Demand forecast'!$B$9:$B$5832,0))</f>
        <v>Yes</v>
      </c>
      <c r="AH241" s="6" t="str">
        <f>IF(COUNTIF($AF$93:AF241,$B241) = 1, "LV", IF(COUNTIF($AF$93:AF241,$B241) = 2, "HV", "ST"))</f>
        <v>LV</v>
      </c>
      <c r="AI241" s="6" t="str">
        <f>INDEX('Demand forecast and growth rate'!$E$7:$E$273,MATCH($Q241,'Demand forecast and growth rate'!$B$7:$B$273,0))</f>
        <v>Steady/falling</v>
      </c>
      <c r="AJ241" s="47">
        <f>SUMIFS('Capex forecast'!E$9:E$223,'Capex forecast'!$T$9:$T$223,$AF241,'Capex forecast'!$S$9:$S$223,$AH241,'Capex forecast'!$Q$9:$Q$223,"Repex")</f>
        <v>0</v>
      </c>
      <c r="AK241" s="47">
        <f>SUMIFS('Capex forecast'!F$9:F$223,'Capex forecast'!$T$9:$T$223,$AF241,'Capex forecast'!$S$9:$S$223,$AH241,'Capex forecast'!$Q$9:$Q$223,"Repex")</f>
        <v>0</v>
      </c>
      <c r="AL241" s="47">
        <f>SUMIFS('Capex forecast'!G$9:G$223,'Capex forecast'!$T$9:$T$223,$AF241,'Capex forecast'!$S$9:$S$223,$AH241,'Capex forecast'!$Q$9:$Q$223,"Repex")</f>
        <v>0</v>
      </c>
      <c r="AM241" s="47">
        <f>SUMIFS('Capex forecast'!H$9:H$223,'Capex forecast'!$T$9:$T$223,$AF241,'Capex forecast'!$S$9:$S$223,$AH241,'Capex forecast'!$Q$9:$Q$223,"Repex")</f>
        <v>0</v>
      </c>
      <c r="AN241" s="47">
        <f>SUMIFS('Capex forecast'!I$9:I$223,'Capex forecast'!$T$9:$T$223,$AF241,'Capex forecast'!$S$9:$S$223,$AH241,'Capex forecast'!$Q$9:$Q$223,"Repex")</f>
        <v>0</v>
      </c>
      <c r="AO241" s="47">
        <f>SUMIFS('Capex forecast'!J$9:J$223,'Capex forecast'!$T$9:$T$223,$AF241,'Capex forecast'!$S$9:$S$223,$AH241,'Capex forecast'!$Q$9:$Q$223,"Repex")</f>
        <v>0</v>
      </c>
      <c r="AP241" s="47">
        <f>SUMIFS('Capex forecast'!K$9:K$223,'Capex forecast'!$T$9:$T$223,$AF241,'Capex forecast'!$S$9:$S$223,$AH241,'Capex forecast'!$Q$9:$Q$223,"Repex")</f>
        <v>0</v>
      </c>
      <c r="AQ241" s="47">
        <f>SUMIFS('Capex forecast'!L$9:L$223,'Capex forecast'!$T$9:$T$223,$AF241,'Capex forecast'!$S$9:$S$223,$AH241,'Capex forecast'!$Q$9:$Q$223,"Repex")</f>
        <v>0</v>
      </c>
      <c r="AR241" s="47">
        <f>SUMIFS('Capex forecast'!M$9:M$223,'Capex forecast'!$T$9:$T$223,$AF241,'Capex forecast'!$S$9:$S$223,$AH241,'Capex forecast'!$Q$9:$Q$223,"Repex")</f>
        <v>0</v>
      </c>
      <c r="AS241" s="47">
        <f>SUMIFS('Capex forecast'!N$9:N$223,'Capex forecast'!$T$9:$T$223,$AF241,'Capex forecast'!$S$9:$S$223,$AH241,'Capex forecast'!$Q$9:$Q$223,"Repex")</f>
        <v>0</v>
      </c>
    </row>
    <row r="242" spans="2:45" ht="15">
      <c r="B242" s="45" t="s">
        <v>246</v>
      </c>
      <c r="C242" s="6" t="str">
        <f>INDEX('Demand forecast'!$M$9:$M$5832,MATCH($B242,'Demand forecast'!$B$9:$B$5832,0))</f>
        <v>Yes</v>
      </c>
      <c r="D242" s="6" t="str">
        <f>IF(COUNTIF($B$93:B242,$B242) = 1, "LV", IF(COUNTIF($B$93:B242,$B242) = 2, "HV", "ST"))</f>
        <v>LV</v>
      </c>
      <c r="E242" s="6" t="str">
        <f>INDEX('Demand forecast and growth rate'!$E$7:$E$273,MATCH($B242,'Demand forecast and growth rate'!$B$7:$B$273,0))</f>
        <v>Steady/falling</v>
      </c>
      <c r="F242" s="32">
        <f>SUMIFS('Capex forecast'!E$9:E$223,'Capex forecast'!$T$9:$T$223,'Allocation of site-spec costs'!$B242,'Capex forecast'!$S$9:$S$223,'Allocation of site-spec costs'!$D242,'Capex forecast'!$Q$9:$Q$223,"Customer Connection")</f>
        <v>0</v>
      </c>
      <c r="G242" s="32">
        <f>SUMIFS('Capex forecast'!F$9:F$223,'Capex forecast'!$T$9:$T$223,'Allocation of site-spec costs'!$B242,'Capex forecast'!$S$9:$S$223,'Allocation of site-spec costs'!$D242,'Capex forecast'!$Q$9:$Q$223,"Customer Connection")</f>
        <v>0</v>
      </c>
      <c r="H242" s="32">
        <f>SUMIFS('Capex forecast'!G$9:G$223,'Capex forecast'!$T$9:$T$223,'Allocation of site-spec costs'!$B242,'Capex forecast'!$S$9:$S$223,'Allocation of site-spec costs'!$D242,'Capex forecast'!$Q$9:$Q$223,"Customer Connection")</f>
        <v>0</v>
      </c>
      <c r="I242" s="32">
        <f>SUMIFS('Capex forecast'!H$9:H$223,'Capex forecast'!$T$9:$T$223,'Allocation of site-spec costs'!$B242,'Capex forecast'!$S$9:$S$223,'Allocation of site-spec costs'!$D242,'Capex forecast'!$Q$9:$Q$223,"Customer Connection")</f>
        <v>0</v>
      </c>
      <c r="J242" s="32">
        <f>SUMIFS('Capex forecast'!I$9:I$223,'Capex forecast'!$T$9:$T$223,'Allocation of site-spec costs'!$B242,'Capex forecast'!$S$9:$S$223,'Allocation of site-spec costs'!$D242,'Capex forecast'!$Q$9:$Q$223,"Customer Connection")</f>
        <v>0</v>
      </c>
      <c r="K242" s="32">
        <f>SUMIFS('Capex forecast'!J$9:J$223,'Capex forecast'!$T$9:$T$223,'Allocation of site-spec costs'!$B242,'Capex forecast'!$S$9:$S$223,'Allocation of site-spec costs'!$D242,'Capex forecast'!$Q$9:$Q$223,"Customer Connection")</f>
        <v>0</v>
      </c>
      <c r="L242" s="32">
        <f>SUMIFS('Capex forecast'!K$9:K$223,'Capex forecast'!$T$9:$T$223,'Allocation of site-spec costs'!$B242,'Capex forecast'!$S$9:$S$223,'Allocation of site-spec costs'!$D242,'Capex forecast'!$Q$9:$Q$223,"Customer Connection")</f>
        <v>0</v>
      </c>
      <c r="M242" s="32">
        <f>SUMIFS('Capex forecast'!L$9:L$223,'Capex forecast'!$T$9:$T$223,'Allocation of site-spec costs'!$B242,'Capex forecast'!$S$9:$S$223,'Allocation of site-spec costs'!$D242,'Capex forecast'!$Q$9:$Q$223,"Customer Connection")</f>
        <v>0</v>
      </c>
      <c r="N242" s="32">
        <f>SUMIFS('Capex forecast'!M$9:M$223,'Capex forecast'!$T$9:$T$223,'Allocation of site-spec costs'!$B242,'Capex forecast'!$S$9:$S$223,'Allocation of site-spec costs'!$D242,'Capex forecast'!$Q$9:$Q$223,"Customer Connection")</f>
        <v>0</v>
      </c>
      <c r="O242" s="32">
        <f>SUMIFS('Capex forecast'!N$9:N$223,'Capex forecast'!$T$9:$T$223,'Allocation of site-spec costs'!$B242,'Capex forecast'!$S$9:$S$223,'Allocation of site-spec costs'!$D242,'Capex forecast'!$Q$9:$Q$223,"Customer Connection")</f>
        <v>0</v>
      </c>
      <c r="Q242" s="45" t="s">
        <v>246</v>
      </c>
      <c r="R242" s="6" t="str">
        <f>INDEX('Demand forecast'!$M$9:$M$5832,MATCH($Q242,'Demand forecast'!$B$9:$B$5832,0))</f>
        <v>Yes</v>
      </c>
      <c r="S242" s="6" t="str">
        <f>IF(COUNTIF($Q$93:Q242,$B242) = 1, "LV", IF(COUNTIF($Q$93:Q242,$B242) = 2, "HV", "ST"))</f>
        <v>LV</v>
      </c>
      <c r="T242" s="6" t="str">
        <f>INDEX('Demand forecast and growth rate'!$E$7:$E$273,MATCH($Q242,'Demand forecast and growth rate'!$B$7:$B$273,0))</f>
        <v>Steady/falling</v>
      </c>
      <c r="U242" s="32">
        <f>SUMIFS('Capex forecast'!E$9:E$223,'Capex forecast'!$T$9:$T$223,$Q242,'Capex forecast'!$S$9:$S$223,$S242,'Capex forecast'!$Q$9:$Q$223,"Augex")</f>
        <v>0</v>
      </c>
      <c r="V242" s="32">
        <f>SUMIFS('Capex forecast'!F$9:F$223,'Capex forecast'!$T$9:$T$223,$Q242,'Capex forecast'!$S$9:$S$223,$S242,'Capex forecast'!$Q$9:$Q$223,"Augex")</f>
        <v>0</v>
      </c>
      <c r="W242" s="32">
        <f>SUMIFS('Capex forecast'!G$9:G$223,'Capex forecast'!$T$9:$T$223,$Q242,'Capex forecast'!$S$9:$S$223,$S242,'Capex forecast'!$Q$9:$Q$223,"Augex")</f>
        <v>0</v>
      </c>
      <c r="X242" s="32">
        <f>SUMIFS('Capex forecast'!H$9:H$223,'Capex forecast'!$T$9:$T$223,$Q242,'Capex forecast'!$S$9:$S$223,$S242,'Capex forecast'!$Q$9:$Q$223,"Augex")</f>
        <v>0</v>
      </c>
      <c r="Y242" s="32">
        <f>SUMIFS('Capex forecast'!I$9:I$223,'Capex forecast'!$T$9:$T$223,$Q242,'Capex forecast'!$S$9:$S$223,$S242,'Capex forecast'!$Q$9:$Q$223,"Augex")</f>
        <v>0</v>
      </c>
      <c r="Z242" s="32">
        <f>SUMIFS('Capex forecast'!J$9:J$223,'Capex forecast'!$T$9:$T$223,$Q242,'Capex forecast'!$S$9:$S$223,$S242,'Capex forecast'!$Q$9:$Q$223,"Augex")</f>
        <v>0</v>
      </c>
      <c r="AA242" s="32">
        <f>SUMIFS('Capex forecast'!K$9:K$223,'Capex forecast'!$T$9:$T$223,$Q242,'Capex forecast'!$S$9:$S$223,$S242,'Capex forecast'!$Q$9:$Q$223,"Augex")</f>
        <v>0</v>
      </c>
      <c r="AB242" s="32">
        <f>SUMIFS('Capex forecast'!L$9:L$223,'Capex forecast'!$T$9:$T$223,$Q242,'Capex forecast'!$S$9:$S$223,$S242,'Capex forecast'!$Q$9:$Q$223,"Augex")</f>
        <v>0</v>
      </c>
      <c r="AC242" s="32">
        <f>SUMIFS('Capex forecast'!M$9:M$223,'Capex forecast'!$T$9:$T$223,$Q242,'Capex forecast'!$S$9:$S$223,$S242,'Capex forecast'!$Q$9:$Q$223,"Augex")</f>
        <v>0</v>
      </c>
      <c r="AD242" s="32">
        <f>SUMIFS('Capex forecast'!N$9:N$223,'Capex forecast'!$T$9:$T$223,$Q242,'Capex forecast'!$S$9:$S$223,$S242,'Capex forecast'!$Q$9:$Q$223,"Augex")</f>
        <v>0</v>
      </c>
      <c r="AF242" s="45" t="s">
        <v>246</v>
      </c>
      <c r="AG242" s="6" t="str">
        <f>INDEX('Demand forecast'!$M$9:$M$5832,MATCH($Q242,'Demand forecast'!$B$9:$B$5832,0))</f>
        <v>Yes</v>
      </c>
      <c r="AH242" s="6" t="str">
        <f>IF(COUNTIF($AF$93:AF242,$B242) = 1, "LV", IF(COUNTIF($AF$93:AF242,$B242) = 2, "HV", "ST"))</f>
        <v>LV</v>
      </c>
      <c r="AI242" s="6" t="str">
        <f>INDEX('Demand forecast and growth rate'!$E$7:$E$273,MATCH($Q242,'Demand forecast and growth rate'!$B$7:$B$273,0))</f>
        <v>Steady/falling</v>
      </c>
      <c r="AJ242" s="47">
        <f>SUMIFS('Capex forecast'!E$9:E$223,'Capex forecast'!$T$9:$T$223,$AF242,'Capex forecast'!$S$9:$S$223,$AH242,'Capex forecast'!$Q$9:$Q$223,"Repex")</f>
        <v>0</v>
      </c>
      <c r="AK242" s="47">
        <f>SUMIFS('Capex forecast'!F$9:F$223,'Capex forecast'!$T$9:$T$223,$AF242,'Capex forecast'!$S$9:$S$223,$AH242,'Capex forecast'!$Q$9:$Q$223,"Repex")</f>
        <v>0</v>
      </c>
      <c r="AL242" s="47">
        <f>SUMIFS('Capex forecast'!G$9:G$223,'Capex forecast'!$T$9:$T$223,$AF242,'Capex forecast'!$S$9:$S$223,$AH242,'Capex forecast'!$Q$9:$Q$223,"Repex")</f>
        <v>0</v>
      </c>
      <c r="AM242" s="47">
        <f>SUMIFS('Capex forecast'!H$9:H$223,'Capex forecast'!$T$9:$T$223,$AF242,'Capex forecast'!$S$9:$S$223,$AH242,'Capex forecast'!$Q$9:$Q$223,"Repex")</f>
        <v>0</v>
      </c>
      <c r="AN242" s="47">
        <f>SUMIFS('Capex forecast'!I$9:I$223,'Capex forecast'!$T$9:$T$223,$AF242,'Capex forecast'!$S$9:$S$223,$AH242,'Capex forecast'!$Q$9:$Q$223,"Repex")</f>
        <v>0</v>
      </c>
      <c r="AO242" s="47">
        <f>SUMIFS('Capex forecast'!J$9:J$223,'Capex forecast'!$T$9:$T$223,$AF242,'Capex forecast'!$S$9:$S$223,$AH242,'Capex forecast'!$Q$9:$Q$223,"Repex")</f>
        <v>0</v>
      </c>
      <c r="AP242" s="47">
        <f>SUMIFS('Capex forecast'!K$9:K$223,'Capex forecast'!$T$9:$T$223,$AF242,'Capex forecast'!$S$9:$S$223,$AH242,'Capex forecast'!$Q$9:$Q$223,"Repex")</f>
        <v>0</v>
      </c>
      <c r="AQ242" s="47">
        <f>SUMIFS('Capex forecast'!L$9:L$223,'Capex forecast'!$T$9:$T$223,$AF242,'Capex forecast'!$S$9:$S$223,$AH242,'Capex forecast'!$Q$9:$Q$223,"Repex")</f>
        <v>0</v>
      </c>
      <c r="AR242" s="47">
        <f>SUMIFS('Capex forecast'!M$9:M$223,'Capex forecast'!$T$9:$T$223,$AF242,'Capex forecast'!$S$9:$S$223,$AH242,'Capex forecast'!$Q$9:$Q$223,"Repex")</f>
        <v>0</v>
      </c>
      <c r="AS242" s="47">
        <f>SUMIFS('Capex forecast'!N$9:N$223,'Capex forecast'!$T$9:$T$223,$AF242,'Capex forecast'!$S$9:$S$223,$AH242,'Capex forecast'!$Q$9:$Q$223,"Repex")</f>
        <v>0</v>
      </c>
    </row>
    <row r="243" spans="2:45" ht="15">
      <c r="B243" s="45" t="s">
        <v>138</v>
      </c>
      <c r="C243" s="6" t="str">
        <f>INDEX('Demand forecast'!$M$9:$M$5832,MATCH($B243,'Demand forecast'!$B$9:$B$5832,0))</f>
        <v>No</v>
      </c>
      <c r="D243" s="6" t="str">
        <f>IF(COUNTIF($B$93:B243,$B243) = 1, "LV", IF(COUNTIF($B$93:B243,$B243) = 2, "HV", "ST"))</f>
        <v>LV</v>
      </c>
      <c r="E243" s="6" t="str">
        <f>INDEX('Demand forecast and growth rate'!$E$7:$E$273,MATCH($B243,'Demand forecast and growth rate'!$B$7:$B$273,0))</f>
        <v>Small growth</v>
      </c>
      <c r="F243" s="32">
        <f>SUMIFS('Capex forecast'!E$9:E$223,'Capex forecast'!$T$9:$T$223,'Allocation of site-spec costs'!$B243,'Capex forecast'!$S$9:$S$223,'Allocation of site-spec costs'!$D243,'Capex forecast'!$Q$9:$Q$223,"Customer Connection")</f>
        <v>0</v>
      </c>
      <c r="G243" s="32">
        <f>SUMIFS('Capex forecast'!F$9:F$223,'Capex forecast'!$T$9:$T$223,'Allocation of site-spec costs'!$B243,'Capex forecast'!$S$9:$S$223,'Allocation of site-spec costs'!$D243,'Capex forecast'!$Q$9:$Q$223,"Customer Connection")</f>
        <v>0</v>
      </c>
      <c r="H243" s="32">
        <f>SUMIFS('Capex forecast'!G$9:G$223,'Capex forecast'!$T$9:$T$223,'Allocation of site-spec costs'!$B243,'Capex forecast'!$S$9:$S$223,'Allocation of site-spec costs'!$D243,'Capex forecast'!$Q$9:$Q$223,"Customer Connection")</f>
        <v>0</v>
      </c>
      <c r="I243" s="32">
        <f>SUMIFS('Capex forecast'!H$9:H$223,'Capex forecast'!$T$9:$T$223,'Allocation of site-spec costs'!$B243,'Capex forecast'!$S$9:$S$223,'Allocation of site-spec costs'!$D243,'Capex forecast'!$Q$9:$Q$223,"Customer Connection")</f>
        <v>0</v>
      </c>
      <c r="J243" s="32">
        <f>SUMIFS('Capex forecast'!I$9:I$223,'Capex forecast'!$T$9:$T$223,'Allocation of site-spec costs'!$B243,'Capex forecast'!$S$9:$S$223,'Allocation of site-spec costs'!$D243,'Capex forecast'!$Q$9:$Q$223,"Customer Connection")</f>
        <v>0</v>
      </c>
      <c r="K243" s="32">
        <f>SUMIFS('Capex forecast'!J$9:J$223,'Capex forecast'!$T$9:$T$223,'Allocation of site-spec costs'!$B243,'Capex forecast'!$S$9:$S$223,'Allocation of site-spec costs'!$D243,'Capex forecast'!$Q$9:$Q$223,"Customer Connection")</f>
        <v>0</v>
      </c>
      <c r="L243" s="32">
        <f>SUMIFS('Capex forecast'!K$9:K$223,'Capex forecast'!$T$9:$T$223,'Allocation of site-spec costs'!$B243,'Capex forecast'!$S$9:$S$223,'Allocation of site-spec costs'!$D243,'Capex forecast'!$Q$9:$Q$223,"Customer Connection")</f>
        <v>0</v>
      </c>
      <c r="M243" s="32">
        <f>SUMIFS('Capex forecast'!L$9:L$223,'Capex forecast'!$T$9:$T$223,'Allocation of site-spec costs'!$B243,'Capex forecast'!$S$9:$S$223,'Allocation of site-spec costs'!$D243,'Capex forecast'!$Q$9:$Q$223,"Customer Connection")</f>
        <v>0</v>
      </c>
      <c r="N243" s="32">
        <f>SUMIFS('Capex forecast'!M$9:M$223,'Capex forecast'!$T$9:$T$223,'Allocation of site-spec costs'!$B243,'Capex forecast'!$S$9:$S$223,'Allocation of site-spec costs'!$D243,'Capex forecast'!$Q$9:$Q$223,"Customer Connection")</f>
        <v>0</v>
      </c>
      <c r="O243" s="32">
        <f>SUMIFS('Capex forecast'!N$9:N$223,'Capex forecast'!$T$9:$T$223,'Allocation of site-spec costs'!$B243,'Capex forecast'!$S$9:$S$223,'Allocation of site-spec costs'!$D243,'Capex forecast'!$Q$9:$Q$223,"Customer Connection")</f>
        <v>0</v>
      </c>
      <c r="Q243" s="45" t="s">
        <v>138</v>
      </c>
      <c r="R243" s="6" t="str">
        <f>INDEX('Demand forecast'!$M$9:$M$5832,MATCH($Q243,'Demand forecast'!$B$9:$B$5832,0))</f>
        <v>No</v>
      </c>
      <c r="S243" s="6" t="str">
        <f>IF(COUNTIF($Q$93:Q243,$B243) = 1, "LV", IF(COUNTIF($Q$93:Q243,$B243) = 2, "HV", "ST"))</f>
        <v>LV</v>
      </c>
      <c r="T243" s="6" t="str">
        <f>INDEX('Demand forecast and growth rate'!$E$7:$E$273,MATCH($Q243,'Demand forecast and growth rate'!$B$7:$B$273,0))</f>
        <v>Small growth</v>
      </c>
      <c r="U243" s="32">
        <f>SUMIFS('Capex forecast'!E$9:E$223,'Capex forecast'!$T$9:$T$223,$Q243,'Capex forecast'!$S$9:$S$223,$S243,'Capex forecast'!$Q$9:$Q$223,"Augex")</f>
        <v>0</v>
      </c>
      <c r="V243" s="32">
        <f>SUMIFS('Capex forecast'!F$9:F$223,'Capex forecast'!$T$9:$T$223,$Q243,'Capex forecast'!$S$9:$S$223,$S243,'Capex forecast'!$Q$9:$Q$223,"Augex")</f>
        <v>0</v>
      </c>
      <c r="W243" s="32">
        <f>SUMIFS('Capex forecast'!G$9:G$223,'Capex forecast'!$T$9:$T$223,$Q243,'Capex forecast'!$S$9:$S$223,$S243,'Capex forecast'!$Q$9:$Q$223,"Augex")</f>
        <v>0</v>
      </c>
      <c r="X243" s="32">
        <f>SUMIFS('Capex forecast'!H$9:H$223,'Capex forecast'!$T$9:$T$223,$Q243,'Capex forecast'!$S$9:$S$223,$S243,'Capex forecast'!$Q$9:$Q$223,"Augex")</f>
        <v>0</v>
      </c>
      <c r="Y243" s="32">
        <f>SUMIFS('Capex forecast'!I$9:I$223,'Capex forecast'!$T$9:$T$223,$Q243,'Capex forecast'!$S$9:$S$223,$S243,'Capex forecast'!$Q$9:$Q$223,"Augex")</f>
        <v>0</v>
      </c>
      <c r="Z243" s="32">
        <f>SUMIFS('Capex forecast'!J$9:J$223,'Capex forecast'!$T$9:$T$223,$Q243,'Capex forecast'!$S$9:$S$223,$S243,'Capex forecast'!$Q$9:$Q$223,"Augex")</f>
        <v>0</v>
      </c>
      <c r="AA243" s="32">
        <f>SUMIFS('Capex forecast'!K$9:K$223,'Capex forecast'!$T$9:$T$223,$Q243,'Capex forecast'!$S$9:$S$223,$S243,'Capex forecast'!$Q$9:$Q$223,"Augex")</f>
        <v>0</v>
      </c>
      <c r="AB243" s="32">
        <f>SUMIFS('Capex forecast'!L$9:L$223,'Capex forecast'!$T$9:$T$223,$Q243,'Capex forecast'!$S$9:$S$223,$S243,'Capex forecast'!$Q$9:$Q$223,"Augex")</f>
        <v>0</v>
      </c>
      <c r="AC243" s="32">
        <f>SUMIFS('Capex forecast'!M$9:M$223,'Capex forecast'!$T$9:$T$223,$Q243,'Capex forecast'!$S$9:$S$223,$S243,'Capex forecast'!$Q$9:$Q$223,"Augex")</f>
        <v>0</v>
      </c>
      <c r="AD243" s="32">
        <f>SUMIFS('Capex forecast'!N$9:N$223,'Capex forecast'!$T$9:$T$223,$Q243,'Capex forecast'!$S$9:$S$223,$S243,'Capex forecast'!$Q$9:$Q$223,"Augex")</f>
        <v>0</v>
      </c>
      <c r="AF243" s="45" t="s">
        <v>138</v>
      </c>
      <c r="AG243" s="6" t="str">
        <f>INDEX('Demand forecast'!$M$9:$M$5832,MATCH($Q243,'Demand forecast'!$B$9:$B$5832,0))</f>
        <v>No</v>
      </c>
      <c r="AH243" s="6" t="str">
        <f>IF(COUNTIF($AF$93:AF243,$B243) = 1, "LV", IF(COUNTIF($AF$93:AF243,$B243) = 2, "HV", "ST"))</f>
        <v>LV</v>
      </c>
      <c r="AI243" s="6" t="str">
        <f>INDEX('Demand forecast and growth rate'!$E$7:$E$273,MATCH($Q243,'Demand forecast and growth rate'!$B$7:$B$273,0))</f>
        <v>Small growth</v>
      </c>
      <c r="AJ243" s="47">
        <f>SUMIFS('Capex forecast'!E$9:E$223,'Capex forecast'!$T$9:$T$223,$AF243,'Capex forecast'!$S$9:$S$223,$AH243,'Capex forecast'!$Q$9:$Q$223,"Repex")</f>
        <v>0</v>
      </c>
      <c r="AK243" s="47">
        <f>SUMIFS('Capex forecast'!F$9:F$223,'Capex forecast'!$T$9:$T$223,$AF243,'Capex forecast'!$S$9:$S$223,$AH243,'Capex forecast'!$Q$9:$Q$223,"Repex")</f>
        <v>0</v>
      </c>
      <c r="AL243" s="47">
        <f>SUMIFS('Capex forecast'!G$9:G$223,'Capex forecast'!$T$9:$T$223,$AF243,'Capex forecast'!$S$9:$S$223,$AH243,'Capex forecast'!$Q$9:$Q$223,"Repex")</f>
        <v>0</v>
      </c>
      <c r="AM243" s="47">
        <f>SUMIFS('Capex forecast'!H$9:H$223,'Capex forecast'!$T$9:$T$223,$AF243,'Capex forecast'!$S$9:$S$223,$AH243,'Capex forecast'!$Q$9:$Q$223,"Repex")</f>
        <v>0</v>
      </c>
      <c r="AN243" s="47">
        <f>SUMIFS('Capex forecast'!I$9:I$223,'Capex forecast'!$T$9:$T$223,$AF243,'Capex forecast'!$S$9:$S$223,$AH243,'Capex forecast'!$Q$9:$Q$223,"Repex")</f>
        <v>0</v>
      </c>
      <c r="AO243" s="47">
        <f>SUMIFS('Capex forecast'!J$9:J$223,'Capex forecast'!$T$9:$T$223,$AF243,'Capex forecast'!$S$9:$S$223,$AH243,'Capex forecast'!$Q$9:$Q$223,"Repex")</f>
        <v>0</v>
      </c>
      <c r="AP243" s="47">
        <f>SUMIFS('Capex forecast'!K$9:K$223,'Capex forecast'!$T$9:$T$223,$AF243,'Capex forecast'!$S$9:$S$223,$AH243,'Capex forecast'!$Q$9:$Q$223,"Repex")</f>
        <v>0</v>
      </c>
      <c r="AQ243" s="47">
        <f>SUMIFS('Capex forecast'!L$9:L$223,'Capex forecast'!$T$9:$T$223,$AF243,'Capex forecast'!$S$9:$S$223,$AH243,'Capex forecast'!$Q$9:$Q$223,"Repex")</f>
        <v>0</v>
      </c>
      <c r="AR243" s="47">
        <f>SUMIFS('Capex forecast'!M$9:M$223,'Capex forecast'!$T$9:$T$223,$AF243,'Capex forecast'!$S$9:$S$223,$AH243,'Capex forecast'!$Q$9:$Q$223,"Repex")</f>
        <v>0</v>
      </c>
      <c r="AS243" s="47">
        <f>SUMIFS('Capex forecast'!N$9:N$223,'Capex forecast'!$T$9:$T$223,$AF243,'Capex forecast'!$S$9:$S$223,$AH243,'Capex forecast'!$Q$9:$Q$223,"Repex")</f>
        <v>0</v>
      </c>
    </row>
    <row r="244" spans="2:45" ht="15">
      <c r="B244" s="45" t="s">
        <v>157</v>
      </c>
      <c r="C244" s="6" t="str">
        <f>INDEX('Demand forecast'!$M$9:$M$5832,MATCH($B244,'Demand forecast'!$B$9:$B$5832,0))</f>
        <v>No</v>
      </c>
      <c r="D244" s="6" t="str">
        <f>IF(COUNTIF($B$93:B244,$B244) = 1, "LV", IF(COUNTIF($B$93:B244,$B244) = 2, "HV", "ST"))</f>
        <v>LV</v>
      </c>
      <c r="E244" s="6" t="str">
        <f>INDEX('Demand forecast and growth rate'!$E$7:$E$273,MATCH($B244,'Demand forecast and growth rate'!$B$7:$B$273,0))</f>
        <v>Small growth</v>
      </c>
      <c r="F244" s="32">
        <f>SUMIFS('Capex forecast'!E$9:E$223,'Capex forecast'!$T$9:$T$223,'Allocation of site-spec costs'!$B244,'Capex forecast'!$S$9:$S$223,'Allocation of site-spec costs'!$D244,'Capex forecast'!$Q$9:$Q$223,"Customer Connection")</f>
        <v>0</v>
      </c>
      <c r="G244" s="32">
        <f>SUMIFS('Capex forecast'!F$9:F$223,'Capex forecast'!$T$9:$T$223,'Allocation of site-spec costs'!$B244,'Capex forecast'!$S$9:$S$223,'Allocation of site-spec costs'!$D244,'Capex forecast'!$Q$9:$Q$223,"Customer Connection")</f>
        <v>0</v>
      </c>
      <c r="H244" s="32">
        <f>SUMIFS('Capex forecast'!G$9:G$223,'Capex forecast'!$T$9:$T$223,'Allocation of site-spec costs'!$B244,'Capex forecast'!$S$9:$S$223,'Allocation of site-spec costs'!$D244,'Capex forecast'!$Q$9:$Q$223,"Customer Connection")</f>
        <v>0</v>
      </c>
      <c r="I244" s="32">
        <f>SUMIFS('Capex forecast'!H$9:H$223,'Capex forecast'!$T$9:$T$223,'Allocation of site-spec costs'!$B244,'Capex forecast'!$S$9:$S$223,'Allocation of site-spec costs'!$D244,'Capex forecast'!$Q$9:$Q$223,"Customer Connection")</f>
        <v>0</v>
      </c>
      <c r="J244" s="32">
        <f>SUMIFS('Capex forecast'!I$9:I$223,'Capex forecast'!$T$9:$T$223,'Allocation of site-spec costs'!$B244,'Capex forecast'!$S$9:$S$223,'Allocation of site-spec costs'!$D244,'Capex forecast'!$Q$9:$Q$223,"Customer Connection")</f>
        <v>0</v>
      </c>
      <c r="K244" s="32">
        <f>SUMIFS('Capex forecast'!J$9:J$223,'Capex forecast'!$T$9:$T$223,'Allocation of site-spec costs'!$B244,'Capex forecast'!$S$9:$S$223,'Allocation of site-spec costs'!$D244,'Capex forecast'!$Q$9:$Q$223,"Customer Connection")</f>
        <v>0</v>
      </c>
      <c r="L244" s="32">
        <f>SUMIFS('Capex forecast'!K$9:K$223,'Capex forecast'!$T$9:$T$223,'Allocation of site-spec costs'!$B244,'Capex forecast'!$S$9:$S$223,'Allocation of site-spec costs'!$D244,'Capex forecast'!$Q$9:$Q$223,"Customer Connection")</f>
        <v>0</v>
      </c>
      <c r="M244" s="32">
        <f>SUMIFS('Capex forecast'!L$9:L$223,'Capex forecast'!$T$9:$T$223,'Allocation of site-spec costs'!$B244,'Capex forecast'!$S$9:$S$223,'Allocation of site-spec costs'!$D244,'Capex forecast'!$Q$9:$Q$223,"Customer Connection")</f>
        <v>0</v>
      </c>
      <c r="N244" s="32">
        <f>SUMIFS('Capex forecast'!M$9:M$223,'Capex forecast'!$T$9:$T$223,'Allocation of site-spec costs'!$B244,'Capex forecast'!$S$9:$S$223,'Allocation of site-spec costs'!$D244,'Capex forecast'!$Q$9:$Q$223,"Customer Connection")</f>
        <v>0</v>
      </c>
      <c r="O244" s="32">
        <f>SUMIFS('Capex forecast'!N$9:N$223,'Capex forecast'!$T$9:$T$223,'Allocation of site-spec costs'!$B244,'Capex forecast'!$S$9:$S$223,'Allocation of site-spec costs'!$D244,'Capex forecast'!$Q$9:$Q$223,"Customer Connection")</f>
        <v>0</v>
      </c>
      <c r="Q244" s="45" t="s">
        <v>157</v>
      </c>
      <c r="R244" s="6" t="str">
        <f>INDEX('Demand forecast'!$M$9:$M$5832,MATCH($Q244,'Demand forecast'!$B$9:$B$5832,0))</f>
        <v>No</v>
      </c>
      <c r="S244" s="6" t="str">
        <f>IF(COUNTIF($Q$93:Q244,$B244) = 1, "LV", IF(COUNTIF($Q$93:Q244,$B244) = 2, "HV", "ST"))</f>
        <v>LV</v>
      </c>
      <c r="T244" s="6" t="str">
        <f>INDEX('Demand forecast and growth rate'!$E$7:$E$273,MATCH($Q244,'Demand forecast and growth rate'!$B$7:$B$273,0))</f>
        <v>Small growth</v>
      </c>
      <c r="U244" s="32">
        <f>SUMIFS('Capex forecast'!E$9:E$223,'Capex forecast'!$T$9:$T$223,$Q244,'Capex forecast'!$S$9:$S$223,$S244,'Capex forecast'!$Q$9:$Q$223,"Augex")</f>
        <v>0</v>
      </c>
      <c r="V244" s="32">
        <f>SUMIFS('Capex forecast'!F$9:F$223,'Capex forecast'!$T$9:$T$223,$Q244,'Capex forecast'!$S$9:$S$223,$S244,'Capex forecast'!$Q$9:$Q$223,"Augex")</f>
        <v>0</v>
      </c>
      <c r="W244" s="32">
        <f>SUMIFS('Capex forecast'!G$9:G$223,'Capex forecast'!$T$9:$T$223,$Q244,'Capex forecast'!$S$9:$S$223,$S244,'Capex forecast'!$Q$9:$Q$223,"Augex")</f>
        <v>0</v>
      </c>
      <c r="X244" s="32">
        <f>SUMIFS('Capex forecast'!H$9:H$223,'Capex forecast'!$T$9:$T$223,$Q244,'Capex forecast'!$S$9:$S$223,$S244,'Capex forecast'!$Q$9:$Q$223,"Augex")</f>
        <v>0</v>
      </c>
      <c r="Y244" s="32">
        <f>SUMIFS('Capex forecast'!I$9:I$223,'Capex forecast'!$T$9:$T$223,$Q244,'Capex forecast'!$S$9:$S$223,$S244,'Capex forecast'!$Q$9:$Q$223,"Augex")</f>
        <v>0</v>
      </c>
      <c r="Z244" s="32">
        <f>SUMIFS('Capex forecast'!J$9:J$223,'Capex forecast'!$T$9:$T$223,$Q244,'Capex forecast'!$S$9:$S$223,$S244,'Capex forecast'!$Q$9:$Q$223,"Augex")</f>
        <v>0</v>
      </c>
      <c r="AA244" s="32">
        <f>SUMIFS('Capex forecast'!K$9:K$223,'Capex forecast'!$T$9:$T$223,$Q244,'Capex forecast'!$S$9:$S$223,$S244,'Capex forecast'!$Q$9:$Q$223,"Augex")</f>
        <v>0</v>
      </c>
      <c r="AB244" s="32">
        <f>SUMIFS('Capex forecast'!L$9:L$223,'Capex forecast'!$T$9:$T$223,$Q244,'Capex forecast'!$S$9:$S$223,$S244,'Capex forecast'!$Q$9:$Q$223,"Augex")</f>
        <v>0</v>
      </c>
      <c r="AC244" s="32">
        <f>SUMIFS('Capex forecast'!M$9:M$223,'Capex forecast'!$T$9:$T$223,$Q244,'Capex forecast'!$S$9:$S$223,$S244,'Capex forecast'!$Q$9:$Q$223,"Augex")</f>
        <v>0</v>
      </c>
      <c r="AD244" s="32">
        <f>SUMIFS('Capex forecast'!N$9:N$223,'Capex forecast'!$T$9:$T$223,$Q244,'Capex forecast'!$S$9:$S$223,$S244,'Capex forecast'!$Q$9:$Q$223,"Augex")</f>
        <v>0</v>
      </c>
      <c r="AF244" s="45" t="s">
        <v>157</v>
      </c>
      <c r="AG244" s="6" t="str">
        <f>INDEX('Demand forecast'!$M$9:$M$5832,MATCH($Q244,'Demand forecast'!$B$9:$B$5832,0))</f>
        <v>No</v>
      </c>
      <c r="AH244" s="6" t="str">
        <f>IF(COUNTIF($AF$93:AF244,$B244) = 1, "LV", IF(COUNTIF($AF$93:AF244,$B244) = 2, "HV", "ST"))</f>
        <v>LV</v>
      </c>
      <c r="AI244" s="6" t="str">
        <f>INDEX('Demand forecast and growth rate'!$E$7:$E$273,MATCH($Q244,'Demand forecast and growth rate'!$B$7:$B$273,0))</f>
        <v>Small growth</v>
      </c>
      <c r="AJ244" s="47">
        <f>SUMIFS('Capex forecast'!E$9:E$223,'Capex forecast'!$T$9:$T$223,$AF244,'Capex forecast'!$S$9:$S$223,$AH244,'Capex forecast'!$Q$9:$Q$223,"Repex")</f>
        <v>0</v>
      </c>
      <c r="AK244" s="47">
        <f>SUMIFS('Capex forecast'!F$9:F$223,'Capex forecast'!$T$9:$T$223,$AF244,'Capex forecast'!$S$9:$S$223,$AH244,'Capex forecast'!$Q$9:$Q$223,"Repex")</f>
        <v>0</v>
      </c>
      <c r="AL244" s="47">
        <f>SUMIFS('Capex forecast'!G$9:G$223,'Capex forecast'!$T$9:$T$223,$AF244,'Capex forecast'!$S$9:$S$223,$AH244,'Capex forecast'!$Q$9:$Q$223,"Repex")</f>
        <v>0</v>
      </c>
      <c r="AM244" s="47">
        <f>SUMIFS('Capex forecast'!H$9:H$223,'Capex forecast'!$T$9:$T$223,$AF244,'Capex forecast'!$S$9:$S$223,$AH244,'Capex forecast'!$Q$9:$Q$223,"Repex")</f>
        <v>0</v>
      </c>
      <c r="AN244" s="47">
        <f>SUMIFS('Capex forecast'!I$9:I$223,'Capex forecast'!$T$9:$T$223,$AF244,'Capex forecast'!$S$9:$S$223,$AH244,'Capex forecast'!$Q$9:$Q$223,"Repex")</f>
        <v>0</v>
      </c>
      <c r="AO244" s="47">
        <f>SUMIFS('Capex forecast'!J$9:J$223,'Capex forecast'!$T$9:$T$223,$AF244,'Capex forecast'!$S$9:$S$223,$AH244,'Capex forecast'!$Q$9:$Q$223,"Repex")</f>
        <v>0</v>
      </c>
      <c r="AP244" s="47">
        <f>SUMIFS('Capex forecast'!K$9:K$223,'Capex forecast'!$T$9:$T$223,$AF244,'Capex forecast'!$S$9:$S$223,$AH244,'Capex forecast'!$Q$9:$Q$223,"Repex")</f>
        <v>0</v>
      </c>
      <c r="AQ244" s="47">
        <f>SUMIFS('Capex forecast'!L$9:L$223,'Capex forecast'!$T$9:$T$223,$AF244,'Capex forecast'!$S$9:$S$223,$AH244,'Capex forecast'!$Q$9:$Q$223,"Repex")</f>
        <v>0</v>
      </c>
      <c r="AR244" s="47">
        <f>SUMIFS('Capex forecast'!M$9:M$223,'Capex forecast'!$T$9:$T$223,$AF244,'Capex forecast'!$S$9:$S$223,$AH244,'Capex forecast'!$Q$9:$Q$223,"Repex")</f>
        <v>0</v>
      </c>
      <c r="AS244" s="47">
        <f>SUMIFS('Capex forecast'!N$9:N$223,'Capex forecast'!$T$9:$T$223,$AF244,'Capex forecast'!$S$9:$S$223,$AH244,'Capex forecast'!$Q$9:$Q$223,"Repex")</f>
        <v>0</v>
      </c>
    </row>
    <row r="245" spans="2:45" ht="15">
      <c r="B245" s="45" t="s">
        <v>39</v>
      </c>
      <c r="C245" s="6" t="str">
        <f>INDEX('Demand forecast'!$M$9:$M$5832,MATCH($B245,'Demand forecast'!$B$9:$B$5832,0))</f>
        <v>No</v>
      </c>
      <c r="D245" s="6" t="str">
        <f>IF(COUNTIF($B$93:B245,$B245) = 1, "LV", IF(COUNTIF($B$93:B245,$B245) = 2, "HV", "ST"))</f>
        <v>LV</v>
      </c>
      <c r="E245" s="6" t="str">
        <f>INDEX('Demand forecast and growth rate'!$E$7:$E$273,MATCH($B245,'Demand forecast and growth rate'!$B$7:$B$273,0))</f>
        <v>Small growth</v>
      </c>
      <c r="F245" s="32">
        <f>SUMIFS('Capex forecast'!E$9:E$223,'Capex forecast'!$T$9:$T$223,'Allocation of site-spec costs'!$B245,'Capex forecast'!$S$9:$S$223,'Allocation of site-spec costs'!$D245,'Capex forecast'!$Q$9:$Q$223,"Customer Connection")</f>
        <v>0</v>
      </c>
      <c r="G245" s="32">
        <f>SUMIFS('Capex forecast'!F$9:F$223,'Capex forecast'!$T$9:$T$223,'Allocation of site-spec costs'!$B245,'Capex forecast'!$S$9:$S$223,'Allocation of site-spec costs'!$D245,'Capex forecast'!$Q$9:$Q$223,"Customer Connection")</f>
        <v>0</v>
      </c>
      <c r="H245" s="32">
        <f>SUMIFS('Capex forecast'!G$9:G$223,'Capex forecast'!$T$9:$T$223,'Allocation of site-spec costs'!$B245,'Capex forecast'!$S$9:$S$223,'Allocation of site-spec costs'!$D245,'Capex forecast'!$Q$9:$Q$223,"Customer Connection")</f>
        <v>0</v>
      </c>
      <c r="I245" s="32">
        <f>SUMIFS('Capex forecast'!H$9:H$223,'Capex forecast'!$T$9:$T$223,'Allocation of site-spec costs'!$B245,'Capex forecast'!$S$9:$S$223,'Allocation of site-spec costs'!$D245,'Capex forecast'!$Q$9:$Q$223,"Customer Connection")</f>
        <v>0</v>
      </c>
      <c r="J245" s="32">
        <f>SUMIFS('Capex forecast'!I$9:I$223,'Capex forecast'!$T$9:$T$223,'Allocation of site-spec costs'!$B245,'Capex forecast'!$S$9:$S$223,'Allocation of site-spec costs'!$D245,'Capex forecast'!$Q$9:$Q$223,"Customer Connection")</f>
        <v>0</v>
      </c>
      <c r="K245" s="32">
        <f>SUMIFS('Capex forecast'!J$9:J$223,'Capex forecast'!$T$9:$T$223,'Allocation of site-spec costs'!$B245,'Capex forecast'!$S$9:$S$223,'Allocation of site-spec costs'!$D245,'Capex forecast'!$Q$9:$Q$223,"Customer Connection")</f>
        <v>0</v>
      </c>
      <c r="L245" s="32">
        <f>SUMIFS('Capex forecast'!K$9:K$223,'Capex forecast'!$T$9:$T$223,'Allocation of site-spec costs'!$B245,'Capex forecast'!$S$9:$S$223,'Allocation of site-spec costs'!$D245,'Capex forecast'!$Q$9:$Q$223,"Customer Connection")</f>
        <v>0</v>
      </c>
      <c r="M245" s="32">
        <f>SUMIFS('Capex forecast'!L$9:L$223,'Capex forecast'!$T$9:$T$223,'Allocation of site-spec costs'!$B245,'Capex forecast'!$S$9:$S$223,'Allocation of site-spec costs'!$D245,'Capex forecast'!$Q$9:$Q$223,"Customer Connection")</f>
        <v>0</v>
      </c>
      <c r="N245" s="32">
        <f>SUMIFS('Capex forecast'!M$9:M$223,'Capex forecast'!$T$9:$T$223,'Allocation of site-spec costs'!$B245,'Capex forecast'!$S$9:$S$223,'Allocation of site-spec costs'!$D245,'Capex forecast'!$Q$9:$Q$223,"Customer Connection")</f>
        <v>0</v>
      </c>
      <c r="O245" s="32">
        <f>SUMIFS('Capex forecast'!N$9:N$223,'Capex forecast'!$T$9:$T$223,'Allocation of site-spec costs'!$B245,'Capex forecast'!$S$9:$S$223,'Allocation of site-spec costs'!$D245,'Capex forecast'!$Q$9:$Q$223,"Customer Connection")</f>
        <v>0</v>
      </c>
      <c r="Q245" s="45" t="s">
        <v>39</v>
      </c>
      <c r="R245" s="6" t="str">
        <f>INDEX('Demand forecast'!$M$9:$M$5832,MATCH($Q245,'Demand forecast'!$B$9:$B$5832,0))</f>
        <v>No</v>
      </c>
      <c r="S245" s="6" t="str">
        <f>IF(COUNTIF($Q$93:Q245,$B245) = 1, "LV", IF(COUNTIF($Q$93:Q245,$B245) = 2, "HV", "ST"))</f>
        <v>LV</v>
      </c>
      <c r="T245" s="6" t="str">
        <f>INDEX('Demand forecast and growth rate'!$E$7:$E$273,MATCH($Q245,'Demand forecast and growth rate'!$B$7:$B$273,0))</f>
        <v>Small growth</v>
      </c>
      <c r="U245" s="32">
        <f>SUMIFS('Capex forecast'!E$9:E$223,'Capex forecast'!$T$9:$T$223,$Q245,'Capex forecast'!$S$9:$S$223,$S245,'Capex forecast'!$Q$9:$Q$223,"Augex")</f>
        <v>0</v>
      </c>
      <c r="V245" s="32">
        <f>SUMIFS('Capex forecast'!F$9:F$223,'Capex forecast'!$T$9:$T$223,$Q245,'Capex forecast'!$S$9:$S$223,$S245,'Capex forecast'!$Q$9:$Q$223,"Augex")</f>
        <v>0</v>
      </c>
      <c r="W245" s="32">
        <f>SUMIFS('Capex forecast'!G$9:G$223,'Capex forecast'!$T$9:$T$223,$Q245,'Capex forecast'!$S$9:$S$223,$S245,'Capex forecast'!$Q$9:$Q$223,"Augex")</f>
        <v>0</v>
      </c>
      <c r="X245" s="32">
        <f>SUMIFS('Capex forecast'!H$9:H$223,'Capex forecast'!$T$9:$T$223,$Q245,'Capex forecast'!$S$9:$S$223,$S245,'Capex forecast'!$Q$9:$Q$223,"Augex")</f>
        <v>0</v>
      </c>
      <c r="Y245" s="32">
        <f>SUMIFS('Capex forecast'!I$9:I$223,'Capex forecast'!$T$9:$T$223,$Q245,'Capex forecast'!$S$9:$S$223,$S245,'Capex forecast'!$Q$9:$Q$223,"Augex")</f>
        <v>0</v>
      </c>
      <c r="Z245" s="32">
        <f>SUMIFS('Capex forecast'!J$9:J$223,'Capex forecast'!$T$9:$T$223,$Q245,'Capex forecast'!$S$9:$S$223,$S245,'Capex forecast'!$Q$9:$Q$223,"Augex")</f>
        <v>0</v>
      </c>
      <c r="AA245" s="32">
        <f>SUMIFS('Capex forecast'!K$9:K$223,'Capex forecast'!$T$9:$T$223,$Q245,'Capex forecast'!$S$9:$S$223,$S245,'Capex forecast'!$Q$9:$Q$223,"Augex")</f>
        <v>0</v>
      </c>
      <c r="AB245" s="32">
        <f>SUMIFS('Capex forecast'!L$9:L$223,'Capex forecast'!$T$9:$T$223,$Q245,'Capex forecast'!$S$9:$S$223,$S245,'Capex forecast'!$Q$9:$Q$223,"Augex")</f>
        <v>0</v>
      </c>
      <c r="AC245" s="32">
        <f>SUMIFS('Capex forecast'!M$9:M$223,'Capex forecast'!$T$9:$T$223,$Q245,'Capex forecast'!$S$9:$S$223,$S245,'Capex forecast'!$Q$9:$Q$223,"Augex")</f>
        <v>0</v>
      </c>
      <c r="AD245" s="32">
        <f>SUMIFS('Capex forecast'!N$9:N$223,'Capex forecast'!$T$9:$T$223,$Q245,'Capex forecast'!$S$9:$S$223,$S245,'Capex forecast'!$Q$9:$Q$223,"Augex")</f>
        <v>0</v>
      </c>
      <c r="AF245" s="45" t="s">
        <v>39</v>
      </c>
      <c r="AG245" s="6" t="str">
        <f>INDEX('Demand forecast'!$M$9:$M$5832,MATCH($Q245,'Demand forecast'!$B$9:$B$5832,0))</f>
        <v>No</v>
      </c>
      <c r="AH245" s="6" t="str">
        <f>IF(COUNTIF($AF$93:AF245,$B245) = 1, "LV", IF(COUNTIF($AF$93:AF245,$B245) = 2, "HV", "ST"))</f>
        <v>LV</v>
      </c>
      <c r="AI245" s="6" t="str">
        <f>INDEX('Demand forecast and growth rate'!$E$7:$E$273,MATCH($Q245,'Demand forecast and growth rate'!$B$7:$B$273,0))</f>
        <v>Small growth</v>
      </c>
      <c r="AJ245" s="47">
        <f>SUMIFS('Capex forecast'!E$9:E$223,'Capex forecast'!$T$9:$T$223,$AF245,'Capex forecast'!$S$9:$S$223,$AH245,'Capex forecast'!$Q$9:$Q$223,"Repex")</f>
        <v>0</v>
      </c>
      <c r="AK245" s="47">
        <f>SUMIFS('Capex forecast'!F$9:F$223,'Capex forecast'!$T$9:$T$223,$AF245,'Capex forecast'!$S$9:$S$223,$AH245,'Capex forecast'!$Q$9:$Q$223,"Repex")</f>
        <v>0</v>
      </c>
      <c r="AL245" s="47">
        <f>SUMIFS('Capex forecast'!G$9:G$223,'Capex forecast'!$T$9:$T$223,$AF245,'Capex forecast'!$S$9:$S$223,$AH245,'Capex forecast'!$Q$9:$Q$223,"Repex")</f>
        <v>0</v>
      </c>
      <c r="AM245" s="47">
        <f>SUMIFS('Capex forecast'!H$9:H$223,'Capex forecast'!$T$9:$T$223,$AF245,'Capex forecast'!$S$9:$S$223,$AH245,'Capex forecast'!$Q$9:$Q$223,"Repex")</f>
        <v>0</v>
      </c>
      <c r="AN245" s="47">
        <f>SUMIFS('Capex forecast'!I$9:I$223,'Capex forecast'!$T$9:$T$223,$AF245,'Capex forecast'!$S$9:$S$223,$AH245,'Capex forecast'!$Q$9:$Q$223,"Repex")</f>
        <v>0</v>
      </c>
      <c r="AO245" s="47">
        <f>SUMIFS('Capex forecast'!J$9:J$223,'Capex forecast'!$T$9:$T$223,$AF245,'Capex forecast'!$S$9:$S$223,$AH245,'Capex forecast'!$Q$9:$Q$223,"Repex")</f>
        <v>0</v>
      </c>
      <c r="AP245" s="47">
        <f>SUMIFS('Capex forecast'!K$9:K$223,'Capex forecast'!$T$9:$T$223,$AF245,'Capex forecast'!$S$9:$S$223,$AH245,'Capex forecast'!$Q$9:$Q$223,"Repex")</f>
        <v>0</v>
      </c>
      <c r="AQ245" s="47">
        <f>SUMIFS('Capex forecast'!L$9:L$223,'Capex forecast'!$T$9:$T$223,$AF245,'Capex forecast'!$S$9:$S$223,$AH245,'Capex forecast'!$Q$9:$Q$223,"Repex")</f>
        <v>0</v>
      </c>
      <c r="AR245" s="47">
        <f>SUMIFS('Capex forecast'!M$9:M$223,'Capex forecast'!$T$9:$T$223,$AF245,'Capex forecast'!$S$9:$S$223,$AH245,'Capex forecast'!$Q$9:$Q$223,"Repex")</f>
        <v>0</v>
      </c>
      <c r="AS245" s="47">
        <f>SUMIFS('Capex forecast'!N$9:N$223,'Capex forecast'!$T$9:$T$223,$AF245,'Capex forecast'!$S$9:$S$223,$AH245,'Capex forecast'!$Q$9:$Q$223,"Repex")</f>
        <v>0</v>
      </c>
    </row>
    <row r="246" spans="2:45" ht="15">
      <c r="B246" s="45" t="s">
        <v>251</v>
      </c>
      <c r="C246" s="6" t="str">
        <f>INDEX('Demand forecast'!$M$9:$M$5832,MATCH($B246,'Demand forecast'!$B$9:$B$5832,0))</f>
        <v>Yes</v>
      </c>
      <c r="D246" s="6" t="str">
        <f>IF(COUNTIF($B$93:B246,$B246) = 1, "LV", IF(COUNTIF($B$93:B246,$B246) = 2, "HV", "ST"))</f>
        <v>LV</v>
      </c>
      <c r="E246" s="6" t="str">
        <f>INDEX('Demand forecast and growth rate'!$E$7:$E$273,MATCH($B246,'Demand forecast and growth rate'!$B$7:$B$273,0))</f>
        <v>Steady/falling</v>
      </c>
      <c r="F246" s="32">
        <f>SUMIFS('Capex forecast'!E$9:E$223,'Capex forecast'!$T$9:$T$223,'Allocation of site-spec costs'!$B246,'Capex forecast'!$S$9:$S$223,'Allocation of site-spec costs'!$D246,'Capex forecast'!$Q$9:$Q$223,"Customer Connection")</f>
        <v>0</v>
      </c>
      <c r="G246" s="32">
        <f>SUMIFS('Capex forecast'!F$9:F$223,'Capex forecast'!$T$9:$T$223,'Allocation of site-spec costs'!$B246,'Capex forecast'!$S$9:$S$223,'Allocation of site-spec costs'!$D246,'Capex forecast'!$Q$9:$Q$223,"Customer Connection")</f>
        <v>0</v>
      </c>
      <c r="H246" s="32">
        <f>SUMIFS('Capex forecast'!G$9:G$223,'Capex forecast'!$T$9:$T$223,'Allocation of site-spec costs'!$B246,'Capex forecast'!$S$9:$S$223,'Allocation of site-spec costs'!$D246,'Capex forecast'!$Q$9:$Q$223,"Customer Connection")</f>
        <v>0</v>
      </c>
      <c r="I246" s="32">
        <f>SUMIFS('Capex forecast'!H$9:H$223,'Capex forecast'!$T$9:$T$223,'Allocation of site-spec costs'!$B246,'Capex forecast'!$S$9:$S$223,'Allocation of site-spec costs'!$D246,'Capex forecast'!$Q$9:$Q$223,"Customer Connection")</f>
        <v>0</v>
      </c>
      <c r="J246" s="32">
        <f>SUMIFS('Capex forecast'!I$9:I$223,'Capex forecast'!$T$9:$T$223,'Allocation of site-spec costs'!$B246,'Capex forecast'!$S$9:$S$223,'Allocation of site-spec costs'!$D246,'Capex forecast'!$Q$9:$Q$223,"Customer Connection")</f>
        <v>0</v>
      </c>
      <c r="K246" s="32">
        <f>SUMIFS('Capex forecast'!J$9:J$223,'Capex forecast'!$T$9:$T$223,'Allocation of site-spec costs'!$B246,'Capex forecast'!$S$9:$S$223,'Allocation of site-spec costs'!$D246,'Capex forecast'!$Q$9:$Q$223,"Customer Connection")</f>
        <v>0</v>
      </c>
      <c r="L246" s="32">
        <f>SUMIFS('Capex forecast'!K$9:K$223,'Capex forecast'!$T$9:$T$223,'Allocation of site-spec costs'!$B246,'Capex forecast'!$S$9:$S$223,'Allocation of site-spec costs'!$D246,'Capex forecast'!$Q$9:$Q$223,"Customer Connection")</f>
        <v>0</v>
      </c>
      <c r="M246" s="32">
        <f>SUMIFS('Capex forecast'!L$9:L$223,'Capex forecast'!$T$9:$T$223,'Allocation of site-spec costs'!$B246,'Capex forecast'!$S$9:$S$223,'Allocation of site-spec costs'!$D246,'Capex forecast'!$Q$9:$Q$223,"Customer Connection")</f>
        <v>0</v>
      </c>
      <c r="N246" s="32">
        <f>SUMIFS('Capex forecast'!M$9:M$223,'Capex forecast'!$T$9:$T$223,'Allocation of site-spec costs'!$B246,'Capex forecast'!$S$9:$S$223,'Allocation of site-spec costs'!$D246,'Capex forecast'!$Q$9:$Q$223,"Customer Connection")</f>
        <v>0</v>
      </c>
      <c r="O246" s="32">
        <f>SUMIFS('Capex forecast'!N$9:N$223,'Capex forecast'!$T$9:$T$223,'Allocation of site-spec costs'!$B246,'Capex forecast'!$S$9:$S$223,'Allocation of site-spec costs'!$D246,'Capex forecast'!$Q$9:$Q$223,"Customer Connection")</f>
        <v>0</v>
      </c>
      <c r="Q246" s="45" t="s">
        <v>251</v>
      </c>
      <c r="R246" s="6" t="str">
        <f>INDEX('Demand forecast'!$M$9:$M$5832,MATCH($Q246,'Demand forecast'!$B$9:$B$5832,0))</f>
        <v>Yes</v>
      </c>
      <c r="S246" s="6" t="str">
        <f>IF(COUNTIF($Q$93:Q246,$B246) = 1, "LV", IF(COUNTIF($Q$93:Q246,$B246) = 2, "HV", "ST"))</f>
        <v>LV</v>
      </c>
      <c r="T246" s="6" t="str">
        <f>INDEX('Demand forecast and growth rate'!$E$7:$E$273,MATCH($Q246,'Demand forecast and growth rate'!$B$7:$B$273,0))</f>
        <v>Steady/falling</v>
      </c>
      <c r="U246" s="32">
        <f>SUMIFS('Capex forecast'!E$9:E$223,'Capex forecast'!$T$9:$T$223,$Q246,'Capex forecast'!$S$9:$S$223,$S246,'Capex forecast'!$Q$9:$Q$223,"Augex")</f>
        <v>0</v>
      </c>
      <c r="V246" s="32">
        <f>SUMIFS('Capex forecast'!F$9:F$223,'Capex forecast'!$T$9:$T$223,$Q246,'Capex forecast'!$S$9:$S$223,$S246,'Capex forecast'!$Q$9:$Q$223,"Augex")</f>
        <v>0</v>
      </c>
      <c r="W246" s="32">
        <f>SUMIFS('Capex forecast'!G$9:G$223,'Capex forecast'!$T$9:$T$223,$Q246,'Capex forecast'!$S$9:$S$223,$S246,'Capex forecast'!$Q$9:$Q$223,"Augex")</f>
        <v>0</v>
      </c>
      <c r="X246" s="32">
        <f>SUMIFS('Capex forecast'!H$9:H$223,'Capex forecast'!$T$9:$T$223,$Q246,'Capex forecast'!$S$9:$S$223,$S246,'Capex forecast'!$Q$9:$Q$223,"Augex")</f>
        <v>0</v>
      </c>
      <c r="Y246" s="32">
        <f>SUMIFS('Capex forecast'!I$9:I$223,'Capex forecast'!$T$9:$T$223,$Q246,'Capex forecast'!$S$9:$S$223,$S246,'Capex forecast'!$Q$9:$Q$223,"Augex")</f>
        <v>0</v>
      </c>
      <c r="Z246" s="32">
        <f>SUMIFS('Capex forecast'!J$9:J$223,'Capex forecast'!$T$9:$T$223,$Q246,'Capex forecast'!$S$9:$S$223,$S246,'Capex forecast'!$Q$9:$Q$223,"Augex")</f>
        <v>0</v>
      </c>
      <c r="AA246" s="32">
        <f>SUMIFS('Capex forecast'!K$9:K$223,'Capex forecast'!$T$9:$T$223,$Q246,'Capex forecast'!$S$9:$S$223,$S246,'Capex forecast'!$Q$9:$Q$223,"Augex")</f>
        <v>0</v>
      </c>
      <c r="AB246" s="32">
        <f>SUMIFS('Capex forecast'!L$9:L$223,'Capex forecast'!$T$9:$T$223,$Q246,'Capex forecast'!$S$9:$S$223,$S246,'Capex forecast'!$Q$9:$Q$223,"Augex")</f>
        <v>0</v>
      </c>
      <c r="AC246" s="32">
        <f>SUMIFS('Capex forecast'!M$9:M$223,'Capex forecast'!$T$9:$T$223,$Q246,'Capex forecast'!$S$9:$S$223,$S246,'Capex forecast'!$Q$9:$Q$223,"Augex")</f>
        <v>0</v>
      </c>
      <c r="AD246" s="32">
        <f>SUMIFS('Capex forecast'!N$9:N$223,'Capex forecast'!$T$9:$T$223,$Q246,'Capex forecast'!$S$9:$S$223,$S246,'Capex forecast'!$Q$9:$Q$223,"Augex")</f>
        <v>0</v>
      </c>
      <c r="AF246" s="45" t="s">
        <v>251</v>
      </c>
      <c r="AG246" s="6" t="str">
        <f>INDEX('Demand forecast'!$M$9:$M$5832,MATCH($Q246,'Demand forecast'!$B$9:$B$5832,0))</f>
        <v>Yes</v>
      </c>
      <c r="AH246" s="6" t="str">
        <f>IF(COUNTIF($AF$93:AF246,$B246) = 1, "LV", IF(COUNTIF($AF$93:AF246,$B246) = 2, "HV", "ST"))</f>
        <v>LV</v>
      </c>
      <c r="AI246" s="6" t="str">
        <f>INDEX('Demand forecast and growth rate'!$E$7:$E$273,MATCH($Q246,'Demand forecast and growth rate'!$B$7:$B$273,0))</f>
        <v>Steady/falling</v>
      </c>
      <c r="AJ246" s="47">
        <f>SUMIFS('Capex forecast'!E$9:E$223,'Capex forecast'!$T$9:$T$223,$AF246,'Capex forecast'!$S$9:$S$223,$AH246,'Capex forecast'!$Q$9:$Q$223,"Repex")</f>
        <v>0</v>
      </c>
      <c r="AK246" s="47">
        <f>SUMIFS('Capex forecast'!F$9:F$223,'Capex forecast'!$T$9:$T$223,$AF246,'Capex forecast'!$S$9:$S$223,$AH246,'Capex forecast'!$Q$9:$Q$223,"Repex")</f>
        <v>0</v>
      </c>
      <c r="AL246" s="47">
        <f>SUMIFS('Capex forecast'!G$9:G$223,'Capex forecast'!$T$9:$T$223,$AF246,'Capex forecast'!$S$9:$S$223,$AH246,'Capex forecast'!$Q$9:$Q$223,"Repex")</f>
        <v>0</v>
      </c>
      <c r="AM246" s="47">
        <f>SUMIFS('Capex forecast'!H$9:H$223,'Capex forecast'!$T$9:$T$223,$AF246,'Capex forecast'!$S$9:$S$223,$AH246,'Capex forecast'!$Q$9:$Q$223,"Repex")</f>
        <v>0</v>
      </c>
      <c r="AN246" s="47">
        <f>SUMIFS('Capex forecast'!I$9:I$223,'Capex forecast'!$T$9:$T$223,$AF246,'Capex forecast'!$S$9:$S$223,$AH246,'Capex forecast'!$Q$9:$Q$223,"Repex")</f>
        <v>0</v>
      </c>
      <c r="AO246" s="47">
        <f>SUMIFS('Capex forecast'!J$9:J$223,'Capex forecast'!$T$9:$T$223,$AF246,'Capex forecast'!$S$9:$S$223,$AH246,'Capex forecast'!$Q$9:$Q$223,"Repex")</f>
        <v>0</v>
      </c>
      <c r="AP246" s="47">
        <f>SUMIFS('Capex forecast'!K$9:K$223,'Capex forecast'!$T$9:$T$223,$AF246,'Capex forecast'!$S$9:$S$223,$AH246,'Capex forecast'!$Q$9:$Q$223,"Repex")</f>
        <v>0</v>
      </c>
      <c r="AQ246" s="47">
        <f>SUMIFS('Capex forecast'!L$9:L$223,'Capex forecast'!$T$9:$T$223,$AF246,'Capex forecast'!$S$9:$S$223,$AH246,'Capex forecast'!$Q$9:$Q$223,"Repex")</f>
        <v>0</v>
      </c>
      <c r="AR246" s="47">
        <f>SUMIFS('Capex forecast'!M$9:M$223,'Capex forecast'!$T$9:$T$223,$AF246,'Capex forecast'!$S$9:$S$223,$AH246,'Capex forecast'!$Q$9:$Q$223,"Repex")</f>
        <v>0</v>
      </c>
      <c r="AS246" s="47">
        <f>SUMIFS('Capex forecast'!N$9:N$223,'Capex forecast'!$T$9:$T$223,$AF246,'Capex forecast'!$S$9:$S$223,$AH246,'Capex forecast'!$Q$9:$Q$223,"Repex")</f>
        <v>0</v>
      </c>
    </row>
    <row r="247" spans="2:45" ht="15">
      <c r="B247" s="45" t="s">
        <v>116</v>
      </c>
      <c r="C247" s="6" t="str">
        <f>INDEX('Demand forecast'!$M$9:$M$5832,MATCH($B247,'Demand forecast'!$B$9:$B$5832,0))</f>
        <v>No</v>
      </c>
      <c r="D247" s="6" t="str">
        <f>IF(COUNTIF($B$93:B247,$B247) = 1, "LV", IF(COUNTIF($B$93:B247,$B247) = 2, "HV", "ST"))</f>
        <v>LV</v>
      </c>
      <c r="E247" s="6" t="str">
        <f>INDEX('Demand forecast and growth rate'!$E$7:$E$273,MATCH($B247,'Demand forecast and growth rate'!$B$7:$B$273,0))</f>
        <v>High growth</v>
      </c>
      <c r="F247" s="32">
        <f>SUMIFS('Capex forecast'!E$9:E$223,'Capex forecast'!$T$9:$T$223,'Allocation of site-spec costs'!$B247,'Capex forecast'!$S$9:$S$223,'Allocation of site-spec costs'!$D247,'Capex forecast'!$Q$9:$Q$223,"Customer Connection")</f>
        <v>0</v>
      </c>
      <c r="G247" s="32">
        <f>SUMIFS('Capex forecast'!F$9:F$223,'Capex forecast'!$T$9:$T$223,'Allocation of site-spec costs'!$B247,'Capex forecast'!$S$9:$S$223,'Allocation of site-spec costs'!$D247,'Capex forecast'!$Q$9:$Q$223,"Customer Connection")</f>
        <v>0</v>
      </c>
      <c r="H247" s="32">
        <f>SUMIFS('Capex forecast'!G$9:G$223,'Capex forecast'!$T$9:$T$223,'Allocation of site-spec costs'!$B247,'Capex forecast'!$S$9:$S$223,'Allocation of site-spec costs'!$D247,'Capex forecast'!$Q$9:$Q$223,"Customer Connection")</f>
        <v>0</v>
      </c>
      <c r="I247" s="32">
        <f>SUMIFS('Capex forecast'!H$9:H$223,'Capex forecast'!$T$9:$T$223,'Allocation of site-spec costs'!$B247,'Capex forecast'!$S$9:$S$223,'Allocation of site-spec costs'!$D247,'Capex forecast'!$Q$9:$Q$223,"Customer Connection")</f>
        <v>0</v>
      </c>
      <c r="J247" s="32">
        <f>SUMIFS('Capex forecast'!I$9:I$223,'Capex forecast'!$T$9:$T$223,'Allocation of site-spec costs'!$B247,'Capex forecast'!$S$9:$S$223,'Allocation of site-spec costs'!$D247,'Capex forecast'!$Q$9:$Q$223,"Customer Connection")</f>
        <v>0</v>
      </c>
      <c r="K247" s="32">
        <f>SUMIFS('Capex forecast'!J$9:J$223,'Capex forecast'!$T$9:$T$223,'Allocation of site-spec costs'!$B247,'Capex forecast'!$S$9:$S$223,'Allocation of site-spec costs'!$D247,'Capex forecast'!$Q$9:$Q$223,"Customer Connection")</f>
        <v>0</v>
      </c>
      <c r="L247" s="32">
        <f>SUMIFS('Capex forecast'!K$9:K$223,'Capex forecast'!$T$9:$T$223,'Allocation of site-spec costs'!$B247,'Capex forecast'!$S$9:$S$223,'Allocation of site-spec costs'!$D247,'Capex forecast'!$Q$9:$Q$223,"Customer Connection")</f>
        <v>0</v>
      </c>
      <c r="M247" s="32">
        <f>SUMIFS('Capex forecast'!L$9:L$223,'Capex forecast'!$T$9:$T$223,'Allocation of site-spec costs'!$B247,'Capex forecast'!$S$9:$S$223,'Allocation of site-spec costs'!$D247,'Capex forecast'!$Q$9:$Q$223,"Customer Connection")</f>
        <v>0</v>
      </c>
      <c r="N247" s="32">
        <f>SUMIFS('Capex forecast'!M$9:M$223,'Capex forecast'!$T$9:$T$223,'Allocation of site-spec costs'!$B247,'Capex forecast'!$S$9:$S$223,'Allocation of site-spec costs'!$D247,'Capex forecast'!$Q$9:$Q$223,"Customer Connection")</f>
        <v>0</v>
      </c>
      <c r="O247" s="32">
        <f>SUMIFS('Capex forecast'!N$9:N$223,'Capex forecast'!$T$9:$T$223,'Allocation of site-spec costs'!$B247,'Capex forecast'!$S$9:$S$223,'Allocation of site-spec costs'!$D247,'Capex forecast'!$Q$9:$Q$223,"Customer Connection")</f>
        <v>0</v>
      </c>
      <c r="Q247" s="45" t="s">
        <v>116</v>
      </c>
      <c r="R247" s="6" t="str">
        <f>INDEX('Demand forecast'!$M$9:$M$5832,MATCH($Q247,'Demand forecast'!$B$9:$B$5832,0))</f>
        <v>No</v>
      </c>
      <c r="S247" s="6" t="str">
        <f>IF(COUNTIF($Q$93:Q247,$B247) = 1, "LV", IF(COUNTIF($Q$93:Q247,$B247) = 2, "HV", "ST"))</f>
        <v>LV</v>
      </c>
      <c r="T247" s="6" t="str">
        <f>INDEX('Demand forecast and growth rate'!$E$7:$E$273,MATCH($Q247,'Demand forecast and growth rate'!$B$7:$B$273,0))</f>
        <v>High growth</v>
      </c>
      <c r="U247" s="32">
        <f>SUMIFS('Capex forecast'!E$9:E$223,'Capex forecast'!$T$9:$T$223,$Q247,'Capex forecast'!$S$9:$S$223,$S247,'Capex forecast'!$Q$9:$Q$223,"Augex")</f>
        <v>0</v>
      </c>
      <c r="V247" s="32">
        <f>SUMIFS('Capex forecast'!F$9:F$223,'Capex forecast'!$T$9:$T$223,$Q247,'Capex forecast'!$S$9:$S$223,$S247,'Capex forecast'!$Q$9:$Q$223,"Augex")</f>
        <v>0</v>
      </c>
      <c r="W247" s="32">
        <f>SUMIFS('Capex forecast'!G$9:G$223,'Capex forecast'!$T$9:$T$223,$Q247,'Capex forecast'!$S$9:$S$223,$S247,'Capex forecast'!$Q$9:$Q$223,"Augex")</f>
        <v>0</v>
      </c>
      <c r="X247" s="32">
        <f>SUMIFS('Capex forecast'!H$9:H$223,'Capex forecast'!$T$9:$T$223,$Q247,'Capex forecast'!$S$9:$S$223,$S247,'Capex forecast'!$Q$9:$Q$223,"Augex")</f>
        <v>0</v>
      </c>
      <c r="Y247" s="32">
        <f>SUMIFS('Capex forecast'!I$9:I$223,'Capex forecast'!$T$9:$T$223,$Q247,'Capex forecast'!$S$9:$S$223,$S247,'Capex forecast'!$Q$9:$Q$223,"Augex")</f>
        <v>0</v>
      </c>
      <c r="Z247" s="32">
        <f>SUMIFS('Capex forecast'!J$9:J$223,'Capex forecast'!$T$9:$T$223,$Q247,'Capex forecast'!$S$9:$S$223,$S247,'Capex forecast'!$Q$9:$Q$223,"Augex")</f>
        <v>0</v>
      </c>
      <c r="AA247" s="32">
        <f>SUMIFS('Capex forecast'!K$9:K$223,'Capex forecast'!$T$9:$T$223,$Q247,'Capex forecast'!$S$9:$S$223,$S247,'Capex forecast'!$Q$9:$Q$223,"Augex")</f>
        <v>0</v>
      </c>
      <c r="AB247" s="32">
        <f>SUMIFS('Capex forecast'!L$9:L$223,'Capex forecast'!$T$9:$T$223,$Q247,'Capex forecast'!$S$9:$S$223,$S247,'Capex forecast'!$Q$9:$Q$223,"Augex")</f>
        <v>0</v>
      </c>
      <c r="AC247" s="32">
        <f>SUMIFS('Capex forecast'!M$9:M$223,'Capex forecast'!$T$9:$T$223,$Q247,'Capex forecast'!$S$9:$S$223,$S247,'Capex forecast'!$Q$9:$Q$223,"Augex")</f>
        <v>0</v>
      </c>
      <c r="AD247" s="32">
        <f>SUMIFS('Capex forecast'!N$9:N$223,'Capex forecast'!$T$9:$T$223,$Q247,'Capex forecast'!$S$9:$S$223,$S247,'Capex forecast'!$Q$9:$Q$223,"Augex")</f>
        <v>0</v>
      </c>
      <c r="AF247" s="45" t="s">
        <v>116</v>
      </c>
      <c r="AG247" s="6" t="str">
        <f>INDEX('Demand forecast'!$M$9:$M$5832,MATCH($Q247,'Demand forecast'!$B$9:$B$5832,0))</f>
        <v>No</v>
      </c>
      <c r="AH247" s="6" t="str">
        <f>IF(COUNTIF($AF$93:AF247,$B247) = 1, "LV", IF(COUNTIF($AF$93:AF247,$B247) = 2, "HV", "ST"))</f>
        <v>LV</v>
      </c>
      <c r="AI247" s="6" t="str">
        <f>INDEX('Demand forecast and growth rate'!$E$7:$E$273,MATCH($Q247,'Demand forecast and growth rate'!$B$7:$B$273,0))</f>
        <v>High growth</v>
      </c>
      <c r="AJ247" s="47">
        <f>SUMIFS('Capex forecast'!E$9:E$223,'Capex forecast'!$T$9:$T$223,$AF247,'Capex forecast'!$S$9:$S$223,$AH247,'Capex forecast'!$Q$9:$Q$223,"Repex")</f>
        <v>0</v>
      </c>
      <c r="AK247" s="47">
        <f>SUMIFS('Capex forecast'!F$9:F$223,'Capex forecast'!$T$9:$T$223,$AF247,'Capex forecast'!$S$9:$S$223,$AH247,'Capex forecast'!$Q$9:$Q$223,"Repex")</f>
        <v>0</v>
      </c>
      <c r="AL247" s="47">
        <f>SUMIFS('Capex forecast'!G$9:G$223,'Capex forecast'!$T$9:$T$223,$AF247,'Capex forecast'!$S$9:$S$223,$AH247,'Capex forecast'!$Q$9:$Q$223,"Repex")</f>
        <v>0</v>
      </c>
      <c r="AM247" s="47">
        <f>SUMIFS('Capex forecast'!H$9:H$223,'Capex forecast'!$T$9:$T$223,$AF247,'Capex forecast'!$S$9:$S$223,$AH247,'Capex forecast'!$Q$9:$Q$223,"Repex")</f>
        <v>0</v>
      </c>
      <c r="AN247" s="47">
        <f>SUMIFS('Capex forecast'!I$9:I$223,'Capex forecast'!$T$9:$T$223,$AF247,'Capex forecast'!$S$9:$S$223,$AH247,'Capex forecast'!$Q$9:$Q$223,"Repex")</f>
        <v>0</v>
      </c>
      <c r="AO247" s="47">
        <f>SUMIFS('Capex forecast'!J$9:J$223,'Capex forecast'!$T$9:$T$223,$AF247,'Capex forecast'!$S$9:$S$223,$AH247,'Capex forecast'!$Q$9:$Q$223,"Repex")</f>
        <v>0</v>
      </c>
      <c r="AP247" s="47">
        <f>SUMIFS('Capex forecast'!K$9:K$223,'Capex forecast'!$T$9:$T$223,$AF247,'Capex forecast'!$S$9:$S$223,$AH247,'Capex forecast'!$Q$9:$Q$223,"Repex")</f>
        <v>0</v>
      </c>
      <c r="AQ247" s="47">
        <f>SUMIFS('Capex forecast'!L$9:L$223,'Capex forecast'!$T$9:$T$223,$AF247,'Capex forecast'!$S$9:$S$223,$AH247,'Capex forecast'!$Q$9:$Q$223,"Repex")</f>
        <v>0</v>
      </c>
      <c r="AR247" s="47">
        <f>SUMIFS('Capex forecast'!M$9:M$223,'Capex forecast'!$T$9:$T$223,$AF247,'Capex forecast'!$S$9:$S$223,$AH247,'Capex forecast'!$Q$9:$Q$223,"Repex")</f>
        <v>0</v>
      </c>
      <c r="AS247" s="47">
        <f>SUMIFS('Capex forecast'!N$9:N$223,'Capex forecast'!$T$9:$T$223,$AF247,'Capex forecast'!$S$9:$S$223,$AH247,'Capex forecast'!$Q$9:$Q$223,"Repex")</f>
        <v>0</v>
      </c>
    </row>
    <row r="248" spans="2:45" ht="15">
      <c r="B248" s="45" t="s">
        <v>153</v>
      </c>
      <c r="C248" s="6" t="str">
        <f>INDEX('Demand forecast'!$M$9:$M$5832,MATCH($B248,'Demand forecast'!$B$9:$B$5832,0))</f>
        <v>No</v>
      </c>
      <c r="D248" s="6" t="str">
        <f>IF(COUNTIF($B$93:B248,$B248) = 1, "LV", IF(COUNTIF($B$93:B248,$B248) = 2, "HV", "ST"))</f>
        <v>LV</v>
      </c>
      <c r="E248" s="6" t="str">
        <f>INDEX('Demand forecast and growth rate'!$E$7:$E$273,MATCH($B248,'Demand forecast and growth rate'!$B$7:$B$273,0))</f>
        <v>Steady/falling</v>
      </c>
      <c r="F248" s="32">
        <f>SUMIFS('Capex forecast'!E$9:E$223,'Capex forecast'!$T$9:$T$223,'Allocation of site-spec costs'!$B248,'Capex forecast'!$S$9:$S$223,'Allocation of site-spec costs'!$D248,'Capex forecast'!$Q$9:$Q$223,"Customer Connection")</f>
        <v>0</v>
      </c>
      <c r="G248" s="32">
        <f>SUMIFS('Capex forecast'!F$9:F$223,'Capex forecast'!$T$9:$T$223,'Allocation of site-spec costs'!$B248,'Capex forecast'!$S$9:$S$223,'Allocation of site-spec costs'!$D248,'Capex forecast'!$Q$9:$Q$223,"Customer Connection")</f>
        <v>0</v>
      </c>
      <c r="H248" s="32">
        <f>SUMIFS('Capex forecast'!G$9:G$223,'Capex forecast'!$T$9:$T$223,'Allocation of site-spec costs'!$B248,'Capex forecast'!$S$9:$S$223,'Allocation of site-spec costs'!$D248,'Capex forecast'!$Q$9:$Q$223,"Customer Connection")</f>
        <v>0</v>
      </c>
      <c r="I248" s="32">
        <f>SUMIFS('Capex forecast'!H$9:H$223,'Capex forecast'!$T$9:$T$223,'Allocation of site-spec costs'!$B248,'Capex forecast'!$S$9:$S$223,'Allocation of site-spec costs'!$D248,'Capex forecast'!$Q$9:$Q$223,"Customer Connection")</f>
        <v>0</v>
      </c>
      <c r="J248" s="32">
        <f>SUMIFS('Capex forecast'!I$9:I$223,'Capex forecast'!$T$9:$T$223,'Allocation of site-spec costs'!$B248,'Capex forecast'!$S$9:$S$223,'Allocation of site-spec costs'!$D248,'Capex forecast'!$Q$9:$Q$223,"Customer Connection")</f>
        <v>0</v>
      </c>
      <c r="K248" s="32">
        <f>SUMIFS('Capex forecast'!J$9:J$223,'Capex forecast'!$T$9:$T$223,'Allocation of site-spec costs'!$B248,'Capex forecast'!$S$9:$S$223,'Allocation of site-spec costs'!$D248,'Capex forecast'!$Q$9:$Q$223,"Customer Connection")</f>
        <v>0</v>
      </c>
      <c r="L248" s="32">
        <f>SUMIFS('Capex forecast'!K$9:K$223,'Capex forecast'!$T$9:$T$223,'Allocation of site-spec costs'!$B248,'Capex forecast'!$S$9:$S$223,'Allocation of site-spec costs'!$D248,'Capex forecast'!$Q$9:$Q$223,"Customer Connection")</f>
        <v>0</v>
      </c>
      <c r="M248" s="32">
        <f>SUMIFS('Capex forecast'!L$9:L$223,'Capex forecast'!$T$9:$T$223,'Allocation of site-spec costs'!$B248,'Capex forecast'!$S$9:$S$223,'Allocation of site-spec costs'!$D248,'Capex forecast'!$Q$9:$Q$223,"Customer Connection")</f>
        <v>0</v>
      </c>
      <c r="N248" s="32">
        <f>SUMIFS('Capex forecast'!M$9:M$223,'Capex forecast'!$T$9:$T$223,'Allocation of site-spec costs'!$B248,'Capex forecast'!$S$9:$S$223,'Allocation of site-spec costs'!$D248,'Capex forecast'!$Q$9:$Q$223,"Customer Connection")</f>
        <v>0</v>
      </c>
      <c r="O248" s="32">
        <f>SUMIFS('Capex forecast'!N$9:N$223,'Capex forecast'!$T$9:$T$223,'Allocation of site-spec costs'!$B248,'Capex forecast'!$S$9:$S$223,'Allocation of site-spec costs'!$D248,'Capex forecast'!$Q$9:$Q$223,"Customer Connection")</f>
        <v>0</v>
      </c>
      <c r="Q248" s="45" t="s">
        <v>153</v>
      </c>
      <c r="R248" s="6" t="str">
        <f>INDEX('Demand forecast'!$M$9:$M$5832,MATCH($Q248,'Demand forecast'!$B$9:$B$5832,0))</f>
        <v>No</v>
      </c>
      <c r="S248" s="6" t="str">
        <f>IF(COUNTIF($Q$93:Q248,$B248) = 1, "LV", IF(COUNTIF($Q$93:Q248,$B248) = 2, "HV", "ST"))</f>
        <v>LV</v>
      </c>
      <c r="T248" s="6" t="str">
        <f>INDEX('Demand forecast and growth rate'!$E$7:$E$273,MATCH($Q248,'Demand forecast and growth rate'!$B$7:$B$273,0))</f>
        <v>Steady/falling</v>
      </c>
      <c r="U248" s="32">
        <f>SUMIFS('Capex forecast'!E$9:E$223,'Capex forecast'!$T$9:$T$223,$Q248,'Capex forecast'!$S$9:$S$223,$S248,'Capex forecast'!$Q$9:$Q$223,"Augex")</f>
        <v>0</v>
      </c>
      <c r="V248" s="32">
        <f>SUMIFS('Capex forecast'!F$9:F$223,'Capex forecast'!$T$9:$T$223,$Q248,'Capex forecast'!$S$9:$S$223,$S248,'Capex forecast'!$Q$9:$Q$223,"Augex")</f>
        <v>0</v>
      </c>
      <c r="W248" s="32">
        <f>SUMIFS('Capex forecast'!G$9:G$223,'Capex forecast'!$T$9:$T$223,$Q248,'Capex forecast'!$S$9:$S$223,$S248,'Capex forecast'!$Q$9:$Q$223,"Augex")</f>
        <v>0</v>
      </c>
      <c r="X248" s="32">
        <f>SUMIFS('Capex forecast'!H$9:H$223,'Capex forecast'!$T$9:$T$223,$Q248,'Capex forecast'!$S$9:$S$223,$S248,'Capex forecast'!$Q$9:$Q$223,"Augex")</f>
        <v>0</v>
      </c>
      <c r="Y248" s="32">
        <f>SUMIFS('Capex forecast'!I$9:I$223,'Capex forecast'!$T$9:$T$223,$Q248,'Capex forecast'!$S$9:$S$223,$S248,'Capex forecast'!$Q$9:$Q$223,"Augex")</f>
        <v>0</v>
      </c>
      <c r="Z248" s="32">
        <f>SUMIFS('Capex forecast'!J$9:J$223,'Capex forecast'!$T$9:$T$223,$Q248,'Capex forecast'!$S$9:$S$223,$S248,'Capex forecast'!$Q$9:$Q$223,"Augex")</f>
        <v>0</v>
      </c>
      <c r="AA248" s="32">
        <f>SUMIFS('Capex forecast'!K$9:K$223,'Capex forecast'!$T$9:$T$223,$Q248,'Capex forecast'!$S$9:$S$223,$S248,'Capex forecast'!$Q$9:$Q$223,"Augex")</f>
        <v>0</v>
      </c>
      <c r="AB248" s="32">
        <f>SUMIFS('Capex forecast'!L$9:L$223,'Capex forecast'!$T$9:$T$223,$Q248,'Capex forecast'!$S$9:$S$223,$S248,'Capex forecast'!$Q$9:$Q$223,"Augex")</f>
        <v>0</v>
      </c>
      <c r="AC248" s="32">
        <f>SUMIFS('Capex forecast'!M$9:M$223,'Capex forecast'!$T$9:$T$223,$Q248,'Capex forecast'!$S$9:$S$223,$S248,'Capex forecast'!$Q$9:$Q$223,"Augex")</f>
        <v>0</v>
      </c>
      <c r="AD248" s="32">
        <f>SUMIFS('Capex forecast'!N$9:N$223,'Capex forecast'!$T$9:$T$223,$Q248,'Capex forecast'!$S$9:$S$223,$S248,'Capex forecast'!$Q$9:$Q$223,"Augex")</f>
        <v>0</v>
      </c>
      <c r="AF248" s="45" t="s">
        <v>153</v>
      </c>
      <c r="AG248" s="6" t="str">
        <f>INDEX('Demand forecast'!$M$9:$M$5832,MATCH($Q248,'Demand forecast'!$B$9:$B$5832,0))</f>
        <v>No</v>
      </c>
      <c r="AH248" s="6" t="str">
        <f>IF(COUNTIF($AF$93:AF248,$B248) = 1, "LV", IF(COUNTIF($AF$93:AF248,$B248) = 2, "HV", "ST"))</f>
        <v>LV</v>
      </c>
      <c r="AI248" s="6" t="str">
        <f>INDEX('Demand forecast and growth rate'!$E$7:$E$273,MATCH($Q248,'Demand forecast and growth rate'!$B$7:$B$273,0))</f>
        <v>Steady/falling</v>
      </c>
      <c r="AJ248" s="47">
        <f>SUMIFS('Capex forecast'!E$9:E$223,'Capex forecast'!$T$9:$T$223,$AF248,'Capex forecast'!$S$9:$S$223,$AH248,'Capex forecast'!$Q$9:$Q$223,"Repex")</f>
        <v>0</v>
      </c>
      <c r="AK248" s="47">
        <f>SUMIFS('Capex forecast'!F$9:F$223,'Capex forecast'!$T$9:$T$223,$AF248,'Capex forecast'!$S$9:$S$223,$AH248,'Capex forecast'!$Q$9:$Q$223,"Repex")</f>
        <v>0</v>
      </c>
      <c r="AL248" s="47">
        <f>SUMIFS('Capex forecast'!G$9:G$223,'Capex forecast'!$T$9:$T$223,$AF248,'Capex forecast'!$S$9:$S$223,$AH248,'Capex forecast'!$Q$9:$Q$223,"Repex")</f>
        <v>0</v>
      </c>
      <c r="AM248" s="47">
        <f>SUMIFS('Capex forecast'!H$9:H$223,'Capex forecast'!$T$9:$T$223,$AF248,'Capex forecast'!$S$9:$S$223,$AH248,'Capex forecast'!$Q$9:$Q$223,"Repex")</f>
        <v>0</v>
      </c>
      <c r="AN248" s="47">
        <f>SUMIFS('Capex forecast'!I$9:I$223,'Capex forecast'!$T$9:$T$223,$AF248,'Capex forecast'!$S$9:$S$223,$AH248,'Capex forecast'!$Q$9:$Q$223,"Repex")</f>
        <v>0</v>
      </c>
      <c r="AO248" s="47">
        <f>SUMIFS('Capex forecast'!J$9:J$223,'Capex forecast'!$T$9:$T$223,$AF248,'Capex forecast'!$S$9:$S$223,$AH248,'Capex forecast'!$Q$9:$Q$223,"Repex")</f>
        <v>0</v>
      </c>
      <c r="AP248" s="47">
        <f>SUMIFS('Capex forecast'!K$9:K$223,'Capex forecast'!$T$9:$T$223,$AF248,'Capex forecast'!$S$9:$S$223,$AH248,'Capex forecast'!$Q$9:$Q$223,"Repex")</f>
        <v>0</v>
      </c>
      <c r="AQ248" s="47">
        <f>SUMIFS('Capex forecast'!L$9:L$223,'Capex forecast'!$T$9:$T$223,$AF248,'Capex forecast'!$S$9:$S$223,$AH248,'Capex forecast'!$Q$9:$Q$223,"Repex")</f>
        <v>0</v>
      </c>
      <c r="AR248" s="47">
        <f>SUMIFS('Capex forecast'!M$9:M$223,'Capex forecast'!$T$9:$T$223,$AF248,'Capex forecast'!$S$9:$S$223,$AH248,'Capex forecast'!$Q$9:$Q$223,"Repex")</f>
        <v>0</v>
      </c>
      <c r="AS248" s="47">
        <f>SUMIFS('Capex forecast'!N$9:N$223,'Capex forecast'!$T$9:$T$223,$AF248,'Capex forecast'!$S$9:$S$223,$AH248,'Capex forecast'!$Q$9:$Q$223,"Repex")</f>
        <v>0</v>
      </c>
    </row>
    <row r="249" spans="2:45" ht="15">
      <c r="B249" s="45" t="s">
        <v>173</v>
      </c>
      <c r="C249" s="6" t="str">
        <f>INDEX('Demand forecast'!$M$9:$M$5832,MATCH($B249,'Demand forecast'!$B$9:$B$5832,0))</f>
        <v>No</v>
      </c>
      <c r="D249" s="6" t="str">
        <f>IF(COUNTIF($B$93:B249,$B249) = 1, "LV", IF(COUNTIF($B$93:B249,$B249) = 2, "HV", "ST"))</f>
        <v>LV</v>
      </c>
      <c r="E249" s="6" t="str">
        <f>INDEX('Demand forecast and growth rate'!$E$7:$E$273,MATCH($B249,'Demand forecast and growth rate'!$B$7:$B$273,0))</f>
        <v>Steady/falling</v>
      </c>
      <c r="F249" s="32">
        <f>SUMIFS('Capex forecast'!E$9:E$223,'Capex forecast'!$T$9:$T$223,'Allocation of site-spec costs'!$B249,'Capex forecast'!$S$9:$S$223,'Allocation of site-spec costs'!$D249,'Capex forecast'!$Q$9:$Q$223,"Customer Connection")</f>
        <v>0</v>
      </c>
      <c r="G249" s="32">
        <f>SUMIFS('Capex forecast'!F$9:F$223,'Capex forecast'!$T$9:$T$223,'Allocation of site-spec costs'!$B249,'Capex forecast'!$S$9:$S$223,'Allocation of site-spec costs'!$D249,'Capex forecast'!$Q$9:$Q$223,"Customer Connection")</f>
        <v>0</v>
      </c>
      <c r="H249" s="32">
        <f>SUMIFS('Capex forecast'!G$9:G$223,'Capex forecast'!$T$9:$T$223,'Allocation of site-spec costs'!$B249,'Capex forecast'!$S$9:$S$223,'Allocation of site-spec costs'!$D249,'Capex forecast'!$Q$9:$Q$223,"Customer Connection")</f>
        <v>0</v>
      </c>
      <c r="I249" s="32">
        <f>SUMIFS('Capex forecast'!H$9:H$223,'Capex forecast'!$T$9:$T$223,'Allocation of site-spec costs'!$B249,'Capex forecast'!$S$9:$S$223,'Allocation of site-spec costs'!$D249,'Capex forecast'!$Q$9:$Q$223,"Customer Connection")</f>
        <v>0</v>
      </c>
      <c r="J249" s="32">
        <f>SUMIFS('Capex forecast'!I$9:I$223,'Capex forecast'!$T$9:$T$223,'Allocation of site-spec costs'!$B249,'Capex forecast'!$S$9:$S$223,'Allocation of site-spec costs'!$D249,'Capex forecast'!$Q$9:$Q$223,"Customer Connection")</f>
        <v>0</v>
      </c>
      <c r="K249" s="32">
        <f>SUMIFS('Capex forecast'!J$9:J$223,'Capex forecast'!$T$9:$T$223,'Allocation of site-spec costs'!$B249,'Capex forecast'!$S$9:$S$223,'Allocation of site-spec costs'!$D249,'Capex forecast'!$Q$9:$Q$223,"Customer Connection")</f>
        <v>0</v>
      </c>
      <c r="L249" s="32">
        <f>SUMIFS('Capex forecast'!K$9:K$223,'Capex forecast'!$T$9:$T$223,'Allocation of site-spec costs'!$B249,'Capex forecast'!$S$9:$S$223,'Allocation of site-spec costs'!$D249,'Capex forecast'!$Q$9:$Q$223,"Customer Connection")</f>
        <v>0</v>
      </c>
      <c r="M249" s="32">
        <f>SUMIFS('Capex forecast'!L$9:L$223,'Capex forecast'!$T$9:$T$223,'Allocation of site-spec costs'!$B249,'Capex forecast'!$S$9:$S$223,'Allocation of site-spec costs'!$D249,'Capex forecast'!$Q$9:$Q$223,"Customer Connection")</f>
        <v>0</v>
      </c>
      <c r="N249" s="32">
        <f>SUMIFS('Capex forecast'!M$9:M$223,'Capex forecast'!$T$9:$T$223,'Allocation of site-spec costs'!$B249,'Capex forecast'!$S$9:$S$223,'Allocation of site-spec costs'!$D249,'Capex forecast'!$Q$9:$Q$223,"Customer Connection")</f>
        <v>0</v>
      </c>
      <c r="O249" s="32">
        <f>SUMIFS('Capex forecast'!N$9:N$223,'Capex forecast'!$T$9:$T$223,'Allocation of site-spec costs'!$B249,'Capex forecast'!$S$9:$S$223,'Allocation of site-spec costs'!$D249,'Capex forecast'!$Q$9:$Q$223,"Customer Connection")</f>
        <v>0</v>
      </c>
      <c r="Q249" s="45" t="s">
        <v>173</v>
      </c>
      <c r="R249" s="6" t="str">
        <f>INDEX('Demand forecast'!$M$9:$M$5832,MATCH($Q249,'Demand forecast'!$B$9:$B$5832,0))</f>
        <v>No</v>
      </c>
      <c r="S249" s="6" t="str">
        <f>IF(COUNTIF($Q$93:Q249,$B249) = 1, "LV", IF(COUNTIF($Q$93:Q249,$B249) = 2, "HV", "ST"))</f>
        <v>LV</v>
      </c>
      <c r="T249" s="6" t="str">
        <f>INDEX('Demand forecast and growth rate'!$E$7:$E$273,MATCH($Q249,'Demand forecast and growth rate'!$B$7:$B$273,0))</f>
        <v>Steady/falling</v>
      </c>
      <c r="U249" s="32">
        <f>SUMIFS('Capex forecast'!E$9:E$223,'Capex forecast'!$T$9:$T$223,$Q249,'Capex forecast'!$S$9:$S$223,$S249,'Capex forecast'!$Q$9:$Q$223,"Augex")</f>
        <v>0</v>
      </c>
      <c r="V249" s="32">
        <f>SUMIFS('Capex forecast'!F$9:F$223,'Capex forecast'!$T$9:$T$223,$Q249,'Capex forecast'!$S$9:$S$223,$S249,'Capex forecast'!$Q$9:$Q$223,"Augex")</f>
        <v>0</v>
      </c>
      <c r="W249" s="32">
        <f>SUMIFS('Capex forecast'!G$9:G$223,'Capex forecast'!$T$9:$T$223,$Q249,'Capex forecast'!$S$9:$S$223,$S249,'Capex forecast'!$Q$9:$Q$223,"Augex")</f>
        <v>0</v>
      </c>
      <c r="X249" s="32">
        <f>SUMIFS('Capex forecast'!H$9:H$223,'Capex forecast'!$T$9:$T$223,$Q249,'Capex forecast'!$S$9:$S$223,$S249,'Capex forecast'!$Q$9:$Q$223,"Augex")</f>
        <v>0</v>
      </c>
      <c r="Y249" s="32">
        <f>SUMIFS('Capex forecast'!I$9:I$223,'Capex forecast'!$T$9:$T$223,$Q249,'Capex forecast'!$S$9:$S$223,$S249,'Capex forecast'!$Q$9:$Q$223,"Augex")</f>
        <v>0</v>
      </c>
      <c r="Z249" s="32">
        <f>SUMIFS('Capex forecast'!J$9:J$223,'Capex forecast'!$T$9:$T$223,$Q249,'Capex forecast'!$S$9:$S$223,$S249,'Capex forecast'!$Q$9:$Q$223,"Augex")</f>
        <v>0</v>
      </c>
      <c r="AA249" s="32">
        <f>SUMIFS('Capex forecast'!K$9:K$223,'Capex forecast'!$T$9:$T$223,$Q249,'Capex forecast'!$S$9:$S$223,$S249,'Capex forecast'!$Q$9:$Q$223,"Augex")</f>
        <v>0</v>
      </c>
      <c r="AB249" s="32">
        <f>SUMIFS('Capex forecast'!L$9:L$223,'Capex forecast'!$T$9:$T$223,$Q249,'Capex forecast'!$S$9:$S$223,$S249,'Capex forecast'!$Q$9:$Q$223,"Augex")</f>
        <v>0</v>
      </c>
      <c r="AC249" s="32">
        <f>SUMIFS('Capex forecast'!M$9:M$223,'Capex forecast'!$T$9:$T$223,$Q249,'Capex forecast'!$S$9:$S$223,$S249,'Capex forecast'!$Q$9:$Q$223,"Augex")</f>
        <v>0</v>
      </c>
      <c r="AD249" s="32">
        <f>SUMIFS('Capex forecast'!N$9:N$223,'Capex forecast'!$T$9:$T$223,$Q249,'Capex forecast'!$S$9:$S$223,$S249,'Capex forecast'!$Q$9:$Q$223,"Augex")</f>
        <v>0</v>
      </c>
      <c r="AF249" s="45" t="s">
        <v>173</v>
      </c>
      <c r="AG249" s="6" t="str">
        <f>INDEX('Demand forecast'!$M$9:$M$5832,MATCH($Q249,'Demand forecast'!$B$9:$B$5832,0))</f>
        <v>No</v>
      </c>
      <c r="AH249" s="6" t="str">
        <f>IF(COUNTIF($AF$93:AF249,$B249) = 1, "LV", IF(COUNTIF($AF$93:AF249,$B249) = 2, "HV", "ST"))</f>
        <v>LV</v>
      </c>
      <c r="AI249" s="6" t="str">
        <f>INDEX('Demand forecast and growth rate'!$E$7:$E$273,MATCH($Q249,'Demand forecast and growth rate'!$B$7:$B$273,0))</f>
        <v>Steady/falling</v>
      </c>
      <c r="AJ249" s="47">
        <f>SUMIFS('Capex forecast'!E$9:E$223,'Capex forecast'!$T$9:$T$223,$AF249,'Capex forecast'!$S$9:$S$223,$AH249,'Capex forecast'!$Q$9:$Q$223,"Repex")</f>
        <v>0</v>
      </c>
      <c r="AK249" s="47">
        <f>SUMIFS('Capex forecast'!F$9:F$223,'Capex forecast'!$T$9:$T$223,$AF249,'Capex forecast'!$S$9:$S$223,$AH249,'Capex forecast'!$Q$9:$Q$223,"Repex")</f>
        <v>0</v>
      </c>
      <c r="AL249" s="47">
        <f>SUMIFS('Capex forecast'!G$9:G$223,'Capex forecast'!$T$9:$T$223,$AF249,'Capex forecast'!$S$9:$S$223,$AH249,'Capex forecast'!$Q$9:$Q$223,"Repex")</f>
        <v>0</v>
      </c>
      <c r="AM249" s="47">
        <f>SUMIFS('Capex forecast'!H$9:H$223,'Capex forecast'!$T$9:$T$223,$AF249,'Capex forecast'!$S$9:$S$223,$AH249,'Capex forecast'!$Q$9:$Q$223,"Repex")</f>
        <v>0</v>
      </c>
      <c r="AN249" s="47">
        <f>SUMIFS('Capex forecast'!I$9:I$223,'Capex forecast'!$T$9:$T$223,$AF249,'Capex forecast'!$S$9:$S$223,$AH249,'Capex forecast'!$Q$9:$Q$223,"Repex")</f>
        <v>0</v>
      </c>
      <c r="AO249" s="47">
        <f>SUMIFS('Capex forecast'!J$9:J$223,'Capex forecast'!$T$9:$T$223,$AF249,'Capex forecast'!$S$9:$S$223,$AH249,'Capex forecast'!$Q$9:$Q$223,"Repex")</f>
        <v>0</v>
      </c>
      <c r="AP249" s="47">
        <f>SUMIFS('Capex forecast'!K$9:K$223,'Capex forecast'!$T$9:$T$223,$AF249,'Capex forecast'!$S$9:$S$223,$AH249,'Capex forecast'!$Q$9:$Q$223,"Repex")</f>
        <v>0</v>
      </c>
      <c r="AQ249" s="47">
        <f>SUMIFS('Capex forecast'!L$9:L$223,'Capex forecast'!$T$9:$T$223,$AF249,'Capex forecast'!$S$9:$S$223,$AH249,'Capex forecast'!$Q$9:$Q$223,"Repex")</f>
        <v>0</v>
      </c>
      <c r="AR249" s="47">
        <f>SUMIFS('Capex forecast'!M$9:M$223,'Capex forecast'!$T$9:$T$223,$AF249,'Capex forecast'!$S$9:$S$223,$AH249,'Capex forecast'!$Q$9:$Q$223,"Repex")</f>
        <v>0</v>
      </c>
      <c r="AS249" s="47">
        <f>SUMIFS('Capex forecast'!N$9:N$223,'Capex forecast'!$T$9:$T$223,$AF249,'Capex forecast'!$S$9:$S$223,$AH249,'Capex forecast'!$Q$9:$Q$223,"Repex")</f>
        <v>0</v>
      </c>
    </row>
    <row r="250" spans="2:45" ht="15">
      <c r="B250" s="45" t="s">
        <v>208</v>
      </c>
      <c r="C250" s="6" t="str">
        <f>INDEX('Demand forecast'!$M$9:$M$5832,MATCH($B250,'Demand forecast'!$B$9:$B$5832,0))</f>
        <v>Yes</v>
      </c>
      <c r="D250" s="6" t="str">
        <f>IF(COUNTIF($B$93:B250,$B250) = 1, "LV", IF(COUNTIF($B$93:B250,$B250) = 2, "HV", "ST"))</f>
        <v>LV</v>
      </c>
      <c r="E250" s="6" t="str">
        <f>INDEX('Demand forecast and growth rate'!$E$7:$E$273,MATCH($B250,'Demand forecast and growth rate'!$B$7:$B$273,0))</f>
        <v>Steady/falling</v>
      </c>
      <c r="F250" s="32">
        <f>SUMIFS('Capex forecast'!E$9:E$223,'Capex forecast'!$T$9:$T$223,'Allocation of site-spec costs'!$B250,'Capex forecast'!$S$9:$S$223,'Allocation of site-spec costs'!$D250,'Capex forecast'!$Q$9:$Q$223,"Customer Connection")</f>
        <v>0</v>
      </c>
      <c r="G250" s="32">
        <f>SUMIFS('Capex forecast'!F$9:F$223,'Capex forecast'!$T$9:$T$223,'Allocation of site-spec costs'!$B250,'Capex forecast'!$S$9:$S$223,'Allocation of site-spec costs'!$D250,'Capex forecast'!$Q$9:$Q$223,"Customer Connection")</f>
        <v>0</v>
      </c>
      <c r="H250" s="32">
        <f>SUMIFS('Capex forecast'!G$9:G$223,'Capex forecast'!$T$9:$T$223,'Allocation of site-spec costs'!$B250,'Capex forecast'!$S$9:$S$223,'Allocation of site-spec costs'!$D250,'Capex forecast'!$Q$9:$Q$223,"Customer Connection")</f>
        <v>0</v>
      </c>
      <c r="I250" s="32">
        <f>SUMIFS('Capex forecast'!H$9:H$223,'Capex forecast'!$T$9:$T$223,'Allocation of site-spec costs'!$B250,'Capex forecast'!$S$9:$S$223,'Allocation of site-spec costs'!$D250,'Capex forecast'!$Q$9:$Q$223,"Customer Connection")</f>
        <v>0</v>
      </c>
      <c r="J250" s="32">
        <f>SUMIFS('Capex forecast'!I$9:I$223,'Capex forecast'!$T$9:$T$223,'Allocation of site-spec costs'!$B250,'Capex forecast'!$S$9:$S$223,'Allocation of site-spec costs'!$D250,'Capex forecast'!$Q$9:$Q$223,"Customer Connection")</f>
        <v>0</v>
      </c>
      <c r="K250" s="32">
        <f>SUMIFS('Capex forecast'!J$9:J$223,'Capex forecast'!$T$9:$T$223,'Allocation of site-spec costs'!$B250,'Capex forecast'!$S$9:$S$223,'Allocation of site-spec costs'!$D250,'Capex forecast'!$Q$9:$Q$223,"Customer Connection")</f>
        <v>0</v>
      </c>
      <c r="L250" s="32">
        <f>SUMIFS('Capex forecast'!K$9:K$223,'Capex forecast'!$T$9:$T$223,'Allocation of site-spec costs'!$B250,'Capex forecast'!$S$9:$S$223,'Allocation of site-spec costs'!$D250,'Capex forecast'!$Q$9:$Q$223,"Customer Connection")</f>
        <v>0</v>
      </c>
      <c r="M250" s="32">
        <f>SUMIFS('Capex forecast'!L$9:L$223,'Capex forecast'!$T$9:$T$223,'Allocation of site-spec costs'!$B250,'Capex forecast'!$S$9:$S$223,'Allocation of site-spec costs'!$D250,'Capex forecast'!$Q$9:$Q$223,"Customer Connection")</f>
        <v>0</v>
      </c>
      <c r="N250" s="32">
        <f>SUMIFS('Capex forecast'!M$9:M$223,'Capex forecast'!$T$9:$T$223,'Allocation of site-spec costs'!$B250,'Capex forecast'!$S$9:$S$223,'Allocation of site-spec costs'!$D250,'Capex forecast'!$Q$9:$Q$223,"Customer Connection")</f>
        <v>0</v>
      </c>
      <c r="O250" s="32">
        <f>SUMIFS('Capex forecast'!N$9:N$223,'Capex forecast'!$T$9:$T$223,'Allocation of site-spec costs'!$B250,'Capex forecast'!$S$9:$S$223,'Allocation of site-spec costs'!$D250,'Capex forecast'!$Q$9:$Q$223,"Customer Connection")</f>
        <v>0</v>
      </c>
      <c r="Q250" s="45" t="s">
        <v>208</v>
      </c>
      <c r="R250" s="6" t="str">
        <f>INDEX('Demand forecast'!$M$9:$M$5832,MATCH($Q250,'Demand forecast'!$B$9:$B$5832,0))</f>
        <v>Yes</v>
      </c>
      <c r="S250" s="6" t="str">
        <f>IF(COUNTIF($Q$93:Q250,$B250) = 1, "LV", IF(COUNTIF($Q$93:Q250,$B250) = 2, "HV", "ST"))</f>
        <v>LV</v>
      </c>
      <c r="T250" s="6" t="str">
        <f>INDEX('Demand forecast and growth rate'!$E$7:$E$273,MATCH($Q250,'Demand forecast and growth rate'!$B$7:$B$273,0))</f>
        <v>Steady/falling</v>
      </c>
      <c r="U250" s="32">
        <f>SUMIFS('Capex forecast'!E$9:E$223,'Capex forecast'!$T$9:$T$223,$Q250,'Capex forecast'!$S$9:$S$223,$S250,'Capex forecast'!$Q$9:$Q$223,"Augex")</f>
        <v>0</v>
      </c>
      <c r="V250" s="32">
        <f>SUMIFS('Capex forecast'!F$9:F$223,'Capex forecast'!$T$9:$T$223,$Q250,'Capex forecast'!$S$9:$S$223,$S250,'Capex forecast'!$Q$9:$Q$223,"Augex")</f>
        <v>0</v>
      </c>
      <c r="W250" s="32">
        <f>SUMIFS('Capex forecast'!G$9:G$223,'Capex forecast'!$T$9:$T$223,$Q250,'Capex forecast'!$S$9:$S$223,$S250,'Capex forecast'!$Q$9:$Q$223,"Augex")</f>
        <v>0</v>
      </c>
      <c r="X250" s="32">
        <f>SUMIFS('Capex forecast'!H$9:H$223,'Capex forecast'!$T$9:$T$223,$Q250,'Capex forecast'!$S$9:$S$223,$S250,'Capex forecast'!$Q$9:$Q$223,"Augex")</f>
        <v>0</v>
      </c>
      <c r="Y250" s="32">
        <f>SUMIFS('Capex forecast'!I$9:I$223,'Capex forecast'!$T$9:$T$223,$Q250,'Capex forecast'!$S$9:$S$223,$S250,'Capex forecast'!$Q$9:$Q$223,"Augex")</f>
        <v>0</v>
      </c>
      <c r="Z250" s="32">
        <f>SUMIFS('Capex forecast'!J$9:J$223,'Capex forecast'!$T$9:$T$223,$Q250,'Capex forecast'!$S$9:$S$223,$S250,'Capex forecast'!$Q$9:$Q$223,"Augex")</f>
        <v>0</v>
      </c>
      <c r="AA250" s="32">
        <f>SUMIFS('Capex forecast'!K$9:K$223,'Capex forecast'!$T$9:$T$223,$Q250,'Capex forecast'!$S$9:$S$223,$S250,'Capex forecast'!$Q$9:$Q$223,"Augex")</f>
        <v>0</v>
      </c>
      <c r="AB250" s="32">
        <f>SUMIFS('Capex forecast'!L$9:L$223,'Capex forecast'!$T$9:$T$223,$Q250,'Capex forecast'!$S$9:$S$223,$S250,'Capex forecast'!$Q$9:$Q$223,"Augex")</f>
        <v>0</v>
      </c>
      <c r="AC250" s="32">
        <f>SUMIFS('Capex forecast'!M$9:M$223,'Capex forecast'!$T$9:$T$223,$Q250,'Capex forecast'!$S$9:$S$223,$S250,'Capex forecast'!$Q$9:$Q$223,"Augex")</f>
        <v>0</v>
      </c>
      <c r="AD250" s="32">
        <f>SUMIFS('Capex forecast'!N$9:N$223,'Capex forecast'!$T$9:$T$223,$Q250,'Capex forecast'!$S$9:$S$223,$S250,'Capex forecast'!$Q$9:$Q$223,"Augex")</f>
        <v>0</v>
      </c>
      <c r="AF250" s="45" t="s">
        <v>208</v>
      </c>
      <c r="AG250" s="6" t="str">
        <f>INDEX('Demand forecast'!$M$9:$M$5832,MATCH($Q250,'Demand forecast'!$B$9:$B$5832,0))</f>
        <v>Yes</v>
      </c>
      <c r="AH250" s="6" t="str">
        <f>IF(COUNTIF($AF$93:AF250,$B250) = 1, "LV", IF(COUNTIF($AF$93:AF250,$B250) = 2, "HV", "ST"))</f>
        <v>LV</v>
      </c>
      <c r="AI250" s="6" t="str">
        <f>INDEX('Demand forecast and growth rate'!$E$7:$E$273,MATCH($Q250,'Demand forecast and growth rate'!$B$7:$B$273,0))</f>
        <v>Steady/falling</v>
      </c>
      <c r="AJ250" s="47">
        <f>SUMIFS('Capex forecast'!E$9:E$223,'Capex forecast'!$T$9:$T$223,$AF250,'Capex forecast'!$S$9:$S$223,$AH250,'Capex forecast'!$Q$9:$Q$223,"Repex")</f>
        <v>0</v>
      </c>
      <c r="AK250" s="47">
        <f>SUMIFS('Capex forecast'!F$9:F$223,'Capex forecast'!$T$9:$T$223,$AF250,'Capex forecast'!$S$9:$S$223,$AH250,'Capex forecast'!$Q$9:$Q$223,"Repex")</f>
        <v>0</v>
      </c>
      <c r="AL250" s="47">
        <f>SUMIFS('Capex forecast'!G$9:G$223,'Capex forecast'!$T$9:$T$223,$AF250,'Capex forecast'!$S$9:$S$223,$AH250,'Capex forecast'!$Q$9:$Q$223,"Repex")</f>
        <v>0</v>
      </c>
      <c r="AM250" s="47">
        <f>SUMIFS('Capex forecast'!H$9:H$223,'Capex forecast'!$T$9:$T$223,$AF250,'Capex forecast'!$S$9:$S$223,$AH250,'Capex forecast'!$Q$9:$Q$223,"Repex")</f>
        <v>0</v>
      </c>
      <c r="AN250" s="47">
        <f>SUMIFS('Capex forecast'!I$9:I$223,'Capex forecast'!$T$9:$T$223,$AF250,'Capex forecast'!$S$9:$S$223,$AH250,'Capex forecast'!$Q$9:$Q$223,"Repex")</f>
        <v>0</v>
      </c>
      <c r="AO250" s="47">
        <f>SUMIFS('Capex forecast'!J$9:J$223,'Capex forecast'!$T$9:$T$223,$AF250,'Capex forecast'!$S$9:$S$223,$AH250,'Capex forecast'!$Q$9:$Q$223,"Repex")</f>
        <v>0</v>
      </c>
      <c r="AP250" s="47">
        <f>SUMIFS('Capex forecast'!K$9:K$223,'Capex forecast'!$T$9:$T$223,$AF250,'Capex forecast'!$S$9:$S$223,$AH250,'Capex forecast'!$Q$9:$Q$223,"Repex")</f>
        <v>0</v>
      </c>
      <c r="AQ250" s="47">
        <f>SUMIFS('Capex forecast'!L$9:L$223,'Capex forecast'!$T$9:$T$223,$AF250,'Capex forecast'!$S$9:$S$223,$AH250,'Capex forecast'!$Q$9:$Q$223,"Repex")</f>
        <v>0</v>
      </c>
      <c r="AR250" s="47">
        <f>SUMIFS('Capex forecast'!M$9:M$223,'Capex forecast'!$T$9:$T$223,$AF250,'Capex forecast'!$S$9:$S$223,$AH250,'Capex forecast'!$Q$9:$Q$223,"Repex")</f>
        <v>0</v>
      </c>
      <c r="AS250" s="47">
        <f>SUMIFS('Capex forecast'!N$9:N$223,'Capex forecast'!$T$9:$T$223,$AF250,'Capex forecast'!$S$9:$S$223,$AH250,'Capex forecast'!$Q$9:$Q$223,"Repex")</f>
        <v>0</v>
      </c>
    </row>
    <row r="251" spans="2:45" ht="15">
      <c r="B251" s="45" t="s">
        <v>93</v>
      </c>
      <c r="C251" s="6" t="str">
        <f>INDEX('Demand forecast'!$M$9:$M$5832,MATCH($B251,'Demand forecast'!$B$9:$B$5832,0))</f>
        <v>No</v>
      </c>
      <c r="D251" s="6" t="str">
        <f>IF(COUNTIF($B$93:B251,$B251) = 1, "LV", IF(COUNTIF($B$93:B251,$B251) = 2, "HV", "ST"))</f>
        <v>LV</v>
      </c>
      <c r="E251" s="6" t="str">
        <f>INDEX('Demand forecast and growth rate'!$E$7:$E$273,MATCH($B251,'Demand forecast and growth rate'!$B$7:$B$273,0))</f>
        <v>Small growth</v>
      </c>
      <c r="F251" s="32">
        <f>SUMIFS('Capex forecast'!E$9:E$223,'Capex forecast'!$T$9:$T$223,'Allocation of site-spec costs'!$B251,'Capex forecast'!$S$9:$S$223,'Allocation of site-spec costs'!$D251,'Capex forecast'!$Q$9:$Q$223,"Customer Connection")</f>
        <v>0</v>
      </c>
      <c r="G251" s="32">
        <f>SUMIFS('Capex forecast'!F$9:F$223,'Capex forecast'!$T$9:$T$223,'Allocation of site-spec costs'!$B251,'Capex forecast'!$S$9:$S$223,'Allocation of site-spec costs'!$D251,'Capex forecast'!$Q$9:$Q$223,"Customer Connection")</f>
        <v>0</v>
      </c>
      <c r="H251" s="32">
        <f>SUMIFS('Capex forecast'!G$9:G$223,'Capex forecast'!$T$9:$T$223,'Allocation of site-spec costs'!$B251,'Capex forecast'!$S$9:$S$223,'Allocation of site-spec costs'!$D251,'Capex forecast'!$Q$9:$Q$223,"Customer Connection")</f>
        <v>0</v>
      </c>
      <c r="I251" s="32">
        <f>SUMIFS('Capex forecast'!H$9:H$223,'Capex forecast'!$T$9:$T$223,'Allocation of site-spec costs'!$B251,'Capex forecast'!$S$9:$S$223,'Allocation of site-spec costs'!$D251,'Capex forecast'!$Q$9:$Q$223,"Customer Connection")</f>
        <v>0</v>
      </c>
      <c r="J251" s="32">
        <f>SUMIFS('Capex forecast'!I$9:I$223,'Capex forecast'!$T$9:$T$223,'Allocation of site-spec costs'!$B251,'Capex forecast'!$S$9:$S$223,'Allocation of site-spec costs'!$D251,'Capex forecast'!$Q$9:$Q$223,"Customer Connection")</f>
        <v>0</v>
      </c>
      <c r="K251" s="32">
        <f>SUMIFS('Capex forecast'!J$9:J$223,'Capex forecast'!$T$9:$T$223,'Allocation of site-spec costs'!$B251,'Capex forecast'!$S$9:$S$223,'Allocation of site-spec costs'!$D251,'Capex forecast'!$Q$9:$Q$223,"Customer Connection")</f>
        <v>0</v>
      </c>
      <c r="L251" s="32">
        <f>SUMIFS('Capex forecast'!K$9:K$223,'Capex forecast'!$T$9:$T$223,'Allocation of site-spec costs'!$B251,'Capex forecast'!$S$9:$S$223,'Allocation of site-spec costs'!$D251,'Capex forecast'!$Q$9:$Q$223,"Customer Connection")</f>
        <v>0</v>
      </c>
      <c r="M251" s="32">
        <f>SUMIFS('Capex forecast'!L$9:L$223,'Capex forecast'!$T$9:$T$223,'Allocation of site-spec costs'!$B251,'Capex forecast'!$S$9:$S$223,'Allocation of site-spec costs'!$D251,'Capex forecast'!$Q$9:$Q$223,"Customer Connection")</f>
        <v>0</v>
      </c>
      <c r="N251" s="32">
        <f>SUMIFS('Capex forecast'!M$9:M$223,'Capex forecast'!$T$9:$T$223,'Allocation of site-spec costs'!$B251,'Capex forecast'!$S$9:$S$223,'Allocation of site-spec costs'!$D251,'Capex forecast'!$Q$9:$Q$223,"Customer Connection")</f>
        <v>0</v>
      </c>
      <c r="O251" s="32">
        <f>SUMIFS('Capex forecast'!N$9:N$223,'Capex forecast'!$T$9:$T$223,'Allocation of site-spec costs'!$B251,'Capex forecast'!$S$9:$S$223,'Allocation of site-spec costs'!$D251,'Capex forecast'!$Q$9:$Q$223,"Customer Connection")</f>
        <v>0</v>
      </c>
      <c r="Q251" s="45" t="s">
        <v>93</v>
      </c>
      <c r="R251" s="6" t="str">
        <f>INDEX('Demand forecast'!$M$9:$M$5832,MATCH($Q251,'Demand forecast'!$B$9:$B$5832,0))</f>
        <v>No</v>
      </c>
      <c r="S251" s="6" t="str">
        <f>IF(COUNTIF($Q$93:Q251,$B251) = 1, "LV", IF(COUNTIF($Q$93:Q251,$B251) = 2, "HV", "ST"))</f>
        <v>LV</v>
      </c>
      <c r="T251" s="6" t="str">
        <f>INDEX('Demand forecast and growth rate'!$E$7:$E$273,MATCH($Q251,'Demand forecast and growth rate'!$B$7:$B$273,0))</f>
        <v>Small growth</v>
      </c>
      <c r="U251" s="32">
        <f>SUMIFS('Capex forecast'!E$9:E$223,'Capex forecast'!$T$9:$T$223,$Q251,'Capex forecast'!$S$9:$S$223,$S251,'Capex forecast'!$Q$9:$Q$223,"Augex")</f>
        <v>0</v>
      </c>
      <c r="V251" s="32">
        <f>SUMIFS('Capex forecast'!F$9:F$223,'Capex forecast'!$T$9:$T$223,$Q251,'Capex forecast'!$S$9:$S$223,$S251,'Capex forecast'!$Q$9:$Q$223,"Augex")</f>
        <v>0</v>
      </c>
      <c r="W251" s="32">
        <f>SUMIFS('Capex forecast'!G$9:G$223,'Capex forecast'!$T$9:$T$223,$Q251,'Capex forecast'!$S$9:$S$223,$S251,'Capex forecast'!$Q$9:$Q$223,"Augex")</f>
        <v>0</v>
      </c>
      <c r="X251" s="32">
        <f>SUMIFS('Capex forecast'!H$9:H$223,'Capex forecast'!$T$9:$T$223,$Q251,'Capex forecast'!$S$9:$S$223,$S251,'Capex forecast'!$Q$9:$Q$223,"Augex")</f>
        <v>0</v>
      </c>
      <c r="Y251" s="32">
        <f>SUMIFS('Capex forecast'!I$9:I$223,'Capex forecast'!$T$9:$T$223,$Q251,'Capex forecast'!$S$9:$S$223,$S251,'Capex forecast'!$Q$9:$Q$223,"Augex")</f>
        <v>0</v>
      </c>
      <c r="Z251" s="32">
        <f>SUMIFS('Capex forecast'!J$9:J$223,'Capex forecast'!$T$9:$T$223,$Q251,'Capex forecast'!$S$9:$S$223,$S251,'Capex forecast'!$Q$9:$Q$223,"Augex")</f>
        <v>0</v>
      </c>
      <c r="AA251" s="32">
        <f>SUMIFS('Capex forecast'!K$9:K$223,'Capex forecast'!$T$9:$T$223,$Q251,'Capex forecast'!$S$9:$S$223,$S251,'Capex forecast'!$Q$9:$Q$223,"Augex")</f>
        <v>0</v>
      </c>
      <c r="AB251" s="32">
        <f>SUMIFS('Capex forecast'!L$9:L$223,'Capex forecast'!$T$9:$T$223,$Q251,'Capex forecast'!$S$9:$S$223,$S251,'Capex forecast'!$Q$9:$Q$223,"Augex")</f>
        <v>0</v>
      </c>
      <c r="AC251" s="32">
        <f>SUMIFS('Capex forecast'!M$9:M$223,'Capex forecast'!$T$9:$T$223,$Q251,'Capex forecast'!$S$9:$S$223,$S251,'Capex forecast'!$Q$9:$Q$223,"Augex")</f>
        <v>0</v>
      </c>
      <c r="AD251" s="32">
        <f>SUMIFS('Capex forecast'!N$9:N$223,'Capex forecast'!$T$9:$T$223,$Q251,'Capex forecast'!$S$9:$S$223,$S251,'Capex forecast'!$Q$9:$Q$223,"Augex")</f>
        <v>0</v>
      </c>
      <c r="AF251" s="45" t="s">
        <v>93</v>
      </c>
      <c r="AG251" s="6" t="str">
        <f>INDEX('Demand forecast'!$M$9:$M$5832,MATCH($Q251,'Demand forecast'!$B$9:$B$5832,0))</f>
        <v>No</v>
      </c>
      <c r="AH251" s="6" t="str">
        <f>IF(COUNTIF($AF$93:AF251,$B251) = 1, "LV", IF(COUNTIF($AF$93:AF251,$B251) = 2, "HV", "ST"))</f>
        <v>LV</v>
      </c>
      <c r="AI251" s="6" t="str">
        <f>INDEX('Demand forecast and growth rate'!$E$7:$E$273,MATCH($Q251,'Demand forecast and growth rate'!$B$7:$B$273,0))</f>
        <v>Small growth</v>
      </c>
      <c r="AJ251" s="47">
        <f>SUMIFS('Capex forecast'!E$9:E$223,'Capex forecast'!$T$9:$T$223,$AF251,'Capex forecast'!$S$9:$S$223,$AH251,'Capex forecast'!$Q$9:$Q$223,"Repex")</f>
        <v>0</v>
      </c>
      <c r="AK251" s="47">
        <f>SUMIFS('Capex forecast'!F$9:F$223,'Capex forecast'!$T$9:$T$223,$AF251,'Capex forecast'!$S$9:$S$223,$AH251,'Capex forecast'!$Q$9:$Q$223,"Repex")</f>
        <v>0</v>
      </c>
      <c r="AL251" s="47">
        <f>SUMIFS('Capex forecast'!G$9:G$223,'Capex forecast'!$T$9:$T$223,$AF251,'Capex forecast'!$S$9:$S$223,$AH251,'Capex forecast'!$Q$9:$Q$223,"Repex")</f>
        <v>0</v>
      </c>
      <c r="AM251" s="47">
        <f>SUMIFS('Capex forecast'!H$9:H$223,'Capex forecast'!$T$9:$T$223,$AF251,'Capex forecast'!$S$9:$S$223,$AH251,'Capex forecast'!$Q$9:$Q$223,"Repex")</f>
        <v>0</v>
      </c>
      <c r="AN251" s="47">
        <f>SUMIFS('Capex forecast'!I$9:I$223,'Capex forecast'!$T$9:$T$223,$AF251,'Capex forecast'!$S$9:$S$223,$AH251,'Capex forecast'!$Q$9:$Q$223,"Repex")</f>
        <v>0</v>
      </c>
      <c r="AO251" s="47">
        <f>SUMIFS('Capex forecast'!J$9:J$223,'Capex forecast'!$T$9:$T$223,$AF251,'Capex forecast'!$S$9:$S$223,$AH251,'Capex forecast'!$Q$9:$Q$223,"Repex")</f>
        <v>0</v>
      </c>
      <c r="AP251" s="47">
        <f>SUMIFS('Capex forecast'!K$9:K$223,'Capex forecast'!$T$9:$T$223,$AF251,'Capex forecast'!$S$9:$S$223,$AH251,'Capex forecast'!$Q$9:$Q$223,"Repex")</f>
        <v>0</v>
      </c>
      <c r="AQ251" s="47">
        <f>SUMIFS('Capex forecast'!L$9:L$223,'Capex forecast'!$T$9:$T$223,$AF251,'Capex forecast'!$S$9:$S$223,$AH251,'Capex forecast'!$Q$9:$Q$223,"Repex")</f>
        <v>0</v>
      </c>
      <c r="AR251" s="47">
        <f>SUMIFS('Capex forecast'!M$9:M$223,'Capex forecast'!$T$9:$T$223,$AF251,'Capex forecast'!$S$9:$S$223,$AH251,'Capex forecast'!$Q$9:$Q$223,"Repex")</f>
        <v>0</v>
      </c>
      <c r="AS251" s="47">
        <f>SUMIFS('Capex forecast'!N$9:N$223,'Capex forecast'!$T$9:$T$223,$AF251,'Capex forecast'!$S$9:$S$223,$AH251,'Capex forecast'!$Q$9:$Q$223,"Repex")</f>
        <v>0</v>
      </c>
    </row>
    <row r="252" spans="2:45" ht="15">
      <c r="B252" s="45" t="s">
        <v>104</v>
      </c>
      <c r="C252" s="6" t="str">
        <f>INDEX('Demand forecast'!$M$9:$M$5832,MATCH($B252,'Demand forecast'!$B$9:$B$5832,0))</f>
        <v>No</v>
      </c>
      <c r="D252" s="6" t="str">
        <f>IF(COUNTIF($B$93:B252,$B252) = 1, "LV", IF(COUNTIF($B$93:B252,$B252) = 2, "HV", "ST"))</f>
        <v>LV</v>
      </c>
      <c r="E252" s="6" t="str">
        <f>INDEX('Demand forecast and growth rate'!$E$7:$E$273,MATCH($B252,'Demand forecast and growth rate'!$B$7:$B$273,0))</f>
        <v>Small growth</v>
      </c>
      <c r="F252" s="32">
        <f>SUMIFS('Capex forecast'!E$9:E$223,'Capex forecast'!$T$9:$T$223,'Allocation of site-spec costs'!$B252,'Capex forecast'!$S$9:$S$223,'Allocation of site-spec costs'!$D252,'Capex forecast'!$Q$9:$Q$223,"Customer Connection")</f>
        <v>0</v>
      </c>
      <c r="G252" s="32">
        <f>SUMIFS('Capex forecast'!F$9:F$223,'Capex forecast'!$T$9:$T$223,'Allocation of site-spec costs'!$B252,'Capex forecast'!$S$9:$S$223,'Allocation of site-spec costs'!$D252,'Capex forecast'!$Q$9:$Q$223,"Customer Connection")</f>
        <v>0</v>
      </c>
      <c r="H252" s="32">
        <f>SUMIFS('Capex forecast'!G$9:G$223,'Capex forecast'!$T$9:$T$223,'Allocation of site-spec costs'!$B252,'Capex forecast'!$S$9:$S$223,'Allocation of site-spec costs'!$D252,'Capex forecast'!$Q$9:$Q$223,"Customer Connection")</f>
        <v>0</v>
      </c>
      <c r="I252" s="32">
        <f>SUMIFS('Capex forecast'!H$9:H$223,'Capex forecast'!$T$9:$T$223,'Allocation of site-spec costs'!$B252,'Capex forecast'!$S$9:$S$223,'Allocation of site-spec costs'!$D252,'Capex forecast'!$Q$9:$Q$223,"Customer Connection")</f>
        <v>0</v>
      </c>
      <c r="J252" s="32">
        <f>SUMIFS('Capex forecast'!I$9:I$223,'Capex forecast'!$T$9:$T$223,'Allocation of site-spec costs'!$B252,'Capex forecast'!$S$9:$S$223,'Allocation of site-spec costs'!$D252,'Capex forecast'!$Q$9:$Q$223,"Customer Connection")</f>
        <v>0</v>
      </c>
      <c r="K252" s="32">
        <f>SUMIFS('Capex forecast'!J$9:J$223,'Capex forecast'!$T$9:$T$223,'Allocation of site-spec costs'!$B252,'Capex forecast'!$S$9:$S$223,'Allocation of site-spec costs'!$D252,'Capex forecast'!$Q$9:$Q$223,"Customer Connection")</f>
        <v>0</v>
      </c>
      <c r="L252" s="32">
        <f>SUMIFS('Capex forecast'!K$9:K$223,'Capex forecast'!$T$9:$T$223,'Allocation of site-spec costs'!$B252,'Capex forecast'!$S$9:$S$223,'Allocation of site-spec costs'!$D252,'Capex forecast'!$Q$9:$Q$223,"Customer Connection")</f>
        <v>0</v>
      </c>
      <c r="M252" s="32">
        <f>SUMIFS('Capex forecast'!L$9:L$223,'Capex forecast'!$T$9:$T$223,'Allocation of site-spec costs'!$B252,'Capex forecast'!$S$9:$S$223,'Allocation of site-spec costs'!$D252,'Capex forecast'!$Q$9:$Q$223,"Customer Connection")</f>
        <v>0</v>
      </c>
      <c r="N252" s="32">
        <f>SUMIFS('Capex forecast'!M$9:M$223,'Capex forecast'!$T$9:$T$223,'Allocation of site-spec costs'!$B252,'Capex forecast'!$S$9:$S$223,'Allocation of site-spec costs'!$D252,'Capex forecast'!$Q$9:$Q$223,"Customer Connection")</f>
        <v>0</v>
      </c>
      <c r="O252" s="32">
        <f>SUMIFS('Capex forecast'!N$9:N$223,'Capex forecast'!$T$9:$T$223,'Allocation of site-spec costs'!$B252,'Capex forecast'!$S$9:$S$223,'Allocation of site-spec costs'!$D252,'Capex forecast'!$Q$9:$Q$223,"Customer Connection")</f>
        <v>0</v>
      </c>
      <c r="Q252" s="45" t="s">
        <v>104</v>
      </c>
      <c r="R252" s="6" t="str">
        <f>INDEX('Demand forecast'!$M$9:$M$5832,MATCH($Q252,'Demand forecast'!$B$9:$B$5832,0))</f>
        <v>No</v>
      </c>
      <c r="S252" s="6" t="str">
        <f>IF(COUNTIF($Q$93:Q252,$B252) = 1, "LV", IF(COUNTIF($Q$93:Q252,$B252) = 2, "HV", "ST"))</f>
        <v>LV</v>
      </c>
      <c r="T252" s="6" t="str">
        <f>INDEX('Demand forecast and growth rate'!$E$7:$E$273,MATCH($Q252,'Demand forecast and growth rate'!$B$7:$B$273,0))</f>
        <v>Small growth</v>
      </c>
      <c r="U252" s="32">
        <f>SUMIFS('Capex forecast'!E$9:E$223,'Capex forecast'!$T$9:$T$223,$Q252,'Capex forecast'!$S$9:$S$223,$S252,'Capex forecast'!$Q$9:$Q$223,"Augex")</f>
        <v>0</v>
      </c>
      <c r="V252" s="32">
        <f>SUMIFS('Capex forecast'!F$9:F$223,'Capex forecast'!$T$9:$T$223,$Q252,'Capex forecast'!$S$9:$S$223,$S252,'Capex forecast'!$Q$9:$Q$223,"Augex")</f>
        <v>0</v>
      </c>
      <c r="W252" s="32">
        <f>SUMIFS('Capex forecast'!G$9:G$223,'Capex forecast'!$T$9:$T$223,$Q252,'Capex forecast'!$S$9:$S$223,$S252,'Capex forecast'!$Q$9:$Q$223,"Augex")</f>
        <v>0</v>
      </c>
      <c r="X252" s="32">
        <f>SUMIFS('Capex forecast'!H$9:H$223,'Capex forecast'!$T$9:$T$223,$Q252,'Capex forecast'!$S$9:$S$223,$S252,'Capex forecast'!$Q$9:$Q$223,"Augex")</f>
        <v>0</v>
      </c>
      <c r="Y252" s="32">
        <f>SUMIFS('Capex forecast'!I$9:I$223,'Capex forecast'!$T$9:$T$223,$Q252,'Capex forecast'!$S$9:$S$223,$S252,'Capex forecast'!$Q$9:$Q$223,"Augex")</f>
        <v>0</v>
      </c>
      <c r="Z252" s="32">
        <f>SUMIFS('Capex forecast'!J$9:J$223,'Capex forecast'!$T$9:$T$223,$Q252,'Capex forecast'!$S$9:$S$223,$S252,'Capex forecast'!$Q$9:$Q$223,"Augex")</f>
        <v>0</v>
      </c>
      <c r="AA252" s="32">
        <f>SUMIFS('Capex forecast'!K$9:K$223,'Capex forecast'!$T$9:$T$223,$Q252,'Capex forecast'!$S$9:$S$223,$S252,'Capex forecast'!$Q$9:$Q$223,"Augex")</f>
        <v>0</v>
      </c>
      <c r="AB252" s="32">
        <f>SUMIFS('Capex forecast'!L$9:L$223,'Capex forecast'!$T$9:$T$223,$Q252,'Capex forecast'!$S$9:$S$223,$S252,'Capex forecast'!$Q$9:$Q$223,"Augex")</f>
        <v>0</v>
      </c>
      <c r="AC252" s="32">
        <f>SUMIFS('Capex forecast'!M$9:M$223,'Capex forecast'!$T$9:$T$223,$Q252,'Capex forecast'!$S$9:$S$223,$S252,'Capex forecast'!$Q$9:$Q$223,"Augex")</f>
        <v>0</v>
      </c>
      <c r="AD252" s="32">
        <f>SUMIFS('Capex forecast'!N$9:N$223,'Capex forecast'!$T$9:$T$223,$Q252,'Capex forecast'!$S$9:$S$223,$S252,'Capex forecast'!$Q$9:$Q$223,"Augex")</f>
        <v>0</v>
      </c>
      <c r="AF252" s="45" t="s">
        <v>104</v>
      </c>
      <c r="AG252" s="6" t="str">
        <f>INDEX('Demand forecast'!$M$9:$M$5832,MATCH($Q252,'Demand forecast'!$B$9:$B$5832,0))</f>
        <v>No</v>
      </c>
      <c r="AH252" s="6" t="str">
        <f>IF(COUNTIF($AF$93:AF252,$B252) = 1, "LV", IF(COUNTIF($AF$93:AF252,$B252) = 2, "HV", "ST"))</f>
        <v>LV</v>
      </c>
      <c r="AI252" s="6" t="str">
        <f>INDEX('Demand forecast and growth rate'!$E$7:$E$273,MATCH($Q252,'Demand forecast and growth rate'!$B$7:$B$273,0))</f>
        <v>Small growth</v>
      </c>
      <c r="AJ252" s="47">
        <f>SUMIFS('Capex forecast'!E$9:E$223,'Capex forecast'!$T$9:$T$223,$AF252,'Capex forecast'!$S$9:$S$223,$AH252,'Capex forecast'!$Q$9:$Q$223,"Repex")</f>
        <v>0</v>
      </c>
      <c r="AK252" s="47">
        <f>SUMIFS('Capex forecast'!F$9:F$223,'Capex forecast'!$T$9:$T$223,$AF252,'Capex forecast'!$S$9:$S$223,$AH252,'Capex forecast'!$Q$9:$Q$223,"Repex")</f>
        <v>0</v>
      </c>
      <c r="AL252" s="47">
        <f>SUMIFS('Capex forecast'!G$9:G$223,'Capex forecast'!$T$9:$T$223,$AF252,'Capex forecast'!$S$9:$S$223,$AH252,'Capex forecast'!$Q$9:$Q$223,"Repex")</f>
        <v>0</v>
      </c>
      <c r="AM252" s="47">
        <f>SUMIFS('Capex forecast'!H$9:H$223,'Capex forecast'!$T$9:$T$223,$AF252,'Capex forecast'!$S$9:$S$223,$AH252,'Capex forecast'!$Q$9:$Q$223,"Repex")</f>
        <v>0</v>
      </c>
      <c r="AN252" s="47">
        <f>SUMIFS('Capex forecast'!I$9:I$223,'Capex forecast'!$T$9:$T$223,$AF252,'Capex forecast'!$S$9:$S$223,$AH252,'Capex forecast'!$Q$9:$Q$223,"Repex")</f>
        <v>0</v>
      </c>
      <c r="AO252" s="47">
        <f>SUMIFS('Capex forecast'!J$9:J$223,'Capex forecast'!$T$9:$T$223,$AF252,'Capex forecast'!$S$9:$S$223,$AH252,'Capex forecast'!$Q$9:$Q$223,"Repex")</f>
        <v>0</v>
      </c>
      <c r="AP252" s="47">
        <f>SUMIFS('Capex forecast'!K$9:K$223,'Capex forecast'!$T$9:$T$223,$AF252,'Capex forecast'!$S$9:$S$223,$AH252,'Capex forecast'!$Q$9:$Q$223,"Repex")</f>
        <v>0</v>
      </c>
      <c r="AQ252" s="47">
        <f>SUMIFS('Capex forecast'!L$9:L$223,'Capex forecast'!$T$9:$T$223,$AF252,'Capex forecast'!$S$9:$S$223,$AH252,'Capex forecast'!$Q$9:$Q$223,"Repex")</f>
        <v>0</v>
      </c>
      <c r="AR252" s="47">
        <f>SUMIFS('Capex forecast'!M$9:M$223,'Capex forecast'!$T$9:$T$223,$AF252,'Capex forecast'!$S$9:$S$223,$AH252,'Capex forecast'!$Q$9:$Q$223,"Repex")</f>
        <v>0</v>
      </c>
      <c r="AS252" s="47">
        <f>SUMIFS('Capex forecast'!N$9:N$223,'Capex forecast'!$T$9:$T$223,$AF252,'Capex forecast'!$S$9:$S$223,$AH252,'Capex forecast'!$Q$9:$Q$223,"Repex")</f>
        <v>0</v>
      </c>
    </row>
    <row r="253" spans="2:45" ht="15">
      <c r="B253" s="45" t="s">
        <v>105</v>
      </c>
      <c r="C253" s="6" t="str">
        <f>INDEX('Demand forecast'!$M$9:$M$5832,MATCH($B253,'Demand forecast'!$B$9:$B$5832,0))</f>
        <v>No</v>
      </c>
      <c r="D253" s="6" t="str">
        <f>IF(COUNTIF($B$93:B253,$B253) = 1, "LV", IF(COUNTIF($B$93:B253,$B253) = 2, "HV", "ST"))</f>
        <v>LV</v>
      </c>
      <c r="E253" s="6" t="str">
        <f>INDEX('Demand forecast and growth rate'!$E$7:$E$273,MATCH($B253,'Demand forecast and growth rate'!$B$7:$B$273,0))</f>
        <v>Steady/falling</v>
      </c>
      <c r="F253" s="32">
        <f>SUMIFS('Capex forecast'!E$9:E$223,'Capex forecast'!$T$9:$T$223,'Allocation of site-spec costs'!$B253,'Capex forecast'!$S$9:$S$223,'Allocation of site-spec costs'!$D253,'Capex forecast'!$Q$9:$Q$223,"Customer Connection")</f>
        <v>0</v>
      </c>
      <c r="G253" s="32">
        <f>SUMIFS('Capex forecast'!F$9:F$223,'Capex forecast'!$T$9:$T$223,'Allocation of site-spec costs'!$B253,'Capex forecast'!$S$9:$S$223,'Allocation of site-spec costs'!$D253,'Capex forecast'!$Q$9:$Q$223,"Customer Connection")</f>
        <v>0</v>
      </c>
      <c r="H253" s="32">
        <f>SUMIFS('Capex forecast'!G$9:G$223,'Capex forecast'!$T$9:$T$223,'Allocation of site-spec costs'!$B253,'Capex forecast'!$S$9:$S$223,'Allocation of site-spec costs'!$D253,'Capex forecast'!$Q$9:$Q$223,"Customer Connection")</f>
        <v>0</v>
      </c>
      <c r="I253" s="32">
        <f>SUMIFS('Capex forecast'!H$9:H$223,'Capex forecast'!$T$9:$T$223,'Allocation of site-spec costs'!$B253,'Capex forecast'!$S$9:$S$223,'Allocation of site-spec costs'!$D253,'Capex forecast'!$Q$9:$Q$223,"Customer Connection")</f>
        <v>0</v>
      </c>
      <c r="J253" s="32">
        <f>SUMIFS('Capex forecast'!I$9:I$223,'Capex forecast'!$T$9:$T$223,'Allocation of site-spec costs'!$B253,'Capex forecast'!$S$9:$S$223,'Allocation of site-spec costs'!$D253,'Capex forecast'!$Q$9:$Q$223,"Customer Connection")</f>
        <v>0</v>
      </c>
      <c r="K253" s="32">
        <f>SUMIFS('Capex forecast'!J$9:J$223,'Capex forecast'!$T$9:$T$223,'Allocation of site-spec costs'!$B253,'Capex forecast'!$S$9:$S$223,'Allocation of site-spec costs'!$D253,'Capex forecast'!$Q$9:$Q$223,"Customer Connection")</f>
        <v>0</v>
      </c>
      <c r="L253" s="32">
        <f>SUMIFS('Capex forecast'!K$9:K$223,'Capex forecast'!$T$9:$T$223,'Allocation of site-spec costs'!$B253,'Capex forecast'!$S$9:$S$223,'Allocation of site-spec costs'!$D253,'Capex forecast'!$Q$9:$Q$223,"Customer Connection")</f>
        <v>0</v>
      </c>
      <c r="M253" s="32">
        <f>SUMIFS('Capex forecast'!L$9:L$223,'Capex forecast'!$T$9:$T$223,'Allocation of site-spec costs'!$B253,'Capex forecast'!$S$9:$S$223,'Allocation of site-spec costs'!$D253,'Capex forecast'!$Q$9:$Q$223,"Customer Connection")</f>
        <v>0</v>
      </c>
      <c r="N253" s="32">
        <f>SUMIFS('Capex forecast'!M$9:M$223,'Capex forecast'!$T$9:$T$223,'Allocation of site-spec costs'!$B253,'Capex forecast'!$S$9:$S$223,'Allocation of site-spec costs'!$D253,'Capex forecast'!$Q$9:$Q$223,"Customer Connection")</f>
        <v>0</v>
      </c>
      <c r="O253" s="32">
        <f>SUMIFS('Capex forecast'!N$9:N$223,'Capex forecast'!$T$9:$T$223,'Allocation of site-spec costs'!$B253,'Capex forecast'!$S$9:$S$223,'Allocation of site-spec costs'!$D253,'Capex forecast'!$Q$9:$Q$223,"Customer Connection")</f>
        <v>0</v>
      </c>
      <c r="Q253" s="45" t="s">
        <v>105</v>
      </c>
      <c r="R253" s="6" t="str">
        <f>INDEX('Demand forecast'!$M$9:$M$5832,MATCH($Q253,'Demand forecast'!$B$9:$B$5832,0))</f>
        <v>No</v>
      </c>
      <c r="S253" s="6" t="str">
        <f>IF(COUNTIF($Q$93:Q253,$B253) = 1, "LV", IF(COUNTIF($Q$93:Q253,$B253) = 2, "HV", "ST"))</f>
        <v>LV</v>
      </c>
      <c r="T253" s="6" t="str">
        <f>INDEX('Demand forecast and growth rate'!$E$7:$E$273,MATCH($Q253,'Demand forecast and growth rate'!$B$7:$B$273,0))</f>
        <v>Steady/falling</v>
      </c>
      <c r="U253" s="32">
        <f>SUMIFS('Capex forecast'!E$9:E$223,'Capex forecast'!$T$9:$T$223,$Q253,'Capex forecast'!$S$9:$S$223,$S253,'Capex forecast'!$Q$9:$Q$223,"Augex")</f>
        <v>0</v>
      </c>
      <c r="V253" s="32">
        <f>SUMIFS('Capex forecast'!F$9:F$223,'Capex forecast'!$T$9:$T$223,$Q253,'Capex forecast'!$S$9:$S$223,$S253,'Capex forecast'!$Q$9:$Q$223,"Augex")</f>
        <v>0</v>
      </c>
      <c r="W253" s="32">
        <f>SUMIFS('Capex forecast'!G$9:G$223,'Capex forecast'!$T$9:$T$223,$Q253,'Capex forecast'!$S$9:$S$223,$S253,'Capex forecast'!$Q$9:$Q$223,"Augex")</f>
        <v>0</v>
      </c>
      <c r="X253" s="32">
        <f>SUMIFS('Capex forecast'!H$9:H$223,'Capex forecast'!$T$9:$T$223,$Q253,'Capex forecast'!$S$9:$S$223,$S253,'Capex forecast'!$Q$9:$Q$223,"Augex")</f>
        <v>0</v>
      </c>
      <c r="Y253" s="32">
        <f>SUMIFS('Capex forecast'!I$9:I$223,'Capex forecast'!$T$9:$T$223,$Q253,'Capex forecast'!$S$9:$S$223,$S253,'Capex forecast'!$Q$9:$Q$223,"Augex")</f>
        <v>0</v>
      </c>
      <c r="Z253" s="32">
        <f>SUMIFS('Capex forecast'!J$9:J$223,'Capex forecast'!$T$9:$T$223,$Q253,'Capex forecast'!$S$9:$S$223,$S253,'Capex forecast'!$Q$9:$Q$223,"Augex")</f>
        <v>0</v>
      </c>
      <c r="AA253" s="32">
        <f>SUMIFS('Capex forecast'!K$9:K$223,'Capex forecast'!$T$9:$T$223,$Q253,'Capex forecast'!$S$9:$S$223,$S253,'Capex forecast'!$Q$9:$Q$223,"Augex")</f>
        <v>0</v>
      </c>
      <c r="AB253" s="32">
        <f>SUMIFS('Capex forecast'!L$9:L$223,'Capex forecast'!$T$9:$T$223,$Q253,'Capex forecast'!$S$9:$S$223,$S253,'Capex forecast'!$Q$9:$Q$223,"Augex")</f>
        <v>0</v>
      </c>
      <c r="AC253" s="32">
        <f>SUMIFS('Capex forecast'!M$9:M$223,'Capex forecast'!$T$9:$T$223,$Q253,'Capex forecast'!$S$9:$S$223,$S253,'Capex forecast'!$Q$9:$Q$223,"Augex")</f>
        <v>0</v>
      </c>
      <c r="AD253" s="32">
        <f>SUMIFS('Capex forecast'!N$9:N$223,'Capex forecast'!$T$9:$T$223,$Q253,'Capex forecast'!$S$9:$S$223,$S253,'Capex forecast'!$Q$9:$Q$223,"Augex")</f>
        <v>0</v>
      </c>
      <c r="AF253" s="45" t="s">
        <v>105</v>
      </c>
      <c r="AG253" s="6" t="str">
        <f>INDEX('Demand forecast'!$M$9:$M$5832,MATCH($Q253,'Demand forecast'!$B$9:$B$5832,0))</f>
        <v>No</v>
      </c>
      <c r="AH253" s="6" t="str">
        <f>IF(COUNTIF($AF$93:AF253,$B253) = 1, "LV", IF(COUNTIF($AF$93:AF253,$B253) = 2, "HV", "ST"))</f>
        <v>LV</v>
      </c>
      <c r="AI253" s="6" t="str">
        <f>INDEX('Demand forecast and growth rate'!$E$7:$E$273,MATCH($Q253,'Demand forecast and growth rate'!$B$7:$B$273,0))</f>
        <v>Steady/falling</v>
      </c>
      <c r="AJ253" s="47">
        <f>SUMIFS('Capex forecast'!E$9:E$223,'Capex forecast'!$T$9:$T$223,$AF253,'Capex forecast'!$S$9:$S$223,$AH253,'Capex forecast'!$Q$9:$Q$223,"Repex")</f>
        <v>0</v>
      </c>
      <c r="AK253" s="47">
        <f>SUMIFS('Capex forecast'!F$9:F$223,'Capex forecast'!$T$9:$T$223,$AF253,'Capex forecast'!$S$9:$S$223,$AH253,'Capex forecast'!$Q$9:$Q$223,"Repex")</f>
        <v>0</v>
      </c>
      <c r="AL253" s="47">
        <f>SUMIFS('Capex forecast'!G$9:G$223,'Capex forecast'!$T$9:$T$223,$AF253,'Capex forecast'!$S$9:$S$223,$AH253,'Capex forecast'!$Q$9:$Q$223,"Repex")</f>
        <v>0</v>
      </c>
      <c r="AM253" s="47">
        <f>SUMIFS('Capex forecast'!H$9:H$223,'Capex forecast'!$T$9:$T$223,$AF253,'Capex forecast'!$S$9:$S$223,$AH253,'Capex forecast'!$Q$9:$Q$223,"Repex")</f>
        <v>0</v>
      </c>
      <c r="AN253" s="47">
        <f>SUMIFS('Capex forecast'!I$9:I$223,'Capex forecast'!$T$9:$T$223,$AF253,'Capex forecast'!$S$9:$S$223,$AH253,'Capex forecast'!$Q$9:$Q$223,"Repex")</f>
        <v>0</v>
      </c>
      <c r="AO253" s="47">
        <f>SUMIFS('Capex forecast'!J$9:J$223,'Capex forecast'!$T$9:$T$223,$AF253,'Capex forecast'!$S$9:$S$223,$AH253,'Capex forecast'!$Q$9:$Q$223,"Repex")</f>
        <v>0</v>
      </c>
      <c r="AP253" s="47">
        <f>SUMIFS('Capex forecast'!K$9:K$223,'Capex forecast'!$T$9:$T$223,$AF253,'Capex forecast'!$S$9:$S$223,$AH253,'Capex forecast'!$Q$9:$Q$223,"Repex")</f>
        <v>0</v>
      </c>
      <c r="AQ253" s="47">
        <f>SUMIFS('Capex forecast'!L$9:L$223,'Capex forecast'!$T$9:$T$223,$AF253,'Capex forecast'!$S$9:$S$223,$AH253,'Capex forecast'!$Q$9:$Q$223,"Repex")</f>
        <v>0</v>
      </c>
      <c r="AR253" s="47">
        <f>SUMIFS('Capex forecast'!M$9:M$223,'Capex forecast'!$T$9:$T$223,$AF253,'Capex forecast'!$S$9:$S$223,$AH253,'Capex forecast'!$Q$9:$Q$223,"Repex")</f>
        <v>0</v>
      </c>
      <c r="AS253" s="47">
        <f>SUMIFS('Capex forecast'!N$9:N$223,'Capex forecast'!$T$9:$T$223,$AF253,'Capex forecast'!$S$9:$S$223,$AH253,'Capex forecast'!$Q$9:$Q$223,"Repex")</f>
        <v>0</v>
      </c>
    </row>
    <row r="254" spans="2:45" ht="15">
      <c r="B254" s="45" t="s">
        <v>152</v>
      </c>
      <c r="C254" s="6" t="str">
        <f>INDEX('Demand forecast'!$M$9:$M$5832,MATCH($B254,'Demand forecast'!$B$9:$B$5832,0))</f>
        <v>No</v>
      </c>
      <c r="D254" s="6" t="str">
        <f>IF(COUNTIF($B$93:B254,$B254) = 1, "LV", IF(COUNTIF($B$93:B254,$B254) = 2, "HV", "ST"))</f>
        <v>LV</v>
      </c>
      <c r="E254" s="6" t="str">
        <f>INDEX('Demand forecast and growth rate'!$E$7:$E$273,MATCH($B254,'Demand forecast and growth rate'!$B$7:$B$273,0))</f>
        <v>High growth</v>
      </c>
      <c r="F254" s="32">
        <f>SUMIFS('Capex forecast'!E$9:E$223,'Capex forecast'!$T$9:$T$223,'Allocation of site-spec costs'!$B254,'Capex forecast'!$S$9:$S$223,'Allocation of site-spec costs'!$D254,'Capex forecast'!$Q$9:$Q$223,"Customer Connection")</f>
        <v>0</v>
      </c>
      <c r="G254" s="32">
        <f>SUMIFS('Capex forecast'!F$9:F$223,'Capex forecast'!$T$9:$T$223,'Allocation of site-spec costs'!$B254,'Capex forecast'!$S$9:$S$223,'Allocation of site-spec costs'!$D254,'Capex forecast'!$Q$9:$Q$223,"Customer Connection")</f>
        <v>0</v>
      </c>
      <c r="H254" s="32">
        <f>SUMIFS('Capex forecast'!G$9:G$223,'Capex forecast'!$T$9:$T$223,'Allocation of site-spec costs'!$B254,'Capex forecast'!$S$9:$S$223,'Allocation of site-spec costs'!$D254,'Capex forecast'!$Q$9:$Q$223,"Customer Connection")</f>
        <v>0</v>
      </c>
      <c r="I254" s="32">
        <f>SUMIFS('Capex forecast'!H$9:H$223,'Capex forecast'!$T$9:$T$223,'Allocation of site-spec costs'!$B254,'Capex forecast'!$S$9:$S$223,'Allocation of site-spec costs'!$D254,'Capex forecast'!$Q$9:$Q$223,"Customer Connection")</f>
        <v>0</v>
      </c>
      <c r="J254" s="32">
        <f>SUMIFS('Capex forecast'!I$9:I$223,'Capex forecast'!$T$9:$T$223,'Allocation of site-spec costs'!$B254,'Capex forecast'!$S$9:$S$223,'Allocation of site-spec costs'!$D254,'Capex forecast'!$Q$9:$Q$223,"Customer Connection")</f>
        <v>0</v>
      </c>
      <c r="K254" s="32">
        <f>SUMIFS('Capex forecast'!J$9:J$223,'Capex forecast'!$T$9:$T$223,'Allocation of site-spec costs'!$B254,'Capex forecast'!$S$9:$S$223,'Allocation of site-spec costs'!$D254,'Capex forecast'!$Q$9:$Q$223,"Customer Connection")</f>
        <v>0</v>
      </c>
      <c r="L254" s="32">
        <f>SUMIFS('Capex forecast'!K$9:K$223,'Capex forecast'!$T$9:$T$223,'Allocation of site-spec costs'!$B254,'Capex forecast'!$S$9:$S$223,'Allocation of site-spec costs'!$D254,'Capex forecast'!$Q$9:$Q$223,"Customer Connection")</f>
        <v>0</v>
      </c>
      <c r="M254" s="32">
        <f>SUMIFS('Capex forecast'!L$9:L$223,'Capex forecast'!$T$9:$T$223,'Allocation of site-spec costs'!$B254,'Capex forecast'!$S$9:$S$223,'Allocation of site-spec costs'!$D254,'Capex forecast'!$Q$9:$Q$223,"Customer Connection")</f>
        <v>0</v>
      </c>
      <c r="N254" s="32">
        <f>SUMIFS('Capex forecast'!M$9:M$223,'Capex forecast'!$T$9:$T$223,'Allocation of site-spec costs'!$B254,'Capex forecast'!$S$9:$S$223,'Allocation of site-spec costs'!$D254,'Capex forecast'!$Q$9:$Q$223,"Customer Connection")</f>
        <v>0</v>
      </c>
      <c r="O254" s="32">
        <f>SUMIFS('Capex forecast'!N$9:N$223,'Capex forecast'!$T$9:$T$223,'Allocation of site-spec costs'!$B254,'Capex forecast'!$S$9:$S$223,'Allocation of site-spec costs'!$D254,'Capex forecast'!$Q$9:$Q$223,"Customer Connection")</f>
        <v>0</v>
      </c>
      <c r="Q254" s="45" t="s">
        <v>152</v>
      </c>
      <c r="R254" s="6" t="str">
        <f>INDEX('Demand forecast'!$M$9:$M$5832,MATCH($Q254,'Demand forecast'!$B$9:$B$5832,0))</f>
        <v>No</v>
      </c>
      <c r="S254" s="6" t="str">
        <f>IF(COUNTIF($Q$93:Q254,$B254) = 1, "LV", IF(COUNTIF($Q$93:Q254,$B254) = 2, "HV", "ST"))</f>
        <v>LV</v>
      </c>
      <c r="T254" s="6" t="str">
        <f>INDEX('Demand forecast and growth rate'!$E$7:$E$273,MATCH($Q254,'Demand forecast and growth rate'!$B$7:$B$273,0))</f>
        <v>High growth</v>
      </c>
      <c r="U254" s="32">
        <f>SUMIFS('Capex forecast'!E$9:E$223,'Capex forecast'!$T$9:$T$223,$Q254,'Capex forecast'!$S$9:$S$223,$S254,'Capex forecast'!$Q$9:$Q$223,"Augex")</f>
        <v>0</v>
      </c>
      <c r="V254" s="32">
        <f>SUMIFS('Capex forecast'!F$9:F$223,'Capex forecast'!$T$9:$T$223,$Q254,'Capex forecast'!$S$9:$S$223,$S254,'Capex forecast'!$Q$9:$Q$223,"Augex")</f>
        <v>0</v>
      </c>
      <c r="W254" s="32">
        <f>SUMIFS('Capex forecast'!G$9:G$223,'Capex forecast'!$T$9:$T$223,$Q254,'Capex forecast'!$S$9:$S$223,$S254,'Capex forecast'!$Q$9:$Q$223,"Augex")</f>
        <v>0</v>
      </c>
      <c r="X254" s="32">
        <f>SUMIFS('Capex forecast'!H$9:H$223,'Capex forecast'!$T$9:$T$223,$Q254,'Capex forecast'!$S$9:$S$223,$S254,'Capex forecast'!$Q$9:$Q$223,"Augex")</f>
        <v>0</v>
      </c>
      <c r="Y254" s="32">
        <f>SUMIFS('Capex forecast'!I$9:I$223,'Capex forecast'!$T$9:$T$223,$Q254,'Capex forecast'!$S$9:$S$223,$S254,'Capex forecast'!$Q$9:$Q$223,"Augex")</f>
        <v>0</v>
      </c>
      <c r="Z254" s="32">
        <f>SUMIFS('Capex forecast'!J$9:J$223,'Capex forecast'!$T$9:$T$223,$Q254,'Capex forecast'!$S$9:$S$223,$S254,'Capex forecast'!$Q$9:$Q$223,"Augex")</f>
        <v>0</v>
      </c>
      <c r="AA254" s="32">
        <f>SUMIFS('Capex forecast'!K$9:K$223,'Capex forecast'!$T$9:$T$223,$Q254,'Capex forecast'!$S$9:$S$223,$S254,'Capex forecast'!$Q$9:$Q$223,"Augex")</f>
        <v>0</v>
      </c>
      <c r="AB254" s="32">
        <f>SUMIFS('Capex forecast'!L$9:L$223,'Capex forecast'!$T$9:$T$223,$Q254,'Capex forecast'!$S$9:$S$223,$S254,'Capex forecast'!$Q$9:$Q$223,"Augex")</f>
        <v>0</v>
      </c>
      <c r="AC254" s="32">
        <f>SUMIFS('Capex forecast'!M$9:M$223,'Capex forecast'!$T$9:$T$223,$Q254,'Capex forecast'!$S$9:$S$223,$S254,'Capex forecast'!$Q$9:$Q$223,"Augex")</f>
        <v>0</v>
      </c>
      <c r="AD254" s="32">
        <f>SUMIFS('Capex forecast'!N$9:N$223,'Capex forecast'!$T$9:$T$223,$Q254,'Capex forecast'!$S$9:$S$223,$S254,'Capex forecast'!$Q$9:$Q$223,"Augex")</f>
        <v>0</v>
      </c>
      <c r="AF254" s="45" t="s">
        <v>152</v>
      </c>
      <c r="AG254" s="6" t="str">
        <f>INDEX('Demand forecast'!$M$9:$M$5832,MATCH($Q254,'Demand forecast'!$B$9:$B$5832,0))</f>
        <v>No</v>
      </c>
      <c r="AH254" s="6" t="str">
        <f>IF(COUNTIF($AF$93:AF254,$B254) = 1, "LV", IF(COUNTIF($AF$93:AF254,$B254) = 2, "HV", "ST"))</f>
        <v>LV</v>
      </c>
      <c r="AI254" s="6" t="str">
        <f>INDEX('Demand forecast and growth rate'!$E$7:$E$273,MATCH($Q254,'Demand forecast and growth rate'!$B$7:$B$273,0))</f>
        <v>High growth</v>
      </c>
      <c r="AJ254" s="47">
        <f>SUMIFS('Capex forecast'!E$9:E$223,'Capex forecast'!$T$9:$T$223,$AF254,'Capex forecast'!$S$9:$S$223,$AH254,'Capex forecast'!$Q$9:$Q$223,"Repex")</f>
        <v>0</v>
      </c>
      <c r="AK254" s="47">
        <f>SUMIFS('Capex forecast'!F$9:F$223,'Capex forecast'!$T$9:$T$223,$AF254,'Capex forecast'!$S$9:$S$223,$AH254,'Capex forecast'!$Q$9:$Q$223,"Repex")</f>
        <v>0</v>
      </c>
      <c r="AL254" s="47">
        <f>SUMIFS('Capex forecast'!G$9:G$223,'Capex forecast'!$T$9:$T$223,$AF254,'Capex forecast'!$S$9:$S$223,$AH254,'Capex forecast'!$Q$9:$Q$223,"Repex")</f>
        <v>0</v>
      </c>
      <c r="AM254" s="47">
        <f>SUMIFS('Capex forecast'!H$9:H$223,'Capex forecast'!$T$9:$T$223,$AF254,'Capex forecast'!$S$9:$S$223,$AH254,'Capex forecast'!$Q$9:$Q$223,"Repex")</f>
        <v>0</v>
      </c>
      <c r="AN254" s="47">
        <f>SUMIFS('Capex forecast'!I$9:I$223,'Capex forecast'!$T$9:$T$223,$AF254,'Capex forecast'!$S$9:$S$223,$AH254,'Capex forecast'!$Q$9:$Q$223,"Repex")</f>
        <v>0</v>
      </c>
      <c r="AO254" s="47">
        <f>SUMIFS('Capex forecast'!J$9:J$223,'Capex forecast'!$T$9:$T$223,$AF254,'Capex forecast'!$S$9:$S$223,$AH254,'Capex forecast'!$Q$9:$Q$223,"Repex")</f>
        <v>0</v>
      </c>
      <c r="AP254" s="47">
        <f>SUMIFS('Capex forecast'!K$9:K$223,'Capex forecast'!$T$9:$T$223,$AF254,'Capex forecast'!$S$9:$S$223,$AH254,'Capex forecast'!$Q$9:$Q$223,"Repex")</f>
        <v>0</v>
      </c>
      <c r="AQ254" s="47">
        <f>SUMIFS('Capex forecast'!L$9:L$223,'Capex forecast'!$T$9:$T$223,$AF254,'Capex forecast'!$S$9:$S$223,$AH254,'Capex forecast'!$Q$9:$Q$223,"Repex")</f>
        <v>0</v>
      </c>
      <c r="AR254" s="47">
        <f>SUMIFS('Capex forecast'!M$9:M$223,'Capex forecast'!$T$9:$T$223,$AF254,'Capex forecast'!$S$9:$S$223,$AH254,'Capex forecast'!$Q$9:$Q$223,"Repex")</f>
        <v>0</v>
      </c>
      <c r="AS254" s="47">
        <f>SUMIFS('Capex forecast'!N$9:N$223,'Capex forecast'!$T$9:$T$223,$AF254,'Capex forecast'!$S$9:$S$223,$AH254,'Capex forecast'!$Q$9:$Q$223,"Repex")</f>
        <v>0</v>
      </c>
    </row>
    <row r="255" spans="2:45" ht="15">
      <c r="B255" s="45" t="s">
        <v>255</v>
      </c>
      <c r="C255" s="6" t="str">
        <f>INDEX('Demand forecast'!$M$9:$M$5832,MATCH($B255,'Demand forecast'!$B$9:$B$5832,0))</f>
        <v>Yes</v>
      </c>
      <c r="D255" s="6" t="str">
        <f>IF(COUNTIF($B$93:B255,$B255) = 1, "LV", IF(COUNTIF($B$93:B255,$B255) = 2, "HV", "ST"))</f>
        <v>LV</v>
      </c>
      <c r="E255" s="6" t="str">
        <f>INDEX('Demand forecast and growth rate'!$E$7:$E$273,MATCH($B255,'Demand forecast and growth rate'!$B$7:$B$273,0))</f>
        <v>Steady/falling</v>
      </c>
      <c r="F255" s="32">
        <f>SUMIFS('Capex forecast'!E$9:E$223,'Capex forecast'!$T$9:$T$223,'Allocation of site-spec costs'!$B255,'Capex forecast'!$S$9:$S$223,'Allocation of site-spec costs'!$D255,'Capex forecast'!$Q$9:$Q$223,"Customer Connection")</f>
        <v>0</v>
      </c>
      <c r="G255" s="32">
        <f>SUMIFS('Capex forecast'!F$9:F$223,'Capex forecast'!$T$9:$T$223,'Allocation of site-spec costs'!$B255,'Capex forecast'!$S$9:$S$223,'Allocation of site-spec costs'!$D255,'Capex forecast'!$Q$9:$Q$223,"Customer Connection")</f>
        <v>0</v>
      </c>
      <c r="H255" s="32">
        <f>SUMIFS('Capex forecast'!G$9:G$223,'Capex forecast'!$T$9:$T$223,'Allocation of site-spec costs'!$B255,'Capex forecast'!$S$9:$S$223,'Allocation of site-spec costs'!$D255,'Capex forecast'!$Q$9:$Q$223,"Customer Connection")</f>
        <v>0</v>
      </c>
      <c r="I255" s="32">
        <f>SUMIFS('Capex forecast'!H$9:H$223,'Capex forecast'!$T$9:$T$223,'Allocation of site-spec costs'!$B255,'Capex forecast'!$S$9:$S$223,'Allocation of site-spec costs'!$D255,'Capex forecast'!$Q$9:$Q$223,"Customer Connection")</f>
        <v>0</v>
      </c>
      <c r="J255" s="32">
        <f>SUMIFS('Capex forecast'!I$9:I$223,'Capex forecast'!$T$9:$T$223,'Allocation of site-spec costs'!$B255,'Capex forecast'!$S$9:$S$223,'Allocation of site-spec costs'!$D255,'Capex forecast'!$Q$9:$Q$223,"Customer Connection")</f>
        <v>0</v>
      </c>
      <c r="K255" s="32">
        <f>SUMIFS('Capex forecast'!J$9:J$223,'Capex forecast'!$T$9:$T$223,'Allocation of site-spec costs'!$B255,'Capex forecast'!$S$9:$S$223,'Allocation of site-spec costs'!$D255,'Capex forecast'!$Q$9:$Q$223,"Customer Connection")</f>
        <v>0</v>
      </c>
      <c r="L255" s="32">
        <f>SUMIFS('Capex forecast'!K$9:K$223,'Capex forecast'!$T$9:$T$223,'Allocation of site-spec costs'!$B255,'Capex forecast'!$S$9:$S$223,'Allocation of site-spec costs'!$D255,'Capex forecast'!$Q$9:$Q$223,"Customer Connection")</f>
        <v>0</v>
      </c>
      <c r="M255" s="32">
        <f>SUMIFS('Capex forecast'!L$9:L$223,'Capex forecast'!$T$9:$T$223,'Allocation of site-spec costs'!$B255,'Capex forecast'!$S$9:$S$223,'Allocation of site-spec costs'!$D255,'Capex forecast'!$Q$9:$Q$223,"Customer Connection")</f>
        <v>0</v>
      </c>
      <c r="N255" s="32">
        <f>SUMIFS('Capex forecast'!M$9:M$223,'Capex forecast'!$T$9:$T$223,'Allocation of site-spec costs'!$B255,'Capex forecast'!$S$9:$S$223,'Allocation of site-spec costs'!$D255,'Capex forecast'!$Q$9:$Q$223,"Customer Connection")</f>
        <v>0</v>
      </c>
      <c r="O255" s="32">
        <f>SUMIFS('Capex forecast'!N$9:N$223,'Capex forecast'!$T$9:$T$223,'Allocation of site-spec costs'!$B255,'Capex forecast'!$S$9:$S$223,'Allocation of site-spec costs'!$D255,'Capex forecast'!$Q$9:$Q$223,"Customer Connection")</f>
        <v>0</v>
      </c>
      <c r="Q255" s="45" t="s">
        <v>255</v>
      </c>
      <c r="R255" s="6" t="str">
        <f>INDEX('Demand forecast'!$M$9:$M$5832,MATCH($Q255,'Demand forecast'!$B$9:$B$5832,0))</f>
        <v>Yes</v>
      </c>
      <c r="S255" s="6" t="str">
        <f>IF(COUNTIF($Q$93:Q255,$B255) = 1, "LV", IF(COUNTIF($Q$93:Q255,$B255) = 2, "HV", "ST"))</f>
        <v>LV</v>
      </c>
      <c r="T255" s="6" t="str">
        <f>INDEX('Demand forecast and growth rate'!$E$7:$E$273,MATCH($Q255,'Demand forecast and growth rate'!$B$7:$B$273,0))</f>
        <v>Steady/falling</v>
      </c>
      <c r="U255" s="32">
        <f>SUMIFS('Capex forecast'!E$9:E$223,'Capex forecast'!$T$9:$T$223,$Q255,'Capex forecast'!$S$9:$S$223,$S255,'Capex forecast'!$Q$9:$Q$223,"Augex")</f>
        <v>0</v>
      </c>
      <c r="V255" s="32">
        <f>SUMIFS('Capex forecast'!F$9:F$223,'Capex forecast'!$T$9:$T$223,$Q255,'Capex forecast'!$S$9:$S$223,$S255,'Capex forecast'!$Q$9:$Q$223,"Augex")</f>
        <v>0</v>
      </c>
      <c r="W255" s="32">
        <f>SUMIFS('Capex forecast'!G$9:G$223,'Capex forecast'!$T$9:$T$223,$Q255,'Capex forecast'!$S$9:$S$223,$S255,'Capex forecast'!$Q$9:$Q$223,"Augex")</f>
        <v>0</v>
      </c>
      <c r="X255" s="32">
        <f>SUMIFS('Capex forecast'!H$9:H$223,'Capex forecast'!$T$9:$T$223,$Q255,'Capex forecast'!$S$9:$S$223,$S255,'Capex forecast'!$Q$9:$Q$223,"Augex")</f>
        <v>0</v>
      </c>
      <c r="Y255" s="32">
        <f>SUMIFS('Capex forecast'!I$9:I$223,'Capex forecast'!$T$9:$T$223,$Q255,'Capex forecast'!$S$9:$S$223,$S255,'Capex forecast'!$Q$9:$Q$223,"Augex")</f>
        <v>0</v>
      </c>
      <c r="Z255" s="32">
        <f>SUMIFS('Capex forecast'!J$9:J$223,'Capex forecast'!$T$9:$T$223,$Q255,'Capex forecast'!$S$9:$S$223,$S255,'Capex forecast'!$Q$9:$Q$223,"Augex")</f>
        <v>0</v>
      </c>
      <c r="AA255" s="32">
        <f>SUMIFS('Capex forecast'!K$9:K$223,'Capex forecast'!$T$9:$T$223,$Q255,'Capex forecast'!$S$9:$S$223,$S255,'Capex forecast'!$Q$9:$Q$223,"Augex")</f>
        <v>0</v>
      </c>
      <c r="AB255" s="32">
        <f>SUMIFS('Capex forecast'!L$9:L$223,'Capex forecast'!$T$9:$T$223,$Q255,'Capex forecast'!$S$9:$S$223,$S255,'Capex forecast'!$Q$9:$Q$223,"Augex")</f>
        <v>0</v>
      </c>
      <c r="AC255" s="32">
        <f>SUMIFS('Capex forecast'!M$9:M$223,'Capex forecast'!$T$9:$T$223,$Q255,'Capex forecast'!$S$9:$S$223,$S255,'Capex forecast'!$Q$9:$Q$223,"Augex")</f>
        <v>0</v>
      </c>
      <c r="AD255" s="32">
        <f>SUMIFS('Capex forecast'!N$9:N$223,'Capex forecast'!$T$9:$T$223,$Q255,'Capex forecast'!$S$9:$S$223,$S255,'Capex forecast'!$Q$9:$Q$223,"Augex")</f>
        <v>0</v>
      </c>
      <c r="AF255" s="45" t="s">
        <v>255</v>
      </c>
      <c r="AG255" s="6" t="str">
        <f>INDEX('Demand forecast'!$M$9:$M$5832,MATCH($Q255,'Demand forecast'!$B$9:$B$5832,0))</f>
        <v>Yes</v>
      </c>
      <c r="AH255" s="6" t="str">
        <f>IF(COUNTIF($AF$93:AF255,$B255) = 1, "LV", IF(COUNTIF($AF$93:AF255,$B255) = 2, "HV", "ST"))</f>
        <v>LV</v>
      </c>
      <c r="AI255" s="6" t="str">
        <f>INDEX('Demand forecast and growth rate'!$E$7:$E$273,MATCH($Q255,'Demand forecast and growth rate'!$B$7:$B$273,0))</f>
        <v>Steady/falling</v>
      </c>
      <c r="AJ255" s="47">
        <f>SUMIFS('Capex forecast'!E$9:E$223,'Capex forecast'!$T$9:$T$223,$AF255,'Capex forecast'!$S$9:$S$223,$AH255,'Capex forecast'!$Q$9:$Q$223,"Repex")</f>
        <v>0</v>
      </c>
      <c r="AK255" s="47">
        <f>SUMIFS('Capex forecast'!F$9:F$223,'Capex forecast'!$T$9:$T$223,$AF255,'Capex forecast'!$S$9:$S$223,$AH255,'Capex forecast'!$Q$9:$Q$223,"Repex")</f>
        <v>0</v>
      </c>
      <c r="AL255" s="47">
        <f>SUMIFS('Capex forecast'!G$9:G$223,'Capex forecast'!$T$9:$T$223,$AF255,'Capex forecast'!$S$9:$S$223,$AH255,'Capex forecast'!$Q$9:$Q$223,"Repex")</f>
        <v>0</v>
      </c>
      <c r="AM255" s="47">
        <f>SUMIFS('Capex forecast'!H$9:H$223,'Capex forecast'!$T$9:$T$223,$AF255,'Capex forecast'!$S$9:$S$223,$AH255,'Capex forecast'!$Q$9:$Q$223,"Repex")</f>
        <v>0</v>
      </c>
      <c r="AN255" s="47">
        <f>SUMIFS('Capex forecast'!I$9:I$223,'Capex forecast'!$T$9:$T$223,$AF255,'Capex forecast'!$S$9:$S$223,$AH255,'Capex forecast'!$Q$9:$Q$223,"Repex")</f>
        <v>0</v>
      </c>
      <c r="AO255" s="47">
        <f>SUMIFS('Capex forecast'!J$9:J$223,'Capex forecast'!$T$9:$T$223,$AF255,'Capex forecast'!$S$9:$S$223,$AH255,'Capex forecast'!$Q$9:$Q$223,"Repex")</f>
        <v>0</v>
      </c>
      <c r="AP255" s="47">
        <f>SUMIFS('Capex forecast'!K$9:K$223,'Capex forecast'!$T$9:$T$223,$AF255,'Capex forecast'!$S$9:$S$223,$AH255,'Capex forecast'!$Q$9:$Q$223,"Repex")</f>
        <v>0</v>
      </c>
      <c r="AQ255" s="47">
        <f>SUMIFS('Capex forecast'!L$9:L$223,'Capex forecast'!$T$9:$T$223,$AF255,'Capex forecast'!$S$9:$S$223,$AH255,'Capex forecast'!$Q$9:$Q$223,"Repex")</f>
        <v>0</v>
      </c>
      <c r="AR255" s="47">
        <f>SUMIFS('Capex forecast'!M$9:M$223,'Capex forecast'!$T$9:$T$223,$AF255,'Capex forecast'!$S$9:$S$223,$AH255,'Capex forecast'!$Q$9:$Q$223,"Repex")</f>
        <v>0</v>
      </c>
      <c r="AS255" s="47">
        <f>SUMIFS('Capex forecast'!N$9:N$223,'Capex forecast'!$T$9:$T$223,$AF255,'Capex forecast'!$S$9:$S$223,$AH255,'Capex forecast'!$Q$9:$Q$223,"Repex")</f>
        <v>0</v>
      </c>
    </row>
    <row r="256" spans="2:45" ht="15">
      <c r="B256" s="45" t="s">
        <v>170</v>
      </c>
      <c r="C256" s="6" t="str">
        <f>INDEX('Demand forecast'!$M$9:$M$5832,MATCH($B256,'Demand forecast'!$B$9:$B$5832,0))</f>
        <v>No</v>
      </c>
      <c r="D256" s="6" t="str">
        <f>IF(COUNTIF($B$93:B256,$B256) = 1, "LV", IF(COUNTIF($B$93:B256,$B256) = 2, "HV", "ST"))</f>
        <v>LV</v>
      </c>
      <c r="E256" s="6" t="str">
        <f>INDEX('Demand forecast and growth rate'!$E$7:$E$273,MATCH($B256,'Demand forecast and growth rate'!$B$7:$B$273,0))</f>
        <v>High growth</v>
      </c>
      <c r="F256" s="32">
        <f>SUMIFS('Capex forecast'!E$9:E$223,'Capex forecast'!$T$9:$T$223,'Allocation of site-spec costs'!$B256,'Capex forecast'!$S$9:$S$223,'Allocation of site-spec costs'!$D256,'Capex forecast'!$Q$9:$Q$223,"Customer Connection")</f>
        <v>0</v>
      </c>
      <c r="G256" s="32">
        <f>SUMIFS('Capex forecast'!F$9:F$223,'Capex forecast'!$T$9:$T$223,'Allocation of site-spec costs'!$B256,'Capex forecast'!$S$9:$S$223,'Allocation of site-spec costs'!$D256,'Capex forecast'!$Q$9:$Q$223,"Customer Connection")</f>
        <v>0</v>
      </c>
      <c r="H256" s="32">
        <f>SUMIFS('Capex forecast'!G$9:G$223,'Capex forecast'!$T$9:$T$223,'Allocation of site-spec costs'!$B256,'Capex forecast'!$S$9:$S$223,'Allocation of site-spec costs'!$D256,'Capex forecast'!$Q$9:$Q$223,"Customer Connection")</f>
        <v>0</v>
      </c>
      <c r="I256" s="32">
        <f>SUMIFS('Capex forecast'!H$9:H$223,'Capex forecast'!$T$9:$T$223,'Allocation of site-spec costs'!$B256,'Capex forecast'!$S$9:$S$223,'Allocation of site-spec costs'!$D256,'Capex forecast'!$Q$9:$Q$223,"Customer Connection")</f>
        <v>0</v>
      </c>
      <c r="J256" s="32">
        <f>SUMIFS('Capex forecast'!I$9:I$223,'Capex forecast'!$T$9:$T$223,'Allocation of site-spec costs'!$B256,'Capex forecast'!$S$9:$S$223,'Allocation of site-spec costs'!$D256,'Capex forecast'!$Q$9:$Q$223,"Customer Connection")</f>
        <v>0</v>
      </c>
      <c r="K256" s="32">
        <f>SUMIFS('Capex forecast'!J$9:J$223,'Capex forecast'!$T$9:$T$223,'Allocation of site-spec costs'!$B256,'Capex forecast'!$S$9:$S$223,'Allocation of site-spec costs'!$D256,'Capex forecast'!$Q$9:$Q$223,"Customer Connection")</f>
        <v>0</v>
      </c>
      <c r="L256" s="32">
        <f>SUMIFS('Capex forecast'!K$9:K$223,'Capex forecast'!$T$9:$T$223,'Allocation of site-spec costs'!$B256,'Capex forecast'!$S$9:$S$223,'Allocation of site-spec costs'!$D256,'Capex forecast'!$Q$9:$Q$223,"Customer Connection")</f>
        <v>0</v>
      </c>
      <c r="M256" s="32">
        <f>SUMIFS('Capex forecast'!L$9:L$223,'Capex forecast'!$T$9:$T$223,'Allocation of site-spec costs'!$B256,'Capex forecast'!$S$9:$S$223,'Allocation of site-spec costs'!$D256,'Capex forecast'!$Q$9:$Q$223,"Customer Connection")</f>
        <v>0</v>
      </c>
      <c r="N256" s="32">
        <f>SUMIFS('Capex forecast'!M$9:M$223,'Capex forecast'!$T$9:$T$223,'Allocation of site-spec costs'!$B256,'Capex forecast'!$S$9:$S$223,'Allocation of site-spec costs'!$D256,'Capex forecast'!$Q$9:$Q$223,"Customer Connection")</f>
        <v>0</v>
      </c>
      <c r="O256" s="32">
        <f>SUMIFS('Capex forecast'!N$9:N$223,'Capex forecast'!$T$9:$T$223,'Allocation of site-spec costs'!$B256,'Capex forecast'!$S$9:$S$223,'Allocation of site-spec costs'!$D256,'Capex forecast'!$Q$9:$Q$223,"Customer Connection")</f>
        <v>0</v>
      </c>
      <c r="Q256" s="45" t="s">
        <v>170</v>
      </c>
      <c r="R256" s="6" t="str">
        <f>INDEX('Demand forecast'!$M$9:$M$5832,MATCH($Q256,'Demand forecast'!$B$9:$B$5832,0))</f>
        <v>No</v>
      </c>
      <c r="S256" s="6" t="str">
        <f>IF(COUNTIF($Q$93:Q256,$B256) = 1, "LV", IF(COUNTIF($Q$93:Q256,$B256) = 2, "HV", "ST"))</f>
        <v>LV</v>
      </c>
      <c r="T256" s="6" t="str">
        <f>INDEX('Demand forecast and growth rate'!$E$7:$E$273,MATCH($Q256,'Demand forecast and growth rate'!$B$7:$B$273,0))</f>
        <v>High growth</v>
      </c>
      <c r="U256" s="32">
        <f>SUMIFS('Capex forecast'!E$9:E$223,'Capex forecast'!$T$9:$T$223,$Q256,'Capex forecast'!$S$9:$S$223,$S256,'Capex forecast'!$Q$9:$Q$223,"Augex")</f>
        <v>0</v>
      </c>
      <c r="V256" s="32">
        <f>SUMIFS('Capex forecast'!F$9:F$223,'Capex forecast'!$T$9:$T$223,$Q256,'Capex forecast'!$S$9:$S$223,$S256,'Capex forecast'!$Q$9:$Q$223,"Augex")</f>
        <v>0</v>
      </c>
      <c r="W256" s="32">
        <f>SUMIFS('Capex forecast'!G$9:G$223,'Capex forecast'!$T$9:$T$223,$Q256,'Capex forecast'!$S$9:$S$223,$S256,'Capex forecast'!$Q$9:$Q$223,"Augex")</f>
        <v>0</v>
      </c>
      <c r="X256" s="32">
        <f>SUMIFS('Capex forecast'!H$9:H$223,'Capex forecast'!$T$9:$T$223,$Q256,'Capex forecast'!$S$9:$S$223,$S256,'Capex forecast'!$Q$9:$Q$223,"Augex")</f>
        <v>0</v>
      </c>
      <c r="Y256" s="32">
        <f>SUMIFS('Capex forecast'!I$9:I$223,'Capex forecast'!$T$9:$T$223,$Q256,'Capex forecast'!$S$9:$S$223,$S256,'Capex forecast'!$Q$9:$Q$223,"Augex")</f>
        <v>0</v>
      </c>
      <c r="Z256" s="32">
        <f>SUMIFS('Capex forecast'!J$9:J$223,'Capex forecast'!$T$9:$T$223,$Q256,'Capex forecast'!$S$9:$S$223,$S256,'Capex forecast'!$Q$9:$Q$223,"Augex")</f>
        <v>0</v>
      </c>
      <c r="AA256" s="32">
        <f>SUMIFS('Capex forecast'!K$9:K$223,'Capex forecast'!$T$9:$T$223,$Q256,'Capex forecast'!$S$9:$S$223,$S256,'Capex forecast'!$Q$9:$Q$223,"Augex")</f>
        <v>0</v>
      </c>
      <c r="AB256" s="32">
        <f>SUMIFS('Capex forecast'!L$9:L$223,'Capex forecast'!$T$9:$T$223,$Q256,'Capex forecast'!$S$9:$S$223,$S256,'Capex forecast'!$Q$9:$Q$223,"Augex")</f>
        <v>0</v>
      </c>
      <c r="AC256" s="32">
        <f>SUMIFS('Capex forecast'!M$9:M$223,'Capex forecast'!$T$9:$T$223,$Q256,'Capex forecast'!$S$9:$S$223,$S256,'Capex forecast'!$Q$9:$Q$223,"Augex")</f>
        <v>0</v>
      </c>
      <c r="AD256" s="32">
        <f>SUMIFS('Capex forecast'!N$9:N$223,'Capex forecast'!$T$9:$T$223,$Q256,'Capex forecast'!$S$9:$S$223,$S256,'Capex forecast'!$Q$9:$Q$223,"Augex")</f>
        <v>0</v>
      </c>
      <c r="AF256" s="45" t="s">
        <v>170</v>
      </c>
      <c r="AG256" s="6" t="str">
        <f>INDEX('Demand forecast'!$M$9:$M$5832,MATCH($Q256,'Demand forecast'!$B$9:$B$5832,0))</f>
        <v>No</v>
      </c>
      <c r="AH256" s="6" t="str">
        <f>IF(COUNTIF($AF$93:AF256,$B256) = 1, "LV", IF(COUNTIF($AF$93:AF256,$B256) = 2, "HV", "ST"))</f>
        <v>LV</v>
      </c>
      <c r="AI256" s="6" t="str">
        <f>INDEX('Demand forecast and growth rate'!$E$7:$E$273,MATCH($Q256,'Demand forecast and growth rate'!$B$7:$B$273,0))</f>
        <v>High growth</v>
      </c>
      <c r="AJ256" s="47">
        <f>SUMIFS('Capex forecast'!E$9:E$223,'Capex forecast'!$T$9:$T$223,$AF256,'Capex forecast'!$S$9:$S$223,$AH256,'Capex forecast'!$Q$9:$Q$223,"Repex")</f>
        <v>0</v>
      </c>
      <c r="AK256" s="47">
        <f>SUMIFS('Capex forecast'!F$9:F$223,'Capex forecast'!$T$9:$T$223,$AF256,'Capex forecast'!$S$9:$S$223,$AH256,'Capex forecast'!$Q$9:$Q$223,"Repex")</f>
        <v>0</v>
      </c>
      <c r="AL256" s="47">
        <f>SUMIFS('Capex forecast'!G$9:G$223,'Capex forecast'!$T$9:$T$223,$AF256,'Capex forecast'!$S$9:$S$223,$AH256,'Capex forecast'!$Q$9:$Q$223,"Repex")</f>
        <v>0</v>
      </c>
      <c r="AM256" s="47">
        <f>SUMIFS('Capex forecast'!H$9:H$223,'Capex forecast'!$T$9:$T$223,$AF256,'Capex forecast'!$S$9:$S$223,$AH256,'Capex forecast'!$Q$9:$Q$223,"Repex")</f>
        <v>0</v>
      </c>
      <c r="AN256" s="47">
        <f>SUMIFS('Capex forecast'!I$9:I$223,'Capex forecast'!$T$9:$T$223,$AF256,'Capex forecast'!$S$9:$S$223,$AH256,'Capex forecast'!$Q$9:$Q$223,"Repex")</f>
        <v>0</v>
      </c>
      <c r="AO256" s="47">
        <f>SUMIFS('Capex forecast'!J$9:J$223,'Capex forecast'!$T$9:$T$223,$AF256,'Capex forecast'!$S$9:$S$223,$AH256,'Capex forecast'!$Q$9:$Q$223,"Repex")</f>
        <v>0</v>
      </c>
      <c r="AP256" s="47">
        <f>SUMIFS('Capex forecast'!K$9:K$223,'Capex forecast'!$T$9:$T$223,$AF256,'Capex forecast'!$S$9:$S$223,$AH256,'Capex forecast'!$Q$9:$Q$223,"Repex")</f>
        <v>0</v>
      </c>
      <c r="AQ256" s="47">
        <f>SUMIFS('Capex forecast'!L$9:L$223,'Capex forecast'!$T$9:$T$223,$AF256,'Capex forecast'!$S$9:$S$223,$AH256,'Capex forecast'!$Q$9:$Q$223,"Repex")</f>
        <v>0</v>
      </c>
      <c r="AR256" s="47">
        <f>SUMIFS('Capex forecast'!M$9:M$223,'Capex forecast'!$T$9:$T$223,$AF256,'Capex forecast'!$S$9:$S$223,$AH256,'Capex forecast'!$Q$9:$Q$223,"Repex")</f>
        <v>0</v>
      </c>
      <c r="AS256" s="47">
        <f>SUMIFS('Capex forecast'!N$9:N$223,'Capex forecast'!$T$9:$T$223,$AF256,'Capex forecast'!$S$9:$S$223,$AH256,'Capex forecast'!$Q$9:$Q$223,"Repex")</f>
        <v>0</v>
      </c>
    </row>
    <row r="257" spans="2:45" ht="15">
      <c r="B257" s="45" t="s">
        <v>437</v>
      </c>
      <c r="C257" s="6" t="str">
        <f>INDEX('Demand forecast'!$M$9:$M$5832,MATCH($B257,'Demand forecast'!$B$9:$B$5832,0))</f>
        <v>No</v>
      </c>
      <c r="D257" s="6" t="str">
        <f>IF(COUNTIF($B$93:B257,$B257) = 1, "LV", IF(COUNTIF($B$93:B257,$B257) = 2, "HV", "ST"))</f>
        <v>LV</v>
      </c>
      <c r="E257" s="6" t="str">
        <f>INDEX('Demand forecast and growth rate'!$E$7:$E$273,MATCH($B257,'Demand forecast and growth rate'!$B$7:$B$273,0))</f>
        <v>Steady/falling</v>
      </c>
      <c r="F257" s="32">
        <f>SUMIFS('Capex forecast'!E$9:E$223,'Capex forecast'!$T$9:$T$223,'Allocation of site-spec costs'!$B257,'Capex forecast'!$S$9:$S$223,'Allocation of site-spec costs'!$D257,'Capex forecast'!$Q$9:$Q$223,"Customer Connection")</f>
        <v>0</v>
      </c>
      <c r="G257" s="32">
        <f>SUMIFS('Capex forecast'!F$9:F$223,'Capex forecast'!$T$9:$T$223,'Allocation of site-spec costs'!$B257,'Capex forecast'!$S$9:$S$223,'Allocation of site-spec costs'!$D257,'Capex forecast'!$Q$9:$Q$223,"Customer Connection")</f>
        <v>0</v>
      </c>
      <c r="H257" s="32">
        <f>SUMIFS('Capex forecast'!G$9:G$223,'Capex forecast'!$T$9:$T$223,'Allocation of site-spec costs'!$B257,'Capex forecast'!$S$9:$S$223,'Allocation of site-spec costs'!$D257,'Capex forecast'!$Q$9:$Q$223,"Customer Connection")</f>
        <v>0</v>
      </c>
      <c r="I257" s="32">
        <f>SUMIFS('Capex forecast'!H$9:H$223,'Capex forecast'!$T$9:$T$223,'Allocation of site-spec costs'!$B257,'Capex forecast'!$S$9:$S$223,'Allocation of site-spec costs'!$D257,'Capex forecast'!$Q$9:$Q$223,"Customer Connection")</f>
        <v>0</v>
      </c>
      <c r="J257" s="32">
        <f>SUMIFS('Capex forecast'!I$9:I$223,'Capex forecast'!$T$9:$T$223,'Allocation of site-spec costs'!$B257,'Capex forecast'!$S$9:$S$223,'Allocation of site-spec costs'!$D257,'Capex forecast'!$Q$9:$Q$223,"Customer Connection")</f>
        <v>0</v>
      </c>
      <c r="K257" s="32">
        <f>SUMIFS('Capex forecast'!J$9:J$223,'Capex forecast'!$T$9:$T$223,'Allocation of site-spec costs'!$B257,'Capex forecast'!$S$9:$S$223,'Allocation of site-spec costs'!$D257,'Capex forecast'!$Q$9:$Q$223,"Customer Connection")</f>
        <v>0</v>
      </c>
      <c r="L257" s="32">
        <f>SUMIFS('Capex forecast'!K$9:K$223,'Capex forecast'!$T$9:$T$223,'Allocation of site-spec costs'!$B257,'Capex forecast'!$S$9:$S$223,'Allocation of site-spec costs'!$D257,'Capex forecast'!$Q$9:$Q$223,"Customer Connection")</f>
        <v>0</v>
      </c>
      <c r="M257" s="32">
        <f>SUMIFS('Capex forecast'!L$9:L$223,'Capex forecast'!$T$9:$T$223,'Allocation of site-spec costs'!$B257,'Capex forecast'!$S$9:$S$223,'Allocation of site-spec costs'!$D257,'Capex forecast'!$Q$9:$Q$223,"Customer Connection")</f>
        <v>0</v>
      </c>
      <c r="N257" s="32">
        <f>SUMIFS('Capex forecast'!M$9:M$223,'Capex forecast'!$T$9:$T$223,'Allocation of site-spec costs'!$B257,'Capex forecast'!$S$9:$S$223,'Allocation of site-spec costs'!$D257,'Capex forecast'!$Q$9:$Q$223,"Customer Connection")</f>
        <v>0</v>
      </c>
      <c r="O257" s="32">
        <f>SUMIFS('Capex forecast'!N$9:N$223,'Capex forecast'!$T$9:$T$223,'Allocation of site-spec costs'!$B257,'Capex forecast'!$S$9:$S$223,'Allocation of site-spec costs'!$D257,'Capex forecast'!$Q$9:$Q$223,"Customer Connection")</f>
        <v>0</v>
      </c>
      <c r="Q257" s="45" t="s">
        <v>437</v>
      </c>
      <c r="R257" s="6" t="str">
        <f>INDEX('Demand forecast'!$M$9:$M$5832,MATCH($Q257,'Demand forecast'!$B$9:$B$5832,0))</f>
        <v>No</v>
      </c>
      <c r="S257" s="6" t="str">
        <f>IF(COUNTIF($Q$93:Q257,$B257) = 1, "LV", IF(COUNTIF($Q$93:Q257,$B257) = 2, "HV", "ST"))</f>
        <v>LV</v>
      </c>
      <c r="T257" s="6" t="str">
        <f>INDEX('Demand forecast and growth rate'!$E$7:$E$273,MATCH($Q257,'Demand forecast and growth rate'!$B$7:$B$273,0))</f>
        <v>Steady/falling</v>
      </c>
      <c r="U257" s="32">
        <f>SUMIFS('Capex forecast'!E$9:E$223,'Capex forecast'!$T$9:$T$223,$Q257,'Capex forecast'!$S$9:$S$223,$S257,'Capex forecast'!$Q$9:$Q$223,"Augex")</f>
        <v>0</v>
      </c>
      <c r="V257" s="32">
        <f>SUMIFS('Capex forecast'!F$9:F$223,'Capex forecast'!$T$9:$T$223,$Q257,'Capex forecast'!$S$9:$S$223,$S257,'Capex forecast'!$Q$9:$Q$223,"Augex")</f>
        <v>0</v>
      </c>
      <c r="W257" s="32">
        <f>SUMIFS('Capex forecast'!G$9:G$223,'Capex forecast'!$T$9:$T$223,$Q257,'Capex forecast'!$S$9:$S$223,$S257,'Capex forecast'!$Q$9:$Q$223,"Augex")</f>
        <v>0</v>
      </c>
      <c r="X257" s="32">
        <f>SUMIFS('Capex forecast'!H$9:H$223,'Capex forecast'!$T$9:$T$223,$Q257,'Capex forecast'!$S$9:$S$223,$S257,'Capex forecast'!$Q$9:$Q$223,"Augex")</f>
        <v>0</v>
      </c>
      <c r="Y257" s="32">
        <f>SUMIFS('Capex forecast'!I$9:I$223,'Capex forecast'!$T$9:$T$223,$Q257,'Capex forecast'!$S$9:$S$223,$S257,'Capex forecast'!$Q$9:$Q$223,"Augex")</f>
        <v>0</v>
      </c>
      <c r="Z257" s="32">
        <f>SUMIFS('Capex forecast'!J$9:J$223,'Capex forecast'!$T$9:$T$223,$Q257,'Capex forecast'!$S$9:$S$223,$S257,'Capex forecast'!$Q$9:$Q$223,"Augex")</f>
        <v>0</v>
      </c>
      <c r="AA257" s="32">
        <f>SUMIFS('Capex forecast'!K$9:K$223,'Capex forecast'!$T$9:$T$223,$Q257,'Capex forecast'!$S$9:$S$223,$S257,'Capex forecast'!$Q$9:$Q$223,"Augex")</f>
        <v>0</v>
      </c>
      <c r="AB257" s="32">
        <f>SUMIFS('Capex forecast'!L$9:L$223,'Capex forecast'!$T$9:$T$223,$Q257,'Capex forecast'!$S$9:$S$223,$S257,'Capex forecast'!$Q$9:$Q$223,"Augex")</f>
        <v>0</v>
      </c>
      <c r="AC257" s="32">
        <f>SUMIFS('Capex forecast'!M$9:M$223,'Capex forecast'!$T$9:$T$223,$Q257,'Capex forecast'!$S$9:$S$223,$S257,'Capex forecast'!$Q$9:$Q$223,"Augex")</f>
        <v>0</v>
      </c>
      <c r="AD257" s="32">
        <f>SUMIFS('Capex forecast'!N$9:N$223,'Capex forecast'!$T$9:$T$223,$Q257,'Capex forecast'!$S$9:$S$223,$S257,'Capex forecast'!$Q$9:$Q$223,"Augex")</f>
        <v>0</v>
      </c>
      <c r="AF257" s="45" t="s">
        <v>437</v>
      </c>
      <c r="AG257" s="6" t="str">
        <f>INDEX('Demand forecast'!$M$9:$M$5832,MATCH($Q257,'Demand forecast'!$B$9:$B$5832,0))</f>
        <v>No</v>
      </c>
      <c r="AH257" s="6" t="str">
        <f>IF(COUNTIF($AF$93:AF257,$B257) = 1, "LV", IF(COUNTIF($AF$93:AF257,$B257) = 2, "HV", "ST"))</f>
        <v>LV</v>
      </c>
      <c r="AI257" s="6" t="str">
        <f>INDEX('Demand forecast and growth rate'!$E$7:$E$273,MATCH($Q257,'Demand forecast and growth rate'!$B$7:$B$273,0))</f>
        <v>Steady/falling</v>
      </c>
      <c r="AJ257" s="47">
        <f>SUMIFS('Capex forecast'!E$9:E$223,'Capex forecast'!$T$9:$T$223,$AF257,'Capex forecast'!$S$9:$S$223,$AH257,'Capex forecast'!$Q$9:$Q$223,"Repex")</f>
        <v>0</v>
      </c>
      <c r="AK257" s="47">
        <f>SUMIFS('Capex forecast'!F$9:F$223,'Capex forecast'!$T$9:$T$223,$AF257,'Capex forecast'!$S$9:$S$223,$AH257,'Capex forecast'!$Q$9:$Q$223,"Repex")</f>
        <v>0</v>
      </c>
      <c r="AL257" s="47">
        <f>SUMIFS('Capex forecast'!G$9:G$223,'Capex forecast'!$T$9:$T$223,$AF257,'Capex forecast'!$S$9:$S$223,$AH257,'Capex forecast'!$Q$9:$Q$223,"Repex")</f>
        <v>0</v>
      </c>
      <c r="AM257" s="47">
        <f>SUMIFS('Capex forecast'!H$9:H$223,'Capex forecast'!$T$9:$T$223,$AF257,'Capex forecast'!$S$9:$S$223,$AH257,'Capex forecast'!$Q$9:$Q$223,"Repex")</f>
        <v>0</v>
      </c>
      <c r="AN257" s="47">
        <f>SUMIFS('Capex forecast'!I$9:I$223,'Capex forecast'!$T$9:$T$223,$AF257,'Capex forecast'!$S$9:$S$223,$AH257,'Capex forecast'!$Q$9:$Q$223,"Repex")</f>
        <v>0</v>
      </c>
      <c r="AO257" s="47">
        <f>SUMIFS('Capex forecast'!J$9:J$223,'Capex forecast'!$T$9:$T$223,$AF257,'Capex forecast'!$S$9:$S$223,$AH257,'Capex forecast'!$Q$9:$Q$223,"Repex")</f>
        <v>0</v>
      </c>
      <c r="AP257" s="47">
        <f>SUMIFS('Capex forecast'!K$9:K$223,'Capex forecast'!$T$9:$T$223,$AF257,'Capex forecast'!$S$9:$S$223,$AH257,'Capex forecast'!$Q$9:$Q$223,"Repex")</f>
        <v>0</v>
      </c>
      <c r="AQ257" s="47">
        <f>SUMIFS('Capex forecast'!L$9:L$223,'Capex forecast'!$T$9:$T$223,$AF257,'Capex forecast'!$S$9:$S$223,$AH257,'Capex forecast'!$Q$9:$Q$223,"Repex")</f>
        <v>0</v>
      </c>
      <c r="AR257" s="47">
        <f>SUMIFS('Capex forecast'!M$9:M$223,'Capex forecast'!$T$9:$T$223,$AF257,'Capex forecast'!$S$9:$S$223,$AH257,'Capex forecast'!$Q$9:$Q$223,"Repex")</f>
        <v>0</v>
      </c>
      <c r="AS257" s="47">
        <f>SUMIFS('Capex forecast'!N$9:N$223,'Capex forecast'!$T$9:$T$223,$AF257,'Capex forecast'!$S$9:$S$223,$AH257,'Capex forecast'!$Q$9:$Q$223,"Repex")</f>
        <v>0</v>
      </c>
    </row>
    <row r="258" spans="2:45" ht="15">
      <c r="B258" s="45" t="s">
        <v>438</v>
      </c>
      <c r="C258" s="6" t="str">
        <f>INDEX('Demand forecast'!$M$9:$M$5832,MATCH($B258,'Demand forecast'!$B$9:$B$5832,0))</f>
        <v>Yes</v>
      </c>
      <c r="D258" s="6" t="str">
        <f>IF(COUNTIF($B$93:B258,$B258) = 1, "LV", IF(COUNTIF($B$93:B258,$B258) = 2, "HV", "ST"))</f>
        <v>LV</v>
      </c>
      <c r="E258" s="6" t="e">
        <f>INDEX('Demand forecast and growth rate'!$E$7:$E$273,MATCH($B258,'Demand forecast and growth rate'!$B$7:$B$273,0))</f>
        <v>#N/A</v>
      </c>
      <c r="F258" s="32">
        <f>SUMIFS('Capex forecast'!E$9:E$223,'Capex forecast'!$T$9:$T$223,'Allocation of site-spec costs'!$B258,'Capex forecast'!$S$9:$S$223,'Allocation of site-spec costs'!$D258,'Capex forecast'!$Q$9:$Q$223,"Customer Connection")</f>
        <v>0</v>
      </c>
      <c r="G258" s="32">
        <f>SUMIFS('Capex forecast'!F$9:F$223,'Capex forecast'!$T$9:$T$223,'Allocation of site-spec costs'!$B258,'Capex forecast'!$S$9:$S$223,'Allocation of site-spec costs'!$D258,'Capex forecast'!$Q$9:$Q$223,"Customer Connection")</f>
        <v>0</v>
      </c>
      <c r="H258" s="32">
        <f>SUMIFS('Capex forecast'!G$9:G$223,'Capex forecast'!$T$9:$T$223,'Allocation of site-spec costs'!$B258,'Capex forecast'!$S$9:$S$223,'Allocation of site-spec costs'!$D258,'Capex forecast'!$Q$9:$Q$223,"Customer Connection")</f>
        <v>0</v>
      </c>
      <c r="I258" s="32">
        <f>SUMIFS('Capex forecast'!H$9:H$223,'Capex forecast'!$T$9:$T$223,'Allocation of site-spec costs'!$B258,'Capex forecast'!$S$9:$S$223,'Allocation of site-spec costs'!$D258,'Capex forecast'!$Q$9:$Q$223,"Customer Connection")</f>
        <v>0</v>
      </c>
      <c r="J258" s="32">
        <f>SUMIFS('Capex forecast'!I$9:I$223,'Capex forecast'!$T$9:$T$223,'Allocation of site-spec costs'!$B258,'Capex forecast'!$S$9:$S$223,'Allocation of site-spec costs'!$D258,'Capex forecast'!$Q$9:$Q$223,"Customer Connection")</f>
        <v>0</v>
      </c>
      <c r="K258" s="32">
        <f>SUMIFS('Capex forecast'!J$9:J$223,'Capex forecast'!$T$9:$T$223,'Allocation of site-spec costs'!$B258,'Capex forecast'!$S$9:$S$223,'Allocation of site-spec costs'!$D258,'Capex forecast'!$Q$9:$Q$223,"Customer Connection")</f>
        <v>0</v>
      </c>
      <c r="L258" s="32">
        <f>SUMIFS('Capex forecast'!K$9:K$223,'Capex forecast'!$T$9:$T$223,'Allocation of site-spec costs'!$B258,'Capex forecast'!$S$9:$S$223,'Allocation of site-spec costs'!$D258,'Capex forecast'!$Q$9:$Q$223,"Customer Connection")</f>
        <v>0</v>
      </c>
      <c r="M258" s="32">
        <f>SUMIFS('Capex forecast'!L$9:L$223,'Capex forecast'!$T$9:$T$223,'Allocation of site-spec costs'!$B258,'Capex forecast'!$S$9:$S$223,'Allocation of site-spec costs'!$D258,'Capex forecast'!$Q$9:$Q$223,"Customer Connection")</f>
        <v>0</v>
      </c>
      <c r="N258" s="32">
        <f>SUMIFS('Capex forecast'!M$9:M$223,'Capex forecast'!$T$9:$T$223,'Allocation of site-spec costs'!$B258,'Capex forecast'!$S$9:$S$223,'Allocation of site-spec costs'!$D258,'Capex forecast'!$Q$9:$Q$223,"Customer Connection")</f>
        <v>0</v>
      </c>
      <c r="O258" s="32">
        <f>SUMIFS('Capex forecast'!N$9:N$223,'Capex forecast'!$T$9:$T$223,'Allocation of site-spec costs'!$B258,'Capex forecast'!$S$9:$S$223,'Allocation of site-spec costs'!$D258,'Capex forecast'!$Q$9:$Q$223,"Customer Connection")</f>
        <v>0</v>
      </c>
      <c r="Q258" s="45" t="s">
        <v>438</v>
      </c>
      <c r="R258" s="6" t="str">
        <f>INDEX('Demand forecast'!$M$9:$M$5832,MATCH($Q258,'Demand forecast'!$B$9:$B$5832,0))</f>
        <v>Yes</v>
      </c>
      <c r="S258" s="6" t="str">
        <f>IF(COUNTIF($Q$93:Q258,$B258) = 1, "LV", IF(COUNTIF($Q$93:Q258,$B258) = 2, "HV", "ST"))</f>
        <v>LV</v>
      </c>
      <c r="T258" s="6" t="e">
        <f>INDEX('Demand forecast and growth rate'!$E$7:$E$273,MATCH($Q258,'Demand forecast and growth rate'!$B$7:$B$273,0))</f>
        <v>#N/A</v>
      </c>
      <c r="U258" s="32">
        <f>SUMIFS('Capex forecast'!E$9:E$223,'Capex forecast'!$T$9:$T$223,$Q258,'Capex forecast'!$S$9:$S$223,$S258,'Capex forecast'!$Q$9:$Q$223,"Augex")</f>
        <v>0</v>
      </c>
      <c r="V258" s="32">
        <f>SUMIFS('Capex forecast'!F$9:F$223,'Capex forecast'!$T$9:$T$223,$Q258,'Capex forecast'!$S$9:$S$223,$S258,'Capex forecast'!$Q$9:$Q$223,"Augex")</f>
        <v>0</v>
      </c>
      <c r="W258" s="32">
        <f>SUMIFS('Capex forecast'!G$9:G$223,'Capex forecast'!$T$9:$T$223,$Q258,'Capex forecast'!$S$9:$S$223,$S258,'Capex forecast'!$Q$9:$Q$223,"Augex")</f>
        <v>0</v>
      </c>
      <c r="X258" s="32">
        <f>SUMIFS('Capex forecast'!H$9:H$223,'Capex forecast'!$T$9:$T$223,$Q258,'Capex forecast'!$S$9:$S$223,$S258,'Capex forecast'!$Q$9:$Q$223,"Augex")</f>
        <v>0</v>
      </c>
      <c r="Y258" s="32">
        <f>SUMIFS('Capex forecast'!I$9:I$223,'Capex forecast'!$T$9:$T$223,$Q258,'Capex forecast'!$S$9:$S$223,$S258,'Capex forecast'!$Q$9:$Q$223,"Augex")</f>
        <v>0</v>
      </c>
      <c r="Z258" s="32">
        <f>SUMIFS('Capex forecast'!J$9:J$223,'Capex forecast'!$T$9:$T$223,$Q258,'Capex forecast'!$S$9:$S$223,$S258,'Capex forecast'!$Q$9:$Q$223,"Augex")</f>
        <v>0</v>
      </c>
      <c r="AA258" s="32">
        <f>SUMIFS('Capex forecast'!K$9:K$223,'Capex forecast'!$T$9:$T$223,$Q258,'Capex forecast'!$S$9:$S$223,$S258,'Capex forecast'!$Q$9:$Q$223,"Augex")</f>
        <v>0</v>
      </c>
      <c r="AB258" s="32">
        <f>SUMIFS('Capex forecast'!L$9:L$223,'Capex forecast'!$T$9:$T$223,$Q258,'Capex forecast'!$S$9:$S$223,$S258,'Capex forecast'!$Q$9:$Q$223,"Augex")</f>
        <v>0</v>
      </c>
      <c r="AC258" s="32">
        <f>SUMIFS('Capex forecast'!M$9:M$223,'Capex forecast'!$T$9:$T$223,$Q258,'Capex forecast'!$S$9:$S$223,$S258,'Capex forecast'!$Q$9:$Q$223,"Augex")</f>
        <v>0</v>
      </c>
      <c r="AD258" s="32">
        <f>SUMIFS('Capex forecast'!N$9:N$223,'Capex forecast'!$T$9:$T$223,$Q258,'Capex forecast'!$S$9:$S$223,$S258,'Capex forecast'!$Q$9:$Q$223,"Augex")</f>
        <v>0</v>
      </c>
      <c r="AF258" s="45" t="s">
        <v>438</v>
      </c>
      <c r="AG258" s="6" t="str">
        <f>INDEX('Demand forecast'!$M$9:$M$5832,MATCH($Q258,'Demand forecast'!$B$9:$B$5832,0))</f>
        <v>Yes</v>
      </c>
      <c r="AH258" s="6" t="str">
        <f>IF(COUNTIF($AF$93:AF258,$B258) = 1, "LV", IF(COUNTIF($AF$93:AF258,$B258) = 2, "HV", "ST"))</f>
        <v>LV</v>
      </c>
      <c r="AI258" s="6" t="e">
        <f>INDEX('Demand forecast and growth rate'!$E$7:$E$273,MATCH($Q258,'Demand forecast and growth rate'!$B$7:$B$273,0))</f>
        <v>#N/A</v>
      </c>
      <c r="AJ258" s="47">
        <f>SUMIFS('Capex forecast'!E$9:E$223,'Capex forecast'!$T$9:$T$223,$AF258,'Capex forecast'!$S$9:$S$223,$AH258,'Capex forecast'!$Q$9:$Q$223,"Repex")</f>
        <v>0</v>
      </c>
      <c r="AK258" s="47">
        <f>SUMIFS('Capex forecast'!F$9:F$223,'Capex forecast'!$T$9:$T$223,$AF258,'Capex forecast'!$S$9:$S$223,$AH258,'Capex forecast'!$Q$9:$Q$223,"Repex")</f>
        <v>0</v>
      </c>
      <c r="AL258" s="47">
        <f>SUMIFS('Capex forecast'!G$9:G$223,'Capex forecast'!$T$9:$T$223,$AF258,'Capex forecast'!$S$9:$S$223,$AH258,'Capex forecast'!$Q$9:$Q$223,"Repex")</f>
        <v>0</v>
      </c>
      <c r="AM258" s="47">
        <f>SUMIFS('Capex forecast'!H$9:H$223,'Capex forecast'!$T$9:$T$223,$AF258,'Capex forecast'!$S$9:$S$223,$AH258,'Capex forecast'!$Q$9:$Q$223,"Repex")</f>
        <v>0</v>
      </c>
      <c r="AN258" s="47">
        <f>SUMIFS('Capex forecast'!I$9:I$223,'Capex forecast'!$T$9:$T$223,$AF258,'Capex forecast'!$S$9:$S$223,$AH258,'Capex forecast'!$Q$9:$Q$223,"Repex")</f>
        <v>0</v>
      </c>
      <c r="AO258" s="47">
        <f>SUMIFS('Capex forecast'!J$9:J$223,'Capex forecast'!$T$9:$T$223,$AF258,'Capex forecast'!$S$9:$S$223,$AH258,'Capex forecast'!$Q$9:$Q$223,"Repex")</f>
        <v>0</v>
      </c>
      <c r="AP258" s="47">
        <f>SUMIFS('Capex forecast'!K$9:K$223,'Capex forecast'!$T$9:$T$223,$AF258,'Capex forecast'!$S$9:$S$223,$AH258,'Capex forecast'!$Q$9:$Q$223,"Repex")</f>
        <v>0</v>
      </c>
      <c r="AQ258" s="47">
        <f>SUMIFS('Capex forecast'!L$9:L$223,'Capex forecast'!$T$9:$T$223,$AF258,'Capex forecast'!$S$9:$S$223,$AH258,'Capex forecast'!$Q$9:$Q$223,"Repex")</f>
        <v>0</v>
      </c>
      <c r="AR258" s="47">
        <f>SUMIFS('Capex forecast'!M$9:M$223,'Capex forecast'!$T$9:$T$223,$AF258,'Capex forecast'!$S$9:$S$223,$AH258,'Capex forecast'!$Q$9:$Q$223,"Repex")</f>
        <v>0</v>
      </c>
      <c r="AS258" s="47">
        <f>SUMIFS('Capex forecast'!N$9:N$223,'Capex forecast'!$T$9:$T$223,$AF258,'Capex forecast'!$S$9:$S$223,$AH258,'Capex forecast'!$Q$9:$Q$223,"Repex")</f>
        <v>0</v>
      </c>
    </row>
    <row r="259" spans="2:45" ht="15">
      <c r="B259" s="45" t="s">
        <v>217</v>
      </c>
      <c r="C259" s="6" t="str">
        <f>INDEX('Demand forecast'!$M$9:$M$5832,MATCH($B259,'Demand forecast'!$B$9:$B$5832,0))</f>
        <v>Yes</v>
      </c>
      <c r="D259" s="6" t="str">
        <f>IF(COUNTIF($B$93:B259,$B259) = 1, "LV", IF(COUNTIF($B$93:B259,$B259) = 2, "HV", "ST"))</f>
        <v>LV</v>
      </c>
      <c r="E259" s="6" t="str">
        <f>INDEX('Demand forecast and growth rate'!$E$7:$E$273,MATCH($B259,'Demand forecast and growth rate'!$B$7:$B$273,0))</f>
        <v>Steady/falling</v>
      </c>
      <c r="F259" s="32">
        <f>SUMIFS('Capex forecast'!E$9:E$223,'Capex forecast'!$T$9:$T$223,'Allocation of site-spec costs'!$B259,'Capex forecast'!$S$9:$S$223,'Allocation of site-spec costs'!$D259,'Capex forecast'!$Q$9:$Q$223,"Customer Connection")</f>
        <v>0</v>
      </c>
      <c r="G259" s="32">
        <f>SUMIFS('Capex forecast'!F$9:F$223,'Capex forecast'!$T$9:$T$223,'Allocation of site-spec costs'!$B259,'Capex forecast'!$S$9:$S$223,'Allocation of site-spec costs'!$D259,'Capex forecast'!$Q$9:$Q$223,"Customer Connection")</f>
        <v>0</v>
      </c>
      <c r="H259" s="32">
        <f>SUMIFS('Capex forecast'!G$9:G$223,'Capex forecast'!$T$9:$T$223,'Allocation of site-spec costs'!$B259,'Capex forecast'!$S$9:$S$223,'Allocation of site-spec costs'!$D259,'Capex forecast'!$Q$9:$Q$223,"Customer Connection")</f>
        <v>0</v>
      </c>
      <c r="I259" s="32">
        <f>SUMIFS('Capex forecast'!H$9:H$223,'Capex forecast'!$T$9:$T$223,'Allocation of site-spec costs'!$B259,'Capex forecast'!$S$9:$S$223,'Allocation of site-spec costs'!$D259,'Capex forecast'!$Q$9:$Q$223,"Customer Connection")</f>
        <v>0</v>
      </c>
      <c r="J259" s="32">
        <f>SUMIFS('Capex forecast'!I$9:I$223,'Capex forecast'!$T$9:$T$223,'Allocation of site-spec costs'!$B259,'Capex forecast'!$S$9:$S$223,'Allocation of site-spec costs'!$D259,'Capex forecast'!$Q$9:$Q$223,"Customer Connection")</f>
        <v>0</v>
      </c>
      <c r="K259" s="32">
        <f>SUMIFS('Capex forecast'!J$9:J$223,'Capex forecast'!$T$9:$T$223,'Allocation of site-spec costs'!$B259,'Capex forecast'!$S$9:$S$223,'Allocation of site-spec costs'!$D259,'Capex forecast'!$Q$9:$Q$223,"Customer Connection")</f>
        <v>0</v>
      </c>
      <c r="L259" s="32">
        <f>SUMIFS('Capex forecast'!K$9:K$223,'Capex forecast'!$T$9:$T$223,'Allocation of site-spec costs'!$B259,'Capex forecast'!$S$9:$S$223,'Allocation of site-spec costs'!$D259,'Capex forecast'!$Q$9:$Q$223,"Customer Connection")</f>
        <v>0</v>
      </c>
      <c r="M259" s="32">
        <f>SUMIFS('Capex forecast'!L$9:L$223,'Capex forecast'!$T$9:$T$223,'Allocation of site-spec costs'!$B259,'Capex forecast'!$S$9:$S$223,'Allocation of site-spec costs'!$D259,'Capex forecast'!$Q$9:$Q$223,"Customer Connection")</f>
        <v>0</v>
      </c>
      <c r="N259" s="32">
        <f>SUMIFS('Capex forecast'!M$9:M$223,'Capex forecast'!$T$9:$T$223,'Allocation of site-spec costs'!$B259,'Capex forecast'!$S$9:$S$223,'Allocation of site-spec costs'!$D259,'Capex forecast'!$Q$9:$Q$223,"Customer Connection")</f>
        <v>0</v>
      </c>
      <c r="O259" s="32">
        <f>SUMIFS('Capex forecast'!N$9:N$223,'Capex forecast'!$T$9:$T$223,'Allocation of site-spec costs'!$B259,'Capex forecast'!$S$9:$S$223,'Allocation of site-spec costs'!$D259,'Capex forecast'!$Q$9:$Q$223,"Customer Connection")</f>
        <v>0</v>
      </c>
      <c r="Q259" s="45" t="s">
        <v>217</v>
      </c>
      <c r="R259" s="6" t="str">
        <f>INDEX('Demand forecast'!$M$9:$M$5832,MATCH($Q259,'Demand forecast'!$B$9:$B$5832,0))</f>
        <v>Yes</v>
      </c>
      <c r="S259" s="6" t="str">
        <f>IF(COUNTIF($Q$93:Q259,$B259) = 1, "LV", IF(COUNTIF($Q$93:Q259,$B259) = 2, "HV", "ST"))</f>
        <v>LV</v>
      </c>
      <c r="T259" s="6" t="str">
        <f>INDEX('Demand forecast and growth rate'!$E$7:$E$273,MATCH($Q259,'Demand forecast and growth rate'!$B$7:$B$273,0))</f>
        <v>Steady/falling</v>
      </c>
      <c r="U259" s="32">
        <f>SUMIFS('Capex forecast'!E$9:E$223,'Capex forecast'!$T$9:$T$223,$Q259,'Capex forecast'!$S$9:$S$223,$S259,'Capex forecast'!$Q$9:$Q$223,"Augex")</f>
        <v>0</v>
      </c>
      <c r="V259" s="32">
        <f>SUMIFS('Capex forecast'!F$9:F$223,'Capex forecast'!$T$9:$T$223,$Q259,'Capex forecast'!$S$9:$S$223,$S259,'Capex forecast'!$Q$9:$Q$223,"Augex")</f>
        <v>0</v>
      </c>
      <c r="W259" s="32">
        <f>SUMIFS('Capex forecast'!G$9:G$223,'Capex forecast'!$T$9:$T$223,$Q259,'Capex forecast'!$S$9:$S$223,$S259,'Capex forecast'!$Q$9:$Q$223,"Augex")</f>
        <v>0</v>
      </c>
      <c r="X259" s="32">
        <f>SUMIFS('Capex forecast'!H$9:H$223,'Capex forecast'!$T$9:$T$223,$Q259,'Capex forecast'!$S$9:$S$223,$S259,'Capex forecast'!$Q$9:$Q$223,"Augex")</f>
        <v>0</v>
      </c>
      <c r="Y259" s="32">
        <f>SUMIFS('Capex forecast'!I$9:I$223,'Capex forecast'!$T$9:$T$223,$Q259,'Capex forecast'!$S$9:$S$223,$S259,'Capex forecast'!$Q$9:$Q$223,"Augex")</f>
        <v>0</v>
      </c>
      <c r="Z259" s="32">
        <f>SUMIFS('Capex forecast'!J$9:J$223,'Capex forecast'!$T$9:$T$223,$Q259,'Capex forecast'!$S$9:$S$223,$S259,'Capex forecast'!$Q$9:$Q$223,"Augex")</f>
        <v>0</v>
      </c>
      <c r="AA259" s="32">
        <f>SUMIFS('Capex forecast'!K$9:K$223,'Capex forecast'!$T$9:$T$223,$Q259,'Capex forecast'!$S$9:$S$223,$S259,'Capex forecast'!$Q$9:$Q$223,"Augex")</f>
        <v>0</v>
      </c>
      <c r="AB259" s="32">
        <f>SUMIFS('Capex forecast'!L$9:L$223,'Capex forecast'!$T$9:$T$223,$Q259,'Capex forecast'!$S$9:$S$223,$S259,'Capex forecast'!$Q$9:$Q$223,"Augex")</f>
        <v>0</v>
      </c>
      <c r="AC259" s="32">
        <f>SUMIFS('Capex forecast'!M$9:M$223,'Capex forecast'!$T$9:$T$223,$Q259,'Capex forecast'!$S$9:$S$223,$S259,'Capex forecast'!$Q$9:$Q$223,"Augex")</f>
        <v>0</v>
      </c>
      <c r="AD259" s="32">
        <f>SUMIFS('Capex forecast'!N$9:N$223,'Capex forecast'!$T$9:$T$223,$Q259,'Capex forecast'!$S$9:$S$223,$S259,'Capex forecast'!$Q$9:$Q$223,"Augex")</f>
        <v>0</v>
      </c>
      <c r="AF259" s="45" t="s">
        <v>217</v>
      </c>
      <c r="AG259" s="6" t="str">
        <f>INDEX('Demand forecast'!$M$9:$M$5832,MATCH($Q259,'Demand forecast'!$B$9:$B$5832,0))</f>
        <v>Yes</v>
      </c>
      <c r="AH259" s="6" t="str">
        <f>IF(COUNTIF($AF$93:AF259,$B259) = 1, "LV", IF(COUNTIF($AF$93:AF259,$B259) = 2, "HV", "ST"))</f>
        <v>LV</v>
      </c>
      <c r="AI259" s="6" t="str">
        <f>INDEX('Demand forecast and growth rate'!$E$7:$E$273,MATCH($Q259,'Demand forecast and growth rate'!$B$7:$B$273,0))</f>
        <v>Steady/falling</v>
      </c>
      <c r="AJ259" s="47">
        <f>SUMIFS('Capex forecast'!E$9:E$223,'Capex forecast'!$T$9:$T$223,$AF259,'Capex forecast'!$S$9:$S$223,$AH259,'Capex forecast'!$Q$9:$Q$223,"Repex")</f>
        <v>0</v>
      </c>
      <c r="AK259" s="47">
        <f>SUMIFS('Capex forecast'!F$9:F$223,'Capex forecast'!$T$9:$T$223,$AF259,'Capex forecast'!$S$9:$S$223,$AH259,'Capex forecast'!$Q$9:$Q$223,"Repex")</f>
        <v>0</v>
      </c>
      <c r="AL259" s="47">
        <f>SUMIFS('Capex forecast'!G$9:G$223,'Capex forecast'!$T$9:$T$223,$AF259,'Capex forecast'!$S$9:$S$223,$AH259,'Capex forecast'!$Q$9:$Q$223,"Repex")</f>
        <v>0</v>
      </c>
      <c r="AM259" s="47">
        <f>SUMIFS('Capex forecast'!H$9:H$223,'Capex forecast'!$T$9:$T$223,$AF259,'Capex forecast'!$S$9:$S$223,$AH259,'Capex forecast'!$Q$9:$Q$223,"Repex")</f>
        <v>0</v>
      </c>
      <c r="AN259" s="47">
        <f>SUMIFS('Capex forecast'!I$9:I$223,'Capex forecast'!$T$9:$T$223,$AF259,'Capex forecast'!$S$9:$S$223,$AH259,'Capex forecast'!$Q$9:$Q$223,"Repex")</f>
        <v>0</v>
      </c>
      <c r="AO259" s="47">
        <f>SUMIFS('Capex forecast'!J$9:J$223,'Capex forecast'!$T$9:$T$223,$AF259,'Capex forecast'!$S$9:$S$223,$AH259,'Capex forecast'!$Q$9:$Q$223,"Repex")</f>
        <v>0</v>
      </c>
      <c r="AP259" s="47">
        <f>SUMIFS('Capex forecast'!K$9:K$223,'Capex forecast'!$T$9:$T$223,$AF259,'Capex forecast'!$S$9:$S$223,$AH259,'Capex forecast'!$Q$9:$Q$223,"Repex")</f>
        <v>0</v>
      </c>
      <c r="AQ259" s="47">
        <f>SUMIFS('Capex forecast'!L$9:L$223,'Capex forecast'!$T$9:$T$223,$AF259,'Capex forecast'!$S$9:$S$223,$AH259,'Capex forecast'!$Q$9:$Q$223,"Repex")</f>
        <v>0</v>
      </c>
      <c r="AR259" s="47">
        <f>SUMIFS('Capex forecast'!M$9:M$223,'Capex forecast'!$T$9:$T$223,$AF259,'Capex forecast'!$S$9:$S$223,$AH259,'Capex forecast'!$Q$9:$Q$223,"Repex")</f>
        <v>0</v>
      </c>
      <c r="AS259" s="47">
        <f>SUMIFS('Capex forecast'!N$9:N$223,'Capex forecast'!$T$9:$T$223,$AF259,'Capex forecast'!$S$9:$S$223,$AH259,'Capex forecast'!$Q$9:$Q$223,"Repex")</f>
        <v>0</v>
      </c>
    </row>
    <row r="260" spans="2:45" ht="15">
      <c r="B260" s="45" t="s">
        <v>219</v>
      </c>
      <c r="C260" s="6" t="str">
        <f>INDEX('Demand forecast'!$M$9:$M$5832,MATCH($B260,'Demand forecast'!$B$9:$B$5832,0))</f>
        <v>Yes</v>
      </c>
      <c r="D260" s="6" t="str">
        <f>IF(COUNTIF($B$93:B260,$B260) = 1, "LV", IF(COUNTIF($B$93:B260,$B260) = 2, "HV", "ST"))</f>
        <v>LV</v>
      </c>
      <c r="E260" s="6" t="str">
        <f>INDEX('Demand forecast and growth rate'!$E$7:$E$273,MATCH($B260,'Demand forecast and growth rate'!$B$7:$B$273,0))</f>
        <v>Steady/falling</v>
      </c>
      <c r="F260" s="32">
        <f>SUMIFS('Capex forecast'!E$9:E$223,'Capex forecast'!$T$9:$T$223,'Allocation of site-spec costs'!$B260,'Capex forecast'!$S$9:$S$223,'Allocation of site-spec costs'!$D260,'Capex forecast'!$Q$9:$Q$223,"Customer Connection")</f>
        <v>0</v>
      </c>
      <c r="G260" s="32">
        <f>SUMIFS('Capex forecast'!F$9:F$223,'Capex forecast'!$T$9:$T$223,'Allocation of site-spec costs'!$B260,'Capex forecast'!$S$9:$S$223,'Allocation of site-spec costs'!$D260,'Capex forecast'!$Q$9:$Q$223,"Customer Connection")</f>
        <v>0</v>
      </c>
      <c r="H260" s="32">
        <f>SUMIFS('Capex forecast'!G$9:G$223,'Capex forecast'!$T$9:$T$223,'Allocation of site-spec costs'!$B260,'Capex forecast'!$S$9:$S$223,'Allocation of site-spec costs'!$D260,'Capex forecast'!$Q$9:$Q$223,"Customer Connection")</f>
        <v>0</v>
      </c>
      <c r="I260" s="32">
        <f>SUMIFS('Capex forecast'!H$9:H$223,'Capex forecast'!$T$9:$T$223,'Allocation of site-spec costs'!$B260,'Capex forecast'!$S$9:$S$223,'Allocation of site-spec costs'!$D260,'Capex forecast'!$Q$9:$Q$223,"Customer Connection")</f>
        <v>0</v>
      </c>
      <c r="J260" s="32">
        <f>SUMIFS('Capex forecast'!I$9:I$223,'Capex forecast'!$T$9:$T$223,'Allocation of site-spec costs'!$B260,'Capex forecast'!$S$9:$S$223,'Allocation of site-spec costs'!$D260,'Capex forecast'!$Q$9:$Q$223,"Customer Connection")</f>
        <v>0</v>
      </c>
      <c r="K260" s="32">
        <f>SUMIFS('Capex forecast'!J$9:J$223,'Capex forecast'!$T$9:$T$223,'Allocation of site-spec costs'!$B260,'Capex forecast'!$S$9:$S$223,'Allocation of site-spec costs'!$D260,'Capex forecast'!$Q$9:$Q$223,"Customer Connection")</f>
        <v>0</v>
      </c>
      <c r="L260" s="32">
        <f>SUMIFS('Capex forecast'!K$9:K$223,'Capex forecast'!$T$9:$T$223,'Allocation of site-spec costs'!$B260,'Capex forecast'!$S$9:$S$223,'Allocation of site-spec costs'!$D260,'Capex forecast'!$Q$9:$Q$223,"Customer Connection")</f>
        <v>0</v>
      </c>
      <c r="M260" s="32">
        <f>SUMIFS('Capex forecast'!L$9:L$223,'Capex forecast'!$T$9:$T$223,'Allocation of site-spec costs'!$B260,'Capex forecast'!$S$9:$S$223,'Allocation of site-spec costs'!$D260,'Capex forecast'!$Q$9:$Q$223,"Customer Connection")</f>
        <v>0</v>
      </c>
      <c r="N260" s="32">
        <f>SUMIFS('Capex forecast'!M$9:M$223,'Capex forecast'!$T$9:$T$223,'Allocation of site-spec costs'!$B260,'Capex forecast'!$S$9:$S$223,'Allocation of site-spec costs'!$D260,'Capex forecast'!$Q$9:$Q$223,"Customer Connection")</f>
        <v>0</v>
      </c>
      <c r="O260" s="32">
        <f>SUMIFS('Capex forecast'!N$9:N$223,'Capex forecast'!$T$9:$T$223,'Allocation of site-spec costs'!$B260,'Capex forecast'!$S$9:$S$223,'Allocation of site-spec costs'!$D260,'Capex forecast'!$Q$9:$Q$223,"Customer Connection")</f>
        <v>0</v>
      </c>
      <c r="Q260" s="45" t="s">
        <v>219</v>
      </c>
      <c r="R260" s="6" t="str">
        <f>INDEX('Demand forecast'!$M$9:$M$5832,MATCH($Q260,'Demand forecast'!$B$9:$B$5832,0))</f>
        <v>Yes</v>
      </c>
      <c r="S260" s="6" t="str">
        <f>IF(COUNTIF($Q$93:Q260,$B260) = 1, "LV", IF(COUNTIF($Q$93:Q260,$B260) = 2, "HV", "ST"))</f>
        <v>LV</v>
      </c>
      <c r="T260" s="6" t="str">
        <f>INDEX('Demand forecast and growth rate'!$E$7:$E$273,MATCH($Q260,'Demand forecast and growth rate'!$B$7:$B$273,0))</f>
        <v>Steady/falling</v>
      </c>
      <c r="U260" s="32">
        <f>SUMIFS('Capex forecast'!E$9:E$223,'Capex forecast'!$T$9:$T$223,$Q260,'Capex forecast'!$S$9:$S$223,$S260,'Capex forecast'!$Q$9:$Q$223,"Augex")</f>
        <v>0</v>
      </c>
      <c r="V260" s="32">
        <f>SUMIFS('Capex forecast'!F$9:F$223,'Capex forecast'!$T$9:$T$223,$Q260,'Capex forecast'!$S$9:$S$223,$S260,'Capex forecast'!$Q$9:$Q$223,"Augex")</f>
        <v>0</v>
      </c>
      <c r="W260" s="32">
        <f>SUMIFS('Capex forecast'!G$9:G$223,'Capex forecast'!$T$9:$T$223,$Q260,'Capex forecast'!$S$9:$S$223,$S260,'Capex forecast'!$Q$9:$Q$223,"Augex")</f>
        <v>0</v>
      </c>
      <c r="X260" s="32">
        <f>SUMIFS('Capex forecast'!H$9:H$223,'Capex forecast'!$T$9:$T$223,$Q260,'Capex forecast'!$S$9:$S$223,$S260,'Capex forecast'!$Q$9:$Q$223,"Augex")</f>
        <v>0</v>
      </c>
      <c r="Y260" s="32">
        <f>SUMIFS('Capex forecast'!I$9:I$223,'Capex forecast'!$T$9:$T$223,$Q260,'Capex forecast'!$S$9:$S$223,$S260,'Capex forecast'!$Q$9:$Q$223,"Augex")</f>
        <v>0</v>
      </c>
      <c r="Z260" s="32">
        <f>SUMIFS('Capex forecast'!J$9:J$223,'Capex forecast'!$T$9:$T$223,$Q260,'Capex forecast'!$S$9:$S$223,$S260,'Capex forecast'!$Q$9:$Q$223,"Augex")</f>
        <v>0</v>
      </c>
      <c r="AA260" s="32">
        <f>SUMIFS('Capex forecast'!K$9:K$223,'Capex forecast'!$T$9:$T$223,$Q260,'Capex forecast'!$S$9:$S$223,$S260,'Capex forecast'!$Q$9:$Q$223,"Augex")</f>
        <v>0</v>
      </c>
      <c r="AB260" s="32">
        <f>SUMIFS('Capex forecast'!L$9:L$223,'Capex forecast'!$T$9:$T$223,$Q260,'Capex forecast'!$S$9:$S$223,$S260,'Capex forecast'!$Q$9:$Q$223,"Augex")</f>
        <v>0</v>
      </c>
      <c r="AC260" s="32">
        <f>SUMIFS('Capex forecast'!M$9:M$223,'Capex forecast'!$T$9:$T$223,$Q260,'Capex forecast'!$S$9:$S$223,$S260,'Capex forecast'!$Q$9:$Q$223,"Augex")</f>
        <v>0</v>
      </c>
      <c r="AD260" s="32">
        <f>SUMIFS('Capex forecast'!N$9:N$223,'Capex forecast'!$T$9:$T$223,$Q260,'Capex forecast'!$S$9:$S$223,$S260,'Capex forecast'!$Q$9:$Q$223,"Augex")</f>
        <v>0</v>
      </c>
      <c r="AF260" s="45" t="s">
        <v>219</v>
      </c>
      <c r="AG260" s="6" t="str">
        <f>INDEX('Demand forecast'!$M$9:$M$5832,MATCH($Q260,'Demand forecast'!$B$9:$B$5832,0))</f>
        <v>Yes</v>
      </c>
      <c r="AH260" s="6" t="str">
        <f>IF(COUNTIF($AF$93:AF260,$B260) = 1, "LV", IF(COUNTIF($AF$93:AF260,$B260) = 2, "HV", "ST"))</f>
        <v>LV</v>
      </c>
      <c r="AI260" s="6" t="str">
        <f>INDEX('Demand forecast and growth rate'!$E$7:$E$273,MATCH($Q260,'Demand forecast and growth rate'!$B$7:$B$273,0))</f>
        <v>Steady/falling</v>
      </c>
      <c r="AJ260" s="47">
        <f>SUMIFS('Capex forecast'!E$9:E$223,'Capex forecast'!$T$9:$T$223,$AF260,'Capex forecast'!$S$9:$S$223,$AH260,'Capex forecast'!$Q$9:$Q$223,"Repex")</f>
        <v>0</v>
      </c>
      <c r="AK260" s="47">
        <f>SUMIFS('Capex forecast'!F$9:F$223,'Capex forecast'!$T$9:$T$223,$AF260,'Capex forecast'!$S$9:$S$223,$AH260,'Capex forecast'!$Q$9:$Q$223,"Repex")</f>
        <v>0</v>
      </c>
      <c r="AL260" s="47">
        <f>SUMIFS('Capex forecast'!G$9:G$223,'Capex forecast'!$T$9:$T$223,$AF260,'Capex forecast'!$S$9:$S$223,$AH260,'Capex forecast'!$Q$9:$Q$223,"Repex")</f>
        <v>0</v>
      </c>
      <c r="AM260" s="47">
        <f>SUMIFS('Capex forecast'!H$9:H$223,'Capex forecast'!$T$9:$T$223,$AF260,'Capex forecast'!$S$9:$S$223,$AH260,'Capex forecast'!$Q$9:$Q$223,"Repex")</f>
        <v>0</v>
      </c>
      <c r="AN260" s="47">
        <f>SUMIFS('Capex forecast'!I$9:I$223,'Capex forecast'!$T$9:$T$223,$AF260,'Capex forecast'!$S$9:$S$223,$AH260,'Capex forecast'!$Q$9:$Q$223,"Repex")</f>
        <v>0</v>
      </c>
      <c r="AO260" s="47">
        <f>SUMIFS('Capex forecast'!J$9:J$223,'Capex forecast'!$T$9:$T$223,$AF260,'Capex forecast'!$S$9:$S$223,$AH260,'Capex forecast'!$Q$9:$Q$223,"Repex")</f>
        <v>0</v>
      </c>
      <c r="AP260" s="47">
        <f>SUMIFS('Capex forecast'!K$9:K$223,'Capex forecast'!$T$9:$T$223,$AF260,'Capex forecast'!$S$9:$S$223,$AH260,'Capex forecast'!$Q$9:$Q$223,"Repex")</f>
        <v>0</v>
      </c>
      <c r="AQ260" s="47">
        <f>SUMIFS('Capex forecast'!L$9:L$223,'Capex forecast'!$T$9:$T$223,$AF260,'Capex forecast'!$S$9:$S$223,$AH260,'Capex forecast'!$Q$9:$Q$223,"Repex")</f>
        <v>0</v>
      </c>
      <c r="AR260" s="47">
        <f>SUMIFS('Capex forecast'!M$9:M$223,'Capex forecast'!$T$9:$T$223,$AF260,'Capex forecast'!$S$9:$S$223,$AH260,'Capex forecast'!$Q$9:$Q$223,"Repex")</f>
        <v>0</v>
      </c>
      <c r="AS260" s="47">
        <f>SUMIFS('Capex forecast'!N$9:N$223,'Capex forecast'!$T$9:$T$223,$AF260,'Capex forecast'!$S$9:$S$223,$AH260,'Capex forecast'!$Q$9:$Q$223,"Repex")</f>
        <v>0</v>
      </c>
    </row>
    <row r="261" spans="2:45" ht="15">
      <c r="B261" s="45" t="s">
        <v>234</v>
      </c>
      <c r="C261" s="6" t="str">
        <f>INDEX('Demand forecast'!$M$9:$M$5832,MATCH($B261,'Demand forecast'!$B$9:$B$5832,0))</f>
        <v>Yes</v>
      </c>
      <c r="D261" s="6" t="str">
        <f>IF(COUNTIF($B$93:B261,$B261) = 1, "LV", IF(COUNTIF($B$93:B261,$B261) = 2, "HV", "ST"))</f>
        <v>LV</v>
      </c>
      <c r="E261" s="6" t="str">
        <f>INDEX('Demand forecast and growth rate'!$E$7:$E$273,MATCH($B261,'Demand forecast and growth rate'!$B$7:$B$273,0))</f>
        <v>Steady/falling</v>
      </c>
      <c r="F261" s="32">
        <f>SUMIFS('Capex forecast'!E$9:E$223,'Capex forecast'!$T$9:$T$223,'Allocation of site-spec costs'!$B261,'Capex forecast'!$S$9:$S$223,'Allocation of site-spec costs'!$D261,'Capex forecast'!$Q$9:$Q$223,"Customer Connection")</f>
        <v>0</v>
      </c>
      <c r="G261" s="32">
        <f>SUMIFS('Capex forecast'!F$9:F$223,'Capex forecast'!$T$9:$T$223,'Allocation of site-spec costs'!$B261,'Capex forecast'!$S$9:$S$223,'Allocation of site-spec costs'!$D261,'Capex forecast'!$Q$9:$Q$223,"Customer Connection")</f>
        <v>0</v>
      </c>
      <c r="H261" s="32">
        <f>SUMIFS('Capex forecast'!G$9:G$223,'Capex forecast'!$T$9:$T$223,'Allocation of site-spec costs'!$B261,'Capex forecast'!$S$9:$S$223,'Allocation of site-spec costs'!$D261,'Capex forecast'!$Q$9:$Q$223,"Customer Connection")</f>
        <v>0</v>
      </c>
      <c r="I261" s="32">
        <f>SUMIFS('Capex forecast'!H$9:H$223,'Capex forecast'!$T$9:$T$223,'Allocation of site-spec costs'!$B261,'Capex forecast'!$S$9:$S$223,'Allocation of site-spec costs'!$D261,'Capex forecast'!$Q$9:$Q$223,"Customer Connection")</f>
        <v>0</v>
      </c>
      <c r="J261" s="32">
        <f>SUMIFS('Capex forecast'!I$9:I$223,'Capex forecast'!$T$9:$T$223,'Allocation of site-spec costs'!$B261,'Capex forecast'!$S$9:$S$223,'Allocation of site-spec costs'!$D261,'Capex forecast'!$Q$9:$Q$223,"Customer Connection")</f>
        <v>0</v>
      </c>
      <c r="K261" s="32">
        <f>SUMIFS('Capex forecast'!J$9:J$223,'Capex forecast'!$T$9:$T$223,'Allocation of site-spec costs'!$B261,'Capex forecast'!$S$9:$S$223,'Allocation of site-spec costs'!$D261,'Capex forecast'!$Q$9:$Q$223,"Customer Connection")</f>
        <v>0</v>
      </c>
      <c r="L261" s="32">
        <f>SUMIFS('Capex forecast'!K$9:K$223,'Capex forecast'!$T$9:$T$223,'Allocation of site-spec costs'!$B261,'Capex forecast'!$S$9:$S$223,'Allocation of site-spec costs'!$D261,'Capex forecast'!$Q$9:$Q$223,"Customer Connection")</f>
        <v>0</v>
      </c>
      <c r="M261" s="32">
        <f>SUMIFS('Capex forecast'!L$9:L$223,'Capex forecast'!$T$9:$T$223,'Allocation of site-spec costs'!$B261,'Capex forecast'!$S$9:$S$223,'Allocation of site-spec costs'!$D261,'Capex forecast'!$Q$9:$Q$223,"Customer Connection")</f>
        <v>0</v>
      </c>
      <c r="N261" s="32">
        <f>SUMIFS('Capex forecast'!M$9:M$223,'Capex forecast'!$T$9:$T$223,'Allocation of site-spec costs'!$B261,'Capex forecast'!$S$9:$S$223,'Allocation of site-spec costs'!$D261,'Capex forecast'!$Q$9:$Q$223,"Customer Connection")</f>
        <v>0</v>
      </c>
      <c r="O261" s="32">
        <f>SUMIFS('Capex forecast'!N$9:N$223,'Capex forecast'!$T$9:$T$223,'Allocation of site-spec costs'!$B261,'Capex forecast'!$S$9:$S$223,'Allocation of site-spec costs'!$D261,'Capex forecast'!$Q$9:$Q$223,"Customer Connection")</f>
        <v>0</v>
      </c>
      <c r="Q261" s="45" t="s">
        <v>234</v>
      </c>
      <c r="R261" s="6" t="str">
        <f>INDEX('Demand forecast'!$M$9:$M$5832,MATCH($Q261,'Demand forecast'!$B$9:$B$5832,0))</f>
        <v>Yes</v>
      </c>
      <c r="S261" s="6" t="str">
        <f>IF(COUNTIF($Q$93:Q261,$B261) = 1, "LV", IF(COUNTIF($Q$93:Q261,$B261) = 2, "HV", "ST"))</f>
        <v>LV</v>
      </c>
      <c r="T261" s="6" t="str">
        <f>INDEX('Demand forecast and growth rate'!$E$7:$E$273,MATCH($Q261,'Demand forecast and growth rate'!$B$7:$B$273,0))</f>
        <v>Steady/falling</v>
      </c>
      <c r="U261" s="32">
        <f>SUMIFS('Capex forecast'!E$9:E$223,'Capex forecast'!$T$9:$T$223,$Q261,'Capex forecast'!$S$9:$S$223,$S261,'Capex forecast'!$Q$9:$Q$223,"Augex")</f>
        <v>0</v>
      </c>
      <c r="V261" s="32">
        <f>SUMIFS('Capex forecast'!F$9:F$223,'Capex forecast'!$T$9:$T$223,$Q261,'Capex forecast'!$S$9:$S$223,$S261,'Capex forecast'!$Q$9:$Q$223,"Augex")</f>
        <v>0</v>
      </c>
      <c r="W261" s="32">
        <f>SUMIFS('Capex forecast'!G$9:G$223,'Capex forecast'!$T$9:$T$223,$Q261,'Capex forecast'!$S$9:$S$223,$S261,'Capex forecast'!$Q$9:$Q$223,"Augex")</f>
        <v>0</v>
      </c>
      <c r="X261" s="32">
        <f>SUMIFS('Capex forecast'!H$9:H$223,'Capex forecast'!$T$9:$T$223,$Q261,'Capex forecast'!$S$9:$S$223,$S261,'Capex forecast'!$Q$9:$Q$223,"Augex")</f>
        <v>0</v>
      </c>
      <c r="Y261" s="32">
        <f>SUMIFS('Capex forecast'!I$9:I$223,'Capex forecast'!$T$9:$T$223,$Q261,'Capex forecast'!$S$9:$S$223,$S261,'Capex forecast'!$Q$9:$Q$223,"Augex")</f>
        <v>0</v>
      </c>
      <c r="Z261" s="32">
        <f>SUMIFS('Capex forecast'!J$9:J$223,'Capex forecast'!$T$9:$T$223,$Q261,'Capex forecast'!$S$9:$S$223,$S261,'Capex forecast'!$Q$9:$Q$223,"Augex")</f>
        <v>0</v>
      </c>
      <c r="AA261" s="32">
        <f>SUMIFS('Capex forecast'!K$9:K$223,'Capex forecast'!$T$9:$T$223,$Q261,'Capex forecast'!$S$9:$S$223,$S261,'Capex forecast'!$Q$9:$Q$223,"Augex")</f>
        <v>0</v>
      </c>
      <c r="AB261" s="32">
        <f>SUMIFS('Capex forecast'!L$9:L$223,'Capex forecast'!$T$9:$T$223,$Q261,'Capex forecast'!$S$9:$S$223,$S261,'Capex forecast'!$Q$9:$Q$223,"Augex")</f>
        <v>0</v>
      </c>
      <c r="AC261" s="32">
        <f>SUMIFS('Capex forecast'!M$9:M$223,'Capex forecast'!$T$9:$T$223,$Q261,'Capex forecast'!$S$9:$S$223,$S261,'Capex forecast'!$Q$9:$Q$223,"Augex")</f>
        <v>0</v>
      </c>
      <c r="AD261" s="32">
        <f>SUMIFS('Capex forecast'!N$9:N$223,'Capex forecast'!$T$9:$T$223,$Q261,'Capex forecast'!$S$9:$S$223,$S261,'Capex forecast'!$Q$9:$Q$223,"Augex")</f>
        <v>0</v>
      </c>
      <c r="AF261" s="45" t="s">
        <v>234</v>
      </c>
      <c r="AG261" s="6" t="str">
        <f>INDEX('Demand forecast'!$M$9:$M$5832,MATCH($Q261,'Demand forecast'!$B$9:$B$5832,0))</f>
        <v>Yes</v>
      </c>
      <c r="AH261" s="6" t="str">
        <f>IF(COUNTIF($AF$93:AF261,$B261) = 1, "LV", IF(COUNTIF($AF$93:AF261,$B261) = 2, "HV", "ST"))</f>
        <v>LV</v>
      </c>
      <c r="AI261" s="6" t="str">
        <f>INDEX('Demand forecast and growth rate'!$E$7:$E$273,MATCH($Q261,'Demand forecast and growth rate'!$B$7:$B$273,0))</f>
        <v>Steady/falling</v>
      </c>
      <c r="AJ261" s="47">
        <f>SUMIFS('Capex forecast'!E$9:E$223,'Capex forecast'!$T$9:$T$223,$AF261,'Capex forecast'!$S$9:$S$223,$AH261,'Capex forecast'!$Q$9:$Q$223,"Repex")</f>
        <v>0</v>
      </c>
      <c r="AK261" s="47">
        <f>SUMIFS('Capex forecast'!F$9:F$223,'Capex forecast'!$T$9:$T$223,$AF261,'Capex forecast'!$S$9:$S$223,$AH261,'Capex forecast'!$Q$9:$Q$223,"Repex")</f>
        <v>0</v>
      </c>
      <c r="AL261" s="47">
        <f>SUMIFS('Capex forecast'!G$9:G$223,'Capex forecast'!$T$9:$T$223,$AF261,'Capex forecast'!$S$9:$S$223,$AH261,'Capex forecast'!$Q$9:$Q$223,"Repex")</f>
        <v>0</v>
      </c>
      <c r="AM261" s="47">
        <f>SUMIFS('Capex forecast'!H$9:H$223,'Capex forecast'!$T$9:$T$223,$AF261,'Capex forecast'!$S$9:$S$223,$AH261,'Capex forecast'!$Q$9:$Q$223,"Repex")</f>
        <v>0</v>
      </c>
      <c r="AN261" s="47">
        <f>SUMIFS('Capex forecast'!I$9:I$223,'Capex forecast'!$T$9:$T$223,$AF261,'Capex forecast'!$S$9:$S$223,$AH261,'Capex forecast'!$Q$9:$Q$223,"Repex")</f>
        <v>0</v>
      </c>
      <c r="AO261" s="47">
        <f>SUMIFS('Capex forecast'!J$9:J$223,'Capex forecast'!$T$9:$T$223,$AF261,'Capex forecast'!$S$9:$S$223,$AH261,'Capex forecast'!$Q$9:$Q$223,"Repex")</f>
        <v>0</v>
      </c>
      <c r="AP261" s="47">
        <f>SUMIFS('Capex forecast'!K$9:K$223,'Capex forecast'!$T$9:$T$223,$AF261,'Capex forecast'!$S$9:$S$223,$AH261,'Capex forecast'!$Q$9:$Q$223,"Repex")</f>
        <v>0</v>
      </c>
      <c r="AQ261" s="47">
        <f>SUMIFS('Capex forecast'!L$9:L$223,'Capex forecast'!$T$9:$T$223,$AF261,'Capex forecast'!$S$9:$S$223,$AH261,'Capex forecast'!$Q$9:$Q$223,"Repex")</f>
        <v>0</v>
      </c>
      <c r="AR261" s="47">
        <f>SUMIFS('Capex forecast'!M$9:M$223,'Capex forecast'!$T$9:$T$223,$AF261,'Capex forecast'!$S$9:$S$223,$AH261,'Capex forecast'!$Q$9:$Q$223,"Repex")</f>
        <v>0</v>
      </c>
      <c r="AS261" s="47">
        <f>SUMIFS('Capex forecast'!N$9:N$223,'Capex forecast'!$T$9:$T$223,$AF261,'Capex forecast'!$S$9:$S$223,$AH261,'Capex forecast'!$Q$9:$Q$223,"Repex")</f>
        <v>0</v>
      </c>
    </row>
    <row r="262" spans="2:45" ht="15">
      <c r="B262" s="45" t="s">
        <v>235</v>
      </c>
      <c r="C262" s="6" t="str">
        <f>INDEX('Demand forecast'!$M$9:$M$5832,MATCH($B262,'Demand forecast'!$B$9:$B$5832,0))</f>
        <v>Yes</v>
      </c>
      <c r="D262" s="6" t="str">
        <f>IF(COUNTIF($B$93:B262,$B262) = 1, "LV", IF(COUNTIF($B$93:B262,$B262) = 2, "HV", "ST"))</f>
        <v>LV</v>
      </c>
      <c r="E262" s="6" t="str">
        <f>INDEX('Demand forecast and growth rate'!$E$7:$E$273,MATCH($B262,'Demand forecast and growth rate'!$B$7:$B$273,0))</f>
        <v>Steady/falling</v>
      </c>
      <c r="F262" s="32">
        <f>SUMIFS('Capex forecast'!E$9:E$223,'Capex forecast'!$T$9:$T$223,'Allocation of site-spec costs'!$B262,'Capex forecast'!$S$9:$S$223,'Allocation of site-spec costs'!$D262,'Capex forecast'!$Q$9:$Q$223,"Customer Connection")</f>
        <v>0</v>
      </c>
      <c r="G262" s="32">
        <f>SUMIFS('Capex forecast'!F$9:F$223,'Capex forecast'!$T$9:$T$223,'Allocation of site-spec costs'!$B262,'Capex forecast'!$S$9:$S$223,'Allocation of site-spec costs'!$D262,'Capex forecast'!$Q$9:$Q$223,"Customer Connection")</f>
        <v>0</v>
      </c>
      <c r="H262" s="32">
        <f>SUMIFS('Capex forecast'!G$9:G$223,'Capex forecast'!$T$9:$T$223,'Allocation of site-spec costs'!$B262,'Capex forecast'!$S$9:$S$223,'Allocation of site-spec costs'!$D262,'Capex forecast'!$Q$9:$Q$223,"Customer Connection")</f>
        <v>0</v>
      </c>
      <c r="I262" s="32">
        <f>SUMIFS('Capex forecast'!H$9:H$223,'Capex forecast'!$T$9:$T$223,'Allocation of site-spec costs'!$B262,'Capex forecast'!$S$9:$S$223,'Allocation of site-spec costs'!$D262,'Capex forecast'!$Q$9:$Q$223,"Customer Connection")</f>
        <v>0</v>
      </c>
      <c r="J262" s="32">
        <f>SUMIFS('Capex forecast'!I$9:I$223,'Capex forecast'!$T$9:$T$223,'Allocation of site-spec costs'!$B262,'Capex forecast'!$S$9:$S$223,'Allocation of site-spec costs'!$D262,'Capex forecast'!$Q$9:$Q$223,"Customer Connection")</f>
        <v>0</v>
      </c>
      <c r="K262" s="32">
        <f>SUMIFS('Capex forecast'!J$9:J$223,'Capex forecast'!$T$9:$T$223,'Allocation of site-spec costs'!$B262,'Capex forecast'!$S$9:$S$223,'Allocation of site-spec costs'!$D262,'Capex forecast'!$Q$9:$Q$223,"Customer Connection")</f>
        <v>0</v>
      </c>
      <c r="L262" s="32">
        <f>SUMIFS('Capex forecast'!K$9:K$223,'Capex forecast'!$T$9:$T$223,'Allocation of site-spec costs'!$B262,'Capex forecast'!$S$9:$S$223,'Allocation of site-spec costs'!$D262,'Capex forecast'!$Q$9:$Q$223,"Customer Connection")</f>
        <v>0</v>
      </c>
      <c r="M262" s="32">
        <f>SUMIFS('Capex forecast'!L$9:L$223,'Capex forecast'!$T$9:$T$223,'Allocation of site-spec costs'!$B262,'Capex forecast'!$S$9:$S$223,'Allocation of site-spec costs'!$D262,'Capex forecast'!$Q$9:$Q$223,"Customer Connection")</f>
        <v>0</v>
      </c>
      <c r="N262" s="32">
        <f>SUMIFS('Capex forecast'!M$9:M$223,'Capex forecast'!$T$9:$T$223,'Allocation of site-spec costs'!$B262,'Capex forecast'!$S$9:$S$223,'Allocation of site-spec costs'!$D262,'Capex forecast'!$Q$9:$Q$223,"Customer Connection")</f>
        <v>0</v>
      </c>
      <c r="O262" s="32">
        <f>SUMIFS('Capex forecast'!N$9:N$223,'Capex forecast'!$T$9:$T$223,'Allocation of site-spec costs'!$B262,'Capex forecast'!$S$9:$S$223,'Allocation of site-spec costs'!$D262,'Capex forecast'!$Q$9:$Q$223,"Customer Connection")</f>
        <v>0</v>
      </c>
      <c r="Q262" s="45" t="s">
        <v>235</v>
      </c>
      <c r="R262" s="6" t="str">
        <f>INDEX('Demand forecast'!$M$9:$M$5832,MATCH($Q262,'Demand forecast'!$B$9:$B$5832,0))</f>
        <v>Yes</v>
      </c>
      <c r="S262" s="6" t="str">
        <f>IF(COUNTIF($Q$93:Q262,$B262) = 1, "LV", IF(COUNTIF($Q$93:Q262,$B262) = 2, "HV", "ST"))</f>
        <v>LV</v>
      </c>
      <c r="T262" s="6" t="str">
        <f>INDEX('Demand forecast and growth rate'!$E$7:$E$273,MATCH($Q262,'Demand forecast and growth rate'!$B$7:$B$273,0))</f>
        <v>Steady/falling</v>
      </c>
      <c r="U262" s="32">
        <f>SUMIFS('Capex forecast'!E$9:E$223,'Capex forecast'!$T$9:$T$223,$Q262,'Capex forecast'!$S$9:$S$223,$S262,'Capex forecast'!$Q$9:$Q$223,"Augex")</f>
        <v>0</v>
      </c>
      <c r="V262" s="32">
        <f>SUMIFS('Capex forecast'!F$9:F$223,'Capex forecast'!$T$9:$T$223,$Q262,'Capex forecast'!$S$9:$S$223,$S262,'Capex forecast'!$Q$9:$Q$223,"Augex")</f>
        <v>0</v>
      </c>
      <c r="W262" s="32">
        <f>SUMIFS('Capex forecast'!G$9:G$223,'Capex forecast'!$T$9:$T$223,$Q262,'Capex forecast'!$S$9:$S$223,$S262,'Capex forecast'!$Q$9:$Q$223,"Augex")</f>
        <v>0</v>
      </c>
      <c r="X262" s="32">
        <f>SUMIFS('Capex forecast'!H$9:H$223,'Capex forecast'!$T$9:$T$223,$Q262,'Capex forecast'!$S$9:$S$223,$S262,'Capex forecast'!$Q$9:$Q$223,"Augex")</f>
        <v>0</v>
      </c>
      <c r="Y262" s="32">
        <f>SUMIFS('Capex forecast'!I$9:I$223,'Capex forecast'!$T$9:$T$223,$Q262,'Capex forecast'!$S$9:$S$223,$S262,'Capex forecast'!$Q$9:$Q$223,"Augex")</f>
        <v>0</v>
      </c>
      <c r="Z262" s="32">
        <f>SUMIFS('Capex forecast'!J$9:J$223,'Capex forecast'!$T$9:$T$223,$Q262,'Capex forecast'!$S$9:$S$223,$S262,'Capex forecast'!$Q$9:$Q$223,"Augex")</f>
        <v>0</v>
      </c>
      <c r="AA262" s="32">
        <f>SUMIFS('Capex forecast'!K$9:K$223,'Capex forecast'!$T$9:$T$223,$Q262,'Capex forecast'!$S$9:$S$223,$S262,'Capex forecast'!$Q$9:$Q$223,"Augex")</f>
        <v>0</v>
      </c>
      <c r="AB262" s="32">
        <f>SUMIFS('Capex forecast'!L$9:L$223,'Capex forecast'!$T$9:$T$223,$Q262,'Capex forecast'!$S$9:$S$223,$S262,'Capex forecast'!$Q$9:$Q$223,"Augex")</f>
        <v>0</v>
      </c>
      <c r="AC262" s="32">
        <f>SUMIFS('Capex forecast'!M$9:M$223,'Capex forecast'!$T$9:$T$223,$Q262,'Capex forecast'!$S$9:$S$223,$S262,'Capex forecast'!$Q$9:$Q$223,"Augex")</f>
        <v>0</v>
      </c>
      <c r="AD262" s="32">
        <f>SUMIFS('Capex forecast'!N$9:N$223,'Capex forecast'!$T$9:$T$223,$Q262,'Capex forecast'!$S$9:$S$223,$S262,'Capex forecast'!$Q$9:$Q$223,"Augex")</f>
        <v>0</v>
      </c>
      <c r="AF262" s="45" t="s">
        <v>235</v>
      </c>
      <c r="AG262" s="6" t="str">
        <f>INDEX('Demand forecast'!$M$9:$M$5832,MATCH($Q262,'Demand forecast'!$B$9:$B$5832,0))</f>
        <v>Yes</v>
      </c>
      <c r="AH262" s="6" t="str">
        <f>IF(COUNTIF($AF$93:AF262,$B262) = 1, "LV", IF(COUNTIF($AF$93:AF262,$B262) = 2, "HV", "ST"))</f>
        <v>LV</v>
      </c>
      <c r="AI262" s="6" t="str">
        <f>INDEX('Demand forecast and growth rate'!$E$7:$E$273,MATCH($Q262,'Demand forecast and growth rate'!$B$7:$B$273,0))</f>
        <v>Steady/falling</v>
      </c>
      <c r="AJ262" s="47">
        <f>SUMIFS('Capex forecast'!E$9:E$223,'Capex forecast'!$T$9:$T$223,$AF262,'Capex forecast'!$S$9:$S$223,$AH262,'Capex forecast'!$Q$9:$Q$223,"Repex")</f>
        <v>0</v>
      </c>
      <c r="AK262" s="47">
        <f>SUMIFS('Capex forecast'!F$9:F$223,'Capex forecast'!$T$9:$T$223,$AF262,'Capex forecast'!$S$9:$S$223,$AH262,'Capex forecast'!$Q$9:$Q$223,"Repex")</f>
        <v>0</v>
      </c>
      <c r="AL262" s="47">
        <f>SUMIFS('Capex forecast'!G$9:G$223,'Capex forecast'!$T$9:$T$223,$AF262,'Capex forecast'!$S$9:$S$223,$AH262,'Capex forecast'!$Q$9:$Q$223,"Repex")</f>
        <v>0</v>
      </c>
      <c r="AM262" s="47">
        <f>SUMIFS('Capex forecast'!H$9:H$223,'Capex forecast'!$T$9:$T$223,$AF262,'Capex forecast'!$S$9:$S$223,$AH262,'Capex forecast'!$Q$9:$Q$223,"Repex")</f>
        <v>0</v>
      </c>
      <c r="AN262" s="47">
        <f>SUMIFS('Capex forecast'!I$9:I$223,'Capex forecast'!$T$9:$T$223,$AF262,'Capex forecast'!$S$9:$S$223,$AH262,'Capex forecast'!$Q$9:$Q$223,"Repex")</f>
        <v>0</v>
      </c>
      <c r="AO262" s="47">
        <f>SUMIFS('Capex forecast'!J$9:J$223,'Capex forecast'!$T$9:$T$223,$AF262,'Capex forecast'!$S$9:$S$223,$AH262,'Capex forecast'!$Q$9:$Q$223,"Repex")</f>
        <v>0</v>
      </c>
      <c r="AP262" s="47">
        <f>SUMIFS('Capex forecast'!K$9:K$223,'Capex forecast'!$T$9:$T$223,$AF262,'Capex forecast'!$S$9:$S$223,$AH262,'Capex forecast'!$Q$9:$Q$223,"Repex")</f>
        <v>0</v>
      </c>
      <c r="AQ262" s="47">
        <f>SUMIFS('Capex forecast'!L$9:L$223,'Capex forecast'!$T$9:$T$223,$AF262,'Capex forecast'!$S$9:$S$223,$AH262,'Capex forecast'!$Q$9:$Q$223,"Repex")</f>
        <v>0</v>
      </c>
      <c r="AR262" s="47">
        <f>SUMIFS('Capex forecast'!M$9:M$223,'Capex forecast'!$T$9:$T$223,$AF262,'Capex forecast'!$S$9:$S$223,$AH262,'Capex forecast'!$Q$9:$Q$223,"Repex")</f>
        <v>0</v>
      </c>
      <c r="AS262" s="47">
        <f>SUMIFS('Capex forecast'!N$9:N$223,'Capex forecast'!$T$9:$T$223,$AF262,'Capex forecast'!$S$9:$S$223,$AH262,'Capex forecast'!$Q$9:$Q$223,"Repex")</f>
        <v>0</v>
      </c>
    </row>
    <row r="263" spans="2:45" ht="15">
      <c r="B263" s="45" t="s">
        <v>121</v>
      </c>
      <c r="C263" s="6" t="str">
        <f>INDEX('Demand forecast'!$M$9:$M$5832,MATCH($B263,'Demand forecast'!$B$9:$B$5832,0))</f>
        <v>No</v>
      </c>
      <c r="D263" s="6" t="str">
        <f>IF(COUNTIF($B$93:B263,$B263) = 1, "LV", IF(COUNTIF($B$93:B263,$B263) = 2, "HV", "ST"))</f>
        <v>LV</v>
      </c>
      <c r="E263" s="6" t="str">
        <f>INDEX('Demand forecast and growth rate'!$E$7:$E$273,MATCH($B263,'Demand forecast and growth rate'!$B$7:$B$273,0))</f>
        <v>Steady/falling</v>
      </c>
      <c r="F263" s="32">
        <f>SUMIFS('Capex forecast'!E$9:E$223,'Capex forecast'!$T$9:$T$223,'Allocation of site-spec costs'!$B263,'Capex forecast'!$S$9:$S$223,'Allocation of site-spec costs'!$D263,'Capex forecast'!$Q$9:$Q$223,"Customer Connection")</f>
        <v>0</v>
      </c>
      <c r="G263" s="32">
        <f>SUMIFS('Capex forecast'!F$9:F$223,'Capex forecast'!$T$9:$T$223,'Allocation of site-spec costs'!$B263,'Capex forecast'!$S$9:$S$223,'Allocation of site-spec costs'!$D263,'Capex forecast'!$Q$9:$Q$223,"Customer Connection")</f>
        <v>0</v>
      </c>
      <c r="H263" s="32">
        <f>SUMIFS('Capex forecast'!G$9:G$223,'Capex forecast'!$T$9:$T$223,'Allocation of site-spec costs'!$B263,'Capex forecast'!$S$9:$S$223,'Allocation of site-spec costs'!$D263,'Capex forecast'!$Q$9:$Q$223,"Customer Connection")</f>
        <v>0</v>
      </c>
      <c r="I263" s="32">
        <f>SUMIFS('Capex forecast'!H$9:H$223,'Capex forecast'!$T$9:$T$223,'Allocation of site-spec costs'!$B263,'Capex forecast'!$S$9:$S$223,'Allocation of site-spec costs'!$D263,'Capex forecast'!$Q$9:$Q$223,"Customer Connection")</f>
        <v>0</v>
      </c>
      <c r="J263" s="32">
        <f>SUMIFS('Capex forecast'!I$9:I$223,'Capex forecast'!$T$9:$T$223,'Allocation of site-spec costs'!$B263,'Capex forecast'!$S$9:$S$223,'Allocation of site-spec costs'!$D263,'Capex forecast'!$Q$9:$Q$223,"Customer Connection")</f>
        <v>0</v>
      </c>
      <c r="K263" s="32">
        <f>SUMIFS('Capex forecast'!J$9:J$223,'Capex forecast'!$T$9:$T$223,'Allocation of site-spec costs'!$B263,'Capex forecast'!$S$9:$S$223,'Allocation of site-spec costs'!$D263,'Capex forecast'!$Q$9:$Q$223,"Customer Connection")</f>
        <v>0</v>
      </c>
      <c r="L263" s="32">
        <f>SUMIFS('Capex forecast'!K$9:K$223,'Capex forecast'!$T$9:$T$223,'Allocation of site-spec costs'!$B263,'Capex forecast'!$S$9:$S$223,'Allocation of site-spec costs'!$D263,'Capex forecast'!$Q$9:$Q$223,"Customer Connection")</f>
        <v>0</v>
      </c>
      <c r="M263" s="32">
        <f>SUMIFS('Capex forecast'!L$9:L$223,'Capex forecast'!$T$9:$T$223,'Allocation of site-spec costs'!$B263,'Capex forecast'!$S$9:$S$223,'Allocation of site-spec costs'!$D263,'Capex forecast'!$Q$9:$Q$223,"Customer Connection")</f>
        <v>0</v>
      </c>
      <c r="N263" s="32">
        <f>SUMIFS('Capex forecast'!M$9:M$223,'Capex forecast'!$T$9:$T$223,'Allocation of site-spec costs'!$B263,'Capex forecast'!$S$9:$S$223,'Allocation of site-spec costs'!$D263,'Capex forecast'!$Q$9:$Q$223,"Customer Connection")</f>
        <v>0</v>
      </c>
      <c r="O263" s="32">
        <f>SUMIFS('Capex forecast'!N$9:N$223,'Capex forecast'!$T$9:$T$223,'Allocation of site-spec costs'!$B263,'Capex forecast'!$S$9:$S$223,'Allocation of site-spec costs'!$D263,'Capex forecast'!$Q$9:$Q$223,"Customer Connection")</f>
        <v>0</v>
      </c>
      <c r="Q263" s="45" t="s">
        <v>121</v>
      </c>
      <c r="R263" s="6" t="str">
        <f>INDEX('Demand forecast'!$M$9:$M$5832,MATCH($Q263,'Demand forecast'!$B$9:$B$5832,0))</f>
        <v>No</v>
      </c>
      <c r="S263" s="6" t="str">
        <f>IF(COUNTIF($Q$93:Q263,$B263) = 1, "LV", IF(COUNTIF($Q$93:Q263,$B263) = 2, "HV", "ST"))</f>
        <v>LV</v>
      </c>
      <c r="T263" s="6" t="str">
        <f>INDEX('Demand forecast and growth rate'!$E$7:$E$273,MATCH($Q263,'Demand forecast and growth rate'!$B$7:$B$273,0))</f>
        <v>Steady/falling</v>
      </c>
      <c r="U263" s="32">
        <f>SUMIFS('Capex forecast'!E$9:E$223,'Capex forecast'!$T$9:$T$223,$Q263,'Capex forecast'!$S$9:$S$223,$S263,'Capex forecast'!$Q$9:$Q$223,"Augex")</f>
        <v>0</v>
      </c>
      <c r="V263" s="32">
        <f>SUMIFS('Capex forecast'!F$9:F$223,'Capex forecast'!$T$9:$T$223,$Q263,'Capex forecast'!$S$9:$S$223,$S263,'Capex forecast'!$Q$9:$Q$223,"Augex")</f>
        <v>0</v>
      </c>
      <c r="W263" s="32">
        <f>SUMIFS('Capex forecast'!G$9:G$223,'Capex forecast'!$T$9:$T$223,$Q263,'Capex forecast'!$S$9:$S$223,$S263,'Capex forecast'!$Q$9:$Q$223,"Augex")</f>
        <v>0</v>
      </c>
      <c r="X263" s="32">
        <f>SUMIFS('Capex forecast'!H$9:H$223,'Capex forecast'!$T$9:$T$223,$Q263,'Capex forecast'!$S$9:$S$223,$S263,'Capex forecast'!$Q$9:$Q$223,"Augex")</f>
        <v>0</v>
      </c>
      <c r="Y263" s="32">
        <f>SUMIFS('Capex forecast'!I$9:I$223,'Capex forecast'!$T$9:$T$223,$Q263,'Capex forecast'!$S$9:$S$223,$S263,'Capex forecast'!$Q$9:$Q$223,"Augex")</f>
        <v>0</v>
      </c>
      <c r="Z263" s="32">
        <f>SUMIFS('Capex forecast'!J$9:J$223,'Capex forecast'!$T$9:$T$223,$Q263,'Capex forecast'!$S$9:$S$223,$S263,'Capex forecast'!$Q$9:$Q$223,"Augex")</f>
        <v>0</v>
      </c>
      <c r="AA263" s="32">
        <f>SUMIFS('Capex forecast'!K$9:K$223,'Capex forecast'!$T$9:$T$223,$Q263,'Capex forecast'!$S$9:$S$223,$S263,'Capex forecast'!$Q$9:$Q$223,"Augex")</f>
        <v>0</v>
      </c>
      <c r="AB263" s="32">
        <f>SUMIFS('Capex forecast'!L$9:L$223,'Capex forecast'!$T$9:$T$223,$Q263,'Capex forecast'!$S$9:$S$223,$S263,'Capex forecast'!$Q$9:$Q$223,"Augex")</f>
        <v>0</v>
      </c>
      <c r="AC263" s="32">
        <f>SUMIFS('Capex forecast'!M$9:M$223,'Capex forecast'!$T$9:$T$223,$Q263,'Capex forecast'!$S$9:$S$223,$S263,'Capex forecast'!$Q$9:$Q$223,"Augex")</f>
        <v>0</v>
      </c>
      <c r="AD263" s="32">
        <f>SUMIFS('Capex forecast'!N$9:N$223,'Capex forecast'!$T$9:$T$223,$Q263,'Capex forecast'!$S$9:$S$223,$S263,'Capex forecast'!$Q$9:$Q$223,"Augex")</f>
        <v>0</v>
      </c>
      <c r="AF263" s="45" t="s">
        <v>121</v>
      </c>
      <c r="AG263" s="6" t="str">
        <f>INDEX('Demand forecast'!$M$9:$M$5832,MATCH($Q263,'Demand forecast'!$B$9:$B$5832,0))</f>
        <v>No</v>
      </c>
      <c r="AH263" s="6" t="str">
        <f>IF(COUNTIF($AF$93:AF263,$B263) = 1, "LV", IF(COUNTIF($AF$93:AF263,$B263) = 2, "HV", "ST"))</f>
        <v>LV</v>
      </c>
      <c r="AI263" s="6" t="str">
        <f>INDEX('Demand forecast and growth rate'!$E$7:$E$273,MATCH($Q263,'Demand forecast and growth rate'!$B$7:$B$273,0))</f>
        <v>Steady/falling</v>
      </c>
      <c r="AJ263" s="47">
        <f>SUMIFS('Capex forecast'!E$9:E$223,'Capex forecast'!$T$9:$T$223,$AF263,'Capex forecast'!$S$9:$S$223,$AH263,'Capex forecast'!$Q$9:$Q$223,"Repex")</f>
        <v>0</v>
      </c>
      <c r="AK263" s="47">
        <f>SUMIFS('Capex forecast'!F$9:F$223,'Capex forecast'!$T$9:$T$223,$AF263,'Capex forecast'!$S$9:$S$223,$AH263,'Capex forecast'!$Q$9:$Q$223,"Repex")</f>
        <v>0</v>
      </c>
      <c r="AL263" s="47">
        <f>SUMIFS('Capex forecast'!G$9:G$223,'Capex forecast'!$T$9:$T$223,$AF263,'Capex forecast'!$S$9:$S$223,$AH263,'Capex forecast'!$Q$9:$Q$223,"Repex")</f>
        <v>0</v>
      </c>
      <c r="AM263" s="47">
        <f>SUMIFS('Capex forecast'!H$9:H$223,'Capex forecast'!$T$9:$T$223,$AF263,'Capex forecast'!$S$9:$S$223,$AH263,'Capex forecast'!$Q$9:$Q$223,"Repex")</f>
        <v>0</v>
      </c>
      <c r="AN263" s="47">
        <f>SUMIFS('Capex forecast'!I$9:I$223,'Capex forecast'!$T$9:$T$223,$AF263,'Capex forecast'!$S$9:$S$223,$AH263,'Capex forecast'!$Q$9:$Q$223,"Repex")</f>
        <v>0</v>
      </c>
      <c r="AO263" s="47">
        <f>SUMIFS('Capex forecast'!J$9:J$223,'Capex forecast'!$T$9:$T$223,$AF263,'Capex forecast'!$S$9:$S$223,$AH263,'Capex forecast'!$Q$9:$Q$223,"Repex")</f>
        <v>0</v>
      </c>
      <c r="AP263" s="47">
        <f>SUMIFS('Capex forecast'!K$9:K$223,'Capex forecast'!$T$9:$T$223,$AF263,'Capex forecast'!$S$9:$S$223,$AH263,'Capex forecast'!$Q$9:$Q$223,"Repex")</f>
        <v>0</v>
      </c>
      <c r="AQ263" s="47">
        <f>SUMIFS('Capex forecast'!L$9:L$223,'Capex forecast'!$T$9:$T$223,$AF263,'Capex forecast'!$S$9:$S$223,$AH263,'Capex forecast'!$Q$9:$Q$223,"Repex")</f>
        <v>0</v>
      </c>
      <c r="AR263" s="47">
        <f>SUMIFS('Capex forecast'!M$9:M$223,'Capex forecast'!$T$9:$T$223,$AF263,'Capex forecast'!$S$9:$S$223,$AH263,'Capex forecast'!$Q$9:$Q$223,"Repex")</f>
        <v>0</v>
      </c>
      <c r="AS263" s="47">
        <f>SUMIFS('Capex forecast'!N$9:N$223,'Capex forecast'!$T$9:$T$223,$AF263,'Capex forecast'!$S$9:$S$223,$AH263,'Capex forecast'!$Q$9:$Q$223,"Repex")</f>
        <v>0</v>
      </c>
    </row>
    <row r="264" spans="2:45" ht="15">
      <c r="B264" s="45" t="s">
        <v>252</v>
      </c>
      <c r="C264" s="6" t="str">
        <f>INDEX('Demand forecast'!$M$9:$M$5832,MATCH($B264,'Demand forecast'!$B$9:$B$5832,0))</f>
        <v>Yes</v>
      </c>
      <c r="D264" s="6" t="str">
        <f>IF(COUNTIF($B$93:B264,$B264) = 1, "LV", IF(COUNTIF($B$93:B264,$B264) = 2, "HV", "ST"))</f>
        <v>LV</v>
      </c>
      <c r="E264" s="6" t="str">
        <f>INDEX('Demand forecast and growth rate'!$E$7:$E$273,MATCH($B264,'Demand forecast and growth rate'!$B$7:$B$273,0))</f>
        <v>Steady/falling</v>
      </c>
      <c r="F264" s="32">
        <f>SUMIFS('Capex forecast'!E$9:E$223,'Capex forecast'!$T$9:$T$223,'Allocation of site-spec costs'!$B264,'Capex forecast'!$S$9:$S$223,'Allocation of site-spec costs'!$D264,'Capex forecast'!$Q$9:$Q$223,"Customer Connection")</f>
        <v>0</v>
      </c>
      <c r="G264" s="32">
        <f>SUMIFS('Capex forecast'!F$9:F$223,'Capex forecast'!$T$9:$T$223,'Allocation of site-spec costs'!$B264,'Capex forecast'!$S$9:$S$223,'Allocation of site-spec costs'!$D264,'Capex forecast'!$Q$9:$Q$223,"Customer Connection")</f>
        <v>0</v>
      </c>
      <c r="H264" s="32">
        <f>SUMIFS('Capex forecast'!G$9:G$223,'Capex forecast'!$T$9:$T$223,'Allocation of site-spec costs'!$B264,'Capex forecast'!$S$9:$S$223,'Allocation of site-spec costs'!$D264,'Capex forecast'!$Q$9:$Q$223,"Customer Connection")</f>
        <v>0</v>
      </c>
      <c r="I264" s="32">
        <f>SUMIFS('Capex forecast'!H$9:H$223,'Capex forecast'!$T$9:$T$223,'Allocation of site-spec costs'!$B264,'Capex forecast'!$S$9:$S$223,'Allocation of site-spec costs'!$D264,'Capex forecast'!$Q$9:$Q$223,"Customer Connection")</f>
        <v>0</v>
      </c>
      <c r="J264" s="32">
        <f>SUMIFS('Capex forecast'!I$9:I$223,'Capex forecast'!$T$9:$T$223,'Allocation of site-spec costs'!$B264,'Capex forecast'!$S$9:$S$223,'Allocation of site-spec costs'!$D264,'Capex forecast'!$Q$9:$Q$223,"Customer Connection")</f>
        <v>0</v>
      </c>
      <c r="K264" s="32">
        <f>SUMIFS('Capex forecast'!J$9:J$223,'Capex forecast'!$T$9:$T$223,'Allocation of site-spec costs'!$B264,'Capex forecast'!$S$9:$S$223,'Allocation of site-spec costs'!$D264,'Capex forecast'!$Q$9:$Q$223,"Customer Connection")</f>
        <v>0</v>
      </c>
      <c r="L264" s="32">
        <f>SUMIFS('Capex forecast'!K$9:K$223,'Capex forecast'!$T$9:$T$223,'Allocation of site-spec costs'!$B264,'Capex forecast'!$S$9:$S$223,'Allocation of site-spec costs'!$D264,'Capex forecast'!$Q$9:$Q$223,"Customer Connection")</f>
        <v>0</v>
      </c>
      <c r="M264" s="32">
        <f>SUMIFS('Capex forecast'!L$9:L$223,'Capex forecast'!$T$9:$T$223,'Allocation of site-spec costs'!$B264,'Capex forecast'!$S$9:$S$223,'Allocation of site-spec costs'!$D264,'Capex forecast'!$Q$9:$Q$223,"Customer Connection")</f>
        <v>0</v>
      </c>
      <c r="N264" s="32">
        <f>SUMIFS('Capex forecast'!M$9:M$223,'Capex forecast'!$T$9:$T$223,'Allocation of site-spec costs'!$B264,'Capex forecast'!$S$9:$S$223,'Allocation of site-spec costs'!$D264,'Capex forecast'!$Q$9:$Q$223,"Customer Connection")</f>
        <v>0</v>
      </c>
      <c r="O264" s="32">
        <f>SUMIFS('Capex forecast'!N$9:N$223,'Capex forecast'!$T$9:$T$223,'Allocation of site-spec costs'!$B264,'Capex forecast'!$S$9:$S$223,'Allocation of site-spec costs'!$D264,'Capex forecast'!$Q$9:$Q$223,"Customer Connection")</f>
        <v>0</v>
      </c>
      <c r="Q264" s="45" t="s">
        <v>252</v>
      </c>
      <c r="R264" s="6" t="str">
        <f>INDEX('Demand forecast'!$M$9:$M$5832,MATCH($Q264,'Demand forecast'!$B$9:$B$5832,0))</f>
        <v>Yes</v>
      </c>
      <c r="S264" s="6" t="str">
        <f>IF(COUNTIF($Q$93:Q264,$B264) = 1, "LV", IF(COUNTIF($Q$93:Q264,$B264) = 2, "HV", "ST"))</f>
        <v>LV</v>
      </c>
      <c r="T264" s="6" t="str">
        <f>INDEX('Demand forecast and growth rate'!$E$7:$E$273,MATCH($Q264,'Demand forecast and growth rate'!$B$7:$B$273,0))</f>
        <v>Steady/falling</v>
      </c>
      <c r="U264" s="32">
        <f>SUMIFS('Capex forecast'!E$9:E$223,'Capex forecast'!$T$9:$T$223,$Q264,'Capex forecast'!$S$9:$S$223,$S264,'Capex forecast'!$Q$9:$Q$223,"Augex")</f>
        <v>0</v>
      </c>
      <c r="V264" s="32">
        <f>SUMIFS('Capex forecast'!F$9:F$223,'Capex forecast'!$T$9:$T$223,$Q264,'Capex forecast'!$S$9:$S$223,$S264,'Capex forecast'!$Q$9:$Q$223,"Augex")</f>
        <v>0</v>
      </c>
      <c r="W264" s="32">
        <f>SUMIFS('Capex forecast'!G$9:G$223,'Capex forecast'!$T$9:$T$223,$Q264,'Capex forecast'!$S$9:$S$223,$S264,'Capex forecast'!$Q$9:$Q$223,"Augex")</f>
        <v>0</v>
      </c>
      <c r="X264" s="32">
        <f>SUMIFS('Capex forecast'!H$9:H$223,'Capex forecast'!$T$9:$T$223,$Q264,'Capex forecast'!$S$9:$S$223,$S264,'Capex forecast'!$Q$9:$Q$223,"Augex")</f>
        <v>0</v>
      </c>
      <c r="Y264" s="32">
        <f>SUMIFS('Capex forecast'!I$9:I$223,'Capex forecast'!$T$9:$T$223,$Q264,'Capex forecast'!$S$9:$S$223,$S264,'Capex forecast'!$Q$9:$Q$223,"Augex")</f>
        <v>0</v>
      </c>
      <c r="Z264" s="32">
        <f>SUMIFS('Capex forecast'!J$9:J$223,'Capex forecast'!$T$9:$T$223,$Q264,'Capex forecast'!$S$9:$S$223,$S264,'Capex forecast'!$Q$9:$Q$223,"Augex")</f>
        <v>0</v>
      </c>
      <c r="AA264" s="32">
        <f>SUMIFS('Capex forecast'!K$9:K$223,'Capex forecast'!$T$9:$T$223,$Q264,'Capex forecast'!$S$9:$S$223,$S264,'Capex forecast'!$Q$9:$Q$223,"Augex")</f>
        <v>0</v>
      </c>
      <c r="AB264" s="32">
        <f>SUMIFS('Capex forecast'!L$9:L$223,'Capex forecast'!$T$9:$T$223,$Q264,'Capex forecast'!$S$9:$S$223,$S264,'Capex forecast'!$Q$9:$Q$223,"Augex")</f>
        <v>0</v>
      </c>
      <c r="AC264" s="32">
        <f>SUMIFS('Capex forecast'!M$9:M$223,'Capex forecast'!$T$9:$T$223,$Q264,'Capex forecast'!$S$9:$S$223,$S264,'Capex forecast'!$Q$9:$Q$223,"Augex")</f>
        <v>0</v>
      </c>
      <c r="AD264" s="32">
        <f>SUMIFS('Capex forecast'!N$9:N$223,'Capex forecast'!$T$9:$T$223,$Q264,'Capex forecast'!$S$9:$S$223,$S264,'Capex forecast'!$Q$9:$Q$223,"Augex")</f>
        <v>0</v>
      </c>
      <c r="AF264" s="45" t="s">
        <v>252</v>
      </c>
      <c r="AG264" s="6" t="str">
        <f>INDEX('Demand forecast'!$M$9:$M$5832,MATCH($Q264,'Demand forecast'!$B$9:$B$5832,0))</f>
        <v>Yes</v>
      </c>
      <c r="AH264" s="6" t="str">
        <f>IF(COUNTIF($AF$93:AF264,$B264) = 1, "LV", IF(COUNTIF($AF$93:AF264,$B264) = 2, "HV", "ST"))</f>
        <v>LV</v>
      </c>
      <c r="AI264" s="6" t="str">
        <f>INDEX('Demand forecast and growth rate'!$E$7:$E$273,MATCH($Q264,'Demand forecast and growth rate'!$B$7:$B$273,0))</f>
        <v>Steady/falling</v>
      </c>
      <c r="AJ264" s="47">
        <f>SUMIFS('Capex forecast'!E$9:E$223,'Capex forecast'!$T$9:$T$223,$AF264,'Capex forecast'!$S$9:$S$223,$AH264,'Capex forecast'!$Q$9:$Q$223,"Repex")</f>
        <v>0</v>
      </c>
      <c r="AK264" s="47">
        <f>SUMIFS('Capex forecast'!F$9:F$223,'Capex forecast'!$T$9:$T$223,$AF264,'Capex forecast'!$S$9:$S$223,$AH264,'Capex forecast'!$Q$9:$Q$223,"Repex")</f>
        <v>0</v>
      </c>
      <c r="AL264" s="47">
        <f>SUMIFS('Capex forecast'!G$9:G$223,'Capex forecast'!$T$9:$T$223,$AF264,'Capex forecast'!$S$9:$S$223,$AH264,'Capex forecast'!$Q$9:$Q$223,"Repex")</f>
        <v>0</v>
      </c>
      <c r="AM264" s="47">
        <f>SUMIFS('Capex forecast'!H$9:H$223,'Capex forecast'!$T$9:$T$223,$AF264,'Capex forecast'!$S$9:$S$223,$AH264,'Capex forecast'!$Q$9:$Q$223,"Repex")</f>
        <v>0</v>
      </c>
      <c r="AN264" s="47">
        <f>SUMIFS('Capex forecast'!I$9:I$223,'Capex forecast'!$T$9:$T$223,$AF264,'Capex forecast'!$S$9:$S$223,$AH264,'Capex forecast'!$Q$9:$Q$223,"Repex")</f>
        <v>0</v>
      </c>
      <c r="AO264" s="47">
        <f>SUMIFS('Capex forecast'!J$9:J$223,'Capex forecast'!$T$9:$T$223,$AF264,'Capex forecast'!$S$9:$S$223,$AH264,'Capex forecast'!$Q$9:$Q$223,"Repex")</f>
        <v>0</v>
      </c>
      <c r="AP264" s="47">
        <f>SUMIFS('Capex forecast'!K$9:K$223,'Capex forecast'!$T$9:$T$223,$AF264,'Capex forecast'!$S$9:$S$223,$AH264,'Capex forecast'!$Q$9:$Q$223,"Repex")</f>
        <v>0</v>
      </c>
      <c r="AQ264" s="47">
        <f>SUMIFS('Capex forecast'!L$9:L$223,'Capex forecast'!$T$9:$T$223,$AF264,'Capex forecast'!$S$9:$S$223,$AH264,'Capex forecast'!$Q$9:$Q$223,"Repex")</f>
        <v>0</v>
      </c>
      <c r="AR264" s="47">
        <f>SUMIFS('Capex forecast'!M$9:M$223,'Capex forecast'!$T$9:$T$223,$AF264,'Capex forecast'!$S$9:$S$223,$AH264,'Capex forecast'!$Q$9:$Q$223,"Repex")</f>
        <v>0</v>
      </c>
      <c r="AS264" s="47">
        <f>SUMIFS('Capex forecast'!N$9:N$223,'Capex forecast'!$T$9:$T$223,$AF264,'Capex forecast'!$S$9:$S$223,$AH264,'Capex forecast'!$Q$9:$Q$223,"Repex")</f>
        <v>0</v>
      </c>
    </row>
    <row r="265" spans="2:45" ht="15">
      <c r="B265" s="45" t="s">
        <v>32</v>
      </c>
      <c r="C265" s="6" t="str">
        <f>INDEX('Demand forecast'!$M$9:$M$5832,MATCH($B265,'Demand forecast'!$B$9:$B$5832,0))</f>
        <v>No</v>
      </c>
      <c r="D265" s="6" t="str">
        <f>IF(COUNTIF($B$93:B265,$B265) = 1, "LV", IF(COUNTIF($B$93:B265,$B265) = 2, "HV", "ST"))</f>
        <v>LV</v>
      </c>
      <c r="E265" s="6" t="str">
        <f>INDEX('Demand forecast and growth rate'!$E$7:$E$273,MATCH($B265,'Demand forecast and growth rate'!$B$7:$B$273,0))</f>
        <v>Small growth</v>
      </c>
      <c r="F265" s="32">
        <f>SUMIFS('Capex forecast'!E$9:E$223,'Capex forecast'!$T$9:$T$223,'Allocation of site-spec costs'!$B265,'Capex forecast'!$S$9:$S$223,'Allocation of site-spec costs'!$D265,'Capex forecast'!$Q$9:$Q$223,"Customer Connection")</f>
        <v>0</v>
      </c>
      <c r="G265" s="32">
        <f>SUMIFS('Capex forecast'!F$9:F$223,'Capex forecast'!$T$9:$T$223,'Allocation of site-spec costs'!$B265,'Capex forecast'!$S$9:$S$223,'Allocation of site-spec costs'!$D265,'Capex forecast'!$Q$9:$Q$223,"Customer Connection")</f>
        <v>0</v>
      </c>
      <c r="H265" s="32">
        <f>SUMIFS('Capex forecast'!G$9:G$223,'Capex forecast'!$T$9:$T$223,'Allocation of site-spec costs'!$B265,'Capex forecast'!$S$9:$S$223,'Allocation of site-spec costs'!$D265,'Capex forecast'!$Q$9:$Q$223,"Customer Connection")</f>
        <v>0</v>
      </c>
      <c r="I265" s="32">
        <f>SUMIFS('Capex forecast'!H$9:H$223,'Capex forecast'!$T$9:$T$223,'Allocation of site-spec costs'!$B265,'Capex forecast'!$S$9:$S$223,'Allocation of site-spec costs'!$D265,'Capex forecast'!$Q$9:$Q$223,"Customer Connection")</f>
        <v>0</v>
      </c>
      <c r="J265" s="32">
        <f>SUMIFS('Capex forecast'!I$9:I$223,'Capex forecast'!$T$9:$T$223,'Allocation of site-spec costs'!$B265,'Capex forecast'!$S$9:$S$223,'Allocation of site-spec costs'!$D265,'Capex forecast'!$Q$9:$Q$223,"Customer Connection")</f>
        <v>0</v>
      </c>
      <c r="K265" s="32">
        <f>SUMIFS('Capex forecast'!J$9:J$223,'Capex forecast'!$T$9:$T$223,'Allocation of site-spec costs'!$B265,'Capex forecast'!$S$9:$S$223,'Allocation of site-spec costs'!$D265,'Capex forecast'!$Q$9:$Q$223,"Customer Connection")</f>
        <v>0</v>
      </c>
      <c r="L265" s="32">
        <f>SUMIFS('Capex forecast'!K$9:K$223,'Capex forecast'!$T$9:$T$223,'Allocation of site-spec costs'!$B265,'Capex forecast'!$S$9:$S$223,'Allocation of site-spec costs'!$D265,'Capex forecast'!$Q$9:$Q$223,"Customer Connection")</f>
        <v>0</v>
      </c>
      <c r="M265" s="32">
        <f>SUMIFS('Capex forecast'!L$9:L$223,'Capex forecast'!$T$9:$T$223,'Allocation of site-spec costs'!$B265,'Capex forecast'!$S$9:$S$223,'Allocation of site-spec costs'!$D265,'Capex forecast'!$Q$9:$Q$223,"Customer Connection")</f>
        <v>0</v>
      </c>
      <c r="N265" s="32">
        <f>SUMIFS('Capex forecast'!M$9:M$223,'Capex forecast'!$T$9:$T$223,'Allocation of site-spec costs'!$B265,'Capex forecast'!$S$9:$S$223,'Allocation of site-spec costs'!$D265,'Capex forecast'!$Q$9:$Q$223,"Customer Connection")</f>
        <v>0</v>
      </c>
      <c r="O265" s="32">
        <f>SUMIFS('Capex forecast'!N$9:N$223,'Capex forecast'!$T$9:$T$223,'Allocation of site-spec costs'!$B265,'Capex forecast'!$S$9:$S$223,'Allocation of site-spec costs'!$D265,'Capex forecast'!$Q$9:$Q$223,"Customer Connection")</f>
        <v>0</v>
      </c>
      <c r="Q265" s="45" t="s">
        <v>32</v>
      </c>
      <c r="R265" s="6" t="str">
        <f>INDEX('Demand forecast'!$M$9:$M$5832,MATCH($Q265,'Demand forecast'!$B$9:$B$5832,0))</f>
        <v>No</v>
      </c>
      <c r="S265" s="6" t="str">
        <f>IF(COUNTIF($Q$93:Q265,$B265) = 1, "LV", IF(COUNTIF($Q$93:Q265,$B265) = 2, "HV", "ST"))</f>
        <v>LV</v>
      </c>
      <c r="T265" s="6" t="str">
        <f>INDEX('Demand forecast and growth rate'!$E$7:$E$273,MATCH($Q265,'Demand forecast and growth rate'!$B$7:$B$273,0))</f>
        <v>Small growth</v>
      </c>
      <c r="U265" s="32">
        <f>SUMIFS('Capex forecast'!E$9:E$223,'Capex forecast'!$T$9:$T$223,$Q265,'Capex forecast'!$S$9:$S$223,$S265,'Capex forecast'!$Q$9:$Q$223,"Augex")</f>
        <v>0</v>
      </c>
      <c r="V265" s="32">
        <f>SUMIFS('Capex forecast'!F$9:F$223,'Capex forecast'!$T$9:$T$223,$Q265,'Capex forecast'!$S$9:$S$223,$S265,'Capex forecast'!$Q$9:$Q$223,"Augex")</f>
        <v>0</v>
      </c>
      <c r="W265" s="32">
        <f>SUMIFS('Capex forecast'!G$9:G$223,'Capex forecast'!$T$9:$T$223,$Q265,'Capex forecast'!$S$9:$S$223,$S265,'Capex forecast'!$Q$9:$Q$223,"Augex")</f>
        <v>0</v>
      </c>
      <c r="X265" s="32">
        <f>SUMIFS('Capex forecast'!H$9:H$223,'Capex forecast'!$T$9:$T$223,$Q265,'Capex forecast'!$S$9:$S$223,$S265,'Capex forecast'!$Q$9:$Q$223,"Augex")</f>
        <v>0</v>
      </c>
      <c r="Y265" s="32">
        <f>SUMIFS('Capex forecast'!I$9:I$223,'Capex forecast'!$T$9:$T$223,$Q265,'Capex forecast'!$S$9:$S$223,$S265,'Capex forecast'!$Q$9:$Q$223,"Augex")</f>
        <v>0</v>
      </c>
      <c r="Z265" s="32">
        <f>SUMIFS('Capex forecast'!J$9:J$223,'Capex forecast'!$T$9:$T$223,$Q265,'Capex forecast'!$S$9:$S$223,$S265,'Capex forecast'!$Q$9:$Q$223,"Augex")</f>
        <v>0</v>
      </c>
      <c r="AA265" s="32">
        <f>SUMIFS('Capex forecast'!K$9:K$223,'Capex forecast'!$T$9:$T$223,$Q265,'Capex forecast'!$S$9:$S$223,$S265,'Capex forecast'!$Q$9:$Q$223,"Augex")</f>
        <v>0</v>
      </c>
      <c r="AB265" s="32">
        <f>SUMIFS('Capex forecast'!L$9:L$223,'Capex forecast'!$T$9:$T$223,$Q265,'Capex forecast'!$S$9:$S$223,$S265,'Capex forecast'!$Q$9:$Q$223,"Augex")</f>
        <v>0</v>
      </c>
      <c r="AC265" s="32">
        <f>SUMIFS('Capex forecast'!M$9:M$223,'Capex forecast'!$T$9:$T$223,$Q265,'Capex forecast'!$S$9:$S$223,$S265,'Capex forecast'!$Q$9:$Q$223,"Augex")</f>
        <v>0</v>
      </c>
      <c r="AD265" s="32">
        <f>SUMIFS('Capex forecast'!N$9:N$223,'Capex forecast'!$T$9:$T$223,$Q265,'Capex forecast'!$S$9:$S$223,$S265,'Capex forecast'!$Q$9:$Q$223,"Augex")</f>
        <v>0</v>
      </c>
      <c r="AF265" s="45" t="s">
        <v>32</v>
      </c>
      <c r="AG265" s="6" t="str">
        <f>INDEX('Demand forecast'!$M$9:$M$5832,MATCH($Q265,'Demand forecast'!$B$9:$B$5832,0))</f>
        <v>No</v>
      </c>
      <c r="AH265" s="6" t="str">
        <f>IF(COUNTIF($AF$93:AF265,$B265) = 1, "LV", IF(COUNTIF($AF$93:AF265,$B265) = 2, "HV", "ST"))</f>
        <v>LV</v>
      </c>
      <c r="AI265" s="6" t="str">
        <f>INDEX('Demand forecast and growth rate'!$E$7:$E$273,MATCH($Q265,'Demand forecast and growth rate'!$B$7:$B$273,0))</f>
        <v>Small growth</v>
      </c>
      <c r="AJ265" s="47">
        <f>SUMIFS('Capex forecast'!E$9:E$223,'Capex forecast'!$T$9:$T$223,$AF265,'Capex forecast'!$S$9:$S$223,$AH265,'Capex forecast'!$Q$9:$Q$223,"Repex")</f>
        <v>0</v>
      </c>
      <c r="AK265" s="47">
        <f>SUMIFS('Capex forecast'!F$9:F$223,'Capex forecast'!$T$9:$T$223,$AF265,'Capex forecast'!$S$9:$S$223,$AH265,'Capex forecast'!$Q$9:$Q$223,"Repex")</f>
        <v>0</v>
      </c>
      <c r="AL265" s="47">
        <f>SUMIFS('Capex forecast'!G$9:G$223,'Capex forecast'!$T$9:$T$223,$AF265,'Capex forecast'!$S$9:$S$223,$AH265,'Capex forecast'!$Q$9:$Q$223,"Repex")</f>
        <v>0</v>
      </c>
      <c r="AM265" s="47">
        <f>SUMIFS('Capex forecast'!H$9:H$223,'Capex forecast'!$T$9:$T$223,$AF265,'Capex forecast'!$S$9:$S$223,$AH265,'Capex forecast'!$Q$9:$Q$223,"Repex")</f>
        <v>0</v>
      </c>
      <c r="AN265" s="47">
        <f>SUMIFS('Capex forecast'!I$9:I$223,'Capex forecast'!$T$9:$T$223,$AF265,'Capex forecast'!$S$9:$S$223,$AH265,'Capex forecast'!$Q$9:$Q$223,"Repex")</f>
        <v>0</v>
      </c>
      <c r="AO265" s="47">
        <f>SUMIFS('Capex forecast'!J$9:J$223,'Capex forecast'!$T$9:$T$223,$AF265,'Capex forecast'!$S$9:$S$223,$AH265,'Capex forecast'!$Q$9:$Q$223,"Repex")</f>
        <v>0</v>
      </c>
      <c r="AP265" s="47">
        <f>SUMIFS('Capex forecast'!K$9:K$223,'Capex forecast'!$T$9:$T$223,$AF265,'Capex forecast'!$S$9:$S$223,$AH265,'Capex forecast'!$Q$9:$Q$223,"Repex")</f>
        <v>0</v>
      </c>
      <c r="AQ265" s="47">
        <f>SUMIFS('Capex forecast'!L$9:L$223,'Capex forecast'!$T$9:$T$223,$AF265,'Capex forecast'!$S$9:$S$223,$AH265,'Capex forecast'!$Q$9:$Q$223,"Repex")</f>
        <v>0</v>
      </c>
      <c r="AR265" s="47">
        <f>SUMIFS('Capex forecast'!M$9:M$223,'Capex forecast'!$T$9:$T$223,$AF265,'Capex forecast'!$S$9:$S$223,$AH265,'Capex forecast'!$Q$9:$Q$223,"Repex")</f>
        <v>0</v>
      </c>
      <c r="AS265" s="47">
        <f>SUMIFS('Capex forecast'!N$9:N$223,'Capex forecast'!$T$9:$T$223,$AF265,'Capex forecast'!$S$9:$S$223,$AH265,'Capex forecast'!$Q$9:$Q$223,"Repex")</f>
        <v>0</v>
      </c>
    </row>
    <row r="266" spans="2:45" ht="15">
      <c r="B266" s="45" t="s">
        <v>44</v>
      </c>
      <c r="C266" s="6" t="str">
        <f>INDEX('Demand forecast'!$M$9:$M$5832,MATCH($B266,'Demand forecast'!$B$9:$B$5832,0))</f>
        <v>No</v>
      </c>
      <c r="D266" s="6" t="str">
        <f>IF(COUNTIF($B$93:B266,$B266) = 1, "LV", IF(COUNTIF($B$93:B266,$B266) = 2, "HV", "ST"))</f>
        <v>LV</v>
      </c>
      <c r="E266" s="6" t="str">
        <f>INDEX('Demand forecast and growth rate'!$E$7:$E$273,MATCH($B266,'Demand forecast and growth rate'!$B$7:$B$273,0))</f>
        <v>High growth</v>
      </c>
      <c r="F266" s="32">
        <f>SUMIFS('Capex forecast'!E$9:E$223,'Capex forecast'!$T$9:$T$223,'Allocation of site-spec costs'!$B266,'Capex forecast'!$S$9:$S$223,'Allocation of site-spec costs'!$D266,'Capex forecast'!$Q$9:$Q$223,"Customer Connection")</f>
        <v>0</v>
      </c>
      <c r="G266" s="32">
        <f>SUMIFS('Capex forecast'!F$9:F$223,'Capex forecast'!$T$9:$T$223,'Allocation of site-spec costs'!$B266,'Capex forecast'!$S$9:$S$223,'Allocation of site-spec costs'!$D266,'Capex forecast'!$Q$9:$Q$223,"Customer Connection")</f>
        <v>0</v>
      </c>
      <c r="H266" s="32">
        <f>SUMIFS('Capex forecast'!G$9:G$223,'Capex forecast'!$T$9:$T$223,'Allocation of site-spec costs'!$B266,'Capex forecast'!$S$9:$S$223,'Allocation of site-spec costs'!$D266,'Capex forecast'!$Q$9:$Q$223,"Customer Connection")</f>
        <v>0</v>
      </c>
      <c r="I266" s="32">
        <f>SUMIFS('Capex forecast'!H$9:H$223,'Capex forecast'!$T$9:$T$223,'Allocation of site-spec costs'!$B266,'Capex forecast'!$S$9:$S$223,'Allocation of site-spec costs'!$D266,'Capex forecast'!$Q$9:$Q$223,"Customer Connection")</f>
        <v>0</v>
      </c>
      <c r="J266" s="32">
        <f>SUMIFS('Capex forecast'!I$9:I$223,'Capex forecast'!$T$9:$T$223,'Allocation of site-spec costs'!$B266,'Capex forecast'!$S$9:$S$223,'Allocation of site-spec costs'!$D266,'Capex forecast'!$Q$9:$Q$223,"Customer Connection")</f>
        <v>0</v>
      </c>
      <c r="K266" s="32">
        <f>SUMIFS('Capex forecast'!J$9:J$223,'Capex forecast'!$T$9:$T$223,'Allocation of site-spec costs'!$B266,'Capex forecast'!$S$9:$S$223,'Allocation of site-spec costs'!$D266,'Capex forecast'!$Q$9:$Q$223,"Customer Connection")</f>
        <v>0</v>
      </c>
      <c r="L266" s="32">
        <f>SUMIFS('Capex forecast'!K$9:K$223,'Capex forecast'!$T$9:$T$223,'Allocation of site-spec costs'!$B266,'Capex forecast'!$S$9:$S$223,'Allocation of site-spec costs'!$D266,'Capex forecast'!$Q$9:$Q$223,"Customer Connection")</f>
        <v>0</v>
      </c>
      <c r="M266" s="32">
        <f>SUMIFS('Capex forecast'!L$9:L$223,'Capex forecast'!$T$9:$T$223,'Allocation of site-spec costs'!$B266,'Capex forecast'!$S$9:$S$223,'Allocation of site-spec costs'!$D266,'Capex forecast'!$Q$9:$Q$223,"Customer Connection")</f>
        <v>0</v>
      </c>
      <c r="N266" s="32">
        <f>SUMIFS('Capex forecast'!M$9:M$223,'Capex forecast'!$T$9:$T$223,'Allocation of site-spec costs'!$B266,'Capex forecast'!$S$9:$S$223,'Allocation of site-spec costs'!$D266,'Capex forecast'!$Q$9:$Q$223,"Customer Connection")</f>
        <v>0</v>
      </c>
      <c r="O266" s="32">
        <f>SUMIFS('Capex forecast'!N$9:N$223,'Capex forecast'!$T$9:$T$223,'Allocation of site-spec costs'!$B266,'Capex forecast'!$S$9:$S$223,'Allocation of site-spec costs'!$D266,'Capex forecast'!$Q$9:$Q$223,"Customer Connection")</f>
        <v>0</v>
      </c>
      <c r="Q266" s="45" t="s">
        <v>44</v>
      </c>
      <c r="R266" s="6" t="str">
        <f>INDEX('Demand forecast'!$M$9:$M$5832,MATCH($Q266,'Demand forecast'!$B$9:$B$5832,0))</f>
        <v>No</v>
      </c>
      <c r="S266" s="6" t="str">
        <f>IF(COUNTIF($Q$93:Q266,$B266) = 1, "LV", IF(COUNTIF($Q$93:Q266,$B266) = 2, "HV", "ST"))</f>
        <v>LV</v>
      </c>
      <c r="T266" s="6" t="str">
        <f>INDEX('Demand forecast and growth rate'!$E$7:$E$273,MATCH($Q266,'Demand forecast and growth rate'!$B$7:$B$273,0))</f>
        <v>High growth</v>
      </c>
      <c r="U266" s="32">
        <f>SUMIFS('Capex forecast'!E$9:E$223,'Capex forecast'!$T$9:$T$223,$Q266,'Capex forecast'!$S$9:$S$223,$S266,'Capex forecast'!$Q$9:$Q$223,"Augex")</f>
        <v>0</v>
      </c>
      <c r="V266" s="32">
        <f>SUMIFS('Capex forecast'!F$9:F$223,'Capex forecast'!$T$9:$T$223,$Q266,'Capex forecast'!$S$9:$S$223,$S266,'Capex forecast'!$Q$9:$Q$223,"Augex")</f>
        <v>0</v>
      </c>
      <c r="W266" s="32">
        <f>SUMIFS('Capex forecast'!G$9:G$223,'Capex forecast'!$T$9:$T$223,$Q266,'Capex forecast'!$S$9:$S$223,$S266,'Capex forecast'!$Q$9:$Q$223,"Augex")</f>
        <v>0</v>
      </c>
      <c r="X266" s="32">
        <f>SUMIFS('Capex forecast'!H$9:H$223,'Capex forecast'!$T$9:$T$223,$Q266,'Capex forecast'!$S$9:$S$223,$S266,'Capex forecast'!$Q$9:$Q$223,"Augex")</f>
        <v>0</v>
      </c>
      <c r="Y266" s="32">
        <f>SUMIFS('Capex forecast'!I$9:I$223,'Capex forecast'!$T$9:$T$223,$Q266,'Capex forecast'!$S$9:$S$223,$S266,'Capex forecast'!$Q$9:$Q$223,"Augex")</f>
        <v>0</v>
      </c>
      <c r="Z266" s="32">
        <f>SUMIFS('Capex forecast'!J$9:J$223,'Capex forecast'!$T$9:$T$223,$Q266,'Capex forecast'!$S$9:$S$223,$S266,'Capex forecast'!$Q$9:$Q$223,"Augex")</f>
        <v>0</v>
      </c>
      <c r="AA266" s="32">
        <f>SUMIFS('Capex forecast'!K$9:K$223,'Capex forecast'!$T$9:$T$223,$Q266,'Capex forecast'!$S$9:$S$223,$S266,'Capex forecast'!$Q$9:$Q$223,"Augex")</f>
        <v>0</v>
      </c>
      <c r="AB266" s="32">
        <f>SUMIFS('Capex forecast'!L$9:L$223,'Capex forecast'!$T$9:$T$223,$Q266,'Capex forecast'!$S$9:$S$223,$S266,'Capex forecast'!$Q$9:$Q$223,"Augex")</f>
        <v>0</v>
      </c>
      <c r="AC266" s="32">
        <f>SUMIFS('Capex forecast'!M$9:M$223,'Capex forecast'!$T$9:$T$223,$Q266,'Capex forecast'!$S$9:$S$223,$S266,'Capex forecast'!$Q$9:$Q$223,"Augex")</f>
        <v>0</v>
      </c>
      <c r="AD266" s="32">
        <f>SUMIFS('Capex forecast'!N$9:N$223,'Capex forecast'!$T$9:$T$223,$Q266,'Capex forecast'!$S$9:$S$223,$S266,'Capex forecast'!$Q$9:$Q$223,"Augex")</f>
        <v>0</v>
      </c>
      <c r="AF266" s="45" t="s">
        <v>44</v>
      </c>
      <c r="AG266" s="6" t="str">
        <f>INDEX('Demand forecast'!$M$9:$M$5832,MATCH($Q266,'Demand forecast'!$B$9:$B$5832,0))</f>
        <v>No</v>
      </c>
      <c r="AH266" s="6" t="str">
        <f>IF(COUNTIF($AF$93:AF266,$B266) = 1, "LV", IF(COUNTIF($AF$93:AF266,$B266) = 2, "HV", "ST"))</f>
        <v>LV</v>
      </c>
      <c r="AI266" s="6" t="str">
        <f>INDEX('Demand forecast and growth rate'!$E$7:$E$273,MATCH($Q266,'Demand forecast and growth rate'!$B$7:$B$273,0))</f>
        <v>High growth</v>
      </c>
      <c r="AJ266" s="47">
        <f>SUMIFS('Capex forecast'!E$9:E$223,'Capex forecast'!$T$9:$T$223,$AF266,'Capex forecast'!$S$9:$S$223,$AH266,'Capex forecast'!$Q$9:$Q$223,"Repex")</f>
        <v>0</v>
      </c>
      <c r="AK266" s="47">
        <f>SUMIFS('Capex forecast'!F$9:F$223,'Capex forecast'!$T$9:$T$223,$AF266,'Capex forecast'!$S$9:$S$223,$AH266,'Capex forecast'!$Q$9:$Q$223,"Repex")</f>
        <v>0</v>
      </c>
      <c r="AL266" s="47">
        <f>SUMIFS('Capex forecast'!G$9:G$223,'Capex forecast'!$T$9:$T$223,$AF266,'Capex forecast'!$S$9:$S$223,$AH266,'Capex forecast'!$Q$9:$Q$223,"Repex")</f>
        <v>0</v>
      </c>
      <c r="AM266" s="47">
        <f>SUMIFS('Capex forecast'!H$9:H$223,'Capex forecast'!$T$9:$T$223,$AF266,'Capex forecast'!$S$9:$S$223,$AH266,'Capex forecast'!$Q$9:$Q$223,"Repex")</f>
        <v>0</v>
      </c>
      <c r="AN266" s="47">
        <f>SUMIFS('Capex forecast'!I$9:I$223,'Capex forecast'!$T$9:$T$223,$AF266,'Capex forecast'!$S$9:$S$223,$AH266,'Capex forecast'!$Q$9:$Q$223,"Repex")</f>
        <v>0</v>
      </c>
      <c r="AO266" s="47">
        <f>SUMIFS('Capex forecast'!J$9:J$223,'Capex forecast'!$T$9:$T$223,$AF266,'Capex forecast'!$S$9:$S$223,$AH266,'Capex forecast'!$Q$9:$Q$223,"Repex")</f>
        <v>0</v>
      </c>
      <c r="AP266" s="47">
        <f>SUMIFS('Capex forecast'!K$9:K$223,'Capex forecast'!$T$9:$T$223,$AF266,'Capex forecast'!$S$9:$S$223,$AH266,'Capex forecast'!$Q$9:$Q$223,"Repex")</f>
        <v>0</v>
      </c>
      <c r="AQ266" s="47">
        <f>SUMIFS('Capex forecast'!L$9:L$223,'Capex forecast'!$T$9:$T$223,$AF266,'Capex forecast'!$S$9:$S$223,$AH266,'Capex forecast'!$Q$9:$Q$223,"Repex")</f>
        <v>0</v>
      </c>
      <c r="AR266" s="47">
        <f>SUMIFS('Capex forecast'!M$9:M$223,'Capex forecast'!$T$9:$T$223,$AF266,'Capex forecast'!$S$9:$S$223,$AH266,'Capex forecast'!$Q$9:$Q$223,"Repex")</f>
        <v>0</v>
      </c>
      <c r="AS266" s="47">
        <f>SUMIFS('Capex forecast'!N$9:N$223,'Capex forecast'!$T$9:$T$223,$AF266,'Capex forecast'!$S$9:$S$223,$AH266,'Capex forecast'!$Q$9:$Q$223,"Repex")</f>
        <v>0</v>
      </c>
    </row>
    <row r="267" spans="2:45" ht="15">
      <c r="B267" s="45" t="s">
        <v>52</v>
      </c>
      <c r="C267" s="6" t="str">
        <f>INDEX('Demand forecast'!$M$9:$M$5832,MATCH($B267,'Demand forecast'!$B$9:$B$5832,0))</f>
        <v>No</v>
      </c>
      <c r="D267" s="6" t="str">
        <f>IF(COUNTIF($B$93:B267,$B267) = 1, "LV", IF(COUNTIF($B$93:B267,$B267) = 2, "HV", "ST"))</f>
        <v>LV</v>
      </c>
      <c r="E267" s="6" t="str">
        <f>INDEX('Demand forecast and growth rate'!$E$7:$E$273,MATCH($B267,'Demand forecast and growth rate'!$B$7:$B$273,0))</f>
        <v>Small growth</v>
      </c>
      <c r="F267" s="32">
        <f>SUMIFS('Capex forecast'!E$9:E$223,'Capex forecast'!$T$9:$T$223,'Allocation of site-spec costs'!$B267,'Capex forecast'!$S$9:$S$223,'Allocation of site-spec costs'!$D267,'Capex forecast'!$Q$9:$Q$223,"Customer Connection")</f>
        <v>0</v>
      </c>
      <c r="G267" s="32">
        <f>SUMIFS('Capex forecast'!F$9:F$223,'Capex forecast'!$T$9:$T$223,'Allocation of site-spec costs'!$B267,'Capex forecast'!$S$9:$S$223,'Allocation of site-spec costs'!$D267,'Capex forecast'!$Q$9:$Q$223,"Customer Connection")</f>
        <v>0</v>
      </c>
      <c r="H267" s="32">
        <f>SUMIFS('Capex forecast'!G$9:G$223,'Capex forecast'!$T$9:$T$223,'Allocation of site-spec costs'!$B267,'Capex forecast'!$S$9:$S$223,'Allocation of site-spec costs'!$D267,'Capex forecast'!$Q$9:$Q$223,"Customer Connection")</f>
        <v>0</v>
      </c>
      <c r="I267" s="32">
        <f>SUMIFS('Capex forecast'!H$9:H$223,'Capex forecast'!$T$9:$T$223,'Allocation of site-spec costs'!$B267,'Capex forecast'!$S$9:$S$223,'Allocation of site-spec costs'!$D267,'Capex forecast'!$Q$9:$Q$223,"Customer Connection")</f>
        <v>0</v>
      </c>
      <c r="J267" s="32">
        <f>SUMIFS('Capex forecast'!I$9:I$223,'Capex forecast'!$T$9:$T$223,'Allocation of site-spec costs'!$B267,'Capex forecast'!$S$9:$S$223,'Allocation of site-spec costs'!$D267,'Capex forecast'!$Q$9:$Q$223,"Customer Connection")</f>
        <v>0</v>
      </c>
      <c r="K267" s="32">
        <f>SUMIFS('Capex forecast'!J$9:J$223,'Capex forecast'!$T$9:$T$223,'Allocation of site-spec costs'!$B267,'Capex forecast'!$S$9:$S$223,'Allocation of site-spec costs'!$D267,'Capex forecast'!$Q$9:$Q$223,"Customer Connection")</f>
        <v>0</v>
      </c>
      <c r="L267" s="32">
        <f>SUMIFS('Capex forecast'!K$9:K$223,'Capex forecast'!$T$9:$T$223,'Allocation of site-spec costs'!$B267,'Capex forecast'!$S$9:$S$223,'Allocation of site-spec costs'!$D267,'Capex forecast'!$Q$9:$Q$223,"Customer Connection")</f>
        <v>0</v>
      </c>
      <c r="M267" s="32">
        <f>SUMIFS('Capex forecast'!L$9:L$223,'Capex forecast'!$T$9:$T$223,'Allocation of site-spec costs'!$B267,'Capex forecast'!$S$9:$S$223,'Allocation of site-spec costs'!$D267,'Capex forecast'!$Q$9:$Q$223,"Customer Connection")</f>
        <v>0</v>
      </c>
      <c r="N267" s="32">
        <f>SUMIFS('Capex forecast'!M$9:M$223,'Capex forecast'!$T$9:$T$223,'Allocation of site-spec costs'!$B267,'Capex forecast'!$S$9:$S$223,'Allocation of site-spec costs'!$D267,'Capex forecast'!$Q$9:$Q$223,"Customer Connection")</f>
        <v>0</v>
      </c>
      <c r="O267" s="32">
        <f>SUMIFS('Capex forecast'!N$9:N$223,'Capex forecast'!$T$9:$T$223,'Allocation of site-spec costs'!$B267,'Capex forecast'!$S$9:$S$223,'Allocation of site-spec costs'!$D267,'Capex forecast'!$Q$9:$Q$223,"Customer Connection")</f>
        <v>0</v>
      </c>
      <c r="Q267" s="45" t="s">
        <v>52</v>
      </c>
      <c r="R267" s="6" t="str">
        <f>INDEX('Demand forecast'!$M$9:$M$5832,MATCH($Q267,'Demand forecast'!$B$9:$B$5832,0))</f>
        <v>No</v>
      </c>
      <c r="S267" s="6" t="str">
        <f>IF(COUNTIF($Q$93:Q267,$B267) = 1, "LV", IF(COUNTIF($Q$93:Q267,$B267) = 2, "HV", "ST"))</f>
        <v>LV</v>
      </c>
      <c r="T267" s="6" t="str">
        <f>INDEX('Demand forecast and growth rate'!$E$7:$E$273,MATCH($Q267,'Demand forecast and growth rate'!$B$7:$B$273,0))</f>
        <v>Small growth</v>
      </c>
      <c r="U267" s="32">
        <f>SUMIFS('Capex forecast'!E$9:E$223,'Capex forecast'!$T$9:$T$223,$Q267,'Capex forecast'!$S$9:$S$223,$S267,'Capex forecast'!$Q$9:$Q$223,"Augex")</f>
        <v>0</v>
      </c>
      <c r="V267" s="32">
        <f>SUMIFS('Capex forecast'!F$9:F$223,'Capex forecast'!$T$9:$T$223,$Q267,'Capex forecast'!$S$9:$S$223,$S267,'Capex forecast'!$Q$9:$Q$223,"Augex")</f>
        <v>0</v>
      </c>
      <c r="W267" s="32">
        <f>SUMIFS('Capex forecast'!G$9:G$223,'Capex forecast'!$T$9:$T$223,$Q267,'Capex forecast'!$S$9:$S$223,$S267,'Capex forecast'!$Q$9:$Q$223,"Augex")</f>
        <v>0</v>
      </c>
      <c r="X267" s="32">
        <f>SUMIFS('Capex forecast'!H$9:H$223,'Capex forecast'!$T$9:$T$223,$Q267,'Capex forecast'!$S$9:$S$223,$S267,'Capex forecast'!$Q$9:$Q$223,"Augex")</f>
        <v>0</v>
      </c>
      <c r="Y267" s="32">
        <f>SUMIFS('Capex forecast'!I$9:I$223,'Capex forecast'!$T$9:$T$223,$Q267,'Capex forecast'!$S$9:$S$223,$S267,'Capex forecast'!$Q$9:$Q$223,"Augex")</f>
        <v>0</v>
      </c>
      <c r="Z267" s="32">
        <f>SUMIFS('Capex forecast'!J$9:J$223,'Capex forecast'!$T$9:$T$223,$Q267,'Capex forecast'!$S$9:$S$223,$S267,'Capex forecast'!$Q$9:$Q$223,"Augex")</f>
        <v>0</v>
      </c>
      <c r="AA267" s="32">
        <f>SUMIFS('Capex forecast'!K$9:K$223,'Capex forecast'!$T$9:$T$223,$Q267,'Capex forecast'!$S$9:$S$223,$S267,'Capex forecast'!$Q$9:$Q$223,"Augex")</f>
        <v>0</v>
      </c>
      <c r="AB267" s="32">
        <f>SUMIFS('Capex forecast'!L$9:L$223,'Capex forecast'!$T$9:$T$223,$Q267,'Capex forecast'!$S$9:$S$223,$S267,'Capex forecast'!$Q$9:$Q$223,"Augex")</f>
        <v>0</v>
      </c>
      <c r="AC267" s="32">
        <f>SUMIFS('Capex forecast'!M$9:M$223,'Capex forecast'!$T$9:$T$223,$Q267,'Capex forecast'!$S$9:$S$223,$S267,'Capex forecast'!$Q$9:$Q$223,"Augex")</f>
        <v>0</v>
      </c>
      <c r="AD267" s="32">
        <f>SUMIFS('Capex forecast'!N$9:N$223,'Capex forecast'!$T$9:$T$223,$Q267,'Capex forecast'!$S$9:$S$223,$S267,'Capex forecast'!$Q$9:$Q$223,"Augex")</f>
        <v>0</v>
      </c>
      <c r="AF267" s="45" t="s">
        <v>52</v>
      </c>
      <c r="AG267" s="6" t="str">
        <f>INDEX('Demand forecast'!$M$9:$M$5832,MATCH($Q267,'Demand forecast'!$B$9:$B$5832,0))</f>
        <v>No</v>
      </c>
      <c r="AH267" s="6" t="str">
        <f>IF(COUNTIF($AF$93:AF267,$B267) = 1, "LV", IF(COUNTIF($AF$93:AF267,$B267) = 2, "HV", "ST"))</f>
        <v>LV</v>
      </c>
      <c r="AI267" s="6" t="str">
        <f>INDEX('Demand forecast and growth rate'!$E$7:$E$273,MATCH($Q267,'Demand forecast and growth rate'!$B$7:$B$273,0))</f>
        <v>Small growth</v>
      </c>
      <c r="AJ267" s="47">
        <f>SUMIFS('Capex forecast'!E$9:E$223,'Capex forecast'!$T$9:$T$223,$AF267,'Capex forecast'!$S$9:$S$223,$AH267,'Capex forecast'!$Q$9:$Q$223,"Repex")</f>
        <v>0</v>
      </c>
      <c r="AK267" s="47">
        <f>SUMIFS('Capex forecast'!F$9:F$223,'Capex forecast'!$T$9:$T$223,$AF267,'Capex forecast'!$S$9:$S$223,$AH267,'Capex forecast'!$Q$9:$Q$223,"Repex")</f>
        <v>0</v>
      </c>
      <c r="AL267" s="47">
        <f>SUMIFS('Capex forecast'!G$9:G$223,'Capex forecast'!$T$9:$T$223,$AF267,'Capex forecast'!$S$9:$S$223,$AH267,'Capex forecast'!$Q$9:$Q$223,"Repex")</f>
        <v>0</v>
      </c>
      <c r="AM267" s="47">
        <f>SUMIFS('Capex forecast'!H$9:H$223,'Capex forecast'!$T$9:$T$223,$AF267,'Capex forecast'!$S$9:$S$223,$AH267,'Capex forecast'!$Q$9:$Q$223,"Repex")</f>
        <v>0</v>
      </c>
      <c r="AN267" s="47">
        <f>SUMIFS('Capex forecast'!I$9:I$223,'Capex forecast'!$T$9:$T$223,$AF267,'Capex forecast'!$S$9:$S$223,$AH267,'Capex forecast'!$Q$9:$Q$223,"Repex")</f>
        <v>0</v>
      </c>
      <c r="AO267" s="47">
        <f>SUMIFS('Capex forecast'!J$9:J$223,'Capex forecast'!$T$9:$T$223,$AF267,'Capex forecast'!$S$9:$S$223,$AH267,'Capex forecast'!$Q$9:$Q$223,"Repex")</f>
        <v>0</v>
      </c>
      <c r="AP267" s="47">
        <f>SUMIFS('Capex forecast'!K$9:K$223,'Capex forecast'!$T$9:$T$223,$AF267,'Capex forecast'!$S$9:$S$223,$AH267,'Capex forecast'!$Q$9:$Q$223,"Repex")</f>
        <v>0</v>
      </c>
      <c r="AQ267" s="47">
        <f>SUMIFS('Capex forecast'!L$9:L$223,'Capex forecast'!$T$9:$T$223,$AF267,'Capex forecast'!$S$9:$S$223,$AH267,'Capex forecast'!$Q$9:$Q$223,"Repex")</f>
        <v>0</v>
      </c>
      <c r="AR267" s="47">
        <f>SUMIFS('Capex forecast'!M$9:M$223,'Capex forecast'!$T$9:$T$223,$AF267,'Capex forecast'!$S$9:$S$223,$AH267,'Capex forecast'!$Q$9:$Q$223,"Repex")</f>
        <v>0</v>
      </c>
      <c r="AS267" s="47">
        <f>SUMIFS('Capex forecast'!N$9:N$223,'Capex forecast'!$T$9:$T$223,$AF267,'Capex forecast'!$S$9:$S$223,$AH267,'Capex forecast'!$Q$9:$Q$223,"Repex")</f>
        <v>0</v>
      </c>
    </row>
    <row r="268" spans="2:45" ht="15">
      <c r="B268" s="45" t="s">
        <v>74</v>
      </c>
      <c r="C268" s="6" t="str">
        <f>INDEX('Demand forecast'!$M$9:$M$5832,MATCH($B268,'Demand forecast'!$B$9:$B$5832,0))</f>
        <v>No</v>
      </c>
      <c r="D268" s="6" t="str">
        <f>IF(COUNTIF($B$93:B268,$B268) = 1, "LV", IF(COUNTIF($B$93:B268,$B268) = 2, "HV", "ST"))</f>
        <v>LV</v>
      </c>
      <c r="E268" s="6" t="str">
        <f>INDEX('Demand forecast and growth rate'!$E$7:$E$273,MATCH($B268,'Demand forecast and growth rate'!$B$7:$B$273,0))</f>
        <v>Small growth</v>
      </c>
      <c r="F268" s="32">
        <f>SUMIFS('Capex forecast'!E$9:E$223,'Capex forecast'!$T$9:$T$223,'Allocation of site-spec costs'!$B268,'Capex forecast'!$S$9:$S$223,'Allocation of site-spec costs'!$D268,'Capex forecast'!$Q$9:$Q$223,"Customer Connection")</f>
        <v>0</v>
      </c>
      <c r="G268" s="32">
        <f>SUMIFS('Capex forecast'!F$9:F$223,'Capex forecast'!$T$9:$T$223,'Allocation of site-spec costs'!$B268,'Capex forecast'!$S$9:$S$223,'Allocation of site-spec costs'!$D268,'Capex forecast'!$Q$9:$Q$223,"Customer Connection")</f>
        <v>0</v>
      </c>
      <c r="H268" s="32">
        <f>SUMIFS('Capex forecast'!G$9:G$223,'Capex forecast'!$T$9:$T$223,'Allocation of site-spec costs'!$B268,'Capex forecast'!$S$9:$S$223,'Allocation of site-spec costs'!$D268,'Capex forecast'!$Q$9:$Q$223,"Customer Connection")</f>
        <v>0</v>
      </c>
      <c r="I268" s="32">
        <f>SUMIFS('Capex forecast'!H$9:H$223,'Capex forecast'!$T$9:$T$223,'Allocation of site-spec costs'!$B268,'Capex forecast'!$S$9:$S$223,'Allocation of site-spec costs'!$D268,'Capex forecast'!$Q$9:$Q$223,"Customer Connection")</f>
        <v>0</v>
      </c>
      <c r="J268" s="32">
        <f>SUMIFS('Capex forecast'!I$9:I$223,'Capex forecast'!$T$9:$T$223,'Allocation of site-spec costs'!$B268,'Capex forecast'!$S$9:$S$223,'Allocation of site-spec costs'!$D268,'Capex forecast'!$Q$9:$Q$223,"Customer Connection")</f>
        <v>0</v>
      </c>
      <c r="K268" s="32">
        <f>SUMIFS('Capex forecast'!J$9:J$223,'Capex forecast'!$T$9:$T$223,'Allocation of site-spec costs'!$B268,'Capex forecast'!$S$9:$S$223,'Allocation of site-spec costs'!$D268,'Capex forecast'!$Q$9:$Q$223,"Customer Connection")</f>
        <v>0</v>
      </c>
      <c r="L268" s="32">
        <f>SUMIFS('Capex forecast'!K$9:K$223,'Capex forecast'!$T$9:$T$223,'Allocation of site-spec costs'!$B268,'Capex forecast'!$S$9:$S$223,'Allocation of site-spec costs'!$D268,'Capex forecast'!$Q$9:$Q$223,"Customer Connection")</f>
        <v>0</v>
      </c>
      <c r="M268" s="32">
        <f>SUMIFS('Capex forecast'!L$9:L$223,'Capex forecast'!$T$9:$T$223,'Allocation of site-spec costs'!$B268,'Capex forecast'!$S$9:$S$223,'Allocation of site-spec costs'!$D268,'Capex forecast'!$Q$9:$Q$223,"Customer Connection")</f>
        <v>0</v>
      </c>
      <c r="N268" s="32">
        <f>SUMIFS('Capex forecast'!M$9:M$223,'Capex forecast'!$T$9:$T$223,'Allocation of site-spec costs'!$B268,'Capex forecast'!$S$9:$S$223,'Allocation of site-spec costs'!$D268,'Capex forecast'!$Q$9:$Q$223,"Customer Connection")</f>
        <v>0</v>
      </c>
      <c r="O268" s="32">
        <f>SUMIFS('Capex forecast'!N$9:N$223,'Capex forecast'!$T$9:$T$223,'Allocation of site-spec costs'!$B268,'Capex forecast'!$S$9:$S$223,'Allocation of site-spec costs'!$D268,'Capex forecast'!$Q$9:$Q$223,"Customer Connection")</f>
        <v>0</v>
      </c>
      <c r="Q268" s="45" t="s">
        <v>74</v>
      </c>
      <c r="R268" s="6" t="str">
        <f>INDEX('Demand forecast'!$M$9:$M$5832,MATCH($Q268,'Demand forecast'!$B$9:$B$5832,0))</f>
        <v>No</v>
      </c>
      <c r="S268" s="6" t="str">
        <f>IF(COUNTIF($Q$93:Q268,$B268) = 1, "LV", IF(COUNTIF($Q$93:Q268,$B268) = 2, "HV", "ST"))</f>
        <v>LV</v>
      </c>
      <c r="T268" s="6" t="str">
        <f>INDEX('Demand forecast and growth rate'!$E$7:$E$273,MATCH($Q268,'Demand forecast and growth rate'!$B$7:$B$273,0))</f>
        <v>Small growth</v>
      </c>
      <c r="U268" s="32">
        <f>SUMIFS('Capex forecast'!E$9:E$223,'Capex forecast'!$T$9:$T$223,$Q268,'Capex forecast'!$S$9:$S$223,$S268,'Capex forecast'!$Q$9:$Q$223,"Augex")</f>
        <v>0</v>
      </c>
      <c r="V268" s="32">
        <f>SUMIFS('Capex forecast'!F$9:F$223,'Capex forecast'!$T$9:$T$223,$Q268,'Capex forecast'!$S$9:$S$223,$S268,'Capex forecast'!$Q$9:$Q$223,"Augex")</f>
        <v>0</v>
      </c>
      <c r="W268" s="32">
        <f>SUMIFS('Capex forecast'!G$9:G$223,'Capex forecast'!$T$9:$T$223,$Q268,'Capex forecast'!$S$9:$S$223,$S268,'Capex forecast'!$Q$9:$Q$223,"Augex")</f>
        <v>0</v>
      </c>
      <c r="X268" s="32">
        <f>SUMIFS('Capex forecast'!H$9:H$223,'Capex forecast'!$T$9:$T$223,$Q268,'Capex forecast'!$S$9:$S$223,$S268,'Capex forecast'!$Q$9:$Q$223,"Augex")</f>
        <v>0</v>
      </c>
      <c r="Y268" s="32">
        <f>SUMIFS('Capex forecast'!I$9:I$223,'Capex forecast'!$T$9:$T$223,$Q268,'Capex forecast'!$S$9:$S$223,$S268,'Capex forecast'!$Q$9:$Q$223,"Augex")</f>
        <v>0</v>
      </c>
      <c r="Z268" s="32">
        <f>SUMIFS('Capex forecast'!J$9:J$223,'Capex forecast'!$T$9:$T$223,$Q268,'Capex forecast'!$S$9:$S$223,$S268,'Capex forecast'!$Q$9:$Q$223,"Augex")</f>
        <v>0</v>
      </c>
      <c r="AA268" s="32">
        <f>SUMIFS('Capex forecast'!K$9:K$223,'Capex forecast'!$T$9:$T$223,$Q268,'Capex forecast'!$S$9:$S$223,$S268,'Capex forecast'!$Q$9:$Q$223,"Augex")</f>
        <v>0</v>
      </c>
      <c r="AB268" s="32">
        <f>SUMIFS('Capex forecast'!L$9:L$223,'Capex forecast'!$T$9:$T$223,$Q268,'Capex forecast'!$S$9:$S$223,$S268,'Capex forecast'!$Q$9:$Q$223,"Augex")</f>
        <v>0</v>
      </c>
      <c r="AC268" s="32">
        <f>SUMIFS('Capex forecast'!M$9:M$223,'Capex forecast'!$T$9:$T$223,$Q268,'Capex forecast'!$S$9:$S$223,$S268,'Capex forecast'!$Q$9:$Q$223,"Augex")</f>
        <v>0</v>
      </c>
      <c r="AD268" s="32">
        <f>SUMIFS('Capex forecast'!N$9:N$223,'Capex forecast'!$T$9:$T$223,$Q268,'Capex forecast'!$S$9:$S$223,$S268,'Capex forecast'!$Q$9:$Q$223,"Augex")</f>
        <v>0</v>
      </c>
      <c r="AF268" s="45" t="s">
        <v>74</v>
      </c>
      <c r="AG268" s="6" t="str">
        <f>INDEX('Demand forecast'!$M$9:$M$5832,MATCH($Q268,'Demand forecast'!$B$9:$B$5832,0))</f>
        <v>No</v>
      </c>
      <c r="AH268" s="6" t="str">
        <f>IF(COUNTIF($AF$93:AF268,$B268) = 1, "LV", IF(COUNTIF($AF$93:AF268,$B268) = 2, "HV", "ST"))</f>
        <v>LV</v>
      </c>
      <c r="AI268" s="6" t="str">
        <f>INDEX('Demand forecast and growth rate'!$E$7:$E$273,MATCH($Q268,'Demand forecast and growth rate'!$B$7:$B$273,0))</f>
        <v>Small growth</v>
      </c>
      <c r="AJ268" s="47">
        <f>SUMIFS('Capex forecast'!E$9:E$223,'Capex forecast'!$T$9:$T$223,$AF268,'Capex forecast'!$S$9:$S$223,$AH268,'Capex forecast'!$Q$9:$Q$223,"Repex")</f>
        <v>0</v>
      </c>
      <c r="AK268" s="47">
        <f>SUMIFS('Capex forecast'!F$9:F$223,'Capex forecast'!$T$9:$T$223,$AF268,'Capex forecast'!$S$9:$S$223,$AH268,'Capex forecast'!$Q$9:$Q$223,"Repex")</f>
        <v>0</v>
      </c>
      <c r="AL268" s="47">
        <f>SUMIFS('Capex forecast'!G$9:G$223,'Capex forecast'!$T$9:$T$223,$AF268,'Capex forecast'!$S$9:$S$223,$AH268,'Capex forecast'!$Q$9:$Q$223,"Repex")</f>
        <v>0</v>
      </c>
      <c r="AM268" s="47">
        <f>SUMIFS('Capex forecast'!H$9:H$223,'Capex forecast'!$T$9:$T$223,$AF268,'Capex forecast'!$S$9:$S$223,$AH268,'Capex forecast'!$Q$9:$Q$223,"Repex")</f>
        <v>0</v>
      </c>
      <c r="AN268" s="47">
        <f>SUMIFS('Capex forecast'!I$9:I$223,'Capex forecast'!$T$9:$T$223,$AF268,'Capex forecast'!$S$9:$S$223,$AH268,'Capex forecast'!$Q$9:$Q$223,"Repex")</f>
        <v>0</v>
      </c>
      <c r="AO268" s="47">
        <f>SUMIFS('Capex forecast'!J$9:J$223,'Capex forecast'!$T$9:$T$223,$AF268,'Capex forecast'!$S$9:$S$223,$AH268,'Capex forecast'!$Q$9:$Q$223,"Repex")</f>
        <v>0</v>
      </c>
      <c r="AP268" s="47">
        <f>SUMIFS('Capex forecast'!K$9:K$223,'Capex forecast'!$T$9:$T$223,$AF268,'Capex forecast'!$S$9:$S$223,$AH268,'Capex forecast'!$Q$9:$Q$223,"Repex")</f>
        <v>0</v>
      </c>
      <c r="AQ268" s="47">
        <f>SUMIFS('Capex forecast'!L$9:L$223,'Capex forecast'!$T$9:$T$223,$AF268,'Capex forecast'!$S$9:$S$223,$AH268,'Capex forecast'!$Q$9:$Q$223,"Repex")</f>
        <v>0</v>
      </c>
      <c r="AR268" s="47">
        <f>SUMIFS('Capex forecast'!M$9:M$223,'Capex forecast'!$T$9:$T$223,$AF268,'Capex forecast'!$S$9:$S$223,$AH268,'Capex forecast'!$Q$9:$Q$223,"Repex")</f>
        <v>0</v>
      </c>
      <c r="AS268" s="47">
        <f>SUMIFS('Capex forecast'!N$9:N$223,'Capex forecast'!$T$9:$T$223,$AF268,'Capex forecast'!$S$9:$S$223,$AH268,'Capex forecast'!$Q$9:$Q$223,"Repex")</f>
        <v>0</v>
      </c>
    </row>
    <row r="269" spans="2:45" ht="15">
      <c r="B269" s="45" t="s">
        <v>85</v>
      </c>
      <c r="C269" s="6" t="str">
        <f>INDEX('Demand forecast'!$M$9:$M$5832,MATCH($B269,'Demand forecast'!$B$9:$B$5832,0))</f>
        <v>No</v>
      </c>
      <c r="D269" s="6" t="str">
        <f>IF(COUNTIF($B$93:B269,$B269) = 1, "LV", IF(COUNTIF($B$93:B269,$B269) = 2, "HV", "ST"))</f>
        <v>LV</v>
      </c>
      <c r="E269" s="6" t="str">
        <f>INDEX('Demand forecast and growth rate'!$E$7:$E$273,MATCH($B269,'Demand forecast and growth rate'!$B$7:$B$273,0))</f>
        <v>Steady/falling</v>
      </c>
      <c r="F269" s="32">
        <f>SUMIFS('Capex forecast'!E$9:E$223,'Capex forecast'!$T$9:$T$223,'Allocation of site-spec costs'!$B269,'Capex forecast'!$S$9:$S$223,'Allocation of site-spec costs'!$D269,'Capex forecast'!$Q$9:$Q$223,"Customer Connection")</f>
        <v>0</v>
      </c>
      <c r="G269" s="32">
        <f>SUMIFS('Capex forecast'!F$9:F$223,'Capex forecast'!$T$9:$T$223,'Allocation of site-spec costs'!$B269,'Capex forecast'!$S$9:$S$223,'Allocation of site-spec costs'!$D269,'Capex forecast'!$Q$9:$Q$223,"Customer Connection")</f>
        <v>0</v>
      </c>
      <c r="H269" s="32">
        <f>SUMIFS('Capex forecast'!G$9:G$223,'Capex forecast'!$T$9:$T$223,'Allocation of site-spec costs'!$B269,'Capex forecast'!$S$9:$S$223,'Allocation of site-spec costs'!$D269,'Capex forecast'!$Q$9:$Q$223,"Customer Connection")</f>
        <v>0</v>
      </c>
      <c r="I269" s="32">
        <f>SUMIFS('Capex forecast'!H$9:H$223,'Capex forecast'!$T$9:$T$223,'Allocation of site-spec costs'!$B269,'Capex forecast'!$S$9:$S$223,'Allocation of site-spec costs'!$D269,'Capex forecast'!$Q$9:$Q$223,"Customer Connection")</f>
        <v>0</v>
      </c>
      <c r="J269" s="32">
        <f>SUMIFS('Capex forecast'!I$9:I$223,'Capex forecast'!$T$9:$T$223,'Allocation of site-spec costs'!$B269,'Capex forecast'!$S$9:$S$223,'Allocation of site-spec costs'!$D269,'Capex forecast'!$Q$9:$Q$223,"Customer Connection")</f>
        <v>0</v>
      </c>
      <c r="K269" s="32">
        <f>SUMIFS('Capex forecast'!J$9:J$223,'Capex forecast'!$T$9:$T$223,'Allocation of site-spec costs'!$B269,'Capex forecast'!$S$9:$S$223,'Allocation of site-spec costs'!$D269,'Capex forecast'!$Q$9:$Q$223,"Customer Connection")</f>
        <v>0</v>
      </c>
      <c r="L269" s="32">
        <f>SUMIFS('Capex forecast'!K$9:K$223,'Capex forecast'!$T$9:$T$223,'Allocation of site-spec costs'!$B269,'Capex forecast'!$S$9:$S$223,'Allocation of site-spec costs'!$D269,'Capex forecast'!$Q$9:$Q$223,"Customer Connection")</f>
        <v>0</v>
      </c>
      <c r="M269" s="32">
        <f>SUMIFS('Capex forecast'!L$9:L$223,'Capex forecast'!$T$9:$T$223,'Allocation of site-spec costs'!$B269,'Capex forecast'!$S$9:$S$223,'Allocation of site-spec costs'!$D269,'Capex forecast'!$Q$9:$Q$223,"Customer Connection")</f>
        <v>0</v>
      </c>
      <c r="N269" s="32">
        <f>SUMIFS('Capex forecast'!M$9:M$223,'Capex forecast'!$T$9:$T$223,'Allocation of site-spec costs'!$B269,'Capex forecast'!$S$9:$S$223,'Allocation of site-spec costs'!$D269,'Capex forecast'!$Q$9:$Q$223,"Customer Connection")</f>
        <v>0</v>
      </c>
      <c r="O269" s="32">
        <f>SUMIFS('Capex forecast'!N$9:N$223,'Capex forecast'!$T$9:$T$223,'Allocation of site-spec costs'!$B269,'Capex forecast'!$S$9:$S$223,'Allocation of site-spec costs'!$D269,'Capex forecast'!$Q$9:$Q$223,"Customer Connection")</f>
        <v>0</v>
      </c>
      <c r="Q269" s="45" t="s">
        <v>85</v>
      </c>
      <c r="R269" s="6" t="str">
        <f>INDEX('Demand forecast'!$M$9:$M$5832,MATCH($Q269,'Demand forecast'!$B$9:$B$5832,0))</f>
        <v>No</v>
      </c>
      <c r="S269" s="6" t="str">
        <f>IF(COUNTIF($Q$93:Q269,$B269) = 1, "LV", IF(COUNTIF($Q$93:Q269,$B269) = 2, "HV", "ST"))</f>
        <v>LV</v>
      </c>
      <c r="T269" s="6" t="str">
        <f>INDEX('Demand forecast and growth rate'!$E$7:$E$273,MATCH($Q269,'Demand forecast and growth rate'!$B$7:$B$273,0))</f>
        <v>Steady/falling</v>
      </c>
      <c r="U269" s="32">
        <f>SUMIFS('Capex forecast'!E$9:E$223,'Capex forecast'!$T$9:$T$223,$Q269,'Capex forecast'!$S$9:$S$223,$S269,'Capex forecast'!$Q$9:$Q$223,"Augex")</f>
        <v>0</v>
      </c>
      <c r="V269" s="32">
        <f>SUMIFS('Capex forecast'!F$9:F$223,'Capex forecast'!$T$9:$T$223,$Q269,'Capex forecast'!$S$9:$S$223,$S269,'Capex forecast'!$Q$9:$Q$223,"Augex")</f>
        <v>0</v>
      </c>
      <c r="W269" s="32">
        <f>SUMIFS('Capex forecast'!G$9:G$223,'Capex forecast'!$T$9:$T$223,$Q269,'Capex forecast'!$S$9:$S$223,$S269,'Capex forecast'!$Q$9:$Q$223,"Augex")</f>
        <v>0</v>
      </c>
      <c r="X269" s="32">
        <f>SUMIFS('Capex forecast'!H$9:H$223,'Capex forecast'!$T$9:$T$223,$Q269,'Capex forecast'!$S$9:$S$223,$S269,'Capex forecast'!$Q$9:$Q$223,"Augex")</f>
        <v>0</v>
      </c>
      <c r="Y269" s="32">
        <f>SUMIFS('Capex forecast'!I$9:I$223,'Capex forecast'!$T$9:$T$223,$Q269,'Capex forecast'!$S$9:$S$223,$S269,'Capex forecast'!$Q$9:$Q$223,"Augex")</f>
        <v>0</v>
      </c>
      <c r="Z269" s="32">
        <f>SUMIFS('Capex forecast'!J$9:J$223,'Capex forecast'!$T$9:$T$223,$Q269,'Capex forecast'!$S$9:$S$223,$S269,'Capex forecast'!$Q$9:$Q$223,"Augex")</f>
        <v>0</v>
      </c>
      <c r="AA269" s="32">
        <f>SUMIFS('Capex forecast'!K$9:K$223,'Capex forecast'!$T$9:$T$223,$Q269,'Capex forecast'!$S$9:$S$223,$S269,'Capex forecast'!$Q$9:$Q$223,"Augex")</f>
        <v>0</v>
      </c>
      <c r="AB269" s="32">
        <f>SUMIFS('Capex forecast'!L$9:L$223,'Capex forecast'!$T$9:$T$223,$Q269,'Capex forecast'!$S$9:$S$223,$S269,'Capex forecast'!$Q$9:$Q$223,"Augex")</f>
        <v>0</v>
      </c>
      <c r="AC269" s="32">
        <f>SUMIFS('Capex forecast'!M$9:M$223,'Capex forecast'!$T$9:$T$223,$Q269,'Capex forecast'!$S$9:$S$223,$S269,'Capex forecast'!$Q$9:$Q$223,"Augex")</f>
        <v>0</v>
      </c>
      <c r="AD269" s="32">
        <f>SUMIFS('Capex forecast'!N$9:N$223,'Capex forecast'!$T$9:$T$223,$Q269,'Capex forecast'!$S$9:$S$223,$S269,'Capex forecast'!$Q$9:$Q$223,"Augex")</f>
        <v>0</v>
      </c>
      <c r="AF269" s="45" t="s">
        <v>85</v>
      </c>
      <c r="AG269" s="6" t="str">
        <f>INDEX('Demand forecast'!$M$9:$M$5832,MATCH($Q269,'Demand forecast'!$B$9:$B$5832,0))</f>
        <v>No</v>
      </c>
      <c r="AH269" s="6" t="str">
        <f>IF(COUNTIF($AF$93:AF269,$B269) = 1, "LV", IF(COUNTIF($AF$93:AF269,$B269) = 2, "HV", "ST"))</f>
        <v>LV</v>
      </c>
      <c r="AI269" s="6" t="str">
        <f>INDEX('Demand forecast and growth rate'!$E$7:$E$273,MATCH($Q269,'Demand forecast and growth rate'!$B$7:$B$273,0))</f>
        <v>Steady/falling</v>
      </c>
      <c r="AJ269" s="47">
        <f>SUMIFS('Capex forecast'!E$9:E$223,'Capex forecast'!$T$9:$T$223,$AF269,'Capex forecast'!$S$9:$S$223,$AH269,'Capex forecast'!$Q$9:$Q$223,"Repex")</f>
        <v>0</v>
      </c>
      <c r="AK269" s="47">
        <f>SUMIFS('Capex forecast'!F$9:F$223,'Capex forecast'!$T$9:$T$223,$AF269,'Capex forecast'!$S$9:$S$223,$AH269,'Capex forecast'!$Q$9:$Q$223,"Repex")</f>
        <v>0</v>
      </c>
      <c r="AL269" s="47">
        <f>SUMIFS('Capex forecast'!G$9:G$223,'Capex forecast'!$T$9:$T$223,$AF269,'Capex forecast'!$S$9:$S$223,$AH269,'Capex forecast'!$Q$9:$Q$223,"Repex")</f>
        <v>0</v>
      </c>
      <c r="AM269" s="47">
        <f>SUMIFS('Capex forecast'!H$9:H$223,'Capex forecast'!$T$9:$T$223,$AF269,'Capex forecast'!$S$9:$S$223,$AH269,'Capex forecast'!$Q$9:$Q$223,"Repex")</f>
        <v>0</v>
      </c>
      <c r="AN269" s="47">
        <f>SUMIFS('Capex forecast'!I$9:I$223,'Capex forecast'!$T$9:$T$223,$AF269,'Capex forecast'!$S$9:$S$223,$AH269,'Capex forecast'!$Q$9:$Q$223,"Repex")</f>
        <v>0</v>
      </c>
      <c r="AO269" s="47">
        <f>SUMIFS('Capex forecast'!J$9:J$223,'Capex forecast'!$T$9:$T$223,$AF269,'Capex forecast'!$S$9:$S$223,$AH269,'Capex forecast'!$Q$9:$Q$223,"Repex")</f>
        <v>0</v>
      </c>
      <c r="AP269" s="47">
        <f>SUMIFS('Capex forecast'!K$9:K$223,'Capex forecast'!$T$9:$T$223,$AF269,'Capex forecast'!$S$9:$S$223,$AH269,'Capex forecast'!$Q$9:$Q$223,"Repex")</f>
        <v>0</v>
      </c>
      <c r="AQ269" s="47">
        <f>SUMIFS('Capex forecast'!L$9:L$223,'Capex forecast'!$T$9:$T$223,$AF269,'Capex forecast'!$S$9:$S$223,$AH269,'Capex forecast'!$Q$9:$Q$223,"Repex")</f>
        <v>0</v>
      </c>
      <c r="AR269" s="47">
        <f>SUMIFS('Capex forecast'!M$9:M$223,'Capex forecast'!$T$9:$T$223,$AF269,'Capex forecast'!$S$9:$S$223,$AH269,'Capex forecast'!$Q$9:$Q$223,"Repex")</f>
        <v>0</v>
      </c>
      <c r="AS269" s="47">
        <f>SUMIFS('Capex forecast'!N$9:N$223,'Capex forecast'!$T$9:$T$223,$AF269,'Capex forecast'!$S$9:$S$223,$AH269,'Capex forecast'!$Q$9:$Q$223,"Repex")</f>
        <v>0</v>
      </c>
    </row>
    <row r="270" spans="2:45" ht="15">
      <c r="B270" s="45" t="s">
        <v>256</v>
      </c>
      <c r="C270" s="6" t="str">
        <f>INDEX('Demand forecast'!$M$9:$M$5832,MATCH($B270,'Demand forecast'!$B$9:$B$5832,0))</f>
        <v>Yes</v>
      </c>
      <c r="D270" s="6" t="str">
        <f>IF(COUNTIF($B$93:B270,$B270) = 1, "LV", IF(COUNTIF($B$93:B270,$B270) = 2, "HV", "ST"))</f>
        <v>LV</v>
      </c>
      <c r="E270" s="6" t="str">
        <f>INDEX('Demand forecast and growth rate'!$E$7:$E$273,MATCH($B270,'Demand forecast and growth rate'!$B$7:$B$273,0))</f>
        <v>Steady/falling</v>
      </c>
      <c r="F270" s="32">
        <f>SUMIFS('Capex forecast'!E$9:E$223,'Capex forecast'!$T$9:$T$223,'Allocation of site-spec costs'!$B270,'Capex forecast'!$S$9:$S$223,'Allocation of site-spec costs'!$D270,'Capex forecast'!$Q$9:$Q$223,"Customer Connection")</f>
        <v>0</v>
      </c>
      <c r="G270" s="32">
        <f>SUMIFS('Capex forecast'!F$9:F$223,'Capex forecast'!$T$9:$T$223,'Allocation of site-spec costs'!$B270,'Capex forecast'!$S$9:$S$223,'Allocation of site-spec costs'!$D270,'Capex forecast'!$Q$9:$Q$223,"Customer Connection")</f>
        <v>0</v>
      </c>
      <c r="H270" s="32">
        <f>SUMIFS('Capex forecast'!G$9:G$223,'Capex forecast'!$T$9:$T$223,'Allocation of site-spec costs'!$B270,'Capex forecast'!$S$9:$S$223,'Allocation of site-spec costs'!$D270,'Capex forecast'!$Q$9:$Q$223,"Customer Connection")</f>
        <v>0</v>
      </c>
      <c r="I270" s="32">
        <f>SUMIFS('Capex forecast'!H$9:H$223,'Capex forecast'!$T$9:$T$223,'Allocation of site-spec costs'!$B270,'Capex forecast'!$S$9:$S$223,'Allocation of site-spec costs'!$D270,'Capex forecast'!$Q$9:$Q$223,"Customer Connection")</f>
        <v>0</v>
      </c>
      <c r="J270" s="32">
        <f>SUMIFS('Capex forecast'!I$9:I$223,'Capex forecast'!$T$9:$T$223,'Allocation of site-spec costs'!$B270,'Capex forecast'!$S$9:$S$223,'Allocation of site-spec costs'!$D270,'Capex forecast'!$Q$9:$Q$223,"Customer Connection")</f>
        <v>0</v>
      </c>
      <c r="K270" s="32">
        <f>SUMIFS('Capex forecast'!J$9:J$223,'Capex forecast'!$T$9:$T$223,'Allocation of site-spec costs'!$B270,'Capex forecast'!$S$9:$S$223,'Allocation of site-spec costs'!$D270,'Capex forecast'!$Q$9:$Q$223,"Customer Connection")</f>
        <v>0</v>
      </c>
      <c r="L270" s="32">
        <f>SUMIFS('Capex forecast'!K$9:K$223,'Capex forecast'!$T$9:$T$223,'Allocation of site-spec costs'!$B270,'Capex forecast'!$S$9:$S$223,'Allocation of site-spec costs'!$D270,'Capex forecast'!$Q$9:$Q$223,"Customer Connection")</f>
        <v>0</v>
      </c>
      <c r="M270" s="32">
        <f>SUMIFS('Capex forecast'!L$9:L$223,'Capex forecast'!$T$9:$T$223,'Allocation of site-spec costs'!$B270,'Capex forecast'!$S$9:$S$223,'Allocation of site-spec costs'!$D270,'Capex forecast'!$Q$9:$Q$223,"Customer Connection")</f>
        <v>0</v>
      </c>
      <c r="N270" s="32">
        <f>SUMIFS('Capex forecast'!M$9:M$223,'Capex forecast'!$T$9:$T$223,'Allocation of site-spec costs'!$B270,'Capex forecast'!$S$9:$S$223,'Allocation of site-spec costs'!$D270,'Capex forecast'!$Q$9:$Q$223,"Customer Connection")</f>
        <v>0</v>
      </c>
      <c r="O270" s="32">
        <f>SUMIFS('Capex forecast'!N$9:N$223,'Capex forecast'!$T$9:$T$223,'Allocation of site-spec costs'!$B270,'Capex forecast'!$S$9:$S$223,'Allocation of site-spec costs'!$D270,'Capex forecast'!$Q$9:$Q$223,"Customer Connection")</f>
        <v>0</v>
      </c>
      <c r="Q270" s="45" t="s">
        <v>256</v>
      </c>
      <c r="R270" s="6" t="str">
        <f>INDEX('Demand forecast'!$M$9:$M$5832,MATCH($Q270,'Demand forecast'!$B$9:$B$5832,0))</f>
        <v>Yes</v>
      </c>
      <c r="S270" s="6" t="str">
        <f>IF(COUNTIF($Q$93:Q270,$B270) = 1, "LV", IF(COUNTIF($Q$93:Q270,$B270) = 2, "HV", "ST"))</f>
        <v>LV</v>
      </c>
      <c r="T270" s="6" t="str">
        <f>INDEX('Demand forecast and growth rate'!$E$7:$E$273,MATCH($Q270,'Demand forecast and growth rate'!$B$7:$B$273,0))</f>
        <v>Steady/falling</v>
      </c>
      <c r="U270" s="32">
        <f>SUMIFS('Capex forecast'!E$9:E$223,'Capex forecast'!$T$9:$T$223,$Q270,'Capex forecast'!$S$9:$S$223,$S270,'Capex forecast'!$Q$9:$Q$223,"Augex")</f>
        <v>0</v>
      </c>
      <c r="V270" s="32">
        <f>SUMIFS('Capex forecast'!F$9:F$223,'Capex forecast'!$T$9:$T$223,$Q270,'Capex forecast'!$S$9:$S$223,$S270,'Capex forecast'!$Q$9:$Q$223,"Augex")</f>
        <v>0</v>
      </c>
      <c r="W270" s="32">
        <f>SUMIFS('Capex forecast'!G$9:G$223,'Capex forecast'!$T$9:$T$223,$Q270,'Capex forecast'!$S$9:$S$223,$S270,'Capex forecast'!$Q$9:$Q$223,"Augex")</f>
        <v>0</v>
      </c>
      <c r="X270" s="32">
        <f>SUMIFS('Capex forecast'!H$9:H$223,'Capex forecast'!$T$9:$T$223,$Q270,'Capex forecast'!$S$9:$S$223,$S270,'Capex forecast'!$Q$9:$Q$223,"Augex")</f>
        <v>0</v>
      </c>
      <c r="Y270" s="32">
        <f>SUMIFS('Capex forecast'!I$9:I$223,'Capex forecast'!$T$9:$T$223,$Q270,'Capex forecast'!$S$9:$S$223,$S270,'Capex forecast'!$Q$9:$Q$223,"Augex")</f>
        <v>0</v>
      </c>
      <c r="Z270" s="32">
        <f>SUMIFS('Capex forecast'!J$9:J$223,'Capex forecast'!$T$9:$T$223,$Q270,'Capex forecast'!$S$9:$S$223,$S270,'Capex forecast'!$Q$9:$Q$223,"Augex")</f>
        <v>0</v>
      </c>
      <c r="AA270" s="32">
        <f>SUMIFS('Capex forecast'!K$9:K$223,'Capex forecast'!$T$9:$T$223,$Q270,'Capex forecast'!$S$9:$S$223,$S270,'Capex forecast'!$Q$9:$Q$223,"Augex")</f>
        <v>0</v>
      </c>
      <c r="AB270" s="32">
        <f>SUMIFS('Capex forecast'!L$9:L$223,'Capex forecast'!$T$9:$T$223,$Q270,'Capex forecast'!$S$9:$S$223,$S270,'Capex forecast'!$Q$9:$Q$223,"Augex")</f>
        <v>0</v>
      </c>
      <c r="AC270" s="32">
        <f>SUMIFS('Capex forecast'!M$9:M$223,'Capex forecast'!$T$9:$T$223,$Q270,'Capex forecast'!$S$9:$S$223,$S270,'Capex forecast'!$Q$9:$Q$223,"Augex")</f>
        <v>0</v>
      </c>
      <c r="AD270" s="32">
        <f>SUMIFS('Capex forecast'!N$9:N$223,'Capex forecast'!$T$9:$T$223,$Q270,'Capex forecast'!$S$9:$S$223,$S270,'Capex forecast'!$Q$9:$Q$223,"Augex")</f>
        <v>0</v>
      </c>
      <c r="AF270" s="45" t="s">
        <v>256</v>
      </c>
      <c r="AG270" s="6" t="str">
        <f>INDEX('Demand forecast'!$M$9:$M$5832,MATCH($Q270,'Demand forecast'!$B$9:$B$5832,0))</f>
        <v>Yes</v>
      </c>
      <c r="AH270" s="6" t="str">
        <f>IF(COUNTIF($AF$93:AF270,$B270) = 1, "LV", IF(COUNTIF($AF$93:AF270,$B270) = 2, "HV", "ST"))</f>
        <v>LV</v>
      </c>
      <c r="AI270" s="6" t="str">
        <f>INDEX('Demand forecast and growth rate'!$E$7:$E$273,MATCH($Q270,'Demand forecast and growth rate'!$B$7:$B$273,0))</f>
        <v>Steady/falling</v>
      </c>
      <c r="AJ270" s="47">
        <f>SUMIFS('Capex forecast'!E$9:E$223,'Capex forecast'!$T$9:$T$223,$AF270,'Capex forecast'!$S$9:$S$223,$AH270,'Capex forecast'!$Q$9:$Q$223,"Repex")</f>
        <v>0</v>
      </c>
      <c r="AK270" s="47">
        <f>SUMIFS('Capex forecast'!F$9:F$223,'Capex forecast'!$T$9:$T$223,$AF270,'Capex forecast'!$S$9:$S$223,$AH270,'Capex forecast'!$Q$9:$Q$223,"Repex")</f>
        <v>0</v>
      </c>
      <c r="AL270" s="47">
        <f>SUMIFS('Capex forecast'!G$9:G$223,'Capex forecast'!$T$9:$T$223,$AF270,'Capex forecast'!$S$9:$S$223,$AH270,'Capex forecast'!$Q$9:$Q$223,"Repex")</f>
        <v>0</v>
      </c>
      <c r="AM270" s="47">
        <f>SUMIFS('Capex forecast'!H$9:H$223,'Capex forecast'!$T$9:$T$223,$AF270,'Capex forecast'!$S$9:$S$223,$AH270,'Capex forecast'!$Q$9:$Q$223,"Repex")</f>
        <v>0</v>
      </c>
      <c r="AN270" s="47">
        <f>SUMIFS('Capex forecast'!I$9:I$223,'Capex forecast'!$T$9:$T$223,$AF270,'Capex forecast'!$S$9:$S$223,$AH270,'Capex forecast'!$Q$9:$Q$223,"Repex")</f>
        <v>0</v>
      </c>
      <c r="AO270" s="47">
        <f>SUMIFS('Capex forecast'!J$9:J$223,'Capex forecast'!$T$9:$T$223,$AF270,'Capex forecast'!$S$9:$S$223,$AH270,'Capex forecast'!$Q$9:$Q$223,"Repex")</f>
        <v>0</v>
      </c>
      <c r="AP270" s="47">
        <f>SUMIFS('Capex forecast'!K$9:K$223,'Capex forecast'!$T$9:$T$223,$AF270,'Capex forecast'!$S$9:$S$223,$AH270,'Capex forecast'!$Q$9:$Q$223,"Repex")</f>
        <v>0</v>
      </c>
      <c r="AQ270" s="47">
        <f>SUMIFS('Capex forecast'!L$9:L$223,'Capex forecast'!$T$9:$T$223,$AF270,'Capex forecast'!$S$9:$S$223,$AH270,'Capex forecast'!$Q$9:$Q$223,"Repex")</f>
        <v>0</v>
      </c>
      <c r="AR270" s="47">
        <f>SUMIFS('Capex forecast'!M$9:M$223,'Capex forecast'!$T$9:$T$223,$AF270,'Capex forecast'!$S$9:$S$223,$AH270,'Capex forecast'!$Q$9:$Q$223,"Repex")</f>
        <v>0</v>
      </c>
      <c r="AS270" s="47">
        <f>SUMIFS('Capex forecast'!N$9:N$223,'Capex forecast'!$T$9:$T$223,$AF270,'Capex forecast'!$S$9:$S$223,$AH270,'Capex forecast'!$Q$9:$Q$223,"Repex")</f>
        <v>0</v>
      </c>
    </row>
    <row r="271" spans="2:45" ht="15">
      <c r="B271" s="45" t="s">
        <v>56</v>
      </c>
      <c r="C271" s="6" t="str">
        <f>INDEX('Demand forecast'!$M$9:$M$5832,MATCH($B271,'Demand forecast'!$B$9:$B$5832,0))</f>
        <v>No</v>
      </c>
      <c r="D271" s="6" t="str">
        <f>IF(COUNTIF($B$93:B271,$B271) = 1, "LV", IF(COUNTIF($B$93:B271,$B271) = 2, "HV", "ST"))</f>
        <v>LV</v>
      </c>
      <c r="E271" s="6" t="str">
        <f>INDEX('Demand forecast and growth rate'!$E$7:$E$273,MATCH($B271,'Demand forecast and growth rate'!$B$7:$B$273,0))</f>
        <v>Small growth</v>
      </c>
      <c r="F271" s="32">
        <f>SUMIFS('Capex forecast'!E$9:E$223,'Capex forecast'!$T$9:$T$223,'Allocation of site-spec costs'!$B271,'Capex forecast'!$S$9:$S$223,'Allocation of site-spec costs'!$D271,'Capex forecast'!$Q$9:$Q$223,"Customer Connection")</f>
        <v>0</v>
      </c>
      <c r="G271" s="32">
        <f>SUMIFS('Capex forecast'!F$9:F$223,'Capex forecast'!$T$9:$T$223,'Allocation of site-spec costs'!$B271,'Capex forecast'!$S$9:$S$223,'Allocation of site-spec costs'!$D271,'Capex forecast'!$Q$9:$Q$223,"Customer Connection")</f>
        <v>0</v>
      </c>
      <c r="H271" s="32">
        <f>SUMIFS('Capex forecast'!G$9:G$223,'Capex forecast'!$T$9:$T$223,'Allocation of site-spec costs'!$B271,'Capex forecast'!$S$9:$S$223,'Allocation of site-spec costs'!$D271,'Capex forecast'!$Q$9:$Q$223,"Customer Connection")</f>
        <v>0</v>
      </c>
      <c r="I271" s="32">
        <f>SUMIFS('Capex forecast'!H$9:H$223,'Capex forecast'!$T$9:$T$223,'Allocation of site-spec costs'!$B271,'Capex forecast'!$S$9:$S$223,'Allocation of site-spec costs'!$D271,'Capex forecast'!$Q$9:$Q$223,"Customer Connection")</f>
        <v>0</v>
      </c>
      <c r="J271" s="32">
        <f>SUMIFS('Capex forecast'!I$9:I$223,'Capex forecast'!$T$9:$T$223,'Allocation of site-spec costs'!$B271,'Capex forecast'!$S$9:$S$223,'Allocation of site-spec costs'!$D271,'Capex forecast'!$Q$9:$Q$223,"Customer Connection")</f>
        <v>0</v>
      </c>
      <c r="K271" s="32">
        <f>SUMIFS('Capex forecast'!J$9:J$223,'Capex forecast'!$T$9:$T$223,'Allocation of site-spec costs'!$B271,'Capex forecast'!$S$9:$S$223,'Allocation of site-spec costs'!$D271,'Capex forecast'!$Q$9:$Q$223,"Customer Connection")</f>
        <v>0</v>
      </c>
      <c r="L271" s="32">
        <f>SUMIFS('Capex forecast'!K$9:K$223,'Capex forecast'!$T$9:$T$223,'Allocation of site-spec costs'!$B271,'Capex forecast'!$S$9:$S$223,'Allocation of site-spec costs'!$D271,'Capex forecast'!$Q$9:$Q$223,"Customer Connection")</f>
        <v>0</v>
      </c>
      <c r="M271" s="32">
        <f>SUMIFS('Capex forecast'!L$9:L$223,'Capex forecast'!$T$9:$T$223,'Allocation of site-spec costs'!$B271,'Capex forecast'!$S$9:$S$223,'Allocation of site-spec costs'!$D271,'Capex forecast'!$Q$9:$Q$223,"Customer Connection")</f>
        <v>0</v>
      </c>
      <c r="N271" s="32">
        <f>SUMIFS('Capex forecast'!M$9:M$223,'Capex forecast'!$T$9:$T$223,'Allocation of site-spec costs'!$B271,'Capex forecast'!$S$9:$S$223,'Allocation of site-spec costs'!$D271,'Capex forecast'!$Q$9:$Q$223,"Customer Connection")</f>
        <v>0</v>
      </c>
      <c r="O271" s="32">
        <f>SUMIFS('Capex forecast'!N$9:N$223,'Capex forecast'!$T$9:$T$223,'Allocation of site-spec costs'!$B271,'Capex forecast'!$S$9:$S$223,'Allocation of site-spec costs'!$D271,'Capex forecast'!$Q$9:$Q$223,"Customer Connection")</f>
        <v>0</v>
      </c>
      <c r="Q271" s="45" t="s">
        <v>56</v>
      </c>
      <c r="R271" s="6" t="str">
        <f>INDEX('Demand forecast'!$M$9:$M$5832,MATCH($Q271,'Demand forecast'!$B$9:$B$5832,0))</f>
        <v>No</v>
      </c>
      <c r="S271" s="6" t="str">
        <f>IF(COUNTIF($Q$93:Q271,$B271) = 1, "LV", IF(COUNTIF($Q$93:Q271,$B271) = 2, "HV", "ST"))</f>
        <v>LV</v>
      </c>
      <c r="T271" s="6" t="str">
        <f>INDEX('Demand forecast and growth rate'!$E$7:$E$273,MATCH($Q271,'Demand forecast and growth rate'!$B$7:$B$273,0))</f>
        <v>Small growth</v>
      </c>
      <c r="U271" s="32">
        <f>SUMIFS('Capex forecast'!E$9:E$223,'Capex forecast'!$T$9:$T$223,$Q271,'Capex forecast'!$S$9:$S$223,$S271,'Capex forecast'!$Q$9:$Q$223,"Augex")</f>
        <v>0</v>
      </c>
      <c r="V271" s="32">
        <f>SUMIFS('Capex forecast'!F$9:F$223,'Capex forecast'!$T$9:$T$223,$Q271,'Capex forecast'!$S$9:$S$223,$S271,'Capex forecast'!$Q$9:$Q$223,"Augex")</f>
        <v>0</v>
      </c>
      <c r="W271" s="32">
        <f>SUMIFS('Capex forecast'!G$9:G$223,'Capex forecast'!$T$9:$T$223,$Q271,'Capex forecast'!$S$9:$S$223,$S271,'Capex forecast'!$Q$9:$Q$223,"Augex")</f>
        <v>0</v>
      </c>
      <c r="X271" s="32">
        <f>SUMIFS('Capex forecast'!H$9:H$223,'Capex forecast'!$T$9:$T$223,$Q271,'Capex forecast'!$S$9:$S$223,$S271,'Capex forecast'!$Q$9:$Q$223,"Augex")</f>
        <v>0</v>
      </c>
      <c r="Y271" s="32">
        <f>SUMIFS('Capex forecast'!I$9:I$223,'Capex forecast'!$T$9:$T$223,$Q271,'Capex forecast'!$S$9:$S$223,$S271,'Capex forecast'!$Q$9:$Q$223,"Augex")</f>
        <v>0</v>
      </c>
      <c r="Z271" s="32">
        <f>SUMIFS('Capex forecast'!J$9:J$223,'Capex forecast'!$T$9:$T$223,$Q271,'Capex forecast'!$S$9:$S$223,$S271,'Capex forecast'!$Q$9:$Q$223,"Augex")</f>
        <v>0</v>
      </c>
      <c r="AA271" s="32">
        <f>SUMIFS('Capex forecast'!K$9:K$223,'Capex forecast'!$T$9:$T$223,$Q271,'Capex forecast'!$S$9:$S$223,$S271,'Capex forecast'!$Q$9:$Q$223,"Augex")</f>
        <v>0</v>
      </c>
      <c r="AB271" s="32">
        <f>SUMIFS('Capex forecast'!L$9:L$223,'Capex forecast'!$T$9:$T$223,$Q271,'Capex forecast'!$S$9:$S$223,$S271,'Capex forecast'!$Q$9:$Q$223,"Augex")</f>
        <v>0</v>
      </c>
      <c r="AC271" s="32">
        <f>SUMIFS('Capex forecast'!M$9:M$223,'Capex forecast'!$T$9:$T$223,$Q271,'Capex forecast'!$S$9:$S$223,$S271,'Capex forecast'!$Q$9:$Q$223,"Augex")</f>
        <v>0</v>
      </c>
      <c r="AD271" s="32">
        <f>SUMIFS('Capex forecast'!N$9:N$223,'Capex forecast'!$T$9:$T$223,$Q271,'Capex forecast'!$S$9:$S$223,$S271,'Capex forecast'!$Q$9:$Q$223,"Augex")</f>
        <v>0</v>
      </c>
      <c r="AF271" s="45" t="s">
        <v>56</v>
      </c>
      <c r="AG271" s="6" t="str">
        <f>INDEX('Demand forecast'!$M$9:$M$5832,MATCH($Q271,'Demand forecast'!$B$9:$B$5832,0))</f>
        <v>No</v>
      </c>
      <c r="AH271" s="6" t="str">
        <f>IF(COUNTIF($AF$93:AF271,$B271) = 1, "LV", IF(COUNTIF($AF$93:AF271,$B271) = 2, "HV", "ST"))</f>
        <v>LV</v>
      </c>
      <c r="AI271" s="6" t="str">
        <f>INDEX('Demand forecast and growth rate'!$E$7:$E$273,MATCH($Q271,'Demand forecast and growth rate'!$B$7:$B$273,0))</f>
        <v>Small growth</v>
      </c>
      <c r="AJ271" s="47">
        <f>SUMIFS('Capex forecast'!E$9:E$223,'Capex forecast'!$T$9:$T$223,$AF271,'Capex forecast'!$S$9:$S$223,$AH271,'Capex forecast'!$Q$9:$Q$223,"Repex")</f>
        <v>0</v>
      </c>
      <c r="AK271" s="47">
        <f>SUMIFS('Capex forecast'!F$9:F$223,'Capex forecast'!$T$9:$T$223,$AF271,'Capex forecast'!$S$9:$S$223,$AH271,'Capex forecast'!$Q$9:$Q$223,"Repex")</f>
        <v>0</v>
      </c>
      <c r="AL271" s="47">
        <f>SUMIFS('Capex forecast'!G$9:G$223,'Capex forecast'!$T$9:$T$223,$AF271,'Capex forecast'!$S$9:$S$223,$AH271,'Capex forecast'!$Q$9:$Q$223,"Repex")</f>
        <v>0</v>
      </c>
      <c r="AM271" s="47">
        <f>SUMIFS('Capex forecast'!H$9:H$223,'Capex forecast'!$T$9:$T$223,$AF271,'Capex forecast'!$S$9:$S$223,$AH271,'Capex forecast'!$Q$9:$Q$223,"Repex")</f>
        <v>0</v>
      </c>
      <c r="AN271" s="47">
        <f>SUMIFS('Capex forecast'!I$9:I$223,'Capex forecast'!$T$9:$T$223,$AF271,'Capex forecast'!$S$9:$S$223,$AH271,'Capex forecast'!$Q$9:$Q$223,"Repex")</f>
        <v>0</v>
      </c>
      <c r="AO271" s="47">
        <f>SUMIFS('Capex forecast'!J$9:J$223,'Capex forecast'!$T$9:$T$223,$AF271,'Capex forecast'!$S$9:$S$223,$AH271,'Capex forecast'!$Q$9:$Q$223,"Repex")</f>
        <v>0</v>
      </c>
      <c r="AP271" s="47">
        <f>SUMIFS('Capex forecast'!K$9:K$223,'Capex forecast'!$T$9:$T$223,$AF271,'Capex forecast'!$S$9:$S$223,$AH271,'Capex forecast'!$Q$9:$Q$223,"Repex")</f>
        <v>0</v>
      </c>
      <c r="AQ271" s="47">
        <f>SUMIFS('Capex forecast'!L$9:L$223,'Capex forecast'!$T$9:$T$223,$AF271,'Capex forecast'!$S$9:$S$223,$AH271,'Capex forecast'!$Q$9:$Q$223,"Repex")</f>
        <v>0</v>
      </c>
      <c r="AR271" s="47">
        <f>SUMIFS('Capex forecast'!M$9:M$223,'Capex forecast'!$T$9:$T$223,$AF271,'Capex forecast'!$S$9:$S$223,$AH271,'Capex forecast'!$Q$9:$Q$223,"Repex")</f>
        <v>0</v>
      </c>
      <c r="AS271" s="47">
        <f>SUMIFS('Capex forecast'!N$9:N$223,'Capex forecast'!$T$9:$T$223,$AF271,'Capex forecast'!$S$9:$S$223,$AH271,'Capex forecast'!$Q$9:$Q$223,"Repex")</f>
        <v>0</v>
      </c>
    </row>
    <row r="272" spans="2:45" ht="15">
      <c r="B272" s="45" t="s">
        <v>91</v>
      </c>
      <c r="C272" s="6" t="str">
        <f>INDEX('Demand forecast'!$M$9:$M$5832,MATCH($B272,'Demand forecast'!$B$9:$B$5832,0))</f>
        <v>No</v>
      </c>
      <c r="D272" s="6" t="str">
        <f>IF(COUNTIF($B$93:B272,$B272) = 1, "LV", IF(COUNTIF($B$93:B272,$B272) = 2, "HV", "ST"))</f>
        <v>LV</v>
      </c>
      <c r="E272" s="6" t="str">
        <f>INDEX('Demand forecast and growth rate'!$E$7:$E$273,MATCH($B272,'Demand forecast and growth rate'!$B$7:$B$273,0))</f>
        <v>High growth</v>
      </c>
      <c r="F272" s="32">
        <f>SUMIFS('Capex forecast'!E$9:E$223,'Capex forecast'!$T$9:$T$223,'Allocation of site-spec costs'!$B272,'Capex forecast'!$S$9:$S$223,'Allocation of site-spec costs'!$D272,'Capex forecast'!$Q$9:$Q$223,"Customer Connection")</f>
        <v>0</v>
      </c>
      <c r="G272" s="32">
        <f>SUMIFS('Capex forecast'!F$9:F$223,'Capex forecast'!$T$9:$T$223,'Allocation of site-spec costs'!$B272,'Capex forecast'!$S$9:$S$223,'Allocation of site-spec costs'!$D272,'Capex forecast'!$Q$9:$Q$223,"Customer Connection")</f>
        <v>0</v>
      </c>
      <c r="H272" s="32">
        <f>SUMIFS('Capex forecast'!G$9:G$223,'Capex forecast'!$T$9:$T$223,'Allocation of site-spec costs'!$B272,'Capex forecast'!$S$9:$S$223,'Allocation of site-spec costs'!$D272,'Capex forecast'!$Q$9:$Q$223,"Customer Connection")</f>
        <v>0</v>
      </c>
      <c r="I272" s="32">
        <f>SUMIFS('Capex forecast'!H$9:H$223,'Capex forecast'!$T$9:$T$223,'Allocation of site-spec costs'!$B272,'Capex forecast'!$S$9:$S$223,'Allocation of site-spec costs'!$D272,'Capex forecast'!$Q$9:$Q$223,"Customer Connection")</f>
        <v>0</v>
      </c>
      <c r="J272" s="32">
        <f>SUMIFS('Capex forecast'!I$9:I$223,'Capex forecast'!$T$9:$T$223,'Allocation of site-spec costs'!$B272,'Capex forecast'!$S$9:$S$223,'Allocation of site-spec costs'!$D272,'Capex forecast'!$Q$9:$Q$223,"Customer Connection")</f>
        <v>0</v>
      </c>
      <c r="K272" s="32">
        <f>SUMIFS('Capex forecast'!J$9:J$223,'Capex forecast'!$T$9:$T$223,'Allocation of site-spec costs'!$B272,'Capex forecast'!$S$9:$S$223,'Allocation of site-spec costs'!$D272,'Capex forecast'!$Q$9:$Q$223,"Customer Connection")</f>
        <v>0</v>
      </c>
      <c r="L272" s="32">
        <f>SUMIFS('Capex forecast'!K$9:K$223,'Capex forecast'!$T$9:$T$223,'Allocation of site-spec costs'!$B272,'Capex forecast'!$S$9:$S$223,'Allocation of site-spec costs'!$D272,'Capex forecast'!$Q$9:$Q$223,"Customer Connection")</f>
        <v>0</v>
      </c>
      <c r="M272" s="32">
        <f>SUMIFS('Capex forecast'!L$9:L$223,'Capex forecast'!$T$9:$T$223,'Allocation of site-spec costs'!$B272,'Capex forecast'!$S$9:$S$223,'Allocation of site-spec costs'!$D272,'Capex forecast'!$Q$9:$Q$223,"Customer Connection")</f>
        <v>0</v>
      </c>
      <c r="N272" s="32">
        <f>SUMIFS('Capex forecast'!M$9:M$223,'Capex forecast'!$T$9:$T$223,'Allocation of site-spec costs'!$B272,'Capex forecast'!$S$9:$S$223,'Allocation of site-spec costs'!$D272,'Capex forecast'!$Q$9:$Q$223,"Customer Connection")</f>
        <v>0</v>
      </c>
      <c r="O272" s="32">
        <f>SUMIFS('Capex forecast'!N$9:N$223,'Capex forecast'!$T$9:$T$223,'Allocation of site-spec costs'!$B272,'Capex forecast'!$S$9:$S$223,'Allocation of site-spec costs'!$D272,'Capex forecast'!$Q$9:$Q$223,"Customer Connection")</f>
        <v>0</v>
      </c>
      <c r="Q272" s="45" t="s">
        <v>91</v>
      </c>
      <c r="R272" s="6" t="str">
        <f>INDEX('Demand forecast'!$M$9:$M$5832,MATCH($Q272,'Demand forecast'!$B$9:$B$5832,0))</f>
        <v>No</v>
      </c>
      <c r="S272" s="6" t="str">
        <f>IF(COUNTIF($Q$93:Q272,$B272) = 1, "LV", IF(COUNTIF($Q$93:Q272,$B272) = 2, "HV", "ST"))</f>
        <v>LV</v>
      </c>
      <c r="T272" s="6" t="str">
        <f>INDEX('Demand forecast and growth rate'!$E$7:$E$273,MATCH($Q272,'Demand forecast and growth rate'!$B$7:$B$273,0))</f>
        <v>High growth</v>
      </c>
      <c r="U272" s="32">
        <f>SUMIFS('Capex forecast'!E$9:E$223,'Capex forecast'!$T$9:$T$223,$Q272,'Capex forecast'!$S$9:$S$223,$S272,'Capex forecast'!$Q$9:$Q$223,"Augex")</f>
        <v>0</v>
      </c>
      <c r="V272" s="32">
        <f>SUMIFS('Capex forecast'!F$9:F$223,'Capex forecast'!$T$9:$T$223,$Q272,'Capex forecast'!$S$9:$S$223,$S272,'Capex forecast'!$Q$9:$Q$223,"Augex")</f>
        <v>0</v>
      </c>
      <c r="W272" s="32">
        <f>SUMIFS('Capex forecast'!G$9:G$223,'Capex forecast'!$T$9:$T$223,$Q272,'Capex forecast'!$S$9:$S$223,$S272,'Capex forecast'!$Q$9:$Q$223,"Augex")</f>
        <v>0</v>
      </c>
      <c r="X272" s="32">
        <f>SUMIFS('Capex forecast'!H$9:H$223,'Capex forecast'!$T$9:$T$223,$Q272,'Capex forecast'!$S$9:$S$223,$S272,'Capex forecast'!$Q$9:$Q$223,"Augex")</f>
        <v>0</v>
      </c>
      <c r="Y272" s="32">
        <f>SUMIFS('Capex forecast'!I$9:I$223,'Capex forecast'!$T$9:$T$223,$Q272,'Capex forecast'!$S$9:$S$223,$S272,'Capex forecast'!$Q$9:$Q$223,"Augex")</f>
        <v>0</v>
      </c>
      <c r="Z272" s="32">
        <f>SUMIFS('Capex forecast'!J$9:J$223,'Capex forecast'!$T$9:$T$223,$Q272,'Capex forecast'!$S$9:$S$223,$S272,'Capex forecast'!$Q$9:$Q$223,"Augex")</f>
        <v>0</v>
      </c>
      <c r="AA272" s="32">
        <f>SUMIFS('Capex forecast'!K$9:K$223,'Capex forecast'!$T$9:$T$223,$Q272,'Capex forecast'!$S$9:$S$223,$S272,'Capex forecast'!$Q$9:$Q$223,"Augex")</f>
        <v>0</v>
      </c>
      <c r="AB272" s="32">
        <f>SUMIFS('Capex forecast'!L$9:L$223,'Capex forecast'!$T$9:$T$223,$Q272,'Capex forecast'!$S$9:$S$223,$S272,'Capex forecast'!$Q$9:$Q$223,"Augex")</f>
        <v>0</v>
      </c>
      <c r="AC272" s="32">
        <f>SUMIFS('Capex forecast'!M$9:M$223,'Capex forecast'!$T$9:$T$223,$Q272,'Capex forecast'!$S$9:$S$223,$S272,'Capex forecast'!$Q$9:$Q$223,"Augex")</f>
        <v>0</v>
      </c>
      <c r="AD272" s="32">
        <f>SUMIFS('Capex forecast'!N$9:N$223,'Capex forecast'!$T$9:$T$223,$Q272,'Capex forecast'!$S$9:$S$223,$S272,'Capex forecast'!$Q$9:$Q$223,"Augex")</f>
        <v>0</v>
      </c>
      <c r="AF272" s="45" t="s">
        <v>91</v>
      </c>
      <c r="AG272" s="6" t="str">
        <f>INDEX('Demand forecast'!$M$9:$M$5832,MATCH($Q272,'Demand forecast'!$B$9:$B$5832,0))</f>
        <v>No</v>
      </c>
      <c r="AH272" s="6" t="str">
        <f>IF(COUNTIF($AF$93:AF272,$B272) = 1, "LV", IF(COUNTIF($AF$93:AF272,$B272) = 2, "HV", "ST"))</f>
        <v>LV</v>
      </c>
      <c r="AI272" s="6" t="str">
        <f>INDEX('Demand forecast and growth rate'!$E$7:$E$273,MATCH($Q272,'Demand forecast and growth rate'!$B$7:$B$273,0))</f>
        <v>High growth</v>
      </c>
      <c r="AJ272" s="47">
        <f>SUMIFS('Capex forecast'!E$9:E$223,'Capex forecast'!$T$9:$T$223,$AF272,'Capex forecast'!$S$9:$S$223,$AH272,'Capex forecast'!$Q$9:$Q$223,"Repex")</f>
        <v>0</v>
      </c>
      <c r="AK272" s="47">
        <f>SUMIFS('Capex forecast'!F$9:F$223,'Capex forecast'!$T$9:$T$223,$AF272,'Capex forecast'!$S$9:$S$223,$AH272,'Capex forecast'!$Q$9:$Q$223,"Repex")</f>
        <v>0</v>
      </c>
      <c r="AL272" s="47">
        <f>SUMIFS('Capex forecast'!G$9:G$223,'Capex forecast'!$T$9:$T$223,$AF272,'Capex forecast'!$S$9:$S$223,$AH272,'Capex forecast'!$Q$9:$Q$223,"Repex")</f>
        <v>0</v>
      </c>
      <c r="AM272" s="47">
        <f>SUMIFS('Capex forecast'!H$9:H$223,'Capex forecast'!$T$9:$T$223,$AF272,'Capex forecast'!$S$9:$S$223,$AH272,'Capex forecast'!$Q$9:$Q$223,"Repex")</f>
        <v>0</v>
      </c>
      <c r="AN272" s="47">
        <f>SUMIFS('Capex forecast'!I$9:I$223,'Capex forecast'!$T$9:$T$223,$AF272,'Capex forecast'!$S$9:$S$223,$AH272,'Capex forecast'!$Q$9:$Q$223,"Repex")</f>
        <v>0</v>
      </c>
      <c r="AO272" s="47">
        <f>SUMIFS('Capex forecast'!J$9:J$223,'Capex forecast'!$T$9:$T$223,$AF272,'Capex forecast'!$S$9:$S$223,$AH272,'Capex forecast'!$Q$9:$Q$223,"Repex")</f>
        <v>0</v>
      </c>
      <c r="AP272" s="47">
        <f>SUMIFS('Capex forecast'!K$9:K$223,'Capex forecast'!$T$9:$T$223,$AF272,'Capex forecast'!$S$9:$S$223,$AH272,'Capex forecast'!$Q$9:$Q$223,"Repex")</f>
        <v>0</v>
      </c>
      <c r="AQ272" s="47">
        <f>SUMIFS('Capex forecast'!L$9:L$223,'Capex forecast'!$T$9:$T$223,$AF272,'Capex forecast'!$S$9:$S$223,$AH272,'Capex forecast'!$Q$9:$Q$223,"Repex")</f>
        <v>0</v>
      </c>
      <c r="AR272" s="47">
        <f>SUMIFS('Capex forecast'!M$9:M$223,'Capex forecast'!$T$9:$T$223,$AF272,'Capex forecast'!$S$9:$S$223,$AH272,'Capex forecast'!$Q$9:$Q$223,"Repex")</f>
        <v>0</v>
      </c>
      <c r="AS272" s="47">
        <f>SUMIFS('Capex forecast'!N$9:N$223,'Capex forecast'!$T$9:$T$223,$AF272,'Capex forecast'!$S$9:$S$223,$AH272,'Capex forecast'!$Q$9:$Q$223,"Repex")</f>
        <v>0</v>
      </c>
    </row>
    <row r="273" spans="2:45" ht="15">
      <c r="B273" s="45" t="s">
        <v>112</v>
      </c>
      <c r="C273" s="6" t="str">
        <f>INDEX('Demand forecast'!$M$9:$M$5832,MATCH($B273,'Demand forecast'!$B$9:$B$5832,0))</f>
        <v>No</v>
      </c>
      <c r="D273" s="6" t="str">
        <f>IF(COUNTIF($B$93:B273,$B273) = 1, "LV", IF(COUNTIF($B$93:B273,$B273) = 2, "HV", "ST"))</f>
        <v>LV</v>
      </c>
      <c r="E273" s="6" t="str">
        <f>INDEX('Demand forecast and growth rate'!$E$7:$E$273,MATCH($B273,'Demand forecast and growth rate'!$B$7:$B$273,0))</f>
        <v>Small growth</v>
      </c>
      <c r="F273" s="32">
        <f>SUMIFS('Capex forecast'!E$9:E$223,'Capex forecast'!$T$9:$T$223,'Allocation of site-spec costs'!$B273,'Capex forecast'!$S$9:$S$223,'Allocation of site-spec costs'!$D273,'Capex forecast'!$Q$9:$Q$223,"Customer Connection")</f>
        <v>0</v>
      </c>
      <c r="G273" s="32">
        <f>SUMIFS('Capex forecast'!F$9:F$223,'Capex forecast'!$T$9:$T$223,'Allocation of site-spec costs'!$B273,'Capex forecast'!$S$9:$S$223,'Allocation of site-spec costs'!$D273,'Capex forecast'!$Q$9:$Q$223,"Customer Connection")</f>
        <v>0</v>
      </c>
      <c r="H273" s="32">
        <f>SUMIFS('Capex forecast'!G$9:G$223,'Capex forecast'!$T$9:$T$223,'Allocation of site-spec costs'!$B273,'Capex forecast'!$S$9:$S$223,'Allocation of site-spec costs'!$D273,'Capex forecast'!$Q$9:$Q$223,"Customer Connection")</f>
        <v>0</v>
      </c>
      <c r="I273" s="32">
        <f>SUMIFS('Capex forecast'!H$9:H$223,'Capex forecast'!$T$9:$T$223,'Allocation of site-spec costs'!$B273,'Capex forecast'!$S$9:$S$223,'Allocation of site-spec costs'!$D273,'Capex forecast'!$Q$9:$Q$223,"Customer Connection")</f>
        <v>0</v>
      </c>
      <c r="J273" s="32">
        <f>SUMIFS('Capex forecast'!I$9:I$223,'Capex forecast'!$T$9:$T$223,'Allocation of site-spec costs'!$B273,'Capex forecast'!$S$9:$S$223,'Allocation of site-spec costs'!$D273,'Capex forecast'!$Q$9:$Q$223,"Customer Connection")</f>
        <v>0</v>
      </c>
      <c r="K273" s="32">
        <f>SUMIFS('Capex forecast'!J$9:J$223,'Capex forecast'!$T$9:$T$223,'Allocation of site-spec costs'!$B273,'Capex forecast'!$S$9:$S$223,'Allocation of site-spec costs'!$D273,'Capex forecast'!$Q$9:$Q$223,"Customer Connection")</f>
        <v>0</v>
      </c>
      <c r="L273" s="32">
        <f>SUMIFS('Capex forecast'!K$9:K$223,'Capex forecast'!$T$9:$T$223,'Allocation of site-spec costs'!$B273,'Capex forecast'!$S$9:$S$223,'Allocation of site-spec costs'!$D273,'Capex forecast'!$Q$9:$Q$223,"Customer Connection")</f>
        <v>0</v>
      </c>
      <c r="M273" s="32">
        <f>SUMIFS('Capex forecast'!L$9:L$223,'Capex forecast'!$T$9:$T$223,'Allocation of site-spec costs'!$B273,'Capex forecast'!$S$9:$S$223,'Allocation of site-spec costs'!$D273,'Capex forecast'!$Q$9:$Q$223,"Customer Connection")</f>
        <v>0</v>
      </c>
      <c r="N273" s="32">
        <f>SUMIFS('Capex forecast'!M$9:M$223,'Capex forecast'!$T$9:$T$223,'Allocation of site-spec costs'!$B273,'Capex forecast'!$S$9:$S$223,'Allocation of site-spec costs'!$D273,'Capex forecast'!$Q$9:$Q$223,"Customer Connection")</f>
        <v>0</v>
      </c>
      <c r="O273" s="32">
        <f>SUMIFS('Capex forecast'!N$9:N$223,'Capex forecast'!$T$9:$T$223,'Allocation of site-spec costs'!$B273,'Capex forecast'!$S$9:$S$223,'Allocation of site-spec costs'!$D273,'Capex forecast'!$Q$9:$Q$223,"Customer Connection")</f>
        <v>0</v>
      </c>
      <c r="Q273" s="45" t="s">
        <v>112</v>
      </c>
      <c r="R273" s="6" t="str">
        <f>INDEX('Demand forecast'!$M$9:$M$5832,MATCH($Q273,'Demand forecast'!$B$9:$B$5832,0))</f>
        <v>No</v>
      </c>
      <c r="S273" s="6" t="str">
        <f>IF(COUNTIF($Q$93:Q273,$B273) = 1, "LV", IF(COUNTIF($Q$93:Q273,$B273) = 2, "HV", "ST"))</f>
        <v>LV</v>
      </c>
      <c r="T273" s="6" t="str">
        <f>INDEX('Demand forecast and growth rate'!$E$7:$E$273,MATCH($Q273,'Demand forecast and growth rate'!$B$7:$B$273,0))</f>
        <v>Small growth</v>
      </c>
      <c r="U273" s="32">
        <f>SUMIFS('Capex forecast'!E$9:E$223,'Capex forecast'!$T$9:$T$223,$Q273,'Capex forecast'!$S$9:$S$223,$S273,'Capex forecast'!$Q$9:$Q$223,"Augex")</f>
        <v>0</v>
      </c>
      <c r="V273" s="32">
        <f>SUMIFS('Capex forecast'!F$9:F$223,'Capex forecast'!$T$9:$T$223,$Q273,'Capex forecast'!$S$9:$S$223,$S273,'Capex forecast'!$Q$9:$Q$223,"Augex")</f>
        <v>0</v>
      </c>
      <c r="W273" s="32">
        <f>SUMIFS('Capex forecast'!G$9:G$223,'Capex forecast'!$T$9:$T$223,$Q273,'Capex forecast'!$S$9:$S$223,$S273,'Capex forecast'!$Q$9:$Q$223,"Augex")</f>
        <v>0</v>
      </c>
      <c r="X273" s="32">
        <f>SUMIFS('Capex forecast'!H$9:H$223,'Capex forecast'!$T$9:$T$223,$Q273,'Capex forecast'!$S$9:$S$223,$S273,'Capex forecast'!$Q$9:$Q$223,"Augex")</f>
        <v>0</v>
      </c>
      <c r="Y273" s="32">
        <f>SUMIFS('Capex forecast'!I$9:I$223,'Capex forecast'!$T$9:$T$223,$Q273,'Capex forecast'!$S$9:$S$223,$S273,'Capex forecast'!$Q$9:$Q$223,"Augex")</f>
        <v>0</v>
      </c>
      <c r="Z273" s="32">
        <f>SUMIFS('Capex forecast'!J$9:J$223,'Capex forecast'!$T$9:$T$223,$Q273,'Capex forecast'!$S$9:$S$223,$S273,'Capex forecast'!$Q$9:$Q$223,"Augex")</f>
        <v>0</v>
      </c>
      <c r="AA273" s="32">
        <f>SUMIFS('Capex forecast'!K$9:K$223,'Capex forecast'!$T$9:$T$223,$Q273,'Capex forecast'!$S$9:$S$223,$S273,'Capex forecast'!$Q$9:$Q$223,"Augex")</f>
        <v>0</v>
      </c>
      <c r="AB273" s="32">
        <f>SUMIFS('Capex forecast'!L$9:L$223,'Capex forecast'!$T$9:$T$223,$Q273,'Capex forecast'!$S$9:$S$223,$S273,'Capex forecast'!$Q$9:$Q$223,"Augex")</f>
        <v>0</v>
      </c>
      <c r="AC273" s="32">
        <f>SUMIFS('Capex forecast'!M$9:M$223,'Capex forecast'!$T$9:$T$223,$Q273,'Capex forecast'!$S$9:$S$223,$S273,'Capex forecast'!$Q$9:$Q$223,"Augex")</f>
        <v>0</v>
      </c>
      <c r="AD273" s="32">
        <f>SUMIFS('Capex forecast'!N$9:N$223,'Capex forecast'!$T$9:$T$223,$Q273,'Capex forecast'!$S$9:$S$223,$S273,'Capex forecast'!$Q$9:$Q$223,"Augex")</f>
        <v>0</v>
      </c>
      <c r="AF273" s="45" t="s">
        <v>112</v>
      </c>
      <c r="AG273" s="6" t="str">
        <f>INDEX('Demand forecast'!$M$9:$M$5832,MATCH($Q273,'Demand forecast'!$B$9:$B$5832,0))</f>
        <v>No</v>
      </c>
      <c r="AH273" s="6" t="str">
        <f>IF(COUNTIF($AF$93:AF273,$B273) = 1, "LV", IF(COUNTIF($AF$93:AF273,$B273) = 2, "HV", "ST"))</f>
        <v>LV</v>
      </c>
      <c r="AI273" s="6" t="str">
        <f>INDEX('Demand forecast and growth rate'!$E$7:$E$273,MATCH($Q273,'Demand forecast and growth rate'!$B$7:$B$273,0))</f>
        <v>Small growth</v>
      </c>
      <c r="AJ273" s="47">
        <f>SUMIFS('Capex forecast'!E$9:E$223,'Capex forecast'!$T$9:$T$223,$AF273,'Capex forecast'!$S$9:$S$223,$AH273,'Capex forecast'!$Q$9:$Q$223,"Repex")</f>
        <v>0</v>
      </c>
      <c r="AK273" s="47">
        <f>SUMIFS('Capex forecast'!F$9:F$223,'Capex forecast'!$T$9:$T$223,$AF273,'Capex forecast'!$S$9:$S$223,$AH273,'Capex forecast'!$Q$9:$Q$223,"Repex")</f>
        <v>0</v>
      </c>
      <c r="AL273" s="47">
        <f>SUMIFS('Capex forecast'!G$9:G$223,'Capex forecast'!$T$9:$T$223,$AF273,'Capex forecast'!$S$9:$S$223,$AH273,'Capex forecast'!$Q$9:$Q$223,"Repex")</f>
        <v>0</v>
      </c>
      <c r="AM273" s="47">
        <f>SUMIFS('Capex forecast'!H$9:H$223,'Capex forecast'!$T$9:$T$223,$AF273,'Capex forecast'!$S$9:$S$223,$AH273,'Capex forecast'!$Q$9:$Q$223,"Repex")</f>
        <v>0</v>
      </c>
      <c r="AN273" s="47">
        <f>SUMIFS('Capex forecast'!I$9:I$223,'Capex forecast'!$T$9:$T$223,$AF273,'Capex forecast'!$S$9:$S$223,$AH273,'Capex forecast'!$Q$9:$Q$223,"Repex")</f>
        <v>0</v>
      </c>
      <c r="AO273" s="47">
        <f>SUMIFS('Capex forecast'!J$9:J$223,'Capex forecast'!$T$9:$T$223,$AF273,'Capex forecast'!$S$9:$S$223,$AH273,'Capex forecast'!$Q$9:$Q$223,"Repex")</f>
        <v>0</v>
      </c>
      <c r="AP273" s="47">
        <f>SUMIFS('Capex forecast'!K$9:K$223,'Capex forecast'!$T$9:$T$223,$AF273,'Capex forecast'!$S$9:$S$223,$AH273,'Capex forecast'!$Q$9:$Q$223,"Repex")</f>
        <v>0</v>
      </c>
      <c r="AQ273" s="47">
        <f>SUMIFS('Capex forecast'!L$9:L$223,'Capex forecast'!$T$9:$T$223,$AF273,'Capex forecast'!$S$9:$S$223,$AH273,'Capex forecast'!$Q$9:$Q$223,"Repex")</f>
        <v>0</v>
      </c>
      <c r="AR273" s="47">
        <f>SUMIFS('Capex forecast'!M$9:M$223,'Capex forecast'!$T$9:$T$223,$AF273,'Capex forecast'!$S$9:$S$223,$AH273,'Capex forecast'!$Q$9:$Q$223,"Repex")</f>
        <v>0</v>
      </c>
      <c r="AS273" s="47">
        <f>SUMIFS('Capex forecast'!N$9:N$223,'Capex forecast'!$T$9:$T$223,$AF273,'Capex forecast'!$S$9:$S$223,$AH273,'Capex forecast'!$Q$9:$Q$223,"Repex")</f>
        <v>0</v>
      </c>
    </row>
    <row r="274" spans="2:45" ht="15">
      <c r="B274" s="45" t="s">
        <v>119</v>
      </c>
      <c r="C274" s="6" t="str">
        <f>INDEX('Demand forecast'!$M$9:$M$5832,MATCH($B274,'Demand forecast'!$B$9:$B$5832,0))</f>
        <v>No</v>
      </c>
      <c r="D274" s="6" t="str">
        <f>IF(COUNTIF($B$93:B274,$B274) = 1, "LV", IF(COUNTIF($B$93:B274,$B274) = 2, "HV", "ST"))</f>
        <v>LV</v>
      </c>
      <c r="E274" s="6" t="str">
        <f>INDEX('Demand forecast and growth rate'!$E$7:$E$273,MATCH($B274,'Demand forecast and growth rate'!$B$7:$B$273,0))</f>
        <v>High growth</v>
      </c>
      <c r="F274" s="32">
        <f>SUMIFS('Capex forecast'!E$9:E$223,'Capex forecast'!$T$9:$T$223,'Allocation of site-spec costs'!$B274,'Capex forecast'!$S$9:$S$223,'Allocation of site-spec costs'!$D274,'Capex forecast'!$Q$9:$Q$223,"Customer Connection")</f>
        <v>0</v>
      </c>
      <c r="G274" s="32">
        <f>SUMIFS('Capex forecast'!F$9:F$223,'Capex forecast'!$T$9:$T$223,'Allocation of site-spec costs'!$B274,'Capex forecast'!$S$9:$S$223,'Allocation of site-spec costs'!$D274,'Capex forecast'!$Q$9:$Q$223,"Customer Connection")</f>
        <v>0</v>
      </c>
      <c r="H274" s="32">
        <f>SUMIFS('Capex forecast'!G$9:G$223,'Capex forecast'!$T$9:$T$223,'Allocation of site-spec costs'!$B274,'Capex forecast'!$S$9:$S$223,'Allocation of site-spec costs'!$D274,'Capex forecast'!$Q$9:$Q$223,"Customer Connection")</f>
        <v>0</v>
      </c>
      <c r="I274" s="32">
        <f>SUMIFS('Capex forecast'!H$9:H$223,'Capex forecast'!$T$9:$T$223,'Allocation of site-spec costs'!$B274,'Capex forecast'!$S$9:$S$223,'Allocation of site-spec costs'!$D274,'Capex forecast'!$Q$9:$Q$223,"Customer Connection")</f>
        <v>0</v>
      </c>
      <c r="J274" s="32">
        <f>SUMIFS('Capex forecast'!I$9:I$223,'Capex forecast'!$T$9:$T$223,'Allocation of site-spec costs'!$B274,'Capex forecast'!$S$9:$S$223,'Allocation of site-spec costs'!$D274,'Capex forecast'!$Q$9:$Q$223,"Customer Connection")</f>
        <v>0</v>
      </c>
      <c r="K274" s="32">
        <f>SUMIFS('Capex forecast'!J$9:J$223,'Capex forecast'!$T$9:$T$223,'Allocation of site-spec costs'!$B274,'Capex forecast'!$S$9:$S$223,'Allocation of site-spec costs'!$D274,'Capex forecast'!$Q$9:$Q$223,"Customer Connection")</f>
        <v>0</v>
      </c>
      <c r="L274" s="32">
        <f>SUMIFS('Capex forecast'!K$9:K$223,'Capex forecast'!$T$9:$T$223,'Allocation of site-spec costs'!$B274,'Capex forecast'!$S$9:$S$223,'Allocation of site-spec costs'!$D274,'Capex forecast'!$Q$9:$Q$223,"Customer Connection")</f>
        <v>0</v>
      </c>
      <c r="M274" s="32">
        <f>SUMIFS('Capex forecast'!L$9:L$223,'Capex forecast'!$T$9:$T$223,'Allocation of site-spec costs'!$B274,'Capex forecast'!$S$9:$S$223,'Allocation of site-spec costs'!$D274,'Capex forecast'!$Q$9:$Q$223,"Customer Connection")</f>
        <v>0</v>
      </c>
      <c r="N274" s="32">
        <f>SUMIFS('Capex forecast'!M$9:M$223,'Capex forecast'!$T$9:$T$223,'Allocation of site-spec costs'!$B274,'Capex forecast'!$S$9:$S$223,'Allocation of site-spec costs'!$D274,'Capex forecast'!$Q$9:$Q$223,"Customer Connection")</f>
        <v>0</v>
      </c>
      <c r="O274" s="32">
        <f>SUMIFS('Capex forecast'!N$9:N$223,'Capex forecast'!$T$9:$T$223,'Allocation of site-spec costs'!$B274,'Capex forecast'!$S$9:$S$223,'Allocation of site-spec costs'!$D274,'Capex forecast'!$Q$9:$Q$223,"Customer Connection")</f>
        <v>0</v>
      </c>
      <c r="Q274" s="45" t="s">
        <v>119</v>
      </c>
      <c r="R274" s="6" t="str">
        <f>INDEX('Demand forecast'!$M$9:$M$5832,MATCH($Q274,'Demand forecast'!$B$9:$B$5832,0))</f>
        <v>No</v>
      </c>
      <c r="S274" s="6" t="str">
        <f>IF(COUNTIF($Q$93:Q274,$B274) = 1, "LV", IF(COUNTIF($Q$93:Q274,$B274) = 2, "HV", "ST"))</f>
        <v>LV</v>
      </c>
      <c r="T274" s="6" t="str">
        <f>INDEX('Demand forecast and growth rate'!$E$7:$E$273,MATCH($Q274,'Demand forecast and growth rate'!$B$7:$B$273,0))</f>
        <v>High growth</v>
      </c>
      <c r="U274" s="32">
        <f>SUMIFS('Capex forecast'!E$9:E$223,'Capex forecast'!$T$9:$T$223,$Q274,'Capex forecast'!$S$9:$S$223,$S274,'Capex forecast'!$Q$9:$Q$223,"Augex")</f>
        <v>0</v>
      </c>
      <c r="V274" s="32">
        <f>SUMIFS('Capex forecast'!F$9:F$223,'Capex forecast'!$T$9:$T$223,$Q274,'Capex forecast'!$S$9:$S$223,$S274,'Capex forecast'!$Q$9:$Q$223,"Augex")</f>
        <v>0</v>
      </c>
      <c r="W274" s="32">
        <f>SUMIFS('Capex forecast'!G$9:G$223,'Capex forecast'!$T$9:$T$223,$Q274,'Capex forecast'!$S$9:$S$223,$S274,'Capex forecast'!$Q$9:$Q$223,"Augex")</f>
        <v>0</v>
      </c>
      <c r="X274" s="32">
        <f>SUMIFS('Capex forecast'!H$9:H$223,'Capex forecast'!$T$9:$T$223,$Q274,'Capex forecast'!$S$9:$S$223,$S274,'Capex forecast'!$Q$9:$Q$223,"Augex")</f>
        <v>0</v>
      </c>
      <c r="Y274" s="32">
        <f>SUMIFS('Capex forecast'!I$9:I$223,'Capex forecast'!$T$9:$T$223,$Q274,'Capex forecast'!$S$9:$S$223,$S274,'Capex forecast'!$Q$9:$Q$223,"Augex")</f>
        <v>0</v>
      </c>
      <c r="Z274" s="32">
        <f>SUMIFS('Capex forecast'!J$9:J$223,'Capex forecast'!$T$9:$T$223,$Q274,'Capex forecast'!$S$9:$S$223,$S274,'Capex forecast'!$Q$9:$Q$223,"Augex")</f>
        <v>0</v>
      </c>
      <c r="AA274" s="32">
        <f>SUMIFS('Capex forecast'!K$9:K$223,'Capex forecast'!$T$9:$T$223,$Q274,'Capex forecast'!$S$9:$S$223,$S274,'Capex forecast'!$Q$9:$Q$223,"Augex")</f>
        <v>0</v>
      </c>
      <c r="AB274" s="32">
        <f>SUMIFS('Capex forecast'!L$9:L$223,'Capex forecast'!$T$9:$T$223,$Q274,'Capex forecast'!$S$9:$S$223,$S274,'Capex forecast'!$Q$9:$Q$223,"Augex")</f>
        <v>0</v>
      </c>
      <c r="AC274" s="32">
        <f>SUMIFS('Capex forecast'!M$9:M$223,'Capex forecast'!$T$9:$T$223,$Q274,'Capex forecast'!$S$9:$S$223,$S274,'Capex forecast'!$Q$9:$Q$223,"Augex")</f>
        <v>0</v>
      </c>
      <c r="AD274" s="32">
        <f>SUMIFS('Capex forecast'!N$9:N$223,'Capex forecast'!$T$9:$T$223,$Q274,'Capex forecast'!$S$9:$S$223,$S274,'Capex forecast'!$Q$9:$Q$223,"Augex")</f>
        <v>0</v>
      </c>
      <c r="AF274" s="45" t="s">
        <v>119</v>
      </c>
      <c r="AG274" s="6" t="str">
        <f>INDEX('Demand forecast'!$M$9:$M$5832,MATCH($Q274,'Demand forecast'!$B$9:$B$5832,0))</f>
        <v>No</v>
      </c>
      <c r="AH274" s="6" t="str">
        <f>IF(COUNTIF($AF$93:AF274,$B274) = 1, "LV", IF(COUNTIF($AF$93:AF274,$B274) = 2, "HV", "ST"))</f>
        <v>LV</v>
      </c>
      <c r="AI274" s="6" t="str">
        <f>INDEX('Demand forecast and growth rate'!$E$7:$E$273,MATCH($Q274,'Demand forecast and growth rate'!$B$7:$B$273,0))</f>
        <v>High growth</v>
      </c>
      <c r="AJ274" s="47">
        <f>SUMIFS('Capex forecast'!E$9:E$223,'Capex forecast'!$T$9:$T$223,$AF274,'Capex forecast'!$S$9:$S$223,$AH274,'Capex forecast'!$Q$9:$Q$223,"Repex")</f>
        <v>0</v>
      </c>
      <c r="AK274" s="47">
        <f>SUMIFS('Capex forecast'!F$9:F$223,'Capex forecast'!$T$9:$T$223,$AF274,'Capex forecast'!$S$9:$S$223,$AH274,'Capex forecast'!$Q$9:$Q$223,"Repex")</f>
        <v>0</v>
      </c>
      <c r="AL274" s="47">
        <f>SUMIFS('Capex forecast'!G$9:G$223,'Capex forecast'!$T$9:$T$223,$AF274,'Capex forecast'!$S$9:$S$223,$AH274,'Capex forecast'!$Q$9:$Q$223,"Repex")</f>
        <v>0</v>
      </c>
      <c r="AM274" s="47">
        <f>SUMIFS('Capex forecast'!H$9:H$223,'Capex forecast'!$T$9:$T$223,$AF274,'Capex forecast'!$S$9:$S$223,$AH274,'Capex forecast'!$Q$9:$Q$223,"Repex")</f>
        <v>0</v>
      </c>
      <c r="AN274" s="47">
        <f>SUMIFS('Capex forecast'!I$9:I$223,'Capex forecast'!$T$9:$T$223,$AF274,'Capex forecast'!$S$9:$S$223,$AH274,'Capex forecast'!$Q$9:$Q$223,"Repex")</f>
        <v>0</v>
      </c>
      <c r="AO274" s="47">
        <f>SUMIFS('Capex forecast'!J$9:J$223,'Capex forecast'!$T$9:$T$223,$AF274,'Capex forecast'!$S$9:$S$223,$AH274,'Capex forecast'!$Q$9:$Q$223,"Repex")</f>
        <v>0</v>
      </c>
      <c r="AP274" s="47">
        <f>SUMIFS('Capex forecast'!K$9:K$223,'Capex forecast'!$T$9:$T$223,$AF274,'Capex forecast'!$S$9:$S$223,$AH274,'Capex forecast'!$Q$9:$Q$223,"Repex")</f>
        <v>0</v>
      </c>
      <c r="AQ274" s="47">
        <f>SUMIFS('Capex forecast'!L$9:L$223,'Capex forecast'!$T$9:$T$223,$AF274,'Capex forecast'!$S$9:$S$223,$AH274,'Capex forecast'!$Q$9:$Q$223,"Repex")</f>
        <v>0</v>
      </c>
      <c r="AR274" s="47">
        <f>SUMIFS('Capex forecast'!M$9:M$223,'Capex forecast'!$T$9:$T$223,$AF274,'Capex forecast'!$S$9:$S$223,$AH274,'Capex forecast'!$Q$9:$Q$223,"Repex")</f>
        <v>0</v>
      </c>
      <c r="AS274" s="47">
        <f>SUMIFS('Capex forecast'!N$9:N$223,'Capex forecast'!$T$9:$T$223,$AF274,'Capex forecast'!$S$9:$S$223,$AH274,'Capex forecast'!$Q$9:$Q$223,"Repex")</f>
        <v>0</v>
      </c>
    </row>
    <row r="275" spans="2:45" ht="15">
      <c r="B275" s="45" t="s">
        <v>197</v>
      </c>
      <c r="C275" s="6" t="str">
        <f>INDEX('Demand forecast'!$M$9:$M$5832,MATCH($B275,'Demand forecast'!$B$9:$B$5832,0))</f>
        <v>Yes</v>
      </c>
      <c r="D275" s="6" t="str">
        <f>IF(COUNTIF($B$93:B275,$B275) = 1, "LV", IF(COUNTIF($B$93:B275,$B275) = 2, "HV", "ST"))</f>
        <v>LV</v>
      </c>
      <c r="E275" s="6" t="str">
        <f>INDEX('Demand forecast and growth rate'!$E$7:$E$273,MATCH($B275,'Demand forecast and growth rate'!$B$7:$B$273,0))</f>
        <v>Steady/falling</v>
      </c>
      <c r="F275" s="32">
        <f>SUMIFS('Capex forecast'!E$9:E$223,'Capex forecast'!$T$9:$T$223,'Allocation of site-spec costs'!$B275,'Capex forecast'!$S$9:$S$223,'Allocation of site-spec costs'!$D275,'Capex forecast'!$Q$9:$Q$223,"Customer Connection")</f>
        <v>0</v>
      </c>
      <c r="G275" s="32">
        <f>SUMIFS('Capex forecast'!F$9:F$223,'Capex forecast'!$T$9:$T$223,'Allocation of site-spec costs'!$B275,'Capex forecast'!$S$9:$S$223,'Allocation of site-spec costs'!$D275,'Capex forecast'!$Q$9:$Q$223,"Customer Connection")</f>
        <v>0</v>
      </c>
      <c r="H275" s="32">
        <f>SUMIFS('Capex forecast'!G$9:G$223,'Capex forecast'!$T$9:$T$223,'Allocation of site-spec costs'!$B275,'Capex forecast'!$S$9:$S$223,'Allocation of site-spec costs'!$D275,'Capex forecast'!$Q$9:$Q$223,"Customer Connection")</f>
        <v>0</v>
      </c>
      <c r="I275" s="32">
        <f>SUMIFS('Capex forecast'!H$9:H$223,'Capex forecast'!$T$9:$T$223,'Allocation of site-spec costs'!$B275,'Capex forecast'!$S$9:$S$223,'Allocation of site-spec costs'!$D275,'Capex forecast'!$Q$9:$Q$223,"Customer Connection")</f>
        <v>0</v>
      </c>
      <c r="J275" s="32">
        <f>SUMIFS('Capex forecast'!I$9:I$223,'Capex forecast'!$T$9:$T$223,'Allocation of site-spec costs'!$B275,'Capex forecast'!$S$9:$S$223,'Allocation of site-spec costs'!$D275,'Capex forecast'!$Q$9:$Q$223,"Customer Connection")</f>
        <v>0</v>
      </c>
      <c r="K275" s="32">
        <f>SUMIFS('Capex forecast'!J$9:J$223,'Capex forecast'!$T$9:$T$223,'Allocation of site-spec costs'!$B275,'Capex forecast'!$S$9:$S$223,'Allocation of site-spec costs'!$D275,'Capex forecast'!$Q$9:$Q$223,"Customer Connection")</f>
        <v>0</v>
      </c>
      <c r="L275" s="32">
        <f>SUMIFS('Capex forecast'!K$9:K$223,'Capex forecast'!$T$9:$T$223,'Allocation of site-spec costs'!$B275,'Capex forecast'!$S$9:$S$223,'Allocation of site-spec costs'!$D275,'Capex forecast'!$Q$9:$Q$223,"Customer Connection")</f>
        <v>0</v>
      </c>
      <c r="M275" s="32">
        <f>SUMIFS('Capex forecast'!L$9:L$223,'Capex forecast'!$T$9:$T$223,'Allocation of site-spec costs'!$B275,'Capex forecast'!$S$9:$S$223,'Allocation of site-spec costs'!$D275,'Capex forecast'!$Q$9:$Q$223,"Customer Connection")</f>
        <v>0</v>
      </c>
      <c r="N275" s="32">
        <f>SUMIFS('Capex forecast'!M$9:M$223,'Capex forecast'!$T$9:$T$223,'Allocation of site-spec costs'!$B275,'Capex forecast'!$S$9:$S$223,'Allocation of site-spec costs'!$D275,'Capex forecast'!$Q$9:$Q$223,"Customer Connection")</f>
        <v>0</v>
      </c>
      <c r="O275" s="32">
        <f>SUMIFS('Capex forecast'!N$9:N$223,'Capex forecast'!$T$9:$T$223,'Allocation of site-spec costs'!$B275,'Capex forecast'!$S$9:$S$223,'Allocation of site-spec costs'!$D275,'Capex forecast'!$Q$9:$Q$223,"Customer Connection")</f>
        <v>0</v>
      </c>
      <c r="Q275" s="45" t="s">
        <v>197</v>
      </c>
      <c r="R275" s="6" t="str">
        <f>INDEX('Demand forecast'!$M$9:$M$5832,MATCH($Q275,'Demand forecast'!$B$9:$B$5832,0))</f>
        <v>Yes</v>
      </c>
      <c r="S275" s="6" t="str">
        <f>IF(COUNTIF($Q$93:Q275,$B275) = 1, "LV", IF(COUNTIF($Q$93:Q275,$B275) = 2, "HV", "ST"))</f>
        <v>LV</v>
      </c>
      <c r="T275" s="6" t="str">
        <f>INDEX('Demand forecast and growth rate'!$E$7:$E$273,MATCH($Q275,'Demand forecast and growth rate'!$B$7:$B$273,0))</f>
        <v>Steady/falling</v>
      </c>
      <c r="U275" s="32">
        <f>SUMIFS('Capex forecast'!E$9:E$223,'Capex forecast'!$T$9:$T$223,$Q275,'Capex forecast'!$S$9:$S$223,$S275,'Capex forecast'!$Q$9:$Q$223,"Augex")</f>
        <v>0</v>
      </c>
      <c r="V275" s="32">
        <f>SUMIFS('Capex forecast'!F$9:F$223,'Capex forecast'!$T$9:$T$223,$Q275,'Capex forecast'!$S$9:$S$223,$S275,'Capex forecast'!$Q$9:$Q$223,"Augex")</f>
        <v>0</v>
      </c>
      <c r="W275" s="32">
        <f>SUMIFS('Capex forecast'!G$9:G$223,'Capex forecast'!$T$9:$T$223,$Q275,'Capex forecast'!$S$9:$S$223,$S275,'Capex forecast'!$Q$9:$Q$223,"Augex")</f>
        <v>0</v>
      </c>
      <c r="X275" s="32">
        <f>SUMIFS('Capex forecast'!H$9:H$223,'Capex forecast'!$T$9:$T$223,$Q275,'Capex forecast'!$S$9:$S$223,$S275,'Capex forecast'!$Q$9:$Q$223,"Augex")</f>
        <v>0</v>
      </c>
      <c r="Y275" s="32">
        <f>SUMIFS('Capex forecast'!I$9:I$223,'Capex forecast'!$T$9:$T$223,$Q275,'Capex forecast'!$S$9:$S$223,$S275,'Capex forecast'!$Q$9:$Q$223,"Augex")</f>
        <v>0</v>
      </c>
      <c r="Z275" s="32">
        <f>SUMIFS('Capex forecast'!J$9:J$223,'Capex forecast'!$T$9:$T$223,$Q275,'Capex forecast'!$S$9:$S$223,$S275,'Capex forecast'!$Q$9:$Q$223,"Augex")</f>
        <v>0</v>
      </c>
      <c r="AA275" s="32">
        <f>SUMIFS('Capex forecast'!K$9:K$223,'Capex forecast'!$T$9:$T$223,$Q275,'Capex forecast'!$S$9:$S$223,$S275,'Capex forecast'!$Q$9:$Q$223,"Augex")</f>
        <v>0</v>
      </c>
      <c r="AB275" s="32">
        <f>SUMIFS('Capex forecast'!L$9:L$223,'Capex forecast'!$T$9:$T$223,$Q275,'Capex forecast'!$S$9:$S$223,$S275,'Capex forecast'!$Q$9:$Q$223,"Augex")</f>
        <v>0</v>
      </c>
      <c r="AC275" s="32">
        <f>SUMIFS('Capex forecast'!M$9:M$223,'Capex forecast'!$T$9:$T$223,$Q275,'Capex forecast'!$S$9:$S$223,$S275,'Capex forecast'!$Q$9:$Q$223,"Augex")</f>
        <v>0</v>
      </c>
      <c r="AD275" s="32">
        <f>SUMIFS('Capex forecast'!N$9:N$223,'Capex forecast'!$T$9:$T$223,$Q275,'Capex forecast'!$S$9:$S$223,$S275,'Capex forecast'!$Q$9:$Q$223,"Augex")</f>
        <v>0</v>
      </c>
      <c r="AF275" s="45" t="s">
        <v>197</v>
      </c>
      <c r="AG275" s="6" t="str">
        <f>INDEX('Demand forecast'!$M$9:$M$5832,MATCH($Q275,'Demand forecast'!$B$9:$B$5832,0))</f>
        <v>Yes</v>
      </c>
      <c r="AH275" s="6" t="str">
        <f>IF(COUNTIF($AF$93:AF275,$B275) = 1, "LV", IF(COUNTIF($AF$93:AF275,$B275) = 2, "HV", "ST"))</f>
        <v>LV</v>
      </c>
      <c r="AI275" s="6" t="str">
        <f>INDEX('Demand forecast and growth rate'!$E$7:$E$273,MATCH($Q275,'Demand forecast and growth rate'!$B$7:$B$273,0))</f>
        <v>Steady/falling</v>
      </c>
      <c r="AJ275" s="47">
        <f>SUMIFS('Capex forecast'!E$9:E$223,'Capex forecast'!$T$9:$T$223,$AF275,'Capex forecast'!$S$9:$S$223,$AH275,'Capex forecast'!$Q$9:$Q$223,"Repex")</f>
        <v>0</v>
      </c>
      <c r="AK275" s="47">
        <f>SUMIFS('Capex forecast'!F$9:F$223,'Capex forecast'!$T$9:$T$223,$AF275,'Capex forecast'!$S$9:$S$223,$AH275,'Capex forecast'!$Q$9:$Q$223,"Repex")</f>
        <v>0</v>
      </c>
      <c r="AL275" s="47">
        <f>SUMIFS('Capex forecast'!G$9:G$223,'Capex forecast'!$T$9:$T$223,$AF275,'Capex forecast'!$S$9:$S$223,$AH275,'Capex forecast'!$Q$9:$Q$223,"Repex")</f>
        <v>0</v>
      </c>
      <c r="AM275" s="47">
        <f>SUMIFS('Capex forecast'!H$9:H$223,'Capex forecast'!$T$9:$T$223,$AF275,'Capex forecast'!$S$9:$S$223,$AH275,'Capex forecast'!$Q$9:$Q$223,"Repex")</f>
        <v>0</v>
      </c>
      <c r="AN275" s="47">
        <f>SUMIFS('Capex forecast'!I$9:I$223,'Capex forecast'!$T$9:$T$223,$AF275,'Capex forecast'!$S$9:$S$223,$AH275,'Capex forecast'!$Q$9:$Q$223,"Repex")</f>
        <v>0</v>
      </c>
      <c r="AO275" s="47">
        <f>SUMIFS('Capex forecast'!J$9:J$223,'Capex forecast'!$T$9:$T$223,$AF275,'Capex forecast'!$S$9:$S$223,$AH275,'Capex forecast'!$Q$9:$Q$223,"Repex")</f>
        <v>0</v>
      </c>
      <c r="AP275" s="47">
        <f>SUMIFS('Capex forecast'!K$9:K$223,'Capex forecast'!$T$9:$T$223,$AF275,'Capex forecast'!$S$9:$S$223,$AH275,'Capex forecast'!$Q$9:$Q$223,"Repex")</f>
        <v>0</v>
      </c>
      <c r="AQ275" s="47">
        <f>SUMIFS('Capex forecast'!L$9:L$223,'Capex forecast'!$T$9:$T$223,$AF275,'Capex forecast'!$S$9:$S$223,$AH275,'Capex forecast'!$Q$9:$Q$223,"Repex")</f>
        <v>0</v>
      </c>
      <c r="AR275" s="47">
        <f>SUMIFS('Capex forecast'!M$9:M$223,'Capex forecast'!$T$9:$T$223,$AF275,'Capex forecast'!$S$9:$S$223,$AH275,'Capex forecast'!$Q$9:$Q$223,"Repex")</f>
        <v>0</v>
      </c>
      <c r="AS275" s="47">
        <f>SUMIFS('Capex forecast'!N$9:N$223,'Capex forecast'!$T$9:$T$223,$AF275,'Capex forecast'!$S$9:$S$223,$AH275,'Capex forecast'!$Q$9:$Q$223,"Repex")</f>
        <v>0</v>
      </c>
    </row>
    <row r="276" spans="2:45" ht="15">
      <c r="B276" s="45" t="s">
        <v>205</v>
      </c>
      <c r="C276" s="6" t="str">
        <f>INDEX('Demand forecast'!$M$9:$M$5832,MATCH($B276,'Demand forecast'!$B$9:$B$5832,0))</f>
        <v>Yes</v>
      </c>
      <c r="D276" s="6" t="str">
        <f>IF(COUNTIF($B$93:B276,$B276) = 1, "LV", IF(COUNTIF($B$93:B276,$B276) = 2, "HV", "ST"))</f>
        <v>LV</v>
      </c>
      <c r="E276" s="6" t="str">
        <f>INDEX('Demand forecast and growth rate'!$E$7:$E$273,MATCH($B276,'Demand forecast and growth rate'!$B$7:$B$273,0))</f>
        <v>Steady/falling</v>
      </c>
      <c r="F276" s="32">
        <f>SUMIFS('Capex forecast'!E$9:E$223,'Capex forecast'!$T$9:$T$223,'Allocation of site-spec costs'!$B276,'Capex forecast'!$S$9:$S$223,'Allocation of site-spec costs'!$D276,'Capex forecast'!$Q$9:$Q$223,"Customer Connection")</f>
        <v>0</v>
      </c>
      <c r="G276" s="32">
        <f>SUMIFS('Capex forecast'!F$9:F$223,'Capex forecast'!$T$9:$T$223,'Allocation of site-spec costs'!$B276,'Capex forecast'!$S$9:$S$223,'Allocation of site-spec costs'!$D276,'Capex forecast'!$Q$9:$Q$223,"Customer Connection")</f>
        <v>0</v>
      </c>
      <c r="H276" s="32">
        <f>SUMIFS('Capex forecast'!G$9:G$223,'Capex forecast'!$T$9:$T$223,'Allocation of site-spec costs'!$B276,'Capex forecast'!$S$9:$S$223,'Allocation of site-spec costs'!$D276,'Capex forecast'!$Q$9:$Q$223,"Customer Connection")</f>
        <v>0</v>
      </c>
      <c r="I276" s="32">
        <f>SUMIFS('Capex forecast'!H$9:H$223,'Capex forecast'!$T$9:$T$223,'Allocation of site-spec costs'!$B276,'Capex forecast'!$S$9:$S$223,'Allocation of site-spec costs'!$D276,'Capex forecast'!$Q$9:$Q$223,"Customer Connection")</f>
        <v>0</v>
      </c>
      <c r="J276" s="32">
        <f>SUMIFS('Capex forecast'!I$9:I$223,'Capex forecast'!$T$9:$T$223,'Allocation of site-spec costs'!$B276,'Capex forecast'!$S$9:$S$223,'Allocation of site-spec costs'!$D276,'Capex forecast'!$Q$9:$Q$223,"Customer Connection")</f>
        <v>0</v>
      </c>
      <c r="K276" s="32">
        <f>SUMIFS('Capex forecast'!J$9:J$223,'Capex forecast'!$T$9:$T$223,'Allocation of site-spec costs'!$B276,'Capex forecast'!$S$9:$S$223,'Allocation of site-spec costs'!$D276,'Capex forecast'!$Q$9:$Q$223,"Customer Connection")</f>
        <v>0</v>
      </c>
      <c r="L276" s="32">
        <f>SUMIFS('Capex forecast'!K$9:K$223,'Capex forecast'!$T$9:$T$223,'Allocation of site-spec costs'!$B276,'Capex forecast'!$S$9:$S$223,'Allocation of site-spec costs'!$D276,'Capex forecast'!$Q$9:$Q$223,"Customer Connection")</f>
        <v>0</v>
      </c>
      <c r="M276" s="32">
        <f>SUMIFS('Capex forecast'!L$9:L$223,'Capex forecast'!$T$9:$T$223,'Allocation of site-spec costs'!$B276,'Capex forecast'!$S$9:$S$223,'Allocation of site-spec costs'!$D276,'Capex forecast'!$Q$9:$Q$223,"Customer Connection")</f>
        <v>0</v>
      </c>
      <c r="N276" s="32">
        <f>SUMIFS('Capex forecast'!M$9:M$223,'Capex forecast'!$T$9:$T$223,'Allocation of site-spec costs'!$B276,'Capex forecast'!$S$9:$S$223,'Allocation of site-spec costs'!$D276,'Capex forecast'!$Q$9:$Q$223,"Customer Connection")</f>
        <v>0</v>
      </c>
      <c r="O276" s="32">
        <f>SUMIFS('Capex forecast'!N$9:N$223,'Capex forecast'!$T$9:$T$223,'Allocation of site-spec costs'!$B276,'Capex forecast'!$S$9:$S$223,'Allocation of site-spec costs'!$D276,'Capex forecast'!$Q$9:$Q$223,"Customer Connection")</f>
        <v>0</v>
      </c>
      <c r="Q276" s="45" t="s">
        <v>205</v>
      </c>
      <c r="R276" s="6" t="str">
        <f>INDEX('Demand forecast'!$M$9:$M$5832,MATCH($Q276,'Demand forecast'!$B$9:$B$5832,0))</f>
        <v>Yes</v>
      </c>
      <c r="S276" s="6" t="str">
        <f>IF(COUNTIF($Q$93:Q276,$B276) = 1, "LV", IF(COUNTIF($Q$93:Q276,$B276) = 2, "HV", "ST"))</f>
        <v>LV</v>
      </c>
      <c r="T276" s="6" t="str">
        <f>INDEX('Demand forecast and growth rate'!$E$7:$E$273,MATCH($Q276,'Demand forecast and growth rate'!$B$7:$B$273,0))</f>
        <v>Steady/falling</v>
      </c>
      <c r="U276" s="32">
        <f>SUMIFS('Capex forecast'!E$9:E$223,'Capex forecast'!$T$9:$T$223,$Q276,'Capex forecast'!$S$9:$S$223,$S276,'Capex forecast'!$Q$9:$Q$223,"Augex")</f>
        <v>0</v>
      </c>
      <c r="V276" s="32">
        <f>SUMIFS('Capex forecast'!F$9:F$223,'Capex forecast'!$T$9:$T$223,$Q276,'Capex forecast'!$S$9:$S$223,$S276,'Capex forecast'!$Q$9:$Q$223,"Augex")</f>
        <v>0</v>
      </c>
      <c r="W276" s="32">
        <f>SUMIFS('Capex forecast'!G$9:G$223,'Capex forecast'!$T$9:$T$223,$Q276,'Capex forecast'!$S$9:$S$223,$S276,'Capex forecast'!$Q$9:$Q$223,"Augex")</f>
        <v>0</v>
      </c>
      <c r="X276" s="32">
        <f>SUMIFS('Capex forecast'!H$9:H$223,'Capex forecast'!$T$9:$T$223,$Q276,'Capex forecast'!$S$9:$S$223,$S276,'Capex forecast'!$Q$9:$Q$223,"Augex")</f>
        <v>0</v>
      </c>
      <c r="Y276" s="32">
        <f>SUMIFS('Capex forecast'!I$9:I$223,'Capex forecast'!$T$9:$T$223,$Q276,'Capex forecast'!$S$9:$S$223,$S276,'Capex forecast'!$Q$9:$Q$223,"Augex")</f>
        <v>0</v>
      </c>
      <c r="Z276" s="32">
        <f>SUMIFS('Capex forecast'!J$9:J$223,'Capex forecast'!$T$9:$T$223,$Q276,'Capex forecast'!$S$9:$S$223,$S276,'Capex forecast'!$Q$9:$Q$223,"Augex")</f>
        <v>0</v>
      </c>
      <c r="AA276" s="32">
        <f>SUMIFS('Capex forecast'!K$9:K$223,'Capex forecast'!$T$9:$T$223,$Q276,'Capex forecast'!$S$9:$S$223,$S276,'Capex forecast'!$Q$9:$Q$223,"Augex")</f>
        <v>0</v>
      </c>
      <c r="AB276" s="32">
        <f>SUMIFS('Capex forecast'!L$9:L$223,'Capex forecast'!$T$9:$T$223,$Q276,'Capex forecast'!$S$9:$S$223,$S276,'Capex forecast'!$Q$9:$Q$223,"Augex")</f>
        <v>0</v>
      </c>
      <c r="AC276" s="32">
        <f>SUMIFS('Capex forecast'!M$9:M$223,'Capex forecast'!$T$9:$T$223,$Q276,'Capex forecast'!$S$9:$S$223,$S276,'Capex forecast'!$Q$9:$Q$223,"Augex")</f>
        <v>0</v>
      </c>
      <c r="AD276" s="32">
        <f>SUMIFS('Capex forecast'!N$9:N$223,'Capex forecast'!$T$9:$T$223,$Q276,'Capex forecast'!$S$9:$S$223,$S276,'Capex forecast'!$Q$9:$Q$223,"Augex")</f>
        <v>0</v>
      </c>
      <c r="AF276" s="45" t="s">
        <v>205</v>
      </c>
      <c r="AG276" s="6" t="str">
        <f>INDEX('Demand forecast'!$M$9:$M$5832,MATCH($Q276,'Demand forecast'!$B$9:$B$5832,0))</f>
        <v>Yes</v>
      </c>
      <c r="AH276" s="6" t="str">
        <f>IF(COUNTIF($AF$93:AF276,$B276) = 1, "LV", IF(COUNTIF($AF$93:AF276,$B276) = 2, "HV", "ST"))</f>
        <v>LV</v>
      </c>
      <c r="AI276" s="6" t="str">
        <f>INDEX('Demand forecast and growth rate'!$E$7:$E$273,MATCH($Q276,'Demand forecast and growth rate'!$B$7:$B$273,0))</f>
        <v>Steady/falling</v>
      </c>
      <c r="AJ276" s="47">
        <f>SUMIFS('Capex forecast'!E$9:E$223,'Capex forecast'!$T$9:$T$223,$AF276,'Capex forecast'!$S$9:$S$223,$AH276,'Capex forecast'!$Q$9:$Q$223,"Repex")</f>
        <v>0</v>
      </c>
      <c r="AK276" s="47">
        <f>SUMIFS('Capex forecast'!F$9:F$223,'Capex forecast'!$T$9:$T$223,$AF276,'Capex forecast'!$S$9:$S$223,$AH276,'Capex forecast'!$Q$9:$Q$223,"Repex")</f>
        <v>0</v>
      </c>
      <c r="AL276" s="47">
        <f>SUMIFS('Capex forecast'!G$9:G$223,'Capex forecast'!$T$9:$T$223,$AF276,'Capex forecast'!$S$9:$S$223,$AH276,'Capex forecast'!$Q$9:$Q$223,"Repex")</f>
        <v>0</v>
      </c>
      <c r="AM276" s="47">
        <f>SUMIFS('Capex forecast'!H$9:H$223,'Capex forecast'!$T$9:$T$223,$AF276,'Capex forecast'!$S$9:$S$223,$AH276,'Capex forecast'!$Q$9:$Q$223,"Repex")</f>
        <v>0</v>
      </c>
      <c r="AN276" s="47">
        <f>SUMIFS('Capex forecast'!I$9:I$223,'Capex forecast'!$T$9:$T$223,$AF276,'Capex forecast'!$S$9:$S$223,$AH276,'Capex forecast'!$Q$9:$Q$223,"Repex")</f>
        <v>0</v>
      </c>
      <c r="AO276" s="47">
        <f>SUMIFS('Capex forecast'!J$9:J$223,'Capex forecast'!$T$9:$T$223,$AF276,'Capex forecast'!$S$9:$S$223,$AH276,'Capex forecast'!$Q$9:$Q$223,"Repex")</f>
        <v>0</v>
      </c>
      <c r="AP276" s="47">
        <f>SUMIFS('Capex forecast'!K$9:K$223,'Capex forecast'!$T$9:$T$223,$AF276,'Capex forecast'!$S$9:$S$223,$AH276,'Capex forecast'!$Q$9:$Q$223,"Repex")</f>
        <v>0</v>
      </c>
      <c r="AQ276" s="47">
        <f>SUMIFS('Capex forecast'!L$9:L$223,'Capex forecast'!$T$9:$T$223,$AF276,'Capex forecast'!$S$9:$S$223,$AH276,'Capex forecast'!$Q$9:$Q$223,"Repex")</f>
        <v>0</v>
      </c>
      <c r="AR276" s="47">
        <f>SUMIFS('Capex forecast'!M$9:M$223,'Capex forecast'!$T$9:$T$223,$AF276,'Capex forecast'!$S$9:$S$223,$AH276,'Capex forecast'!$Q$9:$Q$223,"Repex")</f>
        <v>0</v>
      </c>
      <c r="AS276" s="47">
        <f>SUMIFS('Capex forecast'!N$9:N$223,'Capex forecast'!$T$9:$T$223,$AF276,'Capex forecast'!$S$9:$S$223,$AH276,'Capex forecast'!$Q$9:$Q$223,"Repex")</f>
        <v>0</v>
      </c>
    </row>
    <row r="277" spans="2:45" ht="15">
      <c r="B277" s="45" t="s">
        <v>16</v>
      </c>
      <c r="C277" s="6" t="str">
        <f>INDEX('Demand forecast'!$M$9:$M$5832,MATCH($B277,'Demand forecast'!$B$9:$B$5832,0))</f>
        <v>No</v>
      </c>
      <c r="D277" s="6" t="str">
        <f>IF(COUNTIF($B$93:B277,$B277) = 1, "LV", IF(COUNTIF($B$93:B277,$B277) = 2, "HV", "ST"))</f>
        <v>LV</v>
      </c>
      <c r="E277" s="6" t="str">
        <f>INDEX('Demand forecast and growth rate'!$E$7:$E$273,MATCH($B277,'Demand forecast and growth rate'!$B$7:$B$273,0))</f>
        <v>Small growth</v>
      </c>
      <c r="F277" s="32">
        <f>SUMIFS('Capex forecast'!E$9:E$223,'Capex forecast'!$T$9:$T$223,'Allocation of site-spec costs'!$B277,'Capex forecast'!$S$9:$S$223,'Allocation of site-spec costs'!$D277,'Capex forecast'!$Q$9:$Q$223,"Customer Connection")</f>
        <v>0</v>
      </c>
      <c r="G277" s="32">
        <f>SUMIFS('Capex forecast'!F$9:F$223,'Capex forecast'!$T$9:$T$223,'Allocation of site-spec costs'!$B277,'Capex forecast'!$S$9:$S$223,'Allocation of site-spec costs'!$D277,'Capex forecast'!$Q$9:$Q$223,"Customer Connection")</f>
        <v>0</v>
      </c>
      <c r="H277" s="32">
        <f>SUMIFS('Capex forecast'!G$9:G$223,'Capex forecast'!$T$9:$T$223,'Allocation of site-spec costs'!$B277,'Capex forecast'!$S$9:$S$223,'Allocation of site-spec costs'!$D277,'Capex forecast'!$Q$9:$Q$223,"Customer Connection")</f>
        <v>0</v>
      </c>
      <c r="I277" s="32">
        <f>SUMIFS('Capex forecast'!H$9:H$223,'Capex forecast'!$T$9:$T$223,'Allocation of site-spec costs'!$B277,'Capex forecast'!$S$9:$S$223,'Allocation of site-spec costs'!$D277,'Capex forecast'!$Q$9:$Q$223,"Customer Connection")</f>
        <v>0</v>
      </c>
      <c r="J277" s="32">
        <f>SUMIFS('Capex forecast'!I$9:I$223,'Capex forecast'!$T$9:$T$223,'Allocation of site-spec costs'!$B277,'Capex forecast'!$S$9:$S$223,'Allocation of site-spec costs'!$D277,'Capex forecast'!$Q$9:$Q$223,"Customer Connection")</f>
        <v>0</v>
      </c>
      <c r="K277" s="32">
        <f>SUMIFS('Capex forecast'!J$9:J$223,'Capex forecast'!$T$9:$T$223,'Allocation of site-spec costs'!$B277,'Capex forecast'!$S$9:$S$223,'Allocation of site-spec costs'!$D277,'Capex forecast'!$Q$9:$Q$223,"Customer Connection")</f>
        <v>0</v>
      </c>
      <c r="L277" s="32">
        <f>SUMIFS('Capex forecast'!K$9:K$223,'Capex forecast'!$T$9:$T$223,'Allocation of site-spec costs'!$B277,'Capex forecast'!$S$9:$S$223,'Allocation of site-spec costs'!$D277,'Capex forecast'!$Q$9:$Q$223,"Customer Connection")</f>
        <v>0</v>
      </c>
      <c r="M277" s="32">
        <f>SUMIFS('Capex forecast'!L$9:L$223,'Capex forecast'!$T$9:$T$223,'Allocation of site-spec costs'!$B277,'Capex forecast'!$S$9:$S$223,'Allocation of site-spec costs'!$D277,'Capex forecast'!$Q$9:$Q$223,"Customer Connection")</f>
        <v>0</v>
      </c>
      <c r="N277" s="32">
        <f>SUMIFS('Capex forecast'!M$9:M$223,'Capex forecast'!$T$9:$T$223,'Allocation of site-spec costs'!$B277,'Capex forecast'!$S$9:$S$223,'Allocation of site-spec costs'!$D277,'Capex forecast'!$Q$9:$Q$223,"Customer Connection")</f>
        <v>0</v>
      </c>
      <c r="O277" s="32">
        <f>SUMIFS('Capex forecast'!N$9:N$223,'Capex forecast'!$T$9:$T$223,'Allocation of site-spec costs'!$B277,'Capex forecast'!$S$9:$S$223,'Allocation of site-spec costs'!$D277,'Capex forecast'!$Q$9:$Q$223,"Customer Connection")</f>
        <v>0</v>
      </c>
      <c r="Q277" s="45" t="s">
        <v>16</v>
      </c>
      <c r="R277" s="6" t="str">
        <f>INDEX('Demand forecast'!$M$9:$M$5832,MATCH($Q277,'Demand forecast'!$B$9:$B$5832,0))</f>
        <v>No</v>
      </c>
      <c r="S277" s="6" t="str">
        <f>IF(COUNTIF($Q$93:Q277,$B277) = 1, "LV", IF(COUNTIF($Q$93:Q277,$B277) = 2, "HV", "ST"))</f>
        <v>LV</v>
      </c>
      <c r="T277" s="6" t="str">
        <f>INDEX('Demand forecast and growth rate'!$E$7:$E$273,MATCH($Q277,'Demand forecast and growth rate'!$B$7:$B$273,0))</f>
        <v>Small growth</v>
      </c>
      <c r="U277" s="32">
        <f>SUMIFS('Capex forecast'!E$9:E$223,'Capex forecast'!$T$9:$T$223,$Q277,'Capex forecast'!$S$9:$S$223,$S277,'Capex forecast'!$Q$9:$Q$223,"Augex")</f>
        <v>0</v>
      </c>
      <c r="V277" s="32">
        <f>SUMIFS('Capex forecast'!F$9:F$223,'Capex forecast'!$T$9:$T$223,$Q277,'Capex forecast'!$S$9:$S$223,$S277,'Capex forecast'!$Q$9:$Q$223,"Augex")</f>
        <v>0</v>
      </c>
      <c r="W277" s="32">
        <f>SUMIFS('Capex forecast'!G$9:G$223,'Capex forecast'!$T$9:$T$223,$Q277,'Capex forecast'!$S$9:$S$223,$S277,'Capex forecast'!$Q$9:$Q$223,"Augex")</f>
        <v>0</v>
      </c>
      <c r="X277" s="32">
        <f>SUMIFS('Capex forecast'!H$9:H$223,'Capex forecast'!$T$9:$T$223,$Q277,'Capex forecast'!$S$9:$S$223,$S277,'Capex forecast'!$Q$9:$Q$223,"Augex")</f>
        <v>0</v>
      </c>
      <c r="Y277" s="32">
        <f>SUMIFS('Capex forecast'!I$9:I$223,'Capex forecast'!$T$9:$T$223,$Q277,'Capex forecast'!$S$9:$S$223,$S277,'Capex forecast'!$Q$9:$Q$223,"Augex")</f>
        <v>0</v>
      </c>
      <c r="Z277" s="32">
        <f>SUMIFS('Capex forecast'!J$9:J$223,'Capex forecast'!$T$9:$T$223,$Q277,'Capex forecast'!$S$9:$S$223,$S277,'Capex forecast'!$Q$9:$Q$223,"Augex")</f>
        <v>0</v>
      </c>
      <c r="AA277" s="32">
        <f>SUMIFS('Capex forecast'!K$9:K$223,'Capex forecast'!$T$9:$T$223,$Q277,'Capex forecast'!$S$9:$S$223,$S277,'Capex forecast'!$Q$9:$Q$223,"Augex")</f>
        <v>0</v>
      </c>
      <c r="AB277" s="32">
        <f>SUMIFS('Capex forecast'!L$9:L$223,'Capex forecast'!$T$9:$T$223,$Q277,'Capex forecast'!$S$9:$S$223,$S277,'Capex forecast'!$Q$9:$Q$223,"Augex")</f>
        <v>0</v>
      </c>
      <c r="AC277" s="32">
        <f>SUMIFS('Capex forecast'!M$9:M$223,'Capex forecast'!$T$9:$T$223,$Q277,'Capex forecast'!$S$9:$S$223,$S277,'Capex forecast'!$Q$9:$Q$223,"Augex")</f>
        <v>0</v>
      </c>
      <c r="AD277" s="32">
        <f>SUMIFS('Capex forecast'!N$9:N$223,'Capex forecast'!$T$9:$T$223,$Q277,'Capex forecast'!$S$9:$S$223,$S277,'Capex forecast'!$Q$9:$Q$223,"Augex")</f>
        <v>0</v>
      </c>
      <c r="AF277" s="45" t="s">
        <v>16</v>
      </c>
      <c r="AG277" s="6" t="str">
        <f>INDEX('Demand forecast'!$M$9:$M$5832,MATCH($Q277,'Demand forecast'!$B$9:$B$5832,0))</f>
        <v>No</v>
      </c>
      <c r="AH277" s="6" t="str">
        <f>IF(COUNTIF($AF$93:AF277,$B277) = 1, "LV", IF(COUNTIF($AF$93:AF277,$B277) = 2, "HV", "ST"))</f>
        <v>LV</v>
      </c>
      <c r="AI277" s="6" t="str">
        <f>INDEX('Demand forecast and growth rate'!$E$7:$E$273,MATCH($Q277,'Demand forecast and growth rate'!$B$7:$B$273,0))</f>
        <v>Small growth</v>
      </c>
      <c r="AJ277" s="47">
        <f>SUMIFS('Capex forecast'!E$9:E$223,'Capex forecast'!$T$9:$T$223,$AF277,'Capex forecast'!$S$9:$S$223,$AH277,'Capex forecast'!$Q$9:$Q$223,"Repex")</f>
        <v>0</v>
      </c>
      <c r="AK277" s="47">
        <f>SUMIFS('Capex forecast'!F$9:F$223,'Capex forecast'!$T$9:$T$223,$AF277,'Capex forecast'!$S$9:$S$223,$AH277,'Capex forecast'!$Q$9:$Q$223,"Repex")</f>
        <v>0</v>
      </c>
      <c r="AL277" s="47">
        <f>SUMIFS('Capex forecast'!G$9:G$223,'Capex forecast'!$T$9:$T$223,$AF277,'Capex forecast'!$S$9:$S$223,$AH277,'Capex forecast'!$Q$9:$Q$223,"Repex")</f>
        <v>0</v>
      </c>
      <c r="AM277" s="47">
        <f>SUMIFS('Capex forecast'!H$9:H$223,'Capex forecast'!$T$9:$T$223,$AF277,'Capex forecast'!$S$9:$S$223,$AH277,'Capex forecast'!$Q$9:$Q$223,"Repex")</f>
        <v>0</v>
      </c>
      <c r="AN277" s="47">
        <f>SUMIFS('Capex forecast'!I$9:I$223,'Capex forecast'!$T$9:$T$223,$AF277,'Capex forecast'!$S$9:$S$223,$AH277,'Capex forecast'!$Q$9:$Q$223,"Repex")</f>
        <v>0</v>
      </c>
      <c r="AO277" s="47">
        <f>SUMIFS('Capex forecast'!J$9:J$223,'Capex forecast'!$T$9:$T$223,$AF277,'Capex forecast'!$S$9:$S$223,$AH277,'Capex forecast'!$Q$9:$Q$223,"Repex")</f>
        <v>0</v>
      </c>
      <c r="AP277" s="47">
        <f>SUMIFS('Capex forecast'!K$9:K$223,'Capex forecast'!$T$9:$T$223,$AF277,'Capex forecast'!$S$9:$S$223,$AH277,'Capex forecast'!$Q$9:$Q$223,"Repex")</f>
        <v>0</v>
      </c>
      <c r="AQ277" s="47">
        <f>SUMIFS('Capex forecast'!L$9:L$223,'Capex forecast'!$T$9:$T$223,$AF277,'Capex forecast'!$S$9:$S$223,$AH277,'Capex forecast'!$Q$9:$Q$223,"Repex")</f>
        <v>0</v>
      </c>
      <c r="AR277" s="47">
        <f>SUMIFS('Capex forecast'!M$9:M$223,'Capex forecast'!$T$9:$T$223,$AF277,'Capex forecast'!$S$9:$S$223,$AH277,'Capex forecast'!$Q$9:$Q$223,"Repex")</f>
        <v>0</v>
      </c>
      <c r="AS277" s="47">
        <f>SUMIFS('Capex forecast'!N$9:N$223,'Capex forecast'!$T$9:$T$223,$AF277,'Capex forecast'!$S$9:$S$223,$AH277,'Capex forecast'!$Q$9:$Q$223,"Repex")</f>
        <v>0</v>
      </c>
    </row>
    <row r="278" spans="2:45" ht="15">
      <c r="B278" s="45" t="s">
        <v>20</v>
      </c>
      <c r="C278" s="6" t="str">
        <f>INDEX('Demand forecast'!$M$9:$M$5832,MATCH($B278,'Demand forecast'!$B$9:$B$5832,0))</f>
        <v>No</v>
      </c>
      <c r="D278" s="6" t="str">
        <f>IF(COUNTIF($B$93:B278,$B278) = 1, "LV", IF(COUNTIF($B$93:B278,$B278) = 2, "HV", "ST"))</f>
        <v>LV</v>
      </c>
      <c r="E278" s="6" t="str">
        <f>INDEX('Demand forecast and growth rate'!$E$7:$E$273,MATCH($B278,'Demand forecast and growth rate'!$B$7:$B$273,0))</f>
        <v>Small growth</v>
      </c>
      <c r="F278" s="32">
        <f>SUMIFS('Capex forecast'!E$9:E$223,'Capex forecast'!$T$9:$T$223,'Allocation of site-spec costs'!$B278,'Capex forecast'!$S$9:$S$223,'Allocation of site-spec costs'!$D278,'Capex forecast'!$Q$9:$Q$223,"Customer Connection")</f>
        <v>0</v>
      </c>
      <c r="G278" s="32">
        <f>SUMIFS('Capex forecast'!F$9:F$223,'Capex forecast'!$T$9:$T$223,'Allocation of site-spec costs'!$B278,'Capex forecast'!$S$9:$S$223,'Allocation of site-spec costs'!$D278,'Capex forecast'!$Q$9:$Q$223,"Customer Connection")</f>
        <v>0</v>
      </c>
      <c r="H278" s="32">
        <f>SUMIFS('Capex forecast'!G$9:G$223,'Capex forecast'!$T$9:$T$223,'Allocation of site-spec costs'!$B278,'Capex forecast'!$S$9:$S$223,'Allocation of site-spec costs'!$D278,'Capex forecast'!$Q$9:$Q$223,"Customer Connection")</f>
        <v>0</v>
      </c>
      <c r="I278" s="32">
        <f>SUMIFS('Capex forecast'!H$9:H$223,'Capex forecast'!$T$9:$T$223,'Allocation of site-spec costs'!$B278,'Capex forecast'!$S$9:$S$223,'Allocation of site-spec costs'!$D278,'Capex forecast'!$Q$9:$Q$223,"Customer Connection")</f>
        <v>0</v>
      </c>
      <c r="J278" s="32">
        <f>SUMIFS('Capex forecast'!I$9:I$223,'Capex forecast'!$T$9:$T$223,'Allocation of site-spec costs'!$B278,'Capex forecast'!$S$9:$S$223,'Allocation of site-spec costs'!$D278,'Capex forecast'!$Q$9:$Q$223,"Customer Connection")</f>
        <v>0</v>
      </c>
      <c r="K278" s="32">
        <f>SUMIFS('Capex forecast'!J$9:J$223,'Capex forecast'!$T$9:$T$223,'Allocation of site-spec costs'!$B278,'Capex forecast'!$S$9:$S$223,'Allocation of site-spec costs'!$D278,'Capex forecast'!$Q$9:$Q$223,"Customer Connection")</f>
        <v>0</v>
      </c>
      <c r="L278" s="32">
        <f>SUMIFS('Capex forecast'!K$9:K$223,'Capex forecast'!$T$9:$T$223,'Allocation of site-spec costs'!$B278,'Capex forecast'!$S$9:$S$223,'Allocation of site-spec costs'!$D278,'Capex forecast'!$Q$9:$Q$223,"Customer Connection")</f>
        <v>0</v>
      </c>
      <c r="M278" s="32">
        <f>SUMIFS('Capex forecast'!L$9:L$223,'Capex forecast'!$T$9:$T$223,'Allocation of site-spec costs'!$B278,'Capex forecast'!$S$9:$S$223,'Allocation of site-spec costs'!$D278,'Capex forecast'!$Q$9:$Q$223,"Customer Connection")</f>
        <v>0</v>
      </c>
      <c r="N278" s="32">
        <f>SUMIFS('Capex forecast'!M$9:M$223,'Capex forecast'!$T$9:$T$223,'Allocation of site-spec costs'!$B278,'Capex forecast'!$S$9:$S$223,'Allocation of site-spec costs'!$D278,'Capex forecast'!$Q$9:$Q$223,"Customer Connection")</f>
        <v>0</v>
      </c>
      <c r="O278" s="32">
        <f>SUMIFS('Capex forecast'!N$9:N$223,'Capex forecast'!$T$9:$T$223,'Allocation of site-spec costs'!$B278,'Capex forecast'!$S$9:$S$223,'Allocation of site-spec costs'!$D278,'Capex forecast'!$Q$9:$Q$223,"Customer Connection")</f>
        <v>0</v>
      </c>
      <c r="Q278" s="45" t="s">
        <v>20</v>
      </c>
      <c r="R278" s="6" t="str">
        <f>INDEX('Demand forecast'!$M$9:$M$5832,MATCH($Q278,'Demand forecast'!$B$9:$B$5832,0))</f>
        <v>No</v>
      </c>
      <c r="S278" s="6" t="str">
        <f>IF(COUNTIF($Q$93:Q278,$B278) = 1, "LV", IF(COUNTIF($Q$93:Q278,$B278) = 2, "HV", "ST"))</f>
        <v>LV</v>
      </c>
      <c r="T278" s="6" t="str">
        <f>INDEX('Demand forecast and growth rate'!$E$7:$E$273,MATCH($Q278,'Demand forecast and growth rate'!$B$7:$B$273,0))</f>
        <v>Small growth</v>
      </c>
      <c r="U278" s="32">
        <f>SUMIFS('Capex forecast'!E$9:E$223,'Capex forecast'!$T$9:$T$223,$Q278,'Capex forecast'!$S$9:$S$223,$S278,'Capex forecast'!$Q$9:$Q$223,"Augex")</f>
        <v>0</v>
      </c>
      <c r="V278" s="32">
        <f>SUMIFS('Capex forecast'!F$9:F$223,'Capex forecast'!$T$9:$T$223,$Q278,'Capex forecast'!$S$9:$S$223,$S278,'Capex forecast'!$Q$9:$Q$223,"Augex")</f>
        <v>0</v>
      </c>
      <c r="W278" s="32">
        <f>SUMIFS('Capex forecast'!G$9:G$223,'Capex forecast'!$T$9:$T$223,$Q278,'Capex forecast'!$S$9:$S$223,$S278,'Capex forecast'!$Q$9:$Q$223,"Augex")</f>
        <v>0</v>
      </c>
      <c r="X278" s="32">
        <f>SUMIFS('Capex forecast'!H$9:H$223,'Capex forecast'!$T$9:$T$223,$Q278,'Capex forecast'!$S$9:$S$223,$S278,'Capex forecast'!$Q$9:$Q$223,"Augex")</f>
        <v>0</v>
      </c>
      <c r="Y278" s="32">
        <f>SUMIFS('Capex forecast'!I$9:I$223,'Capex forecast'!$T$9:$T$223,$Q278,'Capex forecast'!$S$9:$S$223,$S278,'Capex forecast'!$Q$9:$Q$223,"Augex")</f>
        <v>0</v>
      </c>
      <c r="Z278" s="32">
        <f>SUMIFS('Capex forecast'!J$9:J$223,'Capex forecast'!$T$9:$T$223,$Q278,'Capex forecast'!$S$9:$S$223,$S278,'Capex forecast'!$Q$9:$Q$223,"Augex")</f>
        <v>0</v>
      </c>
      <c r="AA278" s="32">
        <f>SUMIFS('Capex forecast'!K$9:K$223,'Capex forecast'!$T$9:$T$223,$Q278,'Capex forecast'!$S$9:$S$223,$S278,'Capex forecast'!$Q$9:$Q$223,"Augex")</f>
        <v>0</v>
      </c>
      <c r="AB278" s="32">
        <f>SUMIFS('Capex forecast'!L$9:L$223,'Capex forecast'!$T$9:$T$223,$Q278,'Capex forecast'!$S$9:$S$223,$S278,'Capex forecast'!$Q$9:$Q$223,"Augex")</f>
        <v>0</v>
      </c>
      <c r="AC278" s="32">
        <f>SUMIFS('Capex forecast'!M$9:M$223,'Capex forecast'!$T$9:$T$223,$Q278,'Capex forecast'!$S$9:$S$223,$S278,'Capex forecast'!$Q$9:$Q$223,"Augex")</f>
        <v>0</v>
      </c>
      <c r="AD278" s="32">
        <f>SUMIFS('Capex forecast'!N$9:N$223,'Capex forecast'!$T$9:$T$223,$Q278,'Capex forecast'!$S$9:$S$223,$S278,'Capex forecast'!$Q$9:$Q$223,"Augex")</f>
        <v>0</v>
      </c>
      <c r="AF278" s="45" t="s">
        <v>20</v>
      </c>
      <c r="AG278" s="6" t="str">
        <f>INDEX('Demand forecast'!$M$9:$M$5832,MATCH($Q278,'Demand forecast'!$B$9:$B$5832,0))</f>
        <v>No</v>
      </c>
      <c r="AH278" s="6" t="str">
        <f>IF(COUNTIF($AF$93:AF278,$B278) = 1, "LV", IF(COUNTIF($AF$93:AF278,$B278) = 2, "HV", "ST"))</f>
        <v>LV</v>
      </c>
      <c r="AI278" s="6" t="str">
        <f>INDEX('Demand forecast and growth rate'!$E$7:$E$273,MATCH($Q278,'Demand forecast and growth rate'!$B$7:$B$273,0))</f>
        <v>Small growth</v>
      </c>
      <c r="AJ278" s="47">
        <f>SUMIFS('Capex forecast'!E$9:E$223,'Capex forecast'!$T$9:$T$223,$AF278,'Capex forecast'!$S$9:$S$223,$AH278,'Capex forecast'!$Q$9:$Q$223,"Repex")</f>
        <v>0</v>
      </c>
      <c r="AK278" s="47">
        <f>SUMIFS('Capex forecast'!F$9:F$223,'Capex forecast'!$T$9:$T$223,$AF278,'Capex forecast'!$S$9:$S$223,$AH278,'Capex forecast'!$Q$9:$Q$223,"Repex")</f>
        <v>0</v>
      </c>
      <c r="AL278" s="47">
        <f>SUMIFS('Capex forecast'!G$9:G$223,'Capex forecast'!$T$9:$T$223,$AF278,'Capex forecast'!$S$9:$S$223,$AH278,'Capex forecast'!$Q$9:$Q$223,"Repex")</f>
        <v>0</v>
      </c>
      <c r="AM278" s="47">
        <f>SUMIFS('Capex forecast'!H$9:H$223,'Capex forecast'!$T$9:$T$223,$AF278,'Capex forecast'!$S$9:$S$223,$AH278,'Capex forecast'!$Q$9:$Q$223,"Repex")</f>
        <v>0</v>
      </c>
      <c r="AN278" s="47">
        <f>SUMIFS('Capex forecast'!I$9:I$223,'Capex forecast'!$T$9:$T$223,$AF278,'Capex forecast'!$S$9:$S$223,$AH278,'Capex forecast'!$Q$9:$Q$223,"Repex")</f>
        <v>0</v>
      </c>
      <c r="AO278" s="47">
        <f>SUMIFS('Capex forecast'!J$9:J$223,'Capex forecast'!$T$9:$T$223,$AF278,'Capex forecast'!$S$9:$S$223,$AH278,'Capex forecast'!$Q$9:$Q$223,"Repex")</f>
        <v>0</v>
      </c>
      <c r="AP278" s="47">
        <f>SUMIFS('Capex forecast'!K$9:K$223,'Capex forecast'!$T$9:$T$223,$AF278,'Capex forecast'!$S$9:$S$223,$AH278,'Capex forecast'!$Q$9:$Q$223,"Repex")</f>
        <v>0</v>
      </c>
      <c r="AQ278" s="47">
        <f>SUMIFS('Capex forecast'!L$9:L$223,'Capex forecast'!$T$9:$T$223,$AF278,'Capex forecast'!$S$9:$S$223,$AH278,'Capex forecast'!$Q$9:$Q$223,"Repex")</f>
        <v>0</v>
      </c>
      <c r="AR278" s="47">
        <f>SUMIFS('Capex forecast'!M$9:M$223,'Capex forecast'!$T$9:$T$223,$AF278,'Capex forecast'!$S$9:$S$223,$AH278,'Capex forecast'!$Q$9:$Q$223,"Repex")</f>
        <v>0</v>
      </c>
      <c r="AS278" s="47">
        <f>SUMIFS('Capex forecast'!N$9:N$223,'Capex forecast'!$T$9:$T$223,$AF278,'Capex forecast'!$S$9:$S$223,$AH278,'Capex forecast'!$Q$9:$Q$223,"Repex")</f>
        <v>0</v>
      </c>
    </row>
    <row r="279" spans="2:45" ht="15">
      <c r="B279" s="45" t="s">
        <v>21</v>
      </c>
      <c r="C279" s="6" t="str">
        <f>INDEX('Demand forecast'!$M$9:$M$5832,MATCH($B279,'Demand forecast'!$B$9:$B$5832,0))</f>
        <v>No</v>
      </c>
      <c r="D279" s="6" t="str">
        <f>IF(COUNTIF($B$93:B279,$B279) = 1, "LV", IF(COUNTIF($B$93:B279,$B279) = 2, "HV", "ST"))</f>
        <v>LV</v>
      </c>
      <c r="E279" s="6" t="str">
        <f>INDEX('Demand forecast and growth rate'!$E$7:$E$273,MATCH($B279,'Demand forecast and growth rate'!$B$7:$B$273,0))</f>
        <v>High growth</v>
      </c>
      <c r="F279" s="32">
        <f>SUMIFS('Capex forecast'!E$9:E$223,'Capex forecast'!$T$9:$T$223,'Allocation of site-spec costs'!$B279,'Capex forecast'!$S$9:$S$223,'Allocation of site-spec costs'!$D279,'Capex forecast'!$Q$9:$Q$223,"Customer Connection")</f>
        <v>0</v>
      </c>
      <c r="G279" s="32">
        <f>SUMIFS('Capex forecast'!F$9:F$223,'Capex forecast'!$T$9:$T$223,'Allocation of site-spec costs'!$B279,'Capex forecast'!$S$9:$S$223,'Allocation of site-spec costs'!$D279,'Capex forecast'!$Q$9:$Q$223,"Customer Connection")</f>
        <v>0</v>
      </c>
      <c r="H279" s="32">
        <f>SUMIFS('Capex forecast'!G$9:G$223,'Capex forecast'!$T$9:$T$223,'Allocation of site-spec costs'!$B279,'Capex forecast'!$S$9:$S$223,'Allocation of site-spec costs'!$D279,'Capex forecast'!$Q$9:$Q$223,"Customer Connection")</f>
        <v>0</v>
      </c>
      <c r="I279" s="32">
        <f>SUMIFS('Capex forecast'!H$9:H$223,'Capex forecast'!$T$9:$T$223,'Allocation of site-spec costs'!$B279,'Capex forecast'!$S$9:$S$223,'Allocation of site-spec costs'!$D279,'Capex forecast'!$Q$9:$Q$223,"Customer Connection")</f>
        <v>0</v>
      </c>
      <c r="J279" s="32">
        <f>SUMIFS('Capex forecast'!I$9:I$223,'Capex forecast'!$T$9:$T$223,'Allocation of site-spec costs'!$B279,'Capex forecast'!$S$9:$S$223,'Allocation of site-spec costs'!$D279,'Capex forecast'!$Q$9:$Q$223,"Customer Connection")</f>
        <v>0</v>
      </c>
      <c r="K279" s="32">
        <f>SUMIFS('Capex forecast'!J$9:J$223,'Capex forecast'!$T$9:$T$223,'Allocation of site-spec costs'!$B279,'Capex forecast'!$S$9:$S$223,'Allocation of site-spec costs'!$D279,'Capex forecast'!$Q$9:$Q$223,"Customer Connection")</f>
        <v>0</v>
      </c>
      <c r="L279" s="32">
        <f>SUMIFS('Capex forecast'!K$9:K$223,'Capex forecast'!$T$9:$T$223,'Allocation of site-spec costs'!$B279,'Capex forecast'!$S$9:$S$223,'Allocation of site-spec costs'!$D279,'Capex forecast'!$Q$9:$Q$223,"Customer Connection")</f>
        <v>0</v>
      </c>
      <c r="M279" s="32">
        <f>SUMIFS('Capex forecast'!L$9:L$223,'Capex forecast'!$T$9:$T$223,'Allocation of site-spec costs'!$B279,'Capex forecast'!$S$9:$S$223,'Allocation of site-spec costs'!$D279,'Capex forecast'!$Q$9:$Q$223,"Customer Connection")</f>
        <v>0</v>
      </c>
      <c r="N279" s="32">
        <f>SUMIFS('Capex forecast'!M$9:M$223,'Capex forecast'!$T$9:$T$223,'Allocation of site-spec costs'!$B279,'Capex forecast'!$S$9:$S$223,'Allocation of site-spec costs'!$D279,'Capex forecast'!$Q$9:$Q$223,"Customer Connection")</f>
        <v>0</v>
      </c>
      <c r="O279" s="32">
        <f>SUMIFS('Capex forecast'!N$9:N$223,'Capex forecast'!$T$9:$T$223,'Allocation of site-spec costs'!$B279,'Capex forecast'!$S$9:$S$223,'Allocation of site-spec costs'!$D279,'Capex forecast'!$Q$9:$Q$223,"Customer Connection")</f>
        <v>0</v>
      </c>
      <c r="Q279" s="45" t="s">
        <v>21</v>
      </c>
      <c r="R279" s="6" t="str">
        <f>INDEX('Demand forecast'!$M$9:$M$5832,MATCH($Q279,'Demand forecast'!$B$9:$B$5832,0))</f>
        <v>No</v>
      </c>
      <c r="S279" s="6" t="str">
        <f>IF(COUNTIF($Q$93:Q279,$B279) = 1, "LV", IF(COUNTIF($Q$93:Q279,$B279) = 2, "HV", "ST"))</f>
        <v>LV</v>
      </c>
      <c r="T279" s="6" t="str">
        <f>INDEX('Demand forecast and growth rate'!$E$7:$E$273,MATCH($Q279,'Demand forecast and growth rate'!$B$7:$B$273,0))</f>
        <v>High growth</v>
      </c>
      <c r="U279" s="32">
        <f>SUMIFS('Capex forecast'!E$9:E$223,'Capex forecast'!$T$9:$T$223,$Q279,'Capex forecast'!$S$9:$S$223,$S279,'Capex forecast'!$Q$9:$Q$223,"Augex")</f>
        <v>0</v>
      </c>
      <c r="V279" s="32">
        <f>SUMIFS('Capex forecast'!F$9:F$223,'Capex forecast'!$T$9:$T$223,$Q279,'Capex forecast'!$S$9:$S$223,$S279,'Capex forecast'!$Q$9:$Q$223,"Augex")</f>
        <v>0</v>
      </c>
      <c r="W279" s="32">
        <f>SUMIFS('Capex forecast'!G$9:G$223,'Capex forecast'!$T$9:$T$223,$Q279,'Capex forecast'!$S$9:$S$223,$S279,'Capex forecast'!$Q$9:$Q$223,"Augex")</f>
        <v>0</v>
      </c>
      <c r="X279" s="32">
        <f>SUMIFS('Capex forecast'!H$9:H$223,'Capex forecast'!$T$9:$T$223,$Q279,'Capex forecast'!$S$9:$S$223,$S279,'Capex forecast'!$Q$9:$Q$223,"Augex")</f>
        <v>0</v>
      </c>
      <c r="Y279" s="32">
        <f>SUMIFS('Capex forecast'!I$9:I$223,'Capex forecast'!$T$9:$T$223,$Q279,'Capex forecast'!$S$9:$S$223,$S279,'Capex forecast'!$Q$9:$Q$223,"Augex")</f>
        <v>0</v>
      </c>
      <c r="Z279" s="32">
        <f>SUMIFS('Capex forecast'!J$9:J$223,'Capex forecast'!$T$9:$T$223,$Q279,'Capex forecast'!$S$9:$S$223,$S279,'Capex forecast'!$Q$9:$Q$223,"Augex")</f>
        <v>0</v>
      </c>
      <c r="AA279" s="32">
        <f>SUMIFS('Capex forecast'!K$9:K$223,'Capex forecast'!$T$9:$T$223,$Q279,'Capex forecast'!$S$9:$S$223,$S279,'Capex forecast'!$Q$9:$Q$223,"Augex")</f>
        <v>0</v>
      </c>
      <c r="AB279" s="32">
        <f>SUMIFS('Capex forecast'!L$9:L$223,'Capex forecast'!$T$9:$T$223,$Q279,'Capex forecast'!$S$9:$S$223,$S279,'Capex forecast'!$Q$9:$Q$223,"Augex")</f>
        <v>0</v>
      </c>
      <c r="AC279" s="32">
        <f>SUMIFS('Capex forecast'!M$9:M$223,'Capex forecast'!$T$9:$T$223,$Q279,'Capex forecast'!$S$9:$S$223,$S279,'Capex forecast'!$Q$9:$Q$223,"Augex")</f>
        <v>0</v>
      </c>
      <c r="AD279" s="32">
        <f>SUMIFS('Capex forecast'!N$9:N$223,'Capex forecast'!$T$9:$T$223,$Q279,'Capex forecast'!$S$9:$S$223,$S279,'Capex forecast'!$Q$9:$Q$223,"Augex")</f>
        <v>0</v>
      </c>
      <c r="AF279" s="45" t="s">
        <v>21</v>
      </c>
      <c r="AG279" s="6" t="str">
        <f>INDEX('Demand forecast'!$M$9:$M$5832,MATCH($Q279,'Demand forecast'!$B$9:$B$5832,0))</f>
        <v>No</v>
      </c>
      <c r="AH279" s="6" t="str">
        <f>IF(COUNTIF($AF$93:AF279,$B279) = 1, "LV", IF(COUNTIF($AF$93:AF279,$B279) = 2, "HV", "ST"))</f>
        <v>LV</v>
      </c>
      <c r="AI279" s="6" t="str">
        <f>INDEX('Demand forecast and growth rate'!$E$7:$E$273,MATCH($Q279,'Demand forecast and growth rate'!$B$7:$B$273,0))</f>
        <v>High growth</v>
      </c>
      <c r="AJ279" s="47">
        <f>SUMIFS('Capex forecast'!E$9:E$223,'Capex forecast'!$T$9:$T$223,$AF279,'Capex forecast'!$S$9:$S$223,$AH279,'Capex forecast'!$Q$9:$Q$223,"Repex")</f>
        <v>0</v>
      </c>
      <c r="AK279" s="47">
        <f>SUMIFS('Capex forecast'!F$9:F$223,'Capex forecast'!$T$9:$T$223,$AF279,'Capex forecast'!$S$9:$S$223,$AH279,'Capex forecast'!$Q$9:$Q$223,"Repex")</f>
        <v>0</v>
      </c>
      <c r="AL279" s="47">
        <f>SUMIFS('Capex forecast'!G$9:G$223,'Capex forecast'!$T$9:$T$223,$AF279,'Capex forecast'!$S$9:$S$223,$AH279,'Capex forecast'!$Q$9:$Q$223,"Repex")</f>
        <v>0</v>
      </c>
      <c r="AM279" s="47">
        <f>SUMIFS('Capex forecast'!H$9:H$223,'Capex forecast'!$T$9:$T$223,$AF279,'Capex forecast'!$S$9:$S$223,$AH279,'Capex forecast'!$Q$9:$Q$223,"Repex")</f>
        <v>0</v>
      </c>
      <c r="AN279" s="47">
        <f>SUMIFS('Capex forecast'!I$9:I$223,'Capex forecast'!$T$9:$T$223,$AF279,'Capex forecast'!$S$9:$S$223,$AH279,'Capex forecast'!$Q$9:$Q$223,"Repex")</f>
        <v>0</v>
      </c>
      <c r="AO279" s="47">
        <f>SUMIFS('Capex forecast'!J$9:J$223,'Capex forecast'!$T$9:$T$223,$AF279,'Capex forecast'!$S$9:$S$223,$AH279,'Capex forecast'!$Q$9:$Q$223,"Repex")</f>
        <v>0</v>
      </c>
      <c r="AP279" s="47">
        <f>SUMIFS('Capex forecast'!K$9:K$223,'Capex forecast'!$T$9:$T$223,$AF279,'Capex forecast'!$S$9:$S$223,$AH279,'Capex forecast'!$Q$9:$Q$223,"Repex")</f>
        <v>0</v>
      </c>
      <c r="AQ279" s="47">
        <f>SUMIFS('Capex forecast'!L$9:L$223,'Capex forecast'!$T$9:$T$223,$AF279,'Capex forecast'!$S$9:$S$223,$AH279,'Capex forecast'!$Q$9:$Q$223,"Repex")</f>
        <v>0</v>
      </c>
      <c r="AR279" s="47">
        <f>SUMIFS('Capex forecast'!M$9:M$223,'Capex forecast'!$T$9:$T$223,$AF279,'Capex forecast'!$S$9:$S$223,$AH279,'Capex forecast'!$Q$9:$Q$223,"Repex")</f>
        <v>0</v>
      </c>
      <c r="AS279" s="47">
        <f>SUMIFS('Capex forecast'!N$9:N$223,'Capex forecast'!$T$9:$T$223,$AF279,'Capex forecast'!$S$9:$S$223,$AH279,'Capex forecast'!$Q$9:$Q$223,"Repex")</f>
        <v>0</v>
      </c>
    </row>
    <row r="280" spans="2:45" ht="15">
      <c r="B280" s="45" t="s">
        <v>216</v>
      </c>
      <c r="C280" s="6" t="str">
        <f>INDEX('Demand forecast'!$M$9:$M$5832,MATCH($B280,'Demand forecast'!$B$9:$B$5832,0))</f>
        <v>Yes</v>
      </c>
      <c r="D280" s="6" t="str">
        <f>IF(COUNTIF($B$93:B280,$B280) = 1, "LV", IF(COUNTIF($B$93:B280,$B280) = 2, "HV", "ST"))</f>
        <v>LV</v>
      </c>
      <c r="E280" s="6" t="str">
        <f>INDEX('Demand forecast and growth rate'!$E$7:$E$273,MATCH($B280,'Demand forecast and growth rate'!$B$7:$B$273,0))</f>
        <v>Steady/falling</v>
      </c>
      <c r="F280" s="32">
        <f>SUMIFS('Capex forecast'!E$9:E$223,'Capex forecast'!$T$9:$T$223,'Allocation of site-spec costs'!$B280,'Capex forecast'!$S$9:$S$223,'Allocation of site-spec costs'!$D280,'Capex forecast'!$Q$9:$Q$223,"Customer Connection")</f>
        <v>0</v>
      </c>
      <c r="G280" s="32">
        <f>SUMIFS('Capex forecast'!F$9:F$223,'Capex forecast'!$T$9:$T$223,'Allocation of site-spec costs'!$B280,'Capex forecast'!$S$9:$S$223,'Allocation of site-spec costs'!$D280,'Capex forecast'!$Q$9:$Q$223,"Customer Connection")</f>
        <v>0</v>
      </c>
      <c r="H280" s="32">
        <f>SUMIFS('Capex forecast'!G$9:G$223,'Capex forecast'!$T$9:$T$223,'Allocation of site-spec costs'!$B280,'Capex forecast'!$S$9:$S$223,'Allocation of site-spec costs'!$D280,'Capex forecast'!$Q$9:$Q$223,"Customer Connection")</f>
        <v>0</v>
      </c>
      <c r="I280" s="32">
        <f>SUMIFS('Capex forecast'!H$9:H$223,'Capex forecast'!$T$9:$T$223,'Allocation of site-spec costs'!$B280,'Capex forecast'!$S$9:$S$223,'Allocation of site-spec costs'!$D280,'Capex forecast'!$Q$9:$Q$223,"Customer Connection")</f>
        <v>0</v>
      </c>
      <c r="J280" s="32">
        <f>SUMIFS('Capex forecast'!I$9:I$223,'Capex forecast'!$T$9:$T$223,'Allocation of site-spec costs'!$B280,'Capex forecast'!$S$9:$S$223,'Allocation of site-spec costs'!$D280,'Capex forecast'!$Q$9:$Q$223,"Customer Connection")</f>
        <v>0</v>
      </c>
      <c r="K280" s="32">
        <f>SUMIFS('Capex forecast'!J$9:J$223,'Capex forecast'!$T$9:$T$223,'Allocation of site-spec costs'!$B280,'Capex forecast'!$S$9:$S$223,'Allocation of site-spec costs'!$D280,'Capex forecast'!$Q$9:$Q$223,"Customer Connection")</f>
        <v>0</v>
      </c>
      <c r="L280" s="32">
        <f>SUMIFS('Capex forecast'!K$9:K$223,'Capex forecast'!$T$9:$T$223,'Allocation of site-spec costs'!$B280,'Capex forecast'!$S$9:$S$223,'Allocation of site-spec costs'!$D280,'Capex forecast'!$Q$9:$Q$223,"Customer Connection")</f>
        <v>0</v>
      </c>
      <c r="M280" s="32">
        <f>SUMIFS('Capex forecast'!L$9:L$223,'Capex forecast'!$T$9:$T$223,'Allocation of site-spec costs'!$B280,'Capex forecast'!$S$9:$S$223,'Allocation of site-spec costs'!$D280,'Capex forecast'!$Q$9:$Q$223,"Customer Connection")</f>
        <v>0</v>
      </c>
      <c r="N280" s="32">
        <f>SUMIFS('Capex forecast'!M$9:M$223,'Capex forecast'!$T$9:$T$223,'Allocation of site-spec costs'!$B280,'Capex forecast'!$S$9:$S$223,'Allocation of site-spec costs'!$D280,'Capex forecast'!$Q$9:$Q$223,"Customer Connection")</f>
        <v>0</v>
      </c>
      <c r="O280" s="32">
        <f>SUMIFS('Capex forecast'!N$9:N$223,'Capex forecast'!$T$9:$T$223,'Allocation of site-spec costs'!$B280,'Capex forecast'!$S$9:$S$223,'Allocation of site-spec costs'!$D280,'Capex forecast'!$Q$9:$Q$223,"Customer Connection")</f>
        <v>0</v>
      </c>
      <c r="Q280" s="45" t="s">
        <v>216</v>
      </c>
      <c r="R280" s="6" t="str">
        <f>INDEX('Demand forecast'!$M$9:$M$5832,MATCH($Q280,'Demand forecast'!$B$9:$B$5832,0))</f>
        <v>Yes</v>
      </c>
      <c r="S280" s="6" t="str">
        <f>IF(COUNTIF($Q$93:Q280,$B280) = 1, "LV", IF(COUNTIF($Q$93:Q280,$B280) = 2, "HV", "ST"))</f>
        <v>LV</v>
      </c>
      <c r="T280" s="6" t="str">
        <f>INDEX('Demand forecast and growth rate'!$E$7:$E$273,MATCH($Q280,'Demand forecast and growth rate'!$B$7:$B$273,0))</f>
        <v>Steady/falling</v>
      </c>
      <c r="U280" s="32">
        <f>SUMIFS('Capex forecast'!E$9:E$223,'Capex forecast'!$T$9:$T$223,$Q280,'Capex forecast'!$S$9:$S$223,$S280,'Capex forecast'!$Q$9:$Q$223,"Augex")</f>
        <v>0</v>
      </c>
      <c r="V280" s="32">
        <f>SUMIFS('Capex forecast'!F$9:F$223,'Capex forecast'!$T$9:$T$223,$Q280,'Capex forecast'!$S$9:$S$223,$S280,'Capex forecast'!$Q$9:$Q$223,"Augex")</f>
        <v>0</v>
      </c>
      <c r="W280" s="32">
        <f>SUMIFS('Capex forecast'!G$9:G$223,'Capex forecast'!$T$9:$T$223,$Q280,'Capex forecast'!$S$9:$S$223,$S280,'Capex forecast'!$Q$9:$Q$223,"Augex")</f>
        <v>0</v>
      </c>
      <c r="X280" s="32">
        <f>SUMIFS('Capex forecast'!H$9:H$223,'Capex forecast'!$T$9:$T$223,$Q280,'Capex forecast'!$S$9:$S$223,$S280,'Capex forecast'!$Q$9:$Q$223,"Augex")</f>
        <v>0</v>
      </c>
      <c r="Y280" s="32">
        <f>SUMIFS('Capex forecast'!I$9:I$223,'Capex forecast'!$T$9:$T$223,$Q280,'Capex forecast'!$S$9:$S$223,$S280,'Capex forecast'!$Q$9:$Q$223,"Augex")</f>
        <v>0</v>
      </c>
      <c r="Z280" s="32">
        <f>SUMIFS('Capex forecast'!J$9:J$223,'Capex forecast'!$T$9:$T$223,$Q280,'Capex forecast'!$S$9:$S$223,$S280,'Capex forecast'!$Q$9:$Q$223,"Augex")</f>
        <v>0</v>
      </c>
      <c r="AA280" s="32">
        <f>SUMIFS('Capex forecast'!K$9:K$223,'Capex forecast'!$T$9:$T$223,$Q280,'Capex forecast'!$S$9:$S$223,$S280,'Capex forecast'!$Q$9:$Q$223,"Augex")</f>
        <v>0</v>
      </c>
      <c r="AB280" s="32">
        <f>SUMIFS('Capex forecast'!L$9:L$223,'Capex forecast'!$T$9:$T$223,$Q280,'Capex forecast'!$S$9:$S$223,$S280,'Capex forecast'!$Q$9:$Q$223,"Augex")</f>
        <v>0</v>
      </c>
      <c r="AC280" s="32">
        <f>SUMIFS('Capex forecast'!M$9:M$223,'Capex forecast'!$T$9:$T$223,$Q280,'Capex forecast'!$S$9:$S$223,$S280,'Capex forecast'!$Q$9:$Q$223,"Augex")</f>
        <v>0</v>
      </c>
      <c r="AD280" s="32">
        <f>SUMIFS('Capex forecast'!N$9:N$223,'Capex forecast'!$T$9:$T$223,$Q280,'Capex forecast'!$S$9:$S$223,$S280,'Capex forecast'!$Q$9:$Q$223,"Augex")</f>
        <v>0</v>
      </c>
      <c r="AF280" s="45" t="s">
        <v>216</v>
      </c>
      <c r="AG280" s="6" t="str">
        <f>INDEX('Demand forecast'!$M$9:$M$5832,MATCH($Q280,'Demand forecast'!$B$9:$B$5832,0))</f>
        <v>Yes</v>
      </c>
      <c r="AH280" s="6" t="str">
        <f>IF(COUNTIF($AF$93:AF280,$B280) = 1, "LV", IF(COUNTIF($AF$93:AF280,$B280) = 2, "HV", "ST"))</f>
        <v>LV</v>
      </c>
      <c r="AI280" s="6" t="str">
        <f>INDEX('Demand forecast and growth rate'!$E$7:$E$273,MATCH($Q280,'Demand forecast and growth rate'!$B$7:$B$273,0))</f>
        <v>Steady/falling</v>
      </c>
      <c r="AJ280" s="47">
        <f>SUMIFS('Capex forecast'!E$9:E$223,'Capex forecast'!$T$9:$T$223,$AF280,'Capex forecast'!$S$9:$S$223,$AH280,'Capex forecast'!$Q$9:$Q$223,"Repex")</f>
        <v>0</v>
      </c>
      <c r="AK280" s="47">
        <f>SUMIFS('Capex forecast'!F$9:F$223,'Capex forecast'!$T$9:$T$223,$AF280,'Capex forecast'!$S$9:$S$223,$AH280,'Capex forecast'!$Q$9:$Q$223,"Repex")</f>
        <v>0</v>
      </c>
      <c r="AL280" s="47">
        <f>SUMIFS('Capex forecast'!G$9:G$223,'Capex forecast'!$T$9:$T$223,$AF280,'Capex forecast'!$S$9:$S$223,$AH280,'Capex forecast'!$Q$9:$Q$223,"Repex")</f>
        <v>0</v>
      </c>
      <c r="AM280" s="47">
        <f>SUMIFS('Capex forecast'!H$9:H$223,'Capex forecast'!$T$9:$T$223,$AF280,'Capex forecast'!$S$9:$S$223,$AH280,'Capex forecast'!$Q$9:$Q$223,"Repex")</f>
        <v>0</v>
      </c>
      <c r="AN280" s="47">
        <f>SUMIFS('Capex forecast'!I$9:I$223,'Capex forecast'!$T$9:$T$223,$AF280,'Capex forecast'!$S$9:$S$223,$AH280,'Capex forecast'!$Q$9:$Q$223,"Repex")</f>
        <v>0</v>
      </c>
      <c r="AO280" s="47">
        <f>SUMIFS('Capex forecast'!J$9:J$223,'Capex forecast'!$T$9:$T$223,$AF280,'Capex forecast'!$S$9:$S$223,$AH280,'Capex forecast'!$Q$9:$Q$223,"Repex")</f>
        <v>0</v>
      </c>
      <c r="AP280" s="47">
        <f>SUMIFS('Capex forecast'!K$9:K$223,'Capex forecast'!$T$9:$T$223,$AF280,'Capex forecast'!$S$9:$S$223,$AH280,'Capex forecast'!$Q$9:$Q$223,"Repex")</f>
        <v>0</v>
      </c>
      <c r="AQ280" s="47">
        <f>SUMIFS('Capex forecast'!L$9:L$223,'Capex forecast'!$T$9:$T$223,$AF280,'Capex forecast'!$S$9:$S$223,$AH280,'Capex forecast'!$Q$9:$Q$223,"Repex")</f>
        <v>0</v>
      </c>
      <c r="AR280" s="47">
        <f>SUMIFS('Capex forecast'!M$9:M$223,'Capex forecast'!$T$9:$T$223,$AF280,'Capex forecast'!$S$9:$S$223,$AH280,'Capex forecast'!$Q$9:$Q$223,"Repex")</f>
        <v>0</v>
      </c>
      <c r="AS280" s="47">
        <f>SUMIFS('Capex forecast'!N$9:N$223,'Capex forecast'!$T$9:$T$223,$AF280,'Capex forecast'!$S$9:$S$223,$AH280,'Capex forecast'!$Q$9:$Q$223,"Repex")</f>
        <v>0</v>
      </c>
    </row>
    <row r="281" spans="2:45" ht="15">
      <c r="B281" s="45" t="s">
        <v>227</v>
      </c>
      <c r="C281" s="6" t="str">
        <f>INDEX('Demand forecast'!$M$9:$M$5832,MATCH($B281,'Demand forecast'!$B$9:$B$5832,0))</f>
        <v>Yes</v>
      </c>
      <c r="D281" s="6" t="str">
        <f>IF(COUNTIF($B$93:B281,$B281) = 1, "LV", IF(COUNTIF($B$93:B281,$B281) = 2, "HV", "ST"))</f>
        <v>LV</v>
      </c>
      <c r="E281" s="6" t="str">
        <f>INDEX('Demand forecast and growth rate'!$E$7:$E$273,MATCH($B281,'Demand forecast and growth rate'!$B$7:$B$273,0))</f>
        <v>High growth</v>
      </c>
      <c r="F281" s="32">
        <f>SUMIFS('Capex forecast'!E$9:E$223,'Capex forecast'!$T$9:$T$223,'Allocation of site-spec costs'!$B281,'Capex forecast'!$S$9:$S$223,'Allocation of site-spec costs'!$D281,'Capex forecast'!$Q$9:$Q$223,"Customer Connection")</f>
        <v>0</v>
      </c>
      <c r="G281" s="32">
        <f>SUMIFS('Capex forecast'!F$9:F$223,'Capex forecast'!$T$9:$T$223,'Allocation of site-spec costs'!$B281,'Capex forecast'!$S$9:$S$223,'Allocation of site-spec costs'!$D281,'Capex forecast'!$Q$9:$Q$223,"Customer Connection")</f>
        <v>0</v>
      </c>
      <c r="H281" s="32">
        <f>SUMIFS('Capex forecast'!G$9:G$223,'Capex forecast'!$T$9:$T$223,'Allocation of site-spec costs'!$B281,'Capex forecast'!$S$9:$S$223,'Allocation of site-spec costs'!$D281,'Capex forecast'!$Q$9:$Q$223,"Customer Connection")</f>
        <v>0</v>
      </c>
      <c r="I281" s="32">
        <f>SUMIFS('Capex forecast'!H$9:H$223,'Capex forecast'!$T$9:$T$223,'Allocation of site-spec costs'!$B281,'Capex forecast'!$S$9:$S$223,'Allocation of site-spec costs'!$D281,'Capex forecast'!$Q$9:$Q$223,"Customer Connection")</f>
        <v>0</v>
      </c>
      <c r="J281" s="32">
        <f>SUMIFS('Capex forecast'!I$9:I$223,'Capex forecast'!$T$9:$T$223,'Allocation of site-spec costs'!$B281,'Capex forecast'!$S$9:$S$223,'Allocation of site-spec costs'!$D281,'Capex forecast'!$Q$9:$Q$223,"Customer Connection")</f>
        <v>0</v>
      </c>
      <c r="K281" s="32">
        <f>SUMIFS('Capex forecast'!J$9:J$223,'Capex forecast'!$T$9:$T$223,'Allocation of site-spec costs'!$B281,'Capex forecast'!$S$9:$S$223,'Allocation of site-spec costs'!$D281,'Capex forecast'!$Q$9:$Q$223,"Customer Connection")</f>
        <v>0</v>
      </c>
      <c r="L281" s="32">
        <f>SUMIFS('Capex forecast'!K$9:K$223,'Capex forecast'!$T$9:$T$223,'Allocation of site-spec costs'!$B281,'Capex forecast'!$S$9:$S$223,'Allocation of site-spec costs'!$D281,'Capex forecast'!$Q$9:$Q$223,"Customer Connection")</f>
        <v>0</v>
      </c>
      <c r="M281" s="32">
        <f>SUMIFS('Capex forecast'!L$9:L$223,'Capex forecast'!$T$9:$T$223,'Allocation of site-spec costs'!$B281,'Capex forecast'!$S$9:$S$223,'Allocation of site-spec costs'!$D281,'Capex forecast'!$Q$9:$Q$223,"Customer Connection")</f>
        <v>0</v>
      </c>
      <c r="N281" s="32">
        <f>SUMIFS('Capex forecast'!M$9:M$223,'Capex forecast'!$T$9:$T$223,'Allocation of site-spec costs'!$B281,'Capex forecast'!$S$9:$S$223,'Allocation of site-spec costs'!$D281,'Capex forecast'!$Q$9:$Q$223,"Customer Connection")</f>
        <v>0</v>
      </c>
      <c r="O281" s="32">
        <f>SUMIFS('Capex forecast'!N$9:N$223,'Capex forecast'!$T$9:$T$223,'Allocation of site-spec costs'!$B281,'Capex forecast'!$S$9:$S$223,'Allocation of site-spec costs'!$D281,'Capex forecast'!$Q$9:$Q$223,"Customer Connection")</f>
        <v>0</v>
      </c>
      <c r="Q281" s="45" t="s">
        <v>227</v>
      </c>
      <c r="R281" s="6" t="str">
        <f>INDEX('Demand forecast'!$M$9:$M$5832,MATCH($Q281,'Demand forecast'!$B$9:$B$5832,0))</f>
        <v>Yes</v>
      </c>
      <c r="S281" s="6" t="str">
        <f>IF(COUNTIF($Q$93:Q281,$B281) = 1, "LV", IF(COUNTIF($Q$93:Q281,$B281) = 2, "HV", "ST"))</f>
        <v>LV</v>
      </c>
      <c r="T281" s="6" t="str">
        <f>INDEX('Demand forecast and growth rate'!$E$7:$E$273,MATCH($Q281,'Demand forecast and growth rate'!$B$7:$B$273,0))</f>
        <v>High growth</v>
      </c>
      <c r="U281" s="32">
        <f>SUMIFS('Capex forecast'!E$9:E$223,'Capex forecast'!$T$9:$T$223,$Q281,'Capex forecast'!$S$9:$S$223,$S281,'Capex forecast'!$Q$9:$Q$223,"Augex")</f>
        <v>0</v>
      </c>
      <c r="V281" s="32">
        <f>SUMIFS('Capex forecast'!F$9:F$223,'Capex forecast'!$T$9:$T$223,$Q281,'Capex forecast'!$S$9:$S$223,$S281,'Capex forecast'!$Q$9:$Q$223,"Augex")</f>
        <v>0</v>
      </c>
      <c r="W281" s="32">
        <f>SUMIFS('Capex forecast'!G$9:G$223,'Capex forecast'!$T$9:$T$223,$Q281,'Capex forecast'!$S$9:$S$223,$S281,'Capex forecast'!$Q$9:$Q$223,"Augex")</f>
        <v>0</v>
      </c>
      <c r="X281" s="32">
        <f>SUMIFS('Capex forecast'!H$9:H$223,'Capex forecast'!$T$9:$T$223,$Q281,'Capex forecast'!$S$9:$S$223,$S281,'Capex forecast'!$Q$9:$Q$223,"Augex")</f>
        <v>0</v>
      </c>
      <c r="Y281" s="32">
        <f>SUMIFS('Capex forecast'!I$9:I$223,'Capex forecast'!$T$9:$T$223,$Q281,'Capex forecast'!$S$9:$S$223,$S281,'Capex forecast'!$Q$9:$Q$223,"Augex")</f>
        <v>0</v>
      </c>
      <c r="Z281" s="32">
        <f>SUMIFS('Capex forecast'!J$9:J$223,'Capex forecast'!$T$9:$T$223,$Q281,'Capex forecast'!$S$9:$S$223,$S281,'Capex forecast'!$Q$9:$Q$223,"Augex")</f>
        <v>0</v>
      </c>
      <c r="AA281" s="32">
        <f>SUMIFS('Capex forecast'!K$9:K$223,'Capex forecast'!$T$9:$T$223,$Q281,'Capex forecast'!$S$9:$S$223,$S281,'Capex forecast'!$Q$9:$Q$223,"Augex")</f>
        <v>0</v>
      </c>
      <c r="AB281" s="32">
        <f>SUMIFS('Capex forecast'!L$9:L$223,'Capex forecast'!$T$9:$T$223,$Q281,'Capex forecast'!$S$9:$S$223,$S281,'Capex forecast'!$Q$9:$Q$223,"Augex")</f>
        <v>0</v>
      </c>
      <c r="AC281" s="32">
        <f>SUMIFS('Capex forecast'!M$9:M$223,'Capex forecast'!$T$9:$T$223,$Q281,'Capex forecast'!$S$9:$S$223,$S281,'Capex forecast'!$Q$9:$Q$223,"Augex")</f>
        <v>0</v>
      </c>
      <c r="AD281" s="32">
        <f>SUMIFS('Capex forecast'!N$9:N$223,'Capex forecast'!$T$9:$T$223,$Q281,'Capex forecast'!$S$9:$S$223,$S281,'Capex forecast'!$Q$9:$Q$223,"Augex")</f>
        <v>0</v>
      </c>
      <c r="AF281" s="45" t="s">
        <v>227</v>
      </c>
      <c r="AG281" s="6" t="str">
        <f>INDEX('Demand forecast'!$M$9:$M$5832,MATCH($Q281,'Demand forecast'!$B$9:$B$5832,0))</f>
        <v>Yes</v>
      </c>
      <c r="AH281" s="6" t="str">
        <f>IF(COUNTIF($AF$93:AF281,$B281) = 1, "LV", IF(COUNTIF($AF$93:AF281,$B281) = 2, "HV", "ST"))</f>
        <v>LV</v>
      </c>
      <c r="AI281" s="6" t="str">
        <f>INDEX('Demand forecast and growth rate'!$E$7:$E$273,MATCH($Q281,'Demand forecast and growth rate'!$B$7:$B$273,0))</f>
        <v>High growth</v>
      </c>
      <c r="AJ281" s="47">
        <f>SUMIFS('Capex forecast'!E$9:E$223,'Capex forecast'!$T$9:$T$223,$AF281,'Capex forecast'!$S$9:$S$223,$AH281,'Capex forecast'!$Q$9:$Q$223,"Repex")</f>
        <v>0</v>
      </c>
      <c r="AK281" s="47">
        <f>SUMIFS('Capex forecast'!F$9:F$223,'Capex forecast'!$T$9:$T$223,$AF281,'Capex forecast'!$S$9:$S$223,$AH281,'Capex forecast'!$Q$9:$Q$223,"Repex")</f>
        <v>0</v>
      </c>
      <c r="AL281" s="47">
        <f>SUMIFS('Capex forecast'!G$9:G$223,'Capex forecast'!$T$9:$T$223,$AF281,'Capex forecast'!$S$9:$S$223,$AH281,'Capex forecast'!$Q$9:$Q$223,"Repex")</f>
        <v>0</v>
      </c>
      <c r="AM281" s="47">
        <f>SUMIFS('Capex forecast'!H$9:H$223,'Capex forecast'!$T$9:$T$223,$AF281,'Capex forecast'!$S$9:$S$223,$AH281,'Capex forecast'!$Q$9:$Q$223,"Repex")</f>
        <v>0</v>
      </c>
      <c r="AN281" s="47">
        <f>SUMIFS('Capex forecast'!I$9:I$223,'Capex forecast'!$T$9:$T$223,$AF281,'Capex forecast'!$S$9:$S$223,$AH281,'Capex forecast'!$Q$9:$Q$223,"Repex")</f>
        <v>0</v>
      </c>
      <c r="AO281" s="47">
        <f>SUMIFS('Capex forecast'!J$9:J$223,'Capex forecast'!$T$9:$T$223,$AF281,'Capex forecast'!$S$9:$S$223,$AH281,'Capex forecast'!$Q$9:$Q$223,"Repex")</f>
        <v>0</v>
      </c>
      <c r="AP281" s="47">
        <f>SUMIFS('Capex forecast'!K$9:K$223,'Capex forecast'!$T$9:$T$223,$AF281,'Capex forecast'!$S$9:$S$223,$AH281,'Capex forecast'!$Q$9:$Q$223,"Repex")</f>
        <v>0</v>
      </c>
      <c r="AQ281" s="47">
        <f>SUMIFS('Capex forecast'!L$9:L$223,'Capex forecast'!$T$9:$T$223,$AF281,'Capex forecast'!$S$9:$S$223,$AH281,'Capex forecast'!$Q$9:$Q$223,"Repex")</f>
        <v>0</v>
      </c>
      <c r="AR281" s="47">
        <f>SUMIFS('Capex forecast'!M$9:M$223,'Capex forecast'!$T$9:$T$223,$AF281,'Capex forecast'!$S$9:$S$223,$AH281,'Capex forecast'!$Q$9:$Q$223,"Repex")</f>
        <v>0</v>
      </c>
      <c r="AS281" s="47">
        <f>SUMIFS('Capex forecast'!N$9:N$223,'Capex forecast'!$T$9:$T$223,$AF281,'Capex forecast'!$S$9:$S$223,$AH281,'Capex forecast'!$Q$9:$Q$223,"Repex")</f>
        <v>0</v>
      </c>
    </row>
    <row r="282" spans="2:45" ht="15">
      <c r="B282" s="45" t="s">
        <v>76</v>
      </c>
      <c r="C282" s="6" t="str">
        <f>INDEX('Demand forecast'!$M$9:$M$5832,MATCH($B282,'Demand forecast'!$B$9:$B$5832,0))</f>
        <v>No</v>
      </c>
      <c r="D282" s="6" t="str">
        <f>IF(COUNTIF($B$93:B282,$B282) = 1, "LV", IF(COUNTIF($B$93:B282,$B282) = 2, "HV", "ST"))</f>
        <v>LV</v>
      </c>
      <c r="E282" s="6" t="str">
        <f>INDEX('Demand forecast and growth rate'!$E$7:$E$273,MATCH($B282,'Demand forecast and growth rate'!$B$7:$B$273,0))</f>
        <v>Small growth</v>
      </c>
      <c r="F282" s="32">
        <f>SUMIFS('Capex forecast'!E$9:E$223,'Capex forecast'!$T$9:$T$223,'Allocation of site-spec costs'!$B282,'Capex forecast'!$S$9:$S$223,'Allocation of site-spec costs'!$D282,'Capex forecast'!$Q$9:$Q$223,"Customer Connection")</f>
        <v>0</v>
      </c>
      <c r="G282" s="32">
        <f>SUMIFS('Capex forecast'!F$9:F$223,'Capex forecast'!$T$9:$T$223,'Allocation of site-spec costs'!$B282,'Capex forecast'!$S$9:$S$223,'Allocation of site-spec costs'!$D282,'Capex forecast'!$Q$9:$Q$223,"Customer Connection")</f>
        <v>0</v>
      </c>
      <c r="H282" s="32">
        <f>SUMIFS('Capex forecast'!G$9:G$223,'Capex forecast'!$T$9:$T$223,'Allocation of site-spec costs'!$B282,'Capex forecast'!$S$9:$S$223,'Allocation of site-spec costs'!$D282,'Capex forecast'!$Q$9:$Q$223,"Customer Connection")</f>
        <v>0</v>
      </c>
      <c r="I282" s="32">
        <f>SUMIFS('Capex forecast'!H$9:H$223,'Capex forecast'!$T$9:$T$223,'Allocation of site-spec costs'!$B282,'Capex forecast'!$S$9:$S$223,'Allocation of site-spec costs'!$D282,'Capex forecast'!$Q$9:$Q$223,"Customer Connection")</f>
        <v>0</v>
      </c>
      <c r="J282" s="32">
        <f>SUMIFS('Capex forecast'!I$9:I$223,'Capex forecast'!$T$9:$T$223,'Allocation of site-spec costs'!$B282,'Capex forecast'!$S$9:$S$223,'Allocation of site-spec costs'!$D282,'Capex forecast'!$Q$9:$Q$223,"Customer Connection")</f>
        <v>0</v>
      </c>
      <c r="K282" s="32">
        <f>SUMIFS('Capex forecast'!J$9:J$223,'Capex forecast'!$T$9:$T$223,'Allocation of site-spec costs'!$B282,'Capex forecast'!$S$9:$S$223,'Allocation of site-spec costs'!$D282,'Capex forecast'!$Q$9:$Q$223,"Customer Connection")</f>
        <v>0</v>
      </c>
      <c r="L282" s="32">
        <f>SUMIFS('Capex forecast'!K$9:K$223,'Capex forecast'!$T$9:$T$223,'Allocation of site-spec costs'!$B282,'Capex forecast'!$S$9:$S$223,'Allocation of site-spec costs'!$D282,'Capex forecast'!$Q$9:$Q$223,"Customer Connection")</f>
        <v>0</v>
      </c>
      <c r="M282" s="32">
        <f>SUMIFS('Capex forecast'!L$9:L$223,'Capex forecast'!$T$9:$T$223,'Allocation of site-spec costs'!$B282,'Capex forecast'!$S$9:$S$223,'Allocation of site-spec costs'!$D282,'Capex forecast'!$Q$9:$Q$223,"Customer Connection")</f>
        <v>0</v>
      </c>
      <c r="N282" s="32">
        <f>SUMIFS('Capex forecast'!M$9:M$223,'Capex forecast'!$T$9:$T$223,'Allocation of site-spec costs'!$B282,'Capex forecast'!$S$9:$S$223,'Allocation of site-spec costs'!$D282,'Capex forecast'!$Q$9:$Q$223,"Customer Connection")</f>
        <v>0</v>
      </c>
      <c r="O282" s="32">
        <f>SUMIFS('Capex forecast'!N$9:N$223,'Capex forecast'!$T$9:$T$223,'Allocation of site-spec costs'!$B282,'Capex forecast'!$S$9:$S$223,'Allocation of site-spec costs'!$D282,'Capex forecast'!$Q$9:$Q$223,"Customer Connection")</f>
        <v>0</v>
      </c>
      <c r="Q282" s="45" t="s">
        <v>76</v>
      </c>
      <c r="R282" s="6" t="str">
        <f>INDEX('Demand forecast'!$M$9:$M$5832,MATCH($Q282,'Demand forecast'!$B$9:$B$5832,0))</f>
        <v>No</v>
      </c>
      <c r="S282" s="6" t="str">
        <f>IF(COUNTIF($Q$93:Q282,$B282) = 1, "LV", IF(COUNTIF($Q$93:Q282,$B282) = 2, "HV", "ST"))</f>
        <v>LV</v>
      </c>
      <c r="T282" s="6" t="str">
        <f>INDEX('Demand forecast and growth rate'!$E$7:$E$273,MATCH($Q282,'Demand forecast and growth rate'!$B$7:$B$273,0))</f>
        <v>Small growth</v>
      </c>
      <c r="U282" s="32">
        <f>SUMIFS('Capex forecast'!E$9:E$223,'Capex forecast'!$T$9:$T$223,$Q282,'Capex forecast'!$S$9:$S$223,$S282,'Capex forecast'!$Q$9:$Q$223,"Augex")</f>
        <v>0</v>
      </c>
      <c r="V282" s="32">
        <f>SUMIFS('Capex forecast'!F$9:F$223,'Capex forecast'!$T$9:$T$223,$Q282,'Capex forecast'!$S$9:$S$223,$S282,'Capex forecast'!$Q$9:$Q$223,"Augex")</f>
        <v>0</v>
      </c>
      <c r="W282" s="32">
        <f>SUMIFS('Capex forecast'!G$9:G$223,'Capex forecast'!$T$9:$T$223,$Q282,'Capex forecast'!$S$9:$S$223,$S282,'Capex forecast'!$Q$9:$Q$223,"Augex")</f>
        <v>0</v>
      </c>
      <c r="X282" s="32">
        <f>SUMIFS('Capex forecast'!H$9:H$223,'Capex forecast'!$T$9:$T$223,$Q282,'Capex forecast'!$S$9:$S$223,$S282,'Capex forecast'!$Q$9:$Q$223,"Augex")</f>
        <v>0</v>
      </c>
      <c r="Y282" s="32">
        <f>SUMIFS('Capex forecast'!I$9:I$223,'Capex forecast'!$T$9:$T$223,$Q282,'Capex forecast'!$S$9:$S$223,$S282,'Capex forecast'!$Q$9:$Q$223,"Augex")</f>
        <v>0</v>
      </c>
      <c r="Z282" s="32">
        <f>SUMIFS('Capex forecast'!J$9:J$223,'Capex forecast'!$T$9:$T$223,$Q282,'Capex forecast'!$S$9:$S$223,$S282,'Capex forecast'!$Q$9:$Q$223,"Augex")</f>
        <v>0</v>
      </c>
      <c r="AA282" s="32">
        <f>SUMIFS('Capex forecast'!K$9:K$223,'Capex forecast'!$T$9:$T$223,$Q282,'Capex forecast'!$S$9:$S$223,$S282,'Capex forecast'!$Q$9:$Q$223,"Augex")</f>
        <v>0</v>
      </c>
      <c r="AB282" s="32">
        <f>SUMIFS('Capex forecast'!L$9:L$223,'Capex forecast'!$T$9:$T$223,$Q282,'Capex forecast'!$S$9:$S$223,$S282,'Capex forecast'!$Q$9:$Q$223,"Augex")</f>
        <v>0</v>
      </c>
      <c r="AC282" s="32">
        <f>SUMIFS('Capex forecast'!M$9:M$223,'Capex forecast'!$T$9:$T$223,$Q282,'Capex forecast'!$S$9:$S$223,$S282,'Capex forecast'!$Q$9:$Q$223,"Augex")</f>
        <v>0</v>
      </c>
      <c r="AD282" s="32">
        <f>SUMIFS('Capex forecast'!N$9:N$223,'Capex forecast'!$T$9:$T$223,$Q282,'Capex forecast'!$S$9:$S$223,$S282,'Capex forecast'!$Q$9:$Q$223,"Augex")</f>
        <v>0</v>
      </c>
      <c r="AF282" s="45" t="s">
        <v>76</v>
      </c>
      <c r="AG282" s="6" t="str">
        <f>INDEX('Demand forecast'!$M$9:$M$5832,MATCH($Q282,'Demand forecast'!$B$9:$B$5832,0))</f>
        <v>No</v>
      </c>
      <c r="AH282" s="6" t="str">
        <f>IF(COUNTIF($AF$93:AF282,$B282) = 1, "LV", IF(COUNTIF($AF$93:AF282,$B282) = 2, "HV", "ST"))</f>
        <v>LV</v>
      </c>
      <c r="AI282" s="6" t="str">
        <f>INDEX('Demand forecast and growth rate'!$E$7:$E$273,MATCH($Q282,'Demand forecast and growth rate'!$B$7:$B$273,0))</f>
        <v>Small growth</v>
      </c>
      <c r="AJ282" s="47">
        <f>SUMIFS('Capex forecast'!E$9:E$223,'Capex forecast'!$T$9:$T$223,$AF282,'Capex forecast'!$S$9:$S$223,$AH282,'Capex forecast'!$Q$9:$Q$223,"Repex")</f>
        <v>0</v>
      </c>
      <c r="AK282" s="47">
        <f>SUMIFS('Capex forecast'!F$9:F$223,'Capex forecast'!$T$9:$T$223,$AF282,'Capex forecast'!$S$9:$S$223,$AH282,'Capex forecast'!$Q$9:$Q$223,"Repex")</f>
        <v>0</v>
      </c>
      <c r="AL282" s="47">
        <f>SUMIFS('Capex forecast'!G$9:G$223,'Capex forecast'!$T$9:$T$223,$AF282,'Capex forecast'!$S$9:$S$223,$AH282,'Capex forecast'!$Q$9:$Q$223,"Repex")</f>
        <v>0</v>
      </c>
      <c r="AM282" s="47">
        <f>SUMIFS('Capex forecast'!H$9:H$223,'Capex forecast'!$T$9:$T$223,$AF282,'Capex forecast'!$S$9:$S$223,$AH282,'Capex forecast'!$Q$9:$Q$223,"Repex")</f>
        <v>0</v>
      </c>
      <c r="AN282" s="47">
        <f>SUMIFS('Capex forecast'!I$9:I$223,'Capex forecast'!$T$9:$T$223,$AF282,'Capex forecast'!$S$9:$S$223,$AH282,'Capex forecast'!$Q$9:$Q$223,"Repex")</f>
        <v>0</v>
      </c>
      <c r="AO282" s="47">
        <f>SUMIFS('Capex forecast'!J$9:J$223,'Capex forecast'!$T$9:$T$223,$AF282,'Capex forecast'!$S$9:$S$223,$AH282,'Capex forecast'!$Q$9:$Q$223,"Repex")</f>
        <v>0</v>
      </c>
      <c r="AP282" s="47">
        <f>SUMIFS('Capex forecast'!K$9:K$223,'Capex forecast'!$T$9:$T$223,$AF282,'Capex forecast'!$S$9:$S$223,$AH282,'Capex forecast'!$Q$9:$Q$223,"Repex")</f>
        <v>0</v>
      </c>
      <c r="AQ282" s="47">
        <f>SUMIFS('Capex forecast'!L$9:L$223,'Capex forecast'!$T$9:$T$223,$AF282,'Capex forecast'!$S$9:$S$223,$AH282,'Capex forecast'!$Q$9:$Q$223,"Repex")</f>
        <v>0</v>
      </c>
      <c r="AR282" s="47">
        <f>SUMIFS('Capex forecast'!M$9:M$223,'Capex forecast'!$T$9:$T$223,$AF282,'Capex forecast'!$S$9:$S$223,$AH282,'Capex forecast'!$Q$9:$Q$223,"Repex")</f>
        <v>0</v>
      </c>
      <c r="AS282" s="47">
        <f>SUMIFS('Capex forecast'!N$9:N$223,'Capex forecast'!$T$9:$T$223,$AF282,'Capex forecast'!$S$9:$S$223,$AH282,'Capex forecast'!$Q$9:$Q$223,"Repex")</f>
        <v>0</v>
      </c>
    </row>
    <row r="283" spans="2:45" ht="15">
      <c r="B283" s="45" t="s">
        <v>233</v>
      </c>
      <c r="C283" s="6" t="str">
        <f>INDEX('Demand forecast'!$M$9:$M$5832,MATCH($B283,'Demand forecast'!$B$9:$B$5832,0))</f>
        <v>Yes</v>
      </c>
      <c r="D283" s="6" t="str">
        <f>IF(COUNTIF($B$93:B283,$B283) = 1, "LV", IF(COUNTIF($B$93:B283,$B283) = 2, "HV", "ST"))</f>
        <v>LV</v>
      </c>
      <c r="E283" s="6" t="str">
        <f>INDEX('Demand forecast and growth rate'!$E$7:$E$273,MATCH($B283,'Demand forecast and growth rate'!$B$7:$B$273,0))</f>
        <v>Steady/falling</v>
      </c>
      <c r="F283" s="32">
        <f>SUMIFS('Capex forecast'!E$9:E$223,'Capex forecast'!$T$9:$T$223,'Allocation of site-spec costs'!$B283,'Capex forecast'!$S$9:$S$223,'Allocation of site-spec costs'!$D283,'Capex forecast'!$Q$9:$Q$223,"Customer Connection")</f>
        <v>0</v>
      </c>
      <c r="G283" s="32">
        <f>SUMIFS('Capex forecast'!F$9:F$223,'Capex forecast'!$T$9:$T$223,'Allocation of site-spec costs'!$B283,'Capex forecast'!$S$9:$S$223,'Allocation of site-spec costs'!$D283,'Capex forecast'!$Q$9:$Q$223,"Customer Connection")</f>
        <v>0</v>
      </c>
      <c r="H283" s="32">
        <f>SUMIFS('Capex forecast'!G$9:G$223,'Capex forecast'!$T$9:$T$223,'Allocation of site-spec costs'!$B283,'Capex forecast'!$S$9:$S$223,'Allocation of site-spec costs'!$D283,'Capex forecast'!$Q$9:$Q$223,"Customer Connection")</f>
        <v>0</v>
      </c>
      <c r="I283" s="32">
        <f>SUMIFS('Capex forecast'!H$9:H$223,'Capex forecast'!$T$9:$T$223,'Allocation of site-spec costs'!$B283,'Capex forecast'!$S$9:$S$223,'Allocation of site-spec costs'!$D283,'Capex forecast'!$Q$9:$Q$223,"Customer Connection")</f>
        <v>0</v>
      </c>
      <c r="J283" s="32">
        <f>SUMIFS('Capex forecast'!I$9:I$223,'Capex forecast'!$T$9:$T$223,'Allocation of site-spec costs'!$B283,'Capex forecast'!$S$9:$S$223,'Allocation of site-spec costs'!$D283,'Capex forecast'!$Q$9:$Q$223,"Customer Connection")</f>
        <v>0</v>
      </c>
      <c r="K283" s="32">
        <f>SUMIFS('Capex forecast'!J$9:J$223,'Capex forecast'!$T$9:$T$223,'Allocation of site-spec costs'!$B283,'Capex forecast'!$S$9:$S$223,'Allocation of site-spec costs'!$D283,'Capex forecast'!$Q$9:$Q$223,"Customer Connection")</f>
        <v>0</v>
      </c>
      <c r="L283" s="32">
        <f>SUMIFS('Capex forecast'!K$9:K$223,'Capex forecast'!$T$9:$T$223,'Allocation of site-spec costs'!$B283,'Capex forecast'!$S$9:$S$223,'Allocation of site-spec costs'!$D283,'Capex forecast'!$Q$9:$Q$223,"Customer Connection")</f>
        <v>0</v>
      </c>
      <c r="M283" s="32">
        <f>SUMIFS('Capex forecast'!L$9:L$223,'Capex forecast'!$T$9:$T$223,'Allocation of site-spec costs'!$B283,'Capex forecast'!$S$9:$S$223,'Allocation of site-spec costs'!$D283,'Capex forecast'!$Q$9:$Q$223,"Customer Connection")</f>
        <v>0</v>
      </c>
      <c r="N283" s="32">
        <f>SUMIFS('Capex forecast'!M$9:M$223,'Capex forecast'!$T$9:$T$223,'Allocation of site-spec costs'!$B283,'Capex forecast'!$S$9:$S$223,'Allocation of site-spec costs'!$D283,'Capex forecast'!$Q$9:$Q$223,"Customer Connection")</f>
        <v>0</v>
      </c>
      <c r="O283" s="32">
        <f>SUMIFS('Capex forecast'!N$9:N$223,'Capex forecast'!$T$9:$T$223,'Allocation of site-spec costs'!$B283,'Capex forecast'!$S$9:$S$223,'Allocation of site-spec costs'!$D283,'Capex forecast'!$Q$9:$Q$223,"Customer Connection")</f>
        <v>0</v>
      </c>
      <c r="Q283" s="45" t="s">
        <v>233</v>
      </c>
      <c r="R283" s="6" t="str">
        <f>INDEX('Demand forecast'!$M$9:$M$5832,MATCH($Q283,'Demand forecast'!$B$9:$B$5832,0))</f>
        <v>Yes</v>
      </c>
      <c r="S283" s="6" t="str">
        <f>IF(COUNTIF($Q$93:Q283,$B283) = 1, "LV", IF(COUNTIF($Q$93:Q283,$B283) = 2, "HV", "ST"))</f>
        <v>LV</v>
      </c>
      <c r="T283" s="6" t="str">
        <f>INDEX('Demand forecast and growth rate'!$E$7:$E$273,MATCH($Q283,'Demand forecast and growth rate'!$B$7:$B$273,0))</f>
        <v>Steady/falling</v>
      </c>
      <c r="U283" s="32">
        <f>SUMIFS('Capex forecast'!E$9:E$223,'Capex forecast'!$T$9:$T$223,$Q283,'Capex forecast'!$S$9:$S$223,$S283,'Capex forecast'!$Q$9:$Q$223,"Augex")</f>
        <v>0</v>
      </c>
      <c r="V283" s="32">
        <f>SUMIFS('Capex forecast'!F$9:F$223,'Capex forecast'!$T$9:$T$223,$Q283,'Capex forecast'!$S$9:$S$223,$S283,'Capex forecast'!$Q$9:$Q$223,"Augex")</f>
        <v>0</v>
      </c>
      <c r="W283" s="32">
        <f>SUMIFS('Capex forecast'!G$9:G$223,'Capex forecast'!$T$9:$T$223,$Q283,'Capex forecast'!$S$9:$S$223,$S283,'Capex forecast'!$Q$9:$Q$223,"Augex")</f>
        <v>0</v>
      </c>
      <c r="X283" s="32">
        <f>SUMIFS('Capex forecast'!H$9:H$223,'Capex forecast'!$T$9:$T$223,$Q283,'Capex forecast'!$S$9:$S$223,$S283,'Capex forecast'!$Q$9:$Q$223,"Augex")</f>
        <v>0</v>
      </c>
      <c r="Y283" s="32">
        <f>SUMIFS('Capex forecast'!I$9:I$223,'Capex forecast'!$T$9:$T$223,$Q283,'Capex forecast'!$S$9:$S$223,$S283,'Capex forecast'!$Q$9:$Q$223,"Augex")</f>
        <v>0</v>
      </c>
      <c r="Z283" s="32">
        <f>SUMIFS('Capex forecast'!J$9:J$223,'Capex forecast'!$T$9:$T$223,$Q283,'Capex forecast'!$S$9:$S$223,$S283,'Capex forecast'!$Q$9:$Q$223,"Augex")</f>
        <v>0</v>
      </c>
      <c r="AA283" s="32">
        <f>SUMIFS('Capex forecast'!K$9:K$223,'Capex forecast'!$T$9:$T$223,$Q283,'Capex forecast'!$S$9:$S$223,$S283,'Capex forecast'!$Q$9:$Q$223,"Augex")</f>
        <v>0</v>
      </c>
      <c r="AB283" s="32">
        <f>SUMIFS('Capex forecast'!L$9:L$223,'Capex forecast'!$T$9:$T$223,$Q283,'Capex forecast'!$S$9:$S$223,$S283,'Capex forecast'!$Q$9:$Q$223,"Augex")</f>
        <v>0</v>
      </c>
      <c r="AC283" s="32">
        <f>SUMIFS('Capex forecast'!M$9:M$223,'Capex forecast'!$T$9:$T$223,$Q283,'Capex forecast'!$S$9:$S$223,$S283,'Capex forecast'!$Q$9:$Q$223,"Augex")</f>
        <v>0</v>
      </c>
      <c r="AD283" s="32">
        <f>SUMIFS('Capex forecast'!N$9:N$223,'Capex forecast'!$T$9:$T$223,$Q283,'Capex forecast'!$S$9:$S$223,$S283,'Capex forecast'!$Q$9:$Q$223,"Augex")</f>
        <v>0</v>
      </c>
      <c r="AF283" s="45" t="s">
        <v>233</v>
      </c>
      <c r="AG283" s="6" t="str">
        <f>INDEX('Demand forecast'!$M$9:$M$5832,MATCH($Q283,'Demand forecast'!$B$9:$B$5832,0))</f>
        <v>Yes</v>
      </c>
      <c r="AH283" s="6" t="str">
        <f>IF(COUNTIF($AF$93:AF283,$B283) = 1, "LV", IF(COUNTIF($AF$93:AF283,$B283) = 2, "HV", "ST"))</f>
        <v>LV</v>
      </c>
      <c r="AI283" s="6" t="str">
        <f>INDEX('Demand forecast and growth rate'!$E$7:$E$273,MATCH($Q283,'Demand forecast and growth rate'!$B$7:$B$273,0))</f>
        <v>Steady/falling</v>
      </c>
      <c r="AJ283" s="47">
        <f>SUMIFS('Capex forecast'!E$9:E$223,'Capex forecast'!$T$9:$T$223,$AF283,'Capex forecast'!$S$9:$S$223,$AH283,'Capex forecast'!$Q$9:$Q$223,"Repex")</f>
        <v>0</v>
      </c>
      <c r="AK283" s="47">
        <f>SUMIFS('Capex forecast'!F$9:F$223,'Capex forecast'!$T$9:$T$223,$AF283,'Capex forecast'!$S$9:$S$223,$AH283,'Capex forecast'!$Q$9:$Q$223,"Repex")</f>
        <v>0</v>
      </c>
      <c r="AL283" s="47">
        <f>SUMIFS('Capex forecast'!G$9:G$223,'Capex forecast'!$T$9:$T$223,$AF283,'Capex forecast'!$S$9:$S$223,$AH283,'Capex forecast'!$Q$9:$Q$223,"Repex")</f>
        <v>0</v>
      </c>
      <c r="AM283" s="47">
        <f>SUMIFS('Capex forecast'!H$9:H$223,'Capex forecast'!$T$9:$T$223,$AF283,'Capex forecast'!$S$9:$S$223,$AH283,'Capex forecast'!$Q$9:$Q$223,"Repex")</f>
        <v>0</v>
      </c>
      <c r="AN283" s="47">
        <f>SUMIFS('Capex forecast'!I$9:I$223,'Capex forecast'!$T$9:$T$223,$AF283,'Capex forecast'!$S$9:$S$223,$AH283,'Capex forecast'!$Q$9:$Q$223,"Repex")</f>
        <v>0</v>
      </c>
      <c r="AO283" s="47">
        <f>SUMIFS('Capex forecast'!J$9:J$223,'Capex forecast'!$T$9:$T$223,$AF283,'Capex forecast'!$S$9:$S$223,$AH283,'Capex forecast'!$Q$9:$Q$223,"Repex")</f>
        <v>0</v>
      </c>
      <c r="AP283" s="47">
        <f>SUMIFS('Capex forecast'!K$9:K$223,'Capex forecast'!$T$9:$T$223,$AF283,'Capex forecast'!$S$9:$S$223,$AH283,'Capex forecast'!$Q$9:$Q$223,"Repex")</f>
        <v>0</v>
      </c>
      <c r="AQ283" s="47">
        <f>SUMIFS('Capex forecast'!L$9:L$223,'Capex forecast'!$T$9:$T$223,$AF283,'Capex forecast'!$S$9:$S$223,$AH283,'Capex forecast'!$Q$9:$Q$223,"Repex")</f>
        <v>0</v>
      </c>
      <c r="AR283" s="47">
        <f>SUMIFS('Capex forecast'!M$9:M$223,'Capex forecast'!$T$9:$T$223,$AF283,'Capex forecast'!$S$9:$S$223,$AH283,'Capex forecast'!$Q$9:$Q$223,"Repex")</f>
        <v>0</v>
      </c>
      <c r="AS283" s="47">
        <f>SUMIFS('Capex forecast'!N$9:N$223,'Capex forecast'!$T$9:$T$223,$AF283,'Capex forecast'!$S$9:$S$223,$AH283,'Capex forecast'!$Q$9:$Q$223,"Repex")</f>
        <v>0</v>
      </c>
    </row>
    <row r="284" spans="2:45" ht="15">
      <c r="B284" s="45" t="s">
        <v>439</v>
      </c>
      <c r="C284" s="6" t="str">
        <f>INDEX('Demand forecast'!$M$9:$M$5832,MATCH($B284,'Demand forecast'!$B$9:$B$5832,0))</f>
        <v>Yes</v>
      </c>
      <c r="D284" s="6" t="str">
        <f>IF(COUNTIF($B$93:B284,$B284) = 1, "LV", IF(COUNTIF($B$93:B284,$B284) = 2, "HV", "ST"))</f>
        <v>LV</v>
      </c>
      <c r="E284" s="6" t="str">
        <f>INDEX('Demand forecast and growth rate'!$E$7:$E$273,MATCH($B284,'Demand forecast and growth rate'!$B$7:$B$273,0))</f>
        <v>Steady/falling</v>
      </c>
      <c r="F284" s="32">
        <f>SUMIFS('Capex forecast'!E$9:E$223,'Capex forecast'!$T$9:$T$223,'Allocation of site-spec costs'!$B284,'Capex forecast'!$S$9:$S$223,'Allocation of site-spec costs'!$D284,'Capex forecast'!$Q$9:$Q$223,"Customer Connection")</f>
        <v>0</v>
      </c>
      <c r="G284" s="32">
        <f>SUMIFS('Capex forecast'!F$9:F$223,'Capex forecast'!$T$9:$T$223,'Allocation of site-spec costs'!$B284,'Capex forecast'!$S$9:$S$223,'Allocation of site-spec costs'!$D284,'Capex forecast'!$Q$9:$Q$223,"Customer Connection")</f>
        <v>0</v>
      </c>
      <c r="H284" s="32">
        <f>SUMIFS('Capex forecast'!G$9:G$223,'Capex forecast'!$T$9:$T$223,'Allocation of site-spec costs'!$B284,'Capex forecast'!$S$9:$S$223,'Allocation of site-spec costs'!$D284,'Capex forecast'!$Q$9:$Q$223,"Customer Connection")</f>
        <v>0</v>
      </c>
      <c r="I284" s="32">
        <f>SUMIFS('Capex forecast'!H$9:H$223,'Capex forecast'!$T$9:$T$223,'Allocation of site-spec costs'!$B284,'Capex forecast'!$S$9:$S$223,'Allocation of site-spec costs'!$D284,'Capex forecast'!$Q$9:$Q$223,"Customer Connection")</f>
        <v>0</v>
      </c>
      <c r="J284" s="32">
        <f>SUMIFS('Capex forecast'!I$9:I$223,'Capex forecast'!$T$9:$T$223,'Allocation of site-spec costs'!$B284,'Capex forecast'!$S$9:$S$223,'Allocation of site-spec costs'!$D284,'Capex forecast'!$Q$9:$Q$223,"Customer Connection")</f>
        <v>0</v>
      </c>
      <c r="K284" s="32">
        <f>SUMIFS('Capex forecast'!J$9:J$223,'Capex forecast'!$T$9:$T$223,'Allocation of site-spec costs'!$B284,'Capex forecast'!$S$9:$S$223,'Allocation of site-spec costs'!$D284,'Capex forecast'!$Q$9:$Q$223,"Customer Connection")</f>
        <v>0</v>
      </c>
      <c r="L284" s="32">
        <f>SUMIFS('Capex forecast'!K$9:K$223,'Capex forecast'!$T$9:$T$223,'Allocation of site-spec costs'!$B284,'Capex forecast'!$S$9:$S$223,'Allocation of site-spec costs'!$D284,'Capex forecast'!$Q$9:$Q$223,"Customer Connection")</f>
        <v>0</v>
      </c>
      <c r="M284" s="32">
        <f>SUMIFS('Capex forecast'!L$9:L$223,'Capex forecast'!$T$9:$T$223,'Allocation of site-spec costs'!$B284,'Capex forecast'!$S$9:$S$223,'Allocation of site-spec costs'!$D284,'Capex forecast'!$Q$9:$Q$223,"Customer Connection")</f>
        <v>0</v>
      </c>
      <c r="N284" s="32">
        <f>SUMIFS('Capex forecast'!M$9:M$223,'Capex forecast'!$T$9:$T$223,'Allocation of site-spec costs'!$B284,'Capex forecast'!$S$9:$S$223,'Allocation of site-spec costs'!$D284,'Capex forecast'!$Q$9:$Q$223,"Customer Connection")</f>
        <v>0</v>
      </c>
      <c r="O284" s="32">
        <f>SUMIFS('Capex forecast'!N$9:N$223,'Capex forecast'!$T$9:$T$223,'Allocation of site-spec costs'!$B284,'Capex forecast'!$S$9:$S$223,'Allocation of site-spec costs'!$D284,'Capex forecast'!$Q$9:$Q$223,"Customer Connection")</f>
        <v>0</v>
      </c>
      <c r="Q284" s="45" t="s">
        <v>439</v>
      </c>
      <c r="R284" s="6" t="str">
        <f>INDEX('Demand forecast'!$M$9:$M$5832,MATCH($Q284,'Demand forecast'!$B$9:$B$5832,0))</f>
        <v>Yes</v>
      </c>
      <c r="S284" s="6" t="str">
        <f>IF(COUNTIF($Q$93:Q284,$B284) = 1, "LV", IF(COUNTIF($Q$93:Q284,$B284) = 2, "HV", "ST"))</f>
        <v>LV</v>
      </c>
      <c r="T284" s="6" t="str">
        <f>INDEX('Demand forecast and growth rate'!$E$7:$E$273,MATCH($Q284,'Demand forecast and growth rate'!$B$7:$B$273,0))</f>
        <v>Steady/falling</v>
      </c>
      <c r="U284" s="32">
        <f>SUMIFS('Capex forecast'!E$9:E$223,'Capex forecast'!$T$9:$T$223,$Q284,'Capex forecast'!$S$9:$S$223,$S284,'Capex forecast'!$Q$9:$Q$223,"Augex")</f>
        <v>0</v>
      </c>
      <c r="V284" s="32">
        <f>SUMIFS('Capex forecast'!F$9:F$223,'Capex forecast'!$T$9:$T$223,$Q284,'Capex forecast'!$S$9:$S$223,$S284,'Capex forecast'!$Q$9:$Q$223,"Augex")</f>
        <v>0</v>
      </c>
      <c r="W284" s="32">
        <f>SUMIFS('Capex forecast'!G$9:G$223,'Capex forecast'!$T$9:$T$223,$Q284,'Capex forecast'!$S$9:$S$223,$S284,'Capex forecast'!$Q$9:$Q$223,"Augex")</f>
        <v>0</v>
      </c>
      <c r="X284" s="32">
        <f>SUMIFS('Capex forecast'!H$9:H$223,'Capex forecast'!$T$9:$T$223,$Q284,'Capex forecast'!$S$9:$S$223,$S284,'Capex forecast'!$Q$9:$Q$223,"Augex")</f>
        <v>0</v>
      </c>
      <c r="Y284" s="32">
        <f>SUMIFS('Capex forecast'!I$9:I$223,'Capex forecast'!$T$9:$T$223,$Q284,'Capex forecast'!$S$9:$S$223,$S284,'Capex forecast'!$Q$9:$Q$223,"Augex")</f>
        <v>0</v>
      </c>
      <c r="Z284" s="32">
        <f>SUMIFS('Capex forecast'!J$9:J$223,'Capex forecast'!$T$9:$T$223,$Q284,'Capex forecast'!$S$9:$S$223,$S284,'Capex forecast'!$Q$9:$Q$223,"Augex")</f>
        <v>0</v>
      </c>
      <c r="AA284" s="32">
        <f>SUMIFS('Capex forecast'!K$9:K$223,'Capex forecast'!$T$9:$T$223,$Q284,'Capex forecast'!$S$9:$S$223,$S284,'Capex forecast'!$Q$9:$Q$223,"Augex")</f>
        <v>0</v>
      </c>
      <c r="AB284" s="32">
        <f>SUMIFS('Capex forecast'!L$9:L$223,'Capex forecast'!$T$9:$T$223,$Q284,'Capex forecast'!$S$9:$S$223,$S284,'Capex forecast'!$Q$9:$Q$223,"Augex")</f>
        <v>0</v>
      </c>
      <c r="AC284" s="32">
        <f>SUMIFS('Capex forecast'!M$9:M$223,'Capex forecast'!$T$9:$T$223,$Q284,'Capex forecast'!$S$9:$S$223,$S284,'Capex forecast'!$Q$9:$Q$223,"Augex")</f>
        <v>0</v>
      </c>
      <c r="AD284" s="32">
        <f>SUMIFS('Capex forecast'!N$9:N$223,'Capex forecast'!$T$9:$T$223,$Q284,'Capex forecast'!$S$9:$S$223,$S284,'Capex forecast'!$Q$9:$Q$223,"Augex")</f>
        <v>0</v>
      </c>
      <c r="AF284" s="45" t="s">
        <v>439</v>
      </c>
      <c r="AG284" s="6" t="str">
        <f>INDEX('Demand forecast'!$M$9:$M$5832,MATCH($Q284,'Demand forecast'!$B$9:$B$5832,0))</f>
        <v>Yes</v>
      </c>
      <c r="AH284" s="6" t="str">
        <f>IF(COUNTIF($AF$93:AF284,$B284) = 1, "LV", IF(COUNTIF($AF$93:AF284,$B284) = 2, "HV", "ST"))</f>
        <v>LV</v>
      </c>
      <c r="AI284" s="6" t="str">
        <f>INDEX('Demand forecast and growth rate'!$E$7:$E$273,MATCH($Q284,'Demand forecast and growth rate'!$B$7:$B$273,0))</f>
        <v>Steady/falling</v>
      </c>
      <c r="AJ284" s="47">
        <f>SUMIFS('Capex forecast'!E$9:E$223,'Capex forecast'!$T$9:$T$223,$AF284,'Capex forecast'!$S$9:$S$223,$AH284,'Capex forecast'!$Q$9:$Q$223,"Repex")</f>
        <v>0</v>
      </c>
      <c r="AK284" s="47">
        <f>SUMIFS('Capex forecast'!F$9:F$223,'Capex forecast'!$T$9:$T$223,$AF284,'Capex forecast'!$S$9:$S$223,$AH284,'Capex forecast'!$Q$9:$Q$223,"Repex")</f>
        <v>0</v>
      </c>
      <c r="AL284" s="47">
        <f>SUMIFS('Capex forecast'!G$9:G$223,'Capex forecast'!$T$9:$T$223,$AF284,'Capex forecast'!$S$9:$S$223,$AH284,'Capex forecast'!$Q$9:$Q$223,"Repex")</f>
        <v>0</v>
      </c>
      <c r="AM284" s="47">
        <f>SUMIFS('Capex forecast'!H$9:H$223,'Capex forecast'!$T$9:$T$223,$AF284,'Capex forecast'!$S$9:$S$223,$AH284,'Capex forecast'!$Q$9:$Q$223,"Repex")</f>
        <v>0</v>
      </c>
      <c r="AN284" s="47">
        <f>SUMIFS('Capex forecast'!I$9:I$223,'Capex forecast'!$T$9:$T$223,$AF284,'Capex forecast'!$S$9:$S$223,$AH284,'Capex forecast'!$Q$9:$Q$223,"Repex")</f>
        <v>0</v>
      </c>
      <c r="AO284" s="47">
        <f>SUMIFS('Capex forecast'!J$9:J$223,'Capex forecast'!$T$9:$T$223,$AF284,'Capex forecast'!$S$9:$S$223,$AH284,'Capex forecast'!$Q$9:$Q$223,"Repex")</f>
        <v>0</v>
      </c>
      <c r="AP284" s="47">
        <f>SUMIFS('Capex forecast'!K$9:K$223,'Capex forecast'!$T$9:$T$223,$AF284,'Capex forecast'!$S$9:$S$223,$AH284,'Capex forecast'!$Q$9:$Q$223,"Repex")</f>
        <v>0</v>
      </c>
      <c r="AQ284" s="47">
        <f>SUMIFS('Capex forecast'!L$9:L$223,'Capex forecast'!$T$9:$T$223,$AF284,'Capex forecast'!$S$9:$S$223,$AH284,'Capex forecast'!$Q$9:$Q$223,"Repex")</f>
        <v>0</v>
      </c>
      <c r="AR284" s="47">
        <f>SUMIFS('Capex forecast'!M$9:M$223,'Capex forecast'!$T$9:$T$223,$AF284,'Capex forecast'!$S$9:$S$223,$AH284,'Capex forecast'!$Q$9:$Q$223,"Repex")</f>
        <v>0</v>
      </c>
      <c r="AS284" s="47">
        <f>SUMIFS('Capex forecast'!N$9:N$223,'Capex forecast'!$T$9:$T$223,$AF284,'Capex forecast'!$S$9:$S$223,$AH284,'Capex forecast'!$Q$9:$Q$223,"Repex")</f>
        <v>0</v>
      </c>
    </row>
    <row r="285" spans="2:45" ht="15">
      <c r="B285" s="45" t="s">
        <v>115</v>
      </c>
      <c r="C285" s="6" t="str">
        <f>INDEX('Demand forecast'!$M$9:$M$5832,MATCH($B285,'Demand forecast'!$B$9:$B$5832,0))</f>
        <v>No</v>
      </c>
      <c r="D285" s="6" t="str">
        <f>IF(COUNTIF($B$93:B285,$B285) = 1, "LV", IF(COUNTIF($B$93:B285,$B285) = 2, "HV", "ST"))</f>
        <v>LV</v>
      </c>
      <c r="E285" s="6" t="str">
        <f>INDEX('Demand forecast and growth rate'!$E$7:$E$273,MATCH($B285,'Demand forecast and growth rate'!$B$7:$B$273,0))</f>
        <v>Small growth</v>
      </c>
      <c r="F285" s="32">
        <f>SUMIFS('Capex forecast'!E$9:E$223,'Capex forecast'!$T$9:$T$223,'Allocation of site-spec costs'!$B285,'Capex forecast'!$S$9:$S$223,'Allocation of site-spec costs'!$D285,'Capex forecast'!$Q$9:$Q$223,"Customer Connection")</f>
        <v>0</v>
      </c>
      <c r="G285" s="32">
        <f>SUMIFS('Capex forecast'!F$9:F$223,'Capex forecast'!$T$9:$T$223,'Allocation of site-spec costs'!$B285,'Capex forecast'!$S$9:$S$223,'Allocation of site-spec costs'!$D285,'Capex forecast'!$Q$9:$Q$223,"Customer Connection")</f>
        <v>0</v>
      </c>
      <c r="H285" s="32">
        <f>SUMIFS('Capex forecast'!G$9:G$223,'Capex forecast'!$T$9:$T$223,'Allocation of site-spec costs'!$B285,'Capex forecast'!$S$9:$S$223,'Allocation of site-spec costs'!$D285,'Capex forecast'!$Q$9:$Q$223,"Customer Connection")</f>
        <v>0</v>
      </c>
      <c r="I285" s="32">
        <f>SUMIFS('Capex forecast'!H$9:H$223,'Capex forecast'!$T$9:$T$223,'Allocation of site-spec costs'!$B285,'Capex forecast'!$S$9:$S$223,'Allocation of site-spec costs'!$D285,'Capex forecast'!$Q$9:$Q$223,"Customer Connection")</f>
        <v>0</v>
      </c>
      <c r="J285" s="32">
        <f>SUMIFS('Capex forecast'!I$9:I$223,'Capex forecast'!$T$9:$T$223,'Allocation of site-spec costs'!$B285,'Capex forecast'!$S$9:$S$223,'Allocation of site-spec costs'!$D285,'Capex forecast'!$Q$9:$Q$223,"Customer Connection")</f>
        <v>0</v>
      </c>
      <c r="K285" s="32">
        <f>SUMIFS('Capex forecast'!J$9:J$223,'Capex forecast'!$T$9:$T$223,'Allocation of site-spec costs'!$B285,'Capex forecast'!$S$9:$S$223,'Allocation of site-spec costs'!$D285,'Capex forecast'!$Q$9:$Q$223,"Customer Connection")</f>
        <v>0</v>
      </c>
      <c r="L285" s="32">
        <f>SUMIFS('Capex forecast'!K$9:K$223,'Capex forecast'!$T$9:$T$223,'Allocation of site-spec costs'!$B285,'Capex forecast'!$S$9:$S$223,'Allocation of site-spec costs'!$D285,'Capex forecast'!$Q$9:$Q$223,"Customer Connection")</f>
        <v>0</v>
      </c>
      <c r="M285" s="32">
        <f>SUMIFS('Capex forecast'!L$9:L$223,'Capex forecast'!$T$9:$T$223,'Allocation of site-spec costs'!$B285,'Capex forecast'!$S$9:$S$223,'Allocation of site-spec costs'!$D285,'Capex forecast'!$Q$9:$Q$223,"Customer Connection")</f>
        <v>0</v>
      </c>
      <c r="N285" s="32">
        <f>SUMIFS('Capex forecast'!M$9:M$223,'Capex forecast'!$T$9:$T$223,'Allocation of site-spec costs'!$B285,'Capex forecast'!$S$9:$S$223,'Allocation of site-spec costs'!$D285,'Capex forecast'!$Q$9:$Q$223,"Customer Connection")</f>
        <v>0</v>
      </c>
      <c r="O285" s="32">
        <f>SUMIFS('Capex forecast'!N$9:N$223,'Capex forecast'!$T$9:$T$223,'Allocation of site-spec costs'!$B285,'Capex forecast'!$S$9:$S$223,'Allocation of site-spec costs'!$D285,'Capex forecast'!$Q$9:$Q$223,"Customer Connection")</f>
        <v>0</v>
      </c>
      <c r="Q285" s="45" t="s">
        <v>115</v>
      </c>
      <c r="R285" s="6" t="str">
        <f>INDEX('Demand forecast'!$M$9:$M$5832,MATCH($Q285,'Demand forecast'!$B$9:$B$5832,0))</f>
        <v>No</v>
      </c>
      <c r="S285" s="6" t="str">
        <f>IF(COUNTIF($Q$93:Q285,$B285) = 1, "LV", IF(COUNTIF($Q$93:Q285,$B285) = 2, "HV", "ST"))</f>
        <v>LV</v>
      </c>
      <c r="T285" s="6" t="str">
        <f>INDEX('Demand forecast and growth rate'!$E$7:$E$273,MATCH($Q285,'Demand forecast and growth rate'!$B$7:$B$273,0))</f>
        <v>Small growth</v>
      </c>
      <c r="U285" s="32">
        <f>SUMIFS('Capex forecast'!E$9:E$223,'Capex forecast'!$T$9:$T$223,$Q285,'Capex forecast'!$S$9:$S$223,$S285,'Capex forecast'!$Q$9:$Q$223,"Augex")</f>
        <v>0</v>
      </c>
      <c r="V285" s="32">
        <f>SUMIFS('Capex forecast'!F$9:F$223,'Capex forecast'!$T$9:$T$223,$Q285,'Capex forecast'!$S$9:$S$223,$S285,'Capex forecast'!$Q$9:$Q$223,"Augex")</f>
        <v>0</v>
      </c>
      <c r="W285" s="32">
        <f>SUMIFS('Capex forecast'!G$9:G$223,'Capex forecast'!$T$9:$T$223,$Q285,'Capex forecast'!$S$9:$S$223,$S285,'Capex forecast'!$Q$9:$Q$223,"Augex")</f>
        <v>0</v>
      </c>
      <c r="X285" s="32">
        <f>SUMIFS('Capex forecast'!H$9:H$223,'Capex forecast'!$T$9:$T$223,$Q285,'Capex forecast'!$S$9:$S$223,$S285,'Capex forecast'!$Q$9:$Q$223,"Augex")</f>
        <v>0</v>
      </c>
      <c r="Y285" s="32">
        <f>SUMIFS('Capex forecast'!I$9:I$223,'Capex forecast'!$T$9:$T$223,$Q285,'Capex forecast'!$S$9:$S$223,$S285,'Capex forecast'!$Q$9:$Q$223,"Augex")</f>
        <v>0</v>
      </c>
      <c r="Z285" s="32">
        <f>SUMIFS('Capex forecast'!J$9:J$223,'Capex forecast'!$T$9:$T$223,$Q285,'Capex forecast'!$S$9:$S$223,$S285,'Capex forecast'!$Q$9:$Q$223,"Augex")</f>
        <v>0</v>
      </c>
      <c r="AA285" s="32">
        <f>SUMIFS('Capex forecast'!K$9:K$223,'Capex forecast'!$T$9:$T$223,$Q285,'Capex forecast'!$S$9:$S$223,$S285,'Capex forecast'!$Q$9:$Q$223,"Augex")</f>
        <v>0</v>
      </c>
      <c r="AB285" s="32">
        <f>SUMIFS('Capex forecast'!L$9:L$223,'Capex forecast'!$T$9:$T$223,$Q285,'Capex forecast'!$S$9:$S$223,$S285,'Capex forecast'!$Q$9:$Q$223,"Augex")</f>
        <v>0</v>
      </c>
      <c r="AC285" s="32">
        <f>SUMIFS('Capex forecast'!M$9:M$223,'Capex forecast'!$T$9:$T$223,$Q285,'Capex forecast'!$S$9:$S$223,$S285,'Capex forecast'!$Q$9:$Q$223,"Augex")</f>
        <v>0</v>
      </c>
      <c r="AD285" s="32">
        <f>SUMIFS('Capex forecast'!N$9:N$223,'Capex forecast'!$T$9:$T$223,$Q285,'Capex forecast'!$S$9:$S$223,$S285,'Capex forecast'!$Q$9:$Q$223,"Augex")</f>
        <v>0</v>
      </c>
      <c r="AF285" s="45" t="s">
        <v>115</v>
      </c>
      <c r="AG285" s="6" t="str">
        <f>INDEX('Demand forecast'!$M$9:$M$5832,MATCH($Q285,'Demand forecast'!$B$9:$B$5832,0))</f>
        <v>No</v>
      </c>
      <c r="AH285" s="6" t="str">
        <f>IF(COUNTIF($AF$93:AF285,$B285) = 1, "LV", IF(COUNTIF($AF$93:AF285,$B285) = 2, "HV", "ST"))</f>
        <v>LV</v>
      </c>
      <c r="AI285" s="6" t="str">
        <f>INDEX('Demand forecast and growth rate'!$E$7:$E$273,MATCH($Q285,'Demand forecast and growth rate'!$B$7:$B$273,0))</f>
        <v>Small growth</v>
      </c>
      <c r="AJ285" s="47">
        <f>SUMIFS('Capex forecast'!E$9:E$223,'Capex forecast'!$T$9:$T$223,$AF285,'Capex forecast'!$S$9:$S$223,$AH285,'Capex forecast'!$Q$9:$Q$223,"Repex")</f>
        <v>0</v>
      </c>
      <c r="AK285" s="47">
        <f>SUMIFS('Capex forecast'!F$9:F$223,'Capex forecast'!$T$9:$T$223,$AF285,'Capex forecast'!$S$9:$S$223,$AH285,'Capex forecast'!$Q$9:$Q$223,"Repex")</f>
        <v>0</v>
      </c>
      <c r="AL285" s="47">
        <f>SUMIFS('Capex forecast'!G$9:G$223,'Capex forecast'!$T$9:$T$223,$AF285,'Capex forecast'!$S$9:$S$223,$AH285,'Capex forecast'!$Q$9:$Q$223,"Repex")</f>
        <v>0</v>
      </c>
      <c r="AM285" s="47">
        <f>SUMIFS('Capex forecast'!H$9:H$223,'Capex forecast'!$T$9:$T$223,$AF285,'Capex forecast'!$S$9:$S$223,$AH285,'Capex forecast'!$Q$9:$Q$223,"Repex")</f>
        <v>0</v>
      </c>
      <c r="AN285" s="47">
        <f>SUMIFS('Capex forecast'!I$9:I$223,'Capex forecast'!$T$9:$T$223,$AF285,'Capex forecast'!$S$9:$S$223,$AH285,'Capex forecast'!$Q$9:$Q$223,"Repex")</f>
        <v>0</v>
      </c>
      <c r="AO285" s="47">
        <f>SUMIFS('Capex forecast'!J$9:J$223,'Capex forecast'!$T$9:$T$223,$AF285,'Capex forecast'!$S$9:$S$223,$AH285,'Capex forecast'!$Q$9:$Q$223,"Repex")</f>
        <v>0</v>
      </c>
      <c r="AP285" s="47">
        <f>SUMIFS('Capex forecast'!K$9:K$223,'Capex forecast'!$T$9:$T$223,$AF285,'Capex forecast'!$S$9:$S$223,$AH285,'Capex forecast'!$Q$9:$Q$223,"Repex")</f>
        <v>0</v>
      </c>
      <c r="AQ285" s="47">
        <f>SUMIFS('Capex forecast'!L$9:L$223,'Capex forecast'!$T$9:$T$223,$AF285,'Capex forecast'!$S$9:$S$223,$AH285,'Capex forecast'!$Q$9:$Q$223,"Repex")</f>
        <v>0</v>
      </c>
      <c r="AR285" s="47">
        <f>SUMIFS('Capex forecast'!M$9:M$223,'Capex forecast'!$T$9:$T$223,$AF285,'Capex forecast'!$S$9:$S$223,$AH285,'Capex forecast'!$Q$9:$Q$223,"Repex")</f>
        <v>0</v>
      </c>
      <c r="AS285" s="47">
        <f>SUMIFS('Capex forecast'!N$9:N$223,'Capex forecast'!$T$9:$T$223,$AF285,'Capex forecast'!$S$9:$S$223,$AH285,'Capex forecast'!$Q$9:$Q$223,"Repex")</f>
        <v>0</v>
      </c>
    </row>
    <row r="286" spans="2:45" ht="15">
      <c r="B286" s="45" t="s">
        <v>209</v>
      </c>
      <c r="C286" s="6" t="str">
        <f>INDEX('Demand forecast'!$M$9:$M$5832,MATCH($B286,'Demand forecast'!$B$9:$B$5832,0))</f>
        <v>Yes</v>
      </c>
      <c r="D286" s="6" t="str">
        <f>IF(COUNTIF($B$93:B286,$B286) = 1, "LV", IF(COUNTIF($B$93:B286,$B286) = 2, "HV", "ST"))</f>
        <v>LV</v>
      </c>
      <c r="E286" s="6" t="str">
        <f>INDEX('Demand forecast and growth rate'!$E$7:$E$273,MATCH($B286,'Demand forecast and growth rate'!$B$7:$B$273,0))</f>
        <v>Steady/falling</v>
      </c>
      <c r="F286" s="32">
        <f>SUMIFS('Capex forecast'!E$9:E$223,'Capex forecast'!$T$9:$T$223,'Allocation of site-spec costs'!$B286,'Capex forecast'!$S$9:$S$223,'Allocation of site-spec costs'!$D286,'Capex forecast'!$Q$9:$Q$223,"Customer Connection")</f>
        <v>0</v>
      </c>
      <c r="G286" s="32">
        <f>SUMIFS('Capex forecast'!F$9:F$223,'Capex forecast'!$T$9:$T$223,'Allocation of site-spec costs'!$B286,'Capex forecast'!$S$9:$S$223,'Allocation of site-spec costs'!$D286,'Capex forecast'!$Q$9:$Q$223,"Customer Connection")</f>
        <v>0</v>
      </c>
      <c r="H286" s="32">
        <f>SUMIFS('Capex forecast'!G$9:G$223,'Capex forecast'!$T$9:$T$223,'Allocation of site-spec costs'!$B286,'Capex forecast'!$S$9:$S$223,'Allocation of site-spec costs'!$D286,'Capex forecast'!$Q$9:$Q$223,"Customer Connection")</f>
        <v>0</v>
      </c>
      <c r="I286" s="32">
        <f>SUMIFS('Capex forecast'!H$9:H$223,'Capex forecast'!$T$9:$T$223,'Allocation of site-spec costs'!$B286,'Capex forecast'!$S$9:$S$223,'Allocation of site-spec costs'!$D286,'Capex forecast'!$Q$9:$Q$223,"Customer Connection")</f>
        <v>0</v>
      </c>
      <c r="J286" s="32">
        <f>SUMIFS('Capex forecast'!I$9:I$223,'Capex forecast'!$T$9:$T$223,'Allocation of site-spec costs'!$B286,'Capex forecast'!$S$9:$S$223,'Allocation of site-spec costs'!$D286,'Capex forecast'!$Q$9:$Q$223,"Customer Connection")</f>
        <v>0</v>
      </c>
      <c r="K286" s="32">
        <f>SUMIFS('Capex forecast'!J$9:J$223,'Capex forecast'!$T$9:$T$223,'Allocation of site-spec costs'!$B286,'Capex forecast'!$S$9:$S$223,'Allocation of site-spec costs'!$D286,'Capex forecast'!$Q$9:$Q$223,"Customer Connection")</f>
        <v>0</v>
      </c>
      <c r="L286" s="32">
        <f>SUMIFS('Capex forecast'!K$9:K$223,'Capex forecast'!$T$9:$T$223,'Allocation of site-spec costs'!$B286,'Capex forecast'!$S$9:$S$223,'Allocation of site-spec costs'!$D286,'Capex forecast'!$Q$9:$Q$223,"Customer Connection")</f>
        <v>0</v>
      </c>
      <c r="M286" s="32">
        <f>SUMIFS('Capex forecast'!L$9:L$223,'Capex forecast'!$T$9:$T$223,'Allocation of site-spec costs'!$B286,'Capex forecast'!$S$9:$S$223,'Allocation of site-spec costs'!$D286,'Capex forecast'!$Q$9:$Q$223,"Customer Connection")</f>
        <v>0</v>
      </c>
      <c r="N286" s="32">
        <f>SUMIFS('Capex forecast'!M$9:M$223,'Capex forecast'!$T$9:$T$223,'Allocation of site-spec costs'!$B286,'Capex forecast'!$S$9:$S$223,'Allocation of site-spec costs'!$D286,'Capex forecast'!$Q$9:$Q$223,"Customer Connection")</f>
        <v>0</v>
      </c>
      <c r="O286" s="32">
        <f>SUMIFS('Capex forecast'!N$9:N$223,'Capex forecast'!$T$9:$T$223,'Allocation of site-spec costs'!$B286,'Capex forecast'!$S$9:$S$223,'Allocation of site-spec costs'!$D286,'Capex forecast'!$Q$9:$Q$223,"Customer Connection")</f>
        <v>0</v>
      </c>
      <c r="Q286" s="45" t="s">
        <v>209</v>
      </c>
      <c r="R286" s="6" t="str">
        <f>INDEX('Demand forecast'!$M$9:$M$5832,MATCH($Q286,'Demand forecast'!$B$9:$B$5832,0))</f>
        <v>Yes</v>
      </c>
      <c r="S286" s="6" t="str">
        <f>IF(COUNTIF($Q$93:Q286,$B286) = 1, "LV", IF(COUNTIF($Q$93:Q286,$B286) = 2, "HV", "ST"))</f>
        <v>LV</v>
      </c>
      <c r="T286" s="6" t="str">
        <f>INDEX('Demand forecast and growth rate'!$E$7:$E$273,MATCH($Q286,'Demand forecast and growth rate'!$B$7:$B$273,0))</f>
        <v>Steady/falling</v>
      </c>
      <c r="U286" s="32">
        <f>SUMIFS('Capex forecast'!E$9:E$223,'Capex forecast'!$T$9:$T$223,$Q286,'Capex forecast'!$S$9:$S$223,$S286,'Capex forecast'!$Q$9:$Q$223,"Augex")</f>
        <v>0</v>
      </c>
      <c r="V286" s="32">
        <f>SUMIFS('Capex forecast'!F$9:F$223,'Capex forecast'!$T$9:$T$223,$Q286,'Capex forecast'!$S$9:$S$223,$S286,'Capex forecast'!$Q$9:$Q$223,"Augex")</f>
        <v>0</v>
      </c>
      <c r="W286" s="32">
        <f>SUMIFS('Capex forecast'!G$9:G$223,'Capex forecast'!$T$9:$T$223,$Q286,'Capex forecast'!$S$9:$S$223,$S286,'Capex forecast'!$Q$9:$Q$223,"Augex")</f>
        <v>0</v>
      </c>
      <c r="X286" s="32">
        <f>SUMIFS('Capex forecast'!H$9:H$223,'Capex forecast'!$T$9:$T$223,$Q286,'Capex forecast'!$S$9:$S$223,$S286,'Capex forecast'!$Q$9:$Q$223,"Augex")</f>
        <v>0</v>
      </c>
      <c r="Y286" s="32">
        <f>SUMIFS('Capex forecast'!I$9:I$223,'Capex forecast'!$T$9:$T$223,$Q286,'Capex forecast'!$S$9:$S$223,$S286,'Capex forecast'!$Q$9:$Q$223,"Augex")</f>
        <v>0</v>
      </c>
      <c r="Z286" s="32">
        <f>SUMIFS('Capex forecast'!J$9:J$223,'Capex forecast'!$T$9:$T$223,$Q286,'Capex forecast'!$S$9:$S$223,$S286,'Capex forecast'!$Q$9:$Q$223,"Augex")</f>
        <v>0</v>
      </c>
      <c r="AA286" s="32">
        <f>SUMIFS('Capex forecast'!K$9:K$223,'Capex forecast'!$T$9:$T$223,$Q286,'Capex forecast'!$S$9:$S$223,$S286,'Capex forecast'!$Q$9:$Q$223,"Augex")</f>
        <v>0</v>
      </c>
      <c r="AB286" s="32">
        <f>SUMIFS('Capex forecast'!L$9:L$223,'Capex forecast'!$T$9:$T$223,$Q286,'Capex forecast'!$S$9:$S$223,$S286,'Capex forecast'!$Q$9:$Q$223,"Augex")</f>
        <v>0</v>
      </c>
      <c r="AC286" s="32">
        <f>SUMIFS('Capex forecast'!M$9:M$223,'Capex forecast'!$T$9:$T$223,$Q286,'Capex forecast'!$S$9:$S$223,$S286,'Capex forecast'!$Q$9:$Q$223,"Augex")</f>
        <v>0</v>
      </c>
      <c r="AD286" s="32">
        <f>SUMIFS('Capex forecast'!N$9:N$223,'Capex forecast'!$T$9:$T$223,$Q286,'Capex forecast'!$S$9:$S$223,$S286,'Capex forecast'!$Q$9:$Q$223,"Augex")</f>
        <v>0</v>
      </c>
      <c r="AF286" s="45" t="s">
        <v>209</v>
      </c>
      <c r="AG286" s="6" t="str">
        <f>INDEX('Demand forecast'!$M$9:$M$5832,MATCH($Q286,'Demand forecast'!$B$9:$B$5832,0))</f>
        <v>Yes</v>
      </c>
      <c r="AH286" s="6" t="str">
        <f>IF(COUNTIF($AF$93:AF286,$B286) = 1, "LV", IF(COUNTIF($AF$93:AF286,$B286) = 2, "HV", "ST"))</f>
        <v>LV</v>
      </c>
      <c r="AI286" s="6" t="str">
        <f>INDEX('Demand forecast and growth rate'!$E$7:$E$273,MATCH($Q286,'Demand forecast and growth rate'!$B$7:$B$273,0))</f>
        <v>Steady/falling</v>
      </c>
      <c r="AJ286" s="47">
        <f>SUMIFS('Capex forecast'!E$9:E$223,'Capex forecast'!$T$9:$T$223,$AF286,'Capex forecast'!$S$9:$S$223,$AH286,'Capex forecast'!$Q$9:$Q$223,"Repex")</f>
        <v>0</v>
      </c>
      <c r="AK286" s="47">
        <f>SUMIFS('Capex forecast'!F$9:F$223,'Capex forecast'!$T$9:$T$223,$AF286,'Capex forecast'!$S$9:$S$223,$AH286,'Capex forecast'!$Q$9:$Q$223,"Repex")</f>
        <v>0</v>
      </c>
      <c r="AL286" s="47">
        <f>SUMIFS('Capex forecast'!G$9:G$223,'Capex forecast'!$T$9:$T$223,$AF286,'Capex forecast'!$S$9:$S$223,$AH286,'Capex forecast'!$Q$9:$Q$223,"Repex")</f>
        <v>0</v>
      </c>
      <c r="AM286" s="47">
        <f>SUMIFS('Capex forecast'!H$9:H$223,'Capex forecast'!$T$9:$T$223,$AF286,'Capex forecast'!$S$9:$S$223,$AH286,'Capex forecast'!$Q$9:$Q$223,"Repex")</f>
        <v>0</v>
      </c>
      <c r="AN286" s="47">
        <f>SUMIFS('Capex forecast'!I$9:I$223,'Capex forecast'!$T$9:$T$223,$AF286,'Capex forecast'!$S$9:$S$223,$AH286,'Capex forecast'!$Q$9:$Q$223,"Repex")</f>
        <v>0</v>
      </c>
      <c r="AO286" s="47">
        <f>SUMIFS('Capex forecast'!J$9:J$223,'Capex forecast'!$T$9:$T$223,$AF286,'Capex forecast'!$S$9:$S$223,$AH286,'Capex forecast'!$Q$9:$Q$223,"Repex")</f>
        <v>0</v>
      </c>
      <c r="AP286" s="47">
        <f>SUMIFS('Capex forecast'!K$9:K$223,'Capex forecast'!$T$9:$T$223,$AF286,'Capex forecast'!$S$9:$S$223,$AH286,'Capex forecast'!$Q$9:$Q$223,"Repex")</f>
        <v>0</v>
      </c>
      <c r="AQ286" s="47">
        <f>SUMIFS('Capex forecast'!L$9:L$223,'Capex forecast'!$T$9:$T$223,$AF286,'Capex forecast'!$S$9:$S$223,$AH286,'Capex forecast'!$Q$9:$Q$223,"Repex")</f>
        <v>0</v>
      </c>
      <c r="AR286" s="47">
        <f>SUMIFS('Capex forecast'!M$9:M$223,'Capex forecast'!$T$9:$T$223,$AF286,'Capex forecast'!$S$9:$S$223,$AH286,'Capex forecast'!$Q$9:$Q$223,"Repex")</f>
        <v>0</v>
      </c>
      <c r="AS286" s="47">
        <f>SUMIFS('Capex forecast'!N$9:N$223,'Capex forecast'!$T$9:$T$223,$AF286,'Capex forecast'!$S$9:$S$223,$AH286,'Capex forecast'!$Q$9:$Q$223,"Repex")</f>
        <v>0</v>
      </c>
    </row>
    <row r="287" spans="2:45" ht="15">
      <c r="B287" s="45" t="s">
        <v>220</v>
      </c>
      <c r="C287" s="6" t="str">
        <f>INDEX('Demand forecast'!$M$9:$M$5832,MATCH($B287,'Demand forecast'!$B$9:$B$5832,0))</f>
        <v>Yes</v>
      </c>
      <c r="D287" s="6" t="str">
        <f>IF(COUNTIF($B$93:B287,$B287) = 1, "LV", IF(COUNTIF($B$93:B287,$B287) = 2, "HV", "ST"))</f>
        <v>LV</v>
      </c>
      <c r="E287" s="6" t="str">
        <f>INDEX('Demand forecast and growth rate'!$E$7:$E$273,MATCH($B287,'Demand forecast and growth rate'!$B$7:$B$273,0))</f>
        <v>Steady/falling</v>
      </c>
      <c r="F287" s="32">
        <f>SUMIFS('Capex forecast'!E$9:E$223,'Capex forecast'!$T$9:$T$223,'Allocation of site-spec costs'!$B287,'Capex forecast'!$S$9:$S$223,'Allocation of site-spec costs'!$D287,'Capex forecast'!$Q$9:$Q$223,"Customer Connection")</f>
        <v>0</v>
      </c>
      <c r="G287" s="32">
        <f>SUMIFS('Capex forecast'!F$9:F$223,'Capex forecast'!$T$9:$T$223,'Allocation of site-spec costs'!$B287,'Capex forecast'!$S$9:$S$223,'Allocation of site-spec costs'!$D287,'Capex forecast'!$Q$9:$Q$223,"Customer Connection")</f>
        <v>0</v>
      </c>
      <c r="H287" s="32">
        <f>SUMIFS('Capex forecast'!G$9:G$223,'Capex forecast'!$T$9:$T$223,'Allocation of site-spec costs'!$B287,'Capex forecast'!$S$9:$S$223,'Allocation of site-spec costs'!$D287,'Capex forecast'!$Q$9:$Q$223,"Customer Connection")</f>
        <v>0</v>
      </c>
      <c r="I287" s="32">
        <f>SUMIFS('Capex forecast'!H$9:H$223,'Capex forecast'!$T$9:$T$223,'Allocation of site-spec costs'!$B287,'Capex forecast'!$S$9:$S$223,'Allocation of site-spec costs'!$D287,'Capex forecast'!$Q$9:$Q$223,"Customer Connection")</f>
        <v>0</v>
      </c>
      <c r="J287" s="32">
        <f>SUMIFS('Capex forecast'!I$9:I$223,'Capex forecast'!$T$9:$T$223,'Allocation of site-spec costs'!$B287,'Capex forecast'!$S$9:$S$223,'Allocation of site-spec costs'!$D287,'Capex forecast'!$Q$9:$Q$223,"Customer Connection")</f>
        <v>0</v>
      </c>
      <c r="K287" s="32">
        <f>SUMIFS('Capex forecast'!J$9:J$223,'Capex forecast'!$T$9:$T$223,'Allocation of site-spec costs'!$B287,'Capex forecast'!$S$9:$S$223,'Allocation of site-spec costs'!$D287,'Capex forecast'!$Q$9:$Q$223,"Customer Connection")</f>
        <v>0</v>
      </c>
      <c r="L287" s="32">
        <f>SUMIFS('Capex forecast'!K$9:K$223,'Capex forecast'!$T$9:$T$223,'Allocation of site-spec costs'!$B287,'Capex forecast'!$S$9:$S$223,'Allocation of site-spec costs'!$D287,'Capex forecast'!$Q$9:$Q$223,"Customer Connection")</f>
        <v>0</v>
      </c>
      <c r="M287" s="32">
        <f>SUMIFS('Capex forecast'!L$9:L$223,'Capex forecast'!$T$9:$T$223,'Allocation of site-spec costs'!$B287,'Capex forecast'!$S$9:$S$223,'Allocation of site-spec costs'!$D287,'Capex forecast'!$Q$9:$Q$223,"Customer Connection")</f>
        <v>0</v>
      </c>
      <c r="N287" s="32">
        <f>SUMIFS('Capex forecast'!M$9:M$223,'Capex forecast'!$T$9:$T$223,'Allocation of site-spec costs'!$B287,'Capex forecast'!$S$9:$S$223,'Allocation of site-spec costs'!$D287,'Capex forecast'!$Q$9:$Q$223,"Customer Connection")</f>
        <v>0</v>
      </c>
      <c r="O287" s="32">
        <f>SUMIFS('Capex forecast'!N$9:N$223,'Capex forecast'!$T$9:$T$223,'Allocation of site-spec costs'!$B287,'Capex forecast'!$S$9:$S$223,'Allocation of site-spec costs'!$D287,'Capex forecast'!$Q$9:$Q$223,"Customer Connection")</f>
        <v>0</v>
      </c>
      <c r="Q287" s="45" t="s">
        <v>220</v>
      </c>
      <c r="R287" s="6" t="str">
        <f>INDEX('Demand forecast'!$M$9:$M$5832,MATCH($Q287,'Demand forecast'!$B$9:$B$5832,0))</f>
        <v>Yes</v>
      </c>
      <c r="S287" s="6" t="str">
        <f>IF(COUNTIF($Q$93:Q287,$B287) = 1, "LV", IF(COUNTIF($Q$93:Q287,$B287) = 2, "HV", "ST"))</f>
        <v>LV</v>
      </c>
      <c r="T287" s="6" t="str">
        <f>INDEX('Demand forecast and growth rate'!$E$7:$E$273,MATCH($Q287,'Demand forecast and growth rate'!$B$7:$B$273,0))</f>
        <v>Steady/falling</v>
      </c>
      <c r="U287" s="32">
        <f>SUMIFS('Capex forecast'!E$9:E$223,'Capex forecast'!$T$9:$T$223,$Q287,'Capex forecast'!$S$9:$S$223,$S287,'Capex forecast'!$Q$9:$Q$223,"Augex")</f>
        <v>0</v>
      </c>
      <c r="V287" s="32">
        <f>SUMIFS('Capex forecast'!F$9:F$223,'Capex forecast'!$T$9:$T$223,$Q287,'Capex forecast'!$S$9:$S$223,$S287,'Capex forecast'!$Q$9:$Q$223,"Augex")</f>
        <v>0</v>
      </c>
      <c r="W287" s="32">
        <f>SUMIFS('Capex forecast'!G$9:G$223,'Capex forecast'!$T$9:$T$223,$Q287,'Capex forecast'!$S$9:$S$223,$S287,'Capex forecast'!$Q$9:$Q$223,"Augex")</f>
        <v>0</v>
      </c>
      <c r="X287" s="32">
        <f>SUMIFS('Capex forecast'!H$9:H$223,'Capex forecast'!$T$9:$T$223,$Q287,'Capex forecast'!$S$9:$S$223,$S287,'Capex forecast'!$Q$9:$Q$223,"Augex")</f>
        <v>0</v>
      </c>
      <c r="Y287" s="32">
        <f>SUMIFS('Capex forecast'!I$9:I$223,'Capex forecast'!$T$9:$T$223,$Q287,'Capex forecast'!$S$9:$S$223,$S287,'Capex forecast'!$Q$9:$Q$223,"Augex")</f>
        <v>0</v>
      </c>
      <c r="Z287" s="32">
        <f>SUMIFS('Capex forecast'!J$9:J$223,'Capex forecast'!$T$9:$T$223,$Q287,'Capex forecast'!$S$9:$S$223,$S287,'Capex forecast'!$Q$9:$Q$223,"Augex")</f>
        <v>0</v>
      </c>
      <c r="AA287" s="32">
        <f>SUMIFS('Capex forecast'!K$9:K$223,'Capex forecast'!$T$9:$T$223,$Q287,'Capex forecast'!$S$9:$S$223,$S287,'Capex forecast'!$Q$9:$Q$223,"Augex")</f>
        <v>0</v>
      </c>
      <c r="AB287" s="32">
        <f>SUMIFS('Capex forecast'!L$9:L$223,'Capex forecast'!$T$9:$T$223,$Q287,'Capex forecast'!$S$9:$S$223,$S287,'Capex forecast'!$Q$9:$Q$223,"Augex")</f>
        <v>0</v>
      </c>
      <c r="AC287" s="32">
        <f>SUMIFS('Capex forecast'!M$9:M$223,'Capex forecast'!$T$9:$T$223,$Q287,'Capex forecast'!$S$9:$S$223,$S287,'Capex forecast'!$Q$9:$Q$223,"Augex")</f>
        <v>0</v>
      </c>
      <c r="AD287" s="32">
        <f>SUMIFS('Capex forecast'!N$9:N$223,'Capex forecast'!$T$9:$T$223,$Q287,'Capex forecast'!$S$9:$S$223,$S287,'Capex forecast'!$Q$9:$Q$223,"Augex")</f>
        <v>0</v>
      </c>
      <c r="AF287" s="45" t="s">
        <v>220</v>
      </c>
      <c r="AG287" s="6" t="str">
        <f>INDEX('Demand forecast'!$M$9:$M$5832,MATCH($Q287,'Demand forecast'!$B$9:$B$5832,0))</f>
        <v>Yes</v>
      </c>
      <c r="AH287" s="6" t="str">
        <f>IF(COUNTIF($AF$93:AF287,$B287) = 1, "LV", IF(COUNTIF($AF$93:AF287,$B287) = 2, "HV", "ST"))</f>
        <v>LV</v>
      </c>
      <c r="AI287" s="6" t="str">
        <f>INDEX('Demand forecast and growth rate'!$E$7:$E$273,MATCH($Q287,'Demand forecast and growth rate'!$B$7:$B$273,0))</f>
        <v>Steady/falling</v>
      </c>
      <c r="AJ287" s="47">
        <f>SUMIFS('Capex forecast'!E$9:E$223,'Capex forecast'!$T$9:$T$223,$AF287,'Capex forecast'!$S$9:$S$223,$AH287,'Capex forecast'!$Q$9:$Q$223,"Repex")</f>
        <v>0</v>
      </c>
      <c r="AK287" s="47">
        <f>SUMIFS('Capex forecast'!F$9:F$223,'Capex forecast'!$T$9:$T$223,$AF287,'Capex forecast'!$S$9:$S$223,$AH287,'Capex forecast'!$Q$9:$Q$223,"Repex")</f>
        <v>0</v>
      </c>
      <c r="AL287" s="47">
        <f>SUMIFS('Capex forecast'!G$9:G$223,'Capex forecast'!$T$9:$T$223,$AF287,'Capex forecast'!$S$9:$S$223,$AH287,'Capex forecast'!$Q$9:$Q$223,"Repex")</f>
        <v>0</v>
      </c>
      <c r="AM287" s="47">
        <f>SUMIFS('Capex forecast'!H$9:H$223,'Capex forecast'!$T$9:$T$223,$AF287,'Capex forecast'!$S$9:$S$223,$AH287,'Capex forecast'!$Q$9:$Q$223,"Repex")</f>
        <v>0</v>
      </c>
      <c r="AN287" s="47">
        <f>SUMIFS('Capex forecast'!I$9:I$223,'Capex forecast'!$T$9:$T$223,$AF287,'Capex forecast'!$S$9:$S$223,$AH287,'Capex forecast'!$Q$9:$Q$223,"Repex")</f>
        <v>0</v>
      </c>
      <c r="AO287" s="47">
        <f>SUMIFS('Capex forecast'!J$9:J$223,'Capex forecast'!$T$9:$T$223,$AF287,'Capex forecast'!$S$9:$S$223,$AH287,'Capex forecast'!$Q$9:$Q$223,"Repex")</f>
        <v>0</v>
      </c>
      <c r="AP287" s="47">
        <f>SUMIFS('Capex forecast'!K$9:K$223,'Capex forecast'!$T$9:$T$223,$AF287,'Capex forecast'!$S$9:$S$223,$AH287,'Capex forecast'!$Q$9:$Q$223,"Repex")</f>
        <v>0</v>
      </c>
      <c r="AQ287" s="47">
        <f>SUMIFS('Capex forecast'!L$9:L$223,'Capex forecast'!$T$9:$T$223,$AF287,'Capex forecast'!$S$9:$S$223,$AH287,'Capex forecast'!$Q$9:$Q$223,"Repex")</f>
        <v>0</v>
      </c>
      <c r="AR287" s="47">
        <f>SUMIFS('Capex forecast'!M$9:M$223,'Capex forecast'!$T$9:$T$223,$AF287,'Capex forecast'!$S$9:$S$223,$AH287,'Capex forecast'!$Q$9:$Q$223,"Repex")</f>
        <v>0</v>
      </c>
      <c r="AS287" s="47">
        <f>SUMIFS('Capex forecast'!N$9:N$223,'Capex forecast'!$T$9:$T$223,$AF287,'Capex forecast'!$S$9:$S$223,$AH287,'Capex forecast'!$Q$9:$Q$223,"Repex")</f>
        <v>0</v>
      </c>
    </row>
    <row r="288" spans="2:45" ht="15">
      <c r="B288" s="45" t="s">
        <v>221</v>
      </c>
      <c r="C288" s="6" t="str">
        <f>INDEX('Demand forecast'!$M$9:$M$5832,MATCH($B288,'Demand forecast'!$B$9:$B$5832,0))</f>
        <v>Yes</v>
      </c>
      <c r="D288" s="6" t="str">
        <f>IF(COUNTIF($B$93:B288,$B288) = 1, "LV", IF(COUNTIF($B$93:B288,$B288) = 2, "HV", "ST"))</f>
        <v>LV</v>
      </c>
      <c r="E288" s="6" t="str">
        <f>INDEX('Demand forecast and growth rate'!$E$7:$E$273,MATCH($B288,'Demand forecast and growth rate'!$B$7:$B$273,0))</f>
        <v>High growth</v>
      </c>
      <c r="F288" s="32">
        <f>SUMIFS('Capex forecast'!E$9:E$223,'Capex forecast'!$T$9:$T$223,'Allocation of site-spec costs'!$B288,'Capex forecast'!$S$9:$S$223,'Allocation of site-spec costs'!$D288,'Capex forecast'!$Q$9:$Q$223,"Customer Connection")</f>
        <v>0</v>
      </c>
      <c r="G288" s="32">
        <f>SUMIFS('Capex forecast'!F$9:F$223,'Capex forecast'!$T$9:$T$223,'Allocation of site-spec costs'!$B288,'Capex forecast'!$S$9:$S$223,'Allocation of site-spec costs'!$D288,'Capex forecast'!$Q$9:$Q$223,"Customer Connection")</f>
        <v>0</v>
      </c>
      <c r="H288" s="32">
        <f>SUMIFS('Capex forecast'!G$9:G$223,'Capex forecast'!$T$9:$T$223,'Allocation of site-spec costs'!$B288,'Capex forecast'!$S$9:$S$223,'Allocation of site-spec costs'!$D288,'Capex forecast'!$Q$9:$Q$223,"Customer Connection")</f>
        <v>0</v>
      </c>
      <c r="I288" s="32">
        <f>SUMIFS('Capex forecast'!H$9:H$223,'Capex forecast'!$T$9:$T$223,'Allocation of site-spec costs'!$B288,'Capex forecast'!$S$9:$S$223,'Allocation of site-spec costs'!$D288,'Capex forecast'!$Q$9:$Q$223,"Customer Connection")</f>
        <v>0</v>
      </c>
      <c r="J288" s="32">
        <f>SUMIFS('Capex forecast'!I$9:I$223,'Capex forecast'!$T$9:$T$223,'Allocation of site-spec costs'!$B288,'Capex forecast'!$S$9:$S$223,'Allocation of site-spec costs'!$D288,'Capex forecast'!$Q$9:$Q$223,"Customer Connection")</f>
        <v>0</v>
      </c>
      <c r="K288" s="32">
        <f>SUMIFS('Capex forecast'!J$9:J$223,'Capex forecast'!$T$9:$T$223,'Allocation of site-spec costs'!$B288,'Capex forecast'!$S$9:$S$223,'Allocation of site-spec costs'!$D288,'Capex forecast'!$Q$9:$Q$223,"Customer Connection")</f>
        <v>0</v>
      </c>
      <c r="L288" s="32">
        <f>SUMIFS('Capex forecast'!K$9:K$223,'Capex forecast'!$T$9:$T$223,'Allocation of site-spec costs'!$B288,'Capex forecast'!$S$9:$S$223,'Allocation of site-spec costs'!$D288,'Capex forecast'!$Q$9:$Q$223,"Customer Connection")</f>
        <v>0</v>
      </c>
      <c r="M288" s="32">
        <f>SUMIFS('Capex forecast'!L$9:L$223,'Capex forecast'!$T$9:$T$223,'Allocation of site-spec costs'!$B288,'Capex forecast'!$S$9:$S$223,'Allocation of site-spec costs'!$D288,'Capex forecast'!$Q$9:$Q$223,"Customer Connection")</f>
        <v>0</v>
      </c>
      <c r="N288" s="32">
        <f>SUMIFS('Capex forecast'!M$9:M$223,'Capex forecast'!$T$9:$T$223,'Allocation of site-spec costs'!$B288,'Capex forecast'!$S$9:$S$223,'Allocation of site-spec costs'!$D288,'Capex forecast'!$Q$9:$Q$223,"Customer Connection")</f>
        <v>0</v>
      </c>
      <c r="O288" s="32">
        <f>SUMIFS('Capex forecast'!N$9:N$223,'Capex forecast'!$T$9:$T$223,'Allocation of site-spec costs'!$B288,'Capex forecast'!$S$9:$S$223,'Allocation of site-spec costs'!$D288,'Capex forecast'!$Q$9:$Q$223,"Customer Connection")</f>
        <v>0</v>
      </c>
      <c r="Q288" s="45" t="s">
        <v>221</v>
      </c>
      <c r="R288" s="6" t="str">
        <f>INDEX('Demand forecast'!$M$9:$M$5832,MATCH($Q288,'Demand forecast'!$B$9:$B$5832,0))</f>
        <v>Yes</v>
      </c>
      <c r="S288" s="6" t="str">
        <f>IF(COUNTIF($Q$93:Q288,$B288) = 1, "LV", IF(COUNTIF($Q$93:Q288,$B288) = 2, "HV", "ST"))</f>
        <v>LV</v>
      </c>
      <c r="T288" s="6" t="str">
        <f>INDEX('Demand forecast and growth rate'!$E$7:$E$273,MATCH($Q288,'Demand forecast and growth rate'!$B$7:$B$273,0))</f>
        <v>High growth</v>
      </c>
      <c r="U288" s="32">
        <f>SUMIFS('Capex forecast'!E$9:E$223,'Capex forecast'!$T$9:$T$223,$Q288,'Capex forecast'!$S$9:$S$223,$S288,'Capex forecast'!$Q$9:$Q$223,"Augex")</f>
        <v>0</v>
      </c>
      <c r="V288" s="32">
        <f>SUMIFS('Capex forecast'!F$9:F$223,'Capex forecast'!$T$9:$T$223,$Q288,'Capex forecast'!$S$9:$S$223,$S288,'Capex forecast'!$Q$9:$Q$223,"Augex")</f>
        <v>0</v>
      </c>
      <c r="W288" s="32">
        <f>SUMIFS('Capex forecast'!G$9:G$223,'Capex forecast'!$T$9:$T$223,$Q288,'Capex forecast'!$S$9:$S$223,$S288,'Capex forecast'!$Q$9:$Q$223,"Augex")</f>
        <v>0</v>
      </c>
      <c r="X288" s="32">
        <f>SUMIFS('Capex forecast'!H$9:H$223,'Capex forecast'!$T$9:$T$223,$Q288,'Capex forecast'!$S$9:$S$223,$S288,'Capex forecast'!$Q$9:$Q$223,"Augex")</f>
        <v>0</v>
      </c>
      <c r="Y288" s="32">
        <f>SUMIFS('Capex forecast'!I$9:I$223,'Capex forecast'!$T$9:$T$223,$Q288,'Capex forecast'!$S$9:$S$223,$S288,'Capex forecast'!$Q$9:$Q$223,"Augex")</f>
        <v>0</v>
      </c>
      <c r="Z288" s="32">
        <f>SUMIFS('Capex forecast'!J$9:J$223,'Capex forecast'!$T$9:$T$223,$Q288,'Capex forecast'!$S$9:$S$223,$S288,'Capex forecast'!$Q$9:$Q$223,"Augex")</f>
        <v>0</v>
      </c>
      <c r="AA288" s="32">
        <f>SUMIFS('Capex forecast'!K$9:K$223,'Capex forecast'!$T$9:$T$223,$Q288,'Capex forecast'!$S$9:$S$223,$S288,'Capex forecast'!$Q$9:$Q$223,"Augex")</f>
        <v>0</v>
      </c>
      <c r="AB288" s="32">
        <f>SUMIFS('Capex forecast'!L$9:L$223,'Capex forecast'!$T$9:$T$223,$Q288,'Capex forecast'!$S$9:$S$223,$S288,'Capex forecast'!$Q$9:$Q$223,"Augex")</f>
        <v>0</v>
      </c>
      <c r="AC288" s="32">
        <f>SUMIFS('Capex forecast'!M$9:M$223,'Capex forecast'!$T$9:$T$223,$Q288,'Capex forecast'!$S$9:$S$223,$S288,'Capex forecast'!$Q$9:$Q$223,"Augex")</f>
        <v>0</v>
      </c>
      <c r="AD288" s="32">
        <f>SUMIFS('Capex forecast'!N$9:N$223,'Capex forecast'!$T$9:$T$223,$Q288,'Capex forecast'!$S$9:$S$223,$S288,'Capex forecast'!$Q$9:$Q$223,"Augex")</f>
        <v>0</v>
      </c>
      <c r="AF288" s="45" t="s">
        <v>221</v>
      </c>
      <c r="AG288" s="6" t="str">
        <f>INDEX('Demand forecast'!$M$9:$M$5832,MATCH($Q288,'Demand forecast'!$B$9:$B$5832,0))</f>
        <v>Yes</v>
      </c>
      <c r="AH288" s="6" t="str">
        <f>IF(COUNTIF($AF$93:AF288,$B288) = 1, "LV", IF(COUNTIF($AF$93:AF288,$B288) = 2, "HV", "ST"))</f>
        <v>LV</v>
      </c>
      <c r="AI288" s="6" t="str">
        <f>INDEX('Demand forecast and growth rate'!$E$7:$E$273,MATCH($Q288,'Demand forecast and growth rate'!$B$7:$B$273,0))</f>
        <v>High growth</v>
      </c>
      <c r="AJ288" s="47">
        <f>SUMIFS('Capex forecast'!E$9:E$223,'Capex forecast'!$T$9:$T$223,$AF288,'Capex forecast'!$S$9:$S$223,$AH288,'Capex forecast'!$Q$9:$Q$223,"Repex")</f>
        <v>0</v>
      </c>
      <c r="AK288" s="47">
        <f>SUMIFS('Capex forecast'!F$9:F$223,'Capex forecast'!$T$9:$T$223,$AF288,'Capex forecast'!$S$9:$S$223,$AH288,'Capex forecast'!$Q$9:$Q$223,"Repex")</f>
        <v>0</v>
      </c>
      <c r="AL288" s="47">
        <f>SUMIFS('Capex forecast'!G$9:G$223,'Capex forecast'!$T$9:$T$223,$AF288,'Capex forecast'!$S$9:$S$223,$AH288,'Capex forecast'!$Q$9:$Q$223,"Repex")</f>
        <v>0</v>
      </c>
      <c r="AM288" s="47">
        <f>SUMIFS('Capex forecast'!H$9:H$223,'Capex forecast'!$T$9:$T$223,$AF288,'Capex forecast'!$S$9:$S$223,$AH288,'Capex forecast'!$Q$9:$Q$223,"Repex")</f>
        <v>0</v>
      </c>
      <c r="AN288" s="47">
        <f>SUMIFS('Capex forecast'!I$9:I$223,'Capex forecast'!$T$9:$T$223,$AF288,'Capex forecast'!$S$9:$S$223,$AH288,'Capex forecast'!$Q$9:$Q$223,"Repex")</f>
        <v>0</v>
      </c>
      <c r="AO288" s="47">
        <f>SUMIFS('Capex forecast'!J$9:J$223,'Capex forecast'!$T$9:$T$223,$AF288,'Capex forecast'!$S$9:$S$223,$AH288,'Capex forecast'!$Q$9:$Q$223,"Repex")</f>
        <v>0</v>
      </c>
      <c r="AP288" s="47">
        <f>SUMIFS('Capex forecast'!K$9:K$223,'Capex forecast'!$T$9:$T$223,$AF288,'Capex forecast'!$S$9:$S$223,$AH288,'Capex forecast'!$Q$9:$Q$223,"Repex")</f>
        <v>0</v>
      </c>
      <c r="AQ288" s="47">
        <f>SUMIFS('Capex forecast'!L$9:L$223,'Capex forecast'!$T$9:$T$223,$AF288,'Capex forecast'!$S$9:$S$223,$AH288,'Capex forecast'!$Q$9:$Q$223,"Repex")</f>
        <v>0</v>
      </c>
      <c r="AR288" s="47">
        <f>SUMIFS('Capex forecast'!M$9:M$223,'Capex forecast'!$T$9:$T$223,$AF288,'Capex forecast'!$S$9:$S$223,$AH288,'Capex forecast'!$Q$9:$Q$223,"Repex")</f>
        <v>0</v>
      </c>
      <c r="AS288" s="47">
        <f>SUMIFS('Capex forecast'!N$9:N$223,'Capex forecast'!$T$9:$T$223,$AF288,'Capex forecast'!$S$9:$S$223,$AH288,'Capex forecast'!$Q$9:$Q$223,"Repex")</f>
        <v>0</v>
      </c>
    </row>
    <row r="289" spans="2:45" ht="15">
      <c r="B289" s="45" t="s">
        <v>46</v>
      </c>
      <c r="C289" s="6" t="str">
        <f>INDEX('Demand forecast'!$M$9:$M$5832,MATCH($B289,'Demand forecast'!$B$9:$B$5832,0))</f>
        <v>No</v>
      </c>
      <c r="D289" s="6" t="str">
        <f>IF(COUNTIF($B$93:B289,$B289) = 1, "LV", IF(COUNTIF($B$93:B289,$B289) = 2, "HV", "ST"))</f>
        <v>LV</v>
      </c>
      <c r="E289" s="6" t="str">
        <f>INDEX('Demand forecast and growth rate'!$E$7:$E$273,MATCH($B289,'Demand forecast and growth rate'!$B$7:$B$273,0))</f>
        <v>Steady/falling</v>
      </c>
      <c r="F289" s="32">
        <f>SUMIFS('Capex forecast'!E$9:E$223,'Capex forecast'!$T$9:$T$223,'Allocation of site-spec costs'!$B289,'Capex forecast'!$S$9:$S$223,'Allocation of site-spec costs'!$D289,'Capex forecast'!$Q$9:$Q$223,"Customer Connection")</f>
        <v>0</v>
      </c>
      <c r="G289" s="32">
        <f>SUMIFS('Capex forecast'!F$9:F$223,'Capex forecast'!$T$9:$T$223,'Allocation of site-spec costs'!$B289,'Capex forecast'!$S$9:$S$223,'Allocation of site-spec costs'!$D289,'Capex forecast'!$Q$9:$Q$223,"Customer Connection")</f>
        <v>0</v>
      </c>
      <c r="H289" s="32">
        <f>SUMIFS('Capex forecast'!G$9:G$223,'Capex forecast'!$T$9:$T$223,'Allocation of site-spec costs'!$B289,'Capex forecast'!$S$9:$S$223,'Allocation of site-spec costs'!$D289,'Capex forecast'!$Q$9:$Q$223,"Customer Connection")</f>
        <v>0</v>
      </c>
      <c r="I289" s="32">
        <f>SUMIFS('Capex forecast'!H$9:H$223,'Capex forecast'!$T$9:$T$223,'Allocation of site-spec costs'!$B289,'Capex forecast'!$S$9:$S$223,'Allocation of site-spec costs'!$D289,'Capex forecast'!$Q$9:$Q$223,"Customer Connection")</f>
        <v>0</v>
      </c>
      <c r="J289" s="32">
        <f>SUMIFS('Capex forecast'!I$9:I$223,'Capex forecast'!$T$9:$T$223,'Allocation of site-spec costs'!$B289,'Capex forecast'!$S$9:$S$223,'Allocation of site-spec costs'!$D289,'Capex forecast'!$Q$9:$Q$223,"Customer Connection")</f>
        <v>0</v>
      </c>
      <c r="K289" s="32">
        <f>SUMIFS('Capex forecast'!J$9:J$223,'Capex forecast'!$T$9:$T$223,'Allocation of site-spec costs'!$B289,'Capex forecast'!$S$9:$S$223,'Allocation of site-spec costs'!$D289,'Capex forecast'!$Q$9:$Q$223,"Customer Connection")</f>
        <v>0</v>
      </c>
      <c r="L289" s="32">
        <f>SUMIFS('Capex forecast'!K$9:K$223,'Capex forecast'!$T$9:$T$223,'Allocation of site-spec costs'!$B289,'Capex forecast'!$S$9:$S$223,'Allocation of site-spec costs'!$D289,'Capex forecast'!$Q$9:$Q$223,"Customer Connection")</f>
        <v>0</v>
      </c>
      <c r="M289" s="32">
        <f>SUMIFS('Capex forecast'!L$9:L$223,'Capex forecast'!$T$9:$T$223,'Allocation of site-spec costs'!$B289,'Capex forecast'!$S$9:$S$223,'Allocation of site-spec costs'!$D289,'Capex forecast'!$Q$9:$Q$223,"Customer Connection")</f>
        <v>0</v>
      </c>
      <c r="N289" s="32">
        <f>SUMIFS('Capex forecast'!M$9:M$223,'Capex forecast'!$T$9:$T$223,'Allocation of site-spec costs'!$B289,'Capex forecast'!$S$9:$S$223,'Allocation of site-spec costs'!$D289,'Capex forecast'!$Q$9:$Q$223,"Customer Connection")</f>
        <v>0</v>
      </c>
      <c r="O289" s="32">
        <f>SUMIFS('Capex forecast'!N$9:N$223,'Capex forecast'!$T$9:$T$223,'Allocation of site-spec costs'!$B289,'Capex forecast'!$S$9:$S$223,'Allocation of site-spec costs'!$D289,'Capex forecast'!$Q$9:$Q$223,"Customer Connection")</f>
        <v>0</v>
      </c>
      <c r="Q289" s="45" t="s">
        <v>46</v>
      </c>
      <c r="R289" s="6" t="str">
        <f>INDEX('Demand forecast'!$M$9:$M$5832,MATCH($Q289,'Demand forecast'!$B$9:$B$5832,0))</f>
        <v>No</v>
      </c>
      <c r="S289" s="6" t="str">
        <f>IF(COUNTIF($Q$93:Q289,$B289) = 1, "LV", IF(COUNTIF($Q$93:Q289,$B289) = 2, "HV", "ST"))</f>
        <v>LV</v>
      </c>
      <c r="T289" s="6" t="str">
        <f>INDEX('Demand forecast and growth rate'!$E$7:$E$273,MATCH($Q289,'Demand forecast and growth rate'!$B$7:$B$273,0))</f>
        <v>Steady/falling</v>
      </c>
      <c r="U289" s="32">
        <f>SUMIFS('Capex forecast'!E$9:E$223,'Capex forecast'!$T$9:$T$223,$Q289,'Capex forecast'!$S$9:$S$223,$S289,'Capex forecast'!$Q$9:$Q$223,"Augex")</f>
        <v>0</v>
      </c>
      <c r="V289" s="32">
        <f>SUMIFS('Capex forecast'!F$9:F$223,'Capex forecast'!$T$9:$T$223,$Q289,'Capex forecast'!$S$9:$S$223,$S289,'Capex forecast'!$Q$9:$Q$223,"Augex")</f>
        <v>0</v>
      </c>
      <c r="W289" s="32">
        <f>SUMIFS('Capex forecast'!G$9:G$223,'Capex forecast'!$T$9:$T$223,$Q289,'Capex forecast'!$S$9:$S$223,$S289,'Capex forecast'!$Q$9:$Q$223,"Augex")</f>
        <v>0</v>
      </c>
      <c r="X289" s="32">
        <f>SUMIFS('Capex forecast'!H$9:H$223,'Capex forecast'!$T$9:$T$223,$Q289,'Capex forecast'!$S$9:$S$223,$S289,'Capex forecast'!$Q$9:$Q$223,"Augex")</f>
        <v>0</v>
      </c>
      <c r="Y289" s="32">
        <f>SUMIFS('Capex forecast'!I$9:I$223,'Capex forecast'!$T$9:$T$223,$Q289,'Capex forecast'!$S$9:$S$223,$S289,'Capex forecast'!$Q$9:$Q$223,"Augex")</f>
        <v>0</v>
      </c>
      <c r="Z289" s="32">
        <f>SUMIFS('Capex forecast'!J$9:J$223,'Capex forecast'!$T$9:$T$223,$Q289,'Capex forecast'!$S$9:$S$223,$S289,'Capex forecast'!$Q$9:$Q$223,"Augex")</f>
        <v>0</v>
      </c>
      <c r="AA289" s="32">
        <f>SUMIFS('Capex forecast'!K$9:K$223,'Capex forecast'!$T$9:$T$223,$Q289,'Capex forecast'!$S$9:$S$223,$S289,'Capex forecast'!$Q$9:$Q$223,"Augex")</f>
        <v>0</v>
      </c>
      <c r="AB289" s="32">
        <f>SUMIFS('Capex forecast'!L$9:L$223,'Capex forecast'!$T$9:$T$223,$Q289,'Capex forecast'!$S$9:$S$223,$S289,'Capex forecast'!$Q$9:$Q$223,"Augex")</f>
        <v>0</v>
      </c>
      <c r="AC289" s="32">
        <f>SUMIFS('Capex forecast'!M$9:M$223,'Capex forecast'!$T$9:$T$223,$Q289,'Capex forecast'!$S$9:$S$223,$S289,'Capex forecast'!$Q$9:$Q$223,"Augex")</f>
        <v>0</v>
      </c>
      <c r="AD289" s="32">
        <f>SUMIFS('Capex forecast'!N$9:N$223,'Capex forecast'!$T$9:$T$223,$Q289,'Capex forecast'!$S$9:$S$223,$S289,'Capex forecast'!$Q$9:$Q$223,"Augex")</f>
        <v>0</v>
      </c>
      <c r="AF289" s="45" t="s">
        <v>46</v>
      </c>
      <c r="AG289" s="6" t="str">
        <f>INDEX('Demand forecast'!$M$9:$M$5832,MATCH($Q289,'Demand forecast'!$B$9:$B$5832,0))</f>
        <v>No</v>
      </c>
      <c r="AH289" s="6" t="str">
        <f>IF(COUNTIF($AF$93:AF289,$B289) = 1, "LV", IF(COUNTIF($AF$93:AF289,$B289) = 2, "HV", "ST"))</f>
        <v>LV</v>
      </c>
      <c r="AI289" s="6" t="str">
        <f>INDEX('Demand forecast and growth rate'!$E$7:$E$273,MATCH($Q289,'Demand forecast and growth rate'!$B$7:$B$273,0))</f>
        <v>Steady/falling</v>
      </c>
      <c r="AJ289" s="47">
        <f>SUMIFS('Capex forecast'!E$9:E$223,'Capex forecast'!$T$9:$T$223,$AF289,'Capex forecast'!$S$9:$S$223,$AH289,'Capex forecast'!$Q$9:$Q$223,"Repex")</f>
        <v>0</v>
      </c>
      <c r="AK289" s="47">
        <f>SUMIFS('Capex forecast'!F$9:F$223,'Capex forecast'!$T$9:$T$223,$AF289,'Capex forecast'!$S$9:$S$223,$AH289,'Capex forecast'!$Q$9:$Q$223,"Repex")</f>
        <v>0</v>
      </c>
      <c r="AL289" s="47">
        <f>SUMIFS('Capex forecast'!G$9:G$223,'Capex forecast'!$T$9:$T$223,$AF289,'Capex forecast'!$S$9:$S$223,$AH289,'Capex forecast'!$Q$9:$Q$223,"Repex")</f>
        <v>0</v>
      </c>
      <c r="AM289" s="47">
        <f>SUMIFS('Capex forecast'!H$9:H$223,'Capex forecast'!$T$9:$T$223,$AF289,'Capex forecast'!$S$9:$S$223,$AH289,'Capex forecast'!$Q$9:$Q$223,"Repex")</f>
        <v>0</v>
      </c>
      <c r="AN289" s="47">
        <f>SUMIFS('Capex forecast'!I$9:I$223,'Capex forecast'!$T$9:$T$223,$AF289,'Capex forecast'!$S$9:$S$223,$AH289,'Capex forecast'!$Q$9:$Q$223,"Repex")</f>
        <v>0</v>
      </c>
      <c r="AO289" s="47">
        <f>SUMIFS('Capex forecast'!J$9:J$223,'Capex forecast'!$T$9:$T$223,$AF289,'Capex forecast'!$S$9:$S$223,$AH289,'Capex forecast'!$Q$9:$Q$223,"Repex")</f>
        <v>0</v>
      </c>
      <c r="AP289" s="47">
        <f>SUMIFS('Capex forecast'!K$9:K$223,'Capex forecast'!$T$9:$T$223,$AF289,'Capex forecast'!$S$9:$S$223,$AH289,'Capex forecast'!$Q$9:$Q$223,"Repex")</f>
        <v>0</v>
      </c>
      <c r="AQ289" s="47">
        <f>SUMIFS('Capex forecast'!L$9:L$223,'Capex forecast'!$T$9:$T$223,$AF289,'Capex forecast'!$S$9:$S$223,$AH289,'Capex forecast'!$Q$9:$Q$223,"Repex")</f>
        <v>0</v>
      </c>
      <c r="AR289" s="47">
        <f>SUMIFS('Capex forecast'!M$9:M$223,'Capex forecast'!$T$9:$T$223,$AF289,'Capex forecast'!$S$9:$S$223,$AH289,'Capex forecast'!$Q$9:$Q$223,"Repex")</f>
        <v>0</v>
      </c>
      <c r="AS289" s="47">
        <f>SUMIFS('Capex forecast'!N$9:N$223,'Capex forecast'!$T$9:$T$223,$AF289,'Capex forecast'!$S$9:$S$223,$AH289,'Capex forecast'!$Q$9:$Q$223,"Repex")</f>
        <v>0</v>
      </c>
    </row>
    <row r="290" spans="2:45" ht="15">
      <c r="B290" s="45" t="s">
        <v>225</v>
      </c>
      <c r="C290" s="6" t="str">
        <f>INDEX('Demand forecast'!$M$9:$M$5832,MATCH($B290,'Demand forecast'!$B$9:$B$5832,0))</f>
        <v>Yes</v>
      </c>
      <c r="D290" s="6" t="str">
        <f>IF(COUNTIF($B$93:B290,$B290) = 1, "LV", IF(COUNTIF($B$93:B290,$B290) = 2, "HV", "ST"))</f>
        <v>LV</v>
      </c>
      <c r="E290" s="6" t="str">
        <f>INDEX('Demand forecast and growth rate'!$E$7:$E$273,MATCH($B290,'Demand forecast and growth rate'!$B$7:$B$273,0))</f>
        <v>Steady/falling</v>
      </c>
      <c r="F290" s="32">
        <f>SUMIFS('Capex forecast'!E$9:E$223,'Capex forecast'!$T$9:$T$223,'Allocation of site-spec costs'!$B290,'Capex forecast'!$S$9:$S$223,'Allocation of site-spec costs'!$D290,'Capex forecast'!$Q$9:$Q$223,"Customer Connection")</f>
        <v>0</v>
      </c>
      <c r="G290" s="32">
        <f>SUMIFS('Capex forecast'!F$9:F$223,'Capex forecast'!$T$9:$T$223,'Allocation of site-spec costs'!$B290,'Capex forecast'!$S$9:$S$223,'Allocation of site-spec costs'!$D290,'Capex forecast'!$Q$9:$Q$223,"Customer Connection")</f>
        <v>0</v>
      </c>
      <c r="H290" s="32">
        <f>SUMIFS('Capex forecast'!G$9:G$223,'Capex forecast'!$T$9:$T$223,'Allocation of site-spec costs'!$B290,'Capex forecast'!$S$9:$S$223,'Allocation of site-spec costs'!$D290,'Capex forecast'!$Q$9:$Q$223,"Customer Connection")</f>
        <v>0</v>
      </c>
      <c r="I290" s="32">
        <f>SUMIFS('Capex forecast'!H$9:H$223,'Capex forecast'!$T$9:$T$223,'Allocation of site-spec costs'!$B290,'Capex forecast'!$S$9:$S$223,'Allocation of site-spec costs'!$D290,'Capex forecast'!$Q$9:$Q$223,"Customer Connection")</f>
        <v>0</v>
      </c>
      <c r="J290" s="32">
        <f>SUMIFS('Capex forecast'!I$9:I$223,'Capex forecast'!$T$9:$T$223,'Allocation of site-spec costs'!$B290,'Capex forecast'!$S$9:$S$223,'Allocation of site-spec costs'!$D290,'Capex forecast'!$Q$9:$Q$223,"Customer Connection")</f>
        <v>0</v>
      </c>
      <c r="K290" s="32">
        <f>SUMIFS('Capex forecast'!J$9:J$223,'Capex forecast'!$T$9:$T$223,'Allocation of site-spec costs'!$B290,'Capex forecast'!$S$9:$S$223,'Allocation of site-spec costs'!$D290,'Capex forecast'!$Q$9:$Q$223,"Customer Connection")</f>
        <v>0</v>
      </c>
      <c r="L290" s="32">
        <f>SUMIFS('Capex forecast'!K$9:K$223,'Capex forecast'!$T$9:$T$223,'Allocation of site-spec costs'!$B290,'Capex forecast'!$S$9:$S$223,'Allocation of site-spec costs'!$D290,'Capex forecast'!$Q$9:$Q$223,"Customer Connection")</f>
        <v>0</v>
      </c>
      <c r="M290" s="32">
        <f>SUMIFS('Capex forecast'!L$9:L$223,'Capex forecast'!$T$9:$T$223,'Allocation of site-spec costs'!$B290,'Capex forecast'!$S$9:$S$223,'Allocation of site-spec costs'!$D290,'Capex forecast'!$Q$9:$Q$223,"Customer Connection")</f>
        <v>0</v>
      </c>
      <c r="N290" s="32">
        <f>SUMIFS('Capex forecast'!M$9:M$223,'Capex forecast'!$T$9:$T$223,'Allocation of site-spec costs'!$B290,'Capex forecast'!$S$9:$S$223,'Allocation of site-spec costs'!$D290,'Capex forecast'!$Q$9:$Q$223,"Customer Connection")</f>
        <v>0</v>
      </c>
      <c r="O290" s="32">
        <f>SUMIFS('Capex forecast'!N$9:N$223,'Capex forecast'!$T$9:$T$223,'Allocation of site-spec costs'!$B290,'Capex forecast'!$S$9:$S$223,'Allocation of site-spec costs'!$D290,'Capex forecast'!$Q$9:$Q$223,"Customer Connection")</f>
        <v>0</v>
      </c>
      <c r="Q290" s="45" t="s">
        <v>225</v>
      </c>
      <c r="R290" s="6" t="str">
        <f>INDEX('Demand forecast'!$M$9:$M$5832,MATCH($Q290,'Demand forecast'!$B$9:$B$5832,0))</f>
        <v>Yes</v>
      </c>
      <c r="S290" s="6" t="str">
        <f>IF(COUNTIF($Q$93:Q290,$B290) = 1, "LV", IF(COUNTIF($Q$93:Q290,$B290) = 2, "HV", "ST"))</f>
        <v>LV</v>
      </c>
      <c r="T290" s="6" t="str">
        <f>INDEX('Demand forecast and growth rate'!$E$7:$E$273,MATCH($Q290,'Demand forecast and growth rate'!$B$7:$B$273,0))</f>
        <v>Steady/falling</v>
      </c>
      <c r="U290" s="32">
        <f>SUMIFS('Capex forecast'!E$9:E$223,'Capex forecast'!$T$9:$T$223,$Q290,'Capex forecast'!$S$9:$S$223,$S290,'Capex forecast'!$Q$9:$Q$223,"Augex")</f>
        <v>0</v>
      </c>
      <c r="V290" s="32">
        <f>SUMIFS('Capex forecast'!F$9:F$223,'Capex forecast'!$T$9:$T$223,$Q290,'Capex forecast'!$S$9:$S$223,$S290,'Capex forecast'!$Q$9:$Q$223,"Augex")</f>
        <v>0</v>
      </c>
      <c r="W290" s="32">
        <f>SUMIFS('Capex forecast'!G$9:G$223,'Capex forecast'!$T$9:$T$223,$Q290,'Capex forecast'!$S$9:$S$223,$S290,'Capex forecast'!$Q$9:$Q$223,"Augex")</f>
        <v>0</v>
      </c>
      <c r="X290" s="32">
        <f>SUMIFS('Capex forecast'!H$9:H$223,'Capex forecast'!$T$9:$T$223,$Q290,'Capex forecast'!$S$9:$S$223,$S290,'Capex forecast'!$Q$9:$Q$223,"Augex")</f>
        <v>0</v>
      </c>
      <c r="Y290" s="32">
        <f>SUMIFS('Capex forecast'!I$9:I$223,'Capex forecast'!$T$9:$T$223,$Q290,'Capex forecast'!$S$9:$S$223,$S290,'Capex forecast'!$Q$9:$Q$223,"Augex")</f>
        <v>0</v>
      </c>
      <c r="Z290" s="32">
        <f>SUMIFS('Capex forecast'!J$9:J$223,'Capex forecast'!$T$9:$T$223,$Q290,'Capex forecast'!$S$9:$S$223,$S290,'Capex forecast'!$Q$9:$Q$223,"Augex")</f>
        <v>0</v>
      </c>
      <c r="AA290" s="32">
        <f>SUMIFS('Capex forecast'!K$9:K$223,'Capex forecast'!$T$9:$T$223,$Q290,'Capex forecast'!$S$9:$S$223,$S290,'Capex forecast'!$Q$9:$Q$223,"Augex")</f>
        <v>0</v>
      </c>
      <c r="AB290" s="32">
        <f>SUMIFS('Capex forecast'!L$9:L$223,'Capex forecast'!$T$9:$T$223,$Q290,'Capex forecast'!$S$9:$S$223,$S290,'Capex forecast'!$Q$9:$Q$223,"Augex")</f>
        <v>0</v>
      </c>
      <c r="AC290" s="32">
        <f>SUMIFS('Capex forecast'!M$9:M$223,'Capex forecast'!$T$9:$T$223,$Q290,'Capex forecast'!$S$9:$S$223,$S290,'Capex forecast'!$Q$9:$Q$223,"Augex")</f>
        <v>0</v>
      </c>
      <c r="AD290" s="32">
        <f>SUMIFS('Capex forecast'!N$9:N$223,'Capex forecast'!$T$9:$T$223,$Q290,'Capex forecast'!$S$9:$S$223,$S290,'Capex forecast'!$Q$9:$Q$223,"Augex")</f>
        <v>0</v>
      </c>
      <c r="AF290" s="45" t="s">
        <v>225</v>
      </c>
      <c r="AG290" s="6" t="str">
        <f>INDEX('Demand forecast'!$M$9:$M$5832,MATCH($Q290,'Demand forecast'!$B$9:$B$5832,0))</f>
        <v>Yes</v>
      </c>
      <c r="AH290" s="6" t="str">
        <f>IF(COUNTIF($AF$93:AF290,$B290) = 1, "LV", IF(COUNTIF($AF$93:AF290,$B290) = 2, "HV", "ST"))</f>
        <v>LV</v>
      </c>
      <c r="AI290" s="6" t="str">
        <f>INDEX('Demand forecast and growth rate'!$E$7:$E$273,MATCH($Q290,'Demand forecast and growth rate'!$B$7:$B$273,0))</f>
        <v>Steady/falling</v>
      </c>
      <c r="AJ290" s="47">
        <f>SUMIFS('Capex forecast'!E$9:E$223,'Capex forecast'!$T$9:$T$223,$AF290,'Capex forecast'!$S$9:$S$223,$AH290,'Capex forecast'!$Q$9:$Q$223,"Repex")</f>
        <v>0</v>
      </c>
      <c r="AK290" s="47">
        <f>SUMIFS('Capex forecast'!F$9:F$223,'Capex forecast'!$T$9:$T$223,$AF290,'Capex forecast'!$S$9:$S$223,$AH290,'Capex forecast'!$Q$9:$Q$223,"Repex")</f>
        <v>0</v>
      </c>
      <c r="AL290" s="47">
        <f>SUMIFS('Capex forecast'!G$9:G$223,'Capex forecast'!$T$9:$T$223,$AF290,'Capex forecast'!$S$9:$S$223,$AH290,'Capex forecast'!$Q$9:$Q$223,"Repex")</f>
        <v>0</v>
      </c>
      <c r="AM290" s="47">
        <f>SUMIFS('Capex forecast'!H$9:H$223,'Capex forecast'!$T$9:$T$223,$AF290,'Capex forecast'!$S$9:$S$223,$AH290,'Capex forecast'!$Q$9:$Q$223,"Repex")</f>
        <v>0</v>
      </c>
      <c r="AN290" s="47">
        <f>SUMIFS('Capex forecast'!I$9:I$223,'Capex forecast'!$T$9:$T$223,$AF290,'Capex forecast'!$S$9:$S$223,$AH290,'Capex forecast'!$Q$9:$Q$223,"Repex")</f>
        <v>0</v>
      </c>
      <c r="AO290" s="47">
        <f>SUMIFS('Capex forecast'!J$9:J$223,'Capex forecast'!$T$9:$T$223,$AF290,'Capex forecast'!$S$9:$S$223,$AH290,'Capex forecast'!$Q$9:$Q$223,"Repex")</f>
        <v>0</v>
      </c>
      <c r="AP290" s="47">
        <f>SUMIFS('Capex forecast'!K$9:K$223,'Capex forecast'!$T$9:$T$223,$AF290,'Capex forecast'!$S$9:$S$223,$AH290,'Capex forecast'!$Q$9:$Q$223,"Repex")</f>
        <v>0</v>
      </c>
      <c r="AQ290" s="47">
        <f>SUMIFS('Capex forecast'!L$9:L$223,'Capex forecast'!$T$9:$T$223,$AF290,'Capex forecast'!$S$9:$S$223,$AH290,'Capex forecast'!$Q$9:$Q$223,"Repex")</f>
        <v>0</v>
      </c>
      <c r="AR290" s="47">
        <f>SUMIFS('Capex forecast'!M$9:M$223,'Capex forecast'!$T$9:$T$223,$AF290,'Capex forecast'!$S$9:$S$223,$AH290,'Capex forecast'!$Q$9:$Q$223,"Repex")</f>
        <v>0</v>
      </c>
      <c r="AS290" s="47">
        <f>SUMIFS('Capex forecast'!N$9:N$223,'Capex forecast'!$T$9:$T$223,$AF290,'Capex forecast'!$S$9:$S$223,$AH290,'Capex forecast'!$Q$9:$Q$223,"Repex")</f>
        <v>0</v>
      </c>
    </row>
    <row r="291" spans="2:45" ht="15">
      <c r="B291" s="45" t="s">
        <v>54</v>
      </c>
      <c r="C291" s="6" t="str">
        <f>INDEX('Demand forecast'!$M$9:$M$5832,MATCH($B291,'Demand forecast'!$B$9:$B$5832,0))</f>
        <v>No</v>
      </c>
      <c r="D291" s="6" t="str">
        <f>IF(COUNTIF($B$93:B291,$B291) = 1, "LV", IF(COUNTIF($B$93:B291,$B291) = 2, "HV", "ST"))</f>
        <v>LV</v>
      </c>
      <c r="E291" s="6" t="str">
        <f>INDEX('Demand forecast and growth rate'!$E$7:$E$273,MATCH($B291,'Demand forecast and growth rate'!$B$7:$B$273,0))</f>
        <v>Small growth</v>
      </c>
      <c r="F291" s="32">
        <f>SUMIFS('Capex forecast'!E$9:E$223,'Capex forecast'!$T$9:$T$223,'Allocation of site-spec costs'!$B291,'Capex forecast'!$S$9:$S$223,'Allocation of site-spec costs'!$D291,'Capex forecast'!$Q$9:$Q$223,"Customer Connection")</f>
        <v>0</v>
      </c>
      <c r="G291" s="32">
        <f>SUMIFS('Capex forecast'!F$9:F$223,'Capex forecast'!$T$9:$T$223,'Allocation of site-spec costs'!$B291,'Capex forecast'!$S$9:$S$223,'Allocation of site-spec costs'!$D291,'Capex forecast'!$Q$9:$Q$223,"Customer Connection")</f>
        <v>0</v>
      </c>
      <c r="H291" s="32">
        <f>SUMIFS('Capex forecast'!G$9:G$223,'Capex forecast'!$T$9:$T$223,'Allocation of site-spec costs'!$B291,'Capex forecast'!$S$9:$S$223,'Allocation of site-spec costs'!$D291,'Capex forecast'!$Q$9:$Q$223,"Customer Connection")</f>
        <v>0</v>
      </c>
      <c r="I291" s="32">
        <f>SUMIFS('Capex forecast'!H$9:H$223,'Capex forecast'!$T$9:$T$223,'Allocation of site-spec costs'!$B291,'Capex forecast'!$S$9:$S$223,'Allocation of site-spec costs'!$D291,'Capex forecast'!$Q$9:$Q$223,"Customer Connection")</f>
        <v>0</v>
      </c>
      <c r="J291" s="32">
        <f>SUMIFS('Capex forecast'!I$9:I$223,'Capex forecast'!$T$9:$T$223,'Allocation of site-spec costs'!$B291,'Capex forecast'!$S$9:$S$223,'Allocation of site-spec costs'!$D291,'Capex forecast'!$Q$9:$Q$223,"Customer Connection")</f>
        <v>0</v>
      </c>
      <c r="K291" s="32">
        <f>SUMIFS('Capex forecast'!J$9:J$223,'Capex forecast'!$T$9:$T$223,'Allocation of site-spec costs'!$B291,'Capex forecast'!$S$9:$S$223,'Allocation of site-spec costs'!$D291,'Capex forecast'!$Q$9:$Q$223,"Customer Connection")</f>
        <v>0</v>
      </c>
      <c r="L291" s="32">
        <f>SUMIFS('Capex forecast'!K$9:K$223,'Capex forecast'!$T$9:$T$223,'Allocation of site-spec costs'!$B291,'Capex forecast'!$S$9:$S$223,'Allocation of site-spec costs'!$D291,'Capex forecast'!$Q$9:$Q$223,"Customer Connection")</f>
        <v>0</v>
      </c>
      <c r="M291" s="32">
        <f>SUMIFS('Capex forecast'!L$9:L$223,'Capex forecast'!$T$9:$T$223,'Allocation of site-spec costs'!$B291,'Capex forecast'!$S$9:$S$223,'Allocation of site-spec costs'!$D291,'Capex forecast'!$Q$9:$Q$223,"Customer Connection")</f>
        <v>0</v>
      </c>
      <c r="N291" s="32">
        <f>SUMIFS('Capex forecast'!M$9:M$223,'Capex forecast'!$T$9:$T$223,'Allocation of site-spec costs'!$B291,'Capex forecast'!$S$9:$S$223,'Allocation of site-spec costs'!$D291,'Capex forecast'!$Q$9:$Q$223,"Customer Connection")</f>
        <v>0</v>
      </c>
      <c r="O291" s="32">
        <f>SUMIFS('Capex forecast'!N$9:N$223,'Capex forecast'!$T$9:$T$223,'Allocation of site-spec costs'!$B291,'Capex forecast'!$S$9:$S$223,'Allocation of site-spec costs'!$D291,'Capex forecast'!$Q$9:$Q$223,"Customer Connection")</f>
        <v>0</v>
      </c>
      <c r="Q291" s="45" t="s">
        <v>54</v>
      </c>
      <c r="R291" s="6" t="str">
        <f>INDEX('Demand forecast'!$M$9:$M$5832,MATCH($Q291,'Demand forecast'!$B$9:$B$5832,0))</f>
        <v>No</v>
      </c>
      <c r="S291" s="6" t="str">
        <f>IF(COUNTIF($Q$93:Q291,$B291) = 1, "LV", IF(COUNTIF($Q$93:Q291,$B291) = 2, "HV", "ST"))</f>
        <v>LV</v>
      </c>
      <c r="T291" s="6" t="str">
        <f>INDEX('Demand forecast and growth rate'!$E$7:$E$273,MATCH($Q291,'Demand forecast and growth rate'!$B$7:$B$273,0))</f>
        <v>Small growth</v>
      </c>
      <c r="U291" s="32">
        <f>SUMIFS('Capex forecast'!E$9:E$223,'Capex forecast'!$T$9:$T$223,$Q291,'Capex forecast'!$S$9:$S$223,$S291,'Capex forecast'!$Q$9:$Q$223,"Augex")</f>
        <v>0</v>
      </c>
      <c r="V291" s="32">
        <f>SUMIFS('Capex forecast'!F$9:F$223,'Capex forecast'!$T$9:$T$223,$Q291,'Capex forecast'!$S$9:$S$223,$S291,'Capex forecast'!$Q$9:$Q$223,"Augex")</f>
        <v>0</v>
      </c>
      <c r="W291" s="32">
        <f>SUMIFS('Capex forecast'!G$9:G$223,'Capex forecast'!$T$9:$T$223,$Q291,'Capex forecast'!$S$9:$S$223,$S291,'Capex forecast'!$Q$9:$Q$223,"Augex")</f>
        <v>0</v>
      </c>
      <c r="X291" s="32">
        <f>SUMIFS('Capex forecast'!H$9:H$223,'Capex forecast'!$T$9:$T$223,$Q291,'Capex forecast'!$S$9:$S$223,$S291,'Capex forecast'!$Q$9:$Q$223,"Augex")</f>
        <v>0</v>
      </c>
      <c r="Y291" s="32">
        <f>SUMIFS('Capex forecast'!I$9:I$223,'Capex forecast'!$T$9:$T$223,$Q291,'Capex forecast'!$S$9:$S$223,$S291,'Capex forecast'!$Q$9:$Q$223,"Augex")</f>
        <v>0</v>
      </c>
      <c r="Z291" s="32">
        <f>SUMIFS('Capex forecast'!J$9:J$223,'Capex forecast'!$T$9:$T$223,$Q291,'Capex forecast'!$S$9:$S$223,$S291,'Capex forecast'!$Q$9:$Q$223,"Augex")</f>
        <v>0</v>
      </c>
      <c r="AA291" s="32">
        <f>SUMIFS('Capex forecast'!K$9:K$223,'Capex forecast'!$T$9:$T$223,$Q291,'Capex forecast'!$S$9:$S$223,$S291,'Capex forecast'!$Q$9:$Q$223,"Augex")</f>
        <v>0</v>
      </c>
      <c r="AB291" s="32">
        <f>SUMIFS('Capex forecast'!L$9:L$223,'Capex forecast'!$T$9:$T$223,$Q291,'Capex forecast'!$S$9:$S$223,$S291,'Capex forecast'!$Q$9:$Q$223,"Augex")</f>
        <v>0</v>
      </c>
      <c r="AC291" s="32">
        <f>SUMIFS('Capex forecast'!M$9:M$223,'Capex forecast'!$T$9:$T$223,$Q291,'Capex forecast'!$S$9:$S$223,$S291,'Capex forecast'!$Q$9:$Q$223,"Augex")</f>
        <v>0</v>
      </c>
      <c r="AD291" s="32">
        <f>SUMIFS('Capex forecast'!N$9:N$223,'Capex forecast'!$T$9:$T$223,$Q291,'Capex forecast'!$S$9:$S$223,$S291,'Capex forecast'!$Q$9:$Q$223,"Augex")</f>
        <v>0</v>
      </c>
      <c r="AF291" s="45" t="s">
        <v>54</v>
      </c>
      <c r="AG291" s="6" t="str">
        <f>INDEX('Demand forecast'!$M$9:$M$5832,MATCH($Q291,'Demand forecast'!$B$9:$B$5832,0))</f>
        <v>No</v>
      </c>
      <c r="AH291" s="6" t="str">
        <f>IF(COUNTIF($AF$93:AF291,$B291) = 1, "LV", IF(COUNTIF($AF$93:AF291,$B291) = 2, "HV", "ST"))</f>
        <v>LV</v>
      </c>
      <c r="AI291" s="6" t="str">
        <f>INDEX('Demand forecast and growth rate'!$E$7:$E$273,MATCH($Q291,'Demand forecast and growth rate'!$B$7:$B$273,0))</f>
        <v>Small growth</v>
      </c>
      <c r="AJ291" s="47">
        <f>SUMIFS('Capex forecast'!E$9:E$223,'Capex forecast'!$T$9:$T$223,$AF291,'Capex forecast'!$S$9:$S$223,$AH291,'Capex forecast'!$Q$9:$Q$223,"Repex")</f>
        <v>0</v>
      </c>
      <c r="AK291" s="47">
        <f>SUMIFS('Capex forecast'!F$9:F$223,'Capex forecast'!$T$9:$T$223,$AF291,'Capex forecast'!$S$9:$S$223,$AH291,'Capex forecast'!$Q$9:$Q$223,"Repex")</f>
        <v>0</v>
      </c>
      <c r="AL291" s="47">
        <f>SUMIFS('Capex forecast'!G$9:G$223,'Capex forecast'!$T$9:$T$223,$AF291,'Capex forecast'!$S$9:$S$223,$AH291,'Capex forecast'!$Q$9:$Q$223,"Repex")</f>
        <v>0</v>
      </c>
      <c r="AM291" s="47">
        <f>SUMIFS('Capex forecast'!H$9:H$223,'Capex forecast'!$T$9:$T$223,$AF291,'Capex forecast'!$S$9:$S$223,$AH291,'Capex forecast'!$Q$9:$Q$223,"Repex")</f>
        <v>0</v>
      </c>
      <c r="AN291" s="47">
        <f>SUMIFS('Capex forecast'!I$9:I$223,'Capex forecast'!$T$9:$T$223,$AF291,'Capex forecast'!$S$9:$S$223,$AH291,'Capex forecast'!$Q$9:$Q$223,"Repex")</f>
        <v>0</v>
      </c>
      <c r="AO291" s="47">
        <f>SUMIFS('Capex forecast'!J$9:J$223,'Capex forecast'!$T$9:$T$223,$AF291,'Capex forecast'!$S$9:$S$223,$AH291,'Capex forecast'!$Q$9:$Q$223,"Repex")</f>
        <v>0</v>
      </c>
      <c r="AP291" s="47">
        <f>SUMIFS('Capex forecast'!K$9:K$223,'Capex forecast'!$T$9:$T$223,$AF291,'Capex forecast'!$S$9:$S$223,$AH291,'Capex forecast'!$Q$9:$Q$223,"Repex")</f>
        <v>0</v>
      </c>
      <c r="AQ291" s="47">
        <f>SUMIFS('Capex forecast'!L$9:L$223,'Capex forecast'!$T$9:$T$223,$AF291,'Capex forecast'!$S$9:$S$223,$AH291,'Capex forecast'!$Q$9:$Q$223,"Repex")</f>
        <v>0</v>
      </c>
      <c r="AR291" s="47">
        <f>SUMIFS('Capex forecast'!M$9:M$223,'Capex forecast'!$T$9:$T$223,$AF291,'Capex forecast'!$S$9:$S$223,$AH291,'Capex forecast'!$Q$9:$Q$223,"Repex")</f>
        <v>0</v>
      </c>
      <c r="AS291" s="47">
        <f>SUMIFS('Capex forecast'!N$9:N$223,'Capex forecast'!$T$9:$T$223,$AF291,'Capex forecast'!$S$9:$S$223,$AH291,'Capex forecast'!$Q$9:$Q$223,"Repex")</f>
        <v>0</v>
      </c>
    </row>
    <row r="292" spans="2:45" ht="15">
      <c r="B292" s="45" t="s">
        <v>71</v>
      </c>
      <c r="C292" s="6" t="str">
        <f>INDEX('Demand forecast'!$M$9:$M$5832,MATCH($B292,'Demand forecast'!$B$9:$B$5832,0))</f>
        <v>No</v>
      </c>
      <c r="D292" s="6" t="str">
        <f>IF(COUNTIF($B$93:B292,$B292) = 1, "LV", IF(COUNTIF($B$93:B292,$B292) = 2, "HV", "ST"))</f>
        <v>LV</v>
      </c>
      <c r="E292" s="6" t="str">
        <f>INDEX('Demand forecast and growth rate'!$E$7:$E$273,MATCH($B292,'Demand forecast and growth rate'!$B$7:$B$273,0))</f>
        <v>Steady/falling</v>
      </c>
      <c r="F292" s="32">
        <f>SUMIFS('Capex forecast'!E$9:E$223,'Capex forecast'!$T$9:$T$223,'Allocation of site-spec costs'!$B292,'Capex forecast'!$S$9:$S$223,'Allocation of site-spec costs'!$D292,'Capex forecast'!$Q$9:$Q$223,"Customer Connection")</f>
        <v>0</v>
      </c>
      <c r="G292" s="32">
        <f>SUMIFS('Capex forecast'!F$9:F$223,'Capex forecast'!$T$9:$T$223,'Allocation of site-spec costs'!$B292,'Capex forecast'!$S$9:$S$223,'Allocation of site-spec costs'!$D292,'Capex forecast'!$Q$9:$Q$223,"Customer Connection")</f>
        <v>0</v>
      </c>
      <c r="H292" s="32">
        <f>SUMIFS('Capex forecast'!G$9:G$223,'Capex forecast'!$T$9:$T$223,'Allocation of site-spec costs'!$B292,'Capex forecast'!$S$9:$S$223,'Allocation of site-spec costs'!$D292,'Capex forecast'!$Q$9:$Q$223,"Customer Connection")</f>
        <v>0</v>
      </c>
      <c r="I292" s="32">
        <f>SUMIFS('Capex forecast'!H$9:H$223,'Capex forecast'!$T$9:$T$223,'Allocation of site-spec costs'!$B292,'Capex forecast'!$S$9:$S$223,'Allocation of site-spec costs'!$D292,'Capex forecast'!$Q$9:$Q$223,"Customer Connection")</f>
        <v>0</v>
      </c>
      <c r="J292" s="32">
        <f>SUMIFS('Capex forecast'!I$9:I$223,'Capex forecast'!$T$9:$T$223,'Allocation of site-spec costs'!$B292,'Capex forecast'!$S$9:$S$223,'Allocation of site-spec costs'!$D292,'Capex forecast'!$Q$9:$Q$223,"Customer Connection")</f>
        <v>0</v>
      </c>
      <c r="K292" s="32">
        <f>SUMIFS('Capex forecast'!J$9:J$223,'Capex forecast'!$T$9:$T$223,'Allocation of site-spec costs'!$B292,'Capex forecast'!$S$9:$S$223,'Allocation of site-spec costs'!$D292,'Capex forecast'!$Q$9:$Q$223,"Customer Connection")</f>
        <v>0</v>
      </c>
      <c r="L292" s="32">
        <f>SUMIFS('Capex forecast'!K$9:K$223,'Capex forecast'!$T$9:$T$223,'Allocation of site-spec costs'!$B292,'Capex forecast'!$S$9:$S$223,'Allocation of site-spec costs'!$D292,'Capex forecast'!$Q$9:$Q$223,"Customer Connection")</f>
        <v>0</v>
      </c>
      <c r="M292" s="32">
        <f>SUMIFS('Capex forecast'!L$9:L$223,'Capex forecast'!$T$9:$T$223,'Allocation of site-spec costs'!$B292,'Capex forecast'!$S$9:$S$223,'Allocation of site-spec costs'!$D292,'Capex forecast'!$Q$9:$Q$223,"Customer Connection")</f>
        <v>0</v>
      </c>
      <c r="N292" s="32">
        <f>SUMIFS('Capex forecast'!M$9:M$223,'Capex forecast'!$T$9:$T$223,'Allocation of site-spec costs'!$B292,'Capex forecast'!$S$9:$S$223,'Allocation of site-spec costs'!$D292,'Capex forecast'!$Q$9:$Q$223,"Customer Connection")</f>
        <v>0</v>
      </c>
      <c r="O292" s="32">
        <f>SUMIFS('Capex forecast'!N$9:N$223,'Capex forecast'!$T$9:$T$223,'Allocation of site-spec costs'!$B292,'Capex forecast'!$S$9:$S$223,'Allocation of site-spec costs'!$D292,'Capex forecast'!$Q$9:$Q$223,"Customer Connection")</f>
        <v>0</v>
      </c>
      <c r="Q292" s="45" t="s">
        <v>71</v>
      </c>
      <c r="R292" s="6" t="str">
        <f>INDEX('Demand forecast'!$M$9:$M$5832,MATCH($Q292,'Demand forecast'!$B$9:$B$5832,0))</f>
        <v>No</v>
      </c>
      <c r="S292" s="6" t="str">
        <f>IF(COUNTIF($Q$93:Q292,$B292) = 1, "LV", IF(COUNTIF($Q$93:Q292,$B292) = 2, "HV", "ST"))</f>
        <v>LV</v>
      </c>
      <c r="T292" s="6" t="str">
        <f>INDEX('Demand forecast and growth rate'!$E$7:$E$273,MATCH($Q292,'Demand forecast and growth rate'!$B$7:$B$273,0))</f>
        <v>Steady/falling</v>
      </c>
      <c r="U292" s="32">
        <f>SUMIFS('Capex forecast'!E$9:E$223,'Capex forecast'!$T$9:$T$223,$Q292,'Capex forecast'!$S$9:$S$223,$S292,'Capex forecast'!$Q$9:$Q$223,"Augex")</f>
        <v>0</v>
      </c>
      <c r="V292" s="32">
        <f>SUMIFS('Capex forecast'!F$9:F$223,'Capex forecast'!$T$9:$T$223,$Q292,'Capex forecast'!$S$9:$S$223,$S292,'Capex forecast'!$Q$9:$Q$223,"Augex")</f>
        <v>0</v>
      </c>
      <c r="W292" s="32">
        <f>SUMIFS('Capex forecast'!G$9:G$223,'Capex forecast'!$T$9:$T$223,$Q292,'Capex forecast'!$S$9:$S$223,$S292,'Capex forecast'!$Q$9:$Q$223,"Augex")</f>
        <v>0</v>
      </c>
      <c r="X292" s="32">
        <f>SUMIFS('Capex forecast'!H$9:H$223,'Capex forecast'!$T$9:$T$223,$Q292,'Capex forecast'!$S$9:$S$223,$S292,'Capex forecast'!$Q$9:$Q$223,"Augex")</f>
        <v>0</v>
      </c>
      <c r="Y292" s="32">
        <f>SUMIFS('Capex forecast'!I$9:I$223,'Capex forecast'!$T$9:$T$223,$Q292,'Capex forecast'!$S$9:$S$223,$S292,'Capex forecast'!$Q$9:$Q$223,"Augex")</f>
        <v>0</v>
      </c>
      <c r="Z292" s="32">
        <f>SUMIFS('Capex forecast'!J$9:J$223,'Capex forecast'!$T$9:$T$223,$Q292,'Capex forecast'!$S$9:$S$223,$S292,'Capex forecast'!$Q$9:$Q$223,"Augex")</f>
        <v>0</v>
      </c>
      <c r="AA292" s="32">
        <f>SUMIFS('Capex forecast'!K$9:K$223,'Capex forecast'!$T$9:$T$223,$Q292,'Capex forecast'!$S$9:$S$223,$S292,'Capex forecast'!$Q$9:$Q$223,"Augex")</f>
        <v>0</v>
      </c>
      <c r="AB292" s="32">
        <f>SUMIFS('Capex forecast'!L$9:L$223,'Capex forecast'!$T$9:$T$223,$Q292,'Capex forecast'!$S$9:$S$223,$S292,'Capex forecast'!$Q$9:$Q$223,"Augex")</f>
        <v>0</v>
      </c>
      <c r="AC292" s="32">
        <f>SUMIFS('Capex forecast'!M$9:M$223,'Capex forecast'!$T$9:$T$223,$Q292,'Capex forecast'!$S$9:$S$223,$S292,'Capex forecast'!$Q$9:$Q$223,"Augex")</f>
        <v>0</v>
      </c>
      <c r="AD292" s="32">
        <f>SUMIFS('Capex forecast'!N$9:N$223,'Capex forecast'!$T$9:$T$223,$Q292,'Capex forecast'!$S$9:$S$223,$S292,'Capex forecast'!$Q$9:$Q$223,"Augex")</f>
        <v>0</v>
      </c>
      <c r="AF292" s="45" t="s">
        <v>71</v>
      </c>
      <c r="AG292" s="6" t="str">
        <f>INDEX('Demand forecast'!$M$9:$M$5832,MATCH($Q292,'Demand forecast'!$B$9:$B$5832,0))</f>
        <v>No</v>
      </c>
      <c r="AH292" s="6" t="str">
        <f>IF(COUNTIF($AF$93:AF292,$B292) = 1, "LV", IF(COUNTIF($AF$93:AF292,$B292) = 2, "HV", "ST"))</f>
        <v>LV</v>
      </c>
      <c r="AI292" s="6" t="str">
        <f>INDEX('Demand forecast and growth rate'!$E$7:$E$273,MATCH($Q292,'Demand forecast and growth rate'!$B$7:$B$273,0))</f>
        <v>Steady/falling</v>
      </c>
      <c r="AJ292" s="47">
        <f>SUMIFS('Capex forecast'!E$9:E$223,'Capex forecast'!$T$9:$T$223,$AF292,'Capex forecast'!$S$9:$S$223,$AH292,'Capex forecast'!$Q$9:$Q$223,"Repex")</f>
        <v>0</v>
      </c>
      <c r="AK292" s="47">
        <f>SUMIFS('Capex forecast'!F$9:F$223,'Capex forecast'!$T$9:$T$223,$AF292,'Capex forecast'!$S$9:$S$223,$AH292,'Capex forecast'!$Q$9:$Q$223,"Repex")</f>
        <v>0</v>
      </c>
      <c r="AL292" s="47">
        <f>SUMIFS('Capex forecast'!G$9:G$223,'Capex forecast'!$T$9:$T$223,$AF292,'Capex forecast'!$S$9:$S$223,$AH292,'Capex forecast'!$Q$9:$Q$223,"Repex")</f>
        <v>0</v>
      </c>
      <c r="AM292" s="47">
        <f>SUMIFS('Capex forecast'!H$9:H$223,'Capex forecast'!$T$9:$T$223,$AF292,'Capex forecast'!$S$9:$S$223,$AH292,'Capex forecast'!$Q$9:$Q$223,"Repex")</f>
        <v>0</v>
      </c>
      <c r="AN292" s="47">
        <f>SUMIFS('Capex forecast'!I$9:I$223,'Capex forecast'!$T$9:$T$223,$AF292,'Capex forecast'!$S$9:$S$223,$AH292,'Capex forecast'!$Q$9:$Q$223,"Repex")</f>
        <v>0</v>
      </c>
      <c r="AO292" s="47">
        <f>SUMIFS('Capex forecast'!J$9:J$223,'Capex forecast'!$T$9:$T$223,$AF292,'Capex forecast'!$S$9:$S$223,$AH292,'Capex forecast'!$Q$9:$Q$223,"Repex")</f>
        <v>0</v>
      </c>
      <c r="AP292" s="47">
        <f>SUMIFS('Capex forecast'!K$9:K$223,'Capex forecast'!$T$9:$T$223,$AF292,'Capex forecast'!$S$9:$S$223,$AH292,'Capex forecast'!$Q$9:$Q$223,"Repex")</f>
        <v>0</v>
      </c>
      <c r="AQ292" s="47">
        <f>SUMIFS('Capex forecast'!L$9:L$223,'Capex forecast'!$T$9:$T$223,$AF292,'Capex forecast'!$S$9:$S$223,$AH292,'Capex forecast'!$Q$9:$Q$223,"Repex")</f>
        <v>0</v>
      </c>
      <c r="AR292" s="47">
        <f>SUMIFS('Capex forecast'!M$9:M$223,'Capex forecast'!$T$9:$T$223,$AF292,'Capex forecast'!$S$9:$S$223,$AH292,'Capex forecast'!$Q$9:$Q$223,"Repex")</f>
        <v>0</v>
      </c>
      <c r="AS292" s="47">
        <f>SUMIFS('Capex forecast'!N$9:N$223,'Capex forecast'!$T$9:$T$223,$AF292,'Capex forecast'!$S$9:$S$223,$AH292,'Capex forecast'!$Q$9:$Q$223,"Repex")</f>
        <v>0</v>
      </c>
    </row>
    <row r="293" spans="2:45" ht="15">
      <c r="B293" s="45" t="s">
        <v>81</v>
      </c>
      <c r="C293" s="6" t="str">
        <f>INDEX('Demand forecast'!$M$9:$M$5832,MATCH($B293,'Demand forecast'!$B$9:$B$5832,0))</f>
        <v>No</v>
      </c>
      <c r="D293" s="6" t="str">
        <f>IF(COUNTIF($B$93:B293,$B293) = 1, "LV", IF(COUNTIF($B$93:B293,$B293) = 2, "HV", "ST"))</f>
        <v>LV</v>
      </c>
      <c r="E293" s="6" t="str">
        <f>INDEX('Demand forecast and growth rate'!$E$7:$E$273,MATCH($B293,'Demand forecast and growth rate'!$B$7:$B$273,0))</f>
        <v>Small growth</v>
      </c>
      <c r="F293" s="32">
        <f>SUMIFS('Capex forecast'!E$9:E$223,'Capex forecast'!$T$9:$T$223,'Allocation of site-spec costs'!$B293,'Capex forecast'!$S$9:$S$223,'Allocation of site-spec costs'!$D293,'Capex forecast'!$Q$9:$Q$223,"Customer Connection")</f>
        <v>0</v>
      </c>
      <c r="G293" s="32">
        <f>SUMIFS('Capex forecast'!F$9:F$223,'Capex forecast'!$T$9:$T$223,'Allocation of site-spec costs'!$B293,'Capex forecast'!$S$9:$S$223,'Allocation of site-spec costs'!$D293,'Capex forecast'!$Q$9:$Q$223,"Customer Connection")</f>
        <v>0</v>
      </c>
      <c r="H293" s="32">
        <f>SUMIFS('Capex forecast'!G$9:G$223,'Capex forecast'!$T$9:$T$223,'Allocation of site-spec costs'!$B293,'Capex forecast'!$S$9:$S$223,'Allocation of site-spec costs'!$D293,'Capex forecast'!$Q$9:$Q$223,"Customer Connection")</f>
        <v>0</v>
      </c>
      <c r="I293" s="32">
        <f>SUMIFS('Capex forecast'!H$9:H$223,'Capex forecast'!$T$9:$T$223,'Allocation of site-spec costs'!$B293,'Capex forecast'!$S$9:$S$223,'Allocation of site-spec costs'!$D293,'Capex forecast'!$Q$9:$Q$223,"Customer Connection")</f>
        <v>0</v>
      </c>
      <c r="J293" s="32">
        <f>SUMIFS('Capex forecast'!I$9:I$223,'Capex forecast'!$T$9:$T$223,'Allocation of site-spec costs'!$B293,'Capex forecast'!$S$9:$S$223,'Allocation of site-spec costs'!$D293,'Capex forecast'!$Q$9:$Q$223,"Customer Connection")</f>
        <v>0</v>
      </c>
      <c r="K293" s="32">
        <f>SUMIFS('Capex forecast'!J$9:J$223,'Capex forecast'!$T$9:$T$223,'Allocation of site-spec costs'!$B293,'Capex forecast'!$S$9:$S$223,'Allocation of site-spec costs'!$D293,'Capex forecast'!$Q$9:$Q$223,"Customer Connection")</f>
        <v>0</v>
      </c>
      <c r="L293" s="32">
        <f>SUMIFS('Capex forecast'!K$9:K$223,'Capex forecast'!$T$9:$T$223,'Allocation of site-spec costs'!$B293,'Capex forecast'!$S$9:$S$223,'Allocation of site-spec costs'!$D293,'Capex forecast'!$Q$9:$Q$223,"Customer Connection")</f>
        <v>0</v>
      </c>
      <c r="M293" s="32">
        <f>SUMIFS('Capex forecast'!L$9:L$223,'Capex forecast'!$T$9:$T$223,'Allocation of site-spec costs'!$B293,'Capex forecast'!$S$9:$S$223,'Allocation of site-spec costs'!$D293,'Capex forecast'!$Q$9:$Q$223,"Customer Connection")</f>
        <v>0</v>
      </c>
      <c r="N293" s="32">
        <f>SUMIFS('Capex forecast'!M$9:M$223,'Capex forecast'!$T$9:$T$223,'Allocation of site-spec costs'!$B293,'Capex forecast'!$S$9:$S$223,'Allocation of site-spec costs'!$D293,'Capex forecast'!$Q$9:$Q$223,"Customer Connection")</f>
        <v>0</v>
      </c>
      <c r="O293" s="32">
        <f>SUMIFS('Capex forecast'!N$9:N$223,'Capex forecast'!$T$9:$T$223,'Allocation of site-spec costs'!$B293,'Capex forecast'!$S$9:$S$223,'Allocation of site-spec costs'!$D293,'Capex forecast'!$Q$9:$Q$223,"Customer Connection")</f>
        <v>0</v>
      </c>
      <c r="Q293" s="45" t="s">
        <v>81</v>
      </c>
      <c r="R293" s="6" t="str">
        <f>INDEX('Demand forecast'!$M$9:$M$5832,MATCH($Q293,'Demand forecast'!$B$9:$B$5832,0))</f>
        <v>No</v>
      </c>
      <c r="S293" s="6" t="str">
        <f>IF(COUNTIF($Q$93:Q293,$B293) = 1, "LV", IF(COUNTIF($Q$93:Q293,$B293) = 2, "HV", "ST"))</f>
        <v>LV</v>
      </c>
      <c r="T293" s="6" t="str">
        <f>INDEX('Demand forecast and growth rate'!$E$7:$E$273,MATCH($Q293,'Demand forecast and growth rate'!$B$7:$B$273,0))</f>
        <v>Small growth</v>
      </c>
      <c r="U293" s="32">
        <f>SUMIFS('Capex forecast'!E$9:E$223,'Capex forecast'!$T$9:$T$223,$Q293,'Capex forecast'!$S$9:$S$223,$S293,'Capex forecast'!$Q$9:$Q$223,"Augex")</f>
        <v>0</v>
      </c>
      <c r="V293" s="32">
        <f>SUMIFS('Capex forecast'!F$9:F$223,'Capex forecast'!$T$9:$T$223,$Q293,'Capex forecast'!$S$9:$S$223,$S293,'Capex forecast'!$Q$9:$Q$223,"Augex")</f>
        <v>0</v>
      </c>
      <c r="W293" s="32">
        <f>SUMIFS('Capex forecast'!G$9:G$223,'Capex forecast'!$T$9:$T$223,$Q293,'Capex forecast'!$S$9:$S$223,$S293,'Capex forecast'!$Q$9:$Q$223,"Augex")</f>
        <v>0</v>
      </c>
      <c r="X293" s="32">
        <f>SUMIFS('Capex forecast'!H$9:H$223,'Capex forecast'!$T$9:$T$223,$Q293,'Capex forecast'!$S$9:$S$223,$S293,'Capex forecast'!$Q$9:$Q$223,"Augex")</f>
        <v>0</v>
      </c>
      <c r="Y293" s="32">
        <f>SUMIFS('Capex forecast'!I$9:I$223,'Capex forecast'!$T$9:$T$223,$Q293,'Capex forecast'!$S$9:$S$223,$S293,'Capex forecast'!$Q$9:$Q$223,"Augex")</f>
        <v>0</v>
      </c>
      <c r="Z293" s="32">
        <f>SUMIFS('Capex forecast'!J$9:J$223,'Capex forecast'!$T$9:$T$223,$Q293,'Capex forecast'!$S$9:$S$223,$S293,'Capex forecast'!$Q$9:$Q$223,"Augex")</f>
        <v>0</v>
      </c>
      <c r="AA293" s="32">
        <f>SUMIFS('Capex forecast'!K$9:K$223,'Capex forecast'!$T$9:$T$223,$Q293,'Capex forecast'!$S$9:$S$223,$S293,'Capex forecast'!$Q$9:$Q$223,"Augex")</f>
        <v>0</v>
      </c>
      <c r="AB293" s="32">
        <f>SUMIFS('Capex forecast'!L$9:L$223,'Capex forecast'!$T$9:$T$223,$Q293,'Capex forecast'!$S$9:$S$223,$S293,'Capex forecast'!$Q$9:$Q$223,"Augex")</f>
        <v>0</v>
      </c>
      <c r="AC293" s="32">
        <f>SUMIFS('Capex forecast'!M$9:M$223,'Capex forecast'!$T$9:$T$223,$Q293,'Capex forecast'!$S$9:$S$223,$S293,'Capex forecast'!$Q$9:$Q$223,"Augex")</f>
        <v>0</v>
      </c>
      <c r="AD293" s="32">
        <f>SUMIFS('Capex forecast'!N$9:N$223,'Capex forecast'!$T$9:$T$223,$Q293,'Capex forecast'!$S$9:$S$223,$S293,'Capex forecast'!$Q$9:$Q$223,"Augex")</f>
        <v>0</v>
      </c>
      <c r="AF293" s="45" t="s">
        <v>81</v>
      </c>
      <c r="AG293" s="6" t="str">
        <f>INDEX('Demand forecast'!$M$9:$M$5832,MATCH($Q293,'Demand forecast'!$B$9:$B$5832,0))</f>
        <v>No</v>
      </c>
      <c r="AH293" s="6" t="str">
        <f>IF(COUNTIF($AF$93:AF293,$B293) = 1, "LV", IF(COUNTIF($AF$93:AF293,$B293) = 2, "HV", "ST"))</f>
        <v>LV</v>
      </c>
      <c r="AI293" s="6" t="str">
        <f>INDEX('Demand forecast and growth rate'!$E$7:$E$273,MATCH($Q293,'Demand forecast and growth rate'!$B$7:$B$273,0))</f>
        <v>Small growth</v>
      </c>
      <c r="AJ293" s="47">
        <f>SUMIFS('Capex forecast'!E$9:E$223,'Capex forecast'!$T$9:$T$223,$AF293,'Capex forecast'!$S$9:$S$223,$AH293,'Capex forecast'!$Q$9:$Q$223,"Repex")</f>
        <v>0</v>
      </c>
      <c r="AK293" s="47">
        <f>SUMIFS('Capex forecast'!F$9:F$223,'Capex forecast'!$T$9:$T$223,$AF293,'Capex forecast'!$S$9:$S$223,$AH293,'Capex forecast'!$Q$9:$Q$223,"Repex")</f>
        <v>0</v>
      </c>
      <c r="AL293" s="47">
        <f>SUMIFS('Capex forecast'!G$9:G$223,'Capex forecast'!$T$9:$T$223,$AF293,'Capex forecast'!$S$9:$S$223,$AH293,'Capex forecast'!$Q$9:$Q$223,"Repex")</f>
        <v>0</v>
      </c>
      <c r="AM293" s="47">
        <f>SUMIFS('Capex forecast'!H$9:H$223,'Capex forecast'!$T$9:$T$223,$AF293,'Capex forecast'!$S$9:$S$223,$AH293,'Capex forecast'!$Q$9:$Q$223,"Repex")</f>
        <v>0</v>
      </c>
      <c r="AN293" s="47">
        <f>SUMIFS('Capex forecast'!I$9:I$223,'Capex forecast'!$T$9:$T$223,$AF293,'Capex forecast'!$S$9:$S$223,$AH293,'Capex forecast'!$Q$9:$Q$223,"Repex")</f>
        <v>0</v>
      </c>
      <c r="AO293" s="47">
        <f>SUMIFS('Capex forecast'!J$9:J$223,'Capex forecast'!$T$9:$T$223,$AF293,'Capex forecast'!$S$9:$S$223,$AH293,'Capex forecast'!$Q$9:$Q$223,"Repex")</f>
        <v>0</v>
      </c>
      <c r="AP293" s="47">
        <f>SUMIFS('Capex forecast'!K$9:K$223,'Capex forecast'!$T$9:$T$223,$AF293,'Capex forecast'!$S$9:$S$223,$AH293,'Capex forecast'!$Q$9:$Q$223,"Repex")</f>
        <v>0</v>
      </c>
      <c r="AQ293" s="47">
        <f>SUMIFS('Capex forecast'!L$9:L$223,'Capex forecast'!$T$9:$T$223,$AF293,'Capex forecast'!$S$9:$S$223,$AH293,'Capex forecast'!$Q$9:$Q$223,"Repex")</f>
        <v>0</v>
      </c>
      <c r="AR293" s="47">
        <f>SUMIFS('Capex forecast'!M$9:M$223,'Capex forecast'!$T$9:$T$223,$AF293,'Capex forecast'!$S$9:$S$223,$AH293,'Capex forecast'!$Q$9:$Q$223,"Repex")</f>
        <v>0</v>
      </c>
      <c r="AS293" s="47">
        <f>SUMIFS('Capex forecast'!N$9:N$223,'Capex forecast'!$T$9:$T$223,$AF293,'Capex forecast'!$S$9:$S$223,$AH293,'Capex forecast'!$Q$9:$Q$223,"Repex")</f>
        <v>0</v>
      </c>
    </row>
    <row r="294" spans="2:45" ht="15">
      <c r="B294" s="45" t="s">
        <v>79</v>
      </c>
      <c r="C294" s="6" t="str">
        <f>INDEX('Demand forecast'!$M$9:$M$5832,MATCH($B294,'Demand forecast'!$B$9:$B$5832,0))</f>
        <v>No</v>
      </c>
      <c r="D294" s="6" t="str">
        <f>IF(COUNTIF($B$93:B294,$B294) = 1, "LV", IF(COUNTIF($B$93:B294,$B294) = 2, "HV", "ST"))</f>
        <v>LV</v>
      </c>
      <c r="E294" s="6" t="str">
        <f>INDEX('Demand forecast and growth rate'!$E$7:$E$273,MATCH($B294,'Demand forecast and growth rate'!$B$7:$B$273,0))</f>
        <v>Steady/falling</v>
      </c>
      <c r="F294" s="32">
        <f>SUMIFS('Capex forecast'!E$9:E$223,'Capex forecast'!$T$9:$T$223,'Allocation of site-spec costs'!$B294,'Capex forecast'!$S$9:$S$223,'Allocation of site-spec costs'!$D294,'Capex forecast'!$Q$9:$Q$223,"Customer Connection")</f>
        <v>0</v>
      </c>
      <c r="G294" s="32">
        <f>SUMIFS('Capex forecast'!F$9:F$223,'Capex forecast'!$T$9:$T$223,'Allocation of site-spec costs'!$B294,'Capex forecast'!$S$9:$S$223,'Allocation of site-spec costs'!$D294,'Capex forecast'!$Q$9:$Q$223,"Customer Connection")</f>
        <v>0</v>
      </c>
      <c r="H294" s="32">
        <f>SUMIFS('Capex forecast'!G$9:G$223,'Capex forecast'!$T$9:$T$223,'Allocation of site-spec costs'!$B294,'Capex forecast'!$S$9:$S$223,'Allocation of site-spec costs'!$D294,'Capex forecast'!$Q$9:$Q$223,"Customer Connection")</f>
        <v>0</v>
      </c>
      <c r="I294" s="32">
        <f>SUMIFS('Capex forecast'!H$9:H$223,'Capex forecast'!$T$9:$T$223,'Allocation of site-spec costs'!$B294,'Capex forecast'!$S$9:$S$223,'Allocation of site-spec costs'!$D294,'Capex forecast'!$Q$9:$Q$223,"Customer Connection")</f>
        <v>0</v>
      </c>
      <c r="J294" s="32">
        <f>SUMIFS('Capex forecast'!I$9:I$223,'Capex forecast'!$T$9:$T$223,'Allocation of site-spec costs'!$B294,'Capex forecast'!$S$9:$S$223,'Allocation of site-spec costs'!$D294,'Capex forecast'!$Q$9:$Q$223,"Customer Connection")</f>
        <v>0</v>
      </c>
      <c r="K294" s="32">
        <f>SUMIFS('Capex forecast'!J$9:J$223,'Capex forecast'!$T$9:$T$223,'Allocation of site-spec costs'!$B294,'Capex forecast'!$S$9:$S$223,'Allocation of site-spec costs'!$D294,'Capex forecast'!$Q$9:$Q$223,"Customer Connection")</f>
        <v>0</v>
      </c>
      <c r="L294" s="32">
        <f>SUMIFS('Capex forecast'!K$9:K$223,'Capex forecast'!$T$9:$T$223,'Allocation of site-spec costs'!$B294,'Capex forecast'!$S$9:$S$223,'Allocation of site-spec costs'!$D294,'Capex forecast'!$Q$9:$Q$223,"Customer Connection")</f>
        <v>0</v>
      </c>
      <c r="M294" s="32">
        <f>SUMIFS('Capex forecast'!L$9:L$223,'Capex forecast'!$T$9:$T$223,'Allocation of site-spec costs'!$B294,'Capex forecast'!$S$9:$S$223,'Allocation of site-spec costs'!$D294,'Capex forecast'!$Q$9:$Q$223,"Customer Connection")</f>
        <v>0</v>
      </c>
      <c r="N294" s="32">
        <f>SUMIFS('Capex forecast'!M$9:M$223,'Capex forecast'!$T$9:$T$223,'Allocation of site-spec costs'!$B294,'Capex forecast'!$S$9:$S$223,'Allocation of site-spec costs'!$D294,'Capex forecast'!$Q$9:$Q$223,"Customer Connection")</f>
        <v>0</v>
      </c>
      <c r="O294" s="32">
        <f>SUMIFS('Capex forecast'!N$9:N$223,'Capex forecast'!$T$9:$T$223,'Allocation of site-spec costs'!$B294,'Capex forecast'!$S$9:$S$223,'Allocation of site-spec costs'!$D294,'Capex forecast'!$Q$9:$Q$223,"Customer Connection")</f>
        <v>0</v>
      </c>
      <c r="Q294" s="45" t="s">
        <v>79</v>
      </c>
      <c r="R294" s="6" t="str">
        <f>INDEX('Demand forecast'!$M$9:$M$5832,MATCH($Q294,'Demand forecast'!$B$9:$B$5832,0))</f>
        <v>No</v>
      </c>
      <c r="S294" s="6" t="str">
        <f>IF(COUNTIF($Q$93:Q294,$B294) = 1, "LV", IF(COUNTIF($Q$93:Q294,$B294) = 2, "HV", "ST"))</f>
        <v>LV</v>
      </c>
      <c r="T294" s="6" t="str">
        <f>INDEX('Demand forecast and growth rate'!$E$7:$E$273,MATCH($Q294,'Demand forecast and growth rate'!$B$7:$B$273,0))</f>
        <v>Steady/falling</v>
      </c>
      <c r="U294" s="32">
        <f>SUMIFS('Capex forecast'!E$9:E$223,'Capex forecast'!$T$9:$T$223,$Q294,'Capex forecast'!$S$9:$S$223,$S294,'Capex forecast'!$Q$9:$Q$223,"Augex")</f>
        <v>0</v>
      </c>
      <c r="V294" s="32">
        <f>SUMIFS('Capex forecast'!F$9:F$223,'Capex forecast'!$T$9:$T$223,$Q294,'Capex forecast'!$S$9:$S$223,$S294,'Capex forecast'!$Q$9:$Q$223,"Augex")</f>
        <v>0</v>
      </c>
      <c r="W294" s="32">
        <f>SUMIFS('Capex forecast'!G$9:G$223,'Capex forecast'!$T$9:$T$223,$Q294,'Capex forecast'!$S$9:$S$223,$S294,'Capex forecast'!$Q$9:$Q$223,"Augex")</f>
        <v>0</v>
      </c>
      <c r="X294" s="32">
        <f>SUMIFS('Capex forecast'!H$9:H$223,'Capex forecast'!$T$9:$T$223,$Q294,'Capex forecast'!$S$9:$S$223,$S294,'Capex forecast'!$Q$9:$Q$223,"Augex")</f>
        <v>0</v>
      </c>
      <c r="Y294" s="32">
        <f>SUMIFS('Capex forecast'!I$9:I$223,'Capex forecast'!$T$9:$T$223,$Q294,'Capex forecast'!$S$9:$S$223,$S294,'Capex forecast'!$Q$9:$Q$223,"Augex")</f>
        <v>0</v>
      </c>
      <c r="Z294" s="32">
        <f>SUMIFS('Capex forecast'!J$9:J$223,'Capex forecast'!$T$9:$T$223,$Q294,'Capex forecast'!$S$9:$S$223,$S294,'Capex forecast'!$Q$9:$Q$223,"Augex")</f>
        <v>0</v>
      </c>
      <c r="AA294" s="32">
        <f>SUMIFS('Capex forecast'!K$9:K$223,'Capex forecast'!$T$9:$T$223,$Q294,'Capex forecast'!$S$9:$S$223,$S294,'Capex forecast'!$Q$9:$Q$223,"Augex")</f>
        <v>0</v>
      </c>
      <c r="AB294" s="32">
        <f>SUMIFS('Capex forecast'!L$9:L$223,'Capex forecast'!$T$9:$T$223,$Q294,'Capex forecast'!$S$9:$S$223,$S294,'Capex forecast'!$Q$9:$Q$223,"Augex")</f>
        <v>0</v>
      </c>
      <c r="AC294" s="32">
        <f>SUMIFS('Capex forecast'!M$9:M$223,'Capex forecast'!$T$9:$T$223,$Q294,'Capex forecast'!$S$9:$S$223,$S294,'Capex forecast'!$Q$9:$Q$223,"Augex")</f>
        <v>0</v>
      </c>
      <c r="AD294" s="32">
        <f>SUMIFS('Capex forecast'!N$9:N$223,'Capex forecast'!$T$9:$T$223,$Q294,'Capex forecast'!$S$9:$S$223,$S294,'Capex forecast'!$Q$9:$Q$223,"Augex")</f>
        <v>0</v>
      </c>
      <c r="AF294" s="45" t="s">
        <v>79</v>
      </c>
      <c r="AG294" s="6" t="str">
        <f>INDEX('Demand forecast'!$M$9:$M$5832,MATCH($Q294,'Demand forecast'!$B$9:$B$5832,0))</f>
        <v>No</v>
      </c>
      <c r="AH294" s="6" t="str">
        <f>IF(COUNTIF($AF$93:AF294,$B294) = 1, "LV", IF(COUNTIF($AF$93:AF294,$B294) = 2, "HV", "ST"))</f>
        <v>LV</v>
      </c>
      <c r="AI294" s="6" t="str">
        <f>INDEX('Demand forecast and growth rate'!$E$7:$E$273,MATCH($Q294,'Demand forecast and growth rate'!$B$7:$B$273,0))</f>
        <v>Steady/falling</v>
      </c>
      <c r="AJ294" s="47">
        <f>SUMIFS('Capex forecast'!E$9:E$223,'Capex forecast'!$T$9:$T$223,$AF294,'Capex forecast'!$S$9:$S$223,$AH294,'Capex forecast'!$Q$9:$Q$223,"Repex")</f>
        <v>0</v>
      </c>
      <c r="AK294" s="47">
        <f>SUMIFS('Capex forecast'!F$9:F$223,'Capex forecast'!$T$9:$T$223,$AF294,'Capex forecast'!$S$9:$S$223,$AH294,'Capex forecast'!$Q$9:$Q$223,"Repex")</f>
        <v>0</v>
      </c>
      <c r="AL294" s="47">
        <f>SUMIFS('Capex forecast'!G$9:G$223,'Capex forecast'!$T$9:$T$223,$AF294,'Capex forecast'!$S$9:$S$223,$AH294,'Capex forecast'!$Q$9:$Q$223,"Repex")</f>
        <v>0</v>
      </c>
      <c r="AM294" s="47">
        <f>SUMIFS('Capex forecast'!H$9:H$223,'Capex forecast'!$T$9:$T$223,$AF294,'Capex forecast'!$S$9:$S$223,$AH294,'Capex forecast'!$Q$9:$Q$223,"Repex")</f>
        <v>0</v>
      </c>
      <c r="AN294" s="47">
        <f>SUMIFS('Capex forecast'!I$9:I$223,'Capex forecast'!$T$9:$T$223,$AF294,'Capex forecast'!$S$9:$S$223,$AH294,'Capex forecast'!$Q$9:$Q$223,"Repex")</f>
        <v>0</v>
      </c>
      <c r="AO294" s="47">
        <f>SUMIFS('Capex forecast'!J$9:J$223,'Capex forecast'!$T$9:$T$223,$AF294,'Capex forecast'!$S$9:$S$223,$AH294,'Capex forecast'!$Q$9:$Q$223,"Repex")</f>
        <v>0</v>
      </c>
      <c r="AP294" s="47">
        <f>SUMIFS('Capex forecast'!K$9:K$223,'Capex forecast'!$T$9:$T$223,$AF294,'Capex forecast'!$S$9:$S$223,$AH294,'Capex forecast'!$Q$9:$Q$223,"Repex")</f>
        <v>0</v>
      </c>
      <c r="AQ294" s="47">
        <f>SUMIFS('Capex forecast'!L$9:L$223,'Capex forecast'!$T$9:$T$223,$AF294,'Capex forecast'!$S$9:$S$223,$AH294,'Capex forecast'!$Q$9:$Q$223,"Repex")</f>
        <v>0</v>
      </c>
      <c r="AR294" s="47">
        <f>SUMIFS('Capex forecast'!M$9:M$223,'Capex forecast'!$T$9:$T$223,$AF294,'Capex forecast'!$S$9:$S$223,$AH294,'Capex forecast'!$Q$9:$Q$223,"Repex")</f>
        <v>0</v>
      </c>
      <c r="AS294" s="47">
        <f>SUMIFS('Capex forecast'!N$9:N$223,'Capex forecast'!$T$9:$T$223,$AF294,'Capex forecast'!$S$9:$S$223,$AH294,'Capex forecast'!$Q$9:$Q$223,"Repex")</f>
        <v>0</v>
      </c>
    </row>
    <row r="295" spans="2:45" ht="15">
      <c r="B295" s="45" t="s">
        <v>231</v>
      </c>
      <c r="C295" s="6" t="str">
        <f>INDEX('Demand forecast'!$M$9:$M$5832,MATCH($B295,'Demand forecast'!$B$9:$B$5832,0))</f>
        <v>Yes</v>
      </c>
      <c r="D295" s="6" t="str">
        <f>IF(COUNTIF($B$93:B295,$B295) = 1, "LV", IF(COUNTIF($B$93:B295,$B295) = 2, "HV", "ST"))</f>
        <v>LV</v>
      </c>
      <c r="E295" s="6" t="str">
        <f>INDEX('Demand forecast and growth rate'!$E$7:$E$273,MATCH($B295,'Demand forecast and growth rate'!$B$7:$B$273,0))</f>
        <v>Steady/falling</v>
      </c>
      <c r="F295" s="32">
        <f>SUMIFS('Capex forecast'!E$9:E$223,'Capex forecast'!$T$9:$T$223,'Allocation of site-spec costs'!$B295,'Capex forecast'!$S$9:$S$223,'Allocation of site-spec costs'!$D295,'Capex forecast'!$Q$9:$Q$223,"Customer Connection")</f>
        <v>0</v>
      </c>
      <c r="G295" s="32">
        <f>SUMIFS('Capex forecast'!F$9:F$223,'Capex forecast'!$T$9:$T$223,'Allocation of site-spec costs'!$B295,'Capex forecast'!$S$9:$S$223,'Allocation of site-spec costs'!$D295,'Capex forecast'!$Q$9:$Q$223,"Customer Connection")</f>
        <v>0</v>
      </c>
      <c r="H295" s="32">
        <f>SUMIFS('Capex forecast'!G$9:G$223,'Capex forecast'!$T$9:$T$223,'Allocation of site-spec costs'!$B295,'Capex forecast'!$S$9:$S$223,'Allocation of site-spec costs'!$D295,'Capex forecast'!$Q$9:$Q$223,"Customer Connection")</f>
        <v>0</v>
      </c>
      <c r="I295" s="32">
        <f>SUMIFS('Capex forecast'!H$9:H$223,'Capex forecast'!$T$9:$T$223,'Allocation of site-spec costs'!$B295,'Capex forecast'!$S$9:$S$223,'Allocation of site-spec costs'!$D295,'Capex forecast'!$Q$9:$Q$223,"Customer Connection")</f>
        <v>0</v>
      </c>
      <c r="J295" s="32">
        <f>SUMIFS('Capex forecast'!I$9:I$223,'Capex forecast'!$T$9:$T$223,'Allocation of site-spec costs'!$B295,'Capex forecast'!$S$9:$S$223,'Allocation of site-spec costs'!$D295,'Capex forecast'!$Q$9:$Q$223,"Customer Connection")</f>
        <v>0</v>
      </c>
      <c r="K295" s="32">
        <f>SUMIFS('Capex forecast'!J$9:J$223,'Capex forecast'!$T$9:$T$223,'Allocation of site-spec costs'!$B295,'Capex forecast'!$S$9:$S$223,'Allocation of site-spec costs'!$D295,'Capex forecast'!$Q$9:$Q$223,"Customer Connection")</f>
        <v>0</v>
      </c>
      <c r="L295" s="32">
        <f>SUMIFS('Capex forecast'!K$9:K$223,'Capex forecast'!$T$9:$T$223,'Allocation of site-spec costs'!$B295,'Capex forecast'!$S$9:$S$223,'Allocation of site-spec costs'!$D295,'Capex forecast'!$Q$9:$Q$223,"Customer Connection")</f>
        <v>0</v>
      </c>
      <c r="M295" s="32">
        <f>SUMIFS('Capex forecast'!L$9:L$223,'Capex forecast'!$T$9:$T$223,'Allocation of site-spec costs'!$B295,'Capex forecast'!$S$9:$S$223,'Allocation of site-spec costs'!$D295,'Capex forecast'!$Q$9:$Q$223,"Customer Connection")</f>
        <v>0</v>
      </c>
      <c r="N295" s="32">
        <f>SUMIFS('Capex forecast'!M$9:M$223,'Capex forecast'!$T$9:$T$223,'Allocation of site-spec costs'!$B295,'Capex forecast'!$S$9:$S$223,'Allocation of site-spec costs'!$D295,'Capex forecast'!$Q$9:$Q$223,"Customer Connection")</f>
        <v>0</v>
      </c>
      <c r="O295" s="32">
        <f>SUMIFS('Capex forecast'!N$9:N$223,'Capex forecast'!$T$9:$T$223,'Allocation of site-spec costs'!$B295,'Capex forecast'!$S$9:$S$223,'Allocation of site-spec costs'!$D295,'Capex forecast'!$Q$9:$Q$223,"Customer Connection")</f>
        <v>0</v>
      </c>
      <c r="Q295" s="45" t="s">
        <v>231</v>
      </c>
      <c r="R295" s="6" t="str">
        <f>INDEX('Demand forecast'!$M$9:$M$5832,MATCH($Q295,'Demand forecast'!$B$9:$B$5832,0))</f>
        <v>Yes</v>
      </c>
      <c r="S295" s="6" t="str">
        <f>IF(COUNTIF($Q$93:Q295,$B295) = 1, "LV", IF(COUNTIF($Q$93:Q295,$B295) = 2, "HV", "ST"))</f>
        <v>LV</v>
      </c>
      <c r="T295" s="6" t="str">
        <f>INDEX('Demand forecast and growth rate'!$E$7:$E$273,MATCH($Q295,'Demand forecast and growth rate'!$B$7:$B$273,0))</f>
        <v>Steady/falling</v>
      </c>
      <c r="U295" s="32">
        <f>SUMIFS('Capex forecast'!E$9:E$223,'Capex forecast'!$T$9:$T$223,$Q295,'Capex forecast'!$S$9:$S$223,$S295,'Capex forecast'!$Q$9:$Q$223,"Augex")</f>
        <v>0</v>
      </c>
      <c r="V295" s="32">
        <f>SUMIFS('Capex forecast'!F$9:F$223,'Capex forecast'!$T$9:$T$223,$Q295,'Capex forecast'!$S$9:$S$223,$S295,'Capex forecast'!$Q$9:$Q$223,"Augex")</f>
        <v>0</v>
      </c>
      <c r="W295" s="32">
        <f>SUMIFS('Capex forecast'!G$9:G$223,'Capex forecast'!$T$9:$T$223,$Q295,'Capex forecast'!$S$9:$S$223,$S295,'Capex forecast'!$Q$9:$Q$223,"Augex")</f>
        <v>0</v>
      </c>
      <c r="X295" s="32">
        <f>SUMIFS('Capex forecast'!H$9:H$223,'Capex forecast'!$T$9:$T$223,$Q295,'Capex forecast'!$S$9:$S$223,$S295,'Capex forecast'!$Q$9:$Q$223,"Augex")</f>
        <v>0</v>
      </c>
      <c r="Y295" s="32">
        <f>SUMIFS('Capex forecast'!I$9:I$223,'Capex forecast'!$T$9:$T$223,$Q295,'Capex forecast'!$S$9:$S$223,$S295,'Capex forecast'!$Q$9:$Q$223,"Augex")</f>
        <v>0</v>
      </c>
      <c r="Z295" s="32">
        <f>SUMIFS('Capex forecast'!J$9:J$223,'Capex forecast'!$T$9:$T$223,$Q295,'Capex forecast'!$S$9:$S$223,$S295,'Capex forecast'!$Q$9:$Q$223,"Augex")</f>
        <v>0</v>
      </c>
      <c r="AA295" s="32">
        <f>SUMIFS('Capex forecast'!K$9:K$223,'Capex forecast'!$T$9:$T$223,$Q295,'Capex forecast'!$S$9:$S$223,$S295,'Capex forecast'!$Q$9:$Q$223,"Augex")</f>
        <v>0</v>
      </c>
      <c r="AB295" s="32">
        <f>SUMIFS('Capex forecast'!L$9:L$223,'Capex forecast'!$T$9:$T$223,$Q295,'Capex forecast'!$S$9:$S$223,$S295,'Capex forecast'!$Q$9:$Q$223,"Augex")</f>
        <v>0</v>
      </c>
      <c r="AC295" s="32">
        <f>SUMIFS('Capex forecast'!M$9:M$223,'Capex forecast'!$T$9:$T$223,$Q295,'Capex forecast'!$S$9:$S$223,$S295,'Capex forecast'!$Q$9:$Q$223,"Augex")</f>
        <v>0</v>
      </c>
      <c r="AD295" s="32">
        <f>SUMIFS('Capex forecast'!N$9:N$223,'Capex forecast'!$T$9:$T$223,$Q295,'Capex forecast'!$S$9:$S$223,$S295,'Capex forecast'!$Q$9:$Q$223,"Augex")</f>
        <v>0</v>
      </c>
      <c r="AF295" s="45" t="s">
        <v>231</v>
      </c>
      <c r="AG295" s="6" t="str">
        <f>INDEX('Demand forecast'!$M$9:$M$5832,MATCH($Q295,'Demand forecast'!$B$9:$B$5832,0))</f>
        <v>Yes</v>
      </c>
      <c r="AH295" s="6" t="str">
        <f>IF(COUNTIF($AF$93:AF295,$B295) = 1, "LV", IF(COUNTIF($AF$93:AF295,$B295) = 2, "HV", "ST"))</f>
        <v>LV</v>
      </c>
      <c r="AI295" s="6" t="str">
        <f>INDEX('Demand forecast and growth rate'!$E$7:$E$273,MATCH($Q295,'Demand forecast and growth rate'!$B$7:$B$273,0))</f>
        <v>Steady/falling</v>
      </c>
      <c r="AJ295" s="47">
        <f>SUMIFS('Capex forecast'!E$9:E$223,'Capex forecast'!$T$9:$T$223,$AF295,'Capex forecast'!$S$9:$S$223,$AH295,'Capex forecast'!$Q$9:$Q$223,"Repex")</f>
        <v>0</v>
      </c>
      <c r="AK295" s="47">
        <f>SUMIFS('Capex forecast'!F$9:F$223,'Capex forecast'!$T$9:$T$223,$AF295,'Capex forecast'!$S$9:$S$223,$AH295,'Capex forecast'!$Q$9:$Q$223,"Repex")</f>
        <v>0</v>
      </c>
      <c r="AL295" s="47">
        <f>SUMIFS('Capex forecast'!G$9:G$223,'Capex forecast'!$T$9:$T$223,$AF295,'Capex forecast'!$S$9:$S$223,$AH295,'Capex forecast'!$Q$9:$Q$223,"Repex")</f>
        <v>0</v>
      </c>
      <c r="AM295" s="47">
        <f>SUMIFS('Capex forecast'!H$9:H$223,'Capex forecast'!$T$9:$T$223,$AF295,'Capex forecast'!$S$9:$S$223,$AH295,'Capex forecast'!$Q$9:$Q$223,"Repex")</f>
        <v>0</v>
      </c>
      <c r="AN295" s="47">
        <f>SUMIFS('Capex forecast'!I$9:I$223,'Capex forecast'!$T$9:$T$223,$AF295,'Capex forecast'!$S$9:$S$223,$AH295,'Capex forecast'!$Q$9:$Q$223,"Repex")</f>
        <v>0</v>
      </c>
      <c r="AO295" s="47">
        <f>SUMIFS('Capex forecast'!J$9:J$223,'Capex forecast'!$T$9:$T$223,$AF295,'Capex forecast'!$S$9:$S$223,$AH295,'Capex forecast'!$Q$9:$Q$223,"Repex")</f>
        <v>0</v>
      </c>
      <c r="AP295" s="47">
        <f>SUMIFS('Capex forecast'!K$9:K$223,'Capex forecast'!$T$9:$T$223,$AF295,'Capex forecast'!$S$9:$S$223,$AH295,'Capex forecast'!$Q$9:$Q$223,"Repex")</f>
        <v>0</v>
      </c>
      <c r="AQ295" s="47">
        <f>SUMIFS('Capex forecast'!L$9:L$223,'Capex forecast'!$T$9:$T$223,$AF295,'Capex forecast'!$S$9:$S$223,$AH295,'Capex forecast'!$Q$9:$Q$223,"Repex")</f>
        <v>0</v>
      </c>
      <c r="AR295" s="47">
        <f>SUMIFS('Capex forecast'!M$9:M$223,'Capex forecast'!$T$9:$T$223,$AF295,'Capex forecast'!$S$9:$S$223,$AH295,'Capex forecast'!$Q$9:$Q$223,"Repex")</f>
        <v>0</v>
      </c>
      <c r="AS295" s="47">
        <f>SUMIFS('Capex forecast'!N$9:N$223,'Capex forecast'!$T$9:$T$223,$AF295,'Capex forecast'!$S$9:$S$223,$AH295,'Capex forecast'!$Q$9:$Q$223,"Repex")</f>
        <v>0</v>
      </c>
    </row>
    <row r="296" spans="2:45" ht="15">
      <c r="B296" s="45" t="s">
        <v>236</v>
      </c>
      <c r="C296" s="6" t="str">
        <f>INDEX('Demand forecast'!$M$9:$M$5832,MATCH($B296,'Demand forecast'!$B$9:$B$5832,0))</f>
        <v>Yes</v>
      </c>
      <c r="D296" s="6" t="str">
        <f>IF(COUNTIF($B$93:B296,$B296) = 1, "LV", IF(COUNTIF($B$93:B296,$B296) = 2, "HV", "ST"))</f>
        <v>LV</v>
      </c>
      <c r="E296" s="6" t="str">
        <f>INDEX('Demand forecast and growth rate'!$E$7:$E$273,MATCH($B296,'Demand forecast and growth rate'!$B$7:$B$273,0))</f>
        <v>Steady/falling</v>
      </c>
      <c r="F296" s="32">
        <f>SUMIFS('Capex forecast'!E$9:E$223,'Capex forecast'!$T$9:$T$223,'Allocation of site-spec costs'!$B296,'Capex forecast'!$S$9:$S$223,'Allocation of site-spec costs'!$D296,'Capex forecast'!$Q$9:$Q$223,"Customer Connection")</f>
        <v>0</v>
      </c>
      <c r="G296" s="32">
        <f>SUMIFS('Capex forecast'!F$9:F$223,'Capex forecast'!$T$9:$T$223,'Allocation of site-spec costs'!$B296,'Capex forecast'!$S$9:$S$223,'Allocation of site-spec costs'!$D296,'Capex forecast'!$Q$9:$Q$223,"Customer Connection")</f>
        <v>0</v>
      </c>
      <c r="H296" s="32">
        <f>SUMIFS('Capex forecast'!G$9:G$223,'Capex forecast'!$T$9:$T$223,'Allocation of site-spec costs'!$B296,'Capex forecast'!$S$9:$S$223,'Allocation of site-spec costs'!$D296,'Capex forecast'!$Q$9:$Q$223,"Customer Connection")</f>
        <v>0</v>
      </c>
      <c r="I296" s="32">
        <f>SUMIFS('Capex forecast'!H$9:H$223,'Capex forecast'!$T$9:$T$223,'Allocation of site-spec costs'!$B296,'Capex forecast'!$S$9:$S$223,'Allocation of site-spec costs'!$D296,'Capex forecast'!$Q$9:$Q$223,"Customer Connection")</f>
        <v>0</v>
      </c>
      <c r="J296" s="32">
        <f>SUMIFS('Capex forecast'!I$9:I$223,'Capex forecast'!$T$9:$T$223,'Allocation of site-spec costs'!$B296,'Capex forecast'!$S$9:$S$223,'Allocation of site-spec costs'!$D296,'Capex forecast'!$Q$9:$Q$223,"Customer Connection")</f>
        <v>0</v>
      </c>
      <c r="K296" s="32">
        <f>SUMIFS('Capex forecast'!J$9:J$223,'Capex forecast'!$T$9:$T$223,'Allocation of site-spec costs'!$B296,'Capex forecast'!$S$9:$S$223,'Allocation of site-spec costs'!$D296,'Capex forecast'!$Q$9:$Q$223,"Customer Connection")</f>
        <v>0</v>
      </c>
      <c r="L296" s="32">
        <f>SUMIFS('Capex forecast'!K$9:K$223,'Capex forecast'!$T$9:$T$223,'Allocation of site-spec costs'!$B296,'Capex forecast'!$S$9:$S$223,'Allocation of site-spec costs'!$D296,'Capex forecast'!$Q$9:$Q$223,"Customer Connection")</f>
        <v>0</v>
      </c>
      <c r="M296" s="32">
        <f>SUMIFS('Capex forecast'!L$9:L$223,'Capex forecast'!$T$9:$T$223,'Allocation of site-spec costs'!$B296,'Capex forecast'!$S$9:$S$223,'Allocation of site-spec costs'!$D296,'Capex forecast'!$Q$9:$Q$223,"Customer Connection")</f>
        <v>0</v>
      </c>
      <c r="N296" s="32">
        <f>SUMIFS('Capex forecast'!M$9:M$223,'Capex forecast'!$T$9:$T$223,'Allocation of site-spec costs'!$B296,'Capex forecast'!$S$9:$S$223,'Allocation of site-spec costs'!$D296,'Capex forecast'!$Q$9:$Q$223,"Customer Connection")</f>
        <v>0</v>
      </c>
      <c r="O296" s="32">
        <f>SUMIFS('Capex forecast'!N$9:N$223,'Capex forecast'!$T$9:$T$223,'Allocation of site-spec costs'!$B296,'Capex forecast'!$S$9:$S$223,'Allocation of site-spec costs'!$D296,'Capex forecast'!$Q$9:$Q$223,"Customer Connection")</f>
        <v>0</v>
      </c>
      <c r="Q296" s="45" t="s">
        <v>236</v>
      </c>
      <c r="R296" s="6" t="str">
        <f>INDEX('Demand forecast'!$M$9:$M$5832,MATCH($Q296,'Demand forecast'!$B$9:$B$5832,0))</f>
        <v>Yes</v>
      </c>
      <c r="S296" s="6" t="str">
        <f>IF(COUNTIF($Q$93:Q296,$B296) = 1, "LV", IF(COUNTIF($Q$93:Q296,$B296) = 2, "HV", "ST"))</f>
        <v>LV</v>
      </c>
      <c r="T296" s="6" t="str">
        <f>INDEX('Demand forecast and growth rate'!$E$7:$E$273,MATCH($Q296,'Demand forecast and growth rate'!$B$7:$B$273,0))</f>
        <v>Steady/falling</v>
      </c>
      <c r="U296" s="32">
        <f>SUMIFS('Capex forecast'!E$9:E$223,'Capex forecast'!$T$9:$T$223,$Q296,'Capex forecast'!$S$9:$S$223,$S296,'Capex forecast'!$Q$9:$Q$223,"Augex")</f>
        <v>0</v>
      </c>
      <c r="V296" s="32">
        <f>SUMIFS('Capex forecast'!F$9:F$223,'Capex forecast'!$T$9:$T$223,$Q296,'Capex forecast'!$S$9:$S$223,$S296,'Capex forecast'!$Q$9:$Q$223,"Augex")</f>
        <v>0</v>
      </c>
      <c r="W296" s="32">
        <f>SUMIFS('Capex forecast'!G$9:G$223,'Capex forecast'!$T$9:$T$223,$Q296,'Capex forecast'!$S$9:$S$223,$S296,'Capex forecast'!$Q$9:$Q$223,"Augex")</f>
        <v>0</v>
      </c>
      <c r="X296" s="32">
        <f>SUMIFS('Capex forecast'!H$9:H$223,'Capex forecast'!$T$9:$T$223,$Q296,'Capex forecast'!$S$9:$S$223,$S296,'Capex forecast'!$Q$9:$Q$223,"Augex")</f>
        <v>0</v>
      </c>
      <c r="Y296" s="32">
        <f>SUMIFS('Capex forecast'!I$9:I$223,'Capex forecast'!$T$9:$T$223,$Q296,'Capex forecast'!$S$9:$S$223,$S296,'Capex forecast'!$Q$9:$Q$223,"Augex")</f>
        <v>0</v>
      </c>
      <c r="Z296" s="32">
        <f>SUMIFS('Capex forecast'!J$9:J$223,'Capex forecast'!$T$9:$T$223,$Q296,'Capex forecast'!$S$9:$S$223,$S296,'Capex forecast'!$Q$9:$Q$223,"Augex")</f>
        <v>0</v>
      </c>
      <c r="AA296" s="32">
        <f>SUMIFS('Capex forecast'!K$9:K$223,'Capex forecast'!$T$9:$T$223,$Q296,'Capex forecast'!$S$9:$S$223,$S296,'Capex forecast'!$Q$9:$Q$223,"Augex")</f>
        <v>0</v>
      </c>
      <c r="AB296" s="32">
        <f>SUMIFS('Capex forecast'!L$9:L$223,'Capex forecast'!$T$9:$T$223,$Q296,'Capex forecast'!$S$9:$S$223,$S296,'Capex forecast'!$Q$9:$Q$223,"Augex")</f>
        <v>0</v>
      </c>
      <c r="AC296" s="32">
        <f>SUMIFS('Capex forecast'!M$9:M$223,'Capex forecast'!$T$9:$T$223,$Q296,'Capex forecast'!$S$9:$S$223,$S296,'Capex forecast'!$Q$9:$Q$223,"Augex")</f>
        <v>0</v>
      </c>
      <c r="AD296" s="32">
        <f>SUMIFS('Capex forecast'!N$9:N$223,'Capex forecast'!$T$9:$T$223,$Q296,'Capex forecast'!$S$9:$S$223,$S296,'Capex forecast'!$Q$9:$Q$223,"Augex")</f>
        <v>0</v>
      </c>
      <c r="AF296" s="45" t="s">
        <v>236</v>
      </c>
      <c r="AG296" s="6" t="str">
        <f>INDEX('Demand forecast'!$M$9:$M$5832,MATCH($Q296,'Demand forecast'!$B$9:$B$5832,0))</f>
        <v>Yes</v>
      </c>
      <c r="AH296" s="6" t="str">
        <f>IF(COUNTIF($AF$93:AF296,$B296) = 1, "LV", IF(COUNTIF($AF$93:AF296,$B296) = 2, "HV", "ST"))</f>
        <v>LV</v>
      </c>
      <c r="AI296" s="6" t="str">
        <f>INDEX('Demand forecast and growth rate'!$E$7:$E$273,MATCH($Q296,'Demand forecast and growth rate'!$B$7:$B$273,0))</f>
        <v>Steady/falling</v>
      </c>
      <c r="AJ296" s="47">
        <f>SUMIFS('Capex forecast'!E$9:E$223,'Capex forecast'!$T$9:$T$223,$AF296,'Capex forecast'!$S$9:$S$223,$AH296,'Capex forecast'!$Q$9:$Q$223,"Repex")</f>
        <v>0</v>
      </c>
      <c r="AK296" s="47">
        <f>SUMIFS('Capex forecast'!F$9:F$223,'Capex forecast'!$T$9:$T$223,$AF296,'Capex forecast'!$S$9:$S$223,$AH296,'Capex forecast'!$Q$9:$Q$223,"Repex")</f>
        <v>0</v>
      </c>
      <c r="AL296" s="47">
        <f>SUMIFS('Capex forecast'!G$9:G$223,'Capex forecast'!$T$9:$T$223,$AF296,'Capex forecast'!$S$9:$S$223,$AH296,'Capex forecast'!$Q$9:$Q$223,"Repex")</f>
        <v>0</v>
      </c>
      <c r="AM296" s="47">
        <f>SUMIFS('Capex forecast'!H$9:H$223,'Capex forecast'!$T$9:$T$223,$AF296,'Capex forecast'!$S$9:$S$223,$AH296,'Capex forecast'!$Q$9:$Q$223,"Repex")</f>
        <v>0</v>
      </c>
      <c r="AN296" s="47">
        <f>SUMIFS('Capex forecast'!I$9:I$223,'Capex forecast'!$T$9:$T$223,$AF296,'Capex forecast'!$S$9:$S$223,$AH296,'Capex forecast'!$Q$9:$Q$223,"Repex")</f>
        <v>0</v>
      </c>
      <c r="AO296" s="47">
        <f>SUMIFS('Capex forecast'!J$9:J$223,'Capex forecast'!$T$9:$T$223,$AF296,'Capex forecast'!$S$9:$S$223,$AH296,'Capex forecast'!$Q$9:$Q$223,"Repex")</f>
        <v>0</v>
      </c>
      <c r="AP296" s="47">
        <f>SUMIFS('Capex forecast'!K$9:K$223,'Capex forecast'!$T$9:$T$223,$AF296,'Capex forecast'!$S$9:$S$223,$AH296,'Capex forecast'!$Q$9:$Q$223,"Repex")</f>
        <v>0</v>
      </c>
      <c r="AQ296" s="47">
        <f>SUMIFS('Capex forecast'!L$9:L$223,'Capex forecast'!$T$9:$T$223,$AF296,'Capex forecast'!$S$9:$S$223,$AH296,'Capex forecast'!$Q$9:$Q$223,"Repex")</f>
        <v>0</v>
      </c>
      <c r="AR296" s="47">
        <f>SUMIFS('Capex forecast'!M$9:M$223,'Capex forecast'!$T$9:$T$223,$AF296,'Capex forecast'!$S$9:$S$223,$AH296,'Capex forecast'!$Q$9:$Q$223,"Repex")</f>
        <v>0</v>
      </c>
      <c r="AS296" s="47">
        <f>SUMIFS('Capex forecast'!N$9:N$223,'Capex forecast'!$T$9:$T$223,$AF296,'Capex forecast'!$S$9:$S$223,$AH296,'Capex forecast'!$Q$9:$Q$223,"Repex")</f>
        <v>0</v>
      </c>
    </row>
    <row r="297" spans="2:45" ht="15">
      <c r="B297" s="45" t="s">
        <v>113</v>
      </c>
      <c r="C297" s="6" t="str">
        <f>INDEX('Demand forecast'!$M$9:$M$5832,MATCH($B297,'Demand forecast'!$B$9:$B$5832,0))</f>
        <v>No</v>
      </c>
      <c r="D297" s="6" t="str">
        <f>IF(COUNTIF($B$93:B297,$B297) = 1, "LV", IF(COUNTIF($B$93:B297,$B297) = 2, "HV", "ST"))</f>
        <v>LV</v>
      </c>
      <c r="E297" s="6" t="str">
        <f>INDEX('Demand forecast and growth rate'!$E$7:$E$273,MATCH($B297,'Demand forecast and growth rate'!$B$7:$B$273,0))</f>
        <v>Steady/falling</v>
      </c>
      <c r="F297" s="32">
        <f>SUMIFS('Capex forecast'!E$9:E$223,'Capex forecast'!$T$9:$T$223,'Allocation of site-spec costs'!$B297,'Capex forecast'!$S$9:$S$223,'Allocation of site-spec costs'!$D297,'Capex forecast'!$Q$9:$Q$223,"Customer Connection")</f>
        <v>0</v>
      </c>
      <c r="G297" s="32">
        <f>SUMIFS('Capex forecast'!F$9:F$223,'Capex forecast'!$T$9:$T$223,'Allocation of site-spec costs'!$B297,'Capex forecast'!$S$9:$S$223,'Allocation of site-spec costs'!$D297,'Capex forecast'!$Q$9:$Q$223,"Customer Connection")</f>
        <v>0</v>
      </c>
      <c r="H297" s="32">
        <f>SUMIFS('Capex forecast'!G$9:G$223,'Capex forecast'!$T$9:$T$223,'Allocation of site-spec costs'!$B297,'Capex forecast'!$S$9:$S$223,'Allocation of site-spec costs'!$D297,'Capex forecast'!$Q$9:$Q$223,"Customer Connection")</f>
        <v>0</v>
      </c>
      <c r="I297" s="32">
        <f>SUMIFS('Capex forecast'!H$9:H$223,'Capex forecast'!$T$9:$T$223,'Allocation of site-spec costs'!$B297,'Capex forecast'!$S$9:$S$223,'Allocation of site-spec costs'!$D297,'Capex forecast'!$Q$9:$Q$223,"Customer Connection")</f>
        <v>0</v>
      </c>
      <c r="J297" s="32">
        <f>SUMIFS('Capex forecast'!I$9:I$223,'Capex forecast'!$T$9:$T$223,'Allocation of site-spec costs'!$B297,'Capex forecast'!$S$9:$S$223,'Allocation of site-spec costs'!$D297,'Capex forecast'!$Q$9:$Q$223,"Customer Connection")</f>
        <v>0</v>
      </c>
      <c r="K297" s="32">
        <f>SUMIFS('Capex forecast'!J$9:J$223,'Capex forecast'!$T$9:$T$223,'Allocation of site-spec costs'!$B297,'Capex forecast'!$S$9:$S$223,'Allocation of site-spec costs'!$D297,'Capex forecast'!$Q$9:$Q$223,"Customer Connection")</f>
        <v>0</v>
      </c>
      <c r="L297" s="32">
        <f>SUMIFS('Capex forecast'!K$9:K$223,'Capex forecast'!$T$9:$T$223,'Allocation of site-spec costs'!$B297,'Capex forecast'!$S$9:$S$223,'Allocation of site-spec costs'!$D297,'Capex forecast'!$Q$9:$Q$223,"Customer Connection")</f>
        <v>0</v>
      </c>
      <c r="M297" s="32">
        <f>SUMIFS('Capex forecast'!L$9:L$223,'Capex forecast'!$T$9:$T$223,'Allocation of site-spec costs'!$B297,'Capex forecast'!$S$9:$S$223,'Allocation of site-spec costs'!$D297,'Capex forecast'!$Q$9:$Q$223,"Customer Connection")</f>
        <v>0</v>
      </c>
      <c r="N297" s="32">
        <f>SUMIFS('Capex forecast'!M$9:M$223,'Capex forecast'!$T$9:$T$223,'Allocation of site-spec costs'!$B297,'Capex forecast'!$S$9:$S$223,'Allocation of site-spec costs'!$D297,'Capex forecast'!$Q$9:$Q$223,"Customer Connection")</f>
        <v>0</v>
      </c>
      <c r="O297" s="32">
        <f>SUMIFS('Capex forecast'!N$9:N$223,'Capex forecast'!$T$9:$T$223,'Allocation of site-spec costs'!$B297,'Capex forecast'!$S$9:$S$223,'Allocation of site-spec costs'!$D297,'Capex forecast'!$Q$9:$Q$223,"Customer Connection")</f>
        <v>0</v>
      </c>
      <c r="Q297" s="45" t="s">
        <v>113</v>
      </c>
      <c r="R297" s="6" t="str">
        <f>INDEX('Demand forecast'!$M$9:$M$5832,MATCH($Q297,'Demand forecast'!$B$9:$B$5832,0))</f>
        <v>No</v>
      </c>
      <c r="S297" s="6" t="str">
        <f>IF(COUNTIF($Q$93:Q297,$B297) = 1, "LV", IF(COUNTIF($Q$93:Q297,$B297) = 2, "HV", "ST"))</f>
        <v>LV</v>
      </c>
      <c r="T297" s="6" t="str">
        <f>INDEX('Demand forecast and growth rate'!$E$7:$E$273,MATCH($Q297,'Demand forecast and growth rate'!$B$7:$B$273,0))</f>
        <v>Steady/falling</v>
      </c>
      <c r="U297" s="32">
        <f>SUMIFS('Capex forecast'!E$9:E$223,'Capex forecast'!$T$9:$T$223,$Q297,'Capex forecast'!$S$9:$S$223,$S297,'Capex forecast'!$Q$9:$Q$223,"Augex")</f>
        <v>0</v>
      </c>
      <c r="V297" s="32">
        <f>SUMIFS('Capex forecast'!F$9:F$223,'Capex forecast'!$T$9:$T$223,$Q297,'Capex forecast'!$S$9:$S$223,$S297,'Capex forecast'!$Q$9:$Q$223,"Augex")</f>
        <v>0</v>
      </c>
      <c r="W297" s="32">
        <f>SUMIFS('Capex forecast'!G$9:G$223,'Capex forecast'!$T$9:$T$223,$Q297,'Capex forecast'!$S$9:$S$223,$S297,'Capex forecast'!$Q$9:$Q$223,"Augex")</f>
        <v>0</v>
      </c>
      <c r="X297" s="32">
        <f>SUMIFS('Capex forecast'!H$9:H$223,'Capex forecast'!$T$9:$T$223,$Q297,'Capex forecast'!$S$9:$S$223,$S297,'Capex forecast'!$Q$9:$Q$223,"Augex")</f>
        <v>0</v>
      </c>
      <c r="Y297" s="32">
        <f>SUMIFS('Capex forecast'!I$9:I$223,'Capex forecast'!$T$9:$T$223,$Q297,'Capex forecast'!$S$9:$S$223,$S297,'Capex forecast'!$Q$9:$Q$223,"Augex")</f>
        <v>0</v>
      </c>
      <c r="Z297" s="32">
        <f>SUMIFS('Capex forecast'!J$9:J$223,'Capex forecast'!$T$9:$T$223,$Q297,'Capex forecast'!$S$9:$S$223,$S297,'Capex forecast'!$Q$9:$Q$223,"Augex")</f>
        <v>0</v>
      </c>
      <c r="AA297" s="32">
        <f>SUMIFS('Capex forecast'!K$9:K$223,'Capex forecast'!$T$9:$T$223,$Q297,'Capex forecast'!$S$9:$S$223,$S297,'Capex forecast'!$Q$9:$Q$223,"Augex")</f>
        <v>0</v>
      </c>
      <c r="AB297" s="32">
        <f>SUMIFS('Capex forecast'!L$9:L$223,'Capex forecast'!$T$9:$T$223,$Q297,'Capex forecast'!$S$9:$S$223,$S297,'Capex forecast'!$Q$9:$Q$223,"Augex")</f>
        <v>0</v>
      </c>
      <c r="AC297" s="32">
        <f>SUMIFS('Capex forecast'!M$9:M$223,'Capex forecast'!$T$9:$T$223,$Q297,'Capex forecast'!$S$9:$S$223,$S297,'Capex forecast'!$Q$9:$Q$223,"Augex")</f>
        <v>0</v>
      </c>
      <c r="AD297" s="32">
        <f>SUMIFS('Capex forecast'!N$9:N$223,'Capex forecast'!$T$9:$T$223,$Q297,'Capex forecast'!$S$9:$S$223,$S297,'Capex forecast'!$Q$9:$Q$223,"Augex")</f>
        <v>0</v>
      </c>
      <c r="AF297" s="45" t="s">
        <v>113</v>
      </c>
      <c r="AG297" s="6" t="str">
        <f>INDEX('Demand forecast'!$M$9:$M$5832,MATCH($Q297,'Demand forecast'!$B$9:$B$5832,0))</f>
        <v>No</v>
      </c>
      <c r="AH297" s="6" t="str">
        <f>IF(COUNTIF($AF$93:AF297,$B297) = 1, "LV", IF(COUNTIF($AF$93:AF297,$B297) = 2, "HV", "ST"))</f>
        <v>LV</v>
      </c>
      <c r="AI297" s="6" t="str">
        <f>INDEX('Demand forecast and growth rate'!$E$7:$E$273,MATCH($Q297,'Demand forecast and growth rate'!$B$7:$B$273,0))</f>
        <v>Steady/falling</v>
      </c>
      <c r="AJ297" s="47">
        <f>SUMIFS('Capex forecast'!E$9:E$223,'Capex forecast'!$T$9:$T$223,$AF297,'Capex forecast'!$S$9:$S$223,$AH297,'Capex forecast'!$Q$9:$Q$223,"Repex")</f>
        <v>0</v>
      </c>
      <c r="AK297" s="47">
        <f>SUMIFS('Capex forecast'!F$9:F$223,'Capex forecast'!$T$9:$T$223,$AF297,'Capex forecast'!$S$9:$S$223,$AH297,'Capex forecast'!$Q$9:$Q$223,"Repex")</f>
        <v>0</v>
      </c>
      <c r="AL297" s="47">
        <f>SUMIFS('Capex forecast'!G$9:G$223,'Capex forecast'!$T$9:$T$223,$AF297,'Capex forecast'!$S$9:$S$223,$AH297,'Capex forecast'!$Q$9:$Q$223,"Repex")</f>
        <v>0</v>
      </c>
      <c r="AM297" s="47">
        <f>SUMIFS('Capex forecast'!H$9:H$223,'Capex forecast'!$T$9:$T$223,$AF297,'Capex forecast'!$S$9:$S$223,$AH297,'Capex forecast'!$Q$9:$Q$223,"Repex")</f>
        <v>0</v>
      </c>
      <c r="AN297" s="47">
        <f>SUMIFS('Capex forecast'!I$9:I$223,'Capex forecast'!$T$9:$T$223,$AF297,'Capex forecast'!$S$9:$S$223,$AH297,'Capex forecast'!$Q$9:$Q$223,"Repex")</f>
        <v>0</v>
      </c>
      <c r="AO297" s="47">
        <f>SUMIFS('Capex forecast'!J$9:J$223,'Capex forecast'!$T$9:$T$223,$AF297,'Capex forecast'!$S$9:$S$223,$AH297,'Capex forecast'!$Q$9:$Q$223,"Repex")</f>
        <v>0</v>
      </c>
      <c r="AP297" s="47">
        <f>SUMIFS('Capex forecast'!K$9:K$223,'Capex forecast'!$T$9:$T$223,$AF297,'Capex forecast'!$S$9:$S$223,$AH297,'Capex forecast'!$Q$9:$Q$223,"Repex")</f>
        <v>0</v>
      </c>
      <c r="AQ297" s="47">
        <f>SUMIFS('Capex forecast'!L$9:L$223,'Capex forecast'!$T$9:$T$223,$AF297,'Capex forecast'!$S$9:$S$223,$AH297,'Capex forecast'!$Q$9:$Q$223,"Repex")</f>
        <v>0</v>
      </c>
      <c r="AR297" s="47">
        <f>SUMIFS('Capex forecast'!M$9:M$223,'Capex forecast'!$T$9:$T$223,$AF297,'Capex forecast'!$S$9:$S$223,$AH297,'Capex forecast'!$Q$9:$Q$223,"Repex")</f>
        <v>0</v>
      </c>
      <c r="AS297" s="47">
        <f>SUMIFS('Capex forecast'!N$9:N$223,'Capex forecast'!$T$9:$T$223,$AF297,'Capex forecast'!$S$9:$S$223,$AH297,'Capex forecast'!$Q$9:$Q$223,"Repex")</f>
        <v>0</v>
      </c>
    </row>
    <row r="298" spans="2:45" ht="15">
      <c r="B298" s="45" t="s">
        <v>122</v>
      </c>
      <c r="C298" s="6" t="str">
        <f>INDEX('Demand forecast'!$M$9:$M$5832,MATCH($B298,'Demand forecast'!$B$9:$B$5832,0))</f>
        <v>No</v>
      </c>
      <c r="D298" s="6" t="str">
        <f>IF(COUNTIF($B$93:B298,$B298) = 1, "LV", IF(COUNTIF($B$93:B298,$B298) = 2, "HV", "ST"))</f>
        <v>LV</v>
      </c>
      <c r="E298" s="6" t="str">
        <f>INDEX('Demand forecast and growth rate'!$E$7:$E$273,MATCH($B298,'Demand forecast and growth rate'!$B$7:$B$273,0))</f>
        <v>Small growth</v>
      </c>
      <c r="F298" s="32">
        <f>SUMIFS('Capex forecast'!E$9:E$223,'Capex forecast'!$T$9:$T$223,'Allocation of site-spec costs'!$B298,'Capex forecast'!$S$9:$S$223,'Allocation of site-spec costs'!$D298,'Capex forecast'!$Q$9:$Q$223,"Customer Connection")</f>
        <v>0</v>
      </c>
      <c r="G298" s="32">
        <f>SUMIFS('Capex forecast'!F$9:F$223,'Capex forecast'!$T$9:$T$223,'Allocation of site-spec costs'!$B298,'Capex forecast'!$S$9:$S$223,'Allocation of site-spec costs'!$D298,'Capex forecast'!$Q$9:$Q$223,"Customer Connection")</f>
        <v>0</v>
      </c>
      <c r="H298" s="32">
        <f>SUMIFS('Capex forecast'!G$9:G$223,'Capex forecast'!$T$9:$T$223,'Allocation of site-spec costs'!$B298,'Capex forecast'!$S$9:$S$223,'Allocation of site-spec costs'!$D298,'Capex forecast'!$Q$9:$Q$223,"Customer Connection")</f>
        <v>0</v>
      </c>
      <c r="I298" s="32">
        <f>SUMIFS('Capex forecast'!H$9:H$223,'Capex forecast'!$T$9:$T$223,'Allocation of site-spec costs'!$B298,'Capex forecast'!$S$9:$S$223,'Allocation of site-spec costs'!$D298,'Capex forecast'!$Q$9:$Q$223,"Customer Connection")</f>
        <v>0</v>
      </c>
      <c r="J298" s="32">
        <f>SUMIFS('Capex forecast'!I$9:I$223,'Capex forecast'!$T$9:$T$223,'Allocation of site-spec costs'!$B298,'Capex forecast'!$S$9:$S$223,'Allocation of site-spec costs'!$D298,'Capex forecast'!$Q$9:$Q$223,"Customer Connection")</f>
        <v>0</v>
      </c>
      <c r="K298" s="32">
        <f>SUMIFS('Capex forecast'!J$9:J$223,'Capex forecast'!$T$9:$T$223,'Allocation of site-spec costs'!$B298,'Capex forecast'!$S$9:$S$223,'Allocation of site-spec costs'!$D298,'Capex forecast'!$Q$9:$Q$223,"Customer Connection")</f>
        <v>0</v>
      </c>
      <c r="L298" s="32">
        <f>SUMIFS('Capex forecast'!K$9:K$223,'Capex forecast'!$T$9:$T$223,'Allocation of site-spec costs'!$B298,'Capex forecast'!$S$9:$S$223,'Allocation of site-spec costs'!$D298,'Capex forecast'!$Q$9:$Q$223,"Customer Connection")</f>
        <v>0</v>
      </c>
      <c r="M298" s="32">
        <f>SUMIFS('Capex forecast'!L$9:L$223,'Capex forecast'!$T$9:$T$223,'Allocation of site-spec costs'!$B298,'Capex forecast'!$S$9:$S$223,'Allocation of site-spec costs'!$D298,'Capex forecast'!$Q$9:$Q$223,"Customer Connection")</f>
        <v>0</v>
      </c>
      <c r="N298" s="32">
        <f>SUMIFS('Capex forecast'!M$9:M$223,'Capex forecast'!$T$9:$T$223,'Allocation of site-spec costs'!$B298,'Capex forecast'!$S$9:$S$223,'Allocation of site-spec costs'!$D298,'Capex forecast'!$Q$9:$Q$223,"Customer Connection")</f>
        <v>0</v>
      </c>
      <c r="O298" s="32">
        <f>SUMIFS('Capex forecast'!N$9:N$223,'Capex forecast'!$T$9:$T$223,'Allocation of site-spec costs'!$B298,'Capex forecast'!$S$9:$S$223,'Allocation of site-spec costs'!$D298,'Capex forecast'!$Q$9:$Q$223,"Customer Connection")</f>
        <v>0</v>
      </c>
      <c r="Q298" s="45" t="s">
        <v>122</v>
      </c>
      <c r="R298" s="6" t="str">
        <f>INDEX('Demand forecast'!$M$9:$M$5832,MATCH($Q298,'Demand forecast'!$B$9:$B$5832,0))</f>
        <v>No</v>
      </c>
      <c r="S298" s="6" t="str">
        <f>IF(COUNTIF($Q$93:Q298,$B298) = 1, "LV", IF(COUNTIF($Q$93:Q298,$B298) = 2, "HV", "ST"))</f>
        <v>LV</v>
      </c>
      <c r="T298" s="6" t="str">
        <f>INDEX('Demand forecast and growth rate'!$E$7:$E$273,MATCH($Q298,'Demand forecast and growth rate'!$B$7:$B$273,0))</f>
        <v>Small growth</v>
      </c>
      <c r="U298" s="32">
        <f>SUMIFS('Capex forecast'!E$9:E$223,'Capex forecast'!$T$9:$T$223,$Q298,'Capex forecast'!$S$9:$S$223,$S298,'Capex forecast'!$Q$9:$Q$223,"Augex")</f>
        <v>0</v>
      </c>
      <c r="V298" s="32">
        <f>SUMIFS('Capex forecast'!F$9:F$223,'Capex forecast'!$T$9:$T$223,$Q298,'Capex forecast'!$S$9:$S$223,$S298,'Capex forecast'!$Q$9:$Q$223,"Augex")</f>
        <v>0</v>
      </c>
      <c r="W298" s="32">
        <f>SUMIFS('Capex forecast'!G$9:G$223,'Capex forecast'!$T$9:$T$223,$Q298,'Capex forecast'!$S$9:$S$223,$S298,'Capex forecast'!$Q$9:$Q$223,"Augex")</f>
        <v>0</v>
      </c>
      <c r="X298" s="32">
        <f>SUMIFS('Capex forecast'!H$9:H$223,'Capex forecast'!$T$9:$T$223,$Q298,'Capex forecast'!$S$9:$S$223,$S298,'Capex forecast'!$Q$9:$Q$223,"Augex")</f>
        <v>0</v>
      </c>
      <c r="Y298" s="32">
        <f>SUMIFS('Capex forecast'!I$9:I$223,'Capex forecast'!$T$9:$T$223,$Q298,'Capex forecast'!$S$9:$S$223,$S298,'Capex forecast'!$Q$9:$Q$223,"Augex")</f>
        <v>0</v>
      </c>
      <c r="Z298" s="32">
        <f>SUMIFS('Capex forecast'!J$9:J$223,'Capex forecast'!$T$9:$T$223,$Q298,'Capex forecast'!$S$9:$S$223,$S298,'Capex forecast'!$Q$9:$Q$223,"Augex")</f>
        <v>0</v>
      </c>
      <c r="AA298" s="32">
        <f>SUMIFS('Capex forecast'!K$9:K$223,'Capex forecast'!$T$9:$T$223,$Q298,'Capex forecast'!$S$9:$S$223,$S298,'Capex forecast'!$Q$9:$Q$223,"Augex")</f>
        <v>0</v>
      </c>
      <c r="AB298" s="32">
        <f>SUMIFS('Capex forecast'!L$9:L$223,'Capex forecast'!$T$9:$T$223,$Q298,'Capex forecast'!$S$9:$S$223,$S298,'Capex forecast'!$Q$9:$Q$223,"Augex")</f>
        <v>0</v>
      </c>
      <c r="AC298" s="32">
        <f>SUMIFS('Capex forecast'!M$9:M$223,'Capex forecast'!$T$9:$T$223,$Q298,'Capex forecast'!$S$9:$S$223,$S298,'Capex forecast'!$Q$9:$Q$223,"Augex")</f>
        <v>0</v>
      </c>
      <c r="AD298" s="32">
        <f>SUMIFS('Capex forecast'!N$9:N$223,'Capex forecast'!$T$9:$T$223,$Q298,'Capex forecast'!$S$9:$S$223,$S298,'Capex forecast'!$Q$9:$Q$223,"Augex")</f>
        <v>0</v>
      </c>
      <c r="AF298" s="45" t="s">
        <v>122</v>
      </c>
      <c r="AG298" s="6" t="str">
        <f>INDEX('Demand forecast'!$M$9:$M$5832,MATCH($Q298,'Demand forecast'!$B$9:$B$5832,0))</f>
        <v>No</v>
      </c>
      <c r="AH298" s="6" t="str">
        <f>IF(COUNTIF($AF$93:AF298,$B298) = 1, "LV", IF(COUNTIF($AF$93:AF298,$B298) = 2, "HV", "ST"))</f>
        <v>LV</v>
      </c>
      <c r="AI298" s="6" t="str">
        <f>INDEX('Demand forecast and growth rate'!$E$7:$E$273,MATCH($Q298,'Demand forecast and growth rate'!$B$7:$B$273,0))</f>
        <v>Small growth</v>
      </c>
      <c r="AJ298" s="47">
        <f>SUMIFS('Capex forecast'!E$9:E$223,'Capex forecast'!$T$9:$T$223,$AF298,'Capex forecast'!$S$9:$S$223,$AH298,'Capex forecast'!$Q$9:$Q$223,"Repex")</f>
        <v>0</v>
      </c>
      <c r="AK298" s="47">
        <f>SUMIFS('Capex forecast'!F$9:F$223,'Capex forecast'!$T$9:$T$223,$AF298,'Capex forecast'!$S$9:$S$223,$AH298,'Capex forecast'!$Q$9:$Q$223,"Repex")</f>
        <v>0</v>
      </c>
      <c r="AL298" s="47">
        <f>SUMIFS('Capex forecast'!G$9:G$223,'Capex forecast'!$T$9:$T$223,$AF298,'Capex forecast'!$S$9:$S$223,$AH298,'Capex forecast'!$Q$9:$Q$223,"Repex")</f>
        <v>0</v>
      </c>
      <c r="AM298" s="47">
        <f>SUMIFS('Capex forecast'!H$9:H$223,'Capex forecast'!$T$9:$T$223,$AF298,'Capex forecast'!$S$9:$S$223,$AH298,'Capex forecast'!$Q$9:$Q$223,"Repex")</f>
        <v>0</v>
      </c>
      <c r="AN298" s="47">
        <f>SUMIFS('Capex forecast'!I$9:I$223,'Capex forecast'!$T$9:$T$223,$AF298,'Capex forecast'!$S$9:$S$223,$AH298,'Capex forecast'!$Q$9:$Q$223,"Repex")</f>
        <v>0</v>
      </c>
      <c r="AO298" s="47">
        <f>SUMIFS('Capex forecast'!J$9:J$223,'Capex forecast'!$T$9:$T$223,$AF298,'Capex forecast'!$S$9:$S$223,$AH298,'Capex forecast'!$Q$9:$Q$223,"Repex")</f>
        <v>0</v>
      </c>
      <c r="AP298" s="47">
        <f>SUMIFS('Capex forecast'!K$9:K$223,'Capex forecast'!$T$9:$T$223,$AF298,'Capex forecast'!$S$9:$S$223,$AH298,'Capex forecast'!$Q$9:$Q$223,"Repex")</f>
        <v>0</v>
      </c>
      <c r="AQ298" s="47">
        <f>SUMIFS('Capex forecast'!L$9:L$223,'Capex forecast'!$T$9:$T$223,$AF298,'Capex forecast'!$S$9:$S$223,$AH298,'Capex forecast'!$Q$9:$Q$223,"Repex")</f>
        <v>0</v>
      </c>
      <c r="AR298" s="47">
        <f>SUMIFS('Capex forecast'!M$9:M$223,'Capex forecast'!$T$9:$T$223,$AF298,'Capex forecast'!$S$9:$S$223,$AH298,'Capex forecast'!$Q$9:$Q$223,"Repex")</f>
        <v>0</v>
      </c>
      <c r="AS298" s="47">
        <f>SUMIFS('Capex forecast'!N$9:N$223,'Capex forecast'!$T$9:$T$223,$AF298,'Capex forecast'!$S$9:$S$223,$AH298,'Capex forecast'!$Q$9:$Q$223,"Repex")</f>
        <v>0</v>
      </c>
    </row>
    <row r="299" spans="2:45" ht="15">
      <c r="B299" s="45" t="s">
        <v>146</v>
      </c>
      <c r="C299" s="6" t="str">
        <f>INDEX('Demand forecast'!$M$9:$M$5832,MATCH($B299,'Demand forecast'!$B$9:$B$5832,0))</f>
        <v>No</v>
      </c>
      <c r="D299" s="6" t="str">
        <f>IF(COUNTIF($B$93:B299,$B299) = 1, "LV", IF(COUNTIF($B$93:B299,$B299) = 2, "HV", "ST"))</f>
        <v>LV</v>
      </c>
      <c r="E299" s="6" t="str">
        <f>INDEX('Demand forecast and growth rate'!$E$7:$E$273,MATCH($B299,'Demand forecast and growth rate'!$B$7:$B$273,0))</f>
        <v>Steady/falling</v>
      </c>
      <c r="F299" s="32">
        <f>SUMIFS('Capex forecast'!E$9:E$223,'Capex forecast'!$T$9:$T$223,'Allocation of site-spec costs'!$B299,'Capex forecast'!$S$9:$S$223,'Allocation of site-spec costs'!$D299,'Capex forecast'!$Q$9:$Q$223,"Customer Connection")</f>
        <v>0</v>
      </c>
      <c r="G299" s="32">
        <f>SUMIFS('Capex forecast'!F$9:F$223,'Capex forecast'!$T$9:$T$223,'Allocation of site-spec costs'!$B299,'Capex forecast'!$S$9:$S$223,'Allocation of site-spec costs'!$D299,'Capex forecast'!$Q$9:$Q$223,"Customer Connection")</f>
        <v>0</v>
      </c>
      <c r="H299" s="32">
        <f>SUMIFS('Capex forecast'!G$9:G$223,'Capex forecast'!$T$9:$T$223,'Allocation of site-spec costs'!$B299,'Capex forecast'!$S$9:$S$223,'Allocation of site-spec costs'!$D299,'Capex forecast'!$Q$9:$Q$223,"Customer Connection")</f>
        <v>0</v>
      </c>
      <c r="I299" s="32">
        <f>SUMIFS('Capex forecast'!H$9:H$223,'Capex forecast'!$T$9:$T$223,'Allocation of site-spec costs'!$B299,'Capex forecast'!$S$9:$S$223,'Allocation of site-spec costs'!$D299,'Capex forecast'!$Q$9:$Q$223,"Customer Connection")</f>
        <v>0</v>
      </c>
      <c r="J299" s="32">
        <f>SUMIFS('Capex forecast'!I$9:I$223,'Capex forecast'!$T$9:$T$223,'Allocation of site-spec costs'!$B299,'Capex forecast'!$S$9:$S$223,'Allocation of site-spec costs'!$D299,'Capex forecast'!$Q$9:$Q$223,"Customer Connection")</f>
        <v>0</v>
      </c>
      <c r="K299" s="32">
        <f>SUMIFS('Capex forecast'!J$9:J$223,'Capex forecast'!$T$9:$T$223,'Allocation of site-spec costs'!$B299,'Capex forecast'!$S$9:$S$223,'Allocation of site-spec costs'!$D299,'Capex forecast'!$Q$9:$Q$223,"Customer Connection")</f>
        <v>0</v>
      </c>
      <c r="L299" s="32">
        <f>SUMIFS('Capex forecast'!K$9:K$223,'Capex forecast'!$T$9:$T$223,'Allocation of site-spec costs'!$B299,'Capex forecast'!$S$9:$S$223,'Allocation of site-spec costs'!$D299,'Capex forecast'!$Q$9:$Q$223,"Customer Connection")</f>
        <v>0</v>
      </c>
      <c r="M299" s="32">
        <f>SUMIFS('Capex forecast'!L$9:L$223,'Capex forecast'!$T$9:$T$223,'Allocation of site-spec costs'!$B299,'Capex forecast'!$S$9:$S$223,'Allocation of site-spec costs'!$D299,'Capex forecast'!$Q$9:$Q$223,"Customer Connection")</f>
        <v>0</v>
      </c>
      <c r="N299" s="32">
        <f>SUMIFS('Capex forecast'!M$9:M$223,'Capex forecast'!$T$9:$T$223,'Allocation of site-spec costs'!$B299,'Capex forecast'!$S$9:$S$223,'Allocation of site-spec costs'!$D299,'Capex forecast'!$Q$9:$Q$223,"Customer Connection")</f>
        <v>0</v>
      </c>
      <c r="O299" s="32">
        <f>SUMIFS('Capex forecast'!N$9:N$223,'Capex forecast'!$T$9:$T$223,'Allocation of site-spec costs'!$B299,'Capex forecast'!$S$9:$S$223,'Allocation of site-spec costs'!$D299,'Capex forecast'!$Q$9:$Q$223,"Customer Connection")</f>
        <v>0</v>
      </c>
      <c r="Q299" s="45" t="s">
        <v>146</v>
      </c>
      <c r="R299" s="6" t="str">
        <f>INDEX('Demand forecast'!$M$9:$M$5832,MATCH($Q299,'Demand forecast'!$B$9:$B$5832,0))</f>
        <v>No</v>
      </c>
      <c r="S299" s="6" t="str">
        <f>IF(COUNTIF($Q$93:Q299,$B299) = 1, "LV", IF(COUNTIF($Q$93:Q299,$B299) = 2, "HV", "ST"))</f>
        <v>LV</v>
      </c>
      <c r="T299" s="6" t="str">
        <f>INDEX('Demand forecast and growth rate'!$E$7:$E$273,MATCH($Q299,'Demand forecast and growth rate'!$B$7:$B$273,0))</f>
        <v>Steady/falling</v>
      </c>
      <c r="U299" s="32">
        <f>SUMIFS('Capex forecast'!E$9:E$223,'Capex forecast'!$T$9:$T$223,$Q299,'Capex forecast'!$S$9:$S$223,$S299,'Capex forecast'!$Q$9:$Q$223,"Augex")</f>
        <v>0</v>
      </c>
      <c r="V299" s="32">
        <f>SUMIFS('Capex forecast'!F$9:F$223,'Capex forecast'!$T$9:$T$223,$Q299,'Capex forecast'!$S$9:$S$223,$S299,'Capex forecast'!$Q$9:$Q$223,"Augex")</f>
        <v>0</v>
      </c>
      <c r="W299" s="32">
        <f>SUMIFS('Capex forecast'!G$9:G$223,'Capex forecast'!$T$9:$T$223,$Q299,'Capex forecast'!$S$9:$S$223,$S299,'Capex forecast'!$Q$9:$Q$223,"Augex")</f>
        <v>0</v>
      </c>
      <c r="X299" s="32">
        <f>SUMIFS('Capex forecast'!H$9:H$223,'Capex forecast'!$T$9:$T$223,$Q299,'Capex forecast'!$S$9:$S$223,$S299,'Capex forecast'!$Q$9:$Q$223,"Augex")</f>
        <v>0</v>
      </c>
      <c r="Y299" s="32">
        <f>SUMIFS('Capex forecast'!I$9:I$223,'Capex forecast'!$T$9:$T$223,$Q299,'Capex forecast'!$S$9:$S$223,$S299,'Capex forecast'!$Q$9:$Q$223,"Augex")</f>
        <v>0</v>
      </c>
      <c r="Z299" s="32">
        <f>SUMIFS('Capex forecast'!J$9:J$223,'Capex forecast'!$T$9:$T$223,$Q299,'Capex forecast'!$S$9:$S$223,$S299,'Capex forecast'!$Q$9:$Q$223,"Augex")</f>
        <v>0</v>
      </c>
      <c r="AA299" s="32">
        <f>SUMIFS('Capex forecast'!K$9:K$223,'Capex forecast'!$T$9:$T$223,$Q299,'Capex forecast'!$S$9:$S$223,$S299,'Capex forecast'!$Q$9:$Q$223,"Augex")</f>
        <v>0</v>
      </c>
      <c r="AB299" s="32">
        <f>SUMIFS('Capex forecast'!L$9:L$223,'Capex forecast'!$T$9:$T$223,$Q299,'Capex forecast'!$S$9:$S$223,$S299,'Capex forecast'!$Q$9:$Q$223,"Augex")</f>
        <v>0</v>
      </c>
      <c r="AC299" s="32">
        <f>SUMIFS('Capex forecast'!M$9:M$223,'Capex forecast'!$T$9:$T$223,$Q299,'Capex forecast'!$S$9:$S$223,$S299,'Capex forecast'!$Q$9:$Q$223,"Augex")</f>
        <v>0</v>
      </c>
      <c r="AD299" s="32">
        <f>SUMIFS('Capex forecast'!N$9:N$223,'Capex forecast'!$T$9:$T$223,$Q299,'Capex forecast'!$S$9:$S$223,$S299,'Capex forecast'!$Q$9:$Q$223,"Augex")</f>
        <v>0</v>
      </c>
      <c r="AF299" s="45" t="s">
        <v>146</v>
      </c>
      <c r="AG299" s="6" t="str">
        <f>INDEX('Demand forecast'!$M$9:$M$5832,MATCH($Q299,'Demand forecast'!$B$9:$B$5832,0))</f>
        <v>No</v>
      </c>
      <c r="AH299" s="6" t="str">
        <f>IF(COUNTIF($AF$93:AF299,$B299) = 1, "LV", IF(COUNTIF($AF$93:AF299,$B299) = 2, "HV", "ST"))</f>
        <v>LV</v>
      </c>
      <c r="AI299" s="6" t="str">
        <f>INDEX('Demand forecast and growth rate'!$E$7:$E$273,MATCH($Q299,'Demand forecast and growth rate'!$B$7:$B$273,0))</f>
        <v>Steady/falling</v>
      </c>
      <c r="AJ299" s="47">
        <f>SUMIFS('Capex forecast'!E$9:E$223,'Capex forecast'!$T$9:$T$223,$AF299,'Capex forecast'!$S$9:$S$223,$AH299,'Capex forecast'!$Q$9:$Q$223,"Repex")</f>
        <v>0</v>
      </c>
      <c r="AK299" s="47">
        <f>SUMIFS('Capex forecast'!F$9:F$223,'Capex forecast'!$T$9:$T$223,$AF299,'Capex forecast'!$S$9:$S$223,$AH299,'Capex forecast'!$Q$9:$Q$223,"Repex")</f>
        <v>0</v>
      </c>
      <c r="AL299" s="47">
        <f>SUMIFS('Capex forecast'!G$9:G$223,'Capex forecast'!$T$9:$T$223,$AF299,'Capex forecast'!$S$9:$S$223,$AH299,'Capex forecast'!$Q$9:$Q$223,"Repex")</f>
        <v>0</v>
      </c>
      <c r="AM299" s="47">
        <f>SUMIFS('Capex forecast'!H$9:H$223,'Capex forecast'!$T$9:$T$223,$AF299,'Capex forecast'!$S$9:$S$223,$AH299,'Capex forecast'!$Q$9:$Q$223,"Repex")</f>
        <v>0</v>
      </c>
      <c r="AN299" s="47">
        <f>SUMIFS('Capex forecast'!I$9:I$223,'Capex forecast'!$T$9:$T$223,$AF299,'Capex forecast'!$S$9:$S$223,$AH299,'Capex forecast'!$Q$9:$Q$223,"Repex")</f>
        <v>0</v>
      </c>
      <c r="AO299" s="47">
        <f>SUMIFS('Capex forecast'!J$9:J$223,'Capex forecast'!$T$9:$T$223,$AF299,'Capex forecast'!$S$9:$S$223,$AH299,'Capex forecast'!$Q$9:$Q$223,"Repex")</f>
        <v>0</v>
      </c>
      <c r="AP299" s="47">
        <f>SUMIFS('Capex forecast'!K$9:K$223,'Capex forecast'!$T$9:$T$223,$AF299,'Capex forecast'!$S$9:$S$223,$AH299,'Capex forecast'!$Q$9:$Q$223,"Repex")</f>
        <v>0</v>
      </c>
      <c r="AQ299" s="47">
        <f>SUMIFS('Capex forecast'!L$9:L$223,'Capex forecast'!$T$9:$T$223,$AF299,'Capex forecast'!$S$9:$S$223,$AH299,'Capex forecast'!$Q$9:$Q$223,"Repex")</f>
        <v>0</v>
      </c>
      <c r="AR299" s="47">
        <f>SUMIFS('Capex forecast'!M$9:M$223,'Capex forecast'!$T$9:$T$223,$AF299,'Capex forecast'!$S$9:$S$223,$AH299,'Capex forecast'!$Q$9:$Q$223,"Repex")</f>
        <v>0</v>
      </c>
      <c r="AS299" s="47">
        <f>SUMIFS('Capex forecast'!N$9:N$223,'Capex forecast'!$T$9:$T$223,$AF299,'Capex forecast'!$S$9:$S$223,$AH299,'Capex forecast'!$Q$9:$Q$223,"Repex")</f>
        <v>0</v>
      </c>
    </row>
    <row r="300" spans="2:45" ht="15">
      <c r="B300" s="45" t="s">
        <v>156</v>
      </c>
      <c r="C300" s="6" t="str">
        <f>INDEX('Demand forecast'!$M$9:$M$5832,MATCH($B300,'Demand forecast'!$B$9:$B$5832,0))</f>
        <v>No</v>
      </c>
      <c r="D300" s="6" t="str">
        <f>IF(COUNTIF($B$93:B300,$B300) = 1, "LV", IF(COUNTIF($B$93:B300,$B300) = 2, "HV", "ST"))</f>
        <v>LV</v>
      </c>
      <c r="E300" s="6" t="str">
        <f>INDEX('Demand forecast and growth rate'!$E$7:$E$273,MATCH($B300,'Demand forecast and growth rate'!$B$7:$B$273,0))</f>
        <v>Steady/falling</v>
      </c>
      <c r="F300" s="32">
        <f>SUMIFS('Capex forecast'!E$9:E$223,'Capex forecast'!$T$9:$T$223,'Allocation of site-spec costs'!$B300,'Capex forecast'!$S$9:$S$223,'Allocation of site-spec costs'!$D300,'Capex forecast'!$Q$9:$Q$223,"Customer Connection")</f>
        <v>0</v>
      </c>
      <c r="G300" s="32">
        <f>SUMIFS('Capex forecast'!F$9:F$223,'Capex forecast'!$T$9:$T$223,'Allocation of site-spec costs'!$B300,'Capex forecast'!$S$9:$S$223,'Allocation of site-spec costs'!$D300,'Capex forecast'!$Q$9:$Q$223,"Customer Connection")</f>
        <v>0</v>
      </c>
      <c r="H300" s="32">
        <f>SUMIFS('Capex forecast'!G$9:G$223,'Capex forecast'!$T$9:$T$223,'Allocation of site-spec costs'!$B300,'Capex forecast'!$S$9:$S$223,'Allocation of site-spec costs'!$D300,'Capex forecast'!$Q$9:$Q$223,"Customer Connection")</f>
        <v>0</v>
      </c>
      <c r="I300" s="32">
        <f>SUMIFS('Capex forecast'!H$9:H$223,'Capex forecast'!$T$9:$T$223,'Allocation of site-spec costs'!$B300,'Capex forecast'!$S$9:$S$223,'Allocation of site-spec costs'!$D300,'Capex forecast'!$Q$9:$Q$223,"Customer Connection")</f>
        <v>0</v>
      </c>
      <c r="J300" s="32">
        <f>SUMIFS('Capex forecast'!I$9:I$223,'Capex forecast'!$T$9:$T$223,'Allocation of site-spec costs'!$B300,'Capex forecast'!$S$9:$S$223,'Allocation of site-spec costs'!$D300,'Capex forecast'!$Q$9:$Q$223,"Customer Connection")</f>
        <v>0</v>
      </c>
      <c r="K300" s="32">
        <f>SUMIFS('Capex forecast'!J$9:J$223,'Capex forecast'!$T$9:$T$223,'Allocation of site-spec costs'!$B300,'Capex forecast'!$S$9:$S$223,'Allocation of site-spec costs'!$D300,'Capex forecast'!$Q$9:$Q$223,"Customer Connection")</f>
        <v>0</v>
      </c>
      <c r="L300" s="32">
        <f>SUMIFS('Capex forecast'!K$9:K$223,'Capex forecast'!$T$9:$T$223,'Allocation of site-spec costs'!$B300,'Capex forecast'!$S$9:$S$223,'Allocation of site-spec costs'!$D300,'Capex forecast'!$Q$9:$Q$223,"Customer Connection")</f>
        <v>0</v>
      </c>
      <c r="M300" s="32">
        <f>SUMIFS('Capex forecast'!L$9:L$223,'Capex forecast'!$T$9:$T$223,'Allocation of site-spec costs'!$B300,'Capex forecast'!$S$9:$S$223,'Allocation of site-spec costs'!$D300,'Capex forecast'!$Q$9:$Q$223,"Customer Connection")</f>
        <v>0</v>
      </c>
      <c r="N300" s="32">
        <f>SUMIFS('Capex forecast'!M$9:M$223,'Capex forecast'!$T$9:$T$223,'Allocation of site-spec costs'!$B300,'Capex forecast'!$S$9:$S$223,'Allocation of site-spec costs'!$D300,'Capex forecast'!$Q$9:$Q$223,"Customer Connection")</f>
        <v>0</v>
      </c>
      <c r="O300" s="32">
        <f>SUMIFS('Capex forecast'!N$9:N$223,'Capex forecast'!$T$9:$T$223,'Allocation of site-spec costs'!$B300,'Capex forecast'!$S$9:$S$223,'Allocation of site-spec costs'!$D300,'Capex forecast'!$Q$9:$Q$223,"Customer Connection")</f>
        <v>0</v>
      </c>
      <c r="Q300" s="45" t="s">
        <v>156</v>
      </c>
      <c r="R300" s="6" t="str">
        <f>INDEX('Demand forecast'!$M$9:$M$5832,MATCH($Q300,'Demand forecast'!$B$9:$B$5832,0))</f>
        <v>No</v>
      </c>
      <c r="S300" s="6" t="str">
        <f>IF(COUNTIF($Q$93:Q300,$B300) = 1, "LV", IF(COUNTIF($Q$93:Q300,$B300) = 2, "HV", "ST"))</f>
        <v>LV</v>
      </c>
      <c r="T300" s="6" t="str">
        <f>INDEX('Demand forecast and growth rate'!$E$7:$E$273,MATCH($Q300,'Demand forecast and growth rate'!$B$7:$B$273,0))</f>
        <v>Steady/falling</v>
      </c>
      <c r="U300" s="32">
        <f>SUMIFS('Capex forecast'!E$9:E$223,'Capex forecast'!$T$9:$T$223,$Q300,'Capex forecast'!$S$9:$S$223,$S300,'Capex forecast'!$Q$9:$Q$223,"Augex")</f>
        <v>0</v>
      </c>
      <c r="V300" s="32">
        <f>SUMIFS('Capex forecast'!F$9:F$223,'Capex forecast'!$T$9:$T$223,$Q300,'Capex forecast'!$S$9:$S$223,$S300,'Capex forecast'!$Q$9:$Q$223,"Augex")</f>
        <v>0</v>
      </c>
      <c r="W300" s="32">
        <f>SUMIFS('Capex forecast'!G$9:G$223,'Capex forecast'!$T$9:$T$223,$Q300,'Capex forecast'!$S$9:$S$223,$S300,'Capex forecast'!$Q$9:$Q$223,"Augex")</f>
        <v>0</v>
      </c>
      <c r="X300" s="32">
        <f>SUMIFS('Capex forecast'!H$9:H$223,'Capex forecast'!$T$9:$T$223,$Q300,'Capex forecast'!$S$9:$S$223,$S300,'Capex forecast'!$Q$9:$Q$223,"Augex")</f>
        <v>0</v>
      </c>
      <c r="Y300" s="32">
        <f>SUMIFS('Capex forecast'!I$9:I$223,'Capex forecast'!$T$9:$T$223,$Q300,'Capex forecast'!$S$9:$S$223,$S300,'Capex forecast'!$Q$9:$Q$223,"Augex")</f>
        <v>0</v>
      </c>
      <c r="Z300" s="32">
        <f>SUMIFS('Capex forecast'!J$9:J$223,'Capex forecast'!$T$9:$T$223,$Q300,'Capex forecast'!$S$9:$S$223,$S300,'Capex forecast'!$Q$9:$Q$223,"Augex")</f>
        <v>0</v>
      </c>
      <c r="AA300" s="32">
        <f>SUMIFS('Capex forecast'!K$9:K$223,'Capex forecast'!$T$9:$T$223,$Q300,'Capex forecast'!$S$9:$S$223,$S300,'Capex forecast'!$Q$9:$Q$223,"Augex")</f>
        <v>0</v>
      </c>
      <c r="AB300" s="32">
        <f>SUMIFS('Capex forecast'!L$9:L$223,'Capex forecast'!$T$9:$T$223,$Q300,'Capex forecast'!$S$9:$S$223,$S300,'Capex forecast'!$Q$9:$Q$223,"Augex")</f>
        <v>0</v>
      </c>
      <c r="AC300" s="32">
        <f>SUMIFS('Capex forecast'!M$9:M$223,'Capex forecast'!$T$9:$T$223,$Q300,'Capex forecast'!$S$9:$S$223,$S300,'Capex forecast'!$Q$9:$Q$223,"Augex")</f>
        <v>0</v>
      </c>
      <c r="AD300" s="32">
        <f>SUMIFS('Capex forecast'!N$9:N$223,'Capex forecast'!$T$9:$T$223,$Q300,'Capex forecast'!$S$9:$S$223,$S300,'Capex forecast'!$Q$9:$Q$223,"Augex")</f>
        <v>0</v>
      </c>
      <c r="AF300" s="45" t="s">
        <v>156</v>
      </c>
      <c r="AG300" s="6" t="str">
        <f>INDEX('Demand forecast'!$M$9:$M$5832,MATCH($Q300,'Demand forecast'!$B$9:$B$5832,0))</f>
        <v>No</v>
      </c>
      <c r="AH300" s="6" t="str">
        <f>IF(COUNTIF($AF$93:AF300,$B300) = 1, "LV", IF(COUNTIF($AF$93:AF300,$B300) = 2, "HV", "ST"))</f>
        <v>LV</v>
      </c>
      <c r="AI300" s="6" t="str">
        <f>INDEX('Demand forecast and growth rate'!$E$7:$E$273,MATCH($Q300,'Demand forecast and growth rate'!$B$7:$B$273,0))</f>
        <v>Steady/falling</v>
      </c>
      <c r="AJ300" s="47">
        <f>SUMIFS('Capex forecast'!E$9:E$223,'Capex forecast'!$T$9:$T$223,$AF300,'Capex forecast'!$S$9:$S$223,$AH300,'Capex forecast'!$Q$9:$Q$223,"Repex")</f>
        <v>0</v>
      </c>
      <c r="AK300" s="47">
        <f>SUMIFS('Capex forecast'!F$9:F$223,'Capex forecast'!$T$9:$T$223,$AF300,'Capex forecast'!$S$9:$S$223,$AH300,'Capex forecast'!$Q$9:$Q$223,"Repex")</f>
        <v>0</v>
      </c>
      <c r="AL300" s="47">
        <f>SUMIFS('Capex forecast'!G$9:G$223,'Capex forecast'!$T$9:$T$223,$AF300,'Capex forecast'!$S$9:$S$223,$AH300,'Capex forecast'!$Q$9:$Q$223,"Repex")</f>
        <v>0</v>
      </c>
      <c r="AM300" s="47">
        <f>SUMIFS('Capex forecast'!H$9:H$223,'Capex forecast'!$T$9:$T$223,$AF300,'Capex forecast'!$S$9:$S$223,$AH300,'Capex forecast'!$Q$9:$Q$223,"Repex")</f>
        <v>0</v>
      </c>
      <c r="AN300" s="47">
        <f>SUMIFS('Capex forecast'!I$9:I$223,'Capex forecast'!$T$9:$T$223,$AF300,'Capex forecast'!$S$9:$S$223,$AH300,'Capex forecast'!$Q$9:$Q$223,"Repex")</f>
        <v>0</v>
      </c>
      <c r="AO300" s="47">
        <f>SUMIFS('Capex forecast'!J$9:J$223,'Capex forecast'!$T$9:$T$223,$AF300,'Capex forecast'!$S$9:$S$223,$AH300,'Capex forecast'!$Q$9:$Q$223,"Repex")</f>
        <v>0</v>
      </c>
      <c r="AP300" s="47">
        <f>SUMIFS('Capex forecast'!K$9:K$223,'Capex forecast'!$T$9:$T$223,$AF300,'Capex forecast'!$S$9:$S$223,$AH300,'Capex forecast'!$Q$9:$Q$223,"Repex")</f>
        <v>0</v>
      </c>
      <c r="AQ300" s="47">
        <f>SUMIFS('Capex forecast'!L$9:L$223,'Capex forecast'!$T$9:$T$223,$AF300,'Capex forecast'!$S$9:$S$223,$AH300,'Capex forecast'!$Q$9:$Q$223,"Repex")</f>
        <v>0</v>
      </c>
      <c r="AR300" s="47">
        <f>SUMIFS('Capex forecast'!M$9:M$223,'Capex forecast'!$T$9:$T$223,$AF300,'Capex forecast'!$S$9:$S$223,$AH300,'Capex forecast'!$Q$9:$Q$223,"Repex")</f>
        <v>0</v>
      </c>
      <c r="AS300" s="47">
        <f>SUMIFS('Capex forecast'!N$9:N$223,'Capex forecast'!$T$9:$T$223,$AF300,'Capex forecast'!$S$9:$S$223,$AH300,'Capex forecast'!$Q$9:$Q$223,"Repex")</f>
        <v>0</v>
      </c>
    </row>
    <row r="301" spans="2:45" ht="15">
      <c r="B301" s="45" t="s">
        <v>166</v>
      </c>
      <c r="C301" s="6" t="str">
        <f>INDEX('Demand forecast'!$M$9:$M$5832,MATCH($B301,'Demand forecast'!$B$9:$B$5832,0))</f>
        <v>No</v>
      </c>
      <c r="D301" s="6" t="str">
        <f>IF(COUNTIF($B$93:B301,$B301) = 1, "LV", IF(COUNTIF($B$93:B301,$B301) = 2, "HV", "ST"))</f>
        <v>LV</v>
      </c>
      <c r="E301" s="6" t="str">
        <f>INDEX('Demand forecast and growth rate'!$E$7:$E$273,MATCH($B301,'Demand forecast and growth rate'!$B$7:$B$273,0))</f>
        <v>Small growth</v>
      </c>
      <c r="F301" s="32">
        <f>SUMIFS('Capex forecast'!E$9:E$223,'Capex forecast'!$T$9:$T$223,'Allocation of site-spec costs'!$B301,'Capex forecast'!$S$9:$S$223,'Allocation of site-spec costs'!$D301,'Capex forecast'!$Q$9:$Q$223,"Customer Connection")</f>
        <v>0</v>
      </c>
      <c r="G301" s="32">
        <f>SUMIFS('Capex forecast'!F$9:F$223,'Capex forecast'!$T$9:$T$223,'Allocation of site-spec costs'!$B301,'Capex forecast'!$S$9:$S$223,'Allocation of site-spec costs'!$D301,'Capex forecast'!$Q$9:$Q$223,"Customer Connection")</f>
        <v>0</v>
      </c>
      <c r="H301" s="32">
        <f>SUMIFS('Capex forecast'!G$9:G$223,'Capex forecast'!$T$9:$T$223,'Allocation of site-spec costs'!$B301,'Capex forecast'!$S$9:$S$223,'Allocation of site-spec costs'!$D301,'Capex forecast'!$Q$9:$Q$223,"Customer Connection")</f>
        <v>0</v>
      </c>
      <c r="I301" s="32">
        <f>SUMIFS('Capex forecast'!H$9:H$223,'Capex forecast'!$T$9:$T$223,'Allocation of site-spec costs'!$B301,'Capex forecast'!$S$9:$S$223,'Allocation of site-spec costs'!$D301,'Capex forecast'!$Q$9:$Q$223,"Customer Connection")</f>
        <v>0</v>
      </c>
      <c r="J301" s="32">
        <f>SUMIFS('Capex forecast'!I$9:I$223,'Capex forecast'!$T$9:$T$223,'Allocation of site-spec costs'!$B301,'Capex forecast'!$S$9:$S$223,'Allocation of site-spec costs'!$D301,'Capex forecast'!$Q$9:$Q$223,"Customer Connection")</f>
        <v>0</v>
      </c>
      <c r="K301" s="32">
        <f>SUMIFS('Capex forecast'!J$9:J$223,'Capex forecast'!$T$9:$T$223,'Allocation of site-spec costs'!$B301,'Capex forecast'!$S$9:$S$223,'Allocation of site-spec costs'!$D301,'Capex forecast'!$Q$9:$Q$223,"Customer Connection")</f>
        <v>0</v>
      </c>
      <c r="L301" s="32">
        <f>SUMIFS('Capex forecast'!K$9:K$223,'Capex forecast'!$T$9:$T$223,'Allocation of site-spec costs'!$B301,'Capex forecast'!$S$9:$S$223,'Allocation of site-spec costs'!$D301,'Capex forecast'!$Q$9:$Q$223,"Customer Connection")</f>
        <v>0</v>
      </c>
      <c r="M301" s="32">
        <f>SUMIFS('Capex forecast'!L$9:L$223,'Capex forecast'!$T$9:$T$223,'Allocation of site-spec costs'!$B301,'Capex forecast'!$S$9:$S$223,'Allocation of site-spec costs'!$D301,'Capex forecast'!$Q$9:$Q$223,"Customer Connection")</f>
        <v>0</v>
      </c>
      <c r="N301" s="32">
        <f>SUMIFS('Capex forecast'!M$9:M$223,'Capex forecast'!$T$9:$T$223,'Allocation of site-spec costs'!$B301,'Capex forecast'!$S$9:$S$223,'Allocation of site-spec costs'!$D301,'Capex forecast'!$Q$9:$Q$223,"Customer Connection")</f>
        <v>0</v>
      </c>
      <c r="O301" s="32">
        <f>SUMIFS('Capex forecast'!N$9:N$223,'Capex forecast'!$T$9:$T$223,'Allocation of site-spec costs'!$B301,'Capex forecast'!$S$9:$S$223,'Allocation of site-spec costs'!$D301,'Capex forecast'!$Q$9:$Q$223,"Customer Connection")</f>
        <v>0</v>
      </c>
      <c r="Q301" s="45" t="s">
        <v>166</v>
      </c>
      <c r="R301" s="6" t="str">
        <f>INDEX('Demand forecast'!$M$9:$M$5832,MATCH($Q301,'Demand forecast'!$B$9:$B$5832,0))</f>
        <v>No</v>
      </c>
      <c r="S301" s="6" t="str">
        <f>IF(COUNTIF($Q$93:Q301,$B301) = 1, "LV", IF(COUNTIF($Q$93:Q301,$B301) = 2, "HV", "ST"))</f>
        <v>LV</v>
      </c>
      <c r="T301" s="6" t="str">
        <f>INDEX('Demand forecast and growth rate'!$E$7:$E$273,MATCH($Q301,'Demand forecast and growth rate'!$B$7:$B$273,0))</f>
        <v>Small growth</v>
      </c>
      <c r="U301" s="32">
        <f>SUMIFS('Capex forecast'!E$9:E$223,'Capex forecast'!$T$9:$T$223,$Q301,'Capex forecast'!$S$9:$S$223,$S301,'Capex forecast'!$Q$9:$Q$223,"Augex")</f>
        <v>0</v>
      </c>
      <c r="V301" s="32">
        <f>SUMIFS('Capex forecast'!F$9:F$223,'Capex forecast'!$T$9:$T$223,$Q301,'Capex forecast'!$S$9:$S$223,$S301,'Capex forecast'!$Q$9:$Q$223,"Augex")</f>
        <v>0</v>
      </c>
      <c r="W301" s="32">
        <f>SUMIFS('Capex forecast'!G$9:G$223,'Capex forecast'!$T$9:$T$223,$Q301,'Capex forecast'!$S$9:$S$223,$S301,'Capex forecast'!$Q$9:$Q$223,"Augex")</f>
        <v>0</v>
      </c>
      <c r="X301" s="32">
        <f>SUMIFS('Capex forecast'!H$9:H$223,'Capex forecast'!$T$9:$T$223,$Q301,'Capex forecast'!$S$9:$S$223,$S301,'Capex forecast'!$Q$9:$Q$223,"Augex")</f>
        <v>0</v>
      </c>
      <c r="Y301" s="32">
        <f>SUMIFS('Capex forecast'!I$9:I$223,'Capex forecast'!$T$9:$T$223,$Q301,'Capex forecast'!$S$9:$S$223,$S301,'Capex forecast'!$Q$9:$Q$223,"Augex")</f>
        <v>0</v>
      </c>
      <c r="Z301" s="32">
        <f>SUMIFS('Capex forecast'!J$9:J$223,'Capex forecast'!$T$9:$T$223,$Q301,'Capex forecast'!$S$9:$S$223,$S301,'Capex forecast'!$Q$9:$Q$223,"Augex")</f>
        <v>0</v>
      </c>
      <c r="AA301" s="32">
        <f>SUMIFS('Capex forecast'!K$9:K$223,'Capex forecast'!$T$9:$T$223,$Q301,'Capex forecast'!$S$9:$S$223,$S301,'Capex forecast'!$Q$9:$Q$223,"Augex")</f>
        <v>0</v>
      </c>
      <c r="AB301" s="32">
        <f>SUMIFS('Capex forecast'!L$9:L$223,'Capex forecast'!$T$9:$T$223,$Q301,'Capex forecast'!$S$9:$S$223,$S301,'Capex forecast'!$Q$9:$Q$223,"Augex")</f>
        <v>0</v>
      </c>
      <c r="AC301" s="32">
        <f>SUMIFS('Capex forecast'!M$9:M$223,'Capex forecast'!$T$9:$T$223,$Q301,'Capex forecast'!$S$9:$S$223,$S301,'Capex forecast'!$Q$9:$Q$223,"Augex")</f>
        <v>0</v>
      </c>
      <c r="AD301" s="32">
        <f>SUMIFS('Capex forecast'!N$9:N$223,'Capex forecast'!$T$9:$T$223,$Q301,'Capex forecast'!$S$9:$S$223,$S301,'Capex forecast'!$Q$9:$Q$223,"Augex")</f>
        <v>0</v>
      </c>
      <c r="AF301" s="45" t="s">
        <v>166</v>
      </c>
      <c r="AG301" s="6" t="str">
        <f>INDEX('Demand forecast'!$M$9:$M$5832,MATCH($Q301,'Demand forecast'!$B$9:$B$5832,0))</f>
        <v>No</v>
      </c>
      <c r="AH301" s="6" t="str">
        <f>IF(COUNTIF($AF$93:AF301,$B301) = 1, "LV", IF(COUNTIF($AF$93:AF301,$B301) = 2, "HV", "ST"))</f>
        <v>LV</v>
      </c>
      <c r="AI301" s="6" t="str">
        <f>INDEX('Demand forecast and growth rate'!$E$7:$E$273,MATCH($Q301,'Demand forecast and growth rate'!$B$7:$B$273,0))</f>
        <v>Small growth</v>
      </c>
      <c r="AJ301" s="47">
        <f>SUMIFS('Capex forecast'!E$9:E$223,'Capex forecast'!$T$9:$T$223,$AF301,'Capex forecast'!$S$9:$S$223,$AH301,'Capex forecast'!$Q$9:$Q$223,"Repex")</f>
        <v>0</v>
      </c>
      <c r="AK301" s="47">
        <f>SUMIFS('Capex forecast'!F$9:F$223,'Capex forecast'!$T$9:$T$223,$AF301,'Capex forecast'!$S$9:$S$223,$AH301,'Capex forecast'!$Q$9:$Q$223,"Repex")</f>
        <v>0</v>
      </c>
      <c r="AL301" s="47">
        <f>SUMIFS('Capex forecast'!G$9:G$223,'Capex forecast'!$T$9:$T$223,$AF301,'Capex forecast'!$S$9:$S$223,$AH301,'Capex forecast'!$Q$9:$Q$223,"Repex")</f>
        <v>0</v>
      </c>
      <c r="AM301" s="47">
        <f>SUMIFS('Capex forecast'!H$9:H$223,'Capex forecast'!$T$9:$T$223,$AF301,'Capex forecast'!$S$9:$S$223,$AH301,'Capex forecast'!$Q$9:$Q$223,"Repex")</f>
        <v>0</v>
      </c>
      <c r="AN301" s="47">
        <f>SUMIFS('Capex forecast'!I$9:I$223,'Capex forecast'!$T$9:$T$223,$AF301,'Capex forecast'!$S$9:$S$223,$AH301,'Capex forecast'!$Q$9:$Q$223,"Repex")</f>
        <v>0</v>
      </c>
      <c r="AO301" s="47">
        <f>SUMIFS('Capex forecast'!J$9:J$223,'Capex forecast'!$T$9:$T$223,$AF301,'Capex forecast'!$S$9:$S$223,$AH301,'Capex forecast'!$Q$9:$Q$223,"Repex")</f>
        <v>0</v>
      </c>
      <c r="AP301" s="47">
        <f>SUMIFS('Capex forecast'!K$9:K$223,'Capex forecast'!$T$9:$T$223,$AF301,'Capex forecast'!$S$9:$S$223,$AH301,'Capex forecast'!$Q$9:$Q$223,"Repex")</f>
        <v>0</v>
      </c>
      <c r="AQ301" s="47">
        <f>SUMIFS('Capex forecast'!L$9:L$223,'Capex forecast'!$T$9:$T$223,$AF301,'Capex forecast'!$S$9:$S$223,$AH301,'Capex forecast'!$Q$9:$Q$223,"Repex")</f>
        <v>0</v>
      </c>
      <c r="AR301" s="47">
        <f>SUMIFS('Capex forecast'!M$9:M$223,'Capex forecast'!$T$9:$T$223,$AF301,'Capex forecast'!$S$9:$S$223,$AH301,'Capex forecast'!$Q$9:$Q$223,"Repex")</f>
        <v>0</v>
      </c>
      <c r="AS301" s="47">
        <f>SUMIFS('Capex forecast'!N$9:N$223,'Capex forecast'!$T$9:$T$223,$AF301,'Capex forecast'!$S$9:$S$223,$AH301,'Capex forecast'!$Q$9:$Q$223,"Repex")</f>
        <v>0</v>
      </c>
    </row>
    <row r="302" spans="2:45" ht="15">
      <c r="B302" s="45" t="s">
        <v>264</v>
      </c>
      <c r="C302" s="6" t="str">
        <f>INDEX('Demand forecast'!$M$9:$M$5832,MATCH($B302,'Demand forecast'!$B$9:$B$5832,0))</f>
        <v>Yes</v>
      </c>
      <c r="D302" s="6" t="str">
        <f>IF(COUNTIF($B$93:B302,$B302) = 1, "LV", IF(COUNTIF($B$93:B302,$B302) = 2, "HV", "ST"))</f>
        <v>LV</v>
      </c>
      <c r="E302" s="6" t="str">
        <f>INDEX('Demand forecast and growth rate'!$E$7:$E$273,MATCH($B302,'Demand forecast and growth rate'!$B$7:$B$273,0))</f>
        <v>Steady/falling</v>
      </c>
      <c r="F302" s="32">
        <f>SUMIFS('Capex forecast'!E$9:E$223,'Capex forecast'!$T$9:$T$223,'Allocation of site-spec costs'!$B302,'Capex forecast'!$S$9:$S$223,'Allocation of site-spec costs'!$D302,'Capex forecast'!$Q$9:$Q$223,"Customer Connection")</f>
        <v>0</v>
      </c>
      <c r="G302" s="32">
        <f>SUMIFS('Capex forecast'!F$9:F$223,'Capex forecast'!$T$9:$T$223,'Allocation of site-spec costs'!$B302,'Capex forecast'!$S$9:$S$223,'Allocation of site-spec costs'!$D302,'Capex forecast'!$Q$9:$Q$223,"Customer Connection")</f>
        <v>0</v>
      </c>
      <c r="H302" s="32">
        <f>SUMIFS('Capex forecast'!G$9:G$223,'Capex forecast'!$T$9:$T$223,'Allocation of site-spec costs'!$B302,'Capex forecast'!$S$9:$S$223,'Allocation of site-spec costs'!$D302,'Capex forecast'!$Q$9:$Q$223,"Customer Connection")</f>
        <v>0</v>
      </c>
      <c r="I302" s="32">
        <f>SUMIFS('Capex forecast'!H$9:H$223,'Capex forecast'!$T$9:$T$223,'Allocation of site-spec costs'!$B302,'Capex forecast'!$S$9:$S$223,'Allocation of site-spec costs'!$D302,'Capex forecast'!$Q$9:$Q$223,"Customer Connection")</f>
        <v>0</v>
      </c>
      <c r="J302" s="32">
        <f>SUMIFS('Capex forecast'!I$9:I$223,'Capex forecast'!$T$9:$T$223,'Allocation of site-spec costs'!$B302,'Capex forecast'!$S$9:$S$223,'Allocation of site-spec costs'!$D302,'Capex forecast'!$Q$9:$Q$223,"Customer Connection")</f>
        <v>0</v>
      </c>
      <c r="K302" s="32">
        <f>SUMIFS('Capex forecast'!J$9:J$223,'Capex forecast'!$T$9:$T$223,'Allocation of site-spec costs'!$B302,'Capex forecast'!$S$9:$S$223,'Allocation of site-spec costs'!$D302,'Capex forecast'!$Q$9:$Q$223,"Customer Connection")</f>
        <v>0</v>
      </c>
      <c r="L302" s="32">
        <f>SUMIFS('Capex forecast'!K$9:K$223,'Capex forecast'!$T$9:$T$223,'Allocation of site-spec costs'!$B302,'Capex forecast'!$S$9:$S$223,'Allocation of site-spec costs'!$D302,'Capex forecast'!$Q$9:$Q$223,"Customer Connection")</f>
        <v>0</v>
      </c>
      <c r="M302" s="32">
        <f>SUMIFS('Capex forecast'!L$9:L$223,'Capex forecast'!$T$9:$T$223,'Allocation of site-spec costs'!$B302,'Capex forecast'!$S$9:$S$223,'Allocation of site-spec costs'!$D302,'Capex forecast'!$Q$9:$Q$223,"Customer Connection")</f>
        <v>0</v>
      </c>
      <c r="N302" s="32">
        <f>SUMIFS('Capex forecast'!M$9:M$223,'Capex forecast'!$T$9:$T$223,'Allocation of site-spec costs'!$B302,'Capex forecast'!$S$9:$S$223,'Allocation of site-spec costs'!$D302,'Capex forecast'!$Q$9:$Q$223,"Customer Connection")</f>
        <v>0</v>
      </c>
      <c r="O302" s="32">
        <f>SUMIFS('Capex forecast'!N$9:N$223,'Capex forecast'!$T$9:$T$223,'Allocation of site-spec costs'!$B302,'Capex forecast'!$S$9:$S$223,'Allocation of site-spec costs'!$D302,'Capex forecast'!$Q$9:$Q$223,"Customer Connection")</f>
        <v>0</v>
      </c>
      <c r="Q302" s="45" t="s">
        <v>264</v>
      </c>
      <c r="R302" s="6" t="str">
        <f>INDEX('Demand forecast'!$M$9:$M$5832,MATCH($Q302,'Demand forecast'!$B$9:$B$5832,0))</f>
        <v>Yes</v>
      </c>
      <c r="S302" s="6" t="str">
        <f>IF(COUNTIF($Q$93:Q302,$B302) = 1, "LV", IF(COUNTIF($Q$93:Q302,$B302) = 2, "HV", "ST"))</f>
        <v>LV</v>
      </c>
      <c r="T302" s="6" t="str">
        <f>INDEX('Demand forecast and growth rate'!$E$7:$E$273,MATCH($Q302,'Demand forecast and growth rate'!$B$7:$B$273,0))</f>
        <v>Steady/falling</v>
      </c>
      <c r="U302" s="32">
        <f>SUMIFS('Capex forecast'!E$9:E$223,'Capex forecast'!$T$9:$T$223,$Q302,'Capex forecast'!$S$9:$S$223,$S302,'Capex forecast'!$Q$9:$Q$223,"Augex")</f>
        <v>0</v>
      </c>
      <c r="V302" s="32">
        <f>SUMIFS('Capex forecast'!F$9:F$223,'Capex forecast'!$T$9:$T$223,$Q302,'Capex forecast'!$S$9:$S$223,$S302,'Capex forecast'!$Q$9:$Q$223,"Augex")</f>
        <v>0</v>
      </c>
      <c r="W302" s="32">
        <f>SUMIFS('Capex forecast'!G$9:G$223,'Capex forecast'!$T$9:$T$223,$Q302,'Capex forecast'!$S$9:$S$223,$S302,'Capex forecast'!$Q$9:$Q$223,"Augex")</f>
        <v>0</v>
      </c>
      <c r="X302" s="32">
        <f>SUMIFS('Capex forecast'!H$9:H$223,'Capex forecast'!$T$9:$T$223,$Q302,'Capex forecast'!$S$9:$S$223,$S302,'Capex forecast'!$Q$9:$Q$223,"Augex")</f>
        <v>0</v>
      </c>
      <c r="Y302" s="32">
        <f>SUMIFS('Capex forecast'!I$9:I$223,'Capex forecast'!$T$9:$T$223,$Q302,'Capex forecast'!$S$9:$S$223,$S302,'Capex forecast'!$Q$9:$Q$223,"Augex")</f>
        <v>0</v>
      </c>
      <c r="Z302" s="32">
        <f>SUMIFS('Capex forecast'!J$9:J$223,'Capex forecast'!$T$9:$T$223,$Q302,'Capex forecast'!$S$9:$S$223,$S302,'Capex forecast'!$Q$9:$Q$223,"Augex")</f>
        <v>0</v>
      </c>
      <c r="AA302" s="32">
        <f>SUMIFS('Capex forecast'!K$9:K$223,'Capex forecast'!$T$9:$T$223,$Q302,'Capex forecast'!$S$9:$S$223,$S302,'Capex forecast'!$Q$9:$Q$223,"Augex")</f>
        <v>0</v>
      </c>
      <c r="AB302" s="32">
        <f>SUMIFS('Capex forecast'!L$9:L$223,'Capex forecast'!$T$9:$T$223,$Q302,'Capex forecast'!$S$9:$S$223,$S302,'Capex forecast'!$Q$9:$Q$223,"Augex")</f>
        <v>0</v>
      </c>
      <c r="AC302" s="32">
        <f>SUMIFS('Capex forecast'!M$9:M$223,'Capex forecast'!$T$9:$T$223,$Q302,'Capex forecast'!$S$9:$S$223,$S302,'Capex forecast'!$Q$9:$Q$223,"Augex")</f>
        <v>0</v>
      </c>
      <c r="AD302" s="32">
        <f>SUMIFS('Capex forecast'!N$9:N$223,'Capex forecast'!$T$9:$T$223,$Q302,'Capex forecast'!$S$9:$S$223,$S302,'Capex forecast'!$Q$9:$Q$223,"Augex")</f>
        <v>0</v>
      </c>
      <c r="AF302" s="45" t="s">
        <v>264</v>
      </c>
      <c r="AG302" s="6" t="str">
        <f>INDEX('Demand forecast'!$M$9:$M$5832,MATCH($Q302,'Demand forecast'!$B$9:$B$5832,0))</f>
        <v>Yes</v>
      </c>
      <c r="AH302" s="6" t="str">
        <f>IF(COUNTIF($AF$93:AF302,$B302) = 1, "LV", IF(COUNTIF($AF$93:AF302,$B302) = 2, "HV", "ST"))</f>
        <v>LV</v>
      </c>
      <c r="AI302" s="6" t="str">
        <f>INDEX('Demand forecast and growth rate'!$E$7:$E$273,MATCH($Q302,'Demand forecast and growth rate'!$B$7:$B$273,0))</f>
        <v>Steady/falling</v>
      </c>
      <c r="AJ302" s="47">
        <f>SUMIFS('Capex forecast'!E$9:E$223,'Capex forecast'!$T$9:$T$223,$AF302,'Capex forecast'!$S$9:$S$223,$AH302,'Capex forecast'!$Q$9:$Q$223,"Repex")</f>
        <v>0</v>
      </c>
      <c r="AK302" s="47">
        <f>SUMIFS('Capex forecast'!F$9:F$223,'Capex forecast'!$T$9:$T$223,$AF302,'Capex forecast'!$S$9:$S$223,$AH302,'Capex forecast'!$Q$9:$Q$223,"Repex")</f>
        <v>0</v>
      </c>
      <c r="AL302" s="47">
        <f>SUMIFS('Capex forecast'!G$9:G$223,'Capex forecast'!$T$9:$T$223,$AF302,'Capex forecast'!$S$9:$S$223,$AH302,'Capex forecast'!$Q$9:$Q$223,"Repex")</f>
        <v>0</v>
      </c>
      <c r="AM302" s="47">
        <f>SUMIFS('Capex forecast'!H$9:H$223,'Capex forecast'!$T$9:$T$223,$AF302,'Capex forecast'!$S$9:$S$223,$AH302,'Capex forecast'!$Q$9:$Q$223,"Repex")</f>
        <v>0</v>
      </c>
      <c r="AN302" s="47">
        <f>SUMIFS('Capex forecast'!I$9:I$223,'Capex forecast'!$T$9:$T$223,$AF302,'Capex forecast'!$S$9:$S$223,$AH302,'Capex forecast'!$Q$9:$Q$223,"Repex")</f>
        <v>0</v>
      </c>
      <c r="AO302" s="47">
        <f>SUMIFS('Capex forecast'!J$9:J$223,'Capex forecast'!$T$9:$T$223,$AF302,'Capex forecast'!$S$9:$S$223,$AH302,'Capex forecast'!$Q$9:$Q$223,"Repex")</f>
        <v>0</v>
      </c>
      <c r="AP302" s="47">
        <f>SUMIFS('Capex forecast'!K$9:K$223,'Capex forecast'!$T$9:$T$223,$AF302,'Capex forecast'!$S$9:$S$223,$AH302,'Capex forecast'!$Q$9:$Q$223,"Repex")</f>
        <v>0</v>
      </c>
      <c r="AQ302" s="47">
        <f>SUMIFS('Capex forecast'!L$9:L$223,'Capex forecast'!$T$9:$T$223,$AF302,'Capex forecast'!$S$9:$S$223,$AH302,'Capex forecast'!$Q$9:$Q$223,"Repex")</f>
        <v>0</v>
      </c>
      <c r="AR302" s="47">
        <f>SUMIFS('Capex forecast'!M$9:M$223,'Capex forecast'!$T$9:$T$223,$AF302,'Capex forecast'!$S$9:$S$223,$AH302,'Capex forecast'!$Q$9:$Q$223,"Repex")</f>
        <v>0</v>
      </c>
      <c r="AS302" s="47">
        <f>SUMIFS('Capex forecast'!N$9:N$223,'Capex forecast'!$T$9:$T$223,$AF302,'Capex forecast'!$S$9:$S$223,$AH302,'Capex forecast'!$Q$9:$Q$223,"Repex")</f>
        <v>0</v>
      </c>
    </row>
    <row r="303" spans="2:45" ht="15">
      <c r="B303" s="45" t="s">
        <v>265</v>
      </c>
      <c r="C303" s="6" t="str">
        <f>INDEX('Demand forecast'!$M$9:$M$5832,MATCH($B303,'Demand forecast'!$B$9:$B$5832,0))</f>
        <v>Yes</v>
      </c>
      <c r="D303" s="6" t="str">
        <f>IF(COUNTIF($B$93:B303,$B303) = 1, "LV", IF(COUNTIF($B$93:B303,$B303) = 2, "HV", "ST"))</f>
        <v>LV</v>
      </c>
      <c r="E303" s="6" t="str">
        <f>INDEX('Demand forecast and growth rate'!$E$7:$E$273,MATCH($B303,'Demand forecast and growth rate'!$B$7:$B$273,0))</f>
        <v>Steady/falling</v>
      </c>
      <c r="F303" s="32">
        <f>SUMIFS('Capex forecast'!E$9:E$223,'Capex forecast'!$T$9:$T$223,'Allocation of site-spec costs'!$B303,'Capex forecast'!$S$9:$S$223,'Allocation of site-spec costs'!$D303,'Capex forecast'!$Q$9:$Q$223,"Customer Connection")</f>
        <v>0</v>
      </c>
      <c r="G303" s="32">
        <f>SUMIFS('Capex forecast'!F$9:F$223,'Capex forecast'!$T$9:$T$223,'Allocation of site-spec costs'!$B303,'Capex forecast'!$S$9:$S$223,'Allocation of site-spec costs'!$D303,'Capex forecast'!$Q$9:$Q$223,"Customer Connection")</f>
        <v>0</v>
      </c>
      <c r="H303" s="32">
        <f>SUMIFS('Capex forecast'!G$9:G$223,'Capex forecast'!$T$9:$T$223,'Allocation of site-spec costs'!$B303,'Capex forecast'!$S$9:$S$223,'Allocation of site-spec costs'!$D303,'Capex forecast'!$Q$9:$Q$223,"Customer Connection")</f>
        <v>0</v>
      </c>
      <c r="I303" s="32">
        <f>SUMIFS('Capex forecast'!H$9:H$223,'Capex forecast'!$T$9:$T$223,'Allocation of site-spec costs'!$B303,'Capex forecast'!$S$9:$S$223,'Allocation of site-spec costs'!$D303,'Capex forecast'!$Q$9:$Q$223,"Customer Connection")</f>
        <v>0</v>
      </c>
      <c r="J303" s="32">
        <f>SUMIFS('Capex forecast'!I$9:I$223,'Capex forecast'!$T$9:$T$223,'Allocation of site-spec costs'!$B303,'Capex forecast'!$S$9:$S$223,'Allocation of site-spec costs'!$D303,'Capex forecast'!$Q$9:$Q$223,"Customer Connection")</f>
        <v>0</v>
      </c>
      <c r="K303" s="32">
        <f>SUMIFS('Capex forecast'!J$9:J$223,'Capex forecast'!$T$9:$T$223,'Allocation of site-spec costs'!$B303,'Capex forecast'!$S$9:$S$223,'Allocation of site-spec costs'!$D303,'Capex forecast'!$Q$9:$Q$223,"Customer Connection")</f>
        <v>0</v>
      </c>
      <c r="L303" s="32">
        <f>SUMIFS('Capex forecast'!K$9:K$223,'Capex forecast'!$T$9:$T$223,'Allocation of site-spec costs'!$B303,'Capex forecast'!$S$9:$S$223,'Allocation of site-spec costs'!$D303,'Capex forecast'!$Q$9:$Q$223,"Customer Connection")</f>
        <v>0</v>
      </c>
      <c r="M303" s="32">
        <f>SUMIFS('Capex forecast'!L$9:L$223,'Capex forecast'!$T$9:$T$223,'Allocation of site-spec costs'!$B303,'Capex forecast'!$S$9:$S$223,'Allocation of site-spec costs'!$D303,'Capex forecast'!$Q$9:$Q$223,"Customer Connection")</f>
        <v>0</v>
      </c>
      <c r="N303" s="32">
        <f>SUMIFS('Capex forecast'!M$9:M$223,'Capex forecast'!$T$9:$T$223,'Allocation of site-spec costs'!$B303,'Capex forecast'!$S$9:$S$223,'Allocation of site-spec costs'!$D303,'Capex forecast'!$Q$9:$Q$223,"Customer Connection")</f>
        <v>0</v>
      </c>
      <c r="O303" s="32">
        <f>SUMIFS('Capex forecast'!N$9:N$223,'Capex forecast'!$T$9:$T$223,'Allocation of site-spec costs'!$B303,'Capex forecast'!$S$9:$S$223,'Allocation of site-spec costs'!$D303,'Capex forecast'!$Q$9:$Q$223,"Customer Connection")</f>
        <v>0</v>
      </c>
      <c r="Q303" s="45" t="s">
        <v>265</v>
      </c>
      <c r="R303" s="6" t="str">
        <f>INDEX('Demand forecast'!$M$9:$M$5832,MATCH($Q303,'Demand forecast'!$B$9:$B$5832,0))</f>
        <v>Yes</v>
      </c>
      <c r="S303" s="6" t="str">
        <f>IF(COUNTIF($Q$93:Q303,$B303) = 1, "LV", IF(COUNTIF($Q$93:Q303,$B303) = 2, "HV", "ST"))</f>
        <v>LV</v>
      </c>
      <c r="T303" s="6" t="str">
        <f>INDEX('Demand forecast and growth rate'!$E$7:$E$273,MATCH($Q303,'Demand forecast and growth rate'!$B$7:$B$273,0))</f>
        <v>Steady/falling</v>
      </c>
      <c r="U303" s="32">
        <f>SUMIFS('Capex forecast'!E$9:E$223,'Capex forecast'!$T$9:$T$223,$Q303,'Capex forecast'!$S$9:$S$223,$S303,'Capex forecast'!$Q$9:$Q$223,"Augex")</f>
        <v>0</v>
      </c>
      <c r="V303" s="32">
        <f>SUMIFS('Capex forecast'!F$9:F$223,'Capex forecast'!$T$9:$T$223,$Q303,'Capex forecast'!$S$9:$S$223,$S303,'Capex forecast'!$Q$9:$Q$223,"Augex")</f>
        <v>0</v>
      </c>
      <c r="W303" s="32">
        <f>SUMIFS('Capex forecast'!G$9:G$223,'Capex forecast'!$T$9:$T$223,$Q303,'Capex forecast'!$S$9:$S$223,$S303,'Capex forecast'!$Q$9:$Q$223,"Augex")</f>
        <v>0</v>
      </c>
      <c r="X303" s="32">
        <f>SUMIFS('Capex forecast'!H$9:H$223,'Capex forecast'!$T$9:$T$223,$Q303,'Capex forecast'!$S$9:$S$223,$S303,'Capex forecast'!$Q$9:$Q$223,"Augex")</f>
        <v>0</v>
      </c>
      <c r="Y303" s="32">
        <f>SUMIFS('Capex forecast'!I$9:I$223,'Capex forecast'!$T$9:$T$223,$Q303,'Capex forecast'!$S$9:$S$223,$S303,'Capex forecast'!$Q$9:$Q$223,"Augex")</f>
        <v>0</v>
      </c>
      <c r="Z303" s="32">
        <f>SUMIFS('Capex forecast'!J$9:J$223,'Capex forecast'!$T$9:$T$223,$Q303,'Capex forecast'!$S$9:$S$223,$S303,'Capex forecast'!$Q$9:$Q$223,"Augex")</f>
        <v>0</v>
      </c>
      <c r="AA303" s="32">
        <f>SUMIFS('Capex forecast'!K$9:K$223,'Capex forecast'!$T$9:$T$223,$Q303,'Capex forecast'!$S$9:$S$223,$S303,'Capex forecast'!$Q$9:$Q$223,"Augex")</f>
        <v>0</v>
      </c>
      <c r="AB303" s="32">
        <f>SUMIFS('Capex forecast'!L$9:L$223,'Capex forecast'!$T$9:$T$223,$Q303,'Capex forecast'!$S$9:$S$223,$S303,'Capex forecast'!$Q$9:$Q$223,"Augex")</f>
        <v>0</v>
      </c>
      <c r="AC303" s="32">
        <f>SUMIFS('Capex forecast'!M$9:M$223,'Capex forecast'!$T$9:$T$223,$Q303,'Capex forecast'!$S$9:$S$223,$S303,'Capex forecast'!$Q$9:$Q$223,"Augex")</f>
        <v>0</v>
      </c>
      <c r="AD303" s="32">
        <f>SUMIFS('Capex forecast'!N$9:N$223,'Capex forecast'!$T$9:$T$223,$Q303,'Capex forecast'!$S$9:$S$223,$S303,'Capex forecast'!$Q$9:$Q$223,"Augex")</f>
        <v>0</v>
      </c>
      <c r="AF303" s="45" t="s">
        <v>265</v>
      </c>
      <c r="AG303" s="6" t="str">
        <f>INDEX('Demand forecast'!$M$9:$M$5832,MATCH($Q303,'Demand forecast'!$B$9:$B$5832,0))</f>
        <v>Yes</v>
      </c>
      <c r="AH303" s="6" t="str">
        <f>IF(COUNTIF($AF$93:AF303,$B303) = 1, "LV", IF(COUNTIF($AF$93:AF303,$B303) = 2, "HV", "ST"))</f>
        <v>LV</v>
      </c>
      <c r="AI303" s="6" t="str">
        <f>INDEX('Demand forecast and growth rate'!$E$7:$E$273,MATCH($Q303,'Demand forecast and growth rate'!$B$7:$B$273,0))</f>
        <v>Steady/falling</v>
      </c>
      <c r="AJ303" s="47">
        <f>SUMIFS('Capex forecast'!E$9:E$223,'Capex forecast'!$T$9:$T$223,$AF303,'Capex forecast'!$S$9:$S$223,$AH303,'Capex forecast'!$Q$9:$Q$223,"Repex")</f>
        <v>0</v>
      </c>
      <c r="AK303" s="47">
        <f>SUMIFS('Capex forecast'!F$9:F$223,'Capex forecast'!$T$9:$T$223,$AF303,'Capex forecast'!$S$9:$S$223,$AH303,'Capex forecast'!$Q$9:$Q$223,"Repex")</f>
        <v>0</v>
      </c>
      <c r="AL303" s="47">
        <f>SUMIFS('Capex forecast'!G$9:G$223,'Capex forecast'!$T$9:$T$223,$AF303,'Capex forecast'!$S$9:$S$223,$AH303,'Capex forecast'!$Q$9:$Q$223,"Repex")</f>
        <v>0</v>
      </c>
      <c r="AM303" s="47">
        <f>SUMIFS('Capex forecast'!H$9:H$223,'Capex forecast'!$T$9:$T$223,$AF303,'Capex forecast'!$S$9:$S$223,$AH303,'Capex forecast'!$Q$9:$Q$223,"Repex")</f>
        <v>0</v>
      </c>
      <c r="AN303" s="47">
        <f>SUMIFS('Capex forecast'!I$9:I$223,'Capex forecast'!$T$9:$T$223,$AF303,'Capex forecast'!$S$9:$S$223,$AH303,'Capex forecast'!$Q$9:$Q$223,"Repex")</f>
        <v>0</v>
      </c>
      <c r="AO303" s="47">
        <f>SUMIFS('Capex forecast'!J$9:J$223,'Capex forecast'!$T$9:$T$223,$AF303,'Capex forecast'!$S$9:$S$223,$AH303,'Capex forecast'!$Q$9:$Q$223,"Repex")</f>
        <v>0</v>
      </c>
      <c r="AP303" s="47">
        <f>SUMIFS('Capex forecast'!K$9:K$223,'Capex forecast'!$T$9:$T$223,$AF303,'Capex forecast'!$S$9:$S$223,$AH303,'Capex forecast'!$Q$9:$Q$223,"Repex")</f>
        <v>0</v>
      </c>
      <c r="AQ303" s="47">
        <f>SUMIFS('Capex forecast'!L$9:L$223,'Capex forecast'!$T$9:$T$223,$AF303,'Capex forecast'!$S$9:$S$223,$AH303,'Capex forecast'!$Q$9:$Q$223,"Repex")</f>
        <v>0</v>
      </c>
      <c r="AR303" s="47">
        <f>SUMIFS('Capex forecast'!M$9:M$223,'Capex forecast'!$T$9:$T$223,$AF303,'Capex forecast'!$S$9:$S$223,$AH303,'Capex forecast'!$Q$9:$Q$223,"Repex")</f>
        <v>0</v>
      </c>
      <c r="AS303" s="47">
        <f>SUMIFS('Capex forecast'!N$9:N$223,'Capex forecast'!$T$9:$T$223,$AF303,'Capex forecast'!$S$9:$S$223,$AH303,'Capex forecast'!$Q$9:$Q$223,"Repex")</f>
        <v>0</v>
      </c>
    </row>
    <row r="304" spans="2:45" ht="15">
      <c r="B304" s="45" t="s">
        <v>78</v>
      </c>
      <c r="C304" s="6" t="str">
        <f>INDEX('Demand forecast'!$M$9:$M$5832,MATCH($B304,'Demand forecast'!$B$9:$B$5832,0))</f>
        <v>No</v>
      </c>
      <c r="D304" s="6" t="str">
        <f>IF(COUNTIF($B$93:B304,$B304) = 1, "LV", IF(COUNTIF($B$93:B304,$B304) = 2, "HV", "ST"))</f>
        <v>LV</v>
      </c>
      <c r="E304" s="6" t="str">
        <f>INDEX('Demand forecast and growth rate'!$E$7:$E$273,MATCH($B304,'Demand forecast and growth rate'!$B$7:$B$273,0))</f>
        <v>Small growth</v>
      </c>
      <c r="F304" s="32">
        <f>SUMIFS('Capex forecast'!E$9:E$223,'Capex forecast'!$T$9:$T$223,'Allocation of site-spec costs'!$B304,'Capex forecast'!$S$9:$S$223,'Allocation of site-spec costs'!$D304,'Capex forecast'!$Q$9:$Q$223,"Customer Connection")</f>
        <v>0</v>
      </c>
      <c r="G304" s="32">
        <f>SUMIFS('Capex forecast'!F$9:F$223,'Capex forecast'!$T$9:$T$223,'Allocation of site-spec costs'!$B304,'Capex forecast'!$S$9:$S$223,'Allocation of site-spec costs'!$D304,'Capex forecast'!$Q$9:$Q$223,"Customer Connection")</f>
        <v>0</v>
      </c>
      <c r="H304" s="32">
        <f>SUMIFS('Capex forecast'!G$9:G$223,'Capex forecast'!$T$9:$T$223,'Allocation of site-spec costs'!$B304,'Capex forecast'!$S$9:$S$223,'Allocation of site-spec costs'!$D304,'Capex forecast'!$Q$9:$Q$223,"Customer Connection")</f>
        <v>0</v>
      </c>
      <c r="I304" s="32">
        <f>SUMIFS('Capex forecast'!H$9:H$223,'Capex forecast'!$T$9:$T$223,'Allocation of site-spec costs'!$B304,'Capex forecast'!$S$9:$S$223,'Allocation of site-spec costs'!$D304,'Capex forecast'!$Q$9:$Q$223,"Customer Connection")</f>
        <v>0</v>
      </c>
      <c r="J304" s="32">
        <f>SUMIFS('Capex forecast'!I$9:I$223,'Capex forecast'!$T$9:$T$223,'Allocation of site-spec costs'!$B304,'Capex forecast'!$S$9:$S$223,'Allocation of site-spec costs'!$D304,'Capex forecast'!$Q$9:$Q$223,"Customer Connection")</f>
        <v>0</v>
      </c>
      <c r="K304" s="32">
        <f>SUMIFS('Capex forecast'!J$9:J$223,'Capex forecast'!$T$9:$T$223,'Allocation of site-spec costs'!$B304,'Capex forecast'!$S$9:$S$223,'Allocation of site-spec costs'!$D304,'Capex forecast'!$Q$9:$Q$223,"Customer Connection")</f>
        <v>0</v>
      </c>
      <c r="L304" s="32">
        <f>SUMIFS('Capex forecast'!K$9:K$223,'Capex forecast'!$T$9:$T$223,'Allocation of site-spec costs'!$B304,'Capex forecast'!$S$9:$S$223,'Allocation of site-spec costs'!$D304,'Capex forecast'!$Q$9:$Q$223,"Customer Connection")</f>
        <v>0</v>
      </c>
      <c r="M304" s="32">
        <f>SUMIFS('Capex forecast'!L$9:L$223,'Capex forecast'!$T$9:$T$223,'Allocation of site-spec costs'!$B304,'Capex forecast'!$S$9:$S$223,'Allocation of site-spec costs'!$D304,'Capex forecast'!$Q$9:$Q$223,"Customer Connection")</f>
        <v>0</v>
      </c>
      <c r="N304" s="32">
        <f>SUMIFS('Capex forecast'!M$9:M$223,'Capex forecast'!$T$9:$T$223,'Allocation of site-spec costs'!$B304,'Capex forecast'!$S$9:$S$223,'Allocation of site-spec costs'!$D304,'Capex forecast'!$Q$9:$Q$223,"Customer Connection")</f>
        <v>0</v>
      </c>
      <c r="O304" s="32">
        <f>SUMIFS('Capex forecast'!N$9:N$223,'Capex forecast'!$T$9:$T$223,'Allocation of site-spec costs'!$B304,'Capex forecast'!$S$9:$S$223,'Allocation of site-spec costs'!$D304,'Capex forecast'!$Q$9:$Q$223,"Customer Connection")</f>
        <v>0</v>
      </c>
      <c r="Q304" s="45" t="s">
        <v>78</v>
      </c>
      <c r="R304" s="6" t="str">
        <f>INDEX('Demand forecast'!$M$9:$M$5832,MATCH($Q304,'Demand forecast'!$B$9:$B$5832,0))</f>
        <v>No</v>
      </c>
      <c r="S304" s="6" t="str">
        <f>IF(COUNTIF($Q$93:Q304,$B304) = 1, "LV", IF(COUNTIF($Q$93:Q304,$B304) = 2, "HV", "ST"))</f>
        <v>LV</v>
      </c>
      <c r="T304" s="6" t="str">
        <f>INDEX('Demand forecast and growth rate'!$E$7:$E$273,MATCH($Q304,'Demand forecast and growth rate'!$B$7:$B$273,0))</f>
        <v>Small growth</v>
      </c>
      <c r="U304" s="32">
        <f>SUMIFS('Capex forecast'!E$9:E$223,'Capex forecast'!$T$9:$T$223,$Q304,'Capex forecast'!$S$9:$S$223,$S304,'Capex forecast'!$Q$9:$Q$223,"Augex")</f>
        <v>0</v>
      </c>
      <c r="V304" s="32">
        <f>SUMIFS('Capex forecast'!F$9:F$223,'Capex forecast'!$T$9:$T$223,$Q304,'Capex forecast'!$S$9:$S$223,$S304,'Capex forecast'!$Q$9:$Q$223,"Augex")</f>
        <v>0</v>
      </c>
      <c r="W304" s="32">
        <f>SUMIFS('Capex forecast'!G$9:G$223,'Capex forecast'!$T$9:$T$223,$Q304,'Capex forecast'!$S$9:$S$223,$S304,'Capex forecast'!$Q$9:$Q$223,"Augex")</f>
        <v>0</v>
      </c>
      <c r="X304" s="32">
        <f>SUMIFS('Capex forecast'!H$9:H$223,'Capex forecast'!$T$9:$T$223,$Q304,'Capex forecast'!$S$9:$S$223,$S304,'Capex forecast'!$Q$9:$Q$223,"Augex")</f>
        <v>0</v>
      </c>
      <c r="Y304" s="32">
        <f>SUMIFS('Capex forecast'!I$9:I$223,'Capex forecast'!$T$9:$T$223,$Q304,'Capex forecast'!$S$9:$S$223,$S304,'Capex forecast'!$Q$9:$Q$223,"Augex")</f>
        <v>0</v>
      </c>
      <c r="Z304" s="32">
        <f>SUMIFS('Capex forecast'!J$9:J$223,'Capex forecast'!$T$9:$T$223,$Q304,'Capex forecast'!$S$9:$S$223,$S304,'Capex forecast'!$Q$9:$Q$223,"Augex")</f>
        <v>0</v>
      </c>
      <c r="AA304" s="32">
        <f>SUMIFS('Capex forecast'!K$9:K$223,'Capex forecast'!$T$9:$T$223,$Q304,'Capex forecast'!$S$9:$S$223,$S304,'Capex forecast'!$Q$9:$Q$223,"Augex")</f>
        <v>0</v>
      </c>
      <c r="AB304" s="32">
        <f>SUMIFS('Capex forecast'!L$9:L$223,'Capex forecast'!$T$9:$T$223,$Q304,'Capex forecast'!$S$9:$S$223,$S304,'Capex forecast'!$Q$9:$Q$223,"Augex")</f>
        <v>0</v>
      </c>
      <c r="AC304" s="32">
        <f>SUMIFS('Capex forecast'!M$9:M$223,'Capex forecast'!$T$9:$T$223,$Q304,'Capex forecast'!$S$9:$S$223,$S304,'Capex forecast'!$Q$9:$Q$223,"Augex")</f>
        <v>0</v>
      </c>
      <c r="AD304" s="32">
        <f>SUMIFS('Capex forecast'!N$9:N$223,'Capex forecast'!$T$9:$T$223,$Q304,'Capex forecast'!$S$9:$S$223,$S304,'Capex forecast'!$Q$9:$Q$223,"Augex")</f>
        <v>0</v>
      </c>
      <c r="AF304" s="45" t="s">
        <v>78</v>
      </c>
      <c r="AG304" s="6" t="str">
        <f>INDEX('Demand forecast'!$M$9:$M$5832,MATCH($Q304,'Demand forecast'!$B$9:$B$5832,0))</f>
        <v>No</v>
      </c>
      <c r="AH304" s="6" t="str">
        <f>IF(COUNTIF($AF$93:AF304,$B304) = 1, "LV", IF(COUNTIF($AF$93:AF304,$B304) = 2, "HV", "ST"))</f>
        <v>LV</v>
      </c>
      <c r="AI304" s="6" t="str">
        <f>INDEX('Demand forecast and growth rate'!$E$7:$E$273,MATCH($Q304,'Demand forecast and growth rate'!$B$7:$B$273,0))</f>
        <v>Small growth</v>
      </c>
      <c r="AJ304" s="47">
        <f>SUMIFS('Capex forecast'!E$9:E$223,'Capex forecast'!$T$9:$T$223,$AF304,'Capex forecast'!$S$9:$S$223,$AH304,'Capex forecast'!$Q$9:$Q$223,"Repex")</f>
        <v>0</v>
      </c>
      <c r="AK304" s="47">
        <f>SUMIFS('Capex forecast'!F$9:F$223,'Capex forecast'!$T$9:$T$223,$AF304,'Capex forecast'!$S$9:$S$223,$AH304,'Capex forecast'!$Q$9:$Q$223,"Repex")</f>
        <v>0</v>
      </c>
      <c r="AL304" s="47">
        <f>SUMIFS('Capex forecast'!G$9:G$223,'Capex forecast'!$T$9:$T$223,$AF304,'Capex forecast'!$S$9:$S$223,$AH304,'Capex forecast'!$Q$9:$Q$223,"Repex")</f>
        <v>0</v>
      </c>
      <c r="AM304" s="47">
        <f>SUMIFS('Capex forecast'!H$9:H$223,'Capex forecast'!$T$9:$T$223,$AF304,'Capex forecast'!$S$9:$S$223,$AH304,'Capex forecast'!$Q$9:$Q$223,"Repex")</f>
        <v>0</v>
      </c>
      <c r="AN304" s="47">
        <f>SUMIFS('Capex forecast'!I$9:I$223,'Capex forecast'!$T$9:$T$223,$AF304,'Capex forecast'!$S$9:$S$223,$AH304,'Capex forecast'!$Q$9:$Q$223,"Repex")</f>
        <v>0</v>
      </c>
      <c r="AO304" s="47">
        <f>SUMIFS('Capex forecast'!J$9:J$223,'Capex forecast'!$T$9:$T$223,$AF304,'Capex forecast'!$S$9:$S$223,$AH304,'Capex forecast'!$Q$9:$Q$223,"Repex")</f>
        <v>0</v>
      </c>
      <c r="AP304" s="47">
        <f>SUMIFS('Capex forecast'!K$9:K$223,'Capex forecast'!$T$9:$T$223,$AF304,'Capex forecast'!$S$9:$S$223,$AH304,'Capex forecast'!$Q$9:$Q$223,"Repex")</f>
        <v>0</v>
      </c>
      <c r="AQ304" s="47">
        <f>SUMIFS('Capex forecast'!L$9:L$223,'Capex forecast'!$T$9:$T$223,$AF304,'Capex forecast'!$S$9:$S$223,$AH304,'Capex forecast'!$Q$9:$Q$223,"Repex")</f>
        <v>0</v>
      </c>
      <c r="AR304" s="47">
        <f>SUMIFS('Capex forecast'!M$9:M$223,'Capex forecast'!$T$9:$T$223,$AF304,'Capex forecast'!$S$9:$S$223,$AH304,'Capex forecast'!$Q$9:$Q$223,"Repex")</f>
        <v>0</v>
      </c>
      <c r="AS304" s="47">
        <f>SUMIFS('Capex forecast'!N$9:N$223,'Capex forecast'!$T$9:$T$223,$AF304,'Capex forecast'!$S$9:$S$223,$AH304,'Capex forecast'!$Q$9:$Q$223,"Repex")</f>
        <v>0</v>
      </c>
    </row>
    <row r="305" spans="2:45" ht="15">
      <c r="B305" s="45" t="s">
        <v>82</v>
      </c>
      <c r="C305" s="6" t="str">
        <f>INDEX('Demand forecast'!$M$9:$M$5832,MATCH($B305,'Demand forecast'!$B$9:$B$5832,0))</f>
        <v>No</v>
      </c>
      <c r="D305" s="6" t="str">
        <f>IF(COUNTIF($B$93:B305,$B305) = 1, "LV", IF(COUNTIF($B$93:B305,$B305) = 2, "HV", "ST"))</f>
        <v>LV</v>
      </c>
      <c r="E305" s="6" t="str">
        <f>INDEX('Demand forecast and growth rate'!$E$7:$E$273,MATCH($B305,'Demand forecast and growth rate'!$B$7:$B$273,0))</f>
        <v>Small growth</v>
      </c>
      <c r="F305" s="32">
        <f>SUMIFS('Capex forecast'!E$9:E$223,'Capex forecast'!$T$9:$T$223,'Allocation of site-spec costs'!$B305,'Capex forecast'!$S$9:$S$223,'Allocation of site-spec costs'!$D305,'Capex forecast'!$Q$9:$Q$223,"Customer Connection")</f>
        <v>0</v>
      </c>
      <c r="G305" s="32">
        <f>SUMIFS('Capex forecast'!F$9:F$223,'Capex forecast'!$T$9:$T$223,'Allocation of site-spec costs'!$B305,'Capex forecast'!$S$9:$S$223,'Allocation of site-spec costs'!$D305,'Capex forecast'!$Q$9:$Q$223,"Customer Connection")</f>
        <v>0</v>
      </c>
      <c r="H305" s="32">
        <f>SUMIFS('Capex forecast'!G$9:G$223,'Capex forecast'!$T$9:$T$223,'Allocation of site-spec costs'!$B305,'Capex forecast'!$S$9:$S$223,'Allocation of site-spec costs'!$D305,'Capex forecast'!$Q$9:$Q$223,"Customer Connection")</f>
        <v>0</v>
      </c>
      <c r="I305" s="32">
        <f>SUMIFS('Capex forecast'!H$9:H$223,'Capex forecast'!$T$9:$T$223,'Allocation of site-spec costs'!$B305,'Capex forecast'!$S$9:$S$223,'Allocation of site-spec costs'!$D305,'Capex forecast'!$Q$9:$Q$223,"Customer Connection")</f>
        <v>0</v>
      </c>
      <c r="J305" s="32">
        <f>SUMIFS('Capex forecast'!I$9:I$223,'Capex forecast'!$T$9:$T$223,'Allocation of site-spec costs'!$B305,'Capex forecast'!$S$9:$S$223,'Allocation of site-spec costs'!$D305,'Capex forecast'!$Q$9:$Q$223,"Customer Connection")</f>
        <v>0</v>
      </c>
      <c r="K305" s="32">
        <f>SUMIFS('Capex forecast'!J$9:J$223,'Capex forecast'!$T$9:$T$223,'Allocation of site-spec costs'!$B305,'Capex forecast'!$S$9:$S$223,'Allocation of site-spec costs'!$D305,'Capex forecast'!$Q$9:$Q$223,"Customer Connection")</f>
        <v>0</v>
      </c>
      <c r="L305" s="32">
        <f>SUMIFS('Capex forecast'!K$9:K$223,'Capex forecast'!$T$9:$T$223,'Allocation of site-spec costs'!$B305,'Capex forecast'!$S$9:$S$223,'Allocation of site-spec costs'!$D305,'Capex forecast'!$Q$9:$Q$223,"Customer Connection")</f>
        <v>0</v>
      </c>
      <c r="M305" s="32">
        <f>SUMIFS('Capex forecast'!L$9:L$223,'Capex forecast'!$T$9:$T$223,'Allocation of site-spec costs'!$B305,'Capex forecast'!$S$9:$S$223,'Allocation of site-spec costs'!$D305,'Capex forecast'!$Q$9:$Q$223,"Customer Connection")</f>
        <v>0</v>
      </c>
      <c r="N305" s="32">
        <f>SUMIFS('Capex forecast'!M$9:M$223,'Capex forecast'!$T$9:$T$223,'Allocation of site-spec costs'!$B305,'Capex forecast'!$S$9:$S$223,'Allocation of site-spec costs'!$D305,'Capex forecast'!$Q$9:$Q$223,"Customer Connection")</f>
        <v>0</v>
      </c>
      <c r="O305" s="32">
        <f>SUMIFS('Capex forecast'!N$9:N$223,'Capex forecast'!$T$9:$T$223,'Allocation of site-spec costs'!$B305,'Capex forecast'!$S$9:$S$223,'Allocation of site-spec costs'!$D305,'Capex forecast'!$Q$9:$Q$223,"Customer Connection")</f>
        <v>0</v>
      </c>
      <c r="Q305" s="45" t="s">
        <v>82</v>
      </c>
      <c r="R305" s="6" t="str">
        <f>INDEX('Demand forecast'!$M$9:$M$5832,MATCH($Q305,'Demand forecast'!$B$9:$B$5832,0))</f>
        <v>No</v>
      </c>
      <c r="S305" s="6" t="str">
        <f>IF(COUNTIF($Q$93:Q305,$B305) = 1, "LV", IF(COUNTIF($Q$93:Q305,$B305) = 2, "HV", "ST"))</f>
        <v>LV</v>
      </c>
      <c r="T305" s="6" t="str">
        <f>INDEX('Demand forecast and growth rate'!$E$7:$E$273,MATCH($Q305,'Demand forecast and growth rate'!$B$7:$B$273,0))</f>
        <v>Small growth</v>
      </c>
      <c r="U305" s="32">
        <f>SUMIFS('Capex forecast'!E$9:E$223,'Capex forecast'!$T$9:$T$223,$Q305,'Capex forecast'!$S$9:$S$223,$S305,'Capex forecast'!$Q$9:$Q$223,"Augex")</f>
        <v>0</v>
      </c>
      <c r="V305" s="32">
        <f>SUMIFS('Capex forecast'!F$9:F$223,'Capex forecast'!$T$9:$T$223,$Q305,'Capex forecast'!$S$9:$S$223,$S305,'Capex forecast'!$Q$9:$Q$223,"Augex")</f>
        <v>0</v>
      </c>
      <c r="W305" s="32">
        <f>SUMIFS('Capex forecast'!G$9:G$223,'Capex forecast'!$T$9:$T$223,$Q305,'Capex forecast'!$S$9:$S$223,$S305,'Capex forecast'!$Q$9:$Q$223,"Augex")</f>
        <v>0</v>
      </c>
      <c r="X305" s="32">
        <f>SUMIFS('Capex forecast'!H$9:H$223,'Capex forecast'!$T$9:$T$223,$Q305,'Capex forecast'!$S$9:$S$223,$S305,'Capex forecast'!$Q$9:$Q$223,"Augex")</f>
        <v>0</v>
      </c>
      <c r="Y305" s="32">
        <f>SUMIFS('Capex forecast'!I$9:I$223,'Capex forecast'!$T$9:$T$223,$Q305,'Capex forecast'!$S$9:$S$223,$S305,'Capex forecast'!$Q$9:$Q$223,"Augex")</f>
        <v>0</v>
      </c>
      <c r="Z305" s="32">
        <f>SUMIFS('Capex forecast'!J$9:J$223,'Capex forecast'!$T$9:$T$223,$Q305,'Capex forecast'!$S$9:$S$223,$S305,'Capex forecast'!$Q$9:$Q$223,"Augex")</f>
        <v>0</v>
      </c>
      <c r="AA305" s="32">
        <f>SUMIFS('Capex forecast'!K$9:K$223,'Capex forecast'!$T$9:$T$223,$Q305,'Capex forecast'!$S$9:$S$223,$S305,'Capex forecast'!$Q$9:$Q$223,"Augex")</f>
        <v>0</v>
      </c>
      <c r="AB305" s="32">
        <f>SUMIFS('Capex forecast'!L$9:L$223,'Capex forecast'!$T$9:$T$223,$Q305,'Capex forecast'!$S$9:$S$223,$S305,'Capex forecast'!$Q$9:$Q$223,"Augex")</f>
        <v>0</v>
      </c>
      <c r="AC305" s="32">
        <f>SUMIFS('Capex forecast'!M$9:M$223,'Capex forecast'!$T$9:$T$223,$Q305,'Capex forecast'!$S$9:$S$223,$S305,'Capex forecast'!$Q$9:$Q$223,"Augex")</f>
        <v>0</v>
      </c>
      <c r="AD305" s="32">
        <f>SUMIFS('Capex forecast'!N$9:N$223,'Capex forecast'!$T$9:$T$223,$Q305,'Capex forecast'!$S$9:$S$223,$S305,'Capex forecast'!$Q$9:$Q$223,"Augex")</f>
        <v>0</v>
      </c>
      <c r="AF305" s="45" t="s">
        <v>82</v>
      </c>
      <c r="AG305" s="6" t="str">
        <f>INDEX('Demand forecast'!$M$9:$M$5832,MATCH($Q305,'Demand forecast'!$B$9:$B$5832,0))</f>
        <v>No</v>
      </c>
      <c r="AH305" s="6" t="str">
        <f>IF(COUNTIF($AF$93:AF305,$B305) = 1, "LV", IF(COUNTIF($AF$93:AF305,$B305) = 2, "HV", "ST"))</f>
        <v>LV</v>
      </c>
      <c r="AI305" s="6" t="str">
        <f>INDEX('Demand forecast and growth rate'!$E$7:$E$273,MATCH($Q305,'Demand forecast and growth rate'!$B$7:$B$273,0))</f>
        <v>Small growth</v>
      </c>
      <c r="AJ305" s="47">
        <f>SUMIFS('Capex forecast'!E$9:E$223,'Capex forecast'!$T$9:$T$223,$AF305,'Capex forecast'!$S$9:$S$223,$AH305,'Capex forecast'!$Q$9:$Q$223,"Repex")</f>
        <v>0</v>
      </c>
      <c r="AK305" s="47">
        <f>SUMIFS('Capex forecast'!F$9:F$223,'Capex forecast'!$T$9:$T$223,$AF305,'Capex forecast'!$S$9:$S$223,$AH305,'Capex forecast'!$Q$9:$Q$223,"Repex")</f>
        <v>0</v>
      </c>
      <c r="AL305" s="47">
        <f>SUMIFS('Capex forecast'!G$9:G$223,'Capex forecast'!$T$9:$T$223,$AF305,'Capex forecast'!$S$9:$S$223,$AH305,'Capex forecast'!$Q$9:$Q$223,"Repex")</f>
        <v>0</v>
      </c>
      <c r="AM305" s="47">
        <f>SUMIFS('Capex forecast'!H$9:H$223,'Capex forecast'!$T$9:$T$223,$AF305,'Capex forecast'!$S$9:$S$223,$AH305,'Capex forecast'!$Q$9:$Q$223,"Repex")</f>
        <v>0</v>
      </c>
      <c r="AN305" s="47">
        <f>SUMIFS('Capex forecast'!I$9:I$223,'Capex forecast'!$T$9:$T$223,$AF305,'Capex forecast'!$S$9:$S$223,$AH305,'Capex forecast'!$Q$9:$Q$223,"Repex")</f>
        <v>0</v>
      </c>
      <c r="AO305" s="47">
        <f>SUMIFS('Capex forecast'!J$9:J$223,'Capex forecast'!$T$9:$T$223,$AF305,'Capex forecast'!$S$9:$S$223,$AH305,'Capex forecast'!$Q$9:$Q$223,"Repex")</f>
        <v>0</v>
      </c>
      <c r="AP305" s="47">
        <f>SUMIFS('Capex forecast'!K$9:K$223,'Capex forecast'!$T$9:$T$223,$AF305,'Capex forecast'!$S$9:$S$223,$AH305,'Capex forecast'!$Q$9:$Q$223,"Repex")</f>
        <v>0</v>
      </c>
      <c r="AQ305" s="47">
        <f>SUMIFS('Capex forecast'!L$9:L$223,'Capex forecast'!$T$9:$T$223,$AF305,'Capex forecast'!$S$9:$S$223,$AH305,'Capex forecast'!$Q$9:$Q$223,"Repex")</f>
        <v>0</v>
      </c>
      <c r="AR305" s="47">
        <f>SUMIFS('Capex forecast'!M$9:M$223,'Capex forecast'!$T$9:$T$223,$AF305,'Capex forecast'!$S$9:$S$223,$AH305,'Capex forecast'!$Q$9:$Q$223,"Repex")</f>
        <v>0</v>
      </c>
      <c r="AS305" s="47">
        <f>SUMIFS('Capex forecast'!N$9:N$223,'Capex forecast'!$T$9:$T$223,$AF305,'Capex forecast'!$S$9:$S$223,$AH305,'Capex forecast'!$Q$9:$Q$223,"Repex")</f>
        <v>0</v>
      </c>
    </row>
    <row r="306" spans="2:45" ht="15">
      <c r="B306" s="45" t="s">
        <v>440</v>
      </c>
      <c r="C306" s="6" t="str">
        <f>INDEX('Demand forecast'!$M$9:$M$5832,MATCH($B306,'Demand forecast'!$B$9:$B$5832,0))</f>
        <v>Yes</v>
      </c>
      <c r="D306" s="6" t="str">
        <f>IF(COUNTIF($B$93:B306,$B306) = 1, "LV", IF(COUNTIF($B$93:B306,$B306) = 2, "HV", "ST"))</f>
        <v>LV</v>
      </c>
      <c r="E306" s="6" t="str">
        <f>INDEX('Demand forecast and growth rate'!$E$7:$E$273,MATCH($B306,'Demand forecast and growth rate'!$B$7:$B$273,0))</f>
        <v>Steady/falling</v>
      </c>
      <c r="F306" s="32">
        <f>SUMIFS('Capex forecast'!E$9:E$223,'Capex forecast'!$T$9:$T$223,'Allocation of site-spec costs'!$B306,'Capex forecast'!$S$9:$S$223,'Allocation of site-spec costs'!$D306,'Capex forecast'!$Q$9:$Q$223,"Customer Connection")</f>
        <v>0</v>
      </c>
      <c r="G306" s="32">
        <f>SUMIFS('Capex forecast'!F$9:F$223,'Capex forecast'!$T$9:$T$223,'Allocation of site-spec costs'!$B306,'Capex forecast'!$S$9:$S$223,'Allocation of site-spec costs'!$D306,'Capex forecast'!$Q$9:$Q$223,"Customer Connection")</f>
        <v>0</v>
      </c>
      <c r="H306" s="32">
        <f>SUMIFS('Capex forecast'!G$9:G$223,'Capex forecast'!$T$9:$T$223,'Allocation of site-spec costs'!$B306,'Capex forecast'!$S$9:$S$223,'Allocation of site-spec costs'!$D306,'Capex forecast'!$Q$9:$Q$223,"Customer Connection")</f>
        <v>0</v>
      </c>
      <c r="I306" s="32">
        <f>SUMIFS('Capex forecast'!H$9:H$223,'Capex forecast'!$T$9:$T$223,'Allocation of site-spec costs'!$B306,'Capex forecast'!$S$9:$S$223,'Allocation of site-spec costs'!$D306,'Capex forecast'!$Q$9:$Q$223,"Customer Connection")</f>
        <v>0</v>
      </c>
      <c r="J306" s="32">
        <f>SUMIFS('Capex forecast'!I$9:I$223,'Capex forecast'!$T$9:$T$223,'Allocation of site-spec costs'!$B306,'Capex forecast'!$S$9:$S$223,'Allocation of site-spec costs'!$D306,'Capex forecast'!$Q$9:$Q$223,"Customer Connection")</f>
        <v>0</v>
      </c>
      <c r="K306" s="32">
        <f>SUMIFS('Capex forecast'!J$9:J$223,'Capex forecast'!$T$9:$T$223,'Allocation of site-spec costs'!$B306,'Capex forecast'!$S$9:$S$223,'Allocation of site-spec costs'!$D306,'Capex forecast'!$Q$9:$Q$223,"Customer Connection")</f>
        <v>0</v>
      </c>
      <c r="L306" s="32">
        <f>SUMIFS('Capex forecast'!K$9:K$223,'Capex forecast'!$T$9:$T$223,'Allocation of site-spec costs'!$B306,'Capex forecast'!$S$9:$S$223,'Allocation of site-spec costs'!$D306,'Capex forecast'!$Q$9:$Q$223,"Customer Connection")</f>
        <v>0</v>
      </c>
      <c r="M306" s="32">
        <f>SUMIFS('Capex forecast'!L$9:L$223,'Capex forecast'!$T$9:$T$223,'Allocation of site-spec costs'!$B306,'Capex forecast'!$S$9:$S$223,'Allocation of site-spec costs'!$D306,'Capex forecast'!$Q$9:$Q$223,"Customer Connection")</f>
        <v>0</v>
      </c>
      <c r="N306" s="32">
        <f>SUMIFS('Capex forecast'!M$9:M$223,'Capex forecast'!$T$9:$T$223,'Allocation of site-spec costs'!$B306,'Capex forecast'!$S$9:$S$223,'Allocation of site-spec costs'!$D306,'Capex forecast'!$Q$9:$Q$223,"Customer Connection")</f>
        <v>0</v>
      </c>
      <c r="O306" s="32">
        <f>SUMIFS('Capex forecast'!N$9:N$223,'Capex forecast'!$T$9:$T$223,'Allocation of site-spec costs'!$B306,'Capex forecast'!$S$9:$S$223,'Allocation of site-spec costs'!$D306,'Capex forecast'!$Q$9:$Q$223,"Customer Connection")</f>
        <v>0</v>
      </c>
      <c r="Q306" s="45" t="s">
        <v>440</v>
      </c>
      <c r="R306" s="6" t="str">
        <f>INDEX('Demand forecast'!$M$9:$M$5832,MATCH($Q306,'Demand forecast'!$B$9:$B$5832,0))</f>
        <v>Yes</v>
      </c>
      <c r="S306" s="6" t="str">
        <f>IF(COUNTIF($Q$93:Q306,$B306) = 1, "LV", IF(COUNTIF($Q$93:Q306,$B306) = 2, "HV", "ST"))</f>
        <v>LV</v>
      </c>
      <c r="T306" s="6" t="str">
        <f>INDEX('Demand forecast and growth rate'!$E$7:$E$273,MATCH($Q306,'Demand forecast and growth rate'!$B$7:$B$273,0))</f>
        <v>Steady/falling</v>
      </c>
      <c r="U306" s="32">
        <f>SUMIFS('Capex forecast'!E$9:E$223,'Capex forecast'!$T$9:$T$223,$Q306,'Capex forecast'!$S$9:$S$223,$S306,'Capex forecast'!$Q$9:$Q$223,"Augex")</f>
        <v>0</v>
      </c>
      <c r="V306" s="32">
        <f>SUMIFS('Capex forecast'!F$9:F$223,'Capex forecast'!$T$9:$T$223,$Q306,'Capex forecast'!$S$9:$S$223,$S306,'Capex forecast'!$Q$9:$Q$223,"Augex")</f>
        <v>0</v>
      </c>
      <c r="W306" s="32">
        <f>SUMIFS('Capex forecast'!G$9:G$223,'Capex forecast'!$T$9:$T$223,$Q306,'Capex forecast'!$S$9:$S$223,$S306,'Capex forecast'!$Q$9:$Q$223,"Augex")</f>
        <v>0</v>
      </c>
      <c r="X306" s="32">
        <f>SUMIFS('Capex forecast'!H$9:H$223,'Capex forecast'!$T$9:$T$223,$Q306,'Capex forecast'!$S$9:$S$223,$S306,'Capex forecast'!$Q$9:$Q$223,"Augex")</f>
        <v>0</v>
      </c>
      <c r="Y306" s="32">
        <f>SUMIFS('Capex forecast'!I$9:I$223,'Capex forecast'!$T$9:$T$223,$Q306,'Capex forecast'!$S$9:$S$223,$S306,'Capex forecast'!$Q$9:$Q$223,"Augex")</f>
        <v>0</v>
      </c>
      <c r="Z306" s="32">
        <f>SUMIFS('Capex forecast'!J$9:J$223,'Capex forecast'!$T$9:$T$223,$Q306,'Capex forecast'!$S$9:$S$223,$S306,'Capex forecast'!$Q$9:$Q$223,"Augex")</f>
        <v>0</v>
      </c>
      <c r="AA306" s="32">
        <f>SUMIFS('Capex forecast'!K$9:K$223,'Capex forecast'!$T$9:$T$223,$Q306,'Capex forecast'!$S$9:$S$223,$S306,'Capex forecast'!$Q$9:$Q$223,"Augex")</f>
        <v>0</v>
      </c>
      <c r="AB306" s="32">
        <f>SUMIFS('Capex forecast'!L$9:L$223,'Capex forecast'!$T$9:$T$223,$Q306,'Capex forecast'!$S$9:$S$223,$S306,'Capex forecast'!$Q$9:$Q$223,"Augex")</f>
        <v>0</v>
      </c>
      <c r="AC306" s="32">
        <f>SUMIFS('Capex forecast'!M$9:M$223,'Capex forecast'!$T$9:$T$223,$Q306,'Capex forecast'!$S$9:$S$223,$S306,'Capex forecast'!$Q$9:$Q$223,"Augex")</f>
        <v>0</v>
      </c>
      <c r="AD306" s="32">
        <f>SUMIFS('Capex forecast'!N$9:N$223,'Capex forecast'!$T$9:$T$223,$Q306,'Capex forecast'!$S$9:$S$223,$S306,'Capex forecast'!$Q$9:$Q$223,"Augex")</f>
        <v>0</v>
      </c>
      <c r="AF306" s="45" t="s">
        <v>440</v>
      </c>
      <c r="AG306" s="6" t="str">
        <f>INDEX('Demand forecast'!$M$9:$M$5832,MATCH($Q306,'Demand forecast'!$B$9:$B$5832,0))</f>
        <v>Yes</v>
      </c>
      <c r="AH306" s="6" t="str">
        <f>IF(COUNTIF($AF$93:AF306,$B306) = 1, "LV", IF(COUNTIF($AF$93:AF306,$B306) = 2, "HV", "ST"))</f>
        <v>LV</v>
      </c>
      <c r="AI306" s="6" t="str">
        <f>INDEX('Demand forecast and growth rate'!$E$7:$E$273,MATCH($Q306,'Demand forecast and growth rate'!$B$7:$B$273,0))</f>
        <v>Steady/falling</v>
      </c>
      <c r="AJ306" s="47">
        <f>SUMIFS('Capex forecast'!E$9:E$223,'Capex forecast'!$T$9:$T$223,$AF306,'Capex forecast'!$S$9:$S$223,$AH306,'Capex forecast'!$Q$9:$Q$223,"Repex")</f>
        <v>0</v>
      </c>
      <c r="AK306" s="47">
        <f>SUMIFS('Capex forecast'!F$9:F$223,'Capex forecast'!$T$9:$T$223,$AF306,'Capex forecast'!$S$9:$S$223,$AH306,'Capex forecast'!$Q$9:$Q$223,"Repex")</f>
        <v>0</v>
      </c>
      <c r="AL306" s="47">
        <f>SUMIFS('Capex forecast'!G$9:G$223,'Capex forecast'!$T$9:$T$223,$AF306,'Capex forecast'!$S$9:$S$223,$AH306,'Capex forecast'!$Q$9:$Q$223,"Repex")</f>
        <v>0</v>
      </c>
      <c r="AM306" s="47">
        <f>SUMIFS('Capex forecast'!H$9:H$223,'Capex forecast'!$T$9:$T$223,$AF306,'Capex forecast'!$S$9:$S$223,$AH306,'Capex forecast'!$Q$9:$Q$223,"Repex")</f>
        <v>0</v>
      </c>
      <c r="AN306" s="47">
        <f>SUMIFS('Capex forecast'!I$9:I$223,'Capex forecast'!$T$9:$T$223,$AF306,'Capex forecast'!$S$9:$S$223,$AH306,'Capex forecast'!$Q$9:$Q$223,"Repex")</f>
        <v>0</v>
      </c>
      <c r="AO306" s="47">
        <f>SUMIFS('Capex forecast'!J$9:J$223,'Capex forecast'!$T$9:$T$223,$AF306,'Capex forecast'!$S$9:$S$223,$AH306,'Capex forecast'!$Q$9:$Q$223,"Repex")</f>
        <v>0</v>
      </c>
      <c r="AP306" s="47">
        <f>SUMIFS('Capex forecast'!K$9:K$223,'Capex forecast'!$T$9:$T$223,$AF306,'Capex forecast'!$S$9:$S$223,$AH306,'Capex forecast'!$Q$9:$Q$223,"Repex")</f>
        <v>0</v>
      </c>
      <c r="AQ306" s="47">
        <f>SUMIFS('Capex forecast'!L$9:L$223,'Capex forecast'!$T$9:$T$223,$AF306,'Capex forecast'!$S$9:$S$223,$AH306,'Capex forecast'!$Q$9:$Q$223,"Repex")</f>
        <v>0</v>
      </c>
      <c r="AR306" s="47">
        <f>SUMIFS('Capex forecast'!M$9:M$223,'Capex forecast'!$T$9:$T$223,$AF306,'Capex forecast'!$S$9:$S$223,$AH306,'Capex forecast'!$Q$9:$Q$223,"Repex")</f>
        <v>0</v>
      </c>
      <c r="AS306" s="47">
        <f>SUMIFS('Capex forecast'!N$9:N$223,'Capex forecast'!$T$9:$T$223,$AF306,'Capex forecast'!$S$9:$S$223,$AH306,'Capex forecast'!$Q$9:$Q$223,"Repex")</f>
        <v>0</v>
      </c>
    </row>
    <row r="307" spans="2:45" ht="15">
      <c r="B307" s="45" t="s">
        <v>441</v>
      </c>
      <c r="C307" s="6" t="str">
        <f>INDEX('Demand forecast'!$M$9:$M$5832,MATCH($B307,'Demand forecast'!$B$9:$B$5832,0))</f>
        <v>Yes</v>
      </c>
      <c r="D307" s="6" t="str">
        <f>IF(COUNTIF($B$93:B307,$B307) = 1, "LV", IF(COUNTIF($B$93:B307,$B307) = 2, "HV", "ST"))</f>
        <v>LV</v>
      </c>
      <c r="E307" s="6" t="str">
        <f>INDEX('Demand forecast and growth rate'!$E$7:$E$273,MATCH($B307,'Demand forecast and growth rate'!$B$7:$B$273,0))</f>
        <v>Steady/falling</v>
      </c>
      <c r="F307" s="32">
        <f>SUMIFS('Capex forecast'!E$9:E$223,'Capex forecast'!$T$9:$T$223,'Allocation of site-spec costs'!$B307,'Capex forecast'!$S$9:$S$223,'Allocation of site-spec costs'!$D307,'Capex forecast'!$Q$9:$Q$223,"Customer Connection")</f>
        <v>0</v>
      </c>
      <c r="G307" s="32">
        <f>SUMIFS('Capex forecast'!F$9:F$223,'Capex forecast'!$T$9:$T$223,'Allocation of site-spec costs'!$B307,'Capex forecast'!$S$9:$S$223,'Allocation of site-spec costs'!$D307,'Capex forecast'!$Q$9:$Q$223,"Customer Connection")</f>
        <v>0</v>
      </c>
      <c r="H307" s="32">
        <f>SUMIFS('Capex forecast'!G$9:G$223,'Capex forecast'!$T$9:$T$223,'Allocation of site-spec costs'!$B307,'Capex forecast'!$S$9:$S$223,'Allocation of site-spec costs'!$D307,'Capex forecast'!$Q$9:$Q$223,"Customer Connection")</f>
        <v>0</v>
      </c>
      <c r="I307" s="32">
        <f>SUMIFS('Capex forecast'!H$9:H$223,'Capex forecast'!$T$9:$T$223,'Allocation of site-spec costs'!$B307,'Capex forecast'!$S$9:$S$223,'Allocation of site-spec costs'!$D307,'Capex forecast'!$Q$9:$Q$223,"Customer Connection")</f>
        <v>0</v>
      </c>
      <c r="J307" s="32">
        <f>SUMIFS('Capex forecast'!I$9:I$223,'Capex forecast'!$T$9:$T$223,'Allocation of site-spec costs'!$B307,'Capex forecast'!$S$9:$S$223,'Allocation of site-spec costs'!$D307,'Capex forecast'!$Q$9:$Q$223,"Customer Connection")</f>
        <v>0</v>
      </c>
      <c r="K307" s="32">
        <f>SUMIFS('Capex forecast'!J$9:J$223,'Capex forecast'!$T$9:$T$223,'Allocation of site-spec costs'!$B307,'Capex forecast'!$S$9:$S$223,'Allocation of site-spec costs'!$D307,'Capex forecast'!$Q$9:$Q$223,"Customer Connection")</f>
        <v>0</v>
      </c>
      <c r="L307" s="32">
        <f>SUMIFS('Capex forecast'!K$9:K$223,'Capex forecast'!$T$9:$T$223,'Allocation of site-spec costs'!$B307,'Capex forecast'!$S$9:$S$223,'Allocation of site-spec costs'!$D307,'Capex forecast'!$Q$9:$Q$223,"Customer Connection")</f>
        <v>0</v>
      </c>
      <c r="M307" s="32">
        <f>SUMIFS('Capex forecast'!L$9:L$223,'Capex forecast'!$T$9:$T$223,'Allocation of site-spec costs'!$B307,'Capex forecast'!$S$9:$S$223,'Allocation of site-spec costs'!$D307,'Capex forecast'!$Q$9:$Q$223,"Customer Connection")</f>
        <v>0</v>
      </c>
      <c r="N307" s="32">
        <f>SUMIFS('Capex forecast'!M$9:M$223,'Capex forecast'!$T$9:$T$223,'Allocation of site-spec costs'!$B307,'Capex forecast'!$S$9:$S$223,'Allocation of site-spec costs'!$D307,'Capex forecast'!$Q$9:$Q$223,"Customer Connection")</f>
        <v>0</v>
      </c>
      <c r="O307" s="32">
        <f>SUMIFS('Capex forecast'!N$9:N$223,'Capex forecast'!$T$9:$T$223,'Allocation of site-spec costs'!$B307,'Capex forecast'!$S$9:$S$223,'Allocation of site-spec costs'!$D307,'Capex forecast'!$Q$9:$Q$223,"Customer Connection")</f>
        <v>0</v>
      </c>
      <c r="Q307" s="45" t="s">
        <v>441</v>
      </c>
      <c r="R307" s="6" t="str">
        <f>INDEX('Demand forecast'!$M$9:$M$5832,MATCH($Q307,'Demand forecast'!$B$9:$B$5832,0))</f>
        <v>Yes</v>
      </c>
      <c r="S307" s="6" t="str">
        <f>IF(COUNTIF($Q$93:Q307,$B307) = 1, "LV", IF(COUNTIF($Q$93:Q307,$B307) = 2, "HV", "ST"))</f>
        <v>LV</v>
      </c>
      <c r="T307" s="6" t="str">
        <f>INDEX('Demand forecast and growth rate'!$E$7:$E$273,MATCH($Q307,'Demand forecast and growth rate'!$B$7:$B$273,0))</f>
        <v>Steady/falling</v>
      </c>
      <c r="U307" s="32">
        <f>SUMIFS('Capex forecast'!E$9:E$223,'Capex forecast'!$T$9:$T$223,$Q307,'Capex forecast'!$S$9:$S$223,$S307,'Capex forecast'!$Q$9:$Q$223,"Augex")</f>
        <v>0</v>
      </c>
      <c r="V307" s="32">
        <f>SUMIFS('Capex forecast'!F$9:F$223,'Capex forecast'!$T$9:$T$223,$Q307,'Capex forecast'!$S$9:$S$223,$S307,'Capex forecast'!$Q$9:$Q$223,"Augex")</f>
        <v>0</v>
      </c>
      <c r="W307" s="32">
        <f>SUMIFS('Capex forecast'!G$9:G$223,'Capex forecast'!$T$9:$T$223,$Q307,'Capex forecast'!$S$9:$S$223,$S307,'Capex forecast'!$Q$9:$Q$223,"Augex")</f>
        <v>0</v>
      </c>
      <c r="X307" s="32">
        <f>SUMIFS('Capex forecast'!H$9:H$223,'Capex forecast'!$T$9:$T$223,$Q307,'Capex forecast'!$S$9:$S$223,$S307,'Capex forecast'!$Q$9:$Q$223,"Augex")</f>
        <v>0</v>
      </c>
      <c r="Y307" s="32">
        <f>SUMIFS('Capex forecast'!I$9:I$223,'Capex forecast'!$T$9:$T$223,$Q307,'Capex forecast'!$S$9:$S$223,$S307,'Capex forecast'!$Q$9:$Q$223,"Augex")</f>
        <v>0</v>
      </c>
      <c r="Z307" s="32">
        <f>SUMIFS('Capex forecast'!J$9:J$223,'Capex forecast'!$T$9:$T$223,$Q307,'Capex forecast'!$S$9:$S$223,$S307,'Capex forecast'!$Q$9:$Q$223,"Augex")</f>
        <v>0</v>
      </c>
      <c r="AA307" s="32">
        <f>SUMIFS('Capex forecast'!K$9:K$223,'Capex forecast'!$T$9:$T$223,$Q307,'Capex forecast'!$S$9:$S$223,$S307,'Capex forecast'!$Q$9:$Q$223,"Augex")</f>
        <v>0</v>
      </c>
      <c r="AB307" s="32">
        <f>SUMIFS('Capex forecast'!L$9:L$223,'Capex forecast'!$T$9:$T$223,$Q307,'Capex forecast'!$S$9:$S$223,$S307,'Capex forecast'!$Q$9:$Q$223,"Augex")</f>
        <v>0</v>
      </c>
      <c r="AC307" s="32">
        <f>SUMIFS('Capex forecast'!M$9:M$223,'Capex forecast'!$T$9:$T$223,$Q307,'Capex forecast'!$S$9:$S$223,$S307,'Capex forecast'!$Q$9:$Q$223,"Augex")</f>
        <v>0</v>
      </c>
      <c r="AD307" s="32">
        <f>SUMIFS('Capex forecast'!N$9:N$223,'Capex forecast'!$T$9:$T$223,$Q307,'Capex forecast'!$S$9:$S$223,$S307,'Capex forecast'!$Q$9:$Q$223,"Augex")</f>
        <v>0</v>
      </c>
      <c r="AF307" s="45" t="s">
        <v>441</v>
      </c>
      <c r="AG307" s="6" t="str">
        <f>INDEX('Demand forecast'!$M$9:$M$5832,MATCH($Q307,'Demand forecast'!$B$9:$B$5832,0))</f>
        <v>Yes</v>
      </c>
      <c r="AH307" s="6" t="str">
        <f>IF(COUNTIF($AF$93:AF307,$B307) = 1, "LV", IF(COUNTIF($AF$93:AF307,$B307) = 2, "HV", "ST"))</f>
        <v>LV</v>
      </c>
      <c r="AI307" s="6" t="str">
        <f>INDEX('Demand forecast and growth rate'!$E$7:$E$273,MATCH($Q307,'Demand forecast and growth rate'!$B$7:$B$273,0))</f>
        <v>Steady/falling</v>
      </c>
      <c r="AJ307" s="47">
        <f>SUMIFS('Capex forecast'!E$9:E$223,'Capex forecast'!$T$9:$T$223,$AF307,'Capex forecast'!$S$9:$S$223,$AH307,'Capex forecast'!$Q$9:$Q$223,"Repex")</f>
        <v>0</v>
      </c>
      <c r="AK307" s="47">
        <f>SUMIFS('Capex forecast'!F$9:F$223,'Capex forecast'!$T$9:$T$223,$AF307,'Capex forecast'!$S$9:$S$223,$AH307,'Capex forecast'!$Q$9:$Q$223,"Repex")</f>
        <v>0</v>
      </c>
      <c r="AL307" s="47">
        <f>SUMIFS('Capex forecast'!G$9:G$223,'Capex forecast'!$T$9:$T$223,$AF307,'Capex forecast'!$S$9:$S$223,$AH307,'Capex forecast'!$Q$9:$Q$223,"Repex")</f>
        <v>0</v>
      </c>
      <c r="AM307" s="47">
        <f>SUMIFS('Capex forecast'!H$9:H$223,'Capex forecast'!$T$9:$T$223,$AF307,'Capex forecast'!$S$9:$S$223,$AH307,'Capex forecast'!$Q$9:$Q$223,"Repex")</f>
        <v>0</v>
      </c>
      <c r="AN307" s="47">
        <f>SUMIFS('Capex forecast'!I$9:I$223,'Capex forecast'!$T$9:$T$223,$AF307,'Capex forecast'!$S$9:$S$223,$AH307,'Capex forecast'!$Q$9:$Q$223,"Repex")</f>
        <v>0</v>
      </c>
      <c r="AO307" s="47">
        <f>SUMIFS('Capex forecast'!J$9:J$223,'Capex forecast'!$T$9:$T$223,$AF307,'Capex forecast'!$S$9:$S$223,$AH307,'Capex forecast'!$Q$9:$Q$223,"Repex")</f>
        <v>0</v>
      </c>
      <c r="AP307" s="47">
        <f>SUMIFS('Capex forecast'!K$9:K$223,'Capex forecast'!$T$9:$T$223,$AF307,'Capex forecast'!$S$9:$S$223,$AH307,'Capex forecast'!$Q$9:$Q$223,"Repex")</f>
        <v>0</v>
      </c>
      <c r="AQ307" s="47">
        <f>SUMIFS('Capex forecast'!L$9:L$223,'Capex forecast'!$T$9:$T$223,$AF307,'Capex forecast'!$S$9:$S$223,$AH307,'Capex forecast'!$Q$9:$Q$223,"Repex")</f>
        <v>0</v>
      </c>
      <c r="AR307" s="47">
        <f>SUMIFS('Capex forecast'!M$9:M$223,'Capex forecast'!$T$9:$T$223,$AF307,'Capex forecast'!$S$9:$S$223,$AH307,'Capex forecast'!$Q$9:$Q$223,"Repex")</f>
        <v>0</v>
      </c>
      <c r="AS307" s="47">
        <f>SUMIFS('Capex forecast'!N$9:N$223,'Capex forecast'!$T$9:$T$223,$AF307,'Capex forecast'!$S$9:$S$223,$AH307,'Capex forecast'!$Q$9:$Q$223,"Repex")</f>
        <v>0</v>
      </c>
    </row>
    <row r="308" spans="2:45" ht="15">
      <c r="B308" s="45" t="s">
        <v>442</v>
      </c>
      <c r="C308" s="6" t="str">
        <f>INDEX('Demand forecast'!$M$9:$M$5832,MATCH($B308,'Demand forecast'!$B$9:$B$5832,0))</f>
        <v>Yes</v>
      </c>
      <c r="D308" s="6" t="str">
        <f>IF(COUNTIF($B$93:B308,$B308) = 1, "LV", IF(COUNTIF($B$93:B308,$B308) = 2, "HV", "ST"))</f>
        <v>LV</v>
      </c>
      <c r="E308" s="6" t="str">
        <f>INDEX('Demand forecast and growth rate'!$E$7:$E$273,MATCH($B308,'Demand forecast and growth rate'!$B$7:$B$273,0))</f>
        <v>Steady/falling</v>
      </c>
      <c r="F308" s="32">
        <f>SUMIFS('Capex forecast'!E$9:E$223,'Capex forecast'!$T$9:$T$223,'Allocation of site-spec costs'!$B308,'Capex forecast'!$S$9:$S$223,'Allocation of site-spec costs'!$D308,'Capex forecast'!$Q$9:$Q$223,"Customer Connection")</f>
        <v>0</v>
      </c>
      <c r="G308" s="32">
        <f>SUMIFS('Capex forecast'!F$9:F$223,'Capex forecast'!$T$9:$T$223,'Allocation of site-spec costs'!$B308,'Capex forecast'!$S$9:$S$223,'Allocation of site-spec costs'!$D308,'Capex forecast'!$Q$9:$Q$223,"Customer Connection")</f>
        <v>0</v>
      </c>
      <c r="H308" s="32">
        <f>SUMIFS('Capex forecast'!G$9:G$223,'Capex forecast'!$T$9:$T$223,'Allocation of site-spec costs'!$B308,'Capex forecast'!$S$9:$S$223,'Allocation of site-spec costs'!$D308,'Capex forecast'!$Q$9:$Q$223,"Customer Connection")</f>
        <v>0</v>
      </c>
      <c r="I308" s="32">
        <f>SUMIFS('Capex forecast'!H$9:H$223,'Capex forecast'!$T$9:$T$223,'Allocation of site-spec costs'!$B308,'Capex forecast'!$S$9:$S$223,'Allocation of site-spec costs'!$D308,'Capex forecast'!$Q$9:$Q$223,"Customer Connection")</f>
        <v>0</v>
      </c>
      <c r="J308" s="32">
        <f>SUMIFS('Capex forecast'!I$9:I$223,'Capex forecast'!$T$9:$T$223,'Allocation of site-spec costs'!$B308,'Capex forecast'!$S$9:$S$223,'Allocation of site-spec costs'!$D308,'Capex forecast'!$Q$9:$Q$223,"Customer Connection")</f>
        <v>0</v>
      </c>
      <c r="K308" s="32">
        <f>SUMIFS('Capex forecast'!J$9:J$223,'Capex forecast'!$T$9:$T$223,'Allocation of site-spec costs'!$B308,'Capex forecast'!$S$9:$S$223,'Allocation of site-spec costs'!$D308,'Capex forecast'!$Q$9:$Q$223,"Customer Connection")</f>
        <v>0</v>
      </c>
      <c r="L308" s="32">
        <f>SUMIFS('Capex forecast'!K$9:K$223,'Capex forecast'!$T$9:$T$223,'Allocation of site-spec costs'!$B308,'Capex forecast'!$S$9:$S$223,'Allocation of site-spec costs'!$D308,'Capex forecast'!$Q$9:$Q$223,"Customer Connection")</f>
        <v>0</v>
      </c>
      <c r="M308" s="32">
        <f>SUMIFS('Capex forecast'!L$9:L$223,'Capex forecast'!$T$9:$T$223,'Allocation of site-spec costs'!$B308,'Capex forecast'!$S$9:$S$223,'Allocation of site-spec costs'!$D308,'Capex forecast'!$Q$9:$Q$223,"Customer Connection")</f>
        <v>0</v>
      </c>
      <c r="N308" s="32">
        <f>SUMIFS('Capex forecast'!M$9:M$223,'Capex forecast'!$T$9:$T$223,'Allocation of site-spec costs'!$B308,'Capex forecast'!$S$9:$S$223,'Allocation of site-spec costs'!$D308,'Capex forecast'!$Q$9:$Q$223,"Customer Connection")</f>
        <v>0</v>
      </c>
      <c r="O308" s="32">
        <f>SUMIFS('Capex forecast'!N$9:N$223,'Capex forecast'!$T$9:$T$223,'Allocation of site-spec costs'!$B308,'Capex forecast'!$S$9:$S$223,'Allocation of site-spec costs'!$D308,'Capex forecast'!$Q$9:$Q$223,"Customer Connection")</f>
        <v>0</v>
      </c>
      <c r="Q308" s="45" t="s">
        <v>442</v>
      </c>
      <c r="R308" s="6" t="str">
        <f>INDEX('Demand forecast'!$M$9:$M$5832,MATCH($Q308,'Demand forecast'!$B$9:$B$5832,0))</f>
        <v>Yes</v>
      </c>
      <c r="S308" s="6" t="str">
        <f>IF(COUNTIF($Q$93:Q308,$B308) = 1, "LV", IF(COUNTIF($Q$93:Q308,$B308) = 2, "HV", "ST"))</f>
        <v>LV</v>
      </c>
      <c r="T308" s="6" t="str">
        <f>INDEX('Demand forecast and growth rate'!$E$7:$E$273,MATCH($Q308,'Demand forecast and growth rate'!$B$7:$B$273,0))</f>
        <v>Steady/falling</v>
      </c>
      <c r="U308" s="32">
        <f>SUMIFS('Capex forecast'!E$9:E$223,'Capex forecast'!$T$9:$T$223,$Q308,'Capex forecast'!$S$9:$S$223,$S308,'Capex forecast'!$Q$9:$Q$223,"Augex")</f>
        <v>0</v>
      </c>
      <c r="V308" s="32">
        <f>SUMIFS('Capex forecast'!F$9:F$223,'Capex forecast'!$T$9:$T$223,$Q308,'Capex forecast'!$S$9:$S$223,$S308,'Capex forecast'!$Q$9:$Q$223,"Augex")</f>
        <v>0</v>
      </c>
      <c r="W308" s="32">
        <f>SUMIFS('Capex forecast'!G$9:G$223,'Capex forecast'!$T$9:$T$223,$Q308,'Capex forecast'!$S$9:$S$223,$S308,'Capex forecast'!$Q$9:$Q$223,"Augex")</f>
        <v>0</v>
      </c>
      <c r="X308" s="32">
        <f>SUMIFS('Capex forecast'!H$9:H$223,'Capex forecast'!$T$9:$T$223,$Q308,'Capex forecast'!$S$9:$S$223,$S308,'Capex forecast'!$Q$9:$Q$223,"Augex")</f>
        <v>0</v>
      </c>
      <c r="Y308" s="32">
        <f>SUMIFS('Capex forecast'!I$9:I$223,'Capex forecast'!$T$9:$T$223,$Q308,'Capex forecast'!$S$9:$S$223,$S308,'Capex forecast'!$Q$9:$Q$223,"Augex")</f>
        <v>0</v>
      </c>
      <c r="Z308" s="32">
        <f>SUMIFS('Capex forecast'!J$9:J$223,'Capex forecast'!$T$9:$T$223,$Q308,'Capex forecast'!$S$9:$S$223,$S308,'Capex forecast'!$Q$9:$Q$223,"Augex")</f>
        <v>0</v>
      </c>
      <c r="AA308" s="32">
        <f>SUMIFS('Capex forecast'!K$9:K$223,'Capex forecast'!$T$9:$T$223,$Q308,'Capex forecast'!$S$9:$S$223,$S308,'Capex forecast'!$Q$9:$Q$223,"Augex")</f>
        <v>0</v>
      </c>
      <c r="AB308" s="32">
        <f>SUMIFS('Capex forecast'!L$9:L$223,'Capex forecast'!$T$9:$T$223,$Q308,'Capex forecast'!$S$9:$S$223,$S308,'Capex forecast'!$Q$9:$Q$223,"Augex")</f>
        <v>0</v>
      </c>
      <c r="AC308" s="32">
        <f>SUMIFS('Capex forecast'!M$9:M$223,'Capex forecast'!$T$9:$T$223,$Q308,'Capex forecast'!$S$9:$S$223,$S308,'Capex forecast'!$Q$9:$Q$223,"Augex")</f>
        <v>0</v>
      </c>
      <c r="AD308" s="32">
        <f>SUMIFS('Capex forecast'!N$9:N$223,'Capex forecast'!$T$9:$T$223,$Q308,'Capex forecast'!$S$9:$S$223,$S308,'Capex forecast'!$Q$9:$Q$223,"Augex")</f>
        <v>0</v>
      </c>
      <c r="AF308" s="45" t="s">
        <v>442</v>
      </c>
      <c r="AG308" s="6" t="str">
        <f>INDEX('Demand forecast'!$M$9:$M$5832,MATCH($Q308,'Demand forecast'!$B$9:$B$5832,0))</f>
        <v>Yes</v>
      </c>
      <c r="AH308" s="6" t="str">
        <f>IF(COUNTIF($AF$93:AF308,$B308) = 1, "LV", IF(COUNTIF($AF$93:AF308,$B308) = 2, "HV", "ST"))</f>
        <v>LV</v>
      </c>
      <c r="AI308" s="6" t="str">
        <f>INDEX('Demand forecast and growth rate'!$E$7:$E$273,MATCH($Q308,'Demand forecast and growth rate'!$B$7:$B$273,0))</f>
        <v>Steady/falling</v>
      </c>
      <c r="AJ308" s="47">
        <f>SUMIFS('Capex forecast'!E$9:E$223,'Capex forecast'!$T$9:$T$223,$AF308,'Capex forecast'!$S$9:$S$223,$AH308,'Capex forecast'!$Q$9:$Q$223,"Repex")</f>
        <v>0</v>
      </c>
      <c r="AK308" s="47">
        <f>SUMIFS('Capex forecast'!F$9:F$223,'Capex forecast'!$T$9:$T$223,$AF308,'Capex forecast'!$S$9:$S$223,$AH308,'Capex forecast'!$Q$9:$Q$223,"Repex")</f>
        <v>0</v>
      </c>
      <c r="AL308" s="47">
        <f>SUMIFS('Capex forecast'!G$9:G$223,'Capex forecast'!$T$9:$T$223,$AF308,'Capex forecast'!$S$9:$S$223,$AH308,'Capex forecast'!$Q$9:$Q$223,"Repex")</f>
        <v>0</v>
      </c>
      <c r="AM308" s="47">
        <f>SUMIFS('Capex forecast'!H$9:H$223,'Capex forecast'!$T$9:$T$223,$AF308,'Capex forecast'!$S$9:$S$223,$AH308,'Capex forecast'!$Q$9:$Q$223,"Repex")</f>
        <v>0</v>
      </c>
      <c r="AN308" s="47">
        <f>SUMIFS('Capex forecast'!I$9:I$223,'Capex forecast'!$T$9:$T$223,$AF308,'Capex forecast'!$S$9:$S$223,$AH308,'Capex forecast'!$Q$9:$Q$223,"Repex")</f>
        <v>0</v>
      </c>
      <c r="AO308" s="47">
        <f>SUMIFS('Capex forecast'!J$9:J$223,'Capex forecast'!$T$9:$T$223,$AF308,'Capex forecast'!$S$9:$S$223,$AH308,'Capex forecast'!$Q$9:$Q$223,"Repex")</f>
        <v>0</v>
      </c>
      <c r="AP308" s="47">
        <f>SUMIFS('Capex forecast'!K$9:K$223,'Capex forecast'!$T$9:$T$223,$AF308,'Capex forecast'!$S$9:$S$223,$AH308,'Capex forecast'!$Q$9:$Q$223,"Repex")</f>
        <v>0</v>
      </c>
      <c r="AQ308" s="47">
        <f>SUMIFS('Capex forecast'!L$9:L$223,'Capex forecast'!$T$9:$T$223,$AF308,'Capex forecast'!$S$9:$S$223,$AH308,'Capex forecast'!$Q$9:$Q$223,"Repex")</f>
        <v>0</v>
      </c>
      <c r="AR308" s="47">
        <f>SUMIFS('Capex forecast'!M$9:M$223,'Capex forecast'!$T$9:$T$223,$AF308,'Capex forecast'!$S$9:$S$223,$AH308,'Capex forecast'!$Q$9:$Q$223,"Repex")</f>
        <v>0</v>
      </c>
      <c r="AS308" s="47">
        <f>SUMIFS('Capex forecast'!N$9:N$223,'Capex forecast'!$T$9:$T$223,$AF308,'Capex forecast'!$S$9:$S$223,$AH308,'Capex forecast'!$Q$9:$Q$223,"Repex")</f>
        <v>0</v>
      </c>
    </row>
    <row r="309" spans="2:45" ht="15">
      <c r="B309" s="45" t="s">
        <v>443</v>
      </c>
      <c r="C309" s="6" t="str">
        <f>INDEX('Demand forecast'!$M$9:$M$5832,MATCH($B309,'Demand forecast'!$B$9:$B$5832,0))</f>
        <v>Yes</v>
      </c>
      <c r="D309" s="6" t="str">
        <f>IF(COUNTIF($B$93:B309,$B309) = 1, "LV", IF(COUNTIF($B$93:B309,$B309) = 2, "HV", "ST"))</f>
        <v>LV</v>
      </c>
      <c r="E309" s="6" t="str">
        <f>INDEX('Demand forecast and growth rate'!$E$7:$E$273,MATCH($B309,'Demand forecast and growth rate'!$B$7:$B$273,0))</f>
        <v>Steady/falling</v>
      </c>
      <c r="F309" s="32">
        <f>SUMIFS('Capex forecast'!E$9:E$223,'Capex forecast'!$T$9:$T$223,'Allocation of site-spec costs'!$B309,'Capex forecast'!$S$9:$S$223,'Allocation of site-spec costs'!$D309,'Capex forecast'!$Q$9:$Q$223,"Customer Connection")</f>
        <v>0</v>
      </c>
      <c r="G309" s="32">
        <f>SUMIFS('Capex forecast'!F$9:F$223,'Capex forecast'!$T$9:$T$223,'Allocation of site-spec costs'!$B309,'Capex forecast'!$S$9:$S$223,'Allocation of site-spec costs'!$D309,'Capex forecast'!$Q$9:$Q$223,"Customer Connection")</f>
        <v>0</v>
      </c>
      <c r="H309" s="32">
        <f>SUMIFS('Capex forecast'!G$9:G$223,'Capex forecast'!$T$9:$T$223,'Allocation of site-spec costs'!$B309,'Capex forecast'!$S$9:$S$223,'Allocation of site-spec costs'!$D309,'Capex forecast'!$Q$9:$Q$223,"Customer Connection")</f>
        <v>0</v>
      </c>
      <c r="I309" s="32">
        <f>SUMIFS('Capex forecast'!H$9:H$223,'Capex forecast'!$T$9:$T$223,'Allocation of site-spec costs'!$B309,'Capex forecast'!$S$9:$S$223,'Allocation of site-spec costs'!$D309,'Capex forecast'!$Q$9:$Q$223,"Customer Connection")</f>
        <v>0</v>
      </c>
      <c r="J309" s="32">
        <f>SUMIFS('Capex forecast'!I$9:I$223,'Capex forecast'!$T$9:$T$223,'Allocation of site-spec costs'!$B309,'Capex forecast'!$S$9:$S$223,'Allocation of site-spec costs'!$D309,'Capex forecast'!$Q$9:$Q$223,"Customer Connection")</f>
        <v>0</v>
      </c>
      <c r="K309" s="32">
        <f>SUMIFS('Capex forecast'!J$9:J$223,'Capex forecast'!$T$9:$T$223,'Allocation of site-spec costs'!$B309,'Capex forecast'!$S$9:$S$223,'Allocation of site-spec costs'!$D309,'Capex forecast'!$Q$9:$Q$223,"Customer Connection")</f>
        <v>0</v>
      </c>
      <c r="L309" s="32">
        <f>SUMIFS('Capex forecast'!K$9:K$223,'Capex forecast'!$T$9:$T$223,'Allocation of site-spec costs'!$B309,'Capex forecast'!$S$9:$S$223,'Allocation of site-spec costs'!$D309,'Capex forecast'!$Q$9:$Q$223,"Customer Connection")</f>
        <v>0</v>
      </c>
      <c r="M309" s="32">
        <f>SUMIFS('Capex forecast'!L$9:L$223,'Capex forecast'!$T$9:$T$223,'Allocation of site-spec costs'!$B309,'Capex forecast'!$S$9:$S$223,'Allocation of site-spec costs'!$D309,'Capex forecast'!$Q$9:$Q$223,"Customer Connection")</f>
        <v>0</v>
      </c>
      <c r="N309" s="32">
        <f>SUMIFS('Capex forecast'!M$9:M$223,'Capex forecast'!$T$9:$T$223,'Allocation of site-spec costs'!$B309,'Capex forecast'!$S$9:$S$223,'Allocation of site-spec costs'!$D309,'Capex forecast'!$Q$9:$Q$223,"Customer Connection")</f>
        <v>0</v>
      </c>
      <c r="O309" s="32">
        <f>SUMIFS('Capex forecast'!N$9:N$223,'Capex forecast'!$T$9:$T$223,'Allocation of site-spec costs'!$B309,'Capex forecast'!$S$9:$S$223,'Allocation of site-spec costs'!$D309,'Capex forecast'!$Q$9:$Q$223,"Customer Connection")</f>
        <v>0</v>
      </c>
      <c r="Q309" s="45" t="s">
        <v>443</v>
      </c>
      <c r="R309" s="6" t="str">
        <f>INDEX('Demand forecast'!$M$9:$M$5832,MATCH($Q309,'Demand forecast'!$B$9:$B$5832,0))</f>
        <v>Yes</v>
      </c>
      <c r="S309" s="6" t="str">
        <f>IF(COUNTIF($Q$93:Q309,$B309) = 1, "LV", IF(COUNTIF($Q$93:Q309,$B309) = 2, "HV", "ST"))</f>
        <v>LV</v>
      </c>
      <c r="T309" s="6" t="str">
        <f>INDEX('Demand forecast and growth rate'!$E$7:$E$273,MATCH($Q309,'Demand forecast and growth rate'!$B$7:$B$273,0))</f>
        <v>Steady/falling</v>
      </c>
      <c r="U309" s="32">
        <f>SUMIFS('Capex forecast'!E$9:E$223,'Capex forecast'!$T$9:$T$223,$Q309,'Capex forecast'!$S$9:$S$223,$S309,'Capex forecast'!$Q$9:$Q$223,"Augex")</f>
        <v>0</v>
      </c>
      <c r="V309" s="32">
        <f>SUMIFS('Capex forecast'!F$9:F$223,'Capex forecast'!$T$9:$T$223,$Q309,'Capex forecast'!$S$9:$S$223,$S309,'Capex forecast'!$Q$9:$Q$223,"Augex")</f>
        <v>0</v>
      </c>
      <c r="W309" s="32">
        <f>SUMIFS('Capex forecast'!G$9:G$223,'Capex forecast'!$T$9:$T$223,$Q309,'Capex forecast'!$S$9:$S$223,$S309,'Capex forecast'!$Q$9:$Q$223,"Augex")</f>
        <v>0</v>
      </c>
      <c r="X309" s="32">
        <f>SUMIFS('Capex forecast'!H$9:H$223,'Capex forecast'!$T$9:$T$223,$Q309,'Capex forecast'!$S$9:$S$223,$S309,'Capex forecast'!$Q$9:$Q$223,"Augex")</f>
        <v>0</v>
      </c>
      <c r="Y309" s="32">
        <f>SUMIFS('Capex forecast'!I$9:I$223,'Capex forecast'!$T$9:$T$223,$Q309,'Capex forecast'!$S$9:$S$223,$S309,'Capex forecast'!$Q$9:$Q$223,"Augex")</f>
        <v>0</v>
      </c>
      <c r="Z309" s="32">
        <f>SUMIFS('Capex forecast'!J$9:J$223,'Capex forecast'!$T$9:$T$223,$Q309,'Capex forecast'!$S$9:$S$223,$S309,'Capex forecast'!$Q$9:$Q$223,"Augex")</f>
        <v>0</v>
      </c>
      <c r="AA309" s="32">
        <f>SUMIFS('Capex forecast'!K$9:K$223,'Capex forecast'!$T$9:$T$223,$Q309,'Capex forecast'!$S$9:$S$223,$S309,'Capex forecast'!$Q$9:$Q$223,"Augex")</f>
        <v>0</v>
      </c>
      <c r="AB309" s="32">
        <f>SUMIFS('Capex forecast'!L$9:L$223,'Capex forecast'!$T$9:$T$223,$Q309,'Capex forecast'!$S$9:$S$223,$S309,'Capex forecast'!$Q$9:$Q$223,"Augex")</f>
        <v>0</v>
      </c>
      <c r="AC309" s="32">
        <f>SUMIFS('Capex forecast'!M$9:M$223,'Capex forecast'!$T$9:$T$223,$Q309,'Capex forecast'!$S$9:$S$223,$S309,'Capex forecast'!$Q$9:$Q$223,"Augex")</f>
        <v>0</v>
      </c>
      <c r="AD309" s="32">
        <f>SUMIFS('Capex forecast'!N$9:N$223,'Capex forecast'!$T$9:$T$223,$Q309,'Capex forecast'!$S$9:$S$223,$S309,'Capex forecast'!$Q$9:$Q$223,"Augex")</f>
        <v>0</v>
      </c>
      <c r="AF309" s="45" t="s">
        <v>443</v>
      </c>
      <c r="AG309" s="6" t="str">
        <f>INDEX('Demand forecast'!$M$9:$M$5832,MATCH($Q309,'Demand forecast'!$B$9:$B$5832,0))</f>
        <v>Yes</v>
      </c>
      <c r="AH309" s="6" t="str">
        <f>IF(COUNTIF($AF$93:AF309,$B309) = 1, "LV", IF(COUNTIF($AF$93:AF309,$B309) = 2, "HV", "ST"))</f>
        <v>LV</v>
      </c>
      <c r="AI309" s="6" t="str">
        <f>INDEX('Demand forecast and growth rate'!$E$7:$E$273,MATCH($Q309,'Demand forecast and growth rate'!$B$7:$B$273,0))</f>
        <v>Steady/falling</v>
      </c>
      <c r="AJ309" s="47">
        <f>SUMIFS('Capex forecast'!E$9:E$223,'Capex forecast'!$T$9:$T$223,$AF309,'Capex forecast'!$S$9:$S$223,$AH309,'Capex forecast'!$Q$9:$Q$223,"Repex")</f>
        <v>0</v>
      </c>
      <c r="AK309" s="47">
        <f>SUMIFS('Capex forecast'!F$9:F$223,'Capex forecast'!$T$9:$T$223,$AF309,'Capex forecast'!$S$9:$S$223,$AH309,'Capex forecast'!$Q$9:$Q$223,"Repex")</f>
        <v>0</v>
      </c>
      <c r="AL309" s="47">
        <f>SUMIFS('Capex forecast'!G$9:G$223,'Capex forecast'!$T$9:$T$223,$AF309,'Capex forecast'!$S$9:$S$223,$AH309,'Capex forecast'!$Q$9:$Q$223,"Repex")</f>
        <v>0</v>
      </c>
      <c r="AM309" s="47">
        <f>SUMIFS('Capex forecast'!H$9:H$223,'Capex forecast'!$T$9:$T$223,$AF309,'Capex forecast'!$S$9:$S$223,$AH309,'Capex forecast'!$Q$9:$Q$223,"Repex")</f>
        <v>0</v>
      </c>
      <c r="AN309" s="47">
        <f>SUMIFS('Capex forecast'!I$9:I$223,'Capex forecast'!$T$9:$T$223,$AF309,'Capex forecast'!$S$9:$S$223,$AH309,'Capex forecast'!$Q$9:$Q$223,"Repex")</f>
        <v>0</v>
      </c>
      <c r="AO309" s="47">
        <f>SUMIFS('Capex forecast'!J$9:J$223,'Capex forecast'!$T$9:$T$223,$AF309,'Capex forecast'!$S$9:$S$223,$AH309,'Capex forecast'!$Q$9:$Q$223,"Repex")</f>
        <v>0</v>
      </c>
      <c r="AP309" s="47">
        <f>SUMIFS('Capex forecast'!K$9:K$223,'Capex forecast'!$T$9:$T$223,$AF309,'Capex forecast'!$S$9:$S$223,$AH309,'Capex forecast'!$Q$9:$Q$223,"Repex")</f>
        <v>0</v>
      </c>
      <c r="AQ309" s="47">
        <f>SUMIFS('Capex forecast'!L$9:L$223,'Capex forecast'!$T$9:$T$223,$AF309,'Capex forecast'!$S$9:$S$223,$AH309,'Capex forecast'!$Q$9:$Q$223,"Repex")</f>
        <v>0</v>
      </c>
      <c r="AR309" s="47">
        <f>SUMIFS('Capex forecast'!M$9:M$223,'Capex forecast'!$T$9:$T$223,$AF309,'Capex forecast'!$S$9:$S$223,$AH309,'Capex forecast'!$Q$9:$Q$223,"Repex")</f>
        <v>0</v>
      </c>
      <c r="AS309" s="47">
        <f>SUMIFS('Capex forecast'!N$9:N$223,'Capex forecast'!$T$9:$T$223,$AF309,'Capex forecast'!$S$9:$S$223,$AH309,'Capex forecast'!$Q$9:$Q$223,"Repex")</f>
        <v>0</v>
      </c>
    </row>
    <row r="310" spans="2:45" ht="15">
      <c r="B310" s="45" t="s">
        <v>444</v>
      </c>
      <c r="C310" s="6" t="str">
        <f>INDEX('Demand forecast'!$M$9:$M$5832,MATCH($B310,'Demand forecast'!$B$9:$B$5832,0))</f>
        <v>Yes</v>
      </c>
      <c r="D310" s="6" t="str">
        <f>IF(COUNTIF($B$93:B310,$B310) = 1, "LV", IF(COUNTIF($B$93:B310,$B310) = 2, "HV", "ST"))</f>
        <v>LV</v>
      </c>
      <c r="E310" s="6" t="str">
        <f>INDEX('Demand forecast and growth rate'!$E$7:$E$273,MATCH($B310,'Demand forecast and growth rate'!$B$7:$B$273,0))</f>
        <v>Steady/falling</v>
      </c>
      <c r="F310" s="32">
        <f>SUMIFS('Capex forecast'!E$9:E$223,'Capex forecast'!$T$9:$T$223,'Allocation of site-spec costs'!$B310,'Capex forecast'!$S$9:$S$223,'Allocation of site-spec costs'!$D310,'Capex forecast'!$Q$9:$Q$223,"Customer Connection")</f>
        <v>0</v>
      </c>
      <c r="G310" s="32">
        <f>SUMIFS('Capex forecast'!F$9:F$223,'Capex forecast'!$T$9:$T$223,'Allocation of site-spec costs'!$B310,'Capex forecast'!$S$9:$S$223,'Allocation of site-spec costs'!$D310,'Capex forecast'!$Q$9:$Q$223,"Customer Connection")</f>
        <v>0</v>
      </c>
      <c r="H310" s="32">
        <f>SUMIFS('Capex forecast'!G$9:G$223,'Capex forecast'!$T$9:$T$223,'Allocation of site-spec costs'!$B310,'Capex forecast'!$S$9:$S$223,'Allocation of site-spec costs'!$D310,'Capex forecast'!$Q$9:$Q$223,"Customer Connection")</f>
        <v>0</v>
      </c>
      <c r="I310" s="32">
        <f>SUMIFS('Capex forecast'!H$9:H$223,'Capex forecast'!$T$9:$T$223,'Allocation of site-spec costs'!$B310,'Capex forecast'!$S$9:$S$223,'Allocation of site-spec costs'!$D310,'Capex forecast'!$Q$9:$Q$223,"Customer Connection")</f>
        <v>0</v>
      </c>
      <c r="J310" s="32">
        <f>SUMIFS('Capex forecast'!I$9:I$223,'Capex forecast'!$T$9:$T$223,'Allocation of site-spec costs'!$B310,'Capex forecast'!$S$9:$S$223,'Allocation of site-spec costs'!$D310,'Capex forecast'!$Q$9:$Q$223,"Customer Connection")</f>
        <v>0</v>
      </c>
      <c r="K310" s="32">
        <f>SUMIFS('Capex forecast'!J$9:J$223,'Capex forecast'!$T$9:$T$223,'Allocation of site-spec costs'!$B310,'Capex forecast'!$S$9:$S$223,'Allocation of site-spec costs'!$D310,'Capex forecast'!$Q$9:$Q$223,"Customer Connection")</f>
        <v>0</v>
      </c>
      <c r="L310" s="32">
        <f>SUMIFS('Capex forecast'!K$9:K$223,'Capex forecast'!$T$9:$T$223,'Allocation of site-spec costs'!$B310,'Capex forecast'!$S$9:$S$223,'Allocation of site-spec costs'!$D310,'Capex forecast'!$Q$9:$Q$223,"Customer Connection")</f>
        <v>0</v>
      </c>
      <c r="M310" s="32">
        <f>SUMIFS('Capex forecast'!L$9:L$223,'Capex forecast'!$T$9:$T$223,'Allocation of site-spec costs'!$B310,'Capex forecast'!$S$9:$S$223,'Allocation of site-spec costs'!$D310,'Capex forecast'!$Q$9:$Q$223,"Customer Connection")</f>
        <v>0</v>
      </c>
      <c r="N310" s="32">
        <f>SUMIFS('Capex forecast'!M$9:M$223,'Capex forecast'!$T$9:$T$223,'Allocation of site-spec costs'!$B310,'Capex forecast'!$S$9:$S$223,'Allocation of site-spec costs'!$D310,'Capex forecast'!$Q$9:$Q$223,"Customer Connection")</f>
        <v>0</v>
      </c>
      <c r="O310" s="32">
        <f>SUMIFS('Capex forecast'!N$9:N$223,'Capex forecast'!$T$9:$T$223,'Allocation of site-spec costs'!$B310,'Capex forecast'!$S$9:$S$223,'Allocation of site-spec costs'!$D310,'Capex forecast'!$Q$9:$Q$223,"Customer Connection")</f>
        <v>0</v>
      </c>
      <c r="Q310" s="45" t="s">
        <v>444</v>
      </c>
      <c r="R310" s="6" t="str">
        <f>INDEX('Demand forecast'!$M$9:$M$5832,MATCH($Q310,'Demand forecast'!$B$9:$B$5832,0))</f>
        <v>Yes</v>
      </c>
      <c r="S310" s="6" t="str">
        <f>IF(COUNTIF($Q$93:Q310,$B310) = 1, "LV", IF(COUNTIF($Q$93:Q310,$B310) = 2, "HV", "ST"))</f>
        <v>LV</v>
      </c>
      <c r="T310" s="6" t="str">
        <f>INDEX('Demand forecast and growth rate'!$E$7:$E$273,MATCH($Q310,'Demand forecast and growth rate'!$B$7:$B$273,0))</f>
        <v>Steady/falling</v>
      </c>
      <c r="U310" s="32">
        <f>SUMIFS('Capex forecast'!E$9:E$223,'Capex forecast'!$T$9:$T$223,$Q310,'Capex forecast'!$S$9:$S$223,$S310,'Capex forecast'!$Q$9:$Q$223,"Augex")</f>
        <v>0</v>
      </c>
      <c r="V310" s="32">
        <f>SUMIFS('Capex forecast'!F$9:F$223,'Capex forecast'!$T$9:$T$223,$Q310,'Capex forecast'!$S$9:$S$223,$S310,'Capex forecast'!$Q$9:$Q$223,"Augex")</f>
        <v>0</v>
      </c>
      <c r="W310" s="32">
        <f>SUMIFS('Capex forecast'!G$9:G$223,'Capex forecast'!$T$9:$T$223,$Q310,'Capex forecast'!$S$9:$S$223,$S310,'Capex forecast'!$Q$9:$Q$223,"Augex")</f>
        <v>0</v>
      </c>
      <c r="X310" s="32">
        <f>SUMIFS('Capex forecast'!H$9:H$223,'Capex forecast'!$T$9:$T$223,$Q310,'Capex forecast'!$S$9:$S$223,$S310,'Capex forecast'!$Q$9:$Q$223,"Augex")</f>
        <v>0</v>
      </c>
      <c r="Y310" s="32">
        <f>SUMIFS('Capex forecast'!I$9:I$223,'Capex forecast'!$T$9:$T$223,$Q310,'Capex forecast'!$S$9:$S$223,$S310,'Capex forecast'!$Q$9:$Q$223,"Augex")</f>
        <v>0</v>
      </c>
      <c r="Z310" s="32">
        <f>SUMIFS('Capex forecast'!J$9:J$223,'Capex forecast'!$T$9:$T$223,$Q310,'Capex forecast'!$S$9:$S$223,$S310,'Capex forecast'!$Q$9:$Q$223,"Augex")</f>
        <v>0</v>
      </c>
      <c r="AA310" s="32">
        <f>SUMIFS('Capex forecast'!K$9:K$223,'Capex forecast'!$T$9:$T$223,$Q310,'Capex forecast'!$S$9:$S$223,$S310,'Capex forecast'!$Q$9:$Q$223,"Augex")</f>
        <v>0</v>
      </c>
      <c r="AB310" s="32">
        <f>SUMIFS('Capex forecast'!L$9:L$223,'Capex forecast'!$T$9:$T$223,$Q310,'Capex forecast'!$S$9:$S$223,$S310,'Capex forecast'!$Q$9:$Q$223,"Augex")</f>
        <v>0</v>
      </c>
      <c r="AC310" s="32">
        <f>SUMIFS('Capex forecast'!M$9:M$223,'Capex forecast'!$T$9:$T$223,$Q310,'Capex forecast'!$S$9:$S$223,$S310,'Capex forecast'!$Q$9:$Q$223,"Augex")</f>
        <v>0</v>
      </c>
      <c r="AD310" s="32">
        <f>SUMIFS('Capex forecast'!N$9:N$223,'Capex forecast'!$T$9:$T$223,$Q310,'Capex forecast'!$S$9:$S$223,$S310,'Capex forecast'!$Q$9:$Q$223,"Augex")</f>
        <v>0</v>
      </c>
      <c r="AF310" s="45" t="s">
        <v>444</v>
      </c>
      <c r="AG310" s="6" t="str">
        <f>INDEX('Demand forecast'!$M$9:$M$5832,MATCH($Q310,'Demand forecast'!$B$9:$B$5832,0))</f>
        <v>Yes</v>
      </c>
      <c r="AH310" s="6" t="str">
        <f>IF(COUNTIF($AF$93:AF310,$B310) = 1, "LV", IF(COUNTIF($AF$93:AF310,$B310) = 2, "HV", "ST"))</f>
        <v>LV</v>
      </c>
      <c r="AI310" s="6" t="str">
        <f>INDEX('Demand forecast and growth rate'!$E$7:$E$273,MATCH($Q310,'Demand forecast and growth rate'!$B$7:$B$273,0))</f>
        <v>Steady/falling</v>
      </c>
      <c r="AJ310" s="47">
        <f>SUMIFS('Capex forecast'!E$9:E$223,'Capex forecast'!$T$9:$T$223,$AF310,'Capex forecast'!$S$9:$S$223,$AH310,'Capex forecast'!$Q$9:$Q$223,"Repex")</f>
        <v>0</v>
      </c>
      <c r="AK310" s="47">
        <f>SUMIFS('Capex forecast'!F$9:F$223,'Capex forecast'!$T$9:$T$223,$AF310,'Capex forecast'!$S$9:$S$223,$AH310,'Capex forecast'!$Q$9:$Q$223,"Repex")</f>
        <v>0</v>
      </c>
      <c r="AL310" s="47">
        <f>SUMIFS('Capex forecast'!G$9:G$223,'Capex forecast'!$T$9:$T$223,$AF310,'Capex forecast'!$S$9:$S$223,$AH310,'Capex forecast'!$Q$9:$Q$223,"Repex")</f>
        <v>0</v>
      </c>
      <c r="AM310" s="47">
        <f>SUMIFS('Capex forecast'!H$9:H$223,'Capex forecast'!$T$9:$T$223,$AF310,'Capex forecast'!$S$9:$S$223,$AH310,'Capex forecast'!$Q$9:$Q$223,"Repex")</f>
        <v>0</v>
      </c>
      <c r="AN310" s="47">
        <f>SUMIFS('Capex forecast'!I$9:I$223,'Capex forecast'!$T$9:$T$223,$AF310,'Capex forecast'!$S$9:$S$223,$AH310,'Capex forecast'!$Q$9:$Q$223,"Repex")</f>
        <v>0</v>
      </c>
      <c r="AO310" s="47">
        <f>SUMIFS('Capex forecast'!J$9:J$223,'Capex forecast'!$T$9:$T$223,$AF310,'Capex forecast'!$S$9:$S$223,$AH310,'Capex forecast'!$Q$9:$Q$223,"Repex")</f>
        <v>0</v>
      </c>
      <c r="AP310" s="47">
        <f>SUMIFS('Capex forecast'!K$9:K$223,'Capex forecast'!$T$9:$T$223,$AF310,'Capex forecast'!$S$9:$S$223,$AH310,'Capex forecast'!$Q$9:$Q$223,"Repex")</f>
        <v>0</v>
      </c>
      <c r="AQ310" s="47">
        <f>SUMIFS('Capex forecast'!L$9:L$223,'Capex forecast'!$T$9:$T$223,$AF310,'Capex forecast'!$S$9:$S$223,$AH310,'Capex forecast'!$Q$9:$Q$223,"Repex")</f>
        <v>0</v>
      </c>
      <c r="AR310" s="47">
        <f>SUMIFS('Capex forecast'!M$9:M$223,'Capex forecast'!$T$9:$T$223,$AF310,'Capex forecast'!$S$9:$S$223,$AH310,'Capex forecast'!$Q$9:$Q$223,"Repex")</f>
        <v>0</v>
      </c>
      <c r="AS310" s="47">
        <f>SUMIFS('Capex forecast'!N$9:N$223,'Capex forecast'!$T$9:$T$223,$AF310,'Capex forecast'!$S$9:$S$223,$AH310,'Capex forecast'!$Q$9:$Q$223,"Repex")</f>
        <v>0</v>
      </c>
    </row>
    <row r="311" spans="2:45" ht="15">
      <c r="B311" s="45" t="s">
        <v>445</v>
      </c>
      <c r="C311" s="6" t="str">
        <f>INDEX('Demand forecast'!$M$9:$M$5832,MATCH($B311,'Demand forecast'!$B$9:$B$5832,0))</f>
        <v>Yes</v>
      </c>
      <c r="D311" s="6" t="str">
        <f>IF(COUNTIF($B$93:B311,$B311) = 1, "LV", IF(COUNTIF($B$93:B311,$B311) = 2, "HV", "ST"))</f>
        <v>LV</v>
      </c>
      <c r="E311" s="6" t="str">
        <f>INDEX('Demand forecast and growth rate'!$E$7:$E$273,MATCH($B311,'Demand forecast and growth rate'!$B$7:$B$273,0))</f>
        <v>Steady/falling</v>
      </c>
      <c r="F311" s="32">
        <f>SUMIFS('Capex forecast'!E$9:E$223,'Capex forecast'!$T$9:$T$223,'Allocation of site-spec costs'!$B311,'Capex forecast'!$S$9:$S$223,'Allocation of site-spec costs'!$D311,'Capex forecast'!$Q$9:$Q$223,"Customer Connection")</f>
        <v>0</v>
      </c>
      <c r="G311" s="32">
        <f>SUMIFS('Capex forecast'!F$9:F$223,'Capex forecast'!$T$9:$T$223,'Allocation of site-spec costs'!$B311,'Capex forecast'!$S$9:$S$223,'Allocation of site-spec costs'!$D311,'Capex forecast'!$Q$9:$Q$223,"Customer Connection")</f>
        <v>0</v>
      </c>
      <c r="H311" s="32">
        <f>SUMIFS('Capex forecast'!G$9:G$223,'Capex forecast'!$T$9:$T$223,'Allocation of site-spec costs'!$B311,'Capex forecast'!$S$9:$S$223,'Allocation of site-spec costs'!$D311,'Capex forecast'!$Q$9:$Q$223,"Customer Connection")</f>
        <v>0</v>
      </c>
      <c r="I311" s="32">
        <f>SUMIFS('Capex forecast'!H$9:H$223,'Capex forecast'!$T$9:$T$223,'Allocation of site-spec costs'!$B311,'Capex forecast'!$S$9:$S$223,'Allocation of site-spec costs'!$D311,'Capex forecast'!$Q$9:$Q$223,"Customer Connection")</f>
        <v>0</v>
      </c>
      <c r="J311" s="32">
        <f>SUMIFS('Capex forecast'!I$9:I$223,'Capex forecast'!$T$9:$T$223,'Allocation of site-spec costs'!$B311,'Capex forecast'!$S$9:$S$223,'Allocation of site-spec costs'!$D311,'Capex forecast'!$Q$9:$Q$223,"Customer Connection")</f>
        <v>0</v>
      </c>
      <c r="K311" s="32">
        <f>SUMIFS('Capex forecast'!J$9:J$223,'Capex forecast'!$T$9:$T$223,'Allocation of site-spec costs'!$B311,'Capex forecast'!$S$9:$S$223,'Allocation of site-spec costs'!$D311,'Capex forecast'!$Q$9:$Q$223,"Customer Connection")</f>
        <v>0</v>
      </c>
      <c r="L311" s="32">
        <f>SUMIFS('Capex forecast'!K$9:K$223,'Capex forecast'!$T$9:$T$223,'Allocation of site-spec costs'!$B311,'Capex forecast'!$S$9:$S$223,'Allocation of site-spec costs'!$D311,'Capex forecast'!$Q$9:$Q$223,"Customer Connection")</f>
        <v>0</v>
      </c>
      <c r="M311" s="32">
        <f>SUMIFS('Capex forecast'!L$9:L$223,'Capex forecast'!$T$9:$T$223,'Allocation of site-spec costs'!$B311,'Capex forecast'!$S$9:$S$223,'Allocation of site-spec costs'!$D311,'Capex forecast'!$Q$9:$Q$223,"Customer Connection")</f>
        <v>0</v>
      </c>
      <c r="N311" s="32">
        <f>SUMIFS('Capex forecast'!M$9:M$223,'Capex forecast'!$T$9:$T$223,'Allocation of site-spec costs'!$B311,'Capex forecast'!$S$9:$S$223,'Allocation of site-spec costs'!$D311,'Capex forecast'!$Q$9:$Q$223,"Customer Connection")</f>
        <v>0</v>
      </c>
      <c r="O311" s="32">
        <f>SUMIFS('Capex forecast'!N$9:N$223,'Capex forecast'!$T$9:$T$223,'Allocation of site-spec costs'!$B311,'Capex forecast'!$S$9:$S$223,'Allocation of site-spec costs'!$D311,'Capex forecast'!$Q$9:$Q$223,"Customer Connection")</f>
        <v>0</v>
      </c>
      <c r="Q311" s="45" t="s">
        <v>445</v>
      </c>
      <c r="R311" s="6" t="str">
        <f>INDEX('Demand forecast'!$M$9:$M$5832,MATCH($Q311,'Demand forecast'!$B$9:$B$5832,0))</f>
        <v>Yes</v>
      </c>
      <c r="S311" s="6" t="str">
        <f>IF(COUNTIF($Q$93:Q311,$B311) = 1, "LV", IF(COUNTIF($Q$93:Q311,$B311) = 2, "HV", "ST"))</f>
        <v>LV</v>
      </c>
      <c r="T311" s="6" t="str">
        <f>INDEX('Demand forecast and growth rate'!$E$7:$E$273,MATCH($Q311,'Demand forecast and growth rate'!$B$7:$B$273,0))</f>
        <v>Steady/falling</v>
      </c>
      <c r="U311" s="32">
        <f>SUMIFS('Capex forecast'!E$9:E$223,'Capex forecast'!$T$9:$T$223,$Q311,'Capex forecast'!$S$9:$S$223,$S311,'Capex forecast'!$Q$9:$Q$223,"Augex")</f>
        <v>0</v>
      </c>
      <c r="V311" s="32">
        <f>SUMIFS('Capex forecast'!F$9:F$223,'Capex forecast'!$T$9:$T$223,$Q311,'Capex forecast'!$S$9:$S$223,$S311,'Capex forecast'!$Q$9:$Q$223,"Augex")</f>
        <v>0</v>
      </c>
      <c r="W311" s="32">
        <f>SUMIFS('Capex forecast'!G$9:G$223,'Capex forecast'!$T$9:$T$223,$Q311,'Capex forecast'!$S$9:$S$223,$S311,'Capex forecast'!$Q$9:$Q$223,"Augex")</f>
        <v>0</v>
      </c>
      <c r="X311" s="32">
        <f>SUMIFS('Capex forecast'!H$9:H$223,'Capex forecast'!$T$9:$T$223,$Q311,'Capex forecast'!$S$9:$S$223,$S311,'Capex forecast'!$Q$9:$Q$223,"Augex")</f>
        <v>0</v>
      </c>
      <c r="Y311" s="32">
        <f>SUMIFS('Capex forecast'!I$9:I$223,'Capex forecast'!$T$9:$T$223,$Q311,'Capex forecast'!$S$9:$S$223,$S311,'Capex forecast'!$Q$9:$Q$223,"Augex")</f>
        <v>0</v>
      </c>
      <c r="Z311" s="32">
        <f>SUMIFS('Capex forecast'!J$9:J$223,'Capex forecast'!$T$9:$T$223,$Q311,'Capex forecast'!$S$9:$S$223,$S311,'Capex forecast'!$Q$9:$Q$223,"Augex")</f>
        <v>0</v>
      </c>
      <c r="AA311" s="32">
        <f>SUMIFS('Capex forecast'!K$9:K$223,'Capex forecast'!$T$9:$T$223,$Q311,'Capex forecast'!$S$9:$S$223,$S311,'Capex forecast'!$Q$9:$Q$223,"Augex")</f>
        <v>0</v>
      </c>
      <c r="AB311" s="32">
        <f>SUMIFS('Capex forecast'!L$9:L$223,'Capex forecast'!$T$9:$T$223,$Q311,'Capex forecast'!$S$9:$S$223,$S311,'Capex forecast'!$Q$9:$Q$223,"Augex")</f>
        <v>0</v>
      </c>
      <c r="AC311" s="32">
        <f>SUMIFS('Capex forecast'!M$9:M$223,'Capex forecast'!$T$9:$T$223,$Q311,'Capex forecast'!$S$9:$S$223,$S311,'Capex forecast'!$Q$9:$Q$223,"Augex")</f>
        <v>0</v>
      </c>
      <c r="AD311" s="32">
        <f>SUMIFS('Capex forecast'!N$9:N$223,'Capex forecast'!$T$9:$T$223,$Q311,'Capex forecast'!$S$9:$S$223,$S311,'Capex forecast'!$Q$9:$Q$223,"Augex")</f>
        <v>0</v>
      </c>
      <c r="AF311" s="45" t="s">
        <v>445</v>
      </c>
      <c r="AG311" s="6" t="str">
        <f>INDEX('Demand forecast'!$M$9:$M$5832,MATCH($Q311,'Demand forecast'!$B$9:$B$5832,0))</f>
        <v>Yes</v>
      </c>
      <c r="AH311" s="6" t="str">
        <f>IF(COUNTIF($AF$93:AF311,$B311) = 1, "LV", IF(COUNTIF($AF$93:AF311,$B311) = 2, "HV", "ST"))</f>
        <v>LV</v>
      </c>
      <c r="AI311" s="6" t="str">
        <f>INDEX('Demand forecast and growth rate'!$E$7:$E$273,MATCH($Q311,'Demand forecast and growth rate'!$B$7:$B$273,0))</f>
        <v>Steady/falling</v>
      </c>
      <c r="AJ311" s="47">
        <f>SUMIFS('Capex forecast'!E$9:E$223,'Capex forecast'!$T$9:$T$223,$AF311,'Capex forecast'!$S$9:$S$223,$AH311,'Capex forecast'!$Q$9:$Q$223,"Repex")</f>
        <v>0</v>
      </c>
      <c r="AK311" s="47">
        <f>SUMIFS('Capex forecast'!F$9:F$223,'Capex forecast'!$T$9:$T$223,$AF311,'Capex forecast'!$S$9:$S$223,$AH311,'Capex forecast'!$Q$9:$Q$223,"Repex")</f>
        <v>0</v>
      </c>
      <c r="AL311" s="47">
        <f>SUMIFS('Capex forecast'!G$9:G$223,'Capex forecast'!$T$9:$T$223,$AF311,'Capex forecast'!$S$9:$S$223,$AH311,'Capex forecast'!$Q$9:$Q$223,"Repex")</f>
        <v>0</v>
      </c>
      <c r="AM311" s="47">
        <f>SUMIFS('Capex forecast'!H$9:H$223,'Capex forecast'!$T$9:$T$223,$AF311,'Capex forecast'!$S$9:$S$223,$AH311,'Capex forecast'!$Q$9:$Q$223,"Repex")</f>
        <v>0</v>
      </c>
      <c r="AN311" s="47">
        <f>SUMIFS('Capex forecast'!I$9:I$223,'Capex forecast'!$T$9:$T$223,$AF311,'Capex forecast'!$S$9:$S$223,$AH311,'Capex forecast'!$Q$9:$Q$223,"Repex")</f>
        <v>0</v>
      </c>
      <c r="AO311" s="47">
        <f>SUMIFS('Capex forecast'!J$9:J$223,'Capex forecast'!$T$9:$T$223,$AF311,'Capex forecast'!$S$9:$S$223,$AH311,'Capex forecast'!$Q$9:$Q$223,"Repex")</f>
        <v>0</v>
      </c>
      <c r="AP311" s="47">
        <f>SUMIFS('Capex forecast'!K$9:K$223,'Capex forecast'!$T$9:$T$223,$AF311,'Capex forecast'!$S$9:$S$223,$AH311,'Capex forecast'!$Q$9:$Q$223,"Repex")</f>
        <v>0</v>
      </c>
      <c r="AQ311" s="47">
        <f>SUMIFS('Capex forecast'!L$9:L$223,'Capex forecast'!$T$9:$T$223,$AF311,'Capex forecast'!$S$9:$S$223,$AH311,'Capex forecast'!$Q$9:$Q$223,"Repex")</f>
        <v>0</v>
      </c>
      <c r="AR311" s="47">
        <f>SUMIFS('Capex forecast'!M$9:M$223,'Capex forecast'!$T$9:$T$223,$AF311,'Capex forecast'!$S$9:$S$223,$AH311,'Capex forecast'!$Q$9:$Q$223,"Repex")</f>
        <v>0</v>
      </c>
      <c r="AS311" s="47">
        <f>SUMIFS('Capex forecast'!N$9:N$223,'Capex forecast'!$T$9:$T$223,$AF311,'Capex forecast'!$S$9:$S$223,$AH311,'Capex forecast'!$Q$9:$Q$223,"Repex")</f>
        <v>0</v>
      </c>
    </row>
    <row r="312" spans="2:45" ht="15">
      <c r="B312" s="45" t="s">
        <v>446</v>
      </c>
      <c r="C312" s="6" t="str">
        <f>INDEX('Demand forecast'!$M$9:$M$5832,MATCH($B312,'Demand forecast'!$B$9:$B$5832,0))</f>
        <v>Yes</v>
      </c>
      <c r="D312" s="6" t="str">
        <f>IF(COUNTIF($B$93:B312,$B312) = 1, "LV", IF(COUNTIF($B$93:B312,$B312) = 2, "HV", "ST"))</f>
        <v>LV</v>
      </c>
      <c r="E312" s="6" t="str">
        <f>INDEX('Demand forecast and growth rate'!$E$7:$E$273,MATCH($B312,'Demand forecast and growth rate'!$B$7:$B$273,0))</f>
        <v>Steady/falling</v>
      </c>
      <c r="F312" s="32">
        <f>SUMIFS('Capex forecast'!E$9:E$223,'Capex forecast'!$T$9:$T$223,'Allocation of site-spec costs'!$B312,'Capex forecast'!$S$9:$S$223,'Allocation of site-spec costs'!$D312,'Capex forecast'!$Q$9:$Q$223,"Customer Connection")</f>
        <v>0</v>
      </c>
      <c r="G312" s="32">
        <f>SUMIFS('Capex forecast'!F$9:F$223,'Capex forecast'!$T$9:$T$223,'Allocation of site-spec costs'!$B312,'Capex forecast'!$S$9:$S$223,'Allocation of site-spec costs'!$D312,'Capex forecast'!$Q$9:$Q$223,"Customer Connection")</f>
        <v>0</v>
      </c>
      <c r="H312" s="32">
        <f>SUMIFS('Capex forecast'!G$9:G$223,'Capex forecast'!$T$9:$T$223,'Allocation of site-spec costs'!$B312,'Capex forecast'!$S$9:$S$223,'Allocation of site-spec costs'!$D312,'Capex forecast'!$Q$9:$Q$223,"Customer Connection")</f>
        <v>0</v>
      </c>
      <c r="I312" s="32">
        <f>SUMIFS('Capex forecast'!H$9:H$223,'Capex forecast'!$T$9:$T$223,'Allocation of site-spec costs'!$B312,'Capex forecast'!$S$9:$S$223,'Allocation of site-spec costs'!$D312,'Capex forecast'!$Q$9:$Q$223,"Customer Connection")</f>
        <v>0</v>
      </c>
      <c r="J312" s="32">
        <f>SUMIFS('Capex forecast'!I$9:I$223,'Capex forecast'!$T$9:$T$223,'Allocation of site-spec costs'!$B312,'Capex forecast'!$S$9:$S$223,'Allocation of site-spec costs'!$D312,'Capex forecast'!$Q$9:$Q$223,"Customer Connection")</f>
        <v>0</v>
      </c>
      <c r="K312" s="32">
        <f>SUMIFS('Capex forecast'!J$9:J$223,'Capex forecast'!$T$9:$T$223,'Allocation of site-spec costs'!$B312,'Capex forecast'!$S$9:$S$223,'Allocation of site-spec costs'!$D312,'Capex forecast'!$Q$9:$Q$223,"Customer Connection")</f>
        <v>0</v>
      </c>
      <c r="L312" s="32">
        <f>SUMIFS('Capex forecast'!K$9:K$223,'Capex forecast'!$T$9:$T$223,'Allocation of site-spec costs'!$B312,'Capex forecast'!$S$9:$S$223,'Allocation of site-spec costs'!$D312,'Capex forecast'!$Q$9:$Q$223,"Customer Connection")</f>
        <v>0</v>
      </c>
      <c r="M312" s="32">
        <f>SUMIFS('Capex forecast'!L$9:L$223,'Capex forecast'!$T$9:$T$223,'Allocation of site-spec costs'!$B312,'Capex forecast'!$S$9:$S$223,'Allocation of site-spec costs'!$D312,'Capex forecast'!$Q$9:$Q$223,"Customer Connection")</f>
        <v>0</v>
      </c>
      <c r="N312" s="32">
        <f>SUMIFS('Capex forecast'!M$9:M$223,'Capex forecast'!$T$9:$T$223,'Allocation of site-spec costs'!$B312,'Capex forecast'!$S$9:$S$223,'Allocation of site-spec costs'!$D312,'Capex forecast'!$Q$9:$Q$223,"Customer Connection")</f>
        <v>0</v>
      </c>
      <c r="O312" s="32">
        <f>SUMIFS('Capex forecast'!N$9:N$223,'Capex forecast'!$T$9:$T$223,'Allocation of site-spec costs'!$B312,'Capex forecast'!$S$9:$S$223,'Allocation of site-spec costs'!$D312,'Capex forecast'!$Q$9:$Q$223,"Customer Connection")</f>
        <v>0</v>
      </c>
      <c r="Q312" s="45" t="s">
        <v>446</v>
      </c>
      <c r="R312" s="6" t="str">
        <f>INDEX('Demand forecast'!$M$9:$M$5832,MATCH($Q312,'Demand forecast'!$B$9:$B$5832,0))</f>
        <v>Yes</v>
      </c>
      <c r="S312" s="6" t="str">
        <f>IF(COUNTIF($Q$93:Q312,$B312) = 1, "LV", IF(COUNTIF($Q$93:Q312,$B312) = 2, "HV", "ST"))</f>
        <v>LV</v>
      </c>
      <c r="T312" s="6" t="str">
        <f>INDEX('Demand forecast and growth rate'!$E$7:$E$273,MATCH($Q312,'Demand forecast and growth rate'!$B$7:$B$273,0))</f>
        <v>Steady/falling</v>
      </c>
      <c r="U312" s="32">
        <f>SUMIFS('Capex forecast'!E$9:E$223,'Capex forecast'!$T$9:$T$223,$Q312,'Capex forecast'!$S$9:$S$223,$S312,'Capex forecast'!$Q$9:$Q$223,"Augex")</f>
        <v>0</v>
      </c>
      <c r="V312" s="32">
        <f>SUMIFS('Capex forecast'!F$9:F$223,'Capex forecast'!$T$9:$T$223,$Q312,'Capex forecast'!$S$9:$S$223,$S312,'Capex forecast'!$Q$9:$Q$223,"Augex")</f>
        <v>0</v>
      </c>
      <c r="W312" s="32">
        <f>SUMIFS('Capex forecast'!G$9:G$223,'Capex forecast'!$T$9:$T$223,$Q312,'Capex forecast'!$S$9:$S$223,$S312,'Capex forecast'!$Q$9:$Q$223,"Augex")</f>
        <v>0</v>
      </c>
      <c r="X312" s="32">
        <f>SUMIFS('Capex forecast'!H$9:H$223,'Capex forecast'!$T$9:$T$223,$Q312,'Capex forecast'!$S$9:$S$223,$S312,'Capex forecast'!$Q$9:$Q$223,"Augex")</f>
        <v>0</v>
      </c>
      <c r="Y312" s="32">
        <f>SUMIFS('Capex forecast'!I$9:I$223,'Capex forecast'!$T$9:$T$223,$Q312,'Capex forecast'!$S$9:$S$223,$S312,'Capex forecast'!$Q$9:$Q$223,"Augex")</f>
        <v>0</v>
      </c>
      <c r="Z312" s="32">
        <f>SUMIFS('Capex forecast'!J$9:J$223,'Capex forecast'!$T$9:$T$223,$Q312,'Capex forecast'!$S$9:$S$223,$S312,'Capex forecast'!$Q$9:$Q$223,"Augex")</f>
        <v>0</v>
      </c>
      <c r="AA312" s="32">
        <f>SUMIFS('Capex forecast'!K$9:K$223,'Capex forecast'!$T$9:$T$223,$Q312,'Capex forecast'!$S$9:$S$223,$S312,'Capex forecast'!$Q$9:$Q$223,"Augex")</f>
        <v>0</v>
      </c>
      <c r="AB312" s="32">
        <f>SUMIFS('Capex forecast'!L$9:L$223,'Capex forecast'!$T$9:$T$223,$Q312,'Capex forecast'!$S$9:$S$223,$S312,'Capex forecast'!$Q$9:$Q$223,"Augex")</f>
        <v>0</v>
      </c>
      <c r="AC312" s="32">
        <f>SUMIFS('Capex forecast'!M$9:M$223,'Capex forecast'!$T$9:$T$223,$Q312,'Capex forecast'!$S$9:$S$223,$S312,'Capex forecast'!$Q$9:$Q$223,"Augex")</f>
        <v>0</v>
      </c>
      <c r="AD312" s="32">
        <f>SUMIFS('Capex forecast'!N$9:N$223,'Capex forecast'!$T$9:$T$223,$Q312,'Capex forecast'!$S$9:$S$223,$S312,'Capex forecast'!$Q$9:$Q$223,"Augex")</f>
        <v>0</v>
      </c>
      <c r="AF312" s="45" t="s">
        <v>446</v>
      </c>
      <c r="AG312" s="6" t="str">
        <f>INDEX('Demand forecast'!$M$9:$M$5832,MATCH($Q312,'Demand forecast'!$B$9:$B$5832,0))</f>
        <v>Yes</v>
      </c>
      <c r="AH312" s="6" t="str">
        <f>IF(COUNTIF($AF$93:AF312,$B312) = 1, "LV", IF(COUNTIF($AF$93:AF312,$B312) = 2, "HV", "ST"))</f>
        <v>LV</v>
      </c>
      <c r="AI312" s="6" t="str">
        <f>INDEX('Demand forecast and growth rate'!$E$7:$E$273,MATCH($Q312,'Demand forecast and growth rate'!$B$7:$B$273,0))</f>
        <v>Steady/falling</v>
      </c>
      <c r="AJ312" s="47">
        <f>SUMIFS('Capex forecast'!E$9:E$223,'Capex forecast'!$T$9:$T$223,$AF312,'Capex forecast'!$S$9:$S$223,$AH312,'Capex forecast'!$Q$9:$Q$223,"Repex")</f>
        <v>0</v>
      </c>
      <c r="AK312" s="47">
        <f>SUMIFS('Capex forecast'!F$9:F$223,'Capex forecast'!$T$9:$T$223,$AF312,'Capex forecast'!$S$9:$S$223,$AH312,'Capex forecast'!$Q$9:$Q$223,"Repex")</f>
        <v>0</v>
      </c>
      <c r="AL312" s="47">
        <f>SUMIFS('Capex forecast'!G$9:G$223,'Capex forecast'!$T$9:$T$223,$AF312,'Capex forecast'!$S$9:$S$223,$AH312,'Capex forecast'!$Q$9:$Q$223,"Repex")</f>
        <v>0</v>
      </c>
      <c r="AM312" s="47">
        <f>SUMIFS('Capex forecast'!H$9:H$223,'Capex forecast'!$T$9:$T$223,$AF312,'Capex forecast'!$S$9:$S$223,$AH312,'Capex forecast'!$Q$9:$Q$223,"Repex")</f>
        <v>0</v>
      </c>
      <c r="AN312" s="47">
        <f>SUMIFS('Capex forecast'!I$9:I$223,'Capex forecast'!$T$9:$T$223,$AF312,'Capex forecast'!$S$9:$S$223,$AH312,'Capex forecast'!$Q$9:$Q$223,"Repex")</f>
        <v>0</v>
      </c>
      <c r="AO312" s="47">
        <f>SUMIFS('Capex forecast'!J$9:J$223,'Capex forecast'!$T$9:$T$223,$AF312,'Capex forecast'!$S$9:$S$223,$AH312,'Capex forecast'!$Q$9:$Q$223,"Repex")</f>
        <v>0</v>
      </c>
      <c r="AP312" s="47">
        <f>SUMIFS('Capex forecast'!K$9:K$223,'Capex forecast'!$T$9:$T$223,$AF312,'Capex forecast'!$S$9:$S$223,$AH312,'Capex forecast'!$Q$9:$Q$223,"Repex")</f>
        <v>0</v>
      </c>
      <c r="AQ312" s="47">
        <f>SUMIFS('Capex forecast'!L$9:L$223,'Capex forecast'!$T$9:$T$223,$AF312,'Capex forecast'!$S$9:$S$223,$AH312,'Capex forecast'!$Q$9:$Q$223,"Repex")</f>
        <v>0</v>
      </c>
      <c r="AR312" s="47">
        <f>SUMIFS('Capex forecast'!M$9:M$223,'Capex forecast'!$T$9:$T$223,$AF312,'Capex forecast'!$S$9:$S$223,$AH312,'Capex forecast'!$Q$9:$Q$223,"Repex")</f>
        <v>0</v>
      </c>
      <c r="AS312" s="47">
        <f>SUMIFS('Capex forecast'!N$9:N$223,'Capex forecast'!$T$9:$T$223,$AF312,'Capex forecast'!$S$9:$S$223,$AH312,'Capex forecast'!$Q$9:$Q$223,"Repex")</f>
        <v>0</v>
      </c>
    </row>
    <row r="313" spans="2:45" ht="15">
      <c r="B313" s="45" t="s">
        <v>447</v>
      </c>
      <c r="C313" s="6" t="str">
        <f>INDEX('Demand forecast'!$M$9:$M$5832,MATCH($B313,'Demand forecast'!$B$9:$B$5832,0))</f>
        <v>No</v>
      </c>
      <c r="D313" s="6" t="str">
        <f>IF(COUNTIF($B$93:B313,$B313) = 1, "LV", IF(COUNTIF($B$93:B313,$B313) = 2, "HV", "ST"))</f>
        <v>LV</v>
      </c>
      <c r="E313" s="6" t="str">
        <f>INDEX('Demand forecast and growth rate'!$E$7:$E$273,MATCH($B313,'Demand forecast and growth rate'!$B$7:$B$273,0))</f>
        <v>High growth</v>
      </c>
      <c r="F313" s="32">
        <f>SUMIFS('Capex forecast'!E$9:E$223,'Capex forecast'!$T$9:$T$223,'Allocation of site-spec costs'!$B313,'Capex forecast'!$S$9:$S$223,'Allocation of site-spec costs'!$D313,'Capex forecast'!$Q$9:$Q$223,"Customer Connection")</f>
        <v>0</v>
      </c>
      <c r="G313" s="32">
        <f>SUMIFS('Capex forecast'!F$9:F$223,'Capex forecast'!$T$9:$T$223,'Allocation of site-spec costs'!$B313,'Capex forecast'!$S$9:$S$223,'Allocation of site-spec costs'!$D313,'Capex forecast'!$Q$9:$Q$223,"Customer Connection")</f>
        <v>0</v>
      </c>
      <c r="H313" s="32">
        <f>SUMIFS('Capex forecast'!G$9:G$223,'Capex forecast'!$T$9:$T$223,'Allocation of site-spec costs'!$B313,'Capex forecast'!$S$9:$S$223,'Allocation of site-spec costs'!$D313,'Capex forecast'!$Q$9:$Q$223,"Customer Connection")</f>
        <v>0</v>
      </c>
      <c r="I313" s="32">
        <f>SUMIFS('Capex forecast'!H$9:H$223,'Capex forecast'!$T$9:$T$223,'Allocation of site-spec costs'!$B313,'Capex forecast'!$S$9:$S$223,'Allocation of site-spec costs'!$D313,'Capex forecast'!$Q$9:$Q$223,"Customer Connection")</f>
        <v>0</v>
      </c>
      <c r="J313" s="32">
        <f>SUMIFS('Capex forecast'!I$9:I$223,'Capex forecast'!$T$9:$T$223,'Allocation of site-spec costs'!$B313,'Capex forecast'!$S$9:$S$223,'Allocation of site-spec costs'!$D313,'Capex forecast'!$Q$9:$Q$223,"Customer Connection")</f>
        <v>0</v>
      </c>
      <c r="K313" s="32">
        <f>SUMIFS('Capex forecast'!J$9:J$223,'Capex forecast'!$T$9:$T$223,'Allocation of site-spec costs'!$B313,'Capex forecast'!$S$9:$S$223,'Allocation of site-spec costs'!$D313,'Capex forecast'!$Q$9:$Q$223,"Customer Connection")</f>
        <v>0</v>
      </c>
      <c r="L313" s="32">
        <f>SUMIFS('Capex forecast'!K$9:K$223,'Capex forecast'!$T$9:$T$223,'Allocation of site-spec costs'!$B313,'Capex forecast'!$S$9:$S$223,'Allocation of site-spec costs'!$D313,'Capex forecast'!$Q$9:$Q$223,"Customer Connection")</f>
        <v>0</v>
      </c>
      <c r="M313" s="32">
        <f>SUMIFS('Capex forecast'!L$9:L$223,'Capex forecast'!$T$9:$T$223,'Allocation of site-spec costs'!$B313,'Capex forecast'!$S$9:$S$223,'Allocation of site-spec costs'!$D313,'Capex forecast'!$Q$9:$Q$223,"Customer Connection")</f>
        <v>0</v>
      </c>
      <c r="N313" s="32">
        <f>SUMIFS('Capex forecast'!M$9:M$223,'Capex forecast'!$T$9:$T$223,'Allocation of site-spec costs'!$B313,'Capex forecast'!$S$9:$S$223,'Allocation of site-spec costs'!$D313,'Capex forecast'!$Q$9:$Q$223,"Customer Connection")</f>
        <v>0</v>
      </c>
      <c r="O313" s="32">
        <f>SUMIFS('Capex forecast'!N$9:N$223,'Capex forecast'!$T$9:$T$223,'Allocation of site-spec costs'!$B313,'Capex forecast'!$S$9:$S$223,'Allocation of site-spec costs'!$D313,'Capex forecast'!$Q$9:$Q$223,"Customer Connection")</f>
        <v>0</v>
      </c>
      <c r="Q313" s="45" t="s">
        <v>447</v>
      </c>
      <c r="R313" s="6" t="str">
        <f>INDEX('Demand forecast'!$M$9:$M$5832,MATCH($Q313,'Demand forecast'!$B$9:$B$5832,0))</f>
        <v>No</v>
      </c>
      <c r="S313" s="6" t="str">
        <f>IF(COUNTIF($Q$93:Q313,$B313) = 1, "LV", IF(COUNTIF($Q$93:Q313,$B313) = 2, "HV", "ST"))</f>
        <v>LV</v>
      </c>
      <c r="T313" s="6" t="str">
        <f>INDEX('Demand forecast and growth rate'!$E$7:$E$273,MATCH($Q313,'Demand forecast and growth rate'!$B$7:$B$273,0))</f>
        <v>High growth</v>
      </c>
      <c r="U313" s="32">
        <f>SUMIFS('Capex forecast'!E$9:E$223,'Capex forecast'!$T$9:$T$223,$Q313,'Capex forecast'!$S$9:$S$223,$S313,'Capex forecast'!$Q$9:$Q$223,"Augex")</f>
        <v>0</v>
      </c>
      <c r="V313" s="32">
        <f>SUMIFS('Capex forecast'!F$9:F$223,'Capex forecast'!$T$9:$T$223,$Q313,'Capex forecast'!$S$9:$S$223,$S313,'Capex forecast'!$Q$9:$Q$223,"Augex")</f>
        <v>0</v>
      </c>
      <c r="W313" s="32">
        <f>SUMIFS('Capex forecast'!G$9:G$223,'Capex forecast'!$T$9:$T$223,$Q313,'Capex forecast'!$S$9:$S$223,$S313,'Capex forecast'!$Q$9:$Q$223,"Augex")</f>
        <v>0</v>
      </c>
      <c r="X313" s="32">
        <f>SUMIFS('Capex forecast'!H$9:H$223,'Capex forecast'!$T$9:$T$223,$Q313,'Capex forecast'!$S$9:$S$223,$S313,'Capex forecast'!$Q$9:$Q$223,"Augex")</f>
        <v>0</v>
      </c>
      <c r="Y313" s="32">
        <f>SUMIFS('Capex forecast'!I$9:I$223,'Capex forecast'!$T$9:$T$223,$Q313,'Capex forecast'!$S$9:$S$223,$S313,'Capex forecast'!$Q$9:$Q$223,"Augex")</f>
        <v>0</v>
      </c>
      <c r="Z313" s="32">
        <f>SUMIFS('Capex forecast'!J$9:J$223,'Capex forecast'!$T$9:$T$223,$Q313,'Capex forecast'!$S$9:$S$223,$S313,'Capex forecast'!$Q$9:$Q$223,"Augex")</f>
        <v>0</v>
      </c>
      <c r="AA313" s="32">
        <f>SUMIFS('Capex forecast'!K$9:K$223,'Capex forecast'!$T$9:$T$223,$Q313,'Capex forecast'!$S$9:$S$223,$S313,'Capex forecast'!$Q$9:$Q$223,"Augex")</f>
        <v>0</v>
      </c>
      <c r="AB313" s="32">
        <f>SUMIFS('Capex forecast'!L$9:L$223,'Capex forecast'!$T$9:$T$223,$Q313,'Capex forecast'!$S$9:$S$223,$S313,'Capex forecast'!$Q$9:$Q$223,"Augex")</f>
        <v>0</v>
      </c>
      <c r="AC313" s="32">
        <f>SUMIFS('Capex forecast'!M$9:M$223,'Capex forecast'!$T$9:$T$223,$Q313,'Capex forecast'!$S$9:$S$223,$S313,'Capex forecast'!$Q$9:$Q$223,"Augex")</f>
        <v>0</v>
      </c>
      <c r="AD313" s="32">
        <f>SUMIFS('Capex forecast'!N$9:N$223,'Capex forecast'!$T$9:$T$223,$Q313,'Capex forecast'!$S$9:$S$223,$S313,'Capex forecast'!$Q$9:$Q$223,"Augex")</f>
        <v>0</v>
      </c>
      <c r="AF313" s="45" t="s">
        <v>447</v>
      </c>
      <c r="AG313" s="6" t="str">
        <f>INDEX('Demand forecast'!$M$9:$M$5832,MATCH($Q313,'Demand forecast'!$B$9:$B$5832,0))</f>
        <v>No</v>
      </c>
      <c r="AH313" s="6" t="str">
        <f>IF(COUNTIF($AF$93:AF313,$B313) = 1, "LV", IF(COUNTIF($AF$93:AF313,$B313) = 2, "HV", "ST"))</f>
        <v>LV</v>
      </c>
      <c r="AI313" s="6" t="str">
        <f>INDEX('Demand forecast and growth rate'!$E$7:$E$273,MATCH($Q313,'Demand forecast and growth rate'!$B$7:$B$273,0))</f>
        <v>High growth</v>
      </c>
      <c r="AJ313" s="47">
        <f>SUMIFS('Capex forecast'!E$9:E$223,'Capex forecast'!$T$9:$T$223,$AF313,'Capex forecast'!$S$9:$S$223,$AH313,'Capex forecast'!$Q$9:$Q$223,"Repex")</f>
        <v>0</v>
      </c>
      <c r="AK313" s="47">
        <f>SUMIFS('Capex forecast'!F$9:F$223,'Capex forecast'!$T$9:$T$223,$AF313,'Capex forecast'!$S$9:$S$223,$AH313,'Capex forecast'!$Q$9:$Q$223,"Repex")</f>
        <v>0</v>
      </c>
      <c r="AL313" s="47">
        <f>SUMIFS('Capex forecast'!G$9:G$223,'Capex forecast'!$T$9:$T$223,$AF313,'Capex forecast'!$S$9:$S$223,$AH313,'Capex forecast'!$Q$9:$Q$223,"Repex")</f>
        <v>0</v>
      </c>
      <c r="AM313" s="47">
        <f>SUMIFS('Capex forecast'!H$9:H$223,'Capex forecast'!$T$9:$T$223,$AF313,'Capex forecast'!$S$9:$S$223,$AH313,'Capex forecast'!$Q$9:$Q$223,"Repex")</f>
        <v>0</v>
      </c>
      <c r="AN313" s="47">
        <f>SUMIFS('Capex forecast'!I$9:I$223,'Capex forecast'!$T$9:$T$223,$AF313,'Capex forecast'!$S$9:$S$223,$AH313,'Capex forecast'!$Q$9:$Q$223,"Repex")</f>
        <v>0</v>
      </c>
      <c r="AO313" s="47">
        <f>SUMIFS('Capex forecast'!J$9:J$223,'Capex forecast'!$T$9:$T$223,$AF313,'Capex forecast'!$S$9:$S$223,$AH313,'Capex forecast'!$Q$9:$Q$223,"Repex")</f>
        <v>0</v>
      </c>
      <c r="AP313" s="47">
        <f>SUMIFS('Capex forecast'!K$9:K$223,'Capex forecast'!$T$9:$T$223,$AF313,'Capex forecast'!$S$9:$S$223,$AH313,'Capex forecast'!$Q$9:$Q$223,"Repex")</f>
        <v>0</v>
      </c>
      <c r="AQ313" s="47">
        <f>SUMIFS('Capex forecast'!L$9:L$223,'Capex forecast'!$T$9:$T$223,$AF313,'Capex forecast'!$S$9:$S$223,$AH313,'Capex forecast'!$Q$9:$Q$223,"Repex")</f>
        <v>0</v>
      </c>
      <c r="AR313" s="47">
        <f>SUMIFS('Capex forecast'!M$9:M$223,'Capex forecast'!$T$9:$T$223,$AF313,'Capex forecast'!$S$9:$S$223,$AH313,'Capex forecast'!$Q$9:$Q$223,"Repex")</f>
        <v>0</v>
      </c>
      <c r="AS313" s="47">
        <f>SUMIFS('Capex forecast'!N$9:N$223,'Capex forecast'!$T$9:$T$223,$AF313,'Capex forecast'!$S$9:$S$223,$AH313,'Capex forecast'!$Q$9:$Q$223,"Repex")</f>
        <v>0</v>
      </c>
    </row>
    <row r="314" spans="2:45" ht="15">
      <c r="B314" s="45" t="s">
        <v>12</v>
      </c>
      <c r="C314" s="6" t="str">
        <f>INDEX('Demand forecast'!$M$9:$M$5832,MATCH($B314,'Demand forecast'!$B$9:$B$5832,0))</f>
        <v>No</v>
      </c>
      <c r="D314" s="6" t="str">
        <f>IF(COUNTIF($B$93:B314,$B314) = 1, "LV", IF(COUNTIF($B$93:B314,$B314) = 2, "HV", "ST"))</f>
        <v>LV</v>
      </c>
      <c r="E314" s="6" t="str">
        <f>INDEX('Demand forecast and growth rate'!$E$7:$E$273,MATCH($B314,'Demand forecast and growth rate'!$B$7:$B$273,0))</f>
        <v>Small growth</v>
      </c>
      <c r="F314" s="32">
        <f>SUMIFS('Capex forecast'!E$9:E$223,'Capex forecast'!$T$9:$T$223,'Allocation of site-spec costs'!$B314,'Capex forecast'!$S$9:$S$223,'Allocation of site-spec costs'!$D314,'Capex forecast'!$Q$9:$Q$223,"Customer Connection")</f>
        <v>0</v>
      </c>
      <c r="G314" s="32">
        <f>SUMIFS('Capex forecast'!F$9:F$223,'Capex forecast'!$T$9:$T$223,'Allocation of site-spec costs'!$B314,'Capex forecast'!$S$9:$S$223,'Allocation of site-spec costs'!$D314,'Capex forecast'!$Q$9:$Q$223,"Customer Connection")</f>
        <v>0</v>
      </c>
      <c r="H314" s="32">
        <f>SUMIFS('Capex forecast'!G$9:G$223,'Capex forecast'!$T$9:$T$223,'Allocation of site-spec costs'!$B314,'Capex forecast'!$S$9:$S$223,'Allocation of site-spec costs'!$D314,'Capex forecast'!$Q$9:$Q$223,"Customer Connection")</f>
        <v>0</v>
      </c>
      <c r="I314" s="32">
        <f>SUMIFS('Capex forecast'!H$9:H$223,'Capex forecast'!$T$9:$T$223,'Allocation of site-spec costs'!$B314,'Capex forecast'!$S$9:$S$223,'Allocation of site-spec costs'!$D314,'Capex forecast'!$Q$9:$Q$223,"Customer Connection")</f>
        <v>0</v>
      </c>
      <c r="J314" s="32">
        <f>SUMIFS('Capex forecast'!I$9:I$223,'Capex forecast'!$T$9:$T$223,'Allocation of site-spec costs'!$B314,'Capex forecast'!$S$9:$S$223,'Allocation of site-spec costs'!$D314,'Capex forecast'!$Q$9:$Q$223,"Customer Connection")</f>
        <v>0</v>
      </c>
      <c r="K314" s="32">
        <f>SUMIFS('Capex forecast'!J$9:J$223,'Capex forecast'!$T$9:$T$223,'Allocation of site-spec costs'!$B314,'Capex forecast'!$S$9:$S$223,'Allocation of site-spec costs'!$D314,'Capex forecast'!$Q$9:$Q$223,"Customer Connection")</f>
        <v>0</v>
      </c>
      <c r="L314" s="32">
        <f>SUMIFS('Capex forecast'!K$9:K$223,'Capex forecast'!$T$9:$T$223,'Allocation of site-spec costs'!$B314,'Capex forecast'!$S$9:$S$223,'Allocation of site-spec costs'!$D314,'Capex forecast'!$Q$9:$Q$223,"Customer Connection")</f>
        <v>0</v>
      </c>
      <c r="M314" s="32">
        <f>SUMIFS('Capex forecast'!L$9:L$223,'Capex forecast'!$T$9:$T$223,'Allocation of site-spec costs'!$B314,'Capex forecast'!$S$9:$S$223,'Allocation of site-spec costs'!$D314,'Capex forecast'!$Q$9:$Q$223,"Customer Connection")</f>
        <v>0</v>
      </c>
      <c r="N314" s="32">
        <f>SUMIFS('Capex forecast'!M$9:M$223,'Capex forecast'!$T$9:$T$223,'Allocation of site-spec costs'!$B314,'Capex forecast'!$S$9:$S$223,'Allocation of site-spec costs'!$D314,'Capex forecast'!$Q$9:$Q$223,"Customer Connection")</f>
        <v>0</v>
      </c>
      <c r="O314" s="32">
        <f>SUMIFS('Capex forecast'!N$9:N$223,'Capex forecast'!$T$9:$T$223,'Allocation of site-spec costs'!$B314,'Capex forecast'!$S$9:$S$223,'Allocation of site-spec costs'!$D314,'Capex forecast'!$Q$9:$Q$223,"Customer Connection")</f>
        <v>0</v>
      </c>
      <c r="Q314" s="45" t="s">
        <v>12</v>
      </c>
      <c r="R314" s="6" t="str">
        <f>INDEX('Demand forecast'!$M$9:$M$5832,MATCH($Q314,'Demand forecast'!$B$9:$B$5832,0))</f>
        <v>No</v>
      </c>
      <c r="S314" s="6" t="str">
        <f>IF(COUNTIF($Q$93:Q314,$B314) = 1, "LV", IF(COUNTIF($Q$93:Q314,$B314) = 2, "HV", "ST"))</f>
        <v>LV</v>
      </c>
      <c r="T314" s="6" t="str">
        <f>INDEX('Demand forecast and growth rate'!$E$7:$E$273,MATCH($Q314,'Demand forecast and growth rate'!$B$7:$B$273,0))</f>
        <v>Small growth</v>
      </c>
      <c r="U314" s="32">
        <f>SUMIFS('Capex forecast'!E$9:E$223,'Capex forecast'!$T$9:$T$223,$Q314,'Capex forecast'!$S$9:$S$223,$S314,'Capex forecast'!$Q$9:$Q$223,"Augex")</f>
        <v>0</v>
      </c>
      <c r="V314" s="32">
        <f>SUMIFS('Capex forecast'!F$9:F$223,'Capex forecast'!$T$9:$T$223,$Q314,'Capex forecast'!$S$9:$S$223,$S314,'Capex forecast'!$Q$9:$Q$223,"Augex")</f>
        <v>0</v>
      </c>
      <c r="W314" s="32">
        <f>SUMIFS('Capex forecast'!G$9:G$223,'Capex forecast'!$T$9:$T$223,$Q314,'Capex forecast'!$S$9:$S$223,$S314,'Capex forecast'!$Q$9:$Q$223,"Augex")</f>
        <v>0</v>
      </c>
      <c r="X314" s="32">
        <f>SUMIFS('Capex forecast'!H$9:H$223,'Capex forecast'!$T$9:$T$223,$Q314,'Capex forecast'!$S$9:$S$223,$S314,'Capex forecast'!$Q$9:$Q$223,"Augex")</f>
        <v>0</v>
      </c>
      <c r="Y314" s="32">
        <f>SUMIFS('Capex forecast'!I$9:I$223,'Capex forecast'!$T$9:$T$223,$Q314,'Capex forecast'!$S$9:$S$223,$S314,'Capex forecast'!$Q$9:$Q$223,"Augex")</f>
        <v>0</v>
      </c>
      <c r="Z314" s="32">
        <f>SUMIFS('Capex forecast'!J$9:J$223,'Capex forecast'!$T$9:$T$223,$Q314,'Capex forecast'!$S$9:$S$223,$S314,'Capex forecast'!$Q$9:$Q$223,"Augex")</f>
        <v>0</v>
      </c>
      <c r="AA314" s="32">
        <f>SUMIFS('Capex forecast'!K$9:K$223,'Capex forecast'!$T$9:$T$223,$Q314,'Capex forecast'!$S$9:$S$223,$S314,'Capex forecast'!$Q$9:$Q$223,"Augex")</f>
        <v>0</v>
      </c>
      <c r="AB314" s="32">
        <f>SUMIFS('Capex forecast'!L$9:L$223,'Capex forecast'!$T$9:$T$223,$Q314,'Capex forecast'!$S$9:$S$223,$S314,'Capex forecast'!$Q$9:$Q$223,"Augex")</f>
        <v>0</v>
      </c>
      <c r="AC314" s="32">
        <f>SUMIFS('Capex forecast'!M$9:M$223,'Capex forecast'!$T$9:$T$223,$Q314,'Capex forecast'!$S$9:$S$223,$S314,'Capex forecast'!$Q$9:$Q$223,"Augex")</f>
        <v>0</v>
      </c>
      <c r="AD314" s="32">
        <f>SUMIFS('Capex forecast'!N$9:N$223,'Capex forecast'!$T$9:$T$223,$Q314,'Capex forecast'!$S$9:$S$223,$S314,'Capex forecast'!$Q$9:$Q$223,"Augex")</f>
        <v>0</v>
      </c>
      <c r="AF314" s="45" t="s">
        <v>12</v>
      </c>
      <c r="AG314" s="6" t="str">
        <f>INDEX('Demand forecast'!$M$9:$M$5832,MATCH($Q314,'Demand forecast'!$B$9:$B$5832,0))</f>
        <v>No</v>
      </c>
      <c r="AH314" s="6" t="str">
        <f>IF(COUNTIF($AF$93:AF314,$B314) = 1, "LV", IF(COUNTIF($AF$93:AF314,$B314) = 2, "HV", "ST"))</f>
        <v>LV</v>
      </c>
      <c r="AI314" s="6" t="str">
        <f>INDEX('Demand forecast and growth rate'!$E$7:$E$273,MATCH($Q314,'Demand forecast and growth rate'!$B$7:$B$273,0))</f>
        <v>Small growth</v>
      </c>
      <c r="AJ314" s="47">
        <f>SUMIFS('Capex forecast'!E$9:E$223,'Capex forecast'!$T$9:$T$223,$AF314,'Capex forecast'!$S$9:$S$223,$AH314,'Capex forecast'!$Q$9:$Q$223,"Repex")</f>
        <v>0</v>
      </c>
      <c r="AK314" s="47">
        <f>SUMIFS('Capex forecast'!F$9:F$223,'Capex forecast'!$T$9:$T$223,$AF314,'Capex forecast'!$S$9:$S$223,$AH314,'Capex forecast'!$Q$9:$Q$223,"Repex")</f>
        <v>0</v>
      </c>
      <c r="AL314" s="47">
        <f>SUMIFS('Capex forecast'!G$9:G$223,'Capex forecast'!$T$9:$T$223,$AF314,'Capex forecast'!$S$9:$S$223,$AH314,'Capex forecast'!$Q$9:$Q$223,"Repex")</f>
        <v>0</v>
      </c>
      <c r="AM314" s="47">
        <f>SUMIFS('Capex forecast'!H$9:H$223,'Capex forecast'!$T$9:$T$223,$AF314,'Capex forecast'!$S$9:$S$223,$AH314,'Capex forecast'!$Q$9:$Q$223,"Repex")</f>
        <v>0</v>
      </c>
      <c r="AN314" s="47">
        <f>SUMIFS('Capex forecast'!I$9:I$223,'Capex forecast'!$T$9:$T$223,$AF314,'Capex forecast'!$S$9:$S$223,$AH314,'Capex forecast'!$Q$9:$Q$223,"Repex")</f>
        <v>0</v>
      </c>
      <c r="AO314" s="47">
        <f>SUMIFS('Capex forecast'!J$9:J$223,'Capex forecast'!$T$9:$T$223,$AF314,'Capex forecast'!$S$9:$S$223,$AH314,'Capex forecast'!$Q$9:$Q$223,"Repex")</f>
        <v>0</v>
      </c>
      <c r="AP314" s="47">
        <f>SUMIFS('Capex forecast'!K$9:K$223,'Capex forecast'!$T$9:$T$223,$AF314,'Capex forecast'!$S$9:$S$223,$AH314,'Capex forecast'!$Q$9:$Q$223,"Repex")</f>
        <v>0</v>
      </c>
      <c r="AQ314" s="47">
        <f>SUMIFS('Capex forecast'!L$9:L$223,'Capex forecast'!$T$9:$T$223,$AF314,'Capex forecast'!$S$9:$S$223,$AH314,'Capex forecast'!$Q$9:$Q$223,"Repex")</f>
        <v>0</v>
      </c>
      <c r="AR314" s="47">
        <f>SUMIFS('Capex forecast'!M$9:M$223,'Capex forecast'!$T$9:$T$223,$AF314,'Capex forecast'!$S$9:$S$223,$AH314,'Capex forecast'!$Q$9:$Q$223,"Repex")</f>
        <v>0</v>
      </c>
      <c r="AS314" s="47">
        <f>SUMIFS('Capex forecast'!N$9:N$223,'Capex forecast'!$T$9:$T$223,$AF314,'Capex forecast'!$S$9:$S$223,$AH314,'Capex forecast'!$Q$9:$Q$223,"Repex")</f>
        <v>0</v>
      </c>
    </row>
    <row r="315" spans="2:45" ht="15">
      <c r="B315" s="45" t="s">
        <v>13</v>
      </c>
      <c r="C315" s="6" t="str">
        <f>INDEX('Demand forecast'!$M$9:$M$5832,MATCH($B315,'Demand forecast'!$B$9:$B$5832,0))</f>
        <v>No</v>
      </c>
      <c r="D315" s="6" t="str">
        <f>IF(COUNTIF($B$93:B315,$B315) = 1, "LV", IF(COUNTIF($B$93:B315,$B315) = 2, "HV", "ST"))</f>
        <v>LV</v>
      </c>
      <c r="E315" s="6" t="str">
        <f>INDEX('Demand forecast and growth rate'!$E$7:$E$273,MATCH($B315,'Demand forecast and growth rate'!$B$7:$B$273,0))</f>
        <v>Small growth</v>
      </c>
      <c r="F315" s="32">
        <f>SUMIFS('Capex forecast'!E$9:E$223,'Capex forecast'!$T$9:$T$223,'Allocation of site-spec costs'!$B315,'Capex forecast'!$S$9:$S$223,'Allocation of site-spec costs'!$D315,'Capex forecast'!$Q$9:$Q$223,"Customer Connection")</f>
        <v>0</v>
      </c>
      <c r="G315" s="32">
        <f>SUMIFS('Capex forecast'!F$9:F$223,'Capex forecast'!$T$9:$T$223,'Allocation of site-spec costs'!$B315,'Capex forecast'!$S$9:$S$223,'Allocation of site-spec costs'!$D315,'Capex forecast'!$Q$9:$Q$223,"Customer Connection")</f>
        <v>0</v>
      </c>
      <c r="H315" s="32">
        <f>SUMIFS('Capex forecast'!G$9:G$223,'Capex forecast'!$T$9:$T$223,'Allocation of site-spec costs'!$B315,'Capex forecast'!$S$9:$S$223,'Allocation of site-spec costs'!$D315,'Capex forecast'!$Q$9:$Q$223,"Customer Connection")</f>
        <v>0</v>
      </c>
      <c r="I315" s="32">
        <f>SUMIFS('Capex forecast'!H$9:H$223,'Capex forecast'!$T$9:$T$223,'Allocation of site-spec costs'!$B315,'Capex forecast'!$S$9:$S$223,'Allocation of site-spec costs'!$D315,'Capex forecast'!$Q$9:$Q$223,"Customer Connection")</f>
        <v>0</v>
      </c>
      <c r="J315" s="32">
        <f>SUMIFS('Capex forecast'!I$9:I$223,'Capex forecast'!$T$9:$T$223,'Allocation of site-spec costs'!$B315,'Capex forecast'!$S$9:$S$223,'Allocation of site-spec costs'!$D315,'Capex forecast'!$Q$9:$Q$223,"Customer Connection")</f>
        <v>0</v>
      </c>
      <c r="K315" s="32">
        <f>SUMIFS('Capex forecast'!J$9:J$223,'Capex forecast'!$T$9:$T$223,'Allocation of site-spec costs'!$B315,'Capex forecast'!$S$9:$S$223,'Allocation of site-spec costs'!$D315,'Capex forecast'!$Q$9:$Q$223,"Customer Connection")</f>
        <v>0</v>
      </c>
      <c r="L315" s="32">
        <f>SUMIFS('Capex forecast'!K$9:K$223,'Capex forecast'!$T$9:$T$223,'Allocation of site-spec costs'!$B315,'Capex forecast'!$S$9:$S$223,'Allocation of site-spec costs'!$D315,'Capex forecast'!$Q$9:$Q$223,"Customer Connection")</f>
        <v>0</v>
      </c>
      <c r="M315" s="32">
        <f>SUMIFS('Capex forecast'!L$9:L$223,'Capex forecast'!$T$9:$T$223,'Allocation of site-spec costs'!$B315,'Capex forecast'!$S$9:$S$223,'Allocation of site-spec costs'!$D315,'Capex forecast'!$Q$9:$Q$223,"Customer Connection")</f>
        <v>0</v>
      </c>
      <c r="N315" s="32">
        <f>SUMIFS('Capex forecast'!M$9:M$223,'Capex forecast'!$T$9:$T$223,'Allocation of site-spec costs'!$B315,'Capex forecast'!$S$9:$S$223,'Allocation of site-spec costs'!$D315,'Capex forecast'!$Q$9:$Q$223,"Customer Connection")</f>
        <v>0</v>
      </c>
      <c r="O315" s="32">
        <f>SUMIFS('Capex forecast'!N$9:N$223,'Capex forecast'!$T$9:$T$223,'Allocation of site-spec costs'!$B315,'Capex forecast'!$S$9:$S$223,'Allocation of site-spec costs'!$D315,'Capex forecast'!$Q$9:$Q$223,"Customer Connection")</f>
        <v>0</v>
      </c>
      <c r="Q315" s="45" t="s">
        <v>13</v>
      </c>
      <c r="R315" s="6" t="str">
        <f>INDEX('Demand forecast'!$M$9:$M$5832,MATCH($Q315,'Demand forecast'!$B$9:$B$5832,0))</f>
        <v>No</v>
      </c>
      <c r="S315" s="6" t="str">
        <f>IF(COUNTIF($Q$93:Q315,$B315) = 1, "LV", IF(COUNTIF($Q$93:Q315,$B315) = 2, "HV", "ST"))</f>
        <v>LV</v>
      </c>
      <c r="T315" s="6" t="str">
        <f>INDEX('Demand forecast and growth rate'!$E$7:$E$273,MATCH($Q315,'Demand forecast and growth rate'!$B$7:$B$273,0))</f>
        <v>Small growth</v>
      </c>
      <c r="U315" s="32">
        <f>SUMIFS('Capex forecast'!E$9:E$223,'Capex forecast'!$T$9:$T$223,$Q315,'Capex forecast'!$S$9:$S$223,$S315,'Capex forecast'!$Q$9:$Q$223,"Augex")</f>
        <v>0</v>
      </c>
      <c r="V315" s="32">
        <f>SUMIFS('Capex forecast'!F$9:F$223,'Capex forecast'!$T$9:$T$223,$Q315,'Capex forecast'!$S$9:$S$223,$S315,'Capex forecast'!$Q$9:$Q$223,"Augex")</f>
        <v>0</v>
      </c>
      <c r="W315" s="32">
        <f>SUMIFS('Capex forecast'!G$9:G$223,'Capex forecast'!$T$9:$T$223,$Q315,'Capex forecast'!$S$9:$S$223,$S315,'Capex forecast'!$Q$9:$Q$223,"Augex")</f>
        <v>0</v>
      </c>
      <c r="X315" s="32">
        <f>SUMIFS('Capex forecast'!H$9:H$223,'Capex forecast'!$T$9:$T$223,$Q315,'Capex forecast'!$S$9:$S$223,$S315,'Capex forecast'!$Q$9:$Q$223,"Augex")</f>
        <v>0</v>
      </c>
      <c r="Y315" s="32">
        <f>SUMIFS('Capex forecast'!I$9:I$223,'Capex forecast'!$T$9:$T$223,$Q315,'Capex forecast'!$S$9:$S$223,$S315,'Capex forecast'!$Q$9:$Q$223,"Augex")</f>
        <v>0</v>
      </c>
      <c r="Z315" s="32">
        <f>SUMIFS('Capex forecast'!J$9:J$223,'Capex forecast'!$T$9:$T$223,$Q315,'Capex forecast'!$S$9:$S$223,$S315,'Capex forecast'!$Q$9:$Q$223,"Augex")</f>
        <v>0</v>
      </c>
      <c r="AA315" s="32">
        <f>SUMIFS('Capex forecast'!K$9:K$223,'Capex forecast'!$T$9:$T$223,$Q315,'Capex forecast'!$S$9:$S$223,$S315,'Capex forecast'!$Q$9:$Q$223,"Augex")</f>
        <v>0</v>
      </c>
      <c r="AB315" s="32">
        <f>SUMIFS('Capex forecast'!L$9:L$223,'Capex forecast'!$T$9:$T$223,$Q315,'Capex forecast'!$S$9:$S$223,$S315,'Capex forecast'!$Q$9:$Q$223,"Augex")</f>
        <v>0</v>
      </c>
      <c r="AC315" s="32">
        <f>SUMIFS('Capex forecast'!M$9:M$223,'Capex forecast'!$T$9:$T$223,$Q315,'Capex forecast'!$S$9:$S$223,$S315,'Capex forecast'!$Q$9:$Q$223,"Augex")</f>
        <v>0</v>
      </c>
      <c r="AD315" s="32">
        <f>SUMIFS('Capex forecast'!N$9:N$223,'Capex forecast'!$T$9:$T$223,$Q315,'Capex forecast'!$S$9:$S$223,$S315,'Capex forecast'!$Q$9:$Q$223,"Augex")</f>
        <v>0</v>
      </c>
      <c r="AF315" s="45" t="s">
        <v>13</v>
      </c>
      <c r="AG315" s="6" t="str">
        <f>INDEX('Demand forecast'!$M$9:$M$5832,MATCH($Q315,'Demand forecast'!$B$9:$B$5832,0))</f>
        <v>No</v>
      </c>
      <c r="AH315" s="6" t="str">
        <f>IF(COUNTIF($AF$93:AF315,$B315) = 1, "LV", IF(COUNTIF($AF$93:AF315,$B315) = 2, "HV", "ST"))</f>
        <v>LV</v>
      </c>
      <c r="AI315" s="6" t="str">
        <f>INDEX('Demand forecast and growth rate'!$E$7:$E$273,MATCH($Q315,'Demand forecast and growth rate'!$B$7:$B$273,0))</f>
        <v>Small growth</v>
      </c>
      <c r="AJ315" s="47">
        <f>SUMIFS('Capex forecast'!E$9:E$223,'Capex forecast'!$T$9:$T$223,$AF315,'Capex forecast'!$S$9:$S$223,$AH315,'Capex forecast'!$Q$9:$Q$223,"Repex")</f>
        <v>0</v>
      </c>
      <c r="AK315" s="47">
        <f>SUMIFS('Capex forecast'!F$9:F$223,'Capex forecast'!$T$9:$T$223,$AF315,'Capex forecast'!$S$9:$S$223,$AH315,'Capex forecast'!$Q$9:$Q$223,"Repex")</f>
        <v>0</v>
      </c>
      <c r="AL315" s="47">
        <f>SUMIFS('Capex forecast'!G$9:G$223,'Capex forecast'!$T$9:$T$223,$AF315,'Capex forecast'!$S$9:$S$223,$AH315,'Capex forecast'!$Q$9:$Q$223,"Repex")</f>
        <v>0</v>
      </c>
      <c r="AM315" s="47">
        <f>SUMIFS('Capex forecast'!H$9:H$223,'Capex forecast'!$T$9:$T$223,$AF315,'Capex forecast'!$S$9:$S$223,$AH315,'Capex forecast'!$Q$9:$Q$223,"Repex")</f>
        <v>0</v>
      </c>
      <c r="AN315" s="47">
        <f>SUMIFS('Capex forecast'!I$9:I$223,'Capex forecast'!$T$9:$T$223,$AF315,'Capex forecast'!$S$9:$S$223,$AH315,'Capex forecast'!$Q$9:$Q$223,"Repex")</f>
        <v>0</v>
      </c>
      <c r="AO315" s="47">
        <f>SUMIFS('Capex forecast'!J$9:J$223,'Capex forecast'!$T$9:$T$223,$AF315,'Capex forecast'!$S$9:$S$223,$AH315,'Capex forecast'!$Q$9:$Q$223,"Repex")</f>
        <v>0</v>
      </c>
      <c r="AP315" s="47">
        <f>SUMIFS('Capex forecast'!K$9:K$223,'Capex forecast'!$T$9:$T$223,$AF315,'Capex forecast'!$S$9:$S$223,$AH315,'Capex forecast'!$Q$9:$Q$223,"Repex")</f>
        <v>0</v>
      </c>
      <c r="AQ315" s="47">
        <f>SUMIFS('Capex forecast'!L$9:L$223,'Capex forecast'!$T$9:$T$223,$AF315,'Capex forecast'!$S$9:$S$223,$AH315,'Capex forecast'!$Q$9:$Q$223,"Repex")</f>
        <v>0</v>
      </c>
      <c r="AR315" s="47">
        <f>SUMIFS('Capex forecast'!M$9:M$223,'Capex forecast'!$T$9:$T$223,$AF315,'Capex forecast'!$S$9:$S$223,$AH315,'Capex forecast'!$Q$9:$Q$223,"Repex")</f>
        <v>0</v>
      </c>
      <c r="AS315" s="47">
        <f>SUMIFS('Capex forecast'!N$9:N$223,'Capex forecast'!$T$9:$T$223,$AF315,'Capex forecast'!$S$9:$S$223,$AH315,'Capex forecast'!$Q$9:$Q$223,"Repex")</f>
        <v>0</v>
      </c>
    </row>
    <row r="316" spans="2:45" ht="15">
      <c r="B316" s="45" t="s">
        <v>238</v>
      </c>
      <c r="C316" s="6" t="str">
        <f>INDEX('Demand forecast'!$M$9:$M$5832,MATCH($B316,'Demand forecast'!$B$9:$B$5832,0))</f>
        <v>Yes</v>
      </c>
      <c r="D316" s="6" t="str">
        <f>IF(COUNTIF($B$93:B316,$B316) = 1, "LV", IF(COUNTIF($B$93:B316,$B316) = 2, "HV", "ST"))</f>
        <v>LV</v>
      </c>
      <c r="E316" s="6" t="str">
        <f>INDEX('Demand forecast and growth rate'!$E$7:$E$273,MATCH($B316,'Demand forecast and growth rate'!$B$7:$B$273,0))</f>
        <v>Steady/falling</v>
      </c>
      <c r="F316" s="32">
        <f>SUMIFS('Capex forecast'!E$9:E$223,'Capex forecast'!$T$9:$T$223,'Allocation of site-spec costs'!$B316,'Capex forecast'!$S$9:$S$223,'Allocation of site-spec costs'!$D316,'Capex forecast'!$Q$9:$Q$223,"Customer Connection")</f>
        <v>0</v>
      </c>
      <c r="G316" s="32">
        <f>SUMIFS('Capex forecast'!F$9:F$223,'Capex forecast'!$T$9:$T$223,'Allocation of site-spec costs'!$B316,'Capex forecast'!$S$9:$S$223,'Allocation of site-spec costs'!$D316,'Capex forecast'!$Q$9:$Q$223,"Customer Connection")</f>
        <v>0</v>
      </c>
      <c r="H316" s="32">
        <f>SUMIFS('Capex forecast'!G$9:G$223,'Capex forecast'!$T$9:$T$223,'Allocation of site-spec costs'!$B316,'Capex forecast'!$S$9:$S$223,'Allocation of site-spec costs'!$D316,'Capex forecast'!$Q$9:$Q$223,"Customer Connection")</f>
        <v>0</v>
      </c>
      <c r="I316" s="32">
        <f>SUMIFS('Capex forecast'!H$9:H$223,'Capex forecast'!$T$9:$T$223,'Allocation of site-spec costs'!$B316,'Capex forecast'!$S$9:$S$223,'Allocation of site-spec costs'!$D316,'Capex forecast'!$Q$9:$Q$223,"Customer Connection")</f>
        <v>0</v>
      </c>
      <c r="J316" s="32">
        <f>SUMIFS('Capex forecast'!I$9:I$223,'Capex forecast'!$T$9:$T$223,'Allocation of site-spec costs'!$B316,'Capex forecast'!$S$9:$S$223,'Allocation of site-spec costs'!$D316,'Capex forecast'!$Q$9:$Q$223,"Customer Connection")</f>
        <v>0</v>
      </c>
      <c r="K316" s="32">
        <f>SUMIFS('Capex forecast'!J$9:J$223,'Capex forecast'!$T$9:$T$223,'Allocation of site-spec costs'!$B316,'Capex forecast'!$S$9:$S$223,'Allocation of site-spec costs'!$D316,'Capex forecast'!$Q$9:$Q$223,"Customer Connection")</f>
        <v>0</v>
      </c>
      <c r="L316" s="32">
        <f>SUMIFS('Capex forecast'!K$9:K$223,'Capex forecast'!$T$9:$T$223,'Allocation of site-spec costs'!$B316,'Capex forecast'!$S$9:$S$223,'Allocation of site-spec costs'!$D316,'Capex forecast'!$Q$9:$Q$223,"Customer Connection")</f>
        <v>0</v>
      </c>
      <c r="M316" s="32">
        <f>SUMIFS('Capex forecast'!L$9:L$223,'Capex forecast'!$T$9:$T$223,'Allocation of site-spec costs'!$B316,'Capex forecast'!$S$9:$S$223,'Allocation of site-spec costs'!$D316,'Capex forecast'!$Q$9:$Q$223,"Customer Connection")</f>
        <v>0</v>
      </c>
      <c r="N316" s="32">
        <f>SUMIFS('Capex forecast'!M$9:M$223,'Capex forecast'!$T$9:$T$223,'Allocation of site-spec costs'!$B316,'Capex forecast'!$S$9:$S$223,'Allocation of site-spec costs'!$D316,'Capex forecast'!$Q$9:$Q$223,"Customer Connection")</f>
        <v>0</v>
      </c>
      <c r="O316" s="32">
        <f>SUMIFS('Capex forecast'!N$9:N$223,'Capex forecast'!$T$9:$T$223,'Allocation of site-spec costs'!$B316,'Capex forecast'!$S$9:$S$223,'Allocation of site-spec costs'!$D316,'Capex forecast'!$Q$9:$Q$223,"Customer Connection")</f>
        <v>0</v>
      </c>
      <c r="Q316" s="45" t="s">
        <v>238</v>
      </c>
      <c r="R316" s="6" t="str">
        <f>INDEX('Demand forecast'!$M$9:$M$5832,MATCH($Q316,'Demand forecast'!$B$9:$B$5832,0))</f>
        <v>Yes</v>
      </c>
      <c r="S316" s="6" t="str">
        <f>IF(COUNTIF($Q$93:Q316,$B316) = 1, "LV", IF(COUNTIF($Q$93:Q316,$B316) = 2, "HV", "ST"))</f>
        <v>LV</v>
      </c>
      <c r="T316" s="6" t="str">
        <f>INDEX('Demand forecast and growth rate'!$E$7:$E$273,MATCH($Q316,'Demand forecast and growth rate'!$B$7:$B$273,0))</f>
        <v>Steady/falling</v>
      </c>
      <c r="U316" s="32">
        <f>SUMIFS('Capex forecast'!E$9:E$223,'Capex forecast'!$T$9:$T$223,$Q316,'Capex forecast'!$S$9:$S$223,$S316,'Capex forecast'!$Q$9:$Q$223,"Augex")</f>
        <v>0</v>
      </c>
      <c r="V316" s="32">
        <f>SUMIFS('Capex forecast'!F$9:F$223,'Capex forecast'!$T$9:$T$223,$Q316,'Capex forecast'!$S$9:$S$223,$S316,'Capex forecast'!$Q$9:$Q$223,"Augex")</f>
        <v>0</v>
      </c>
      <c r="W316" s="32">
        <f>SUMIFS('Capex forecast'!G$9:G$223,'Capex forecast'!$T$9:$T$223,$Q316,'Capex forecast'!$S$9:$S$223,$S316,'Capex forecast'!$Q$9:$Q$223,"Augex")</f>
        <v>0</v>
      </c>
      <c r="X316" s="32">
        <f>SUMIFS('Capex forecast'!H$9:H$223,'Capex forecast'!$T$9:$T$223,$Q316,'Capex forecast'!$S$9:$S$223,$S316,'Capex forecast'!$Q$9:$Q$223,"Augex")</f>
        <v>0</v>
      </c>
      <c r="Y316" s="32">
        <f>SUMIFS('Capex forecast'!I$9:I$223,'Capex forecast'!$T$9:$T$223,$Q316,'Capex forecast'!$S$9:$S$223,$S316,'Capex forecast'!$Q$9:$Q$223,"Augex")</f>
        <v>0</v>
      </c>
      <c r="Z316" s="32">
        <f>SUMIFS('Capex forecast'!J$9:J$223,'Capex forecast'!$T$9:$T$223,$Q316,'Capex forecast'!$S$9:$S$223,$S316,'Capex forecast'!$Q$9:$Q$223,"Augex")</f>
        <v>0</v>
      </c>
      <c r="AA316" s="32">
        <f>SUMIFS('Capex forecast'!K$9:K$223,'Capex forecast'!$T$9:$T$223,$Q316,'Capex forecast'!$S$9:$S$223,$S316,'Capex forecast'!$Q$9:$Q$223,"Augex")</f>
        <v>0</v>
      </c>
      <c r="AB316" s="32">
        <f>SUMIFS('Capex forecast'!L$9:L$223,'Capex forecast'!$T$9:$T$223,$Q316,'Capex forecast'!$S$9:$S$223,$S316,'Capex forecast'!$Q$9:$Q$223,"Augex")</f>
        <v>0</v>
      </c>
      <c r="AC316" s="32">
        <f>SUMIFS('Capex forecast'!M$9:M$223,'Capex forecast'!$T$9:$T$223,$Q316,'Capex forecast'!$S$9:$S$223,$S316,'Capex forecast'!$Q$9:$Q$223,"Augex")</f>
        <v>0</v>
      </c>
      <c r="AD316" s="32">
        <f>SUMIFS('Capex forecast'!N$9:N$223,'Capex forecast'!$T$9:$T$223,$Q316,'Capex forecast'!$S$9:$S$223,$S316,'Capex forecast'!$Q$9:$Q$223,"Augex")</f>
        <v>0</v>
      </c>
      <c r="AF316" s="45" t="s">
        <v>238</v>
      </c>
      <c r="AG316" s="6" t="str">
        <f>INDEX('Demand forecast'!$M$9:$M$5832,MATCH($Q316,'Demand forecast'!$B$9:$B$5832,0))</f>
        <v>Yes</v>
      </c>
      <c r="AH316" s="6" t="str">
        <f>IF(COUNTIF($AF$93:AF316,$B316) = 1, "LV", IF(COUNTIF($AF$93:AF316,$B316) = 2, "HV", "ST"))</f>
        <v>LV</v>
      </c>
      <c r="AI316" s="6" t="str">
        <f>INDEX('Demand forecast and growth rate'!$E$7:$E$273,MATCH($Q316,'Demand forecast and growth rate'!$B$7:$B$273,0))</f>
        <v>Steady/falling</v>
      </c>
      <c r="AJ316" s="47">
        <f>SUMIFS('Capex forecast'!E$9:E$223,'Capex forecast'!$T$9:$T$223,$AF316,'Capex forecast'!$S$9:$S$223,$AH316,'Capex forecast'!$Q$9:$Q$223,"Repex")</f>
        <v>0</v>
      </c>
      <c r="AK316" s="47">
        <f>SUMIFS('Capex forecast'!F$9:F$223,'Capex forecast'!$T$9:$T$223,$AF316,'Capex forecast'!$S$9:$S$223,$AH316,'Capex forecast'!$Q$9:$Q$223,"Repex")</f>
        <v>0</v>
      </c>
      <c r="AL316" s="47">
        <f>SUMIFS('Capex forecast'!G$9:G$223,'Capex forecast'!$T$9:$T$223,$AF316,'Capex forecast'!$S$9:$S$223,$AH316,'Capex forecast'!$Q$9:$Q$223,"Repex")</f>
        <v>0</v>
      </c>
      <c r="AM316" s="47">
        <f>SUMIFS('Capex forecast'!H$9:H$223,'Capex forecast'!$T$9:$T$223,$AF316,'Capex forecast'!$S$9:$S$223,$AH316,'Capex forecast'!$Q$9:$Q$223,"Repex")</f>
        <v>0</v>
      </c>
      <c r="AN316" s="47">
        <f>SUMIFS('Capex forecast'!I$9:I$223,'Capex forecast'!$T$9:$T$223,$AF316,'Capex forecast'!$S$9:$S$223,$AH316,'Capex forecast'!$Q$9:$Q$223,"Repex")</f>
        <v>0</v>
      </c>
      <c r="AO316" s="47">
        <f>SUMIFS('Capex forecast'!J$9:J$223,'Capex forecast'!$T$9:$T$223,$AF316,'Capex forecast'!$S$9:$S$223,$AH316,'Capex forecast'!$Q$9:$Q$223,"Repex")</f>
        <v>0</v>
      </c>
      <c r="AP316" s="47">
        <f>SUMIFS('Capex forecast'!K$9:K$223,'Capex forecast'!$T$9:$T$223,$AF316,'Capex forecast'!$S$9:$S$223,$AH316,'Capex forecast'!$Q$9:$Q$223,"Repex")</f>
        <v>0</v>
      </c>
      <c r="AQ316" s="47">
        <f>SUMIFS('Capex forecast'!L$9:L$223,'Capex forecast'!$T$9:$T$223,$AF316,'Capex forecast'!$S$9:$S$223,$AH316,'Capex forecast'!$Q$9:$Q$223,"Repex")</f>
        <v>0</v>
      </c>
      <c r="AR316" s="47">
        <f>SUMIFS('Capex forecast'!M$9:M$223,'Capex forecast'!$T$9:$T$223,$AF316,'Capex forecast'!$S$9:$S$223,$AH316,'Capex forecast'!$Q$9:$Q$223,"Repex")</f>
        <v>0</v>
      </c>
      <c r="AS316" s="47">
        <f>SUMIFS('Capex forecast'!N$9:N$223,'Capex forecast'!$T$9:$T$223,$AF316,'Capex forecast'!$S$9:$S$223,$AH316,'Capex forecast'!$Q$9:$Q$223,"Repex")</f>
        <v>0</v>
      </c>
    </row>
    <row r="317" spans="2:45" ht="15">
      <c r="B317" s="45" t="s">
        <v>48</v>
      </c>
      <c r="C317" s="6" t="str">
        <f>INDEX('Demand forecast'!$M$9:$M$5832,MATCH($B317,'Demand forecast'!$B$9:$B$5832,0))</f>
        <v>No</v>
      </c>
      <c r="D317" s="6" t="str">
        <f>IF(COUNTIF($B$93:B317,$B317) = 1, "LV", IF(COUNTIF($B$93:B317,$B317) = 2, "HV", "ST"))</f>
        <v>LV</v>
      </c>
      <c r="E317" s="6" t="str">
        <f>INDEX('Demand forecast and growth rate'!$E$7:$E$273,MATCH($B317,'Demand forecast and growth rate'!$B$7:$B$273,0))</f>
        <v>Small growth</v>
      </c>
      <c r="F317" s="32">
        <f>SUMIFS('Capex forecast'!E$9:E$223,'Capex forecast'!$T$9:$T$223,'Allocation of site-spec costs'!$B317,'Capex forecast'!$S$9:$S$223,'Allocation of site-spec costs'!$D317,'Capex forecast'!$Q$9:$Q$223,"Customer Connection")</f>
        <v>0</v>
      </c>
      <c r="G317" s="32">
        <f>SUMIFS('Capex forecast'!F$9:F$223,'Capex forecast'!$T$9:$T$223,'Allocation of site-spec costs'!$B317,'Capex forecast'!$S$9:$S$223,'Allocation of site-spec costs'!$D317,'Capex forecast'!$Q$9:$Q$223,"Customer Connection")</f>
        <v>0</v>
      </c>
      <c r="H317" s="32">
        <f>SUMIFS('Capex forecast'!G$9:G$223,'Capex forecast'!$T$9:$T$223,'Allocation of site-spec costs'!$B317,'Capex forecast'!$S$9:$S$223,'Allocation of site-spec costs'!$D317,'Capex forecast'!$Q$9:$Q$223,"Customer Connection")</f>
        <v>0</v>
      </c>
      <c r="I317" s="32">
        <f>SUMIFS('Capex forecast'!H$9:H$223,'Capex forecast'!$T$9:$T$223,'Allocation of site-spec costs'!$B317,'Capex forecast'!$S$9:$S$223,'Allocation of site-spec costs'!$D317,'Capex forecast'!$Q$9:$Q$223,"Customer Connection")</f>
        <v>0</v>
      </c>
      <c r="J317" s="32">
        <f>SUMIFS('Capex forecast'!I$9:I$223,'Capex forecast'!$T$9:$T$223,'Allocation of site-spec costs'!$B317,'Capex forecast'!$S$9:$S$223,'Allocation of site-spec costs'!$D317,'Capex forecast'!$Q$9:$Q$223,"Customer Connection")</f>
        <v>0</v>
      </c>
      <c r="K317" s="32">
        <f>SUMIFS('Capex forecast'!J$9:J$223,'Capex forecast'!$T$9:$T$223,'Allocation of site-spec costs'!$B317,'Capex forecast'!$S$9:$S$223,'Allocation of site-spec costs'!$D317,'Capex forecast'!$Q$9:$Q$223,"Customer Connection")</f>
        <v>0</v>
      </c>
      <c r="L317" s="32">
        <f>SUMIFS('Capex forecast'!K$9:K$223,'Capex forecast'!$T$9:$T$223,'Allocation of site-spec costs'!$B317,'Capex forecast'!$S$9:$S$223,'Allocation of site-spec costs'!$D317,'Capex forecast'!$Q$9:$Q$223,"Customer Connection")</f>
        <v>0</v>
      </c>
      <c r="M317" s="32">
        <f>SUMIFS('Capex forecast'!L$9:L$223,'Capex forecast'!$T$9:$T$223,'Allocation of site-spec costs'!$B317,'Capex forecast'!$S$9:$S$223,'Allocation of site-spec costs'!$D317,'Capex forecast'!$Q$9:$Q$223,"Customer Connection")</f>
        <v>0</v>
      </c>
      <c r="N317" s="32">
        <f>SUMIFS('Capex forecast'!M$9:M$223,'Capex forecast'!$T$9:$T$223,'Allocation of site-spec costs'!$B317,'Capex forecast'!$S$9:$S$223,'Allocation of site-spec costs'!$D317,'Capex forecast'!$Q$9:$Q$223,"Customer Connection")</f>
        <v>0</v>
      </c>
      <c r="O317" s="32">
        <f>SUMIFS('Capex forecast'!N$9:N$223,'Capex forecast'!$T$9:$T$223,'Allocation of site-spec costs'!$B317,'Capex forecast'!$S$9:$S$223,'Allocation of site-spec costs'!$D317,'Capex forecast'!$Q$9:$Q$223,"Customer Connection")</f>
        <v>0</v>
      </c>
      <c r="Q317" s="45" t="s">
        <v>48</v>
      </c>
      <c r="R317" s="6" t="str">
        <f>INDEX('Demand forecast'!$M$9:$M$5832,MATCH($Q317,'Demand forecast'!$B$9:$B$5832,0))</f>
        <v>No</v>
      </c>
      <c r="S317" s="6" t="str">
        <f>IF(COUNTIF($Q$93:Q317,$B317) = 1, "LV", IF(COUNTIF($Q$93:Q317,$B317) = 2, "HV", "ST"))</f>
        <v>LV</v>
      </c>
      <c r="T317" s="6" t="str">
        <f>INDEX('Demand forecast and growth rate'!$E$7:$E$273,MATCH($Q317,'Demand forecast and growth rate'!$B$7:$B$273,0))</f>
        <v>Small growth</v>
      </c>
      <c r="U317" s="32">
        <f>SUMIFS('Capex forecast'!E$9:E$223,'Capex forecast'!$T$9:$T$223,$Q317,'Capex forecast'!$S$9:$S$223,$S317,'Capex forecast'!$Q$9:$Q$223,"Augex")</f>
        <v>0</v>
      </c>
      <c r="V317" s="32">
        <f>SUMIFS('Capex forecast'!F$9:F$223,'Capex forecast'!$T$9:$T$223,$Q317,'Capex forecast'!$S$9:$S$223,$S317,'Capex forecast'!$Q$9:$Q$223,"Augex")</f>
        <v>0</v>
      </c>
      <c r="W317" s="32">
        <f>SUMIFS('Capex forecast'!G$9:G$223,'Capex forecast'!$T$9:$T$223,$Q317,'Capex forecast'!$S$9:$S$223,$S317,'Capex forecast'!$Q$9:$Q$223,"Augex")</f>
        <v>0</v>
      </c>
      <c r="X317" s="32">
        <f>SUMIFS('Capex forecast'!H$9:H$223,'Capex forecast'!$T$9:$T$223,$Q317,'Capex forecast'!$S$9:$S$223,$S317,'Capex forecast'!$Q$9:$Q$223,"Augex")</f>
        <v>0</v>
      </c>
      <c r="Y317" s="32">
        <f>SUMIFS('Capex forecast'!I$9:I$223,'Capex forecast'!$T$9:$T$223,$Q317,'Capex forecast'!$S$9:$S$223,$S317,'Capex forecast'!$Q$9:$Q$223,"Augex")</f>
        <v>0</v>
      </c>
      <c r="Z317" s="32">
        <f>SUMIFS('Capex forecast'!J$9:J$223,'Capex forecast'!$T$9:$T$223,$Q317,'Capex forecast'!$S$9:$S$223,$S317,'Capex forecast'!$Q$9:$Q$223,"Augex")</f>
        <v>0</v>
      </c>
      <c r="AA317" s="32">
        <f>SUMIFS('Capex forecast'!K$9:K$223,'Capex forecast'!$T$9:$T$223,$Q317,'Capex forecast'!$S$9:$S$223,$S317,'Capex forecast'!$Q$9:$Q$223,"Augex")</f>
        <v>0</v>
      </c>
      <c r="AB317" s="32">
        <f>SUMIFS('Capex forecast'!L$9:L$223,'Capex forecast'!$T$9:$T$223,$Q317,'Capex forecast'!$S$9:$S$223,$S317,'Capex forecast'!$Q$9:$Q$223,"Augex")</f>
        <v>0</v>
      </c>
      <c r="AC317" s="32">
        <f>SUMIFS('Capex forecast'!M$9:M$223,'Capex forecast'!$T$9:$T$223,$Q317,'Capex forecast'!$S$9:$S$223,$S317,'Capex forecast'!$Q$9:$Q$223,"Augex")</f>
        <v>0</v>
      </c>
      <c r="AD317" s="32">
        <f>SUMIFS('Capex forecast'!N$9:N$223,'Capex forecast'!$T$9:$T$223,$Q317,'Capex forecast'!$S$9:$S$223,$S317,'Capex forecast'!$Q$9:$Q$223,"Augex")</f>
        <v>0</v>
      </c>
      <c r="AF317" s="45" t="s">
        <v>48</v>
      </c>
      <c r="AG317" s="6" t="str">
        <f>INDEX('Demand forecast'!$M$9:$M$5832,MATCH($Q317,'Demand forecast'!$B$9:$B$5832,0))</f>
        <v>No</v>
      </c>
      <c r="AH317" s="6" t="str">
        <f>IF(COUNTIF($AF$93:AF317,$B317) = 1, "LV", IF(COUNTIF($AF$93:AF317,$B317) = 2, "HV", "ST"))</f>
        <v>LV</v>
      </c>
      <c r="AI317" s="6" t="str">
        <f>INDEX('Demand forecast and growth rate'!$E$7:$E$273,MATCH($Q317,'Demand forecast and growth rate'!$B$7:$B$273,0))</f>
        <v>Small growth</v>
      </c>
      <c r="AJ317" s="47">
        <f>SUMIFS('Capex forecast'!E$9:E$223,'Capex forecast'!$T$9:$T$223,$AF317,'Capex forecast'!$S$9:$S$223,$AH317,'Capex forecast'!$Q$9:$Q$223,"Repex")</f>
        <v>0</v>
      </c>
      <c r="AK317" s="47">
        <f>SUMIFS('Capex forecast'!F$9:F$223,'Capex forecast'!$T$9:$T$223,$AF317,'Capex forecast'!$S$9:$S$223,$AH317,'Capex forecast'!$Q$9:$Q$223,"Repex")</f>
        <v>0</v>
      </c>
      <c r="AL317" s="47">
        <f>SUMIFS('Capex forecast'!G$9:G$223,'Capex forecast'!$T$9:$T$223,$AF317,'Capex forecast'!$S$9:$S$223,$AH317,'Capex forecast'!$Q$9:$Q$223,"Repex")</f>
        <v>0</v>
      </c>
      <c r="AM317" s="47">
        <f>SUMIFS('Capex forecast'!H$9:H$223,'Capex forecast'!$T$9:$T$223,$AF317,'Capex forecast'!$S$9:$S$223,$AH317,'Capex forecast'!$Q$9:$Q$223,"Repex")</f>
        <v>0</v>
      </c>
      <c r="AN317" s="47">
        <f>SUMIFS('Capex forecast'!I$9:I$223,'Capex forecast'!$T$9:$T$223,$AF317,'Capex forecast'!$S$9:$S$223,$AH317,'Capex forecast'!$Q$9:$Q$223,"Repex")</f>
        <v>0</v>
      </c>
      <c r="AO317" s="47">
        <f>SUMIFS('Capex forecast'!J$9:J$223,'Capex forecast'!$T$9:$T$223,$AF317,'Capex forecast'!$S$9:$S$223,$AH317,'Capex forecast'!$Q$9:$Q$223,"Repex")</f>
        <v>0</v>
      </c>
      <c r="AP317" s="47">
        <f>SUMIFS('Capex forecast'!K$9:K$223,'Capex forecast'!$T$9:$T$223,$AF317,'Capex forecast'!$S$9:$S$223,$AH317,'Capex forecast'!$Q$9:$Q$223,"Repex")</f>
        <v>0</v>
      </c>
      <c r="AQ317" s="47">
        <f>SUMIFS('Capex forecast'!L$9:L$223,'Capex forecast'!$T$9:$T$223,$AF317,'Capex forecast'!$S$9:$S$223,$AH317,'Capex forecast'!$Q$9:$Q$223,"Repex")</f>
        <v>0</v>
      </c>
      <c r="AR317" s="47">
        <f>SUMIFS('Capex forecast'!M$9:M$223,'Capex forecast'!$T$9:$T$223,$AF317,'Capex forecast'!$S$9:$S$223,$AH317,'Capex forecast'!$Q$9:$Q$223,"Repex")</f>
        <v>0</v>
      </c>
      <c r="AS317" s="47">
        <f>SUMIFS('Capex forecast'!N$9:N$223,'Capex forecast'!$T$9:$T$223,$AF317,'Capex forecast'!$S$9:$S$223,$AH317,'Capex forecast'!$Q$9:$Q$223,"Repex")</f>
        <v>0</v>
      </c>
    </row>
    <row r="318" spans="2:45" ht="15">
      <c r="B318" s="45" t="s">
        <v>418</v>
      </c>
      <c r="C318" s="6" t="str">
        <f>INDEX('Demand forecast'!$M$9:$M$5832,MATCH($B318,'Demand forecast'!$B$9:$B$5832,0))</f>
        <v>No</v>
      </c>
      <c r="D318" s="6" t="str">
        <f>IF(COUNTIF($B$93:B318,$B318) = 1, "LV", IF(COUNTIF($B$93:B318,$B318) = 2, "HV", "ST"))</f>
        <v>LV</v>
      </c>
      <c r="E318" s="6" t="str">
        <f>INDEX('Demand forecast and growth rate'!$E$7:$E$273,MATCH($B318,'Demand forecast and growth rate'!$B$7:$B$273,0))</f>
        <v>High growth</v>
      </c>
      <c r="F318" s="32">
        <f>SUMIFS('Capex forecast'!E$9:E$223,'Capex forecast'!$T$9:$T$223,'Allocation of site-spec costs'!$B318,'Capex forecast'!$S$9:$S$223,'Allocation of site-spec costs'!$D318,'Capex forecast'!$Q$9:$Q$223,"Customer Connection")</f>
        <v>0</v>
      </c>
      <c r="G318" s="32">
        <f>SUMIFS('Capex forecast'!F$9:F$223,'Capex forecast'!$T$9:$T$223,'Allocation of site-spec costs'!$B318,'Capex forecast'!$S$9:$S$223,'Allocation of site-spec costs'!$D318,'Capex forecast'!$Q$9:$Q$223,"Customer Connection")</f>
        <v>0</v>
      </c>
      <c r="H318" s="32">
        <f>SUMIFS('Capex forecast'!G$9:G$223,'Capex forecast'!$T$9:$T$223,'Allocation of site-spec costs'!$B318,'Capex forecast'!$S$9:$S$223,'Allocation of site-spec costs'!$D318,'Capex forecast'!$Q$9:$Q$223,"Customer Connection")</f>
        <v>0</v>
      </c>
      <c r="I318" s="32">
        <f>SUMIFS('Capex forecast'!H$9:H$223,'Capex forecast'!$T$9:$T$223,'Allocation of site-spec costs'!$B318,'Capex forecast'!$S$9:$S$223,'Allocation of site-spec costs'!$D318,'Capex forecast'!$Q$9:$Q$223,"Customer Connection")</f>
        <v>0</v>
      </c>
      <c r="J318" s="32">
        <f>SUMIFS('Capex forecast'!I$9:I$223,'Capex forecast'!$T$9:$T$223,'Allocation of site-spec costs'!$B318,'Capex forecast'!$S$9:$S$223,'Allocation of site-spec costs'!$D318,'Capex forecast'!$Q$9:$Q$223,"Customer Connection")</f>
        <v>0</v>
      </c>
      <c r="K318" s="32">
        <f>SUMIFS('Capex forecast'!J$9:J$223,'Capex forecast'!$T$9:$T$223,'Allocation of site-spec costs'!$B318,'Capex forecast'!$S$9:$S$223,'Allocation of site-spec costs'!$D318,'Capex forecast'!$Q$9:$Q$223,"Customer Connection")</f>
        <v>0</v>
      </c>
      <c r="L318" s="32">
        <f>SUMIFS('Capex forecast'!K$9:K$223,'Capex forecast'!$T$9:$T$223,'Allocation of site-spec costs'!$B318,'Capex forecast'!$S$9:$S$223,'Allocation of site-spec costs'!$D318,'Capex forecast'!$Q$9:$Q$223,"Customer Connection")</f>
        <v>0</v>
      </c>
      <c r="M318" s="32">
        <f>SUMIFS('Capex forecast'!L$9:L$223,'Capex forecast'!$T$9:$T$223,'Allocation of site-spec costs'!$B318,'Capex forecast'!$S$9:$S$223,'Allocation of site-spec costs'!$D318,'Capex forecast'!$Q$9:$Q$223,"Customer Connection")</f>
        <v>0</v>
      </c>
      <c r="N318" s="32">
        <f>SUMIFS('Capex forecast'!M$9:M$223,'Capex forecast'!$T$9:$T$223,'Allocation of site-spec costs'!$B318,'Capex forecast'!$S$9:$S$223,'Allocation of site-spec costs'!$D318,'Capex forecast'!$Q$9:$Q$223,"Customer Connection")</f>
        <v>0</v>
      </c>
      <c r="O318" s="32">
        <f>SUMIFS('Capex forecast'!N$9:N$223,'Capex forecast'!$T$9:$T$223,'Allocation of site-spec costs'!$B318,'Capex forecast'!$S$9:$S$223,'Allocation of site-spec costs'!$D318,'Capex forecast'!$Q$9:$Q$223,"Customer Connection")</f>
        <v>0</v>
      </c>
      <c r="Q318" s="45" t="s">
        <v>418</v>
      </c>
      <c r="R318" s="6" t="str">
        <f>INDEX('Demand forecast'!$M$9:$M$5832,MATCH($Q318,'Demand forecast'!$B$9:$B$5832,0))</f>
        <v>No</v>
      </c>
      <c r="S318" s="6" t="str">
        <f>IF(COUNTIF($Q$93:Q318,$B318) = 1, "LV", IF(COUNTIF($Q$93:Q318,$B318) = 2, "HV", "ST"))</f>
        <v>LV</v>
      </c>
      <c r="T318" s="6" t="str">
        <f>INDEX('Demand forecast and growth rate'!$E$7:$E$273,MATCH($Q318,'Demand forecast and growth rate'!$B$7:$B$273,0))</f>
        <v>High growth</v>
      </c>
      <c r="U318" s="32">
        <f>SUMIFS('Capex forecast'!E$9:E$223,'Capex forecast'!$T$9:$T$223,$Q318,'Capex forecast'!$S$9:$S$223,$S318,'Capex forecast'!$Q$9:$Q$223,"Augex")</f>
        <v>0</v>
      </c>
      <c r="V318" s="32">
        <f>SUMIFS('Capex forecast'!F$9:F$223,'Capex forecast'!$T$9:$T$223,$Q318,'Capex forecast'!$S$9:$S$223,$S318,'Capex forecast'!$Q$9:$Q$223,"Augex")</f>
        <v>0</v>
      </c>
      <c r="W318" s="32">
        <f>SUMIFS('Capex forecast'!G$9:G$223,'Capex forecast'!$T$9:$T$223,$Q318,'Capex forecast'!$S$9:$S$223,$S318,'Capex forecast'!$Q$9:$Q$223,"Augex")</f>
        <v>0</v>
      </c>
      <c r="X318" s="32">
        <f>SUMIFS('Capex forecast'!H$9:H$223,'Capex forecast'!$T$9:$T$223,$Q318,'Capex forecast'!$S$9:$S$223,$S318,'Capex forecast'!$Q$9:$Q$223,"Augex")</f>
        <v>0</v>
      </c>
      <c r="Y318" s="32">
        <f>SUMIFS('Capex forecast'!I$9:I$223,'Capex forecast'!$T$9:$T$223,$Q318,'Capex forecast'!$S$9:$S$223,$S318,'Capex forecast'!$Q$9:$Q$223,"Augex")</f>
        <v>0</v>
      </c>
      <c r="Z318" s="32">
        <f>SUMIFS('Capex forecast'!J$9:J$223,'Capex forecast'!$T$9:$T$223,$Q318,'Capex forecast'!$S$9:$S$223,$S318,'Capex forecast'!$Q$9:$Q$223,"Augex")</f>
        <v>0</v>
      </c>
      <c r="AA318" s="32">
        <f>SUMIFS('Capex forecast'!K$9:K$223,'Capex forecast'!$T$9:$T$223,$Q318,'Capex forecast'!$S$9:$S$223,$S318,'Capex forecast'!$Q$9:$Q$223,"Augex")</f>
        <v>0</v>
      </c>
      <c r="AB318" s="32">
        <f>SUMIFS('Capex forecast'!L$9:L$223,'Capex forecast'!$T$9:$T$223,$Q318,'Capex forecast'!$S$9:$S$223,$S318,'Capex forecast'!$Q$9:$Q$223,"Augex")</f>
        <v>0</v>
      </c>
      <c r="AC318" s="32">
        <f>SUMIFS('Capex forecast'!M$9:M$223,'Capex forecast'!$T$9:$T$223,$Q318,'Capex forecast'!$S$9:$S$223,$S318,'Capex forecast'!$Q$9:$Q$223,"Augex")</f>
        <v>0</v>
      </c>
      <c r="AD318" s="32">
        <f>SUMIFS('Capex forecast'!N$9:N$223,'Capex forecast'!$T$9:$T$223,$Q318,'Capex forecast'!$S$9:$S$223,$S318,'Capex forecast'!$Q$9:$Q$223,"Augex")</f>
        <v>0</v>
      </c>
      <c r="AF318" s="45" t="s">
        <v>418</v>
      </c>
      <c r="AG318" s="6" t="str">
        <f>INDEX('Demand forecast'!$M$9:$M$5832,MATCH($Q318,'Demand forecast'!$B$9:$B$5832,0))</f>
        <v>No</v>
      </c>
      <c r="AH318" s="6" t="str">
        <f>IF(COUNTIF($AF$93:AF318,$B318) = 1, "LV", IF(COUNTIF($AF$93:AF318,$B318) = 2, "HV", "ST"))</f>
        <v>LV</v>
      </c>
      <c r="AI318" s="6" t="str">
        <f>INDEX('Demand forecast and growth rate'!$E$7:$E$273,MATCH($Q318,'Demand forecast and growth rate'!$B$7:$B$273,0))</f>
        <v>High growth</v>
      </c>
      <c r="AJ318" s="47">
        <f>SUMIFS('Capex forecast'!E$9:E$223,'Capex forecast'!$T$9:$T$223,$AF318,'Capex forecast'!$S$9:$S$223,$AH318,'Capex forecast'!$Q$9:$Q$223,"Repex")</f>
        <v>0</v>
      </c>
      <c r="AK318" s="47">
        <f>SUMIFS('Capex forecast'!F$9:F$223,'Capex forecast'!$T$9:$T$223,$AF318,'Capex forecast'!$S$9:$S$223,$AH318,'Capex forecast'!$Q$9:$Q$223,"Repex")</f>
        <v>0</v>
      </c>
      <c r="AL318" s="47">
        <f>SUMIFS('Capex forecast'!G$9:G$223,'Capex forecast'!$T$9:$T$223,$AF318,'Capex forecast'!$S$9:$S$223,$AH318,'Capex forecast'!$Q$9:$Q$223,"Repex")</f>
        <v>0</v>
      </c>
      <c r="AM318" s="47">
        <f>SUMIFS('Capex forecast'!H$9:H$223,'Capex forecast'!$T$9:$T$223,$AF318,'Capex forecast'!$S$9:$S$223,$AH318,'Capex forecast'!$Q$9:$Q$223,"Repex")</f>
        <v>0</v>
      </c>
      <c r="AN318" s="47">
        <f>SUMIFS('Capex forecast'!I$9:I$223,'Capex forecast'!$T$9:$T$223,$AF318,'Capex forecast'!$S$9:$S$223,$AH318,'Capex forecast'!$Q$9:$Q$223,"Repex")</f>
        <v>0</v>
      </c>
      <c r="AO318" s="47">
        <f>SUMIFS('Capex forecast'!J$9:J$223,'Capex forecast'!$T$9:$T$223,$AF318,'Capex forecast'!$S$9:$S$223,$AH318,'Capex forecast'!$Q$9:$Q$223,"Repex")</f>
        <v>0</v>
      </c>
      <c r="AP318" s="47">
        <f>SUMIFS('Capex forecast'!K$9:K$223,'Capex forecast'!$T$9:$T$223,$AF318,'Capex forecast'!$S$9:$S$223,$AH318,'Capex forecast'!$Q$9:$Q$223,"Repex")</f>
        <v>0</v>
      </c>
      <c r="AQ318" s="47">
        <f>SUMIFS('Capex forecast'!L$9:L$223,'Capex forecast'!$T$9:$T$223,$AF318,'Capex forecast'!$S$9:$S$223,$AH318,'Capex forecast'!$Q$9:$Q$223,"Repex")</f>
        <v>0</v>
      </c>
      <c r="AR318" s="47">
        <f>SUMIFS('Capex forecast'!M$9:M$223,'Capex forecast'!$T$9:$T$223,$AF318,'Capex forecast'!$S$9:$S$223,$AH318,'Capex forecast'!$Q$9:$Q$223,"Repex")</f>
        <v>0</v>
      </c>
      <c r="AS318" s="47">
        <f>SUMIFS('Capex forecast'!N$9:N$223,'Capex forecast'!$T$9:$T$223,$AF318,'Capex forecast'!$S$9:$S$223,$AH318,'Capex forecast'!$Q$9:$Q$223,"Repex")</f>
        <v>0</v>
      </c>
    </row>
    <row r="319" spans="2:45" ht="15">
      <c r="B319" s="45" t="s">
        <v>68</v>
      </c>
      <c r="C319" s="6" t="str">
        <f>INDEX('Demand forecast'!$M$9:$M$5832,MATCH($B319,'Demand forecast'!$B$9:$B$5832,0))</f>
        <v>No</v>
      </c>
      <c r="D319" s="6" t="str">
        <f>IF(COUNTIF($B$93:B319,$B319) = 1, "LV", IF(COUNTIF($B$93:B319,$B319) = 2, "HV", "ST"))</f>
        <v>LV</v>
      </c>
      <c r="E319" s="6" t="str">
        <f>INDEX('Demand forecast and growth rate'!$E$7:$E$273,MATCH($B319,'Demand forecast and growth rate'!$B$7:$B$273,0))</f>
        <v>High growth</v>
      </c>
      <c r="F319" s="32">
        <f>SUMIFS('Capex forecast'!E$9:E$223,'Capex forecast'!$T$9:$T$223,'Allocation of site-spec costs'!$B319,'Capex forecast'!$S$9:$S$223,'Allocation of site-spec costs'!$D319,'Capex forecast'!$Q$9:$Q$223,"Customer Connection")</f>
        <v>0</v>
      </c>
      <c r="G319" s="32">
        <f>SUMIFS('Capex forecast'!F$9:F$223,'Capex forecast'!$T$9:$T$223,'Allocation of site-spec costs'!$B319,'Capex forecast'!$S$9:$S$223,'Allocation of site-spec costs'!$D319,'Capex forecast'!$Q$9:$Q$223,"Customer Connection")</f>
        <v>0</v>
      </c>
      <c r="H319" s="32">
        <f>SUMIFS('Capex forecast'!G$9:G$223,'Capex forecast'!$T$9:$T$223,'Allocation of site-spec costs'!$B319,'Capex forecast'!$S$9:$S$223,'Allocation of site-spec costs'!$D319,'Capex forecast'!$Q$9:$Q$223,"Customer Connection")</f>
        <v>0</v>
      </c>
      <c r="I319" s="32">
        <f>SUMIFS('Capex forecast'!H$9:H$223,'Capex forecast'!$T$9:$T$223,'Allocation of site-spec costs'!$B319,'Capex forecast'!$S$9:$S$223,'Allocation of site-spec costs'!$D319,'Capex forecast'!$Q$9:$Q$223,"Customer Connection")</f>
        <v>0</v>
      </c>
      <c r="J319" s="32">
        <f>SUMIFS('Capex forecast'!I$9:I$223,'Capex forecast'!$T$9:$T$223,'Allocation of site-spec costs'!$B319,'Capex forecast'!$S$9:$S$223,'Allocation of site-spec costs'!$D319,'Capex forecast'!$Q$9:$Q$223,"Customer Connection")</f>
        <v>0</v>
      </c>
      <c r="K319" s="32">
        <f>SUMIFS('Capex forecast'!J$9:J$223,'Capex forecast'!$T$9:$T$223,'Allocation of site-spec costs'!$B319,'Capex forecast'!$S$9:$S$223,'Allocation of site-spec costs'!$D319,'Capex forecast'!$Q$9:$Q$223,"Customer Connection")</f>
        <v>0</v>
      </c>
      <c r="L319" s="32">
        <f>SUMIFS('Capex forecast'!K$9:K$223,'Capex forecast'!$T$9:$T$223,'Allocation of site-spec costs'!$B319,'Capex forecast'!$S$9:$S$223,'Allocation of site-spec costs'!$D319,'Capex forecast'!$Q$9:$Q$223,"Customer Connection")</f>
        <v>0</v>
      </c>
      <c r="M319" s="32">
        <f>SUMIFS('Capex forecast'!L$9:L$223,'Capex forecast'!$T$9:$T$223,'Allocation of site-spec costs'!$B319,'Capex forecast'!$S$9:$S$223,'Allocation of site-spec costs'!$D319,'Capex forecast'!$Q$9:$Q$223,"Customer Connection")</f>
        <v>0</v>
      </c>
      <c r="N319" s="32">
        <f>SUMIFS('Capex forecast'!M$9:M$223,'Capex forecast'!$T$9:$T$223,'Allocation of site-spec costs'!$B319,'Capex forecast'!$S$9:$S$223,'Allocation of site-spec costs'!$D319,'Capex forecast'!$Q$9:$Q$223,"Customer Connection")</f>
        <v>0</v>
      </c>
      <c r="O319" s="32">
        <f>SUMIFS('Capex forecast'!N$9:N$223,'Capex forecast'!$T$9:$T$223,'Allocation of site-spec costs'!$B319,'Capex forecast'!$S$9:$S$223,'Allocation of site-spec costs'!$D319,'Capex forecast'!$Q$9:$Q$223,"Customer Connection")</f>
        <v>0</v>
      </c>
      <c r="Q319" s="45" t="s">
        <v>68</v>
      </c>
      <c r="R319" s="6" t="str">
        <f>INDEX('Demand forecast'!$M$9:$M$5832,MATCH($Q319,'Demand forecast'!$B$9:$B$5832,0))</f>
        <v>No</v>
      </c>
      <c r="S319" s="6" t="str">
        <f>IF(COUNTIF($Q$93:Q319,$B319) = 1, "LV", IF(COUNTIF($Q$93:Q319,$B319) = 2, "HV", "ST"))</f>
        <v>LV</v>
      </c>
      <c r="T319" s="6" t="str">
        <f>INDEX('Demand forecast and growth rate'!$E$7:$E$273,MATCH($Q319,'Demand forecast and growth rate'!$B$7:$B$273,0))</f>
        <v>High growth</v>
      </c>
      <c r="U319" s="32">
        <f>SUMIFS('Capex forecast'!E$9:E$223,'Capex forecast'!$T$9:$T$223,$Q319,'Capex forecast'!$S$9:$S$223,$S319,'Capex forecast'!$Q$9:$Q$223,"Augex")</f>
        <v>0</v>
      </c>
      <c r="V319" s="32">
        <f>SUMIFS('Capex forecast'!F$9:F$223,'Capex forecast'!$T$9:$T$223,$Q319,'Capex forecast'!$S$9:$S$223,$S319,'Capex forecast'!$Q$9:$Q$223,"Augex")</f>
        <v>0</v>
      </c>
      <c r="W319" s="32">
        <f>SUMIFS('Capex forecast'!G$9:G$223,'Capex forecast'!$T$9:$T$223,$Q319,'Capex forecast'!$S$9:$S$223,$S319,'Capex forecast'!$Q$9:$Q$223,"Augex")</f>
        <v>0</v>
      </c>
      <c r="X319" s="32">
        <f>SUMIFS('Capex forecast'!H$9:H$223,'Capex forecast'!$T$9:$T$223,$Q319,'Capex forecast'!$S$9:$S$223,$S319,'Capex forecast'!$Q$9:$Q$223,"Augex")</f>
        <v>0</v>
      </c>
      <c r="Y319" s="32">
        <f>SUMIFS('Capex forecast'!I$9:I$223,'Capex forecast'!$T$9:$T$223,$Q319,'Capex forecast'!$S$9:$S$223,$S319,'Capex forecast'!$Q$9:$Q$223,"Augex")</f>
        <v>0</v>
      </c>
      <c r="Z319" s="32">
        <f>SUMIFS('Capex forecast'!J$9:J$223,'Capex forecast'!$T$9:$T$223,$Q319,'Capex forecast'!$S$9:$S$223,$S319,'Capex forecast'!$Q$9:$Q$223,"Augex")</f>
        <v>0</v>
      </c>
      <c r="AA319" s="32">
        <f>SUMIFS('Capex forecast'!K$9:K$223,'Capex forecast'!$T$9:$T$223,$Q319,'Capex forecast'!$S$9:$S$223,$S319,'Capex forecast'!$Q$9:$Q$223,"Augex")</f>
        <v>0</v>
      </c>
      <c r="AB319" s="32">
        <f>SUMIFS('Capex forecast'!L$9:L$223,'Capex forecast'!$T$9:$T$223,$Q319,'Capex forecast'!$S$9:$S$223,$S319,'Capex forecast'!$Q$9:$Q$223,"Augex")</f>
        <v>0</v>
      </c>
      <c r="AC319" s="32">
        <f>SUMIFS('Capex forecast'!M$9:M$223,'Capex forecast'!$T$9:$T$223,$Q319,'Capex forecast'!$S$9:$S$223,$S319,'Capex forecast'!$Q$9:$Q$223,"Augex")</f>
        <v>0</v>
      </c>
      <c r="AD319" s="32">
        <f>SUMIFS('Capex forecast'!N$9:N$223,'Capex forecast'!$T$9:$T$223,$Q319,'Capex forecast'!$S$9:$S$223,$S319,'Capex forecast'!$Q$9:$Q$223,"Augex")</f>
        <v>0</v>
      </c>
      <c r="AF319" s="45" t="s">
        <v>68</v>
      </c>
      <c r="AG319" s="6" t="str">
        <f>INDEX('Demand forecast'!$M$9:$M$5832,MATCH($Q319,'Demand forecast'!$B$9:$B$5832,0))</f>
        <v>No</v>
      </c>
      <c r="AH319" s="6" t="str">
        <f>IF(COUNTIF($AF$93:AF319,$B319) = 1, "LV", IF(COUNTIF($AF$93:AF319,$B319) = 2, "HV", "ST"))</f>
        <v>LV</v>
      </c>
      <c r="AI319" s="6" t="str">
        <f>INDEX('Demand forecast and growth rate'!$E$7:$E$273,MATCH($Q319,'Demand forecast and growth rate'!$B$7:$B$273,0))</f>
        <v>High growth</v>
      </c>
      <c r="AJ319" s="47">
        <f>SUMIFS('Capex forecast'!E$9:E$223,'Capex forecast'!$T$9:$T$223,$AF319,'Capex forecast'!$S$9:$S$223,$AH319,'Capex forecast'!$Q$9:$Q$223,"Repex")</f>
        <v>0</v>
      </c>
      <c r="AK319" s="47">
        <f>SUMIFS('Capex forecast'!F$9:F$223,'Capex forecast'!$T$9:$T$223,$AF319,'Capex forecast'!$S$9:$S$223,$AH319,'Capex forecast'!$Q$9:$Q$223,"Repex")</f>
        <v>0</v>
      </c>
      <c r="AL319" s="47">
        <f>SUMIFS('Capex forecast'!G$9:G$223,'Capex forecast'!$T$9:$T$223,$AF319,'Capex forecast'!$S$9:$S$223,$AH319,'Capex forecast'!$Q$9:$Q$223,"Repex")</f>
        <v>0</v>
      </c>
      <c r="AM319" s="47">
        <f>SUMIFS('Capex forecast'!H$9:H$223,'Capex forecast'!$T$9:$T$223,$AF319,'Capex forecast'!$S$9:$S$223,$AH319,'Capex forecast'!$Q$9:$Q$223,"Repex")</f>
        <v>0</v>
      </c>
      <c r="AN319" s="47">
        <f>SUMIFS('Capex forecast'!I$9:I$223,'Capex forecast'!$T$9:$T$223,$AF319,'Capex forecast'!$S$9:$S$223,$AH319,'Capex forecast'!$Q$9:$Q$223,"Repex")</f>
        <v>0</v>
      </c>
      <c r="AO319" s="47">
        <f>SUMIFS('Capex forecast'!J$9:J$223,'Capex forecast'!$T$9:$T$223,$AF319,'Capex forecast'!$S$9:$S$223,$AH319,'Capex forecast'!$Q$9:$Q$223,"Repex")</f>
        <v>0</v>
      </c>
      <c r="AP319" s="47">
        <f>SUMIFS('Capex forecast'!K$9:K$223,'Capex forecast'!$T$9:$T$223,$AF319,'Capex forecast'!$S$9:$S$223,$AH319,'Capex forecast'!$Q$9:$Q$223,"Repex")</f>
        <v>0</v>
      </c>
      <c r="AQ319" s="47">
        <f>SUMIFS('Capex forecast'!L$9:L$223,'Capex forecast'!$T$9:$T$223,$AF319,'Capex forecast'!$S$9:$S$223,$AH319,'Capex forecast'!$Q$9:$Q$223,"Repex")</f>
        <v>0</v>
      </c>
      <c r="AR319" s="47">
        <f>SUMIFS('Capex forecast'!M$9:M$223,'Capex forecast'!$T$9:$T$223,$AF319,'Capex forecast'!$S$9:$S$223,$AH319,'Capex forecast'!$Q$9:$Q$223,"Repex")</f>
        <v>0</v>
      </c>
      <c r="AS319" s="47">
        <f>SUMIFS('Capex forecast'!N$9:N$223,'Capex forecast'!$T$9:$T$223,$AF319,'Capex forecast'!$S$9:$S$223,$AH319,'Capex forecast'!$Q$9:$Q$223,"Repex")</f>
        <v>0</v>
      </c>
    </row>
    <row r="320" spans="2:45" ht="15">
      <c r="B320" s="45" t="s">
        <v>94</v>
      </c>
      <c r="C320" s="6" t="str">
        <f>INDEX('Demand forecast'!$M$9:$M$5832,MATCH($B320,'Demand forecast'!$B$9:$B$5832,0))</f>
        <v>No</v>
      </c>
      <c r="D320" s="6" t="str">
        <f>IF(COUNTIF($B$93:B320,$B320) = 1, "LV", IF(COUNTIF($B$93:B320,$B320) = 2, "HV", "ST"))</f>
        <v>LV</v>
      </c>
      <c r="E320" s="6" t="str">
        <f>INDEX('Demand forecast and growth rate'!$E$7:$E$273,MATCH($B320,'Demand forecast and growth rate'!$B$7:$B$273,0))</f>
        <v>High growth</v>
      </c>
      <c r="F320" s="32">
        <f>SUMIFS('Capex forecast'!E$9:E$223,'Capex forecast'!$T$9:$T$223,'Allocation of site-spec costs'!$B320,'Capex forecast'!$S$9:$S$223,'Allocation of site-spec costs'!$D320,'Capex forecast'!$Q$9:$Q$223,"Customer Connection")</f>
        <v>0</v>
      </c>
      <c r="G320" s="32">
        <f>SUMIFS('Capex forecast'!F$9:F$223,'Capex forecast'!$T$9:$T$223,'Allocation of site-spec costs'!$B320,'Capex forecast'!$S$9:$S$223,'Allocation of site-spec costs'!$D320,'Capex forecast'!$Q$9:$Q$223,"Customer Connection")</f>
        <v>0</v>
      </c>
      <c r="H320" s="32">
        <f>SUMIFS('Capex forecast'!G$9:G$223,'Capex forecast'!$T$9:$T$223,'Allocation of site-spec costs'!$B320,'Capex forecast'!$S$9:$S$223,'Allocation of site-spec costs'!$D320,'Capex forecast'!$Q$9:$Q$223,"Customer Connection")</f>
        <v>0</v>
      </c>
      <c r="I320" s="32">
        <f>SUMIFS('Capex forecast'!H$9:H$223,'Capex forecast'!$T$9:$T$223,'Allocation of site-spec costs'!$B320,'Capex forecast'!$S$9:$S$223,'Allocation of site-spec costs'!$D320,'Capex forecast'!$Q$9:$Q$223,"Customer Connection")</f>
        <v>0</v>
      </c>
      <c r="J320" s="32">
        <f>SUMIFS('Capex forecast'!I$9:I$223,'Capex forecast'!$T$9:$T$223,'Allocation of site-spec costs'!$B320,'Capex forecast'!$S$9:$S$223,'Allocation of site-spec costs'!$D320,'Capex forecast'!$Q$9:$Q$223,"Customer Connection")</f>
        <v>0</v>
      </c>
      <c r="K320" s="32">
        <f>SUMIFS('Capex forecast'!J$9:J$223,'Capex forecast'!$T$9:$T$223,'Allocation of site-spec costs'!$B320,'Capex forecast'!$S$9:$S$223,'Allocation of site-spec costs'!$D320,'Capex forecast'!$Q$9:$Q$223,"Customer Connection")</f>
        <v>0</v>
      </c>
      <c r="L320" s="32">
        <f>SUMIFS('Capex forecast'!K$9:K$223,'Capex forecast'!$T$9:$T$223,'Allocation of site-spec costs'!$B320,'Capex forecast'!$S$9:$S$223,'Allocation of site-spec costs'!$D320,'Capex forecast'!$Q$9:$Q$223,"Customer Connection")</f>
        <v>0</v>
      </c>
      <c r="M320" s="32">
        <f>SUMIFS('Capex forecast'!L$9:L$223,'Capex forecast'!$T$9:$T$223,'Allocation of site-spec costs'!$B320,'Capex forecast'!$S$9:$S$223,'Allocation of site-spec costs'!$D320,'Capex forecast'!$Q$9:$Q$223,"Customer Connection")</f>
        <v>0</v>
      </c>
      <c r="N320" s="32">
        <f>SUMIFS('Capex forecast'!M$9:M$223,'Capex forecast'!$T$9:$T$223,'Allocation of site-spec costs'!$B320,'Capex forecast'!$S$9:$S$223,'Allocation of site-spec costs'!$D320,'Capex forecast'!$Q$9:$Q$223,"Customer Connection")</f>
        <v>0</v>
      </c>
      <c r="O320" s="32">
        <f>SUMIFS('Capex forecast'!N$9:N$223,'Capex forecast'!$T$9:$T$223,'Allocation of site-spec costs'!$B320,'Capex forecast'!$S$9:$S$223,'Allocation of site-spec costs'!$D320,'Capex forecast'!$Q$9:$Q$223,"Customer Connection")</f>
        <v>0</v>
      </c>
      <c r="Q320" s="45" t="s">
        <v>94</v>
      </c>
      <c r="R320" s="6" t="str">
        <f>INDEX('Demand forecast'!$M$9:$M$5832,MATCH($Q320,'Demand forecast'!$B$9:$B$5832,0))</f>
        <v>No</v>
      </c>
      <c r="S320" s="6" t="str">
        <f>IF(COUNTIF($Q$93:Q320,$B320) = 1, "LV", IF(COUNTIF($Q$93:Q320,$B320) = 2, "HV", "ST"))</f>
        <v>LV</v>
      </c>
      <c r="T320" s="6" t="str">
        <f>INDEX('Demand forecast and growth rate'!$E$7:$E$273,MATCH($Q320,'Demand forecast and growth rate'!$B$7:$B$273,0))</f>
        <v>High growth</v>
      </c>
      <c r="U320" s="32">
        <f>SUMIFS('Capex forecast'!E$9:E$223,'Capex forecast'!$T$9:$T$223,$Q320,'Capex forecast'!$S$9:$S$223,$S320,'Capex forecast'!$Q$9:$Q$223,"Augex")</f>
        <v>0</v>
      </c>
      <c r="V320" s="32">
        <f>SUMIFS('Capex forecast'!F$9:F$223,'Capex forecast'!$T$9:$T$223,$Q320,'Capex forecast'!$S$9:$S$223,$S320,'Capex forecast'!$Q$9:$Q$223,"Augex")</f>
        <v>0</v>
      </c>
      <c r="W320" s="32">
        <f>SUMIFS('Capex forecast'!G$9:G$223,'Capex forecast'!$T$9:$T$223,$Q320,'Capex forecast'!$S$9:$S$223,$S320,'Capex forecast'!$Q$9:$Q$223,"Augex")</f>
        <v>0</v>
      </c>
      <c r="X320" s="32">
        <f>SUMIFS('Capex forecast'!H$9:H$223,'Capex forecast'!$T$9:$T$223,$Q320,'Capex forecast'!$S$9:$S$223,$S320,'Capex forecast'!$Q$9:$Q$223,"Augex")</f>
        <v>0</v>
      </c>
      <c r="Y320" s="32">
        <f>SUMIFS('Capex forecast'!I$9:I$223,'Capex forecast'!$T$9:$T$223,$Q320,'Capex forecast'!$S$9:$S$223,$S320,'Capex forecast'!$Q$9:$Q$223,"Augex")</f>
        <v>0</v>
      </c>
      <c r="Z320" s="32">
        <f>SUMIFS('Capex forecast'!J$9:J$223,'Capex forecast'!$T$9:$T$223,$Q320,'Capex forecast'!$S$9:$S$223,$S320,'Capex forecast'!$Q$9:$Q$223,"Augex")</f>
        <v>0</v>
      </c>
      <c r="AA320" s="32">
        <f>SUMIFS('Capex forecast'!K$9:K$223,'Capex forecast'!$T$9:$T$223,$Q320,'Capex forecast'!$S$9:$S$223,$S320,'Capex forecast'!$Q$9:$Q$223,"Augex")</f>
        <v>0</v>
      </c>
      <c r="AB320" s="32">
        <f>SUMIFS('Capex forecast'!L$9:L$223,'Capex forecast'!$T$9:$T$223,$Q320,'Capex forecast'!$S$9:$S$223,$S320,'Capex forecast'!$Q$9:$Q$223,"Augex")</f>
        <v>0</v>
      </c>
      <c r="AC320" s="32">
        <f>SUMIFS('Capex forecast'!M$9:M$223,'Capex forecast'!$T$9:$T$223,$Q320,'Capex forecast'!$S$9:$S$223,$S320,'Capex forecast'!$Q$9:$Q$223,"Augex")</f>
        <v>0</v>
      </c>
      <c r="AD320" s="32">
        <f>SUMIFS('Capex forecast'!N$9:N$223,'Capex forecast'!$T$9:$T$223,$Q320,'Capex forecast'!$S$9:$S$223,$S320,'Capex forecast'!$Q$9:$Q$223,"Augex")</f>
        <v>0</v>
      </c>
      <c r="AF320" s="45" t="s">
        <v>94</v>
      </c>
      <c r="AG320" s="6" t="str">
        <f>INDEX('Demand forecast'!$M$9:$M$5832,MATCH($Q320,'Demand forecast'!$B$9:$B$5832,0))</f>
        <v>No</v>
      </c>
      <c r="AH320" s="6" t="str">
        <f>IF(COUNTIF($AF$93:AF320,$B320) = 1, "LV", IF(COUNTIF($AF$93:AF320,$B320) = 2, "HV", "ST"))</f>
        <v>LV</v>
      </c>
      <c r="AI320" s="6" t="str">
        <f>INDEX('Demand forecast and growth rate'!$E$7:$E$273,MATCH($Q320,'Demand forecast and growth rate'!$B$7:$B$273,0))</f>
        <v>High growth</v>
      </c>
      <c r="AJ320" s="47">
        <f>SUMIFS('Capex forecast'!E$9:E$223,'Capex forecast'!$T$9:$T$223,$AF320,'Capex forecast'!$S$9:$S$223,$AH320,'Capex forecast'!$Q$9:$Q$223,"Repex")</f>
        <v>0</v>
      </c>
      <c r="AK320" s="47">
        <f>SUMIFS('Capex forecast'!F$9:F$223,'Capex forecast'!$T$9:$T$223,$AF320,'Capex forecast'!$S$9:$S$223,$AH320,'Capex forecast'!$Q$9:$Q$223,"Repex")</f>
        <v>0</v>
      </c>
      <c r="AL320" s="47">
        <f>SUMIFS('Capex forecast'!G$9:G$223,'Capex forecast'!$T$9:$T$223,$AF320,'Capex forecast'!$S$9:$S$223,$AH320,'Capex forecast'!$Q$9:$Q$223,"Repex")</f>
        <v>0</v>
      </c>
      <c r="AM320" s="47">
        <f>SUMIFS('Capex forecast'!H$9:H$223,'Capex forecast'!$T$9:$T$223,$AF320,'Capex forecast'!$S$9:$S$223,$AH320,'Capex forecast'!$Q$9:$Q$223,"Repex")</f>
        <v>0</v>
      </c>
      <c r="AN320" s="47">
        <f>SUMIFS('Capex forecast'!I$9:I$223,'Capex forecast'!$T$9:$T$223,$AF320,'Capex forecast'!$S$9:$S$223,$AH320,'Capex forecast'!$Q$9:$Q$223,"Repex")</f>
        <v>0</v>
      </c>
      <c r="AO320" s="47">
        <f>SUMIFS('Capex forecast'!J$9:J$223,'Capex forecast'!$T$9:$T$223,$AF320,'Capex forecast'!$S$9:$S$223,$AH320,'Capex forecast'!$Q$9:$Q$223,"Repex")</f>
        <v>0</v>
      </c>
      <c r="AP320" s="47">
        <f>SUMIFS('Capex forecast'!K$9:K$223,'Capex forecast'!$T$9:$T$223,$AF320,'Capex forecast'!$S$9:$S$223,$AH320,'Capex forecast'!$Q$9:$Q$223,"Repex")</f>
        <v>0</v>
      </c>
      <c r="AQ320" s="47">
        <f>SUMIFS('Capex forecast'!L$9:L$223,'Capex forecast'!$T$9:$T$223,$AF320,'Capex forecast'!$S$9:$S$223,$AH320,'Capex forecast'!$Q$9:$Q$223,"Repex")</f>
        <v>0</v>
      </c>
      <c r="AR320" s="47">
        <f>SUMIFS('Capex forecast'!M$9:M$223,'Capex forecast'!$T$9:$T$223,$AF320,'Capex forecast'!$S$9:$S$223,$AH320,'Capex forecast'!$Q$9:$Q$223,"Repex")</f>
        <v>0</v>
      </c>
      <c r="AS320" s="47">
        <f>SUMIFS('Capex forecast'!N$9:N$223,'Capex forecast'!$T$9:$T$223,$AF320,'Capex forecast'!$S$9:$S$223,$AH320,'Capex forecast'!$Q$9:$Q$223,"Repex")</f>
        <v>0</v>
      </c>
    </row>
    <row r="321" spans="2:45" ht="15">
      <c r="B321" s="45" t="s">
        <v>107</v>
      </c>
      <c r="C321" s="6" t="str">
        <f>INDEX('Demand forecast'!$M$9:$M$5832,MATCH($B321,'Demand forecast'!$B$9:$B$5832,0))</f>
        <v>No</v>
      </c>
      <c r="D321" s="6" t="str">
        <f>IF(COUNTIF($B$93:B321,$B321) = 1, "LV", IF(COUNTIF($B$93:B321,$B321) = 2, "HV", "ST"))</f>
        <v>LV</v>
      </c>
      <c r="E321" s="6" t="str">
        <f>INDEX('Demand forecast and growth rate'!$E$7:$E$273,MATCH($B321,'Demand forecast and growth rate'!$B$7:$B$273,0))</f>
        <v>Small growth</v>
      </c>
      <c r="F321" s="32">
        <f>SUMIFS('Capex forecast'!E$9:E$223,'Capex forecast'!$T$9:$T$223,'Allocation of site-spec costs'!$B321,'Capex forecast'!$S$9:$S$223,'Allocation of site-spec costs'!$D321,'Capex forecast'!$Q$9:$Q$223,"Customer Connection")</f>
        <v>0</v>
      </c>
      <c r="G321" s="32">
        <f>SUMIFS('Capex forecast'!F$9:F$223,'Capex forecast'!$T$9:$T$223,'Allocation of site-spec costs'!$B321,'Capex forecast'!$S$9:$S$223,'Allocation of site-spec costs'!$D321,'Capex forecast'!$Q$9:$Q$223,"Customer Connection")</f>
        <v>0</v>
      </c>
      <c r="H321" s="32">
        <f>SUMIFS('Capex forecast'!G$9:G$223,'Capex forecast'!$T$9:$T$223,'Allocation of site-spec costs'!$B321,'Capex forecast'!$S$9:$S$223,'Allocation of site-spec costs'!$D321,'Capex forecast'!$Q$9:$Q$223,"Customer Connection")</f>
        <v>0</v>
      </c>
      <c r="I321" s="32">
        <f>SUMIFS('Capex forecast'!H$9:H$223,'Capex forecast'!$T$9:$T$223,'Allocation of site-spec costs'!$B321,'Capex forecast'!$S$9:$S$223,'Allocation of site-spec costs'!$D321,'Capex forecast'!$Q$9:$Q$223,"Customer Connection")</f>
        <v>0</v>
      </c>
      <c r="J321" s="32">
        <f>SUMIFS('Capex forecast'!I$9:I$223,'Capex forecast'!$T$9:$T$223,'Allocation of site-spec costs'!$B321,'Capex forecast'!$S$9:$S$223,'Allocation of site-spec costs'!$D321,'Capex forecast'!$Q$9:$Q$223,"Customer Connection")</f>
        <v>0</v>
      </c>
      <c r="K321" s="32">
        <f>SUMIFS('Capex forecast'!J$9:J$223,'Capex forecast'!$T$9:$T$223,'Allocation of site-spec costs'!$B321,'Capex forecast'!$S$9:$S$223,'Allocation of site-spec costs'!$D321,'Capex forecast'!$Q$9:$Q$223,"Customer Connection")</f>
        <v>0</v>
      </c>
      <c r="L321" s="32">
        <f>SUMIFS('Capex forecast'!K$9:K$223,'Capex forecast'!$T$9:$T$223,'Allocation of site-spec costs'!$B321,'Capex forecast'!$S$9:$S$223,'Allocation of site-spec costs'!$D321,'Capex forecast'!$Q$9:$Q$223,"Customer Connection")</f>
        <v>0</v>
      </c>
      <c r="M321" s="32">
        <f>SUMIFS('Capex forecast'!L$9:L$223,'Capex forecast'!$T$9:$T$223,'Allocation of site-spec costs'!$B321,'Capex forecast'!$S$9:$S$223,'Allocation of site-spec costs'!$D321,'Capex forecast'!$Q$9:$Q$223,"Customer Connection")</f>
        <v>0</v>
      </c>
      <c r="N321" s="32">
        <f>SUMIFS('Capex forecast'!M$9:M$223,'Capex forecast'!$T$9:$T$223,'Allocation of site-spec costs'!$B321,'Capex forecast'!$S$9:$S$223,'Allocation of site-spec costs'!$D321,'Capex forecast'!$Q$9:$Q$223,"Customer Connection")</f>
        <v>0</v>
      </c>
      <c r="O321" s="32">
        <f>SUMIFS('Capex forecast'!N$9:N$223,'Capex forecast'!$T$9:$T$223,'Allocation of site-spec costs'!$B321,'Capex forecast'!$S$9:$S$223,'Allocation of site-spec costs'!$D321,'Capex forecast'!$Q$9:$Q$223,"Customer Connection")</f>
        <v>0</v>
      </c>
      <c r="Q321" s="45" t="s">
        <v>107</v>
      </c>
      <c r="R321" s="6" t="str">
        <f>INDEX('Demand forecast'!$M$9:$M$5832,MATCH($Q321,'Demand forecast'!$B$9:$B$5832,0))</f>
        <v>No</v>
      </c>
      <c r="S321" s="6" t="str">
        <f>IF(COUNTIF($Q$93:Q321,$B321) = 1, "LV", IF(COUNTIF($Q$93:Q321,$B321) = 2, "HV", "ST"))</f>
        <v>LV</v>
      </c>
      <c r="T321" s="6" t="str">
        <f>INDEX('Demand forecast and growth rate'!$E$7:$E$273,MATCH($Q321,'Demand forecast and growth rate'!$B$7:$B$273,0))</f>
        <v>Small growth</v>
      </c>
      <c r="U321" s="32">
        <f>SUMIFS('Capex forecast'!E$9:E$223,'Capex forecast'!$T$9:$T$223,$Q321,'Capex forecast'!$S$9:$S$223,$S321,'Capex forecast'!$Q$9:$Q$223,"Augex")</f>
        <v>0</v>
      </c>
      <c r="V321" s="32">
        <f>SUMIFS('Capex forecast'!F$9:F$223,'Capex forecast'!$T$9:$T$223,$Q321,'Capex forecast'!$S$9:$S$223,$S321,'Capex forecast'!$Q$9:$Q$223,"Augex")</f>
        <v>0</v>
      </c>
      <c r="W321" s="32">
        <f>SUMIFS('Capex forecast'!G$9:G$223,'Capex forecast'!$T$9:$T$223,$Q321,'Capex forecast'!$S$9:$S$223,$S321,'Capex forecast'!$Q$9:$Q$223,"Augex")</f>
        <v>0</v>
      </c>
      <c r="X321" s="32">
        <f>SUMIFS('Capex forecast'!H$9:H$223,'Capex forecast'!$T$9:$T$223,$Q321,'Capex forecast'!$S$9:$S$223,$S321,'Capex forecast'!$Q$9:$Q$223,"Augex")</f>
        <v>0</v>
      </c>
      <c r="Y321" s="32">
        <f>SUMIFS('Capex forecast'!I$9:I$223,'Capex forecast'!$T$9:$T$223,$Q321,'Capex forecast'!$S$9:$S$223,$S321,'Capex forecast'!$Q$9:$Q$223,"Augex")</f>
        <v>0</v>
      </c>
      <c r="Z321" s="32">
        <f>SUMIFS('Capex forecast'!J$9:J$223,'Capex forecast'!$T$9:$T$223,$Q321,'Capex forecast'!$S$9:$S$223,$S321,'Capex forecast'!$Q$9:$Q$223,"Augex")</f>
        <v>0</v>
      </c>
      <c r="AA321" s="32">
        <f>SUMIFS('Capex forecast'!K$9:K$223,'Capex forecast'!$T$9:$T$223,$Q321,'Capex forecast'!$S$9:$S$223,$S321,'Capex forecast'!$Q$9:$Q$223,"Augex")</f>
        <v>0</v>
      </c>
      <c r="AB321" s="32">
        <f>SUMIFS('Capex forecast'!L$9:L$223,'Capex forecast'!$T$9:$T$223,$Q321,'Capex forecast'!$S$9:$S$223,$S321,'Capex forecast'!$Q$9:$Q$223,"Augex")</f>
        <v>0</v>
      </c>
      <c r="AC321" s="32">
        <f>SUMIFS('Capex forecast'!M$9:M$223,'Capex forecast'!$T$9:$T$223,$Q321,'Capex forecast'!$S$9:$S$223,$S321,'Capex forecast'!$Q$9:$Q$223,"Augex")</f>
        <v>0</v>
      </c>
      <c r="AD321" s="32">
        <f>SUMIFS('Capex forecast'!N$9:N$223,'Capex forecast'!$T$9:$T$223,$Q321,'Capex forecast'!$S$9:$S$223,$S321,'Capex forecast'!$Q$9:$Q$223,"Augex")</f>
        <v>0</v>
      </c>
      <c r="AF321" s="45" t="s">
        <v>107</v>
      </c>
      <c r="AG321" s="6" t="str">
        <f>INDEX('Demand forecast'!$M$9:$M$5832,MATCH($Q321,'Demand forecast'!$B$9:$B$5832,0))</f>
        <v>No</v>
      </c>
      <c r="AH321" s="6" t="str">
        <f>IF(COUNTIF($AF$93:AF321,$B321) = 1, "LV", IF(COUNTIF($AF$93:AF321,$B321) = 2, "HV", "ST"))</f>
        <v>LV</v>
      </c>
      <c r="AI321" s="6" t="str">
        <f>INDEX('Demand forecast and growth rate'!$E$7:$E$273,MATCH($Q321,'Demand forecast and growth rate'!$B$7:$B$273,0))</f>
        <v>Small growth</v>
      </c>
      <c r="AJ321" s="47">
        <f>SUMIFS('Capex forecast'!E$9:E$223,'Capex forecast'!$T$9:$T$223,$AF321,'Capex forecast'!$S$9:$S$223,$AH321,'Capex forecast'!$Q$9:$Q$223,"Repex")</f>
        <v>0</v>
      </c>
      <c r="AK321" s="47">
        <f>SUMIFS('Capex forecast'!F$9:F$223,'Capex forecast'!$T$9:$T$223,$AF321,'Capex forecast'!$S$9:$S$223,$AH321,'Capex forecast'!$Q$9:$Q$223,"Repex")</f>
        <v>0</v>
      </c>
      <c r="AL321" s="47">
        <f>SUMIFS('Capex forecast'!G$9:G$223,'Capex forecast'!$T$9:$T$223,$AF321,'Capex forecast'!$S$9:$S$223,$AH321,'Capex forecast'!$Q$9:$Q$223,"Repex")</f>
        <v>0</v>
      </c>
      <c r="AM321" s="47">
        <f>SUMIFS('Capex forecast'!H$9:H$223,'Capex forecast'!$T$9:$T$223,$AF321,'Capex forecast'!$S$9:$S$223,$AH321,'Capex forecast'!$Q$9:$Q$223,"Repex")</f>
        <v>0</v>
      </c>
      <c r="AN321" s="47">
        <f>SUMIFS('Capex forecast'!I$9:I$223,'Capex forecast'!$T$9:$T$223,$AF321,'Capex forecast'!$S$9:$S$223,$AH321,'Capex forecast'!$Q$9:$Q$223,"Repex")</f>
        <v>0</v>
      </c>
      <c r="AO321" s="47">
        <f>SUMIFS('Capex forecast'!J$9:J$223,'Capex forecast'!$T$9:$T$223,$AF321,'Capex forecast'!$S$9:$S$223,$AH321,'Capex forecast'!$Q$9:$Q$223,"Repex")</f>
        <v>0</v>
      </c>
      <c r="AP321" s="47">
        <f>SUMIFS('Capex forecast'!K$9:K$223,'Capex forecast'!$T$9:$T$223,$AF321,'Capex forecast'!$S$9:$S$223,$AH321,'Capex forecast'!$Q$9:$Q$223,"Repex")</f>
        <v>0</v>
      </c>
      <c r="AQ321" s="47">
        <f>SUMIFS('Capex forecast'!L$9:L$223,'Capex forecast'!$T$9:$T$223,$AF321,'Capex forecast'!$S$9:$S$223,$AH321,'Capex forecast'!$Q$9:$Q$223,"Repex")</f>
        <v>0</v>
      </c>
      <c r="AR321" s="47">
        <f>SUMIFS('Capex forecast'!M$9:M$223,'Capex forecast'!$T$9:$T$223,$AF321,'Capex forecast'!$S$9:$S$223,$AH321,'Capex forecast'!$Q$9:$Q$223,"Repex")</f>
        <v>0</v>
      </c>
      <c r="AS321" s="47">
        <f>SUMIFS('Capex forecast'!N$9:N$223,'Capex forecast'!$T$9:$T$223,$AF321,'Capex forecast'!$S$9:$S$223,$AH321,'Capex forecast'!$Q$9:$Q$223,"Repex")</f>
        <v>0</v>
      </c>
    </row>
    <row r="322" spans="2:45" ht="15">
      <c r="B322" s="45" t="s">
        <v>126</v>
      </c>
      <c r="C322" s="6" t="str">
        <f>INDEX('Demand forecast'!$M$9:$M$5832,MATCH($B322,'Demand forecast'!$B$9:$B$5832,0))</f>
        <v>No</v>
      </c>
      <c r="D322" s="6" t="str">
        <f>IF(COUNTIF($B$93:B322,$B322) = 1, "LV", IF(COUNTIF($B$93:B322,$B322) = 2, "HV", "ST"))</f>
        <v>LV</v>
      </c>
      <c r="E322" s="6" t="str">
        <f>INDEX('Demand forecast and growth rate'!$E$7:$E$273,MATCH($B322,'Demand forecast and growth rate'!$B$7:$B$273,0))</f>
        <v>Small growth</v>
      </c>
      <c r="F322" s="32">
        <f>SUMIFS('Capex forecast'!E$9:E$223,'Capex forecast'!$T$9:$T$223,'Allocation of site-spec costs'!$B322,'Capex forecast'!$S$9:$S$223,'Allocation of site-spec costs'!$D322,'Capex forecast'!$Q$9:$Q$223,"Customer Connection")</f>
        <v>0</v>
      </c>
      <c r="G322" s="32">
        <f>SUMIFS('Capex forecast'!F$9:F$223,'Capex forecast'!$T$9:$T$223,'Allocation of site-spec costs'!$B322,'Capex forecast'!$S$9:$S$223,'Allocation of site-spec costs'!$D322,'Capex forecast'!$Q$9:$Q$223,"Customer Connection")</f>
        <v>0</v>
      </c>
      <c r="H322" s="32">
        <f>SUMIFS('Capex forecast'!G$9:G$223,'Capex forecast'!$T$9:$T$223,'Allocation of site-spec costs'!$B322,'Capex forecast'!$S$9:$S$223,'Allocation of site-spec costs'!$D322,'Capex forecast'!$Q$9:$Q$223,"Customer Connection")</f>
        <v>0</v>
      </c>
      <c r="I322" s="32">
        <f>SUMIFS('Capex forecast'!H$9:H$223,'Capex forecast'!$T$9:$T$223,'Allocation of site-spec costs'!$B322,'Capex forecast'!$S$9:$S$223,'Allocation of site-spec costs'!$D322,'Capex forecast'!$Q$9:$Q$223,"Customer Connection")</f>
        <v>0</v>
      </c>
      <c r="J322" s="32">
        <f>SUMIFS('Capex forecast'!I$9:I$223,'Capex forecast'!$T$9:$T$223,'Allocation of site-spec costs'!$B322,'Capex forecast'!$S$9:$S$223,'Allocation of site-spec costs'!$D322,'Capex forecast'!$Q$9:$Q$223,"Customer Connection")</f>
        <v>0</v>
      </c>
      <c r="K322" s="32">
        <f>SUMIFS('Capex forecast'!J$9:J$223,'Capex forecast'!$T$9:$T$223,'Allocation of site-spec costs'!$B322,'Capex forecast'!$S$9:$S$223,'Allocation of site-spec costs'!$D322,'Capex forecast'!$Q$9:$Q$223,"Customer Connection")</f>
        <v>0</v>
      </c>
      <c r="L322" s="32">
        <f>SUMIFS('Capex forecast'!K$9:K$223,'Capex forecast'!$T$9:$T$223,'Allocation of site-spec costs'!$B322,'Capex forecast'!$S$9:$S$223,'Allocation of site-spec costs'!$D322,'Capex forecast'!$Q$9:$Q$223,"Customer Connection")</f>
        <v>0</v>
      </c>
      <c r="M322" s="32">
        <f>SUMIFS('Capex forecast'!L$9:L$223,'Capex forecast'!$T$9:$T$223,'Allocation of site-spec costs'!$B322,'Capex forecast'!$S$9:$S$223,'Allocation of site-spec costs'!$D322,'Capex forecast'!$Q$9:$Q$223,"Customer Connection")</f>
        <v>0</v>
      </c>
      <c r="N322" s="32">
        <f>SUMIFS('Capex forecast'!M$9:M$223,'Capex forecast'!$T$9:$T$223,'Allocation of site-spec costs'!$B322,'Capex forecast'!$S$9:$S$223,'Allocation of site-spec costs'!$D322,'Capex forecast'!$Q$9:$Q$223,"Customer Connection")</f>
        <v>0</v>
      </c>
      <c r="O322" s="32">
        <f>SUMIFS('Capex forecast'!N$9:N$223,'Capex forecast'!$T$9:$T$223,'Allocation of site-spec costs'!$B322,'Capex forecast'!$S$9:$S$223,'Allocation of site-spec costs'!$D322,'Capex forecast'!$Q$9:$Q$223,"Customer Connection")</f>
        <v>0</v>
      </c>
      <c r="Q322" s="45" t="s">
        <v>126</v>
      </c>
      <c r="R322" s="6" t="str">
        <f>INDEX('Demand forecast'!$M$9:$M$5832,MATCH($Q322,'Demand forecast'!$B$9:$B$5832,0))</f>
        <v>No</v>
      </c>
      <c r="S322" s="6" t="str">
        <f>IF(COUNTIF($Q$93:Q322,$B322) = 1, "LV", IF(COUNTIF($Q$93:Q322,$B322) = 2, "HV", "ST"))</f>
        <v>LV</v>
      </c>
      <c r="T322" s="6" t="str">
        <f>INDEX('Demand forecast and growth rate'!$E$7:$E$273,MATCH($Q322,'Demand forecast and growth rate'!$B$7:$B$273,0))</f>
        <v>Small growth</v>
      </c>
      <c r="U322" s="32">
        <f>SUMIFS('Capex forecast'!E$9:E$223,'Capex forecast'!$T$9:$T$223,$Q322,'Capex forecast'!$S$9:$S$223,$S322,'Capex forecast'!$Q$9:$Q$223,"Augex")</f>
        <v>0</v>
      </c>
      <c r="V322" s="32">
        <f>SUMIFS('Capex forecast'!F$9:F$223,'Capex forecast'!$T$9:$T$223,$Q322,'Capex forecast'!$S$9:$S$223,$S322,'Capex forecast'!$Q$9:$Q$223,"Augex")</f>
        <v>0</v>
      </c>
      <c r="W322" s="32">
        <f>SUMIFS('Capex forecast'!G$9:G$223,'Capex forecast'!$T$9:$T$223,$Q322,'Capex forecast'!$S$9:$S$223,$S322,'Capex forecast'!$Q$9:$Q$223,"Augex")</f>
        <v>0</v>
      </c>
      <c r="X322" s="32">
        <f>SUMIFS('Capex forecast'!H$9:H$223,'Capex forecast'!$T$9:$T$223,$Q322,'Capex forecast'!$S$9:$S$223,$S322,'Capex forecast'!$Q$9:$Q$223,"Augex")</f>
        <v>0</v>
      </c>
      <c r="Y322" s="32">
        <f>SUMIFS('Capex forecast'!I$9:I$223,'Capex forecast'!$T$9:$T$223,$Q322,'Capex forecast'!$S$9:$S$223,$S322,'Capex forecast'!$Q$9:$Q$223,"Augex")</f>
        <v>0</v>
      </c>
      <c r="Z322" s="32">
        <f>SUMIFS('Capex forecast'!J$9:J$223,'Capex forecast'!$T$9:$T$223,$Q322,'Capex forecast'!$S$9:$S$223,$S322,'Capex forecast'!$Q$9:$Q$223,"Augex")</f>
        <v>0</v>
      </c>
      <c r="AA322" s="32">
        <f>SUMIFS('Capex forecast'!K$9:K$223,'Capex forecast'!$T$9:$T$223,$Q322,'Capex forecast'!$S$9:$S$223,$S322,'Capex forecast'!$Q$9:$Q$223,"Augex")</f>
        <v>0</v>
      </c>
      <c r="AB322" s="32">
        <f>SUMIFS('Capex forecast'!L$9:L$223,'Capex forecast'!$T$9:$T$223,$Q322,'Capex forecast'!$S$9:$S$223,$S322,'Capex forecast'!$Q$9:$Q$223,"Augex")</f>
        <v>0</v>
      </c>
      <c r="AC322" s="32">
        <f>SUMIFS('Capex forecast'!M$9:M$223,'Capex forecast'!$T$9:$T$223,$Q322,'Capex forecast'!$S$9:$S$223,$S322,'Capex forecast'!$Q$9:$Q$223,"Augex")</f>
        <v>0</v>
      </c>
      <c r="AD322" s="32">
        <f>SUMIFS('Capex forecast'!N$9:N$223,'Capex forecast'!$T$9:$T$223,$Q322,'Capex forecast'!$S$9:$S$223,$S322,'Capex forecast'!$Q$9:$Q$223,"Augex")</f>
        <v>0</v>
      </c>
      <c r="AF322" s="45" t="s">
        <v>126</v>
      </c>
      <c r="AG322" s="6" t="str">
        <f>INDEX('Demand forecast'!$M$9:$M$5832,MATCH($Q322,'Demand forecast'!$B$9:$B$5832,0))</f>
        <v>No</v>
      </c>
      <c r="AH322" s="6" t="str">
        <f>IF(COUNTIF($AF$93:AF322,$B322) = 1, "LV", IF(COUNTIF($AF$93:AF322,$B322) = 2, "HV", "ST"))</f>
        <v>LV</v>
      </c>
      <c r="AI322" s="6" t="str">
        <f>INDEX('Demand forecast and growth rate'!$E$7:$E$273,MATCH($Q322,'Demand forecast and growth rate'!$B$7:$B$273,0))</f>
        <v>Small growth</v>
      </c>
      <c r="AJ322" s="47">
        <f>SUMIFS('Capex forecast'!E$9:E$223,'Capex forecast'!$T$9:$T$223,$AF322,'Capex forecast'!$S$9:$S$223,$AH322,'Capex forecast'!$Q$9:$Q$223,"Repex")</f>
        <v>0</v>
      </c>
      <c r="AK322" s="47">
        <f>SUMIFS('Capex forecast'!F$9:F$223,'Capex forecast'!$T$9:$T$223,$AF322,'Capex forecast'!$S$9:$S$223,$AH322,'Capex forecast'!$Q$9:$Q$223,"Repex")</f>
        <v>0</v>
      </c>
      <c r="AL322" s="47">
        <f>SUMIFS('Capex forecast'!G$9:G$223,'Capex forecast'!$T$9:$T$223,$AF322,'Capex forecast'!$S$9:$S$223,$AH322,'Capex forecast'!$Q$9:$Q$223,"Repex")</f>
        <v>0</v>
      </c>
      <c r="AM322" s="47">
        <f>SUMIFS('Capex forecast'!H$9:H$223,'Capex forecast'!$T$9:$T$223,$AF322,'Capex forecast'!$S$9:$S$223,$AH322,'Capex forecast'!$Q$9:$Q$223,"Repex")</f>
        <v>0</v>
      </c>
      <c r="AN322" s="47">
        <f>SUMIFS('Capex forecast'!I$9:I$223,'Capex forecast'!$T$9:$T$223,$AF322,'Capex forecast'!$S$9:$S$223,$AH322,'Capex forecast'!$Q$9:$Q$223,"Repex")</f>
        <v>0</v>
      </c>
      <c r="AO322" s="47">
        <f>SUMIFS('Capex forecast'!J$9:J$223,'Capex forecast'!$T$9:$T$223,$AF322,'Capex forecast'!$S$9:$S$223,$AH322,'Capex forecast'!$Q$9:$Q$223,"Repex")</f>
        <v>0</v>
      </c>
      <c r="AP322" s="47">
        <f>SUMIFS('Capex forecast'!K$9:K$223,'Capex forecast'!$T$9:$T$223,$AF322,'Capex forecast'!$S$9:$S$223,$AH322,'Capex forecast'!$Q$9:$Q$223,"Repex")</f>
        <v>0</v>
      </c>
      <c r="AQ322" s="47">
        <f>SUMIFS('Capex forecast'!L$9:L$223,'Capex forecast'!$T$9:$T$223,$AF322,'Capex forecast'!$S$9:$S$223,$AH322,'Capex forecast'!$Q$9:$Q$223,"Repex")</f>
        <v>0</v>
      </c>
      <c r="AR322" s="47">
        <f>SUMIFS('Capex forecast'!M$9:M$223,'Capex forecast'!$T$9:$T$223,$AF322,'Capex forecast'!$S$9:$S$223,$AH322,'Capex forecast'!$Q$9:$Q$223,"Repex")</f>
        <v>0</v>
      </c>
      <c r="AS322" s="47">
        <f>SUMIFS('Capex forecast'!N$9:N$223,'Capex forecast'!$T$9:$T$223,$AF322,'Capex forecast'!$S$9:$S$223,$AH322,'Capex forecast'!$Q$9:$Q$223,"Repex")</f>
        <v>0</v>
      </c>
    </row>
    <row r="323" spans="2:45" ht="15">
      <c r="B323" s="45" t="s">
        <v>131</v>
      </c>
      <c r="C323" s="6" t="str">
        <f>INDEX('Demand forecast'!$M$9:$M$5832,MATCH($B323,'Demand forecast'!$B$9:$B$5832,0))</f>
        <v>No</v>
      </c>
      <c r="D323" s="6" t="str">
        <f>IF(COUNTIF($B$93:B323,$B323) = 1, "LV", IF(COUNTIF($B$93:B323,$B323) = 2, "HV", "ST"))</f>
        <v>LV</v>
      </c>
      <c r="E323" s="6" t="str">
        <f>INDEX('Demand forecast and growth rate'!$E$7:$E$273,MATCH($B323,'Demand forecast and growth rate'!$B$7:$B$273,0))</f>
        <v>Steady/falling</v>
      </c>
      <c r="F323" s="32">
        <f>SUMIFS('Capex forecast'!E$9:E$223,'Capex forecast'!$T$9:$T$223,'Allocation of site-spec costs'!$B323,'Capex forecast'!$S$9:$S$223,'Allocation of site-spec costs'!$D323,'Capex forecast'!$Q$9:$Q$223,"Customer Connection")</f>
        <v>0</v>
      </c>
      <c r="G323" s="32">
        <f>SUMIFS('Capex forecast'!F$9:F$223,'Capex forecast'!$T$9:$T$223,'Allocation of site-spec costs'!$B323,'Capex forecast'!$S$9:$S$223,'Allocation of site-spec costs'!$D323,'Capex forecast'!$Q$9:$Q$223,"Customer Connection")</f>
        <v>0</v>
      </c>
      <c r="H323" s="32">
        <f>SUMIFS('Capex forecast'!G$9:G$223,'Capex forecast'!$T$9:$T$223,'Allocation of site-spec costs'!$B323,'Capex forecast'!$S$9:$S$223,'Allocation of site-spec costs'!$D323,'Capex forecast'!$Q$9:$Q$223,"Customer Connection")</f>
        <v>0</v>
      </c>
      <c r="I323" s="32">
        <f>SUMIFS('Capex forecast'!H$9:H$223,'Capex forecast'!$T$9:$T$223,'Allocation of site-spec costs'!$B323,'Capex forecast'!$S$9:$S$223,'Allocation of site-spec costs'!$D323,'Capex forecast'!$Q$9:$Q$223,"Customer Connection")</f>
        <v>0</v>
      </c>
      <c r="J323" s="32">
        <f>SUMIFS('Capex forecast'!I$9:I$223,'Capex forecast'!$T$9:$T$223,'Allocation of site-spec costs'!$B323,'Capex forecast'!$S$9:$S$223,'Allocation of site-spec costs'!$D323,'Capex forecast'!$Q$9:$Q$223,"Customer Connection")</f>
        <v>0</v>
      </c>
      <c r="K323" s="32">
        <f>SUMIFS('Capex forecast'!J$9:J$223,'Capex forecast'!$T$9:$T$223,'Allocation of site-spec costs'!$B323,'Capex forecast'!$S$9:$S$223,'Allocation of site-spec costs'!$D323,'Capex forecast'!$Q$9:$Q$223,"Customer Connection")</f>
        <v>0</v>
      </c>
      <c r="L323" s="32">
        <f>SUMIFS('Capex forecast'!K$9:K$223,'Capex forecast'!$T$9:$T$223,'Allocation of site-spec costs'!$B323,'Capex forecast'!$S$9:$S$223,'Allocation of site-spec costs'!$D323,'Capex forecast'!$Q$9:$Q$223,"Customer Connection")</f>
        <v>0</v>
      </c>
      <c r="M323" s="32">
        <f>SUMIFS('Capex forecast'!L$9:L$223,'Capex forecast'!$T$9:$T$223,'Allocation of site-spec costs'!$B323,'Capex forecast'!$S$9:$S$223,'Allocation of site-spec costs'!$D323,'Capex forecast'!$Q$9:$Q$223,"Customer Connection")</f>
        <v>0</v>
      </c>
      <c r="N323" s="32">
        <f>SUMIFS('Capex forecast'!M$9:M$223,'Capex forecast'!$T$9:$T$223,'Allocation of site-spec costs'!$B323,'Capex forecast'!$S$9:$S$223,'Allocation of site-spec costs'!$D323,'Capex forecast'!$Q$9:$Q$223,"Customer Connection")</f>
        <v>0</v>
      </c>
      <c r="O323" s="32">
        <f>SUMIFS('Capex forecast'!N$9:N$223,'Capex forecast'!$T$9:$T$223,'Allocation of site-spec costs'!$B323,'Capex forecast'!$S$9:$S$223,'Allocation of site-spec costs'!$D323,'Capex forecast'!$Q$9:$Q$223,"Customer Connection")</f>
        <v>0</v>
      </c>
      <c r="Q323" s="45" t="s">
        <v>131</v>
      </c>
      <c r="R323" s="6" t="str">
        <f>INDEX('Demand forecast'!$M$9:$M$5832,MATCH($Q323,'Demand forecast'!$B$9:$B$5832,0))</f>
        <v>No</v>
      </c>
      <c r="S323" s="6" t="str">
        <f>IF(COUNTIF($Q$93:Q323,$B323) = 1, "LV", IF(COUNTIF($Q$93:Q323,$B323) = 2, "HV", "ST"))</f>
        <v>LV</v>
      </c>
      <c r="T323" s="6" t="str">
        <f>INDEX('Demand forecast and growth rate'!$E$7:$E$273,MATCH($Q323,'Demand forecast and growth rate'!$B$7:$B$273,0))</f>
        <v>Steady/falling</v>
      </c>
      <c r="U323" s="32">
        <f>SUMIFS('Capex forecast'!E$9:E$223,'Capex forecast'!$T$9:$T$223,$Q323,'Capex forecast'!$S$9:$S$223,$S323,'Capex forecast'!$Q$9:$Q$223,"Augex")</f>
        <v>0</v>
      </c>
      <c r="V323" s="32">
        <f>SUMIFS('Capex forecast'!F$9:F$223,'Capex forecast'!$T$9:$T$223,$Q323,'Capex forecast'!$S$9:$S$223,$S323,'Capex forecast'!$Q$9:$Q$223,"Augex")</f>
        <v>0</v>
      </c>
      <c r="W323" s="32">
        <f>SUMIFS('Capex forecast'!G$9:G$223,'Capex forecast'!$T$9:$T$223,$Q323,'Capex forecast'!$S$9:$S$223,$S323,'Capex forecast'!$Q$9:$Q$223,"Augex")</f>
        <v>0</v>
      </c>
      <c r="X323" s="32">
        <f>SUMIFS('Capex forecast'!H$9:H$223,'Capex forecast'!$T$9:$T$223,$Q323,'Capex forecast'!$S$9:$S$223,$S323,'Capex forecast'!$Q$9:$Q$223,"Augex")</f>
        <v>0</v>
      </c>
      <c r="Y323" s="32">
        <f>SUMIFS('Capex forecast'!I$9:I$223,'Capex forecast'!$T$9:$T$223,$Q323,'Capex forecast'!$S$9:$S$223,$S323,'Capex forecast'!$Q$9:$Q$223,"Augex")</f>
        <v>0</v>
      </c>
      <c r="Z323" s="32">
        <f>SUMIFS('Capex forecast'!J$9:J$223,'Capex forecast'!$T$9:$T$223,$Q323,'Capex forecast'!$S$9:$S$223,$S323,'Capex forecast'!$Q$9:$Q$223,"Augex")</f>
        <v>0</v>
      </c>
      <c r="AA323" s="32">
        <f>SUMIFS('Capex forecast'!K$9:K$223,'Capex forecast'!$T$9:$T$223,$Q323,'Capex forecast'!$S$9:$S$223,$S323,'Capex forecast'!$Q$9:$Q$223,"Augex")</f>
        <v>0</v>
      </c>
      <c r="AB323" s="32">
        <f>SUMIFS('Capex forecast'!L$9:L$223,'Capex forecast'!$T$9:$T$223,$Q323,'Capex forecast'!$S$9:$S$223,$S323,'Capex forecast'!$Q$9:$Q$223,"Augex")</f>
        <v>0</v>
      </c>
      <c r="AC323" s="32">
        <f>SUMIFS('Capex forecast'!M$9:M$223,'Capex forecast'!$T$9:$T$223,$Q323,'Capex forecast'!$S$9:$S$223,$S323,'Capex forecast'!$Q$9:$Q$223,"Augex")</f>
        <v>0</v>
      </c>
      <c r="AD323" s="32">
        <f>SUMIFS('Capex forecast'!N$9:N$223,'Capex forecast'!$T$9:$T$223,$Q323,'Capex forecast'!$S$9:$S$223,$S323,'Capex forecast'!$Q$9:$Q$223,"Augex")</f>
        <v>0</v>
      </c>
      <c r="AF323" s="45" t="s">
        <v>131</v>
      </c>
      <c r="AG323" s="6" t="str">
        <f>INDEX('Demand forecast'!$M$9:$M$5832,MATCH($Q323,'Demand forecast'!$B$9:$B$5832,0))</f>
        <v>No</v>
      </c>
      <c r="AH323" s="6" t="str">
        <f>IF(COUNTIF($AF$93:AF323,$B323) = 1, "LV", IF(COUNTIF($AF$93:AF323,$B323) = 2, "HV", "ST"))</f>
        <v>LV</v>
      </c>
      <c r="AI323" s="6" t="str">
        <f>INDEX('Demand forecast and growth rate'!$E$7:$E$273,MATCH($Q323,'Demand forecast and growth rate'!$B$7:$B$273,0))</f>
        <v>Steady/falling</v>
      </c>
      <c r="AJ323" s="47">
        <f>SUMIFS('Capex forecast'!E$9:E$223,'Capex forecast'!$T$9:$T$223,$AF323,'Capex forecast'!$S$9:$S$223,$AH323,'Capex forecast'!$Q$9:$Q$223,"Repex")</f>
        <v>0</v>
      </c>
      <c r="AK323" s="47">
        <f>SUMIFS('Capex forecast'!F$9:F$223,'Capex forecast'!$T$9:$T$223,$AF323,'Capex forecast'!$S$9:$S$223,$AH323,'Capex forecast'!$Q$9:$Q$223,"Repex")</f>
        <v>0</v>
      </c>
      <c r="AL323" s="47">
        <f>SUMIFS('Capex forecast'!G$9:G$223,'Capex forecast'!$T$9:$T$223,$AF323,'Capex forecast'!$S$9:$S$223,$AH323,'Capex forecast'!$Q$9:$Q$223,"Repex")</f>
        <v>0</v>
      </c>
      <c r="AM323" s="47">
        <f>SUMIFS('Capex forecast'!H$9:H$223,'Capex forecast'!$T$9:$T$223,$AF323,'Capex forecast'!$S$9:$S$223,$AH323,'Capex forecast'!$Q$9:$Q$223,"Repex")</f>
        <v>0</v>
      </c>
      <c r="AN323" s="47">
        <f>SUMIFS('Capex forecast'!I$9:I$223,'Capex forecast'!$T$9:$T$223,$AF323,'Capex forecast'!$S$9:$S$223,$AH323,'Capex forecast'!$Q$9:$Q$223,"Repex")</f>
        <v>0</v>
      </c>
      <c r="AO323" s="47">
        <f>SUMIFS('Capex forecast'!J$9:J$223,'Capex forecast'!$T$9:$T$223,$AF323,'Capex forecast'!$S$9:$S$223,$AH323,'Capex forecast'!$Q$9:$Q$223,"Repex")</f>
        <v>0</v>
      </c>
      <c r="AP323" s="47">
        <f>SUMIFS('Capex forecast'!K$9:K$223,'Capex forecast'!$T$9:$T$223,$AF323,'Capex forecast'!$S$9:$S$223,$AH323,'Capex forecast'!$Q$9:$Q$223,"Repex")</f>
        <v>0</v>
      </c>
      <c r="AQ323" s="47">
        <f>SUMIFS('Capex forecast'!L$9:L$223,'Capex forecast'!$T$9:$T$223,$AF323,'Capex forecast'!$S$9:$S$223,$AH323,'Capex forecast'!$Q$9:$Q$223,"Repex")</f>
        <v>0</v>
      </c>
      <c r="AR323" s="47">
        <f>SUMIFS('Capex forecast'!M$9:M$223,'Capex forecast'!$T$9:$T$223,$AF323,'Capex forecast'!$S$9:$S$223,$AH323,'Capex forecast'!$Q$9:$Q$223,"Repex")</f>
        <v>0</v>
      </c>
      <c r="AS323" s="47">
        <f>SUMIFS('Capex forecast'!N$9:N$223,'Capex forecast'!$T$9:$T$223,$AF323,'Capex forecast'!$S$9:$S$223,$AH323,'Capex forecast'!$Q$9:$Q$223,"Repex")</f>
        <v>0</v>
      </c>
    </row>
    <row r="324" spans="2:45" ht="15">
      <c r="B324" s="45" t="s">
        <v>136</v>
      </c>
      <c r="C324" s="6" t="str">
        <f>INDEX('Demand forecast'!$M$9:$M$5832,MATCH($B324,'Demand forecast'!$B$9:$B$5832,0))</f>
        <v>No</v>
      </c>
      <c r="D324" s="6" t="str">
        <f>IF(COUNTIF($B$93:B324,$B324) = 1, "LV", IF(COUNTIF($B$93:B324,$B324) = 2, "HV", "ST"))</f>
        <v>LV</v>
      </c>
      <c r="E324" s="6" t="str">
        <f>INDEX('Demand forecast and growth rate'!$E$7:$E$273,MATCH($B324,'Demand forecast and growth rate'!$B$7:$B$273,0))</f>
        <v>High growth</v>
      </c>
      <c r="F324" s="32">
        <f>SUMIFS('Capex forecast'!E$9:E$223,'Capex forecast'!$T$9:$T$223,'Allocation of site-spec costs'!$B324,'Capex forecast'!$S$9:$S$223,'Allocation of site-spec costs'!$D324,'Capex forecast'!$Q$9:$Q$223,"Customer Connection")</f>
        <v>0</v>
      </c>
      <c r="G324" s="32">
        <f>SUMIFS('Capex forecast'!F$9:F$223,'Capex forecast'!$T$9:$T$223,'Allocation of site-spec costs'!$B324,'Capex forecast'!$S$9:$S$223,'Allocation of site-spec costs'!$D324,'Capex forecast'!$Q$9:$Q$223,"Customer Connection")</f>
        <v>0</v>
      </c>
      <c r="H324" s="32">
        <f>SUMIFS('Capex forecast'!G$9:G$223,'Capex forecast'!$T$9:$T$223,'Allocation of site-spec costs'!$B324,'Capex forecast'!$S$9:$S$223,'Allocation of site-spec costs'!$D324,'Capex forecast'!$Q$9:$Q$223,"Customer Connection")</f>
        <v>0</v>
      </c>
      <c r="I324" s="32">
        <f>SUMIFS('Capex forecast'!H$9:H$223,'Capex forecast'!$T$9:$T$223,'Allocation of site-spec costs'!$B324,'Capex forecast'!$S$9:$S$223,'Allocation of site-spec costs'!$D324,'Capex forecast'!$Q$9:$Q$223,"Customer Connection")</f>
        <v>0</v>
      </c>
      <c r="J324" s="32">
        <f>SUMIFS('Capex forecast'!I$9:I$223,'Capex forecast'!$T$9:$T$223,'Allocation of site-spec costs'!$B324,'Capex forecast'!$S$9:$S$223,'Allocation of site-spec costs'!$D324,'Capex forecast'!$Q$9:$Q$223,"Customer Connection")</f>
        <v>0</v>
      </c>
      <c r="K324" s="32">
        <f>SUMIFS('Capex forecast'!J$9:J$223,'Capex forecast'!$T$9:$T$223,'Allocation of site-spec costs'!$B324,'Capex forecast'!$S$9:$S$223,'Allocation of site-spec costs'!$D324,'Capex forecast'!$Q$9:$Q$223,"Customer Connection")</f>
        <v>0</v>
      </c>
      <c r="L324" s="32">
        <f>SUMIFS('Capex forecast'!K$9:K$223,'Capex forecast'!$T$9:$T$223,'Allocation of site-spec costs'!$B324,'Capex forecast'!$S$9:$S$223,'Allocation of site-spec costs'!$D324,'Capex forecast'!$Q$9:$Q$223,"Customer Connection")</f>
        <v>0</v>
      </c>
      <c r="M324" s="32">
        <f>SUMIFS('Capex forecast'!L$9:L$223,'Capex forecast'!$T$9:$T$223,'Allocation of site-spec costs'!$B324,'Capex forecast'!$S$9:$S$223,'Allocation of site-spec costs'!$D324,'Capex forecast'!$Q$9:$Q$223,"Customer Connection")</f>
        <v>0</v>
      </c>
      <c r="N324" s="32">
        <f>SUMIFS('Capex forecast'!M$9:M$223,'Capex forecast'!$T$9:$T$223,'Allocation of site-spec costs'!$B324,'Capex forecast'!$S$9:$S$223,'Allocation of site-spec costs'!$D324,'Capex forecast'!$Q$9:$Q$223,"Customer Connection")</f>
        <v>0</v>
      </c>
      <c r="O324" s="32">
        <f>SUMIFS('Capex forecast'!N$9:N$223,'Capex forecast'!$T$9:$T$223,'Allocation of site-spec costs'!$B324,'Capex forecast'!$S$9:$S$223,'Allocation of site-spec costs'!$D324,'Capex forecast'!$Q$9:$Q$223,"Customer Connection")</f>
        <v>0</v>
      </c>
      <c r="Q324" s="45" t="s">
        <v>136</v>
      </c>
      <c r="R324" s="6" t="str">
        <f>INDEX('Demand forecast'!$M$9:$M$5832,MATCH($Q324,'Demand forecast'!$B$9:$B$5832,0))</f>
        <v>No</v>
      </c>
      <c r="S324" s="6" t="str">
        <f>IF(COUNTIF($Q$93:Q324,$B324) = 1, "LV", IF(COUNTIF($Q$93:Q324,$B324) = 2, "HV", "ST"))</f>
        <v>LV</v>
      </c>
      <c r="T324" s="6" t="str">
        <f>INDEX('Demand forecast and growth rate'!$E$7:$E$273,MATCH($Q324,'Demand forecast and growth rate'!$B$7:$B$273,0))</f>
        <v>High growth</v>
      </c>
      <c r="U324" s="32">
        <f>SUMIFS('Capex forecast'!E$9:E$223,'Capex forecast'!$T$9:$T$223,$Q324,'Capex forecast'!$S$9:$S$223,$S324,'Capex forecast'!$Q$9:$Q$223,"Augex")</f>
        <v>0</v>
      </c>
      <c r="V324" s="32">
        <f>SUMIFS('Capex forecast'!F$9:F$223,'Capex forecast'!$T$9:$T$223,$Q324,'Capex forecast'!$S$9:$S$223,$S324,'Capex forecast'!$Q$9:$Q$223,"Augex")</f>
        <v>0</v>
      </c>
      <c r="W324" s="32">
        <f>SUMIFS('Capex forecast'!G$9:G$223,'Capex forecast'!$T$9:$T$223,$Q324,'Capex forecast'!$S$9:$S$223,$S324,'Capex forecast'!$Q$9:$Q$223,"Augex")</f>
        <v>0</v>
      </c>
      <c r="X324" s="32">
        <f>SUMIFS('Capex forecast'!H$9:H$223,'Capex forecast'!$T$9:$T$223,$Q324,'Capex forecast'!$S$9:$S$223,$S324,'Capex forecast'!$Q$9:$Q$223,"Augex")</f>
        <v>0</v>
      </c>
      <c r="Y324" s="32">
        <f>SUMIFS('Capex forecast'!I$9:I$223,'Capex forecast'!$T$9:$T$223,$Q324,'Capex forecast'!$S$9:$S$223,$S324,'Capex forecast'!$Q$9:$Q$223,"Augex")</f>
        <v>0</v>
      </c>
      <c r="Z324" s="32">
        <f>SUMIFS('Capex forecast'!J$9:J$223,'Capex forecast'!$T$9:$T$223,$Q324,'Capex forecast'!$S$9:$S$223,$S324,'Capex forecast'!$Q$9:$Q$223,"Augex")</f>
        <v>0</v>
      </c>
      <c r="AA324" s="32">
        <f>SUMIFS('Capex forecast'!K$9:K$223,'Capex forecast'!$T$9:$T$223,$Q324,'Capex forecast'!$S$9:$S$223,$S324,'Capex forecast'!$Q$9:$Q$223,"Augex")</f>
        <v>0</v>
      </c>
      <c r="AB324" s="32">
        <f>SUMIFS('Capex forecast'!L$9:L$223,'Capex forecast'!$T$9:$T$223,$Q324,'Capex forecast'!$S$9:$S$223,$S324,'Capex forecast'!$Q$9:$Q$223,"Augex")</f>
        <v>0</v>
      </c>
      <c r="AC324" s="32">
        <f>SUMIFS('Capex forecast'!M$9:M$223,'Capex forecast'!$T$9:$T$223,$Q324,'Capex forecast'!$S$9:$S$223,$S324,'Capex forecast'!$Q$9:$Q$223,"Augex")</f>
        <v>0</v>
      </c>
      <c r="AD324" s="32">
        <f>SUMIFS('Capex forecast'!N$9:N$223,'Capex forecast'!$T$9:$T$223,$Q324,'Capex forecast'!$S$9:$S$223,$S324,'Capex forecast'!$Q$9:$Q$223,"Augex")</f>
        <v>0</v>
      </c>
      <c r="AF324" s="45" t="s">
        <v>136</v>
      </c>
      <c r="AG324" s="6" t="str">
        <f>INDEX('Demand forecast'!$M$9:$M$5832,MATCH($Q324,'Demand forecast'!$B$9:$B$5832,0))</f>
        <v>No</v>
      </c>
      <c r="AH324" s="6" t="str">
        <f>IF(COUNTIF($AF$93:AF324,$B324) = 1, "LV", IF(COUNTIF($AF$93:AF324,$B324) = 2, "HV", "ST"))</f>
        <v>LV</v>
      </c>
      <c r="AI324" s="6" t="str">
        <f>INDEX('Demand forecast and growth rate'!$E$7:$E$273,MATCH($Q324,'Demand forecast and growth rate'!$B$7:$B$273,0))</f>
        <v>High growth</v>
      </c>
      <c r="AJ324" s="47">
        <f>SUMIFS('Capex forecast'!E$9:E$223,'Capex forecast'!$T$9:$T$223,$AF324,'Capex forecast'!$S$9:$S$223,$AH324,'Capex forecast'!$Q$9:$Q$223,"Repex")</f>
        <v>0</v>
      </c>
      <c r="AK324" s="47">
        <f>SUMIFS('Capex forecast'!F$9:F$223,'Capex forecast'!$T$9:$T$223,$AF324,'Capex forecast'!$S$9:$S$223,$AH324,'Capex forecast'!$Q$9:$Q$223,"Repex")</f>
        <v>0</v>
      </c>
      <c r="AL324" s="47">
        <f>SUMIFS('Capex forecast'!G$9:G$223,'Capex forecast'!$T$9:$T$223,$AF324,'Capex forecast'!$S$9:$S$223,$AH324,'Capex forecast'!$Q$9:$Q$223,"Repex")</f>
        <v>0</v>
      </c>
      <c r="AM324" s="47">
        <f>SUMIFS('Capex forecast'!H$9:H$223,'Capex forecast'!$T$9:$T$223,$AF324,'Capex forecast'!$S$9:$S$223,$AH324,'Capex forecast'!$Q$9:$Q$223,"Repex")</f>
        <v>0</v>
      </c>
      <c r="AN324" s="47">
        <f>SUMIFS('Capex forecast'!I$9:I$223,'Capex forecast'!$T$9:$T$223,$AF324,'Capex forecast'!$S$9:$S$223,$AH324,'Capex forecast'!$Q$9:$Q$223,"Repex")</f>
        <v>0</v>
      </c>
      <c r="AO324" s="47">
        <f>SUMIFS('Capex forecast'!J$9:J$223,'Capex forecast'!$T$9:$T$223,$AF324,'Capex forecast'!$S$9:$S$223,$AH324,'Capex forecast'!$Q$9:$Q$223,"Repex")</f>
        <v>0</v>
      </c>
      <c r="AP324" s="47">
        <f>SUMIFS('Capex forecast'!K$9:K$223,'Capex forecast'!$T$9:$T$223,$AF324,'Capex forecast'!$S$9:$S$223,$AH324,'Capex forecast'!$Q$9:$Q$223,"Repex")</f>
        <v>0</v>
      </c>
      <c r="AQ324" s="47">
        <f>SUMIFS('Capex forecast'!L$9:L$223,'Capex forecast'!$T$9:$T$223,$AF324,'Capex forecast'!$S$9:$S$223,$AH324,'Capex forecast'!$Q$9:$Q$223,"Repex")</f>
        <v>0</v>
      </c>
      <c r="AR324" s="47">
        <f>SUMIFS('Capex forecast'!M$9:M$223,'Capex forecast'!$T$9:$T$223,$AF324,'Capex forecast'!$S$9:$S$223,$AH324,'Capex forecast'!$Q$9:$Q$223,"Repex")</f>
        <v>0</v>
      </c>
      <c r="AS324" s="47">
        <f>SUMIFS('Capex forecast'!N$9:N$223,'Capex forecast'!$T$9:$T$223,$AF324,'Capex forecast'!$S$9:$S$223,$AH324,'Capex forecast'!$Q$9:$Q$223,"Repex")</f>
        <v>0</v>
      </c>
    </row>
    <row r="325" spans="2:45" ht="15">
      <c r="B325" s="45" t="s">
        <v>420</v>
      </c>
      <c r="C325" s="6" t="str">
        <f>INDEX('Demand forecast'!$M$9:$M$5832,MATCH($B325,'Demand forecast'!$B$9:$B$5832,0))</f>
        <v>No</v>
      </c>
      <c r="D325" s="6" t="str">
        <f>IF(COUNTIF($B$93:B325,$B325) = 1, "LV", IF(COUNTIF($B$93:B325,$B325) = 2, "HV", "ST"))</f>
        <v>LV</v>
      </c>
      <c r="E325" s="6" t="str">
        <f>INDEX('Demand forecast and growth rate'!$E$7:$E$273,MATCH($B325,'Demand forecast and growth rate'!$B$7:$B$273,0))</f>
        <v>High growth</v>
      </c>
      <c r="F325" s="32">
        <f>SUMIFS('Capex forecast'!E$9:E$223,'Capex forecast'!$T$9:$T$223,'Allocation of site-spec costs'!$B325,'Capex forecast'!$S$9:$S$223,'Allocation of site-spec costs'!$D325,'Capex forecast'!$Q$9:$Q$223,"Customer Connection")</f>
        <v>0</v>
      </c>
      <c r="G325" s="32">
        <f>SUMIFS('Capex forecast'!F$9:F$223,'Capex forecast'!$T$9:$T$223,'Allocation of site-spec costs'!$B325,'Capex forecast'!$S$9:$S$223,'Allocation of site-spec costs'!$D325,'Capex forecast'!$Q$9:$Q$223,"Customer Connection")</f>
        <v>0</v>
      </c>
      <c r="H325" s="32">
        <f>SUMIFS('Capex forecast'!G$9:G$223,'Capex forecast'!$T$9:$T$223,'Allocation of site-spec costs'!$B325,'Capex forecast'!$S$9:$S$223,'Allocation of site-spec costs'!$D325,'Capex forecast'!$Q$9:$Q$223,"Customer Connection")</f>
        <v>0</v>
      </c>
      <c r="I325" s="32">
        <f>SUMIFS('Capex forecast'!H$9:H$223,'Capex forecast'!$T$9:$T$223,'Allocation of site-spec costs'!$B325,'Capex forecast'!$S$9:$S$223,'Allocation of site-spec costs'!$D325,'Capex forecast'!$Q$9:$Q$223,"Customer Connection")</f>
        <v>0</v>
      </c>
      <c r="J325" s="32">
        <f>SUMIFS('Capex forecast'!I$9:I$223,'Capex forecast'!$T$9:$T$223,'Allocation of site-spec costs'!$B325,'Capex forecast'!$S$9:$S$223,'Allocation of site-spec costs'!$D325,'Capex forecast'!$Q$9:$Q$223,"Customer Connection")</f>
        <v>0</v>
      </c>
      <c r="K325" s="32">
        <f>SUMIFS('Capex forecast'!J$9:J$223,'Capex forecast'!$T$9:$T$223,'Allocation of site-spec costs'!$B325,'Capex forecast'!$S$9:$S$223,'Allocation of site-spec costs'!$D325,'Capex forecast'!$Q$9:$Q$223,"Customer Connection")</f>
        <v>0</v>
      </c>
      <c r="L325" s="32">
        <f>SUMIFS('Capex forecast'!K$9:K$223,'Capex forecast'!$T$9:$T$223,'Allocation of site-spec costs'!$B325,'Capex forecast'!$S$9:$S$223,'Allocation of site-spec costs'!$D325,'Capex forecast'!$Q$9:$Q$223,"Customer Connection")</f>
        <v>0</v>
      </c>
      <c r="M325" s="32">
        <f>SUMIFS('Capex forecast'!L$9:L$223,'Capex forecast'!$T$9:$T$223,'Allocation of site-spec costs'!$B325,'Capex forecast'!$S$9:$S$223,'Allocation of site-spec costs'!$D325,'Capex forecast'!$Q$9:$Q$223,"Customer Connection")</f>
        <v>0</v>
      </c>
      <c r="N325" s="32">
        <f>SUMIFS('Capex forecast'!M$9:M$223,'Capex forecast'!$T$9:$T$223,'Allocation of site-spec costs'!$B325,'Capex forecast'!$S$9:$S$223,'Allocation of site-spec costs'!$D325,'Capex forecast'!$Q$9:$Q$223,"Customer Connection")</f>
        <v>0</v>
      </c>
      <c r="O325" s="32">
        <f>SUMIFS('Capex forecast'!N$9:N$223,'Capex forecast'!$T$9:$T$223,'Allocation of site-spec costs'!$B325,'Capex forecast'!$S$9:$S$223,'Allocation of site-spec costs'!$D325,'Capex forecast'!$Q$9:$Q$223,"Customer Connection")</f>
        <v>0</v>
      </c>
      <c r="Q325" s="45" t="s">
        <v>420</v>
      </c>
      <c r="R325" s="6" t="str">
        <f>INDEX('Demand forecast'!$M$9:$M$5832,MATCH($Q325,'Demand forecast'!$B$9:$B$5832,0))</f>
        <v>No</v>
      </c>
      <c r="S325" s="6" t="str">
        <f>IF(COUNTIF($Q$93:Q325,$B325) = 1, "LV", IF(COUNTIF($Q$93:Q325,$B325) = 2, "HV", "ST"))</f>
        <v>LV</v>
      </c>
      <c r="T325" s="6" t="str">
        <f>INDEX('Demand forecast and growth rate'!$E$7:$E$273,MATCH($Q325,'Demand forecast and growth rate'!$B$7:$B$273,0))</f>
        <v>High growth</v>
      </c>
      <c r="U325" s="32">
        <f>SUMIFS('Capex forecast'!E$9:E$223,'Capex forecast'!$T$9:$T$223,$Q325,'Capex forecast'!$S$9:$S$223,$S325,'Capex forecast'!$Q$9:$Q$223,"Augex")</f>
        <v>0</v>
      </c>
      <c r="V325" s="32">
        <f>SUMIFS('Capex forecast'!F$9:F$223,'Capex forecast'!$T$9:$T$223,$Q325,'Capex forecast'!$S$9:$S$223,$S325,'Capex forecast'!$Q$9:$Q$223,"Augex")</f>
        <v>0</v>
      </c>
      <c r="W325" s="32">
        <f>SUMIFS('Capex forecast'!G$9:G$223,'Capex forecast'!$T$9:$T$223,$Q325,'Capex forecast'!$S$9:$S$223,$S325,'Capex forecast'!$Q$9:$Q$223,"Augex")</f>
        <v>0</v>
      </c>
      <c r="X325" s="32">
        <f>SUMIFS('Capex forecast'!H$9:H$223,'Capex forecast'!$T$9:$T$223,$Q325,'Capex forecast'!$S$9:$S$223,$S325,'Capex forecast'!$Q$9:$Q$223,"Augex")</f>
        <v>0</v>
      </c>
      <c r="Y325" s="32">
        <f>SUMIFS('Capex forecast'!I$9:I$223,'Capex forecast'!$T$9:$T$223,$Q325,'Capex forecast'!$S$9:$S$223,$S325,'Capex forecast'!$Q$9:$Q$223,"Augex")</f>
        <v>0</v>
      </c>
      <c r="Z325" s="32">
        <f>SUMIFS('Capex forecast'!J$9:J$223,'Capex forecast'!$T$9:$T$223,$Q325,'Capex forecast'!$S$9:$S$223,$S325,'Capex forecast'!$Q$9:$Q$223,"Augex")</f>
        <v>0</v>
      </c>
      <c r="AA325" s="32">
        <f>SUMIFS('Capex forecast'!K$9:K$223,'Capex forecast'!$T$9:$T$223,$Q325,'Capex forecast'!$S$9:$S$223,$S325,'Capex forecast'!$Q$9:$Q$223,"Augex")</f>
        <v>0</v>
      </c>
      <c r="AB325" s="32">
        <f>SUMIFS('Capex forecast'!L$9:L$223,'Capex forecast'!$T$9:$T$223,$Q325,'Capex forecast'!$S$9:$S$223,$S325,'Capex forecast'!$Q$9:$Q$223,"Augex")</f>
        <v>0</v>
      </c>
      <c r="AC325" s="32">
        <f>SUMIFS('Capex forecast'!M$9:M$223,'Capex forecast'!$T$9:$T$223,$Q325,'Capex forecast'!$S$9:$S$223,$S325,'Capex forecast'!$Q$9:$Q$223,"Augex")</f>
        <v>0</v>
      </c>
      <c r="AD325" s="32">
        <f>SUMIFS('Capex forecast'!N$9:N$223,'Capex forecast'!$T$9:$T$223,$Q325,'Capex forecast'!$S$9:$S$223,$S325,'Capex forecast'!$Q$9:$Q$223,"Augex")</f>
        <v>0</v>
      </c>
      <c r="AF325" s="45" t="s">
        <v>420</v>
      </c>
      <c r="AG325" s="6" t="str">
        <f>INDEX('Demand forecast'!$M$9:$M$5832,MATCH($Q325,'Demand forecast'!$B$9:$B$5832,0))</f>
        <v>No</v>
      </c>
      <c r="AH325" s="6" t="str">
        <f>IF(COUNTIF($AF$93:AF325,$B325) = 1, "LV", IF(COUNTIF($AF$93:AF325,$B325) = 2, "HV", "ST"))</f>
        <v>LV</v>
      </c>
      <c r="AI325" s="6" t="str">
        <f>INDEX('Demand forecast and growth rate'!$E$7:$E$273,MATCH($Q325,'Demand forecast and growth rate'!$B$7:$B$273,0))</f>
        <v>High growth</v>
      </c>
      <c r="AJ325" s="47">
        <f>SUMIFS('Capex forecast'!E$9:E$223,'Capex forecast'!$T$9:$T$223,$AF325,'Capex forecast'!$S$9:$S$223,$AH325,'Capex forecast'!$Q$9:$Q$223,"Repex")</f>
        <v>0</v>
      </c>
      <c r="AK325" s="47">
        <f>SUMIFS('Capex forecast'!F$9:F$223,'Capex forecast'!$T$9:$T$223,$AF325,'Capex forecast'!$S$9:$S$223,$AH325,'Capex forecast'!$Q$9:$Q$223,"Repex")</f>
        <v>0</v>
      </c>
      <c r="AL325" s="47">
        <f>SUMIFS('Capex forecast'!G$9:G$223,'Capex forecast'!$T$9:$T$223,$AF325,'Capex forecast'!$S$9:$S$223,$AH325,'Capex forecast'!$Q$9:$Q$223,"Repex")</f>
        <v>0</v>
      </c>
      <c r="AM325" s="47">
        <f>SUMIFS('Capex forecast'!H$9:H$223,'Capex forecast'!$T$9:$T$223,$AF325,'Capex forecast'!$S$9:$S$223,$AH325,'Capex forecast'!$Q$9:$Q$223,"Repex")</f>
        <v>0</v>
      </c>
      <c r="AN325" s="47">
        <f>SUMIFS('Capex forecast'!I$9:I$223,'Capex forecast'!$T$9:$T$223,$AF325,'Capex forecast'!$S$9:$S$223,$AH325,'Capex forecast'!$Q$9:$Q$223,"Repex")</f>
        <v>0</v>
      </c>
      <c r="AO325" s="47">
        <f>SUMIFS('Capex forecast'!J$9:J$223,'Capex forecast'!$T$9:$T$223,$AF325,'Capex forecast'!$S$9:$S$223,$AH325,'Capex forecast'!$Q$9:$Q$223,"Repex")</f>
        <v>0</v>
      </c>
      <c r="AP325" s="47">
        <f>SUMIFS('Capex forecast'!K$9:K$223,'Capex forecast'!$T$9:$T$223,$AF325,'Capex forecast'!$S$9:$S$223,$AH325,'Capex forecast'!$Q$9:$Q$223,"Repex")</f>
        <v>0</v>
      </c>
      <c r="AQ325" s="47">
        <f>SUMIFS('Capex forecast'!L$9:L$223,'Capex forecast'!$T$9:$T$223,$AF325,'Capex forecast'!$S$9:$S$223,$AH325,'Capex forecast'!$Q$9:$Q$223,"Repex")</f>
        <v>0</v>
      </c>
      <c r="AR325" s="47">
        <f>SUMIFS('Capex forecast'!M$9:M$223,'Capex forecast'!$T$9:$T$223,$AF325,'Capex forecast'!$S$9:$S$223,$AH325,'Capex forecast'!$Q$9:$Q$223,"Repex")</f>
        <v>0</v>
      </c>
      <c r="AS325" s="47">
        <f>SUMIFS('Capex forecast'!N$9:N$223,'Capex forecast'!$T$9:$T$223,$AF325,'Capex forecast'!$S$9:$S$223,$AH325,'Capex forecast'!$Q$9:$Q$223,"Repex")</f>
        <v>0</v>
      </c>
    </row>
    <row r="326" spans="2:45" ht="15">
      <c r="B326" s="45" t="s">
        <v>165</v>
      </c>
      <c r="C326" s="6" t="str">
        <f>INDEX('Demand forecast'!$M$9:$M$5832,MATCH($B326,'Demand forecast'!$B$9:$B$5832,0))</f>
        <v>No</v>
      </c>
      <c r="D326" s="6" t="str">
        <f>IF(COUNTIF($B$93:B326,$B326) = 1, "LV", IF(COUNTIF($B$93:B326,$B326) = 2, "HV", "ST"))</f>
        <v>LV</v>
      </c>
      <c r="E326" s="6" t="str">
        <f>INDEX('Demand forecast and growth rate'!$E$7:$E$273,MATCH($B326,'Demand forecast and growth rate'!$B$7:$B$273,0))</f>
        <v>High growth</v>
      </c>
      <c r="F326" s="32">
        <f>SUMIFS('Capex forecast'!E$9:E$223,'Capex forecast'!$T$9:$T$223,'Allocation of site-spec costs'!$B326,'Capex forecast'!$S$9:$S$223,'Allocation of site-spec costs'!$D326,'Capex forecast'!$Q$9:$Q$223,"Customer Connection")</f>
        <v>0</v>
      </c>
      <c r="G326" s="32">
        <f>SUMIFS('Capex forecast'!F$9:F$223,'Capex forecast'!$T$9:$T$223,'Allocation of site-spec costs'!$B326,'Capex forecast'!$S$9:$S$223,'Allocation of site-spec costs'!$D326,'Capex forecast'!$Q$9:$Q$223,"Customer Connection")</f>
        <v>0</v>
      </c>
      <c r="H326" s="32">
        <f>SUMIFS('Capex forecast'!G$9:G$223,'Capex forecast'!$T$9:$T$223,'Allocation of site-spec costs'!$B326,'Capex forecast'!$S$9:$S$223,'Allocation of site-spec costs'!$D326,'Capex forecast'!$Q$9:$Q$223,"Customer Connection")</f>
        <v>0</v>
      </c>
      <c r="I326" s="32">
        <f>SUMIFS('Capex forecast'!H$9:H$223,'Capex forecast'!$T$9:$T$223,'Allocation of site-spec costs'!$B326,'Capex forecast'!$S$9:$S$223,'Allocation of site-spec costs'!$D326,'Capex forecast'!$Q$9:$Q$223,"Customer Connection")</f>
        <v>0</v>
      </c>
      <c r="J326" s="32">
        <f>SUMIFS('Capex forecast'!I$9:I$223,'Capex forecast'!$T$9:$T$223,'Allocation of site-spec costs'!$B326,'Capex forecast'!$S$9:$S$223,'Allocation of site-spec costs'!$D326,'Capex forecast'!$Q$9:$Q$223,"Customer Connection")</f>
        <v>0</v>
      </c>
      <c r="K326" s="32">
        <f>SUMIFS('Capex forecast'!J$9:J$223,'Capex forecast'!$T$9:$T$223,'Allocation of site-spec costs'!$B326,'Capex forecast'!$S$9:$S$223,'Allocation of site-spec costs'!$D326,'Capex forecast'!$Q$9:$Q$223,"Customer Connection")</f>
        <v>0</v>
      </c>
      <c r="L326" s="32">
        <f>SUMIFS('Capex forecast'!K$9:K$223,'Capex forecast'!$T$9:$T$223,'Allocation of site-spec costs'!$B326,'Capex forecast'!$S$9:$S$223,'Allocation of site-spec costs'!$D326,'Capex forecast'!$Q$9:$Q$223,"Customer Connection")</f>
        <v>0</v>
      </c>
      <c r="M326" s="32">
        <f>SUMIFS('Capex forecast'!L$9:L$223,'Capex forecast'!$T$9:$T$223,'Allocation of site-spec costs'!$B326,'Capex forecast'!$S$9:$S$223,'Allocation of site-spec costs'!$D326,'Capex forecast'!$Q$9:$Q$223,"Customer Connection")</f>
        <v>0</v>
      </c>
      <c r="N326" s="32">
        <f>SUMIFS('Capex forecast'!M$9:M$223,'Capex forecast'!$T$9:$T$223,'Allocation of site-spec costs'!$B326,'Capex forecast'!$S$9:$S$223,'Allocation of site-spec costs'!$D326,'Capex forecast'!$Q$9:$Q$223,"Customer Connection")</f>
        <v>0</v>
      </c>
      <c r="O326" s="32">
        <f>SUMIFS('Capex forecast'!N$9:N$223,'Capex forecast'!$T$9:$T$223,'Allocation of site-spec costs'!$B326,'Capex forecast'!$S$9:$S$223,'Allocation of site-spec costs'!$D326,'Capex forecast'!$Q$9:$Q$223,"Customer Connection")</f>
        <v>0</v>
      </c>
      <c r="Q326" s="45" t="s">
        <v>165</v>
      </c>
      <c r="R326" s="6" t="str">
        <f>INDEX('Demand forecast'!$M$9:$M$5832,MATCH($Q326,'Demand forecast'!$B$9:$B$5832,0))</f>
        <v>No</v>
      </c>
      <c r="S326" s="6" t="str">
        <f>IF(COUNTIF($Q$93:Q326,$B326) = 1, "LV", IF(COUNTIF($Q$93:Q326,$B326) = 2, "HV", "ST"))</f>
        <v>LV</v>
      </c>
      <c r="T326" s="6" t="str">
        <f>INDEX('Demand forecast and growth rate'!$E$7:$E$273,MATCH($Q326,'Demand forecast and growth rate'!$B$7:$B$273,0))</f>
        <v>High growth</v>
      </c>
      <c r="U326" s="32">
        <f>SUMIFS('Capex forecast'!E$9:E$223,'Capex forecast'!$T$9:$T$223,$Q326,'Capex forecast'!$S$9:$S$223,$S326,'Capex forecast'!$Q$9:$Q$223,"Augex")</f>
        <v>0</v>
      </c>
      <c r="V326" s="32">
        <f>SUMIFS('Capex forecast'!F$9:F$223,'Capex forecast'!$T$9:$T$223,$Q326,'Capex forecast'!$S$9:$S$223,$S326,'Capex forecast'!$Q$9:$Q$223,"Augex")</f>
        <v>0</v>
      </c>
      <c r="W326" s="32">
        <f>SUMIFS('Capex forecast'!G$9:G$223,'Capex forecast'!$T$9:$T$223,$Q326,'Capex forecast'!$S$9:$S$223,$S326,'Capex forecast'!$Q$9:$Q$223,"Augex")</f>
        <v>0</v>
      </c>
      <c r="X326" s="32">
        <f>SUMIFS('Capex forecast'!H$9:H$223,'Capex forecast'!$T$9:$T$223,$Q326,'Capex forecast'!$S$9:$S$223,$S326,'Capex forecast'!$Q$9:$Q$223,"Augex")</f>
        <v>0</v>
      </c>
      <c r="Y326" s="32">
        <f>SUMIFS('Capex forecast'!I$9:I$223,'Capex forecast'!$T$9:$T$223,$Q326,'Capex forecast'!$S$9:$S$223,$S326,'Capex forecast'!$Q$9:$Q$223,"Augex")</f>
        <v>0</v>
      </c>
      <c r="Z326" s="32">
        <f>SUMIFS('Capex forecast'!J$9:J$223,'Capex forecast'!$T$9:$T$223,$Q326,'Capex forecast'!$S$9:$S$223,$S326,'Capex forecast'!$Q$9:$Q$223,"Augex")</f>
        <v>0</v>
      </c>
      <c r="AA326" s="32">
        <f>SUMIFS('Capex forecast'!K$9:K$223,'Capex forecast'!$T$9:$T$223,$Q326,'Capex forecast'!$S$9:$S$223,$S326,'Capex forecast'!$Q$9:$Q$223,"Augex")</f>
        <v>0</v>
      </c>
      <c r="AB326" s="32">
        <f>SUMIFS('Capex forecast'!L$9:L$223,'Capex forecast'!$T$9:$T$223,$Q326,'Capex forecast'!$S$9:$S$223,$S326,'Capex forecast'!$Q$9:$Q$223,"Augex")</f>
        <v>0</v>
      </c>
      <c r="AC326" s="32">
        <f>SUMIFS('Capex forecast'!M$9:M$223,'Capex forecast'!$T$9:$T$223,$Q326,'Capex forecast'!$S$9:$S$223,$S326,'Capex forecast'!$Q$9:$Q$223,"Augex")</f>
        <v>0</v>
      </c>
      <c r="AD326" s="32">
        <f>SUMIFS('Capex forecast'!N$9:N$223,'Capex forecast'!$T$9:$T$223,$Q326,'Capex forecast'!$S$9:$S$223,$S326,'Capex forecast'!$Q$9:$Q$223,"Augex")</f>
        <v>0</v>
      </c>
      <c r="AF326" s="45" t="s">
        <v>165</v>
      </c>
      <c r="AG326" s="6" t="str">
        <f>INDEX('Demand forecast'!$M$9:$M$5832,MATCH($Q326,'Demand forecast'!$B$9:$B$5832,0))</f>
        <v>No</v>
      </c>
      <c r="AH326" s="6" t="str">
        <f>IF(COUNTIF($AF$93:AF326,$B326) = 1, "LV", IF(COUNTIF($AF$93:AF326,$B326) = 2, "HV", "ST"))</f>
        <v>LV</v>
      </c>
      <c r="AI326" s="6" t="str">
        <f>INDEX('Demand forecast and growth rate'!$E$7:$E$273,MATCH($Q326,'Demand forecast and growth rate'!$B$7:$B$273,0))</f>
        <v>High growth</v>
      </c>
      <c r="AJ326" s="47">
        <f>SUMIFS('Capex forecast'!E$9:E$223,'Capex forecast'!$T$9:$T$223,$AF326,'Capex forecast'!$S$9:$S$223,$AH326,'Capex forecast'!$Q$9:$Q$223,"Repex")</f>
        <v>0</v>
      </c>
      <c r="AK326" s="47">
        <f>SUMIFS('Capex forecast'!F$9:F$223,'Capex forecast'!$T$9:$T$223,$AF326,'Capex forecast'!$S$9:$S$223,$AH326,'Capex forecast'!$Q$9:$Q$223,"Repex")</f>
        <v>0</v>
      </c>
      <c r="AL326" s="47">
        <f>SUMIFS('Capex forecast'!G$9:G$223,'Capex forecast'!$T$9:$T$223,$AF326,'Capex forecast'!$S$9:$S$223,$AH326,'Capex forecast'!$Q$9:$Q$223,"Repex")</f>
        <v>0</v>
      </c>
      <c r="AM326" s="47">
        <f>SUMIFS('Capex forecast'!H$9:H$223,'Capex forecast'!$T$9:$T$223,$AF326,'Capex forecast'!$S$9:$S$223,$AH326,'Capex forecast'!$Q$9:$Q$223,"Repex")</f>
        <v>0</v>
      </c>
      <c r="AN326" s="47">
        <f>SUMIFS('Capex forecast'!I$9:I$223,'Capex forecast'!$T$9:$T$223,$AF326,'Capex forecast'!$S$9:$S$223,$AH326,'Capex forecast'!$Q$9:$Q$223,"Repex")</f>
        <v>0</v>
      </c>
      <c r="AO326" s="47">
        <f>SUMIFS('Capex forecast'!J$9:J$223,'Capex forecast'!$T$9:$T$223,$AF326,'Capex forecast'!$S$9:$S$223,$AH326,'Capex forecast'!$Q$9:$Q$223,"Repex")</f>
        <v>0</v>
      </c>
      <c r="AP326" s="47">
        <f>SUMIFS('Capex forecast'!K$9:K$223,'Capex forecast'!$T$9:$T$223,$AF326,'Capex forecast'!$S$9:$S$223,$AH326,'Capex forecast'!$Q$9:$Q$223,"Repex")</f>
        <v>0</v>
      </c>
      <c r="AQ326" s="47">
        <f>SUMIFS('Capex forecast'!L$9:L$223,'Capex forecast'!$T$9:$T$223,$AF326,'Capex forecast'!$S$9:$S$223,$AH326,'Capex forecast'!$Q$9:$Q$223,"Repex")</f>
        <v>0</v>
      </c>
      <c r="AR326" s="47">
        <f>SUMIFS('Capex forecast'!M$9:M$223,'Capex forecast'!$T$9:$T$223,$AF326,'Capex forecast'!$S$9:$S$223,$AH326,'Capex forecast'!$Q$9:$Q$223,"Repex")</f>
        <v>0</v>
      </c>
      <c r="AS326" s="47">
        <f>SUMIFS('Capex forecast'!N$9:N$223,'Capex forecast'!$T$9:$T$223,$AF326,'Capex forecast'!$S$9:$S$223,$AH326,'Capex forecast'!$Q$9:$Q$223,"Repex")</f>
        <v>0</v>
      </c>
    </row>
    <row r="327" spans="2:45" ht="15">
      <c r="B327" s="45" t="s">
        <v>168</v>
      </c>
      <c r="C327" s="6" t="str">
        <f>INDEX('Demand forecast'!$M$9:$M$5832,MATCH($B327,'Demand forecast'!$B$9:$B$5832,0))</f>
        <v>No</v>
      </c>
      <c r="D327" s="6" t="str">
        <f>IF(COUNTIF($B$93:B327,$B327) = 1, "LV", IF(COUNTIF($B$93:B327,$B327) = 2, "HV", "ST"))</f>
        <v>LV</v>
      </c>
      <c r="E327" s="6" t="str">
        <f>INDEX('Demand forecast and growth rate'!$E$7:$E$273,MATCH($B327,'Demand forecast and growth rate'!$B$7:$B$273,0))</f>
        <v>Steady/falling</v>
      </c>
      <c r="F327" s="32">
        <f>SUMIFS('Capex forecast'!E$9:E$223,'Capex forecast'!$T$9:$T$223,'Allocation of site-spec costs'!$B327,'Capex forecast'!$S$9:$S$223,'Allocation of site-spec costs'!$D327,'Capex forecast'!$Q$9:$Q$223,"Customer Connection")</f>
        <v>0</v>
      </c>
      <c r="G327" s="32">
        <f>SUMIFS('Capex forecast'!F$9:F$223,'Capex forecast'!$T$9:$T$223,'Allocation of site-spec costs'!$B327,'Capex forecast'!$S$9:$S$223,'Allocation of site-spec costs'!$D327,'Capex forecast'!$Q$9:$Q$223,"Customer Connection")</f>
        <v>0</v>
      </c>
      <c r="H327" s="32">
        <f>SUMIFS('Capex forecast'!G$9:G$223,'Capex forecast'!$T$9:$T$223,'Allocation of site-spec costs'!$B327,'Capex forecast'!$S$9:$S$223,'Allocation of site-spec costs'!$D327,'Capex forecast'!$Q$9:$Q$223,"Customer Connection")</f>
        <v>0</v>
      </c>
      <c r="I327" s="32">
        <f>SUMIFS('Capex forecast'!H$9:H$223,'Capex forecast'!$T$9:$T$223,'Allocation of site-spec costs'!$B327,'Capex forecast'!$S$9:$S$223,'Allocation of site-spec costs'!$D327,'Capex forecast'!$Q$9:$Q$223,"Customer Connection")</f>
        <v>0</v>
      </c>
      <c r="J327" s="32">
        <f>SUMIFS('Capex forecast'!I$9:I$223,'Capex forecast'!$T$9:$T$223,'Allocation of site-spec costs'!$B327,'Capex forecast'!$S$9:$S$223,'Allocation of site-spec costs'!$D327,'Capex forecast'!$Q$9:$Q$223,"Customer Connection")</f>
        <v>0</v>
      </c>
      <c r="K327" s="32">
        <f>SUMIFS('Capex forecast'!J$9:J$223,'Capex forecast'!$T$9:$T$223,'Allocation of site-spec costs'!$B327,'Capex forecast'!$S$9:$S$223,'Allocation of site-spec costs'!$D327,'Capex forecast'!$Q$9:$Q$223,"Customer Connection")</f>
        <v>0</v>
      </c>
      <c r="L327" s="32">
        <f>SUMIFS('Capex forecast'!K$9:K$223,'Capex forecast'!$T$9:$T$223,'Allocation of site-spec costs'!$B327,'Capex forecast'!$S$9:$S$223,'Allocation of site-spec costs'!$D327,'Capex forecast'!$Q$9:$Q$223,"Customer Connection")</f>
        <v>0</v>
      </c>
      <c r="M327" s="32">
        <f>SUMIFS('Capex forecast'!L$9:L$223,'Capex forecast'!$T$9:$T$223,'Allocation of site-spec costs'!$B327,'Capex forecast'!$S$9:$S$223,'Allocation of site-spec costs'!$D327,'Capex forecast'!$Q$9:$Q$223,"Customer Connection")</f>
        <v>0</v>
      </c>
      <c r="N327" s="32">
        <f>SUMIFS('Capex forecast'!M$9:M$223,'Capex forecast'!$T$9:$T$223,'Allocation of site-spec costs'!$B327,'Capex forecast'!$S$9:$S$223,'Allocation of site-spec costs'!$D327,'Capex forecast'!$Q$9:$Q$223,"Customer Connection")</f>
        <v>0</v>
      </c>
      <c r="O327" s="32">
        <f>SUMIFS('Capex forecast'!N$9:N$223,'Capex forecast'!$T$9:$T$223,'Allocation of site-spec costs'!$B327,'Capex forecast'!$S$9:$S$223,'Allocation of site-spec costs'!$D327,'Capex forecast'!$Q$9:$Q$223,"Customer Connection")</f>
        <v>0</v>
      </c>
      <c r="Q327" s="45" t="s">
        <v>168</v>
      </c>
      <c r="R327" s="6" t="str">
        <f>INDEX('Demand forecast'!$M$9:$M$5832,MATCH($Q327,'Demand forecast'!$B$9:$B$5832,0))</f>
        <v>No</v>
      </c>
      <c r="S327" s="6" t="str">
        <f>IF(COUNTIF($Q$93:Q327,$B327) = 1, "LV", IF(COUNTIF($Q$93:Q327,$B327) = 2, "HV", "ST"))</f>
        <v>LV</v>
      </c>
      <c r="T327" s="6" t="str">
        <f>INDEX('Demand forecast and growth rate'!$E$7:$E$273,MATCH($Q327,'Demand forecast and growth rate'!$B$7:$B$273,0))</f>
        <v>Steady/falling</v>
      </c>
      <c r="U327" s="32">
        <f>SUMIFS('Capex forecast'!E$9:E$223,'Capex forecast'!$T$9:$T$223,$Q327,'Capex forecast'!$S$9:$S$223,$S327,'Capex forecast'!$Q$9:$Q$223,"Augex")</f>
        <v>0</v>
      </c>
      <c r="V327" s="32">
        <f>SUMIFS('Capex forecast'!F$9:F$223,'Capex forecast'!$T$9:$T$223,$Q327,'Capex forecast'!$S$9:$S$223,$S327,'Capex forecast'!$Q$9:$Q$223,"Augex")</f>
        <v>0</v>
      </c>
      <c r="W327" s="32">
        <f>SUMIFS('Capex forecast'!G$9:G$223,'Capex forecast'!$T$9:$T$223,$Q327,'Capex forecast'!$S$9:$S$223,$S327,'Capex forecast'!$Q$9:$Q$223,"Augex")</f>
        <v>0</v>
      </c>
      <c r="X327" s="32">
        <f>SUMIFS('Capex forecast'!H$9:H$223,'Capex forecast'!$T$9:$T$223,$Q327,'Capex forecast'!$S$9:$S$223,$S327,'Capex forecast'!$Q$9:$Q$223,"Augex")</f>
        <v>0</v>
      </c>
      <c r="Y327" s="32">
        <f>SUMIFS('Capex forecast'!I$9:I$223,'Capex forecast'!$T$9:$T$223,$Q327,'Capex forecast'!$S$9:$S$223,$S327,'Capex forecast'!$Q$9:$Q$223,"Augex")</f>
        <v>0</v>
      </c>
      <c r="Z327" s="32">
        <f>SUMIFS('Capex forecast'!J$9:J$223,'Capex forecast'!$T$9:$T$223,$Q327,'Capex forecast'!$S$9:$S$223,$S327,'Capex forecast'!$Q$9:$Q$223,"Augex")</f>
        <v>0</v>
      </c>
      <c r="AA327" s="32">
        <f>SUMIFS('Capex forecast'!K$9:K$223,'Capex forecast'!$T$9:$T$223,$Q327,'Capex forecast'!$S$9:$S$223,$S327,'Capex forecast'!$Q$9:$Q$223,"Augex")</f>
        <v>0</v>
      </c>
      <c r="AB327" s="32">
        <f>SUMIFS('Capex forecast'!L$9:L$223,'Capex forecast'!$T$9:$T$223,$Q327,'Capex forecast'!$S$9:$S$223,$S327,'Capex forecast'!$Q$9:$Q$223,"Augex")</f>
        <v>0</v>
      </c>
      <c r="AC327" s="32">
        <f>SUMIFS('Capex forecast'!M$9:M$223,'Capex forecast'!$T$9:$T$223,$Q327,'Capex forecast'!$S$9:$S$223,$S327,'Capex forecast'!$Q$9:$Q$223,"Augex")</f>
        <v>0</v>
      </c>
      <c r="AD327" s="32">
        <f>SUMIFS('Capex forecast'!N$9:N$223,'Capex forecast'!$T$9:$T$223,$Q327,'Capex forecast'!$S$9:$S$223,$S327,'Capex forecast'!$Q$9:$Q$223,"Augex")</f>
        <v>0</v>
      </c>
      <c r="AF327" s="45" t="s">
        <v>168</v>
      </c>
      <c r="AG327" s="6" t="str">
        <f>INDEX('Demand forecast'!$M$9:$M$5832,MATCH($Q327,'Demand forecast'!$B$9:$B$5832,0))</f>
        <v>No</v>
      </c>
      <c r="AH327" s="6" t="str">
        <f>IF(COUNTIF($AF$93:AF327,$B327) = 1, "LV", IF(COUNTIF($AF$93:AF327,$B327) = 2, "HV", "ST"))</f>
        <v>LV</v>
      </c>
      <c r="AI327" s="6" t="str">
        <f>INDEX('Demand forecast and growth rate'!$E$7:$E$273,MATCH($Q327,'Demand forecast and growth rate'!$B$7:$B$273,0))</f>
        <v>Steady/falling</v>
      </c>
      <c r="AJ327" s="47">
        <f>SUMIFS('Capex forecast'!E$9:E$223,'Capex forecast'!$T$9:$T$223,$AF327,'Capex forecast'!$S$9:$S$223,$AH327,'Capex forecast'!$Q$9:$Q$223,"Repex")</f>
        <v>0</v>
      </c>
      <c r="AK327" s="47">
        <f>SUMIFS('Capex forecast'!F$9:F$223,'Capex forecast'!$T$9:$T$223,$AF327,'Capex forecast'!$S$9:$S$223,$AH327,'Capex forecast'!$Q$9:$Q$223,"Repex")</f>
        <v>0</v>
      </c>
      <c r="AL327" s="47">
        <f>SUMIFS('Capex forecast'!G$9:G$223,'Capex forecast'!$T$9:$T$223,$AF327,'Capex forecast'!$S$9:$S$223,$AH327,'Capex forecast'!$Q$9:$Q$223,"Repex")</f>
        <v>0</v>
      </c>
      <c r="AM327" s="47">
        <f>SUMIFS('Capex forecast'!H$9:H$223,'Capex forecast'!$T$9:$T$223,$AF327,'Capex forecast'!$S$9:$S$223,$AH327,'Capex forecast'!$Q$9:$Q$223,"Repex")</f>
        <v>0</v>
      </c>
      <c r="AN327" s="47">
        <f>SUMIFS('Capex forecast'!I$9:I$223,'Capex forecast'!$T$9:$T$223,$AF327,'Capex forecast'!$S$9:$S$223,$AH327,'Capex forecast'!$Q$9:$Q$223,"Repex")</f>
        <v>0</v>
      </c>
      <c r="AO327" s="47">
        <f>SUMIFS('Capex forecast'!J$9:J$223,'Capex forecast'!$T$9:$T$223,$AF327,'Capex forecast'!$S$9:$S$223,$AH327,'Capex forecast'!$Q$9:$Q$223,"Repex")</f>
        <v>0</v>
      </c>
      <c r="AP327" s="47">
        <f>SUMIFS('Capex forecast'!K$9:K$223,'Capex forecast'!$T$9:$T$223,$AF327,'Capex forecast'!$S$9:$S$223,$AH327,'Capex forecast'!$Q$9:$Q$223,"Repex")</f>
        <v>0</v>
      </c>
      <c r="AQ327" s="47">
        <f>SUMIFS('Capex forecast'!L$9:L$223,'Capex forecast'!$T$9:$T$223,$AF327,'Capex forecast'!$S$9:$S$223,$AH327,'Capex forecast'!$Q$9:$Q$223,"Repex")</f>
        <v>0</v>
      </c>
      <c r="AR327" s="47">
        <f>SUMIFS('Capex forecast'!M$9:M$223,'Capex forecast'!$T$9:$T$223,$AF327,'Capex forecast'!$S$9:$S$223,$AH327,'Capex forecast'!$Q$9:$Q$223,"Repex")</f>
        <v>0</v>
      </c>
      <c r="AS327" s="47">
        <f>SUMIFS('Capex forecast'!N$9:N$223,'Capex forecast'!$T$9:$T$223,$AF327,'Capex forecast'!$S$9:$S$223,$AH327,'Capex forecast'!$Q$9:$Q$223,"Repex")</f>
        <v>0</v>
      </c>
    </row>
    <row r="328" spans="2:45" ht="15">
      <c r="B328" s="45" t="s">
        <v>14</v>
      </c>
      <c r="C328" s="6" t="str">
        <f>INDEX('Demand forecast'!$M$9:$M$5832,MATCH($B328,'Demand forecast'!$B$9:$B$5832,0))</f>
        <v>No</v>
      </c>
      <c r="D328" s="6" t="str">
        <f>IF(COUNTIF($B$93:B328,$B328) = 1, "LV", IF(COUNTIF($B$93:B328,$B328) = 2, "HV", "ST"))</f>
        <v>LV</v>
      </c>
      <c r="E328" s="6" t="str">
        <f>INDEX('Demand forecast and growth rate'!$E$7:$E$273,MATCH($B328,'Demand forecast and growth rate'!$B$7:$B$273,0))</f>
        <v>High growth</v>
      </c>
      <c r="F328" s="32">
        <f>SUMIFS('Capex forecast'!E$9:E$223,'Capex forecast'!$T$9:$T$223,'Allocation of site-spec costs'!$B328,'Capex forecast'!$S$9:$S$223,'Allocation of site-spec costs'!$D328,'Capex forecast'!$Q$9:$Q$223,"Customer Connection")</f>
        <v>0</v>
      </c>
      <c r="G328" s="32">
        <f>SUMIFS('Capex forecast'!F$9:F$223,'Capex forecast'!$T$9:$T$223,'Allocation of site-spec costs'!$B328,'Capex forecast'!$S$9:$S$223,'Allocation of site-spec costs'!$D328,'Capex forecast'!$Q$9:$Q$223,"Customer Connection")</f>
        <v>0</v>
      </c>
      <c r="H328" s="32">
        <f>SUMIFS('Capex forecast'!G$9:G$223,'Capex forecast'!$T$9:$T$223,'Allocation of site-spec costs'!$B328,'Capex forecast'!$S$9:$S$223,'Allocation of site-spec costs'!$D328,'Capex forecast'!$Q$9:$Q$223,"Customer Connection")</f>
        <v>0</v>
      </c>
      <c r="I328" s="32">
        <f>SUMIFS('Capex forecast'!H$9:H$223,'Capex forecast'!$T$9:$T$223,'Allocation of site-spec costs'!$B328,'Capex forecast'!$S$9:$S$223,'Allocation of site-spec costs'!$D328,'Capex forecast'!$Q$9:$Q$223,"Customer Connection")</f>
        <v>0</v>
      </c>
      <c r="J328" s="32">
        <f>SUMIFS('Capex forecast'!I$9:I$223,'Capex forecast'!$T$9:$T$223,'Allocation of site-spec costs'!$B328,'Capex forecast'!$S$9:$S$223,'Allocation of site-spec costs'!$D328,'Capex forecast'!$Q$9:$Q$223,"Customer Connection")</f>
        <v>0</v>
      </c>
      <c r="K328" s="32">
        <f>SUMIFS('Capex forecast'!J$9:J$223,'Capex forecast'!$T$9:$T$223,'Allocation of site-spec costs'!$B328,'Capex forecast'!$S$9:$S$223,'Allocation of site-spec costs'!$D328,'Capex forecast'!$Q$9:$Q$223,"Customer Connection")</f>
        <v>0</v>
      </c>
      <c r="L328" s="32">
        <f>SUMIFS('Capex forecast'!K$9:K$223,'Capex forecast'!$T$9:$T$223,'Allocation of site-spec costs'!$B328,'Capex forecast'!$S$9:$S$223,'Allocation of site-spec costs'!$D328,'Capex forecast'!$Q$9:$Q$223,"Customer Connection")</f>
        <v>0</v>
      </c>
      <c r="M328" s="32">
        <f>SUMIFS('Capex forecast'!L$9:L$223,'Capex forecast'!$T$9:$T$223,'Allocation of site-spec costs'!$B328,'Capex forecast'!$S$9:$S$223,'Allocation of site-spec costs'!$D328,'Capex forecast'!$Q$9:$Q$223,"Customer Connection")</f>
        <v>0</v>
      </c>
      <c r="N328" s="32">
        <f>SUMIFS('Capex forecast'!M$9:M$223,'Capex forecast'!$T$9:$T$223,'Allocation of site-spec costs'!$B328,'Capex forecast'!$S$9:$S$223,'Allocation of site-spec costs'!$D328,'Capex forecast'!$Q$9:$Q$223,"Customer Connection")</f>
        <v>0</v>
      </c>
      <c r="O328" s="32">
        <f>SUMIFS('Capex forecast'!N$9:N$223,'Capex forecast'!$T$9:$T$223,'Allocation of site-spec costs'!$B328,'Capex forecast'!$S$9:$S$223,'Allocation of site-spec costs'!$D328,'Capex forecast'!$Q$9:$Q$223,"Customer Connection")</f>
        <v>0</v>
      </c>
      <c r="Q328" s="45" t="s">
        <v>14</v>
      </c>
      <c r="R328" s="6" t="str">
        <f>INDEX('Demand forecast'!$M$9:$M$5832,MATCH($Q328,'Demand forecast'!$B$9:$B$5832,0))</f>
        <v>No</v>
      </c>
      <c r="S328" s="6" t="str">
        <f>IF(COUNTIF($Q$93:Q328,$B328) = 1, "LV", IF(COUNTIF($Q$93:Q328,$B328) = 2, "HV", "ST"))</f>
        <v>LV</v>
      </c>
      <c r="T328" s="6" t="str">
        <f>INDEX('Demand forecast and growth rate'!$E$7:$E$273,MATCH($Q328,'Demand forecast and growth rate'!$B$7:$B$273,0))</f>
        <v>High growth</v>
      </c>
      <c r="U328" s="32">
        <f>SUMIFS('Capex forecast'!E$9:E$223,'Capex forecast'!$T$9:$T$223,$Q328,'Capex forecast'!$S$9:$S$223,$S328,'Capex forecast'!$Q$9:$Q$223,"Augex")</f>
        <v>0</v>
      </c>
      <c r="V328" s="32">
        <f>SUMIFS('Capex forecast'!F$9:F$223,'Capex forecast'!$T$9:$T$223,$Q328,'Capex forecast'!$S$9:$S$223,$S328,'Capex forecast'!$Q$9:$Q$223,"Augex")</f>
        <v>0</v>
      </c>
      <c r="W328" s="32">
        <f>SUMIFS('Capex forecast'!G$9:G$223,'Capex forecast'!$T$9:$T$223,$Q328,'Capex forecast'!$S$9:$S$223,$S328,'Capex forecast'!$Q$9:$Q$223,"Augex")</f>
        <v>0</v>
      </c>
      <c r="X328" s="32">
        <f>SUMIFS('Capex forecast'!H$9:H$223,'Capex forecast'!$T$9:$T$223,$Q328,'Capex forecast'!$S$9:$S$223,$S328,'Capex forecast'!$Q$9:$Q$223,"Augex")</f>
        <v>0</v>
      </c>
      <c r="Y328" s="32">
        <f>SUMIFS('Capex forecast'!I$9:I$223,'Capex forecast'!$T$9:$T$223,$Q328,'Capex forecast'!$S$9:$S$223,$S328,'Capex forecast'!$Q$9:$Q$223,"Augex")</f>
        <v>0</v>
      </c>
      <c r="Z328" s="32">
        <f>SUMIFS('Capex forecast'!J$9:J$223,'Capex forecast'!$T$9:$T$223,$Q328,'Capex forecast'!$S$9:$S$223,$S328,'Capex forecast'!$Q$9:$Q$223,"Augex")</f>
        <v>0</v>
      </c>
      <c r="AA328" s="32">
        <f>SUMIFS('Capex forecast'!K$9:K$223,'Capex forecast'!$T$9:$T$223,$Q328,'Capex forecast'!$S$9:$S$223,$S328,'Capex forecast'!$Q$9:$Q$223,"Augex")</f>
        <v>0</v>
      </c>
      <c r="AB328" s="32">
        <f>SUMIFS('Capex forecast'!L$9:L$223,'Capex forecast'!$T$9:$T$223,$Q328,'Capex forecast'!$S$9:$S$223,$S328,'Capex forecast'!$Q$9:$Q$223,"Augex")</f>
        <v>0</v>
      </c>
      <c r="AC328" s="32">
        <f>SUMIFS('Capex forecast'!M$9:M$223,'Capex forecast'!$T$9:$T$223,$Q328,'Capex forecast'!$S$9:$S$223,$S328,'Capex forecast'!$Q$9:$Q$223,"Augex")</f>
        <v>0</v>
      </c>
      <c r="AD328" s="32">
        <f>SUMIFS('Capex forecast'!N$9:N$223,'Capex forecast'!$T$9:$T$223,$Q328,'Capex forecast'!$S$9:$S$223,$S328,'Capex forecast'!$Q$9:$Q$223,"Augex")</f>
        <v>0</v>
      </c>
      <c r="AF328" s="45" t="s">
        <v>14</v>
      </c>
      <c r="AG328" s="6" t="str">
        <f>INDEX('Demand forecast'!$M$9:$M$5832,MATCH($Q328,'Demand forecast'!$B$9:$B$5832,0))</f>
        <v>No</v>
      </c>
      <c r="AH328" s="6" t="str">
        <f>IF(COUNTIF($AF$93:AF328,$B328) = 1, "LV", IF(COUNTIF($AF$93:AF328,$B328) = 2, "HV", "ST"))</f>
        <v>LV</v>
      </c>
      <c r="AI328" s="6" t="str">
        <f>INDEX('Demand forecast and growth rate'!$E$7:$E$273,MATCH($Q328,'Demand forecast and growth rate'!$B$7:$B$273,0))</f>
        <v>High growth</v>
      </c>
      <c r="AJ328" s="47">
        <f>SUMIFS('Capex forecast'!E$9:E$223,'Capex forecast'!$T$9:$T$223,$AF328,'Capex forecast'!$S$9:$S$223,$AH328,'Capex forecast'!$Q$9:$Q$223,"Repex")</f>
        <v>0</v>
      </c>
      <c r="AK328" s="47">
        <f>SUMIFS('Capex forecast'!F$9:F$223,'Capex forecast'!$T$9:$T$223,$AF328,'Capex forecast'!$S$9:$S$223,$AH328,'Capex forecast'!$Q$9:$Q$223,"Repex")</f>
        <v>0</v>
      </c>
      <c r="AL328" s="47">
        <f>SUMIFS('Capex forecast'!G$9:G$223,'Capex forecast'!$T$9:$T$223,$AF328,'Capex forecast'!$S$9:$S$223,$AH328,'Capex forecast'!$Q$9:$Q$223,"Repex")</f>
        <v>0</v>
      </c>
      <c r="AM328" s="47">
        <f>SUMIFS('Capex forecast'!H$9:H$223,'Capex forecast'!$T$9:$T$223,$AF328,'Capex forecast'!$S$9:$S$223,$AH328,'Capex forecast'!$Q$9:$Q$223,"Repex")</f>
        <v>0</v>
      </c>
      <c r="AN328" s="47">
        <f>SUMIFS('Capex forecast'!I$9:I$223,'Capex forecast'!$T$9:$T$223,$AF328,'Capex forecast'!$S$9:$S$223,$AH328,'Capex forecast'!$Q$9:$Q$223,"Repex")</f>
        <v>0</v>
      </c>
      <c r="AO328" s="47">
        <f>SUMIFS('Capex forecast'!J$9:J$223,'Capex forecast'!$T$9:$T$223,$AF328,'Capex forecast'!$S$9:$S$223,$AH328,'Capex forecast'!$Q$9:$Q$223,"Repex")</f>
        <v>0</v>
      </c>
      <c r="AP328" s="47">
        <f>SUMIFS('Capex forecast'!K$9:K$223,'Capex forecast'!$T$9:$T$223,$AF328,'Capex forecast'!$S$9:$S$223,$AH328,'Capex forecast'!$Q$9:$Q$223,"Repex")</f>
        <v>0</v>
      </c>
      <c r="AQ328" s="47">
        <f>SUMIFS('Capex forecast'!L$9:L$223,'Capex forecast'!$T$9:$T$223,$AF328,'Capex forecast'!$S$9:$S$223,$AH328,'Capex forecast'!$Q$9:$Q$223,"Repex")</f>
        <v>0</v>
      </c>
      <c r="AR328" s="47">
        <f>SUMIFS('Capex forecast'!M$9:M$223,'Capex forecast'!$T$9:$T$223,$AF328,'Capex forecast'!$S$9:$S$223,$AH328,'Capex forecast'!$Q$9:$Q$223,"Repex")</f>
        <v>0</v>
      </c>
      <c r="AS328" s="47">
        <f>SUMIFS('Capex forecast'!N$9:N$223,'Capex forecast'!$T$9:$T$223,$AF328,'Capex forecast'!$S$9:$S$223,$AH328,'Capex forecast'!$Q$9:$Q$223,"Repex")</f>
        <v>0</v>
      </c>
    </row>
    <row r="329" spans="2:45" ht="15">
      <c r="B329" s="45" t="s">
        <v>26</v>
      </c>
      <c r="C329" s="6" t="str">
        <f>INDEX('Demand forecast'!$M$9:$M$5832,MATCH($B329,'Demand forecast'!$B$9:$B$5832,0))</f>
        <v>No</v>
      </c>
      <c r="D329" s="6" t="str">
        <f>IF(COUNTIF($B$93:B329,$B329) = 1, "LV", IF(COUNTIF($B$93:B329,$B329) = 2, "HV", "ST"))</f>
        <v>LV</v>
      </c>
      <c r="E329" s="6" t="str">
        <f>INDEX('Demand forecast and growth rate'!$E$7:$E$273,MATCH($B329,'Demand forecast and growth rate'!$B$7:$B$273,0))</f>
        <v>High growth</v>
      </c>
      <c r="F329" s="32">
        <f>SUMIFS('Capex forecast'!E$9:E$223,'Capex forecast'!$T$9:$T$223,'Allocation of site-spec costs'!$B329,'Capex forecast'!$S$9:$S$223,'Allocation of site-spec costs'!$D329,'Capex forecast'!$Q$9:$Q$223,"Customer Connection")</f>
        <v>0</v>
      </c>
      <c r="G329" s="32">
        <f>SUMIFS('Capex forecast'!F$9:F$223,'Capex forecast'!$T$9:$T$223,'Allocation of site-spec costs'!$B329,'Capex forecast'!$S$9:$S$223,'Allocation of site-spec costs'!$D329,'Capex forecast'!$Q$9:$Q$223,"Customer Connection")</f>
        <v>0</v>
      </c>
      <c r="H329" s="32">
        <f>SUMIFS('Capex forecast'!G$9:G$223,'Capex forecast'!$T$9:$T$223,'Allocation of site-spec costs'!$B329,'Capex forecast'!$S$9:$S$223,'Allocation of site-spec costs'!$D329,'Capex forecast'!$Q$9:$Q$223,"Customer Connection")</f>
        <v>0</v>
      </c>
      <c r="I329" s="32">
        <f>SUMIFS('Capex forecast'!H$9:H$223,'Capex forecast'!$T$9:$T$223,'Allocation of site-spec costs'!$B329,'Capex forecast'!$S$9:$S$223,'Allocation of site-spec costs'!$D329,'Capex forecast'!$Q$9:$Q$223,"Customer Connection")</f>
        <v>0</v>
      </c>
      <c r="J329" s="32">
        <f>SUMIFS('Capex forecast'!I$9:I$223,'Capex forecast'!$T$9:$T$223,'Allocation of site-spec costs'!$B329,'Capex forecast'!$S$9:$S$223,'Allocation of site-spec costs'!$D329,'Capex forecast'!$Q$9:$Q$223,"Customer Connection")</f>
        <v>0</v>
      </c>
      <c r="K329" s="32">
        <f>SUMIFS('Capex forecast'!J$9:J$223,'Capex forecast'!$T$9:$T$223,'Allocation of site-spec costs'!$B329,'Capex forecast'!$S$9:$S$223,'Allocation of site-spec costs'!$D329,'Capex forecast'!$Q$9:$Q$223,"Customer Connection")</f>
        <v>0</v>
      </c>
      <c r="L329" s="32">
        <f>SUMIFS('Capex forecast'!K$9:K$223,'Capex forecast'!$T$9:$T$223,'Allocation of site-spec costs'!$B329,'Capex forecast'!$S$9:$S$223,'Allocation of site-spec costs'!$D329,'Capex forecast'!$Q$9:$Q$223,"Customer Connection")</f>
        <v>0</v>
      </c>
      <c r="M329" s="32">
        <f>SUMIFS('Capex forecast'!L$9:L$223,'Capex forecast'!$T$9:$T$223,'Allocation of site-spec costs'!$B329,'Capex forecast'!$S$9:$S$223,'Allocation of site-spec costs'!$D329,'Capex forecast'!$Q$9:$Q$223,"Customer Connection")</f>
        <v>0</v>
      </c>
      <c r="N329" s="32">
        <f>SUMIFS('Capex forecast'!M$9:M$223,'Capex forecast'!$T$9:$T$223,'Allocation of site-spec costs'!$B329,'Capex forecast'!$S$9:$S$223,'Allocation of site-spec costs'!$D329,'Capex forecast'!$Q$9:$Q$223,"Customer Connection")</f>
        <v>0</v>
      </c>
      <c r="O329" s="32">
        <f>SUMIFS('Capex forecast'!N$9:N$223,'Capex forecast'!$T$9:$T$223,'Allocation of site-spec costs'!$B329,'Capex forecast'!$S$9:$S$223,'Allocation of site-spec costs'!$D329,'Capex forecast'!$Q$9:$Q$223,"Customer Connection")</f>
        <v>0</v>
      </c>
      <c r="Q329" s="45" t="s">
        <v>26</v>
      </c>
      <c r="R329" s="6" t="str">
        <f>INDEX('Demand forecast'!$M$9:$M$5832,MATCH($Q329,'Demand forecast'!$B$9:$B$5832,0))</f>
        <v>No</v>
      </c>
      <c r="S329" s="6" t="str">
        <f>IF(COUNTIF($Q$93:Q329,$B329) = 1, "LV", IF(COUNTIF($Q$93:Q329,$B329) = 2, "HV", "ST"))</f>
        <v>LV</v>
      </c>
      <c r="T329" s="6" t="str">
        <f>INDEX('Demand forecast and growth rate'!$E$7:$E$273,MATCH($Q329,'Demand forecast and growth rate'!$B$7:$B$273,0))</f>
        <v>High growth</v>
      </c>
      <c r="U329" s="32">
        <f>SUMIFS('Capex forecast'!E$9:E$223,'Capex forecast'!$T$9:$T$223,$Q329,'Capex forecast'!$S$9:$S$223,$S329,'Capex forecast'!$Q$9:$Q$223,"Augex")</f>
        <v>0</v>
      </c>
      <c r="V329" s="32">
        <f>SUMIFS('Capex forecast'!F$9:F$223,'Capex forecast'!$T$9:$T$223,$Q329,'Capex forecast'!$S$9:$S$223,$S329,'Capex forecast'!$Q$9:$Q$223,"Augex")</f>
        <v>0</v>
      </c>
      <c r="W329" s="32">
        <f>SUMIFS('Capex forecast'!G$9:G$223,'Capex forecast'!$T$9:$T$223,$Q329,'Capex forecast'!$S$9:$S$223,$S329,'Capex forecast'!$Q$9:$Q$223,"Augex")</f>
        <v>0</v>
      </c>
      <c r="X329" s="32">
        <f>SUMIFS('Capex forecast'!H$9:H$223,'Capex forecast'!$T$9:$T$223,$Q329,'Capex forecast'!$S$9:$S$223,$S329,'Capex forecast'!$Q$9:$Q$223,"Augex")</f>
        <v>0</v>
      </c>
      <c r="Y329" s="32">
        <f>SUMIFS('Capex forecast'!I$9:I$223,'Capex forecast'!$T$9:$T$223,$Q329,'Capex forecast'!$S$9:$S$223,$S329,'Capex forecast'!$Q$9:$Q$223,"Augex")</f>
        <v>0</v>
      </c>
      <c r="Z329" s="32">
        <f>SUMIFS('Capex forecast'!J$9:J$223,'Capex forecast'!$T$9:$T$223,$Q329,'Capex forecast'!$S$9:$S$223,$S329,'Capex forecast'!$Q$9:$Q$223,"Augex")</f>
        <v>0</v>
      </c>
      <c r="AA329" s="32">
        <f>SUMIFS('Capex forecast'!K$9:K$223,'Capex forecast'!$T$9:$T$223,$Q329,'Capex forecast'!$S$9:$S$223,$S329,'Capex forecast'!$Q$9:$Q$223,"Augex")</f>
        <v>0</v>
      </c>
      <c r="AB329" s="32">
        <f>SUMIFS('Capex forecast'!L$9:L$223,'Capex forecast'!$T$9:$T$223,$Q329,'Capex forecast'!$S$9:$S$223,$S329,'Capex forecast'!$Q$9:$Q$223,"Augex")</f>
        <v>0</v>
      </c>
      <c r="AC329" s="32">
        <f>SUMIFS('Capex forecast'!M$9:M$223,'Capex forecast'!$T$9:$T$223,$Q329,'Capex forecast'!$S$9:$S$223,$S329,'Capex forecast'!$Q$9:$Q$223,"Augex")</f>
        <v>0</v>
      </c>
      <c r="AD329" s="32">
        <f>SUMIFS('Capex forecast'!N$9:N$223,'Capex forecast'!$T$9:$T$223,$Q329,'Capex forecast'!$S$9:$S$223,$S329,'Capex forecast'!$Q$9:$Q$223,"Augex")</f>
        <v>0</v>
      </c>
      <c r="AF329" s="45" t="s">
        <v>26</v>
      </c>
      <c r="AG329" s="6" t="str">
        <f>INDEX('Demand forecast'!$M$9:$M$5832,MATCH($Q329,'Demand forecast'!$B$9:$B$5832,0))</f>
        <v>No</v>
      </c>
      <c r="AH329" s="6" t="str">
        <f>IF(COUNTIF($AF$93:AF329,$B329) = 1, "LV", IF(COUNTIF($AF$93:AF329,$B329) = 2, "HV", "ST"))</f>
        <v>LV</v>
      </c>
      <c r="AI329" s="6" t="str">
        <f>INDEX('Demand forecast and growth rate'!$E$7:$E$273,MATCH($Q329,'Demand forecast and growth rate'!$B$7:$B$273,0))</f>
        <v>High growth</v>
      </c>
      <c r="AJ329" s="47">
        <f>SUMIFS('Capex forecast'!E$9:E$223,'Capex forecast'!$T$9:$T$223,$AF329,'Capex forecast'!$S$9:$S$223,$AH329,'Capex forecast'!$Q$9:$Q$223,"Repex")</f>
        <v>0</v>
      </c>
      <c r="AK329" s="47">
        <f>SUMIFS('Capex forecast'!F$9:F$223,'Capex forecast'!$T$9:$T$223,$AF329,'Capex forecast'!$S$9:$S$223,$AH329,'Capex forecast'!$Q$9:$Q$223,"Repex")</f>
        <v>0</v>
      </c>
      <c r="AL329" s="47">
        <f>SUMIFS('Capex forecast'!G$9:G$223,'Capex forecast'!$T$9:$T$223,$AF329,'Capex forecast'!$S$9:$S$223,$AH329,'Capex forecast'!$Q$9:$Q$223,"Repex")</f>
        <v>0</v>
      </c>
      <c r="AM329" s="47">
        <f>SUMIFS('Capex forecast'!H$9:H$223,'Capex forecast'!$T$9:$T$223,$AF329,'Capex forecast'!$S$9:$S$223,$AH329,'Capex forecast'!$Q$9:$Q$223,"Repex")</f>
        <v>0</v>
      </c>
      <c r="AN329" s="47">
        <f>SUMIFS('Capex forecast'!I$9:I$223,'Capex forecast'!$T$9:$T$223,$AF329,'Capex forecast'!$S$9:$S$223,$AH329,'Capex forecast'!$Q$9:$Q$223,"Repex")</f>
        <v>0</v>
      </c>
      <c r="AO329" s="47">
        <f>SUMIFS('Capex forecast'!J$9:J$223,'Capex forecast'!$T$9:$T$223,$AF329,'Capex forecast'!$S$9:$S$223,$AH329,'Capex forecast'!$Q$9:$Q$223,"Repex")</f>
        <v>0</v>
      </c>
      <c r="AP329" s="47">
        <f>SUMIFS('Capex forecast'!K$9:K$223,'Capex forecast'!$T$9:$T$223,$AF329,'Capex forecast'!$S$9:$S$223,$AH329,'Capex forecast'!$Q$9:$Q$223,"Repex")</f>
        <v>0</v>
      </c>
      <c r="AQ329" s="47">
        <f>SUMIFS('Capex forecast'!L$9:L$223,'Capex forecast'!$T$9:$T$223,$AF329,'Capex forecast'!$S$9:$S$223,$AH329,'Capex forecast'!$Q$9:$Q$223,"Repex")</f>
        <v>0</v>
      </c>
      <c r="AR329" s="47">
        <f>SUMIFS('Capex forecast'!M$9:M$223,'Capex forecast'!$T$9:$T$223,$AF329,'Capex forecast'!$S$9:$S$223,$AH329,'Capex forecast'!$Q$9:$Q$223,"Repex")</f>
        <v>0</v>
      </c>
      <c r="AS329" s="47">
        <f>SUMIFS('Capex forecast'!N$9:N$223,'Capex forecast'!$T$9:$T$223,$AF329,'Capex forecast'!$S$9:$S$223,$AH329,'Capex forecast'!$Q$9:$Q$223,"Repex")</f>
        <v>0</v>
      </c>
    </row>
    <row r="330" spans="2:45" ht="15">
      <c r="B330" s="45" t="s">
        <v>40</v>
      </c>
      <c r="C330" s="6" t="str">
        <f>INDEX('Demand forecast'!$M$9:$M$5832,MATCH($B330,'Demand forecast'!$B$9:$B$5832,0))</f>
        <v>No</v>
      </c>
      <c r="D330" s="6" t="str">
        <f>IF(COUNTIF($B$93:B330,$B330) = 1, "LV", IF(COUNTIF($B$93:B330,$B330) = 2, "HV", "ST"))</f>
        <v>LV</v>
      </c>
      <c r="E330" s="6" t="str">
        <f>INDEX('Demand forecast and growth rate'!$E$7:$E$273,MATCH($B330,'Demand forecast and growth rate'!$B$7:$B$273,0))</f>
        <v>High growth</v>
      </c>
      <c r="F330" s="32">
        <f>SUMIFS('Capex forecast'!E$9:E$223,'Capex forecast'!$T$9:$T$223,'Allocation of site-spec costs'!$B330,'Capex forecast'!$S$9:$S$223,'Allocation of site-spec costs'!$D330,'Capex forecast'!$Q$9:$Q$223,"Customer Connection")</f>
        <v>0</v>
      </c>
      <c r="G330" s="32">
        <f>SUMIFS('Capex forecast'!F$9:F$223,'Capex forecast'!$T$9:$T$223,'Allocation of site-spec costs'!$B330,'Capex forecast'!$S$9:$S$223,'Allocation of site-spec costs'!$D330,'Capex forecast'!$Q$9:$Q$223,"Customer Connection")</f>
        <v>0</v>
      </c>
      <c r="H330" s="32">
        <f>SUMIFS('Capex forecast'!G$9:G$223,'Capex forecast'!$T$9:$T$223,'Allocation of site-spec costs'!$B330,'Capex forecast'!$S$9:$S$223,'Allocation of site-spec costs'!$D330,'Capex forecast'!$Q$9:$Q$223,"Customer Connection")</f>
        <v>0</v>
      </c>
      <c r="I330" s="32">
        <f>SUMIFS('Capex forecast'!H$9:H$223,'Capex forecast'!$T$9:$T$223,'Allocation of site-spec costs'!$B330,'Capex forecast'!$S$9:$S$223,'Allocation of site-spec costs'!$D330,'Capex forecast'!$Q$9:$Q$223,"Customer Connection")</f>
        <v>0</v>
      </c>
      <c r="J330" s="32">
        <f>SUMIFS('Capex forecast'!I$9:I$223,'Capex forecast'!$T$9:$T$223,'Allocation of site-spec costs'!$B330,'Capex forecast'!$S$9:$S$223,'Allocation of site-spec costs'!$D330,'Capex forecast'!$Q$9:$Q$223,"Customer Connection")</f>
        <v>0</v>
      </c>
      <c r="K330" s="32">
        <f>SUMIFS('Capex forecast'!J$9:J$223,'Capex forecast'!$T$9:$T$223,'Allocation of site-spec costs'!$B330,'Capex forecast'!$S$9:$S$223,'Allocation of site-spec costs'!$D330,'Capex forecast'!$Q$9:$Q$223,"Customer Connection")</f>
        <v>0</v>
      </c>
      <c r="L330" s="32">
        <f>SUMIFS('Capex forecast'!K$9:K$223,'Capex forecast'!$T$9:$T$223,'Allocation of site-spec costs'!$B330,'Capex forecast'!$S$9:$S$223,'Allocation of site-spec costs'!$D330,'Capex forecast'!$Q$9:$Q$223,"Customer Connection")</f>
        <v>0</v>
      </c>
      <c r="M330" s="32">
        <f>SUMIFS('Capex forecast'!L$9:L$223,'Capex forecast'!$T$9:$T$223,'Allocation of site-spec costs'!$B330,'Capex forecast'!$S$9:$S$223,'Allocation of site-spec costs'!$D330,'Capex forecast'!$Q$9:$Q$223,"Customer Connection")</f>
        <v>0</v>
      </c>
      <c r="N330" s="32">
        <f>SUMIFS('Capex forecast'!M$9:M$223,'Capex forecast'!$T$9:$T$223,'Allocation of site-spec costs'!$B330,'Capex forecast'!$S$9:$S$223,'Allocation of site-spec costs'!$D330,'Capex forecast'!$Q$9:$Q$223,"Customer Connection")</f>
        <v>0</v>
      </c>
      <c r="O330" s="32">
        <f>SUMIFS('Capex forecast'!N$9:N$223,'Capex forecast'!$T$9:$T$223,'Allocation of site-spec costs'!$B330,'Capex forecast'!$S$9:$S$223,'Allocation of site-spec costs'!$D330,'Capex forecast'!$Q$9:$Q$223,"Customer Connection")</f>
        <v>0</v>
      </c>
      <c r="Q330" s="45" t="s">
        <v>40</v>
      </c>
      <c r="R330" s="6" t="str">
        <f>INDEX('Demand forecast'!$M$9:$M$5832,MATCH($Q330,'Demand forecast'!$B$9:$B$5832,0))</f>
        <v>No</v>
      </c>
      <c r="S330" s="6" t="str">
        <f>IF(COUNTIF($Q$93:Q330,$B330) = 1, "LV", IF(COUNTIF($Q$93:Q330,$B330) = 2, "HV", "ST"))</f>
        <v>LV</v>
      </c>
      <c r="T330" s="6" t="str">
        <f>INDEX('Demand forecast and growth rate'!$E$7:$E$273,MATCH($Q330,'Demand forecast and growth rate'!$B$7:$B$273,0))</f>
        <v>High growth</v>
      </c>
      <c r="U330" s="32">
        <f>SUMIFS('Capex forecast'!E$9:E$223,'Capex forecast'!$T$9:$T$223,$Q330,'Capex forecast'!$S$9:$S$223,$S330,'Capex forecast'!$Q$9:$Q$223,"Augex")</f>
        <v>0</v>
      </c>
      <c r="V330" s="32">
        <f>SUMIFS('Capex forecast'!F$9:F$223,'Capex forecast'!$T$9:$T$223,$Q330,'Capex forecast'!$S$9:$S$223,$S330,'Capex forecast'!$Q$9:$Q$223,"Augex")</f>
        <v>0</v>
      </c>
      <c r="W330" s="32">
        <f>SUMIFS('Capex forecast'!G$9:G$223,'Capex forecast'!$T$9:$T$223,$Q330,'Capex forecast'!$S$9:$S$223,$S330,'Capex forecast'!$Q$9:$Q$223,"Augex")</f>
        <v>0</v>
      </c>
      <c r="X330" s="32">
        <f>SUMIFS('Capex forecast'!H$9:H$223,'Capex forecast'!$T$9:$T$223,$Q330,'Capex forecast'!$S$9:$S$223,$S330,'Capex forecast'!$Q$9:$Q$223,"Augex")</f>
        <v>0</v>
      </c>
      <c r="Y330" s="32">
        <f>SUMIFS('Capex forecast'!I$9:I$223,'Capex forecast'!$T$9:$T$223,$Q330,'Capex forecast'!$S$9:$S$223,$S330,'Capex forecast'!$Q$9:$Q$223,"Augex")</f>
        <v>0</v>
      </c>
      <c r="Z330" s="32">
        <f>SUMIFS('Capex forecast'!J$9:J$223,'Capex forecast'!$T$9:$T$223,$Q330,'Capex forecast'!$S$9:$S$223,$S330,'Capex forecast'!$Q$9:$Q$223,"Augex")</f>
        <v>0</v>
      </c>
      <c r="AA330" s="32">
        <f>SUMIFS('Capex forecast'!K$9:K$223,'Capex forecast'!$T$9:$T$223,$Q330,'Capex forecast'!$S$9:$S$223,$S330,'Capex forecast'!$Q$9:$Q$223,"Augex")</f>
        <v>0</v>
      </c>
      <c r="AB330" s="32">
        <f>SUMIFS('Capex forecast'!L$9:L$223,'Capex forecast'!$T$9:$T$223,$Q330,'Capex forecast'!$S$9:$S$223,$S330,'Capex forecast'!$Q$9:$Q$223,"Augex")</f>
        <v>0</v>
      </c>
      <c r="AC330" s="32">
        <f>SUMIFS('Capex forecast'!M$9:M$223,'Capex forecast'!$T$9:$T$223,$Q330,'Capex forecast'!$S$9:$S$223,$S330,'Capex forecast'!$Q$9:$Q$223,"Augex")</f>
        <v>0</v>
      </c>
      <c r="AD330" s="32">
        <f>SUMIFS('Capex forecast'!N$9:N$223,'Capex forecast'!$T$9:$T$223,$Q330,'Capex forecast'!$S$9:$S$223,$S330,'Capex forecast'!$Q$9:$Q$223,"Augex")</f>
        <v>0</v>
      </c>
      <c r="AF330" s="45" t="s">
        <v>40</v>
      </c>
      <c r="AG330" s="6" t="str">
        <f>INDEX('Demand forecast'!$M$9:$M$5832,MATCH($Q330,'Demand forecast'!$B$9:$B$5832,0))</f>
        <v>No</v>
      </c>
      <c r="AH330" s="6" t="str">
        <f>IF(COUNTIF($AF$93:AF330,$B330) = 1, "LV", IF(COUNTIF($AF$93:AF330,$B330) = 2, "HV", "ST"))</f>
        <v>LV</v>
      </c>
      <c r="AI330" s="6" t="str">
        <f>INDEX('Demand forecast and growth rate'!$E$7:$E$273,MATCH($Q330,'Demand forecast and growth rate'!$B$7:$B$273,0))</f>
        <v>High growth</v>
      </c>
      <c r="AJ330" s="47">
        <f>SUMIFS('Capex forecast'!E$9:E$223,'Capex forecast'!$T$9:$T$223,$AF330,'Capex forecast'!$S$9:$S$223,$AH330,'Capex forecast'!$Q$9:$Q$223,"Repex")</f>
        <v>0</v>
      </c>
      <c r="AK330" s="47">
        <f>SUMIFS('Capex forecast'!F$9:F$223,'Capex forecast'!$T$9:$T$223,$AF330,'Capex forecast'!$S$9:$S$223,$AH330,'Capex forecast'!$Q$9:$Q$223,"Repex")</f>
        <v>0</v>
      </c>
      <c r="AL330" s="47">
        <f>SUMIFS('Capex forecast'!G$9:G$223,'Capex forecast'!$T$9:$T$223,$AF330,'Capex forecast'!$S$9:$S$223,$AH330,'Capex forecast'!$Q$9:$Q$223,"Repex")</f>
        <v>0</v>
      </c>
      <c r="AM330" s="47">
        <f>SUMIFS('Capex forecast'!H$9:H$223,'Capex forecast'!$T$9:$T$223,$AF330,'Capex forecast'!$S$9:$S$223,$AH330,'Capex forecast'!$Q$9:$Q$223,"Repex")</f>
        <v>0</v>
      </c>
      <c r="AN330" s="47">
        <f>SUMIFS('Capex forecast'!I$9:I$223,'Capex forecast'!$T$9:$T$223,$AF330,'Capex forecast'!$S$9:$S$223,$AH330,'Capex forecast'!$Q$9:$Q$223,"Repex")</f>
        <v>0</v>
      </c>
      <c r="AO330" s="47">
        <f>SUMIFS('Capex forecast'!J$9:J$223,'Capex forecast'!$T$9:$T$223,$AF330,'Capex forecast'!$S$9:$S$223,$AH330,'Capex forecast'!$Q$9:$Q$223,"Repex")</f>
        <v>0</v>
      </c>
      <c r="AP330" s="47">
        <f>SUMIFS('Capex forecast'!K$9:K$223,'Capex forecast'!$T$9:$T$223,$AF330,'Capex forecast'!$S$9:$S$223,$AH330,'Capex forecast'!$Q$9:$Q$223,"Repex")</f>
        <v>0</v>
      </c>
      <c r="AQ330" s="47">
        <f>SUMIFS('Capex forecast'!L$9:L$223,'Capex forecast'!$T$9:$T$223,$AF330,'Capex forecast'!$S$9:$S$223,$AH330,'Capex forecast'!$Q$9:$Q$223,"Repex")</f>
        <v>0</v>
      </c>
      <c r="AR330" s="47">
        <f>SUMIFS('Capex forecast'!M$9:M$223,'Capex forecast'!$T$9:$T$223,$AF330,'Capex forecast'!$S$9:$S$223,$AH330,'Capex forecast'!$Q$9:$Q$223,"Repex")</f>
        <v>0</v>
      </c>
      <c r="AS330" s="47">
        <f>SUMIFS('Capex forecast'!N$9:N$223,'Capex forecast'!$T$9:$T$223,$AF330,'Capex forecast'!$S$9:$S$223,$AH330,'Capex forecast'!$Q$9:$Q$223,"Repex")</f>
        <v>0</v>
      </c>
    </row>
    <row r="331" spans="2:45" ht="15">
      <c r="B331" s="45" t="s">
        <v>96</v>
      </c>
      <c r="C331" s="6" t="str">
        <f>INDEX('Demand forecast'!$M$9:$M$5832,MATCH($B331,'Demand forecast'!$B$9:$B$5832,0))</f>
        <v>No</v>
      </c>
      <c r="D331" s="6" t="str">
        <f>IF(COUNTIF($B$93:B331,$B331) = 1, "LV", IF(COUNTIF($B$93:B331,$B331) = 2, "HV", "ST"))</f>
        <v>LV</v>
      </c>
      <c r="E331" s="6" t="str">
        <f>INDEX('Demand forecast and growth rate'!$E$7:$E$273,MATCH($B331,'Demand forecast and growth rate'!$B$7:$B$273,0))</f>
        <v>High growth</v>
      </c>
      <c r="F331" s="32">
        <f>SUMIFS('Capex forecast'!E$9:E$223,'Capex forecast'!$T$9:$T$223,'Allocation of site-spec costs'!$B331,'Capex forecast'!$S$9:$S$223,'Allocation of site-spec costs'!$D331,'Capex forecast'!$Q$9:$Q$223,"Customer Connection")</f>
        <v>0</v>
      </c>
      <c r="G331" s="32">
        <f>SUMIFS('Capex forecast'!F$9:F$223,'Capex forecast'!$T$9:$T$223,'Allocation of site-spec costs'!$B331,'Capex forecast'!$S$9:$S$223,'Allocation of site-spec costs'!$D331,'Capex forecast'!$Q$9:$Q$223,"Customer Connection")</f>
        <v>0</v>
      </c>
      <c r="H331" s="32">
        <f>SUMIFS('Capex forecast'!G$9:G$223,'Capex forecast'!$T$9:$T$223,'Allocation of site-spec costs'!$B331,'Capex forecast'!$S$9:$S$223,'Allocation of site-spec costs'!$D331,'Capex forecast'!$Q$9:$Q$223,"Customer Connection")</f>
        <v>0</v>
      </c>
      <c r="I331" s="32">
        <f>SUMIFS('Capex forecast'!H$9:H$223,'Capex forecast'!$T$9:$T$223,'Allocation of site-spec costs'!$B331,'Capex forecast'!$S$9:$S$223,'Allocation of site-spec costs'!$D331,'Capex forecast'!$Q$9:$Q$223,"Customer Connection")</f>
        <v>0</v>
      </c>
      <c r="J331" s="32">
        <f>SUMIFS('Capex forecast'!I$9:I$223,'Capex forecast'!$T$9:$T$223,'Allocation of site-spec costs'!$B331,'Capex forecast'!$S$9:$S$223,'Allocation of site-spec costs'!$D331,'Capex forecast'!$Q$9:$Q$223,"Customer Connection")</f>
        <v>0</v>
      </c>
      <c r="K331" s="32">
        <f>SUMIFS('Capex forecast'!J$9:J$223,'Capex forecast'!$T$9:$T$223,'Allocation of site-spec costs'!$B331,'Capex forecast'!$S$9:$S$223,'Allocation of site-spec costs'!$D331,'Capex forecast'!$Q$9:$Q$223,"Customer Connection")</f>
        <v>0</v>
      </c>
      <c r="L331" s="32">
        <f>SUMIFS('Capex forecast'!K$9:K$223,'Capex forecast'!$T$9:$T$223,'Allocation of site-spec costs'!$B331,'Capex forecast'!$S$9:$S$223,'Allocation of site-spec costs'!$D331,'Capex forecast'!$Q$9:$Q$223,"Customer Connection")</f>
        <v>0</v>
      </c>
      <c r="M331" s="32">
        <f>SUMIFS('Capex forecast'!L$9:L$223,'Capex forecast'!$T$9:$T$223,'Allocation of site-spec costs'!$B331,'Capex forecast'!$S$9:$S$223,'Allocation of site-spec costs'!$D331,'Capex forecast'!$Q$9:$Q$223,"Customer Connection")</f>
        <v>0</v>
      </c>
      <c r="N331" s="32">
        <f>SUMIFS('Capex forecast'!M$9:M$223,'Capex forecast'!$T$9:$T$223,'Allocation of site-spec costs'!$B331,'Capex forecast'!$S$9:$S$223,'Allocation of site-spec costs'!$D331,'Capex forecast'!$Q$9:$Q$223,"Customer Connection")</f>
        <v>0</v>
      </c>
      <c r="O331" s="32">
        <f>SUMIFS('Capex forecast'!N$9:N$223,'Capex forecast'!$T$9:$T$223,'Allocation of site-spec costs'!$B331,'Capex forecast'!$S$9:$S$223,'Allocation of site-spec costs'!$D331,'Capex forecast'!$Q$9:$Q$223,"Customer Connection")</f>
        <v>0</v>
      </c>
      <c r="Q331" s="45" t="s">
        <v>96</v>
      </c>
      <c r="R331" s="6" t="str">
        <f>INDEX('Demand forecast'!$M$9:$M$5832,MATCH($Q331,'Demand forecast'!$B$9:$B$5832,0))</f>
        <v>No</v>
      </c>
      <c r="S331" s="6" t="str">
        <f>IF(COUNTIF($Q$93:Q331,$B331) = 1, "LV", IF(COUNTIF($Q$93:Q331,$B331) = 2, "HV", "ST"))</f>
        <v>LV</v>
      </c>
      <c r="T331" s="6" t="str">
        <f>INDEX('Demand forecast and growth rate'!$E$7:$E$273,MATCH($Q331,'Demand forecast and growth rate'!$B$7:$B$273,0))</f>
        <v>High growth</v>
      </c>
      <c r="U331" s="32">
        <f>SUMIFS('Capex forecast'!E$9:E$223,'Capex forecast'!$T$9:$T$223,$Q331,'Capex forecast'!$S$9:$S$223,$S331,'Capex forecast'!$Q$9:$Q$223,"Augex")</f>
        <v>0</v>
      </c>
      <c r="V331" s="32">
        <f>SUMIFS('Capex forecast'!F$9:F$223,'Capex forecast'!$T$9:$T$223,$Q331,'Capex forecast'!$S$9:$S$223,$S331,'Capex forecast'!$Q$9:$Q$223,"Augex")</f>
        <v>0</v>
      </c>
      <c r="W331" s="32">
        <f>SUMIFS('Capex forecast'!G$9:G$223,'Capex forecast'!$T$9:$T$223,$Q331,'Capex forecast'!$S$9:$S$223,$S331,'Capex forecast'!$Q$9:$Q$223,"Augex")</f>
        <v>0</v>
      </c>
      <c r="X331" s="32">
        <f>SUMIFS('Capex forecast'!H$9:H$223,'Capex forecast'!$T$9:$T$223,$Q331,'Capex forecast'!$S$9:$S$223,$S331,'Capex forecast'!$Q$9:$Q$223,"Augex")</f>
        <v>0</v>
      </c>
      <c r="Y331" s="32">
        <f>SUMIFS('Capex forecast'!I$9:I$223,'Capex forecast'!$T$9:$T$223,$Q331,'Capex forecast'!$S$9:$S$223,$S331,'Capex forecast'!$Q$9:$Q$223,"Augex")</f>
        <v>0</v>
      </c>
      <c r="Z331" s="32">
        <f>SUMIFS('Capex forecast'!J$9:J$223,'Capex forecast'!$T$9:$T$223,$Q331,'Capex forecast'!$S$9:$S$223,$S331,'Capex forecast'!$Q$9:$Q$223,"Augex")</f>
        <v>0</v>
      </c>
      <c r="AA331" s="32">
        <f>SUMIFS('Capex forecast'!K$9:K$223,'Capex forecast'!$T$9:$T$223,$Q331,'Capex forecast'!$S$9:$S$223,$S331,'Capex forecast'!$Q$9:$Q$223,"Augex")</f>
        <v>0</v>
      </c>
      <c r="AB331" s="32">
        <f>SUMIFS('Capex forecast'!L$9:L$223,'Capex forecast'!$T$9:$T$223,$Q331,'Capex forecast'!$S$9:$S$223,$S331,'Capex forecast'!$Q$9:$Q$223,"Augex")</f>
        <v>0</v>
      </c>
      <c r="AC331" s="32">
        <f>SUMIFS('Capex forecast'!M$9:M$223,'Capex forecast'!$T$9:$T$223,$Q331,'Capex forecast'!$S$9:$S$223,$S331,'Capex forecast'!$Q$9:$Q$223,"Augex")</f>
        <v>0</v>
      </c>
      <c r="AD331" s="32">
        <f>SUMIFS('Capex forecast'!N$9:N$223,'Capex forecast'!$T$9:$T$223,$Q331,'Capex forecast'!$S$9:$S$223,$S331,'Capex forecast'!$Q$9:$Q$223,"Augex")</f>
        <v>0</v>
      </c>
      <c r="AF331" s="45" t="s">
        <v>96</v>
      </c>
      <c r="AG331" s="6" t="str">
        <f>INDEX('Demand forecast'!$M$9:$M$5832,MATCH($Q331,'Demand forecast'!$B$9:$B$5832,0))</f>
        <v>No</v>
      </c>
      <c r="AH331" s="6" t="str">
        <f>IF(COUNTIF($AF$93:AF331,$B331) = 1, "LV", IF(COUNTIF($AF$93:AF331,$B331) = 2, "HV", "ST"))</f>
        <v>LV</v>
      </c>
      <c r="AI331" s="6" t="str">
        <f>INDEX('Demand forecast and growth rate'!$E$7:$E$273,MATCH($Q331,'Demand forecast and growth rate'!$B$7:$B$273,0))</f>
        <v>High growth</v>
      </c>
      <c r="AJ331" s="47">
        <f>SUMIFS('Capex forecast'!E$9:E$223,'Capex forecast'!$T$9:$T$223,$AF331,'Capex forecast'!$S$9:$S$223,$AH331,'Capex forecast'!$Q$9:$Q$223,"Repex")</f>
        <v>0</v>
      </c>
      <c r="AK331" s="47">
        <f>SUMIFS('Capex forecast'!F$9:F$223,'Capex forecast'!$T$9:$T$223,$AF331,'Capex forecast'!$S$9:$S$223,$AH331,'Capex forecast'!$Q$9:$Q$223,"Repex")</f>
        <v>0</v>
      </c>
      <c r="AL331" s="47">
        <f>SUMIFS('Capex forecast'!G$9:G$223,'Capex forecast'!$T$9:$T$223,$AF331,'Capex forecast'!$S$9:$S$223,$AH331,'Capex forecast'!$Q$9:$Q$223,"Repex")</f>
        <v>0</v>
      </c>
      <c r="AM331" s="47">
        <f>SUMIFS('Capex forecast'!H$9:H$223,'Capex forecast'!$T$9:$T$223,$AF331,'Capex forecast'!$S$9:$S$223,$AH331,'Capex forecast'!$Q$9:$Q$223,"Repex")</f>
        <v>0</v>
      </c>
      <c r="AN331" s="47">
        <f>SUMIFS('Capex forecast'!I$9:I$223,'Capex forecast'!$T$9:$T$223,$AF331,'Capex forecast'!$S$9:$S$223,$AH331,'Capex forecast'!$Q$9:$Q$223,"Repex")</f>
        <v>0</v>
      </c>
      <c r="AO331" s="47">
        <f>SUMIFS('Capex forecast'!J$9:J$223,'Capex forecast'!$T$9:$T$223,$AF331,'Capex forecast'!$S$9:$S$223,$AH331,'Capex forecast'!$Q$9:$Q$223,"Repex")</f>
        <v>0</v>
      </c>
      <c r="AP331" s="47">
        <f>SUMIFS('Capex forecast'!K$9:K$223,'Capex forecast'!$T$9:$T$223,$AF331,'Capex forecast'!$S$9:$S$223,$AH331,'Capex forecast'!$Q$9:$Q$223,"Repex")</f>
        <v>0</v>
      </c>
      <c r="AQ331" s="47">
        <f>SUMIFS('Capex forecast'!L$9:L$223,'Capex forecast'!$T$9:$T$223,$AF331,'Capex forecast'!$S$9:$S$223,$AH331,'Capex forecast'!$Q$9:$Q$223,"Repex")</f>
        <v>0</v>
      </c>
      <c r="AR331" s="47">
        <f>SUMIFS('Capex forecast'!M$9:M$223,'Capex forecast'!$T$9:$T$223,$AF331,'Capex forecast'!$S$9:$S$223,$AH331,'Capex forecast'!$Q$9:$Q$223,"Repex")</f>
        <v>0</v>
      </c>
      <c r="AS331" s="47">
        <f>SUMIFS('Capex forecast'!N$9:N$223,'Capex forecast'!$T$9:$T$223,$AF331,'Capex forecast'!$S$9:$S$223,$AH331,'Capex forecast'!$Q$9:$Q$223,"Repex")</f>
        <v>0</v>
      </c>
    </row>
    <row r="332" spans="2:45" ht="15">
      <c r="B332" s="45" t="s">
        <v>103</v>
      </c>
      <c r="C332" s="6" t="str">
        <f>INDEX('Demand forecast'!$M$9:$M$5832,MATCH($B332,'Demand forecast'!$B$9:$B$5832,0))</f>
        <v>No</v>
      </c>
      <c r="D332" s="6" t="str">
        <f>IF(COUNTIF($B$93:B332,$B332) = 1, "LV", IF(COUNTIF($B$93:B332,$B332) = 2, "HV", "ST"))</f>
        <v>LV</v>
      </c>
      <c r="E332" s="6" t="str">
        <f>INDEX('Demand forecast and growth rate'!$E$7:$E$273,MATCH($B332,'Demand forecast and growth rate'!$B$7:$B$273,0))</f>
        <v>Small growth</v>
      </c>
      <c r="F332" s="32">
        <f>SUMIFS('Capex forecast'!E$9:E$223,'Capex forecast'!$T$9:$T$223,'Allocation of site-spec costs'!$B332,'Capex forecast'!$S$9:$S$223,'Allocation of site-spec costs'!$D332,'Capex forecast'!$Q$9:$Q$223,"Customer Connection")</f>
        <v>0</v>
      </c>
      <c r="G332" s="32">
        <f>SUMIFS('Capex forecast'!F$9:F$223,'Capex forecast'!$T$9:$T$223,'Allocation of site-spec costs'!$B332,'Capex forecast'!$S$9:$S$223,'Allocation of site-spec costs'!$D332,'Capex forecast'!$Q$9:$Q$223,"Customer Connection")</f>
        <v>0</v>
      </c>
      <c r="H332" s="32">
        <f>SUMIFS('Capex forecast'!G$9:G$223,'Capex forecast'!$T$9:$T$223,'Allocation of site-spec costs'!$B332,'Capex forecast'!$S$9:$S$223,'Allocation of site-spec costs'!$D332,'Capex forecast'!$Q$9:$Q$223,"Customer Connection")</f>
        <v>0</v>
      </c>
      <c r="I332" s="32">
        <f>SUMIFS('Capex forecast'!H$9:H$223,'Capex forecast'!$T$9:$T$223,'Allocation of site-spec costs'!$B332,'Capex forecast'!$S$9:$S$223,'Allocation of site-spec costs'!$D332,'Capex forecast'!$Q$9:$Q$223,"Customer Connection")</f>
        <v>0</v>
      </c>
      <c r="J332" s="32">
        <f>SUMIFS('Capex forecast'!I$9:I$223,'Capex forecast'!$T$9:$T$223,'Allocation of site-spec costs'!$B332,'Capex forecast'!$S$9:$S$223,'Allocation of site-spec costs'!$D332,'Capex forecast'!$Q$9:$Q$223,"Customer Connection")</f>
        <v>0</v>
      </c>
      <c r="K332" s="32">
        <f>SUMIFS('Capex forecast'!J$9:J$223,'Capex forecast'!$T$9:$T$223,'Allocation of site-spec costs'!$B332,'Capex forecast'!$S$9:$S$223,'Allocation of site-spec costs'!$D332,'Capex forecast'!$Q$9:$Q$223,"Customer Connection")</f>
        <v>0</v>
      </c>
      <c r="L332" s="32">
        <f>SUMIFS('Capex forecast'!K$9:K$223,'Capex forecast'!$T$9:$T$223,'Allocation of site-spec costs'!$B332,'Capex forecast'!$S$9:$S$223,'Allocation of site-spec costs'!$D332,'Capex forecast'!$Q$9:$Q$223,"Customer Connection")</f>
        <v>0</v>
      </c>
      <c r="M332" s="32">
        <f>SUMIFS('Capex forecast'!L$9:L$223,'Capex forecast'!$T$9:$T$223,'Allocation of site-spec costs'!$B332,'Capex forecast'!$S$9:$S$223,'Allocation of site-spec costs'!$D332,'Capex forecast'!$Q$9:$Q$223,"Customer Connection")</f>
        <v>0</v>
      </c>
      <c r="N332" s="32">
        <f>SUMIFS('Capex forecast'!M$9:M$223,'Capex forecast'!$T$9:$T$223,'Allocation of site-spec costs'!$B332,'Capex forecast'!$S$9:$S$223,'Allocation of site-spec costs'!$D332,'Capex forecast'!$Q$9:$Q$223,"Customer Connection")</f>
        <v>0</v>
      </c>
      <c r="O332" s="32">
        <f>SUMIFS('Capex forecast'!N$9:N$223,'Capex forecast'!$T$9:$T$223,'Allocation of site-spec costs'!$B332,'Capex forecast'!$S$9:$S$223,'Allocation of site-spec costs'!$D332,'Capex forecast'!$Q$9:$Q$223,"Customer Connection")</f>
        <v>0</v>
      </c>
      <c r="Q332" s="45" t="s">
        <v>103</v>
      </c>
      <c r="R332" s="6" t="str">
        <f>INDEX('Demand forecast'!$M$9:$M$5832,MATCH($Q332,'Demand forecast'!$B$9:$B$5832,0))</f>
        <v>No</v>
      </c>
      <c r="S332" s="6" t="str">
        <f>IF(COUNTIF($Q$93:Q332,$B332) = 1, "LV", IF(COUNTIF($Q$93:Q332,$B332) = 2, "HV", "ST"))</f>
        <v>LV</v>
      </c>
      <c r="T332" s="6" t="str">
        <f>INDEX('Demand forecast and growth rate'!$E$7:$E$273,MATCH($Q332,'Demand forecast and growth rate'!$B$7:$B$273,0))</f>
        <v>Small growth</v>
      </c>
      <c r="U332" s="32">
        <f>SUMIFS('Capex forecast'!E$9:E$223,'Capex forecast'!$T$9:$T$223,$Q332,'Capex forecast'!$S$9:$S$223,$S332,'Capex forecast'!$Q$9:$Q$223,"Augex")</f>
        <v>0</v>
      </c>
      <c r="V332" s="32">
        <f>SUMIFS('Capex forecast'!F$9:F$223,'Capex forecast'!$T$9:$T$223,$Q332,'Capex forecast'!$S$9:$S$223,$S332,'Capex forecast'!$Q$9:$Q$223,"Augex")</f>
        <v>0</v>
      </c>
      <c r="W332" s="32">
        <f>SUMIFS('Capex forecast'!G$9:G$223,'Capex forecast'!$T$9:$T$223,$Q332,'Capex forecast'!$S$9:$S$223,$S332,'Capex forecast'!$Q$9:$Q$223,"Augex")</f>
        <v>0</v>
      </c>
      <c r="X332" s="32">
        <f>SUMIFS('Capex forecast'!H$9:H$223,'Capex forecast'!$T$9:$T$223,$Q332,'Capex forecast'!$S$9:$S$223,$S332,'Capex forecast'!$Q$9:$Q$223,"Augex")</f>
        <v>0</v>
      </c>
      <c r="Y332" s="32">
        <f>SUMIFS('Capex forecast'!I$9:I$223,'Capex forecast'!$T$9:$T$223,$Q332,'Capex forecast'!$S$9:$S$223,$S332,'Capex forecast'!$Q$9:$Q$223,"Augex")</f>
        <v>0</v>
      </c>
      <c r="Z332" s="32">
        <f>SUMIFS('Capex forecast'!J$9:J$223,'Capex forecast'!$T$9:$T$223,$Q332,'Capex forecast'!$S$9:$S$223,$S332,'Capex forecast'!$Q$9:$Q$223,"Augex")</f>
        <v>0</v>
      </c>
      <c r="AA332" s="32">
        <f>SUMIFS('Capex forecast'!K$9:K$223,'Capex forecast'!$T$9:$T$223,$Q332,'Capex forecast'!$S$9:$S$223,$S332,'Capex forecast'!$Q$9:$Q$223,"Augex")</f>
        <v>0</v>
      </c>
      <c r="AB332" s="32">
        <f>SUMIFS('Capex forecast'!L$9:L$223,'Capex forecast'!$T$9:$T$223,$Q332,'Capex forecast'!$S$9:$S$223,$S332,'Capex forecast'!$Q$9:$Q$223,"Augex")</f>
        <v>0</v>
      </c>
      <c r="AC332" s="32">
        <f>SUMIFS('Capex forecast'!M$9:M$223,'Capex forecast'!$T$9:$T$223,$Q332,'Capex forecast'!$S$9:$S$223,$S332,'Capex forecast'!$Q$9:$Q$223,"Augex")</f>
        <v>0</v>
      </c>
      <c r="AD332" s="32">
        <f>SUMIFS('Capex forecast'!N$9:N$223,'Capex forecast'!$T$9:$T$223,$Q332,'Capex forecast'!$S$9:$S$223,$S332,'Capex forecast'!$Q$9:$Q$223,"Augex")</f>
        <v>0</v>
      </c>
      <c r="AF332" s="45" t="s">
        <v>103</v>
      </c>
      <c r="AG332" s="6" t="str">
        <f>INDEX('Demand forecast'!$M$9:$M$5832,MATCH($Q332,'Demand forecast'!$B$9:$B$5832,0))</f>
        <v>No</v>
      </c>
      <c r="AH332" s="6" t="str">
        <f>IF(COUNTIF($AF$93:AF332,$B332) = 1, "LV", IF(COUNTIF($AF$93:AF332,$B332) = 2, "HV", "ST"))</f>
        <v>LV</v>
      </c>
      <c r="AI332" s="6" t="str">
        <f>INDEX('Demand forecast and growth rate'!$E$7:$E$273,MATCH($Q332,'Demand forecast and growth rate'!$B$7:$B$273,0))</f>
        <v>Small growth</v>
      </c>
      <c r="AJ332" s="47">
        <f>SUMIFS('Capex forecast'!E$9:E$223,'Capex forecast'!$T$9:$T$223,$AF332,'Capex forecast'!$S$9:$S$223,$AH332,'Capex forecast'!$Q$9:$Q$223,"Repex")</f>
        <v>0</v>
      </c>
      <c r="AK332" s="47">
        <f>SUMIFS('Capex forecast'!F$9:F$223,'Capex forecast'!$T$9:$T$223,$AF332,'Capex forecast'!$S$9:$S$223,$AH332,'Capex forecast'!$Q$9:$Q$223,"Repex")</f>
        <v>0</v>
      </c>
      <c r="AL332" s="47">
        <f>SUMIFS('Capex forecast'!G$9:G$223,'Capex forecast'!$T$9:$T$223,$AF332,'Capex forecast'!$S$9:$S$223,$AH332,'Capex forecast'!$Q$9:$Q$223,"Repex")</f>
        <v>0</v>
      </c>
      <c r="AM332" s="47">
        <f>SUMIFS('Capex forecast'!H$9:H$223,'Capex forecast'!$T$9:$T$223,$AF332,'Capex forecast'!$S$9:$S$223,$AH332,'Capex forecast'!$Q$9:$Q$223,"Repex")</f>
        <v>0</v>
      </c>
      <c r="AN332" s="47">
        <f>SUMIFS('Capex forecast'!I$9:I$223,'Capex forecast'!$T$9:$T$223,$AF332,'Capex forecast'!$S$9:$S$223,$AH332,'Capex forecast'!$Q$9:$Q$223,"Repex")</f>
        <v>0</v>
      </c>
      <c r="AO332" s="47">
        <f>SUMIFS('Capex forecast'!J$9:J$223,'Capex forecast'!$T$9:$T$223,$AF332,'Capex forecast'!$S$9:$S$223,$AH332,'Capex forecast'!$Q$9:$Q$223,"Repex")</f>
        <v>0</v>
      </c>
      <c r="AP332" s="47">
        <f>SUMIFS('Capex forecast'!K$9:K$223,'Capex forecast'!$T$9:$T$223,$AF332,'Capex forecast'!$S$9:$S$223,$AH332,'Capex forecast'!$Q$9:$Q$223,"Repex")</f>
        <v>0</v>
      </c>
      <c r="AQ332" s="47">
        <f>SUMIFS('Capex forecast'!L$9:L$223,'Capex forecast'!$T$9:$T$223,$AF332,'Capex forecast'!$S$9:$S$223,$AH332,'Capex forecast'!$Q$9:$Q$223,"Repex")</f>
        <v>0</v>
      </c>
      <c r="AR332" s="47">
        <f>SUMIFS('Capex forecast'!M$9:M$223,'Capex forecast'!$T$9:$T$223,$AF332,'Capex forecast'!$S$9:$S$223,$AH332,'Capex forecast'!$Q$9:$Q$223,"Repex")</f>
        <v>0</v>
      </c>
      <c r="AS332" s="47">
        <f>SUMIFS('Capex forecast'!N$9:N$223,'Capex forecast'!$T$9:$T$223,$AF332,'Capex forecast'!$S$9:$S$223,$AH332,'Capex forecast'!$Q$9:$Q$223,"Repex")</f>
        <v>0</v>
      </c>
    </row>
    <row r="333" spans="2:45" ht="15">
      <c r="B333" s="45" t="s">
        <v>448</v>
      </c>
      <c r="C333" s="6" t="str">
        <f>INDEX('Demand forecast'!$M$9:$M$5832,MATCH($B333,'Demand forecast'!$B$9:$B$5832,0))</f>
        <v>Yes</v>
      </c>
      <c r="D333" s="6" t="str">
        <f>IF(COUNTIF($B$93:B333,$B333) = 1, "LV", IF(COUNTIF($B$93:B333,$B333) = 2, "HV", "ST"))</f>
        <v>LV</v>
      </c>
      <c r="E333" s="6" t="str">
        <f>INDEX('Demand forecast and growth rate'!$E$7:$E$273,MATCH($B333,'Demand forecast and growth rate'!$B$7:$B$273,0))</f>
        <v>Steady/falling</v>
      </c>
      <c r="F333" s="32">
        <f>SUMIFS('Capex forecast'!E$9:E$223,'Capex forecast'!$T$9:$T$223,'Allocation of site-spec costs'!$B333,'Capex forecast'!$S$9:$S$223,'Allocation of site-spec costs'!$D333,'Capex forecast'!$Q$9:$Q$223,"Customer Connection")</f>
        <v>0</v>
      </c>
      <c r="G333" s="32">
        <f>SUMIFS('Capex forecast'!F$9:F$223,'Capex forecast'!$T$9:$T$223,'Allocation of site-spec costs'!$B333,'Capex forecast'!$S$9:$S$223,'Allocation of site-spec costs'!$D333,'Capex forecast'!$Q$9:$Q$223,"Customer Connection")</f>
        <v>0</v>
      </c>
      <c r="H333" s="32">
        <f>SUMIFS('Capex forecast'!G$9:G$223,'Capex forecast'!$T$9:$T$223,'Allocation of site-spec costs'!$B333,'Capex forecast'!$S$9:$S$223,'Allocation of site-spec costs'!$D333,'Capex forecast'!$Q$9:$Q$223,"Customer Connection")</f>
        <v>0</v>
      </c>
      <c r="I333" s="32">
        <f>SUMIFS('Capex forecast'!H$9:H$223,'Capex forecast'!$T$9:$T$223,'Allocation of site-spec costs'!$B333,'Capex forecast'!$S$9:$S$223,'Allocation of site-spec costs'!$D333,'Capex forecast'!$Q$9:$Q$223,"Customer Connection")</f>
        <v>0</v>
      </c>
      <c r="J333" s="32">
        <f>SUMIFS('Capex forecast'!I$9:I$223,'Capex forecast'!$T$9:$T$223,'Allocation of site-spec costs'!$B333,'Capex forecast'!$S$9:$S$223,'Allocation of site-spec costs'!$D333,'Capex forecast'!$Q$9:$Q$223,"Customer Connection")</f>
        <v>0</v>
      </c>
      <c r="K333" s="32">
        <f>SUMIFS('Capex forecast'!J$9:J$223,'Capex forecast'!$T$9:$T$223,'Allocation of site-spec costs'!$B333,'Capex forecast'!$S$9:$S$223,'Allocation of site-spec costs'!$D333,'Capex forecast'!$Q$9:$Q$223,"Customer Connection")</f>
        <v>0</v>
      </c>
      <c r="L333" s="32">
        <f>SUMIFS('Capex forecast'!K$9:K$223,'Capex forecast'!$T$9:$T$223,'Allocation of site-spec costs'!$B333,'Capex forecast'!$S$9:$S$223,'Allocation of site-spec costs'!$D333,'Capex forecast'!$Q$9:$Q$223,"Customer Connection")</f>
        <v>0</v>
      </c>
      <c r="M333" s="32">
        <f>SUMIFS('Capex forecast'!L$9:L$223,'Capex forecast'!$T$9:$T$223,'Allocation of site-spec costs'!$B333,'Capex forecast'!$S$9:$S$223,'Allocation of site-spec costs'!$D333,'Capex forecast'!$Q$9:$Q$223,"Customer Connection")</f>
        <v>0</v>
      </c>
      <c r="N333" s="32">
        <f>SUMIFS('Capex forecast'!M$9:M$223,'Capex forecast'!$T$9:$T$223,'Allocation of site-spec costs'!$B333,'Capex forecast'!$S$9:$S$223,'Allocation of site-spec costs'!$D333,'Capex forecast'!$Q$9:$Q$223,"Customer Connection")</f>
        <v>0</v>
      </c>
      <c r="O333" s="32">
        <f>SUMIFS('Capex forecast'!N$9:N$223,'Capex forecast'!$T$9:$T$223,'Allocation of site-spec costs'!$B333,'Capex forecast'!$S$9:$S$223,'Allocation of site-spec costs'!$D333,'Capex forecast'!$Q$9:$Q$223,"Customer Connection")</f>
        <v>0</v>
      </c>
      <c r="Q333" s="45" t="s">
        <v>448</v>
      </c>
      <c r="R333" s="6" t="str">
        <f>INDEX('Demand forecast'!$M$9:$M$5832,MATCH($Q333,'Demand forecast'!$B$9:$B$5832,0))</f>
        <v>Yes</v>
      </c>
      <c r="S333" s="6" t="str">
        <f>IF(COUNTIF($Q$93:Q333,$B333) = 1, "LV", IF(COUNTIF($Q$93:Q333,$B333) = 2, "HV", "ST"))</f>
        <v>LV</v>
      </c>
      <c r="T333" s="6" t="str">
        <f>INDEX('Demand forecast and growth rate'!$E$7:$E$273,MATCH($Q333,'Demand forecast and growth rate'!$B$7:$B$273,0))</f>
        <v>Steady/falling</v>
      </c>
      <c r="U333" s="32">
        <f>SUMIFS('Capex forecast'!E$9:E$223,'Capex forecast'!$T$9:$T$223,$Q333,'Capex forecast'!$S$9:$S$223,$S333,'Capex forecast'!$Q$9:$Q$223,"Augex")</f>
        <v>0</v>
      </c>
      <c r="V333" s="32">
        <f>SUMIFS('Capex forecast'!F$9:F$223,'Capex forecast'!$T$9:$T$223,$Q333,'Capex forecast'!$S$9:$S$223,$S333,'Capex forecast'!$Q$9:$Q$223,"Augex")</f>
        <v>0</v>
      </c>
      <c r="W333" s="32">
        <f>SUMIFS('Capex forecast'!G$9:G$223,'Capex forecast'!$T$9:$T$223,$Q333,'Capex forecast'!$S$9:$S$223,$S333,'Capex forecast'!$Q$9:$Q$223,"Augex")</f>
        <v>0</v>
      </c>
      <c r="X333" s="32">
        <f>SUMIFS('Capex forecast'!H$9:H$223,'Capex forecast'!$T$9:$T$223,$Q333,'Capex forecast'!$S$9:$S$223,$S333,'Capex forecast'!$Q$9:$Q$223,"Augex")</f>
        <v>0</v>
      </c>
      <c r="Y333" s="32">
        <f>SUMIFS('Capex forecast'!I$9:I$223,'Capex forecast'!$T$9:$T$223,$Q333,'Capex forecast'!$S$9:$S$223,$S333,'Capex forecast'!$Q$9:$Q$223,"Augex")</f>
        <v>0</v>
      </c>
      <c r="Z333" s="32">
        <f>SUMIFS('Capex forecast'!J$9:J$223,'Capex forecast'!$T$9:$T$223,$Q333,'Capex forecast'!$S$9:$S$223,$S333,'Capex forecast'!$Q$9:$Q$223,"Augex")</f>
        <v>0</v>
      </c>
      <c r="AA333" s="32">
        <f>SUMIFS('Capex forecast'!K$9:K$223,'Capex forecast'!$T$9:$T$223,$Q333,'Capex forecast'!$S$9:$S$223,$S333,'Capex forecast'!$Q$9:$Q$223,"Augex")</f>
        <v>0</v>
      </c>
      <c r="AB333" s="32">
        <f>SUMIFS('Capex forecast'!L$9:L$223,'Capex forecast'!$T$9:$T$223,$Q333,'Capex forecast'!$S$9:$S$223,$S333,'Capex forecast'!$Q$9:$Q$223,"Augex")</f>
        <v>0</v>
      </c>
      <c r="AC333" s="32">
        <f>SUMIFS('Capex forecast'!M$9:M$223,'Capex forecast'!$T$9:$T$223,$Q333,'Capex forecast'!$S$9:$S$223,$S333,'Capex forecast'!$Q$9:$Q$223,"Augex")</f>
        <v>0</v>
      </c>
      <c r="AD333" s="32">
        <f>SUMIFS('Capex forecast'!N$9:N$223,'Capex forecast'!$T$9:$T$223,$Q333,'Capex forecast'!$S$9:$S$223,$S333,'Capex forecast'!$Q$9:$Q$223,"Augex")</f>
        <v>0</v>
      </c>
      <c r="AF333" s="45" t="s">
        <v>448</v>
      </c>
      <c r="AG333" s="6" t="str">
        <f>INDEX('Demand forecast'!$M$9:$M$5832,MATCH($Q333,'Demand forecast'!$B$9:$B$5832,0))</f>
        <v>Yes</v>
      </c>
      <c r="AH333" s="6" t="str">
        <f>IF(COUNTIF($AF$93:AF333,$B333) = 1, "LV", IF(COUNTIF($AF$93:AF333,$B333) = 2, "HV", "ST"))</f>
        <v>LV</v>
      </c>
      <c r="AI333" s="6" t="str">
        <f>INDEX('Demand forecast and growth rate'!$E$7:$E$273,MATCH($Q333,'Demand forecast and growth rate'!$B$7:$B$273,0))</f>
        <v>Steady/falling</v>
      </c>
      <c r="AJ333" s="47">
        <f>SUMIFS('Capex forecast'!E$9:E$223,'Capex forecast'!$T$9:$T$223,$AF333,'Capex forecast'!$S$9:$S$223,$AH333,'Capex forecast'!$Q$9:$Q$223,"Repex")</f>
        <v>0</v>
      </c>
      <c r="AK333" s="47">
        <f>SUMIFS('Capex forecast'!F$9:F$223,'Capex forecast'!$T$9:$T$223,$AF333,'Capex forecast'!$S$9:$S$223,$AH333,'Capex forecast'!$Q$9:$Q$223,"Repex")</f>
        <v>0</v>
      </c>
      <c r="AL333" s="47">
        <f>SUMIFS('Capex forecast'!G$9:G$223,'Capex forecast'!$T$9:$T$223,$AF333,'Capex forecast'!$S$9:$S$223,$AH333,'Capex forecast'!$Q$9:$Q$223,"Repex")</f>
        <v>0</v>
      </c>
      <c r="AM333" s="47">
        <f>SUMIFS('Capex forecast'!H$9:H$223,'Capex forecast'!$T$9:$T$223,$AF333,'Capex forecast'!$S$9:$S$223,$AH333,'Capex forecast'!$Q$9:$Q$223,"Repex")</f>
        <v>0</v>
      </c>
      <c r="AN333" s="47">
        <f>SUMIFS('Capex forecast'!I$9:I$223,'Capex forecast'!$T$9:$T$223,$AF333,'Capex forecast'!$S$9:$S$223,$AH333,'Capex forecast'!$Q$9:$Q$223,"Repex")</f>
        <v>0</v>
      </c>
      <c r="AO333" s="47">
        <f>SUMIFS('Capex forecast'!J$9:J$223,'Capex forecast'!$T$9:$T$223,$AF333,'Capex forecast'!$S$9:$S$223,$AH333,'Capex forecast'!$Q$9:$Q$223,"Repex")</f>
        <v>0</v>
      </c>
      <c r="AP333" s="47">
        <f>SUMIFS('Capex forecast'!K$9:K$223,'Capex forecast'!$T$9:$T$223,$AF333,'Capex forecast'!$S$9:$S$223,$AH333,'Capex forecast'!$Q$9:$Q$223,"Repex")</f>
        <v>0</v>
      </c>
      <c r="AQ333" s="47">
        <f>SUMIFS('Capex forecast'!L$9:L$223,'Capex forecast'!$T$9:$T$223,$AF333,'Capex forecast'!$S$9:$S$223,$AH333,'Capex forecast'!$Q$9:$Q$223,"Repex")</f>
        <v>0</v>
      </c>
      <c r="AR333" s="47">
        <f>SUMIFS('Capex forecast'!M$9:M$223,'Capex forecast'!$T$9:$T$223,$AF333,'Capex forecast'!$S$9:$S$223,$AH333,'Capex forecast'!$Q$9:$Q$223,"Repex")</f>
        <v>0</v>
      </c>
      <c r="AS333" s="47">
        <f>SUMIFS('Capex forecast'!N$9:N$223,'Capex forecast'!$T$9:$T$223,$AF333,'Capex forecast'!$S$9:$S$223,$AH333,'Capex forecast'!$Q$9:$Q$223,"Repex")</f>
        <v>0</v>
      </c>
    </row>
    <row r="334" spans="2:45" ht="15">
      <c r="B334" s="45" t="s">
        <v>237</v>
      </c>
      <c r="C334" s="6" t="str">
        <f>INDEX('Demand forecast'!$M$9:$M$5832,MATCH($B334,'Demand forecast'!$B$9:$B$5832,0))</f>
        <v>Yes</v>
      </c>
      <c r="D334" s="6" t="str">
        <f>IF(COUNTIF($B$93:B334,$B334) = 1, "LV", IF(COUNTIF($B$93:B334,$B334) = 2, "HV", "ST"))</f>
        <v>LV</v>
      </c>
      <c r="E334" s="6" t="str">
        <f>INDEX('Demand forecast and growth rate'!$E$7:$E$273,MATCH($B334,'Demand forecast and growth rate'!$B$7:$B$273,0))</f>
        <v>Steady/falling</v>
      </c>
      <c r="F334" s="32">
        <f>SUMIFS('Capex forecast'!E$9:E$223,'Capex forecast'!$T$9:$T$223,'Allocation of site-spec costs'!$B334,'Capex forecast'!$S$9:$S$223,'Allocation of site-spec costs'!$D334,'Capex forecast'!$Q$9:$Q$223,"Customer Connection")</f>
        <v>0</v>
      </c>
      <c r="G334" s="32">
        <f>SUMIFS('Capex forecast'!F$9:F$223,'Capex forecast'!$T$9:$T$223,'Allocation of site-spec costs'!$B334,'Capex forecast'!$S$9:$S$223,'Allocation of site-spec costs'!$D334,'Capex forecast'!$Q$9:$Q$223,"Customer Connection")</f>
        <v>0</v>
      </c>
      <c r="H334" s="32">
        <f>SUMIFS('Capex forecast'!G$9:G$223,'Capex forecast'!$T$9:$T$223,'Allocation of site-spec costs'!$B334,'Capex forecast'!$S$9:$S$223,'Allocation of site-spec costs'!$D334,'Capex forecast'!$Q$9:$Q$223,"Customer Connection")</f>
        <v>0</v>
      </c>
      <c r="I334" s="32">
        <f>SUMIFS('Capex forecast'!H$9:H$223,'Capex forecast'!$T$9:$T$223,'Allocation of site-spec costs'!$B334,'Capex forecast'!$S$9:$S$223,'Allocation of site-spec costs'!$D334,'Capex forecast'!$Q$9:$Q$223,"Customer Connection")</f>
        <v>0</v>
      </c>
      <c r="J334" s="32">
        <f>SUMIFS('Capex forecast'!I$9:I$223,'Capex forecast'!$T$9:$T$223,'Allocation of site-spec costs'!$B334,'Capex forecast'!$S$9:$S$223,'Allocation of site-spec costs'!$D334,'Capex forecast'!$Q$9:$Q$223,"Customer Connection")</f>
        <v>0</v>
      </c>
      <c r="K334" s="32">
        <f>SUMIFS('Capex forecast'!J$9:J$223,'Capex forecast'!$T$9:$T$223,'Allocation of site-spec costs'!$B334,'Capex forecast'!$S$9:$S$223,'Allocation of site-spec costs'!$D334,'Capex forecast'!$Q$9:$Q$223,"Customer Connection")</f>
        <v>0</v>
      </c>
      <c r="L334" s="32">
        <f>SUMIFS('Capex forecast'!K$9:K$223,'Capex forecast'!$T$9:$T$223,'Allocation of site-spec costs'!$B334,'Capex forecast'!$S$9:$S$223,'Allocation of site-spec costs'!$D334,'Capex forecast'!$Q$9:$Q$223,"Customer Connection")</f>
        <v>0</v>
      </c>
      <c r="M334" s="32">
        <f>SUMIFS('Capex forecast'!L$9:L$223,'Capex forecast'!$T$9:$T$223,'Allocation of site-spec costs'!$B334,'Capex forecast'!$S$9:$S$223,'Allocation of site-spec costs'!$D334,'Capex forecast'!$Q$9:$Q$223,"Customer Connection")</f>
        <v>0</v>
      </c>
      <c r="N334" s="32">
        <f>SUMIFS('Capex forecast'!M$9:M$223,'Capex forecast'!$T$9:$T$223,'Allocation of site-spec costs'!$B334,'Capex forecast'!$S$9:$S$223,'Allocation of site-spec costs'!$D334,'Capex forecast'!$Q$9:$Q$223,"Customer Connection")</f>
        <v>0</v>
      </c>
      <c r="O334" s="32">
        <f>SUMIFS('Capex forecast'!N$9:N$223,'Capex forecast'!$T$9:$T$223,'Allocation of site-spec costs'!$B334,'Capex forecast'!$S$9:$S$223,'Allocation of site-spec costs'!$D334,'Capex forecast'!$Q$9:$Q$223,"Customer Connection")</f>
        <v>0</v>
      </c>
      <c r="Q334" s="45" t="s">
        <v>237</v>
      </c>
      <c r="R334" s="6" t="str">
        <f>INDEX('Demand forecast'!$M$9:$M$5832,MATCH($Q334,'Demand forecast'!$B$9:$B$5832,0))</f>
        <v>Yes</v>
      </c>
      <c r="S334" s="6" t="str">
        <f>IF(COUNTIF($Q$93:Q334,$B334) = 1, "LV", IF(COUNTIF($Q$93:Q334,$B334) = 2, "HV", "ST"))</f>
        <v>LV</v>
      </c>
      <c r="T334" s="6" t="str">
        <f>INDEX('Demand forecast and growth rate'!$E$7:$E$273,MATCH($Q334,'Demand forecast and growth rate'!$B$7:$B$273,0))</f>
        <v>Steady/falling</v>
      </c>
      <c r="U334" s="32">
        <f>SUMIFS('Capex forecast'!E$9:E$223,'Capex forecast'!$T$9:$T$223,$Q334,'Capex forecast'!$S$9:$S$223,$S334,'Capex forecast'!$Q$9:$Q$223,"Augex")</f>
        <v>0</v>
      </c>
      <c r="V334" s="32">
        <f>SUMIFS('Capex forecast'!F$9:F$223,'Capex forecast'!$T$9:$T$223,$Q334,'Capex forecast'!$S$9:$S$223,$S334,'Capex forecast'!$Q$9:$Q$223,"Augex")</f>
        <v>0</v>
      </c>
      <c r="W334" s="32">
        <f>SUMIFS('Capex forecast'!G$9:G$223,'Capex forecast'!$T$9:$T$223,$Q334,'Capex forecast'!$S$9:$S$223,$S334,'Capex forecast'!$Q$9:$Q$223,"Augex")</f>
        <v>0</v>
      </c>
      <c r="X334" s="32">
        <f>SUMIFS('Capex forecast'!H$9:H$223,'Capex forecast'!$T$9:$T$223,$Q334,'Capex forecast'!$S$9:$S$223,$S334,'Capex forecast'!$Q$9:$Q$223,"Augex")</f>
        <v>0</v>
      </c>
      <c r="Y334" s="32">
        <f>SUMIFS('Capex forecast'!I$9:I$223,'Capex forecast'!$T$9:$T$223,$Q334,'Capex forecast'!$S$9:$S$223,$S334,'Capex forecast'!$Q$9:$Q$223,"Augex")</f>
        <v>0</v>
      </c>
      <c r="Z334" s="32">
        <f>SUMIFS('Capex forecast'!J$9:J$223,'Capex forecast'!$T$9:$T$223,$Q334,'Capex forecast'!$S$9:$S$223,$S334,'Capex forecast'!$Q$9:$Q$223,"Augex")</f>
        <v>0</v>
      </c>
      <c r="AA334" s="32">
        <f>SUMIFS('Capex forecast'!K$9:K$223,'Capex forecast'!$T$9:$T$223,$Q334,'Capex forecast'!$S$9:$S$223,$S334,'Capex forecast'!$Q$9:$Q$223,"Augex")</f>
        <v>0</v>
      </c>
      <c r="AB334" s="32">
        <f>SUMIFS('Capex forecast'!L$9:L$223,'Capex forecast'!$T$9:$T$223,$Q334,'Capex forecast'!$S$9:$S$223,$S334,'Capex forecast'!$Q$9:$Q$223,"Augex")</f>
        <v>0</v>
      </c>
      <c r="AC334" s="32">
        <f>SUMIFS('Capex forecast'!M$9:M$223,'Capex forecast'!$T$9:$T$223,$Q334,'Capex forecast'!$S$9:$S$223,$S334,'Capex forecast'!$Q$9:$Q$223,"Augex")</f>
        <v>0</v>
      </c>
      <c r="AD334" s="32">
        <f>SUMIFS('Capex forecast'!N$9:N$223,'Capex forecast'!$T$9:$T$223,$Q334,'Capex forecast'!$S$9:$S$223,$S334,'Capex forecast'!$Q$9:$Q$223,"Augex")</f>
        <v>0</v>
      </c>
      <c r="AF334" s="45" t="s">
        <v>237</v>
      </c>
      <c r="AG334" s="6" t="str">
        <f>INDEX('Demand forecast'!$M$9:$M$5832,MATCH($Q334,'Demand forecast'!$B$9:$B$5832,0))</f>
        <v>Yes</v>
      </c>
      <c r="AH334" s="6" t="str">
        <f>IF(COUNTIF($AF$93:AF334,$B334) = 1, "LV", IF(COUNTIF($AF$93:AF334,$B334) = 2, "HV", "ST"))</f>
        <v>LV</v>
      </c>
      <c r="AI334" s="6" t="str">
        <f>INDEX('Demand forecast and growth rate'!$E$7:$E$273,MATCH($Q334,'Demand forecast and growth rate'!$B$7:$B$273,0))</f>
        <v>Steady/falling</v>
      </c>
      <c r="AJ334" s="47">
        <f>SUMIFS('Capex forecast'!E$9:E$223,'Capex forecast'!$T$9:$T$223,$AF334,'Capex forecast'!$S$9:$S$223,$AH334,'Capex forecast'!$Q$9:$Q$223,"Repex")</f>
        <v>0</v>
      </c>
      <c r="AK334" s="47">
        <f>SUMIFS('Capex forecast'!F$9:F$223,'Capex forecast'!$T$9:$T$223,$AF334,'Capex forecast'!$S$9:$S$223,$AH334,'Capex forecast'!$Q$9:$Q$223,"Repex")</f>
        <v>0</v>
      </c>
      <c r="AL334" s="47">
        <f>SUMIFS('Capex forecast'!G$9:G$223,'Capex forecast'!$T$9:$T$223,$AF334,'Capex forecast'!$S$9:$S$223,$AH334,'Capex forecast'!$Q$9:$Q$223,"Repex")</f>
        <v>0</v>
      </c>
      <c r="AM334" s="47">
        <f>SUMIFS('Capex forecast'!H$9:H$223,'Capex forecast'!$T$9:$T$223,$AF334,'Capex forecast'!$S$9:$S$223,$AH334,'Capex forecast'!$Q$9:$Q$223,"Repex")</f>
        <v>0</v>
      </c>
      <c r="AN334" s="47">
        <f>SUMIFS('Capex forecast'!I$9:I$223,'Capex forecast'!$T$9:$T$223,$AF334,'Capex forecast'!$S$9:$S$223,$AH334,'Capex forecast'!$Q$9:$Q$223,"Repex")</f>
        <v>0</v>
      </c>
      <c r="AO334" s="47">
        <f>SUMIFS('Capex forecast'!J$9:J$223,'Capex forecast'!$T$9:$T$223,$AF334,'Capex forecast'!$S$9:$S$223,$AH334,'Capex forecast'!$Q$9:$Q$223,"Repex")</f>
        <v>0</v>
      </c>
      <c r="AP334" s="47">
        <f>SUMIFS('Capex forecast'!K$9:K$223,'Capex forecast'!$T$9:$T$223,$AF334,'Capex forecast'!$S$9:$S$223,$AH334,'Capex forecast'!$Q$9:$Q$223,"Repex")</f>
        <v>0</v>
      </c>
      <c r="AQ334" s="47">
        <f>SUMIFS('Capex forecast'!L$9:L$223,'Capex forecast'!$T$9:$T$223,$AF334,'Capex forecast'!$S$9:$S$223,$AH334,'Capex forecast'!$Q$9:$Q$223,"Repex")</f>
        <v>0</v>
      </c>
      <c r="AR334" s="47">
        <f>SUMIFS('Capex forecast'!M$9:M$223,'Capex forecast'!$T$9:$T$223,$AF334,'Capex forecast'!$S$9:$S$223,$AH334,'Capex forecast'!$Q$9:$Q$223,"Repex")</f>
        <v>0</v>
      </c>
      <c r="AS334" s="47">
        <f>SUMIFS('Capex forecast'!N$9:N$223,'Capex forecast'!$T$9:$T$223,$AF334,'Capex forecast'!$S$9:$S$223,$AH334,'Capex forecast'!$Q$9:$Q$223,"Repex")</f>
        <v>0</v>
      </c>
    </row>
    <row r="335" spans="2:45" ht="15">
      <c r="B335" s="45" t="s">
        <v>135</v>
      </c>
      <c r="C335" s="6" t="str">
        <f>INDEX('Demand forecast'!$M$9:$M$5832,MATCH($B335,'Demand forecast'!$B$9:$B$5832,0))</f>
        <v>No</v>
      </c>
      <c r="D335" s="6" t="str">
        <f>IF(COUNTIF($B$93:B335,$B335) = 1, "LV", IF(COUNTIF($B$93:B335,$B335) = 2, "HV", "ST"))</f>
        <v>LV</v>
      </c>
      <c r="E335" s="6" t="str">
        <f>INDEX('Demand forecast and growth rate'!$E$7:$E$273,MATCH($B335,'Demand forecast and growth rate'!$B$7:$B$273,0))</f>
        <v>High growth</v>
      </c>
      <c r="F335" s="32">
        <f>SUMIFS('Capex forecast'!E$9:E$223,'Capex forecast'!$T$9:$T$223,'Allocation of site-spec costs'!$B335,'Capex forecast'!$S$9:$S$223,'Allocation of site-spec costs'!$D335,'Capex forecast'!$Q$9:$Q$223,"Customer Connection")</f>
        <v>0</v>
      </c>
      <c r="G335" s="32">
        <f>SUMIFS('Capex forecast'!F$9:F$223,'Capex forecast'!$T$9:$T$223,'Allocation of site-spec costs'!$B335,'Capex forecast'!$S$9:$S$223,'Allocation of site-spec costs'!$D335,'Capex forecast'!$Q$9:$Q$223,"Customer Connection")</f>
        <v>0</v>
      </c>
      <c r="H335" s="32">
        <f>SUMIFS('Capex forecast'!G$9:G$223,'Capex forecast'!$T$9:$T$223,'Allocation of site-spec costs'!$B335,'Capex forecast'!$S$9:$S$223,'Allocation of site-spec costs'!$D335,'Capex forecast'!$Q$9:$Q$223,"Customer Connection")</f>
        <v>0</v>
      </c>
      <c r="I335" s="32">
        <f>SUMIFS('Capex forecast'!H$9:H$223,'Capex forecast'!$T$9:$T$223,'Allocation of site-spec costs'!$B335,'Capex forecast'!$S$9:$S$223,'Allocation of site-spec costs'!$D335,'Capex forecast'!$Q$9:$Q$223,"Customer Connection")</f>
        <v>0</v>
      </c>
      <c r="J335" s="32">
        <f>SUMIFS('Capex forecast'!I$9:I$223,'Capex forecast'!$T$9:$T$223,'Allocation of site-spec costs'!$B335,'Capex forecast'!$S$9:$S$223,'Allocation of site-spec costs'!$D335,'Capex forecast'!$Q$9:$Q$223,"Customer Connection")</f>
        <v>0</v>
      </c>
      <c r="K335" s="32">
        <f>SUMIFS('Capex forecast'!J$9:J$223,'Capex forecast'!$T$9:$T$223,'Allocation of site-spec costs'!$B335,'Capex forecast'!$S$9:$S$223,'Allocation of site-spec costs'!$D335,'Capex forecast'!$Q$9:$Q$223,"Customer Connection")</f>
        <v>0</v>
      </c>
      <c r="L335" s="32">
        <f>SUMIFS('Capex forecast'!K$9:K$223,'Capex forecast'!$T$9:$T$223,'Allocation of site-spec costs'!$B335,'Capex forecast'!$S$9:$S$223,'Allocation of site-spec costs'!$D335,'Capex forecast'!$Q$9:$Q$223,"Customer Connection")</f>
        <v>0</v>
      </c>
      <c r="M335" s="32">
        <f>SUMIFS('Capex forecast'!L$9:L$223,'Capex forecast'!$T$9:$T$223,'Allocation of site-spec costs'!$B335,'Capex forecast'!$S$9:$S$223,'Allocation of site-spec costs'!$D335,'Capex forecast'!$Q$9:$Q$223,"Customer Connection")</f>
        <v>0</v>
      </c>
      <c r="N335" s="32">
        <f>SUMIFS('Capex forecast'!M$9:M$223,'Capex forecast'!$T$9:$T$223,'Allocation of site-spec costs'!$B335,'Capex forecast'!$S$9:$S$223,'Allocation of site-spec costs'!$D335,'Capex forecast'!$Q$9:$Q$223,"Customer Connection")</f>
        <v>0</v>
      </c>
      <c r="O335" s="32">
        <f>SUMIFS('Capex forecast'!N$9:N$223,'Capex forecast'!$T$9:$T$223,'Allocation of site-spec costs'!$B335,'Capex forecast'!$S$9:$S$223,'Allocation of site-spec costs'!$D335,'Capex forecast'!$Q$9:$Q$223,"Customer Connection")</f>
        <v>0</v>
      </c>
      <c r="Q335" s="45" t="s">
        <v>135</v>
      </c>
      <c r="R335" s="6" t="str">
        <f>INDEX('Demand forecast'!$M$9:$M$5832,MATCH($Q335,'Demand forecast'!$B$9:$B$5832,0))</f>
        <v>No</v>
      </c>
      <c r="S335" s="6" t="str">
        <f>IF(COUNTIF($Q$93:Q335,$B335) = 1, "LV", IF(COUNTIF($Q$93:Q335,$B335) = 2, "HV", "ST"))</f>
        <v>LV</v>
      </c>
      <c r="T335" s="6" t="str">
        <f>INDEX('Demand forecast and growth rate'!$E$7:$E$273,MATCH($Q335,'Demand forecast and growth rate'!$B$7:$B$273,0))</f>
        <v>High growth</v>
      </c>
      <c r="U335" s="32">
        <f>SUMIFS('Capex forecast'!E$9:E$223,'Capex forecast'!$T$9:$T$223,$Q335,'Capex forecast'!$S$9:$S$223,$S335,'Capex forecast'!$Q$9:$Q$223,"Augex")</f>
        <v>0</v>
      </c>
      <c r="V335" s="32">
        <f>SUMIFS('Capex forecast'!F$9:F$223,'Capex forecast'!$T$9:$T$223,$Q335,'Capex forecast'!$S$9:$S$223,$S335,'Capex forecast'!$Q$9:$Q$223,"Augex")</f>
        <v>0</v>
      </c>
      <c r="W335" s="32">
        <f>SUMIFS('Capex forecast'!G$9:G$223,'Capex forecast'!$T$9:$T$223,$Q335,'Capex forecast'!$S$9:$S$223,$S335,'Capex forecast'!$Q$9:$Q$223,"Augex")</f>
        <v>0</v>
      </c>
      <c r="X335" s="32">
        <f>SUMIFS('Capex forecast'!H$9:H$223,'Capex forecast'!$T$9:$T$223,$Q335,'Capex forecast'!$S$9:$S$223,$S335,'Capex forecast'!$Q$9:$Q$223,"Augex")</f>
        <v>0</v>
      </c>
      <c r="Y335" s="32">
        <f>SUMIFS('Capex forecast'!I$9:I$223,'Capex forecast'!$T$9:$T$223,$Q335,'Capex forecast'!$S$9:$S$223,$S335,'Capex forecast'!$Q$9:$Q$223,"Augex")</f>
        <v>0</v>
      </c>
      <c r="Z335" s="32">
        <f>SUMIFS('Capex forecast'!J$9:J$223,'Capex forecast'!$T$9:$T$223,$Q335,'Capex forecast'!$S$9:$S$223,$S335,'Capex forecast'!$Q$9:$Q$223,"Augex")</f>
        <v>0</v>
      </c>
      <c r="AA335" s="32">
        <f>SUMIFS('Capex forecast'!K$9:K$223,'Capex forecast'!$T$9:$T$223,$Q335,'Capex forecast'!$S$9:$S$223,$S335,'Capex forecast'!$Q$9:$Q$223,"Augex")</f>
        <v>0</v>
      </c>
      <c r="AB335" s="32">
        <f>SUMIFS('Capex forecast'!L$9:L$223,'Capex forecast'!$T$9:$T$223,$Q335,'Capex forecast'!$S$9:$S$223,$S335,'Capex forecast'!$Q$9:$Q$223,"Augex")</f>
        <v>0</v>
      </c>
      <c r="AC335" s="32">
        <f>SUMIFS('Capex forecast'!M$9:M$223,'Capex forecast'!$T$9:$T$223,$Q335,'Capex forecast'!$S$9:$S$223,$S335,'Capex forecast'!$Q$9:$Q$223,"Augex")</f>
        <v>0</v>
      </c>
      <c r="AD335" s="32">
        <f>SUMIFS('Capex forecast'!N$9:N$223,'Capex forecast'!$T$9:$T$223,$Q335,'Capex forecast'!$S$9:$S$223,$S335,'Capex forecast'!$Q$9:$Q$223,"Augex")</f>
        <v>0</v>
      </c>
      <c r="AF335" s="45" t="s">
        <v>135</v>
      </c>
      <c r="AG335" s="6" t="str">
        <f>INDEX('Demand forecast'!$M$9:$M$5832,MATCH($Q335,'Demand forecast'!$B$9:$B$5832,0))</f>
        <v>No</v>
      </c>
      <c r="AH335" s="6" t="str">
        <f>IF(COUNTIF($AF$93:AF335,$B335) = 1, "LV", IF(COUNTIF($AF$93:AF335,$B335) = 2, "HV", "ST"))</f>
        <v>LV</v>
      </c>
      <c r="AI335" s="6" t="str">
        <f>INDEX('Demand forecast and growth rate'!$E$7:$E$273,MATCH($Q335,'Demand forecast and growth rate'!$B$7:$B$273,0))</f>
        <v>High growth</v>
      </c>
      <c r="AJ335" s="47">
        <f>SUMIFS('Capex forecast'!E$9:E$223,'Capex forecast'!$T$9:$T$223,$AF335,'Capex forecast'!$S$9:$S$223,$AH335,'Capex forecast'!$Q$9:$Q$223,"Repex")</f>
        <v>0</v>
      </c>
      <c r="AK335" s="47">
        <f>SUMIFS('Capex forecast'!F$9:F$223,'Capex forecast'!$T$9:$T$223,$AF335,'Capex forecast'!$S$9:$S$223,$AH335,'Capex forecast'!$Q$9:$Q$223,"Repex")</f>
        <v>0</v>
      </c>
      <c r="AL335" s="47">
        <f>SUMIFS('Capex forecast'!G$9:G$223,'Capex forecast'!$T$9:$T$223,$AF335,'Capex forecast'!$S$9:$S$223,$AH335,'Capex forecast'!$Q$9:$Q$223,"Repex")</f>
        <v>0</v>
      </c>
      <c r="AM335" s="47">
        <f>SUMIFS('Capex forecast'!H$9:H$223,'Capex forecast'!$T$9:$T$223,$AF335,'Capex forecast'!$S$9:$S$223,$AH335,'Capex forecast'!$Q$9:$Q$223,"Repex")</f>
        <v>0</v>
      </c>
      <c r="AN335" s="47">
        <f>SUMIFS('Capex forecast'!I$9:I$223,'Capex forecast'!$T$9:$T$223,$AF335,'Capex forecast'!$S$9:$S$223,$AH335,'Capex forecast'!$Q$9:$Q$223,"Repex")</f>
        <v>0</v>
      </c>
      <c r="AO335" s="47">
        <f>SUMIFS('Capex forecast'!J$9:J$223,'Capex forecast'!$T$9:$T$223,$AF335,'Capex forecast'!$S$9:$S$223,$AH335,'Capex forecast'!$Q$9:$Q$223,"Repex")</f>
        <v>0</v>
      </c>
      <c r="AP335" s="47">
        <f>SUMIFS('Capex forecast'!K$9:K$223,'Capex forecast'!$T$9:$T$223,$AF335,'Capex forecast'!$S$9:$S$223,$AH335,'Capex forecast'!$Q$9:$Q$223,"Repex")</f>
        <v>0</v>
      </c>
      <c r="AQ335" s="47">
        <f>SUMIFS('Capex forecast'!L$9:L$223,'Capex forecast'!$T$9:$T$223,$AF335,'Capex forecast'!$S$9:$S$223,$AH335,'Capex forecast'!$Q$9:$Q$223,"Repex")</f>
        <v>0</v>
      </c>
      <c r="AR335" s="47">
        <f>SUMIFS('Capex forecast'!M$9:M$223,'Capex forecast'!$T$9:$T$223,$AF335,'Capex forecast'!$S$9:$S$223,$AH335,'Capex forecast'!$Q$9:$Q$223,"Repex")</f>
        <v>0</v>
      </c>
      <c r="AS335" s="47">
        <f>SUMIFS('Capex forecast'!N$9:N$223,'Capex forecast'!$T$9:$T$223,$AF335,'Capex forecast'!$S$9:$S$223,$AH335,'Capex forecast'!$Q$9:$Q$223,"Repex")</f>
        <v>0</v>
      </c>
    </row>
    <row r="336" spans="2:45" ht="15">
      <c r="B336" s="45" t="s">
        <v>143</v>
      </c>
      <c r="C336" s="6" t="str">
        <f>INDEX('Demand forecast'!$M$9:$M$5832,MATCH($B336,'Demand forecast'!$B$9:$B$5832,0))</f>
        <v>No</v>
      </c>
      <c r="D336" s="6" t="str">
        <f>IF(COUNTIF($B$93:B336,$B336) = 1, "LV", IF(COUNTIF($B$93:B336,$B336) = 2, "HV", "ST"))</f>
        <v>LV</v>
      </c>
      <c r="E336" s="6" t="str">
        <f>INDEX('Demand forecast and growth rate'!$E$7:$E$273,MATCH($B336,'Demand forecast and growth rate'!$B$7:$B$273,0))</f>
        <v>High growth</v>
      </c>
      <c r="F336" s="32">
        <f>SUMIFS('Capex forecast'!E$9:E$223,'Capex forecast'!$T$9:$T$223,'Allocation of site-spec costs'!$B336,'Capex forecast'!$S$9:$S$223,'Allocation of site-spec costs'!$D336,'Capex forecast'!$Q$9:$Q$223,"Customer Connection")</f>
        <v>0</v>
      </c>
      <c r="G336" s="32">
        <f>SUMIFS('Capex forecast'!F$9:F$223,'Capex forecast'!$T$9:$T$223,'Allocation of site-spec costs'!$B336,'Capex forecast'!$S$9:$S$223,'Allocation of site-spec costs'!$D336,'Capex forecast'!$Q$9:$Q$223,"Customer Connection")</f>
        <v>0</v>
      </c>
      <c r="H336" s="32">
        <f>SUMIFS('Capex forecast'!G$9:G$223,'Capex forecast'!$T$9:$T$223,'Allocation of site-spec costs'!$B336,'Capex forecast'!$S$9:$S$223,'Allocation of site-spec costs'!$D336,'Capex forecast'!$Q$9:$Q$223,"Customer Connection")</f>
        <v>0</v>
      </c>
      <c r="I336" s="32">
        <f>SUMIFS('Capex forecast'!H$9:H$223,'Capex forecast'!$T$9:$T$223,'Allocation of site-spec costs'!$B336,'Capex forecast'!$S$9:$S$223,'Allocation of site-spec costs'!$D336,'Capex forecast'!$Q$9:$Q$223,"Customer Connection")</f>
        <v>0</v>
      </c>
      <c r="J336" s="32">
        <f>SUMIFS('Capex forecast'!I$9:I$223,'Capex forecast'!$T$9:$T$223,'Allocation of site-spec costs'!$B336,'Capex forecast'!$S$9:$S$223,'Allocation of site-spec costs'!$D336,'Capex forecast'!$Q$9:$Q$223,"Customer Connection")</f>
        <v>0</v>
      </c>
      <c r="K336" s="32">
        <f>SUMIFS('Capex forecast'!J$9:J$223,'Capex forecast'!$T$9:$T$223,'Allocation of site-spec costs'!$B336,'Capex forecast'!$S$9:$S$223,'Allocation of site-spec costs'!$D336,'Capex forecast'!$Q$9:$Q$223,"Customer Connection")</f>
        <v>0</v>
      </c>
      <c r="L336" s="32">
        <f>SUMIFS('Capex forecast'!K$9:K$223,'Capex forecast'!$T$9:$T$223,'Allocation of site-spec costs'!$B336,'Capex forecast'!$S$9:$S$223,'Allocation of site-spec costs'!$D336,'Capex forecast'!$Q$9:$Q$223,"Customer Connection")</f>
        <v>0</v>
      </c>
      <c r="M336" s="32">
        <f>SUMIFS('Capex forecast'!L$9:L$223,'Capex forecast'!$T$9:$T$223,'Allocation of site-spec costs'!$B336,'Capex forecast'!$S$9:$S$223,'Allocation of site-spec costs'!$D336,'Capex forecast'!$Q$9:$Q$223,"Customer Connection")</f>
        <v>0</v>
      </c>
      <c r="N336" s="32">
        <f>SUMIFS('Capex forecast'!M$9:M$223,'Capex forecast'!$T$9:$T$223,'Allocation of site-spec costs'!$B336,'Capex forecast'!$S$9:$S$223,'Allocation of site-spec costs'!$D336,'Capex forecast'!$Q$9:$Q$223,"Customer Connection")</f>
        <v>0</v>
      </c>
      <c r="O336" s="32">
        <f>SUMIFS('Capex forecast'!N$9:N$223,'Capex forecast'!$T$9:$T$223,'Allocation of site-spec costs'!$B336,'Capex forecast'!$S$9:$S$223,'Allocation of site-spec costs'!$D336,'Capex forecast'!$Q$9:$Q$223,"Customer Connection")</f>
        <v>0</v>
      </c>
      <c r="Q336" s="45" t="s">
        <v>143</v>
      </c>
      <c r="R336" s="6" t="str">
        <f>INDEX('Demand forecast'!$M$9:$M$5832,MATCH($Q336,'Demand forecast'!$B$9:$B$5832,0))</f>
        <v>No</v>
      </c>
      <c r="S336" s="6" t="str">
        <f>IF(COUNTIF($Q$93:Q336,$B336) = 1, "LV", IF(COUNTIF($Q$93:Q336,$B336) = 2, "HV", "ST"))</f>
        <v>LV</v>
      </c>
      <c r="T336" s="6" t="str">
        <f>INDEX('Demand forecast and growth rate'!$E$7:$E$273,MATCH($Q336,'Demand forecast and growth rate'!$B$7:$B$273,0))</f>
        <v>High growth</v>
      </c>
      <c r="U336" s="32">
        <f>SUMIFS('Capex forecast'!E$9:E$223,'Capex forecast'!$T$9:$T$223,$Q336,'Capex forecast'!$S$9:$S$223,$S336,'Capex forecast'!$Q$9:$Q$223,"Augex")</f>
        <v>0</v>
      </c>
      <c r="V336" s="32">
        <f>SUMIFS('Capex forecast'!F$9:F$223,'Capex forecast'!$T$9:$T$223,$Q336,'Capex forecast'!$S$9:$S$223,$S336,'Capex forecast'!$Q$9:$Q$223,"Augex")</f>
        <v>0</v>
      </c>
      <c r="W336" s="32">
        <f>SUMIFS('Capex forecast'!G$9:G$223,'Capex forecast'!$T$9:$T$223,$Q336,'Capex forecast'!$S$9:$S$223,$S336,'Capex forecast'!$Q$9:$Q$223,"Augex")</f>
        <v>0</v>
      </c>
      <c r="X336" s="32">
        <f>SUMIFS('Capex forecast'!H$9:H$223,'Capex forecast'!$T$9:$T$223,$Q336,'Capex forecast'!$S$9:$S$223,$S336,'Capex forecast'!$Q$9:$Q$223,"Augex")</f>
        <v>0</v>
      </c>
      <c r="Y336" s="32">
        <f>SUMIFS('Capex forecast'!I$9:I$223,'Capex forecast'!$T$9:$T$223,$Q336,'Capex forecast'!$S$9:$S$223,$S336,'Capex forecast'!$Q$9:$Q$223,"Augex")</f>
        <v>0</v>
      </c>
      <c r="Z336" s="32">
        <f>SUMIFS('Capex forecast'!J$9:J$223,'Capex forecast'!$T$9:$T$223,$Q336,'Capex forecast'!$S$9:$S$223,$S336,'Capex forecast'!$Q$9:$Q$223,"Augex")</f>
        <v>0</v>
      </c>
      <c r="AA336" s="32">
        <f>SUMIFS('Capex forecast'!K$9:K$223,'Capex forecast'!$T$9:$T$223,$Q336,'Capex forecast'!$S$9:$S$223,$S336,'Capex forecast'!$Q$9:$Q$223,"Augex")</f>
        <v>0</v>
      </c>
      <c r="AB336" s="32">
        <f>SUMIFS('Capex forecast'!L$9:L$223,'Capex forecast'!$T$9:$T$223,$Q336,'Capex forecast'!$S$9:$S$223,$S336,'Capex forecast'!$Q$9:$Q$223,"Augex")</f>
        <v>0</v>
      </c>
      <c r="AC336" s="32">
        <f>SUMIFS('Capex forecast'!M$9:M$223,'Capex forecast'!$T$9:$T$223,$Q336,'Capex forecast'!$S$9:$S$223,$S336,'Capex forecast'!$Q$9:$Q$223,"Augex")</f>
        <v>0</v>
      </c>
      <c r="AD336" s="32">
        <f>SUMIFS('Capex forecast'!N$9:N$223,'Capex forecast'!$T$9:$T$223,$Q336,'Capex forecast'!$S$9:$S$223,$S336,'Capex forecast'!$Q$9:$Q$223,"Augex")</f>
        <v>0</v>
      </c>
      <c r="AF336" s="45" t="s">
        <v>143</v>
      </c>
      <c r="AG336" s="6" t="str">
        <f>INDEX('Demand forecast'!$M$9:$M$5832,MATCH($Q336,'Demand forecast'!$B$9:$B$5832,0))</f>
        <v>No</v>
      </c>
      <c r="AH336" s="6" t="str">
        <f>IF(COUNTIF($AF$93:AF336,$B336) = 1, "LV", IF(COUNTIF($AF$93:AF336,$B336) = 2, "HV", "ST"))</f>
        <v>LV</v>
      </c>
      <c r="AI336" s="6" t="str">
        <f>INDEX('Demand forecast and growth rate'!$E$7:$E$273,MATCH($Q336,'Demand forecast and growth rate'!$B$7:$B$273,0))</f>
        <v>High growth</v>
      </c>
      <c r="AJ336" s="47">
        <f>SUMIFS('Capex forecast'!E$9:E$223,'Capex forecast'!$T$9:$T$223,$AF336,'Capex forecast'!$S$9:$S$223,$AH336,'Capex forecast'!$Q$9:$Q$223,"Repex")</f>
        <v>0</v>
      </c>
      <c r="AK336" s="47">
        <f>SUMIFS('Capex forecast'!F$9:F$223,'Capex forecast'!$T$9:$T$223,$AF336,'Capex forecast'!$S$9:$S$223,$AH336,'Capex forecast'!$Q$9:$Q$223,"Repex")</f>
        <v>0</v>
      </c>
      <c r="AL336" s="47">
        <f>SUMIFS('Capex forecast'!G$9:G$223,'Capex forecast'!$T$9:$T$223,$AF336,'Capex forecast'!$S$9:$S$223,$AH336,'Capex forecast'!$Q$9:$Q$223,"Repex")</f>
        <v>0</v>
      </c>
      <c r="AM336" s="47">
        <f>SUMIFS('Capex forecast'!H$9:H$223,'Capex forecast'!$T$9:$T$223,$AF336,'Capex forecast'!$S$9:$S$223,$AH336,'Capex forecast'!$Q$9:$Q$223,"Repex")</f>
        <v>0</v>
      </c>
      <c r="AN336" s="47">
        <f>SUMIFS('Capex forecast'!I$9:I$223,'Capex forecast'!$T$9:$T$223,$AF336,'Capex forecast'!$S$9:$S$223,$AH336,'Capex forecast'!$Q$9:$Q$223,"Repex")</f>
        <v>0</v>
      </c>
      <c r="AO336" s="47">
        <f>SUMIFS('Capex forecast'!J$9:J$223,'Capex forecast'!$T$9:$T$223,$AF336,'Capex forecast'!$S$9:$S$223,$AH336,'Capex forecast'!$Q$9:$Q$223,"Repex")</f>
        <v>0</v>
      </c>
      <c r="AP336" s="47">
        <f>SUMIFS('Capex forecast'!K$9:K$223,'Capex forecast'!$T$9:$T$223,$AF336,'Capex forecast'!$S$9:$S$223,$AH336,'Capex forecast'!$Q$9:$Q$223,"Repex")</f>
        <v>0</v>
      </c>
      <c r="AQ336" s="47">
        <f>SUMIFS('Capex forecast'!L$9:L$223,'Capex forecast'!$T$9:$T$223,$AF336,'Capex forecast'!$S$9:$S$223,$AH336,'Capex forecast'!$Q$9:$Q$223,"Repex")</f>
        <v>0</v>
      </c>
      <c r="AR336" s="47">
        <f>SUMIFS('Capex forecast'!M$9:M$223,'Capex forecast'!$T$9:$T$223,$AF336,'Capex forecast'!$S$9:$S$223,$AH336,'Capex forecast'!$Q$9:$Q$223,"Repex")</f>
        <v>0</v>
      </c>
      <c r="AS336" s="47">
        <f>SUMIFS('Capex forecast'!N$9:N$223,'Capex forecast'!$T$9:$T$223,$AF336,'Capex forecast'!$S$9:$S$223,$AH336,'Capex forecast'!$Q$9:$Q$223,"Repex")</f>
        <v>0</v>
      </c>
    </row>
    <row r="337" spans="2:45" ht="15">
      <c r="B337" s="45" t="s">
        <v>118</v>
      </c>
      <c r="C337" s="6" t="str">
        <f>INDEX('Demand forecast'!$M$9:$M$5832,MATCH($B337,'Demand forecast'!$B$9:$B$5832,0))</f>
        <v>No</v>
      </c>
      <c r="D337" s="6" t="str">
        <f>IF(COUNTIF($B$93:B337,$B337) = 1, "LV", IF(COUNTIF($B$93:B337,$B337) = 2, "HV", "ST"))</f>
        <v>LV</v>
      </c>
      <c r="E337" s="6" t="str">
        <f>INDEX('Demand forecast and growth rate'!$E$7:$E$273,MATCH($B337,'Demand forecast and growth rate'!$B$7:$B$273,0))</f>
        <v>Small growth</v>
      </c>
      <c r="F337" s="32">
        <f>SUMIFS('Capex forecast'!E$9:E$223,'Capex forecast'!$T$9:$T$223,'Allocation of site-spec costs'!$B337,'Capex forecast'!$S$9:$S$223,'Allocation of site-spec costs'!$D337,'Capex forecast'!$Q$9:$Q$223,"Customer Connection")</f>
        <v>0</v>
      </c>
      <c r="G337" s="32">
        <f>SUMIFS('Capex forecast'!F$9:F$223,'Capex forecast'!$T$9:$T$223,'Allocation of site-spec costs'!$B337,'Capex forecast'!$S$9:$S$223,'Allocation of site-spec costs'!$D337,'Capex forecast'!$Q$9:$Q$223,"Customer Connection")</f>
        <v>0</v>
      </c>
      <c r="H337" s="32">
        <f>SUMIFS('Capex forecast'!G$9:G$223,'Capex forecast'!$T$9:$T$223,'Allocation of site-spec costs'!$B337,'Capex forecast'!$S$9:$S$223,'Allocation of site-spec costs'!$D337,'Capex forecast'!$Q$9:$Q$223,"Customer Connection")</f>
        <v>0</v>
      </c>
      <c r="I337" s="32">
        <f>SUMIFS('Capex forecast'!H$9:H$223,'Capex forecast'!$T$9:$T$223,'Allocation of site-spec costs'!$B337,'Capex forecast'!$S$9:$S$223,'Allocation of site-spec costs'!$D337,'Capex forecast'!$Q$9:$Q$223,"Customer Connection")</f>
        <v>0</v>
      </c>
      <c r="J337" s="32">
        <f>SUMIFS('Capex forecast'!I$9:I$223,'Capex forecast'!$T$9:$T$223,'Allocation of site-spec costs'!$B337,'Capex forecast'!$S$9:$S$223,'Allocation of site-spec costs'!$D337,'Capex forecast'!$Q$9:$Q$223,"Customer Connection")</f>
        <v>0</v>
      </c>
      <c r="K337" s="32">
        <f>SUMIFS('Capex forecast'!J$9:J$223,'Capex forecast'!$T$9:$T$223,'Allocation of site-spec costs'!$B337,'Capex forecast'!$S$9:$S$223,'Allocation of site-spec costs'!$D337,'Capex forecast'!$Q$9:$Q$223,"Customer Connection")</f>
        <v>0</v>
      </c>
      <c r="L337" s="32">
        <f>SUMIFS('Capex forecast'!K$9:K$223,'Capex forecast'!$T$9:$T$223,'Allocation of site-spec costs'!$B337,'Capex forecast'!$S$9:$S$223,'Allocation of site-spec costs'!$D337,'Capex forecast'!$Q$9:$Q$223,"Customer Connection")</f>
        <v>0</v>
      </c>
      <c r="M337" s="32">
        <f>SUMIFS('Capex forecast'!L$9:L$223,'Capex forecast'!$T$9:$T$223,'Allocation of site-spec costs'!$B337,'Capex forecast'!$S$9:$S$223,'Allocation of site-spec costs'!$D337,'Capex forecast'!$Q$9:$Q$223,"Customer Connection")</f>
        <v>0</v>
      </c>
      <c r="N337" s="32">
        <f>SUMIFS('Capex forecast'!M$9:M$223,'Capex forecast'!$T$9:$T$223,'Allocation of site-spec costs'!$B337,'Capex forecast'!$S$9:$S$223,'Allocation of site-spec costs'!$D337,'Capex forecast'!$Q$9:$Q$223,"Customer Connection")</f>
        <v>0</v>
      </c>
      <c r="O337" s="32">
        <f>SUMIFS('Capex forecast'!N$9:N$223,'Capex forecast'!$T$9:$T$223,'Allocation of site-spec costs'!$B337,'Capex forecast'!$S$9:$S$223,'Allocation of site-spec costs'!$D337,'Capex forecast'!$Q$9:$Q$223,"Customer Connection")</f>
        <v>0</v>
      </c>
      <c r="Q337" s="45" t="s">
        <v>118</v>
      </c>
      <c r="R337" s="6" t="str">
        <f>INDEX('Demand forecast'!$M$9:$M$5832,MATCH($Q337,'Demand forecast'!$B$9:$B$5832,0))</f>
        <v>No</v>
      </c>
      <c r="S337" s="6" t="str">
        <f>IF(COUNTIF($Q$93:Q337,$B337) = 1, "LV", IF(COUNTIF($Q$93:Q337,$B337) = 2, "HV", "ST"))</f>
        <v>LV</v>
      </c>
      <c r="T337" s="6" t="str">
        <f>INDEX('Demand forecast and growth rate'!$E$7:$E$273,MATCH($Q337,'Demand forecast and growth rate'!$B$7:$B$273,0))</f>
        <v>Small growth</v>
      </c>
      <c r="U337" s="32">
        <f>SUMIFS('Capex forecast'!E$9:E$223,'Capex forecast'!$T$9:$T$223,$Q337,'Capex forecast'!$S$9:$S$223,$S337,'Capex forecast'!$Q$9:$Q$223,"Augex")</f>
        <v>0</v>
      </c>
      <c r="V337" s="32">
        <f>SUMIFS('Capex forecast'!F$9:F$223,'Capex forecast'!$T$9:$T$223,$Q337,'Capex forecast'!$S$9:$S$223,$S337,'Capex forecast'!$Q$9:$Q$223,"Augex")</f>
        <v>0</v>
      </c>
      <c r="W337" s="32">
        <f>SUMIFS('Capex forecast'!G$9:G$223,'Capex forecast'!$T$9:$T$223,$Q337,'Capex forecast'!$S$9:$S$223,$S337,'Capex forecast'!$Q$9:$Q$223,"Augex")</f>
        <v>0</v>
      </c>
      <c r="X337" s="32">
        <f>SUMIFS('Capex forecast'!H$9:H$223,'Capex forecast'!$T$9:$T$223,$Q337,'Capex forecast'!$S$9:$S$223,$S337,'Capex forecast'!$Q$9:$Q$223,"Augex")</f>
        <v>0</v>
      </c>
      <c r="Y337" s="32">
        <f>SUMIFS('Capex forecast'!I$9:I$223,'Capex forecast'!$T$9:$T$223,$Q337,'Capex forecast'!$S$9:$S$223,$S337,'Capex forecast'!$Q$9:$Q$223,"Augex")</f>
        <v>0</v>
      </c>
      <c r="Z337" s="32">
        <f>SUMIFS('Capex forecast'!J$9:J$223,'Capex forecast'!$T$9:$T$223,$Q337,'Capex forecast'!$S$9:$S$223,$S337,'Capex forecast'!$Q$9:$Q$223,"Augex")</f>
        <v>0</v>
      </c>
      <c r="AA337" s="32">
        <f>SUMIFS('Capex forecast'!K$9:K$223,'Capex forecast'!$T$9:$T$223,$Q337,'Capex forecast'!$S$9:$S$223,$S337,'Capex forecast'!$Q$9:$Q$223,"Augex")</f>
        <v>0</v>
      </c>
      <c r="AB337" s="32">
        <f>SUMIFS('Capex forecast'!L$9:L$223,'Capex forecast'!$T$9:$T$223,$Q337,'Capex forecast'!$S$9:$S$223,$S337,'Capex forecast'!$Q$9:$Q$223,"Augex")</f>
        <v>0</v>
      </c>
      <c r="AC337" s="32">
        <f>SUMIFS('Capex forecast'!M$9:M$223,'Capex forecast'!$T$9:$T$223,$Q337,'Capex forecast'!$S$9:$S$223,$S337,'Capex forecast'!$Q$9:$Q$223,"Augex")</f>
        <v>0</v>
      </c>
      <c r="AD337" s="32">
        <f>SUMIFS('Capex forecast'!N$9:N$223,'Capex forecast'!$T$9:$T$223,$Q337,'Capex forecast'!$S$9:$S$223,$S337,'Capex forecast'!$Q$9:$Q$223,"Augex")</f>
        <v>0</v>
      </c>
      <c r="AF337" s="45" t="s">
        <v>118</v>
      </c>
      <c r="AG337" s="6" t="str">
        <f>INDEX('Demand forecast'!$M$9:$M$5832,MATCH($Q337,'Demand forecast'!$B$9:$B$5832,0))</f>
        <v>No</v>
      </c>
      <c r="AH337" s="6" t="str">
        <f>IF(COUNTIF($AF$93:AF337,$B337) = 1, "LV", IF(COUNTIF($AF$93:AF337,$B337) = 2, "HV", "ST"))</f>
        <v>LV</v>
      </c>
      <c r="AI337" s="6" t="str">
        <f>INDEX('Demand forecast and growth rate'!$E$7:$E$273,MATCH($Q337,'Demand forecast and growth rate'!$B$7:$B$273,0))</f>
        <v>Small growth</v>
      </c>
      <c r="AJ337" s="47">
        <f>SUMIFS('Capex forecast'!E$9:E$223,'Capex forecast'!$T$9:$T$223,$AF337,'Capex forecast'!$S$9:$S$223,$AH337,'Capex forecast'!$Q$9:$Q$223,"Repex")</f>
        <v>0</v>
      </c>
      <c r="AK337" s="47">
        <f>SUMIFS('Capex forecast'!F$9:F$223,'Capex forecast'!$T$9:$T$223,$AF337,'Capex forecast'!$S$9:$S$223,$AH337,'Capex forecast'!$Q$9:$Q$223,"Repex")</f>
        <v>0</v>
      </c>
      <c r="AL337" s="47">
        <f>SUMIFS('Capex forecast'!G$9:G$223,'Capex forecast'!$T$9:$T$223,$AF337,'Capex forecast'!$S$9:$S$223,$AH337,'Capex forecast'!$Q$9:$Q$223,"Repex")</f>
        <v>0</v>
      </c>
      <c r="AM337" s="47">
        <f>SUMIFS('Capex forecast'!H$9:H$223,'Capex forecast'!$T$9:$T$223,$AF337,'Capex forecast'!$S$9:$S$223,$AH337,'Capex forecast'!$Q$9:$Q$223,"Repex")</f>
        <v>0</v>
      </c>
      <c r="AN337" s="47">
        <f>SUMIFS('Capex forecast'!I$9:I$223,'Capex forecast'!$T$9:$T$223,$AF337,'Capex forecast'!$S$9:$S$223,$AH337,'Capex forecast'!$Q$9:$Q$223,"Repex")</f>
        <v>0</v>
      </c>
      <c r="AO337" s="47">
        <f>SUMIFS('Capex forecast'!J$9:J$223,'Capex forecast'!$T$9:$T$223,$AF337,'Capex forecast'!$S$9:$S$223,$AH337,'Capex forecast'!$Q$9:$Q$223,"Repex")</f>
        <v>0</v>
      </c>
      <c r="AP337" s="47">
        <f>SUMIFS('Capex forecast'!K$9:K$223,'Capex forecast'!$T$9:$T$223,$AF337,'Capex forecast'!$S$9:$S$223,$AH337,'Capex forecast'!$Q$9:$Q$223,"Repex")</f>
        <v>0</v>
      </c>
      <c r="AQ337" s="47">
        <f>SUMIFS('Capex forecast'!L$9:L$223,'Capex forecast'!$T$9:$T$223,$AF337,'Capex forecast'!$S$9:$S$223,$AH337,'Capex forecast'!$Q$9:$Q$223,"Repex")</f>
        <v>0</v>
      </c>
      <c r="AR337" s="47">
        <f>SUMIFS('Capex forecast'!M$9:M$223,'Capex forecast'!$T$9:$T$223,$AF337,'Capex forecast'!$S$9:$S$223,$AH337,'Capex forecast'!$Q$9:$Q$223,"Repex")</f>
        <v>0</v>
      </c>
      <c r="AS337" s="47">
        <f>SUMIFS('Capex forecast'!N$9:N$223,'Capex forecast'!$T$9:$T$223,$AF337,'Capex forecast'!$S$9:$S$223,$AH337,'Capex forecast'!$Q$9:$Q$223,"Repex")</f>
        <v>0</v>
      </c>
    </row>
    <row r="338" spans="2:45" ht="15">
      <c r="B338" s="45" t="s">
        <v>160</v>
      </c>
      <c r="C338" s="6" t="str">
        <f>INDEX('Demand forecast'!$M$9:$M$5832,MATCH($B338,'Demand forecast'!$B$9:$B$5832,0))</f>
        <v>No</v>
      </c>
      <c r="D338" s="6" t="str">
        <f>IF(COUNTIF($B$93:B338,$B338) = 1, "LV", IF(COUNTIF($B$93:B338,$B338) = 2, "HV", "ST"))</f>
        <v>LV</v>
      </c>
      <c r="E338" s="6" t="str">
        <f>INDEX('Demand forecast and growth rate'!$E$7:$E$273,MATCH($B338,'Demand forecast and growth rate'!$B$7:$B$273,0))</f>
        <v>High growth</v>
      </c>
      <c r="F338" s="32">
        <f>SUMIFS('Capex forecast'!E$9:E$223,'Capex forecast'!$T$9:$T$223,'Allocation of site-spec costs'!$B338,'Capex forecast'!$S$9:$S$223,'Allocation of site-spec costs'!$D338,'Capex forecast'!$Q$9:$Q$223,"Customer Connection")</f>
        <v>0</v>
      </c>
      <c r="G338" s="32">
        <f>SUMIFS('Capex forecast'!F$9:F$223,'Capex forecast'!$T$9:$T$223,'Allocation of site-spec costs'!$B338,'Capex forecast'!$S$9:$S$223,'Allocation of site-spec costs'!$D338,'Capex forecast'!$Q$9:$Q$223,"Customer Connection")</f>
        <v>0</v>
      </c>
      <c r="H338" s="32">
        <f>SUMIFS('Capex forecast'!G$9:G$223,'Capex forecast'!$T$9:$T$223,'Allocation of site-spec costs'!$B338,'Capex forecast'!$S$9:$S$223,'Allocation of site-spec costs'!$D338,'Capex forecast'!$Q$9:$Q$223,"Customer Connection")</f>
        <v>0</v>
      </c>
      <c r="I338" s="32">
        <f>SUMIFS('Capex forecast'!H$9:H$223,'Capex forecast'!$T$9:$T$223,'Allocation of site-spec costs'!$B338,'Capex forecast'!$S$9:$S$223,'Allocation of site-spec costs'!$D338,'Capex forecast'!$Q$9:$Q$223,"Customer Connection")</f>
        <v>0</v>
      </c>
      <c r="J338" s="32">
        <f>SUMIFS('Capex forecast'!I$9:I$223,'Capex forecast'!$T$9:$T$223,'Allocation of site-spec costs'!$B338,'Capex forecast'!$S$9:$S$223,'Allocation of site-spec costs'!$D338,'Capex forecast'!$Q$9:$Q$223,"Customer Connection")</f>
        <v>0</v>
      </c>
      <c r="K338" s="32">
        <f>SUMIFS('Capex forecast'!J$9:J$223,'Capex forecast'!$T$9:$T$223,'Allocation of site-spec costs'!$B338,'Capex forecast'!$S$9:$S$223,'Allocation of site-spec costs'!$D338,'Capex forecast'!$Q$9:$Q$223,"Customer Connection")</f>
        <v>0</v>
      </c>
      <c r="L338" s="32">
        <f>SUMIFS('Capex forecast'!K$9:K$223,'Capex forecast'!$T$9:$T$223,'Allocation of site-spec costs'!$B338,'Capex forecast'!$S$9:$S$223,'Allocation of site-spec costs'!$D338,'Capex forecast'!$Q$9:$Q$223,"Customer Connection")</f>
        <v>0</v>
      </c>
      <c r="M338" s="32">
        <f>SUMIFS('Capex forecast'!L$9:L$223,'Capex forecast'!$T$9:$T$223,'Allocation of site-spec costs'!$B338,'Capex forecast'!$S$9:$S$223,'Allocation of site-spec costs'!$D338,'Capex forecast'!$Q$9:$Q$223,"Customer Connection")</f>
        <v>0</v>
      </c>
      <c r="N338" s="32">
        <f>SUMIFS('Capex forecast'!M$9:M$223,'Capex forecast'!$T$9:$T$223,'Allocation of site-spec costs'!$B338,'Capex forecast'!$S$9:$S$223,'Allocation of site-spec costs'!$D338,'Capex forecast'!$Q$9:$Q$223,"Customer Connection")</f>
        <v>0</v>
      </c>
      <c r="O338" s="32">
        <f>SUMIFS('Capex forecast'!N$9:N$223,'Capex forecast'!$T$9:$T$223,'Allocation of site-spec costs'!$B338,'Capex forecast'!$S$9:$S$223,'Allocation of site-spec costs'!$D338,'Capex forecast'!$Q$9:$Q$223,"Customer Connection")</f>
        <v>0</v>
      </c>
      <c r="Q338" s="45" t="s">
        <v>160</v>
      </c>
      <c r="R338" s="6" t="str">
        <f>INDEX('Demand forecast'!$M$9:$M$5832,MATCH($Q338,'Demand forecast'!$B$9:$B$5832,0))</f>
        <v>No</v>
      </c>
      <c r="S338" s="6" t="str">
        <f>IF(COUNTIF($Q$93:Q338,$B338) = 1, "LV", IF(COUNTIF($Q$93:Q338,$B338) = 2, "HV", "ST"))</f>
        <v>LV</v>
      </c>
      <c r="T338" s="6" t="str">
        <f>INDEX('Demand forecast and growth rate'!$E$7:$E$273,MATCH($Q338,'Demand forecast and growth rate'!$B$7:$B$273,0))</f>
        <v>High growth</v>
      </c>
      <c r="U338" s="32">
        <f>SUMIFS('Capex forecast'!E$9:E$223,'Capex forecast'!$T$9:$T$223,$Q338,'Capex forecast'!$S$9:$S$223,$S338,'Capex forecast'!$Q$9:$Q$223,"Augex")</f>
        <v>0</v>
      </c>
      <c r="V338" s="32">
        <f>SUMIFS('Capex forecast'!F$9:F$223,'Capex forecast'!$T$9:$T$223,$Q338,'Capex forecast'!$S$9:$S$223,$S338,'Capex forecast'!$Q$9:$Q$223,"Augex")</f>
        <v>0</v>
      </c>
      <c r="W338" s="32">
        <f>SUMIFS('Capex forecast'!G$9:G$223,'Capex forecast'!$T$9:$T$223,$Q338,'Capex forecast'!$S$9:$S$223,$S338,'Capex forecast'!$Q$9:$Q$223,"Augex")</f>
        <v>0</v>
      </c>
      <c r="X338" s="32">
        <f>SUMIFS('Capex forecast'!H$9:H$223,'Capex forecast'!$T$9:$T$223,$Q338,'Capex forecast'!$S$9:$S$223,$S338,'Capex forecast'!$Q$9:$Q$223,"Augex")</f>
        <v>0</v>
      </c>
      <c r="Y338" s="32">
        <f>SUMIFS('Capex forecast'!I$9:I$223,'Capex forecast'!$T$9:$T$223,$Q338,'Capex forecast'!$S$9:$S$223,$S338,'Capex forecast'!$Q$9:$Q$223,"Augex")</f>
        <v>0</v>
      </c>
      <c r="Z338" s="32">
        <f>SUMIFS('Capex forecast'!J$9:J$223,'Capex forecast'!$T$9:$T$223,$Q338,'Capex forecast'!$S$9:$S$223,$S338,'Capex forecast'!$Q$9:$Q$223,"Augex")</f>
        <v>0</v>
      </c>
      <c r="AA338" s="32">
        <f>SUMIFS('Capex forecast'!K$9:K$223,'Capex forecast'!$T$9:$T$223,$Q338,'Capex forecast'!$S$9:$S$223,$S338,'Capex forecast'!$Q$9:$Q$223,"Augex")</f>
        <v>0</v>
      </c>
      <c r="AB338" s="32">
        <f>SUMIFS('Capex forecast'!L$9:L$223,'Capex forecast'!$T$9:$T$223,$Q338,'Capex forecast'!$S$9:$S$223,$S338,'Capex forecast'!$Q$9:$Q$223,"Augex")</f>
        <v>0</v>
      </c>
      <c r="AC338" s="32">
        <f>SUMIFS('Capex forecast'!M$9:M$223,'Capex forecast'!$T$9:$T$223,$Q338,'Capex forecast'!$S$9:$S$223,$S338,'Capex forecast'!$Q$9:$Q$223,"Augex")</f>
        <v>0</v>
      </c>
      <c r="AD338" s="32">
        <f>SUMIFS('Capex forecast'!N$9:N$223,'Capex forecast'!$T$9:$T$223,$Q338,'Capex forecast'!$S$9:$S$223,$S338,'Capex forecast'!$Q$9:$Q$223,"Augex")</f>
        <v>0</v>
      </c>
      <c r="AF338" s="45" t="s">
        <v>160</v>
      </c>
      <c r="AG338" s="6" t="str">
        <f>INDEX('Demand forecast'!$M$9:$M$5832,MATCH($Q338,'Demand forecast'!$B$9:$B$5832,0))</f>
        <v>No</v>
      </c>
      <c r="AH338" s="6" t="str">
        <f>IF(COUNTIF($AF$93:AF338,$B338) = 1, "LV", IF(COUNTIF($AF$93:AF338,$B338) = 2, "HV", "ST"))</f>
        <v>LV</v>
      </c>
      <c r="AI338" s="6" t="str">
        <f>INDEX('Demand forecast and growth rate'!$E$7:$E$273,MATCH($Q338,'Demand forecast and growth rate'!$B$7:$B$273,0))</f>
        <v>High growth</v>
      </c>
      <c r="AJ338" s="47">
        <f>SUMIFS('Capex forecast'!E$9:E$223,'Capex forecast'!$T$9:$T$223,$AF338,'Capex forecast'!$S$9:$S$223,$AH338,'Capex forecast'!$Q$9:$Q$223,"Repex")</f>
        <v>0</v>
      </c>
      <c r="AK338" s="47">
        <f>SUMIFS('Capex forecast'!F$9:F$223,'Capex forecast'!$T$9:$T$223,$AF338,'Capex forecast'!$S$9:$S$223,$AH338,'Capex forecast'!$Q$9:$Q$223,"Repex")</f>
        <v>0</v>
      </c>
      <c r="AL338" s="47">
        <f>SUMIFS('Capex forecast'!G$9:G$223,'Capex forecast'!$T$9:$T$223,$AF338,'Capex forecast'!$S$9:$S$223,$AH338,'Capex forecast'!$Q$9:$Q$223,"Repex")</f>
        <v>0</v>
      </c>
      <c r="AM338" s="47">
        <f>SUMIFS('Capex forecast'!H$9:H$223,'Capex forecast'!$T$9:$T$223,$AF338,'Capex forecast'!$S$9:$S$223,$AH338,'Capex forecast'!$Q$9:$Q$223,"Repex")</f>
        <v>0</v>
      </c>
      <c r="AN338" s="47">
        <f>SUMIFS('Capex forecast'!I$9:I$223,'Capex forecast'!$T$9:$T$223,$AF338,'Capex forecast'!$S$9:$S$223,$AH338,'Capex forecast'!$Q$9:$Q$223,"Repex")</f>
        <v>0</v>
      </c>
      <c r="AO338" s="47">
        <f>SUMIFS('Capex forecast'!J$9:J$223,'Capex forecast'!$T$9:$T$223,$AF338,'Capex forecast'!$S$9:$S$223,$AH338,'Capex forecast'!$Q$9:$Q$223,"Repex")</f>
        <v>0</v>
      </c>
      <c r="AP338" s="47">
        <f>SUMIFS('Capex forecast'!K$9:K$223,'Capex forecast'!$T$9:$T$223,$AF338,'Capex forecast'!$S$9:$S$223,$AH338,'Capex forecast'!$Q$9:$Q$223,"Repex")</f>
        <v>0</v>
      </c>
      <c r="AQ338" s="47">
        <f>SUMIFS('Capex forecast'!L$9:L$223,'Capex forecast'!$T$9:$T$223,$AF338,'Capex forecast'!$S$9:$S$223,$AH338,'Capex forecast'!$Q$9:$Q$223,"Repex")</f>
        <v>0</v>
      </c>
      <c r="AR338" s="47">
        <f>SUMIFS('Capex forecast'!M$9:M$223,'Capex forecast'!$T$9:$T$223,$AF338,'Capex forecast'!$S$9:$S$223,$AH338,'Capex forecast'!$Q$9:$Q$223,"Repex")</f>
        <v>0</v>
      </c>
      <c r="AS338" s="47">
        <f>SUMIFS('Capex forecast'!N$9:N$223,'Capex forecast'!$T$9:$T$223,$AF338,'Capex forecast'!$S$9:$S$223,$AH338,'Capex forecast'!$Q$9:$Q$223,"Repex")</f>
        <v>0</v>
      </c>
    </row>
    <row r="339" spans="2:45" ht="15">
      <c r="B339" s="45" t="s">
        <v>89</v>
      </c>
      <c r="C339" s="6" t="str">
        <f>INDEX('Demand forecast'!$M$9:$M$5832,MATCH($B339,'Demand forecast'!$B$9:$B$5832,0))</f>
        <v>No</v>
      </c>
      <c r="D339" s="6" t="str">
        <f>IF(COUNTIF($B$93:B339,$B339) = 1, "LV", IF(COUNTIF($B$93:B339,$B339) = 2, "HV", "ST"))</f>
        <v>LV</v>
      </c>
      <c r="E339" s="6" t="str">
        <f>INDEX('Demand forecast and growth rate'!$E$7:$E$273,MATCH($B339,'Demand forecast and growth rate'!$B$7:$B$273,0))</f>
        <v>Small growth</v>
      </c>
      <c r="F339" s="32">
        <f>SUMIFS('Capex forecast'!E$9:E$223,'Capex forecast'!$T$9:$T$223,'Allocation of site-spec costs'!$B339,'Capex forecast'!$S$9:$S$223,'Allocation of site-spec costs'!$D339,'Capex forecast'!$Q$9:$Q$223,"Customer Connection")</f>
        <v>0</v>
      </c>
      <c r="G339" s="32">
        <f>SUMIFS('Capex forecast'!F$9:F$223,'Capex forecast'!$T$9:$T$223,'Allocation of site-spec costs'!$B339,'Capex forecast'!$S$9:$S$223,'Allocation of site-spec costs'!$D339,'Capex forecast'!$Q$9:$Q$223,"Customer Connection")</f>
        <v>0</v>
      </c>
      <c r="H339" s="32">
        <f>SUMIFS('Capex forecast'!G$9:G$223,'Capex forecast'!$T$9:$T$223,'Allocation of site-spec costs'!$B339,'Capex forecast'!$S$9:$S$223,'Allocation of site-spec costs'!$D339,'Capex forecast'!$Q$9:$Q$223,"Customer Connection")</f>
        <v>0</v>
      </c>
      <c r="I339" s="32">
        <f>SUMIFS('Capex forecast'!H$9:H$223,'Capex forecast'!$T$9:$T$223,'Allocation of site-spec costs'!$B339,'Capex forecast'!$S$9:$S$223,'Allocation of site-spec costs'!$D339,'Capex forecast'!$Q$9:$Q$223,"Customer Connection")</f>
        <v>0</v>
      </c>
      <c r="J339" s="32">
        <f>SUMIFS('Capex forecast'!I$9:I$223,'Capex forecast'!$T$9:$T$223,'Allocation of site-spec costs'!$B339,'Capex forecast'!$S$9:$S$223,'Allocation of site-spec costs'!$D339,'Capex forecast'!$Q$9:$Q$223,"Customer Connection")</f>
        <v>0</v>
      </c>
      <c r="K339" s="32">
        <f>SUMIFS('Capex forecast'!J$9:J$223,'Capex forecast'!$T$9:$T$223,'Allocation of site-spec costs'!$B339,'Capex forecast'!$S$9:$S$223,'Allocation of site-spec costs'!$D339,'Capex forecast'!$Q$9:$Q$223,"Customer Connection")</f>
        <v>0</v>
      </c>
      <c r="L339" s="32">
        <f>SUMIFS('Capex forecast'!K$9:K$223,'Capex forecast'!$T$9:$T$223,'Allocation of site-spec costs'!$B339,'Capex forecast'!$S$9:$S$223,'Allocation of site-spec costs'!$D339,'Capex forecast'!$Q$9:$Q$223,"Customer Connection")</f>
        <v>0</v>
      </c>
      <c r="M339" s="32">
        <f>SUMIFS('Capex forecast'!L$9:L$223,'Capex forecast'!$T$9:$T$223,'Allocation of site-spec costs'!$B339,'Capex forecast'!$S$9:$S$223,'Allocation of site-spec costs'!$D339,'Capex forecast'!$Q$9:$Q$223,"Customer Connection")</f>
        <v>0</v>
      </c>
      <c r="N339" s="32">
        <f>SUMIFS('Capex forecast'!M$9:M$223,'Capex forecast'!$T$9:$T$223,'Allocation of site-spec costs'!$B339,'Capex forecast'!$S$9:$S$223,'Allocation of site-spec costs'!$D339,'Capex forecast'!$Q$9:$Q$223,"Customer Connection")</f>
        <v>0</v>
      </c>
      <c r="O339" s="32">
        <f>SUMIFS('Capex forecast'!N$9:N$223,'Capex forecast'!$T$9:$T$223,'Allocation of site-spec costs'!$B339,'Capex forecast'!$S$9:$S$223,'Allocation of site-spec costs'!$D339,'Capex forecast'!$Q$9:$Q$223,"Customer Connection")</f>
        <v>0</v>
      </c>
      <c r="Q339" s="45" t="s">
        <v>89</v>
      </c>
      <c r="R339" s="6" t="str">
        <f>INDEX('Demand forecast'!$M$9:$M$5832,MATCH($Q339,'Demand forecast'!$B$9:$B$5832,0))</f>
        <v>No</v>
      </c>
      <c r="S339" s="6" t="str">
        <f>IF(COUNTIF($Q$93:Q339,$B339) = 1, "LV", IF(COUNTIF($Q$93:Q339,$B339) = 2, "HV", "ST"))</f>
        <v>LV</v>
      </c>
      <c r="T339" s="6" t="str">
        <f>INDEX('Demand forecast and growth rate'!$E$7:$E$273,MATCH($Q339,'Demand forecast and growth rate'!$B$7:$B$273,0))</f>
        <v>Small growth</v>
      </c>
      <c r="U339" s="32">
        <f>SUMIFS('Capex forecast'!E$9:E$223,'Capex forecast'!$T$9:$T$223,$Q339,'Capex forecast'!$S$9:$S$223,$S339,'Capex forecast'!$Q$9:$Q$223,"Augex")</f>
        <v>0</v>
      </c>
      <c r="V339" s="32">
        <f>SUMIFS('Capex forecast'!F$9:F$223,'Capex forecast'!$T$9:$T$223,$Q339,'Capex forecast'!$S$9:$S$223,$S339,'Capex forecast'!$Q$9:$Q$223,"Augex")</f>
        <v>0</v>
      </c>
      <c r="W339" s="32">
        <f>SUMIFS('Capex forecast'!G$9:G$223,'Capex forecast'!$T$9:$T$223,$Q339,'Capex forecast'!$S$9:$S$223,$S339,'Capex forecast'!$Q$9:$Q$223,"Augex")</f>
        <v>0</v>
      </c>
      <c r="X339" s="32">
        <f>SUMIFS('Capex forecast'!H$9:H$223,'Capex forecast'!$T$9:$T$223,$Q339,'Capex forecast'!$S$9:$S$223,$S339,'Capex forecast'!$Q$9:$Q$223,"Augex")</f>
        <v>0</v>
      </c>
      <c r="Y339" s="32">
        <f>SUMIFS('Capex forecast'!I$9:I$223,'Capex forecast'!$T$9:$T$223,$Q339,'Capex forecast'!$S$9:$S$223,$S339,'Capex forecast'!$Q$9:$Q$223,"Augex")</f>
        <v>0</v>
      </c>
      <c r="Z339" s="32">
        <f>SUMIFS('Capex forecast'!J$9:J$223,'Capex forecast'!$T$9:$T$223,$Q339,'Capex forecast'!$S$9:$S$223,$S339,'Capex forecast'!$Q$9:$Q$223,"Augex")</f>
        <v>0</v>
      </c>
      <c r="AA339" s="32">
        <f>SUMIFS('Capex forecast'!K$9:K$223,'Capex forecast'!$T$9:$T$223,$Q339,'Capex forecast'!$S$9:$S$223,$S339,'Capex forecast'!$Q$9:$Q$223,"Augex")</f>
        <v>0</v>
      </c>
      <c r="AB339" s="32">
        <f>SUMIFS('Capex forecast'!L$9:L$223,'Capex forecast'!$T$9:$T$223,$Q339,'Capex forecast'!$S$9:$S$223,$S339,'Capex forecast'!$Q$9:$Q$223,"Augex")</f>
        <v>0</v>
      </c>
      <c r="AC339" s="32">
        <f>SUMIFS('Capex forecast'!M$9:M$223,'Capex forecast'!$T$9:$T$223,$Q339,'Capex forecast'!$S$9:$S$223,$S339,'Capex forecast'!$Q$9:$Q$223,"Augex")</f>
        <v>0</v>
      </c>
      <c r="AD339" s="32">
        <f>SUMIFS('Capex forecast'!N$9:N$223,'Capex forecast'!$T$9:$T$223,$Q339,'Capex forecast'!$S$9:$S$223,$S339,'Capex forecast'!$Q$9:$Q$223,"Augex")</f>
        <v>0</v>
      </c>
      <c r="AF339" s="45" t="s">
        <v>89</v>
      </c>
      <c r="AG339" s="6" t="str">
        <f>INDEX('Demand forecast'!$M$9:$M$5832,MATCH($Q339,'Demand forecast'!$B$9:$B$5832,0))</f>
        <v>No</v>
      </c>
      <c r="AH339" s="6" t="str">
        <f>IF(COUNTIF($AF$93:AF339,$B339) = 1, "LV", IF(COUNTIF($AF$93:AF339,$B339) = 2, "HV", "ST"))</f>
        <v>LV</v>
      </c>
      <c r="AI339" s="6" t="str">
        <f>INDEX('Demand forecast and growth rate'!$E$7:$E$273,MATCH($Q339,'Demand forecast and growth rate'!$B$7:$B$273,0))</f>
        <v>Small growth</v>
      </c>
      <c r="AJ339" s="47">
        <f>SUMIFS('Capex forecast'!E$9:E$223,'Capex forecast'!$T$9:$T$223,$AF339,'Capex forecast'!$S$9:$S$223,$AH339,'Capex forecast'!$Q$9:$Q$223,"Repex")</f>
        <v>0</v>
      </c>
      <c r="AK339" s="47">
        <f>SUMIFS('Capex forecast'!F$9:F$223,'Capex forecast'!$T$9:$T$223,$AF339,'Capex forecast'!$S$9:$S$223,$AH339,'Capex forecast'!$Q$9:$Q$223,"Repex")</f>
        <v>0</v>
      </c>
      <c r="AL339" s="47">
        <f>SUMIFS('Capex forecast'!G$9:G$223,'Capex forecast'!$T$9:$T$223,$AF339,'Capex forecast'!$S$9:$S$223,$AH339,'Capex forecast'!$Q$9:$Q$223,"Repex")</f>
        <v>0</v>
      </c>
      <c r="AM339" s="47">
        <f>SUMIFS('Capex forecast'!H$9:H$223,'Capex forecast'!$T$9:$T$223,$AF339,'Capex forecast'!$S$9:$S$223,$AH339,'Capex forecast'!$Q$9:$Q$223,"Repex")</f>
        <v>0</v>
      </c>
      <c r="AN339" s="47">
        <f>SUMIFS('Capex forecast'!I$9:I$223,'Capex forecast'!$T$9:$T$223,$AF339,'Capex forecast'!$S$9:$S$223,$AH339,'Capex forecast'!$Q$9:$Q$223,"Repex")</f>
        <v>0</v>
      </c>
      <c r="AO339" s="47">
        <f>SUMIFS('Capex forecast'!J$9:J$223,'Capex forecast'!$T$9:$T$223,$AF339,'Capex forecast'!$S$9:$S$223,$AH339,'Capex forecast'!$Q$9:$Q$223,"Repex")</f>
        <v>0</v>
      </c>
      <c r="AP339" s="47">
        <f>SUMIFS('Capex forecast'!K$9:K$223,'Capex forecast'!$T$9:$T$223,$AF339,'Capex forecast'!$S$9:$S$223,$AH339,'Capex forecast'!$Q$9:$Q$223,"Repex")</f>
        <v>0</v>
      </c>
      <c r="AQ339" s="47">
        <f>SUMIFS('Capex forecast'!L$9:L$223,'Capex forecast'!$T$9:$T$223,$AF339,'Capex forecast'!$S$9:$S$223,$AH339,'Capex forecast'!$Q$9:$Q$223,"Repex")</f>
        <v>0</v>
      </c>
      <c r="AR339" s="47">
        <f>SUMIFS('Capex forecast'!M$9:M$223,'Capex forecast'!$T$9:$T$223,$AF339,'Capex forecast'!$S$9:$S$223,$AH339,'Capex forecast'!$Q$9:$Q$223,"Repex")</f>
        <v>0</v>
      </c>
      <c r="AS339" s="47">
        <f>SUMIFS('Capex forecast'!N$9:N$223,'Capex forecast'!$T$9:$T$223,$AF339,'Capex forecast'!$S$9:$S$223,$AH339,'Capex forecast'!$Q$9:$Q$223,"Repex")</f>
        <v>0</v>
      </c>
    </row>
    <row r="340" spans="2:45" ht="15">
      <c r="B340" s="45" t="s">
        <v>97</v>
      </c>
      <c r="C340" s="6" t="str">
        <f>INDEX('Demand forecast'!$M$9:$M$5832,MATCH($B340,'Demand forecast'!$B$9:$B$5832,0))</f>
        <v>No</v>
      </c>
      <c r="D340" s="6" t="str">
        <f>IF(COUNTIF($B$93:B340,$B340) = 1, "LV", IF(COUNTIF($B$93:B340,$B340) = 2, "HV", "ST"))</f>
        <v>LV</v>
      </c>
      <c r="E340" s="6" t="str">
        <f>INDEX('Demand forecast and growth rate'!$E$7:$E$273,MATCH($B340,'Demand forecast and growth rate'!$B$7:$B$273,0))</f>
        <v>Small growth</v>
      </c>
      <c r="F340" s="32">
        <f>SUMIFS('Capex forecast'!E$9:E$223,'Capex forecast'!$T$9:$T$223,'Allocation of site-spec costs'!$B340,'Capex forecast'!$S$9:$S$223,'Allocation of site-spec costs'!$D340,'Capex forecast'!$Q$9:$Q$223,"Customer Connection")</f>
        <v>0</v>
      </c>
      <c r="G340" s="32">
        <f>SUMIFS('Capex forecast'!F$9:F$223,'Capex forecast'!$T$9:$T$223,'Allocation of site-spec costs'!$B340,'Capex forecast'!$S$9:$S$223,'Allocation of site-spec costs'!$D340,'Capex forecast'!$Q$9:$Q$223,"Customer Connection")</f>
        <v>0</v>
      </c>
      <c r="H340" s="32">
        <f>SUMIFS('Capex forecast'!G$9:G$223,'Capex forecast'!$T$9:$T$223,'Allocation of site-spec costs'!$B340,'Capex forecast'!$S$9:$S$223,'Allocation of site-spec costs'!$D340,'Capex forecast'!$Q$9:$Q$223,"Customer Connection")</f>
        <v>0</v>
      </c>
      <c r="I340" s="32">
        <f>SUMIFS('Capex forecast'!H$9:H$223,'Capex forecast'!$T$9:$T$223,'Allocation of site-spec costs'!$B340,'Capex forecast'!$S$9:$S$223,'Allocation of site-spec costs'!$D340,'Capex forecast'!$Q$9:$Q$223,"Customer Connection")</f>
        <v>0</v>
      </c>
      <c r="J340" s="32">
        <f>SUMIFS('Capex forecast'!I$9:I$223,'Capex forecast'!$T$9:$T$223,'Allocation of site-spec costs'!$B340,'Capex forecast'!$S$9:$S$223,'Allocation of site-spec costs'!$D340,'Capex forecast'!$Q$9:$Q$223,"Customer Connection")</f>
        <v>0</v>
      </c>
      <c r="K340" s="32">
        <f>SUMIFS('Capex forecast'!J$9:J$223,'Capex forecast'!$T$9:$T$223,'Allocation of site-spec costs'!$B340,'Capex forecast'!$S$9:$S$223,'Allocation of site-spec costs'!$D340,'Capex forecast'!$Q$9:$Q$223,"Customer Connection")</f>
        <v>0</v>
      </c>
      <c r="L340" s="32">
        <f>SUMIFS('Capex forecast'!K$9:K$223,'Capex forecast'!$T$9:$T$223,'Allocation of site-spec costs'!$B340,'Capex forecast'!$S$9:$S$223,'Allocation of site-spec costs'!$D340,'Capex forecast'!$Q$9:$Q$223,"Customer Connection")</f>
        <v>0</v>
      </c>
      <c r="M340" s="32">
        <f>SUMIFS('Capex forecast'!L$9:L$223,'Capex forecast'!$T$9:$T$223,'Allocation of site-spec costs'!$B340,'Capex forecast'!$S$9:$S$223,'Allocation of site-spec costs'!$D340,'Capex forecast'!$Q$9:$Q$223,"Customer Connection")</f>
        <v>0</v>
      </c>
      <c r="N340" s="32">
        <f>SUMIFS('Capex forecast'!M$9:M$223,'Capex forecast'!$T$9:$T$223,'Allocation of site-spec costs'!$B340,'Capex forecast'!$S$9:$S$223,'Allocation of site-spec costs'!$D340,'Capex forecast'!$Q$9:$Q$223,"Customer Connection")</f>
        <v>0</v>
      </c>
      <c r="O340" s="32">
        <f>SUMIFS('Capex forecast'!N$9:N$223,'Capex forecast'!$T$9:$T$223,'Allocation of site-spec costs'!$B340,'Capex forecast'!$S$9:$S$223,'Allocation of site-spec costs'!$D340,'Capex forecast'!$Q$9:$Q$223,"Customer Connection")</f>
        <v>0</v>
      </c>
      <c r="Q340" s="45" t="s">
        <v>97</v>
      </c>
      <c r="R340" s="6" t="str">
        <f>INDEX('Demand forecast'!$M$9:$M$5832,MATCH($Q340,'Demand forecast'!$B$9:$B$5832,0))</f>
        <v>No</v>
      </c>
      <c r="S340" s="6" t="str">
        <f>IF(COUNTIF($Q$93:Q340,$B340) = 1, "LV", IF(COUNTIF($Q$93:Q340,$B340) = 2, "HV", "ST"))</f>
        <v>LV</v>
      </c>
      <c r="T340" s="6" t="str">
        <f>INDEX('Demand forecast and growth rate'!$E$7:$E$273,MATCH($Q340,'Demand forecast and growth rate'!$B$7:$B$273,0))</f>
        <v>Small growth</v>
      </c>
      <c r="U340" s="32">
        <f>SUMIFS('Capex forecast'!E$9:E$223,'Capex forecast'!$T$9:$T$223,$Q340,'Capex forecast'!$S$9:$S$223,$S340,'Capex forecast'!$Q$9:$Q$223,"Augex")</f>
        <v>0</v>
      </c>
      <c r="V340" s="32">
        <f>SUMIFS('Capex forecast'!F$9:F$223,'Capex forecast'!$T$9:$T$223,$Q340,'Capex forecast'!$S$9:$S$223,$S340,'Capex forecast'!$Q$9:$Q$223,"Augex")</f>
        <v>0</v>
      </c>
      <c r="W340" s="32">
        <f>SUMIFS('Capex forecast'!G$9:G$223,'Capex forecast'!$T$9:$T$223,$Q340,'Capex forecast'!$S$9:$S$223,$S340,'Capex forecast'!$Q$9:$Q$223,"Augex")</f>
        <v>0</v>
      </c>
      <c r="X340" s="32">
        <f>SUMIFS('Capex forecast'!H$9:H$223,'Capex forecast'!$T$9:$T$223,$Q340,'Capex forecast'!$S$9:$S$223,$S340,'Capex forecast'!$Q$9:$Q$223,"Augex")</f>
        <v>0</v>
      </c>
      <c r="Y340" s="32">
        <f>SUMIFS('Capex forecast'!I$9:I$223,'Capex forecast'!$T$9:$T$223,$Q340,'Capex forecast'!$S$9:$S$223,$S340,'Capex forecast'!$Q$9:$Q$223,"Augex")</f>
        <v>0</v>
      </c>
      <c r="Z340" s="32">
        <f>SUMIFS('Capex forecast'!J$9:J$223,'Capex forecast'!$T$9:$T$223,$Q340,'Capex forecast'!$S$9:$S$223,$S340,'Capex forecast'!$Q$9:$Q$223,"Augex")</f>
        <v>0</v>
      </c>
      <c r="AA340" s="32">
        <f>SUMIFS('Capex forecast'!K$9:K$223,'Capex forecast'!$T$9:$T$223,$Q340,'Capex forecast'!$S$9:$S$223,$S340,'Capex forecast'!$Q$9:$Q$223,"Augex")</f>
        <v>0</v>
      </c>
      <c r="AB340" s="32">
        <f>SUMIFS('Capex forecast'!L$9:L$223,'Capex forecast'!$T$9:$T$223,$Q340,'Capex forecast'!$S$9:$S$223,$S340,'Capex forecast'!$Q$9:$Q$223,"Augex")</f>
        <v>0</v>
      </c>
      <c r="AC340" s="32">
        <f>SUMIFS('Capex forecast'!M$9:M$223,'Capex forecast'!$T$9:$T$223,$Q340,'Capex forecast'!$S$9:$S$223,$S340,'Capex forecast'!$Q$9:$Q$223,"Augex")</f>
        <v>0</v>
      </c>
      <c r="AD340" s="32">
        <f>SUMIFS('Capex forecast'!N$9:N$223,'Capex forecast'!$T$9:$T$223,$Q340,'Capex forecast'!$S$9:$S$223,$S340,'Capex forecast'!$Q$9:$Q$223,"Augex")</f>
        <v>0</v>
      </c>
      <c r="AF340" s="45" t="s">
        <v>97</v>
      </c>
      <c r="AG340" s="6" t="str">
        <f>INDEX('Demand forecast'!$M$9:$M$5832,MATCH($Q340,'Demand forecast'!$B$9:$B$5832,0))</f>
        <v>No</v>
      </c>
      <c r="AH340" s="6" t="str">
        <f>IF(COUNTIF($AF$93:AF340,$B340) = 1, "LV", IF(COUNTIF($AF$93:AF340,$B340) = 2, "HV", "ST"))</f>
        <v>LV</v>
      </c>
      <c r="AI340" s="6" t="str">
        <f>INDEX('Demand forecast and growth rate'!$E$7:$E$273,MATCH($Q340,'Demand forecast and growth rate'!$B$7:$B$273,0))</f>
        <v>Small growth</v>
      </c>
      <c r="AJ340" s="47">
        <f>SUMIFS('Capex forecast'!E$9:E$223,'Capex forecast'!$T$9:$T$223,$AF340,'Capex forecast'!$S$9:$S$223,$AH340,'Capex forecast'!$Q$9:$Q$223,"Repex")</f>
        <v>0</v>
      </c>
      <c r="AK340" s="47">
        <f>SUMIFS('Capex forecast'!F$9:F$223,'Capex forecast'!$T$9:$T$223,$AF340,'Capex forecast'!$S$9:$S$223,$AH340,'Capex forecast'!$Q$9:$Q$223,"Repex")</f>
        <v>0</v>
      </c>
      <c r="AL340" s="47">
        <f>SUMIFS('Capex forecast'!G$9:G$223,'Capex forecast'!$T$9:$T$223,$AF340,'Capex forecast'!$S$9:$S$223,$AH340,'Capex forecast'!$Q$9:$Q$223,"Repex")</f>
        <v>0</v>
      </c>
      <c r="AM340" s="47">
        <f>SUMIFS('Capex forecast'!H$9:H$223,'Capex forecast'!$T$9:$T$223,$AF340,'Capex forecast'!$S$9:$S$223,$AH340,'Capex forecast'!$Q$9:$Q$223,"Repex")</f>
        <v>0</v>
      </c>
      <c r="AN340" s="47">
        <f>SUMIFS('Capex forecast'!I$9:I$223,'Capex forecast'!$T$9:$T$223,$AF340,'Capex forecast'!$S$9:$S$223,$AH340,'Capex forecast'!$Q$9:$Q$223,"Repex")</f>
        <v>0</v>
      </c>
      <c r="AO340" s="47">
        <f>SUMIFS('Capex forecast'!J$9:J$223,'Capex forecast'!$T$9:$T$223,$AF340,'Capex forecast'!$S$9:$S$223,$AH340,'Capex forecast'!$Q$9:$Q$223,"Repex")</f>
        <v>0</v>
      </c>
      <c r="AP340" s="47">
        <f>SUMIFS('Capex forecast'!K$9:K$223,'Capex forecast'!$T$9:$T$223,$AF340,'Capex forecast'!$S$9:$S$223,$AH340,'Capex forecast'!$Q$9:$Q$223,"Repex")</f>
        <v>0</v>
      </c>
      <c r="AQ340" s="47">
        <f>SUMIFS('Capex forecast'!L$9:L$223,'Capex forecast'!$T$9:$T$223,$AF340,'Capex forecast'!$S$9:$S$223,$AH340,'Capex forecast'!$Q$9:$Q$223,"Repex")</f>
        <v>0</v>
      </c>
      <c r="AR340" s="47">
        <f>SUMIFS('Capex forecast'!M$9:M$223,'Capex forecast'!$T$9:$T$223,$AF340,'Capex forecast'!$S$9:$S$223,$AH340,'Capex forecast'!$Q$9:$Q$223,"Repex")</f>
        <v>0</v>
      </c>
      <c r="AS340" s="47">
        <f>SUMIFS('Capex forecast'!N$9:N$223,'Capex forecast'!$T$9:$T$223,$AF340,'Capex forecast'!$S$9:$S$223,$AH340,'Capex forecast'!$Q$9:$Q$223,"Repex")</f>
        <v>0</v>
      </c>
    </row>
    <row r="341" spans="2:45" ht="15">
      <c r="B341" s="45" t="s">
        <v>123</v>
      </c>
      <c r="C341" s="6" t="str">
        <f>INDEX('Demand forecast'!$M$9:$M$5832,MATCH($B341,'Demand forecast'!$B$9:$B$5832,0))</f>
        <v>No</v>
      </c>
      <c r="D341" s="6" t="str">
        <f>IF(COUNTIF($B$93:B341,$B341) = 1, "LV", IF(COUNTIF($B$93:B341,$B341) = 2, "HV", "ST"))</f>
        <v>LV</v>
      </c>
      <c r="E341" s="6" t="str">
        <f>INDEX('Demand forecast and growth rate'!$E$7:$E$273,MATCH($B341,'Demand forecast and growth rate'!$B$7:$B$273,0))</f>
        <v>Small growth</v>
      </c>
      <c r="F341" s="32">
        <f>SUMIFS('Capex forecast'!E$9:E$223,'Capex forecast'!$T$9:$T$223,'Allocation of site-spec costs'!$B341,'Capex forecast'!$S$9:$S$223,'Allocation of site-spec costs'!$D341,'Capex forecast'!$Q$9:$Q$223,"Customer Connection")</f>
        <v>0</v>
      </c>
      <c r="G341" s="32">
        <f>SUMIFS('Capex forecast'!F$9:F$223,'Capex forecast'!$T$9:$T$223,'Allocation of site-spec costs'!$B341,'Capex forecast'!$S$9:$S$223,'Allocation of site-spec costs'!$D341,'Capex forecast'!$Q$9:$Q$223,"Customer Connection")</f>
        <v>0</v>
      </c>
      <c r="H341" s="32">
        <f>SUMIFS('Capex forecast'!G$9:G$223,'Capex forecast'!$T$9:$T$223,'Allocation of site-spec costs'!$B341,'Capex forecast'!$S$9:$S$223,'Allocation of site-spec costs'!$D341,'Capex forecast'!$Q$9:$Q$223,"Customer Connection")</f>
        <v>0</v>
      </c>
      <c r="I341" s="32">
        <f>SUMIFS('Capex forecast'!H$9:H$223,'Capex forecast'!$T$9:$T$223,'Allocation of site-spec costs'!$B341,'Capex forecast'!$S$9:$S$223,'Allocation of site-spec costs'!$D341,'Capex forecast'!$Q$9:$Q$223,"Customer Connection")</f>
        <v>0</v>
      </c>
      <c r="J341" s="32">
        <f>SUMIFS('Capex forecast'!I$9:I$223,'Capex forecast'!$T$9:$T$223,'Allocation of site-spec costs'!$B341,'Capex forecast'!$S$9:$S$223,'Allocation of site-spec costs'!$D341,'Capex forecast'!$Q$9:$Q$223,"Customer Connection")</f>
        <v>0</v>
      </c>
      <c r="K341" s="32">
        <f>SUMIFS('Capex forecast'!J$9:J$223,'Capex forecast'!$T$9:$T$223,'Allocation of site-spec costs'!$B341,'Capex forecast'!$S$9:$S$223,'Allocation of site-spec costs'!$D341,'Capex forecast'!$Q$9:$Q$223,"Customer Connection")</f>
        <v>0</v>
      </c>
      <c r="L341" s="32">
        <f>SUMIFS('Capex forecast'!K$9:K$223,'Capex forecast'!$T$9:$T$223,'Allocation of site-spec costs'!$B341,'Capex forecast'!$S$9:$S$223,'Allocation of site-spec costs'!$D341,'Capex forecast'!$Q$9:$Q$223,"Customer Connection")</f>
        <v>0</v>
      </c>
      <c r="M341" s="32">
        <f>SUMIFS('Capex forecast'!L$9:L$223,'Capex forecast'!$T$9:$T$223,'Allocation of site-spec costs'!$B341,'Capex forecast'!$S$9:$S$223,'Allocation of site-spec costs'!$D341,'Capex forecast'!$Q$9:$Q$223,"Customer Connection")</f>
        <v>0</v>
      </c>
      <c r="N341" s="32">
        <f>SUMIFS('Capex forecast'!M$9:M$223,'Capex forecast'!$T$9:$T$223,'Allocation of site-spec costs'!$B341,'Capex forecast'!$S$9:$S$223,'Allocation of site-spec costs'!$D341,'Capex forecast'!$Q$9:$Q$223,"Customer Connection")</f>
        <v>0</v>
      </c>
      <c r="O341" s="32">
        <f>SUMIFS('Capex forecast'!N$9:N$223,'Capex forecast'!$T$9:$T$223,'Allocation of site-spec costs'!$B341,'Capex forecast'!$S$9:$S$223,'Allocation of site-spec costs'!$D341,'Capex forecast'!$Q$9:$Q$223,"Customer Connection")</f>
        <v>0</v>
      </c>
      <c r="Q341" s="45" t="s">
        <v>123</v>
      </c>
      <c r="R341" s="6" t="str">
        <f>INDEX('Demand forecast'!$M$9:$M$5832,MATCH($Q341,'Demand forecast'!$B$9:$B$5832,0))</f>
        <v>No</v>
      </c>
      <c r="S341" s="6" t="str">
        <f>IF(COUNTIF($Q$93:Q341,$B341) = 1, "LV", IF(COUNTIF($Q$93:Q341,$B341) = 2, "HV", "ST"))</f>
        <v>LV</v>
      </c>
      <c r="T341" s="6" t="str">
        <f>INDEX('Demand forecast and growth rate'!$E$7:$E$273,MATCH($Q341,'Demand forecast and growth rate'!$B$7:$B$273,0))</f>
        <v>Small growth</v>
      </c>
      <c r="U341" s="32">
        <f>SUMIFS('Capex forecast'!E$9:E$223,'Capex forecast'!$T$9:$T$223,$Q341,'Capex forecast'!$S$9:$S$223,$S341,'Capex forecast'!$Q$9:$Q$223,"Augex")</f>
        <v>0</v>
      </c>
      <c r="V341" s="32">
        <f>SUMIFS('Capex forecast'!F$9:F$223,'Capex forecast'!$T$9:$T$223,$Q341,'Capex forecast'!$S$9:$S$223,$S341,'Capex forecast'!$Q$9:$Q$223,"Augex")</f>
        <v>0</v>
      </c>
      <c r="W341" s="32">
        <f>SUMIFS('Capex forecast'!G$9:G$223,'Capex forecast'!$T$9:$T$223,$Q341,'Capex forecast'!$S$9:$S$223,$S341,'Capex forecast'!$Q$9:$Q$223,"Augex")</f>
        <v>0</v>
      </c>
      <c r="X341" s="32">
        <f>SUMIFS('Capex forecast'!H$9:H$223,'Capex forecast'!$T$9:$T$223,$Q341,'Capex forecast'!$S$9:$S$223,$S341,'Capex forecast'!$Q$9:$Q$223,"Augex")</f>
        <v>0</v>
      </c>
      <c r="Y341" s="32">
        <f>SUMIFS('Capex forecast'!I$9:I$223,'Capex forecast'!$T$9:$T$223,$Q341,'Capex forecast'!$S$9:$S$223,$S341,'Capex forecast'!$Q$9:$Q$223,"Augex")</f>
        <v>0</v>
      </c>
      <c r="Z341" s="32">
        <f>SUMIFS('Capex forecast'!J$9:J$223,'Capex forecast'!$T$9:$T$223,$Q341,'Capex forecast'!$S$9:$S$223,$S341,'Capex forecast'!$Q$9:$Q$223,"Augex")</f>
        <v>0</v>
      </c>
      <c r="AA341" s="32">
        <f>SUMIFS('Capex forecast'!K$9:K$223,'Capex forecast'!$T$9:$T$223,$Q341,'Capex forecast'!$S$9:$S$223,$S341,'Capex forecast'!$Q$9:$Q$223,"Augex")</f>
        <v>0</v>
      </c>
      <c r="AB341" s="32">
        <f>SUMIFS('Capex forecast'!L$9:L$223,'Capex forecast'!$T$9:$T$223,$Q341,'Capex forecast'!$S$9:$S$223,$S341,'Capex forecast'!$Q$9:$Q$223,"Augex")</f>
        <v>0</v>
      </c>
      <c r="AC341" s="32">
        <f>SUMIFS('Capex forecast'!M$9:M$223,'Capex forecast'!$T$9:$T$223,$Q341,'Capex forecast'!$S$9:$S$223,$S341,'Capex forecast'!$Q$9:$Q$223,"Augex")</f>
        <v>0</v>
      </c>
      <c r="AD341" s="32">
        <f>SUMIFS('Capex forecast'!N$9:N$223,'Capex forecast'!$T$9:$T$223,$Q341,'Capex forecast'!$S$9:$S$223,$S341,'Capex forecast'!$Q$9:$Q$223,"Augex")</f>
        <v>0</v>
      </c>
      <c r="AF341" s="45" t="s">
        <v>123</v>
      </c>
      <c r="AG341" s="6" t="str">
        <f>INDEX('Demand forecast'!$M$9:$M$5832,MATCH($Q341,'Demand forecast'!$B$9:$B$5832,0))</f>
        <v>No</v>
      </c>
      <c r="AH341" s="6" t="str">
        <f>IF(COUNTIF($AF$93:AF341,$B341) = 1, "LV", IF(COUNTIF($AF$93:AF341,$B341) = 2, "HV", "ST"))</f>
        <v>LV</v>
      </c>
      <c r="AI341" s="6" t="str">
        <f>INDEX('Demand forecast and growth rate'!$E$7:$E$273,MATCH($Q341,'Demand forecast and growth rate'!$B$7:$B$273,0))</f>
        <v>Small growth</v>
      </c>
      <c r="AJ341" s="47">
        <f>SUMIFS('Capex forecast'!E$9:E$223,'Capex forecast'!$T$9:$T$223,$AF341,'Capex forecast'!$S$9:$S$223,$AH341,'Capex forecast'!$Q$9:$Q$223,"Repex")</f>
        <v>0</v>
      </c>
      <c r="AK341" s="47">
        <f>SUMIFS('Capex forecast'!F$9:F$223,'Capex forecast'!$T$9:$T$223,$AF341,'Capex forecast'!$S$9:$S$223,$AH341,'Capex forecast'!$Q$9:$Q$223,"Repex")</f>
        <v>0</v>
      </c>
      <c r="AL341" s="47">
        <f>SUMIFS('Capex forecast'!G$9:G$223,'Capex forecast'!$T$9:$T$223,$AF341,'Capex forecast'!$S$9:$S$223,$AH341,'Capex forecast'!$Q$9:$Q$223,"Repex")</f>
        <v>0</v>
      </c>
      <c r="AM341" s="47">
        <f>SUMIFS('Capex forecast'!H$9:H$223,'Capex forecast'!$T$9:$T$223,$AF341,'Capex forecast'!$S$9:$S$223,$AH341,'Capex forecast'!$Q$9:$Q$223,"Repex")</f>
        <v>0</v>
      </c>
      <c r="AN341" s="47">
        <f>SUMIFS('Capex forecast'!I$9:I$223,'Capex forecast'!$T$9:$T$223,$AF341,'Capex forecast'!$S$9:$S$223,$AH341,'Capex forecast'!$Q$9:$Q$223,"Repex")</f>
        <v>0</v>
      </c>
      <c r="AO341" s="47">
        <f>SUMIFS('Capex forecast'!J$9:J$223,'Capex forecast'!$T$9:$T$223,$AF341,'Capex forecast'!$S$9:$S$223,$AH341,'Capex forecast'!$Q$9:$Q$223,"Repex")</f>
        <v>0</v>
      </c>
      <c r="AP341" s="47">
        <f>SUMIFS('Capex forecast'!K$9:K$223,'Capex forecast'!$T$9:$T$223,$AF341,'Capex forecast'!$S$9:$S$223,$AH341,'Capex forecast'!$Q$9:$Q$223,"Repex")</f>
        <v>0</v>
      </c>
      <c r="AQ341" s="47">
        <f>SUMIFS('Capex forecast'!L$9:L$223,'Capex forecast'!$T$9:$T$223,$AF341,'Capex forecast'!$S$9:$S$223,$AH341,'Capex forecast'!$Q$9:$Q$223,"Repex")</f>
        <v>0</v>
      </c>
      <c r="AR341" s="47">
        <f>SUMIFS('Capex forecast'!M$9:M$223,'Capex forecast'!$T$9:$T$223,$AF341,'Capex forecast'!$S$9:$S$223,$AH341,'Capex forecast'!$Q$9:$Q$223,"Repex")</f>
        <v>0</v>
      </c>
      <c r="AS341" s="47">
        <f>SUMIFS('Capex forecast'!N$9:N$223,'Capex forecast'!$T$9:$T$223,$AF341,'Capex forecast'!$S$9:$S$223,$AH341,'Capex forecast'!$Q$9:$Q$223,"Repex")</f>
        <v>0</v>
      </c>
    </row>
    <row r="342" spans="2:45" ht="15">
      <c r="B342" s="45" t="s">
        <v>243</v>
      </c>
      <c r="C342" s="6" t="str">
        <f>INDEX('Demand forecast'!$M$9:$M$5832,MATCH($B342,'Demand forecast'!$B$9:$B$5832,0))</f>
        <v>Yes</v>
      </c>
      <c r="D342" s="6" t="str">
        <f>IF(COUNTIF($B$93:B342,$B342) = 1, "LV", IF(COUNTIF($B$93:B342,$B342) = 2, "HV", "ST"))</f>
        <v>LV</v>
      </c>
      <c r="E342" s="6" t="str">
        <f>INDEX('Demand forecast and growth rate'!$E$7:$E$273,MATCH($B342,'Demand forecast and growth rate'!$B$7:$B$273,0))</f>
        <v>Steady/falling</v>
      </c>
      <c r="F342" s="32">
        <f>SUMIFS('Capex forecast'!E$9:E$223,'Capex forecast'!$T$9:$T$223,'Allocation of site-spec costs'!$B342,'Capex forecast'!$S$9:$S$223,'Allocation of site-spec costs'!$D342,'Capex forecast'!$Q$9:$Q$223,"Customer Connection")</f>
        <v>0</v>
      </c>
      <c r="G342" s="32">
        <f>SUMIFS('Capex forecast'!F$9:F$223,'Capex forecast'!$T$9:$T$223,'Allocation of site-spec costs'!$B342,'Capex forecast'!$S$9:$S$223,'Allocation of site-spec costs'!$D342,'Capex forecast'!$Q$9:$Q$223,"Customer Connection")</f>
        <v>0</v>
      </c>
      <c r="H342" s="32">
        <f>SUMIFS('Capex forecast'!G$9:G$223,'Capex forecast'!$T$9:$T$223,'Allocation of site-spec costs'!$B342,'Capex forecast'!$S$9:$S$223,'Allocation of site-spec costs'!$D342,'Capex forecast'!$Q$9:$Q$223,"Customer Connection")</f>
        <v>0</v>
      </c>
      <c r="I342" s="32">
        <f>SUMIFS('Capex forecast'!H$9:H$223,'Capex forecast'!$T$9:$T$223,'Allocation of site-spec costs'!$B342,'Capex forecast'!$S$9:$S$223,'Allocation of site-spec costs'!$D342,'Capex forecast'!$Q$9:$Q$223,"Customer Connection")</f>
        <v>0</v>
      </c>
      <c r="J342" s="32">
        <f>SUMIFS('Capex forecast'!I$9:I$223,'Capex forecast'!$T$9:$T$223,'Allocation of site-spec costs'!$B342,'Capex forecast'!$S$9:$S$223,'Allocation of site-spec costs'!$D342,'Capex forecast'!$Q$9:$Q$223,"Customer Connection")</f>
        <v>0</v>
      </c>
      <c r="K342" s="32">
        <f>SUMIFS('Capex forecast'!J$9:J$223,'Capex forecast'!$T$9:$T$223,'Allocation of site-spec costs'!$B342,'Capex forecast'!$S$9:$S$223,'Allocation of site-spec costs'!$D342,'Capex forecast'!$Q$9:$Q$223,"Customer Connection")</f>
        <v>0</v>
      </c>
      <c r="L342" s="32">
        <f>SUMIFS('Capex forecast'!K$9:K$223,'Capex forecast'!$T$9:$T$223,'Allocation of site-spec costs'!$B342,'Capex forecast'!$S$9:$S$223,'Allocation of site-spec costs'!$D342,'Capex forecast'!$Q$9:$Q$223,"Customer Connection")</f>
        <v>0</v>
      </c>
      <c r="M342" s="32">
        <f>SUMIFS('Capex forecast'!L$9:L$223,'Capex forecast'!$T$9:$T$223,'Allocation of site-spec costs'!$B342,'Capex forecast'!$S$9:$S$223,'Allocation of site-spec costs'!$D342,'Capex forecast'!$Q$9:$Q$223,"Customer Connection")</f>
        <v>0</v>
      </c>
      <c r="N342" s="32">
        <f>SUMIFS('Capex forecast'!M$9:M$223,'Capex forecast'!$T$9:$T$223,'Allocation of site-spec costs'!$B342,'Capex forecast'!$S$9:$S$223,'Allocation of site-spec costs'!$D342,'Capex forecast'!$Q$9:$Q$223,"Customer Connection")</f>
        <v>0</v>
      </c>
      <c r="O342" s="32">
        <f>SUMIFS('Capex forecast'!N$9:N$223,'Capex forecast'!$T$9:$T$223,'Allocation of site-spec costs'!$B342,'Capex forecast'!$S$9:$S$223,'Allocation of site-spec costs'!$D342,'Capex forecast'!$Q$9:$Q$223,"Customer Connection")</f>
        <v>0</v>
      </c>
      <c r="Q342" s="45" t="s">
        <v>243</v>
      </c>
      <c r="R342" s="6" t="str">
        <f>INDEX('Demand forecast'!$M$9:$M$5832,MATCH($Q342,'Demand forecast'!$B$9:$B$5832,0))</f>
        <v>Yes</v>
      </c>
      <c r="S342" s="6" t="str">
        <f>IF(COUNTIF($Q$93:Q342,$B342) = 1, "LV", IF(COUNTIF($Q$93:Q342,$B342) = 2, "HV", "ST"))</f>
        <v>LV</v>
      </c>
      <c r="T342" s="6" t="str">
        <f>INDEX('Demand forecast and growth rate'!$E$7:$E$273,MATCH($Q342,'Demand forecast and growth rate'!$B$7:$B$273,0))</f>
        <v>Steady/falling</v>
      </c>
      <c r="U342" s="32">
        <f>SUMIFS('Capex forecast'!E$9:E$223,'Capex forecast'!$T$9:$T$223,$Q342,'Capex forecast'!$S$9:$S$223,$S342,'Capex forecast'!$Q$9:$Q$223,"Augex")</f>
        <v>0</v>
      </c>
      <c r="V342" s="32">
        <f>SUMIFS('Capex forecast'!F$9:F$223,'Capex forecast'!$T$9:$T$223,$Q342,'Capex forecast'!$S$9:$S$223,$S342,'Capex forecast'!$Q$9:$Q$223,"Augex")</f>
        <v>0</v>
      </c>
      <c r="W342" s="32">
        <f>SUMIFS('Capex forecast'!G$9:G$223,'Capex forecast'!$T$9:$T$223,$Q342,'Capex forecast'!$S$9:$S$223,$S342,'Capex forecast'!$Q$9:$Q$223,"Augex")</f>
        <v>0</v>
      </c>
      <c r="X342" s="32">
        <f>SUMIFS('Capex forecast'!H$9:H$223,'Capex forecast'!$T$9:$T$223,$Q342,'Capex forecast'!$S$9:$S$223,$S342,'Capex forecast'!$Q$9:$Q$223,"Augex")</f>
        <v>0</v>
      </c>
      <c r="Y342" s="32">
        <f>SUMIFS('Capex forecast'!I$9:I$223,'Capex forecast'!$T$9:$T$223,$Q342,'Capex forecast'!$S$9:$S$223,$S342,'Capex forecast'!$Q$9:$Q$223,"Augex")</f>
        <v>0</v>
      </c>
      <c r="Z342" s="32">
        <f>SUMIFS('Capex forecast'!J$9:J$223,'Capex forecast'!$T$9:$T$223,$Q342,'Capex forecast'!$S$9:$S$223,$S342,'Capex forecast'!$Q$9:$Q$223,"Augex")</f>
        <v>0</v>
      </c>
      <c r="AA342" s="32">
        <f>SUMIFS('Capex forecast'!K$9:K$223,'Capex forecast'!$T$9:$T$223,$Q342,'Capex forecast'!$S$9:$S$223,$S342,'Capex forecast'!$Q$9:$Q$223,"Augex")</f>
        <v>0</v>
      </c>
      <c r="AB342" s="32">
        <f>SUMIFS('Capex forecast'!L$9:L$223,'Capex forecast'!$T$9:$T$223,$Q342,'Capex forecast'!$S$9:$S$223,$S342,'Capex forecast'!$Q$9:$Q$223,"Augex")</f>
        <v>0</v>
      </c>
      <c r="AC342" s="32">
        <f>SUMIFS('Capex forecast'!M$9:M$223,'Capex forecast'!$T$9:$T$223,$Q342,'Capex forecast'!$S$9:$S$223,$S342,'Capex forecast'!$Q$9:$Q$223,"Augex")</f>
        <v>0</v>
      </c>
      <c r="AD342" s="32">
        <f>SUMIFS('Capex forecast'!N$9:N$223,'Capex forecast'!$T$9:$T$223,$Q342,'Capex forecast'!$S$9:$S$223,$S342,'Capex forecast'!$Q$9:$Q$223,"Augex")</f>
        <v>0</v>
      </c>
      <c r="AF342" s="45" t="s">
        <v>243</v>
      </c>
      <c r="AG342" s="6" t="str">
        <f>INDEX('Demand forecast'!$M$9:$M$5832,MATCH($Q342,'Demand forecast'!$B$9:$B$5832,0))</f>
        <v>Yes</v>
      </c>
      <c r="AH342" s="6" t="str">
        <f>IF(COUNTIF($AF$93:AF342,$B342) = 1, "LV", IF(COUNTIF($AF$93:AF342,$B342) = 2, "HV", "ST"))</f>
        <v>LV</v>
      </c>
      <c r="AI342" s="6" t="str">
        <f>INDEX('Demand forecast and growth rate'!$E$7:$E$273,MATCH($Q342,'Demand forecast and growth rate'!$B$7:$B$273,0))</f>
        <v>Steady/falling</v>
      </c>
      <c r="AJ342" s="47">
        <f>SUMIFS('Capex forecast'!E$9:E$223,'Capex forecast'!$T$9:$T$223,$AF342,'Capex forecast'!$S$9:$S$223,$AH342,'Capex forecast'!$Q$9:$Q$223,"Repex")</f>
        <v>0</v>
      </c>
      <c r="AK342" s="47">
        <f>SUMIFS('Capex forecast'!F$9:F$223,'Capex forecast'!$T$9:$T$223,$AF342,'Capex forecast'!$S$9:$S$223,$AH342,'Capex forecast'!$Q$9:$Q$223,"Repex")</f>
        <v>0</v>
      </c>
      <c r="AL342" s="47">
        <f>SUMIFS('Capex forecast'!G$9:G$223,'Capex forecast'!$T$9:$T$223,$AF342,'Capex forecast'!$S$9:$S$223,$AH342,'Capex forecast'!$Q$9:$Q$223,"Repex")</f>
        <v>0</v>
      </c>
      <c r="AM342" s="47">
        <f>SUMIFS('Capex forecast'!H$9:H$223,'Capex forecast'!$T$9:$T$223,$AF342,'Capex forecast'!$S$9:$S$223,$AH342,'Capex forecast'!$Q$9:$Q$223,"Repex")</f>
        <v>0</v>
      </c>
      <c r="AN342" s="47">
        <f>SUMIFS('Capex forecast'!I$9:I$223,'Capex forecast'!$T$9:$T$223,$AF342,'Capex forecast'!$S$9:$S$223,$AH342,'Capex forecast'!$Q$9:$Q$223,"Repex")</f>
        <v>0</v>
      </c>
      <c r="AO342" s="47">
        <f>SUMIFS('Capex forecast'!J$9:J$223,'Capex forecast'!$T$9:$T$223,$AF342,'Capex forecast'!$S$9:$S$223,$AH342,'Capex forecast'!$Q$9:$Q$223,"Repex")</f>
        <v>0</v>
      </c>
      <c r="AP342" s="47">
        <f>SUMIFS('Capex forecast'!K$9:K$223,'Capex forecast'!$T$9:$T$223,$AF342,'Capex forecast'!$S$9:$S$223,$AH342,'Capex forecast'!$Q$9:$Q$223,"Repex")</f>
        <v>0</v>
      </c>
      <c r="AQ342" s="47">
        <f>SUMIFS('Capex forecast'!L$9:L$223,'Capex forecast'!$T$9:$T$223,$AF342,'Capex forecast'!$S$9:$S$223,$AH342,'Capex forecast'!$Q$9:$Q$223,"Repex")</f>
        <v>0</v>
      </c>
      <c r="AR342" s="47">
        <f>SUMIFS('Capex forecast'!M$9:M$223,'Capex forecast'!$T$9:$T$223,$AF342,'Capex forecast'!$S$9:$S$223,$AH342,'Capex forecast'!$Q$9:$Q$223,"Repex")</f>
        <v>0</v>
      </c>
      <c r="AS342" s="47">
        <f>SUMIFS('Capex forecast'!N$9:N$223,'Capex forecast'!$T$9:$T$223,$AF342,'Capex forecast'!$S$9:$S$223,$AH342,'Capex forecast'!$Q$9:$Q$223,"Repex")</f>
        <v>0</v>
      </c>
    </row>
    <row r="343" spans="2:45" ht="15">
      <c r="B343" s="45" t="s">
        <v>254</v>
      </c>
      <c r="C343" s="6" t="str">
        <f>INDEX('Demand forecast'!$M$9:$M$5832,MATCH($B343,'Demand forecast'!$B$9:$B$5832,0))</f>
        <v>Yes</v>
      </c>
      <c r="D343" s="6" t="str">
        <f>IF(COUNTIF($B$93:B343,$B343) = 1, "LV", IF(COUNTIF($B$93:B343,$B343) = 2, "HV", "ST"))</f>
        <v>LV</v>
      </c>
      <c r="E343" s="6" t="str">
        <f>INDEX('Demand forecast and growth rate'!$E$7:$E$273,MATCH($B343,'Demand forecast and growth rate'!$B$7:$B$273,0))</f>
        <v>Steady/falling</v>
      </c>
      <c r="F343" s="32">
        <f>SUMIFS('Capex forecast'!E$9:E$223,'Capex forecast'!$T$9:$T$223,'Allocation of site-spec costs'!$B343,'Capex forecast'!$S$9:$S$223,'Allocation of site-spec costs'!$D343,'Capex forecast'!$Q$9:$Q$223,"Customer Connection")</f>
        <v>0</v>
      </c>
      <c r="G343" s="32">
        <f>SUMIFS('Capex forecast'!F$9:F$223,'Capex forecast'!$T$9:$T$223,'Allocation of site-spec costs'!$B343,'Capex forecast'!$S$9:$S$223,'Allocation of site-spec costs'!$D343,'Capex forecast'!$Q$9:$Q$223,"Customer Connection")</f>
        <v>0</v>
      </c>
      <c r="H343" s="32">
        <f>SUMIFS('Capex forecast'!G$9:G$223,'Capex forecast'!$T$9:$T$223,'Allocation of site-spec costs'!$B343,'Capex forecast'!$S$9:$S$223,'Allocation of site-spec costs'!$D343,'Capex forecast'!$Q$9:$Q$223,"Customer Connection")</f>
        <v>0</v>
      </c>
      <c r="I343" s="32">
        <f>SUMIFS('Capex forecast'!H$9:H$223,'Capex forecast'!$T$9:$T$223,'Allocation of site-spec costs'!$B343,'Capex forecast'!$S$9:$S$223,'Allocation of site-spec costs'!$D343,'Capex forecast'!$Q$9:$Q$223,"Customer Connection")</f>
        <v>0</v>
      </c>
      <c r="J343" s="32">
        <f>SUMIFS('Capex forecast'!I$9:I$223,'Capex forecast'!$T$9:$T$223,'Allocation of site-spec costs'!$B343,'Capex forecast'!$S$9:$S$223,'Allocation of site-spec costs'!$D343,'Capex forecast'!$Q$9:$Q$223,"Customer Connection")</f>
        <v>0</v>
      </c>
      <c r="K343" s="32">
        <f>SUMIFS('Capex forecast'!J$9:J$223,'Capex forecast'!$T$9:$T$223,'Allocation of site-spec costs'!$B343,'Capex forecast'!$S$9:$S$223,'Allocation of site-spec costs'!$D343,'Capex forecast'!$Q$9:$Q$223,"Customer Connection")</f>
        <v>0</v>
      </c>
      <c r="L343" s="32">
        <f>SUMIFS('Capex forecast'!K$9:K$223,'Capex forecast'!$T$9:$T$223,'Allocation of site-spec costs'!$B343,'Capex forecast'!$S$9:$S$223,'Allocation of site-spec costs'!$D343,'Capex forecast'!$Q$9:$Q$223,"Customer Connection")</f>
        <v>0</v>
      </c>
      <c r="M343" s="32">
        <f>SUMIFS('Capex forecast'!L$9:L$223,'Capex forecast'!$T$9:$T$223,'Allocation of site-spec costs'!$B343,'Capex forecast'!$S$9:$S$223,'Allocation of site-spec costs'!$D343,'Capex forecast'!$Q$9:$Q$223,"Customer Connection")</f>
        <v>0</v>
      </c>
      <c r="N343" s="32">
        <f>SUMIFS('Capex forecast'!M$9:M$223,'Capex forecast'!$T$9:$T$223,'Allocation of site-spec costs'!$B343,'Capex forecast'!$S$9:$S$223,'Allocation of site-spec costs'!$D343,'Capex forecast'!$Q$9:$Q$223,"Customer Connection")</f>
        <v>0</v>
      </c>
      <c r="O343" s="32">
        <f>SUMIFS('Capex forecast'!N$9:N$223,'Capex forecast'!$T$9:$T$223,'Allocation of site-spec costs'!$B343,'Capex forecast'!$S$9:$S$223,'Allocation of site-spec costs'!$D343,'Capex forecast'!$Q$9:$Q$223,"Customer Connection")</f>
        <v>0</v>
      </c>
      <c r="Q343" s="45" t="s">
        <v>254</v>
      </c>
      <c r="R343" s="6" t="str">
        <f>INDEX('Demand forecast'!$M$9:$M$5832,MATCH($Q343,'Demand forecast'!$B$9:$B$5832,0))</f>
        <v>Yes</v>
      </c>
      <c r="S343" s="6" t="str">
        <f>IF(COUNTIF($Q$93:Q343,$B343) = 1, "LV", IF(COUNTIF($Q$93:Q343,$B343) = 2, "HV", "ST"))</f>
        <v>LV</v>
      </c>
      <c r="T343" s="6" t="str">
        <f>INDEX('Demand forecast and growth rate'!$E$7:$E$273,MATCH($Q343,'Demand forecast and growth rate'!$B$7:$B$273,0))</f>
        <v>Steady/falling</v>
      </c>
      <c r="U343" s="32">
        <f>SUMIFS('Capex forecast'!E$9:E$223,'Capex forecast'!$T$9:$T$223,$Q343,'Capex forecast'!$S$9:$S$223,$S343,'Capex forecast'!$Q$9:$Q$223,"Augex")</f>
        <v>0</v>
      </c>
      <c r="V343" s="32">
        <f>SUMIFS('Capex forecast'!F$9:F$223,'Capex forecast'!$T$9:$T$223,$Q343,'Capex forecast'!$S$9:$S$223,$S343,'Capex forecast'!$Q$9:$Q$223,"Augex")</f>
        <v>0</v>
      </c>
      <c r="W343" s="32">
        <f>SUMIFS('Capex forecast'!G$9:G$223,'Capex forecast'!$T$9:$T$223,$Q343,'Capex forecast'!$S$9:$S$223,$S343,'Capex forecast'!$Q$9:$Q$223,"Augex")</f>
        <v>0</v>
      </c>
      <c r="X343" s="32">
        <f>SUMIFS('Capex forecast'!H$9:H$223,'Capex forecast'!$T$9:$T$223,$Q343,'Capex forecast'!$S$9:$S$223,$S343,'Capex forecast'!$Q$9:$Q$223,"Augex")</f>
        <v>0</v>
      </c>
      <c r="Y343" s="32">
        <f>SUMIFS('Capex forecast'!I$9:I$223,'Capex forecast'!$T$9:$T$223,$Q343,'Capex forecast'!$S$9:$S$223,$S343,'Capex forecast'!$Q$9:$Q$223,"Augex")</f>
        <v>0</v>
      </c>
      <c r="Z343" s="32">
        <f>SUMIFS('Capex forecast'!J$9:J$223,'Capex forecast'!$T$9:$T$223,$Q343,'Capex forecast'!$S$9:$S$223,$S343,'Capex forecast'!$Q$9:$Q$223,"Augex")</f>
        <v>0</v>
      </c>
      <c r="AA343" s="32">
        <f>SUMIFS('Capex forecast'!K$9:K$223,'Capex forecast'!$T$9:$T$223,$Q343,'Capex forecast'!$S$9:$S$223,$S343,'Capex forecast'!$Q$9:$Q$223,"Augex")</f>
        <v>0</v>
      </c>
      <c r="AB343" s="32">
        <f>SUMIFS('Capex forecast'!L$9:L$223,'Capex forecast'!$T$9:$T$223,$Q343,'Capex forecast'!$S$9:$S$223,$S343,'Capex forecast'!$Q$9:$Q$223,"Augex")</f>
        <v>0</v>
      </c>
      <c r="AC343" s="32">
        <f>SUMIFS('Capex forecast'!M$9:M$223,'Capex forecast'!$T$9:$T$223,$Q343,'Capex forecast'!$S$9:$S$223,$S343,'Capex forecast'!$Q$9:$Q$223,"Augex")</f>
        <v>0</v>
      </c>
      <c r="AD343" s="32">
        <f>SUMIFS('Capex forecast'!N$9:N$223,'Capex forecast'!$T$9:$T$223,$Q343,'Capex forecast'!$S$9:$S$223,$S343,'Capex forecast'!$Q$9:$Q$223,"Augex")</f>
        <v>0</v>
      </c>
      <c r="AF343" s="45" t="s">
        <v>254</v>
      </c>
      <c r="AG343" s="6" t="str">
        <f>INDEX('Demand forecast'!$M$9:$M$5832,MATCH($Q343,'Demand forecast'!$B$9:$B$5832,0))</f>
        <v>Yes</v>
      </c>
      <c r="AH343" s="6" t="str">
        <f>IF(COUNTIF($AF$93:AF343,$B343) = 1, "LV", IF(COUNTIF($AF$93:AF343,$B343) = 2, "HV", "ST"))</f>
        <v>LV</v>
      </c>
      <c r="AI343" s="6" t="str">
        <f>INDEX('Demand forecast and growth rate'!$E$7:$E$273,MATCH($Q343,'Demand forecast and growth rate'!$B$7:$B$273,0))</f>
        <v>Steady/falling</v>
      </c>
      <c r="AJ343" s="47">
        <f>SUMIFS('Capex forecast'!E$9:E$223,'Capex forecast'!$T$9:$T$223,$AF343,'Capex forecast'!$S$9:$S$223,$AH343,'Capex forecast'!$Q$9:$Q$223,"Repex")</f>
        <v>0</v>
      </c>
      <c r="AK343" s="47">
        <f>SUMIFS('Capex forecast'!F$9:F$223,'Capex forecast'!$T$9:$T$223,$AF343,'Capex forecast'!$S$9:$S$223,$AH343,'Capex forecast'!$Q$9:$Q$223,"Repex")</f>
        <v>0</v>
      </c>
      <c r="AL343" s="47">
        <f>SUMIFS('Capex forecast'!G$9:G$223,'Capex forecast'!$T$9:$T$223,$AF343,'Capex forecast'!$S$9:$S$223,$AH343,'Capex forecast'!$Q$9:$Q$223,"Repex")</f>
        <v>0</v>
      </c>
      <c r="AM343" s="47">
        <f>SUMIFS('Capex forecast'!H$9:H$223,'Capex forecast'!$T$9:$T$223,$AF343,'Capex forecast'!$S$9:$S$223,$AH343,'Capex forecast'!$Q$9:$Q$223,"Repex")</f>
        <v>0</v>
      </c>
      <c r="AN343" s="47">
        <f>SUMIFS('Capex forecast'!I$9:I$223,'Capex forecast'!$T$9:$T$223,$AF343,'Capex forecast'!$S$9:$S$223,$AH343,'Capex forecast'!$Q$9:$Q$223,"Repex")</f>
        <v>0</v>
      </c>
      <c r="AO343" s="47">
        <f>SUMIFS('Capex forecast'!J$9:J$223,'Capex forecast'!$T$9:$T$223,$AF343,'Capex forecast'!$S$9:$S$223,$AH343,'Capex forecast'!$Q$9:$Q$223,"Repex")</f>
        <v>0</v>
      </c>
      <c r="AP343" s="47">
        <f>SUMIFS('Capex forecast'!K$9:K$223,'Capex forecast'!$T$9:$T$223,$AF343,'Capex forecast'!$S$9:$S$223,$AH343,'Capex forecast'!$Q$9:$Q$223,"Repex")</f>
        <v>0</v>
      </c>
      <c r="AQ343" s="47">
        <f>SUMIFS('Capex forecast'!L$9:L$223,'Capex forecast'!$T$9:$T$223,$AF343,'Capex forecast'!$S$9:$S$223,$AH343,'Capex forecast'!$Q$9:$Q$223,"Repex")</f>
        <v>0</v>
      </c>
      <c r="AR343" s="47">
        <f>SUMIFS('Capex forecast'!M$9:M$223,'Capex forecast'!$T$9:$T$223,$AF343,'Capex forecast'!$S$9:$S$223,$AH343,'Capex forecast'!$Q$9:$Q$223,"Repex")</f>
        <v>0</v>
      </c>
      <c r="AS343" s="47">
        <f>SUMIFS('Capex forecast'!N$9:N$223,'Capex forecast'!$T$9:$T$223,$AF343,'Capex forecast'!$S$9:$S$223,$AH343,'Capex forecast'!$Q$9:$Q$223,"Repex")</f>
        <v>0</v>
      </c>
    </row>
    <row r="344" spans="2:45" ht="15">
      <c r="B344" s="45" t="s">
        <v>19</v>
      </c>
      <c r="C344" s="6" t="str">
        <f>INDEX('Demand forecast'!$M$9:$M$5832,MATCH($B344,'Demand forecast'!$B$9:$B$5832,0))</f>
        <v>No</v>
      </c>
      <c r="D344" s="6" t="str">
        <f>IF(COUNTIF($B$93:B344,$B344) = 1, "LV", IF(COUNTIF($B$93:B344,$B344) = 2, "HV", "ST"))</f>
        <v>LV</v>
      </c>
      <c r="E344" s="6" t="str">
        <f>INDEX('Demand forecast and growth rate'!$E$7:$E$273,MATCH($B344,'Demand forecast and growth rate'!$B$7:$B$273,0))</f>
        <v>Small growth</v>
      </c>
      <c r="F344" s="32">
        <f>SUMIFS('Capex forecast'!E$9:E$223,'Capex forecast'!$T$9:$T$223,'Allocation of site-spec costs'!$B344,'Capex forecast'!$S$9:$S$223,'Allocation of site-spec costs'!$D344,'Capex forecast'!$Q$9:$Q$223,"Customer Connection")</f>
        <v>0</v>
      </c>
      <c r="G344" s="32">
        <f>SUMIFS('Capex forecast'!F$9:F$223,'Capex forecast'!$T$9:$T$223,'Allocation of site-spec costs'!$B344,'Capex forecast'!$S$9:$S$223,'Allocation of site-spec costs'!$D344,'Capex forecast'!$Q$9:$Q$223,"Customer Connection")</f>
        <v>0</v>
      </c>
      <c r="H344" s="32">
        <f>SUMIFS('Capex forecast'!G$9:G$223,'Capex forecast'!$T$9:$T$223,'Allocation of site-spec costs'!$B344,'Capex forecast'!$S$9:$S$223,'Allocation of site-spec costs'!$D344,'Capex forecast'!$Q$9:$Q$223,"Customer Connection")</f>
        <v>0</v>
      </c>
      <c r="I344" s="32">
        <f>SUMIFS('Capex forecast'!H$9:H$223,'Capex forecast'!$T$9:$T$223,'Allocation of site-spec costs'!$B344,'Capex forecast'!$S$9:$S$223,'Allocation of site-spec costs'!$D344,'Capex forecast'!$Q$9:$Q$223,"Customer Connection")</f>
        <v>0</v>
      </c>
      <c r="J344" s="32">
        <f>SUMIFS('Capex forecast'!I$9:I$223,'Capex forecast'!$T$9:$T$223,'Allocation of site-spec costs'!$B344,'Capex forecast'!$S$9:$S$223,'Allocation of site-spec costs'!$D344,'Capex forecast'!$Q$9:$Q$223,"Customer Connection")</f>
        <v>0</v>
      </c>
      <c r="K344" s="32">
        <f>SUMIFS('Capex forecast'!J$9:J$223,'Capex forecast'!$T$9:$T$223,'Allocation of site-spec costs'!$B344,'Capex forecast'!$S$9:$S$223,'Allocation of site-spec costs'!$D344,'Capex forecast'!$Q$9:$Q$223,"Customer Connection")</f>
        <v>0</v>
      </c>
      <c r="L344" s="32">
        <f>SUMIFS('Capex forecast'!K$9:K$223,'Capex forecast'!$T$9:$T$223,'Allocation of site-spec costs'!$B344,'Capex forecast'!$S$9:$S$223,'Allocation of site-spec costs'!$D344,'Capex forecast'!$Q$9:$Q$223,"Customer Connection")</f>
        <v>0</v>
      </c>
      <c r="M344" s="32">
        <f>SUMIFS('Capex forecast'!L$9:L$223,'Capex forecast'!$T$9:$T$223,'Allocation of site-spec costs'!$B344,'Capex forecast'!$S$9:$S$223,'Allocation of site-spec costs'!$D344,'Capex forecast'!$Q$9:$Q$223,"Customer Connection")</f>
        <v>0</v>
      </c>
      <c r="N344" s="32">
        <f>SUMIFS('Capex forecast'!M$9:M$223,'Capex forecast'!$T$9:$T$223,'Allocation of site-spec costs'!$B344,'Capex forecast'!$S$9:$S$223,'Allocation of site-spec costs'!$D344,'Capex forecast'!$Q$9:$Q$223,"Customer Connection")</f>
        <v>0</v>
      </c>
      <c r="O344" s="32">
        <f>SUMIFS('Capex forecast'!N$9:N$223,'Capex forecast'!$T$9:$T$223,'Allocation of site-spec costs'!$B344,'Capex forecast'!$S$9:$S$223,'Allocation of site-spec costs'!$D344,'Capex forecast'!$Q$9:$Q$223,"Customer Connection")</f>
        <v>0</v>
      </c>
      <c r="Q344" s="45" t="s">
        <v>19</v>
      </c>
      <c r="R344" s="6" t="str">
        <f>INDEX('Demand forecast'!$M$9:$M$5832,MATCH($Q344,'Demand forecast'!$B$9:$B$5832,0))</f>
        <v>No</v>
      </c>
      <c r="S344" s="6" t="str">
        <f>IF(COUNTIF($Q$93:Q344,$B344) = 1, "LV", IF(COUNTIF($Q$93:Q344,$B344) = 2, "HV", "ST"))</f>
        <v>LV</v>
      </c>
      <c r="T344" s="6" t="str">
        <f>INDEX('Demand forecast and growth rate'!$E$7:$E$273,MATCH($Q344,'Demand forecast and growth rate'!$B$7:$B$273,0))</f>
        <v>Small growth</v>
      </c>
      <c r="U344" s="32">
        <f>SUMIFS('Capex forecast'!E$9:E$223,'Capex forecast'!$T$9:$T$223,$Q344,'Capex forecast'!$S$9:$S$223,$S344,'Capex forecast'!$Q$9:$Q$223,"Augex")</f>
        <v>0</v>
      </c>
      <c r="V344" s="32">
        <f>SUMIFS('Capex forecast'!F$9:F$223,'Capex forecast'!$T$9:$T$223,$Q344,'Capex forecast'!$S$9:$S$223,$S344,'Capex forecast'!$Q$9:$Q$223,"Augex")</f>
        <v>0</v>
      </c>
      <c r="W344" s="32">
        <f>SUMIFS('Capex forecast'!G$9:G$223,'Capex forecast'!$T$9:$T$223,$Q344,'Capex forecast'!$S$9:$S$223,$S344,'Capex forecast'!$Q$9:$Q$223,"Augex")</f>
        <v>0</v>
      </c>
      <c r="X344" s="32">
        <f>SUMIFS('Capex forecast'!H$9:H$223,'Capex forecast'!$T$9:$T$223,$Q344,'Capex forecast'!$S$9:$S$223,$S344,'Capex forecast'!$Q$9:$Q$223,"Augex")</f>
        <v>0</v>
      </c>
      <c r="Y344" s="32">
        <f>SUMIFS('Capex forecast'!I$9:I$223,'Capex forecast'!$T$9:$T$223,$Q344,'Capex forecast'!$S$9:$S$223,$S344,'Capex forecast'!$Q$9:$Q$223,"Augex")</f>
        <v>0</v>
      </c>
      <c r="Z344" s="32">
        <f>SUMIFS('Capex forecast'!J$9:J$223,'Capex forecast'!$T$9:$T$223,$Q344,'Capex forecast'!$S$9:$S$223,$S344,'Capex forecast'!$Q$9:$Q$223,"Augex")</f>
        <v>0</v>
      </c>
      <c r="AA344" s="32">
        <f>SUMIFS('Capex forecast'!K$9:K$223,'Capex forecast'!$T$9:$T$223,$Q344,'Capex forecast'!$S$9:$S$223,$S344,'Capex forecast'!$Q$9:$Q$223,"Augex")</f>
        <v>0</v>
      </c>
      <c r="AB344" s="32">
        <f>SUMIFS('Capex forecast'!L$9:L$223,'Capex forecast'!$T$9:$T$223,$Q344,'Capex forecast'!$S$9:$S$223,$S344,'Capex forecast'!$Q$9:$Q$223,"Augex")</f>
        <v>0</v>
      </c>
      <c r="AC344" s="32">
        <f>SUMIFS('Capex forecast'!M$9:M$223,'Capex forecast'!$T$9:$T$223,$Q344,'Capex forecast'!$S$9:$S$223,$S344,'Capex forecast'!$Q$9:$Q$223,"Augex")</f>
        <v>0</v>
      </c>
      <c r="AD344" s="32">
        <f>SUMIFS('Capex forecast'!N$9:N$223,'Capex forecast'!$T$9:$T$223,$Q344,'Capex forecast'!$S$9:$S$223,$S344,'Capex forecast'!$Q$9:$Q$223,"Augex")</f>
        <v>0</v>
      </c>
      <c r="AF344" s="45" t="s">
        <v>19</v>
      </c>
      <c r="AG344" s="6" t="str">
        <f>INDEX('Demand forecast'!$M$9:$M$5832,MATCH($Q344,'Demand forecast'!$B$9:$B$5832,0))</f>
        <v>No</v>
      </c>
      <c r="AH344" s="6" t="str">
        <f>IF(COUNTIF($AF$93:AF344,$B344) = 1, "LV", IF(COUNTIF($AF$93:AF344,$B344) = 2, "HV", "ST"))</f>
        <v>LV</v>
      </c>
      <c r="AI344" s="6" t="str">
        <f>INDEX('Demand forecast and growth rate'!$E$7:$E$273,MATCH($Q344,'Demand forecast and growth rate'!$B$7:$B$273,0))</f>
        <v>Small growth</v>
      </c>
      <c r="AJ344" s="47">
        <f>SUMIFS('Capex forecast'!E$9:E$223,'Capex forecast'!$T$9:$T$223,$AF344,'Capex forecast'!$S$9:$S$223,$AH344,'Capex forecast'!$Q$9:$Q$223,"Repex")</f>
        <v>0</v>
      </c>
      <c r="AK344" s="47">
        <f>SUMIFS('Capex forecast'!F$9:F$223,'Capex forecast'!$T$9:$T$223,$AF344,'Capex forecast'!$S$9:$S$223,$AH344,'Capex forecast'!$Q$9:$Q$223,"Repex")</f>
        <v>0</v>
      </c>
      <c r="AL344" s="47">
        <f>SUMIFS('Capex forecast'!G$9:G$223,'Capex forecast'!$T$9:$T$223,$AF344,'Capex forecast'!$S$9:$S$223,$AH344,'Capex forecast'!$Q$9:$Q$223,"Repex")</f>
        <v>0</v>
      </c>
      <c r="AM344" s="47">
        <f>SUMIFS('Capex forecast'!H$9:H$223,'Capex forecast'!$T$9:$T$223,$AF344,'Capex forecast'!$S$9:$S$223,$AH344,'Capex forecast'!$Q$9:$Q$223,"Repex")</f>
        <v>0</v>
      </c>
      <c r="AN344" s="47">
        <f>SUMIFS('Capex forecast'!I$9:I$223,'Capex forecast'!$T$9:$T$223,$AF344,'Capex forecast'!$S$9:$S$223,$AH344,'Capex forecast'!$Q$9:$Q$223,"Repex")</f>
        <v>0</v>
      </c>
      <c r="AO344" s="47">
        <f>SUMIFS('Capex forecast'!J$9:J$223,'Capex forecast'!$T$9:$T$223,$AF344,'Capex forecast'!$S$9:$S$223,$AH344,'Capex forecast'!$Q$9:$Q$223,"Repex")</f>
        <v>0</v>
      </c>
      <c r="AP344" s="47">
        <f>SUMIFS('Capex forecast'!K$9:K$223,'Capex forecast'!$T$9:$T$223,$AF344,'Capex forecast'!$S$9:$S$223,$AH344,'Capex forecast'!$Q$9:$Q$223,"Repex")</f>
        <v>0</v>
      </c>
      <c r="AQ344" s="47">
        <f>SUMIFS('Capex forecast'!L$9:L$223,'Capex forecast'!$T$9:$T$223,$AF344,'Capex forecast'!$S$9:$S$223,$AH344,'Capex forecast'!$Q$9:$Q$223,"Repex")</f>
        <v>0</v>
      </c>
      <c r="AR344" s="47">
        <f>SUMIFS('Capex forecast'!M$9:M$223,'Capex forecast'!$T$9:$T$223,$AF344,'Capex forecast'!$S$9:$S$223,$AH344,'Capex forecast'!$Q$9:$Q$223,"Repex")</f>
        <v>0</v>
      </c>
      <c r="AS344" s="47">
        <f>SUMIFS('Capex forecast'!N$9:N$223,'Capex forecast'!$T$9:$T$223,$AF344,'Capex forecast'!$S$9:$S$223,$AH344,'Capex forecast'!$Q$9:$Q$223,"Repex")</f>
        <v>0</v>
      </c>
    </row>
    <row r="345" spans="2:45" ht="15">
      <c r="B345" s="45" t="s">
        <v>147</v>
      </c>
      <c r="C345" s="6" t="str">
        <f>INDEX('Demand forecast'!$M$9:$M$5832,MATCH($B345,'Demand forecast'!$B$9:$B$5832,0))</f>
        <v>No</v>
      </c>
      <c r="D345" s="6" t="str">
        <f>IF(COUNTIF($B$93:B345,$B345) = 1, "LV", IF(COUNTIF($B$93:B345,$B345) = 2, "HV", "ST"))</f>
        <v>LV</v>
      </c>
      <c r="E345" s="6" t="str">
        <f>INDEX('Demand forecast and growth rate'!$E$7:$E$273,MATCH($B345,'Demand forecast and growth rate'!$B$7:$B$273,0))</f>
        <v>Small growth</v>
      </c>
      <c r="F345" s="32">
        <f>SUMIFS('Capex forecast'!E$9:E$223,'Capex forecast'!$T$9:$T$223,'Allocation of site-spec costs'!$B345,'Capex forecast'!$S$9:$S$223,'Allocation of site-spec costs'!$D345,'Capex forecast'!$Q$9:$Q$223,"Customer Connection")</f>
        <v>0</v>
      </c>
      <c r="G345" s="32">
        <f>SUMIFS('Capex forecast'!F$9:F$223,'Capex forecast'!$T$9:$T$223,'Allocation of site-spec costs'!$B345,'Capex forecast'!$S$9:$S$223,'Allocation of site-spec costs'!$D345,'Capex forecast'!$Q$9:$Q$223,"Customer Connection")</f>
        <v>0</v>
      </c>
      <c r="H345" s="32">
        <f>SUMIFS('Capex forecast'!G$9:G$223,'Capex forecast'!$T$9:$T$223,'Allocation of site-spec costs'!$B345,'Capex forecast'!$S$9:$S$223,'Allocation of site-spec costs'!$D345,'Capex forecast'!$Q$9:$Q$223,"Customer Connection")</f>
        <v>0</v>
      </c>
      <c r="I345" s="32">
        <f>SUMIFS('Capex forecast'!H$9:H$223,'Capex forecast'!$T$9:$T$223,'Allocation of site-spec costs'!$B345,'Capex forecast'!$S$9:$S$223,'Allocation of site-spec costs'!$D345,'Capex forecast'!$Q$9:$Q$223,"Customer Connection")</f>
        <v>0</v>
      </c>
      <c r="J345" s="32">
        <f>SUMIFS('Capex forecast'!I$9:I$223,'Capex forecast'!$T$9:$T$223,'Allocation of site-spec costs'!$B345,'Capex forecast'!$S$9:$S$223,'Allocation of site-spec costs'!$D345,'Capex forecast'!$Q$9:$Q$223,"Customer Connection")</f>
        <v>0</v>
      </c>
      <c r="K345" s="32">
        <f>SUMIFS('Capex forecast'!J$9:J$223,'Capex forecast'!$T$9:$T$223,'Allocation of site-spec costs'!$B345,'Capex forecast'!$S$9:$S$223,'Allocation of site-spec costs'!$D345,'Capex forecast'!$Q$9:$Q$223,"Customer Connection")</f>
        <v>0</v>
      </c>
      <c r="L345" s="32">
        <f>SUMIFS('Capex forecast'!K$9:K$223,'Capex forecast'!$T$9:$T$223,'Allocation of site-spec costs'!$B345,'Capex forecast'!$S$9:$S$223,'Allocation of site-spec costs'!$D345,'Capex forecast'!$Q$9:$Q$223,"Customer Connection")</f>
        <v>0</v>
      </c>
      <c r="M345" s="32">
        <f>SUMIFS('Capex forecast'!L$9:L$223,'Capex forecast'!$T$9:$T$223,'Allocation of site-spec costs'!$B345,'Capex forecast'!$S$9:$S$223,'Allocation of site-spec costs'!$D345,'Capex forecast'!$Q$9:$Q$223,"Customer Connection")</f>
        <v>0</v>
      </c>
      <c r="N345" s="32">
        <f>SUMIFS('Capex forecast'!M$9:M$223,'Capex forecast'!$T$9:$T$223,'Allocation of site-spec costs'!$B345,'Capex forecast'!$S$9:$S$223,'Allocation of site-spec costs'!$D345,'Capex forecast'!$Q$9:$Q$223,"Customer Connection")</f>
        <v>0</v>
      </c>
      <c r="O345" s="32">
        <f>SUMIFS('Capex forecast'!N$9:N$223,'Capex forecast'!$T$9:$T$223,'Allocation of site-spec costs'!$B345,'Capex forecast'!$S$9:$S$223,'Allocation of site-spec costs'!$D345,'Capex forecast'!$Q$9:$Q$223,"Customer Connection")</f>
        <v>0</v>
      </c>
      <c r="Q345" s="45" t="s">
        <v>147</v>
      </c>
      <c r="R345" s="6" t="str">
        <f>INDEX('Demand forecast'!$M$9:$M$5832,MATCH($Q345,'Demand forecast'!$B$9:$B$5832,0))</f>
        <v>No</v>
      </c>
      <c r="S345" s="6" t="str">
        <f>IF(COUNTIF($Q$93:Q345,$B345) = 1, "LV", IF(COUNTIF($Q$93:Q345,$B345) = 2, "HV", "ST"))</f>
        <v>LV</v>
      </c>
      <c r="T345" s="6" t="str">
        <f>INDEX('Demand forecast and growth rate'!$E$7:$E$273,MATCH($Q345,'Demand forecast and growth rate'!$B$7:$B$273,0))</f>
        <v>Small growth</v>
      </c>
      <c r="U345" s="32">
        <f>SUMIFS('Capex forecast'!E$9:E$223,'Capex forecast'!$T$9:$T$223,$Q345,'Capex forecast'!$S$9:$S$223,$S345,'Capex forecast'!$Q$9:$Q$223,"Augex")</f>
        <v>0</v>
      </c>
      <c r="V345" s="32">
        <f>SUMIFS('Capex forecast'!F$9:F$223,'Capex forecast'!$T$9:$T$223,$Q345,'Capex forecast'!$S$9:$S$223,$S345,'Capex forecast'!$Q$9:$Q$223,"Augex")</f>
        <v>0</v>
      </c>
      <c r="W345" s="32">
        <f>SUMIFS('Capex forecast'!G$9:G$223,'Capex forecast'!$T$9:$T$223,$Q345,'Capex forecast'!$S$9:$S$223,$S345,'Capex forecast'!$Q$9:$Q$223,"Augex")</f>
        <v>0</v>
      </c>
      <c r="X345" s="32">
        <f>SUMIFS('Capex forecast'!H$9:H$223,'Capex forecast'!$T$9:$T$223,$Q345,'Capex forecast'!$S$9:$S$223,$S345,'Capex forecast'!$Q$9:$Q$223,"Augex")</f>
        <v>0</v>
      </c>
      <c r="Y345" s="32">
        <f>SUMIFS('Capex forecast'!I$9:I$223,'Capex forecast'!$T$9:$T$223,$Q345,'Capex forecast'!$S$9:$S$223,$S345,'Capex forecast'!$Q$9:$Q$223,"Augex")</f>
        <v>0</v>
      </c>
      <c r="Z345" s="32">
        <f>SUMIFS('Capex forecast'!J$9:J$223,'Capex forecast'!$T$9:$T$223,$Q345,'Capex forecast'!$S$9:$S$223,$S345,'Capex forecast'!$Q$9:$Q$223,"Augex")</f>
        <v>0</v>
      </c>
      <c r="AA345" s="32">
        <f>SUMIFS('Capex forecast'!K$9:K$223,'Capex forecast'!$T$9:$T$223,$Q345,'Capex forecast'!$S$9:$S$223,$S345,'Capex forecast'!$Q$9:$Q$223,"Augex")</f>
        <v>0</v>
      </c>
      <c r="AB345" s="32">
        <f>SUMIFS('Capex forecast'!L$9:L$223,'Capex forecast'!$T$9:$T$223,$Q345,'Capex forecast'!$S$9:$S$223,$S345,'Capex forecast'!$Q$9:$Q$223,"Augex")</f>
        <v>0</v>
      </c>
      <c r="AC345" s="32">
        <f>SUMIFS('Capex forecast'!M$9:M$223,'Capex forecast'!$T$9:$T$223,$Q345,'Capex forecast'!$S$9:$S$223,$S345,'Capex forecast'!$Q$9:$Q$223,"Augex")</f>
        <v>0</v>
      </c>
      <c r="AD345" s="32">
        <f>SUMIFS('Capex forecast'!N$9:N$223,'Capex forecast'!$T$9:$T$223,$Q345,'Capex forecast'!$S$9:$S$223,$S345,'Capex forecast'!$Q$9:$Q$223,"Augex")</f>
        <v>0</v>
      </c>
      <c r="AF345" s="45" t="s">
        <v>147</v>
      </c>
      <c r="AG345" s="6" t="str">
        <f>INDEX('Demand forecast'!$M$9:$M$5832,MATCH($Q345,'Demand forecast'!$B$9:$B$5832,0))</f>
        <v>No</v>
      </c>
      <c r="AH345" s="6" t="str">
        <f>IF(COUNTIF($AF$93:AF345,$B345) = 1, "LV", IF(COUNTIF($AF$93:AF345,$B345) = 2, "HV", "ST"))</f>
        <v>LV</v>
      </c>
      <c r="AI345" s="6" t="str">
        <f>INDEX('Demand forecast and growth rate'!$E$7:$E$273,MATCH($Q345,'Demand forecast and growth rate'!$B$7:$B$273,0))</f>
        <v>Small growth</v>
      </c>
      <c r="AJ345" s="47">
        <f>SUMIFS('Capex forecast'!E$9:E$223,'Capex forecast'!$T$9:$T$223,$AF345,'Capex forecast'!$S$9:$S$223,$AH345,'Capex forecast'!$Q$9:$Q$223,"Repex")</f>
        <v>0</v>
      </c>
      <c r="AK345" s="47">
        <f>SUMIFS('Capex forecast'!F$9:F$223,'Capex forecast'!$T$9:$T$223,$AF345,'Capex forecast'!$S$9:$S$223,$AH345,'Capex forecast'!$Q$9:$Q$223,"Repex")</f>
        <v>0</v>
      </c>
      <c r="AL345" s="47">
        <f>SUMIFS('Capex forecast'!G$9:G$223,'Capex forecast'!$T$9:$T$223,$AF345,'Capex forecast'!$S$9:$S$223,$AH345,'Capex forecast'!$Q$9:$Q$223,"Repex")</f>
        <v>0</v>
      </c>
      <c r="AM345" s="47">
        <f>SUMIFS('Capex forecast'!H$9:H$223,'Capex forecast'!$T$9:$T$223,$AF345,'Capex forecast'!$S$9:$S$223,$AH345,'Capex forecast'!$Q$9:$Q$223,"Repex")</f>
        <v>0</v>
      </c>
      <c r="AN345" s="47">
        <f>SUMIFS('Capex forecast'!I$9:I$223,'Capex forecast'!$T$9:$T$223,$AF345,'Capex forecast'!$S$9:$S$223,$AH345,'Capex forecast'!$Q$9:$Q$223,"Repex")</f>
        <v>0</v>
      </c>
      <c r="AO345" s="47">
        <f>SUMIFS('Capex forecast'!J$9:J$223,'Capex forecast'!$T$9:$T$223,$AF345,'Capex forecast'!$S$9:$S$223,$AH345,'Capex forecast'!$Q$9:$Q$223,"Repex")</f>
        <v>0</v>
      </c>
      <c r="AP345" s="47">
        <f>SUMIFS('Capex forecast'!K$9:K$223,'Capex forecast'!$T$9:$T$223,$AF345,'Capex forecast'!$S$9:$S$223,$AH345,'Capex forecast'!$Q$9:$Q$223,"Repex")</f>
        <v>0</v>
      </c>
      <c r="AQ345" s="47">
        <f>SUMIFS('Capex forecast'!L$9:L$223,'Capex forecast'!$T$9:$T$223,$AF345,'Capex forecast'!$S$9:$S$223,$AH345,'Capex forecast'!$Q$9:$Q$223,"Repex")</f>
        <v>0</v>
      </c>
      <c r="AR345" s="47">
        <f>SUMIFS('Capex forecast'!M$9:M$223,'Capex forecast'!$T$9:$T$223,$AF345,'Capex forecast'!$S$9:$S$223,$AH345,'Capex forecast'!$Q$9:$Q$223,"Repex")</f>
        <v>0</v>
      </c>
      <c r="AS345" s="47">
        <f>SUMIFS('Capex forecast'!N$9:N$223,'Capex forecast'!$T$9:$T$223,$AF345,'Capex forecast'!$S$9:$S$223,$AH345,'Capex forecast'!$Q$9:$Q$223,"Repex")</f>
        <v>0</v>
      </c>
    </row>
    <row r="346" spans="2:45" ht="15">
      <c r="B346" s="45" t="s">
        <v>22</v>
      </c>
      <c r="C346" s="6" t="str">
        <f>INDEX('Demand forecast'!$M$9:$M$5832,MATCH($B346,'Demand forecast'!$B$9:$B$5832,0))</f>
        <v>No</v>
      </c>
      <c r="D346" s="6" t="str">
        <f>IF(COUNTIF($B$93:B346,$B346) = 1, "LV", IF(COUNTIF($B$93:B346,$B346) = 2, "HV", "ST"))</f>
        <v>LV</v>
      </c>
      <c r="E346" s="6" t="str">
        <f>INDEX('Demand forecast and growth rate'!$E$7:$E$273,MATCH($B346,'Demand forecast and growth rate'!$B$7:$B$273,0))</f>
        <v>Small growth</v>
      </c>
      <c r="F346" s="32">
        <f>SUMIFS('Capex forecast'!E$9:E$223,'Capex forecast'!$T$9:$T$223,'Allocation of site-spec costs'!$B346,'Capex forecast'!$S$9:$S$223,'Allocation of site-spec costs'!$D346,'Capex forecast'!$Q$9:$Q$223,"Customer Connection")</f>
        <v>0</v>
      </c>
      <c r="G346" s="32">
        <f>SUMIFS('Capex forecast'!F$9:F$223,'Capex forecast'!$T$9:$T$223,'Allocation of site-spec costs'!$B346,'Capex forecast'!$S$9:$S$223,'Allocation of site-spec costs'!$D346,'Capex forecast'!$Q$9:$Q$223,"Customer Connection")</f>
        <v>0</v>
      </c>
      <c r="H346" s="32">
        <f>SUMIFS('Capex forecast'!G$9:G$223,'Capex forecast'!$T$9:$T$223,'Allocation of site-spec costs'!$B346,'Capex forecast'!$S$9:$S$223,'Allocation of site-spec costs'!$D346,'Capex forecast'!$Q$9:$Q$223,"Customer Connection")</f>
        <v>0</v>
      </c>
      <c r="I346" s="32">
        <f>SUMIFS('Capex forecast'!H$9:H$223,'Capex forecast'!$T$9:$T$223,'Allocation of site-spec costs'!$B346,'Capex forecast'!$S$9:$S$223,'Allocation of site-spec costs'!$D346,'Capex forecast'!$Q$9:$Q$223,"Customer Connection")</f>
        <v>0</v>
      </c>
      <c r="J346" s="32">
        <f>SUMIFS('Capex forecast'!I$9:I$223,'Capex forecast'!$T$9:$T$223,'Allocation of site-spec costs'!$B346,'Capex forecast'!$S$9:$S$223,'Allocation of site-spec costs'!$D346,'Capex forecast'!$Q$9:$Q$223,"Customer Connection")</f>
        <v>0</v>
      </c>
      <c r="K346" s="32">
        <f>SUMIFS('Capex forecast'!J$9:J$223,'Capex forecast'!$T$9:$T$223,'Allocation of site-spec costs'!$B346,'Capex forecast'!$S$9:$S$223,'Allocation of site-spec costs'!$D346,'Capex forecast'!$Q$9:$Q$223,"Customer Connection")</f>
        <v>0</v>
      </c>
      <c r="L346" s="32">
        <f>SUMIFS('Capex forecast'!K$9:K$223,'Capex forecast'!$T$9:$T$223,'Allocation of site-spec costs'!$B346,'Capex forecast'!$S$9:$S$223,'Allocation of site-spec costs'!$D346,'Capex forecast'!$Q$9:$Q$223,"Customer Connection")</f>
        <v>0</v>
      </c>
      <c r="M346" s="32">
        <f>SUMIFS('Capex forecast'!L$9:L$223,'Capex forecast'!$T$9:$T$223,'Allocation of site-spec costs'!$B346,'Capex forecast'!$S$9:$S$223,'Allocation of site-spec costs'!$D346,'Capex forecast'!$Q$9:$Q$223,"Customer Connection")</f>
        <v>0</v>
      </c>
      <c r="N346" s="32">
        <f>SUMIFS('Capex forecast'!M$9:M$223,'Capex forecast'!$T$9:$T$223,'Allocation of site-spec costs'!$B346,'Capex forecast'!$S$9:$S$223,'Allocation of site-spec costs'!$D346,'Capex forecast'!$Q$9:$Q$223,"Customer Connection")</f>
        <v>0</v>
      </c>
      <c r="O346" s="32">
        <f>SUMIFS('Capex forecast'!N$9:N$223,'Capex forecast'!$T$9:$T$223,'Allocation of site-spec costs'!$B346,'Capex forecast'!$S$9:$S$223,'Allocation of site-spec costs'!$D346,'Capex forecast'!$Q$9:$Q$223,"Customer Connection")</f>
        <v>0</v>
      </c>
      <c r="Q346" s="45" t="s">
        <v>22</v>
      </c>
      <c r="R346" s="6" t="str">
        <f>INDEX('Demand forecast'!$M$9:$M$5832,MATCH($Q346,'Demand forecast'!$B$9:$B$5832,0))</f>
        <v>No</v>
      </c>
      <c r="S346" s="6" t="str">
        <f>IF(COUNTIF($Q$93:Q346,$B346) = 1, "LV", IF(COUNTIF($Q$93:Q346,$B346) = 2, "HV", "ST"))</f>
        <v>LV</v>
      </c>
      <c r="T346" s="6" t="str">
        <f>INDEX('Demand forecast and growth rate'!$E$7:$E$273,MATCH($Q346,'Demand forecast and growth rate'!$B$7:$B$273,0))</f>
        <v>Small growth</v>
      </c>
      <c r="U346" s="32">
        <f>SUMIFS('Capex forecast'!E$9:E$223,'Capex forecast'!$T$9:$T$223,$Q346,'Capex forecast'!$S$9:$S$223,$S346,'Capex forecast'!$Q$9:$Q$223,"Augex")</f>
        <v>0</v>
      </c>
      <c r="V346" s="32">
        <f>SUMIFS('Capex forecast'!F$9:F$223,'Capex forecast'!$T$9:$T$223,$Q346,'Capex forecast'!$S$9:$S$223,$S346,'Capex forecast'!$Q$9:$Q$223,"Augex")</f>
        <v>0</v>
      </c>
      <c r="W346" s="32">
        <f>SUMIFS('Capex forecast'!G$9:G$223,'Capex forecast'!$T$9:$T$223,$Q346,'Capex forecast'!$S$9:$S$223,$S346,'Capex forecast'!$Q$9:$Q$223,"Augex")</f>
        <v>0</v>
      </c>
      <c r="X346" s="32">
        <f>SUMIFS('Capex forecast'!H$9:H$223,'Capex forecast'!$T$9:$T$223,$Q346,'Capex forecast'!$S$9:$S$223,$S346,'Capex forecast'!$Q$9:$Q$223,"Augex")</f>
        <v>0</v>
      </c>
      <c r="Y346" s="32">
        <f>SUMIFS('Capex forecast'!I$9:I$223,'Capex forecast'!$T$9:$T$223,$Q346,'Capex forecast'!$S$9:$S$223,$S346,'Capex forecast'!$Q$9:$Q$223,"Augex")</f>
        <v>0</v>
      </c>
      <c r="Z346" s="32">
        <f>SUMIFS('Capex forecast'!J$9:J$223,'Capex forecast'!$T$9:$T$223,$Q346,'Capex forecast'!$S$9:$S$223,$S346,'Capex forecast'!$Q$9:$Q$223,"Augex")</f>
        <v>0</v>
      </c>
      <c r="AA346" s="32">
        <f>SUMIFS('Capex forecast'!K$9:K$223,'Capex forecast'!$T$9:$T$223,$Q346,'Capex forecast'!$S$9:$S$223,$S346,'Capex forecast'!$Q$9:$Q$223,"Augex")</f>
        <v>0</v>
      </c>
      <c r="AB346" s="32">
        <f>SUMIFS('Capex forecast'!L$9:L$223,'Capex forecast'!$T$9:$T$223,$Q346,'Capex forecast'!$S$9:$S$223,$S346,'Capex forecast'!$Q$9:$Q$223,"Augex")</f>
        <v>0</v>
      </c>
      <c r="AC346" s="32">
        <f>SUMIFS('Capex forecast'!M$9:M$223,'Capex forecast'!$T$9:$T$223,$Q346,'Capex forecast'!$S$9:$S$223,$S346,'Capex forecast'!$Q$9:$Q$223,"Augex")</f>
        <v>0</v>
      </c>
      <c r="AD346" s="32">
        <f>SUMIFS('Capex forecast'!N$9:N$223,'Capex forecast'!$T$9:$T$223,$Q346,'Capex forecast'!$S$9:$S$223,$S346,'Capex forecast'!$Q$9:$Q$223,"Augex")</f>
        <v>0</v>
      </c>
      <c r="AF346" s="45" t="s">
        <v>22</v>
      </c>
      <c r="AG346" s="6" t="str">
        <f>INDEX('Demand forecast'!$M$9:$M$5832,MATCH($Q346,'Demand forecast'!$B$9:$B$5832,0))</f>
        <v>No</v>
      </c>
      <c r="AH346" s="6" t="str">
        <f>IF(COUNTIF($AF$93:AF346,$B346) = 1, "LV", IF(COUNTIF($AF$93:AF346,$B346) = 2, "HV", "ST"))</f>
        <v>LV</v>
      </c>
      <c r="AI346" s="6" t="str">
        <f>INDEX('Demand forecast and growth rate'!$E$7:$E$273,MATCH($Q346,'Demand forecast and growth rate'!$B$7:$B$273,0))</f>
        <v>Small growth</v>
      </c>
      <c r="AJ346" s="47">
        <f>SUMIFS('Capex forecast'!E$9:E$223,'Capex forecast'!$T$9:$T$223,$AF346,'Capex forecast'!$S$9:$S$223,$AH346,'Capex forecast'!$Q$9:$Q$223,"Repex")</f>
        <v>0</v>
      </c>
      <c r="AK346" s="47">
        <f>SUMIFS('Capex forecast'!F$9:F$223,'Capex forecast'!$T$9:$T$223,$AF346,'Capex forecast'!$S$9:$S$223,$AH346,'Capex forecast'!$Q$9:$Q$223,"Repex")</f>
        <v>0</v>
      </c>
      <c r="AL346" s="47">
        <f>SUMIFS('Capex forecast'!G$9:G$223,'Capex forecast'!$T$9:$T$223,$AF346,'Capex forecast'!$S$9:$S$223,$AH346,'Capex forecast'!$Q$9:$Q$223,"Repex")</f>
        <v>0</v>
      </c>
      <c r="AM346" s="47">
        <f>SUMIFS('Capex forecast'!H$9:H$223,'Capex forecast'!$T$9:$T$223,$AF346,'Capex forecast'!$S$9:$S$223,$AH346,'Capex forecast'!$Q$9:$Q$223,"Repex")</f>
        <v>0</v>
      </c>
      <c r="AN346" s="47">
        <f>SUMIFS('Capex forecast'!I$9:I$223,'Capex forecast'!$T$9:$T$223,$AF346,'Capex forecast'!$S$9:$S$223,$AH346,'Capex forecast'!$Q$9:$Q$223,"Repex")</f>
        <v>0</v>
      </c>
      <c r="AO346" s="47">
        <f>SUMIFS('Capex forecast'!J$9:J$223,'Capex forecast'!$T$9:$T$223,$AF346,'Capex forecast'!$S$9:$S$223,$AH346,'Capex forecast'!$Q$9:$Q$223,"Repex")</f>
        <v>0</v>
      </c>
      <c r="AP346" s="47">
        <f>SUMIFS('Capex forecast'!K$9:K$223,'Capex forecast'!$T$9:$T$223,$AF346,'Capex forecast'!$S$9:$S$223,$AH346,'Capex forecast'!$Q$9:$Q$223,"Repex")</f>
        <v>0</v>
      </c>
      <c r="AQ346" s="47">
        <f>SUMIFS('Capex forecast'!L$9:L$223,'Capex forecast'!$T$9:$T$223,$AF346,'Capex forecast'!$S$9:$S$223,$AH346,'Capex forecast'!$Q$9:$Q$223,"Repex")</f>
        <v>0</v>
      </c>
      <c r="AR346" s="47">
        <f>SUMIFS('Capex forecast'!M$9:M$223,'Capex forecast'!$T$9:$T$223,$AF346,'Capex forecast'!$S$9:$S$223,$AH346,'Capex forecast'!$Q$9:$Q$223,"Repex")</f>
        <v>0</v>
      </c>
      <c r="AS346" s="47">
        <f>SUMIFS('Capex forecast'!N$9:N$223,'Capex forecast'!$T$9:$T$223,$AF346,'Capex forecast'!$S$9:$S$223,$AH346,'Capex forecast'!$Q$9:$Q$223,"Repex")</f>
        <v>0</v>
      </c>
    </row>
    <row r="347" spans="2:45" ht="15">
      <c r="B347" s="45" t="s">
        <v>64</v>
      </c>
      <c r="C347" s="6" t="str">
        <f>INDEX('Demand forecast'!$M$9:$M$5832,MATCH($B347,'Demand forecast'!$B$9:$B$5832,0))</f>
        <v>No</v>
      </c>
      <c r="D347" s="6" t="str">
        <f>IF(COUNTIF($B$93:B347,$B347) = 1, "LV", IF(COUNTIF($B$93:B347,$B347) = 2, "HV", "ST"))</f>
        <v>LV</v>
      </c>
      <c r="E347" s="6" t="str">
        <f>INDEX('Demand forecast and growth rate'!$E$7:$E$273,MATCH($B347,'Demand forecast and growth rate'!$B$7:$B$273,0))</f>
        <v>High growth</v>
      </c>
      <c r="F347" s="32">
        <f>SUMIFS('Capex forecast'!E$9:E$223,'Capex forecast'!$T$9:$T$223,'Allocation of site-spec costs'!$B347,'Capex forecast'!$S$9:$S$223,'Allocation of site-spec costs'!$D347,'Capex forecast'!$Q$9:$Q$223,"Customer Connection")</f>
        <v>0</v>
      </c>
      <c r="G347" s="32">
        <f>SUMIFS('Capex forecast'!F$9:F$223,'Capex forecast'!$T$9:$T$223,'Allocation of site-spec costs'!$B347,'Capex forecast'!$S$9:$S$223,'Allocation of site-spec costs'!$D347,'Capex forecast'!$Q$9:$Q$223,"Customer Connection")</f>
        <v>0</v>
      </c>
      <c r="H347" s="32">
        <f>SUMIFS('Capex forecast'!G$9:G$223,'Capex forecast'!$T$9:$T$223,'Allocation of site-spec costs'!$B347,'Capex forecast'!$S$9:$S$223,'Allocation of site-spec costs'!$D347,'Capex forecast'!$Q$9:$Q$223,"Customer Connection")</f>
        <v>0</v>
      </c>
      <c r="I347" s="32">
        <f>SUMIFS('Capex forecast'!H$9:H$223,'Capex forecast'!$T$9:$T$223,'Allocation of site-spec costs'!$B347,'Capex forecast'!$S$9:$S$223,'Allocation of site-spec costs'!$D347,'Capex forecast'!$Q$9:$Q$223,"Customer Connection")</f>
        <v>0</v>
      </c>
      <c r="J347" s="32">
        <f>SUMIFS('Capex forecast'!I$9:I$223,'Capex forecast'!$T$9:$T$223,'Allocation of site-spec costs'!$B347,'Capex forecast'!$S$9:$S$223,'Allocation of site-spec costs'!$D347,'Capex forecast'!$Q$9:$Q$223,"Customer Connection")</f>
        <v>0</v>
      </c>
      <c r="K347" s="32">
        <f>SUMIFS('Capex forecast'!J$9:J$223,'Capex forecast'!$T$9:$T$223,'Allocation of site-spec costs'!$B347,'Capex forecast'!$S$9:$S$223,'Allocation of site-spec costs'!$D347,'Capex forecast'!$Q$9:$Q$223,"Customer Connection")</f>
        <v>0</v>
      </c>
      <c r="L347" s="32">
        <f>SUMIFS('Capex forecast'!K$9:K$223,'Capex forecast'!$T$9:$T$223,'Allocation of site-spec costs'!$B347,'Capex forecast'!$S$9:$S$223,'Allocation of site-spec costs'!$D347,'Capex forecast'!$Q$9:$Q$223,"Customer Connection")</f>
        <v>0</v>
      </c>
      <c r="M347" s="32">
        <f>SUMIFS('Capex forecast'!L$9:L$223,'Capex forecast'!$T$9:$T$223,'Allocation of site-spec costs'!$B347,'Capex forecast'!$S$9:$S$223,'Allocation of site-spec costs'!$D347,'Capex forecast'!$Q$9:$Q$223,"Customer Connection")</f>
        <v>0</v>
      </c>
      <c r="N347" s="32">
        <f>SUMIFS('Capex forecast'!M$9:M$223,'Capex forecast'!$T$9:$T$223,'Allocation of site-spec costs'!$B347,'Capex forecast'!$S$9:$S$223,'Allocation of site-spec costs'!$D347,'Capex forecast'!$Q$9:$Q$223,"Customer Connection")</f>
        <v>0</v>
      </c>
      <c r="O347" s="32">
        <f>SUMIFS('Capex forecast'!N$9:N$223,'Capex forecast'!$T$9:$T$223,'Allocation of site-spec costs'!$B347,'Capex forecast'!$S$9:$S$223,'Allocation of site-spec costs'!$D347,'Capex forecast'!$Q$9:$Q$223,"Customer Connection")</f>
        <v>0</v>
      </c>
      <c r="Q347" s="45" t="s">
        <v>64</v>
      </c>
      <c r="R347" s="6" t="str">
        <f>INDEX('Demand forecast'!$M$9:$M$5832,MATCH($Q347,'Demand forecast'!$B$9:$B$5832,0))</f>
        <v>No</v>
      </c>
      <c r="S347" s="6" t="str">
        <f>IF(COUNTIF($Q$93:Q347,$B347) = 1, "LV", IF(COUNTIF($Q$93:Q347,$B347) = 2, "HV", "ST"))</f>
        <v>LV</v>
      </c>
      <c r="T347" s="6" t="str">
        <f>INDEX('Demand forecast and growth rate'!$E$7:$E$273,MATCH($Q347,'Demand forecast and growth rate'!$B$7:$B$273,0))</f>
        <v>High growth</v>
      </c>
      <c r="U347" s="32">
        <f>SUMIFS('Capex forecast'!E$9:E$223,'Capex forecast'!$T$9:$T$223,$Q347,'Capex forecast'!$S$9:$S$223,$S347,'Capex forecast'!$Q$9:$Q$223,"Augex")</f>
        <v>0</v>
      </c>
      <c r="V347" s="32">
        <f>SUMIFS('Capex forecast'!F$9:F$223,'Capex forecast'!$T$9:$T$223,$Q347,'Capex forecast'!$S$9:$S$223,$S347,'Capex forecast'!$Q$9:$Q$223,"Augex")</f>
        <v>0</v>
      </c>
      <c r="W347" s="32">
        <f>SUMIFS('Capex forecast'!G$9:G$223,'Capex forecast'!$T$9:$T$223,$Q347,'Capex forecast'!$S$9:$S$223,$S347,'Capex forecast'!$Q$9:$Q$223,"Augex")</f>
        <v>0</v>
      </c>
      <c r="X347" s="32">
        <f>SUMIFS('Capex forecast'!H$9:H$223,'Capex forecast'!$T$9:$T$223,$Q347,'Capex forecast'!$S$9:$S$223,$S347,'Capex forecast'!$Q$9:$Q$223,"Augex")</f>
        <v>0</v>
      </c>
      <c r="Y347" s="32">
        <f>SUMIFS('Capex forecast'!I$9:I$223,'Capex forecast'!$T$9:$T$223,$Q347,'Capex forecast'!$S$9:$S$223,$S347,'Capex forecast'!$Q$9:$Q$223,"Augex")</f>
        <v>0</v>
      </c>
      <c r="Z347" s="32">
        <f>SUMIFS('Capex forecast'!J$9:J$223,'Capex forecast'!$T$9:$T$223,$Q347,'Capex forecast'!$S$9:$S$223,$S347,'Capex forecast'!$Q$9:$Q$223,"Augex")</f>
        <v>0</v>
      </c>
      <c r="AA347" s="32">
        <f>SUMIFS('Capex forecast'!K$9:K$223,'Capex forecast'!$T$9:$T$223,$Q347,'Capex forecast'!$S$9:$S$223,$S347,'Capex forecast'!$Q$9:$Q$223,"Augex")</f>
        <v>0</v>
      </c>
      <c r="AB347" s="32">
        <f>SUMIFS('Capex forecast'!L$9:L$223,'Capex forecast'!$T$9:$T$223,$Q347,'Capex forecast'!$S$9:$S$223,$S347,'Capex forecast'!$Q$9:$Q$223,"Augex")</f>
        <v>0</v>
      </c>
      <c r="AC347" s="32">
        <f>SUMIFS('Capex forecast'!M$9:M$223,'Capex forecast'!$T$9:$T$223,$Q347,'Capex forecast'!$S$9:$S$223,$S347,'Capex forecast'!$Q$9:$Q$223,"Augex")</f>
        <v>0</v>
      </c>
      <c r="AD347" s="32">
        <f>SUMIFS('Capex forecast'!N$9:N$223,'Capex forecast'!$T$9:$T$223,$Q347,'Capex forecast'!$S$9:$S$223,$S347,'Capex forecast'!$Q$9:$Q$223,"Augex")</f>
        <v>0</v>
      </c>
      <c r="AF347" s="45" t="s">
        <v>64</v>
      </c>
      <c r="AG347" s="6" t="str">
        <f>INDEX('Demand forecast'!$M$9:$M$5832,MATCH($Q347,'Demand forecast'!$B$9:$B$5832,0))</f>
        <v>No</v>
      </c>
      <c r="AH347" s="6" t="str">
        <f>IF(COUNTIF($AF$93:AF347,$B347) = 1, "LV", IF(COUNTIF($AF$93:AF347,$B347) = 2, "HV", "ST"))</f>
        <v>LV</v>
      </c>
      <c r="AI347" s="6" t="str">
        <f>INDEX('Demand forecast and growth rate'!$E$7:$E$273,MATCH($Q347,'Demand forecast and growth rate'!$B$7:$B$273,0))</f>
        <v>High growth</v>
      </c>
      <c r="AJ347" s="47">
        <f>SUMIFS('Capex forecast'!E$9:E$223,'Capex forecast'!$T$9:$T$223,$AF347,'Capex forecast'!$S$9:$S$223,$AH347,'Capex forecast'!$Q$9:$Q$223,"Repex")</f>
        <v>0</v>
      </c>
      <c r="AK347" s="47">
        <f>SUMIFS('Capex forecast'!F$9:F$223,'Capex forecast'!$T$9:$T$223,$AF347,'Capex forecast'!$S$9:$S$223,$AH347,'Capex forecast'!$Q$9:$Q$223,"Repex")</f>
        <v>0</v>
      </c>
      <c r="AL347" s="47">
        <f>SUMIFS('Capex forecast'!G$9:G$223,'Capex forecast'!$T$9:$T$223,$AF347,'Capex forecast'!$S$9:$S$223,$AH347,'Capex forecast'!$Q$9:$Q$223,"Repex")</f>
        <v>0</v>
      </c>
      <c r="AM347" s="47">
        <f>SUMIFS('Capex forecast'!H$9:H$223,'Capex forecast'!$T$9:$T$223,$AF347,'Capex forecast'!$S$9:$S$223,$AH347,'Capex forecast'!$Q$9:$Q$223,"Repex")</f>
        <v>0</v>
      </c>
      <c r="AN347" s="47">
        <f>SUMIFS('Capex forecast'!I$9:I$223,'Capex forecast'!$T$9:$T$223,$AF347,'Capex forecast'!$S$9:$S$223,$AH347,'Capex forecast'!$Q$9:$Q$223,"Repex")</f>
        <v>0</v>
      </c>
      <c r="AO347" s="47">
        <f>SUMIFS('Capex forecast'!J$9:J$223,'Capex forecast'!$T$9:$T$223,$AF347,'Capex forecast'!$S$9:$S$223,$AH347,'Capex forecast'!$Q$9:$Q$223,"Repex")</f>
        <v>0</v>
      </c>
      <c r="AP347" s="47">
        <f>SUMIFS('Capex forecast'!K$9:K$223,'Capex forecast'!$T$9:$T$223,$AF347,'Capex forecast'!$S$9:$S$223,$AH347,'Capex forecast'!$Q$9:$Q$223,"Repex")</f>
        <v>0</v>
      </c>
      <c r="AQ347" s="47">
        <f>SUMIFS('Capex forecast'!L$9:L$223,'Capex forecast'!$T$9:$T$223,$AF347,'Capex forecast'!$S$9:$S$223,$AH347,'Capex forecast'!$Q$9:$Q$223,"Repex")</f>
        <v>0</v>
      </c>
      <c r="AR347" s="47">
        <f>SUMIFS('Capex forecast'!M$9:M$223,'Capex forecast'!$T$9:$T$223,$AF347,'Capex forecast'!$S$9:$S$223,$AH347,'Capex forecast'!$Q$9:$Q$223,"Repex")</f>
        <v>0</v>
      </c>
      <c r="AS347" s="47">
        <f>SUMIFS('Capex forecast'!N$9:N$223,'Capex forecast'!$T$9:$T$223,$AF347,'Capex forecast'!$S$9:$S$223,$AH347,'Capex forecast'!$Q$9:$Q$223,"Repex")</f>
        <v>0</v>
      </c>
    </row>
    <row r="348" spans="2:45" ht="15">
      <c r="B348" s="45" t="s">
        <v>66</v>
      </c>
      <c r="C348" s="6" t="str">
        <f>INDEX('Demand forecast'!$M$9:$M$5832,MATCH($B348,'Demand forecast'!$B$9:$B$5832,0))</f>
        <v>No</v>
      </c>
      <c r="D348" s="6" t="str">
        <f>IF(COUNTIF($B$93:B348,$B348) = 1, "LV", IF(COUNTIF($B$93:B348,$B348) = 2, "HV", "ST"))</f>
        <v>LV</v>
      </c>
      <c r="E348" s="6" t="str">
        <f>INDEX('Demand forecast and growth rate'!$E$7:$E$273,MATCH($B348,'Demand forecast and growth rate'!$B$7:$B$273,0))</f>
        <v>High growth</v>
      </c>
      <c r="F348" s="32">
        <f>SUMIFS('Capex forecast'!E$9:E$223,'Capex forecast'!$T$9:$T$223,'Allocation of site-spec costs'!$B348,'Capex forecast'!$S$9:$S$223,'Allocation of site-spec costs'!$D348,'Capex forecast'!$Q$9:$Q$223,"Customer Connection")</f>
        <v>0</v>
      </c>
      <c r="G348" s="32">
        <f>SUMIFS('Capex forecast'!F$9:F$223,'Capex forecast'!$T$9:$T$223,'Allocation of site-spec costs'!$B348,'Capex forecast'!$S$9:$S$223,'Allocation of site-spec costs'!$D348,'Capex forecast'!$Q$9:$Q$223,"Customer Connection")</f>
        <v>0</v>
      </c>
      <c r="H348" s="32">
        <f>SUMIFS('Capex forecast'!G$9:G$223,'Capex forecast'!$T$9:$T$223,'Allocation of site-spec costs'!$B348,'Capex forecast'!$S$9:$S$223,'Allocation of site-spec costs'!$D348,'Capex forecast'!$Q$9:$Q$223,"Customer Connection")</f>
        <v>0</v>
      </c>
      <c r="I348" s="32">
        <f>SUMIFS('Capex forecast'!H$9:H$223,'Capex forecast'!$T$9:$T$223,'Allocation of site-spec costs'!$B348,'Capex forecast'!$S$9:$S$223,'Allocation of site-spec costs'!$D348,'Capex forecast'!$Q$9:$Q$223,"Customer Connection")</f>
        <v>0</v>
      </c>
      <c r="J348" s="32">
        <f>SUMIFS('Capex forecast'!I$9:I$223,'Capex forecast'!$T$9:$T$223,'Allocation of site-spec costs'!$B348,'Capex forecast'!$S$9:$S$223,'Allocation of site-spec costs'!$D348,'Capex forecast'!$Q$9:$Q$223,"Customer Connection")</f>
        <v>0</v>
      </c>
      <c r="K348" s="32">
        <f>SUMIFS('Capex forecast'!J$9:J$223,'Capex forecast'!$T$9:$T$223,'Allocation of site-spec costs'!$B348,'Capex forecast'!$S$9:$S$223,'Allocation of site-spec costs'!$D348,'Capex forecast'!$Q$9:$Q$223,"Customer Connection")</f>
        <v>0</v>
      </c>
      <c r="L348" s="32">
        <f>SUMIFS('Capex forecast'!K$9:K$223,'Capex forecast'!$T$9:$T$223,'Allocation of site-spec costs'!$B348,'Capex forecast'!$S$9:$S$223,'Allocation of site-spec costs'!$D348,'Capex forecast'!$Q$9:$Q$223,"Customer Connection")</f>
        <v>0</v>
      </c>
      <c r="M348" s="32">
        <f>SUMIFS('Capex forecast'!L$9:L$223,'Capex forecast'!$T$9:$T$223,'Allocation of site-spec costs'!$B348,'Capex forecast'!$S$9:$S$223,'Allocation of site-spec costs'!$D348,'Capex forecast'!$Q$9:$Q$223,"Customer Connection")</f>
        <v>0</v>
      </c>
      <c r="N348" s="32">
        <f>SUMIFS('Capex forecast'!M$9:M$223,'Capex forecast'!$T$9:$T$223,'Allocation of site-spec costs'!$B348,'Capex forecast'!$S$9:$S$223,'Allocation of site-spec costs'!$D348,'Capex forecast'!$Q$9:$Q$223,"Customer Connection")</f>
        <v>0</v>
      </c>
      <c r="O348" s="32">
        <f>SUMIFS('Capex forecast'!N$9:N$223,'Capex forecast'!$T$9:$T$223,'Allocation of site-spec costs'!$B348,'Capex forecast'!$S$9:$S$223,'Allocation of site-spec costs'!$D348,'Capex forecast'!$Q$9:$Q$223,"Customer Connection")</f>
        <v>0</v>
      </c>
      <c r="Q348" s="45" t="s">
        <v>66</v>
      </c>
      <c r="R348" s="6" t="str">
        <f>INDEX('Demand forecast'!$M$9:$M$5832,MATCH($Q348,'Demand forecast'!$B$9:$B$5832,0))</f>
        <v>No</v>
      </c>
      <c r="S348" s="6" t="str">
        <f>IF(COUNTIF($Q$93:Q348,$B348) = 1, "LV", IF(COUNTIF($Q$93:Q348,$B348) = 2, "HV", "ST"))</f>
        <v>LV</v>
      </c>
      <c r="T348" s="6" t="str">
        <f>INDEX('Demand forecast and growth rate'!$E$7:$E$273,MATCH($Q348,'Demand forecast and growth rate'!$B$7:$B$273,0))</f>
        <v>High growth</v>
      </c>
      <c r="U348" s="32">
        <f>SUMIFS('Capex forecast'!E$9:E$223,'Capex forecast'!$T$9:$T$223,$Q348,'Capex forecast'!$S$9:$S$223,$S348,'Capex forecast'!$Q$9:$Q$223,"Augex")</f>
        <v>0</v>
      </c>
      <c r="V348" s="32">
        <f>SUMIFS('Capex forecast'!F$9:F$223,'Capex forecast'!$T$9:$T$223,$Q348,'Capex forecast'!$S$9:$S$223,$S348,'Capex forecast'!$Q$9:$Q$223,"Augex")</f>
        <v>0</v>
      </c>
      <c r="W348" s="32">
        <f>SUMIFS('Capex forecast'!G$9:G$223,'Capex forecast'!$T$9:$T$223,$Q348,'Capex forecast'!$S$9:$S$223,$S348,'Capex forecast'!$Q$9:$Q$223,"Augex")</f>
        <v>0</v>
      </c>
      <c r="X348" s="32">
        <f>SUMIFS('Capex forecast'!H$9:H$223,'Capex forecast'!$T$9:$T$223,$Q348,'Capex forecast'!$S$9:$S$223,$S348,'Capex forecast'!$Q$9:$Q$223,"Augex")</f>
        <v>0</v>
      </c>
      <c r="Y348" s="32">
        <f>SUMIFS('Capex forecast'!I$9:I$223,'Capex forecast'!$T$9:$T$223,$Q348,'Capex forecast'!$S$9:$S$223,$S348,'Capex forecast'!$Q$9:$Q$223,"Augex")</f>
        <v>0</v>
      </c>
      <c r="Z348" s="32">
        <f>SUMIFS('Capex forecast'!J$9:J$223,'Capex forecast'!$T$9:$T$223,$Q348,'Capex forecast'!$S$9:$S$223,$S348,'Capex forecast'!$Q$9:$Q$223,"Augex")</f>
        <v>0</v>
      </c>
      <c r="AA348" s="32">
        <f>SUMIFS('Capex forecast'!K$9:K$223,'Capex forecast'!$T$9:$T$223,$Q348,'Capex forecast'!$S$9:$S$223,$S348,'Capex forecast'!$Q$9:$Q$223,"Augex")</f>
        <v>0</v>
      </c>
      <c r="AB348" s="32">
        <f>SUMIFS('Capex forecast'!L$9:L$223,'Capex forecast'!$T$9:$T$223,$Q348,'Capex forecast'!$S$9:$S$223,$S348,'Capex forecast'!$Q$9:$Q$223,"Augex")</f>
        <v>0</v>
      </c>
      <c r="AC348" s="32">
        <f>SUMIFS('Capex forecast'!M$9:M$223,'Capex forecast'!$T$9:$T$223,$Q348,'Capex forecast'!$S$9:$S$223,$S348,'Capex forecast'!$Q$9:$Q$223,"Augex")</f>
        <v>0</v>
      </c>
      <c r="AD348" s="32">
        <f>SUMIFS('Capex forecast'!N$9:N$223,'Capex forecast'!$T$9:$T$223,$Q348,'Capex forecast'!$S$9:$S$223,$S348,'Capex forecast'!$Q$9:$Q$223,"Augex")</f>
        <v>0</v>
      </c>
      <c r="AF348" s="45" t="s">
        <v>66</v>
      </c>
      <c r="AG348" s="6" t="str">
        <f>INDEX('Demand forecast'!$M$9:$M$5832,MATCH($Q348,'Demand forecast'!$B$9:$B$5832,0))</f>
        <v>No</v>
      </c>
      <c r="AH348" s="6" t="str">
        <f>IF(COUNTIF($AF$93:AF348,$B348) = 1, "LV", IF(COUNTIF($AF$93:AF348,$B348) = 2, "HV", "ST"))</f>
        <v>LV</v>
      </c>
      <c r="AI348" s="6" t="str">
        <f>INDEX('Demand forecast and growth rate'!$E$7:$E$273,MATCH($Q348,'Demand forecast and growth rate'!$B$7:$B$273,0))</f>
        <v>High growth</v>
      </c>
      <c r="AJ348" s="47">
        <f>SUMIFS('Capex forecast'!E$9:E$223,'Capex forecast'!$T$9:$T$223,$AF348,'Capex forecast'!$S$9:$S$223,$AH348,'Capex forecast'!$Q$9:$Q$223,"Repex")</f>
        <v>0</v>
      </c>
      <c r="AK348" s="47">
        <f>SUMIFS('Capex forecast'!F$9:F$223,'Capex forecast'!$T$9:$T$223,$AF348,'Capex forecast'!$S$9:$S$223,$AH348,'Capex forecast'!$Q$9:$Q$223,"Repex")</f>
        <v>0</v>
      </c>
      <c r="AL348" s="47">
        <f>SUMIFS('Capex forecast'!G$9:G$223,'Capex forecast'!$T$9:$T$223,$AF348,'Capex forecast'!$S$9:$S$223,$AH348,'Capex forecast'!$Q$9:$Q$223,"Repex")</f>
        <v>0</v>
      </c>
      <c r="AM348" s="47">
        <f>SUMIFS('Capex forecast'!H$9:H$223,'Capex forecast'!$T$9:$T$223,$AF348,'Capex forecast'!$S$9:$S$223,$AH348,'Capex forecast'!$Q$9:$Q$223,"Repex")</f>
        <v>0</v>
      </c>
      <c r="AN348" s="47">
        <f>SUMIFS('Capex forecast'!I$9:I$223,'Capex forecast'!$T$9:$T$223,$AF348,'Capex forecast'!$S$9:$S$223,$AH348,'Capex forecast'!$Q$9:$Q$223,"Repex")</f>
        <v>0</v>
      </c>
      <c r="AO348" s="47">
        <f>SUMIFS('Capex forecast'!J$9:J$223,'Capex forecast'!$T$9:$T$223,$AF348,'Capex forecast'!$S$9:$S$223,$AH348,'Capex forecast'!$Q$9:$Q$223,"Repex")</f>
        <v>0</v>
      </c>
      <c r="AP348" s="47">
        <f>SUMIFS('Capex forecast'!K$9:K$223,'Capex forecast'!$T$9:$T$223,$AF348,'Capex forecast'!$S$9:$S$223,$AH348,'Capex forecast'!$Q$9:$Q$223,"Repex")</f>
        <v>0</v>
      </c>
      <c r="AQ348" s="47">
        <f>SUMIFS('Capex forecast'!L$9:L$223,'Capex forecast'!$T$9:$T$223,$AF348,'Capex forecast'!$S$9:$S$223,$AH348,'Capex forecast'!$Q$9:$Q$223,"Repex")</f>
        <v>0</v>
      </c>
      <c r="AR348" s="47">
        <f>SUMIFS('Capex forecast'!M$9:M$223,'Capex forecast'!$T$9:$T$223,$AF348,'Capex forecast'!$S$9:$S$223,$AH348,'Capex forecast'!$Q$9:$Q$223,"Repex")</f>
        <v>0</v>
      </c>
      <c r="AS348" s="47">
        <f>SUMIFS('Capex forecast'!N$9:N$223,'Capex forecast'!$T$9:$T$223,$AF348,'Capex forecast'!$S$9:$S$223,$AH348,'Capex forecast'!$Q$9:$Q$223,"Repex")</f>
        <v>0</v>
      </c>
    </row>
    <row r="349" spans="2:45" ht="15">
      <c r="B349" s="45" t="s">
        <v>80</v>
      </c>
      <c r="C349" s="6" t="str">
        <f>INDEX('Demand forecast'!$M$9:$M$5832,MATCH($B349,'Demand forecast'!$B$9:$B$5832,0))</f>
        <v>No</v>
      </c>
      <c r="D349" s="6" t="str">
        <f>IF(COUNTIF($B$93:B349,$B349) = 1, "LV", IF(COUNTIF($B$93:B349,$B349) = 2, "HV", "ST"))</f>
        <v>LV</v>
      </c>
      <c r="E349" s="6" t="str">
        <f>INDEX('Demand forecast and growth rate'!$E$7:$E$273,MATCH($B349,'Demand forecast and growth rate'!$B$7:$B$273,0))</f>
        <v>High growth</v>
      </c>
      <c r="F349" s="32">
        <f>SUMIFS('Capex forecast'!E$9:E$223,'Capex forecast'!$T$9:$T$223,'Allocation of site-spec costs'!$B349,'Capex forecast'!$S$9:$S$223,'Allocation of site-spec costs'!$D349,'Capex forecast'!$Q$9:$Q$223,"Customer Connection")</f>
        <v>0</v>
      </c>
      <c r="G349" s="32">
        <f>SUMIFS('Capex forecast'!F$9:F$223,'Capex forecast'!$T$9:$T$223,'Allocation of site-spec costs'!$B349,'Capex forecast'!$S$9:$S$223,'Allocation of site-spec costs'!$D349,'Capex forecast'!$Q$9:$Q$223,"Customer Connection")</f>
        <v>0</v>
      </c>
      <c r="H349" s="32">
        <f>SUMIFS('Capex forecast'!G$9:G$223,'Capex forecast'!$T$9:$T$223,'Allocation of site-spec costs'!$B349,'Capex forecast'!$S$9:$S$223,'Allocation of site-spec costs'!$D349,'Capex forecast'!$Q$9:$Q$223,"Customer Connection")</f>
        <v>0</v>
      </c>
      <c r="I349" s="32">
        <f>SUMIFS('Capex forecast'!H$9:H$223,'Capex forecast'!$T$9:$T$223,'Allocation of site-spec costs'!$B349,'Capex forecast'!$S$9:$S$223,'Allocation of site-spec costs'!$D349,'Capex forecast'!$Q$9:$Q$223,"Customer Connection")</f>
        <v>0</v>
      </c>
      <c r="J349" s="32">
        <f>SUMIFS('Capex forecast'!I$9:I$223,'Capex forecast'!$T$9:$T$223,'Allocation of site-spec costs'!$B349,'Capex forecast'!$S$9:$S$223,'Allocation of site-spec costs'!$D349,'Capex forecast'!$Q$9:$Q$223,"Customer Connection")</f>
        <v>0</v>
      </c>
      <c r="K349" s="32">
        <f>SUMIFS('Capex forecast'!J$9:J$223,'Capex forecast'!$T$9:$T$223,'Allocation of site-spec costs'!$B349,'Capex forecast'!$S$9:$S$223,'Allocation of site-spec costs'!$D349,'Capex forecast'!$Q$9:$Q$223,"Customer Connection")</f>
        <v>0</v>
      </c>
      <c r="L349" s="32">
        <f>SUMIFS('Capex forecast'!K$9:K$223,'Capex forecast'!$T$9:$T$223,'Allocation of site-spec costs'!$B349,'Capex forecast'!$S$9:$S$223,'Allocation of site-spec costs'!$D349,'Capex forecast'!$Q$9:$Q$223,"Customer Connection")</f>
        <v>0</v>
      </c>
      <c r="M349" s="32">
        <f>SUMIFS('Capex forecast'!L$9:L$223,'Capex forecast'!$T$9:$T$223,'Allocation of site-spec costs'!$B349,'Capex forecast'!$S$9:$S$223,'Allocation of site-spec costs'!$D349,'Capex forecast'!$Q$9:$Q$223,"Customer Connection")</f>
        <v>0</v>
      </c>
      <c r="N349" s="32">
        <f>SUMIFS('Capex forecast'!M$9:M$223,'Capex forecast'!$T$9:$T$223,'Allocation of site-spec costs'!$B349,'Capex forecast'!$S$9:$S$223,'Allocation of site-spec costs'!$D349,'Capex forecast'!$Q$9:$Q$223,"Customer Connection")</f>
        <v>0</v>
      </c>
      <c r="O349" s="32">
        <f>SUMIFS('Capex forecast'!N$9:N$223,'Capex forecast'!$T$9:$T$223,'Allocation of site-spec costs'!$B349,'Capex forecast'!$S$9:$S$223,'Allocation of site-spec costs'!$D349,'Capex forecast'!$Q$9:$Q$223,"Customer Connection")</f>
        <v>0</v>
      </c>
      <c r="Q349" s="45" t="s">
        <v>80</v>
      </c>
      <c r="R349" s="6" t="str">
        <f>INDEX('Demand forecast'!$M$9:$M$5832,MATCH($Q349,'Demand forecast'!$B$9:$B$5832,0))</f>
        <v>No</v>
      </c>
      <c r="S349" s="6" t="str">
        <f>IF(COUNTIF($Q$93:Q349,$B349) = 1, "LV", IF(COUNTIF($Q$93:Q349,$B349) = 2, "HV", "ST"))</f>
        <v>LV</v>
      </c>
      <c r="T349" s="6" t="str">
        <f>INDEX('Demand forecast and growth rate'!$E$7:$E$273,MATCH($Q349,'Demand forecast and growth rate'!$B$7:$B$273,0))</f>
        <v>High growth</v>
      </c>
      <c r="U349" s="32">
        <f>SUMIFS('Capex forecast'!E$9:E$223,'Capex forecast'!$T$9:$T$223,$Q349,'Capex forecast'!$S$9:$S$223,$S349,'Capex forecast'!$Q$9:$Q$223,"Augex")</f>
        <v>0</v>
      </c>
      <c r="V349" s="32">
        <f>SUMIFS('Capex forecast'!F$9:F$223,'Capex forecast'!$T$9:$T$223,$Q349,'Capex forecast'!$S$9:$S$223,$S349,'Capex forecast'!$Q$9:$Q$223,"Augex")</f>
        <v>0</v>
      </c>
      <c r="W349" s="32">
        <f>SUMIFS('Capex forecast'!G$9:G$223,'Capex forecast'!$T$9:$T$223,$Q349,'Capex forecast'!$S$9:$S$223,$S349,'Capex forecast'!$Q$9:$Q$223,"Augex")</f>
        <v>0</v>
      </c>
      <c r="X349" s="32">
        <f>SUMIFS('Capex forecast'!H$9:H$223,'Capex forecast'!$T$9:$T$223,$Q349,'Capex forecast'!$S$9:$S$223,$S349,'Capex forecast'!$Q$9:$Q$223,"Augex")</f>
        <v>0</v>
      </c>
      <c r="Y349" s="32">
        <f>SUMIFS('Capex forecast'!I$9:I$223,'Capex forecast'!$T$9:$T$223,$Q349,'Capex forecast'!$S$9:$S$223,$S349,'Capex forecast'!$Q$9:$Q$223,"Augex")</f>
        <v>0</v>
      </c>
      <c r="Z349" s="32">
        <f>SUMIFS('Capex forecast'!J$9:J$223,'Capex forecast'!$T$9:$T$223,$Q349,'Capex forecast'!$S$9:$S$223,$S349,'Capex forecast'!$Q$9:$Q$223,"Augex")</f>
        <v>0</v>
      </c>
      <c r="AA349" s="32">
        <f>SUMIFS('Capex forecast'!K$9:K$223,'Capex forecast'!$T$9:$T$223,$Q349,'Capex forecast'!$S$9:$S$223,$S349,'Capex forecast'!$Q$9:$Q$223,"Augex")</f>
        <v>0</v>
      </c>
      <c r="AB349" s="32">
        <f>SUMIFS('Capex forecast'!L$9:L$223,'Capex forecast'!$T$9:$T$223,$Q349,'Capex forecast'!$S$9:$S$223,$S349,'Capex forecast'!$Q$9:$Q$223,"Augex")</f>
        <v>0</v>
      </c>
      <c r="AC349" s="32">
        <f>SUMIFS('Capex forecast'!M$9:M$223,'Capex forecast'!$T$9:$T$223,$Q349,'Capex forecast'!$S$9:$S$223,$S349,'Capex forecast'!$Q$9:$Q$223,"Augex")</f>
        <v>0</v>
      </c>
      <c r="AD349" s="32">
        <f>SUMIFS('Capex forecast'!N$9:N$223,'Capex forecast'!$T$9:$T$223,$Q349,'Capex forecast'!$S$9:$S$223,$S349,'Capex forecast'!$Q$9:$Q$223,"Augex")</f>
        <v>0</v>
      </c>
      <c r="AF349" s="45" t="s">
        <v>80</v>
      </c>
      <c r="AG349" s="6" t="str">
        <f>INDEX('Demand forecast'!$M$9:$M$5832,MATCH($Q349,'Demand forecast'!$B$9:$B$5832,0))</f>
        <v>No</v>
      </c>
      <c r="AH349" s="6" t="str">
        <f>IF(COUNTIF($AF$93:AF349,$B349) = 1, "LV", IF(COUNTIF($AF$93:AF349,$B349) = 2, "HV", "ST"))</f>
        <v>LV</v>
      </c>
      <c r="AI349" s="6" t="str">
        <f>INDEX('Demand forecast and growth rate'!$E$7:$E$273,MATCH($Q349,'Demand forecast and growth rate'!$B$7:$B$273,0))</f>
        <v>High growth</v>
      </c>
      <c r="AJ349" s="47">
        <f>SUMIFS('Capex forecast'!E$9:E$223,'Capex forecast'!$T$9:$T$223,$AF349,'Capex forecast'!$S$9:$S$223,$AH349,'Capex forecast'!$Q$9:$Q$223,"Repex")</f>
        <v>0</v>
      </c>
      <c r="AK349" s="47">
        <f>SUMIFS('Capex forecast'!F$9:F$223,'Capex forecast'!$T$9:$T$223,$AF349,'Capex forecast'!$S$9:$S$223,$AH349,'Capex forecast'!$Q$9:$Q$223,"Repex")</f>
        <v>0</v>
      </c>
      <c r="AL349" s="47">
        <f>SUMIFS('Capex forecast'!G$9:G$223,'Capex forecast'!$T$9:$T$223,$AF349,'Capex forecast'!$S$9:$S$223,$AH349,'Capex forecast'!$Q$9:$Q$223,"Repex")</f>
        <v>0</v>
      </c>
      <c r="AM349" s="47">
        <f>SUMIFS('Capex forecast'!H$9:H$223,'Capex forecast'!$T$9:$T$223,$AF349,'Capex forecast'!$S$9:$S$223,$AH349,'Capex forecast'!$Q$9:$Q$223,"Repex")</f>
        <v>0</v>
      </c>
      <c r="AN349" s="47">
        <f>SUMIFS('Capex forecast'!I$9:I$223,'Capex forecast'!$T$9:$T$223,$AF349,'Capex forecast'!$S$9:$S$223,$AH349,'Capex forecast'!$Q$9:$Q$223,"Repex")</f>
        <v>0</v>
      </c>
      <c r="AO349" s="47">
        <f>SUMIFS('Capex forecast'!J$9:J$223,'Capex forecast'!$T$9:$T$223,$AF349,'Capex forecast'!$S$9:$S$223,$AH349,'Capex forecast'!$Q$9:$Q$223,"Repex")</f>
        <v>0</v>
      </c>
      <c r="AP349" s="47">
        <f>SUMIFS('Capex forecast'!K$9:K$223,'Capex forecast'!$T$9:$T$223,$AF349,'Capex forecast'!$S$9:$S$223,$AH349,'Capex forecast'!$Q$9:$Q$223,"Repex")</f>
        <v>0</v>
      </c>
      <c r="AQ349" s="47">
        <f>SUMIFS('Capex forecast'!L$9:L$223,'Capex forecast'!$T$9:$T$223,$AF349,'Capex forecast'!$S$9:$S$223,$AH349,'Capex forecast'!$Q$9:$Q$223,"Repex")</f>
        <v>0</v>
      </c>
      <c r="AR349" s="47">
        <f>SUMIFS('Capex forecast'!M$9:M$223,'Capex forecast'!$T$9:$T$223,$AF349,'Capex forecast'!$S$9:$S$223,$AH349,'Capex forecast'!$Q$9:$Q$223,"Repex")</f>
        <v>0</v>
      </c>
      <c r="AS349" s="47">
        <f>SUMIFS('Capex forecast'!N$9:N$223,'Capex forecast'!$T$9:$T$223,$AF349,'Capex forecast'!$S$9:$S$223,$AH349,'Capex forecast'!$Q$9:$Q$223,"Repex")</f>
        <v>0</v>
      </c>
    </row>
    <row r="350" spans="2:45" ht="15">
      <c r="B350" s="45" t="s">
        <v>124</v>
      </c>
      <c r="C350" s="6" t="str">
        <f>INDEX('Demand forecast'!$M$9:$M$5832,MATCH($B350,'Demand forecast'!$B$9:$B$5832,0))</f>
        <v>No</v>
      </c>
      <c r="D350" s="6" t="str">
        <f>IF(COUNTIF($B$93:B350,$B350) = 1, "LV", IF(COUNTIF($B$93:B350,$B350) = 2, "HV", "ST"))</f>
        <v>LV</v>
      </c>
      <c r="E350" s="6" t="str">
        <f>INDEX('Demand forecast and growth rate'!$E$7:$E$273,MATCH($B350,'Demand forecast and growth rate'!$B$7:$B$273,0))</f>
        <v>High growth</v>
      </c>
      <c r="F350" s="32">
        <f>SUMIFS('Capex forecast'!E$9:E$223,'Capex forecast'!$T$9:$T$223,'Allocation of site-spec costs'!$B350,'Capex forecast'!$S$9:$S$223,'Allocation of site-spec costs'!$D350,'Capex forecast'!$Q$9:$Q$223,"Customer Connection")</f>
        <v>0</v>
      </c>
      <c r="G350" s="32">
        <f>SUMIFS('Capex forecast'!F$9:F$223,'Capex forecast'!$T$9:$T$223,'Allocation of site-spec costs'!$B350,'Capex forecast'!$S$9:$S$223,'Allocation of site-spec costs'!$D350,'Capex forecast'!$Q$9:$Q$223,"Customer Connection")</f>
        <v>0</v>
      </c>
      <c r="H350" s="32">
        <f>SUMIFS('Capex forecast'!G$9:G$223,'Capex forecast'!$T$9:$T$223,'Allocation of site-spec costs'!$B350,'Capex forecast'!$S$9:$S$223,'Allocation of site-spec costs'!$D350,'Capex forecast'!$Q$9:$Q$223,"Customer Connection")</f>
        <v>0</v>
      </c>
      <c r="I350" s="32">
        <f>SUMIFS('Capex forecast'!H$9:H$223,'Capex forecast'!$T$9:$T$223,'Allocation of site-spec costs'!$B350,'Capex forecast'!$S$9:$S$223,'Allocation of site-spec costs'!$D350,'Capex forecast'!$Q$9:$Q$223,"Customer Connection")</f>
        <v>0</v>
      </c>
      <c r="J350" s="32">
        <f>SUMIFS('Capex forecast'!I$9:I$223,'Capex forecast'!$T$9:$T$223,'Allocation of site-spec costs'!$B350,'Capex forecast'!$S$9:$S$223,'Allocation of site-spec costs'!$D350,'Capex forecast'!$Q$9:$Q$223,"Customer Connection")</f>
        <v>0</v>
      </c>
      <c r="K350" s="32">
        <f>SUMIFS('Capex forecast'!J$9:J$223,'Capex forecast'!$T$9:$T$223,'Allocation of site-spec costs'!$B350,'Capex forecast'!$S$9:$S$223,'Allocation of site-spec costs'!$D350,'Capex forecast'!$Q$9:$Q$223,"Customer Connection")</f>
        <v>0</v>
      </c>
      <c r="L350" s="32">
        <f>SUMIFS('Capex forecast'!K$9:K$223,'Capex forecast'!$T$9:$T$223,'Allocation of site-spec costs'!$B350,'Capex forecast'!$S$9:$S$223,'Allocation of site-spec costs'!$D350,'Capex forecast'!$Q$9:$Q$223,"Customer Connection")</f>
        <v>0</v>
      </c>
      <c r="M350" s="32">
        <f>SUMIFS('Capex forecast'!L$9:L$223,'Capex forecast'!$T$9:$T$223,'Allocation of site-spec costs'!$B350,'Capex forecast'!$S$9:$S$223,'Allocation of site-spec costs'!$D350,'Capex forecast'!$Q$9:$Q$223,"Customer Connection")</f>
        <v>0</v>
      </c>
      <c r="N350" s="32">
        <f>SUMIFS('Capex forecast'!M$9:M$223,'Capex forecast'!$T$9:$T$223,'Allocation of site-spec costs'!$B350,'Capex forecast'!$S$9:$S$223,'Allocation of site-spec costs'!$D350,'Capex forecast'!$Q$9:$Q$223,"Customer Connection")</f>
        <v>0</v>
      </c>
      <c r="O350" s="32">
        <f>SUMIFS('Capex forecast'!N$9:N$223,'Capex forecast'!$T$9:$T$223,'Allocation of site-spec costs'!$B350,'Capex forecast'!$S$9:$S$223,'Allocation of site-spec costs'!$D350,'Capex forecast'!$Q$9:$Q$223,"Customer Connection")</f>
        <v>0</v>
      </c>
      <c r="Q350" s="45" t="s">
        <v>124</v>
      </c>
      <c r="R350" s="6" t="str">
        <f>INDEX('Demand forecast'!$M$9:$M$5832,MATCH($Q350,'Demand forecast'!$B$9:$B$5832,0))</f>
        <v>No</v>
      </c>
      <c r="S350" s="6" t="str">
        <f>IF(COUNTIF($Q$93:Q350,$B350) = 1, "LV", IF(COUNTIF($Q$93:Q350,$B350) = 2, "HV", "ST"))</f>
        <v>LV</v>
      </c>
      <c r="T350" s="6" t="str">
        <f>INDEX('Demand forecast and growth rate'!$E$7:$E$273,MATCH($Q350,'Demand forecast and growth rate'!$B$7:$B$273,0))</f>
        <v>High growth</v>
      </c>
      <c r="U350" s="32">
        <f>SUMIFS('Capex forecast'!E$9:E$223,'Capex forecast'!$T$9:$T$223,$Q350,'Capex forecast'!$S$9:$S$223,$S350,'Capex forecast'!$Q$9:$Q$223,"Augex")</f>
        <v>0</v>
      </c>
      <c r="V350" s="32">
        <f>SUMIFS('Capex forecast'!F$9:F$223,'Capex forecast'!$T$9:$T$223,$Q350,'Capex forecast'!$S$9:$S$223,$S350,'Capex forecast'!$Q$9:$Q$223,"Augex")</f>
        <v>0</v>
      </c>
      <c r="W350" s="32">
        <f>SUMIFS('Capex forecast'!G$9:G$223,'Capex forecast'!$T$9:$T$223,$Q350,'Capex forecast'!$S$9:$S$223,$S350,'Capex forecast'!$Q$9:$Q$223,"Augex")</f>
        <v>0</v>
      </c>
      <c r="X350" s="32">
        <f>SUMIFS('Capex forecast'!H$9:H$223,'Capex forecast'!$T$9:$T$223,$Q350,'Capex forecast'!$S$9:$S$223,$S350,'Capex forecast'!$Q$9:$Q$223,"Augex")</f>
        <v>0</v>
      </c>
      <c r="Y350" s="32">
        <f>SUMIFS('Capex forecast'!I$9:I$223,'Capex forecast'!$T$9:$T$223,$Q350,'Capex forecast'!$S$9:$S$223,$S350,'Capex forecast'!$Q$9:$Q$223,"Augex")</f>
        <v>0</v>
      </c>
      <c r="Z350" s="32">
        <f>SUMIFS('Capex forecast'!J$9:J$223,'Capex forecast'!$T$9:$T$223,$Q350,'Capex forecast'!$S$9:$S$223,$S350,'Capex forecast'!$Q$9:$Q$223,"Augex")</f>
        <v>0</v>
      </c>
      <c r="AA350" s="32">
        <f>SUMIFS('Capex forecast'!K$9:K$223,'Capex forecast'!$T$9:$T$223,$Q350,'Capex forecast'!$S$9:$S$223,$S350,'Capex forecast'!$Q$9:$Q$223,"Augex")</f>
        <v>0</v>
      </c>
      <c r="AB350" s="32">
        <f>SUMIFS('Capex forecast'!L$9:L$223,'Capex forecast'!$T$9:$T$223,$Q350,'Capex forecast'!$S$9:$S$223,$S350,'Capex forecast'!$Q$9:$Q$223,"Augex")</f>
        <v>0</v>
      </c>
      <c r="AC350" s="32">
        <f>SUMIFS('Capex forecast'!M$9:M$223,'Capex forecast'!$T$9:$T$223,$Q350,'Capex forecast'!$S$9:$S$223,$S350,'Capex forecast'!$Q$9:$Q$223,"Augex")</f>
        <v>0</v>
      </c>
      <c r="AD350" s="32">
        <f>SUMIFS('Capex forecast'!N$9:N$223,'Capex forecast'!$T$9:$T$223,$Q350,'Capex forecast'!$S$9:$S$223,$S350,'Capex forecast'!$Q$9:$Q$223,"Augex")</f>
        <v>0</v>
      </c>
      <c r="AF350" s="45" t="s">
        <v>124</v>
      </c>
      <c r="AG350" s="6" t="str">
        <f>INDEX('Demand forecast'!$M$9:$M$5832,MATCH($Q350,'Demand forecast'!$B$9:$B$5832,0))</f>
        <v>No</v>
      </c>
      <c r="AH350" s="6" t="str">
        <f>IF(COUNTIF($AF$93:AF350,$B350) = 1, "LV", IF(COUNTIF($AF$93:AF350,$B350) = 2, "HV", "ST"))</f>
        <v>LV</v>
      </c>
      <c r="AI350" s="6" t="str">
        <f>INDEX('Demand forecast and growth rate'!$E$7:$E$273,MATCH($Q350,'Demand forecast and growth rate'!$B$7:$B$273,0))</f>
        <v>High growth</v>
      </c>
      <c r="AJ350" s="47">
        <f>SUMIFS('Capex forecast'!E$9:E$223,'Capex forecast'!$T$9:$T$223,$AF350,'Capex forecast'!$S$9:$S$223,$AH350,'Capex forecast'!$Q$9:$Q$223,"Repex")</f>
        <v>0</v>
      </c>
      <c r="AK350" s="47">
        <f>SUMIFS('Capex forecast'!F$9:F$223,'Capex forecast'!$T$9:$T$223,$AF350,'Capex forecast'!$S$9:$S$223,$AH350,'Capex forecast'!$Q$9:$Q$223,"Repex")</f>
        <v>0</v>
      </c>
      <c r="AL350" s="47">
        <f>SUMIFS('Capex forecast'!G$9:G$223,'Capex forecast'!$T$9:$T$223,$AF350,'Capex forecast'!$S$9:$S$223,$AH350,'Capex forecast'!$Q$9:$Q$223,"Repex")</f>
        <v>0</v>
      </c>
      <c r="AM350" s="47">
        <f>SUMIFS('Capex forecast'!H$9:H$223,'Capex forecast'!$T$9:$T$223,$AF350,'Capex forecast'!$S$9:$S$223,$AH350,'Capex forecast'!$Q$9:$Q$223,"Repex")</f>
        <v>0</v>
      </c>
      <c r="AN350" s="47">
        <f>SUMIFS('Capex forecast'!I$9:I$223,'Capex forecast'!$T$9:$T$223,$AF350,'Capex forecast'!$S$9:$S$223,$AH350,'Capex forecast'!$Q$9:$Q$223,"Repex")</f>
        <v>0</v>
      </c>
      <c r="AO350" s="47">
        <f>SUMIFS('Capex forecast'!J$9:J$223,'Capex forecast'!$T$9:$T$223,$AF350,'Capex forecast'!$S$9:$S$223,$AH350,'Capex forecast'!$Q$9:$Q$223,"Repex")</f>
        <v>0</v>
      </c>
      <c r="AP350" s="47">
        <f>SUMIFS('Capex forecast'!K$9:K$223,'Capex forecast'!$T$9:$T$223,$AF350,'Capex forecast'!$S$9:$S$223,$AH350,'Capex forecast'!$Q$9:$Q$223,"Repex")</f>
        <v>0</v>
      </c>
      <c r="AQ350" s="47">
        <f>SUMIFS('Capex forecast'!L$9:L$223,'Capex forecast'!$T$9:$T$223,$AF350,'Capex forecast'!$S$9:$S$223,$AH350,'Capex forecast'!$Q$9:$Q$223,"Repex")</f>
        <v>0</v>
      </c>
      <c r="AR350" s="47">
        <f>SUMIFS('Capex forecast'!M$9:M$223,'Capex forecast'!$T$9:$T$223,$AF350,'Capex forecast'!$S$9:$S$223,$AH350,'Capex forecast'!$Q$9:$Q$223,"Repex")</f>
        <v>0</v>
      </c>
      <c r="AS350" s="47">
        <f>SUMIFS('Capex forecast'!N$9:N$223,'Capex forecast'!$T$9:$T$223,$AF350,'Capex forecast'!$S$9:$S$223,$AH350,'Capex forecast'!$Q$9:$Q$223,"Repex")</f>
        <v>0</v>
      </c>
    </row>
    <row r="351" spans="2:45" ht="15">
      <c r="B351" s="45" t="s">
        <v>162</v>
      </c>
      <c r="C351" s="6" t="str">
        <f>INDEX('Demand forecast'!$M$9:$M$5832,MATCH($B351,'Demand forecast'!$B$9:$B$5832,0))</f>
        <v>No</v>
      </c>
      <c r="D351" s="6" t="str">
        <f>IF(COUNTIF($B$93:B351,$B351) = 1, "LV", IF(COUNTIF($B$93:B351,$B351) = 2, "HV", "ST"))</f>
        <v>LV</v>
      </c>
      <c r="E351" s="6" t="str">
        <f>INDEX('Demand forecast and growth rate'!$E$7:$E$273,MATCH($B351,'Demand forecast and growth rate'!$B$7:$B$273,0))</f>
        <v>Steady/falling</v>
      </c>
      <c r="F351" s="32">
        <f>SUMIFS('Capex forecast'!E$9:E$223,'Capex forecast'!$T$9:$T$223,'Allocation of site-spec costs'!$B351,'Capex forecast'!$S$9:$S$223,'Allocation of site-spec costs'!$D351,'Capex forecast'!$Q$9:$Q$223,"Customer Connection")</f>
        <v>0</v>
      </c>
      <c r="G351" s="32">
        <f>SUMIFS('Capex forecast'!F$9:F$223,'Capex forecast'!$T$9:$T$223,'Allocation of site-spec costs'!$B351,'Capex forecast'!$S$9:$S$223,'Allocation of site-spec costs'!$D351,'Capex forecast'!$Q$9:$Q$223,"Customer Connection")</f>
        <v>0</v>
      </c>
      <c r="H351" s="32">
        <f>SUMIFS('Capex forecast'!G$9:G$223,'Capex forecast'!$T$9:$T$223,'Allocation of site-spec costs'!$B351,'Capex forecast'!$S$9:$S$223,'Allocation of site-spec costs'!$D351,'Capex forecast'!$Q$9:$Q$223,"Customer Connection")</f>
        <v>0</v>
      </c>
      <c r="I351" s="32">
        <f>SUMIFS('Capex forecast'!H$9:H$223,'Capex forecast'!$T$9:$T$223,'Allocation of site-spec costs'!$B351,'Capex forecast'!$S$9:$S$223,'Allocation of site-spec costs'!$D351,'Capex forecast'!$Q$9:$Q$223,"Customer Connection")</f>
        <v>0</v>
      </c>
      <c r="J351" s="32">
        <f>SUMIFS('Capex forecast'!I$9:I$223,'Capex forecast'!$T$9:$T$223,'Allocation of site-spec costs'!$B351,'Capex forecast'!$S$9:$S$223,'Allocation of site-spec costs'!$D351,'Capex forecast'!$Q$9:$Q$223,"Customer Connection")</f>
        <v>0</v>
      </c>
      <c r="K351" s="32">
        <f>SUMIFS('Capex forecast'!J$9:J$223,'Capex forecast'!$T$9:$T$223,'Allocation of site-spec costs'!$B351,'Capex forecast'!$S$9:$S$223,'Allocation of site-spec costs'!$D351,'Capex forecast'!$Q$9:$Q$223,"Customer Connection")</f>
        <v>0</v>
      </c>
      <c r="L351" s="32">
        <f>SUMIFS('Capex forecast'!K$9:K$223,'Capex forecast'!$T$9:$T$223,'Allocation of site-spec costs'!$B351,'Capex forecast'!$S$9:$S$223,'Allocation of site-spec costs'!$D351,'Capex forecast'!$Q$9:$Q$223,"Customer Connection")</f>
        <v>0</v>
      </c>
      <c r="M351" s="32">
        <f>SUMIFS('Capex forecast'!L$9:L$223,'Capex forecast'!$T$9:$T$223,'Allocation of site-spec costs'!$B351,'Capex forecast'!$S$9:$S$223,'Allocation of site-spec costs'!$D351,'Capex forecast'!$Q$9:$Q$223,"Customer Connection")</f>
        <v>0</v>
      </c>
      <c r="N351" s="32">
        <f>SUMIFS('Capex forecast'!M$9:M$223,'Capex forecast'!$T$9:$T$223,'Allocation of site-spec costs'!$B351,'Capex forecast'!$S$9:$S$223,'Allocation of site-spec costs'!$D351,'Capex forecast'!$Q$9:$Q$223,"Customer Connection")</f>
        <v>0</v>
      </c>
      <c r="O351" s="32">
        <f>SUMIFS('Capex forecast'!N$9:N$223,'Capex forecast'!$T$9:$T$223,'Allocation of site-spec costs'!$B351,'Capex forecast'!$S$9:$S$223,'Allocation of site-spec costs'!$D351,'Capex forecast'!$Q$9:$Q$223,"Customer Connection")</f>
        <v>0</v>
      </c>
      <c r="Q351" s="45" t="s">
        <v>162</v>
      </c>
      <c r="R351" s="6" t="str">
        <f>INDEX('Demand forecast'!$M$9:$M$5832,MATCH($Q351,'Demand forecast'!$B$9:$B$5832,0))</f>
        <v>No</v>
      </c>
      <c r="S351" s="6" t="str">
        <f>IF(COUNTIF($Q$93:Q351,$B351) = 1, "LV", IF(COUNTIF($Q$93:Q351,$B351) = 2, "HV", "ST"))</f>
        <v>LV</v>
      </c>
      <c r="T351" s="6" t="str">
        <f>INDEX('Demand forecast and growth rate'!$E$7:$E$273,MATCH($Q351,'Demand forecast and growth rate'!$B$7:$B$273,0))</f>
        <v>Steady/falling</v>
      </c>
      <c r="U351" s="32">
        <f>SUMIFS('Capex forecast'!E$9:E$223,'Capex forecast'!$T$9:$T$223,$Q351,'Capex forecast'!$S$9:$S$223,$S351,'Capex forecast'!$Q$9:$Q$223,"Augex")</f>
        <v>0</v>
      </c>
      <c r="V351" s="32">
        <f>SUMIFS('Capex forecast'!F$9:F$223,'Capex forecast'!$T$9:$T$223,$Q351,'Capex forecast'!$S$9:$S$223,$S351,'Capex forecast'!$Q$9:$Q$223,"Augex")</f>
        <v>0</v>
      </c>
      <c r="W351" s="32">
        <f>SUMIFS('Capex forecast'!G$9:G$223,'Capex forecast'!$T$9:$T$223,$Q351,'Capex forecast'!$S$9:$S$223,$S351,'Capex forecast'!$Q$9:$Q$223,"Augex")</f>
        <v>0</v>
      </c>
      <c r="X351" s="32">
        <f>SUMIFS('Capex forecast'!H$9:H$223,'Capex forecast'!$T$9:$T$223,$Q351,'Capex forecast'!$S$9:$S$223,$S351,'Capex forecast'!$Q$9:$Q$223,"Augex")</f>
        <v>0</v>
      </c>
      <c r="Y351" s="32">
        <f>SUMIFS('Capex forecast'!I$9:I$223,'Capex forecast'!$T$9:$T$223,$Q351,'Capex forecast'!$S$9:$S$223,$S351,'Capex forecast'!$Q$9:$Q$223,"Augex")</f>
        <v>0</v>
      </c>
      <c r="Z351" s="32">
        <f>SUMIFS('Capex forecast'!J$9:J$223,'Capex forecast'!$T$9:$T$223,$Q351,'Capex forecast'!$S$9:$S$223,$S351,'Capex forecast'!$Q$9:$Q$223,"Augex")</f>
        <v>0</v>
      </c>
      <c r="AA351" s="32">
        <f>SUMIFS('Capex forecast'!K$9:K$223,'Capex forecast'!$T$9:$T$223,$Q351,'Capex forecast'!$S$9:$S$223,$S351,'Capex forecast'!$Q$9:$Q$223,"Augex")</f>
        <v>0</v>
      </c>
      <c r="AB351" s="32">
        <f>SUMIFS('Capex forecast'!L$9:L$223,'Capex forecast'!$T$9:$T$223,$Q351,'Capex forecast'!$S$9:$S$223,$S351,'Capex forecast'!$Q$9:$Q$223,"Augex")</f>
        <v>0</v>
      </c>
      <c r="AC351" s="32">
        <f>SUMIFS('Capex forecast'!M$9:M$223,'Capex forecast'!$T$9:$T$223,$Q351,'Capex forecast'!$S$9:$S$223,$S351,'Capex forecast'!$Q$9:$Q$223,"Augex")</f>
        <v>0</v>
      </c>
      <c r="AD351" s="32">
        <f>SUMIFS('Capex forecast'!N$9:N$223,'Capex forecast'!$T$9:$T$223,$Q351,'Capex forecast'!$S$9:$S$223,$S351,'Capex forecast'!$Q$9:$Q$223,"Augex")</f>
        <v>0</v>
      </c>
      <c r="AF351" s="45" t="s">
        <v>162</v>
      </c>
      <c r="AG351" s="6" t="str">
        <f>INDEX('Demand forecast'!$M$9:$M$5832,MATCH($Q351,'Demand forecast'!$B$9:$B$5832,0))</f>
        <v>No</v>
      </c>
      <c r="AH351" s="6" t="str">
        <f>IF(COUNTIF($AF$93:AF351,$B351) = 1, "LV", IF(COUNTIF($AF$93:AF351,$B351) = 2, "HV", "ST"))</f>
        <v>LV</v>
      </c>
      <c r="AI351" s="6" t="str">
        <f>INDEX('Demand forecast and growth rate'!$E$7:$E$273,MATCH($Q351,'Demand forecast and growth rate'!$B$7:$B$273,0))</f>
        <v>Steady/falling</v>
      </c>
      <c r="AJ351" s="47">
        <f>SUMIFS('Capex forecast'!E$9:E$223,'Capex forecast'!$T$9:$T$223,$AF351,'Capex forecast'!$S$9:$S$223,$AH351,'Capex forecast'!$Q$9:$Q$223,"Repex")</f>
        <v>0</v>
      </c>
      <c r="AK351" s="47">
        <f>SUMIFS('Capex forecast'!F$9:F$223,'Capex forecast'!$T$9:$T$223,$AF351,'Capex forecast'!$S$9:$S$223,$AH351,'Capex forecast'!$Q$9:$Q$223,"Repex")</f>
        <v>0</v>
      </c>
      <c r="AL351" s="47">
        <f>SUMIFS('Capex forecast'!G$9:G$223,'Capex forecast'!$T$9:$T$223,$AF351,'Capex forecast'!$S$9:$S$223,$AH351,'Capex forecast'!$Q$9:$Q$223,"Repex")</f>
        <v>0</v>
      </c>
      <c r="AM351" s="47">
        <f>SUMIFS('Capex forecast'!H$9:H$223,'Capex forecast'!$T$9:$T$223,$AF351,'Capex forecast'!$S$9:$S$223,$AH351,'Capex forecast'!$Q$9:$Q$223,"Repex")</f>
        <v>0</v>
      </c>
      <c r="AN351" s="47">
        <f>SUMIFS('Capex forecast'!I$9:I$223,'Capex forecast'!$T$9:$T$223,$AF351,'Capex forecast'!$S$9:$S$223,$AH351,'Capex forecast'!$Q$9:$Q$223,"Repex")</f>
        <v>0</v>
      </c>
      <c r="AO351" s="47">
        <f>SUMIFS('Capex forecast'!J$9:J$223,'Capex forecast'!$T$9:$T$223,$AF351,'Capex forecast'!$S$9:$S$223,$AH351,'Capex forecast'!$Q$9:$Q$223,"Repex")</f>
        <v>0</v>
      </c>
      <c r="AP351" s="47">
        <f>SUMIFS('Capex forecast'!K$9:K$223,'Capex forecast'!$T$9:$T$223,$AF351,'Capex forecast'!$S$9:$S$223,$AH351,'Capex forecast'!$Q$9:$Q$223,"Repex")</f>
        <v>0</v>
      </c>
      <c r="AQ351" s="47">
        <f>SUMIFS('Capex forecast'!L$9:L$223,'Capex forecast'!$T$9:$T$223,$AF351,'Capex forecast'!$S$9:$S$223,$AH351,'Capex forecast'!$Q$9:$Q$223,"Repex")</f>
        <v>0</v>
      </c>
      <c r="AR351" s="47">
        <f>SUMIFS('Capex forecast'!M$9:M$223,'Capex forecast'!$T$9:$T$223,$AF351,'Capex forecast'!$S$9:$S$223,$AH351,'Capex forecast'!$Q$9:$Q$223,"Repex")</f>
        <v>0</v>
      </c>
      <c r="AS351" s="47">
        <f>SUMIFS('Capex forecast'!N$9:N$223,'Capex forecast'!$T$9:$T$223,$AF351,'Capex forecast'!$S$9:$S$223,$AH351,'Capex forecast'!$Q$9:$Q$223,"Repex")</f>
        <v>0</v>
      </c>
    </row>
    <row r="352" spans="2:45" ht="15">
      <c r="B352" s="45" t="s">
        <v>214</v>
      </c>
      <c r="C352" s="6" t="str">
        <f>INDEX('Demand forecast'!$M$9:$M$5832,MATCH($B352,'Demand forecast'!$B$9:$B$5832,0))</f>
        <v>Yes</v>
      </c>
      <c r="D352" s="6" t="str">
        <f>IF(COUNTIF($B$93:B352,$B352) = 1, "LV", IF(COUNTIF($B$93:B352,$B352) = 2, "HV", "ST"))</f>
        <v>LV</v>
      </c>
      <c r="E352" s="6" t="str">
        <f>INDEX('Demand forecast and growth rate'!$E$7:$E$273,MATCH($B352,'Demand forecast and growth rate'!$B$7:$B$273,0))</f>
        <v>Steady/falling</v>
      </c>
      <c r="F352" s="32">
        <f>SUMIFS('Capex forecast'!E$9:E$223,'Capex forecast'!$T$9:$T$223,'Allocation of site-spec costs'!$B352,'Capex forecast'!$S$9:$S$223,'Allocation of site-spec costs'!$D352,'Capex forecast'!$Q$9:$Q$223,"Customer Connection")</f>
        <v>0</v>
      </c>
      <c r="G352" s="32">
        <f>SUMIFS('Capex forecast'!F$9:F$223,'Capex forecast'!$T$9:$T$223,'Allocation of site-spec costs'!$B352,'Capex forecast'!$S$9:$S$223,'Allocation of site-spec costs'!$D352,'Capex forecast'!$Q$9:$Q$223,"Customer Connection")</f>
        <v>0</v>
      </c>
      <c r="H352" s="32">
        <f>SUMIFS('Capex forecast'!G$9:G$223,'Capex forecast'!$T$9:$T$223,'Allocation of site-spec costs'!$B352,'Capex forecast'!$S$9:$S$223,'Allocation of site-spec costs'!$D352,'Capex forecast'!$Q$9:$Q$223,"Customer Connection")</f>
        <v>0</v>
      </c>
      <c r="I352" s="32">
        <f>SUMIFS('Capex forecast'!H$9:H$223,'Capex forecast'!$T$9:$T$223,'Allocation of site-spec costs'!$B352,'Capex forecast'!$S$9:$S$223,'Allocation of site-spec costs'!$D352,'Capex forecast'!$Q$9:$Q$223,"Customer Connection")</f>
        <v>0</v>
      </c>
      <c r="J352" s="32">
        <f>SUMIFS('Capex forecast'!I$9:I$223,'Capex forecast'!$T$9:$T$223,'Allocation of site-spec costs'!$B352,'Capex forecast'!$S$9:$S$223,'Allocation of site-spec costs'!$D352,'Capex forecast'!$Q$9:$Q$223,"Customer Connection")</f>
        <v>0</v>
      </c>
      <c r="K352" s="32">
        <f>SUMIFS('Capex forecast'!J$9:J$223,'Capex forecast'!$T$9:$T$223,'Allocation of site-spec costs'!$B352,'Capex forecast'!$S$9:$S$223,'Allocation of site-spec costs'!$D352,'Capex forecast'!$Q$9:$Q$223,"Customer Connection")</f>
        <v>0</v>
      </c>
      <c r="L352" s="32">
        <f>SUMIFS('Capex forecast'!K$9:K$223,'Capex forecast'!$T$9:$T$223,'Allocation of site-spec costs'!$B352,'Capex forecast'!$S$9:$S$223,'Allocation of site-spec costs'!$D352,'Capex forecast'!$Q$9:$Q$223,"Customer Connection")</f>
        <v>0</v>
      </c>
      <c r="M352" s="32">
        <f>SUMIFS('Capex forecast'!L$9:L$223,'Capex forecast'!$T$9:$T$223,'Allocation of site-spec costs'!$B352,'Capex forecast'!$S$9:$S$223,'Allocation of site-spec costs'!$D352,'Capex forecast'!$Q$9:$Q$223,"Customer Connection")</f>
        <v>0</v>
      </c>
      <c r="N352" s="32">
        <f>SUMIFS('Capex forecast'!M$9:M$223,'Capex forecast'!$T$9:$T$223,'Allocation of site-spec costs'!$B352,'Capex forecast'!$S$9:$S$223,'Allocation of site-spec costs'!$D352,'Capex forecast'!$Q$9:$Q$223,"Customer Connection")</f>
        <v>0</v>
      </c>
      <c r="O352" s="32">
        <f>SUMIFS('Capex forecast'!N$9:N$223,'Capex forecast'!$T$9:$T$223,'Allocation of site-spec costs'!$B352,'Capex forecast'!$S$9:$S$223,'Allocation of site-spec costs'!$D352,'Capex forecast'!$Q$9:$Q$223,"Customer Connection")</f>
        <v>0</v>
      </c>
      <c r="Q352" s="45" t="s">
        <v>214</v>
      </c>
      <c r="R352" s="6" t="str">
        <f>INDEX('Demand forecast'!$M$9:$M$5832,MATCH($Q352,'Demand forecast'!$B$9:$B$5832,0))</f>
        <v>Yes</v>
      </c>
      <c r="S352" s="6" t="str">
        <f>IF(COUNTIF($Q$93:Q352,$B352) = 1, "LV", IF(COUNTIF($Q$93:Q352,$B352) = 2, "HV", "ST"))</f>
        <v>LV</v>
      </c>
      <c r="T352" s="6" t="str">
        <f>INDEX('Demand forecast and growth rate'!$E$7:$E$273,MATCH($Q352,'Demand forecast and growth rate'!$B$7:$B$273,0))</f>
        <v>Steady/falling</v>
      </c>
      <c r="U352" s="32">
        <f>SUMIFS('Capex forecast'!E$9:E$223,'Capex forecast'!$T$9:$T$223,$Q352,'Capex forecast'!$S$9:$S$223,$S352,'Capex forecast'!$Q$9:$Q$223,"Augex")</f>
        <v>0</v>
      </c>
      <c r="V352" s="32">
        <f>SUMIFS('Capex forecast'!F$9:F$223,'Capex forecast'!$T$9:$T$223,$Q352,'Capex forecast'!$S$9:$S$223,$S352,'Capex forecast'!$Q$9:$Q$223,"Augex")</f>
        <v>0</v>
      </c>
      <c r="W352" s="32">
        <f>SUMIFS('Capex forecast'!G$9:G$223,'Capex forecast'!$T$9:$T$223,$Q352,'Capex forecast'!$S$9:$S$223,$S352,'Capex forecast'!$Q$9:$Q$223,"Augex")</f>
        <v>0</v>
      </c>
      <c r="X352" s="32">
        <f>SUMIFS('Capex forecast'!H$9:H$223,'Capex forecast'!$T$9:$T$223,$Q352,'Capex forecast'!$S$9:$S$223,$S352,'Capex forecast'!$Q$9:$Q$223,"Augex")</f>
        <v>0</v>
      </c>
      <c r="Y352" s="32">
        <f>SUMIFS('Capex forecast'!I$9:I$223,'Capex forecast'!$T$9:$T$223,$Q352,'Capex forecast'!$S$9:$S$223,$S352,'Capex forecast'!$Q$9:$Q$223,"Augex")</f>
        <v>0</v>
      </c>
      <c r="Z352" s="32">
        <f>SUMIFS('Capex forecast'!J$9:J$223,'Capex forecast'!$T$9:$T$223,$Q352,'Capex forecast'!$S$9:$S$223,$S352,'Capex forecast'!$Q$9:$Q$223,"Augex")</f>
        <v>0</v>
      </c>
      <c r="AA352" s="32">
        <f>SUMIFS('Capex forecast'!K$9:K$223,'Capex forecast'!$T$9:$T$223,$Q352,'Capex forecast'!$S$9:$S$223,$S352,'Capex forecast'!$Q$9:$Q$223,"Augex")</f>
        <v>0</v>
      </c>
      <c r="AB352" s="32">
        <f>SUMIFS('Capex forecast'!L$9:L$223,'Capex forecast'!$T$9:$T$223,$Q352,'Capex forecast'!$S$9:$S$223,$S352,'Capex forecast'!$Q$9:$Q$223,"Augex")</f>
        <v>0</v>
      </c>
      <c r="AC352" s="32">
        <f>SUMIFS('Capex forecast'!M$9:M$223,'Capex forecast'!$T$9:$T$223,$Q352,'Capex forecast'!$S$9:$S$223,$S352,'Capex forecast'!$Q$9:$Q$223,"Augex")</f>
        <v>0</v>
      </c>
      <c r="AD352" s="32">
        <f>SUMIFS('Capex forecast'!N$9:N$223,'Capex forecast'!$T$9:$T$223,$Q352,'Capex forecast'!$S$9:$S$223,$S352,'Capex forecast'!$Q$9:$Q$223,"Augex")</f>
        <v>0</v>
      </c>
      <c r="AF352" s="45" t="s">
        <v>214</v>
      </c>
      <c r="AG352" s="6" t="str">
        <f>INDEX('Demand forecast'!$M$9:$M$5832,MATCH($Q352,'Demand forecast'!$B$9:$B$5832,0))</f>
        <v>Yes</v>
      </c>
      <c r="AH352" s="6" t="str">
        <f>IF(COUNTIF($AF$93:AF352,$B352) = 1, "LV", IF(COUNTIF($AF$93:AF352,$B352) = 2, "HV", "ST"))</f>
        <v>LV</v>
      </c>
      <c r="AI352" s="6" t="str">
        <f>INDEX('Demand forecast and growth rate'!$E$7:$E$273,MATCH($Q352,'Demand forecast and growth rate'!$B$7:$B$273,0))</f>
        <v>Steady/falling</v>
      </c>
      <c r="AJ352" s="47">
        <f>SUMIFS('Capex forecast'!E$9:E$223,'Capex forecast'!$T$9:$T$223,$AF352,'Capex forecast'!$S$9:$S$223,$AH352,'Capex forecast'!$Q$9:$Q$223,"Repex")</f>
        <v>0</v>
      </c>
      <c r="AK352" s="47">
        <f>SUMIFS('Capex forecast'!F$9:F$223,'Capex forecast'!$T$9:$T$223,$AF352,'Capex forecast'!$S$9:$S$223,$AH352,'Capex forecast'!$Q$9:$Q$223,"Repex")</f>
        <v>0</v>
      </c>
      <c r="AL352" s="47">
        <f>SUMIFS('Capex forecast'!G$9:G$223,'Capex forecast'!$T$9:$T$223,$AF352,'Capex forecast'!$S$9:$S$223,$AH352,'Capex forecast'!$Q$9:$Q$223,"Repex")</f>
        <v>0</v>
      </c>
      <c r="AM352" s="47">
        <f>SUMIFS('Capex forecast'!H$9:H$223,'Capex forecast'!$T$9:$T$223,$AF352,'Capex forecast'!$S$9:$S$223,$AH352,'Capex forecast'!$Q$9:$Q$223,"Repex")</f>
        <v>0</v>
      </c>
      <c r="AN352" s="47">
        <f>SUMIFS('Capex forecast'!I$9:I$223,'Capex forecast'!$T$9:$T$223,$AF352,'Capex forecast'!$S$9:$S$223,$AH352,'Capex forecast'!$Q$9:$Q$223,"Repex")</f>
        <v>0</v>
      </c>
      <c r="AO352" s="47">
        <f>SUMIFS('Capex forecast'!J$9:J$223,'Capex forecast'!$T$9:$T$223,$AF352,'Capex forecast'!$S$9:$S$223,$AH352,'Capex forecast'!$Q$9:$Q$223,"Repex")</f>
        <v>0</v>
      </c>
      <c r="AP352" s="47">
        <f>SUMIFS('Capex forecast'!K$9:K$223,'Capex forecast'!$T$9:$T$223,$AF352,'Capex forecast'!$S$9:$S$223,$AH352,'Capex forecast'!$Q$9:$Q$223,"Repex")</f>
        <v>0</v>
      </c>
      <c r="AQ352" s="47">
        <f>SUMIFS('Capex forecast'!L$9:L$223,'Capex forecast'!$T$9:$T$223,$AF352,'Capex forecast'!$S$9:$S$223,$AH352,'Capex forecast'!$Q$9:$Q$223,"Repex")</f>
        <v>0</v>
      </c>
      <c r="AR352" s="47">
        <f>SUMIFS('Capex forecast'!M$9:M$223,'Capex forecast'!$T$9:$T$223,$AF352,'Capex forecast'!$S$9:$S$223,$AH352,'Capex forecast'!$Q$9:$Q$223,"Repex")</f>
        <v>0</v>
      </c>
      <c r="AS352" s="47">
        <f>SUMIFS('Capex forecast'!N$9:N$223,'Capex forecast'!$T$9:$T$223,$AF352,'Capex forecast'!$S$9:$S$223,$AH352,'Capex forecast'!$Q$9:$Q$223,"Repex")</f>
        <v>0</v>
      </c>
    </row>
    <row r="353" spans="2:45" ht="15">
      <c r="B353" s="45" t="s">
        <v>45</v>
      </c>
      <c r="C353" s="6" t="str">
        <f>INDEX('Demand forecast'!$M$9:$M$5832,MATCH($B353,'Demand forecast'!$B$9:$B$5832,0))</f>
        <v>No</v>
      </c>
      <c r="D353" s="6" t="str">
        <f>IF(COUNTIF($B$93:B353,$B353) = 1, "LV", IF(COUNTIF($B$93:B353,$B353) = 2, "HV", "ST"))</f>
        <v>LV</v>
      </c>
      <c r="E353" s="6" t="str">
        <f>INDEX('Demand forecast and growth rate'!$E$7:$E$273,MATCH($B353,'Demand forecast and growth rate'!$B$7:$B$273,0))</f>
        <v>Small growth</v>
      </c>
      <c r="F353" s="32">
        <f>SUMIFS('Capex forecast'!E$9:E$223,'Capex forecast'!$T$9:$T$223,'Allocation of site-spec costs'!$B353,'Capex forecast'!$S$9:$S$223,'Allocation of site-spec costs'!$D353,'Capex forecast'!$Q$9:$Q$223,"Customer Connection")</f>
        <v>0</v>
      </c>
      <c r="G353" s="32">
        <f>SUMIFS('Capex forecast'!F$9:F$223,'Capex forecast'!$T$9:$T$223,'Allocation of site-spec costs'!$B353,'Capex forecast'!$S$9:$S$223,'Allocation of site-spec costs'!$D353,'Capex forecast'!$Q$9:$Q$223,"Customer Connection")</f>
        <v>0</v>
      </c>
      <c r="H353" s="32">
        <f>SUMIFS('Capex forecast'!G$9:G$223,'Capex forecast'!$T$9:$T$223,'Allocation of site-spec costs'!$B353,'Capex forecast'!$S$9:$S$223,'Allocation of site-spec costs'!$D353,'Capex forecast'!$Q$9:$Q$223,"Customer Connection")</f>
        <v>0</v>
      </c>
      <c r="I353" s="32">
        <f>SUMIFS('Capex forecast'!H$9:H$223,'Capex forecast'!$T$9:$T$223,'Allocation of site-spec costs'!$B353,'Capex forecast'!$S$9:$S$223,'Allocation of site-spec costs'!$D353,'Capex forecast'!$Q$9:$Q$223,"Customer Connection")</f>
        <v>0</v>
      </c>
      <c r="J353" s="32">
        <f>SUMIFS('Capex forecast'!I$9:I$223,'Capex forecast'!$T$9:$T$223,'Allocation of site-spec costs'!$B353,'Capex forecast'!$S$9:$S$223,'Allocation of site-spec costs'!$D353,'Capex forecast'!$Q$9:$Q$223,"Customer Connection")</f>
        <v>0</v>
      </c>
      <c r="K353" s="32">
        <f>SUMIFS('Capex forecast'!J$9:J$223,'Capex forecast'!$T$9:$T$223,'Allocation of site-spec costs'!$B353,'Capex forecast'!$S$9:$S$223,'Allocation of site-spec costs'!$D353,'Capex forecast'!$Q$9:$Q$223,"Customer Connection")</f>
        <v>0</v>
      </c>
      <c r="L353" s="32">
        <f>SUMIFS('Capex forecast'!K$9:K$223,'Capex forecast'!$T$9:$T$223,'Allocation of site-spec costs'!$B353,'Capex forecast'!$S$9:$S$223,'Allocation of site-spec costs'!$D353,'Capex forecast'!$Q$9:$Q$223,"Customer Connection")</f>
        <v>0</v>
      </c>
      <c r="M353" s="32">
        <f>SUMIFS('Capex forecast'!L$9:L$223,'Capex forecast'!$T$9:$T$223,'Allocation of site-spec costs'!$B353,'Capex forecast'!$S$9:$S$223,'Allocation of site-spec costs'!$D353,'Capex forecast'!$Q$9:$Q$223,"Customer Connection")</f>
        <v>0</v>
      </c>
      <c r="N353" s="32">
        <f>SUMIFS('Capex forecast'!M$9:M$223,'Capex forecast'!$T$9:$T$223,'Allocation of site-spec costs'!$B353,'Capex forecast'!$S$9:$S$223,'Allocation of site-spec costs'!$D353,'Capex forecast'!$Q$9:$Q$223,"Customer Connection")</f>
        <v>0</v>
      </c>
      <c r="O353" s="32">
        <f>SUMIFS('Capex forecast'!N$9:N$223,'Capex forecast'!$T$9:$T$223,'Allocation of site-spec costs'!$B353,'Capex forecast'!$S$9:$S$223,'Allocation of site-spec costs'!$D353,'Capex forecast'!$Q$9:$Q$223,"Customer Connection")</f>
        <v>0</v>
      </c>
      <c r="Q353" s="45" t="s">
        <v>45</v>
      </c>
      <c r="R353" s="6" t="str">
        <f>INDEX('Demand forecast'!$M$9:$M$5832,MATCH($Q353,'Demand forecast'!$B$9:$B$5832,0))</f>
        <v>No</v>
      </c>
      <c r="S353" s="6" t="str">
        <f>IF(COUNTIF($Q$93:Q353,$B353) = 1, "LV", IF(COUNTIF($Q$93:Q353,$B353) = 2, "HV", "ST"))</f>
        <v>LV</v>
      </c>
      <c r="T353" s="6" t="str">
        <f>INDEX('Demand forecast and growth rate'!$E$7:$E$273,MATCH($Q353,'Demand forecast and growth rate'!$B$7:$B$273,0))</f>
        <v>Small growth</v>
      </c>
      <c r="U353" s="32">
        <f>SUMIFS('Capex forecast'!E$9:E$223,'Capex forecast'!$T$9:$T$223,$Q353,'Capex forecast'!$S$9:$S$223,$S353,'Capex forecast'!$Q$9:$Q$223,"Augex")</f>
        <v>0</v>
      </c>
      <c r="V353" s="32">
        <f>SUMIFS('Capex forecast'!F$9:F$223,'Capex forecast'!$T$9:$T$223,$Q353,'Capex forecast'!$S$9:$S$223,$S353,'Capex forecast'!$Q$9:$Q$223,"Augex")</f>
        <v>0</v>
      </c>
      <c r="W353" s="32">
        <f>SUMIFS('Capex forecast'!G$9:G$223,'Capex forecast'!$T$9:$T$223,$Q353,'Capex forecast'!$S$9:$S$223,$S353,'Capex forecast'!$Q$9:$Q$223,"Augex")</f>
        <v>0</v>
      </c>
      <c r="X353" s="32">
        <f>SUMIFS('Capex forecast'!H$9:H$223,'Capex forecast'!$T$9:$T$223,$Q353,'Capex forecast'!$S$9:$S$223,$S353,'Capex forecast'!$Q$9:$Q$223,"Augex")</f>
        <v>0</v>
      </c>
      <c r="Y353" s="32">
        <f>SUMIFS('Capex forecast'!I$9:I$223,'Capex forecast'!$T$9:$T$223,$Q353,'Capex forecast'!$S$9:$S$223,$S353,'Capex forecast'!$Q$9:$Q$223,"Augex")</f>
        <v>0</v>
      </c>
      <c r="Z353" s="32">
        <f>SUMIFS('Capex forecast'!J$9:J$223,'Capex forecast'!$T$9:$T$223,$Q353,'Capex forecast'!$S$9:$S$223,$S353,'Capex forecast'!$Q$9:$Q$223,"Augex")</f>
        <v>0</v>
      </c>
      <c r="AA353" s="32">
        <f>SUMIFS('Capex forecast'!K$9:K$223,'Capex forecast'!$T$9:$T$223,$Q353,'Capex forecast'!$S$9:$S$223,$S353,'Capex forecast'!$Q$9:$Q$223,"Augex")</f>
        <v>0</v>
      </c>
      <c r="AB353" s="32">
        <f>SUMIFS('Capex forecast'!L$9:L$223,'Capex forecast'!$T$9:$T$223,$Q353,'Capex forecast'!$S$9:$S$223,$S353,'Capex forecast'!$Q$9:$Q$223,"Augex")</f>
        <v>0</v>
      </c>
      <c r="AC353" s="32">
        <f>SUMIFS('Capex forecast'!M$9:M$223,'Capex forecast'!$T$9:$T$223,$Q353,'Capex forecast'!$S$9:$S$223,$S353,'Capex forecast'!$Q$9:$Q$223,"Augex")</f>
        <v>0</v>
      </c>
      <c r="AD353" s="32">
        <f>SUMIFS('Capex forecast'!N$9:N$223,'Capex forecast'!$T$9:$T$223,$Q353,'Capex forecast'!$S$9:$S$223,$S353,'Capex forecast'!$Q$9:$Q$223,"Augex")</f>
        <v>0</v>
      </c>
      <c r="AF353" s="45" t="s">
        <v>45</v>
      </c>
      <c r="AG353" s="6" t="str">
        <f>INDEX('Demand forecast'!$M$9:$M$5832,MATCH($Q353,'Demand forecast'!$B$9:$B$5832,0))</f>
        <v>No</v>
      </c>
      <c r="AH353" s="6" t="str">
        <f>IF(COUNTIF($AF$93:AF353,$B353) = 1, "LV", IF(COUNTIF($AF$93:AF353,$B353) = 2, "HV", "ST"))</f>
        <v>LV</v>
      </c>
      <c r="AI353" s="6" t="str">
        <f>INDEX('Demand forecast and growth rate'!$E$7:$E$273,MATCH($Q353,'Demand forecast and growth rate'!$B$7:$B$273,0))</f>
        <v>Small growth</v>
      </c>
      <c r="AJ353" s="47">
        <f>SUMIFS('Capex forecast'!E$9:E$223,'Capex forecast'!$T$9:$T$223,$AF353,'Capex forecast'!$S$9:$S$223,$AH353,'Capex forecast'!$Q$9:$Q$223,"Repex")</f>
        <v>0</v>
      </c>
      <c r="AK353" s="47">
        <f>SUMIFS('Capex forecast'!F$9:F$223,'Capex forecast'!$T$9:$T$223,$AF353,'Capex forecast'!$S$9:$S$223,$AH353,'Capex forecast'!$Q$9:$Q$223,"Repex")</f>
        <v>0</v>
      </c>
      <c r="AL353" s="47">
        <f>SUMIFS('Capex forecast'!G$9:G$223,'Capex forecast'!$T$9:$T$223,$AF353,'Capex forecast'!$S$9:$S$223,$AH353,'Capex forecast'!$Q$9:$Q$223,"Repex")</f>
        <v>0</v>
      </c>
      <c r="AM353" s="47">
        <f>SUMIFS('Capex forecast'!H$9:H$223,'Capex forecast'!$T$9:$T$223,$AF353,'Capex forecast'!$S$9:$S$223,$AH353,'Capex forecast'!$Q$9:$Q$223,"Repex")</f>
        <v>0</v>
      </c>
      <c r="AN353" s="47">
        <f>SUMIFS('Capex forecast'!I$9:I$223,'Capex forecast'!$T$9:$T$223,$AF353,'Capex forecast'!$S$9:$S$223,$AH353,'Capex forecast'!$Q$9:$Q$223,"Repex")</f>
        <v>0</v>
      </c>
      <c r="AO353" s="47">
        <f>SUMIFS('Capex forecast'!J$9:J$223,'Capex forecast'!$T$9:$T$223,$AF353,'Capex forecast'!$S$9:$S$223,$AH353,'Capex forecast'!$Q$9:$Q$223,"Repex")</f>
        <v>0</v>
      </c>
      <c r="AP353" s="47">
        <f>SUMIFS('Capex forecast'!K$9:K$223,'Capex forecast'!$T$9:$T$223,$AF353,'Capex forecast'!$S$9:$S$223,$AH353,'Capex forecast'!$Q$9:$Q$223,"Repex")</f>
        <v>0</v>
      </c>
      <c r="AQ353" s="47">
        <f>SUMIFS('Capex forecast'!L$9:L$223,'Capex forecast'!$T$9:$T$223,$AF353,'Capex forecast'!$S$9:$S$223,$AH353,'Capex forecast'!$Q$9:$Q$223,"Repex")</f>
        <v>0</v>
      </c>
      <c r="AR353" s="47">
        <f>SUMIFS('Capex forecast'!M$9:M$223,'Capex forecast'!$T$9:$T$223,$AF353,'Capex forecast'!$S$9:$S$223,$AH353,'Capex forecast'!$Q$9:$Q$223,"Repex")</f>
        <v>0</v>
      </c>
      <c r="AS353" s="47">
        <f>SUMIFS('Capex forecast'!N$9:N$223,'Capex forecast'!$T$9:$T$223,$AF353,'Capex forecast'!$S$9:$S$223,$AH353,'Capex forecast'!$Q$9:$Q$223,"Repex")</f>
        <v>0</v>
      </c>
    </row>
    <row r="354" spans="2:45" ht="15">
      <c r="B354" s="45" t="s">
        <v>69</v>
      </c>
      <c r="C354" s="6" t="str">
        <f>INDEX('Demand forecast'!$M$9:$M$5832,MATCH($B354,'Demand forecast'!$B$9:$B$5832,0))</f>
        <v>No</v>
      </c>
      <c r="D354" s="6" t="str">
        <f>IF(COUNTIF($B$93:B354,$B354) = 1, "LV", IF(COUNTIF($B$93:B354,$B354) = 2, "HV", "ST"))</f>
        <v>LV</v>
      </c>
      <c r="E354" s="6" t="str">
        <f>INDEX('Demand forecast and growth rate'!$E$7:$E$273,MATCH($B354,'Demand forecast and growth rate'!$B$7:$B$273,0))</f>
        <v>High growth</v>
      </c>
      <c r="F354" s="32">
        <f>SUMIFS('Capex forecast'!E$9:E$223,'Capex forecast'!$T$9:$T$223,'Allocation of site-spec costs'!$B354,'Capex forecast'!$S$9:$S$223,'Allocation of site-spec costs'!$D354,'Capex forecast'!$Q$9:$Q$223,"Customer Connection")</f>
        <v>0</v>
      </c>
      <c r="G354" s="32">
        <f>SUMIFS('Capex forecast'!F$9:F$223,'Capex forecast'!$T$9:$T$223,'Allocation of site-spec costs'!$B354,'Capex forecast'!$S$9:$S$223,'Allocation of site-spec costs'!$D354,'Capex forecast'!$Q$9:$Q$223,"Customer Connection")</f>
        <v>0</v>
      </c>
      <c r="H354" s="32">
        <f>SUMIFS('Capex forecast'!G$9:G$223,'Capex forecast'!$T$9:$T$223,'Allocation of site-spec costs'!$B354,'Capex forecast'!$S$9:$S$223,'Allocation of site-spec costs'!$D354,'Capex forecast'!$Q$9:$Q$223,"Customer Connection")</f>
        <v>0</v>
      </c>
      <c r="I354" s="32">
        <f>SUMIFS('Capex forecast'!H$9:H$223,'Capex forecast'!$T$9:$T$223,'Allocation of site-spec costs'!$B354,'Capex forecast'!$S$9:$S$223,'Allocation of site-spec costs'!$D354,'Capex forecast'!$Q$9:$Q$223,"Customer Connection")</f>
        <v>0</v>
      </c>
      <c r="J354" s="32">
        <f>SUMIFS('Capex forecast'!I$9:I$223,'Capex forecast'!$T$9:$T$223,'Allocation of site-spec costs'!$B354,'Capex forecast'!$S$9:$S$223,'Allocation of site-spec costs'!$D354,'Capex forecast'!$Q$9:$Q$223,"Customer Connection")</f>
        <v>0</v>
      </c>
      <c r="K354" s="32">
        <f>SUMIFS('Capex forecast'!J$9:J$223,'Capex forecast'!$T$9:$T$223,'Allocation of site-spec costs'!$B354,'Capex forecast'!$S$9:$S$223,'Allocation of site-spec costs'!$D354,'Capex forecast'!$Q$9:$Q$223,"Customer Connection")</f>
        <v>0</v>
      </c>
      <c r="L354" s="32">
        <f>SUMIFS('Capex forecast'!K$9:K$223,'Capex forecast'!$T$9:$T$223,'Allocation of site-spec costs'!$B354,'Capex forecast'!$S$9:$S$223,'Allocation of site-spec costs'!$D354,'Capex forecast'!$Q$9:$Q$223,"Customer Connection")</f>
        <v>0</v>
      </c>
      <c r="M354" s="32">
        <f>SUMIFS('Capex forecast'!L$9:L$223,'Capex forecast'!$T$9:$T$223,'Allocation of site-spec costs'!$B354,'Capex forecast'!$S$9:$S$223,'Allocation of site-spec costs'!$D354,'Capex forecast'!$Q$9:$Q$223,"Customer Connection")</f>
        <v>0</v>
      </c>
      <c r="N354" s="32">
        <f>SUMIFS('Capex forecast'!M$9:M$223,'Capex forecast'!$T$9:$T$223,'Allocation of site-spec costs'!$B354,'Capex forecast'!$S$9:$S$223,'Allocation of site-spec costs'!$D354,'Capex forecast'!$Q$9:$Q$223,"Customer Connection")</f>
        <v>0</v>
      </c>
      <c r="O354" s="32">
        <f>SUMIFS('Capex forecast'!N$9:N$223,'Capex forecast'!$T$9:$T$223,'Allocation of site-spec costs'!$B354,'Capex forecast'!$S$9:$S$223,'Allocation of site-spec costs'!$D354,'Capex forecast'!$Q$9:$Q$223,"Customer Connection")</f>
        <v>0</v>
      </c>
      <c r="Q354" s="45" t="s">
        <v>69</v>
      </c>
      <c r="R354" s="6" t="str">
        <f>INDEX('Demand forecast'!$M$9:$M$5832,MATCH($Q354,'Demand forecast'!$B$9:$B$5832,0))</f>
        <v>No</v>
      </c>
      <c r="S354" s="6" t="str">
        <f>IF(COUNTIF($Q$93:Q354,$B354) = 1, "LV", IF(COUNTIF($Q$93:Q354,$B354) = 2, "HV", "ST"))</f>
        <v>LV</v>
      </c>
      <c r="T354" s="6" t="str">
        <f>INDEX('Demand forecast and growth rate'!$E$7:$E$273,MATCH($Q354,'Demand forecast and growth rate'!$B$7:$B$273,0))</f>
        <v>High growth</v>
      </c>
      <c r="U354" s="32">
        <f>SUMIFS('Capex forecast'!E$9:E$223,'Capex forecast'!$T$9:$T$223,$Q354,'Capex forecast'!$S$9:$S$223,$S354,'Capex forecast'!$Q$9:$Q$223,"Augex")</f>
        <v>0</v>
      </c>
      <c r="V354" s="32">
        <f>SUMIFS('Capex forecast'!F$9:F$223,'Capex forecast'!$T$9:$T$223,$Q354,'Capex forecast'!$S$9:$S$223,$S354,'Capex forecast'!$Q$9:$Q$223,"Augex")</f>
        <v>0</v>
      </c>
      <c r="W354" s="32">
        <f>SUMIFS('Capex forecast'!G$9:G$223,'Capex forecast'!$T$9:$T$223,$Q354,'Capex forecast'!$S$9:$S$223,$S354,'Capex forecast'!$Q$9:$Q$223,"Augex")</f>
        <v>0</v>
      </c>
      <c r="X354" s="32">
        <f>SUMIFS('Capex forecast'!H$9:H$223,'Capex forecast'!$T$9:$T$223,$Q354,'Capex forecast'!$S$9:$S$223,$S354,'Capex forecast'!$Q$9:$Q$223,"Augex")</f>
        <v>0</v>
      </c>
      <c r="Y354" s="32">
        <f>SUMIFS('Capex forecast'!I$9:I$223,'Capex forecast'!$T$9:$T$223,$Q354,'Capex forecast'!$S$9:$S$223,$S354,'Capex forecast'!$Q$9:$Q$223,"Augex")</f>
        <v>0</v>
      </c>
      <c r="Z354" s="32">
        <f>SUMIFS('Capex forecast'!J$9:J$223,'Capex forecast'!$T$9:$T$223,$Q354,'Capex forecast'!$S$9:$S$223,$S354,'Capex forecast'!$Q$9:$Q$223,"Augex")</f>
        <v>0</v>
      </c>
      <c r="AA354" s="32">
        <f>SUMIFS('Capex forecast'!K$9:K$223,'Capex forecast'!$T$9:$T$223,$Q354,'Capex forecast'!$S$9:$S$223,$S354,'Capex forecast'!$Q$9:$Q$223,"Augex")</f>
        <v>0</v>
      </c>
      <c r="AB354" s="32">
        <f>SUMIFS('Capex forecast'!L$9:L$223,'Capex forecast'!$T$9:$T$223,$Q354,'Capex forecast'!$S$9:$S$223,$S354,'Capex forecast'!$Q$9:$Q$223,"Augex")</f>
        <v>0</v>
      </c>
      <c r="AC354" s="32">
        <f>SUMIFS('Capex forecast'!M$9:M$223,'Capex forecast'!$T$9:$T$223,$Q354,'Capex forecast'!$S$9:$S$223,$S354,'Capex forecast'!$Q$9:$Q$223,"Augex")</f>
        <v>0</v>
      </c>
      <c r="AD354" s="32">
        <f>SUMIFS('Capex forecast'!N$9:N$223,'Capex forecast'!$T$9:$T$223,$Q354,'Capex forecast'!$S$9:$S$223,$S354,'Capex forecast'!$Q$9:$Q$223,"Augex")</f>
        <v>0</v>
      </c>
      <c r="AF354" s="45" t="s">
        <v>69</v>
      </c>
      <c r="AG354" s="6" t="str">
        <f>INDEX('Demand forecast'!$M$9:$M$5832,MATCH($Q354,'Demand forecast'!$B$9:$B$5832,0))</f>
        <v>No</v>
      </c>
      <c r="AH354" s="6" t="str">
        <f>IF(COUNTIF($AF$93:AF354,$B354) = 1, "LV", IF(COUNTIF($AF$93:AF354,$B354) = 2, "HV", "ST"))</f>
        <v>LV</v>
      </c>
      <c r="AI354" s="6" t="str">
        <f>INDEX('Demand forecast and growth rate'!$E$7:$E$273,MATCH($Q354,'Demand forecast and growth rate'!$B$7:$B$273,0))</f>
        <v>High growth</v>
      </c>
      <c r="AJ354" s="47">
        <f>SUMIFS('Capex forecast'!E$9:E$223,'Capex forecast'!$T$9:$T$223,$AF354,'Capex forecast'!$S$9:$S$223,$AH354,'Capex forecast'!$Q$9:$Q$223,"Repex")</f>
        <v>0</v>
      </c>
      <c r="AK354" s="47">
        <f>SUMIFS('Capex forecast'!F$9:F$223,'Capex forecast'!$T$9:$T$223,$AF354,'Capex forecast'!$S$9:$S$223,$AH354,'Capex forecast'!$Q$9:$Q$223,"Repex")</f>
        <v>0</v>
      </c>
      <c r="AL354" s="47">
        <f>SUMIFS('Capex forecast'!G$9:G$223,'Capex forecast'!$T$9:$T$223,$AF354,'Capex forecast'!$S$9:$S$223,$AH354,'Capex forecast'!$Q$9:$Q$223,"Repex")</f>
        <v>0</v>
      </c>
      <c r="AM354" s="47">
        <f>SUMIFS('Capex forecast'!H$9:H$223,'Capex forecast'!$T$9:$T$223,$AF354,'Capex forecast'!$S$9:$S$223,$AH354,'Capex forecast'!$Q$9:$Q$223,"Repex")</f>
        <v>0</v>
      </c>
      <c r="AN354" s="47">
        <f>SUMIFS('Capex forecast'!I$9:I$223,'Capex forecast'!$T$9:$T$223,$AF354,'Capex forecast'!$S$9:$S$223,$AH354,'Capex forecast'!$Q$9:$Q$223,"Repex")</f>
        <v>0</v>
      </c>
      <c r="AO354" s="47">
        <f>SUMIFS('Capex forecast'!J$9:J$223,'Capex forecast'!$T$9:$T$223,$AF354,'Capex forecast'!$S$9:$S$223,$AH354,'Capex forecast'!$Q$9:$Q$223,"Repex")</f>
        <v>0</v>
      </c>
      <c r="AP354" s="47">
        <f>SUMIFS('Capex forecast'!K$9:K$223,'Capex forecast'!$T$9:$T$223,$AF354,'Capex forecast'!$S$9:$S$223,$AH354,'Capex forecast'!$Q$9:$Q$223,"Repex")</f>
        <v>0</v>
      </c>
      <c r="AQ354" s="47">
        <f>SUMIFS('Capex forecast'!L$9:L$223,'Capex forecast'!$T$9:$T$223,$AF354,'Capex forecast'!$S$9:$S$223,$AH354,'Capex forecast'!$Q$9:$Q$223,"Repex")</f>
        <v>0</v>
      </c>
      <c r="AR354" s="47">
        <f>SUMIFS('Capex forecast'!M$9:M$223,'Capex forecast'!$T$9:$T$223,$AF354,'Capex forecast'!$S$9:$S$223,$AH354,'Capex forecast'!$Q$9:$Q$223,"Repex")</f>
        <v>0</v>
      </c>
      <c r="AS354" s="47">
        <f>SUMIFS('Capex forecast'!N$9:N$223,'Capex forecast'!$T$9:$T$223,$AF354,'Capex forecast'!$S$9:$S$223,$AH354,'Capex forecast'!$Q$9:$Q$223,"Repex")</f>
        <v>0</v>
      </c>
    </row>
    <row r="355" spans="2:45" ht="15">
      <c r="B355" s="45" t="s">
        <v>144</v>
      </c>
      <c r="C355" s="6" t="str">
        <f>INDEX('Demand forecast'!$M$9:$M$5832,MATCH($B355,'Demand forecast'!$B$9:$B$5832,0))</f>
        <v>No</v>
      </c>
      <c r="D355" s="6" t="str">
        <f>IF(COUNTIF($B$93:B355,$B355) = 1, "LV", IF(COUNTIF($B$93:B355,$B355) = 2, "HV", "ST"))</f>
        <v>LV</v>
      </c>
      <c r="E355" s="6" t="str">
        <f>INDEX('Demand forecast and growth rate'!$E$7:$E$273,MATCH($B355,'Demand forecast and growth rate'!$B$7:$B$273,0))</f>
        <v>High growth</v>
      </c>
      <c r="F355" s="32">
        <f>SUMIFS('Capex forecast'!E$9:E$223,'Capex forecast'!$T$9:$T$223,'Allocation of site-spec costs'!$B355,'Capex forecast'!$S$9:$S$223,'Allocation of site-spec costs'!$D355,'Capex forecast'!$Q$9:$Q$223,"Customer Connection")</f>
        <v>0</v>
      </c>
      <c r="G355" s="32">
        <f>SUMIFS('Capex forecast'!F$9:F$223,'Capex forecast'!$T$9:$T$223,'Allocation of site-spec costs'!$B355,'Capex forecast'!$S$9:$S$223,'Allocation of site-spec costs'!$D355,'Capex forecast'!$Q$9:$Q$223,"Customer Connection")</f>
        <v>0</v>
      </c>
      <c r="H355" s="32">
        <f>SUMIFS('Capex forecast'!G$9:G$223,'Capex forecast'!$T$9:$T$223,'Allocation of site-spec costs'!$B355,'Capex forecast'!$S$9:$S$223,'Allocation of site-spec costs'!$D355,'Capex forecast'!$Q$9:$Q$223,"Customer Connection")</f>
        <v>0</v>
      </c>
      <c r="I355" s="32">
        <f>SUMIFS('Capex forecast'!H$9:H$223,'Capex forecast'!$T$9:$T$223,'Allocation of site-spec costs'!$B355,'Capex forecast'!$S$9:$S$223,'Allocation of site-spec costs'!$D355,'Capex forecast'!$Q$9:$Q$223,"Customer Connection")</f>
        <v>0</v>
      </c>
      <c r="J355" s="32">
        <f>SUMIFS('Capex forecast'!I$9:I$223,'Capex forecast'!$T$9:$T$223,'Allocation of site-spec costs'!$B355,'Capex forecast'!$S$9:$S$223,'Allocation of site-spec costs'!$D355,'Capex forecast'!$Q$9:$Q$223,"Customer Connection")</f>
        <v>0</v>
      </c>
      <c r="K355" s="32">
        <f>SUMIFS('Capex forecast'!J$9:J$223,'Capex forecast'!$T$9:$T$223,'Allocation of site-spec costs'!$B355,'Capex forecast'!$S$9:$S$223,'Allocation of site-spec costs'!$D355,'Capex forecast'!$Q$9:$Q$223,"Customer Connection")</f>
        <v>0</v>
      </c>
      <c r="L355" s="32">
        <f>SUMIFS('Capex forecast'!K$9:K$223,'Capex forecast'!$T$9:$T$223,'Allocation of site-spec costs'!$B355,'Capex forecast'!$S$9:$S$223,'Allocation of site-spec costs'!$D355,'Capex forecast'!$Q$9:$Q$223,"Customer Connection")</f>
        <v>0</v>
      </c>
      <c r="M355" s="32">
        <f>SUMIFS('Capex forecast'!L$9:L$223,'Capex forecast'!$T$9:$T$223,'Allocation of site-spec costs'!$B355,'Capex forecast'!$S$9:$S$223,'Allocation of site-spec costs'!$D355,'Capex forecast'!$Q$9:$Q$223,"Customer Connection")</f>
        <v>0</v>
      </c>
      <c r="N355" s="32">
        <f>SUMIFS('Capex forecast'!M$9:M$223,'Capex forecast'!$T$9:$T$223,'Allocation of site-spec costs'!$B355,'Capex forecast'!$S$9:$S$223,'Allocation of site-spec costs'!$D355,'Capex forecast'!$Q$9:$Q$223,"Customer Connection")</f>
        <v>0</v>
      </c>
      <c r="O355" s="32">
        <f>SUMIFS('Capex forecast'!N$9:N$223,'Capex forecast'!$T$9:$T$223,'Allocation of site-spec costs'!$B355,'Capex forecast'!$S$9:$S$223,'Allocation of site-spec costs'!$D355,'Capex forecast'!$Q$9:$Q$223,"Customer Connection")</f>
        <v>0</v>
      </c>
      <c r="Q355" s="45" t="s">
        <v>144</v>
      </c>
      <c r="R355" s="6" t="str">
        <f>INDEX('Demand forecast'!$M$9:$M$5832,MATCH($Q355,'Demand forecast'!$B$9:$B$5832,0))</f>
        <v>No</v>
      </c>
      <c r="S355" s="6" t="str">
        <f>IF(COUNTIF($Q$93:Q355,$B355) = 1, "LV", IF(COUNTIF($Q$93:Q355,$B355) = 2, "HV", "ST"))</f>
        <v>LV</v>
      </c>
      <c r="T355" s="6" t="str">
        <f>INDEX('Demand forecast and growth rate'!$E$7:$E$273,MATCH($Q355,'Demand forecast and growth rate'!$B$7:$B$273,0))</f>
        <v>High growth</v>
      </c>
      <c r="U355" s="32">
        <f>SUMIFS('Capex forecast'!E$9:E$223,'Capex forecast'!$T$9:$T$223,$Q355,'Capex forecast'!$S$9:$S$223,$S355,'Capex forecast'!$Q$9:$Q$223,"Augex")</f>
        <v>0</v>
      </c>
      <c r="V355" s="32">
        <f>SUMIFS('Capex forecast'!F$9:F$223,'Capex forecast'!$T$9:$T$223,$Q355,'Capex forecast'!$S$9:$S$223,$S355,'Capex forecast'!$Q$9:$Q$223,"Augex")</f>
        <v>0</v>
      </c>
      <c r="W355" s="32">
        <f>SUMIFS('Capex forecast'!G$9:G$223,'Capex forecast'!$T$9:$T$223,$Q355,'Capex forecast'!$S$9:$S$223,$S355,'Capex forecast'!$Q$9:$Q$223,"Augex")</f>
        <v>0</v>
      </c>
      <c r="X355" s="32">
        <f>SUMIFS('Capex forecast'!H$9:H$223,'Capex forecast'!$T$9:$T$223,$Q355,'Capex forecast'!$S$9:$S$223,$S355,'Capex forecast'!$Q$9:$Q$223,"Augex")</f>
        <v>0</v>
      </c>
      <c r="Y355" s="32">
        <f>SUMIFS('Capex forecast'!I$9:I$223,'Capex forecast'!$T$9:$T$223,$Q355,'Capex forecast'!$S$9:$S$223,$S355,'Capex forecast'!$Q$9:$Q$223,"Augex")</f>
        <v>0</v>
      </c>
      <c r="Z355" s="32">
        <f>SUMIFS('Capex forecast'!J$9:J$223,'Capex forecast'!$T$9:$T$223,$Q355,'Capex forecast'!$S$9:$S$223,$S355,'Capex forecast'!$Q$9:$Q$223,"Augex")</f>
        <v>0</v>
      </c>
      <c r="AA355" s="32">
        <f>SUMIFS('Capex forecast'!K$9:K$223,'Capex forecast'!$T$9:$T$223,$Q355,'Capex forecast'!$S$9:$S$223,$S355,'Capex forecast'!$Q$9:$Q$223,"Augex")</f>
        <v>0</v>
      </c>
      <c r="AB355" s="32">
        <f>SUMIFS('Capex forecast'!L$9:L$223,'Capex forecast'!$T$9:$T$223,$Q355,'Capex forecast'!$S$9:$S$223,$S355,'Capex forecast'!$Q$9:$Q$223,"Augex")</f>
        <v>0</v>
      </c>
      <c r="AC355" s="32">
        <f>SUMIFS('Capex forecast'!M$9:M$223,'Capex forecast'!$T$9:$T$223,$Q355,'Capex forecast'!$S$9:$S$223,$S355,'Capex forecast'!$Q$9:$Q$223,"Augex")</f>
        <v>0</v>
      </c>
      <c r="AD355" s="32">
        <f>SUMIFS('Capex forecast'!N$9:N$223,'Capex forecast'!$T$9:$T$223,$Q355,'Capex forecast'!$S$9:$S$223,$S355,'Capex forecast'!$Q$9:$Q$223,"Augex")</f>
        <v>0</v>
      </c>
      <c r="AF355" s="45" t="s">
        <v>144</v>
      </c>
      <c r="AG355" s="6" t="str">
        <f>INDEX('Demand forecast'!$M$9:$M$5832,MATCH($Q355,'Demand forecast'!$B$9:$B$5832,0))</f>
        <v>No</v>
      </c>
      <c r="AH355" s="6" t="str">
        <f>IF(COUNTIF($AF$93:AF355,$B355) = 1, "LV", IF(COUNTIF($AF$93:AF355,$B355) = 2, "HV", "ST"))</f>
        <v>LV</v>
      </c>
      <c r="AI355" s="6" t="str">
        <f>INDEX('Demand forecast and growth rate'!$E$7:$E$273,MATCH($Q355,'Demand forecast and growth rate'!$B$7:$B$273,0))</f>
        <v>High growth</v>
      </c>
      <c r="AJ355" s="47">
        <f>SUMIFS('Capex forecast'!E$9:E$223,'Capex forecast'!$T$9:$T$223,$AF355,'Capex forecast'!$S$9:$S$223,$AH355,'Capex forecast'!$Q$9:$Q$223,"Repex")</f>
        <v>0</v>
      </c>
      <c r="AK355" s="47">
        <f>SUMIFS('Capex forecast'!F$9:F$223,'Capex forecast'!$T$9:$T$223,$AF355,'Capex forecast'!$S$9:$S$223,$AH355,'Capex forecast'!$Q$9:$Q$223,"Repex")</f>
        <v>0</v>
      </c>
      <c r="AL355" s="47">
        <f>SUMIFS('Capex forecast'!G$9:G$223,'Capex forecast'!$T$9:$T$223,$AF355,'Capex forecast'!$S$9:$S$223,$AH355,'Capex forecast'!$Q$9:$Q$223,"Repex")</f>
        <v>0</v>
      </c>
      <c r="AM355" s="47">
        <f>SUMIFS('Capex forecast'!H$9:H$223,'Capex forecast'!$T$9:$T$223,$AF355,'Capex forecast'!$S$9:$S$223,$AH355,'Capex forecast'!$Q$9:$Q$223,"Repex")</f>
        <v>0</v>
      </c>
      <c r="AN355" s="47">
        <f>SUMIFS('Capex forecast'!I$9:I$223,'Capex forecast'!$T$9:$T$223,$AF355,'Capex forecast'!$S$9:$S$223,$AH355,'Capex forecast'!$Q$9:$Q$223,"Repex")</f>
        <v>0</v>
      </c>
      <c r="AO355" s="47">
        <f>SUMIFS('Capex forecast'!J$9:J$223,'Capex forecast'!$T$9:$T$223,$AF355,'Capex forecast'!$S$9:$S$223,$AH355,'Capex forecast'!$Q$9:$Q$223,"Repex")</f>
        <v>0</v>
      </c>
      <c r="AP355" s="47">
        <f>SUMIFS('Capex forecast'!K$9:K$223,'Capex forecast'!$T$9:$T$223,$AF355,'Capex forecast'!$S$9:$S$223,$AH355,'Capex forecast'!$Q$9:$Q$223,"Repex")</f>
        <v>0</v>
      </c>
      <c r="AQ355" s="47">
        <f>SUMIFS('Capex forecast'!L$9:L$223,'Capex forecast'!$T$9:$T$223,$AF355,'Capex forecast'!$S$9:$S$223,$AH355,'Capex forecast'!$Q$9:$Q$223,"Repex")</f>
        <v>0</v>
      </c>
      <c r="AR355" s="47">
        <f>SUMIFS('Capex forecast'!M$9:M$223,'Capex forecast'!$T$9:$T$223,$AF355,'Capex forecast'!$S$9:$S$223,$AH355,'Capex forecast'!$Q$9:$Q$223,"Repex")</f>
        <v>0</v>
      </c>
      <c r="AS355" s="47">
        <f>SUMIFS('Capex forecast'!N$9:N$223,'Capex forecast'!$T$9:$T$223,$AF355,'Capex forecast'!$S$9:$S$223,$AH355,'Capex forecast'!$Q$9:$Q$223,"Repex")</f>
        <v>0</v>
      </c>
    </row>
    <row r="356" spans="2:45" ht="15">
      <c r="B356" s="45" t="s">
        <v>149</v>
      </c>
      <c r="C356" s="6" t="str">
        <f>INDEX('Demand forecast'!$M$9:$M$5832,MATCH($B356,'Demand forecast'!$B$9:$B$5832,0))</f>
        <v>No</v>
      </c>
      <c r="D356" s="6" t="str">
        <f>IF(COUNTIF($B$93:B356,$B356) = 1, "LV", IF(COUNTIF($B$93:B356,$B356) = 2, "HV", "ST"))</f>
        <v>LV</v>
      </c>
      <c r="E356" s="6" t="str">
        <f>INDEX('Demand forecast and growth rate'!$E$7:$E$273,MATCH($B356,'Demand forecast and growth rate'!$B$7:$B$273,0))</f>
        <v>High growth</v>
      </c>
      <c r="F356" s="32">
        <f>SUMIFS('Capex forecast'!E$9:E$223,'Capex forecast'!$T$9:$T$223,'Allocation of site-spec costs'!$B356,'Capex forecast'!$S$9:$S$223,'Allocation of site-spec costs'!$D356,'Capex forecast'!$Q$9:$Q$223,"Customer Connection")</f>
        <v>0</v>
      </c>
      <c r="G356" s="32">
        <f>SUMIFS('Capex forecast'!F$9:F$223,'Capex forecast'!$T$9:$T$223,'Allocation of site-spec costs'!$B356,'Capex forecast'!$S$9:$S$223,'Allocation of site-spec costs'!$D356,'Capex forecast'!$Q$9:$Q$223,"Customer Connection")</f>
        <v>0</v>
      </c>
      <c r="H356" s="32">
        <f>SUMIFS('Capex forecast'!G$9:G$223,'Capex forecast'!$T$9:$T$223,'Allocation of site-spec costs'!$B356,'Capex forecast'!$S$9:$S$223,'Allocation of site-spec costs'!$D356,'Capex forecast'!$Q$9:$Q$223,"Customer Connection")</f>
        <v>0</v>
      </c>
      <c r="I356" s="32">
        <f>SUMIFS('Capex forecast'!H$9:H$223,'Capex forecast'!$T$9:$T$223,'Allocation of site-spec costs'!$B356,'Capex forecast'!$S$9:$S$223,'Allocation of site-spec costs'!$D356,'Capex forecast'!$Q$9:$Q$223,"Customer Connection")</f>
        <v>0</v>
      </c>
      <c r="J356" s="32">
        <f>SUMIFS('Capex forecast'!I$9:I$223,'Capex forecast'!$T$9:$T$223,'Allocation of site-spec costs'!$B356,'Capex forecast'!$S$9:$S$223,'Allocation of site-spec costs'!$D356,'Capex forecast'!$Q$9:$Q$223,"Customer Connection")</f>
        <v>0</v>
      </c>
      <c r="K356" s="32">
        <f>SUMIFS('Capex forecast'!J$9:J$223,'Capex forecast'!$T$9:$T$223,'Allocation of site-spec costs'!$B356,'Capex forecast'!$S$9:$S$223,'Allocation of site-spec costs'!$D356,'Capex forecast'!$Q$9:$Q$223,"Customer Connection")</f>
        <v>0</v>
      </c>
      <c r="L356" s="32">
        <f>SUMIFS('Capex forecast'!K$9:K$223,'Capex forecast'!$T$9:$T$223,'Allocation of site-spec costs'!$B356,'Capex forecast'!$S$9:$S$223,'Allocation of site-spec costs'!$D356,'Capex forecast'!$Q$9:$Q$223,"Customer Connection")</f>
        <v>0</v>
      </c>
      <c r="M356" s="32">
        <f>SUMIFS('Capex forecast'!L$9:L$223,'Capex forecast'!$T$9:$T$223,'Allocation of site-spec costs'!$B356,'Capex forecast'!$S$9:$S$223,'Allocation of site-spec costs'!$D356,'Capex forecast'!$Q$9:$Q$223,"Customer Connection")</f>
        <v>0</v>
      </c>
      <c r="N356" s="32">
        <f>SUMIFS('Capex forecast'!M$9:M$223,'Capex forecast'!$T$9:$T$223,'Allocation of site-spec costs'!$B356,'Capex forecast'!$S$9:$S$223,'Allocation of site-spec costs'!$D356,'Capex forecast'!$Q$9:$Q$223,"Customer Connection")</f>
        <v>0</v>
      </c>
      <c r="O356" s="32">
        <f>SUMIFS('Capex forecast'!N$9:N$223,'Capex forecast'!$T$9:$T$223,'Allocation of site-spec costs'!$B356,'Capex forecast'!$S$9:$S$223,'Allocation of site-spec costs'!$D356,'Capex forecast'!$Q$9:$Q$223,"Customer Connection")</f>
        <v>0</v>
      </c>
      <c r="Q356" s="45" t="s">
        <v>149</v>
      </c>
      <c r="R356" s="6" t="str">
        <f>INDEX('Demand forecast'!$M$9:$M$5832,MATCH($Q356,'Demand forecast'!$B$9:$B$5832,0))</f>
        <v>No</v>
      </c>
      <c r="S356" s="6" t="str">
        <f>IF(COUNTIF($Q$93:Q356,$B356) = 1, "LV", IF(COUNTIF($Q$93:Q356,$B356) = 2, "HV", "ST"))</f>
        <v>LV</v>
      </c>
      <c r="T356" s="6" t="str">
        <f>INDEX('Demand forecast and growth rate'!$E$7:$E$273,MATCH($Q356,'Demand forecast and growth rate'!$B$7:$B$273,0))</f>
        <v>High growth</v>
      </c>
      <c r="U356" s="32">
        <f>SUMIFS('Capex forecast'!E$9:E$223,'Capex forecast'!$T$9:$T$223,$Q356,'Capex forecast'!$S$9:$S$223,$S356,'Capex forecast'!$Q$9:$Q$223,"Augex")</f>
        <v>0</v>
      </c>
      <c r="V356" s="32">
        <f>SUMIFS('Capex forecast'!F$9:F$223,'Capex forecast'!$T$9:$T$223,$Q356,'Capex forecast'!$S$9:$S$223,$S356,'Capex forecast'!$Q$9:$Q$223,"Augex")</f>
        <v>0</v>
      </c>
      <c r="W356" s="32">
        <f>SUMIFS('Capex forecast'!G$9:G$223,'Capex forecast'!$T$9:$T$223,$Q356,'Capex forecast'!$S$9:$S$223,$S356,'Capex forecast'!$Q$9:$Q$223,"Augex")</f>
        <v>0</v>
      </c>
      <c r="X356" s="32">
        <f>SUMIFS('Capex forecast'!H$9:H$223,'Capex forecast'!$T$9:$T$223,$Q356,'Capex forecast'!$S$9:$S$223,$S356,'Capex forecast'!$Q$9:$Q$223,"Augex")</f>
        <v>0</v>
      </c>
      <c r="Y356" s="32">
        <f>SUMIFS('Capex forecast'!I$9:I$223,'Capex forecast'!$T$9:$T$223,$Q356,'Capex forecast'!$S$9:$S$223,$S356,'Capex forecast'!$Q$9:$Q$223,"Augex")</f>
        <v>0</v>
      </c>
      <c r="Z356" s="32">
        <f>SUMIFS('Capex forecast'!J$9:J$223,'Capex forecast'!$T$9:$T$223,$Q356,'Capex forecast'!$S$9:$S$223,$S356,'Capex forecast'!$Q$9:$Q$223,"Augex")</f>
        <v>0</v>
      </c>
      <c r="AA356" s="32">
        <f>SUMIFS('Capex forecast'!K$9:K$223,'Capex forecast'!$T$9:$T$223,$Q356,'Capex forecast'!$S$9:$S$223,$S356,'Capex forecast'!$Q$9:$Q$223,"Augex")</f>
        <v>0</v>
      </c>
      <c r="AB356" s="32">
        <f>SUMIFS('Capex forecast'!L$9:L$223,'Capex forecast'!$T$9:$T$223,$Q356,'Capex forecast'!$S$9:$S$223,$S356,'Capex forecast'!$Q$9:$Q$223,"Augex")</f>
        <v>0</v>
      </c>
      <c r="AC356" s="32">
        <f>SUMIFS('Capex forecast'!M$9:M$223,'Capex forecast'!$T$9:$T$223,$Q356,'Capex forecast'!$S$9:$S$223,$S356,'Capex forecast'!$Q$9:$Q$223,"Augex")</f>
        <v>0</v>
      </c>
      <c r="AD356" s="32">
        <f>SUMIFS('Capex forecast'!N$9:N$223,'Capex forecast'!$T$9:$T$223,$Q356,'Capex forecast'!$S$9:$S$223,$S356,'Capex forecast'!$Q$9:$Q$223,"Augex")</f>
        <v>0</v>
      </c>
      <c r="AF356" s="45" t="s">
        <v>149</v>
      </c>
      <c r="AG356" s="6" t="str">
        <f>INDEX('Demand forecast'!$M$9:$M$5832,MATCH($Q356,'Demand forecast'!$B$9:$B$5832,0))</f>
        <v>No</v>
      </c>
      <c r="AH356" s="6" t="str">
        <f>IF(COUNTIF($AF$93:AF356,$B356) = 1, "LV", IF(COUNTIF($AF$93:AF356,$B356) = 2, "HV", "ST"))</f>
        <v>LV</v>
      </c>
      <c r="AI356" s="6" t="str">
        <f>INDEX('Demand forecast and growth rate'!$E$7:$E$273,MATCH($Q356,'Demand forecast and growth rate'!$B$7:$B$273,0))</f>
        <v>High growth</v>
      </c>
      <c r="AJ356" s="47">
        <f>SUMIFS('Capex forecast'!E$9:E$223,'Capex forecast'!$T$9:$T$223,$AF356,'Capex forecast'!$S$9:$S$223,$AH356,'Capex forecast'!$Q$9:$Q$223,"Repex")</f>
        <v>0</v>
      </c>
      <c r="AK356" s="47">
        <f>SUMIFS('Capex forecast'!F$9:F$223,'Capex forecast'!$T$9:$T$223,$AF356,'Capex forecast'!$S$9:$S$223,$AH356,'Capex forecast'!$Q$9:$Q$223,"Repex")</f>
        <v>0</v>
      </c>
      <c r="AL356" s="47">
        <f>SUMIFS('Capex forecast'!G$9:G$223,'Capex forecast'!$T$9:$T$223,$AF356,'Capex forecast'!$S$9:$S$223,$AH356,'Capex forecast'!$Q$9:$Q$223,"Repex")</f>
        <v>0</v>
      </c>
      <c r="AM356" s="47">
        <f>SUMIFS('Capex forecast'!H$9:H$223,'Capex forecast'!$T$9:$T$223,$AF356,'Capex forecast'!$S$9:$S$223,$AH356,'Capex forecast'!$Q$9:$Q$223,"Repex")</f>
        <v>0</v>
      </c>
      <c r="AN356" s="47">
        <f>SUMIFS('Capex forecast'!I$9:I$223,'Capex forecast'!$T$9:$T$223,$AF356,'Capex forecast'!$S$9:$S$223,$AH356,'Capex forecast'!$Q$9:$Q$223,"Repex")</f>
        <v>0</v>
      </c>
      <c r="AO356" s="47">
        <f>SUMIFS('Capex forecast'!J$9:J$223,'Capex forecast'!$T$9:$T$223,$AF356,'Capex forecast'!$S$9:$S$223,$AH356,'Capex forecast'!$Q$9:$Q$223,"Repex")</f>
        <v>0</v>
      </c>
      <c r="AP356" s="47">
        <f>SUMIFS('Capex forecast'!K$9:K$223,'Capex forecast'!$T$9:$T$223,$AF356,'Capex forecast'!$S$9:$S$223,$AH356,'Capex forecast'!$Q$9:$Q$223,"Repex")</f>
        <v>0</v>
      </c>
      <c r="AQ356" s="47">
        <f>SUMIFS('Capex forecast'!L$9:L$223,'Capex forecast'!$T$9:$T$223,$AF356,'Capex forecast'!$S$9:$S$223,$AH356,'Capex forecast'!$Q$9:$Q$223,"Repex")</f>
        <v>0</v>
      </c>
      <c r="AR356" s="47">
        <f>SUMIFS('Capex forecast'!M$9:M$223,'Capex forecast'!$T$9:$T$223,$AF356,'Capex forecast'!$S$9:$S$223,$AH356,'Capex forecast'!$Q$9:$Q$223,"Repex")</f>
        <v>0</v>
      </c>
      <c r="AS356" s="47">
        <f>SUMIFS('Capex forecast'!N$9:N$223,'Capex forecast'!$T$9:$T$223,$AF356,'Capex forecast'!$S$9:$S$223,$AH356,'Capex forecast'!$Q$9:$Q$223,"Repex")</f>
        <v>0</v>
      </c>
    </row>
    <row r="357" spans="2:45" ht="15">
      <c r="B357" s="45" t="s">
        <v>154</v>
      </c>
      <c r="C357" s="6" t="str">
        <f>INDEX('Demand forecast'!$M$9:$M$5832,MATCH($B357,'Demand forecast'!$B$9:$B$5832,0))</f>
        <v>No</v>
      </c>
      <c r="D357" s="6" t="str">
        <f>IF(COUNTIF($B$93:B357,$B357) = 1, "LV", IF(COUNTIF($B$93:B357,$B357) = 2, "HV", "ST"))</f>
        <v>LV</v>
      </c>
      <c r="E357" s="6" t="str">
        <f>INDEX('Demand forecast and growth rate'!$E$7:$E$273,MATCH($B357,'Demand forecast and growth rate'!$B$7:$B$273,0))</f>
        <v>Small growth</v>
      </c>
      <c r="F357" s="32">
        <f>SUMIFS('Capex forecast'!E$9:E$223,'Capex forecast'!$T$9:$T$223,'Allocation of site-spec costs'!$B357,'Capex forecast'!$S$9:$S$223,'Allocation of site-spec costs'!$D357,'Capex forecast'!$Q$9:$Q$223,"Customer Connection")</f>
        <v>0</v>
      </c>
      <c r="G357" s="32">
        <f>SUMIFS('Capex forecast'!F$9:F$223,'Capex forecast'!$T$9:$T$223,'Allocation of site-spec costs'!$B357,'Capex forecast'!$S$9:$S$223,'Allocation of site-spec costs'!$D357,'Capex forecast'!$Q$9:$Q$223,"Customer Connection")</f>
        <v>0</v>
      </c>
      <c r="H357" s="32">
        <f>SUMIFS('Capex forecast'!G$9:G$223,'Capex forecast'!$T$9:$T$223,'Allocation of site-spec costs'!$B357,'Capex forecast'!$S$9:$S$223,'Allocation of site-spec costs'!$D357,'Capex forecast'!$Q$9:$Q$223,"Customer Connection")</f>
        <v>0</v>
      </c>
      <c r="I357" s="32">
        <f>SUMIFS('Capex forecast'!H$9:H$223,'Capex forecast'!$T$9:$T$223,'Allocation of site-spec costs'!$B357,'Capex forecast'!$S$9:$S$223,'Allocation of site-spec costs'!$D357,'Capex forecast'!$Q$9:$Q$223,"Customer Connection")</f>
        <v>0</v>
      </c>
      <c r="J357" s="32">
        <f>SUMIFS('Capex forecast'!I$9:I$223,'Capex forecast'!$T$9:$T$223,'Allocation of site-spec costs'!$B357,'Capex forecast'!$S$9:$S$223,'Allocation of site-spec costs'!$D357,'Capex forecast'!$Q$9:$Q$223,"Customer Connection")</f>
        <v>0</v>
      </c>
      <c r="K357" s="32">
        <f>SUMIFS('Capex forecast'!J$9:J$223,'Capex forecast'!$T$9:$T$223,'Allocation of site-spec costs'!$B357,'Capex forecast'!$S$9:$S$223,'Allocation of site-spec costs'!$D357,'Capex forecast'!$Q$9:$Q$223,"Customer Connection")</f>
        <v>0</v>
      </c>
      <c r="L357" s="32">
        <f>SUMIFS('Capex forecast'!K$9:K$223,'Capex forecast'!$T$9:$T$223,'Allocation of site-spec costs'!$B357,'Capex forecast'!$S$9:$S$223,'Allocation of site-spec costs'!$D357,'Capex forecast'!$Q$9:$Q$223,"Customer Connection")</f>
        <v>0</v>
      </c>
      <c r="M357" s="32">
        <f>SUMIFS('Capex forecast'!L$9:L$223,'Capex forecast'!$T$9:$T$223,'Allocation of site-spec costs'!$B357,'Capex forecast'!$S$9:$S$223,'Allocation of site-spec costs'!$D357,'Capex forecast'!$Q$9:$Q$223,"Customer Connection")</f>
        <v>0</v>
      </c>
      <c r="N357" s="32">
        <f>SUMIFS('Capex forecast'!M$9:M$223,'Capex forecast'!$T$9:$T$223,'Allocation of site-spec costs'!$B357,'Capex forecast'!$S$9:$S$223,'Allocation of site-spec costs'!$D357,'Capex forecast'!$Q$9:$Q$223,"Customer Connection")</f>
        <v>0</v>
      </c>
      <c r="O357" s="32">
        <f>SUMIFS('Capex forecast'!N$9:N$223,'Capex forecast'!$T$9:$T$223,'Allocation of site-spec costs'!$B357,'Capex forecast'!$S$9:$S$223,'Allocation of site-spec costs'!$D357,'Capex forecast'!$Q$9:$Q$223,"Customer Connection")</f>
        <v>0</v>
      </c>
      <c r="Q357" s="45" t="s">
        <v>154</v>
      </c>
      <c r="R357" s="6" t="str">
        <f>INDEX('Demand forecast'!$M$9:$M$5832,MATCH($Q357,'Demand forecast'!$B$9:$B$5832,0))</f>
        <v>No</v>
      </c>
      <c r="S357" s="6" t="str">
        <f>IF(COUNTIF($Q$93:Q357,$B357) = 1, "LV", IF(COUNTIF($Q$93:Q357,$B357) = 2, "HV", "ST"))</f>
        <v>LV</v>
      </c>
      <c r="T357" s="6" t="str">
        <f>INDEX('Demand forecast and growth rate'!$E$7:$E$273,MATCH($Q357,'Demand forecast and growth rate'!$B$7:$B$273,0))</f>
        <v>Small growth</v>
      </c>
      <c r="U357" s="32">
        <f>SUMIFS('Capex forecast'!E$9:E$223,'Capex forecast'!$T$9:$T$223,$Q357,'Capex forecast'!$S$9:$S$223,$S357,'Capex forecast'!$Q$9:$Q$223,"Augex")</f>
        <v>0</v>
      </c>
      <c r="V357" s="32">
        <f>SUMIFS('Capex forecast'!F$9:F$223,'Capex forecast'!$T$9:$T$223,$Q357,'Capex forecast'!$S$9:$S$223,$S357,'Capex forecast'!$Q$9:$Q$223,"Augex")</f>
        <v>0</v>
      </c>
      <c r="W357" s="32">
        <f>SUMIFS('Capex forecast'!G$9:G$223,'Capex forecast'!$T$9:$T$223,$Q357,'Capex forecast'!$S$9:$S$223,$S357,'Capex forecast'!$Q$9:$Q$223,"Augex")</f>
        <v>0</v>
      </c>
      <c r="X357" s="32">
        <f>SUMIFS('Capex forecast'!H$9:H$223,'Capex forecast'!$T$9:$T$223,$Q357,'Capex forecast'!$S$9:$S$223,$S357,'Capex forecast'!$Q$9:$Q$223,"Augex")</f>
        <v>0</v>
      </c>
      <c r="Y357" s="32">
        <f>SUMIFS('Capex forecast'!I$9:I$223,'Capex forecast'!$T$9:$T$223,$Q357,'Capex forecast'!$S$9:$S$223,$S357,'Capex forecast'!$Q$9:$Q$223,"Augex")</f>
        <v>0</v>
      </c>
      <c r="Z357" s="32">
        <f>SUMIFS('Capex forecast'!J$9:J$223,'Capex forecast'!$T$9:$T$223,$Q357,'Capex forecast'!$S$9:$S$223,$S357,'Capex forecast'!$Q$9:$Q$223,"Augex")</f>
        <v>0</v>
      </c>
      <c r="AA357" s="32">
        <f>SUMIFS('Capex forecast'!K$9:K$223,'Capex forecast'!$T$9:$T$223,$Q357,'Capex forecast'!$S$9:$S$223,$S357,'Capex forecast'!$Q$9:$Q$223,"Augex")</f>
        <v>0</v>
      </c>
      <c r="AB357" s="32">
        <f>SUMIFS('Capex forecast'!L$9:L$223,'Capex forecast'!$T$9:$T$223,$Q357,'Capex forecast'!$S$9:$S$223,$S357,'Capex forecast'!$Q$9:$Q$223,"Augex")</f>
        <v>0</v>
      </c>
      <c r="AC357" s="32">
        <f>SUMIFS('Capex forecast'!M$9:M$223,'Capex forecast'!$T$9:$T$223,$Q357,'Capex forecast'!$S$9:$S$223,$S357,'Capex forecast'!$Q$9:$Q$223,"Augex")</f>
        <v>0</v>
      </c>
      <c r="AD357" s="32">
        <f>SUMIFS('Capex forecast'!N$9:N$223,'Capex forecast'!$T$9:$T$223,$Q357,'Capex forecast'!$S$9:$S$223,$S357,'Capex forecast'!$Q$9:$Q$223,"Augex")</f>
        <v>0</v>
      </c>
      <c r="AF357" s="45" t="s">
        <v>154</v>
      </c>
      <c r="AG357" s="6" t="str">
        <f>INDEX('Demand forecast'!$M$9:$M$5832,MATCH($Q357,'Demand forecast'!$B$9:$B$5832,0))</f>
        <v>No</v>
      </c>
      <c r="AH357" s="6" t="str">
        <f>IF(COUNTIF($AF$93:AF357,$B357) = 1, "LV", IF(COUNTIF($AF$93:AF357,$B357) = 2, "HV", "ST"))</f>
        <v>LV</v>
      </c>
      <c r="AI357" s="6" t="str">
        <f>INDEX('Demand forecast and growth rate'!$E$7:$E$273,MATCH($Q357,'Demand forecast and growth rate'!$B$7:$B$273,0))</f>
        <v>Small growth</v>
      </c>
      <c r="AJ357" s="47">
        <f>SUMIFS('Capex forecast'!E$9:E$223,'Capex forecast'!$T$9:$T$223,$AF357,'Capex forecast'!$S$9:$S$223,$AH357,'Capex forecast'!$Q$9:$Q$223,"Repex")</f>
        <v>0</v>
      </c>
      <c r="AK357" s="47">
        <f>SUMIFS('Capex forecast'!F$9:F$223,'Capex forecast'!$T$9:$T$223,$AF357,'Capex forecast'!$S$9:$S$223,$AH357,'Capex forecast'!$Q$9:$Q$223,"Repex")</f>
        <v>0</v>
      </c>
      <c r="AL357" s="47">
        <f>SUMIFS('Capex forecast'!G$9:G$223,'Capex forecast'!$T$9:$T$223,$AF357,'Capex forecast'!$S$9:$S$223,$AH357,'Capex forecast'!$Q$9:$Q$223,"Repex")</f>
        <v>0</v>
      </c>
      <c r="AM357" s="47">
        <f>SUMIFS('Capex forecast'!H$9:H$223,'Capex forecast'!$T$9:$T$223,$AF357,'Capex forecast'!$S$9:$S$223,$AH357,'Capex forecast'!$Q$9:$Q$223,"Repex")</f>
        <v>0</v>
      </c>
      <c r="AN357" s="47">
        <f>SUMIFS('Capex forecast'!I$9:I$223,'Capex forecast'!$T$9:$T$223,$AF357,'Capex forecast'!$S$9:$S$223,$AH357,'Capex forecast'!$Q$9:$Q$223,"Repex")</f>
        <v>0</v>
      </c>
      <c r="AO357" s="47">
        <f>SUMIFS('Capex forecast'!J$9:J$223,'Capex forecast'!$T$9:$T$223,$AF357,'Capex forecast'!$S$9:$S$223,$AH357,'Capex forecast'!$Q$9:$Q$223,"Repex")</f>
        <v>0</v>
      </c>
      <c r="AP357" s="47">
        <f>SUMIFS('Capex forecast'!K$9:K$223,'Capex forecast'!$T$9:$T$223,$AF357,'Capex forecast'!$S$9:$S$223,$AH357,'Capex forecast'!$Q$9:$Q$223,"Repex")</f>
        <v>0</v>
      </c>
      <c r="AQ357" s="47">
        <f>SUMIFS('Capex forecast'!L$9:L$223,'Capex forecast'!$T$9:$T$223,$AF357,'Capex forecast'!$S$9:$S$223,$AH357,'Capex forecast'!$Q$9:$Q$223,"Repex")</f>
        <v>0</v>
      </c>
      <c r="AR357" s="47">
        <f>SUMIFS('Capex forecast'!M$9:M$223,'Capex forecast'!$T$9:$T$223,$AF357,'Capex forecast'!$S$9:$S$223,$AH357,'Capex forecast'!$Q$9:$Q$223,"Repex")</f>
        <v>0</v>
      </c>
      <c r="AS357" s="47">
        <f>SUMIFS('Capex forecast'!N$9:N$223,'Capex forecast'!$T$9:$T$223,$AF357,'Capex forecast'!$S$9:$S$223,$AH357,'Capex forecast'!$Q$9:$Q$223,"Repex")</f>
        <v>0</v>
      </c>
    </row>
    <row r="358" spans="2:45" ht="15">
      <c r="B358" s="45" t="s">
        <v>176</v>
      </c>
      <c r="C358" s="6" t="str">
        <f>INDEX('Demand forecast'!$M$9:$M$5832,MATCH($B358,'Demand forecast'!$B$9:$B$5832,0))</f>
        <v>No</v>
      </c>
      <c r="D358" s="6" t="str">
        <f>IF(COUNTIF($B$93:B358,$B358) = 1, "LV", IF(COUNTIF($B$93:B358,$B358) = 2, "HV", "ST"))</f>
        <v>LV</v>
      </c>
      <c r="E358" s="6" t="str">
        <f>INDEX('Demand forecast and growth rate'!$E$7:$E$273,MATCH($B358,'Demand forecast and growth rate'!$B$7:$B$273,0))</f>
        <v>Small growth</v>
      </c>
      <c r="F358" s="32">
        <f>SUMIFS('Capex forecast'!E$9:E$223,'Capex forecast'!$T$9:$T$223,'Allocation of site-spec costs'!$B358,'Capex forecast'!$S$9:$S$223,'Allocation of site-spec costs'!$D358,'Capex forecast'!$Q$9:$Q$223,"Customer Connection")</f>
        <v>0</v>
      </c>
      <c r="G358" s="32">
        <f>SUMIFS('Capex forecast'!F$9:F$223,'Capex forecast'!$T$9:$T$223,'Allocation of site-spec costs'!$B358,'Capex forecast'!$S$9:$S$223,'Allocation of site-spec costs'!$D358,'Capex forecast'!$Q$9:$Q$223,"Customer Connection")</f>
        <v>0</v>
      </c>
      <c r="H358" s="32">
        <f>SUMIFS('Capex forecast'!G$9:G$223,'Capex forecast'!$T$9:$T$223,'Allocation of site-spec costs'!$B358,'Capex forecast'!$S$9:$S$223,'Allocation of site-spec costs'!$D358,'Capex forecast'!$Q$9:$Q$223,"Customer Connection")</f>
        <v>0</v>
      </c>
      <c r="I358" s="32">
        <f>SUMIFS('Capex forecast'!H$9:H$223,'Capex forecast'!$T$9:$T$223,'Allocation of site-spec costs'!$B358,'Capex forecast'!$S$9:$S$223,'Allocation of site-spec costs'!$D358,'Capex forecast'!$Q$9:$Q$223,"Customer Connection")</f>
        <v>0</v>
      </c>
      <c r="J358" s="32">
        <f>SUMIFS('Capex forecast'!I$9:I$223,'Capex forecast'!$T$9:$T$223,'Allocation of site-spec costs'!$B358,'Capex forecast'!$S$9:$S$223,'Allocation of site-spec costs'!$D358,'Capex forecast'!$Q$9:$Q$223,"Customer Connection")</f>
        <v>0</v>
      </c>
      <c r="K358" s="32">
        <f>SUMIFS('Capex forecast'!J$9:J$223,'Capex forecast'!$T$9:$T$223,'Allocation of site-spec costs'!$B358,'Capex forecast'!$S$9:$S$223,'Allocation of site-spec costs'!$D358,'Capex forecast'!$Q$9:$Q$223,"Customer Connection")</f>
        <v>0</v>
      </c>
      <c r="L358" s="32">
        <f>SUMIFS('Capex forecast'!K$9:K$223,'Capex forecast'!$T$9:$T$223,'Allocation of site-spec costs'!$B358,'Capex forecast'!$S$9:$S$223,'Allocation of site-spec costs'!$D358,'Capex forecast'!$Q$9:$Q$223,"Customer Connection")</f>
        <v>0</v>
      </c>
      <c r="M358" s="32">
        <f>SUMIFS('Capex forecast'!L$9:L$223,'Capex forecast'!$T$9:$T$223,'Allocation of site-spec costs'!$B358,'Capex forecast'!$S$9:$S$223,'Allocation of site-spec costs'!$D358,'Capex forecast'!$Q$9:$Q$223,"Customer Connection")</f>
        <v>0</v>
      </c>
      <c r="N358" s="32">
        <f>SUMIFS('Capex forecast'!M$9:M$223,'Capex forecast'!$T$9:$T$223,'Allocation of site-spec costs'!$B358,'Capex forecast'!$S$9:$S$223,'Allocation of site-spec costs'!$D358,'Capex forecast'!$Q$9:$Q$223,"Customer Connection")</f>
        <v>0</v>
      </c>
      <c r="O358" s="32">
        <f>SUMIFS('Capex forecast'!N$9:N$223,'Capex forecast'!$T$9:$T$223,'Allocation of site-spec costs'!$B358,'Capex forecast'!$S$9:$S$223,'Allocation of site-spec costs'!$D358,'Capex forecast'!$Q$9:$Q$223,"Customer Connection")</f>
        <v>0</v>
      </c>
      <c r="Q358" s="45" t="s">
        <v>176</v>
      </c>
      <c r="R358" s="6" t="str">
        <f>INDEX('Demand forecast'!$M$9:$M$5832,MATCH($Q358,'Demand forecast'!$B$9:$B$5832,0))</f>
        <v>No</v>
      </c>
      <c r="S358" s="6" t="str">
        <f>IF(COUNTIF($Q$93:Q358,$B358) = 1, "LV", IF(COUNTIF($Q$93:Q358,$B358) = 2, "HV", "ST"))</f>
        <v>LV</v>
      </c>
      <c r="T358" s="6" t="str">
        <f>INDEX('Demand forecast and growth rate'!$E$7:$E$273,MATCH($Q358,'Demand forecast and growth rate'!$B$7:$B$273,0))</f>
        <v>Small growth</v>
      </c>
      <c r="U358" s="32">
        <f>SUMIFS('Capex forecast'!E$9:E$223,'Capex forecast'!$T$9:$T$223,$Q358,'Capex forecast'!$S$9:$S$223,$S358,'Capex forecast'!$Q$9:$Q$223,"Augex")</f>
        <v>0</v>
      </c>
      <c r="V358" s="32">
        <f>SUMIFS('Capex forecast'!F$9:F$223,'Capex forecast'!$T$9:$T$223,$Q358,'Capex forecast'!$S$9:$S$223,$S358,'Capex forecast'!$Q$9:$Q$223,"Augex")</f>
        <v>0</v>
      </c>
      <c r="W358" s="32">
        <f>SUMIFS('Capex forecast'!G$9:G$223,'Capex forecast'!$T$9:$T$223,$Q358,'Capex forecast'!$S$9:$S$223,$S358,'Capex forecast'!$Q$9:$Q$223,"Augex")</f>
        <v>0</v>
      </c>
      <c r="X358" s="32">
        <f>SUMIFS('Capex forecast'!H$9:H$223,'Capex forecast'!$T$9:$T$223,$Q358,'Capex forecast'!$S$9:$S$223,$S358,'Capex forecast'!$Q$9:$Q$223,"Augex")</f>
        <v>0</v>
      </c>
      <c r="Y358" s="32">
        <f>SUMIFS('Capex forecast'!I$9:I$223,'Capex forecast'!$T$9:$T$223,$Q358,'Capex forecast'!$S$9:$S$223,$S358,'Capex forecast'!$Q$9:$Q$223,"Augex")</f>
        <v>0</v>
      </c>
      <c r="Z358" s="32">
        <f>SUMIFS('Capex forecast'!J$9:J$223,'Capex forecast'!$T$9:$T$223,$Q358,'Capex forecast'!$S$9:$S$223,$S358,'Capex forecast'!$Q$9:$Q$223,"Augex")</f>
        <v>0</v>
      </c>
      <c r="AA358" s="32">
        <f>SUMIFS('Capex forecast'!K$9:K$223,'Capex forecast'!$T$9:$T$223,$Q358,'Capex forecast'!$S$9:$S$223,$S358,'Capex forecast'!$Q$9:$Q$223,"Augex")</f>
        <v>0</v>
      </c>
      <c r="AB358" s="32">
        <f>SUMIFS('Capex forecast'!L$9:L$223,'Capex forecast'!$T$9:$T$223,$Q358,'Capex forecast'!$S$9:$S$223,$S358,'Capex forecast'!$Q$9:$Q$223,"Augex")</f>
        <v>0</v>
      </c>
      <c r="AC358" s="32">
        <f>SUMIFS('Capex forecast'!M$9:M$223,'Capex forecast'!$T$9:$T$223,$Q358,'Capex forecast'!$S$9:$S$223,$S358,'Capex forecast'!$Q$9:$Q$223,"Augex")</f>
        <v>0</v>
      </c>
      <c r="AD358" s="32">
        <f>SUMIFS('Capex forecast'!N$9:N$223,'Capex forecast'!$T$9:$T$223,$Q358,'Capex forecast'!$S$9:$S$223,$S358,'Capex forecast'!$Q$9:$Q$223,"Augex")</f>
        <v>0</v>
      </c>
      <c r="AF358" s="45" t="s">
        <v>176</v>
      </c>
      <c r="AG358" s="6" t="str">
        <f>INDEX('Demand forecast'!$M$9:$M$5832,MATCH($Q358,'Demand forecast'!$B$9:$B$5832,0))</f>
        <v>No</v>
      </c>
      <c r="AH358" s="6" t="str">
        <f>IF(COUNTIF($AF$93:AF358,$B358) = 1, "LV", IF(COUNTIF($AF$93:AF358,$B358) = 2, "HV", "ST"))</f>
        <v>LV</v>
      </c>
      <c r="AI358" s="6" t="str">
        <f>INDEX('Demand forecast and growth rate'!$E$7:$E$273,MATCH($Q358,'Demand forecast and growth rate'!$B$7:$B$273,0))</f>
        <v>Small growth</v>
      </c>
      <c r="AJ358" s="47">
        <f>SUMIFS('Capex forecast'!E$9:E$223,'Capex forecast'!$T$9:$T$223,$AF358,'Capex forecast'!$S$9:$S$223,$AH358,'Capex forecast'!$Q$9:$Q$223,"Repex")</f>
        <v>0</v>
      </c>
      <c r="AK358" s="47">
        <f>SUMIFS('Capex forecast'!F$9:F$223,'Capex forecast'!$T$9:$T$223,$AF358,'Capex forecast'!$S$9:$S$223,$AH358,'Capex forecast'!$Q$9:$Q$223,"Repex")</f>
        <v>0</v>
      </c>
      <c r="AL358" s="47">
        <f>SUMIFS('Capex forecast'!G$9:G$223,'Capex forecast'!$T$9:$T$223,$AF358,'Capex forecast'!$S$9:$S$223,$AH358,'Capex forecast'!$Q$9:$Q$223,"Repex")</f>
        <v>0</v>
      </c>
      <c r="AM358" s="47">
        <f>SUMIFS('Capex forecast'!H$9:H$223,'Capex forecast'!$T$9:$T$223,$AF358,'Capex forecast'!$S$9:$S$223,$AH358,'Capex forecast'!$Q$9:$Q$223,"Repex")</f>
        <v>0</v>
      </c>
      <c r="AN358" s="47">
        <f>SUMIFS('Capex forecast'!I$9:I$223,'Capex forecast'!$T$9:$T$223,$AF358,'Capex forecast'!$S$9:$S$223,$AH358,'Capex forecast'!$Q$9:$Q$223,"Repex")</f>
        <v>0</v>
      </c>
      <c r="AO358" s="47">
        <f>SUMIFS('Capex forecast'!J$9:J$223,'Capex forecast'!$T$9:$T$223,$AF358,'Capex forecast'!$S$9:$S$223,$AH358,'Capex forecast'!$Q$9:$Q$223,"Repex")</f>
        <v>0</v>
      </c>
      <c r="AP358" s="47">
        <f>SUMIFS('Capex forecast'!K$9:K$223,'Capex forecast'!$T$9:$T$223,$AF358,'Capex forecast'!$S$9:$S$223,$AH358,'Capex forecast'!$Q$9:$Q$223,"Repex")</f>
        <v>0</v>
      </c>
      <c r="AQ358" s="47">
        <f>SUMIFS('Capex forecast'!L$9:L$223,'Capex forecast'!$T$9:$T$223,$AF358,'Capex forecast'!$S$9:$S$223,$AH358,'Capex forecast'!$Q$9:$Q$223,"Repex")</f>
        <v>0</v>
      </c>
      <c r="AR358" s="47">
        <f>SUMIFS('Capex forecast'!M$9:M$223,'Capex forecast'!$T$9:$T$223,$AF358,'Capex forecast'!$S$9:$S$223,$AH358,'Capex forecast'!$Q$9:$Q$223,"Repex")</f>
        <v>0</v>
      </c>
      <c r="AS358" s="47">
        <f>SUMIFS('Capex forecast'!N$9:N$223,'Capex forecast'!$T$9:$T$223,$AF358,'Capex forecast'!$S$9:$S$223,$AH358,'Capex forecast'!$Q$9:$Q$223,"Repex")</f>
        <v>0</v>
      </c>
    </row>
    <row r="359" spans="2:45" ht="15">
      <c r="B359" s="45" t="s">
        <v>73</v>
      </c>
      <c r="C359" s="6" t="str">
        <f>INDEX('Demand forecast'!$M$9:$M$5832,MATCH($B359,'Demand forecast'!$B$9:$B$5832,0))</f>
        <v>No</v>
      </c>
      <c r="D359" s="6" t="str">
        <f>IF(COUNTIF($B$93:B359,$B359) = 1, "LV", IF(COUNTIF($B$93:B359,$B359) = 2, "HV", "ST"))</f>
        <v>HV</v>
      </c>
      <c r="E359" s="6" t="str">
        <f>INDEX('Demand forecast and growth rate'!$E$7:$E$273,MATCH($B359,'Demand forecast and growth rate'!$B$7:$B$273,0))</f>
        <v>Small growth</v>
      </c>
      <c r="F359" s="32">
        <f>SUMIFS('Capex forecast'!E$9:E$223,'Capex forecast'!$T$9:$T$223,'Allocation of site-spec costs'!$B359,'Capex forecast'!$S$9:$S$223,'Allocation of site-spec costs'!$D359,'Capex forecast'!$Q$9:$Q$223,"Customer Connection")</f>
        <v>0</v>
      </c>
      <c r="G359" s="32">
        <f>SUMIFS('Capex forecast'!F$9:F$223,'Capex forecast'!$T$9:$T$223,'Allocation of site-spec costs'!$B359,'Capex forecast'!$S$9:$S$223,'Allocation of site-spec costs'!$D359,'Capex forecast'!$Q$9:$Q$223,"Customer Connection")</f>
        <v>0</v>
      </c>
      <c r="H359" s="32">
        <f>SUMIFS('Capex forecast'!G$9:G$223,'Capex forecast'!$T$9:$T$223,'Allocation of site-spec costs'!$B359,'Capex forecast'!$S$9:$S$223,'Allocation of site-spec costs'!$D359,'Capex forecast'!$Q$9:$Q$223,"Customer Connection")</f>
        <v>0</v>
      </c>
      <c r="I359" s="32">
        <f>SUMIFS('Capex forecast'!H$9:H$223,'Capex forecast'!$T$9:$T$223,'Allocation of site-spec costs'!$B359,'Capex forecast'!$S$9:$S$223,'Allocation of site-spec costs'!$D359,'Capex forecast'!$Q$9:$Q$223,"Customer Connection")</f>
        <v>0</v>
      </c>
      <c r="J359" s="32">
        <f>SUMIFS('Capex forecast'!I$9:I$223,'Capex forecast'!$T$9:$T$223,'Allocation of site-spec costs'!$B359,'Capex forecast'!$S$9:$S$223,'Allocation of site-spec costs'!$D359,'Capex forecast'!$Q$9:$Q$223,"Customer Connection")</f>
        <v>0</v>
      </c>
      <c r="K359" s="32">
        <f>SUMIFS('Capex forecast'!J$9:J$223,'Capex forecast'!$T$9:$T$223,'Allocation of site-spec costs'!$B359,'Capex forecast'!$S$9:$S$223,'Allocation of site-spec costs'!$D359,'Capex forecast'!$Q$9:$Q$223,"Customer Connection")</f>
        <v>0</v>
      </c>
      <c r="L359" s="32">
        <f>SUMIFS('Capex forecast'!K$9:K$223,'Capex forecast'!$T$9:$T$223,'Allocation of site-spec costs'!$B359,'Capex forecast'!$S$9:$S$223,'Allocation of site-spec costs'!$D359,'Capex forecast'!$Q$9:$Q$223,"Customer Connection")</f>
        <v>0</v>
      </c>
      <c r="M359" s="32">
        <f>SUMIFS('Capex forecast'!L$9:L$223,'Capex forecast'!$T$9:$T$223,'Allocation of site-spec costs'!$B359,'Capex forecast'!$S$9:$S$223,'Allocation of site-spec costs'!$D359,'Capex forecast'!$Q$9:$Q$223,"Customer Connection")</f>
        <v>0</v>
      </c>
      <c r="N359" s="32">
        <f>SUMIFS('Capex forecast'!M$9:M$223,'Capex forecast'!$T$9:$T$223,'Allocation of site-spec costs'!$B359,'Capex forecast'!$S$9:$S$223,'Allocation of site-spec costs'!$D359,'Capex forecast'!$Q$9:$Q$223,"Customer Connection")</f>
        <v>0</v>
      </c>
      <c r="O359" s="32">
        <f>SUMIFS('Capex forecast'!N$9:N$223,'Capex forecast'!$T$9:$T$223,'Allocation of site-spec costs'!$B359,'Capex forecast'!$S$9:$S$223,'Allocation of site-spec costs'!$D359,'Capex forecast'!$Q$9:$Q$223,"Customer Connection")</f>
        <v>0</v>
      </c>
      <c r="Q359" s="45" t="s">
        <v>73</v>
      </c>
      <c r="R359" s="6" t="str">
        <f>INDEX('Demand forecast'!$M$9:$M$5832,MATCH($Q359,'Demand forecast'!$B$9:$B$5832,0))</f>
        <v>No</v>
      </c>
      <c r="S359" s="6" t="str">
        <f>IF(COUNTIF($Q$93:Q359,$B359) = 1, "LV", IF(COUNTIF($Q$93:Q359,$B359) = 2, "HV", "ST"))</f>
        <v>HV</v>
      </c>
      <c r="T359" s="6" t="str">
        <f>INDEX('Demand forecast and growth rate'!$E$7:$E$273,MATCH($Q359,'Demand forecast and growth rate'!$B$7:$B$273,0))</f>
        <v>Small growth</v>
      </c>
      <c r="U359" s="32">
        <f>SUMIFS('Capex forecast'!E$9:E$223,'Capex forecast'!$T$9:$T$223,$Q359,'Capex forecast'!$S$9:$S$223,$S359,'Capex forecast'!$Q$9:$Q$223,"Augex")</f>
        <v>0</v>
      </c>
      <c r="V359" s="32">
        <f>SUMIFS('Capex forecast'!F$9:F$223,'Capex forecast'!$T$9:$T$223,$Q359,'Capex forecast'!$S$9:$S$223,$S359,'Capex forecast'!$Q$9:$Q$223,"Augex")</f>
        <v>0</v>
      </c>
      <c r="W359" s="32">
        <f>SUMIFS('Capex forecast'!G$9:G$223,'Capex forecast'!$T$9:$T$223,$Q359,'Capex forecast'!$S$9:$S$223,$S359,'Capex forecast'!$Q$9:$Q$223,"Augex")</f>
        <v>0</v>
      </c>
      <c r="X359" s="32">
        <f>SUMIFS('Capex forecast'!H$9:H$223,'Capex forecast'!$T$9:$T$223,$Q359,'Capex forecast'!$S$9:$S$223,$S359,'Capex forecast'!$Q$9:$Q$223,"Augex")</f>
        <v>0</v>
      </c>
      <c r="Y359" s="32">
        <f>SUMIFS('Capex forecast'!I$9:I$223,'Capex forecast'!$T$9:$T$223,$Q359,'Capex forecast'!$S$9:$S$223,$S359,'Capex forecast'!$Q$9:$Q$223,"Augex")</f>
        <v>0</v>
      </c>
      <c r="Z359" s="32">
        <f>SUMIFS('Capex forecast'!J$9:J$223,'Capex forecast'!$T$9:$T$223,$Q359,'Capex forecast'!$S$9:$S$223,$S359,'Capex forecast'!$Q$9:$Q$223,"Augex")</f>
        <v>0</v>
      </c>
      <c r="AA359" s="32">
        <f>SUMIFS('Capex forecast'!K$9:K$223,'Capex forecast'!$T$9:$T$223,$Q359,'Capex forecast'!$S$9:$S$223,$S359,'Capex forecast'!$Q$9:$Q$223,"Augex")</f>
        <v>0</v>
      </c>
      <c r="AB359" s="32">
        <f>SUMIFS('Capex forecast'!L$9:L$223,'Capex forecast'!$T$9:$T$223,$Q359,'Capex forecast'!$S$9:$S$223,$S359,'Capex forecast'!$Q$9:$Q$223,"Augex")</f>
        <v>0</v>
      </c>
      <c r="AC359" s="32">
        <f>SUMIFS('Capex forecast'!M$9:M$223,'Capex forecast'!$T$9:$T$223,$Q359,'Capex forecast'!$S$9:$S$223,$S359,'Capex forecast'!$Q$9:$Q$223,"Augex")</f>
        <v>0</v>
      </c>
      <c r="AD359" s="32">
        <f>SUMIFS('Capex forecast'!N$9:N$223,'Capex forecast'!$T$9:$T$223,$Q359,'Capex forecast'!$S$9:$S$223,$S359,'Capex forecast'!$Q$9:$Q$223,"Augex")</f>
        <v>0</v>
      </c>
      <c r="AF359" s="45" t="s">
        <v>73</v>
      </c>
      <c r="AG359" s="6" t="str">
        <f>INDEX('Demand forecast'!$M$9:$M$5832,MATCH($Q359,'Demand forecast'!$B$9:$B$5832,0))</f>
        <v>No</v>
      </c>
      <c r="AH359" s="6" t="str">
        <f>IF(COUNTIF($AF$93:AF359,$B359) = 1, "LV", IF(COUNTIF($AF$93:AF359,$B359) = 2, "HV", "ST"))</f>
        <v>HV</v>
      </c>
      <c r="AI359" s="6" t="str">
        <f>INDEX('Demand forecast and growth rate'!$E$7:$E$273,MATCH($Q359,'Demand forecast and growth rate'!$B$7:$B$273,0))</f>
        <v>Small growth</v>
      </c>
      <c r="AJ359" s="47">
        <f>SUMIFS('Capex forecast'!E$9:E$223,'Capex forecast'!$T$9:$T$223,$AF359,'Capex forecast'!$S$9:$S$223,$AH359,'Capex forecast'!$Q$9:$Q$223,"Repex")</f>
        <v>0</v>
      </c>
      <c r="AK359" s="47">
        <f>SUMIFS('Capex forecast'!F$9:F$223,'Capex forecast'!$T$9:$T$223,$AF359,'Capex forecast'!$S$9:$S$223,$AH359,'Capex forecast'!$Q$9:$Q$223,"Repex")</f>
        <v>0</v>
      </c>
      <c r="AL359" s="47">
        <f>SUMIFS('Capex forecast'!G$9:G$223,'Capex forecast'!$T$9:$T$223,$AF359,'Capex forecast'!$S$9:$S$223,$AH359,'Capex forecast'!$Q$9:$Q$223,"Repex")</f>
        <v>0</v>
      </c>
      <c r="AM359" s="47">
        <f>SUMIFS('Capex forecast'!H$9:H$223,'Capex forecast'!$T$9:$T$223,$AF359,'Capex forecast'!$S$9:$S$223,$AH359,'Capex forecast'!$Q$9:$Q$223,"Repex")</f>
        <v>0</v>
      </c>
      <c r="AN359" s="47">
        <f>SUMIFS('Capex forecast'!I$9:I$223,'Capex forecast'!$T$9:$T$223,$AF359,'Capex forecast'!$S$9:$S$223,$AH359,'Capex forecast'!$Q$9:$Q$223,"Repex")</f>
        <v>0</v>
      </c>
      <c r="AO359" s="47">
        <f>SUMIFS('Capex forecast'!J$9:J$223,'Capex forecast'!$T$9:$T$223,$AF359,'Capex forecast'!$S$9:$S$223,$AH359,'Capex forecast'!$Q$9:$Q$223,"Repex")</f>
        <v>0</v>
      </c>
      <c r="AP359" s="47">
        <f>SUMIFS('Capex forecast'!K$9:K$223,'Capex forecast'!$T$9:$T$223,$AF359,'Capex forecast'!$S$9:$S$223,$AH359,'Capex forecast'!$Q$9:$Q$223,"Repex")</f>
        <v>0</v>
      </c>
      <c r="AQ359" s="47">
        <f>SUMIFS('Capex forecast'!L$9:L$223,'Capex forecast'!$T$9:$T$223,$AF359,'Capex forecast'!$S$9:$S$223,$AH359,'Capex forecast'!$Q$9:$Q$223,"Repex")</f>
        <v>0</v>
      </c>
      <c r="AR359" s="47">
        <f>SUMIFS('Capex forecast'!M$9:M$223,'Capex forecast'!$T$9:$T$223,$AF359,'Capex forecast'!$S$9:$S$223,$AH359,'Capex forecast'!$Q$9:$Q$223,"Repex")</f>
        <v>0</v>
      </c>
      <c r="AS359" s="47">
        <f>SUMIFS('Capex forecast'!N$9:N$223,'Capex forecast'!$T$9:$T$223,$AF359,'Capex forecast'!$S$9:$S$223,$AH359,'Capex forecast'!$Q$9:$Q$223,"Repex")</f>
        <v>0</v>
      </c>
    </row>
    <row r="360" spans="2:45" ht="15">
      <c r="B360" s="45" t="s">
        <v>114</v>
      </c>
      <c r="C360" s="6" t="str">
        <f>INDEX('Demand forecast'!$M$9:$M$5832,MATCH($B360,'Demand forecast'!$B$9:$B$5832,0))</f>
        <v>No</v>
      </c>
      <c r="D360" s="6" t="str">
        <f>IF(COUNTIF($B$93:B360,$B360) = 1, "LV", IF(COUNTIF($B$93:B360,$B360) = 2, "HV", "ST"))</f>
        <v>HV</v>
      </c>
      <c r="E360" s="6" t="str">
        <f>INDEX('Demand forecast and growth rate'!$E$7:$E$273,MATCH($B360,'Demand forecast and growth rate'!$B$7:$B$273,0))</f>
        <v>Small growth</v>
      </c>
      <c r="F360" s="32">
        <f>SUMIFS('Capex forecast'!E$9:E$223,'Capex forecast'!$T$9:$T$223,'Allocation of site-spec costs'!$B360,'Capex forecast'!$S$9:$S$223,'Allocation of site-spec costs'!$D360,'Capex forecast'!$Q$9:$Q$223,"Customer Connection")</f>
        <v>0</v>
      </c>
      <c r="G360" s="32">
        <f>SUMIFS('Capex forecast'!F$9:F$223,'Capex forecast'!$T$9:$T$223,'Allocation of site-spec costs'!$B360,'Capex forecast'!$S$9:$S$223,'Allocation of site-spec costs'!$D360,'Capex forecast'!$Q$9:$Q$223,"Customer Connection")</f>
        <v>0</v>
      </c>
      <c r="H360" s="32">
        <f>SUMIFS('Capex forecast'!G$9:G$223,'Capex forecast'!$T$9:$T$223,'Allocation of site-spec costs'!$B360,'Capex forecast'!$S$9:$S$223,'Allocation of site-spec costs'!$D360,'Capex forecast'!$Q$9:$Q$223,"Customer Connection")</f>
        <v>0</v>
      </c>
      <c r="I360" s="32">
        <f>SUMIFS('Capex forecast'!H$9:H$223,'Capex forecast'!$T$9:$T$223,'Allocation of site-spec costs'!$B360,'Capex forecast'!$S$9:$S$223,'Allocation of site-spec costs'!$D360,'Capex forecast'!$Q$9:$Q$223,"Customer Connection")</f>
        <v>0</v>
      </c>
      <c r="J360" s="32">
        <f>SUMIFS('Capex forecast'!I$9:I$223,'Capex forecast'!$T$9:$T$223,'Allocation of site-spec costs'!$B360,'Capex forecast'!$S$9:$S$223,'Allocation of site-spec costs'!$D360,'Capex forecast'!$Q$9:$Q$223,"Customer Connection")</f>
        <v>0</v>
      </c>
      <c r="K360" s="32">
        <f>SUMIFS('Capex forecast'!J$9:J$223,'Capex forecast'!$T$9:$T$223,'Allocation of site-spec costs'!$B360,'Capex forecast'!$S$9:$S$223,'Allocation of site-spec costs'!$D360,'Capex forecast'!$Q$9:$Q$223,"Customer Connection")</f>
        <v>0</v>
      </c>
      <c r="L360" s="32">
        <f>SUMIFS('Capex forecast'!K$9:K$223,'Capex forecast'!$T$9:$T$223,'Allocation of site-spec costs'!$B360,'Capex forecast'!$S$9:$S$223,'Allocation of site-spec costs'!$D360,'Capex forecast'!$Q$9:$Q$223,"Customer Connection")</f>
        <v>0</v>
      </c>
      <c r="M360" s="32">
        <f>SUMIFS('Capex forecast'!L$9:L$223,'Capex forecast'!$T$9:$T$223,'Allocation of site-spec costs'!$B360,'Capex forecast'!$S$9:$S$223,'Allocation of site-spec costs'!$D360,'Capex forecast'!$Q$9:$Q$223,"Customer Connection")</f>
        <v>0</v>
      </c>
      <c r="N360" s="32">
        <f>SUMIFS('Capex forecast'!M$9:M$223,'Capex forecast'!$T$9:$T$223,'Allocation of site-spec costs'!$B360,'Capex forecast'!$S$9:$S$223,'Allocation of site-spec costs'!$D360,'Capex forecast'!$Q$9:$Q$223,"Customer Connection")</f>
        <v>0</v>
      </c>
      <c r="O360" s="32">
        <f>SUMIFS('Capex forecast'!N$9:N$223,'Capex forecast'!$T$9:$T$223,'Allocation of site-spec costs'!$B360,'Capex forecast'!$S$9:$S$223,'Allocation of site-spec costs'!$D360,'Capex forecast'!$Q$9:$Q$223,"Customer Connection")</f>
        <v>0</v>
      </c>
      <c r="Q360" s="45" t="s">
        <v>114</v>
      </c>
      <c r="R360" s="6" t="str">
        <f>INDEX('Demand forecast'!$M$9:$M$5832,MATCH($Q360,'Demand forecast'!$B$9:$B$5832,0))</f>
        <v>No</v>
      </c>
      <c r="S360" s="6" t="str">
        <f>IF(COUNTIF($Q$93:Q360,$B360) = 1, "LV", IF(COUNTIF($Q$93:Q360,$B360) = 2, "HV", "ST"))</f>
        <v>HV</v>
      </c>
      <c r="T360" s="6" t="str">
        <f>INDEX('Demand forecast and growth rate'!$E$7:$E$273,MATCH($Q360,'Demand forecast and growth rate'!$B$7:$B$273,0))</f>
        <v>Small growth</v>
      </c>
      <c r="U360" s="32">
        <f>SUMIFS('Capex forecast'!E$9:E$223,'Capex forecast'!$T$9:$T$223,$Q360,'Capex forecast'!$S$9:$S$223,$S360,'Capex forecast'!$Q$9:$Q$223,"Augex")</f>
        <v>0</v>
      </c>
      <c r="V360" s="32">
        <f>SUMIFS('Capex forecast'!F$9:F$223,'Capex forecast'!$T$9:$T$223,$Q360,'Capex forecast'!$S$9:$S$223,$S360,'Capex forecast'!$Q$9:$Q$223,"Augex")</f>
        <v>0</v>
      </c>
      <c r="W360" s="32">
        <f>SUMIFS('Capex forecast'!G$9:G$223,'Capex forecast'!$T$9:$T$223,$Q360,'Capex forecast'!$S$9:$S$223,$S360,'Capex forecast'!$Q$9:$Q$223,"Augex")</f>
        <v>0</v>
      </c>
      <c r="X360" s="32">
        <f>SUMIFS('Capex forecast'!H$9:H$223,'Capex forecast'!$T$9:$T$223,$Q360,'Capex forecast'!$S$9:$S$223,$S360,'Capex forecast'!$Q$9:$Q$223,"Augex")</f>
        <v>0</v>
      </c>
      <c r="Y360" s="32">
        <f>SUMIFS('Capex forecast'!I$9:I$223,'Capex forecast'!$T$9:$T$223,$Q360,'Capex forecast'!$S$9:$S$223,$S360,'Capex forecast'!$Q$9:$Q$223,"Augex")</f>
        <v>0</v>
      </c>
      <c r="Z360" s="32">
        <f>SUMIFS('Capex forecast'!J$9:J$223,'Capex forecast'!$T$9:$T$223,$Q360,'Capex forecast'!$S$9:$S$223,$S360,'Capex forecast'!$Q$9:$Q$223,"Augex")</f>
        <v>0</v>
      </c>
      <c r="AA360" s="32">
        <f>SUMIFS('Capex forecast'!K$9:K$223,'Capex forecast'!$T$9:$T$223,$Q360,'Capex forecast'!$S$9:$S$223,$S360,'Capex forecast'!$Q$9:$Q$223,"Augex")</f>
        <v>0</v>
      </c>
      <c r="AB360" s="32">
        <f>SUMIFS('Capex forecast'!L$9:L$223,'Capex forecast'!$T$9:$T$223,$Q360,'Capex forecast'!$S$9:$S$223,$S360,'Capex forecast'!$Q$9:$Q$223,"Augex")</f>
        <v>0</v>
      </c>
      <c r="AC360" s="32">
        <f>SUMIFS('Capex forecast'!M$9:M$223,'Capex forecast'!$T$9:$T$223,$Q360,'Capex forecast'!$S$9:$S$223,$S360,'Capex forecast'!$Q$9:$Q$223,"Augex")</f>
        <v>0</v>
      </c>
      <c r="AD360" s="32">
        <f>SUMIFS('Capex forecast'!N$9:N$223,'Capex forecast'!$T$9:$T$223,$Q360,'Capex forecast'!$S$9:$S$223,$S360,'Capex forecast'!$Q$9:$Q$223,"Augex")</f>
        <v>0</v>
      </c>
      <c r="AF360" s="45" t="s">
        <v>114</v>
      </c>
      <c r="AG360" s="6" t="str">
        <f>INDEX('Demand forecast'!$M$9:$M$5832,MATCH($Q360,'Demand forecast'!$B$9:$B$5832,0))</f>
        <v>No</v>
      </c>
      <c r="AH360" s="6" t="str">
        <f>IF(COUNTIF($AF$93:AF360,$B360) = 1, "LV", IF(COUNTIF($AF$93:AF360,$B360) = 2, "HV", "ST"))</f>
        <v>HV</v>
      </c>
      <c r="AI360" s="6" t="str">
        <f>INDEX('Demand forecast and growth rate'!$E$7:$E$273,MATCH($Q360,'Demand forecast and growth rate'!$B$7:$B$273,0))</f>
        <v>Small growth</v>
      </c>
      <c r="AJ360" s="47">
        <f>SUMIFS('Capex forecast'!E$9:E$223,'Capex forecast'!$T$9:$T$223,$AF360,'Capex forecast'!$S$9:$S$223,$AH360,'Capex forecast'!$Q$9:$Q$223,"Repex")</f>
        <v>0</v>
      </c>
      <c r="AK360" s="47">
        <f>SUMIFS('Capex forecast'!F$9:F$223,'Capex forecast'!$T$9:$T$223,$AF360,'Capex forecast'!$S$9:$S$223,$AH360,'Capex forecast'!$Q$9:$Q$223,"Repex")</f>
        <v>0</v>
      </c>
      <c r="AL360" s="47">
        <f>SUMIFS('Capex forecast'!G$9:G$223,'Capex forecast'!$T$9:$T$223,$AF360,'Capex forecast'!$S$9:$S$223,$AH360,'Capex forecast'!$Q$9:$Q$223,"Repex")</f>
        <v>0</v>
      </c>
      <c r="AM360" s="47">
        <f>SUMIFS('Capex forecast'!H$9:H$223,'Capex forecast'!$T$9:$T$223,$AF360,'Capex forecast'!$S$9:$S$223,$AH360,'Capex forecast'!$Q$9:$Q$223,"Repex")</f>
        <v>0</v>
      </c>
      <c r="AN360" s="47">
        <f>SUMIFS('Capex forecast'!I$9:I$223,'Capex forecast'!$T$9:$T$223,$AF360,'Capex forecast'!$S$9:$S$223,$AH360,'Capex forecast'!$Q$9:$Q$223,"Repex")</f>
        <v>0</v>
      </c>
      <c r="AO360" s="47">
        <f>SUMIFS('Capex forecast'!J$9:J$223,'Capex forecast'!$T$9:$T$223,$AF360,'Capex forecast'!$S$9:$S$223,$AH360,'Capex forecast'!$Q$9:$Q$223,"Repex")</f>
        <v>0</v>
      </c>
      <c r="AP360" s="47">
        <f>SUMIFS('Capex forecast'!K$9:K$223,'Capex forecast'!$T$9:$T$223,$AF360,'Capex forecast'!$S$9:$S$223,$AH360,'Capex forecast'!$Q$9:$Q$223,"Repex")</f>
        <v>0</v>
      </c>
      <c r="AQ360" s="47">
        <f>SUMIFS('Capex forecast'!L$9:L$223,'Capex forecast'!$T$9:$T$223,$AF360,'Capex forecast'!$S$9:$S$223,$AH360,'Capex forecast'!$Q$9:$Q$223,"Repex")</f>
        <v>0</v>
      </c>
      <c r="AR360" s="47">
        <f>SUMIFS('Capex forecast'!M$9:M$223,'Capex forecast'!$T$9:$T$223,$AF360,'Capex forecast'!$S$9:$S$223,$AH360,'Capex forecast'!$Q$9:$Q$223,"Repex")</f>
        <v>0</v>
      </c>
      <c r="AS360" s="47">
        <f>SUMIFS('Capex forecast'!N$9:N$223,'Capex forecast'!$T$9:$T$223,$AF360,'Capex forecast'!$S$9:$S$223,$AH360,'Capex forecast'!$Q$9:$Q$223,"Repex")</f>
        <v>0</v>
      </c>
    </row>
    <row r="361" spans="2:45" ht="15">
      <c r="B361" s="45" t="s">
        <v>111</v>
      </c>
      <c r="C361" s="6" t="str">
        <f>INDEX('Demand forecast'!$M$9:$M$5832,MATCH($B361,'Demand forecast'!$B$9:$B$5832,0))</f>
        <v>No</v>
      </c>
      <c r="D361" s="6" t="str">
        <f>IF(COUNTIF($B$93:B361,$B361) = 1, "LV", IF(COUNTIF($B$93:B361,$B361) = 2, "HV", "ST"))</f>
        <v>HV</v>
      </c>
      <c r="E361" s="6" t="str">
        <f>INDEX('Demand forecast and growth rate'!$E$7:$E$273,MATCH($B361,'Demand forecast and growth rate'!$B$7:$B$273,0))</f>
        <v>Small growth</v>
      </c>
      <c r="F361" s="32">
        <f>SUMIFS('Capex forecast'!E$9:E$223,'Capex forecast'!$T$9:$T$223,'Allocation of site-spec costs'!$B361,'Capex forecast'!$S$9:$S$223,'Allocation of site-spec costs'!$D361,'Capex forecast'!$Q$9:$Q$223,"Customer Connection")</f>
        <v>0</v>
      </c>
      <c r="G361" s="32">
        <f>SUMIFS('Capex forecast'!F$9:F$223,'Capex forecast'!$T$9:$T$223,'Allocation of site-spec costs'!$B361,'Capex forecast'!$S$9:$S$223,'Allocation of site-spec costs'!$D361,'Capex forecast'!$Q$9:$Q$223,"Customer Connection")</f>
        <v>0</v>
      </c>
      <c r="H361" s="32">
        <f>SUMIFS('Capex forecast'!G$9:G$223,'Capex forecast'!$T$9:$T$223,'Allocation of site-spec costs'!$B361,'Capex forecast'!$S$9:$S$223,'Allocation of site-spec costs'!$D361,'Capex forecast'!$Q$9:$Q$223,"Customer Connection")</f>
        <v>0</v>
      </c>
      <c r="I361" s="32">
        <f>SUMIFS('Capex forecast'!H$9:H$223,'Capex forecast'!$T$9:$T$223,'Allocation of site-spec costs'!$B361,'Capex forecast'!$S$9:$S$223,'Allocation of site-spec costs'!$D361,'Capex forecast'!$Q$9:$Q$223,"Customer Connection")</f>
        <v>0</v>
      </c>
      <c r="J361" s="32">
        <f>SUMIFS('Capex forecast'!I$9:I$223,'Capex forecast'!$T$9:$T$223,'Allocation of site-spec costs'!$B361,'Capex forecast'!$S$9:$S$223,'Allocation of site-spec costs'!$D361,'Capex forecast'!$Q$9:$Q$223,"Customer Connection")</f>
        <v>0</v>
      </c>
      <c r="K361" s="32">
        <f>SUMIFS('Capex forecast'!J$9:J$223,'Capex forecast'!$T$9:$T$223,'Allocation of site-spec costs'!$B361,'Capex forecast'!$S$9:$S$223,'Allocation of site-spec costs'!$D361,'Capex forecast'!$Q$9:$Q$223,"Customer Connection")</f>
        <v>0</v>
      </c>
      <c r="L361" s="32">
        <f>SUMIFS('Capex forecast'!K$9:K$223,'Capex forecast'!$T$9:$T$223,'Allocation of site-spec costs'!$B361,'Capex forecast'!$S$9:$S$223,'Allocation of site-spec costs'!$D361,'Capex forecast'!$Q$9:$Q$223,"Customer Connection")</f>
        <v>0</v>
      </c>
      <c r="M361" s="32">
        <f>SUMIFS('Capex forecast'!L$9:L$223,'Capex forecast'!$T$9:$T$223,'Allocation of site-spec costs'!$B361,'Capex forecast'!$S$9:$S$223,'Allocation of site-spec costs'!$D361,'Capex forecast'!$Q$9:$Q$223,"Customer Connection")</f>
        <v>0</v>
      </c>
      <c r="N361" s="32">
        <f>SUMIFS('Capex forecast'!M$9:M$223,'Capex forecast'!$T$9:$T$223,'Allocation of site-spec costs'!$B361,'Capex forecast'!$S$9:$S$223,'Allocation of site-spec costs'!$D361,'Capex forecast'!$Q$9:$Q$223,"Customer Connection")</f>
        <v>0</v>
      </c>
      <c r="O361" s="32">
        <f>SUMIFS('Capex forecast'!N$9:N$223,'Capex forecast'!$T$9:$T$223,'Allocation of site-spec costs'!$B361,'Capex forecast'!$S$9:$S$223,'Allocation of site-spec costs'!$D361,'Capex forecast'!$Q$9:$Q$223,"Customer Connection")</f>
        <v>0</v>
      </c>
      <c r="Q361" s="45" t="s">
        <v>111</v>
      </c>
      <c r="R361" s="6" t="str">
        <f>INDEX('Demand forecast'!$M$9:$M$5832,MATCH($Q361,'Demand forecast'!$B$9:$B$5832,0))</f>
        <v>No</v>
      </c>
      <c r="S361" s="6" t="str">
        <f>IF(COUNTIF($Q$93:Q361,$B361) = 1, "LV", IF(COUNTIF($Q$93:Q361,$B361) = 2, "HV", "ST"))</f>
        <v>HV</v>
      </c>
      <c r="T361" s="6" t="str">
        <f>INDEX('Demand forecast and growth rate'!$E$7:$E$273,MATCH($Q361,'Demand forecast and growth rate'!$B$7:$B$273,0))</f>
        <v>Small growth</v>
      </c>
      <c r="U361" s="32">
        <f>SUMIFS('Capex forecast'!E$9:E$223,'Capex forecast'!$T$9:$T$223,$Q361,'Capex forecast'!$S$9:$S$223,$S361,'Capex forecast'!$Q$9:$Q$223,"Augex")</f>
        <v>0</v>
      </c>
      <c r="V361" s="32">
        <f>SUMIFS('Capex forecast'!F$9:F$223,'Capex forecast'!$T$9:$T$223,$Q361,'Capex forecast'!$S$9:$S$223,$S361,'Capex forecast'!$Q$9:$Q$223,"Augex")</f>
        <v>0</v>
      </c>
      <c r="W361" s="32">
        <f>SUMIFS('Capex forecast'!G$9:G$223,'Capex forecast'!$T$9:$T$223,$Q361,'Capex forecast'!$S$9:$S$223,$S361,'Capex forecast'!$Q$9:$Q$223,"Augex")</f>
        <v>0</v>
      </c>
      <c r="X361" s="32">
        <f>SUMIFS('Capex forecast'!H$9:H$223,'Capex forecast'!$T$9:$T$223,$Q361,'Capex forecast'!$S$9:$S$223,$S361,'Capex forecast'!$Q$9:$Q$223,"Augex")</f>
        <v>0</v>
      </c>
      <c r="Y361" s="32">
        <f>SUMIFS('Capex forecast'!I$9:I$223,'Capex forecast'!$T$9:$T$223,$Q361,'Capex forecast'!$S$9:$S$223,$S361,'Capex forecast'!$Q$9:$Q$223,"Augex")</f>
        <v>0</v>
      </c>
      <c r="Z361" s="32">
        <f>SUMIFS('Capex forecast'!J$9:J$223,'Capex forecast'!$T$9:$T$223,$Q361,'Capex forecast'!$S$9:$S$223,$S361,'Capex forecast'!$Q$9:$Q$223,"Augex")</f>
        <v>0</v>
      </c>
      <c r="AA361" s="32">
        <f>SUMIFS('Capex forecast'!K$9:K$223,'Capex forecast'!$T$9:$T$223,$Q361,'Capex forecast'!$S$9:$S$223,$S361,'Capex forecast'!$Q$9:$Q$223,"Augex")</f>
        <v>0</v>
      </c>
      <c r="AB361" s="32">
        <f>SUMIFS('Capex forecast'!L$9:L$223,'Capex forecast'!$T$9:$T$223,$Q361,'Capex forecast'!$S$9:$S$223,$S361,'Capex forecast'!$Q$9:$Q$223,"Augex")</f>
        <v>0</v>
      </c>
      <c r="AC361" s="32">
        <f>SUMIFS('Capex forecast'!M$9:M$223,'Capex forecast'!$T$9:$T$223,$Q361,'Capex forecast'!$S$9:$S$223,$S361,'Capex forecast'!$Q$9:$Q$223,"Augex")</f>
        <v>0</v>
      </c>
      <c r="AD361" s="32">
        <f>SUMIFS('Capex forecast'!N$9:N$223,'Capex forecast'!$T$9:$T$223,$Q361,'Capex forecast'!$S$9:$S$223,$S361,'Capex forecast'!$Q$9:$Q$223,"Augex")</f>
        <v>0</v>
      </c>
      <c r="AF361" s="45" t="s">
        <v>111</v>
      </c>
      <c r="AG361" s="6" t="str">
        <f>INDEX('Demand forecast'!$M$9:$M$5832,MATCH($Q361,'Demand forecast'!$B$9:$B$5832,0))</f>
        <v>No</v>
      </c>
      <c r="AH361" s="6" t="str">
        <f>IF(COUNTIF($AF$93:AF361,$B361) = 1, "LV", IF(COUNTIF($AF$93:AF361,$B361) = 2, "HV", "ST"))</f>
        <v>HV</v>
      </c>
      <c r="AI361" s="6" t="str">
        <f>INDEX('Demand forecast and growth rate'!$E$7:$E$273,MATCH($Q361,'Demand forecast and growth rate'!$B$7:$B$273,0))</f>
        <v>Small growth</v>
      </c>
      <c r="AJ361" s="47">
        <f>SUMIFS('Capex forecast'!E$9:E$223,'Capex forecast'!$T$9:$T$223,$AF361,'Capex forecast'!$S$9:$S$223,$AH361,'Capex forecast'!$Q$9:$Q$223,"Repex")</f>
        <v>0</v>
      </c>
      <c r="AK361" s="47">
        <f>SUMIFS('Capex forecast'!F$9:F$223,'Capex forecast'!$T$9:$T$223,$AF361,'Capex forecast'!$S$9:$S$223,$AH361,'Capex forecast'!$Q$9:$Q$223,"Repex")</f>
        <v>0</v>
      </c>
      <c r="AL361" s="47">
        <f>SUMIFS('Capex forecast'!G$9:G$223,'Capex forecast'!$T$9:$T$223,$AF361,'Capex forecast'!$S$9:$S$223,$AH361,'Capex forecast'!$Q$9:$Q$223,"Repex")</f>
        <v>0</v>
      </c>
      <c r="AM361" s="47">
        <f>SUMIFS('Capex forecast'!H$9:H$223,'Capex forecast'!$T$9:$T$223,$AF361,'Capex forecast'!$S$9:$S$223,$AH361,'Capex forecast'!$Q$9:$Q$223,"Repex")</f>
        <v>0</v>
      </c>
      <c r="AN361" s="47">
        <f>SUMIFS('Capex forecast'!I$9:I$223,'Capex forecast'!$T$9:$T$223,$AF361,'Capex forecast'!$S$9:$S$223,$AH361,'Capex forecast'!$Q$9:$Q$223,"Repex")</f>
        <v>0</v>
      </c>
      <c r="AO361" s="47">
        <f>SUMIFS('Capex forecast'!J$9:J$223,'Capex forecast'!$T$9:$T$223,$AF361,'Capex forecast'!$S$9:$S$223,$AH361,'Capex forecast'!$Q$9:$Q$223,"Repex")</f>
        <v>0</v>
      </c>
      <c r="AP361" s="47">
        <f>SUMIFS('Capex forecast'!K$9:K$223,'Capex forecast'!$T$9:$T$223,$AF361,'Capex forecast'!$S$9:$S$223,$AH361,'Capex forecast'!$Q$9:$Q$223,"Repex")</f>
        <v>0</v>
      </c>
      <c r="AQ361" s="47">
        <f>SUMIFS('Capex forecast'!L$9:L$223,'Capex forecast'!$T$9:$T$223,$AF361,'Capex forecast'!$S$9:$S$223,$AH361,'Capex forecast'!$Q$9:$Q$223,"Repex")</f>
        <v>0</v>
      </c>
      <c r="AR361" s="47">
        <f>SUMIFS('Capex forecast'!M$9:M$223,'Capex forecast'!$T$9:$T$223,$AF361,'Capex forecast'!$S$9:$S$223,$AH361,'Capex forecast'!$Q$9:$Q$223,"Repex")</f>
        <v>0</v>
      </c>
      <c r="AS361" s="47">
        <f>SUMIFS('Capex forecast'!N$9:N$223,'Capex forecast'!$T$9:$T$223,$AF361,'Capex forecast'!$S$9:$S$223,$AH361,'Capex forecast'!$Q$9:$Q$223,"Repex")</f>
        <v>0</v>
      </c>
    </row>
    <row r="362" spans="2:45" ht="15">
      <c r="B362" s="45" t="s">
        <v>137</v>
      </c>
      <c r="C362" s="6" t="str">
        <f>INDEX('Demand forecast'!$M$9:$M$5832,MATCH($B362,'Demand forecast'!$B$9:$B$5832,0))</f>
        <v>No</v>
      </c>
      <c r="D362" s="6" t="str">
        <f>IF(COUNTIF($B$93:B362,$B362) = 1, "LV", IF(COUNTIF($B$93:B362,$B362) = 2, "HV", "ST"))</f>
        <v>HV</v>
      </c>
      <c r="E362" s="6" t="str">
        <f>INDEX('Demand forecast and growth rate'!$E$7:$E$273,MATCH($B362,'Demand forecast and growth rate'!$B$7:$B$273,0))</f>
        <v>Small growth</v>
      </c>
      <c r="F362" s="32">
        <f>SUMIFS('Capex forecast'!E$9:E$223,'Capex forecast'!$T$9:$T$223,'Allocation of site-spec costs'!$B362,'Capex forecast'!$S$9:$S$223,'Allocation of site-spec costs'!$D362,'Capex forecast'!$Q$9:$Q$223,"Customer Connection")</f>
        <v>0</v>
      </c>
      <c r="G362" s="32">
        <f>SUMIFS('Capex forecast'!F$9:F$223,'Capex forecast'!$T$9:$T$223,'Allocation of site-spec costs'!$B362,'Capex forecast'!$S$9:$S$223,'Allocation of site-spec costs'!$D362,'Capex forecast'!$Q$9:$Q$223,"Customer Connection")</f>
        <v>0</v>
      </c>
      <c r="H362" s="32">
        <f>SUMIFS('Capex forecast'!G$9:G$223,'Capex forecast'!$T$9:$T$223,'Allocation of site-spec costs'!$B362,'Capex forecast'!$S$9:$S$223,'Allocation of site-spec costs'!$D362,'Capex forecast'!$Q$9:$Q$223,"Customer Connection")</f>
        <v>0</v>
      </c>
      <c r="I362" s="32">
        <f>SUMIFS('Capex forecast'!H$9:H$223,'Capex forecast'!$T$9:$T$223,'Allocation of site-spec costs'!$B362,'Capex forecast'!$S$9:$S$223,'Allocation of site-spec costs'!$D362,'Capex forecast'!$Q$9:$Q$223,"Customer Connection")</f>
        <v>0</v>
      </c>
      <c r="J362" s="32">
        <f>SUMIFS('Capex forecast'!I$9:I$223,'Capex forecast'!$T$9:$T$223,'Allocation of site-spec costs'!$B362,'Capex forecast'!$S$9:$S$223,'Allocation of site-spec costs'!$D362,'Capex forecast'!$Q$9:$Q$223,"Customer Connection")</f>
        <v>0</v>
      </c>
      <c r="K362" s="32">
        <f>SUMIFS('Capex forecast'!J$9:J$223,'Capex forecast'!$T$9:$T$223,'Allocation of site-spec costs'!$B362,'Capex forecast'!$S$9:$S$223,'Allocation of site-spec costs'!$D362,'Capex forecast'!$Q$9:$Q$223,"Customer Connection")</f>
        <v>0</v>
      </c>
      <c r="L362" s="32">
        <f>SUMIFS('Capex forecast'!K$9:K$223,'Capex forecast'!$T$9:$T$223,'Allocation of site-spec costs'!$B362,'Capex forecast'!$S$9:$S$223,'Allocation of site-spec costs'!$D362,'Capex forecast'!$Q$9:$Q$223,"Customer Connection")</f>
        <v>0</v>
      </c>
      <c r="M362" s="32">
        <f>SUMIFS('Capex forecast'!L$9:L$223,'Capex forecast'!$T$9:$T$223,'Allocation of site-spec costs'!$B362,'Capex forecast'!$S$9:$S$223,'Allocation of site-spec costs'!$D362,'Capex forecast'!$Q$9:$Q$223,"Customer Connection")</f>
        <v>0</v>
      </c>
      <c r="N362" s="32">
        <f>SUMIFS('Capex forecast'!M$9:M$223,'Capex forecast'!$T$9:$T$223,'Allocation of site-spec costs'!$B362,'Capex forecast'!$S$9:$S$223,'Allocation of site-spec costs'!$D362,'Capex forecast'!$Q$9:$Q$223,"Customer Connection")</f>
        <v>0</v>
      </c>
      <c r="O362" s="32">
        <f>SUMIFS('Capex forecast'!N$9:N$223,'Capex forecast'!$T$9:$T$223,'Allocation of site-spec costs'!$B362,'Capex forecast'!$S$9:$S$223,'Allocation of site-spec costs'!$D362,'Capex forecast'!$Q$9:$Q$223,"Customer Connection")</f>
        <v>0</v>
      </c>
      <c r="Q362" s="45" t="s">
        <v>137</v>
      </c>
      <c r="R362" s="6" t="str">
        <f>INDEX('Demand forecast'!$M$9:$M$5832,MATCH($Q362,'Demand forecast'!$B$9:$B$5832,0))</f>
        <v>No</v>
      </c>
      <c r="S362" s="6" t="str">
        <f>IF(COUNTIF($Q$93:Q362,$B362) = 1, "LV", IF(COUNTIF($Q$93:Q362,$B362) = 2, "HV", "ST"))</f>
        <v>HV</v>
      </c>
      <c r="T362" s="6" t="str">
        <f>INDEX('Demand forecast and growth rate'!$E$7:$E$273,MATCH($Q362,'Demand forecast and growth rate'!$B$7:$B$273,0))</f>
        <v>Small growth</v>
      </c>
      <c r="U362" s="32">
        <f>SUMIFS('Capex forecast'!E$9:E$223,'Capex forecast'!$T$9:$T$223,$Q362,'Capex forecast'!$S$9:$S$223,$S362,'Capex forecast'!$Q$9:$Q$223,"Augex")</f>
        <v>0</v>
      </c>
      <c r="V362" s="32">
        <f>SUMIFS('Capex forecast'!F$9:F$223,'Capex forecast'!$T$9:$T$223,$Q362,'Capex forecast'!$S$9:$S$223,$S362,'Capex forecast'!$Q$9:$Q$223,"Augex")</f>
        <v>0</v>
      </c>
      <c r="W362" s="32">
        <f>SUMIFS('Capex forecast'!G$9:G$223,'Capex forecast'!$T$9:$T$223,$Q362,'Capex forecast'!$S$9:$S$223,$S362,'Capex forecast'!$Q$9:$Q$223,"Augex")</f>
        <v>0</v>
      </c>
      <c r="X362" s="32">
        <f>SUMIFS('Capex forecast'!H$9:H$223,'Capex forecast'!$T$9:$T$223,$Q362,'Capex forecast'!$S$9:$S$223,$S362,'Capex forecast'!$Q$9:$Q$223,"Augex")</f>
        <v>0</v>
      </c>
      <c r="Y362" s="32">
        <f>SUMIFS('Capex forecast'!I$9:I$223,'Capex forecast'!$T$9:$T$223,$Q362,'Capex forecast'!$S$9:$S$223,$S362,'Capex forecast'!$Q$9:$Q$223,"Augex")</f>
        <v>0</v>
      </c>
      <c r="Z362" s="32">
        <f>SUMIFS('Capex forecast'!J$9:J$223,'Capex forecast'!$T$9:$T$223,$Q362,'Capex forecast'!$S$9:$S$223,$S362,'Capex forecast'!$Q$9:$Q$223,"Augex")</f>
        <v>0</v>
      </c>
      <c r="AA362" s="32">
        <f>SUMIFS('Capex forecast'!K$9:K$223,'Capex forecast'!$T$9:$T$223,$Q362,'Capex forecast'!$S$9:$S$223,$S362,'Capex forecast'!$Q$9:$Q$223,"Augex")</f>
        <v>0</v>
      </c>
      <c r="AB362" s="32">
        <f>SUMIFS('Capex forecast'!L$9:L$223,'Capex forecast'!$T$9:$T$223,$Q362,'Capex forecast'!$S$9:$S$223,$S362,'Capex forecast'!$Q$9:$Q$223,"Augex")</f>
        <v>0</v>
      </c>
      <c r="AC362" s="32">
        <f>SUMIFS('Capex forecast'!M$9:M$223,'Capex forecast'!$T$9:$T$223,$Q362,'Capex forecast'!$S$9:$S$223,$S362,'Capex forecast'!$Q$9:$Q$223,"Augex")</f>
        <v>0</v>
      </c>
      <c r="AD362" s="32">
        <f>SUMIFS('Capex forecast'!N$9:N$223,'Capex forecast'!$T$9:$T$223,$Q362,'Capex forecast'!$S$9:$S$223,$S362,'Capex forecast'!$Q$9:$Q$223,"Augex")</f>
        <v>0</v>
      </c>
      <c r="AF362" s="45" t="s">
        <v>137</v>
      </c>
      <c r="AG362" s="6" t="str">
        <f>INDEX('Demand forecast'!$M$9:$M$5832,MATCH($Q362,'Demand forecast'!$B$9:$B$5832,0))</f>
        <v>No</v>
      </c>
      <c r="AH362" s="6" t="str">
        <f>IF(COUNTIF($AF$93:AF362,$B362) = 1, "LV", IF(COUNTIF($AF$93:AF362,$B362) = 2, "HV", "ST"))</f>
        <v>HV</v>
      </c>
      <c r="AI362" s="6" t="str">
        <f>INDEX('Demand forecast and growth rate'!$E$7:$E$273,MATCH($Q362,'Demand forecast and growth rate'!$B$7:$B$273,0))</f>
        <v>Small growth</v>
      </c>
      <c r="AJ362" s="47">
        <f>SUMIFS('Capex forecast'!E$9:E$223,'Capex forecast'!$T$9:$T$223,$AF362,'Capex forecast'!$S$9:$S$223,$AH362,'Capex forecast'!$Q$9:$Q$223,"Repex")</f>
        <v>0</v>
      </c>
      <c r="AK362" s="47">
        <f>SUMIFS('Capex forecast'!F$9:F$223,'Capex forecast'!$T$9:$T$223,$AF362,'Capex forecast'!$S$9:$S$223,$AH362,'Capex forecast'!$Q$9:$Q$223,"Repex")</f>
        <v>0</v>
      </c>
      <c r="AL362" s="47">
        <f>SUMIFS('Capex forecast'!G$9:G$223,'Capex forecast'!$T$9:$T$223,$AF362,'Capex forecast'!$S$9:$S$223,$AH362,'Capex forecast'!$Q$9:$Q$223,"Repex")</f>
        <v>0</v>
      </c>
      <c r="AM362" s="47">
        <f>SUMIFS('Capex forecast'!H$9:H$223,'Capex forecast'!$T$9:$T$223,$AF362,'Capex forecast'!$S$9:$S$223,$AH362,'Capex forecast'!$Q$9:$Q$223,"Repex")</f>
        <v>0</v>
      </c>
      <c r="AN362" s="47">
        <f>SUMIFS('Capex forecast'!I$9:I$223,'Capex forecast'!$T$9:$T$223,$AF362,'Capex forecast'!$S$9:$S$223,$AH362,'Capex forecast'!$Q$9:$Q$223,"Repex")</f>
        <v>0</v>
      </c>
      <c r="AO362" s="47">
        <f>SUMIFS('Capex forecast'!J$9:J$223,'Capex forecast'!$T$9:$T$223,$AF362,'Capex forecast'!$S$9:$S$223,$AH362,'Capex forecast'!$Q$9:$Q$223,"Repex")</f>
        <v>0</v>
      </c>
      <c r="AP362" s="47">
        <f>SUMIFS('Capex forecast'!K$9:K$223,'Capex forecast'!$T$9:$T$223,$AF362,'Capex forecast'!$S$9:$S$223,$AH362,'Capex forecast'!$Q$9:$Q$223,"Repex")</f>
        <v>0</v>
      </c>
      <c r="AQ362" s="47">
        <f>SUMIFS('Capex forecast'!L$9:L$223,'Capex forecast'!$T$9:$T$223,$AF362,'Capex forecast'!$S$9:$S$223,$AH362,'Capex forecast'!$Q$9:$Q$223,"Repex")</f>
        <v>0</v>
      </c>
      <c r="AR362" s="47">
        <f>SUMIFS('Capex forecast'!M$9:M$223,'Capex forecast'!$T$9:$T$223,$AF362,'Capex forecast'!$S$9:$S$223,$AH362,'Capex forecast'!$Q$9:$Q$223,"Repex")</f>
        <v>0</v>
      </c>
      <c r="AS362" s="47">
        <f>SUMIFS('Capex forecast'!N$9:N$223,'Capex forecast'!$T$9:$T$223,$AF362,'Capex forecast'!$S$9:$S$223,$AH362,'Capex forecast'!$Q$9:$Q$223,"Repex")</f>
        <v>0</v>
      </c>
    </row>
    <row r="363" spans="2:45" ht="15">
      <c r="B363" s="45" t="s">
        <v>167</v>
      </c>
      <c r="C363" s="6" t="str">
        <f>INDEX('Demand forecast'!$M$9:$M$5832,MATCH($B363,'Demand forecast'!$B$9:$B$5832,0))</f>
        <v>No</v>
      </c>
      <c r="D363" s="6" t="str">
        <f>IF(COUNTIF($B$93:B363,$B363) = 1, "LV", IF(COUNTIF($B$93:B363,$B363) = 2, "HV", "ST"))</f>
        <v>HV</v>
      </c>
      <c r="E363" s="6" t="str">
        <f>INDEX('Demand forecast and growth rate'!$E$7:$E$273,MATCH($B363,'Demand forecast and growth rate'!$B$7:$B$273,0))</f>
        <v>Steady/falling</v>
      </c>
      <c r="F363" s="32">
        <f>SUMIFS('Capex forecast'!E$9:E$223,'Capex forecast'!$T$9:$T$223,'Allocation of site-spec costs'!$B363,'Capex forecast'!$S$9:$S$223,'Allocation of site-spec costs'!$D363,'Capex forecast'!$Q$9:$Q$223,"Customer Connection")</f>
        <v>0</v>
      </c>
      <c r="G363" s="32">
        <f>SUMIFS('Capex forecast'!F$9:F$223,'Capex forecast'!$T$9:$T$223,'Allocation of site-spec costs'!$B363,'Capex forecast'!$S$9:$S$223,'Allocation of site-spec costs'!$D363,'Capex forecast'!$Q$9:$Q$223,"Customer Connection")</f>
        <v>0</v>
      </c>
      <c r="H363" s="32">
        <f>SUMIFS('Capex forecast'!G$9:G$223,'Capex forecast'!$T$9:$T$223,'Allocation of site-spec costs'!$B363,'Capex forecast'!$S$9:$S$223,'Allocation of site-spec costs'!$D363,'Capex forecast'!$Q$9:$Q$223,"Customer Connection")</f>
        <v>0</v>
      </c>
      <c r="I363" s="32">
        <f>SUMIFS('Capex forecast'!H$9:H$223,'Capex forecast'!$T$9:$T$223,'Allocation of site-spec costs'!$B363,'Capex forecast'!$S$9:$S$223,'Allocation of site-spec costs'!$D363,'Capex forecast'!$Q$9:$Q$223,"Customer Connection")</f>
        <v>0</v>
      </c>
      <c r="J363" s="32">
        <f>SUMIFS('Capex forecast'!I$9:I$223,'Capex forecast'!$T$9:$T$223,'Allocation of site-spec costs'!$B363,'Capex forecast'!$S$9:$S$223,'Allocation of site-spec costs'!$D363,'Capex forecast'!$Q$9:$Q$223,"Customer Connection")</f>
        <v>0</v>
      </c>
      <c r="K363" s="32">
        <f>SUMIFS('Capex forecast'!J$9:J$223,'Capex forecast'!$T$9:$T$223,'Allocation of site-spec costs'!$B363,'Capex forecast'!$S$9:$S$223,'Allocation of site-spec costs'!$D363,'Capex forecast'!$Q$9:$Q$223,"Customer Connection")</f>
        <v>0</v>
      </c>
      <c r="L363" s="32">
        <f>SUMIFS('Capex forecast'!K$9:K$223,'Capex forecast'!$T$9:$T$223,'Allocation of site-spec costs'!$B363,'Capex forecast'!$S$9:$S$223,'Allocation of site-spec costs'!$D363,'Capex forecast'!$Q$9:$Q$223,"Customer Connection")</f>
        <v>0</v>
      </c>
      <c r="M363" s="32">
        <f>SUMIFS('Capex forecast'!L$9:L$223,'Capex forecast'!$T$9:$T$223,'Allocation of site-spec costs'!$B363,'Capex forecast'!$S$9:$S$223,'Allocation of site-spec costs'!$D363,'Capex forecast'!$Q$9:$Q$223,"Customer Connection")</f>
        <v>0</v>
      </c>
      <c r="N363" s="32">
        <f>SUMIFS('Capex forecast'!M$9:M$223,'Capex forecast'!$T$9:$T$223,'Allocation of site-spec costs'!$B363,'Capex forecast'!$S$9:$S$223,'Allocation of site-spec costs'!$D363,'Capex forecast'!$Q$9:$Q$223,"Customer Connection")</f>
        <v>0</v>
      </c>
      <c r="O363" s="32">
        <f>SUMIFS('Capex forecast'!N$9:N$223,'Capex forecast'!$T$9:$T$223,'Allocation of site-spec costs'!$B363,'Capex forecast'!$S$9:$S$223,'Allocation of site-spec costs'!$D363,'Capex forecast'!$Q$9:$Q$223,"Customer Connection")</f>
        <v>0</v>
      </c>
      <c r="Q363" s="45" t="s">
        <v>167</v>
      </c>
      <c r="R363" s="6" t="str">
        <f>INDEX('Demand forecast'!$M$9:$M$5832,MATCH($Q363,'Demand forecast'!$B$9:$B$5832,0))</f>
        <v>No</v>
      </c>
      <c r="S363" s="6" t="str">
        <f>IF(COUNTIF($Q$93:Q363,$B363) = 1, "LV", IF(COUNTIF($Q$93:Q363,$B363) = 2, "HV", "ST"))</f>
        <v>HV</v>
      </c>
      <c r="T363" s="6" t="str">
        <f>INDEX('Demand forecast and growth rate'!$E$7:$E$273,MATCH($Q363,'Demand forecast and growth rate'!$B$7:$B$273,0))</f>
        <v>Steady/falling</v>
      </c>
      <c r="U363" s="32">
        <f>SUMIFS('Capex forecast'!E$9:E$223,'Capex forecast'!$T$9:$T$223,$Q363,'Capex forecast'!$S$9:$S$223,$S363,'Capex forecast'!$Q$9:$Q$223,"Augex")</f>
        <v>0</v>
      </c>
      <c r="V363" s="32">
        <f>SUMIFS('Capex forecast'!F$9:F$223,'Capex forecast'!$T$9:$T$223,$Q363,'Capex forecast'!$S$9:$S$223,$S363,'Capex forecast'!$Q$9:$Q$223,"Augex")</f>
        <v>0</v>
      </c>
      <c r="W363" s="32">
        <f>SUMIFS('Capex forecast'!G$9:G$223,'Capex forecast'!$T$9:$T$223,$Q363,'Capex forecast'!$S$9:$S$223,$S363,'Capex forecast'!$Q$9:$Q$223,"Augex")</f>
        <v>0</v>
      </c>
      <c r="X363" s="32">
        <f>SUMIFS('Capex forecast'!H$9:H$223,'Capex forecast'!$T$9:$T$223,$Q363,'Capex forecast'!$S$9:$S$223,$S363,'Capex forecast'!$Q$9:$Q$223,"Augex")</f>
        <v>0</v>
      </c>
      <c r="Y363" s="32">
        <f>SUMIFS('Capex forecast'!I$9:I$223,'Capex forecast'!$T$9:$T$223,$Q363,'Capex forecast'!$S$9:$S$223,$S363,'Capex forecast'!$Q$9:$Q$223,"Augex")</f>
        <v>0</v>
      </c>
      <c r="Z363" s="32">
        <f>SUMIFS('Capex forecast'!J$9:J$223,'Capex forecast'!$T$9:$T$223,$Q363,'Capex forecast'!$S$9:$S$223,$S363,'Capex forecast'!$Q$9:$Q$223,"Augex")</f>
        <v>0</v>
      </c>
      <c r="AA363" s="32">
        <f>SUMIFS('Capex forecast'!K$9:K$223,'Capex forecast'!$T$9:$T$223,$Q363,'Capex forecast'!$S$9:$S$223,$S363,'Capex forecast'!$Q$9:$Q$223,"Augex")</f>
        <v>0</v>
      </c>
      <c r="AB363" s="32">
        <f>SUMIFS('Capex forecast'!L$9:L$223,'Capex forecast'!$T$9:$T$223,$Q363,'Capex forecast'!$S$9:$S$223,$S363,'Capex forecast'!$Q$9:$Q$223,"Augex")</f>
        <v>0</v>
      </c>
      <c r="AC363" s="32">
        <f>SUMIFS('Capex forecast'!M$9:M$223,'Capex forecast'!$T$9:$T$223,$Q363,'Capex forecast'!$S$9:$S$223,$S363,'Capex forecast'!$Q$9:$Q$223,"Augex")</f>
        <v>0</v>
      </c>
      <c r="AD363" s="32">
        <f>SUMIFS('Capex forecast'!N$9:N$223,'Capex forecast'!$T$9:$T$223,$Q363,'Capex forecast'!$S$9:$S$223,$S363,'Capex forecast'!$Q$9:$Q$223,"Augex")</f>
        <v>0</v>
      </c>
      <c r="AF363" s="45" t="s">
        <v>167</v>
      </c>
      <c r="AG363" s="6" t="str">
        <f>INDEX('Demand forecast'!$M$9:$M$5832,MATCH($Q363,'Demand forecast'!$B$9:$B$5832,0))</f>
        <v>No</v>
      </c>
      <c r="AH363" s="6" t="str">
        <f>IF(COUNTIF($AF$93:AF363,$B363) = 1, "LV", IF(COUNTIF($AF$93:AF363,$B363) = 2, "HV", "ST"))</f>
        <v>HV</v>
      </c>
      <c r="AI363" s="6" t="str">
        <f>INDEX('Demand forecast and growth rate'!$E$7:$E$273,MATCH($Q363,'Demand forecast and growth rate'!$B$7:$B$273,0))</f>
        <v>Steady/falling</v>
      </c>
      <c r="AJ363" s="47">
        <f>SUMIFS('Capex forecast'!E$9:E$223,'Capex forecast'!$T$9:$T$223,$AF363,'Capex forecast'!$S$9:$S$223,$AH363,'Capex forecast'!$Q$9:$Q$223,"Repex")</f>
        <v>0</v>
      </c>
      <c r="AK363" s="47">
        <f>SUMIFS('Capex forecast'!F$9:F$223,'Capex forecast'!$T$9:$T$223,$AF363,'Capex forecast'!$S$9:$S$223,$AH363,'Capex forecast'!$Q$9:$Q$223,"Repex")</f>
        <v>0</v>
      </c>
      <c r="AL363" s="47">
        <f>SUMIFS('Capex forecast'!G$9:G$223,'Capex forecast'!$T$9:$T$223,$AF363,'Capex forecast'!$S$9:$S$223,$AH363,'Capex forecast'!$Q$9:$Q$223,"Repex")</f>
        <v>0</v>
      </c>
      <c r="AM363" s="47">
        <f>SUMIFS('Capex forecast'!H$9:H$223,'Capex forecast'!$T$9:$T$223,$AF363,'Capex forecast'!$S$9:$S$223,$AH363,'Capex forecast'!$Q$9:$Q$223,"Repex")</f>
        <v>0</v>
      </c>
      <c r="AN363" s="47">
        <f>SUMIFS('Capex forecast'!I$9:I$223,'Capex forecast'!$T$9:$T$223,$AF363,'Capex forecast'!$S$9:$S$223,$AH363,'Capex forecast'!$Q$9:$Q$223,"Repex")</f>
        <v>0</v>
      </c>
      <c r="AO363" s="47">
        <f>SUMIFS('Capex forecast'!J$9:J$223,'Capex forecast'!$T$9:$T$223,$AF363,'Capex forecast'!$S$9:$S$223,$AH363,'Capex forecast'!$Q$9:$Q$223,"Repex")</f>
        <v>0</v>
      </c>
      <c r="AP363" s="47">
        <f>SUMIFS('Capex forecast'!K$9:K$223,'Capex forecast'!$T$9:$T$223,$AF363,'Capex forecast'!$S$9:$S$223,$AH363,'Capex forecast'!$Q$9:$Q$223,"Repex")</f>
        <v>0</v>
      </c>
      <c r="AQ363" s="47">
        <f>SUMIFS('Capex forecast'!L$9:L$223,'Capex forecast'!$T$9:$T$223,$AF363,'Capex forecast'!$S$9:$S$223,$AH363,'Capex forecast'!$Q$9:$Q$223,"Repex")</f>
        <v>0</v>
      </c>
      <c r="AR363" s="47">
        <f>SUMIFS('Capex forecast'!M$9:M$223,'Capex forecast'!$T$9:$T$223,$AF363,'Capex forecast'!$S$9:$S$223,$AH363,'Capex forecast'!$Q$9:$Q$223,"Repex")</f>
        <v>0</v>
      </c>
      <c r="AS363" s="47">
        <f>SUMIFS('Capex forecast'!N$9:N$223,'Capex forecast'!$T$9:$T$223,$AF363,'Capex forecast'!$S$9:$S$223,$AH363,'Capex forecast'!$Q$9:$Q$223,"Repex")</f>
        <v>0</v>
      </c>
    </row>
    <row r="364" spans="2:45" ht="15">
      <c r="B364" s="45" t="s">
        <v>28</v>
      </c>
      <c r="C364" s="6" t="str">
        <f>INDEX('Demand forecast'!$M$9:$M$5832,MATCH($B364,'Demand forecast'!$B$9:$B$5832,0))</f>
        <v>No</v>
      </c>
      <c r="D364" s="6" t="str">
        <f>IF(COUNTIF($B$93:B364,$B364) = 1, "LV", IF(COUNTIF($B$93:B364,$B364) = 2, "HV", "ST"))</f>
        <v>HV</v>
      </c>
      <c r="E364" s="6" t="str">
        <f>INDEX('Demand forecast and growth rate'!$E$7:$E$273,MATCH($B364,'Demand forecast and growth rate'!$B$7:$B$273,0))</f>
        <v>High growth</v>
      </c>
      <c r="F364" s="32">
        <f>SUMIFS('Capex forecast'!E$9:E$223,'Capex forecast'!$T$9:$T$223,'Allocation of site-spec costs'!$B364,'Capex forecast'!$S$9:$S$223,'Allocation of site-spec costs'!$D364,'Capex forecast'!$Q$9:$Q$223,"Customer Connection")</f>
        <v>0</v>
      </c>
      <c r="G364" s="32">
        <f>SUMIFS('Capex forecast'!F$9:F$223,'Capex forecast'!$T$9:$T$223,'Allocation of site-spec costs'!$B364,'Capex forecast'!$S$9:$S$223,'Allocation of site-spec costs'!$D364,'Capex forecast'!$Q$9:$Q$223,"Customer Connection")</f>
        <v>0</v>
      </c>
      <c r="H364" s="32">
        <f>SUMIFS('Capex forecast'!G$9:G$223,'Capex forecast'!$T$9:$T$223,'Allocation of site-spec costs'!$B364,'Capex forecast'!$S$9:$S$223,'Allocation of site-spec costs'!$D364,'Capex forecast'!$Q$9:$Q$223,"Customer Connection")</f>
        <v>0</v>
      </c>
      <c r="I364" s="32">
        <f>SUMIFS('Capex forecast'!H$9:H$223,'Capex forecast'!$T$9:$T$223,'Allocation of site-spec costs'!$B364,'Capex forecast'!$S$9:$S$223,'Allocation of site-spec costs'!$D364,'Capex forecast'!$Q$9:$Q$223,"Customer Connection")</f>
        <v>0</v>
      </c>
      <c r="J364" s="32">
        <f>SUMIFS('Capex forecast'!I$9:I$223,'Capex forecast'!$T$9:$T$223,'Allocation of site-spec costs'!$B364,'Capex forecast'!$S$9:$S$223,'Allocation of site-spec costs'!$D364,'Capex forecast'!$Q$9:$Q$223,"Customer Connection")</f>
        <v>0</v>
      </c>
      <c r="K364" s="32">
        <f>SUMIFS('Capex forecast'!J$9:J$223,'Capex forecast'!$T$9:$T$223,'Allocation of site-spec costs'!$B364,'Capex forecast'!$S$9:$S$223,'Allocation of site-spec costs'!$D364,'Capex forecast'!$Q$9:$Q$223,"Customer Connection")</f>
        <v>0</v>
      </c>
      <c r="L364" s="32">
        <f>SUMIFS('Capex forecast'!K$9:K$223,'Capex forecast'!$T$9:$T$223,'Allocation of site-spec costs'!$B364,'Capex forecast'!$S$9:$S$223,'Allocation of site-spec costs'!$D364,'Capex forecast'!$Q$9:$Q$223,"Customer Connection")</f>
        <v>0</v>
      </c>
      <c r="M364" s="32">
        <f>SUMIFS('Capex forecast'!L$9:L$223,'Capex forecast'!$T$9:$T$223,'Allocation of site-spec costs'!$B364,'Capex forecast'!$S$9:$S$223,'Allocation of site-spec costs'!$D364,'Capex forecast'!$Q$9:$Q$223,"Customer Connection")</f>
        <v>0</v>
      </c>
      <c r="N364" s="32">
        <f>SUMIFS('Capex forecast'!M$9:M$223,'Capex forecast'!$T$9:$T$223,'Allocation of site-spec costs'!$B364,'Capex forecast'!$S$9:$S$223,'Allocation of site-spec costs'!$D364,'Capex forecast'!$Q$9:$Q$223,"Customer Connection")</f>
        <v>0</v>
      </c>
      <c r="O364" s="32">
        <f>SUMIFS('Capex forecast'!N$9:N$223,'Capex forecast'!$T$9:$T$223,'Allocation of site-spec costs'!$B364,'Capex forecast'!$S$9:$S$223,'Allocation of site-spec costs'!$D364,'Capex forecast'!$Q$9:$Q$223,"Customer Connection")</f>
        <v>0</v>
      </c>
      <c r="Q364" s="45" t="s">
        <v>28</v>
      </c>
      <c r="R364" s="6" t="str">
        <f>INDEX('Demand forecast'!$M$9:$M$5832,MATCH($Q364,'Demand forecast'!$B$9:$B$5832,0))</f>
        <v>No</v>
      </c>
      <c r="S364" s="6" t="str">
        <f>IF(COUNTIF($Q$93:Q364,$B364) = 1, "LV", IF(COUNTIF($Q$93:Q364,$B364) = 2, "HV", "ST"))</f>
        <v>HV</v>
      </c>
      <c r="T364" s="6" t="str">
        <f>INDEX('Demand forecast and growth rate'!$E$7:$E$273,MATCH($Q364,'Demand forecast and growth rate'!$B$7:$B$273,0))</f>
        <v>High growth</v>
      </c>
      <c r="U364" s="32">
        <f>SUMIFS('Capex forecast'!E$9:E$223,'Capex forecast'!$T$9:$T$223,$Q364,'Capex forecast'!$S$9:$S$223,$S364,'Capex forecast'!$Q$9:$Q$223,"Augex")</f>
        <v>0</v>
      </c>
      <c r="V364" s="32">
        <f>SUMIFS('Capex forecast'!F$9:F$223,'Capex forecast'!$T$9:$T$223,$Q364,'Capex forecast'!$S$9:$S$223,$S364,'Capex forecast'!$Q$9:$Q$223,"Augex")</f>
        <v>0</v>
      </c>
      <c r="W364" s="32">
        <f>SUMIFS('Capex forecast'!G$9:G$223,'Capex forecast'!$T$9:$T$223,$Q364,'Capex forecast'!$S$9:$S$223,$S364,'Capex forecast'!$Q$9:$Q$223,"Augex")</f>
        <v>0</v>
      </c>
      <c r="X364" s="32">
        <f>SUMIFS('Capex forecast'!H$9:H$223,'Capex forecast'!$T$9:$T$223,$Q364,'Capex forecast'!$S$9:$S$223,$S364,'Capex forecast'!$Q$9:$Q$223,"Augex")</f>
        <v>0</v>
      </c>
      <c r="Y364" s="32">
        <f>SUMIFS('Capex forecast'!I$9:I$223,'Capex forecast'!$T$9:$T$223,$Q364,'Capex forecast'!$S$9:$S$223,$S364,'Capex forecast'!$Q$9:$Q$223,"Augex")</f>
        <v>0</v>
      </c>
      <c r="Z364" s="32">
        <f>SUMIFS('Capex forecast'!J$9:J$223,'Capex forecast'!$T$9:$T$223,$Q364,'Capex forecast'!$S$9:$S$223,$S364,'Capex forecast'!$Q$9:$Q$223,"Augex")</f>
        <v>0</v>
      </c>
      <c r="AA364" s="32">
        <f>SUMIFS('Capex forecast'!K$9:K$223,'Capex forecast'!$T$9:$T$223,$Q364,'Capex forecast'!$S$9:$S$223,$S364,'Capex forecast'!$Q$9:$Q$223,"Augex")</f>
        <v>0</v>
      </c>
      <c r="AB364" s="32">
        <f>SUMIFS('Capex forecast'!L$9:L$223,'Capex forecast'!$T$9:$T$223,$Q364,'Capex forecast'!$S$9:$S$223,$S364,'Capex forecast'!$Q$9:$Q$223,"Augex")</f>
        <v>0</v>
      </c>
      <c r="AC364" s="32">
        <f>SUMIFS('Capex forecast'!M$9:M$223,'Capex forecast'!$T$9:$T$223,$Q364,'Capex forecast'!$S$9:$S$223,$S364,'Capex forecast'!$Q$9:$Q$223,"Augex")</f>
        <v>0</v>
      </c>
      <c r="AD364" s="32">
        <f>SUMIFS('Capex forecast'!N$9:N$223,'Capex forecast'!$T$9:$T$223,$Q364,'Capex forecast'!$S$9:$S$223,$S364,'Capex forecast'!$Q$9:$Q$223,"Augex")</f>
        <v>0</v>
      </c>
      <c r="AF364" s="45" t="s">
        <v>28</v>
      </c>
      <c r="AG364" s="6" t="str">
        <f>INDEX('Demand forecast'!$M$9:$M$5832,MATCH($Q364,'Demand forecast'!$B$9:$B$5832,0))</f>
        <v>No</v>
      </c>
      <c r="AH364" s="6" t="str">
        <f>IF(COUNTIF($AF$93:AF364,$B364) = 1, "LV", IF(COUNTIF($AF$93:AF364,$B364) = 2, "HV", "ST"))</f>
        <v>HV</v>
      </c>
      <c r="AI364" s="6" t="str">
        <f>INDEX('Demand forecast and growth rate'!$E$7:$E$273,MATCH($Q364,'Demand forecast and growth rate'!$B$7:$B$273,0))</f>
        <v>High growth</v>
      </c>
      <c r="AJ364" s="47">
        <f>SUMIFS('Capex forecast'!E$9:E$223,'Capex forecast'!$T$9:$T$223,$AF364,'Capex forecast'!$S$9:$S$223,$AH364,'Capex forecast'!$Q$9:$Q$223,"Repex")</f>
        <v>0</v>
      </c>
      <c r="AK364" s="47">
        <f>SUMIFS('Capex forecast'!F$9:F$223,'Capex forecast'!$T$9:$T$223,$AF364,'Capex forecast'!$S$9:$S$223,$AH364,'Capex forecast'!$Q$9:$Q$223,"Repex")</f>
        <v>0</v>
      </c>
      <c r="AL364" s="47">
        <f>SUMIFS('Capex forecast'!G$9:G$223,'Capex forecast'!$T$9:$T$223,$AF364,'Capex forecast'!$S$9:$S$223,$AH364,'Capex forecast'!$Q$9:$Q$223,"Repex")</f>
        <v>0</v>
      </c>
      <c r="AM364" s="47">
        <f>SUMIFS('Capex forecast'!H$9:H$223,'Capex forecast'!$T$9:$T$223,$AF364,'Capex forecast'!$S$9:$S$223,$AH364,'Capex forecast'!$Q$9:$Q$223,"Repex")</f>
        <v>0</v>
      </c>
      <c r="AN364" s="47">
        <f>SUMIFS('Capex forecast'!I$9:I$223,'Capex forecast'!$T$9:$T$223,$AF364,'Capex forecast'!$S$9:$S$223,$AH364,'Capex forecast'!$Q$9:$Q$223,"Repex")</f>
        <v>0</v>
      </c>
      <c r="AO364" s="47">
        <f>SUMIFS('Capex forecast'!J$9:J$223,'Capex forecast'!$T$9:$T$223,$AF364,'Capex forecast'!$S$9:$S$223,$AH364,'Capex forecast'!$Q$9:$Q$223,"Repex")</f>
        <v>0</v>
      </c>
      <c r="AP364" s="47">
        <f>SUMIFS('Capex forecast'!K$9:K$223,'Capex forecast'!$T$9:$T$223,$AF364,'Capex forecast'!$S$9:$S$223,$AH364,'Capex forecast'!$Q$9:$Q$223,"Repex")</f>
        <v>0</v>
      </c>
      <c r="AQ364" s="47">
        <f>SUMIFS('Capex forecast'!L$9:L$223,'Capex forecast'!$T$9:$T$223,$AF364,'Capex forecast'!$S$9:$S$223,$AH364,'Capex forecast'!$Q$9:$Q$223,"Repex")</f>
        <v>0</v>
      </c>
      <c r="AR364" s="47">
        <f>SUMIFS('Capex forecast'!M$9:M$223,'Capex forecast'!$T$9:$T$223,$AF364,'Capex forecast'!$S$9:$S$223,$AH364,'Capex forecast'!$Q$9:$Q$223,"Repex")</f>
        <v>0</v>
      </c>
      <c r="AS364" s="47">
        <f>SUMIFS('Capex forecast'!N$9:N$223,'Capex forecast'!$T$9:$T$223,$AF364,'Capex forecast'!$S$9:$S$223,$AH364,'Capex forecast'!$Q$9:$Q$223,"Repex")</f>
        <v>0</v>
      </c>
    </row>
    <row r="365" spans="2:45" ht="15">
      <c r="B365" s="45" t="s">
        <v>43</v>
      </c>
      <c r="C365" s="6" t="str">
        <f>INDEX('Demand forecast'!$M$9:$M$5832,MATCH($B365,'Demand forecast'!$B$9:$B$5832,0))</f>
        <v>No</v>
      </c>
      <c r="D365" s="6" t="str">
        <f>IF(COUNTIF($B$93:B365,$B365) = 1, "LV", IF(COUNTIF($B$93:B365,$B365) = 2, "HV", "ST"))</f>
        <v>HV</v>
      </c>
      <c r="E365" s="6" t="str">
        <f>INDEX('Demand forecast and growth rate'!$E$7:$E$273,MATCH($B365,'Demand forecast and growth rate'!$B$7:$B$273,0))</f>
        <v>Small growth</v>
      </c>
      <c r="F365" s="32">
        <f>SUMIFS('Capex forecast'!E$9:E$223,'Capex forecast'!$T$9:$T$223,'Allocation of site-spec costs'!$B365,'Capex forecast'!$S$9:$S$223,'Allocation of site-spec costs'!$D365,'Capex forecast'!$Q$9:$Q$223,"Customer Connection")</f>
        <v>0</v>
      </c>
      <c r="G365" s="32">
        <f>SUMIFS('Capex forecast'!F$9:F$223,'Capex forecast'!$T$9:$T$223,'Allocation of site-spec costs'!$B365,'Capex forecast'!$S$9:$S$223,'Allocation of site-spec costs'!$D365,'Capex forecast'!$Q$9:$Q$223,"Customer Connection")</f>
        <v>0</v>
      </c>
      <c r="H365" s="32">
        <f>SUMIFS('Capex forecast'!G$9:G$223,'Capex forecast'!$T$9:$T$223,'Allocation of site-spec costs'!$B365,'Capex forecast'!$S$9:$S$223,'Allocation of site-spec costs'!$D365,'Capex forecast'!$Q$9:$Q$223,"Customer Connection")</f>
        <v>0</v>
      </c>
      <c r="I365" s="32">
        <f>SUMIFS('Capex forecast'!H$9:H$223,'Capex forecast'!$T$9:$T$223,'Allocation of site-spec costs'!$B365,'Capex forecast'!$S$9:$S$223,'Allocation of site-spec costs'!$D365,'Capex forecast'!$Q$9:$Q$223,"Customer Connection")</f>
        <v>0</v>
      </c>
      <c r="J365" s="32">
        <f>SUMIFS('Capex forecast'!I$9:I$223,'Capex forecast'!$T$9:$T$223,'Allocation of site-spec costs'!$B365,'Capex forecast'!$S$9:$S$223,'Allocation of site-spec costs'!$D365,'Capex forecast'!$Q$9:$Q$223,"Customer Connection")</f>
        <v>0</v>
      </c>
      <c r="K365" s="32">
        <f>SUMIFS('Capex forecast'!J$9:J$223,'Capex forecast'!$T$9:$T$223,'Allocation of site-spec costs'!$B365,'Capex forecast'!$S$9:$S$223,'Allocation of site-spec costs'!$D365,'Capex forecast'!$Q$9:$Q$223,"Customer Connection")</f>
        <v>0</v>
      </c>
      <c r="L365" s="32">
        <f>SUMIFS('Capex forecast'!K$9:K$223,'Capex forecast'!$T$9:$T$223,'Allocation of site-spec costs'!$B365,'Capex forecast'!$S$9:$S$223,'Allocation of site-spec costs'!$D365,'Capex forecast'!$Q$9:$Q$223,"Customer Connection")</f>
        <v>0</v>
      </c>
      <c r="M365" s="32">
        <f>SUMIFS('Capex forecast'!L$9:L$223,'Capex forecast'!$T$9:$T$223,'Allocation of site-spec costs'!$B365,'Capex forecast'!$S$9:$S$223,'Allocation of site-spec costs'!$D365,'Capex forecast'!$Q$9:$Q$223,"Customer Connection")</f>
        <v>0</v>
      </c>
      <c r="N365" s="32">
        <f>SUMIFS('Capex forecast'!M$9:M$223,'Capex forecast'!$T$9:$T$223,'Allocation of site-spec costs'!$B365,'Capex forecast'!$S$9:$S$223,'Allocation of site-spec costs'!$D365,'Capex forecast'!$Q$9:$Q$223,"Customer Connection")</f>
        <v>0</v>
      </c>
      <c r="O365" s="32">
        <f>SUMIFS('Capex forecast'!N$9:N$223,'Capex forecast'!$T$9:$T$223,'Allocation of site-spec costs'!$B365,'Capex forecast'!$S$9:$S$223,'Allocation of site-spec costs'!$D365,'Capex forecast'!$Q$9:$Q$223,"Customer Connection")</f>
        <v>0</v>
      </c>
      <c r="Q365" s="45" t="s">
        <v>43</v>
      </c>
      <c r="R365" s="6" t="str">
        <f>INDEX('Demand forecast'!$M$9:$M$5832,MATCH($Q365,'Demand forecast'!$B$9:$B$5832,0))</f>
        <v>No</v>
      </c>
      <c r="S365" s="6" t="str">
        <f>IF(COUNTIF($Q$93:Q365,$B365) = 1, "LV", IF(COUNTIF($Q$93:Q365,$B365) = 2, "HV", "ST"))</f>
        <v>HV</v>
      </c>
      <c r="T365" s="6" t="str">
        <f>INDEX('Demand forecast and growth rate'!$E$7:$E$273,MATCH($Q365,'Demand forecast and growth rate'!$B$7:$B$273,0))</f>
        <v>Small growth</v>
      </c>
      <c r="U365" s="32">
        <f>SUMIFS('Capex forecast'!E$9:E$223,'Capex forecast'!$T$9:$T$223,$Q365,'Capex forecast'!$S$9:$S$223,$S365,'Capex forecast'!$Q$9:$Q$223,"Augex")</f>
        <v>0</v>
      </c>
      <c r="V365" s="32">
        <f>SUMIFS('Capex forecast'!F$9:F$223,'Capex forecast'!$T$9:$T$223,$Q365,'Capex forecast'!$S$9:$S$223,$S365,'Capex forecast'!$Q$9:$Q$223,"Augex")</f>
        <v>0</v>
      </c>
      <c r="W365" s="32">
        <f>SUMIFS('Capex forecast'!G$9:G$223,'Capex forecast'!$T$9:$T$223,$Q365,'Capex forecast'!$S$9:$S$223,$S365,'Capex forecast'!$Q$9:$Q$223,"Augex")</f>
        <v>0</v>
      </c>
      <c r="X365" s="32">
        <f>SUMIFS('Capex forecast'!H$9:H$223,'Capex forecast'!$T$9:$T$223,$Q365,'Capex forecast'!$S$9:$S$223,$S365,'Capex forecast'!$Q$9:$Q$223,"Augex")</f>
        <v>0</v>
      </c>
      <c r="Y365" s="32">
        <f>SUMIFS('Capex forecast'!I$9:I$223,'Capex forecast'!$T$9:$T$223,$Q365,'Capex forecast'!$S$9:$S$223,$S365,'Capex forecast'!$Q$9:$Q$223,"Augex")</f>
        <v>0</v>
      </c>
      <c r="Z365" s="32">
        <f>SUMIFS('Capex forecast'!J$9:J$223,'Capex forecast'!$T$9:$T$223,$Q365,'Capex forecast'!$S$9:$S$223,$S365,'Capex forecast'!$Q$9:$Q$223,"Augex")</f>
        <v>0</v>
      </c>
      <c r="AA365" s="32">
        <f>SUMIFS('Capex forecast'!K$9:K$223,'Capex forecast'!$T$9:$T$223,$Q365,'Capex forecast'!$S$9:$S$223,$S365,'Capex forecast'!$Q$9:$Q$223,"Augex")</f>
        <v>0</v>
      </c>
      <c r="AB365" s="32">
        <f>SUMIFS('Capex forecast'!L$9:L$223,'Capex forecast'!$T$9:$T$223,$Q365,'Capex forecast'!$S$9:$S$223,$S365,'Capex forecast'!$Q$9:$Q$223,"Augex")</f>
        <v>0</v>
      </c>
      <c r="AC365" s="32">
        <f>SUMIFS('Capex forecast'!M$9:M$223,'Capex forecast'!$T$9:$T$223,$Q365,'Capex forecast'!$S$9:$S$223,$S365,'Capex forecast'!$Q$9:$Q$223,"Augex")</f>
        <v>0</v>
      </c>
      <c r="AD365" s="32">
        <f>SUMIFS('Capex forecast'!N$9:N$223,'Capex forecast'!$T$9:$T$223,$Q365,'Capex forecast'!$S$9:$S$223,$S365,'Capex forecast'!$Q$9:$Q$223,"Augex")</f>
        <v>0</v>
      </c>
      <c r="AF365" s="45" t="s">
        <v>43</v>
      </c>
      <c r="AG365" s="6" t="str">
        <f>INDEX('Demand forecast'!$M$9:$M$5832,MATCH($Q365,'Demand forecast'!$B$9:$B$5832,0))</f>
        <v>No</v>
      </c>
      <c r="AH365" s="6" t="str">
        <f>IF(COUNTIF($AF$93:AF365,$B365) = 1, "LV", IF(COUNTIF($AF$93:AF365,$B365) = 2, "HV", "ST"))</f>
        <v>HV</v>
      </c>
      <c r="AI365" s="6" t="str">
        <f>INDEX('Demand forecast and growth rate'!$E$7:$E$273,MATCH($Q365,'Demand forecast and growth rate'!$B$7:$B$273,0))</f>
        <v>Small growth</v>
      </c>
      <c r="AJ365" s="47">
        <f>SUMIFS('Capex forecast'!E$9:E$223,'Capex forecast'!$T$9:$T$223,$AF365,'Capex forecast'!$S$9:$S$223,$AH365,'Capex forecast'!$Q$9:$Q$223,"Repex")</f>
        <v>0</v>
      </c>
      <c r="AK365" s="47">
        <f>SUMIFS('Capex forecast'!F$9:F$223,'Capex forecast'!$T$9:$T$223,$AF365,'Capex forecast'!$S$9:$S$223,$AH365,'Capex forecast'!$Q$9:$Q$223,"Repex")</f>
        <v>0</v>
      </c>
      <c r="AL365" s="47">
        <f>SUMIFS('Capex forecast'!G$9:G$223,'Capex forecast'!$T$9:$T$223,$AF365,'Capex forecast'!$S$9:$S$223,$AH365,'Capex forecast'!$Q$9:$Q$223,"Repex")</f>
        <v>0</v>
      </c>
      <c r="AM365" s="47">
        <f>SUMIFS('Capex forecast'!H$9:H$223,'Capex forecast'!$T$9:$T$223,$AF365,'Capex forecast'!$S$9:$S$223,$AH365,'Capex forecast'!$Q$9:$Q$223,"Repex")</f>
        <v>0</v>
      </c>
      <c r="AN365" s="47">
        <f>SUMIFS('Capex forecast'!I$9:I$223,'Capex forecast'!$T$9:$T$223,$AF365,'Capex forecast'!$S$9:$S$223,$AH365,'Capex forecast'!$Q$9:$Q$223,"Repex")</f>
        <v>0</v>
      </c>
      <c r="AO365" s="47">
        <f>SUMIFS('Capex forecast'!J$9:J$223,'Capex forecast'!$T$9:$T$223,$AF365,'Capex forecast'!$S$9:$S$223,$AH365,'Capex forecast'!$Q$9:$Q$223,"Repex")</f>
        <v>0</v>
      </c>
      <c r="AP365" s="47">
        <f>SUMIFS('Capex forecast'!K$9:K$223,'Capex forecast'!$T$9:$T$223,$AF365,'Capex forecast'!$S$9:$S$223,$AH365,'Capex forecast'!$Q$9:$Q$223,"Repex")</f>
        <v>0</v>
      </c>
      <c r="AQ365" s="47">
        <f>SUMIFS('Capex forecast'!L$9:L$223,'Capex forecast'!$T$9:$T$223,$AF365,'Capex forecast'!$S$9:$S$223,$AH365,'Capex forecast'!$Q$9:$Q$223,"Repex")</f>
        <v>0</v>
      </c>
      <c r="AR365" s="47">
        <f>SUMIFS('Capex forecast'!M$9:M$223,'Capex forecast'!$T$9:$T$223,$AF365,'Capex forecast'!$S$9:$S$223,$AH365,'Capex forecast'!$Q$9:$Q$223,"Repex")</f>
        <v>0</v>
      </c>
      <c r="AS365" s="47">
        <f>SUMIFS('Capex forecast'!N$9:N$223,'Capex forecast'!$T$9:$T$223,$AF365,'Capex forecast'!$S$9:$S$223,$AH365,'Capex forecast'!$Q$9:$Q$223,"Repex")</f>
        <v>0</v>
      </c>
    </row>
    <row r="366" spans="2:45" ht="15">
      <c r="B366" s="45" t="s">
        <v>47</v>
      </c>
      <c r="C366" s="6" t="str">
        <f>INDEX('Demand forecast'!$M$9:$M$5832,MATCH($B366,'Demand forecast'!$B$9:$B$5832,0))</f>
        <v>No</v>
      </c>
      <c r="D366" s="6" t="str">
        <f>IF(COUNTIF($B$93:B366,$B366) = 1, "LV", IF(COUNTIF($B$93:B366,$B366) = 2, "HV", "ST"))</f>
        <v>HV</v>
      </c>
      <c r="E366" s="6" t="str">
        <f>INDEX('Demand forecast and growth rate'!$E$7:$E$273,MATCH($B366,'Demand forecast and growth rate'!$B$7:$B$273,0))</f>
        <v>Steady/falling</v>
      </c>
      <c r="F366" s="32">
        <f>SUMIFS('Capex forecast'!E$9:E$223,'Capex forecast'!$T$9:$T$223,'Allocation of site-spec costs'!$B366,'Capex forecast'!$S$9:$S$223,'Allocation of site-spec costs'!$D366,'Capex forecast'!$Q$9:$Q$223,"Customer Connection")</f>
        <v>0</v>
      </c>
      <c r="G366" s="32">
        <f>SUMIFS('Capex forecast'!F$9:F$223,'Capex forecast'!$T$9:$T$223,'Allocation of site-spec costs'!$B366,'Capex forecast'!$S$9:$S$223,'Allocation of site-spec costs'!$D366,'Capex forecast'!$Q$9:$Q$223,"Customer Connection")</f>
        <v>0</v>
      </c>
      <c r="H366" s="32">
        <f>SUMIFS('Capex forecast'!G$9:G$223,'Capex forecast'!$T$9:$T$223,'Allocation of site-spec costs'!$B366,'Capex forecast'!$S$9:$S$223,'Allocation of site-spec costs'!$D366,'Capex forecast'!$Q$9:$Q$223,"Customer Connection")</f>
        <v>0</v>
      </c>
      <c r="I366" s="32">
        <f>SUMIFS('Capex forecast'!H$9:H$223,'Capex forecast'!$T$9:$T$223,'Allocation of site-spec costs'!$B366,'Capex forecast'!$S$9:$S$223,'Allocation of site-spec costs'!$D366,'Capex forecast'!$Q$9:$Q$223,"Customer Connection")</f>
        <v>0</v>
      </c>
      <c r="J366" s="32">
        <f>SUMIFS('Capex forecast'!I$9:I$223,'Capex forecast'!$T$9:$T$223,'Allocation of site-spec costs'!$B366,'Capex forecast'!$S$9:$S$223,'Allocation of site-spec costs'!$D366,'Capex forecast'!$Q$9:$Q$223,"Customer Connection")</f>
        <v>0</v>
      </c>
      <c r="K366" s="32">
        <f>SUMIFS('Capex forecast'!J$9:J$223,'Capex forecast'!$T$9:$T$223,'Allocation of site-spec costs'!$B366,'Capex forecast'!$S$9:$S$223,'Allocation of site-spec costs'!$D366,'Capex forecast'!$Q$9:$Q$223,"Customer Connection")</f>
        <v>0</v>
      </c>
      <c r="L366" s="32">
        <f>SUMIFS('Capex forecast'!K$9:K$223,'Capex forecast'!$T$9:$T$223,'Allocation of site-spec costs'!$B366,'Capex forecast'!$S$9:$S$223,'Allocation of site-spec costs'!$D366,'Capex forecast'!$Q$9:$Q$223,"Customer Connection")</f>
        <v>0</v>
      </c>
      <c r="M366" s="32">
        <f>SUMIFS('Capex forecast'!L$9:L$223,'Capex forecast'!$T$9:$T$223,'Allocation of site-spec costs'!$B366,'Capex forecast'!$S$9:$S$223,'Allocation of site-spec costs'!$D366,'Capex forecast'!$Q$9:$Q$223,"Customer Connection")</f>
        <v>0</v>
      </c>
      <c r="N366" s="32">
        <f>SUMIFS('Capex forecast'!M$9:M$223,'Capex forecast'!$T$9:$T$223,'Allocation of site-spec costs'!$B366,'Capex forecast'!$S$9:$S$223,'Allocation of site-spec costs'!$D366,'Capex forecast'!$Q$9:$Q$223,"Customer Connection")</f>
        <v>0</v>
      </c>
      <c r="O366" s="32">
        <f>SUMIFS('Capex forecast'!N$9:N$223,'Capex forecast'!$T$9:$T$223,'Allocation of site-spec costs'!$B366,'Capex forecast'!$S$9:$S$223,'Allocation of site-spec costs'!$D366,'Capex forecast'!$Q$9:$Q$223,"Customer Connection")</f>
        <v>0</v>
      </c>
      <c r="Q366" s="45" t="s">
        <v>47</v>
      </c>
      <c r="R366" s="6" t="str">
        <f>INDEX('Demand forecast'!$M$9:$M$5832,MATCH($Q366,'Demand forecast'!$B$9:$B$5832,0))</f>
        <v>No</v>
      </c>
      <c r="S366" s="6" t="str">
        <f>IF(COUNTIF($Q$93:Q366,$B366) = 1, "LV", IF(COUNTIF($Q$93:Q366,$B366) = 2, "HV", "ST"))</f>
        <v>HV</v>
      </c>
      <c r="T366" s="6" t="str">
        <f>INDEX('Demand forecast and growth rate'!$E$7:$E$273,MATCH($Q366,'Demand forecast and growth rate'!$B$7:$B$273,0))</f>
        <v>Steady/falling</v>
      </c>
      <c r="U366" s="32">
        <f>SUMIFS('Capex forecast'!E$9:E$223,'Capex forecast'!$T$9:$T$223,$Q366,'Capex forecast'!$S$9:$S$223,$S366,'Capex forecast'!$Q$9:$Q$223,"Augex")</f>
        <v>0</v>
      </c>
      <c r="V366" s="32">
        <f>SUMIFS('Capex forecast'!F$9:F$223,'Capex forecast'!$T$9:$T$223,$Q366,'Capex forecast'!$S$9:$S$223,$S366,'Capex forecast'!$Q$9:$Q$223,"Augex")</f>
        <v>0</v>
      </c>
      <c r="W366" s="32">
        <f>SUMIFS('Capex forecast'!G$9:G$223,'Capex forecast'!$T$9:$T$223,$Q366,'Capex forecast'!$S$9:$S$223,$S366,'Capex forecast'!$Q$9:$Q$223,"Augex")</f>
        <v>0</v>
      </c>
      <c r="X366" s="32">
        <f>SUMIFS('Capex forecast'!H$9:H$223,'Capex forecast'!$T$9:$T$223,$Q366,'Capex forecast'!$S$9:$S$223,$S366,'Capex forecast'!$Q$9:$Q$223,"Augex")</f>
        <v>0</v>
      </c>
      <c r="Y366" s="32">
        <f>SUMIFS('Capex forecast'!I$9:I$223,'Capex forecast'!$T$9:$T$223,$Q366,'Capex forecast'!$S$9:$S$223,$S366,'Capex forecast'!$Q$9:$Q$223,"Augex")</f>
        <v>0</v>
      </c>
      <c r="Z366" s="32">
        <f>SUMIFS('Capex forecast'!J$9:J$223,'Capex forecast'!$T$9:$T$223,$Q366,'Capex forecast'!$S$9:$S$223,$S366,'Capex forecast'!$Q$9:$Q$223,"Augex")</f>
        <v>0</v>
      </c>
      <c r="AA366" s="32">
        <f>SUMIFS('Capex forecast'!K$9:K$223,'Capex forecast'!$T$9:$T$223,$Q366,'Capex forecast'!$S$9:$S$223,$S366,'Capex forecast'!$Q$9:$Q$223,"Augex")</f>
        <v>0</v>
      </c>
      <c r="AB366" s="32">
        <f>SUMIFS('Capex forecast'!L$9:L$223,'Capex forecast'!$T$9:$T$223,$Q366,'Capex forecast'!$S$9:$S$223,$S366,'Capex forecast'!$Q$9:$Q$223,"Augex")</f>
        <v>0</v>
      </c>
      <c r="AC366" s="32">
        <f>SUMIFS('Capex forecast'!M$9:M$223,'Capex forecast'!$T$9:$T$223,$Q366,'Capex forecast'!$S$9:$S$223,$S366,'Capex forecast'!$Q$9:$Q$223,"Augex")</f>
        <v>0</v>
      </c>
      <c r="AD366" s="32">
        <f>SUMIFS('Capex forecast'!N$9:N$223,'Capex forecast'!$T$9:$T$223,$Q366,'Capex forecast'!$S$9:$S$223,$S366,'Capex forecast'!$Q$9:$Q$223,"Augex")</f>
        <v>0</v>
      </c>
      <c r="AF366" s="45" t="s">
        <v>47</v>
      </c>
      <c r="AG366" s="6" t="str">
        <f>INDEX('Demand forecast'!$M$9:$M$5832,MATCH($Q366,'Demand forecast'!$B$9:$B$5832,0))</f>
        <v>No</v>
      </c>
      <c r="AH366" s="6" t="str">
        <f>IF(COUNTIF($AF$93:AF366,$B366) = 1, "LV", IF(COUNTIF($AF$93:AF366,$B366) = 2, "HV", "ST"))</f>
        <v>HV</v>
      </c>
      <c r="AI366" s="6" t="str">
        <f>INDEX('Demand forecast and growth rate'!$E$7:$E$273,MATCH($Q366,'Demand forecast and growth rate'!$B$7:$B$273,0))</f>
        <v>Steady/falling</v>
      </c>
      <c r="AJ366" s="47">
        <f>SUMIFS('Capex forecast'!E$9:E$223,'Capex forecast'!$T$9:$T$223,$AF366,'Capex forecast'!$S$9:$S$223,$AH366,'Capex forecast'!$Q$9:$Q$223,"Repex")</f>
        <v>0</v>
      </c>
      <c r="AK366" s="47">
        <f>SUMIFS('Capex forecast'!F$9:F$223,'Capex forecast'!$T$9:$T$223,$AF366,'Capex forecast'!$S$9:$S$223,$AH366,'Capex forecast'!$Q$9:$Q$223,"Repex")</f>
        <v>0</v>
      </c>
      <c r="AL366" s="47">
        <f>SUMIFS('Capex forecast'!G$9:G$223,'Capex forecast'!$T$9:$T$223,$AF366,'Capex forecast'!$S$9:$S$223,$AH366,'Capex forecast'!$Q$9:$Q$223,"Repex")</f>
        <v>0</v>
      </c>
      <c r="AM366" s="47">
        <f>SUMIFS('Capex forecast'!H$9:H$223,'Capex forecast'!$T$9:$T$223,$AF366,'Capex forecast'!$S$9:$S$223,$AH366,'Capex forecast'!$Q$9:$Q$223,"Repex")</f>
        <v>0</v>
      </c>
      <c r="AN366" s="47">
        <f>SUMIFS('Capex forecast'!I$9:I$223,'Capex forecast'!$T$9:$T$223,$AF366,'Capex forecast'!$S$9:$S$223,$AH366,'Capex forecast'!$Q$9:$Q$223,"Repex")</f>
        <v>0</v>
      </c>
      <c r="AO366" s="47">
        <f>SUMIFS('Capex forecast'!J$9:J$223,'Capex forecast'!$T$9:$T$223,$AF366,'Capex forecast'!$S$9:$S$223,$AH366,'Capex forecast'!$Q$9:$Q$223,"Repex")</f>
        <v>0</v>
      </c>
      <c r="AP366" s="47">
        <f>SUMIFS('Capex forecast'!K$9:K$223,'Capex forecast'!$T$9:$T$223,$AF366,'Capex forecast'!$S$9:$S$223,$AH366,'Capex forecast'!$Q$9:$Q$223,"Repex")</f>
        <v>0</v>
      </c>
      <c r="AQ366" s="47">
        <f>SUMIFS('Capex forecast'!L$9:L$223,'Capex forecast'!$T$9:$T$223,$AF366,'Capex forecast'!$S$9:$S$223,$AH366,'Capex forecast'!$Q$9:$Q$223,"Repex")</f>
        <v>0</v>
      </c>
      <c r="AR366" s="47">
        <f>SUMIFS('Capex forecast'!M$9:M$223,'Capex forecast'!$T$9:$T$223,$AF366,'Capex forecast'!$S$9:$S$223,$AH366,'Capex forecast'!$Q$9:$Q$223,"Repex")</f>
        <v>0</v>
      </c>
      <c r="AS366" s="47">
        <f>SUMIFS('Capex forecast'!N$9:N$223,'Capex forecast'!$T$9:$T$223,$AF366,'Capex forecast'!$S$9:$S$223,$AH366,'Capex forecast'!$Q$9:$Q$223,"Repex")</f>
        <v>0</v>
      </c>
    </row>
    <row r="367" spans="2:45" ht="15">
      <c r="B367" s="45" t="s">
        <v>63</v>
      </c>
      <c r="C367" s="6" t="str">
        <f>INDEX('Demand forecast'!$M$9:$M$5832,MATCH($B367,'Demand forecast'!$B$9:$B$5832,0))</f>
        <v>No</v>
      </c>
      <c r="D367" s="6" t="str">
        <f>IF(COUNTIF($B$93:B367,$B367) = 1, "LV", IF(COUNTIF($B$93:B367,$B367) = 2, "HV", "ST"))</f>
        <v>HV</v>
      </c>
      <c r="E367" s="6" t="str">
        <f>INDEX('Demand forecast and growth rate'!$E$7:$E$273,MATCH($B367,'Demand forecast and growth rate'!$B$7:$B$273,0))</f>
        <v>Small growth</v>
      </c>
      <c r="F367" s="32">
        <f>SUMIFS('Capex forecast'!E$9:E$223,'Capex forecast'!$T$9:$T$223,'Allocation of site-spec costs'!$B367,'Capex forecast'!$S$9:$S$223,'Allocation of site-spec costs'!$D367,'Capex forecast'!$Q$9:$Q$223,"Customer Connection")</f>
        <v>0</v>
      </c>
      <c r="G367" s="32">
        <f>SUMIFS('Capex forecast'!F$9:F$223,'Capex forecast'!$T$9:$T$223,'Allocation of site-spec costs'!$B367,'Capex forecast'!$S$9:$S$223,'Allocation of site-spec costs'!$D367,'Capex forecast'!$Q$9:$Q$223,"Customer Connection")</f>
        <v>0</v>
      </c>
      <c r="H367" s="32">
        <f>SUMIFS('Capex forecast'!G$9:G$223,'Capex forecast'!$T$9:$T$223,'Allocation of site-spec costs'!$B367,'Capex forecast'!$S$9:$S$223,'Allocation of site-spec costs'!$D367,'Capex forecast'!$Q$9:$Q$223,"Customer Connection")</f>
        <v>0</v>
      </c>
      <c r="I367" s="32">
        <f>SUMIFS('Capex forecast'!H$9:H$223,'Capex forecast'!$T$9:$T$223,'Allocation of site-spec costs'!$B367,'Capex forecast'!$S$9:$S$223,'Allocation of site-spec costs'!$D367,'Capex forecast'!$Q$9:$Q$223,"Customer Connection")</f>
        <v>0</v>
      </c>
      <c r="J367" s="32">
        <f>SUMIFS('Capex forecast'!I$9:I$223,'Capex forecast'!$T$9:$T$223,'Allocation of site-spec costs'!$B367,'Capex forecast'!$S$9:$S$223,'Allocation of site-spec costs'!$D367,'Capex forecast'!$Q$9:$Q$223,"Customer Connection")</f>
        <v>0</v>
      </c>
      <c r="K367" s="32">
        <f>SUMIFS('Capex forecast'!J$9:J$223,'Capex forecast'!$T$9:$T$223,'Allocation of site-spec costs'!$B367,'Capex forecast'!$S$9:$S$223,'Allocation of site-spec costs'!$D367,'Capex forecast'!$Q$9:$Q$223,"Customer Connection")</f>
        <v>0</v>
      </c>
      <c r="L367" s="32">
        <f>SUMIFS('Capex forecast'!K$9:K$223,'Capex forecast'!$T$9:$T$223,'Allocation of site-spec costs'!$B367,'Capex forecast'!$S$9:$S$223,'Allocation of site-spec costs'!$D367,'Capex forecast'!$Q$9:$Q$223,"Customer Connection")</f>
        <v>0</v>
      </c>
      <c r="M367" s="32">
        <f>SUMIFS('Capex forecast'!L$9:L$223,'Capex forecast'!$T$9:$T$223,'Allocation of site-spec costs'!$B367,'Capex forecast'!$S$9:$S$223,'Allocation of site-spec costs'!$D367,'Capex forecast'!$Q$9:$Q$223,"Customer Connection")</f>
        <v>0</v>
      </c>
      <c r="N367" s="32">
        <f>SUMIFS('Capex forecast'!M$9:M$223,'Capex forecast'!$T$9:$T$223,'Allocation of site-spec costs'!$B367,'Capex forecast'!$S$9:$S$223,'Allocation of site-spec costs'!$D367,'Capex forecast'!$Q$9:$Q$223,"Customer Connection")</f>
        <v>0</v>
      </c>
      <c r="O367" s="32">
        <f>SUMIFS('Capex forecast'!N$9:N$223,'Capex forecast'!$T$9:$T$223,'Allocation of site-spec costs'!$B367,'Capex forecast'!$S$9:$S$223,'Allocation of site-spec costs'!$D367,'Capex forecast'!$Q$9:$Q$223,"Customer Connection")</f>
        <v>0</v>
      </c>
      <c r="Q367" s="45" t="s">
        <v>63</v>
      </c>
      <c r="R367" s="6" t="str">
        <f>INDEX('Demand forecast'!$M$9:$M$5832,MATCH($Q367,'Demand forecast'!$B$9:$B$5832,0))</f>
        <v>No</v>
      </c>
      <c r="S367" s="6" t="str">
        <f>IF(COUNTIF($Q$93:Q367,$B367) = 1, "LV", IF(COUNTIF($Q$93:Q367,$B367) = 2, "HV", "ST"))</f>
        <v>HV</v>
      </c>
      <c r="T367" s="6" t="str">
        <f>INDEX('Demand forecast and growth rate'!$E$7:$E$273,MATCH($Q367,'Demand forecast and growth rate'!$B$7:$B$273,0))</f>
        <v>Small growth</v>
      </c>
      <c r="U367" s="32">
        <f>SUMIFS('Capex forecast'!E$9:E$223,'Capex forecast'!$T$9:$T$223,$Q367,'Capex forecast'!$S$9:$S$223,$S367,'Capex forecast'!$Q$9:$Q$223,"Augex")</f>
        <v>0</v>
      </c>
      <c r="V367" s="32">
        <f>SUMIFS('Capex forecast'!F$9:F$223,'Capex forecast'!$T$9:$T$223,$Q367,'Capex forecast'!$S$9:$S$223,$S367,'Capex forecast'!$Q$9:$Q$223,"Augex")</f>
        <v>0</v>
      </c>
      <c r="W367" s="32">
        <f>SUMIFS('Capex forecast'!G$9:G$223,'Capex forecast'!$T$9:$T$223,$Q367,'Capex forecast'!$S$9:$S$223,$S367,'Capex forecast'!$Q$9:$Q$223,"Augex")</f>
        <v>0</v>
      </c>
      <c r="X367" s="32">
        <f>SUMIFS('Capex forecast'!H$9:H$223,'Capex forecast'!$T$9:$T$223,$Q367,'Capex forecast'!$S$9:$S$223,$S367,'Capex forecast'!$Q$9:$Q$223,"Augex")</f>
        <v>0</v>
      </c>
      <c r="Y367" s="32">
        <f>SUMIFS('Capex forecast'!I$9:I$223,'Capex forecast'!$T$9:$T$223,$Q367,'Capex forecast'!$S$9:$S$223,$S367,'Capex forecast'!$Q$9:$Q$223,"Augex")</f>
        <v>0</v>
      </c>
      <c r="Z367" s="32">
        <f>SUMIFS('Capex forecast'!J$9:J$223,'Capex forecast'!$T$9:$T$223,$Q367,'Capex forecast'!$S$9:$S$223,$S367,'Capex forecast'!$Q$9:$Q$223,"Augex")</f>
        <v>0</v>
      </c>
      <c r="AA367" s="32">
        <f>SUMIFS('Capex forecast'!K$9:K$223,'Capex forecast'!$T$9:$T$223,$Q367,'Capex forecast'!$S$9:$S$223,$S367,'Capex forecast'!$Q$9:$Q$223,"Augex")</f>
        <v>0</v>
      </c>
      <c r="AB367" s="32">
        <f>SUMIFS('Capex forecast'!L$9:L$223,'Capex forecast'!$T$9:$T$223,$Q367,'Capex forecast'!$S$9:$S$223,$S367,'Capex forecast'!$Q$9:$Q$223,"Augex")</f>
        <v>0</v>
      </c>
      <c r="AC367" s="32">
        <f>SUMIFS('Capex forecast'!M$9:M$223,'Capex forecast'!$T$9:$T$223,$Q367,'Capex forecast'!$S$9:$S$223,$S367,'Capex forecast'!$Q$9:$Q$223,"Augex")</f>
        <v>0</v>
      </c>
      <c r="AD367" s="32">
        <f>SUMIFS('Capex forecast'!N$9:N$223,'Capex forecast'!$T$9:$T$223,$Q367,'Capex forecast'!$S$9:$S$223,$S367,'Capex forecast'!$Q$9:$Q$223,"Augex")</f>
        <v>0</v>
      </c>
      <c r="AF367" s="45" t="s">
        <v>63</v>
      </c>
      <c r="AG367" s="6" t="str">
        <f>INDEX('Demand forecast'!$M$9:$M$5832,MATCH($Q367,'Demand forecast'!$B$9:$B$5832,0))</f>
        <v>No</v>
      </c>
      <c r="AH367" s="6" t="str">
        <f>IF(COUNTIF($AF$93:AF367,$B367) = 1, "LV", IF(COUNTIF($AF$93:AF367,$B367) = 2, "HV", "ST"))</f>
        <v>HV</v>
      </c>
      <c r="AI367" s="6" t="str">
        <f>INDEX('Demand forecast and growth rate'!$E$7:$E$273,MATCH($Q367,'Demand forecast and growth rate'!$B$7:$B$273,0))</f>
        <v>Small growth</v>
      </c>
      <c r="AJ367" s="47">
        <f>SUMIFS('Capex forecast'!E$9:E$223,'Capex forecast'!$T$9:$T$223,$AF367,'Capex forecast'!$S$9:$S$223,$AH367,'Capex forecast'!$Q$9:$Q$223,"Repex")</f>
        <v>0</v>
      </c>
      <c r="AK367" s="47">
        <f>SUMIFS('Capex forecast'!F$9:F$223,'Capex forecast'!$T$9:$T$223,$AF367,'Capex forecast'!$S$9:$S$223,$AH367,'Capex forecast'!$Q$9:$Q$223,"Repex")</f>
        <v>0</v>
      </c>
      <c r="AL367" s="47">
        <f>SUMIFS('Capex forecast'!G$9:G$223,'Capex forecast'!$T$9:$T$223,$AF367,'Capex forecast'!$S$9:$S$223,$AH367,'Capex forecast'!$Q$9:$Q$223,"Repex")</f>
        <v>0</v>
      </c>
      <c r="AM367" s="47">
        <f>SUMIFS('Capex forecast'!H$9:H$223,'Capex forecast'!$T$9:$T$223,$AF367,'Capex forecast'!$S$9:$S$223,$AH367,'Capex forecast'!$Q$9:$Q$223,"Repex")</f>
        <v>0</v>
      </c>
      <c r="AN367" s="47">
        <f>SUMIFS('Capex forecast'!I$9:I$223,'Capex forecast'!$T$9:$T$223,$AF367,'Capex forecast'!$S$9:$S$223,$AH367,'Capex forecast'!$Q$9:$Q$223,"Repex")</f>
        <v>0</v>
      </c>
      <c r="AO367" s="47">
        <f>SUMIFS('Capex forecast'!J$9:J$223,'Capex forecast'!$T$9:$T$223,$AF367,'Capex forecast'!$S$9:$S$223,$AH367,'Capex forecast'!$Q$9:$Q$223,"Repex")</f>
        <v>0</v>
      </c>
      <c r="AP367" s="47">
        <f>SUMIFS('Capex forecast'!K$9:K$223,'Capex forecast'!$T$9:$T$223,$AF367,'Capex forecast'!$S$9:$S$223,$AH367,'Capex forecast'!$Q$9:$Q$223,"Repex")</f>
        <v>0</v>
      </c>
      <c r="AQ367" s="47">
        <f>SUMIFS('Capex forecast'!L$9:L$223,'Capex forecast'!$T$9:$T$223,$AF367,'Capex forecast'!$S$9:$S$223,$AH367,'Capex forecast'!$Q$9:$Q$223,"Repex")</f>
        <v>0</v>
      </c>
      <c r="AR367" s="47">
        <f>SUMIFS('Capex forecast'!M$9:M$223,'Capex forecast'!$T$9:$T$223,$AF367,'Capex forecast'!$S$9:$S$223,$AH367,'Capex forecast'!$Q$9:$Q$223,"Repex")</f>
        <v>0</v>
      </c>
      <c r="AS367" s="47">
        <f>SUMIFS('Capex forecast'!N$9:N$223,'Capex forecast'!$T$9:$T$223,$AF367,'Capex forecast'!$S$9:$S$223,$AH367,'Capex forecast'!$Q$9:$Q$223,"Repex")</f>
        <v>0</v>
      </c>
    </row>
    <row r="368" spans="2:45" ht="15">
      <c r="B368" s="45" t="s">
        <v>226</v>
      </c>
      <c r="C368" s="6" t="str">
        <f>INDEX('Demand forecast'!$M$9:$M$5832,MATCH($B368,'Demand forecast'!$B$9:$B$5832,0))</f>
        <v>Yes</v>
      </c>
      <c r="D368" s="6" t="str">
        <f>IF(COUNTIF($B$93:B368,$B368) = 1, "LV", IF(COUNTIF($B$93:B368,$B368) = 2, "HV", "ST"))</f>
        <v>HV</v>
      </c>
      <c r="E368" s="6" t="str">
        <f>INDEX('Demand forecast and growth rate'!$E$7:$E$273,MATCH($B368,'Demand forecast and growth rate'!$B$7:$B$273,0))</f>
        <v>Steady/falling</v>
      </c>
      <c r="F368" s="32">
        <f>SUMIFS('Capex forecast'!E$9:E$223,'Capex forecast'!$T$9:$T$223,'Allocation of site-spec costs'!$B368,'Capex forecast'!$S$9:$S$223,'Allocation of site-spec costs'!$D368,'Capex forecast'!$Q$9:$Q$223,"Customer Connection")</f>
        <v>0</v>
      </c>
      <c r="G368" s="32">
        <f>SUMIFS('Capex forecast'!F$9:F$223,'Capex forecast'!$T$9:$T$223,'Allocation of site-spec costs'!$B368,'Capex forecast'!$S$9:$S$223,'Allocation of site-spec costs'!$D368,'Capex forecast'!$Q$9:$Q$223,"Customer Connection")</f>
        <v>0</v>
      </c>
      <c r="H368" s="32">
        <f>SUMIFS('Capex forecast'!G$9:G$223,'Capex forecast'!$T$9:$T$223,'Allocation of site-spec costs'!$B368,'Capex forecast'!$S$9:$S$223,'Allocation of site-spec costs'!$D368,'Capex forecast'!$Q$9:$Q$223,"Customer Connection")</f>
        <v>0</v>
      </c>
      <c r="I368" s="32">
        <f>SUMIFS('Capex forecast'!H$9:H$223,'Capex forecast'!$T$9:$T$223,'Allocation of site-spec costs'!$B368,'Capex forecast'!$S$9:$S$223,'Allocation of site-spec costs'!$D368,'Capex forecast'!$Q$9:$Q$223,"Customer Connection")</f>
        <v>0</v>
      </c>
      <c r="J368" s="32">
        <f>SUMIFS('Capex forecast'!I$9:I$223,'Capex forecast'!$T$9:$T$223,'Allocation of site-spec costs'!$B368,'Capex forecast'!$S$9:$S$223,'Allocation of site-spec costs'!$D368,'Capex forecast'!$Q$9:$Q$223,"Customer Connection")</f>
        <v>0</v>
      </c>
      <c r="K368" s="32">
        <f>SUMIFS('Capex forecast'!J$9:J$223,'Capex forecast'!$T$9:$T$223,'Allocation of site-spec costs'!$B368,'Capex forecast'!$S$9:$S$223,'Allocation of site-spec costs'!$D368,'Capex forecast'!$Q$9:$Q$223,"Customer Connection")</f>
        <v>0</v>
      </c>
      <c r="L368" s="32">
        <f>SUMIFS('Capex forecast'!K$9:K$223,'Capex forecast'!$T$9:$T$223,'Allocation of site-spec costs'!$B368,'Capex forecast'!$S$9:$S$223,'Allocation of site-spec costs'!$D368,'Capex forecast'!$Q$9:$Q$223,"Customer Connection")</f>
        <v>0</v>
      </c>
      <c r="M368" s="32">
        <f>SUMIFS('Capex forecast'!L$9:L$223,'Capex forecast'!$T$9:$T$223,'Allocation of site-spec costs'!$B368,'Capex forecast'!$S$9:$S$223,'Allocation of site-spec costs'!$D368,'Capex forecast'!$Q$9:$Q$223,"Customer Connection")</f>
        <v>0</v>
      </c>
      <c r="N368" s="32">
        <f>SUMIFS('Capex forecast'!M$9:M$223,'Capex forecast'!$T$9:$T$223,'Allocation of site-spec costs'!$B368,'Capex forecast'!$S$9:$S$223,'Allocation of site-spec costs'!$D368,'Capex forecast'!$Q$9:$Q$223,"Customer Connection")</f>
        <v>0</v>
      </c>
      <c r="O368" s="32">
        <f>SUMIFS('Capex forecast'!N$9:N$223,'Capex forecast'!$T$9:$T$223,'Allocation of site-spec costs'!$B368,'Capex forecast'!$S$9:$S$223,'Allocation of site-spec costs'!$D368,'Capex forecast'!$Q$9:$Q$223,"Customer Connection")</f>
        <v>0</v>
      </c>
      <c r="Q368" s="45" t="s">
        <v>226</v>
      </c>
      <c r="R368" s="6" t="str">
        <f>INDEX('Demand forecast'!$M$9:$M$5832,MATCH($Q368,'Demand forecast'!$B$9:$B$5832,0))</f>
        <v>Yes</v>
      </c>
      <c r="S368" s="6" t="str">
        <f>IF(COUNTIF($Q$93:Q368,$B368) = 1, "LV", IF(COUNTIF($Q$93:Q368,$B368) = 2, "HV", "ST"))</f>
        <v>HV</v>
      </c>
      <c r="T368" s="6" t="str">
        <f>INDEX('Demand forecast and growth rate'!$E$7:$E$273,MATCH($Q368,'Demand forecast and growth rate'!$B$7:$B$273,0))</f>
        <v>Steady/falling</v>
      </c>
      <c r="U368" s="32">
        <f>SUMIFS('Capex forecast'!E$9:E$223,'Capex forecast'!$T$9:$T$223,$Q368,'Capex forecast'!$S$9:$S$223,$S368,'Capex forecast'!$Q$9:$Q$223,"Augex")</f>
        <v>0</v>
      </c>
      <c r="V368" s="32">
        <f>SUMIFS('Capex forecast'!F$9:F$223,'Capex forecast'!$T$9:$T$223,$Q368,'Capex forecast'!$S$9:$S$223,$S368,'Capex forecast'!$Q$9:$Q$223,"Augex")</f>
        <v>0</v>
      </c>
      <c r="W368" s="32">
        <f>SUMIFS('Capex forecast'!G$9:G$223,'Capex forecast'!$T$9:$T$223,$Q368,'Capex forecast'!$S$9:$S$223,$S368,'Capex forecast'!$Q$9:$Q$223,"Augex")</f>
        <v>0</v>
      </c>
      <c r="X368" s="32">
        <f>SUMIFS('Capex forecast'!H$9:H$223,'Capex forecast'!$T$9:$T$223,$Q368,'Capex forecast'!$S$9:$S$223,$S368,'Capex forecast'!$Q$9:$Q$223,"Augex")</f>
        <v>0</v>
      </c>
      <c r="Y368" s="32">
        <f>SUMIFS('Capex forecast'!I$9:I$223,'Capex forecast'!$T$9:$T$223,$Q368,'Capex forecast'!$S$9:$S$223,$S368,'Capex forecast'!$Q$9:$Q$223,"Augex")</f>
        <v>0</v>
      </c>
      <c r="Z368" s="32">
        <f>SUMIFS('Capex forecast'!J$9:J$223,'Capex forecast'!$T$9:$T$223,$Q368,'Capex forecast'!$S$9:$S$223,$S368,'Capex forecast'!$Q$9:$Q$223,"Augex")</f>
        <v>0</v>
      </c>
      <c r="AA368" s="32">
        <f>SUMIFS('Capex forecast'!K$9:K$223,'Capex forecast'!$T$9:$T$223,$Q368,'Capex forecast'!$S$9:$S$223,$S368,'Capex forecast'!$Q$9:$Q$223,"Augex")</f>
        <v>0</v>
      </c>
      <c r="AB368" s="32">
        <f>SUMIFS('Capex forecast'!L$9:L$223,'Capex forecast'!$T$9:$T$223,$Q368,'Capex forecast'!$S$9:$S$223,$S368,'Capex forecast'!$Q$9:$Q$223,"Augex")</f>
        <v>0</v>
      </c>
      <c r="AC368" s="32">
        <f>SUMIFS('Capex forecast'!M$9:M$223,'Capex forecast'!$T$9:$T$223,$Q368,'Capex forecast'!$S$9:$S$223,$S368,'Capex forecast'!$Q$9:$Q$223,"Augex")</f>
        <v>0</v>
      </c>
      <c r="AD368" s="32">
        <f>SUMIFS('Capex forecast'!N$9:N$223,'Capex forecast'!$T$9:$T$223,$Q368,'Capex forecast'!$S$9:$S$223,$S368,'Capex forecast'!$Q$9:$Q$223,"Augex")</f>
        <v>0</v>
      </c>
      <c r="AF368" s="45" t="s">
        <v>226</v>
      </c>
      <c r="AG368" s="6" t="str">
        <f>INDEX('Demand forecast'!$M$9:$M$5832,MATCH($Q368,'Demand forecast'!$B$9:$B$5832,0))</f>
        <v>Yes</v>
      </c>
      <c r="AH368" s="6" t="str">
        <f>IF(COUNTIF($AF$93:AF368,$B368) = 1, "LV", IF(COUNTIF($AF$93:AF368,$B368) = 2, "HV", "ST"))</f>
        <v>HV</v>
      </c>
      <c r="AI368" s="6" t="str">
        <f>INDEX('Demand forecast and growth rate'!$E$7:$E$273,MATCH($Q368,'Demand forecast and growth rate'!$B$7:$B$273,0))</f>
        <v>Steady/falling</v>
      </c>
      <c r="AJ368" s="47">
        <f>SUMIFS('Capex forecast'!E$9:E$223,'Capex forecast'!$T$9:$T$223,$AF368,'Capex forecast'!$S$9:$S$223,$AH368,'Capex forecast'!$Q$9:$Q$223,"Repex")</f>
        <v>0</v>
      </c>
      <c r="AK368" s="47">
        <f>SUMIFS('Capex forecast'!F$9:F$223,'Capex forecast'!$T$9:$T$223,$AF368,'Capex forecast'!$S$9:$S$223,$AH368,'Capex forecast'!$Q$9:$Q$223,"Repex")</f>
        <v>0</v>
      </c>
      <c r="AL368" s="47">
        <f>SUMIFS('Capex forecast'!G$9:G$223,'Capex forecast'!$T$9:$T$223,$AF368,'Capex forecast'!$S$9:$S$223,$AH368,'Capex forecast'!$Q$9:$Q$223,"Repex")</f>
        <v>0</v>
      </c>
      <c r="AM368" s="47">
        <f>SUMIFS('Capex forecast'!H$9:H$223,'Capex forecast'!$T$9:$T$223,$AF368,'Capex forecast'!$S$9:$S$223,$AH368,'Capex forecast'!$Q$9:$Q$223,"Repex")</f>
        <v>0</v>
      </c>
      <c r="AN368" s="47">
        <f>SUMIFS('Capex forecast'!I$9:I$223,'Capex forecast'!$T$9:$T$223,$AF368,'Capex forecast'!$S$9:$S$223,$AH368,'Capex forecast'!$Q$9:$Q$223,"Repex")</f>
        <v>0</v>
      </c>
      <c r="AO368" s="47">
        <f>SUMIFS('Capex forecast'!J$9:J$223,'Capex forecast'!$T$9:$T$223,$AF368,'Capex forecast'!$S$9:$S$223,$AH368,'Capex forecast'!$Q$9:$Q$223,"Repex")</f>
        <v>0</v>
      </c>
      <c r="AP368" s="47">
        <f>SUMIFS('Capex forecast'!K$9:K$223,'Capex forecast'!$T$9:$T$223,$AF368,'Capex forecast'!$S$9:$S$223,$AH368,'Capex forecast'!$Q$9:$Q$223,"Repex")</f>
        <v>0</v>
      </c>
      <c r="AQ368" s="47">
        <f>SUMIFS('Capex forecast'!L$9:L$223,'Capex forecast'!$T$9:$T$223,$AF368,'Capex forecast'!$S$9:$S$223,$AH368,'Capex forecast'!$Q$9:$Q$223,"Repex")</f>
        <v>0</v>
      </c>
      <c r="AR368" s="47">
        <f>SUMIFS('Capex forecast'!M$9:M$223,'Capex forecast'!$T$9:$T$223,$AF368,'Capex forecast'!$S$9:$S$223,$AH368,'Capex forecast'!$Q$9:$Q$223,"Repex")</f>
        <v>0</v>
      </c>
      <c r="AS368" s="47">
        <f>SUMIFS('Capex forecast'!N$9:N$223,'Capex forecast'!$T$9:$T$223,$AF368,'Capex forecast'!$S$9:$S$223,$AH368,'Capex forecast'!$Q$9:$Q$223,"Repex")</f>
        <v>0</v>
      </c>
    </row>
    <row r="369" spans="2:45" ht="15">
      <c r="B369" s="45" t="s">
        <v>102</v>
      </c>
      <c r="C369" s="6" t="str">
        <f>INDEX('Demand forecast'!$M$9:$M$5832,MATCH($B369,'Demand forecast'!$B$9:$B$5832,0))</f>
        <v>No</v>
      </c>
      <c r="D369" s="6" t="str">
        <f>IF(COUNTIF($B$93:B369,$B369) = 1, "LV", IF(COUNTIF($B$93:B369,$B369) = 2, "HV", "ST"))</f>
        <v>HV</v>
      </c>
      <c r="E369" s="6" t="str">
        <f>INDEX('Demand forecast and growth rate'!$E$7:$E$273,MATCH($B369,'Demand forecast and growth rate'!$B$7:$B$273,0))</f>
        <v>Small growth</v>
      </c>
      <c r="F369" s="32">
        <f>SUMIFS('Capex forecast'!E$9:E$223,'Capex forecast'!$T$9:$T$223,'Allocation of site-spec costs'!$B369,'Capex forecast'!$S$9:$S$223,'Allocation of site-spec costs'!$D369,'Capex forecast'!$Q$9:$Q$223,"Customer Connection")</f>
        <v>0</v>
      </c>
      <c r="G369" s="32">
        <f>SUMIFS('Capex forecast'!F$9:F$223,'Capex forecast'!$T$9:$T$223,'Allocation of site-spec costs'!$B369,'Capex forecast'!$S$9:$S$223,'Allocation of site-spec costs'!$D369,'Capex forecast'!$Q$9:$Q$223,"Customer Connection")</f>
        <v>0</v>
      </c>
      <c r="H369" s="32">
        <f>SUMIFS('Capex forecast'!G$9:G$223,'Capex forecast'!$T$9:$T$223,'Allocation of site-spec costs'!$B369,'Capex forecast'!$S$9:$S$223,'Allocation of site-spec costs'!$D369,'Capex forecast'!$Q$9:$Q$223,"Customer Connection")</f>
        <v>0</v>
      </c>
      <c r="I369" s="32">
        <f>SUMIFS('Capex forecast'!H$9:H$223,'Capex forecast'!$T$9:$T$223,'Allocation of site-spec costs'!$B369,'Capex forecast'!$S$9:$S$223,'Allocation of site-spec costs'!$D369,'Capex forecast'!$Q$9:$Q$223,"Customer Connection")</f>
        <v>0</v>
      </c>
      <c r="J369" s="32">
        <f>SUMIFS('Capex forecast'!I$9:I$223,'Capex forecast'!$T$9:$T$223,'Allocation of site-spec costs'!$B369,'Capex forecast'!$S$9:$S$223,'Allocation of site-spec costs'!$D369,'Capex forecast'!$Q$9:$Q$223,"Customer Connection")</f>
        <v>0</v>
      </c>
      <c r="K369" s="32">
        <f>SUMIFS('Capex forecast'!J$9:J$223,'Capex forecast'!$T$9:$T$223,'Allocation of site-spec costs'!$B369,'Capex forecast'!$S$9:$S$223,'Allocation of site-spec costs'!$D369,'Capex forecast'!$Q$9:$Q$223,"Customer Connection")</f>
        <v>0</v>
      </c>
      <c r="L369" s="32">
        <f>SUMIFS('Capex forecast'!K$9:K$223,'Capex forecast'!$T$9:$T$223,'Allocation of site-spec costs'!$B369,'Capex forecast'!$S$9:$S$223,'Allocation of site-spec costs'!$D369,'Capex forecast'!$Q$9:$Q$223,"Customer Connection")</f>
        <v>0</v>
      </c>
      <c r="M369" s="32">
        <f>SUMIFS('Capex forecast'!L$9:L$223,'Capex forecast'!$T$9:$T$223,'Allocation of site-spec costs'!$B369,'Capex forecast'!$S$9:$S$223,'Allocation of site-spec costs'!$D369,'Capex forecast'!$Q$9:$Q$223,"Customer Connection")</f>
        <v>0</v>
      </c>
      <c r="N369" s="32">
        <f>SUMIFS('Capex forecast'!M$9:M$223,'Capex forecast'!$T$9:$T$223,'Allocation of site-spec costs'!$B369,'Capex forecast'!$S$9:$S$223,'Allocation of site-spec costs'!$D369,'Capex forecast'!$Q$9:$Q$223,"Customer Connection")</f>
        <v>0</v>
      </c>
      <c r="O369" s="32">
        <f>SUMIFS('Capex forecast'!N$9:N$223,'Capex forecast'!$T$9:$T$223,'Allocation of site-spec costs'!$B369,'Capex forecast'!$S$9:$S$223,'Allocation of site-spec costs'!$D369,'Capex forecast'!$Q$9:$Q$223,"Customer Connection")</f>
        <v>0</v>
      </c>
      <c r="Q369" s="45" t="s">
        <v>102</v>
      </c>
      <c r="R369" s="6" t="str">
        <f>INDEX('Demand forecast'!$M$9:$M$5832,MATCH($Q369,'Demand forecast'!$B$9:$B$5832,0))</f>
        <v>No</v>
      </c>
      <c r="S369" s="6" t="str">
        <f>IF(COUNTIF($Q$93:Q369,$B369) = 1, "LV", IF(COUNTIF($Q$93:Q369,$B369) = 2, "HV", "ST"))</f>
        <v>HV</v>
      </c>
      <c r="T369" s="6" t="str">
        <f>INDEX('Demand forecast and growth rate'!$E$7:$E$273,MATCH($Q369,'Demand forecast and growth rate'!$B$7:$B$273,0))</f>
        <v>Small growth</v>
      </c>
      <c r="U369" s="32">
        <f>SUMIFS('Capex forecast'!E$9:E$223,'Capex forecast'!$T$9:$T$223,$Q369,'Capex forecast'!$S$9:$S$223,$S369,'Capex forecast'!$Q$9:$Q$223,"Augex")</f>
        <v>0</v>
      </c>
      <c r="V369" s="32">
        <f>SUMIFS('Capex forecast'!F$9:F$223,'Capex forecast'!$T$9:$T$223,$Q369,'Capex forecast'!$S$9:$S$223,$S369,'Capex forecast'!$Q$9:$Q$223,"Augex")</f>
        <v>0</v>
      </c>
      <c r="W369" s="32">
        <f>SUMIFS('Capex forecast'!G$9:G$223,'Capex forecast'!$T$9:$T$223,$Q369,'Capex forecast'!$S$9:$S$223,$S369,'Capex forecast'!$Q$9:$Q$223,"Augex")</f>
        <v>0</v>
      </c>
      <c r="X369" s="32">
        <f>SUMIFS('Capex forecast'!H$9:H$223,'Capex forecast'!$T$9:$T$223,$Q369,'Capex forecast'!$S$9:$S$223,$S369,'Capex forecast'!$Q$9:$Q$223,"Augex")</f>
        <v>0</v>
      </c>
      <c r="Y369" s="32">
        <f>SUMIFS('Capex forecast'!I$9:I$223,'Capex forecast'!$T$9:$T$223,$Q369,'Capex forecast'!$S$9:$S$223,$S369,'Capex forecast'!$Q$9:$Q$223,"Augex")</f>
        <v>0</v>
      </c>
      <c r="Z369" s="32">
        <f>SUMIFS('Capex forecast'!J$9:J$223,'Capex forecast'!$T$9:$T$223,$Q369,'Capex forecast'!$S$9:$S$223,$S369,'Capex forecast'!$Q$9:$Q$223,"Augex")</f>
        <v>0</v>
      </c>
      <c r="AA369" s="32">
        <f>SUMIFS('Capex forecast'!K$9:K$223,'Capex forecast'!$T$9:$T$223,$Q369,'Capex forecast'!$S$9:$S$223,$S369,'Capex forecast'!$Q$9:$Q$223,"Augex")</f>
        <v>0</v>
      </c>
      <c r="AB369" s="32">
        <f>SUMIFS('Capex forecast'!L$9:L$223,'Capex forecast'!$T$9:$T$223,$Q369,'Capex forecast'!$S$9:$S$223,$S369,'Capex forecast'!$Q$9:$Q$223,"Augex")</f>
        <v>0</v>
      </c>
      <c r="AC369" s="32">
        <f>SUMIFS('Capex forecast'!M$9:M$223,'Capex forecast'!$T$9:$T$223,$Q369,'Capex forecast'!$S$9:$S$223,$S369,'Capex forecast'!$Q$9:$Q$223,"Augex")</f>
        <v>0</v>
      </c>
      <c r="AD369" s="32">
        <f>SUMIFS('Capex forecast'!N$9:N$223,'Capex forecast'!$T$9:$T$223,$Q369,'Capex forecast'!$S$9:$S$223,$S369,'Capex forecast'!$Q$9:$Q$223,"Augex")</f>
        <v>0</v>
      </c>
      <c r="AF369" s="45" t="s">
        <v>102</v>
      </c>
      <c r="AG369" s="6" t="str">
        <f>INDEX('Demand forecast'!$M$9:$M$5832,MATCH($Q369,'Demand forecast'!$B$9:$B$5832,0))</f>
        <v>No</v>
      </c>
      <c r="AH369" s="6" t="str">
        <f>IF(COUNTIF($AF$93:AF369,$B369) = 1, "LV", IF(COUNTIF($AF$93:AF369,$B369) = 2, "HV", "ST"))</f>
        <v>HV</v>
      </c>
      <c r="AI369" s="6" t="str">
        <f>INDEX('Demand forecast and growth rate'!$E$7:$E$273,MATCH($Q369,'Demand forecast and growth rate'!$B$7:$B$273,0))</f>
        <v>Small growth</v>
      </c>
      <c r="AJ369" s="47">
        <f>SUMIFS('Capex forecast'!E$9:E$223,'Capex forecast'!$T$9:$T$223,$AF369,'Capex forecast'!$S$9:$S$223,$AH369,'Capex forecast'!$Q$9:$Q$223,"Repex")</f>
        <v>0</v>
      </c>
      <c r="AK369" s="47">
        <f>SUMIFS('Capex forecast'!F$9:F$223,'Capex forecast'!$T$9:$T$223,$AF369,'Capex forecast'!$S$9:$S$223,$AH369,'Capex forecast'!$Q$9:$Q$223,"Repex")</f>
        <v>0</v>
      </c>
      <c r="AL369" s="47">
        <f>SUMIFS('Capex forecast'!G$9:G$223,'Capex forecast'!$T$9:$T$223,$AF369,'Capex forecast'!$S$9:$S$223,$AH369,'Capex forecast'!$Q$9:$Q$223,"Repex")</f>
        <v>0</v>
      </c>
      <c r="AM369" s="47">
        <f>SUMIFS('Capex forecast'!H$9:H$223,'Capex forecast'!$T$9:$T$223,$AF369,'Capex forecast'!$S$9:$S$223,$AH369,'Capex forecast'!$Q$9:$Q$223,"Repex")</f>
        <v>0</v>
      </c>
      <c r="AN369" s="47">
        <f>SUMIFS('Capex forecast'!I$9:I$223,'Capex forecast'!$T$9:$T$223,$AF369,'Capex forecast'!$S$9:$S$223,$AH369,'Capex forecast'!$Q$9:$Q$223,"Repex")</f>
        <v>0</v>
      </c>
      <c r="AO369" s="47">
        <f>SUMIFS('Capex forecast'!J$9:J$223,'Capex forecast'!$T$9:$T$223,$AF369,'Capex forecast'!$S$9:$S$223,$AH369,'Capex forecast'!$Q$9:$Q$223,"Repex")</f>
        <v>0</v>
      </c>
      <c r="AP369" s="47">
        <f>SUMIFS('Capex forecast'!K$9:K$223,'Capex forecast'!$T$9:$T$223,$AF369,'Capex forecast'!$S$9:$S$223,$AH369,'Capex forecast'!$Q$9:$Q$223,"Repex")</f>
        <v>0</v>
      </c>
      <c r="AQ369" s="47">
        <f>SUMIFS('Capex forecast'!L$9:L$223,'Capex forecast'!$T$9:$T$223,$AF369,'Capex forecast'!$S$9:$S$223,$AH369,'Capex forecast'!$Q$9:$Q$223,"Repex")</f>
        <v>0</v>
      </c>
      <c r="AR369" s="47">
        <f>SUMIFS('Capex forecast'!M$9:M$223,'Capex forecast'!$T$9:$T$223,$AF369,'Capex forecast'!$S$9:$S$223,$AH369,'Capex forecast'!$Q$9:$Q$223,"Repex")</f>
        <v>0</v>
      </c>
      <c r="AS369" s="47">
        <f>SUMIFS('Capex forecast'!N$9:N$223,'Capex forecast'!$T$9:$T$223,$AF369,'Capex forecast'!$S$9:$S$223,$AH369,'Capex forecast'!$Q$9:$Q$223,"Repex")</f>
        <v>0</v>
      </c>
    </row>
    <row r="370" spans="2:45" ht="15">
      <c r="B370" s="45" t="s">
        <v>133</v>
      </c>
      <c r="C370" s="6" t="str">
        <f>INDEX('Demand forecast'!$M$9:$M$5832,MATCH($B370,'Demand forecast'!$B$9:$B$5832,0))</f>
        <v>No</v>
      </c>
      <c r="D370" s="6" t="str">
        <f>IF(COUNTIF($B$93:B370,$B370) = 1, "LV", IF(COUNTIF($B$93:B370,$B370) = 2, "HV", "ST"))</f>
        <v>HV</v>
      </c>
      <c r="E370" s="6" t="str">
        <f>INDEX('Demand forecast and growth rate'!$E$7:$E$273,MATCH($B370,'Demand forecast and growth rate'!$B$7:$B$273,0))</f>
        <v>Small growth</v>
      </c>
      <c r="F370" s="32">
        <f>SUMIFS('Capex forecast'!E$9:E$223,'Capex forecast'!$T$9:$T$223,'Allocation of site-spec costs'!$B370,'Capex forecast'!$S$9:$S$223,'Allocation of site-spec costs'!$D370,'Capex forecast'!$Q$9:$Q$223,"Customer Connection")</f>
        <v>0</v>
      </c>
      <c r="G370" s="32">
        <f>SUMIFS('Capex forecast'!F$9:F$223,'Capex forecast'!$T$9:$T$223,'Allocation of site-spec costs'!$B370,'Capex forecast'!$S$9:$S$223,'Allocation of site-spec costs'!$D370,'Capex forecast'!$Q$9:$Q$223,"Customer Connection")</f>
        <v>0</v>
      </c>
      <c r="H370" s="32">
        <f>SUMIFS('Capex forecast'!G$9:G$223,'Capex forecast'!$T$9:$T$223,'Allocation of site-spec costs'!$B370,'Capex forecast'!$S$9:$S$223,'Allocation of site-spec costs'!$D370,'Capex forecast'!$Q$9:$Q$223,"Customer Connection")</f>
        <v>0</v>
      </c>
      <c r="I370" s="32">
        <f>SUMIFS('Capex forecast'!H$9:H$223,'Capex forecast'!$T$9:$T$223,'Allocation of site-spec costs'!$B370,'Capex forecast'!$S$9:$S$223,'Allocation of site-spec costs'!$D370,'Capex forecast'!$Q$9:$Q$223,"Customer Connection")</f>
        <v>0</v>
      </c>
      <c r="J370" s="32">
        <f>SUMIFS('Capex forecast'!I$9:I$223,'Capex forecast'!$T$9:$T$223,'Allocation of site-spec costs'!$B370,'Capex forecast'!$S$9:$S$223,'Allocation of site-spec costs'!$D370,'Capex forecast'!$Q$9:$Q$223,"Customer Connection")</f>
        <v>0</v>
      </c>
      <c r="K370" s="32">
        <f>SUMIFS('Capex forecast'!J$9:J$223,'Capex forecast'!$T$9:$T$223,'Allocation of site-spec costs'!$B370,'Capex forecast'!$S$9:$S$223,'Allocation of site-spec costs'!$D370,'Capex forecast'!$Q$9:$Q$223,"Customer Connection")</f>
        <v>0</v>
      </c>
      <c r="L370" s="32">
        <f>SUMIFS('Capex forecast'!K$9:K$223,'Capex forecast'!$T$9:$T$223,'Allocation of site-spec costs'!$B370,'Capex forecast'!$S$9:$S$223,'Allocation of site-spec costs'!$D370,'Capex forecast'!$Q$9:$Q$223,"Customer Connection")</f>
        <v>0</v>
      </c>
      <c r="M370" s="32">
        <f>SUMIFS('Capex forecast'!L$9:L$223,'Capex forecast'!$T$9:$T$223,'Allocation of site-spec costs'!$B370,'Capex forecast'!$S$9:$S$223,'Allocation of site-spec costs'!$D370,'Capex forecast'!$Q$9:$Q$223,"Customer Connection")</f>
        <v>0</v>
      </c>
      <c r="N370" s="32">
        <f>SUMIFS('Capex forecast'!M$9:M$223,'Capex forecast'!$T$9:$T$223,'Allocation of site-spec costs'!$B370,'Capex forecast'!$S$9:$S$223,'Allocation of site-spec costs'!$D370,'Capex forecast'!$Q$9:$Q$223,"Customer Connection")</f>
        <v>0</v>
      </c>
      <c r="O370" s="32">
        <f>SUMIFS('Capex forecast'!N$9:N$223,'Capex forecast'!$T$9:$T$223,'Allocation of site-spec costs'!$B370,'Capex forecast'!$S$9:$S$223,'Allocation of site-spec costs'!$D370,'Capex forecast'!$Q$9:$Q$223,"Customer Connection")</f>
        <v>0</v>
      </c>
      <c r="Q370" s="45" t="s">
        <v>133</v>
      </c>
      <c r="R370" s="6" t="str">
        <f>INDEX('Demand forecast'!$M$9:$M$5832,MATCH($Q370,'Demand forecast'!$B$9:$B$5832,0))</f>
        <v>No</v>
      </c>
      <c r="S370" s="6" t="str">
        <f>IF(COUNTIF($Q$93:Q370,$B370) = 1, "LV", IF(COUNTIF($Q$93:Q370,$B370) = 2, "HV", "ST"))</f>
        <v>HV</v>
      </c>
      <c r="T370" s="6" t="str">
        <f>INDEX('Demand forecast and growth rate'!$E$7:$E$273,MATCH($Q370,'Demand forecast and growth rate'!$B$7:$B$273,0))</f>
        <v>Small growth</v>
      </c>
      <c r="U370" s="32">
        <f>SUMIFS('Capex forecast'!E$9:E$223,'Capex forecast'!$T$9:$T$223,$Q370,'Capex forecast'!$S$9:$S$223,$S370,'Capex forecast'!$Q$9:$Q$223,"Augex")</f>
        <v>0</v>
      </c>
      <c r="V370" s="32">
        <f>SUMIFS('Capex forecast'!F$9:F$223,'Capex forecast'!$T$9:$T$223,$Q370,'Capex forecast'!$S$9:$S$223,$S370,'Capex forecast'!$Q$9:$Q$223,"Augex")</f>
        <v>0</v>
      </c>
      <c r="W370" s="32">
        <f>SUMIFS('Capex forecast'!G$9:G$223,'Capex forecast'!$T$9:$T$223,$Q370,'Capex forecast'!$S$9:$S$223,$S370,'Capex forecast'!$Q$9:$Q$223,"Augex")</f>
        <v>0</v>
      </c>
      <c r="X370" s="32">
        <f>SUMIFS('Capex forecast'!H$9:H$223,'Capex forecast'!$T$9:$T$223,$Q370,'Capex forecast'!$S$9:$S$223,$S370,'Capex forecast'!$Q$9:$Q$223,"Augex")</f>
        <v>0</v>
      </c>
      <c r="Y370" s="32">
        <f>SUMIFS('Capex forecast'!I$9:I$223,'Capex forecast'!$T$9:$T$223,$Q370,'Capex forecast'!$S$9:$S$223,$S370,'Capex forecast'!$Q$9:$Q$223,"Augex")</f>
        <v>0</v>
      </c>
      <c r="Z370" s="32">
        <f>SUMIFS('Capex forecast'!J$9:J$223,'Capex forecast'!$T$9:$T$223,$Q370,'Capex forecast'!$S$9:$S$223,$S370,'Capex forecast'!$Q$9:$Q$223,"Augex")</f>
        <v>0</v>
      </c>
      <c r="AA370" s="32">
        <f>SUMIFS('Capex forecast'!K$9:K$223,'Capex forecast'!$T$9:$T$223,$Q370,'Capex forecast'!$S$9:$S$223,$S370,'Capex forecast'!$Q$9:$Q$223,"Augex")</f>
        <v>0</v>
      </c>
      <c r="AB370" s="32">
        <f>SUMIFS('Capex forecast'!L$9:L$223,'Capex forecast'!$T$9:$T$223,$Q370,'Capex forecast'!$S$9:$S$223,$S370,'Capex forecast'!$Q$9:$Q$223,"Augex")</f>
        <v>0</v>
      </c>
      <c r="AC370" s="32">
        <f>SUMIFS('Capex forecast'!M$9:M$223,'Capex forecast'!$T$9:$T$223,$Q370,'Capex forecast'!$S$9:$S$223,$S370,'Capex forecast'!$Q$9:$Q$223,"Augex")</f>
        <v>0</v>
      </c>
      <c r="AD370" s="32">
        <f>SUMIFS('Capex forecast'!N$9:N$223,'Capex forecast'!$T$9:$T$223,$Q370,'Capex forecast'!$S$9:$S$223,$S370,'Capex forecast'!$Q$9:$Q$223,"Augex")</f>
        <v>0</v>
      </c>
      <c r="AF370" s="45" t="s">
        <v>133</v>
      </c>
      <c r="AG370" s="6" t="str">
        <f>INDEX('Demand forecast'!$M$9:$M$5832,MATCH($Q370,'Demand forecast'!$B$9:$B$5832,0))</f>
        <v>No</v>
      </c>
      <c r="AH370" s="6" t="str">
        <f>IF(COUNTIF($AF$93:AF370,$B370) = 1, "LV", IF(COUNTIF($AF$93:AF370,$B370) = 2, "HV", "ST"))</f>
        <v>HV</v>
      </c>
      <c r="AI370" s="6" t="str">
        <f>INDEX('Demand forecast and growth rate'!$E$7:$E$273,MATCH($Q370,'Demand forecast and growth rate'!$B$7:$B$273,0))</f>
        <v>Small growth</v>
      </c>
      <c r="AJ370" s="47">
        <f>SUMIFS('Capex forecast'!E$9:E$223,'Capex forecast'!$T$9:$T$223,$AF370,'Capex forecast'!$S$9:$S$223,$AH370,'Capex forecast'!$Q$9:$Q$223,"Repex")</f>
        <v>0</v>
      </c>
      <c r="AK370" s="47">
        <f>SUMIFS('Capex forecast'!F$9:F$223,'Capex forecast'!$T$9:$T$223,$AF370,'Capex forecast'!$S$9:$S$223,$AH370,'Capex forecast'!$Q$9:$Q$223,"Repex")</f>
        <v>0</v>
      </c>
      <c r="AL370" s="47">
        <f>SUMIFS('Capex forecast'!G$9:G$223,'Capex forecast'!$T$9:$T$223,$AF370,'Capex forecast'!$S$9:$S$223,$AH370,'Capex forecast'!$Q$9:$Q$223,"Repex")</f>
        <v>0</v>
      </c>
      <c r="AM370" s="47">
        <f>SUMIFS('Capex forecast'!H$9:H$223,'Capex forecast'!$T$9:$T$223,$AF370,'Capex forecast'!$S$9:$S$223,$AH370,'Capex forecast'!$Q$9:$Q$223,"Repex")</f>
        <v>0</v>
      </c>
      <c r="AN370" s="47">
        <f>SUMIFS('Capex forecast'!I$9:I$223,'Capex forecast'!$T$9:$T$223,$AF370,'Capex forecast'!$S$9:$S$223,$AH370,'Capex forecast'!$Q$9:$Q$223,"Repex")</f>
        <v>0</v>
      </c>
      <c r="AO370" s="47">
        <f>SUMIFS('Capex forecast'!J$9:J$223,'Capex forecast'!$T$9:$T$223,$AF370,'Capex forecast'!$S$9:$S$223,$AH370,'Capex forecast'!$Q$9:$Q$223,"Repex")</f>
        <v>0</v>
      </c>
      <c r="AP370" s="47">
        <f>SUMIFS('Capex forecast'!K$9:K$223,'Capex forecast'!$T$9:$T$223,$AF370,'Capex forecast'!$S$9:$S$223,$AH370,'Capex forecast'!$Q$9:$Q$223,"Repex")</f>
        <v>0</v>
      </c>
      <c r="AQ370" s="47">
        <f>SUMIFS('Capex forecast'!L$9:L$223,'Capex forecast'!$T$9:$T$223,$AF370,'Capex forecast'!$S$9:$S$223,$AH370,'Capex forecast'!$Q$9:$Q$223,"Repex")</f>
        <v>0</v>
      </c>
      <c r="AR370" s="47">
        <f>SUMIFS('Capex forecast'!M$9:M$223,'Capex forecast'!$T$9:$T$223,$AF370,'Capex forecast'!$S$9:$S$223,$AH370,'Capex forecast'!$Q$9:$Q$223,"Repex")</f>
        <v>0</v>
      </c>
      <c r="AS370" s="47">
        <f>SUMIFS('Capex forecast'!N$9:N$223,'Capex forecast'!$T$9:$T$223,$AF370,'Capex forecast'!$S$9:$S$223,$AH370,'Capex forecast'!$Q$9:$Q$223,"Repex")</f>
        <v>0</v>
      </c>
    </row>
    <row r="371" spans="2:45" ht="15">
      <c r="B371" s="45" t="s">
        <v>241</v>
      </c>
      <c r="C371" s="6" t="str">
        <f>INDEX('Demand forecast'!$M$9:$M$5832,MATCH($B371,'Demand forecast'!$B$9:$B$5832,0))</f>
        <v>Yes</v>
      </c>
      <c r="D371" s="6" t="str">
        <f>IF(COUNTIF($B$93:B371,$B371) = 1, "LV", IF(COUNTIF($B$93:B371,$B371) = 2, "HV", "ST"))</f>
        <v>HV</v>
      </c>
      <c r="E371" s="6" t="str">
        <f>INDEX('Demand forecast and growth rate'!$E$7:$E$273,MATCH($B371,'Demand forecast and growth rate'!$B$7:$B$273,0))</f>
        <v>Steady/falling</v>
      </c>
      <c r="F371" s="32">
        <f>SUMIFS('Capex forecast'!E$9:E$223,'Capex forecast'!$T$9:$T$223,'Allocation of site-spec costs'!$B371,'Capex forecast'!$S$9:$S$223,'Allocation of site-spec costs'!$D371,'Capex forecast'!$Q$9:$Q$223,"Customer Connection")</f>
        <v>0</v>
      </c>
      <c r="G371" s="32">
        <f>SUMIFS('Capex forecast'!F$9:F$223,'Capex forecast'!$T$9:$T$223,'Allocation of site-spec costs'!$B371,'Capex forecast'!$S$9:$S$223,'Allocation of site-spec costs'!$D371,'Capex forecast'!$Q$9:$Q$223,"Customer Connection")</f>
        <v>0</v>
      </c>
      <c r="H371" s="32">
        <f>SUMIFS('Capex forecast'!G$9:G$223,'Capex forecast'!$T$9:$T$223,'Allocation of site-spec costs'!$B371,'Capex forecast'!$S$9:$S$223,'Allocation of site-spec costs'!$D371,'Capex forecast'!$Q$9:$Q$223,"Customer Connection")</f>
        <v>0</v>
      </c>
      <c r="I371" s="32">
        <f>SUMIFS('Capex forecast'!H$9:H$223,'Capex forecast'!$T$9:$T$223,'Allocation of site-spec costs'!$B371,'Capex forecast'!$S$9:$S$223,'Allocation of site-spec costs'!$D371,'Capex forecast'!$Q$9:$Q$223,"Customer Connection")</f>
        <v>0</v>
      </c>
      <c r="J371" s="32">
        <f>SUMIFS('Capex forecast'!I$9:I$223,'Capex forecast'!$T$9:$T$223,'Allocation of site-spec costs'!$B371,'Capex forecast'!$S$9:$S$223,'Allocation of site-spec costs'!$D371,'Capex forecast'!$Q$9:$Q$223,"Customer Connection")</f>
        <v>0</v>
      </c>
      <c r="K371" s="32">
        <f>SUMIFS('Capex forecast'!J$9:J$223,'Capex forecast'!$T$9:$T$223,'Allocation of site-spec costs'!$B371,'Capex forecast'!$S$9:$S$223,'Allocation of site-spec costs'!$D371,'Capex forecast'!$Q$9:$Q$223,"Customer Connection")</f>
        <v>0</v>
      </c>
      <c r="L371" s="32">
        <f>SUMIFS('Capex forecast'!K$9:K$223,'Capex forecast'!$T$9:$T$223,'Allocation of site-spec costs'!$B371,'Capex forecast'!$S$9:$S$223,'Allocation of site-spec costs'!$D371,'Capex forecast'!$Q$9:$Q$223,"Customer Connection")</f>
        <v>0</v>
      </c>
      <c r="M371" s="32">
        <f>SUMIFS('Capex forecast'!L$9:L$223,'Capex forecast'!$T$9:$T$223,'Allocation of site-spec costs'!$B371,'Capex forecast'!$S$9:$S$223,'Allocation of site-spec costs'!$D371,'Capex forecast'!$Q$9:$Q$223,"Customer Connection")</f>
        <v>0</v>
      </c>
      <c r="N371" s="32">
        <f>SUMIFS('Capex forecast'!M$9:M$223,'Capex forecast'!$T$9:$T$223,'Allocation of site-spec costs'!$B371,'Capex forecast'!$S$9:$S$223,'Allocation of site-spec costs'!$D371,'Capex forecast'!$Q$9:$Q$223,"Customer Connection")</f>
        <v>0</v>
      </c>
      <c r="O371" s="32">
        <f>SUMIFS('Capex forecast'!N$9:N$223,'Capex forecast'!$T$9:$T$223,'Allocation of site-spec costs'!$B371,'Capex forecast'!$S$9:$S$223,'Allocation of site-spec costs'!$D371,'Capex forecast'!$Q$9:$Q$223,"Customer Connection")</f>
        <v>0</v>
      </c>
      <c r="Q371" s="45" t="s">
        <v>241</v>
      </c>
      <c r="R371" s="6" t="str">
        <f>INDEX('Demand forecast'!$M$9:$M$5832,MATCH($Q371,'Demand forecast'!$B$9:$B$5832,0))</f>
        <v>Yes</v>
      </c>
      <c r="S371" s="6" t="str">
        <f>IF(COUNTIF($Q$93:Q371,$B371) = 1, "LV", IF(COUNTIF($Q$93:Q371,$B371) = 2, "HV", "ST"))</f>
        <v>HV</v>
      </c>
      <c r="T371" s="6" t="str">
        <f>INDEX('Demand forecast and growth rate'!$E$7:$E$273,MATCH($Q371,'Demand forecast and growth rate'!$B$7:$B$273,0))</f>
        <v>Steady/falling</v>
      </c>
      <c r="U371" s="32">
        <f>SUMIFS('Capex forecast'!E$9:E$223,'Capex forecast'!$T$9:$T$223,$Q371,'Capex forecast'!$S$9:$S$223,$S371,'Capex forecast'!$Q$9:$Q$223,"Augex")</f>
        <v>0</v>
      </c>
      <c r="V371" s="32">
        <f>SUMIFS('Capex forecast'!F$9:F$223,'Capex forecast'!$T$9:$T$223,$Q371,'Capex forecast'!$S$9:$S$223,$S371,'Capex forecast'!$Q$9:$Q$223,"Augex")</f>
        <v>0</v>
      </c>
      <c r="W371" s="32">
        <f>SUMIFS('Capex forecast'!G$9:G$223,'Capex forecast'!$T$9:$T$223,$Q371,'Capex forecast'!$S$9:$S$223,$S371,'Capex forecast'!$Q$9:$Q$223,"Augex")</f>
        <v>0</v>
      </c>
      <c r="X371" s="32">
        <f>SUMIFS('Capex forecast'!H$9:H$223,'Capex forecast'!$T$9:$T$223,$Q371,'Capex forecast'!$S$9:$S$223,$S371,'Capex forecast'!$Q$9:$Q$223,"Augex")</f>
        <v>0</v>
      </c>
      <c r="Y371" s="32">
        <f>SUMIFS('Capex forecast'!I$9:I$223,'Capex forecast'!$T$9:$T$223,$Q371,'Capex forecast'!$S$9:$S$223,$S371,'Capex forecast'!$Q$9:$Q$223,"Augex")</f>
        <v>0</v>
      </c>
      <c r="Z371" s="32">
        <f>SUMIFS('Capex forecast'!J$9:J$223,'Capex forecast'!$T$9:$T$223,$Q371,'Capex forecast'!$S$9:$S$223,$S371,'Capex forecast'!$Q$9:$Q$223,"Augex")</f>
        <v>0</v>
      </c>
      <c r="AA371" s="32">
        <f>SUMIFS('Capex forecast'!K$9:K$223,'Capex forecast'!$T$9:$T$223,$Q371,'Capex forecast'!$S$9:$S$223,$S371,'Capex forecast'!$Q$9:$Q$223,"Augex")</f>
        <v>0</v>
      </c>
      <c r="AB371" s="32">
        <f>SUMIFS('Capex forecast'!L$9:L$223,'Capex forecast'!$T$9:$T$223,$Q371,'Capex forecast'!$S$9:$S$223,$S371,'Capex forecast'!$Q$9:$Q$223,"Augex")</f>
        <v>0</v>
      </c>
      <c r="AC371" s="32">
        <f>SUMIFS('Capex forecast'!M$9:M$223,'Capex forecast'!$T$9:$T$223,$Q371,'Capex forecast'!$S$9:$S$223,$S371,'Capex forecast'!$Q$9:$Q$223,"Augex")</f>
        <v>0</v>
      </c>
      <c r="AD371" s="32">
        <f>SUMIFS('Capex forecast'!N$9:N$223,'Capex forecast'!$T$9:$T$223,$Q371,'Capex forecast'!$S$9:$S$223,$S371,'Capex forecast'!$Q$9:$Q$223,"Augex")</f>
        <v>0</v>
      </c>
      <c r="AF371" s="45" t="s">
        <v>241</v>
      </c>
      <c r="AG371" s="6" t="str">
        <f>INDEX('Demand forecast'!$M$9:$M$5832,MATCH($Q371,'Demand forecast'!$B$9:$B$5832,0))</f>
        <v>Yes</v>
      </c>
      <c r="AH371" s="6" t="str">
        <f>IF(COUNTIF($AF$93:AF371,$B371) = 1, "LV", IF(COUNTIF($AF$93:AF371,$B371) = 2, "HV", "ST"))</f>
        <v>HV</v>
      </c>
      <c r="AI371" s="6" t="str">
        <f>INDEX('Demand forecast and growth rate'!$E$7:$E$273,MATCH($Q371,'Demand forecast and growth rate'!$B$7:$B$273,0))</f>
        <v>Steady/falling</v>
      </c>
      <c r="AJ371" s="47">
        <f>SUMIFS('Capex forecast'!E$9:E$223,'Capex forecast'!$T$9:$T$223,$AF371,'Capex forecast'!$S$9:$S$223,$AH371,'Capex forecast'!$Q$9:$Q$223,"Repex")</f>
        <v>0</v>
      </c>
      <c r="AK371" s="47">
        <f>SUMIFS('Capex forecast'!F$9:F$223,'Capex forecast'!$T$9:$T$223,$AF371,'Capex forecast'!$S$9:$S$223,$AH371,'Capex forecast'!$Q$9:$Q$223,"Repex")</f>
        <v>0</v>
      </c>
      <c r="AL371" s="47">
        <f>SUMIFS('Capex forecast'!G$9:G$223,'Capex forecast'!$T$9:$T$223,$AF371,'Capex forecast'!$S$9:$S$223,$AH371,'Capex forecast'!$Q$9:$Q$223,"Repex")</f>
        <v>0</v>
      </c>
      <c r="AM371" s="47">
        <f>SUMIFS('Capex forecast'!H$9:H$223,'Capex forecast'!$T$9:$T$223,$AF371,'Capex forecast'!$S$9:$S$223,$AH371,'Capex forecast'!$Q$9:$Q$223,"Repex")</f>
        <v>0</v>
      </c>
      <c r="AN371" s="47">
        <f>SUMIFS('Capex forecast'!I$9:I$223,'Capex forecast'!$T$9:$T$223,$AF371,'Capex forecast'!$S$9:$S$223,$AH371,'Capex forecast'!$Q$9:$Q$223,"Repex")</f>
        <v>0</v>
      </c>
      <c r="AO371" s="47">
        <f>SUMIFS('Capex forecast'!J$9:J$223,'Capex forecast'!$T$9:$T$223,$AF371,'Capex forecast'!$S$9:$S$223,$AH371,'Capex forecast'!$Q$9:$Q$223,"Repex")</f>
        <v>0</v>
      </c>
      <c r="AP371" s="47">
        <f>SUMIFS('Capex forecast'!K$9:K$223,'Capex forecast'!$T$9:$T$223,$AF371,'Capex forecast'!$S$9:$S$223,$AH371,'Capex forecast'!$Q$9:$Q$223,"Repex")</f>
        <v>0</v>
      </c>
      <c r="AQ371" s="47">
        <f>SUMIFS('Capex forecast'!L$9:L$223,'Capex forecast'!$T$9:$T$223,$AF371,'Capex forecast'!$S$9:$S$223,$AH371,'Capex forecast'!$Q$9:$Q$223,"Repex")</f>
        <v>0</v>
      </c>
      <c r="AR371" s="47">
        <f>SUMIFS('Capex forecast'!M$9:M$223,'Capex forecast'!$T$9:$T$223,$AF371,'Capex forecast'!$S$9:$S$223,$AH371,'Capex forecast'!$Q$9:$Q$223,"Repex")</f>
        <v>0</v>
      </c>
      <c r="AS371" s="47">
        <f>SUMIFS('Capex forecast'!N$9:N$223,'Capex forecast'!$T$9:$T$223,$AF371,'Capex forecast'!$S$9:$S$223,$AH371,'Capex forecast'!$Q$9:$Q$223,"Repex")</f>
        <v>0</v>
      </c>
    </row>
    <row r="372" spans="2:45" ht="15">
      <c r="B372" s="45" t="s">
        <v>174</v>
      </c>
      <c r="C372" s="6" t="str">
        <f>INDEX('Demand forecast'!$M$9:$M$5832,MATCH($B372,'Demand forecast'!$B$9:$B$5832,0))</f>
        <v>No</v>
      </c>
      <c r="D372" s="6" t="str">
        <f>IF(COUNTIF($B$93:B372,$B372) = 1, "LV", IF(COUNTIF($B$93:B372,$B372) = 2, "HV", "ST"))</f>
        <v>HV</v>
      </c>
      <c r="E372" s="6" t="str">
        <f>INDEX('Demand forecast and growth rate'!$E$7:$E$273,MATCH($B372,'Demand forecast and growth rate'!$B$7:$B$273,0))</f>
        <v>Small growth</v>
      </c>
      <c r="F372" s="32">
        <f>SUMIFS('Capex forecast'!E$9:E$223,'Capex forecast'!$T$9:$T$223,'Allocation of site-spec costs'!$B372,'Capex forecast'!$S$9:$S$223,'Allocation of site-spec costs'!$D372,'Capex forecast'!$Q$9:$Q$223,"Customer Connection")</f>
        <v>0</v>
      </c>
      <c r="G372" s="32">
        <f>SUMIFS('Capex forecast'!F$9:F$223,'Capex forecast'!$T$9:$T$223,'Allocation of site-spec costs'!$B372,'Capex forecast'!$S$9:$S$223,'Allocation of site-spec costs'!$D372,'Capex forecast'!$Q$9:$Q$223,"Customer Connection")</f>
        <v>0</v>
      </c>
      <c r="H372" s="32">
        <f>SUMIFS('Capex forecast'!G$9:G$223,'Capex forecast'!$T$9:$T$223,'Allocation of site-spec costs'!$B372,'Capex forecast'!$S$9:$S$223,'Allocation of site-spec costs'!$D372,'Capex forecast'!$Q$9:$Q$223,"Customer Connection")</f>
        <v>0</v>
      </c>
      <c r="I372" s="32">
        <f>SUMIFS('Capex forecast'!H$9:H$223,'Capex forecast'!$T$9:$T$223,'Allocation of site-spec costs'!$B372,'Capex forecast'!$S$9:$S$223,'Allocation of site-spec costs'!$D372,'Capex forecast'!$Q$9:$Q$223,"Customer Connection")</f>
        <v>0</v>
      </c>
      <c r="J372" s="32">
        <f>SUMIFS('Capex forecast'!I$9:I$223,'Capex forecast'!$T$9:$T$223,'Allocation of site-spec costs'!$B372,'Capex forecast'!$S$9:$S$223,'Allocation of site-spec costs'!$D372,'Capex forecast'!$Q$9:$Q$223,"Customer Connection")</f>
        <v>0</v>
      </c>
      <c r="K372" s="32">
        <f>SUMIFS('Capex forecast'!J$9:J$223,'Capex forecast'!$T$9:$T$223,'Allocation of site-spec costs'!$B372,'Capex forecast'!$S$9:$S$223,'Allocation of site-spec costs'!$D372,'Capex forecast'!$Q$9:$Q$223,"Customer Connection")</f>
        <v>0</v>
      </c>
      <c r="L372" s="32">
        <f>SUMIFS('Capex forecast'!K$9:K$223,'Capex forecast'!$T$9:$T$223,'Allocation of site-spec costs'!$B372,'Capex forecast'!$S$9:$S$223,'Allocation of site-spec costs'!$D372,'Capex forecast'!$Q$9:$Q$223,"Customer Connection")</f>
        <v>0</v>
      </c>
      <c r="M372" s="32">
        <f>SUMIFS('Capex forecast'!L$9:L$223,'Capex forecast'!$T$9:$T$223,'Allocation of site-spec costs'!$B372,'Capex forecast'!$S$9:$S$223,'Allocation of site-spec costs'!$D372,'Capex forecast'!$Q$9:$Q$223,"Customer Connection")</f>
        <v>0</v>
      </c>
      <c r="N372" s="32">
        <f>SUMIFS('Capex forecast'!M$9:M$223,'Capex forecast'!$T$9:$T$223,'Allocation of site-spec costs'!$B372,'Capex forecast'!$S$9:$S$223,'Allocation of site-spec costs'!$D372,'Capex forecast'!$Q$9:$Q$223,"Customer Connection")</f>
        <v>0</v>
      </c>
      <c r="O372" s="32">
        <f>SUMIFS('Capex forecast'!N$9:N$223,'Capex forecast'!$T$9:$T$223,'Allocation of site-spec costs'!$B372,'Capex forecast'!$S$9:$S$223,'Allocation of site-spec costs'!$D372,'Capex forecast'!$Q$9:$Q$223,"Customer Connection")</f>
        <v>0</v>
      </c>
      <c r="Q372" s="45" t="s">
        <v>174</v>
      </c>
      <c r="R372" s="6" t="str">
        <f>INDEX('Demand forecast'!$M$9:$M$5832,MATCH($Q372,'Demand forecast'!$B$9:$B$5832,0))</f>
        <v>No</v>
      </c>
      <c r="S372" s="6" t="str">
        <f>IF(COUNTIF($Q$93:Q372,$B372) = 1, "LV", IF(COUNTIF($Q$93:Q372,$B372) = 2, "HV", "ST"))</f>
        <v>HV</v>
      </c>
      <c r="T372" s="6" t="str">
        <f>INDEX('Demand forecast and growth rate'!$E$7:$E$273,MATCH($Q372,'Demand forecast and growth rate'!$B$7:$B$273,0))</f>
        <v>Small growth</v>
      </c>
      <c r="U372" s="32">
        <f>SUMIFS('Capex forecast'!E$9:E$223,'Capex forecast'!$T$9:$T$223,$Q372,'Capex forecast'!$S$9:$S$223,$S372,'Capex forecast'!$Q$9:$Q$223,"Augex")</f>
        <v>0</v>
      </c>
      <c r="V372" s="32">
        <f>SUMIFS('Capex forecast'!F$9:F$223,'Capex forecast'!$T$9:$T$223,$Q372,'Capex forecast'!$S$9:$S$223,$S372,'Capex forecast'!$Q$9:$Q$223,"Augex")</f>
        <v>0</v>
      </c>
      <c r="W372" s="32">
        <f>SUMIFS('Capex forecast'!G$9:G$223,'Capex forecast'!$T$9:$T$223,$Q372,'Capex forecast'!$S$9:$S$223,$S372,'Capex forecast'!$Q$9:$Q$223,"Augex")</f>
        <v>0</v>
      </c>
      <c r="X372" s="32">
        <f>SUMIFS('Capex forecast'!H$9:H$223,'Capex forecast'!$T$9:$T$223,$Q372,'Capex forecast'!$S$9:$S$223,$S372,'Capex forecast'!$Q$9:$Q$223,"Augex")</f>
        <v>0</v>
      </c>
      <c r="Y372" s="32">
        <f>SUMIFS('Capex forecast'!I$9:I$223,'Capex forecast'!$T$9:$T$223,$Q372,'Capex forecast'!$S$9:$S$223,$S372,'Capex forecast'!$Q$9:$Q$223,"Augex")</f>
        <v>0</v>
      </c>
      <c r="Z372" s="32">
        <f>SUMIFS('Capex forecast'!J$9:J$223,'Capex forecast'!$T$9:$T$223,$Q372,'Capex forecast'!$S$9:$S$223,$S372,'Capex forecast'!$Q$9:$Q$223,"Augex")</f>
        <v>0</v>
      </c>
      <c r="AA372" s="32">
        <f>SUMIFS('Capex forecast'!K$9:K$223,'Capex forecast'!$T$9:$T$223,$Q372,'Capex forecast'!$S$9:$S$223,$S372,'Capex forecast'!$Q$9:$Q$223,"Augex")</f>
        <v>0</v>
      </c>
      <c r="AB372" s="32">
        <f>SUMIFS('Capex forecast'!L$9:L$223,'Capex forecast'!$T$9:$T$223,$Q372,'Capex forecast'!$S$9:$S$223,$S372,'Capex forecast'!$Q$9:$Q$223,"Augex")</f>
        <v>0</v>
      </c>
      <c r="AC372" s="32">
        <f>SUMIFS('Capex forecast'!M$9:M$223,'Capex forecast'!$T$9:$T$223,$Q372,'Capex forecast'!$S$9:$S$223,$S372,'Capex forecast'!$Q$9:$Q$223,"Augex")</f>
        <v>0</v>
      </c>
      <c r="AD372" s="32">
        <f>SUMIFS('Capex forecast'!N$9:N$223,'Capex forecast'!$T$9:$T$223,$Q372,'Capex forecast'!$S$9:$S$223,$S372,'Capex forecast'!$Q$9:$Q$223,"Augex")</f>
        <v>0</v>
      </c>
      <c r="AF372" s="45" t="s">
        <v>174</v>
      </c>
      <c r="AG372" s="6" t="str">
        <f>INDEX('Demand forecast'!$M$9:$M$5832,MATCH($Q372,'Demand forecast'!$B$9:$B$5832,0))</f>
        <v>No</v>
      </c>
      <c r="AH372" s="6" t="str">
        <f>IF(COUNTIF($AF$93:AF372,$B372) = 1, "LV", IF(COUNTIF($AF$93:AF372,$B372) = 2, "HV", "ST"))</f>
        <v>HV</v>
      </c>
      <c r="AI372" s="6" t="str">
        <f>INDEX('Demand forecast and growth rate'!$E$7:$E$273,MATCH($Q372,'Demand forecast and growth rate'!$B$7:$B$273,0))</f>
        <v>Small growth</v>
      </c>
      <c r="AJ372" s="47">
        <f>SUMIFS('Capex forecast'!E$9:E$223,'Capex forecast'!$T$9:$T$223,$AF372,'Capex forecast'!$S$9:$S$223,$AH372,'Capex forecast'!$Q$9:$Q$223,"Repex")</f>
        <v>0</v>
      </c>
      <c r="AK372" s="47">
        <f>SUMIFS('Capex forecast'!F$9:F$223,'Capex forecast'!$T$9:$T$223,$AF372,'Capex forecast'!$S$9:$S$223,$AH372,'Capex forecast'!$Q$9:$Q$223,"Repex")</f>
        <v>0</v>
      </c>
      <c r="AL372" s="47">
        <f>SUMIFS('Capex forecast'!G$9:G$223,'Capex forecast'!$T$9:$T$223,$AF372,'Capex forecast'!$S$9:$S$223,$AH372,'Capex forecast'!$Q$9:$Q$223,"Repex")</f>
        <v>0</v>
      </c>
      <c r="AM372" s="47">
        <f>SUMIFS('Capex forecast'!H$9:H$223,'Capex forecast'!$T$9:$T$223,$AF372,'Capex forecast'!$S$9:$S$223,$AH372,'Capex forecast'!$Q$9:$Q$223,"Repex")</f>
        <v>0</v>
      </c>
      <c r="AN372" s="47">
        <f>SUMIFS('Capex forecast'!I$9:I$223,'Capex forecast'!$T$9:$T$223,$AF372,'Capex forecast'!$S$9:$S$223,$AH372,'Capex forecast'!$Q$9:$Q$223,"Repex")</f>
        <v>0</v>
      </c>
      <c r="AO372" s="47">
        <f>SUMIFS('Capex forecast'!J$9:J$223,'Capex forecast'!$T$9:$T$223,$AF372,'Capex forecast'!$S$9:$S$223,$AH372,'Capex forecast'!$Q$9:$Q$223,"Repex")</f>
        <v>0</v>
      </c>
      <c r="AP372" s="47">
        <f>SUMIFS('Capex forecast'!K$9:K$223,'Capex forecast'!$T$9:$T$223,$AF372,'Capex forecast'!$S$9:$S$223,$AH372,'Capex forecast'!$Q$9:$Q$223,"Repex")</f>
        <v>0</v>
      </c>
      <c r="AQ372" s="47">
        <f>SUMIFS('Capex forecast'!L$9:L$223,'Capex forecast'!$T$9:$T$223,$AF372,'Capex forecast'!$S$9:$S$223,$AH372,'Capex forecast'!$Q$9:$Q$223,"Repex")</f>
        <v>0</v>
      </c>
      <c r="AR372" s="47">
        <f>SUMIFS('Capex forecast'!M$9:M$223,'Capex forecast'!$T$9:$T$223,$AF372,'Capex forecast'!$S$9:$S$223,$AH372,'Capex forecast'!$Q$9:$Q$223,"Repex")</f>
        <v>0</v>
      </c>
      <c r="AS372" s="47">
        <f>SUMIFS('Capex forecast'!N$9:N$223,'Capex forecast'!$T$9:$T$223,$AF372,'Capex forecast'!$S$9:$S$223,$AH372,'Capex forecast'!$Q$9:$Q$223,"Repex")</f>
        <v>0</v>
      </c>
    </row>
    <row r="373" spans="2:45" ht="15">
      <c r="B373" s="45" t="s">
        <v>193</v>
      </c>
      <c r="C373" s="6" t="str">
        <f>INDEX('Demand forecast'!$M$9:$M$5832,MATCH($B373,'Demand forecast'!$B$9:$B$5832,0))</f>
        <v>Yes</v>
      </c>
      <c r="D373" s="6" t="str">
        <f>IF(COUNTIF($B$93:B373,$B373) = 1, "LV", IF(COUNTIF($B$93:B373,$B373) = 2, "HV", "ST"))</f>
        <v>HV</v>
      </c>
      <c r="E373" s="6" t="str">
        <f>INDEX('Demand forecast and growth rate'!$E$7:$E$273,MATCH($B373,'Demand forecast and growth rate'!$B$7:$B$273,0))</f>
        <v>High growth</v>
      </c>
      <c r="F373" s="32">
        <f>SUMIFS('Capex forecast'!E$9:E$223,'Capex forecast'!$T$9:$T$223,'Allocation of site-spec costs'!$B373,'Capex forecast'!$S$9:$S$223,'Allocation of site-spec costs'!$D373,'Capex forecast'!$Q$9:$Q$223,"Customer Connection")</f>
        <v>0</v>
      </c>
      <c r="G373" s="32">
        <f>SUMIFS('Capex forecast'!F$9:F$223,'Capex forecast'!$T$9:$T$223,'Allocation of site-spec costs'!$B373,'Capex forecast'!$S$9:$S$223,'Allocation of site-spec costs'!$D373,'Capex forecast'!$Q$9:$Q$223,"Customer Connection")</f>
        <v>0</v>
      </c>
      <c r="H373" s="32">
        <f>SUMIFS('Capex forecast'!G$9:G$223,'Capex forecast'!$T$9:$T$223,'Allocation of site-spec costs'!$B373,'Capex forecast'!$S$9:$S$223,'Allocation of site-spec costs'!$D373,'Capex forecast'!$Q$9:$Q$223,"Customer Connection")</f>
        <v>0</v>
      </c>
      <c r="I373" s="32">
        <f>SUMIFS('Capex forecast'!H$9:H$223,'Capex forecast'!$T$9:$T$223,'Allocation of site-spec costs'!$B373,'Capex forecast'!$S$9:$S$223,'Allocation of site-spec costs'!$D373,'Capex forecast'!$Q$9:$Q$223,"Customer Connection")</f>
        <v>0</v>
      </c>
      <c r="J373" s="32">
        <f>SUMIFS('Capex forecast'!I$9:I$223,'Capex forecast'!$T$9:$T$223,'Allocation of site-spec costs'!$B373,'Capex forecast'!$S$9:$S$223,'Allocation of site-spec costs'!$D373,'Capex forecast'!$Q$9:$Q$223,"Customer Connection")</f>
        <v>0</v>
      </c>
      <c r="K373" s="32">
        <f>SUMIFS('Capex forecast'!J$9:J$223,'Capex forecast'!$T$9:$T$223,'Allocation of site-spec costs'!$B373,'Capex forecast'!$S$9:$S$223,'Allocation of site-spec costs'!$D373,'Capex forecast'!$Q$9:$Q$223,"Customer Connection")</f>
        <v>0</v>
      </c>
      <c r="L373" s="32">
        <f>SUMIFS('Capex forecast'!K$9:K$223,'Capex forecast'!$T$9:$T$223,'Allocation of site-spec costs'!$B373,'Capex forecast'!$S$9:$S$223,'Allocation of site-spec costs'!$D373,'Capex forecast'!$Q$9:$Q$223,"Customer Connection")</f>
        <v>0</v>
      </c>
      <c r="M373" s="32">
        <f>SUMIFS('Capex forecast'!L$9:L$223,'Capex forecast'!$T$9:$T$223,'Allocation of site-spec costs'!$B373,'Capex forecast'!$S$9:$S$223,'Allocation of site-spec costs'!$D373,'Capex forecast'!$Q$9:$Q$223,"Customer Connection")</f>
        <v>0</v>
      </c>
      <c r="N373" s="32">
        <f>SUMIFS('Capex forecast'!M$9:M$223,'Capex forecast'!$T$9:$T$223,'Allocation of site-spec costs'!$B373,'Capex forecast'!$S$9:$S$223,'Allocation of site-spec costs'!$D373,'Capex forecast'!$Q$9:$Q$223,"Customer Connection")</f>
        <v>0</v>
      </c>
      <c r="O373" s="32">
        <f>SUMIFS('Capex forecast'!N$9:N$223,'Capex forecast'!$T$9:$T$223,'Allocation of site-spec costs'!$B373,'Capex forecast'!$S$9:$S$223,'Allocation of site-spec costs'!$D373,'Capex forecast'!$Q$9:$Q$223,"Customer Connection")</f>
        <v>0</v>
      </c>
      <c r="Q373" s="45" t="s">
        <v>193</v>
      </c>
      <c r="R373" s="6" t="str">
        <f>INDEX('Demand forecast'!$M$9:$M$5832,MATCH($Q373,'Demand forecast'!$B$9:$B$5832,0))</f>
        <v>Yes</v>
      </c>
      <c r="S373" s="6" t="str">
        <f>IF(COUNTIF($Q$93:Q373,$B373) = 1, "LV", IF(COUNTIF($Q$93:Q373,$B373) = 2, "HV", "ST"))</f>
        <v>HV</v>
      </c>
      <c r="T373" s="6" t="str">
        <f>INDEX('Demand forecast and growth rate'!$E$7:$E$273,MATCH($Q373,'Demand forecast and growth rate'!$B$7:$B$273,0))</f>
        <v>High growth</v>
      </c>
      <c r="U373" s="32">
        <f>SUMIFS('Capex forecast'!E$9:E$223,'Capex forecast'!$T$9:$T$223,$Q373,'Capex forecast'!$S$9:$S$223,$S373,'Capex forecast'!$Q$9:$Q$223,"Augex")</f>
        <v>0</v>
      </c>
      <c r="V373" s="32">
        <f>SUMIFS('Capex forecast'!F$9:F$223,'Capex forecast'!$T$9:$T$223,$Q373,'Capex forecast'!$S$9:$S$223,$S373,'Capex forecast'!$Q$9:$Q$223,"Augex")</f>
        <v>0</v>
      </c>
      <c r="W373" s="32">
        <f>SUMIFS('Capex forecast'!G$9:G$223,'Capex forecast'!$T$9:$T$223,$Q373,'Capex forecast'!$S$9:$S$223,$S373,'Capex forecast'!$Q$9:$Q$223,"Augex")</f>
        <v>0</v>
      </c>
      <c r="X373" s="32">
        <f>SUMIFS('Capex forecast'!H$9:H$223,'Capex forecast'!$T$9:$T$223,$Q373,'Capex forecast'!$S$9:$S$223,$S373,'Capex forecast'!$Q$9:$Q$223,"Augex")</f>
        <v>0</v>
      </c>
      <c r="Y373" s="32">
        <f>SUMIFS('Capex forecast'!I$9:I$223,'Capex forecast'!$T$9:$T$223,$Q373,'Capex forecast'!$S$9:$S$223,$S373,'Capex forecast'!$Q$9:$Q$223,"Augex")</f>
        <v>0</v>
      </c>
      <c r="Z373" s="32">
        <f>SUMIFS('Capex forecast'!J$9:J$223,'Capex forecast'!$T$9:$T$223,$Q373,'Capex forecast'!$S$9:$S$223,$S373,'Capex forecast'!$Q$9:$Q$223,"Augex")</f>
        <v>0</v>
      </c>
      <c r="AA373" s="32">
        <f>SUMIFS('Capex forecast'!K$9:K$223,'Capex forecast'!$T$9:$T$223,$Q373,'Capex forecast'!$S$9:$S$223,$S373,'Capex forecast'!$Q$9:$Q$223,"Augex")</f>
        <v>0</v>
      </c>
      <c r="AB373" s="32">
        <f>SUMIFS('Capex forecast'!L$9:L$223,'Capex forecast'!$T$9:$T$223,$Q373,'Capex forecast'!$S$9:$S$223,$S373,'Capex forecast'!$Q$9:$Q$223,"Augex")</f>
        <v>0</v>
      </c>
      <c r="AC373" s="32">
        <f>SUMIFS('Capex forecast'!M$9:M$223,'Capex forecast'!$T$9:$T$223,$Q373,'Capex forecast'!$S$9:$S$223,$S373,'Capex forecast'!$Q$9:$Q$223,"Augex")</f>
        <v>0</v>
      </c>
      <c r="AD373" s="32">
        <f>SUMIFS('Capex forecast'!N$9:N$223,'Capex forecast'!$T$9:$T$223,$Q373,'Capex forecast'!$S$9:$S$223,$S373,'Capex forecast'!$Q$9:$Q$223,"Augex")</f>
        <v>0</v>
      </c>
      <c r="AF373" s="45" t="s">
        <v>193</v>
      </c>
      <c r="AG373" s="6" t="str">
        <f>INDEX('Demand forecast'!$M$9:$M$5832,MATCH($Q373,'Demand forecast'!$B$9:$B$5832,0))</f>
        <v>Yes</v>
      </c>
      <c r="AH373" s="6" t="str">
        <f>IF(COUNTIF($AF$93:AF373,$B373) = 1, "LV", IF(COUNTIF($AF$93:AF373,$B373) = 2, "HV", "ST"))</f>
        <v>HV</v>
      </c>
      <c r="AI373" s="6" t="str">
        <f>INDEX('Demand forecast and growth rate'!$E$7:$E$273,MATCH($Q373,'Demand forecast and growth rate'!$B$7:$B$273,0))</f>
        <v>High growth</v>
      </c>
      <c r="AJ373" s="47">
        <f>SUMIFS('Capex forecast'!E$9:E$223,'Capex forecast'!$T$9:$T$223,$AF373,'Capex forecast'!$S$9:$S$223,$AH373,'Capex forecast'!$Q$9:$Q$223,"Repex")</f>
        <v>0</v>
      </c>
      <c r="AK373" s="47">
        <f>SUMIFS('Capex forecast'!F$9:F$223,'Capex forecast'!$T$9:$T$223,$AF373,'Capex forecast'!$S$9:$S$223,$AH373,'Capex forecast'!$Q$9:$Q$223,"Repex")</f>
        <v>0</v>
      </c>
      <c r="AL373" s="47">
        <f>SUMIFS('Capex forecast'!G$9:G$223,'Capex forecast'!$T$9:$T$223,$AF373,'Capex forecast'!$S$9:$S$223,$AH373,'Capex forecast'!$Q$9:$Q$223,"Repex")</f>
        <v>0</v>
      </c>
      <c r="AM373" s="47">
        <f>SUMIFS('Capex forecast'!H$9:H$223,'Capex forecast'!$T$9:$T$223,$AF373,'Capex forecast'!$S$9:$S$223,$AH373,'Capex forecast'!$Q$9:$Q$223,"Repex")</f>
        <v>0</v>
      </c>
      <c r="AN373" s="47">
        <f>SUMIFS('Capex forecast'!I$9:I$223,'Capex forecast'!$T$9:$T$223,$AF373,'Capex forecast'!$S$9:$S$223,$AH373,'Capex forecast'!$Q$9:$Q$223,"Repex")</f>
        <v>0</v>
      </c>
      <c r="AO373" s="47">
        <f>SUMIFS('Capex forecast'!J$9:J$223,'Capex forecast'!$T$9:$T$223,$AF373,'Capex forecast'!$S$9:$S$223,$AH373,'Capex forecast'!$Q$9:$Q$223,"Repex")</f>
        <v>0</v>
      </c>
      <c r="AP373" s="47">
        <f>SUMIFS('Capex forecast'!K$9:K$223,'Capex forecast'!$T$9:$T$223,$AF373,'Capex forecast'!$S$9:$S$223,$AH373,'Capex forecast'!$Q$9:$Q$223,"Repex")</f>
        <v>0</v>
      </c>
      <c r="AQ373" s="47">
        <f>SUMIFS('Capex forecast'!L$9:L$223,'Capex forecast'!$T$9:$T$223,$AF373,'Capex forecast'!$S$9:$S$223,$AH373,'Capex forecast'!$Q$9:$Q$223,"Repex")</f>
        <v>0</v>
      </c>
      <c r="AR373" s="47">
        <f>SUMIFS('Capex forecast'!M$9:M$223,'Capex forecast'!$T$9:$T$223,$AF373,'Capex forecast'!$S$9:$S$223,$AH373,'Capex forecast'!$Q$9:$Q$223,"Repex")</f>
        <v>0</v>
      </c>
      <c r="AS373" s="47">
        <f>SUMIFS('Capex forecast'!N$9:N$223,'Capex forecast'!$T$9:$T$223,$AF373,'Capex forecast'!$S$9:$S$223,$AH373,'Capex forecast'!$Q$9:$Q$223,"Repex")</f>
        <v>0</v>
      </c>
    </row>
    <row r="374" spans="2:45" ht="15">
      <c r="B374" s="45" t="s">
        <v>245</v>
      </c>
      <c r="C374" s="6" t="str">
        <f>INDEX('Demand forecast'!$M$9:$M$5832,MATCH($B374,'Demand forecast'!$B$9:$B$5832,0))</f>
        <v>Yes</v>
      </c>
      <c r="D374" s="6" t="str">
        <f>IF(COUNTIF($B$93:B374,$B374) = 1, "LV", IF(COUNTIF($B$93:B374,$B374) = 2, "HV", "ST"))</f>
        <v>HV</v>
      </c>
      <c r="E374" s="6" t="str">
        <f>INDEX('Demand forecast and growth rate'!$E$7:$E$273,MATCH($B374,'Demand forecast and growth rate'!$B$7:$B$273,0))</f>
        <v>Steady/falling</v>
      </c>
      <c r="F374" s="32">
        <f>SUMIFS('Capex forecast'!E$9:E$223,'Capex forecast'!$T$9:$T$223,'Allocation of site-spec costs'!$B374,'Capex forecast'!$S$9:$S$223,'Allocation of site-spec costs'!$D374,'Capex forecast'!$Q$9:$Q$223,"Customer Connection")</f>
        <v>0</v>
      </c>
      <c r="G374" s="32">
        <f>SUMIFS('Capex forecast'!F$9:F$223,'Capex forecast'!$T$9:$T$223,'Allocation of site-spec costs'!$B374,'Capex forecast'!$S$9:$S$223,'Allocation of site-spec costs'!$D374,'Capex forecast'!$Q$9:$Q$223,"Customer Connection")</f>
        <v>0</v>
      </c>
      <c r="H374" s="32">
        <f>SUMIFS('Capex forecast'!G$9:G$223,'Capex forecast'!$T$9:$T$223,'Allocation of site-spec costs'!$B374,'Capex forecast'!$S$9:$S$223,'Allocation of site-spec costs'!$D374,'Capex forecast'!$Q$9:$Q$223,"Customer Connection")</f>
        <v>0</v>
      </c>
      <c r="I374" s="32">
        <f>SUMIFS('Capex forecast'!H$9:H$223,'Capex forecast'!$T$9:$T$223,'Allocation of site-spec costs'!$B374,'Capex forecast'!$S$9:$S$223,'Allocation of site-spec costs'!$D374,'Capex forecast'!$Q$9:$Q$223,"Customer Connection")</f>
        <v>0</v>
      </c>
      <c r="J374" s="32">
        <f>SUMIFS('Capex forecast'!I$9:I$223,'Capex forecast'!$T$9:$T$223,'Allocation of site-spec costs'!$B374,'Capex forecast'!$S$9:$S$223,'Allocation of site-spec costs'!$D374,'Capex forecast'!$Q$9:$Q$223,"Customer Connection")</f>
        <v>0</v>
      </c>
      <c r="K374" s="32">
        <f>SUMIFS('Capex forecast'!J$9:J$223,'Capex forecast'!$T$9:$T$223,'Allocation of site-spec costs'!$B374,'Capex forecast'!$S$9:$S$223,'Allocation of site-spec costs'!$D374,'Capex forecast'!$Q$9:$Q$223,"Customer Connection")</f>
        <v>0</v>
      </c>
      <c r="L374" s="32">
        <f>SUMIFS('Capex forecast'!K$9:K$223,'Capex forecast'!$T$9:$T$223,'Allocation of site-spec costs'!$B374,'Capex forecast'!$S$9:$S$223,'Allocation of site-spec costs'!$D374,'Capex forecast'!$Q$9:$Q$223,"Customer Connection")</f>
        <v>0</v>
      </c>
      <c r="M374" s="32">
        <f>SUMIFS('Capex forecast'!L$9:L$223,'Capex forecast'!$T$9:$T$223,'Allocation of site-spec costs'!$B374,'Capex forecast'!$S$9:$S$223,'Allocation of site-spec costs'!$D374,'Capex forecast'!$Q$9:$Q$223,"Customer Connection")</f>
        <v>0</v>
      </c>
      <c r="N374" s="32">
        <f>SUMIFS('Capex forecast'!M$9:M$223,'Capex forecast'!$T$9:$T$223,'Allocation of site-spec costs'!$B374,'Capex forecast'!$S$9:$S$223,'Allocation of site-spec costs'!$D374,'Capex forecast'!$Q$9:$Q$223,"Customer Connection")</f>
        <v>0</v>
      </c>
      <c r="O374" s="32">
        <f>SUMIFS('Capex forecast'!N$9:N$223,'Capex forecast'!$T$9:$T$223,'Allocation of site-spec costs'!$B374,'Capex forecast'!$S$9:$S$223,'Allocation of site-spec costs'!$D374,'Capex forecast'!$Q$9:$Q$223,"Customer Connection")</f>
        <v>0</v>
      </c>
      <c r="Q374" s="45" t="s">
        <v>245</v>
      </c>
      <c r="R374" s="6" t="str">
        <f>INDEX('Demand forecast'!$M$9:$M$5832,MATCH($Q374,'Demand forecast'!$B$9:$B$5832,0))</f>
        <v>Yes</v>
      </c>
      <c r="S374" s="6" t="str">
        <f>IF(COUNTIF($Q$93:Q374,$B374) = 1, "LV", IF(COUNTIF($Q$93:Q374,$B374) = 2, "HV", "ST"))</f>
        <v>HV</v>
      </c>
      <c r="T374" s="6" t="str">
        <f>INDEX('Demand forecast and growth rate'!$E$7:$E$273,MATCH($Q374,'Demand forecast and growth rate'!$B$7:$B$273,0))</f>
        <v>Steady/falling</v>
      </c>
      <c r="U374" s="32">
        <f>SUMIFS('Capex forecast'!E$9:E$223,'Capex forecast'!$T$9:$T$223,$Q374,'Capex forecast'!$S$9:$S$223,$S374,'Capex forecast'!$Q$9:$Q$223,"Augex")</f>
        <v>0</v>
      </c>
      <c r="V374" s="32">
        <f>SUMIFS('Capex forecast'!F$9:F$223,'Capex forecast'!$T$9:$T$223,$Q374,'Capex forecast'!$S$9:$S$223,$S374,'Capex forecast'!$Q$9:$Q$223,"Augex")</f>
        <v>0</v>
      </c>
      <c r="W374" s="32">
        <f>SUMIFS('Capex forecast'!G$9:G$223,'Capex forecast'!$T$9:$T$223,$Q374,'Capex forecast'!$S$9:$S$223,$S374,'Capex forecast'!$Q$9:$Q$223,"Augex")</f>
        <v>0</v>
      </c>
      <c r="X374" s="32">
        <f>SUMIFS('Capex forecast'!H$9:H$223,'Capex forecast'!$T$9:$T$223,$Q374,'Capex forecast'!$S$9:$S$223,$S374,'Capex forecast'!$Q$9:$Q$223,"Augex")</f>
        <v>0</v>
      </c>
      <c r="Y374" s="32">
        <f>SUMIFS('Capex forecast'!I$9:I$223,'Capex forecast'!$T$9:$T$223,$Q374,'Capex forecast'!$S$9:$S$223,$S374,'Capex forecast'!$Q$9:$Q$223,"Augex")</f>
        <v>0</v>
      </c>
      <c r="Z374" s="32">
        <f>SUMIFS('Capex forecast'!J$9:J$223,'Capex forecast'!$T$9:$T$223,$Q374,'Capex forecast'!$S$9:$S$223,$S374,'Capex forecast'!$Q$9:$Q$223,"Augex")</f>
        <v>0</v>
      </c>
      <c r="AA374" s="32">
        <f>SUMIFS('Capex forecast'!K$9:K$223,'Capex forecast'!$T$9:$T$223,$Q374,'Capex forecast'!$S$9:$S$223,$S374,'Capex forecast'!$Q$9:$Q$223,"Augex")</f>
        <v>0</v>
      </c>
      <c r="AB374" s="32">
        <f>SUMIFS('Capex forecast'!L$9:L$223,'Capex forecast'!$T$9:$T$223,$Q374,'Capex forecast'!$S$9:$S$223,$S374,'Capex forecast'!$Q$9:$Q$223,"Augex")</f>
        <v>0</v>
      </c>
      <c r="AC374" s="32">
        <f>SUMIFS('Capex forecast'!M$9:M$223,'Capex forecast'!$T$9:$T$223,$Q374,'Capex forecast'!$S$9:$S$223,$S374,'Capex forecast'!$Q$9:$Q$223,"Augex")</f>
        <v>0</v>
      </c>
      <c r="AD374" s="32">
        <f>SUMIFS('Capex forecast'!N$9:N$223,'Capex forecast'!$T$9:$T$223,$Q374,'Capex forecast'!$S$9:$S$223,$S374,'Capex forecast'!$Q$9:$Q$223,"Augex")</f>
        <v>0</v>
      </c>
      <c r="AF374" s="45" t="s">
        <v>245</v>
      </c>
      <c r="AG374" s="6" t="str">
        <f>INDEX('Demand forecast'!$M$9:$M$5832,MATCH($Q374,'Demand forecast'!$B$9:$B$5832,0))</f>
        <v>Yes</v>
      </c>
      <c r="AH374" s="6" t="str">
        <f>IF(COUNTIF($AF$93:AF374,$B374) = 1, "LV", IF(COUNTIF($AF$93:AF374,$B374) = 2, "HV", "ST"))</f>
        <v>HV</v>
      </c>
      <c r="AI374" s="6" t="str">
        <f>INDEX('Demand forecast and growth rate'!$E$7:$E$273,MATCH($Q374,'Demand forecast and growth rate'!$B$7:$B$273,0))</f>
        <v>Steady/falling</v>
      </c>
      <c r="AJ374" s="47">
        <f>SUMIFS('Capex forecast'!E$9:E$223,'Capex forecast'!$T$9:$T$223,$AF374,'Capex forecast'!$S$9:$S$223,$AH374,'Capex forecast'!$Q$9:$Q$223,"Repex")</f>
        <v>0</v>
      </c>
      <c r="AK374" s="47">
        <f>SUMIFS('Capex forecast'!F$9:F$223,'Capex forecast'!$T$9:$T$223,$AF374,'Capex forecast'!$S$9:$S$223,$AH374,'Capex forecast'!$Q$9:$Q$223,"Repex")</f>
        <v>0</v>
      </c>
      <c r="AL374" s="47">
        <f>SUMIFS('Capex forecast'!G$9:G$223,'Capex forecast'!$T$9:$T$223,$AF374,'Capex forecast'!$S$9:$S$223,$AH374,'Capex forecast'!$Q$9:$Q$223,"Repex")</f>
        <v>0</v>
      </c>
      <c r="AM374" s="47">
        <f>SUMIFS('Capex forecast'!H$9:H$223,'Capex forecast'!$T$9:$T$223,$AF374,'Capex forecast'!$S$9:$S$223,$AH374,'Capex forecast'!$Q$9:$Q$223,"Repex")</f>
        <v>0</v>
      </c>
      <c r="AN374" s="47">
        <f>SUMIFS('Capex forecast'!I$9:I$223,'Capex forecast'!$T$9:$T$223,$AF374,'Capex forecast'!$S$9:$S$223,$AH374,'Capex forecast'!$Q$9:$Q$223,"Repex")</f>
        <v>0</v>
      </c>
      <c r="AO374" s="47">
        <f>SUMIFS('Capex forecast'!J$9:J$223,'Capex forecast'!$T$9:$T$223,$AF374,'Capex forecast'!$S$9:$S$223,$AH374,'Capex forecast'!$Q$9:$Q$223,"Repex")</f>
        <v>0</v>
      </c>
      <c r="AP374" s="47">
        <f>SUMIFS('Capex forecast'!K$9:K$223,'Capex forecast'!$T$9:$T$223,$AF374,'Capex forecast'!$S$9:$S$223,$AH374,'Capex forecast'!$Q$9:$Q$223,"Repex")</f>
        <v>0</v>
      </c>
      <c r="AQ374" s="47">
        <f>SUMIFS('Capex forecast'!L$9:L$223,'Capex forecast'!$T$9:$T$223,$AF374,'Capex forecast'!$S$9:$S$223,$AH374,'Capex forecast'!$Q$9:$Q$223,"Repex")</f>
        <v>0</v>
      </c>
      <c r="AR374" s="47">
        <f>SUMIFS('Capex forecast'!M$9:M$223,'Capex forecast'!$T$9:$T$223,$AF374,'Capex forecast'!$S$9:$S$223,$AH374,'Capex forecast'!$Q$9:$Q$223,"Repex")</f>
        <v>0</v>
      </c>
      <c r="AS374" s="47">
        <f>SUMIFS('Capex forecast'!N$9:N$223,'Capex forecast'!$T$9:$T$223,$AF374,'Capex forecast'!$S$9:$S$223,$AH374,'Capex forecast'!$Q$9:$Q$223,"Repex")</f>
        <v>0</v>
      </c>
    </row>
    <row r="375" spans="2:45" ht="15">
      <c r="B375" s="45" t="s">
        <v>23</v>
      </c>
      <c r="C375" s="6" t="str">
        <f>INDEX('Demand forecast'!$M$9:$M$5832,MATCH($B375,'Demand forecast'!$B$9:$B$5832,0))</f>
        <v>No</v>
      </c>
      <c r="D375" s="6" t="str">
        <f>IF(COUNTIF($B$93:B375,$B375) = 1, "LV", IF(COUNTIF($B$93:B375,$B375) = 2, "HV", "ST"))</f>
        <v>HV</v>
      </c>
      <c r="E375" s="6" t="str">
        <f>INDEX('Demand forecast and growth rate'!$E$7:$E$273,MATCH($B375,'Demand forecast and growth rate'!$B$7:$B$273,0))</f>
        <v>Small growth</v>
      </c>
      <c r="F375" s="32">
        <f>SUMIFS('Capex forecast'!E$9:E$223,'Capex forecast'!$T$9:$T$223,'Allocation of site-spec costs'!$B375,'Capex forecast'!$S$9:$S$223,'Allocation of site-spec costs'!$D375,'Capex forecast'!$Q$9:$Q$223,"Customer Connection")</f>
        <v>0</v>
      </c>
      <c r="G375" s="32">
        <f>SUMIFS('Capex forecast'!F$9:F$223,'Capex forecast'!$T$9:$T$223,'Allocation of site-spec costs'!$B375,'Capex forecast'!$S$9:$S$223,'Allocation of site-spec costs'!$D375,'Capex forecast'!$Q$9:$Q$223,"Customer Connection")</f>
        <v>0</v>
      </c>
      <c r="H375" s="32">
        <f>SUMIFS('Capex forecast'!G$9:G$223,'Capex forecast'!$T$9:$T$223,'Allocation of site-spec costs'!$B375,'Capex forecast'!$S$9:$S$223,'Allocation of site-spec costs'!$D375,'Capex forecast'!$Q$9:$Q$223,"Customer Connection")</f>
        <v>0</v>
      </c>
      <c r="I375" s="32">
        <f>SUMIFS('Capex forecast'!H$9:H$223,'Capex forecast'!$T$9:$T$223,'Allocation of site-spec costs'!$B375,'Capex forecast'!$S$9:$S$223,'Allocation of site-spec costs'!$D375,'Capex forecast'!$Q$9:$Q$223,"Customer Connection")</f>
        <v>0</v>
      </c>
      <c r="J375" s="32">
        <f>SUMIFS('Capex forecast'!I$9:I$223,'Capex forecast'!$T$9:$T$223,'Allocation of site-spec costs'!$B375,'Capex forecast'!$S$9:$S$223,'Allocation of site-spec costs'!$D375,'Capex forecast'!$Q$9:$Q$223,"Customer Connection")</f>
        <v>0</v>
      </c>
      <c r="K375" s="32">
        <f>SUMIFS('Capex forecast'!J$9:J$223,'Capex forecast'!$T$9:$T$223,'Allocation of site-spec costs'!$B375,'Capex forecast'!$S$9:$S$223,'Allocation of site-spec costs'!$D375,'Capex forecast'!$Q$9:$Q$223,"Customer Connection")</f>
        <v>0</v>
      </c>
      <c r="L375" s="32">
        <f>SUMIFS('Capex forecast'!K$9:K$223,'Capex forecast'!$T$9:$T$223,'Allocation of site-spec costs'!$B375,'Capex forecast'!$S$9:$S$223,'Allocation of site-spec costs'!$D375,'Capex forecast'!$Q$9:$Q$223,"Customer Connection")</f>
        <v>0</v>
      </c>
      <c r="M375" s="32">
        <f>SUMIFS('Capex forecast'!L$9:L$223,'Capex forecast'!$T$9:$T$223,'Allocation of site-spec costs'!$B375,'Capex forecast'!$S$9:$S$223,'Allocation of site-spec costs'!$D375,'Capex forecast'!$Q$9:$Q$223,"Customer Connection")</f>
        <v>0</v>
      </c>
      <c r="N375" s="32">
        <f>SUMIFS('Capex forecast'!M$9:M$223,'Capex forecast'!$T$9:$T$223,'Allocation of site-spec costs'!$B375,'Capex forecast'!$S$9:$S$223,'Allocation of site-spec costs'!$D375,'Capex forecast'!$Q$9:$Q$223,"Customer Connection")</f>
        <v>0</v>
      </c>
      <c r="O375" s="32">
        <f>SUMIFS('Capex forecast'!N$9:N$223,'Capex forecast'!$T$9:$T$223,'Allocation of site-spec costs'!$B375,'Capex forecast'!$S$9:$S$223,'Allocation of site-spec costs'!$D375,'Capex forecast'!$Q$9:$Q$223,"Customer Connection")</f>
        <v>0</v>
      </c>
      <c r="Q375" s="45" t="s">
        <v>23</v>
      </c>
      <c r="R375" s="6" t="str">
        <f>INDEX('Demand forecast'!$M$9:$M$5832,MATCH($Q375,'Demand forecast'!$B$9:$B$5832,0))</f>
        <v>No</v>
      </c>
      <c r="S375" s="6" t="str">
        <f>IF(COUNTIF($Q$93:Q375,$B375) = 1, "LV", IF(COUNTIF($Q$93:Q375,$B375) = 2, "HV", "ST"))</f>
        <v>HV</v>
      </c>
      <c r="T375" s="6" t="str">
        <f>INDEX('Demand forecast and growth rate'!$E$7:$E$273,MATCH($Q375,'Demand forecast and growth rate'!$B$7:$B$273,0))</f>
        <v>Small growth</v>
      </c>
      <c r="U375" s="32">
        <f>SUMIFS('Capex forecast'!E$9:E$223,'Capex forecast'!$T$9:$T$223,$Q375,'Capex forecast'!$S$9:$S$223,$S375,'Capex forecast'!$Q$9:$Q$223,"Augex")</f>
        <v>0</v>
      </c>
      <c r="V375" s="32">
        <f>SUMIFS('Capex forecast'!F$9:F$223,'Capex forecast'!$T$9:$T$223,$Q375,'Capex forecast'!$S$9:$S$223,$S375,'Capex forecast'!$Q$9:$Q$223,"Augex")</f>
        <v>0</v>
      </c>
      <c r="W375" s="32">
        <f>SUMIFS('Capex forecast'!G$9:G$223,'Capex forecast'!$T$9:$T$223,$Q375,'Capex forecast'!$S$9:$S$223,$S375,'Capex forecast'!$Q$9:$Q$223,"Augex")</f>
        <v>0</v>
      </c>
      <c r="X375" s="32">
        <f>SUMIFS('Capex forecast'!H$9:H$223,'Capex forecast'!$T$9:$T$223,$Q375,'Capex forecast'!$S$9:$S$223,$S375,'Capex forecast'!$Q$9:$Q$223,"Augex")</f>
        <v>0</v>
      </c>
      <c r="Y375" s="32">
        <f>SUMIFS('Capex forecast'!I$9:I$223,'Capex forecast'!$T$9:$T$223,$Q375,'Capex forecast'!$S$9:$S$223,$S375,'Capex forecast'!$Q$9:$Q$223,"Augex")</f>
        <v>0</v>
      </c>
      <c r="Z375" s="32">
        <f>SUMIFS('Capex forecast'!J$9:J$223,'Capex forecast'!$T$9:$T$223,$Q375,'Capex forecast'!$S$9:$S$223,$S375,'Capex forecast'!$Q$9:$Q$223,"Augex")</f>
        <v>0</v>
      </c>
      <c r="AA375" s="32">
        <f>SUMIFS('Capex forecast'!K$9:K$223,'Capex forecast'!$T$9:$T$223,$Q375,'Capex forecast'!$S$9:$S$223,$S375,'Capex forecast'!$Q$9:$Q$223,"Augex")</f>
        <v>0</v>
      </c>
      <c r="AB375" s="32">
        <f>SUMIFS('Capex forecast'!L$9:L$223,'Capex forecast'!$T$9:$T$223,$Q375,'Capex forecast'!$S$9:$S$223,$S375,'Capex forecast'!$Q$9:$Q$223,"Augex")</f>
        <v>0</v>
      </c>
      <c r="AC375" s="32">
        <f>SUMIFS('Capex forecast'!M$9:M$223,'Capex forecast'!$T$9:$T$223,$Q375,'Capex forecast'!$S$9:$S$223,$S375,'Capex forecast'!$Q$9:$Q$223,"Augex")</f>
        <v>0</v>
      </c>
      <c r="AD375" s="32">
        <f>SUMIFS('Capex forecast'!N$9:N$223,'Capex forecast'!$T$9:$T$223,$Q375,'Capex forecast'!$S$9:$S$223,$S375,'Capex forecast'!$Q$9:$Q$223,"Augex")</f>
        <v>0</v>
      </c>
      <c r="AF375" s="45" t="s">
        <v>23</v>
      </c>
      <c r="AG375" s="6" t="str">
        <f>INDEX('Demand forecast'!$M$9:$M$5832,MATCH($Q375,'Demand forecast'!$B$9:$B$5832,0))</f>
        <v>No</v>
      </c>
      <c r="AH375" s="6" t="str">
        <f>IF(COUNTIF($AF$93:AF375,$B375) = 1, "LV", IF(COUNTIF($AF$93:AF375,$B375) = 2, "HV", "ST"))</f>
        <v>HV</v>
      </c>
      <c r="AI375" s="6" t="str">
        <f>INDEX('Demand forecast and growth rate'!$E$7:$E$273,MATCH($Q375,'Demand forecast and growth rate'!$B$7:$B$273,0))</f>
        <v>Small growth</v>
      </c>
      <c r="AJ375" s="47">
        <f>SUMIFS('Capex forecast'!E$9:E$223,'Capex forecast'!$T$9:$T$223,$AF375,'Capex forecast'!$S$9:$S$223,$AH375,'Capex forecast'!$Q$9:$Q$223,"Repex")</f>
        <v>0</v>
      </c>
      <c r="AK375" s="47">
        <f>SUMIFS('Capex forecast'!F$9:F$223,'Capex forecast'!$T$9:$T$223,$AF375,'Capex forecast'!$S$9:$S$223,$AH375,'Capex forecast'!$Q$9:$Q$223,"Repex")</f>
        <v>0</v>
      </c>
      <c r="AL375" s="47">
        <f>SUMIFS('Capex forecast'!G$9:G$223,'Capex forecast'!$T$9:$T$223,$AF375,'Capex forecast'!$S$9:$S$223,$AH375,'Capex forecast'!$Q$9:$Q$223,"Repex")</f>
        <v>0</v>
      </c>
      <c r="AM375" s="47">
        <f>SUMIFS('Capex forecast'!H$9:H$223,'Capex forecast'!$T$9:$T$223,$AF375,'Capex forecast'!$S$9:$S$223,$AH375,'Capex forecast'!$Q$9:$Q$223,"Repex")</f>
        <v>0</v>
      </c>
      <c r="AN375" s="47">
        <f>SUMIFS('Capex forecast'!I$9:I$223,'Capex forecast'!$T$9:$T$223,$AF375,'Capex forecast'!$S$9:$S$223,$AH375,'Capex forecast'!$Q$9:$Q$223,"Repex")</f>
        <v>0</v>
      </c>
      <c r="AO375" s="47">
        <f>SUMIFS('Capex forecast'!J$9:J$223,'Capex forecast'!$T$9:$T$223,$AF375,'Capex forecast'!$S$9:$S$223,$AH375,'Capex forecast'!$Q$9:$Q$223,"Repex")</f>
        <v>0</v>
      </c>
      <c r="AP375" s="47">
        <f>SUMIFS('Capex forecast'!K$9:K$223,'Capex forecast'!$T$9:$T$223,$AF375,'Capex forecast'!$S$9:$S$223,$AH375,'Capex forecast'!$Q$9:$Q$223,"Repex")</f>
        <v>0</v>
      </c>
      <c r="AQ375" s="47">
        <f>SUMIFS('Capex forecast'!L$9:L$223,'Capex forecast'!$T$9:$T$223,$AF375,'Capex forecast'!$S$9:$S$223,$AH375,'Capex forecast'!$Q$9:$Q$223,"Repex")</f>
        <v>0</v>
      </c>
      <c r="AR375" s="47">
        <f>SUMIFS('Capex forecast'!M$9:M$223,'Capex forecast'!$T$9:$T$223,$AF375,'Capex forecast'!$S$9:$S$223,$AH375,'Capex forecast'!$Q$9:$Q$223,"Repex")</f>
        <v>0</v>
      </c>
      <c r="AS375" s="47">
        <f>SUMIFS('Capex forecast'!N$9:N$223,'Capex forecast'!$T$9:$T$223,$AF375,'Capex forecast'!$S$9:$S$223,$AH375,'Capex forecast'!$Q$9:$Q$223,"Repex")</f>
        <v>0</v>
      </c>
    </row>
    <row r="376" spans="2:45" ht="15">
      <c r="B376" s="45" t="s">
        <v>224</v>
      </c>
      <c r="C376" s="6" t="str">
        <f>INDEX('Demand forecast'!$M$9:$M$5832,MATCH($B376,'Demand forecast'!$B$9:$B$5832,0))</f>
        <v>Yes</v>
      </c>
      <c r="D376" s="6" t="str">
        <f>IF(COUNTIF($B$93:B376,$B376) = 1, "LV", IF(COUNTIF($B$93:B376,$B376) = 2, "HV", "ST"))</f>
        <v>HV</v>
      </c>
      <c r="E376" s="6" t="str">
        <f>INDEX('Demand forecast and growth rate'!$E$7:$E$273,MATCH($B376,'Demand forecast and growth rate'!$B$7:$B$273,0))</f>
        <v>Steady/falling</v>
      </c>
      <c r="F376" s="32">
        <f>SUMIFS('Capex forecast'!E$9:E$223,'Capex forecast'!$T$9:$T$223,'Allocation of site-spec costs'!$B376,'Capex forecast'!$S$9:$S$223,'Allocation of site-spec costs'!$D376,'Capex forecast'!$Q$9:$Q$223,"Customer Connection")</f>
        <v>0</v>
      </c>
      <c r="G376" s="32">
        <f>SUMIFS('Capex forecast'!F$9:F$223,'Capex forecast'!$T$9:$T$223,'Allocation of site-spec costs'!$B376,'Capex forecast'!$S$9:$S$223,'Allocation of site-spec costs'!$D376,'Capex forecast'!$Q$9:$Q$223,"Customer Connection")</f>
        <v>0</v>
      </c>
      <c r="H376" s="32">
        <f>SUMIFS('Capex forecast'!G$9:G$223,'Capex forecast'!$T$9:$T$223,'Allocation of site-spec costs'!$B376,'Capex forecast'!$S$9:$S$223,'Allocation of site-spec costs'!$D376,'Capex forecast'!$Q$9:$Q$223,"Customer Connection")</f>
        <v>0</v>
      </c>
      <c r="I376" s="32">
        <f>SUMIFS('Capex forecast'!H$9:H$223,'Capex forecast'!$T$9:$T$223,'Allocation of site-spec costs'!$B376,'Capex forecast'!$S$9:$S$223,'Allocation of site-spec costs'!$D376,'Capex forecast'!$Q$9:$Q$223,"Customer Connection")</f>
        <v>0</v>
      </c>
      <c r="J376" s="32">
        <f>SUMIFS('Capex forecast'!I$9:I$223,'Capex forecast'!$T$9:$T$223,'Allocation of site-spec costs'!$B376,'Capex forecast'!$S$9:$S$223,'Allocation of site-spec costs'!$D376,'Capex forecast'!$Q$9:$Q$223,"Customer Connection")</f>
        <v>0</v>
      </c>
      <c r="K376" s="32">
        <f>SUMIFS('Capex forecast'!J$9:J$223,'Capex forecast'!$T$9:$T$223,'Allocation of site-spec costs'!$B376,'Capex forecast'!$S$9:$S$223,'Allocation of site-spec costs'!$D376,'Capex forecast'!$Q$9:$Q$223,"Customer Connection")</f>
        <v>0</v>
      </c>
      <c r="L376" s="32">
        <f>SUMIFS('Capex forecast'!K$9:K$223,'Capex forecast'!$T$9:$T$223,'Allocation of site-spec costs'!$B376,'Capex forecast'!$S$9:$S$223,'Allocation of site-spec costs'!$D376,'Capex forecast'!$Q$9:$Q$223,"Customer Connection")</f>
        <v>0</v>
      </c>
      <c r="M376" s="32">
        <f>SUMIFS('Capex forecast'!L$9:L$223,'Capex forecast'!$T$9:$T$223,'Allocation of site-spec costs'!$B376,'Capex forecast'!$S$9:$S$223,'Allocation of site-spec costs'!$D376,'Capex forecast'!$Q$9:$Q$223,"Customer Connection")</f>
        <v>0</v>
      </c>
      <c r="N376" s="32">
        <f>SUMIFS('Capex forecast'!M$9:M$223,'Capex forecast'!$T$9:$T$223,'Allocation of site-spec costs'!$B376,'Capex forecast'!$S$9:$S$223,'Allocation of site-spec costs'!$D376,'Capex forecast'!$Q$9:$Q$223,"Customer Connection")</f>
        <v>0</v>
      </c>
      <c r="O376" s="32">
        <f>SUMIFS('Capex forecast'!N$9:N$223,'Capex forecast'!$T$9:$T$223,'Allocation of site-spec costs'!$B376,'Capex forecast'!$S$9:$S$223,'Allocation of site-spec costs'!$D376,'Capex forecast'!$Q$9:$Q$223,"Customer Connection")</f>
        <v>0</v>
      </c>
      <c r="Q376" s="45" t="s">
        <v>224</v>
      </c>
      <c r="R376" s="6" t="str">
        <f>INDEX('Demand forecast'!$M$9:$M$5832,MATCH($Q376,'Demand forecast'!$B$9:$B$5832,0))</f>
        <v>Yes</v>
      </c>
      <c r="S376" s="6" t="str">
        <f>IF(COUNTIF($Q$93:Q376,$B376) = 1, "LV", IF(COUNTIF($Q$93:Q376,$B376) = 2, "HV", "ST"))</f>
        <v>HV</v>
      </c>
      <c r="T376" s="6" t="str">
        <f>INDEX('Demand forecast and growth rate'!$E$7:$E$273,MATCH($Q376,'Demand forecast and growth rate'!$B$7:$B$273,0))</f>
        <v>Steady/falling</v>
      </c>
      <c r="U376" s="32">
        <f>SUMIFS('Capex forecast'!E$9:E$223,'Capex forecast'!$T$9:$T$223,$Q376,'Capex forecast'!$S$9:$S$223,$S376,'Capex forecast'!$Q$9:$Q$223,"Augex")</f>
        <v>0</v>
      </c>
      <c r="V376" s="32">
        <f>SUMIFS('Capex forecast'!F$9:F$223,'Capex forecast'!$T$9:$T$223,$Q376,'Capex forecast'!$S$9:$S$223,$S376,'Capex forecast'!$Q$9:$Q$223,"Augex")</f>
        <v>0</v>
      </c>
      <c r="W376" s="32">
        <f>SUMIFS('Capex forecast'!G$9:G$223,'Capex forecast'!$T$9:$T$223,$Q376,'Capex forecast'!$S$9:$S$223,$S376,'Capex forecast'!$Q$9:$Q$223,"Augex")</f>
        <v>0</v>
      </c>
      <c r="X376" s="32">
        <f>SUMIFS('Capex forecast'!H$9:H$223,'Capex forecast'!$T$9:$T$223,$Q376,'Capex forecast'!$S$9:$S$223,$S376,'Capex forecast'!$Q$9:$Q$223,"Augex")</f>
        <v>0</v>
      </c>
      <c r="Y376" s="32">
        <f>SUMIFS('Capex forecast'!I$9:I$223,'Capex forecast'!$T$9:$T$223,$Q376,'Capex forecast'!$S$9:$S$223,$S376,'Capex forecast'!$Q$9:$Q$223,"Augex")</f>
        <v>0</v>
      </c>
      <c r="Z376" s="32">
        <f>SUMIFS('Capex forecast'!J$9:J$223,'Capex forecast'!$T$9:$T$223,$Q376,'Capex forecast'!$S$9:$S$223,$S376,'Capex forecast'!$Q$9:$Q$223,"Augex")</f>
        <v>0</v>
      </c>
      <c r="AA376" s="32">
        <f>SUMIFS('Capex forecast'!K$9:K$223,'Capex forecast'!$T$9:$T$223,$Q376,'Capex forecast'!$S$9:$S$223,$S376,'Capex forecast'!$Q$9:$Q$223,"Augex")</f>
        <v>0</v>
      </c>
      <c r="AB376" s="32">
        <f>SUMIFS('Capex forecast'!L$9:L$223,'Capex forecast'!$T$9:$T$223,$Q376,'Capex forecast'!$S$9:$S$223,$S376,'Capex forecast'!$Q$9:$Q$223,"Augex")</f>
        <v>0</v>
      </c>
      <c r="AC376" s="32">
        <f>SUMIFS('Capex forecast'!M$9:M$223,'Capex forecast'!$T$9:$T$223,$Q376,'Capex forecast'!$S$9:$S$223,$S376,'Capex forecast'!$Q$9:$Q$223,"Augex")</f>
        <v>0</v>
      </c>
      <c r="AD376" s="32">
        <f>SUMIFS('Capex forecast'!N$9:N$223,'Capex forecast'!$T$9:$T$223,$Q376,'Capex forecast'!$S$9:$S$223,$S376,'Capex forecast'!$Q$9:$Q$223,"Augex")</f>
        <v>0</v>
      </c>
      <c r="AF376" s="45" t="s">
        <v>224</v>
      </c>
      <c r="AG376" s="6" t="str">
        <f>INDEX('Demand forecast'!$M$9:$M$5832,MATCH($Q376,'Demand forecast'!$B$9:$B$5832,0))</f>
        <v>Yes</v>
      </c>
      <c r="AH376" s="6" t="str">
        <f>IF(COUNTIF($AF$93:AF376,$B376) = 1, "LV", IF(COUNTIF($AF$93:AF376,$B376) = 2, "HV", "ST"))</f>
        <v>HV</v>
      </c>
      <c r="AI376" s="6" t="str">
        <f>INDEX('Demand forecast and growth rate'!$E$7:$E$273,MATCH($Q376,'Demand forecast and growth rate'!$B$7:$B$273,0))</f>
        <v>Steady/falling</v>
      </c>
      <c r="AJ376" s="47">
        <f>SUMIFS('Capex forecast'!E$9:E$223,'Capex forecast'!$T$9:$T$223,$AF376,'Capex forecast'!$S$9:$S$223,$AH376,'Capex forecast'!$Q$9:$Q$223,"Repex")</f>
        <v>0</v>
      </c>
      <c r="AK376" s="47">
        <f>SUMIFS('Capex forecast'!F$9:F$223,'Capex forecast'!$T$9:$T$223,$AF376,'Capex forecast'!$S$9:$S$223,$AH376,'Capex forecast'!$Q$9:$Q$223,"Repex")</f>
        <v>0</v>
      </c>
      <c r="AL376" s="47">
        <f>SUMIFS('Capex forecast'!G$9:G$223,'Capex forecast'!$T$9:$T$223,$AF376,'Capex forecast'!$S$9:$S$223,$AH376,'Capex forecast'!$Q$9:$Q$223,"Repex")</f>
        <v>0</v>
      </c>
      <c r="AM376" s="47">
        <f>SUMIFS('Capex forecast'!H$9:H$223,'Capex forecast'!$T$9:$T$223,$AF376,'Capex forecast'!$S$9:$S$223,$AH376,'Capex forecast'!$Q$9:$Q$223,"Repex")</f>
        <v>0</v>
      </c>
      <c r="AN376" s="47">
        <f>SUMIFS('Capex forecast'!I$9:I$223,'Capex forecast'!$T$9:$T$223,$AF376,'Capex forecast'!$S$9:$S$223,$AH376,'Capex forecast'!$Q$9:$Q$223,"Repex")</f>
        <v>0</v>
      </c>
      <c r="AO376" s="47">
        <f>SUMIFS('Capex forecast'!J$9:J$223,'Capex forecast'!$T$9:$T$223,$AF376,'Capex forecast'!$S$9:$S$223,$AH376,'Capex forecast'!$Q$9:$Q$223,"Repex")</f>
        <v>0</v>
      </c>
      <c r="AP376" s="47">
        <f>SUMIFS('Capex forecast'!K$9:K$223,'Capex forecast'!$T$9:$T$223,$AF376,'Capex forecast'!$S$9:$S$223,$AH376,'Capex forecast'!$Q$9:$Q$223,"Repex")</f>
        <v>0</v>
      </c>
      <c r="AQ376" s="47">
        <f>SUMIFS('Capex forecast'!L$9:L$223,'Capex forecast'!$T$9:$T$223,$AF376,'Capex forecast'!$S$9:$S$223,$AH376,'Capex forecast'!$Q$9:$Q$223,"Repex")</f>
        <v>0</v>
      </c>
      <c r="AR376" s="47">
        <f>SUMIFS('Capex forecast'!M$9:M$223,'Capex forecast'!$T$9:$T$223,$AF376,'Capex forecast'!$S$9:$S$223,$AH376,'Capex forecast'!$Q$9:$Q$223,"Repex")</f>
        <v>0</v>
      </c>
      <c r="AS376" s="47">
        <f>SUMIFS('Capex forecast'!N$9:N$223,'Capex forecast'!$T$9:$T$223,$AF376,'Capex forecast'!$S$9:$S$223,$AH376,'Capex forecast'!$Q$9:$Q$223,"Repex")</f>
        <v>0</v>
      </c>
    </row>
    <row r="377" spans="2:45" ht="15">
      <c r="B377" s="45" t="s">
        <v>60</v>
      </c>
      <c r="C377" s="6" t="str">
        <f>INDEX('Demand forecast'!$M$9:$M$5832,MATCH($B377,'Demand forecast'!$B$9:$B$5832,0))</f>
        <v>No</v>
      </c>
      <c r="D377" s="6" t="str">
        <f>IF(COUNTIF($B$93:B377,$B377) = 1, "LV", IF(COUNTIF($B$93:B377,$B377) = 2, "HV", "ST"))</f>
        <v>HV</v>
      </c>
      <c r="E377" s="6" t="str">
        <f>INDEX('Demand forecast and growth rate'!$E$7:$E$273,MATCH($B377,'Demand forecast and growth rate'!$B$7:$B$273,0))</f>
        <v>Small growth</v>
      </c>
      <c r="F377" s="32">
        <f>SUMIFS('Capex forecast'!E$9:E$223,'Capex forecast'!$T$9:$T$223,'Allocation of site-spec costs'!$B377,'Capex forecast'!$S$9:$S$223,'Allocation of site-spec costs'!$D377,'Capex forecast'!$Q$9:$Q$223,"Customer Connection")</f>
        <v>0</v>
      </c>
      <c r="G377" s="32">
        <f>SUMIFS('Capex forecast'!F$9:F$223,'Capex forecast'!$T$9:$T$223,'Allocation of site-spec costs'!$B377,'Capex forecast'!$S$9:$S$223,'Allocation of site-spec costs'!$D377,'Capex forecast'!$Q$9:$Q$223,"Customer Connection")</f>
        <v>0</v>
      </c>
      <c r="H377" s="32">
        <f>SUMIFS('Capex forecast'!G$9:G$223,'Capex forecast'!$T$9:$T$223,'Allocation of site-spec costs'!$B377,'Capex forecast'!$S$9:$S$223,'Allocation of site-spec costs'!$D377,'Capex forecast'!$Q$9:$Q$223,"Customer Connection")</f>
        <v>0</v>
      </c>
      <c r="I377" s="32">
        <f>SUMIFS('Capex forecast'!H$9:H$223,'Capex forecast'!$T$9:$T$223,'Allocation of site-spec costs'!$B377,'Capex forecast'!$S$9:$S$223,'Allocation of site-spec costs'!$D377,'Capex forecast'!$Q$9:$Q$223,"Customer Connection")</f>
        <v>0</v>
      </c>
      <c r="J377" s="32">
        <f>SUMIFS('Capex forecast'!I$9:I$223,'Capex forecast'!$T$9:$T$223,'Allocation of site-spec costs'!$B377,'Capex forecast'!$S$9:$S$223,'Allocation of site-spec costs'!$D377,'Capex forecast'!$Q$9:$Q$223,"Customer Connection")</f>
        <v>0</v>
      </c>
      <c r="K377" s="32">
        <f>SUMIFS('Capex forecast'!J$9:J$223,'Capex forecast'!$T$9:$T$223,'Allocation of site-spec costs'!$B377,'Capex forecast'!$S$9:$S$223,'Allocation of site-spec costs'!$D377,'Capex forecast'!$Q$9:$Q$223,"Customer Connection")</f>
        <v>0</v>
      </c>
      <c r="L377" s="32">
        <f>SUMIFS('Capex forecast'!K$9:K$223,'Capex forecast'!$T$9:$T$223,'Allocation of site-spec costs'!$B377,'Capex forecast'!$S$9:$S$223,'Allocation of site-spec costs'!$D377,'Capex forecast'!$Q$9:$Q$223,"Customer Connection")</f>
        <v>0</v>
      </c>
      <c r="M377" s="32">
        <f>SUMIFS('Capex forecast'!L$9:L$223,'Capex forecast'!$T$9:$T$223,'Allocation of site-spec costs'!$B377,'Capex forecast'!$S$9:$S$223,'Allocation of site-spec costs'!$D377,'Capex forecast'!$Q$9:$Q$223,"Customer Connection")</f>
        <v>0</v>
      </c>
      <c r="N377" s="32">
        <f>SUMIFS('Capex forecast'!M$9:M$223,'Capex forecast'!$T$9:$T$223,'Allocation of site-spec costs'!$B377,'Capex forecast'!$S$9:$S$223,'Allocation of site-spec costs'!$D377,'Capex forecast'!$Q$9:$Q$223,"Customer Connection")</f>
        <v>0</v>
      </c>
      <c r="O377" s="32">
        <f>SUMIFS('Capex forecast'!N$9:N$223,'Capex forecast'!$T$9:$T$223,'Allocation of site-spec costs'!$B377,'Capex forecast'!$S$9:$S$223,'Allocation of site-spec costs'!$D377,'Capex forecast'!$Q$9:$Q$223,"Customer Connection")</f>
        <v>0</v>
      </c>
      <c r="Q377" s="45" t="s">
        <v>60</v>
      </c>
      <c r="R377" s="6" t="str">
        <f>INDEX('Demand forecast'!$M$9:$M$5832,MATCH($Q377,'Demand forecast'!$B$9:$B$5832,0))</f>
        <v>No</v>
      </c>
      <c r="S377" s="6" t="str">
        <f>IF(COUNTIF($Q$93:Q377,$B377) = 1, "LV", IF(COUNTIF($Q$93:Q377,$B377) = 2, "HV", "ST"))</f>
        <v>HV</v>
      </c>
      <c r="T377" s="6" t="str">
        <f>INDEX('Demand forecast and growth rate'!$E$7:$E$273,MATCH($Q377,'Demand forecast and growth rate'!$B$7:$B$273,0))</f>
        <v>Small growth</v>
      </c>
      <c r="U377" s="32">
        <f>SUMIFS('Capex forecast'!E$9:E$223,'Capex forecast'!$T$9:$T$223,$Q377,'Capex forecast'!$S$9:$S$223,$S377,'Capex forecast'!$Q$9:$Q$223,"Augex")</f>
        <v>0</v>
      </c>
      <c r="V377" s="32">
        <f>SUMIFS('Capex forecast'!F$9:F$223,'Capex forecast'!$T$9:$T$223,$Q377,'Capex forecast'!$S$9:$S$223,$S377,'Capex forecast'!$Q$9:$Q$223,"Augex")</f>
        <v>0</v>
      </c>
      <c r="W377" s="32">
        <f>SUMIFS('Capex forecast'!G$9:G$223,'Capex forecast'!$T$9:$T$223,$Q377,'Capex forecast'!$S$9:$S$223,$S377,'Capex forecast'!$Q$9:$Q$223,"Augex")</f>
        <v>0</v>
      </c>
      <c r="X377" s="32">
        <f>SUMIFS('Capex forecast'!H$9:H$223,'Capex forecast'!$T$9:$T$223,$Q377,'Capex forecast'!$S$9:$S$223,$S377,'Capex forecast'!$Q$9:$Q$223,"Augex")</f>
        <v>0</v>
      </c>
      <c r="Y377" s="32">
        <f>SUMIFS('Capex forecast'!I$9:I$223,'Capex forecast'!$T$9:$T$223,$Q377,'Capex forecast'!$S$9:$S$223,$S377,'Capex forecast'!$Q$9:$Q$223,"Augex")</f>
        <v>0</v>
      </c>
      <c r="Z377" s="32">
        <f>SUMIFS('Capex forecast'!J$9:J$223,'Capex forecast'!$T$9:$T$223,$Q377,'Capex forecast'!$S$9:$S$223,$S377,'Capex forecast'!$Q$9:$Q$223,"Augex")</f>
        <v>0</v>
      </c>
      <c r="AA377" s="32">
        <f>SUMIFS('Capex forecast'!K$9:K$223,'Capex forecast'!$T$9:$T$223,$Q377,'Capex forecast'!$S$9:$S$223,$S377,'Capex forecast'!$Q$9:$Q$223,"Augex")</f>
        <v>0</v>
      </c>
      <c r="AB377" s="32">
        <f>SUMIFS('Capex forecast'!L$9:L$223,'Capex forecast'!$T$9:$T$223,$Q377,'Capex forecast'!$S$9:$S$223,$S377,'Capex forecast'!$Q$9:$Q$223,"Augex")</f>
        <v>0</v>
      </c>
      <c r="AC377" s="32">
        <f>SUMIFS('Capex forecast'!M$9:M$223,'Capex forecast'!$T$9:$T$223,$Q377,'Capex forecast'!$S$9:$S$223,$S377,'Capex forecast'!$Q$9:$Q$223,"Augex")</f>
        <v>0</v>
      </c>
      <c r="AD377" s="32">
        <f>SUMIFS('Capex forecast'!N$9:N$223,'Capex forecast'!$T$9:$T$223,$Q377,'Capex forecast'!$S$9:$S$223,$S377,'Capex forecast'!$Q$9:$Q$223,"Augex")</f>
        <v>0</v>
      </c>
      <c r="AF377" s="45" t="s">
        <v>60</v>
      </c>
      <c r="AG377" s="6" t="str">
        <f>INDEX('Demand forecast'!$M$9:$M$5832,MATCH($Q377,'Demand forecast'!$B$9:$B$5832,0))</f>
        <v>No</v>
      </c>
      <c r="AH377" s="6" t="str">
        <f>IF(COUNTIF($AF$93:AF377,$B377) = 1, "LV", IF(COUNTIF($AF$93:AF377,$B377) = 2, "HV", "ST"))</f>
        <v>HV</v>
      </c>
      <c r="AI377" s="6" t="str">
        <f>INDEX('Demand forecast and growth rate'!$E$7:$E$273,MATCH($Q377,'Demand forecast and growth rate'!$B$7:$B$273,0))</f>
        <v>Small growth</v>
      </c>
      <c r="AJ377" s="47">
        <f>SUMIFS('Capex forecast'!E$9:E$223,'Capex forecast'!$T$9:$T$223,$AF377,'Capex forecast'!$S$9:$S$223,$AH377,'Capex forecast'!$Q$9:$Q$223,"Repex")</f>
        <v>0</v>
      </c>
      <c r="AK377" s="47">
        <f>SUMIFS('Capex forecast'!F$9:F$223,'Capex forecast'!$T$9:$T$223,$AF377,'Capex forecast'!$S$9:$S$223,$AH377,'Capex forecast'!$Q$9:$Q$223,"Repex")</f>
        <v>0</v>
      </c>
      <c r="AL377" s="47">
        <f>SUMIFS('Capex forecast'!G$9:G$223,'Capex forecast'!$T$9:$T$223,$AF377,'Capex forecast'!$S$9:$S$223,$AH377,'Capex forecast'!$Q$9:$Q$223,"Repex")</f>
        <v>0</v>
      </c>
      <c r="AM377" s="47">
        <f>SUMIFS('Capex forecast'!H$9:H$223,'Capex forecast'!$T$9:$T$223,$AF377,'Capex forecast'!$S$9:$S$223,$AH377,'Capex forecast'!$Q$9:$Q$223,"Repex")</f>
        <v>0</v>
      </c>
      <c r="AN377" s="47">
        <f>SUMIFS('Capex forecast'!I$9:I$223,'Capex forecast'!$T$9:$T$223,$AF377,'Capex forecast'!$S$9:$S$223,$AH377,'Capex forecast'!$Q$9:$Q$223,"Repex")</f>
        <v>0</v>
      </c>
      <c r="AO377" s="47">
        <f>SUMIFS('Capex forecast'!J$9:J$223,'Capex forecast'!$T$9:$T$223,$AF377,'Capex forecast'!$S$9:$S$223,$AH377,'Capex forecast'!$Q$9:$Q$223,"Repex")</f>
        <v>0</v>
      </c>
      <c r="AP377" s="47">
        <f>SUMIFS('Capex forecast'!K$9:K$223,'Capex forecast'!$T$9:$T$223,$AF377,'Capex forecast'!$S$9:$S$223,$AH377,'Capex forecast'!$Q$9:$Q$223,"Repex")</f>
        <v>0</v>
      </c>
      <c r="AQ377" s="47">
        <f>SUMIFS('Capex forecast'!L$9:L$223,'Capex forecast'!$T$9:$T$223,$AF377,'Capex forecast'!$S$9:$S$223,$AH377,'Capex forecast'!$Q$9:$Q$223,"Repex")</f>
        <v>0</v>
      </c>
      <c r="AR377" s="47">
        <f>SUMIFS('Capex forecast'!M$9:M$223,'Capex forecast'!$T$9:$T$223,$AF377,'Capex forecast'!$S$9:$S$223,$AH377,'Capex forecast'!$Q$9:$Q$223,"Repex")</f>
        <v>0</v>
      </c>
      <c r="AS377" s="47">
        <f>SUMIFS('Capex forecast'!N$9:N$223,'Capex forecast'!$T$9:$T$223,$AF377,'Capex forecast'!$S$9:$S$223,$AH377,'Capex forecast'!$Q$9:$Q$223,"Repex")</f>
        <v>0</v>
      </c>
    </row>
    <row r="378" spans="2:45" ht="15">
      <c r="B378" s="45" t="s">
        <v>65</v>
      </c>
      <c r="C378" s="6" t="str">
        <f>INDEX('Demand forecast'!$M$9:$M$5832,MATCH($B378,'Demand forecast'!$B$9:$B$5832,0))</f>
        <v>No</v>
      </c>
      <c r="D378" s="6" t="str">
        <f>IF(COUNTIF($B$93:B378,$B378) = 1, "LV", IF(COUNTIF($B$93:B378,$B378) = 2, "HV", "ST"))</f>
        <v>HV</v>
      </c>
      <c r="E378" s="6" t="str">
        <f>INDEX('Demand forecast and growth rate'!$E$7:$E$273,MATCH($B378,'Demand forecast and growth rate'!$B$7:$B$273,0))</f>
        <v>Small growth</v>
      </c>
      <c r="F378" s="32">
        <f>SUMIFS('Capex forecast'!E$9:E$223,'Capex forecast'!$T$9:$T$223,'Allocation of site-spec costs'!$B378,'Capex forecast'!$S$9:$S$223,'Allocation of site-spec costs'!$D378,'Capex forecast'!$Q$9:$Q$223,"Customer Connection")</f>
        <v>0</v>
      </c>
      <c r="G378" s="32">
        <f>SUMIFS('Capex forecast'!F$9:F$223,'Capex forecast'!$T$9:$T$223,'Allocation of site-spec costs'!$B378,'Capex forecast'!$S$9:$S$223,'Allocation of site-spec costs'!$D378,'Capex forecast'!$Q$9:$Q$223,"Customer Connection")</f>
        <v>0</v>
      </c>
      <c r="H378" s="32">
        <f>SUMIFS('Capex forecast'!G$9:G$223,'Capex forecast'!$T$9:$T$223,'Allocation of site-spec costs'!$B378,'Capex forecast'!$S$9:$S$223,'Allocation of site-spec costs'!$D378,'Capex forecast'!$Q$9:$Q$223,"Customer Connection")</f>
        <v>0</v>
      </c>
      <c r="I378" s="32">
        <f>SUMIFS('Capex forecast'!H$9:H$223,'Capex forecast'!$T$9:$T$223,'Allocation of site-spec costs'!$B378,'Capex forecast'!$S$9:$S$223,'Allocation of site-spec costs'!$D378,'Capex forecast'!$Q$9:$Q$223,"Customer Connection")</f>
        <v>0</v>
      </c>
      <c r="J378" s="32">
        <f>SUMIFS('Capex forecast'!I$9:I$223,'Capex forecast'!$T$9:$T$223,'Allocation of site-spec costs'!$B378,'Capex forecast'!$S$9:$S$223,'Allocation of site-spec costs'!$D378,'Capex forecast'!$Q$9:$Q$223,"Customer Connection")</f>
        <v>0</v>
      </c>
      <c r="K378" s="32">
        <f>SUMIFS('Capex forecast'!J$9:J$223,'Capex forecast'!$T$9:$T$223,'Allocation of site-spec costs'!$B378,'Capex forecast'!$S$9:$S$223,'Allocation of site-spec costs'!$D378,'Capex forecast'!$Q$9:$Q$223,"Customer Connection")</f>
        <v>0</v>
      </c>
      <c r="L378" s="32">
        <f>SUMIFS('Capex forecast'!K$9:K$223,'Capex forecast'!$T$9:$T$223,'Allocation of site-spec costs'!$B378,'Capex forecast'!$S$9:$S$223,'Allocation of site-spec costs'!$D378,'Capex forecast'!$Q$9:$Q$223,"Customer Connection")</f>
        <v>0</v>
      </c>
      <c r="M378" s="32">
        <f>SUMIFS('Capex forecast'!L$9:L$223,'Capex forecast'!$T$9:$T$223,'Allocation of site-spec costs'!$B378,'Capex forecast'!$S$9:$S$223,'Allocation of site-spec costs'!$D378,'Capex forecast'!$Q$9:$Q$223,"Customer Connection")</f>
        <v>0</v>
      </c>
      <c r="N378" s="32">
        <f>SUMIFS('Capex forecast'!M$9:M$223,'Capex forecast'!$T$9:$T$223,'Allocation of site-spec costs'!$B378,'Capex forecast'!$S$9:$S$223,'Allocation of site-spec costs'!$D378,'Capex forecast'!$Q$9:$Q$223,"Customer Connection")</f>
        <v>0</v>
      </c>
      <c r="O378" s="32">
        <f>SUMIFS('Capex forecast'!N$9:N$223,'Capex forecast'!$T$9:$T$223,'Allocation of site-spec costs'!$B378,'Capex forecast'!$S$9:$S$223,'Allocation of site-spec costs'!$D378,'Capex forecast'!$Q$9:$Q$223,"Customer Connection")</f>
        <v>0</v>
      </c>
      <c r="Q378" s="45" t="s">
        <v>65</v>
      </c>
      <c r="R378" s="6" t="str">
        <f>INDEX('Demand forecast'!$M$9:$M$5832,MATCH($Q378,'Demand forecast'!$B$9:$B$5832,0))</f>
        <v>No</v>
      </c>
      <c r="S378" s="6" t="str">
        <f>IF(COUNTIF($Q$93:Q378,$B378) = 1, "LV", IF(COUNTIF($Q$93:Q378,$B378) = 2, "HV", "ST"))</f>
        <v>HV</v>
      </c>
      <c r="T378" s="6" t="str">
        <f>INDEX('Demand forecast and growth rate'!$E$7:$E$273,MATCH($Q378,'Demand forecast and growth rate'!$B$7:$B$273,0))</f>
        <v>Small growth</v>
      </c>
      <c r="U378" s="32">
        <f>SUMIFS('Capex forecast'!E$9:E$223,'Capex forecast'!$T$9:$T$223,$Q378,'Capex forecast'!$S$9:$S$223,$S378,'Capex forecast'!$Q$9:$Q$223,"Augex")</f>
        <v>0</v>
      </c>
      <c r="V378" s="32">
        <f>SUMIFS('Capex forecast'!F$9:F$223,'Capex forecast'!$T$9:$T$223,$Q378,'Capex forecast'!$S$9:$S$223,$S378,'Capex forecast'!$Q$9:$Q$223,"Augex")</f>
        <v>0</v>
      </c>
      <c r="W378" s="32">
        <f>SUMIFS('Capex forecast'!G$9:G$223,'Capex forecast'!$T$9:$T$223,$Q378,'Capex forecast'!$S$9:$S$223,$S378,'Capex forecast'!$Q$9:$Q$223,"Augex")</f>
        <v>0</v>
      </c>
      <c r="X378" s="32">
        <f>SUMIFS('Capex forecast'!H$9:H$223,'Capex forecast'!$T$9:$T$223,$Q378,'Capex forecast'!$S$9:$S$223,$S378,'Capex forecast'!$Q$9:$Q$223,"Augex")</f>
        <v>0</v>
      </c>
      <c r="Y378" s="32">
        <f>SUMIFS('Capex forecast'!I$9:I$223,'Capex forecast'!$T$9:$T$223,$Q378,'Capex forecast'!$S$9:$S$223,$S378,'Capex forecast'!$Q$9:$Q$223,"Augex")</f>
        <v>0</v>
      </c>
      <c r="Z378" s="32">
        <f>SUMIFS('Capex forecast'!J$9:J$223,'Capex forecast'!$T$9:$T$223,$Q378,'Capex forecast'!$S$9:$S$223,$S378,'Capex forecast'!$Q$9:$Q$223,"Augex")</f>
        <v>0</v>
      </c>
      <c r="AA378" s="32">
        <f>SUMIFS('Capex forecast'!K$9:K$223,'Capex forecast'!$T$9:$T$223,$Q378,'Capex forecast'!$S$9:$S$223,$S378,'Capex forecast'!$Q$9:$Q$223,"Augex")</f>
        <v>0</v>
      </c>
      <c r="AB378" s="32">
        <f>SUMIFS('Capex forecast'!L$9:L$223,'Capex forecast'!$T$9:$T$223,$Q378,'Capex forecast'!$S$9:$S$223,$S378,'Capex forecast'!$Q$9:$Q$223,"Augex")</f>
        <v>0</v>
      </c>
      <c r="AC378" s="32">
        <f>SUMIFS('Capex forecast'!M$9:M$223,'Capex forecast'!$T$9:$T$223,$Q378,'Capex forecast'!$S$9:$S$223,$S378,'Capex forecast'!$Q$9:$Q$223,"Augex")</f>
        <v>0</v>
      </c>
      <c r="AD378" s="32">
        <f>SUMIFS('Capex forecast'!N$9:N$223,'Capex forecast'!$T$9:$T$223,$Q378,'Capex forecast'!$S$9:$S$223,$S378,'Capex forecast'!$Q$9:$Q$223,"Augex")</f>
        <v>0</v>
      </c>
      <c r="AF378" s="45" t="s">
        <v>65</v>
      </c>
      <c r="AG378" s="6" t="str">
        <f>INDEX('Demand forecast'!$M$9:$M$5832,MATCH($Q378,'Demand forecast'!$B$9:$B$5832,0))</f>
        <v>No</v>
      </c>
      <c r="AH378" s="6" t="str">
        <f>IF(COUNTIF($AF$93:AF378,$B378) = 1, "LV", IF(COUNTIF($AF$93:AF378,$B378) = 2, "HV", "ST"))</f>
        <v>HV</v>
      </c>
      <c r="AI378" s="6" t="str">
        <f>INDEX('Demand forecast and growth rate'!$E$7:$E$273,MATCH($Q378,'Demand forecast and growth rate'!$B$7:$B$273,0))</f>
        <v>Small growth</v>
      </c>
      <c r="AJ378" s="47">
        <f>SUMIFS('Capex forecast'!E$9:E$223,'Capex forecast'!$T$9:$T$223,$AF378,'Capex forecast'!$S$9:$S$223,$AH378,'Capex forecast'!$Q$9:$Q$223,"Repex")</f>
        <v>0</v>
      </c>
      <c r="AK378" s="47">
        <f>SUMIFS('Capex forecast'!F$9:F$223,'Capex forecast'!$T$9:$T$223,$AF378,'Capex forecast'!$S$9:$S$223,$AH378,'Capex forecast'!$Q$9:$Q$223,"Repex")</f>
        <v>0</v>
      </c>
      <c r="AL378" s="47">
        <f>SUMIFS('Capex forecast'!G$9:G$223,'Capex forecast'!$T$9:$T$223,$AF378,'Capex forecast'!$S$9:$S$223,$AH378,'Capex forecast'!$Q$9:$Q$223,"Repex")</f>
        <v>0</v>
      </c>
      <c r="AM378" s="47">
        <f>SUMIFS('Capex forecast'!H$9:H$223,'Capex forecast'!$T$9:$T$223,$AF378,'Capex forecast'!$S$9:$S$223,$AH378,'Capex forecast'!$Q$9:$Q$223,"Repex")</f>
        <v>0</v>
      </c>
      <c r="AN378" s="47">
        <f>SUMIFS('Capex forecast'!I$9:I$223,'Capex forecast'!$T$9:$T$223,$AF378,'Capex forecast'!$S$9:$S$223,$AH378,'Capex forecast'!$Q$9:$Q$223,"Repex")</f>
        <v>0</v>
      </c>
      <c r="AO378" s="47">
        <f>SUMIFS('Capex forecast'!J$9:J$223,'Capex forecast'!$T$9:$T$223,$AF378,'Capex forecast'!$S$9:$S$223,$AH378,'Capex forecast'!$Q$9:$Q$223,"Repex")</f>
        <v>0</v>
      </c>
      <c r="AP378" s="47">
        <f>SUMIFS('Capex forecast'!K$9:K$223,'Capex forecast'!$T$9:$T$223,$AF378,'Capex forecast'!$S$9:$S$223,$AH378,'Capex forecast'!$Q$9:$Q$223,"Repex")</f>
        <v>0</v>
      </c>
      <c r="AQ378" s="47">
        <f>SUMIFS('Capex forecast'!L$9:L$223,'Capex forecast'!$T$9:$T$223,$AF378,'Capex forecast'!$S$9:$S$223,$AH378,'Capex forecast'!$Q$9:$Q$223,"Repex")</f>
        <v>0</v>
      </c>
      <c r="AR378" s="47">
        <f>SUMIFS('Capex forecast'!M$9:M$223,'Capex forecast'!$T$9:$T$223,$AF378,'Capex forecast'!$S$9:$S$223,$AH378,'Capex forecast'!$Q$9:$Q$223,"Repex")</f>
        <v>0</v>
      </c>
      <c r="AS378" s="47">
        <f>SUMIFS('Capex forecast'!N$9:N$223,'Capex forecast'!$T$9:$T$223,$AF378,'Capex forecast'!$S$9:$S$223,$AH378,'Capex forecast'!$Q$9:$Q$223,"Repex")</f>
        <v>0</v>
      </c>
    </row>
    <row r="379" spans="2:45" ht="15">
      <c r="B379" s="45" t="s">
        <v>87</v>
      </c>
      <c r="C379" s="6" t="str">
        <f>INDEX('Demand forecast'!$M$9:$M$5832,MATCH($B379,'Demand forecast'!$B$9:$B$5832,0))</f>
        <v>No</v>
      </c>
      <c r="D379" s="6" t="str">
        <f>IF(COUNTIF($B$93:B379,$B379) = 1, "LV", IF(COUNTIF($B$93:B379,$B379) = 2, "HV", "ST"))</f>
        <v>HV</v>
      </c>
      <c r="E379" s="6" t="str">
        <f>INDEX('Demand forecast and growth rate'!$E$7:$E$273,MATCH($B379,'Demand forecast and growth rate'!$B$7:$B$273,0))</f>
        <v>Small growth</v>
      </c>
      <c r="F379" s="32">
        <f>SUMIFS('Capex forecast'!E$9:E$223,'Capex forecast'!$T$9:$T$223,'Allocation of site-spec costs'!$B379,'Capex forecast'!$S$9:$S$223,'Allocation of site-spec costs'!$D379,'Capex forecast'!$Q$9:$Q$223,"Customer Connection")</f>
        <v>0</v>
      </c>
      <c r="G379" s="32">
        <f>SUMIFS('Capex forecast'!F$9:F$223,'Capex forecast'!$T$9:$T$223,'Allocation of site-spec costs'!$B379,'Capex forecast'!$S$9:$S$223,'Allocation of site-spec costs'!$D379,'Capex forecast'!$Q$9:$Q$223,"Customer Connection")</f>
        <v>0</v>
      </c>
      <c r="H379" s="32">
        <f>SUMIFS('Capex forecast'!G$9:G$223,'Capex forecast'!$T$9:$T$223,'Allocation of site-spec costs'!$B379,'Capex forecast'!$S$9:$S$223,'Allocation of site-spec costs'!$D379,'Capex forecast'!$Q$9:$Q$223,"Customer Connection")</f>
        <v>0</v>
      </c>
      <c r="I379" s="32">
        <f>SUMIFS('Capex forecast'!H$9:H$223,'Capex forecast'!$T$9:$T$223,'Allocation of site-spec costs'!$B379,'Capex forecast'!$S$9:$S$223,'Allocation of site-spec costs'!$D379,'Capex forecast'!$Q$9:$Q$223,"Customer Connection")</f>
        <v>0</v>
      </c>
      <c r="J379" s="32">
        <f>SUMIFS('Capex forecast'!I$9:I$223,'Capex forecast'!$T$9:$T$223,'Allocation of site-spec costs'!$B379,'Capex forecast'!$S$9:$S$223,'Allocation of site-spec costs'!$D379,'Capex forecast'!$Q$9:$Q$223,"Customer Connection")</f>
        <v>0</v>
      </c>
      <c r="K379" s="32">
        <f>SUMIFS('Capex forecast'!J$9:J$223,'Capex forecast'!$T$9:$T$223,'Allocation of site-spec costs'!$B379,'Capex forecast'!$S$9:$S$223,'Allocation of site-spec costs'!$D379,'Capex forecast'!$Q$9:$Q$223,"Customer Connection")</f>
        <v>0</v>
      </c>
      <c r="L379" s="32">
        <f>SUMIFS('Capex forecast'!K$9:K$223,'Capex forecast'!$T$9:$T$223,'Allocation of site-spec costs'!$B379,'Capex forecast'!$S$9:$S$223,'Allocation of site-spec costs'!$D379,'Capex forecast'!$Q$9:$Q$223,"Customer Connection")</f>
        <v>0</v>
      </c>
      <c r="M379" s="32">
        <f>SUMIFS('Capex forecast'!L$9:L$223,'Capex forecast'!$T$9:$T$223,'Allocation of site-spec costs'!$B379,'Capex forecast'!$S$9:$S$223,'Allocation of site-spec costs'!$D379,'Capex forecast'!$Q$9:$Q$223,"Customer Connection")</f>
        <v>0</v>
      </c>
      <c r="N379" s="32">
        <f>SUMIFS('Capex forecast'!M$9:M$223,'Capex forecast'!$T$9:$T$223,'Allocation of site-spec costs'!$B379,'Capex forecast'!$S$9:$S$223,'Allocation of site-spec costs'!$D379,'Capex forecast'!$Q$9:$Q$223,"Customer Connection")</f>
        <v>0</v>
      </c>
      <c r="O379" s="32">
        <f>SUMIFS('Capex forecast'!N$9:N$223,'Capex forecast'!$T$9:$T$223,'Allocation of site-spec costs'!$B379,'Capex forecast'!$S$9:$S$223,'Allocation of site-spec costs'!$D379,'Capex forecast'!$Q$9:$Q$223,"Customer Connection")</f>
        <v>0</v>
      </c>
      <c r="Q379" s="45" t="s">
        <v>87</v>
      </c>
      <c r="R379" s="6" t="str">
        <f>INDEX('Demand forecast'!$M$9:$M$5832,MATCH($Q379,'Demand forecast'!$B$9:$B$5832,0))</f>
        <v>No</v>
      </c>
      <c r="S379" s="6" t="str">
        <f>IF(COUNTIF($Q$93:Q379,$B379) = 1, "LV", IF(COUNTIF($Q$93:Q379,$B379) = 2, "HV", "ST"))</f>
        <v>HV</v>
      </c>
      <c r="T379" s="6" t="str">
        <f>INDEX('Demand forecast and growth rate'!$E$7:$E$273,MATCH($Q379,'Demand forecast and growth rate'!$B$7:$B$273,0))</f>
        <v>Small growth</v>
      </c>
      <c r="U379" s="32">
        <f>SUMIFS('Capex forecast'!E$9:E$223,'Capex forecast'!$T$9:$T$223,$Q379,'Capex forecast'!$S$9:$S$223,$S379,'Capex forecast'!$Q$9:$Q$223,"Augex")</f>
        <v>0</v>
      </c>
      <c r="V379" s="32">
        <f>SUMIFS('Capex forecast'!F$9:F$223,'Capex forecast'!$T$9:$T$223,$Q379,'Capex forecast'!$S$9:$S$223,$S379,'Capex forecast'!$Q$9:$Q$223,"Augex")</f>
        <v>0</v>
      </c>
      <c r="W379" s="32">
        <f>SUMIFS('Capex forecast'!G$9:G$223,'Capex forecast'!$T$9:$T$223,$Q379,'Capex forecast'!$S$9:$S$223,$S379,'Capex forecast'!$Q$9:$Q$223,"Augex")</f>
        <v>0</v>
      </c>
      <c r="X379" s="32">
        <f>SUMIFS('Capex forecast'!H$9:H$223,'Capex forecast'!$T$9:$T$223,$Q379,'Capex forecast'!$S$9:$S$223,$S379,'Capex forecast'!$Q$9:$Q$223,"Augex")</f>
        <v>0</v>
      </c>
      <c r="Y379" s="32">
        <f>SUMIFS('Capex forecast'!I$9:I$223,'Capex forecast'!$T$9:$T$223,$Q379,'Capex forecast'!$S$9:$S$223,$S379,'Capex forecast'!$Q$9:$Q$223,"Augex")</f>
        <v>0</v>
      </c>
      <c r="Z379" s="32">
        <f>SUMIFS('Capex forecast'!J$9:J$223,'Capex forecast'!$T$9:$T$223,$Q379,'Capex forecast'!$S$9:$S$223,$S379,'Capex forecast'!$Q$9:$Q$223,"Augex")</f>
        <v>0</v>
      </c>
      <c r="AA379" s="32">
        <f>SUMIFS('Capex forecast'!K$9:K$223,'Capex forecast'!$T$9:$T$223,$Q379,'Capex forecast'!$S$9:$S$223,$S379,'Capex forecast'!$Q$9:$Q$223,"Augex")</f>
        <v>0</v>
      </c>
      <c r="AB379" s="32">
        <f>SUMIFS('Capex forecast'!L$9:L$223,'Capex forecast'!$T$9:$T$223,$Q379,'Capex forecast'!$S$9:$S$223,$S379,'Capex forecast'!$Q$9:$Q$223,"Augex")</f>
        <v>0</v>
      </c>
      <c r="AC379" s="32">
        <f>SUMIFS('Capex forecast'!M$9:M$223,'Capex forecast'!$T$9:$T$223,$Q379,'Capex forecast'!$S$9:$S$223,$S379,'Capex forecast'!$Q$9:$Q$223,"Augex")</f>
        <v>0</v>
      </c>
      <c r="AD379" s="32">
        <f>SUMIFS('Capex forecast'!N$9:N$223,'Capex forecast'!$T$9:$T$223,$Q379,'Capex forecast'!$S$9:$S$223,$S379,'Capex forecast'!$Q$9:$Q$223,"Augex")</f>
        <v>0</v>
      </c>
      <c r="AF379" s="45" t="s">
        <v>87</v>
      </c>
      <c r="AG379" s="6" t="str">
        <f>INDEX('Demand forecast'!$M$9:$M$5832,MATCH($Q379,'Demand forecast'!$B$9:$B$5832,0))</f>
        <v>No</v>
      </c>
      <c r="AH379" s="6" t="str">
        <f>IF(COUNTIF($AF$93:AF379,$B379) = 1, "LV", IF(COUNTIF($AF$93:AF379,$B379) = 2, "HV", "ST"))</f>
        <v>HV</v>
      </c>
      <c r="AI379" s="6" t="str">
        <f>INDEX('Demand forecast and growth rate'!$E$7:$E$273,MATCH($Q379,'Demand forecast and growth rate'!$B$7:$B$273,0))</f>
        <v>Small growth</v>
      </c>
      <c r="AJ379" s="47">
        <f>SUMIFS('Capex forecast'!E$9:E$223,'Capex forecast'!$T$9:$T$223,$AF379,'Capex forecast'!$S$9:$S$223,$AH379,'Capex forecast'!$Q$9:$Q$223,"Repex")</f>
        <v>0</v>
      </c>
      <c r="AK379" s="47">
        <f>SUMIFS('Capex forecast'!F$9:F$223,'Capex forecast'!$T$9:$T$223,$AF379,'Capex forecast'!$S$9:$S$223,$AH379,'Capex forecast'!$Q$9:$Q$223,"Repex")</f>
        <v>0</v>
      </c>
      <c r="AL379" s="47">
        <f>SUMIFS('Capex forecast'!G$9:G$223,'Capex forecast'!$T$9:$T$223,$AF379,'Capex forecast'!$S$9:$S$223,$AH379,'Capex forecast'!$Q$9:$Q$223,"Repex")</f>
        <v>0</v>
      </c>
      <c r="AM379" s="47">
        <f>SUMIFS('Capex forecast'!H$9:H$223,'Capex forecast'!$T$9:$T$223,$AF379,'Capex forecast'!$S$9:$S$223,$AH379,'Capex forecast'!$Q$9:$Q$223,"Repex")</f>
        <v>0</v>
      </c>
      <c r="AN379" s="47">
        <f>SUMIFS('Capex forecast'!I$9:I$223,'Capex forecast'!$T$9:$T$223,$AF379,'Capex forecast'!$S$9:$S$223,$AH379,'Capex forecast'!$Q$9:$Q$223,"Repex")</f>
        <v>0</v>
      </c>
      <c r="AO379" s="47">
        <f>SUMIFS('Capex forecast'!J$9:J$223,'Capex forecast'!$T$9:$T$223,$AF379,'Capex forecast'!$S$9:$S$223,$AH379,'Capex forecast'!$Q$9:$Q$223,"Repex")</f>
        <v>0</v>
      </c>
      <c r="AP379" s="47">
        <f>SUMIFS('Capex forecast'!K$9:K$223,'Capex forecast'!$T$9:$T$223,$AF379,'Capex forecast'!$S$9:$S$223,$AH379,'Capex forecast'!$Q$9:$Q$223,"Repex")</f>
        <v>0</v>
      </c>
      <c r="AQ379" s="47">
        <f>SUMIFS('Capex forecast'!L$9:L$223,'Capex forecast'!$T$9:$T$223,$AF379,'Capex forecast'!$S$9:$S$223,$AH379,'Capex forecast'!$Q$9:$Q$223,"Repex")</f>
        <v>0</v>
      </c>
      <c r="AR379" s="47">
        <f>SUMIFS('Capex forecast'!M$9:M$223,'Capex forecast'!$T$9:$T$223,$AF379,'Capex forecast'!$S$9:$S$223,$AH379,'Capex forecast'!$Q$9:$Q$223,"Repex")</f>
        <v>0</v>
      </c>
      <c r="AS379" s="47">
        <f>SUMIFS('Capex forecast'!N$9:N$223,'Capex forecast'!$T$9:$T$223,$AF379,'Capex forecast'!$S$9:$S$223,$AH379,'Capex forecast'!$Q$9:$Q$223,"Repex")</f>
        <v>0</v>
      </c>
    </row>
    <row r="380" spans="2:45" ht="15">
      <c r="B380" s="45" t="s">
        <v>95</v>
      </c>
      <c r="C380" s="6" t="str">
        <f>INDEX('Demand forecast'!$M$9:$M$5832,MATCH($B380,'Demand forecast'!$B$9:$B$5832,0))</f>
        <v>No</v>
      </c>
      <c r="D380" s="6" t="str">
        <f>IF(COUNTIF($B$93:B380,$B380) = 1, "LV", IF(COUNTIF($B$93:B380,$B380) = 2, "HV", "ST"))</f>
        <v>HV</v>
      </c>
      <c r="E380" s="6" t="str">
        <f>INDEX('Demand forecast and growth rate'!$E$7:$E$273,MATCH($B380,'Demand forecast and growth rate'!$B$7:$B$273,0))</f>
        <v>Small growth</v>
      </c>
      <c r="F380" s="32">
        <f>SUMIFS('Capex forecast'!E$9:E$223,'Capex forecast'!$T$9:$T$223,'Allocation of site-spec costs'!$B380,'Capex forecast'!$S$9:$S$223,'Allocation of site-spec costs'!$D380,'Capex forecast'!$Q$9:$Q$223,"Customer Connection")</f>
        <v>0</v>
      </c>
      <c r="G380" s="32">
        <f>SUMIFS('Capex forecast'!F$9:F$223,'Capex forecast'!$T$9:$T$223,'Allocation of site-spec costs'!$B380,'Capex forecast'!$S$9:$S$223,'Allocation of site-spec costs'!$D380,'Capex forecast'!$Q$9:$Q$223,"Customer Connection")</f>
        <v>0</v>
      </c>
      <c r="H380" s="32">
        <f>SUMIFS('Capex forecast'!G$9:G$223,'Capex forecast'!$T$9:$T$223,'Allocation of site-spec costs'!$B380,'Capex forecast'!$S$9:$S$223,'Allocation of site-spec costs'!$D380,'Capex forecast'!$Q$9:$Q$223,"Customer Connection")</f>
        <v>0</v>
      </c>
      <c r="I380" s="32">
        <f>SUMIFS('Capex forecast'!H$9:H$223,'Capex forecast'!$T$9:$T$223,'Allocation of site-spec costs'!$B380,'Capex forecast'!$S$9:$S$223,'Allocation of site-spec costs'!$D380,'Capex forecast'!$Q$9:$Q$223,"Customer Connection")</f>
        <v>0</v>
      </c>
      <c r="J380" s="32">
        <f>SUMIFS('Capex forecast'!I$9:I$223,'Capex forecast'!$T$9:$T$223,'Allocation of site-spec costs'!$B380,'Capex forecast'!$S$9:$S$223,'Allocation of site-spec costs'!$D380,'Capex forecast'!$Q$9:$Q$223,"Customer Connection")</f>
        <v>0</v>
      </c>
      <c r="K380" s="32">
        <f>SUMIFS('Capex forecast'!J$9:J$223,'Capex forecast'!$T$9:$T$223,'Allocation of site-spec costs'!$B380,'Capex forecast'!$S$9:$S$223,'Allocation of site-spec costs'!$D380,'Capex forecast'!$Q$9:$Q$223,"Customer Connection")</f>
        <v>0</v>
      </c>
      <c r="L380" s="32">
        <f>SUMIFS('Capex forecast'!K$9:K$223,'Capex forecast'!$T$9:$T$223,'Allocation of site-spec costs'!$B380,'Capex forecast'!$S$9:$S$223,'Allocation of site-spec costs'!$D380,'Capex forecast'!$Q$9:$Q$223,"Customer Connection")</f>
        <v>0</v>
      </c>
      <c r="M380" s="32">
        <f>SUMIFS('Capex forecast'!L$9:L$223,'Capex forecast'!$T$9:$T$223,'Allocation of site-spec costs'!$B380,'Capex forecast'!$S$9:$S$223,'Allocation of site-spec costs'!$D380,'Capex forecast'!$Q$9:$Q$223,"Customer Connection")</f>
        <v>0</v>
      </c>
      <c r="N380" s="32">
        <f>SUMIFS('Capex forecast'!M$9:M$223,'Capex forecast'!$T$9:$T$223,'Allocation of site-spec costs'!$B380,'Capex forecast'!$S$9:$S$223,'Allocation of site-spec costs'!$D380,'Capex forecast'!$Q$9:$Q$223,"Customer Connection")</f>
        <v>0</v>
      </c>
      <c r="O380" s="32">
        <f>SUMIFS('Capex forecast'!N$9:N$223,'Capex forecast'!$T$9:$T$223,'Allocation of site-spec costs'!$B380,'Capex forecast'!$S$9:$S$223,'Allocation of site-spec costs'!$D380,'Capex forecast'!$Q$9:$Q$223,"Customer Connection")</f>
        <v>0</v>
      </c>
      <c r="Q380" s="45" t="s">
        <v>95</v>
      </c>
      <c r="R380" s="6" t="str">
        <f>INDEX('Demand forecast'!$M$9:$M$5832,MATCH($Q380,'Demand forecast'!$B$9:$B$5832,0))</f>
        <v>No</v>
      </c>
      <c r="S380" s="6" t="str">
        <f>IF(COUNTIF($Q$93:Q380,$B380) = 1, "LV", IF(COUNTIF($Q$93:Q380,$B380) = 2, "HV", "ST"))</f>
        <v>HV</v>
      </c>
      <c r="T380" s="6" t="str">
        <f>INDEX('Demand forecast and growth rate'!$E$7:$E$273,MATCH($Q380,'Demand forecast and growth rate'!$B$7:$B$273,0))</f>
        <v>Small growth</v>
      </c>
      <c r="U380" s="32">
        <f>SUMIFS('Capex forecast'!E$9:E$223,'Capex forecast'!$T$9:$T$223,$Q380,'Capex forecast'!$S$9:$S$223,$S380,'Capex forecast'!$Q$9:$Q$223,"Augex")</f>
        <v>0</v>
      </c>
      <c r="V380" s="32">
        <f>SUMIFS('Capex forecast'!F$9:F$223,'Capex forecast'!$T$9:$T$223,$Q380,'Capex forecast'!$S$9:$S$223,$S380,'Capex forecast'!$Q$9:$Q$223,"Augex")</f>
        <v>0</v>
      </c>
      <c r="W380" s="32">
        <f>SUMIFS('Capex forecast'!G$9:G$223,'Capex forecast'!$T$9:$T$223,$Q380,'Capex forecast'!$S$9:$S$223,$S380,'Capex forecast'!$Q$9:$Q$223,"Augex")</f>
        <v>0</v>
      </c>
      <c r="X380" s="32">
        <f>SUMIFS('Capex forecast'!H$9:H$223,'Capex forecast'!$T$9:$T$223,$Q380,'Capex forecast'!$S$9:$S$223,$S380,'Capex forecast'!$Q$9:$Q$223,"Augex")</f>
        <v>0</v>
      </c>
      <c r="Y380" s="32">
        <f>SUMIFS('Capex forecast'!I$9:I$223,'Capex forecast'!$T$9:$T$223,$Q380,'Capex forecast'!$S$9:$S$223,$S380,'Capex forecast'!$Q$9:$Q$223,"Augex")</f>
        <v>0</v>
      </c>
      <c r="Z380" s="32">
        <f>SUMIFS('Capex forecast'!J$9:J$223,'Capex forecast'!$T$9:$T$223,$Q380,'Capex forecast'!$S$9:$S$223,$S380,'Capex forecast'!$Q$9:$Q$223,"Augex")</f>
        <v>0</v>
      </c>
      <c r="AA380" s="32">
        <f>SUMIFS('Capex forecast'!K$9:K$223,'Capex forecast'!$T$9:$T$223,$Q380,'Capex forecast'!$S$9:$S$223,$S380,'Capex forecast'!$Q$9:$Q$223,"Augex")</f>
        <v>0</v>
      </c>
      <c r="AB380" s="32">
        <f>SUMIFS('Capex forecast'!L$9:L$223,'Capex forecast'!$T$9:$T$223,$Q380,'Capex forecast'!$S$9:$S$223,$S380,'Capex forecast'!$Q$9:$Q$223,"Augex")</f>
        <v>0</v>
      </c>
      <c r="AC380" s="32">
        <f>SUMIFS('Capex forecast'!M$9:M$223,'Capex forecast'!$T$9:$T$223,$Q380,'Capex forecast'!$S$9:$S$223,$S380,'Capex forecast'!$Q$9:$Q$223,"Augex")</f>
        <v>0</v>
      </c>
      <c r="AD380" s="32">
        <f>SUMIFS('Capex forecast'!N$9:N$223,'Capex forecast'!$T$9:$T$223,$Q380,'Capex forecast'!$S$9:$S$223,$S380,'Capex forecast'!$Q$9:$Q$223,"Augex")</f>
        <v>0</v>
      </c>
      <c r="AF380" s="45" t="s">
        <v>95</v>
      </c>
      <c r="AG380" s="6" t="str">
        <f>INDEX('Demand forecast'!$M$9:$M$5832,MATCH($Q380,'Demand forecast'!$B$9:$B$5832,0))</f>
        <v>No</v>
      </c>
      <c r="AH380" s="6" t="str">
        <f>IF(COUNTIF($AF$93:AF380,$B380) = 1, "LV", IF(COUNTIF($AF$93:AF380,$B380) = 2, "HV", "ST"))</f>
        <v>HV</v>
      </c>
      <c r="AI380" s="6" t="str">
        <f>INDEX('Demand forecast and growth rate'!$E$7:$E$273,MATCH($Q380,'Demand forecast and growth rate'!$B$7:$B$273,0))</f>
        <v>Small growth</v>
      </c>
      <c r="AJ380" s="47">
        <f>SUMIFS('Capex forecast'!E$9:E$223,'Capex forecast'!$T$9:$T$223,$AF380,'Capex forecast'!$S$9:$S$223,$AH380,'Capex forecast'!$Q$9:$Q$223,"Repex")</f>
        <v>0</v>
      </c>
      <c r="AK380" s="47">
        <f>SUMIFS('Capex forecast'!F$9:F$223,'Capex forecast'!$T$9:$T$223,$AF380,'Capex forecast'!$S$9:$S$223,$AH380,'Capex forecast'!$Q$9:$Q$223,"Repex")</f>
        <v>0</v>
      </c>
      <c r="AL380" s="47">
        <f>SUMIFS('Capex forecast'!G$9:G$223,'Capex forecast'!$T$9:$T$223,$AF380,'Capex forecast'!$S$9:$S$223,$AH380,'Capex forecast'!$Q$9:$Q$223,"Repex")</f>
        <v>0</v>
      </c>
      <c r="AM380" s="47">
        <f>SUMIFS('Capex forecast'!H$9:H$223,'Capex forecast'!$T$9:$T$223,$AF380,'Capex forecast'!$S$9:$S$223,$AH380,'Capex forecast'!$Q$9:$Q$223,"Repex")</f>
        <v>0</v>
      </c>
      <c r="AN380" s="47">
        <f>SUMIFS('Capex forecast'!I$9:I$223,'Capex forecast'!$T$9:$T$223,$AF380,'Capex forecast'!$S$9:$S$223,$AH380,'Capex forecast'!$Q$9:$Q$223,"Repex")</f>
        <v>0</v>
      </c>
      <c r="AO380" s="47">
        <f>SUMIFS('Capex forecast'!J$9:J$223,'Capex forecast'!$T$9:$T$223,$AF380,'Capex forecast'!$S$9:$S$223,$AH380,'Capex forecast'!$Q$9:$Q$223,"Repex")</f>
        <v>0</v>
      </c>
      <c r="AP380" s="47">
        <f>SUMIFS('Capex forecast'!K$9:K$223,'Capex forecast'!$T$9:$T$223,$AF380,'Capex forecast'!$S$9:$S$223,$AH380,'Capex forecast'!$Q$9:$Q$223,"Repex")</f>
        <v>0</v>
      </c>
      <c r="AQ380" s="47">
        <f>SUMIFS('Capex forecast'!L$9:L$223,'Capex forecast'!$T$9:$T$223,$AF380,'Capex forecast'!$S$9:$S$223,$AH380,'Capex forecast'!$Q$9:$Q$223,"Repex")</f>
        <v>0</v>
      </c>
      <c r="AR380" s="47">
        <f>SUMIFS('Capex forecast'!M$9:M$223,'Capex forecast'!$T$9:$T$223,$AF380,'Capex forecast'!$S$9:$S$223,$AH380,'Capex forecast'!$Q$9:$Q$223,"Repex")</f>
        <v>0</v>
      </c>
      <c r="AS380" s="47">
        <f>SUMIFS('Capex forecast'!N$9:N$223,'Capex forecast'!$T$9:$T$223,$AF380,'Capex forecast'!$S$9:$S$223,$AH380,'Capex forecast'!$Q$9:$Q$223,"Repex")</f>
        <v>0</v>
      </c>
    </row>
    <row r="381" spans="2:45" ht="15">
      <c r="B381" s="45" t="s">
        <v>106</v>
      </c>
      <c r="C381" s="6" t="str">
        <f>INDEX('Demand forecast'!$M$9:$M$5832,MATCH($B381,'Demand forecast'!$B$9:$B$5832,0))</f>
        <v>No</v>
      </c>
      <c r="D381" s="6" t="str">
        <f>IF(COUNTIF($B$93:B381,$B381) = 1, "LV", IF(COUNTIF($B$93:B381,$B381) = 2, "HV", "ST"))</f>
        <v>HV</v>
      </c>
      <c r="E381" s="6" t="str">
        <f>INDEX('Demand forecast and growth rate'!$E$7:$E$273,MATCH($B381,'Demand forecast and growth rate'!$B$7:$B$273,0))</f>
        <v>High growth</v>
      </c>
      <c r="F381" s="32">
        <f>SUMIFS('Capex forecast'!E$9:E$223,'Capex forecast'!$T$9:$T$223,'Allocation of site-spec costs'!$B381,'Capex forecast'!$S$9:$S$223,'Allocation of site-spec costs'!$D381,'Capex forecast'!$Q$9:$Q$223,"Customer Connection")</f>
        <v>0</v>
      </c>
      <c r="G381" s="32">
        <f>SUMIFS('Capex forecast'!F$9:F$223,'Capex forecast'!$T$9:$T$223,'Allocation of site-spec costs'!$B381,'Capex forecast'!$S$9:$S$223,'Allocation of site-spec costs'!$D381,'Capex forecast'!$Q$9:$Q$223,"Customer Connection")</f>
        <v>0</v>
      </c>
      <c r="H381" s="32">
        <f>SUMIFS('Capex forecast'!G$9:G$223,'Capex forecast'!$T$9:$T$223,'Allocation of site-spec costs'!$B381,'Capex forecast'!$S$9:$S$223,'Allocation of site-spec costs'!$D381,'Capex forecast'!$Q$9:$Q$223,"Customer Connection")</f>
        <v>0</v>
      </c>
      <c r="I381" s="32">
        <f>SUMIFS('Capex forecast'!H$9:H$223,'Capex forecast'!$T$9:$T$223,'Allocation of site-spec costs'!$B381,'Capex forecast'!$S$9:$S$223,'Allocation of site-spec costs'!$D381,'Capex forecast'!$Q$9:$Q$223,"Customer Connection")</f>
        <v>0</v>
      </c>
      <c r="J381" s="32">
        <f>SUMIFS('Capex forecast'!I$9:I$223,'Capex forecast'!$T$9:$T$223,'Allocation of site-spec costs'!$B381,'Capex forecast'!$S$9:$S$223,'Allocation of site-spec costs'!$D381,'Capex forecast'!$Q$9:$Q$223,"Customer Connection")</f>
        <v>0</v>
      </c>
      <c r="K381" s="32">
        <f>SUMIFS('Capex forecast'!J$9:J$223,'Capex forecast'!$T$9:$T$223,'Allocation of site-spec costs'!$B381,'Capex forecast'!$S$9:$S$223,'Allocation of site-spec costs'!$D381,'Capex forecast'!$Q$9:$Q$223,"Customer Connection")</f>
        <v>0</v>
      </c>
      <c r="L381" s="32">
        <f>SUMIFS('Capex forecast'!K$9:K$223,'Capex forecast'!$T$9:$T$223,'Allocation of site-spec costs'!$B381,'Capex forecast'!$S$9:$S$223,'Allocation of site-spec costs'!$D381,'Capex forecast'!$Q$9:$Q$223,"Customer Connection")</f>
        <v>0</v>
      </c>
      <c r="M381" s="32">
        <f>SUMIFS('Capex forecast'!L$9:L$223,'Capex forecast'!$T$9:$T$223,'Allocation of site-spec costs'!$B381,'Capex forecast'!$S$9:$S$223,'Allocation of site-spec costs'!$D381,'Capex forecast'!$Q$9:$Q$223,"Customer Connection")</f>
        <v>0</v>
      </c>
      <c r="N381" s="32">
        <f>SUMIFS('Capex forecast'!M$9:M$223,'Capex forecast'!$T$9:$T$223,'Allocation of site-spec costs'!$B381,'Capex forecast'!$S$9:$S$223,'Allocation of site-spec costs'!$D381,'Capex forecast'!$Q$9:$Q$223,"Customer Connection")</f>
        <v>0</v>
      </c>
      <c r="O381" s="32">
        <f>SUMIFS('Capex forecast'!N$9:N$223,'Capex forecast'!$T$9:$T$223,'Allocation of site-spec costs'!$B381,'Capex forecast'!$S$9:$S$223,'Allocation of site-spec costs'!$D381,'Capex forecast'!$Q$9:$Q$223,"Customer Connection")</f>
        <v>0</v>
      </c>
      <c r="Q381" s="45" t="s">
        <v>106</v>
      </c>
      <c r="R381" s="6" t="str">
        <f>INDEX('Demand forecast'!$M$9:$M$5832,MATCH($Q381,'Demand forecast'!$B$9:$B$5832,0))</f>
        <v>No</v>
      </c>
      <c r="S381" s="6" t="str">
        <f>IF(COUNTIF($Q$93:Q381,$B381) = 1, "LV", IF(COUNTIF($Q$93:Q381,$B381) = 2, "HV", "ST"))</f>
        <v>HV</v>
      </c>
      <c r="T381" s="6" t="str">
        <f>INDEX('Demand forecast and growth rate'!$E$7:$E$273,MATCH($Q381,'Demand forecast and growth rate'!$B$7:$B$273,0))</f>
        <v>High growth</v>
      </c>
      <c r="U381" s="32">
        <f>SUMIFS('Capex forecast'!E$9:E$223,'Capex forecast'!$T$9:$T$223,$Q381,'Capex forecast'!$S$9:$S$223,$S381,'Capex forecast'!$Q$9:$Q$223,"Augex")</f>
        <v>0</v>
      </c>
      <c r="V381" s="32">
        <f>SUMIFS('Capex forecast'!F$9:F$223,'Capex forecast'!$T$9:$T$223,$Q381,'Capex forecast'!$S$9:$S$223,$S381,'Capex forecast'!$Q$9:$Q$223,"Augex")</f>
        <v>0</v>
      </c>
      <c r="W381" s="32">
        <f>SUMIFS('Capex forecast'!G$9:G$223,'Capex forecast'!$T$9:$T$223,$Q381,'Capex forecast'!$S$9:$S$223,$S381,'Capex forecast'!$Q$9:$Q$223,"Augex")</f>
        <v>0</v>
      </c>
      <c r="X381" s="32">
        <f>SUMIFS('Capex forecast'!H$9:H$223,'Capex forecast'!$T$9:$T$223,$Q381,'Capex forecast'!$S$9:$S$223,$S381,'Capex forecast'!$Q$9:$Q$223,"Augex")</f>
        <v>0</v>
      </c>
      <c r="Y381" s="32">
        <f>SUMIFS('Capex forecast'!I$9:I$223,'Capex forecast'!$T$9:$T$223,$Q381,'Capex forecast'!$S$9:$S$223,$S381,'Capex forecast'!$Q$9:$Q$223,"Augex")</f>
        <v>0</v>
      </c>
      <c r="Z381" s="32">
        <f>SUMIFS('Capex forecast'!J$9:J$223,'Capex forecast'!$T$9:$T$223,$Q381,'Capex forecast'!$S$9:$S$223,$S381,'Capex forecast'!$Q$9:$Q$223,"Augex")</f>
        <v>0</v>
      </c>
      <c r="AA381" s="32">
        <f>SUMIFS('Capex forecast'!K$9:K$223,'Capex forecast'!$T$9:$T$223,$Q381,'Capex forecast'!$S$9:$S$223,$S381,'Capex forecast'!$Q$9:$Q$223,"Augex")</f>
        <v>0</v>
      </c>
      <c r="AB381" s="32">
        <f>SUMIFS('Capex forecast'!L$9:L$223,'Capex forecast'!$T$9:$T$223,$Q381,'Capex forecast'!$S$9:$S$223,$S381,'Capex forecast'!$Q$9:$Q$223,"Augex")</f>
        <v>0</v>
      </c>
      <c r="AC381" s="32">
        <f>SUMIFS('Capex forecast'!M$9:M$223,'Capex forecast'!$T$9:$T$223,$Q381,'Capex forecast'!$S$9:$S$223,$S381,'Capex forecast'!$Q$9:$Q$223,"Augex")</f>
        <v>0</v>
      </c>
      <c r="AD381" s="32">
        <f>SUMIFS('Capex forecast'!N$9:N$223,'Capex forecast'!$T$9:$T$223,$Q381,'Capex forecast'!$S$9:$S$223,$S381,'Capex forecast'!$Q$9:$Q$223,"Augex")</f>
        <v>0</v>
      </c>
      <c r="AF381" s="45" t="s">
        <v>106</v>
      </c>
      <c r="AG381" s="6" t="str">
        <f>INDEX('Demand forecast'!$M$9:$M$5832,MATCH($Q381,'Demand forecast'!$B$9:$B$5832,0))</f>
        <v>No</v>
      </c>
      <c r="AH381" s="6" t="str">
        <f>IF(COUNTIF($AF$93:AF381,$B381) = 1, "LV", IF(COUNTIF($AF$93:AF381,$B381) = 2, "HV", "ST"))</f>
        <v>HV</v>
      </c>
      <c r="AI381" s="6" t="str">
        <f>INDEX('Demand forecast and growth rate'!$E$7:$E$273,MATCH($Q381,'Demand forecast and growth rate'!$B$7:$B$273,0))</f>
        <v>High growth</v>
      </c>
      <c r="AJ381" s="47">
        <f>SUMIFS('Capex forecast'!E$9:E$223,'Capex forecast'!$T$9:$T$223,$AF381,'Capex forecast'!$S$9:$S$223,$AH381,'Capex forecast'!$Q$9:$Q$223,"Repex")</f>
        <v>0</v>
      </c>
      <c r="AK381" s="47">
        <f>SUMIFS('Capex forecast'!F$9:F$223,'Capex forecast'!$T$9:$T$223,$AF381,'Capex forecast'!$S$9:$S$223,$AH381,'Capex forecast'!$Q$9:$Q$223,"Repex")</f>
        <v>0</v>
      </c>
      <c r="AL381" s="47">
        <f>SUMIFS('Capex forecast'!G$9:G$223,'Capex forecast'!$T$9:$T$223,$AF381,'Capex forecast'!$S$9:$S$223,$AH381,'Capex forecast'!$Q$9:$Q$223,"Repex")</f>
        <v>0</v>
      </c>
      <c r="AM381" s="47">
        <f>SUMIFS('Capex forecast'!H$9:H$223,'Capex forecast'!$T$9:$T$223,$AF381,'Capex forecast'!$S$9:$S$223,$AH381,'Capex forecast'!$Q$9:$Q$223,"Repex")</f>
        <v>0</v>
      </c>
      <c r="AN381" s="47">
        <f>SUMIFS('Capex forecast'!I$9:I$223,'Capex forecast'!$T$9:$T$223,$AF381,'Capex forecast'!$S$9:$S$223,$AH381,'Capex forecast'!$Q$9:$Q$223,"Repex")</f>
        <v>0</v>
      </c>
      <c r="AO381" s="47">
        <f>SUMIFS('Capex forecast'!J$9:J$223,'Capex forecast'!$T$9:$T$223,$AF381,'Capex forecast'!$S$9:$S$223,$AH381,'Capex forecast'!$Q$9:$Q$223,"Repex")</f>
        <v>0</v>
      </c>
      <c r="AP381" s="47">
        <f>SUMIFS('Capex forecast'!K$9:K$223,'Capex forecast'!$T$9:$T$223,$AF381,'Capex forecast'!$S$9:$S$223,$AH381,'Capex forecast'!$Q$9:$Q$223,"Repex")</f>
        <v>0</v>
      </c>
      <c r="AQ381" s="47">
        <f>SUMIFS('Capex forecast'!L$9:L$223,'Capex forecast'!$T$9:$T$223,$AF381,'Capex forecast'!$S$9:$S$223,$AH381,'Capex forecast'!$Q$9:$Q$223,"Repex")</f>
        <v>0</v>
      </c>
      <c r="AR381" s="47">
        <f>SUMIFS('Capex forecast'!M$9:M$223,'Capex forecast'!$T$9:$T$223,$AF381,'Capex forecast'!$S$9:$S$223,$AH381,'Capex forecast'!$Q$9:$Q$223,"Repex")</f>
        <v>0</v>
      </c>
      <c r="AS381" s="47">
        <f>SUMIFS('Capex forecast'!N$9:N$223,'Capex forecast'!$T$9:$T$223,$AF381,'Capex forecast'!$S$9:$S$223,$AH381,'Capex forecast'!$Q$9:$Q$223,"Repex")</f>
        <v>0</v>
      </c>
    </row>
    <row r="382" spans="2:45" ht="15">
      <c r="B382" s="45" t="s">
        <v>125</v>
      </c>
      <c r="C382" s="6" t="str">
        <f>INDEX('Demand forecast'!$M$9:$M$5832,MATCH($B382,'Demand forecast'!$B$9:$B$5832,0))</f>
        <v>No</v>
      </c>
      <c r="D382" s="6" t="str">
        <f>IF(COUNTIF($B$93:B382,$B382) = 1, "LV", IF(COUNTIF($B$93:B382,$B382) = 2, "HV", "ST"))</f>
        <v>HV</v>
      </c>
      <c r="E382" s="6" t="str">
        <f>INDEX('Demand forecast and growth rate'!$E$7:$E$273,MATCH($B382,'Demand forecast and growth rate'!$B$7:$B$273,0))</f>
        <v>Small growth</v>
      </c>
      <c r="F382" s="32">
        <f>SUMIFS('Capex forecast'!E$9:E$223,'Capex forecast'!$T$9:$T$223,'Allocation of site-spec costs'!$B382,'Capex forecast'!$S$9:$S$223,'Allocation of site-spec costs'!$D382,'Capex forecast'!$Q$9:$Q$223,"Customer Connection")</f>
        <v>0</v>
      </c>
      <c r="G382" s="32">
        <f>SUMIFS('Capex forecast'!F$9:F$223,'Capex forecast'!$T$9:$T$223,'Allocation of site-spec costs'!$B382,'Capex forecast'!$S$9:$S$223,'Allocation of site-spec costs'!$D382,'Capex forecast'!$Q$9:$Q$223,"Customer Connection")</f>
        <v>0</v>
      </c>
      <c r="H382" s="32">
        <f>SUMIFS('Capex forecast'!G$9:G$223,'Capex forecast'!$T$9:$T$223,'Allocation of site-spec costs'!$B382,'Capex forecast'!$S$9:$S$223,'Allocation of site-spec costs'!$D382,'Capex forecast'!$Q$9:$Q$223,"Customer Connection")</f>
        <v>0</v>
      </c>
      <c r="I382" s="32">
        <f>SUMIFS('Capex forecast'!H$9:H$223,'Capex forecast'!$T$9:$T$223,'Allocation of site-spec costs'!$B382,'Capex forecast'!$S$9:$S$223,'Allocation of site-spec costs'!$D382,'Capex forecast'!$Q$9:$Q$223,"Customer Connection")</f>
        <v>0</v>
      </c>
      <c r="J382" s="32">
        <f>SUMIFS('Capex forecast'!I$9:I$223,'Capex forecast'!$T$9:$T$223,'Allocation of site-spec costs'!$B382,'Capex forecast'!$S$9:$S$223,'Allocation of site-spec costs'!$D382,'Capex forecast'!$Q$9:$Q$223,"Customer Connection")</f>
        <v>0</v>
      </c>
      <c r="K382" s="32">
        <f>SUMIFS('Capex forecast'!J$9:J$223,'Capex forecast'!$T$9:$T$223,'Allocation of site-spec costs'!$B382,'Capex forecast'!$S$9:$S$223,'Allocation of site-spec costs'!$D382,'Capex forecast'!$Q$9:$Q$223,"Customer Connection")</f>
        <v>0</v>
      </c>
      <c r="L382" s="32">
        <f>SUMIFS('Capex forecast'!K$9:K$223,'Capex forecast'!$T$9:$T$223,'Allocation of site-spec costs'!$B382,'Capex forecast'!$S$9:$S$223,'Allocation of site-spec costs'!$D382,'Capex forecast'!$Q$9:$Q$223,"Customer Connection")</f>
        <v>0</v>
      </c>
      <c r="M382" s="32">
        <f>SUMIFS('Capex forecast'!L$9:L$223,'Capex forecast'!$T$9:$T$223,'Allocation of site-spec costs'!$B382,'Capex forecast'!$S$9:$S$223,'Allocation of site-spec costs'!$D382,'Capex forecast'!$Q$9:$Q$223,"Customer Connection")</f>
        <v>0</v>
      </c>
      <c r="N382" s="32">
        <f>SUMIFS('Capex forecast'!M$9:M$223,'Capex forecast'!$T$9:$T$223,'Allocation of site-spec costs'!$B382,'Capex forecast'!$S$9:$S$223,'Allocation of site-spec costs'!$D382,'Capex forecast'!$Q$9:$Q$223,"Customer Connection")</f>
        <v>0</v>
      </c>
      <c r="O382" s="32">
        <f>SUMIFS('Capex forecast'!N$9:N$223,'Capex forecast'!$T$9:$T$223,'Allocation of site-spec costs'!$B382,'Capex forecast'!$S$9:$S$223,'Allocation of site-spec costs'!$D382,'Capex forecast'!$Q$9:$Q$223,"Customer Connection")</f>
        <v>0</v>
      </c>
      <c r="Q382" s="45" t="s">
        <v>125</v>
      </c>
      <c r="R382" s="6" t="str">
        <f>INDEX('Demand forecast'!$M$9:$M$5832,MATCH($Q382,'Demand forecast'!$B$9:$B$5832,0))</f>
        <v>No</v>
      </c>
      <c r="S382" s="6" t="str">
        <f>IF(COUNTIF($Q$93:Q382,$B382) = 1, "LV", IF(COUNTIF($Q$93:Q382,$B382) = 2, "HV", "ST"))</f>
        <v>HV</v>
      </c>
      <c r="T382" s="6" t="str">
        <f>INDEX('Demand forecast and growth rate'!$E$7:$E$273,MATCH($Q382,'Demand forecast and growth rate'!$B$7:$B$273,0))</f>
        <v>Small growth</v>
      </c>
      <c r="U382" s="32">
        <f>SUMIFS('Capex forecast'!E$9:E$223,'Capex forecast'!$T$9:$T$223,$Q382,'Capex forecast'!$S$9:$S$223,$S382,'Capex forecast'!$Q$9:$Q$223,"Augex")</f>
        <v>0</v>
      </c>
      <c r="V382" s="32">
        <f>SUMIFS('Capex forecast'!F$9:F$223,'Capex forecast'!$T$9:$T$223,$Q382,'Capex forecast'!$S$9:$S$223,$S382,'Capex forecast'!$Q$9:$Q$223,"Augex")</f>
        <v>0</v>
      </c>
      <c r="W382" s="32">
        <f>SUMIFS('Capex forecast'!G$9:G$223,'Capex forecast'!$T$9:$T$223,$Q382,'Capex forecast'!$S$9:$S$223,$S382,'Capex forecast'!$Q$9:$Q$223,"Augex")</f>
        <v>0</v>
      </c>
      <c r="X382" s="32">
        <f>SUMIFS('Capex forecast'!H$9:H$223,'Capex forecast'!$T$9:$T$223,$Q382,'Capex forecast'!$S$9:$S$223,$S382,'Capex forecast'!$Q$9:$Q$223,"Augex")</f>
        <v>0</v>
      </c>
      <c r="Y382" s="32">
        <f>SUMIFS('Capex forecast'!I$9:I$223,'Capex forecast'!$T$9:$T$223,$Q382,'Capex forecast'!$S$9:$S$223,$S382,'Capex forecast'!$Q$9:$Q$223,"Augex")</f>
        <v>0</v>
      </c>
      <c r="Z382" s="32">
        <f>SUMIFS('Capex forecast'!J$9:J$223,'Capex forecast'!$T$9:$T$223,$Q382,'Capex forecast'!$S$9:$S$223,$S382,'Capex forecast'!$Q$9:$Q$223,"Augex")</f>
        <v>0</v>
      </c>
      <c r="AA382" s="32">
        <f>SUMIFS('Capex forecast'!K$9:K$223,'Capex forecast'!$T$9:$T$223,$Q382,'Capex forecast'!$S$9:$S$223,$S382,'Capex forecast'!$Q$9:$Q$223,"Augex")</f>
        <v>0</v>
      </c>
      <c r="AB382" s="32">
        <f>SUMIFS('Capex forecast'!L$9:L$223,'Capex forecast'!$T$9:$T$223,$Q382,'Capex forecast'!$S$9:$S$223,$S382,'Capex forecast'!$Q$9:$Q$223,"Augex")</f>
        <v>0</v>
      </c>
      <c r="AC382" s="32">
        <f>SUMIFS('Capex forecast'!M$9:M$223,'Capex forecast'!$T$9:$T$223,$Q382,'Capex forecast'!$S$9:$S$223,$S382,'Capex forecast'!$Q$9:$Q$223,"Augex")</f>
        <v>0</v>
      </c>
      <c r="AD382" s="32">
        <f>SUMIFS('Capex forecast'!N$9:N$223,'Capex forecast'!$T$9:$T$223,$Q382,'Capex forecast'!$S$9:$S$223,$S382,'Capex forecast'!$Q$9:$Q$223,"Augex")</f>
        <v>0</v>
      </c>
      <c r="AF382" s="45" t="s">
        <v>125</v>
      </c>
      <c r="AG382" s="6" t="str">
        <f>INDEX('Demand forecast'!$M$9:$M$5832,MATCH($Q382,'Demand forecast'!$B$9:$B$5832,0))</f>
        <v>No</v>
      </c>
      <c r="AH382" s="6" t="str">
        <f>IF(COUNTIF($AF$93:AF382,$B382) = 1, "LV", IF(COUNTIF($AF$93:AF382,$B382) = 2, "HV", "ST"))</f>
        <v>HV</v>
      </c>
      <c r="AI382" s="6" t="str">
        <f>INDEX('Demand forecast and growth rate'!$E$7:$E$273,MATCH($Q382,'Demand forecast and growth rate'!$B$7:$B$273,0))</f>
        <v>Small growth</v>
      </c>
      <c r="AJ382" s="47">
        <f>SUMIFS('Capex forecast'!E$9:E$223,'Capex forecast'!$T$9:$T$223,$AF382,'Capex forecast'!$S$9:$S$223,$AH382,'Capex forecast'!$Q$9:$Q$223,"Repex")</f>
        <v>0</v>
      </c>
      <c r="AK382" s="47">
        <f>SUMIFS('Capex forecast'!F$9:F$223,'Capex forecast'!$T$9:$T$223,$AF382,'Capex forecast'!$S$9:$S$223,$AH382,'Capex forecast'!$Q$9:$Q$223,"Repex")</f>
        <v>0</v>
      </c>
      <c r="AL382" s="47">
        <f>SUMIFS('Capex forecast'!G$9:G$223,'Capex forecast'!$T$9:$T$223,$AF382,'Capex forecast'!$S$9:$S$223,$AH382,'Capex forecast'!$Q$9:$Q$223,"Repex")</f>
        <v>0</v>
      </c>
      <c r="AM382" s="47">
        <f>SUMIFS('Capex forecast'!H$9:H$223,'Capex forecast'!$T$9:$T$223,$AF382,'Capex forecast'!$S$9:$S$223,$AH382,'Capex forecast'!$Q$9:$Q$223,"Repex")</f>
        <v>0</v>
      </c>
      <c r="AN382" s="47">
        <f>SUMIFS('Capex forecast'!I$9:I$223,'Capex forecast'!$T$9:$T$223,$AF382,'Capex forecast'!$S$9:$S$223,$AH382,'Capex forecast'!$Q$9:$Q$223,"Repex")</f>
        <v>0</v>
      </c>
      <c r="AO382" s="47">
        <f>SUMIFS('Capex forecast'!J$9:J$223,'Capex forecast'!$T$9:$T$223,$AF382,'Capex forecast'!$S$9:$S$223,$AH382,'Capex forecast'!$Q$9:$Q$223,"Repex")</f>
        <v>0</v>
      </c>
      <c r="AP382" s="47">
        <f>SUMIFS('Capex forecast'!K$9:K$223,'Capex forecast'!$T$9:$T$223,$AF382,'Capex forecast'!$S$9:$S$223,$AH382,'Capex forecast'!$Q$9:$Q$223,"Repex")</f>
        <v>0</v>
      </c>
      <c r="AQ382" s="47">
        <f>SUMIFS('Capex forecast'!L$9:L$223,'Capex forecast'!$T$9:$T$223,$AF382,'Capex forecast'!$S$9:$S$223,$AH382,'Capex forecast'!$Q$9:$Q$223,"Repex")</f>
        <v>0</v>
      </c>
      <c r="AR382" s="47">
        <f>SUMIFS('Capex forecast'!M$9:M$223,'Capex forecast'!$T$9:$T$223,$AF382,'Capex forecast'!$S$9:$S$223,$AH382,'Capex forecast'!$Q$9:$Q$223,"Repex")</f>
        <v>0</v>
      </c>
      <c r="AS382" s="47">
        <f>SUMIFS('Capex forecast'!N$9:N$223,'Capex forecast'!$T$9:$T$223,$AF382,'Capex forecast'!$S$9:$S$223,$AH382,'Capex forecast'!$Q$9:$Q$223,"Repex")</f>
        <v>0</v>
      </c>
    </row>
    <row r="383" spans="2:45" ht="15">
      <c r="B383" s="45" t="s">
        <v>428</v>
      </c>
      <c r="C383" s="6" t="str">
        <f>INDEX('Demand forecast'!$M$9:$M$5832,MATCH($B383,'Demand forecast'!$B$9:$B$5832,0))</f>
        <v>Yes</v>
      </c>
      <c r="D383" s="6" t="str">
        <f>IF(COUNTIF($B$93:B383,$B383) = 1, "LV", IF(COUNTIF($B$93:B383,$B383) = 2, "HV", "ST"))</f>
        <v>HV</v>
      </c>
      <c r="E383" s="6" t="str">
        <f>INDEX('Demand forecast and growth rate'!$E$7:$E$273,MATCH($B383,'Demand forecast and growth rate'!$B$7:$B$273,0))</f>
        <v>Steady/falling</v>
      </c>
      <c r="F383" s="32">
        <f>SUMIFS('Capex forecast'!E$9:E$223,'Capex forecast'!$T$9:$T$223,'Allocation of site-spec costs'!$B383,'Capex forecast'!$S$9:$S$223,'Allocation of site-spec costs'!$D383,'Capex forecast'!$Q$9:$Q$223,"Customer Connection")</f>
        <v>0</v>
      </c>
      <c r="G383" s="32">
        <f>SUMIFS('Capex forecast'!F$9:F$223,'Capex forecast'!$T$9:$T$223,'Allocation of site-spec costs'!$B383,'Capex forecast'!$S$9:$S$223,'Allocation of site-spec costs'!$D383,'Capex forecast'!$Q$9:$Q$223,"Customer Connection")</f>
        <v>0</v>
      </c>
      <c r="H383" s="32">
        <f>SUMIFS('Capex forecast'!G$9:G$223,'Capex forecast'!$T$9:$T$223,'Allocation of site-spec costs'!$B383,'Capex forecast'!$S$9:$S$223,'Allocation of site-spec costs'!$D383,'Capex forecast'!$Q$9:$Q$223,"Customer Connection")</f>
        <v>0</v>
      </c>
      <c r="I383" s="32">
        <f>SUMIFS('Capex forecast'!H$9:H$223,'Capex forecast'!$T$9:$T$223,'Allocation of site-spec costs'!$B383,'Capex forecast'!$S$9:$S$223,'Allocation of site-spec costs'!$D383,'Capex forecast'!$Q$9:$Q$223,"Customer Connection")</f>
        <v>0</v>
      </c>
      <c r="J383" s="32">
        <f>SUMIFS('Capex forecast'!I$9:I$223,'Capex forecast'!$T$9:$T$223,'Allocation of site-spec costs'!$B383,'Capex forecast'!$S$9:$S$223,'Allocation of site-spec costs'!$D383,'Capex forecast'!$Q$9:$Q$223,"Customer Connection")</f>
        <v>0</v>
      </c>
      <c r="K383" s="32">
        <f>SUMIFS('Capex forecast'!J$9:J$223,'Capex forecast'!$T$9:$T$223,'Allocation of site-spec costs'!$B383,'Capex forecast'!$S$9:$S$223,'Allocation of site-spec costs'!$D383,'Capex forecast'!$Q$9:$Q$223,"Customer Connection")</f>
        <v>0</v>
      </c>
      <c r="L383" s="32">
        <f>SUMIFS('Capex forecast'!K$9:K$223,'Capex forecast'!$T$9:$T$223,'Allocation of site-spec costs'!$B383,'Capex forecast'!$S$9:$S$223,'Allocation of site-spec costs'!$D383,'Capex forecast'!$Q$9:$Q$223,"Customer Connection")</f>
        <v>0</v>
      </c>
      <c r="M383" s="32">
        <f>SUMIFS('Capex forecast'!L$9:L$223,'Capex forecast'!$T$9:$T$223,'Allocation of site-spec costs'!$B383,'Capex forecast'!$S$9:$S$223,'Allocation of site-spec costs'!$D383,'Capex forecast'!$Q$9:$Q$223,"Customer Connection")</f>
        <v>0</v>
      </c>
      <c r="N383" s="32">
        <f>SUMIFS('Capex forecast'!M$9:M$223,'Capex forecast'!$T$9:$T$223,'Allocation of site-spec costs'!$B383,'Capex forecast'!$S$9:$S$223,'Allocation of site-spec costs'!$D383,'Capex forecast'!$Q$9:$Q$223,"Customer Connection")</f>
        <v>0</v>
      </c>
      <c r="O383" s="32">
        <f>SUMIFS('Capex forecast'!N$9:N$223,'Capex forecast'!$T$9:$T$223,'Allocation of site-spec costs'!$B383,'Capex forecast'!$S$9:$S$223,'Allocation of site-spec costs'!$D383,'Capex forecast'!$Q$9:$Q$223,"Customer Connection")</f>
        <v>0</v>
      </c>
      <c r="Q383" s="45" t="s">
        <v>428</v>
      </c>
      <c r="R383" s="6" t="str">
        <f>INDEX('Demand forecast'!$M$9:$M$5832,MATCH($Q383,'Demand forecast'!$B$9:$B$5832,0))</f>
        <v>Yes</v>
      </c>
      <c r="S383" s="6" t="str">
        <f>IF(COUNTIF($Q$93:Q383,$B383) = 1, "LV", IF(COUNTIF($Q$93:Q383,$B383) = 2, "HV", "ST"))</f>
        <v>HV</v>
      </c>
      <c r="T383" s="6" t="str">
        <f>INDEX('Demand forecast and growth rate'!$E$7:$E$273,MATCH($Q383,'Demand forecast and growth rate'!$B$7:$B$273,0))</f>
        <v>Steady/falling</v>
      </c>
      <c r="U383" s="32">
        <f>SUMIFS('Capex forecast'!E$9:E$223,'Capex forecast'!$T$9:$T$223,$Q383,'Capex forecast'!$S$9:$S$223,$S383,'Capex forecast'!$Q$9:$Q$223,"Augex")</f>
        <v>0</v>
      </c>
      <c r="V383" s="32">
        <f>SUMIFS('Capex forecast'!F$9:F$223,'Capex forecast'!$T$9:$T$223,$Q383,'Capex forecast'!$S$9:$S$223,$S383,'Capex forecast'!$Q$9:$Q$223,"Augex")</f>
        <v>0</v>
      </c>
      <c r="W383" s="32">
        <f>SUMIFS('Capex forecast'!G$9:G$223,'Capex forecast'!$T$9:$T$223,$Q383,'Capex forecast'!$S$9:$S$223,$S383,'Capex forecast'!$Q$9:$Q$223,"Augex")</f>
        <v>0</v>
      </c>
      <c r="X383" s="32">
        <f>SUMIFS('Capex forecast'!H$9:H$223,'Capex forecast'!$T$9:$T$223,$Q383,'Capex forecast'!$S$9:$S$223,$S383,'Capex forecast'!$Q$9:$Q$223,"Augex")</f>
        <v>0</v>
      </c>
      <c r="Y383" s="32">
        <f>SUMIFS('Capex forecast'!I$9:I$223,'Capex forecast'!$T$9:$T$223,$Q383,'Capex forecast'!$S$9:$S$223,$S383,'Capex forecast'!$Q$9:$Q$223,"Augex")</f>
        <v>0</v>
      </c>
      <c r="Z383" s="32">
        <f>SUMIFS('Capex forecast'!J$9:J$223,'Capex forecast'!$T$9:$T$223,$Q383,'Capex forecast'!$S$9:$S$223,$S383,'Capex forecast'!$Q$9:$Q$223,"Augex")</f>
        <v>0</v>
      </c>
      <c r="AA383" s="32">
        <f>SUMIFS('Capex forecast'!K$9:K$223,'Capex forecast'!$T$9:$T$223,$Q383,'Capex forecast'!$S$9:$S$223,$S383,'Capex forecast'!$Q$9:$Q$223,"Augex")</f>
        <v>0</v>
      </c>
      <c r="AB383" s="32">
        <f>SUMIFS('Capex forecast'!L$9:L$223,'Capex forecast'!$T$9:$T$223,$Q383,'Capex forecast'!$S$9:$S$223,$S383,'Capex forecast'!$Q$9:$Q$223,"Augex")</f>
        <v>0</v>
      </c>
      <c r="AC383" s="32">
        <f>SUMIFS('Capex forecast'!M$9:M$223,'Capex forecast'!$T$9:$T$223,$Q383,'Capex forecast'!$S$9:$S$223,$S383,'Capex forecast'!$Q$9:$Q$223,"Augex")</f>
        <v>0</v>
      </c>
      <c r="AD383" s="32">
        <f>SUMIFS('Capex forecast'!N$9:N$223,'Capex forecast'!$T$9:$T$223,$Q383,'Capex forecast'!$S$9:$S$223,$S383,'Capex forecast'!$Q$9:$Q$223,"Augex")</f>
        <v>0</v>
      </c>
      <c r="AF383" s="45" t="s">
        <v>428</v>
      </c>
      <c r="AG383" s="6" t="str">
        <f>INDEX('Demand forecast'!$M$9:$M$5832,MATCH($Q383,'Demand forecast'!$B$9:$B$5832,0))</f>
        <v>Yes</v>
      </c>
      <c r="AH383" s="6" t="str">
        <f>IF(COUNTIF($AF$93:AF383,$B383) = 1, "LV", IF(COUNTIF($AF$93:AF383,$B383) = 2, "HV", "ST"))</f>
        <v>HV</v>
      </c>
      <c r="AI383" s="6" t="str">
        <f>INDEX('Demand forecast and growth rate'!$E$7:$E$273,MATCH($Q383,'Demand forecast and growth rate'!$B$7:$B$273,0))</f>
        <v>Steady/falling</v>
      </c>
      <c r="AJ383" s="47">
        <f>SUMIFS('Capex forecast'!E$9:E$223,'Capex forecast'!$T$9:$T$223,$AF383,'Capex forecast'!$S$9:$S$223,$AH383,'Capex forecast'!$Q$9:$Q$223,"Repex")</f>
        <v>0</v>
      </c>
      <c r="AK383" s="47">
        <f>SUMIFS('Capex forecast'!F$9:F$223,'Capex forecast'!$T$9:$T$223,$AF383,'Capex forecast'!$S$9:$S$223,$AH383,'Capex forecast'!$Q$9:$Q$223,"Repex")</f>
        <v>0</v>
      </c>
      <c r="AL383" s="47">
        <f>SUMIFS('Capex forecast'!G$9:G$223,'Capex forecast'!$T$9:$T$223,$AF383,'Capex forecast'!$S$9:$S$223,$AH383,'Capex forecast'!$Q$9:$Q$223,"Repex")</f>
        <v>0</v>
      </c>
      <c r="AM383" s="47">
        <f>SUMIFS('Capex forecast'!H$9:H$223,'Capex forecast'!$T$9:$T$223,$AF383,'Capex forecast'!$S$9:$S$223,$AH383,'Capex forecast'!$Q$9:$Q$223,"Repex")</f>
        <v>0</v>
      </c>
      <c r="AN383" s="47">
        <f>SUMIFS('Capex forecast'!I$9:I$223,'Capex forecast'!$T$9:$T$223,$AF383,'Capex forecast'!$S$9:$S$223,$AH383,'Capex forecast'!$Q$9:$Q$223,"Repex")</f>
        <v>0</v>
      </c>
      <c r="AO383" s="47">
        <f>SUMIFS('Capex forecast'!J$9:J$223,'Capex forecast'!$T$9:$T$223,$AF383,'Capex forecast'!$S$9:$S$223,$AH383,'Capex forecast'!$Q$9:$Q$223,"Repex")</f>
        <v>0</v>
      </c>
      <c r="AP383" s="47">
        <f>SUMIFS('Capex forecast'!K$9:K$223,'Capex forecast'!$T$9:$T$223,$AF383,'Capex forecast'!$S$9:$S$223,$AH383,'Capex forecast'!$Q$9:$Q$223,"Repex")</f>
        <v>0</v>
      </c>
      <c r="AQ383" s="47">
        <f>SUMIFS('Capex forecast'!L$9:L$223,'Capex forecast'!$T$9:$T$223,$AF383,'Capex forecast'!$S$9:$S$223,$AH383,'Capex forecast'!$Q$9:$Q$223,"Repex")</f>
        <v>0</v>
      </c>
      <c r="AR383" s="47">
        <f>SUMIFS('Capex forecast'!M$9:M$223,'Capex forecast'!$T$9:$T$223,$AF383,'Capex forecast'!$S$9:$S$223,$AH383,'Capex forecast'!$Q$9:$Q$223,"Repex")</f>
        <v>0</v>
      </c>
      <c r="AS383" s="47">
        <f>SUMIFS('Capex forecast'!N$9:N$223,'Capex forecast'!$T$9:$T$223,$AF383,'Capex forecast'!$S$9:$S$223,$AH383,'Capex forecast'!$Q$9:$Q$223,"Repex")</f>
        <v>0</v>
      </c>
    </row>
    <row r="384" spans="2:45" ht="15">
      <c r="B384" s="45" t="s">
        <v>239</v>
      </c>
      <c r="C384" s="6" t="str">
        <f>INDEX('Demand forecast'!$M$9:$M$5832,MATCH($B384,'Demand forecast'!$B$9:$B$5832,0))</f>
        <v>Yes</v>
      </c>
      <c r="D384" s="6" t="str">
        <f>IF(COUNTIF($B$93:B384,$B384) = 1, "LV", IF(COUNTIF($B$93:B384,$B384) = 2, "HV", "ST"))</f>
        <v>HV</v>
      </c>
      <c r="E384" s="6" t="str">
        <f>INDEX('Demand forecast and growth rate'!$E$7:$E$273,MATCH($B384,'Demand forecast and growth rate'!$B$7:$B$273,0))</f>
        <v>Steady/falling</v>
      </c>
      <c r="F384" s="32">
        <f>SUMIFS('Capex forecast'!E$9:E$223,'Capex forecast'!$T$9:$T$223,'Allocation of site-spec costs'!$B384,'Capex forecast'!$S$9:$S$223,'Allocation of site-spec costs'!$D384,'Capex forecast'!$Q$9:$Q$223,"Customer Connection")</f>
        <v>0</v>
      </c>
      <c r="G384" s="32">
        <f>SUMIFS('Capex forecast'!F$9:F$223,'Capex forecast'!$T$9:$T$223,'Allocation of site-spec costs'!$B384,'Capex forecast'!$S$9:$S$223,'Allocation of site-spec costs'!$D384,'Capex forecast'!$Q$9:$Q$223,"Customer Connection")</f>
        <v>0</v>
      </c>
      <c r="H384" s="32">
        <f>SUMIFS('Capex forecast'!G$9:G$223,'Capex forecast'!$T$9:$T$223,'Allocation of site-spec costs'!$B384,'Capex forecast'!$S$9:$S$223,'Allocation of site-spec costs'!$D384,'Capex forecast'!$Q$9:$Q$223,"Customer Connection")</f>
        <v>0</v>
      </c>
      <c r="I384" s="32">
        <f>SUMIFS('Capex forecast'!H$9:H$223,'Capex forecast'!$T$9:$T$223,'Allocation of site-spec costs'!$B384,'Capex forecast'!$S$9:$S$223,'Allocation of site-spec costs'!$D384,'Capex forecast'!$Q$9:$Q$223,"Customer Connection")</f>
        <v>0</v>
      </c>
      <c r="J384" s="32">
        <f>SUMIFS('Capex forecast'!I$9:I$223,'Capex forecast'!$T$9:$T$223,'Allocation of site-spec costs'!$B384,'Capex forecast'!$S$9:$S$223,'Allocation of site-spec costs'!$D384,'Capex forecast'!$Q$9:$Q$223,"Customer Connection")</f>
        <v>0</v>
      </c>
      <c r="K384" s="32">
        <f>SUMIFS('Capex forecast'!J$9:J$223,'Capex forecast'!$T$9:$T$223,'Allocation of site-spec costs'!$B384,'Capex forecast'!$S$9:$S$223,'Allocation of site-spec costs'!$D384,'Capex forecast'!$Q$9:$Q$223,"Customer Connection")</f>
        <v>0</v>
      </c>
      <c r="L384" s="32">
        <f>SUMIFS('Capex forecast'!K$9:K$223,'Capex forecast'!$T$9:$T$223,'Allocation of site-spec costs'!$B384,'Capex forecast'!$S$9:$S$223,'Allocation of site-spec costs'!$D384,'Capex forecast'!$Q$9:$Q$223,"Customer Connection")</f>
        <v>0</v>
      </c>
      <c r="M384" s="32">
        <f>SUMIFS('Capex forecast'!L$9:L$223,'Capex forecast'!$T$9:$T$223,'Allocation of site-spec costs'!$B384,'Capex forecast'!$S$9:$S$223,'Allocation of site-spec costs'!$D384,'Capex forecast'!$Q$9:$Q$223,"Customer Connection")</f>
        <v>0</v>
      </c>
      <c r="N384" s="32">
        <f>SUMIFS('Capex forecast'!M$9:M$223,'Capex forecast'!$T$9:$T$223,'Allocation of site-spec costs'!$B384,'Capex forecast'!$S$9:$S$223,'Allocation of site-spec costs'!$D384,'Capex forecast'!$Q$9:$Q$223,"Customer Connection")</f>
        <v>0</v>
      </c>
      <c r="O384" s="32">
        <f>SUMIFS('Capex forecast'!N$9:N$223,'Capex forecast'!$T$9:$T$223,'Allocation of site-spec costs'!$B384,'Capex forecast'!$S$9:$S$223,'Allocation of site-spec costs'!$D384,'Capex forecast'!$Q$9:$Q$223,"Customer Connection")</f>
        <v>0</v>
      </c>
      <c r="Q384" s="45" t="s">
        <v>239</v>
      </c>
      <c r="R384" s="6" t="str">
        <f>INDEX('Demand forecast'!$M$9:$M$5832,MATCH($Q384,'Demand forecast'!$B$9:$B$5832,0))</f>
        <v>Yes</v>
      </c>
      <c r="S384" s="6" t="str">
        <f>IF(COUNTIF($Q$93:Q384,$B384) = 1, "LV", IF(COUNTIF($Q$93:Q384,$B384) = 2, "HV", "ST"))</f>
        <v>HV</v>
      </c>
      <c r="T384" s="6" t="str">
        <f>INDEX('Demand forecast and growth rate'!$E$7:$E$273,MATCH($Q384,'Demand forecast and growth rate'!$B$7:$B$273,0))</f>
        <v>Steady/falling</v>
      </c>
      <c r="U384" s="32">
        <f>SUMIFS('Capex forecast'!E$9:E$223,'Capex forecast'!$T$9:$T$223,$Q384,'Capex forecast'!$S$9:$S$223,$S384,'Capex forecast'!$Q$9:$Q$223,"Augex")</f>
        <v>0</v>
      </c>
      <c r="V384" s="32">
        <f>SUMIFS('Capex forecast'!F$9:F$223,'Capex forecast'!$T$9:$T$223,$Q384,'Capex forecast'!$S$9:$S$223,$S384,'Capex forecast'!$Q$9:$Q$223,"Augex")</f>
        <v>0</v>
      </c>
      <c r="W384" s="32">
        <f>SUMIFS('Capex forecast'!G$9:G$223,'Capex forecast'!$T$9:$T$223,$Q384,'Capex forecast'!$S$9:$S$223,$S384,'Capex forecast'!$Q$9:$Q$223,"Augex")</f>
        <v>0</v>
      </c>
      <c r="X384" s="32">
        <f>SUMIFS('Capex forecast'!H$9:H$223,'Capex forecast'!$T$9:$T$223,$Q384,'Capex forecast'!$S$9:$S$223,$S384,'Capex forecast'!$Q$9:$Q$223,"Augex")</f>
        <v>0</v>
      </c>
      <c r="Y384" s="32">
        <f>SUMIFS('Capex forecast'!I$9:I$223,'Capex forecast'!$T$9:$T$223,$Q384,'Capex forecast'!$S$9:$S$223,$S384,'Capex forecast'!$Q$9:$Q$223,"Augex")</f>
        <v>0</v>
      </c>
      <c r="Z384" s="32">
        <f>SUMIFS('Capex forecast'!J$9:J$223,'Capex forecast'!$T$9:$T$223,$Q384,'Capex forecast'!$S$9:$S$223,$S384,'Capex forecast'!$Q$9:$Q$223,"Augex")</f>
        <v>0</v>
      </c>
      <c r="AA384" s="32">
        <f>SUMIFS('Capex forecast'!K$9:K$223,'Capex forecast'!$T$9:$T$223,$Q384,'Capex forecast'!$S$9:$S$223,$S384,'Capex forecast'!$Q$9:$Q$223,"Augex")</f>
        <v>0</v>
      </c>
      <c r="AB384" s="32">
        <f>SUMIFS('Capex forecast'!L$9:L$223,'Capex forecast'!$T$9:$T$223,$Q384,'Capex forecast'!$S$9:$S$223,$S384,'Capex forecast'!$Q$9:$Q$223,"Augex")</f>
        <v>0</v>
      </c>
      <c r="AC384" s="32">
        <f>SUMIFS('Capex forecast'!M$9:M$223,'Capex forecast'!$T$9:$T$223,$Q384,'Capex forecast'!$S$9:$S$223,$S384,'Capex forecast'!$Q$9:$Q$223,"Augex")</f>
        <v>0</v>
      </c>
      <c r="AD384" s="32">
        <f>SUMIFS('Capex forecast'!N$9:N$223,'Capex forecast'!$T$9:$T$223,$Q384,'Capex forecast'!$S$9:$S$223,$S384,'Capex forecast'!$Q$9:$Q$223,"Augex")</f>
        <v>0</v>
      </c>
      <c r="AF384" s="45" t="s">
        <v>239</v>
      </c>
      <c r="AG384" s="6" t="str">
        <f>INDEX('Demand forecast'!$M$9:$M$5832,MATCH($Q384,'Demand forecast'!$B$9:$B$5832,0))</f>
        <v>Yes</v>
      </c>
      <c r="AH384" s="6" t="str">
        <f>IF(COUNTIF($AF$93:AF384,$B384) = 1, "LV", IF(COUNTIF($AF$93:AF384,$B384) = 2, "HV", "ST"))</f>
        <v>HV</v>
      </c>
      <c r="AI384" s="6" t="str">
        <f>INDEX('Demand forecast and growth rate'!$E$7:$E$273,MATCH($Q384,'Demand forecast and growth rate'!$B$7:$B$273,0))</f>
        <v>Steady/falling</v>
      </c>
      <c r="AJ384" s="47">
        <f>SUMIFS('Capex forecast'!E$9:E$223,'Capex forecast'!$T$9:$T$223,$AF384,'Capex forecast'!$S$9:$S$223,$AH384,'Capex forecast'!$Q$9:$Q$223,"Repex")</f>
        <v>0</v>
      </c>
      <c r="AK384" s="47">
        <f>SUMIFS('Capex forecast'!F$9:F$223,'Capex forecast'!$T$9:$T$223,$AF384,'Capex forecast'!$S$9:$S$223,$AH384,'Capex forecast'!$Q$9:$Q$223,"Repex")</f>
        <v>0</v>
      </c>
      <c r="AL384" s="47">
        <f>SUMIFS('Capex forecast'!G$9:G$223,'Capex forecast'!$T$9:$T$223,$AF384,'Capex forecast'!$S$9:$S$223,$AH384,'Capex forecast'!$Q$9:$Q$223,"Repex")</f>
        <v>0</v>
      </c>
      <c r="AM384" s="47">
        <f>SUMIFS('Capex forecast'!H$9:H$223,'Capex forecast'!$T$9:$T$223,$AF384,'Capex forecast'!$S$9:$S$223,$AH384,'Capex forecast'!$Q$9:$Q$223,"Repex")</f>
        <v>0</v>
      </c>
      <c r="AN384" s="47">
        <f>SUMIFS('Capex forecast'!I$9:I$223,'Capex forecast'!$T$9:$T$223,$AF384,'Capex forecast'!$S$9:$S$223,$AH384,'Capex forecast'!$Q$9:$Q$223,"Repex")</f>
        <v>0</v>
      </c>
      <c r="AO384" s="47">
        <f>SUMIFS('Capex forecast'!J$9:J$223,'Capex forecast'!$T$9:$T$223,$AF384,'Capex forecast'!$S$9:$S$223,$AH384,'Capex forecast'!$Q$9:$Q$223,"Repex")</f>
        <v>0</v>
      </c>
      <c r="AP384" s="47">
        <f>SUMIFS('Capex forecast'!K$9:K$223,'Capex forecast'!$T$9:$T$223,$AF384,'Capex forecast'!$S$9:$S$223,$AH384,'Capex forecast'!$Q$9:$Q$223,"Repex")</f>
        <v>0</v>
      </c>
      <c r="AQ384" s="47">
        <f>SUMIFS('Capex forecast'!L$9:L$223,'Capex forecast'!$T$9:$T$223,$AF384,'Capex forecast'!$S$9:$S$223,$AH384,'Capex forecast'!$Q$9:$Q$223,"Repex")</f>
        <v>0</v>
      </c>
      <c r="AR384" s="47">
        <f>SUMIFS('Capex forecast'!M$9:M$223,'Capex forecast'!$T$9:$T$223,$AF384,'Capex forecast'!$S$9:$S$223,$AH384,'Capex forecast'!$Q$9:$Q$223,"Repex")</f>
        <v>0</v>
      </c>
      <c r="AS384" s="47">
        <f>SUMIFS('Capex forecast'!N$9:N$223,'Capex forecast'!$T$9:$T$223,$AF384,'Capex forecast'!$S$9:$S$223,$AH384,'Capex forecast'!$Q$9:$Q$223,"Repex")</f>
        <v>0</v>
      </c>
    </row>
    <row r="385" spans="2:45" ht="15">
      <c r="B385" s="45" t="s">
        <v>127</v>
      </c>
      <c r="C385" s="6" t="str">
        <f>INDEX('Demand forecast'!$M$9:$M$5832,MATCH($B385,'Demand forecast'!$B$9:$B$5832,0))</f>
        <v>No</v>
      </c>
      <c r="D385" s="6" t="str">
        <f>IF(COUNTIF($B$93:B385,$B385) = 1, "LV", IF(COUNTIF($B$93:B385,$B385) = 2, "HV", "ST"))</f>
        <v>HV</v>
      </c>
      <c r="E385" s="6" t="str">
        <f>INDEX('Demand forecast and growth rate'!$E$7:$E$273,MATCH($B385,'Demand forecast and growth rate'!$B$7:$B$273,0))</f>
        <v>Small growth</v>
      </c>
      <c r="F385" s="32">
        <f>SUMIFS('Capex forecast'!E$9:E$223,'Capex forecast'!$T$9:$T$223,'Allocation of site-spec costs'!$B385,'Capex forecast'!$S$9:$S$223,'Allocation of site-spec costs'!$D385,'Capex forecast'!$Q$9:$Q$223,"Customer Connection")</f>
        <v>0</v>
      </c>
      <c r="G385" s="32">
        <f>SUMIFS('Capex forecast'!F$9:F$223,'Capex forecast'!$T$9:$T$223,'Allocation of site-spec costs'!$B385,'Capex forecast'!$S$9:$S$223,'Allocation of site-spec costs'!$D385,'Capex forecast'!$Q$9:$Q$223,"Customer Connection")</f>
        <v>0</v>
      </c>
      <c r="H385" s="32">
        <f>SUMIFS('Capex forecast'!G$9:G$223,'Capex forecast'!$T$9:$T$223,'Allocation of site-spec costs'!$B385,'Capex forecast'!$S$9:$S$223,'Allocation of site-spec costs'!$D385,'Capex forecast'!$Q$9:$Q$223,"Customer Connection")</f>
        <v>0</v>
      </c>
      <c r="I385" s="32">
        <f>SUMIFS('Capex forecast'!H$9:H$223,'Capex forecast'!$T$9:$T$223,'Allocation of site-spec costs'!$B385,'Capex forecast'!$S$9:$S$223,'Allocation of site-spec costs'!$D385,'Capex forecast'!$Q$9:$Q$223,"Customer Connection")</f>
        <v>0</v>
      </c>
      <c r="J385" s="32">
        <f>SUMIFS('Capex forecast'!I$9:I$223,'Capex forecast'!$T$9:$T$223,'Allocation of site-spec costs'!$B385,'Capex forecast'!$S$9:$S$223,'Allocation of site-spec costs'!$D385,'Capex forecast'!$Q$9:$Q$223,"Customer Connection")</f>
        <v>0</v>
      </c>
      <c r="K385" s="32">
        <f>SUMIFS('Capex forecast'!J$9:J$223,'Capex forecast'!$T$9:$T$223,'Allocation of site-spec costs'!$B385,'Capex forecast'!$S$9:$S$223,'Allocation of site-spec costs'!$D385,'Capex forecast'!$Q$9:$Q$223,"Customer Connection")</f>
        <v>0</v>
      </c>
      <c r="L385" s="32">
        <f>SUMIFS('Capex forecast'!K$9:K$223,'Capex forecast'!$T$9:$T$223,'Allocation of site-spec costs'!$B385,'Capex forecast'!$S$9:$S$223,'Allocation of site-spec costs'!$D385,'Capex forecast'!$Q$9:$Q$223,"Customer Connection")</f>
        <v>0</v>
      </c>
      <c r="M385" s="32">
        <f>SUMIFS('Capex forecast'!L$9:L$223,'Capex forecast'!$T$9:$T$223,'Allocation of site-spec costs'!$B385,'Capex forecast'!$S$9:$S$223,'Allocation of site-spec costs'!$D385,'Capex forecast'!$Q$9:$Q$223,"Customer Connection")</f>
        <v>0</v>
      </c>
      <c r="N385" s="32">
        <f>SUMIFS('Capex forecast'!M$9:M$223,'Capex forecast'!$T$9:$T$223,'Allocation of site-spec costs'!$B385,'Capex forecast'!$S$9:$S$223,'Allocation of site-spec costs'!$D385,'Capex forecast'!$Q$9:$Q$223,"Customer Connection")</f>
        <v>0</v>
      </c>
      <c r="O385" s="32">
        <f>SUMIFS('Capex forecast'!N$9:N$223,'Capex forecast'!$T$9:$T$223,'Allocation of site-spec costs'!$B385,'Capex forecast'!$S$9:$S$223,'Allocation of site-spec costs'!$D385,'Capex forecast'!$Q$9:$Q$223,"Customer Connection")</f>
        <v>0</v>
      </c>
      <c r="Q385" s="45" t="s">
        <v>127</v>
      </c>
      <c r="R385" s="6" t="str">
        <f>INDEX('Demand forecast'!$M$9:$M$5832,MATCH($Q385,'Demand forecast'!$B$9:$B$5832,0))</f>
        <v>No</v>
      </c>
      <c r="S385" s="6" t="str">
        <f>IF(COUNTIF($Q$93:Q385,$B385) = 1, "LV", IF(COUNTIF($Q$93:Q385,$B385) = 2, "HV", "ST"))</f>
        <v>HV</v>
      </c>
      <c r="T385" s="6" t="str">
        <f>INDEX('Demand forecast and growth rate'!$E$7:$E$273,MATCH($Q385,'Demand forecast and growth rate'!$B$7:$B$273,0))</f>
        <v>Small growth</v>
      </c>
      <c r="U385" s="32">
        <f>SUMIFS('Capex forecast'!E$9:E$223,'Capex forecast'!$T$9:$T$223,$Q385,'Capex forecast'!$S$9:$S$223,$S385,'Capex forecast'!$Q$9:$Q$223,"Augex")</f>
        <v>0</v>
      </c>
      <c r="V385" s="32">
        <f>SUMIFS('Capex forecast'!F$9:F$223,'Capex forecast'!$T$9:$T$223,$Q385,'Capex forecast'!$S$9:$S$223,$S385,'Capex forecast'!$Q$9:$Q$223,"Augex")</f>
        <v>0</v>
      </c>
      <c r="W385" s="32">
        <f>SUMIFS('Capex forecast'!G$9:G$223,'Capex forecast'!$T$9:$T$223,$Q385,'Capex forecast'!$S$9:$S$223,$S385,'Capex forecast'!$Q$9:$Q$223,"Augex")</f>
        <v>0</v>
      </c>
      <c r="X385" s="32">
        <f>SUMIFS('Capex forecast'!H$9:H$223,'Capex forecast'!$T$9:$T$223,$Q385,'Capex forecast'!$S$9:$S$223,$S385,'Capex forecast'!$Q$9:$Q$223,"Augex")</f>
        <v>0</v>
      </c>
      <c r="Y385" s="32">
        <f>SUMIFS('Capex forecast'!I$9:I$223,'Capex forecast'!$T$9:$T$223,$Q385,'Capex forecast'!$S$9:$S$223,$S385,'Capex forecast'!$Q$9:$Q$223,"Augex")</f>
        <v>0</v>
      </c>
      <c r="Z385" s="32">
        <f>SUMIFS('Capex forecast'!J$9:J$223,'Capex forecast'!$T$9:$T$223,$Q385,'Capex forecast'!$S$9:$S$223,$S385,'Capex forecast'!$Q$9:$Q$223,"Augex")</f>
        <v>0</v>
      </c>
      <c r="AA385" s="32">
        <f>SUMIFS('Capex forecast'!K$9:K$223,'Capex forecast'!$T$9:$T$223,$Q385,'Capex forecast'!$S$9:$S$223,$S385,'Capex forecast'!$Q$9:$Q$223,"Augex")</f>
        <v>0</v>
      </c>
      <c r="AB385" s="32">
        <f>SUMIFS('Capex forecast'!L$9:L$223,'Capex forecast'!$T$9:$T$223,$Q385,'Capex forecast'!$S$9:$S$223,$S385,'Capex forecast'!$Q$9:$Q$223,"Augex")</f>
        <v>0</v>
      </c>
      <c r="AC385" s="32">
        <f>SUMIFS('Capex forecast'!M$9:M$223,'Capex forecast'!$T$9:$T$223,$Q385,'Capex forecast'!$S$9:$S$223,$S385,'Capex forecast'!$Q$9:$Q$223,"Augex")</f>
        <v>0</v>
      </c>
      <c r="AD385" s="32">
        <f>SUMIFS('Capex forecast'!N$9:N$223,'Capex forecast'!$T$9:$T$223,$Q385,'Capex forecast'!$S$9:$S$223,$S385,'Capex forecast'!$Q$9:$Q$223,"Augex")</f>
        <v>0</v>
      </c>
      <c r="AF385" s="45" t="s">
        <v>127</v>
      </c>
      <c r="AG385" s="6" t="str">
        <f>INDEX('Demand forecast'!$M$9:$M$5832,MATCH($Q385,'Demand forecast'!$B$9:$B$5832,0))</f>
        <v>No</v>
      </c>
      <c r="AH385" s="6" t="str">
        <f>IF(COUNTIF($AF$93:AF385,$B385) = 1, "LV", IF(COUNTIF($AF$93:AF385,$B385) = 2, "HV", "ST"))</f>
        <v>HV</v>
      </c>
      <c r="AI385" s="6" t="str">
        <f>INDEX('Demand forecast and growth rate'!$E$7:$E$273,MATCH($Q385,'Demand forecast and growth rate'!$B$7:$B$273,0))</f>
        <v>Small growth</v>
      </c>
      <c r="AJ385" s="47">
        <f>SUMIFS('Capex forecast'!E$9:E$223,'Capex forecast'!$T$9:$T$223,$AF385,'Capex forecast'!$S$9:$S$223,$AH385,'Capex forecast'!$Q$9:$Q$223,"Repex")</f>
        <v>0</v>
      </c>
      <c r="AK385" s="47">
        <f>SUMIFS('Capex forecast'!F$9:F$223,'Capex forecast'!$T$9:$T$223,$AF385,'Capex forecast'!$S$9:$S$223,$AH385,'Capex forecast'!$Q$9:$Q$223,"Repex")</f>
        <v>0</v>
      </c>
      <c r="AL385" s="47">
        <f>SUMIFS('Capex forecast'!G$9:G$223,'Capex forecast'!$T$9:$T$223,$AF385,'Capex forecast'!$S$9:$S$223,$AH385,'Capex forecast'!$Q$9:$Q$223,"Repex")</f>
        <v>0</v>
      </c>
      <c r="AM385" s="47">
        <f>SUMIFS('Capex forecast'!H$9:H$223,'Capex forecast'!$T$9:$T$223,$AF385,'Capex forecast'!$S$9:$S$223,$AH385,'Capex forecast'!$Q$9:$Q$223,"Repex")</f>
        <v>0</v>
      </c>
      <c r="AN385" s="47">
        <f>SUMIFS('Capex forecast'!I$9:I$223,'Capex forecast'!$T$9:$T$223,$AF385,'Capex forecast'!$S$9:$S$223,$AH385,'Capex forecast'!$Q$9:$Q$223,"Repex")</f>
        <v>0</v>
      </c>
      <c r="AO385" s="47">
        <f>SUMIFS('Capex forecast'!J$9:J$223,'Capex forecast'!$T$9:$T$223,$AF385,'Capex forecast'!$S$9:$S$223,$AH385,'Capex forecast'!$Q$9:$Q$223,"Repex")</f>
        <v>0</v>
      </c>
      <c r="AP385" s="47">
        <f>SUMIFS('Capex forecast'!K$9:K$223,'Capex forecast'!$T$9:$T$223,$AF385,'Capex forecast'!$S$9:$S$223,$AH385,'Capex forecast'!$Q$9:$Q$223,"Repex")</f>
        <v>0</v>
      </c>
      <c r="AQ385" s="47">
        <f>SUMIFS('Capex forecast'!L$9:L$223,'Capex forecast'!$T$9:$T$223,$AF385,'Capex forecast'!$S$9:$S$223,$AH385,'Capex forecast'!$Q$9:$Q$223,"Repex")</f>
        <v>0</v>
      </c>
      <c r="AR385" s="47">
        <f>SUMIFS('Capex forecast'!M$9:M$223,'Capex forecast'!$T$9:$T$223,$AF385,'Capex forecast'!$S$9:$S$223,$AH385,'Capex forecast'!$Q$9:$Q$223,"Repex")</f>
        <v>0</v>
      </c>
      <c r="AS385" s="47">
        <f>SUMIFS('Capex forecast'!N$9:N$223,'Capex forecast'!$T$9:$T$223,$AF385,'Capex forecast'!$S$9:$S$223,$AH385,'Capex forecast'!$Q$9:$Q$223,"Repex")</f>
        <v>0</v>
      </c>
    </row>
    <row r="386" spans="2:45" ht="15">
      <c r="B386" s="45" t="s">
        <v>253</v>
      </c>
      <c r="C386" s="6" t="str">
        <f>INDEX('Demand forecast'!$M$9:$M$5832,MATCH($B386,'Demand forecast'!$B$9:$B$5832,0))</f>
        <v>Yes</v>
      </c>
      <c r="D386" s="6" t="str">
        <f>IF(COUNTIF($B$93:B386,$B386) = 1, "LV", IF(COUNTIF($B$93:B386,$B386) = 2, "HV", "ST"))</f>
        <v>HV</v>
      </c>
      <c r="E386" s="6" t="str">
        <f>INDEX('Demand forecast and growth rate'!$E$7:$E$273,MATCH($B386,'Demand forecast and growth rate'!$B$7:$B$273,0))</f>
        <v>Steady/falling</v>
      </c>
      <c r="F386" s="32">
        <f>SUMIFS('Capex forecast'!E$9:E$223,'Capex forecast'!$T$9:$T$223,'Allocation of site-spec costs'!$B386,'Capex forecast'!$S$9:$S$223,'Allocation of site-spec costs'!$D386,'Capex forecast'!$Q$9:$Q$223,"Customer Connection")</f>
        <v>0</v>
      </c>
      <c r="G386" s="32">
        <f>SUMIFS('Capex forecast'!F$9:F$223,'Capex forecast'!$T$9:$T$223,'Allocation of site-spec costs'!$B386,'Capex forecast'!$S$9:$S$223,'Allocation of site-spec costs'!$D386,'Capex forecast'!$Q$9:$Q$223,"Customer Connection")</f>
        <v>0</v>
      </c>
      <c r="H386" s="32">
        <f>SUMIFS('Capex forecast'!G$9:G$223,'Capex forecast'!$T$9:$T$223,'Allocation of site-spec costs'!$B386,'Capex forecast'!$S$9:$S$223,'Allocation of site-spec costs'!$D386,'Capex forecast'!$Q$9:$Q$223,"Customer Connection")</f>
        <v>0</v>
      </c>
      <c r="I386" s="32">
        <f>SUMIFS('Capex forecast'!H$9:H$223,'Capex forecast'!$T$9:$T$223,'Allocation of site-spec costs'!$B386,'Capex forecast'!$S$9:$S$223,'Allocation of site-spec costs'!$D386,'Capex forecast'!$Q$9:$Q$223,"Customer Connection")</f>
        <v>0</v>
      </c>
      <c r="J386" s="32">
        <f>SUMIFS('Capex forecast'!I$9:I$223,'Capex forecast'!$T$9:$T$223,'Allocation of site-spec costs'!$B386,'Capex forecast'!$S$9:$S$223,'Allocation of site-spec costs'!$D386,'Capex forecast'!$Q$9:$Q$223,"Customer Connection")</f>
        <v>0</v>
      </c>
      <c r="K386" s="32">
        <f>SUMIFS('Capex forecast'!J$9:J$223,'Capex forecast'!$T$9:$T$223,'Allocation of site-spec costs'!$B386,'Capex forecast'!$S$9:$S$223,'Allocation of site-spec costs'!$D386,'Capex forecast'!$Q$9:$Q$223,"Customer Connection")</f>
        <v>0</v>
      </c>
      <c r="L386" s="32">
        <f>SUMIFS('Capex forecast'!K$9:K$223,'Capex forecast'!$T$9:$T$223,'Allocation of site-spec costs'!$B386,'Capex forecast'!$S$9:$S$223,'Allocation of site-spec costs'!$D386,'Capex forecast'!$Q$9:$Q$223,"Customer Connection")</f>
        <v>0</v>
      </c>
      <c r="M386" s="32">
        <f>SUMIFS('Capex forecast'!L$9:L$223,'Capex forecast'!$T$9:$T$223,'Allocation of site-spec costs'!$B386,'Capex forecast'!$S$9:$S$223,'Allocation of site-spec costs'!$D386,'Capex forecast'!$Q$9:$Q$223,"Customer Connection")</f>
        <v>0</v>
      </c>
      <c r="N386" s="32">
        <f>SUMIFS('Capex forecast'!M$9:M$223,'Capex forecast'!$T$9:$T$223,'Allocation of site-spec costs'!$B386,'Capex forecast'!$S$9:$S$223,'Allocation of site-spec costs'!$D386,'Capex forecast'!$Q$9:$Q$223,"Customer Connection")</f>
        <v>0</v>
      </c>
      <c r="O386" s="32">
        <f>SUMIFS('Capex forecast'!N$9:N$223,'Capex forecast'!$T$9:$T$223,'Allocation of site-spec costs'!$B386,'Capex forecast'!$S$9:$S$223,'Allocation of site-spec costs'!$D386,'Capex forecast'!$Q$9:$Q$223,"Customer Connection")</f>
        <v>0</v>
      </c>
      <c r="Q386" s="45" t="s">
        <v>253</v>
      </c>
      <c r="R386" s="6" t="str">
        <f>INDEX('Demand forecast'!$M$9:$M$5832,MATCH($Q386,'Demand forecast'!$B$9:$B$5832,0))</f>
        <v>Yes</v>
      </c>
      <c r="S386" s="6" t="str">
        <f>IF(COUNTIF($Q$93:Q386,$B386) = 1, "LV", IF(COUNTIF($Q$93:Q386,$B386) = 2, "HV", "ST"))</f>
        <v>HV</v>
      </c>
      <c r="T386" s="6" t="str">
        <f>INDEX('Demand forecast and growth rate'!$E$7:$E$273,MATCH($Q386,'Demand forecast and growth rate'!$B$7:$B$273,0))</f>
        <v>Steady/falling</v>
      </c>
      <c r="U386" s="32">
        <f>SUMIFS('Capex forecast'!E$9:E$223,'Capex forecast'!$T$9:$T$223,$Q386,'Capex forecast'!$S$9:$S$223,$S386,'Capex forecast'!$Q$9:$Q$223,"Augex")</f>
        <v>0</v>
      </c>
      <c r="V386" s="32">
        <f>SUMIFS('Capex forecast'!F$9:F$223,'Capex forecast'!$T$9:$T$223,$Q386,'Capex forecast'!$S$9:$S$223,$S386,'Capex forecast'!$Q$9:$Q$223,"Augex")</f>
        <v>0</v>
      </c>
      <c r="W386" s="32">
        <f>SUMIFS('Capex forecast'!G$9:G$223,'Capex forecast'!$T$9:$T$223,$Q386,'Capex forecast'!$S$9:$S$223,$S386,'Capex forecast'!$Q$9:$Q$223,"Augex")</f>
        <v>0</v>
      </c>
      <c r="X386" s="32">
        <f>SUMIFS('Capex forecast'!H$9:H$223,'Capex forecast'!$T$9:$T$223,$Q386,'Capex forecast'!$S$9:$S$223,$S386,'Capex forecast'!$Q$9:$Q$223,"Augex")</f>
        <v>0</v>
      </c>
      <c r="Y386" s="32">
        <f>SUMIFS('Capex forecast'!I$9:I$223,'Capex forecast'!$T$9:$T$223,$Q386,'Capex forecast'!$S$9:$S$223,$S386,'Capex forecast'!$Q$9:$Q$223,"Augex")</f>
        <v>0</v>
      </c>
      <c r="Z386" s="32">
        <f>SUMIFS('Capex forecast'!J$9:J$223,'Capex forecast'!$T$9:$T$223,$Q386,'Capex forecast'!$S$9:$S$223,$S386,'Capex forecast'!$Q$9:$Q$223,"Augex")</f>
        <v>0</v>
      </c>
      <c r="AA386" s="32">
        <f>SUMIFS('Capex forecast'!K$9:K$223,'Capex forecast'!$T$9:$T$223,$Q386,'Capex forecast'!$S$9:$S$223,$S386,'Capex forecast'!$Q$9:$Q$223,"Augex")</f>
        <v>0</v>
      </c>
      <c r="AB386" s="32">
        <f>SUMIFS('Capex forecast'!L$9:L$223,'Capex forecast'!$T$9:$T$223,$Q386,'Capex forecast'!$S$9:$S$223,$S386,'Capex forecast'!$Q$9:$Q$223,"Augex")</f>
        <v>0</v>
      </c>
      <c r="AC386" s="32">
        <f>SUMIFS('Capex forecast'!M$9:M$223,'Capex forecast'!$T$9:$T$223,$Q386,'Capex forecast'!$S$9:$S$223,$S386,'Capex forecast'!$Q$9:$Q$223,"Augex")</f>
        <v>0</v>
      </c>
      <c r="AD386" s="32">
        <f>SUMIFS('Capex forecast'!N$9:N$223,'Capex forecast'!$T$9:$T$223,$Q386,'Capex forecast'!$S$9:$S$223,$S386,'Capex forecast'!$Q$9:$Q$223,"Augex")</f>
        <v>0</v>
      </c>
      <c r="AF386" s="45" t="s">
        <v>253</v>
      </c>
      <c r="AG386" s="6" t="str">
        <f>INDEX('Demand forecast'!$M$9:$M$5832,MATCH($Q386,'Demand forecast'!$B$9:$B$5832,0))</f>
        <v>Yes</v>
      </c>
      <c r="AH386" s="6" t="str">
        <f>IF(COUNTIF($AF$93:AF386,$B386) = 1, "LV", IF(COUNTIF($AF$93:AF386,$B386) = 2, "HV", "ST"))</f>
        <v>HV</v>
      </c>
      <c r="AI386" s="6" t="str">
        <f>INDEX('Demand forecast and growth rate'!$E$7:$E$273,MATCH($Q386,'Demand forecast and growth rate'!$B$7:$B$273,0))</f>
        <v>Steady/falling</v>
      </c>
      <c r="AJ386" s="47">
        <f>SUMIFS('Capex forecast'!E$9:E$223,'Capex forecast'!$T$9:$T$223,$AF386,'Capex forecast'!$S$9:$S$223,$AH386,'Capex forecast'!$Q$9:$Q$223,"Repex")</f>
        <v>0</v>
      </c>
      <c r="AK386" s="47">
        <f>SUMIFS('Capex forecast'!F$9:F$223,'Capex forecast'!$T$9:$T$223,$AF386,'Capex forecast'!$S$9:$S$223,$AH386,'Capex forecast'!$Q$9:$Q$223,"Repex")</f>
        <v>0</v>
      </c>
      <c r="AL386" s="47">
        <f>SUMIFS('Capex forecast'!G$9:G$223,'Capex forecast'!$T$9:$T$223,$AF386,'Capex forecast'!$S$9:$S$223,$AH386,'Capex forecast'!$Q$9:$Q$223,"Repex")</f>
        <v>0</v>
      </c>
      <c r="AM386" s="47">
        <f>SUMIFS('Capex forecast'!H$9:H$223,'Capex forecast'!$T$9:$T$223,$AF386,'Capex forecast'!$S$9:$S$223,$AH386,'Capex forecast'!$Q$9:$Q$223,"Repex")</f>
        <v>0</v>
      </c>
      <c r="AN386" s="47">
        <f>SUMIFS('Capex forecast'!I$9:I$223,'Capex forecast'!$T$9:$T$223,$AF386,'Capex forecast'!$S$9:$S$223,$AH386,'Capex forecast'!$Q$9:$Q$223,"Repex")</f>
        <v>0</v>
      </c>
      <c r="AO386" s="47">
        <f>SUMIFS('Capex forecast'!J$9:J$223,'Capex forecast'!$T$9:$T$223,$AF386,'Capex forecast'!$S$9:$S$223,$AH386,'Capex forecast'!$Q$9:$Q$223,"Repex")</f>
        <v>0</v>
      </c>
      <c r="AP386" s="47">
        <f>SUMIFS('Capex forecast'!K$9:K$223,'Capex forecast'!$T$9:$T$223,$AF386,'Capex forecast'!$S$9:$S$223,$AH386,'Capex forecast'!$Q$9:$Q$223,"Repex")</f>
        <v>0</v>
      </c>
      <c r="AQ386" s="47">
        <f>SUMIFS('Capex forecast'!L$9:L$223,'Capex forecast'!$T$9:$T$223,$AF386,'Capex forecast'!$S$9:$S$223,$AH386,'Capex forecast'!$Q$9:$Q$223,"Repex")</f>
        <v>0</v>
      </c>
      <c r="AR386" s="47">
        <f>SUMIFS('Capex forecast'!M$9:M$223,'Capex forecast'!$T$9:$T$223,$AF386,'Capex forecast'!$S$9:$S$223,$AH386,'Capex forecast'!$Q$9:$Q$223,"Repex")</f>
        <v>0</v>
      </c>
      <c r="AS386" s="47">
        <f>SUMIFS('Capex forecast'!N$9:N$223,'Capex forecast'!$T$9:$T$223,$AF386,'Capex forecast'!$S$9:$S$223,$AH386,'Capex forecast'!$Q$9:$Q$223,"Repex")</f>
        <v>0</v>
      </c>
    </row>
    <row r="387" spans="2:45" ht="15">
      <c r="B387" s="45" t="s">
        <v>228</v>
      </c>
      <c r="C387" s="6" t="str">
        <f>INDEX('Demand forecast'!$M$9:$M$5832,MATCH($B387,'Demand forecast'!$B$9:$B$5832,0))</f>
        <v>Yes</v>
      </c>
      <c r="D387" s="6" t="str">
        <f>IF(COUNTIF($B$93:B387,$B387) = 1, "LV", IF(COUNTIF($B$93:B387,$B387) = 2, "HV", "ST"))</f>
        <v>HV</v>
      </c>
      <c r="E387" s="6" t="str">
        <f>INDEX('Demand forecast and growth rate'!$E$7:$E$273,MATCH($B387,'Demand forecast and growth rate'!$B$7:$B$273,0))</f>
        <v>Steady/falling</v>
      </c>
      <c r="F387" s="32">
        <f>SUMIFS('Capex forecast'!E$9:E$223,'Capex forecast'!$T$9:$T$223,'Allocation of site-spec costs'!$B387,'Capex forecast'!$S$9:$S$223,'Allocation of site-spec costs'!$D387,'Capex forecast'!$Q$9:$Q$223,"Customer Connection")</f>
        <v>0</v>
      </c>
      <c r="G387" s="32">
        <f>SUMIFS('Capex forecast'!F$9:F$223,'Capex forecast'!$T$9:$T$223,'Allocation of site-spec costs'!$B387,'Capex forecast'!$S$9:$S$223,'Allocation of site-spec costs'!$D387,'Capex forecast'!$Q$9:$Q$223,"Customer Connection")</f>
        <v>0</v>
      </c>
      <c r="H387" s="32">
        <f>SUMIFS('Capex forecast'!G$9:G$223,'Capex forecast'!$T$9:$T$223,'Allocation of site-spec costs'!$B387,'Capex forecast'!$S$9:$S$223,'Allocation of site-spec costs'!$D387,'Capex forecast'!$Q$9:$Q$223,"Customer Connection")</f>
        <v>0</v>
      </c>
      <c r="I387" s="32">
        <f>SUMIFS('Capex forecast'!H$9:H$223,'Capex forecast'!$T$9:$T$223,'Allocation of site-spec costs'!$B387,'Capex forecast'!$S$9:$S$223,'Allocation of site-spec costs'!$D387,'Capex forecast'!$Q$9:$Q$223,"Customer Connection")</f>
        <v>0</v>
      </c>
      <c r="J387" s="32">
        <f>SUMIFS('Capex forecast'!I$9:I$223,'Capex forecast'!$T$9:$T$223,'Allocation of site-spec costs'!$B387,'Capex forecast'!$S$9:$S$223,'Allocation of site-spec costs'!$D387,'Capex forecast'!$Q$9:$Q$223,"Customer Connection")</f>
        <v>0</v>
      </c>
      <c r="K387" s="32">
        <f>SUMIFS('Capex forecast'!J$9:J$223,'Capex forecast'!$T$9:$T$223,'Allocation of site-spec costs'!$B387,'Capex forecast'!$S$9:$S$223,'Allocation of site-spec costs'!$D387,'Capex forecast'!$Q$9:$Q$223,"Customer Connection")</f>
        <v>0</v>
      </c>
      <c r="L387" s="32">
        <f>SUMIFS('Capex forecast'!K$9:K$223,'Capex forecast'!$T$9:$T$223,'Allocation of site-spec costs'!$B387,'Capex forecast'!$S$9:$S$223,'Allocation of site-spec costs'!$D387,'Capex forecast'!$Q$9:$Q$223,"Customer Connection")</f>
        <v>0</v>
      </c>
      <c r="M387" s="32">
        <f>SUMIFS('Capex forecast'!L$9:L$223,'Capex forecast'!$T$9:$T$223,'Allocation of site-spec costs'!$B387,'Capex forecast'!$S$9:$S$223,'Allocation of site-spec costs'!$D387,'Capex forecast'!$Q$9:$Q$223,"Customer Connection")</f>
        <v>0</v>
      </c>
      <c r="N387" s="32">
        <f>SUMIFS('Capex forecast'!M$9:M$223,'Capex forecast'!$T$9:$T$223,'Allocation of site-spec costs'!$B387,'Capex forecast'!$S$9:$S$223,'Allocation of site-spec costs'!$D387,'Capex forecast'!$Q$9:$Q$223,"Customer Connection")</f>
        <v>0</v>
      </c>
      <c r="O387" s="32">
        <f>SUMIFS('Capex forecast'!N$9:N$223,'Capex forecast'!$T$9:$T$223,'Allocation of site-spec costs'!$B387,'Capex forecast'!$S$9:$S$223,'Allocation of site-spec costs'!$D387,'Capex forecast'!$Q$9:$Q$223,"Customer Connection")</f>
        <v>0</v>
      </c>
      <c r="Q387" s="45" t="s">
        <v>228</v>
      </c>
      <c r="R387" s="6" t="str">
        <f>INDEX('Demand forecast'!$M$9:$M$5832,MATCH($Q387,'Demand forecast'!$B$9:$B$5832,0))</f>
        <v>Yes</v>
      </c>
      <c r="S387" s="6" t="str">
        <f>IF(COUNTIF($Q$93:Q387,$B387) = 1, "LV", IF(COUNTIF($Q$93:Q387,$B387) = 2, "HV", "ST"))</f>
        <v>HV</v>
      </c>
      <c r="T387" s="6" t="str">
        <f>INDEX('Demand forecast and growth rate'!$E$7:$E$273,MATCH($Q387,'Demand forecast and growth rate'!$B$7:$B$273,0))</f>
        <v>Steady/falling</v>
      </c>
      <c r="U387" s="32">
        <f>SUMIFS('Capex forecast'!E$9:E$223,'Capex forecast'!$T$9:$T$223,$Q387,'Capex forecast'!$S$9:$S$223,$S387,'Capex forecast'!$Q$9:$Q$223,"Augex")</f>
        <v>0</v>
      </c>
      <c r="V387" s="32">
        <f>SUMIFS('Capex forecast'!F$9:F$223,'Capex forecast'!$T$9:$T$223,$Q387,'Capex forecast'!$S$9:$S$223,$S387,'Capex forecast'!$Q$9:$Q$223,"Augex")</f>
        <v>0</v>
      </c>
      <c r="W387" s="32">
        <f>SUMIFS('Capex forecast'!G$9:G$223,'Capex forecast'!$T$9:$T$223,$Q387,'Capex forecast'!$S$9:$S$223,$S387,'Capex forecast'!$Q$9:$Q$223,"Augex")</f>
        <v>0</v>
      </c>
      <c r="X387" s="32">
        <f>SUMIFS('Capex forecast'!H$9:H$223,'Capex forecast'!$T$9:$T$223,$Q387,'Capex forecast'!$S$9:$S$223,$S387,'Capex forecast'!$Q$9:$Q$223,"Augex")</f>
        <v>0</v>
      </c>
      <c r="Y387" s="32">
        <f>SUMIFS('Capex forecast'!I$9:I$223,'Capex forecast'!$T$9:$T$223,$Q387,'Capex forecast'!$S$9:$S$223,$S387,'Capex forecast'!$Q$9:$Q$223,"Augex")</f>
        <v>0</v>
      </c>
      <c r="Z387" s="32">
        <f>SUMIFS('Capex forecast'!J$9:J$223,'Capex forecast'!$T$9:$T$223,$Q387,'Capex forecast'!$S$9:$S$223,$S387,'Capex forecast'!$Q$9:$Q$223,"Augex")</f>
        <v>0</v>
      </c>
      <c r="AA387" s="32">
        <f>SUMIFS('Capex forecast'!K$9:K$223,'Capex forecast'!$T$9:$T$223,$Q387,'Capex forecast'!$S$9:$S$223,$S387,'Capex forecast'!$Q$9:$Q$223,"Augex")</f>
        <v>0</v>
      </c>
      <c r="AB387" s="32">
        <f>SUMIFS('Capex forecast'!L$9:L$223,'Capex forecast'!$T$9:$T$223,$Q387,'Capex forecast'!$S$9:$S$223,$S387,'Capex forecast'!$Q$9:$Q$223,"Augex")</f>
        <v>0</v>
      </c>
      <c r="AC387" s="32">
        <f>SUMIFS('Capex forecast'!M$9:M$223,'Capex forecast'!$T$9:$T$223,$Q387,'Capex forecast'!$S$9:$S$223,$S387,'Capex forecast'!$Q$9:$Q$223,"Augex")</f>
        <v>0</v>
      </c>
      <c r="AD387" s="32">
        <f>SUMIFS('Capex forecast'!N$9:N$223,'Capex forecast'!$T$9:$T$223,$Q387,'Capex forecast'!$S$9:$S$223,$S387,'Capex forecast'!$Q$9:$Q$223,"Augex")</f>
        <v>0</v>
      </c>
      <c r="AF387" s="45" t="s">
        <v>228</v>
      </c>
      <c r="AG387" s="6" t="str">
        <f>INDEX('Demand forecast'!$M$9:$M$5832,MATCH($Q387,'Demand forecast'!$B$9:$B$5832,0))</f>
        <v>Yes</v>
      </c>
      <c r="AH387" s="6" t="str">
        <f>IF(COUNTIF($AF$93:AF387,$B387) = 1, "LV", IF(COUNTIF($AF$93:AF387,$B387) = 2, "HV", "ST"))</f>
        <v>HV</v>
      </c>
      <c r="AI387" s="6" t="str">
        <f>INDEX('Demand forecast and growth rate'!$E$7:$E$273,MATCH($Q387,'Demand forecast and growth rate'!$B$7:$B$273,0))</f>
        <v>Steady/falling</v>
      </c>
      <c r="AJ387" s="47">
        <f>SUMIFS('Capex forecast'!E$9:E$223,'Capex forecast'!$T$9:$T$223,$AF387,'Capex forecast'!$S$9:$S$223,$AH387,'Capex forecast'!$Q$9:$Q$223,"Repex")</f>
        <v>0</v>
      </c>
      <c r="AK387" s="47">
        <f>SUMIFS('Capex forecast'!F$9:F$223,'Capex forecast'!$T$9:$T$223,$AF387,'Capex forecast'!$S$9:$S$223,$AH387,'Capex forecast'!$Q$9:$Q$223,"Repex")</f>
        <v>0</v>
      </c>
      <c r="AL387" s="47">
        <f>SUMIFS('Capex forecast'!G$9:G$223,'Capex forecast'!$T$9:$T$223,$AF387,'Capex forecast'!$S$9:$S$223,$AH387,'Capex forecast'!$Q$9:$Q$223,"Repex")</f>
        <v>0</v>
      </c>
      <c r="AM387" s="47">
        <f>SUMIFS('Capex forecast'!H$9:H$223,'Capex forecast'!$T$9:$T$223,$AF387,'Capex forecast'!$S$9:$S$223,$AH387,'Capex forecast'!$Q$9:$Q$223,"Repex")</f>
        <v>0</v>
      </c>
      <c r="AN387" s="47">
        <f>SUMIFS('Capex forecast'!I$9:I$223,'Capex forecast'!$T$9:$T$223,$AF387,'Capex forecast'!$S$9:$S$223,$AH387,'Capex forecast'!$Q$9:$Q$223,"Repex")</f>
        <v>0</v>
      </c>
      <c r="AO387" s="47">
        <f>SUMIFS('Capex forecast'!J$9:J$223,'Capex forecast'!$T$9:$T$223,$AF387,'Capex forecast'!$S$9:$S$223,$AH387,'Capex forecast'!$Q$9:$Q$223,"Repex")</f>
        <v>0</v>
      </c>
      <c r="AP387" s="47">
        <f>SUMIFS('Capex forecast'!K$9:K$223,'Capex forecast'!$T$9:$T$223,$AF387,'Capex forecast'!$S$9:$S$223,$AH387,'Capex forecast'!$Q$9:$Q$223,"Repex")</f>
        <v>0</v>
      </c>
      <c r="AQ387" s="47">
        <f>SUMIFS('Capex forecast'!L$9:L$223,'Capex forecast'!$T$9:$T$223,$AF387,'Capex forecast'!$S$9:$S$223,$AH387,'Capex forecast'!$Q$9:$Q$223,"Repex")</f>
        <v>0</v>
      </c>
      <c r="AR387" s="47">
        <f>SUMIFS('Capex forecast'!M$9:M$223,'Capex forecast'!$T$9:$T$223,$AF387,'Capex forecast'!$S$9:$S$223,$AH387,'Capex forecast'!$Q$9:$Q$223,"Repex")</f>
        <v>0</v>
      </c>
      <c r="AS387" s="47">
        <f>SUMIFS('Capex forecast'!N$9:N$223,'Capex forecast'!$T$9:$T$223,$AF387,'Capex forecast'!$S$9:$S$223,$AH387,'Capex forecast'!$Q$9:$Q$223,"Repex")</f>
        <v>0</v>
      </c>
    </row>
    <row r="388" spans="2:45" ht="15">
      <c r="B388" s="45" t="s">
        <v>88</v>
      </c>
      <c r="C388" s="6" t="str">
        <f>INDEX('Demand forecast'!$M$9:$M$5832,MATCH($B388,'Demand forecast'!$B$9:$B$5832,0))</f>
        <v>No</v>
      </c>
      <c r="D388" s="6" t="str">
        <f>IF(COUNTIF($B$93:B388,$B388) = 1, "LV", IF(COUNTIF($B$93:B388,$B388) = 2, "HV", "ST"))</f>
        <v>HV</v>
      </c>
      <c r="E388" s="6" t="str">
        <f>INDEX('Demand forecast and growth rate'!$E$7:$E$273,MATCH($B388,'Demand forecast and growth rate'!$B$7:$B$273,0))</f>
        <v>High growth</v>
      </c>
      <c r="F388" s="32">
        <f>SUMIFS('Capex forecast'!E$9:E$223,'Capex forecast'!$T$9:$T$223,'Allocation of site-spec costs'!$B388,'Capex forecast'!$S$9:$S$223,'Allocation of site-spec costs'!$D388,'Capex forecast'!$Q$9:$Q$223,"Customer Connection")</f>
        <v>0</v>
      </c>
      <c r="G388" s="32">
        <f>SUMIFS('Capex forecast'!F$9:F$223,'Capex forecast'!$T$9:$T$223,'Allocation of site-spec costs'!$B388,'Capex forecast'!$S$9:$S$223,'Allocation of site-spec costs'!$D388,'Capex forecast'!$Q$9:$Q$223,"Customer Connection")</f>
        <v>0</v>
      </c>
      <c r="H388" s="32">
        <f>SUMIFS('Capex forecast'!G$9:G$223,'Capex forecast'!$T$9:$T$223,'Allocation of site-spec costs'!$B388,'Capex forecast'!$S$9:$S$223,'Allocation of site-spec costs'!$D388,'Capex forecast'!$Q$9:$Q$223,"Customer Connection")</f>
        <v>0</v>
      </c>
      <c r="I388" s="32">
        <f>SUMIFS('Capex forecast'!H$9:H$223,'Capex forecast'!$T$9:$T$223,'Allocation of site-spec costs'!$B388,'Capex forecast'!$S$9:$S$223,'Allocation of site-spec costs'!$D388,'Capex forecast'!$Q$9:$Q$223,"Customer Connection")</f>
        <v>0</v>
      </c>
      <c r="J388" s="32">
        <f>SUMIFS('Capex forecast'!I$9:I$223,'Capex forecast'!$T$9:$T$223,'Allocation of site-spec costs'!$B388,'Capex forecast'!$S$9:$S$223,'Allocation of site-spec costs'!$D388,'Capex forecast'!$Q$9:$Q$223,"Customer Connection")</f>
        <v>0</v>
      </c>
      <c r="K388" s="32">
        <f>SUMIFS('Capex forecast'!J$9:J$223,'Capex forecast'!$T$9:$T$223,'Allocation of site-spec costs'!$B388,'Capex forecast'!$S$9:$S$223,'Allocation of site-spec costs'!$D388,'Capex forecast'!$Q$9:$Q$223,"Customer Connection")</f>
        <v>0</v>
      </c>
      <c r="L388" s="32">
        <f>SUMIFS('Capex forecast'!K$9:K$223,'Capex forecast'!$T$9:$T$223,'Allocation of site-spec costs'!$B388,'Capex forecast'!$S$9:$S$223,'Allocation of site-spec costs'!$D388,'Capex forecast'!$Q$9:$Q$223,"Customer Connection")</f>
        <v>0</v>
      </c>
      <c r="M388" s="32">
        <f>SUMIFS('Capex forecast'!L$9:L$223,'Capex forecast'!$T$9:$T$223,'Allocation of site-spec costs'!$B388,'Capex forecast'!$S$9:$S$223,'Allocation of site-spec costs'!$D388,'Capex forecast'!$Q$9:$Q$223,"Customer Connection")</f>
        <v>0</v>
      </c>
      <c r="N388" s="32">
        <f>SUMIFS('Capex forecast'!M$9:M$223,'Capex forecast'!$T$9:$T$223,'Allocation of site-spec costs'!$B388,'Capex forecast'!$S$9:$S$223,'Allocation of site-spec costs'!$D388,'Capex forecast'!$Q$9:$Q$223,"Customer Connection")</f>
        <v>0</v>
      </c>
      <c r="O388" s="32">
        <f>SUMIFS('Capex forecast'!N$9:N$223,'Capex forecast'!$T$9:$T$223,'Allocation of site-spec costs'!$B388,'Capex forecast'!$S$9:$S$223,'Allocation of site-spec costs'!$D388,'Capex forecast'!$Q$9:$Q$223,"Customer Connection")</f>
        <v>0</v>
      </c>
      <c r="Q388" s="45" t="s">
        <v>88</v>
      </c>
      <c r="R388" s="6" t="str">
        <f>INDEX('Demand forecast'!$M$9:$M$5832,MATCH($Q388,'Demand forecast'!$B$9:$B$5832,0))</f>
        <v>No</v>
      </c>
      <c r="S388" s="6" t="str">
        <f>IF(COUNTIF($Q$93:Q388,$B388) = 1, "LV", IF(COUNTIF($Q$93:Q388,$B388) = 2, "HV", "ST"))</f>
        <v>HV</v>
      </c>
      <c r="T388" s="6" t="str">
        <f>INDEX('Demand forecast and growth rate'!$E$7:$E$273,MATCH($Q388,'Demand forecast and growth rate'!$B$7:$B$273,0))</f>
        <v>High growth</v>
      </c>
      <c r="U388" s="32">
        <f>SUMIFS('Capex forecast'!E$9:E$223,'Capex forecast'!$T$9:$T$223,$Q388,'Capex forecast'!$S$9:$S$223,$S388,'Capex forecast'!$Q$9:$Q$223,"Augex")</f>
        <v>0</v>
      </c>
      <c r="V388" s="32">
        <f>SUMIFS('Capex forecast'!F$9:F$223,'Capex forecast'!$T$9:$T$223,$Q388,'Capex forecast'!$S$9:$S$223,$S388,'Capex forecast'!$Q$9:$Q$223,"Augex")</f>
        <v>0</v>
      </c>
      <c r="W388" s="32">
        <f>SUMIFS('Capex forecast'!G$9:G$223,'Capex forecast'!$T$9:$T$223,$Q388,'Capex forecast'!$S$9:$S$223,$S388,'Capex forecast'!$Q$9:$Q$223,"Augex")</f>
        <v>0</v>
      </c>
      <c r="X388" s="32">
        <f>SUMIFS('Capex forecast'!H$9:H$223,'Capex forecast'!$T$9:$T$223,$Q388,'Capex forecast'!$S$9:$S$223,$S388,'Capex forecast'!$Q$9:$Q$223,"Augex")</f>
        <v>0</v>
      </c>
      <c r="Y388" s="32">
        <f>SUMIFS('Capex forecast'!I$9:I$223,'Capex forecast'!$T$9:$T$223,$Q388,'Capex forecast'!$S$9:$S$223,$S388,'Capex forecast'!$Q$9:$Q$223,"Augex")</f>
        <v>0</v>
      </c>
      <c r="Z388" s="32">
        <f>SUMIFS('Capex forecast'!J$9:J$223,'Capex forecast'!$T$9:$T$223,$Q388,'Capex forecast'!$S$9:$S$223,$S388,'Capex forecast'!$Q$9:$Q$223,"Augex")</f>
        <v>0</v>
      </c>
      <c r="AA388" s="32">
        <f>SUMIFS('Capex forecast'!K$9:K$223,'Capex forecast'!$T$9:$T$223,$Q388,'Capex forecast'!$S$9:$S$223,$S388,'Capex forecast'!$Q$9:$Q$223,"Augex")</f>
        <v>0</v>
      </c>
      <c r="AB388" s="32">
        <f>SUMIFS('Capex forecast'!L$9:L$223,'Capex forecast'!$T$9:$T$223,$Q388,'Capex forecast'!$S$9:$S$223,$S388,'Capex forecast'!$Q$9:$Q$223,"Augex")</f>
        <v>0</v>
      </c>
      <c r="AC388" s="32">
        <f>SUMIFS('Capex forecast'!M$9:M$223,'Capex forecast'!$T$9:$T$223,$Q388,'Capex forecast'!$S$9:$S$223,$S388,'Capex forecast'!$Q$9:$Q$223,"Augex")</f>
        <v>0</v>
      </c>
      <c r="AD388" s="32">
        <f>SUMIFS('Capex forecast'!N$9:N$223,'Capex forecast'!$T$9:$T$223,$Q388,'Capex forecast'!$S$9:$S$223,$S388,'Capex forecast'!$Q$9:$Q$223,"Augex")</f>
        <v>0</v>
      </c>
      <c r="AF388" s="45" t="s">
        <v>88</v>
      </c>
      <c r="AG388" s="6" t="str">
        <f>INDEX('Demand forecast'!$M$9:$M$5832,MATCH($Q388,'Demand forecast'!$B$9:$B$5832,0))</f>
        <v>No</v>
      </c>
      <c r="AH388" s="6" t="str">
        <f>IF(COUNTIF($AF$93:AF388,$B388) = 1, "LV", IF(COUNTIF($AF$93:AF388,$B388) = 2, "HV", "ST"))</f>
        <v>HV</v>
      </c>
      <c r="AI388" s="6" t="str">
        <f>INDEX('Demand forecast and growth rate'!$E$7:$E$273,MATCH($Q388,'Demand forecast and growth rate'!$B$7:$B$273,0))</f>
        <v>High growth</v>
      </c>
      <c r="AJ388" s="47">
        <f>SUMIFS('Capex forecast'!E$9:E$223,'Capex forecast'!$T$9:$T$223,$AF388,'Capex forecast'!$S$9:$S$223,$AH388,'Capex forecast'!$Q$9:$Q$223,"Repex")</f>
        <v>0</v>
      </c>
      <c r="AK388" s="47">
        <f>SUMIFS('Capex forecast'!F$9:F$223,'Capex forecast'!$T$9:$T$223,$AF388,'Capex forecast'!$S$9:$S$223,$AH388,'Capex forecast'!$Q$9:$Q$223,"Repex")</f>
        <v>0</v>
      </c>
      <c r="AL388" s="47">
        <f>SUMIFS('Capex forecast'!G$9:G$223,'Capex forecast'!$T$9:$T$223,$AF388,'Capex forecast'!$S$9:$S$223,$AH388,'Capex forecast'!$Q$9:$Q$223,"Repex")</f>
        <v>0</v>
      </c>
      <c r="AM388" s="47">
        <f>SUMIFS('Capex forecast'!H$9:H$223,'Capex forecast'!$T$9:$T$223,$AF388,'Capex forecast'!$S$9:$S$223,$AH388,'Capex forecast'!$Q$9:$Q$223,"Repex")</f>
        <v>0</v>
      </c>
      <c r="AN388" s="47">
        <f>SUMIFS('Capex forecast'!I$9:I$223,'Capex forecast'!$T$9:$T$223,$AF388,'Capex forecast'!$S$9:$S$223,$AH388,'Capex forecast'!$Q$9:$Q$223,"Repex")</f>
        <v>0</v>
      </c>
      <c r="AO388" s="47">
        <f>SUMIFS('Capex forecast'!J$9:J$223,'Capex forecast'!$T$9:$T$223,$AF388,'Capex forecast'!$S$9:$S$223,$AH388,'Capex forecast'!$Q$9:$Q$223,"Repex")</f>
        <v>0</v>
      </c>
      <c r="AP388" s="47">
        <f>SUMIFS('Capex forecast'!K$9:K$223,'Capex forecast'!$T$9:$T$223,$AF388,'Capex forecast'!$S$9:$S$223,$AH388,'Capex forecast'!$Q$9:$Q$223,"Repex")</f>
        <v>0</v>
      </c>
      <c r="AQ388" s="47">
        <f>SUMIFS('Capex forecast'!L$9:L$223,'Capex forecast'!$T$9:$T$223,$AF388,'Capex forecast'!$S$9:$S$223,$AH388,'Capex forecast'!$Q$9:$Q$223,"Repex")</f>
        <v>0</v>
      </c>
      <c r="AR388" s="47">
        <f>SUMIFS('Capex forecast'!M$9:M$223,'Capex forecast'!$T$9:$T$223,$AF388,'Capex forecast'!$S$9:$S$223,$AH388,'Capex forecast'!$Q$9:$Q$223,"Repex")</f>
        <v>0</v>
      </c>
      <c r="AS388" s="47">
        <f>SUMIFS('Capex forecast'!N$9:N$223,'Capex forecast'!$T$9:$T$223,$AF388,'Capex forecast'!$S$9:$S$223,$AH388,'Capex forecast'!$Q$9:$Q$223,"Repex")</f>
        <v>0</v>
      </c>
    </row>
    <row r="389" spans="2:45" ht="15">
      <c r="B389" s="45" t="s">
        <v>132</v>
      </c>
      <c r="C389" s="6" t="str">
        <f>INDEX('Demand forecast'!$M$9:$M$5832,MATCH($B389,'Demand forecast'!$B$9:$B$5832,0))</f>
        <v>No</v>
      </c>
      <c r="D389" s="6" t="str">
        <f>IF(COUNTIF($B$93:B389,$B389) = 1, "LV", IF(COUNTIF($B$93:B389,$B389) = 2, "HV", "ST"))</f>
        <v>HV</v>
      </c>
      <c r="E389" s="6" t="str">
        <f>INDEX('Demand forecast and growth rate'!$E$7:$E$273,MATCH($B389,'Demand forecast and growth rate'!$B$7:$B$273,0))</f>
        <v>Steady/falling</v>
      </c>
      <c r="F389" s="32">
        <f>SUMIFS('Capex forecast'!E$9:E$223,'Capex forecast'!$T$9:$T$223,'Allocation of site-spec costs'!$B389,'Capex forecast'!$S$9:$S$223,'Allocation of site-spec costs'!$D389,'Capex forecast'!$Q$9:$Q$223,"Customer Connection")</f>
        <v>0</v>
      </c>
      <c r="G389" s="32">
        <f>SUMIFS('Capex forecast'!F$9:F$223,'Capex forecast'!$T$9:$T$223,'Allocation of site-spec costs'!$B389,'Capex forecast'!$S$9:$S$223,'Allocation of site-spec costs'!$D389,'Capex forecast'!$Q$9:$Q$223,"Customer Connection")</f>
        <v>0</v>
      </c>
      <c r="H389" s="32">
        <f>SUMIFS('Capex forecast'!G$9:G$223,'Capex forecast'!$T$9:$T$223,'Allocation of site-spec costs'!$B389,'Capex forecast'!$S$9:$S$223,'Allocation of site-spec costs'!$D389,'Capex forecast'!$Q$9:$Q$223,"Customer Connection")</f>
        <v>0</v>
      </c>
      <c r="I389" s="32">
        <f>SUMIFS('Capex forecast'!H$9:H$223,'Capex forecast'!$T$9:$T$223,'Allocation of site-spec costs'!$B389,'Capex forecast'!$S$9:$S$223,'Allocation of site-spec costs'!$D389,'Capex forecast'!$Q$9:$Q$223,"Customer Connection")</f>
        <v>0</v>
      </c>
      <c r="J389" s="32">
        <f>SUMIFS('Capex forecast'!I$9:I$223,'Capex forecast'!$T$9:$T$223,'Allocation of site-spec costs'!$B389,'Capex forecast'!$S$9:$S$223,'Allocation of site-spec costs'!$D389,'Capex forecast'!$Q$9:$Q$223,"Customer Connection")</f>
        <v>0</v>
      </c>
      <c r="K389" s="32">
        <f>SUMIFS('Capex forecast'!J$9:J$223,'Capex forecast'!$T$9:$T$223,'Allocation of site-spec costs'!$B389,'Capex forecast'!$S$9:$S$223,'Allocation of site-spec costs'!$D389,'Capex forecast'!$Q$9:$Q$223,"Customer Connection")</f>
        <v>0</v>
      </c>
      <c r="L389" s="32">
        <f>SUMIFS('Capex forecast'!K$9:K$223,'Capex forecast'!$T$9:$T$223,'Allocation of site-spec costs'!$B389,'Capex forecast'!$S$9:$S$223,'Allocation of site-spec costs'!$D389,'Capex forecast'!$Q$9:$Q$223,"Customer Connection")</f>
        <v>0</v>
      </c>
      <c r="M389" s="32">
        <f>SUMIFS('Capex forecast'!L$9:L$223,'Capex forecast'!$T$9:$T$223,'Allocation of site-spec costs'!$B389,'Capex forecast'!$S$9:$S$223,'Allocation of site-spec costs'!$D389,'Capex forecast'!$Q$9:$Q$223,"Customer Connection")</f>
        <v>0</v>
      </c>
      <c r="N389" s="32">
        <f>SUMIFS('Capex forecast'!M$9:M$223,'Capex forecast'!$T$9:$T$223,'Allocation of site-spec costs'!$B389,'Capex forecast'!$S$9:$S$223,'Allocation of site-spec costs'!$D389,'Capex forecast'!$Q$9:$Q$223,"Customer Connection")</f>
        <v>0</v>
      </c>
      <c r="O389" s="32">
        <f>SUMIFS('Capex forecast'!N$9:N$223,'Capex forecast'!$T$9:$T$223,'Allocation of site-spec costs'!$B389,'Capex forecast'!$S$9:$S$223,'Allocation of site-spec costs'!$D389,'Capex forecast'!$Q$9:$Q$223,"Customer Connection")</f>
        <v>0</v>
      </c>
      <c r="Q389" s="45" t="s">
        <v>132</v>
      </c>
      <c r="R389" s="6" t="str">
        <f>INDEX('Demand forecast'!$M$9:$M$5832,MATCH($Q389,'Demand forecast'!$B$9:$B$5832,0))</f>
        <v>No</v>
      </c>
      <c r="S389" s="6" t="str">
        <f>IF(COUNTIF($Q$93:Q389,$B389) = 1, "LV", IF(COUNTIF($Q$93:Q389,$B389) = 2, "HV", "ST"))</f>
        <v>HV</v>
      </c>
      <c r="T389" s="6" t="str">
        <f>INDEX('Demand forecast and growth rate'!$E$7:$E$273,MATCH($Q389,'Demand forecast and growth rate'!$B$7:$B$273,0))</f>
        <v>Steady/falling</v>
      </c>
      <c r="U389" s="32">
        <f>SUMIFS('Capex forecast'!E$9:E$223,'Capex forecast'!$T$9:$T$223,$Q389,'Capex forecast'!$S$9:$S$223,$S389,'Capex forecast'!$Q$9:$Q$223,"Augex")</f>
        <v>0</v>
      </c>
      <c r="V389" s="32">
        <f>SUMIFS('Capex forecast'!F$9:F$223,'Capex forecast'!$T$9:$T$223,$Q389,'Capex forecast'!$S$9:$S$223,$S389,'Capex forecast'!$Q$9:$Q$223,"Augex")</f>
        <v>0</v>
      </c>
      <c r="W389" s="32">
        <f>SUMIFS('Capex forecast'!G$9:G$223,'Capex forecast'!$T$9:$T$223,$Q389,'Capex forecast'!$S$9:$S$223,$S389,'Capex forecast'!$Q$9:$Q$223,"Augex")</f>
        <v>0</v>
      </c>
      <c r="X389" s="32">
        <f>SUMIFS('Capex forecast'!H$9:H$223,'Capex forecast'!$T$9:$T$223,$Q389,'Capex forecast'!$S$9:$S$223,$S389,'Capex forecast'!$Q$9:$Q$223,"Augex")</f>
        <v>0</v>
      </c>
      <c r="Y389" s="32">
        <f>SUMIFS('Capex forecast'!I$9:I$223,'Capex forecast'!$T$9:$T$223,$Q389,'Capex forecast'!$S$9:$S$223,$S389,'Capex forecast'!$Q$9:$Q$223,"Augex")</f>
        <v>0</v>
      </c>
      <c r="Z389" s="32">
        <f>SUMIFS('Capex forecast'!J$9:J$223,'Capex forecast'!$T$9:$T$223,$Q389,'Capex forecast'!$S$9:$S$223,$S389,'Capex forecast'!$Q$9:$Q$223,"Augex")</f>
        <v>0</v>
      </c>
      <c r="AA389" s="32">
        <f>SUMIFS('Capex forecast'!K$9:K$223,'Capex forecast'!$T$9:$T$223,$Q389,'Capex forecast'!$S$9:$S$223,$S389,'Capex forecast'!$Q$9:$Q$223,"Augex")</f>
        <v>0</v>
      </c>
      <c r="AB389" s="32">
        <f>SUMIFS('Capex forecast'!L$9:L$223,'Capex forecast'!$T$9:$T$223,$Q389,'Capex forecast'!$S$9:$S$223,$S389,'Capex forecast'!$Q$9:$Q$223,"Augex")</f>
        <v>0</v>
      </c>
      <c r="AC389" s="32">
        <f>SUMIFS('Capex forecast'!M$9:M$223,'Capex forecast'!$T$9:$T$223,$Q389,'Capex forecast'!$S$9:$S$223,$S389,'Capex forecast'!$Q$9:$Q$223,"Augex")</f>
        <v>0</v>
      </c>
      <c r="AD389" s="32">
        <f>SUMIFS('Capex forecast'!N$9:N$223,'Capex forecast'!$T$9:$T$223,$Q389,'Capex forecast'!$S$9:$S$223,$S389,'Capex forecast'!$Q$9:$Q$223,"Augex")</f>
        <v>0</v>
      </c>
      <c r="AF389" s="45" t="s">
        <v>132</v>
      </c>
      <c r="AG389" s="6" t="str">
        <f>INDEX('Demand forecast'!$M$9:$M$5832,MATCH($Q389,'Demand forecast'!$B$9:$B$5832,0))</f>
        <v>No</v>
      </c>
      <c r="AH389" s="6" t="str">
        <f>IF(COUNTIF($AF$93:AF389,$B389) = 1, "LV", IF(COUNTIF($AF$93:AF389,$B389) = 2, "HV", "ST"))</f>
        <v>HV</v>
      </c>
      <c r="AI389" s="6" t="str">
        <f>INDEX('Demand forecast and growth rate'!$E$7:$E$273,MATCH($Q389,'Demand forecast and growth rate'!$B$7:$B$273,0))</f>
        <v>Steady/falling</v>
      </c>
      <c r="AJ389" s="47">
        <f>SUMIFS('Capex forecast'!E$9:E$223,'Capex forecast'!$T$9:$T$223,$AF389,'Capex forecast'!$S$9:$S$223,$AH389,'Capex forecast'!$Q$9:$Q$223,"Repex")</f>
        <v>0</v>
      </c>
      <c r="AK389" s="47">
        <f>SUMIFS('Capex forecast'!F$9:F$223,'Capex forecast'!$T$9:$T$223,$AF389,'Capex forecast'!$S$9:$S$223,$AH389,'Capex forecast'!$Q$9:$Q$223,"Repex")</f>
        <v>0</v>
      </c>
      <c r="AL389" s="47">
        <f>SUMIFS('Capex forecast'!G$9:G$223,'Capex forecast'!$T$9:$T$223,$AF389,'Capex forecast'!$S$9:$S$223,$AH389,'Capex forecast'!$Q$9:$Q$223,"Repex")</f>
        <v>0</v>
      </c>
      <c r="AM389" s="47">
        <f>SUMIFS('Capex forecast'!H$9:H$223,'Capex forecast'!$T$9:$T$223,$AF389,'Capex forecast'!$S$9:$S$223,$AH389,'Capex forecast'!$Q$9:$Q$223,"Repex")</f>
        <v>0</v>
      </c>
      <c r="AN389" s="47">
        <f>SUMIFS('Capex forecast'!I$9:I$223,'Capex forecast'!$T$9:$T$223,$AF389,'Capex forecast'!$S$9:$S$223,$AH389,'Capex forecast'!$Q$9:$Q$223,"Repex")</f>
        <v>0</v>
      </c>
      <c r="AO389" s="47">
        <f>SUMIFS('Capex forecast'!J$9:J$223,'Capex forecast'!$T$9:$T$223,$AF389,'Capex forecast'!$S$9:$S$223,$AH389,'Capex forecast'!$Q$9:$Q$223,"Repex")</f>
        <v>0</v>
      </c>
      <c r="AP389" s="47">
        <f>SUMIFS('Capex forecast'!K$9:K$223,'Capex forecast'!$T$9:$T$223,$AF389,'Capex forecast'!$S$9:$S$223,$AH389,'Capex forecast'!$Q$9:$Q$223,"Repex")</f>
        <v>0</v>
      </c>
      <c r="AQ389" s="47">
        <f>SUMIFS('Capex forecast'!L$9:L$223,'Capex forecast'!$T$9:$T$223,$AF389,'Capex forecast'!$S$9:$S$223,$AH389,'Capex forecast'!$Q$9:$Q$223,"Repex")</f>
        <v>0</v>
      </c>
      <c r="AR389" s="47">
        <f>SUMIFS('Capex forecast'!M$9:M$223,'Capex forecast'!$T$9:$T$223,$AF389,'Capex forecast'!$S$9:$S$223,$AH389,'Capex forecast'!$Q$9:$Q$223,"Repex")</f>
        <v>0</v>
      </c>
      <c r="AS389" s="47">
        <f>SUMIFS('Capex forecast'!N$9:N$223,'Capex forecast'!$T$9:$T$223,$AF389,'Capex forecast'!$S$9:$S$223,$AH389,'Capex forecast'!$Q$9:$Q$223,"Repex")</f>
        <v>0</v>
      </c>
    </row>
    <row r="390" spans="2:45" ht="15">
      <c r="B390" s="45" t="s">
        <v>261</v>
      </c>
      <c r="C390" s="6" t="str">
        <f>INDEX('Demand forecast'!$M$9:$M$5832,MATCH($B390,'Demand forecast'!$B$9:$B$5832,0))</f>
        <v>Yes</v>
      </c>
      <c r="D390" s="6" t="str">
        <f>IF(COUNTIF($B$93:B390,$B390) = 1, "LV", IF(COUNTIF($B$93:B390,$B390) = 2, "HV", "ST"))</f>
        <v>HV</v>
      </c>
      <c r="E390" s="6" t="str">
        <f>INDEX('Demand forecast and growth rate'!$E$7:$E$273,MATCH($B390,'Demand forecast and growth rate'!$B$7:$B$273,0))</f>
        <v>Steady/falling</v>
      </c>
      <c r="F390" s="32">
        <f>SUMIFS('Capex forecast'!E$9:E$223,'Capex forecast'!$T$9:$T$223,'Allocation of site-spec costs'!$B390,'Capex forecast'!$S$9:$S$223,'Allocation of site-spec costs'!$D390,'Capex forecast'!$Q$9:$Q$223,"Customer Connection")</f>
        <v>0</v>
      </c>
      <c r="G390" s="32">
        <f>SUMIFS('Capex forecast'!F$9:F$223,'Capex forecast'!$T$9:$T$223,'Allocation of site-spec costs'!$B390,'Capex forecast'!$S$9:$S$223,'Allocation of site-spec costs'!$D390,'Capex forecast'!$Q$9:$Q$223,"Customer Connection")</f>
        <v>0</v>
      </c>
      <c r="H390" s="32">
        <f>SUMIFS('Capex forecast'!G$9:G$223,'Capex forecast'!$T$9:$T$223,'Allocation of site-spec costs'!$B390,'Capex forecast'!$S$9:$S$223,'Allocation of site-spec costs'!$D390,'Capex forecast'!$Q$9:$Q$223,"Customer Connection")</f>
        <v>0</v>
      </c>
      <c r="I390" s="32">
        <f>SUMIFS('Capex forecast'!H$9:H$223,'Capex forecast'!$T$9:$T$223,'Allocation of site-spec costs'!$B390,'Capex forecast'!$S$9:$S$223,'Allocation of site-spec costs'!$D390,'Capex forecast'!$Q$9:$Q$223,"Customer Connection")</f>
        <v>0</v>
      </c>
      <c r="J390" s="32">
        <f>SUMIFS('Capex forecast'!I$9:I$223,'Capex forecast'!$T$9:$T$223,'Allocation of site-spec costs'!$B390,'Capex forecast'!$S$9:$S$223,'Allocation of site-spec costs'!$D390,'Capex forecast'!$Q$9:$Q$223,"Customer Connection")</f>
        <v>0</v>
      </c>
      <c r="K390" s="32">
        <f>SUMIFS('Capex forecast'!J$9:J$223,'Capex forecast'!$T$9:$T$223,'Allocation of site-spec costs'!$B390,'Capex forecast'!$S$9:$S$223,'Allocation of site-spec costs'!$D390,'Capex forecast'!$Q$9:$Q$223,"Customer Connection")</f>
        <v>0</v>
      </c>
      <c r="L390" s="32">
        <f>SUMIFS('Capex forecast'!K$9:K$223,'Capex forecast'!$T$9:$T$223,'Allocation of site-spec costs'!$B390,'Capex forecast'!$S$9:$S$223,'Allocation of site-spec costs'!$D390,'Capex forecast'!$Q$9:$Q$223,"Customer Connection")</f>
        <v>0</v>
      </c>
      <c r="M390" s="32">
        <f>SUMIFS('Capex forecast'!L$9:L$223,'Capex forecast'!$T$9:$T$223,'Allocation of site-spec costs'!$B390,'Capex forecast'!$S$9:$S$223,'Allocation of site-spec costs'!$D390,'Capex forecast'!$Q$9:$Q$223,"Customer Connection")</f>
        <v>0</v>
      </c>
      <c r="N390" s="32">
        <f>SUMIFS('Capex forecast'!M$9:M$223,'Capex forecast'!$T$9:$T$223,'Allocation of site-spec costs'!$B390,'Capex forecast'!$S$9:$S$223,'Allocation of site-spec costs'!$D390,'Capex forecast'!$Q$9:$Q$223,"Customer Connection")</f>
        <v>0</v>
      </c>
      <c r="O390" s="32">
        <f>SUMIFS('Capex forecast'!N$9:N$223,'Capex forecast'!$T$9:$T$223,'Allocation of site-spec costs'!$B390,'Capex forecast'!$S$9:$S$223,'Allocation of site-spec costs'!$D390,'Capex forecast'!$Q$9:$Q$223,"Customer Connection")</f>
        <v>0</v>
      </c>
      <c r="Q390" s="45" t="s">
        <v>261</v>
      </c>
      <c r="R390" s="6" t="str">
        <f>INDEX('Demand forecast'!$M$9:$M$5832,MATCH($Q390,'Demand forecast'!$B$9:$B$5832,0))</f>
        <v>Yes</v>
      </c>
      <c r="S390" s="6" t="str">
        <f>IF(COUNTIF($Q$93:Q390,$B390) = 1, "LV", IF(COUNTIF($Q$93:Q390,$B390) = 2, "HV", "ST"))</f>
        <v>HV</v>
      </c>
      <c r="T390" s="6" t="str">
        <f>INDEX('Demand forecast and growth rate'!$E$7:$E$273,MATCH($Q390,'Demand forecast and growth rate'!$B$7:$B$273,0))</f>
        <v>Steady/falling</v>
      </c>
      <c r="U390" s="32">
        <f>SUMIFS('Capex forecast'!E$9:E$223,'Capex forecast'!$T$9:$T$223,$Q390,'Capex forecast'!$S$9:$S$223,$S390,'Capex forecast'!$Q$9:$Q$223,"Augex")</f>
        <v>0</v>
      </c>
      <c r="V390" s="32">
        <f>SUMIFS('Capex forecast'!F$9:F$223,'Capex forecast'!$T$9:$T$223,$Q390,'Capex forecast'!$S$9:$S$223,$S390,'Capex forecast'!$Q$9:$Q$223,"Augex")</f>
        <v>0</v>
      </c>
      <c r="W390" s="32">
        <f>SUMIFS('Capex forecast'!G$9:G$223,'Capex forecast'!$T$9:$T$223,$Q390,'Capex forecast'!$S$9:$S$223,$S390,'Capex forecast'!$Q$9:$Q$223,"Augex")</f>
        <v>0</v>
      </c>
      <c r="X390" s="32">
        <f>SUMIFS('Capex forecast'!H$9:H$223,'Capex forecast'!$T$9:$T$223,$Q390,'Capex forecast'!$S$9:$S$223,$S390,'Capex forecast'!$Q$9:$Q$223,"Augex")</f>
        <v>0</v>
      </c>
      <c r="Y390" s="32">
        <f>SUMIFS('Capex forecast'!I$9:I$223,'Capex forecast'!$T$9:$T$223,$Q390,'Capex forecast'!$S$9:$S$223,$S390,'Capex forecast'!$Q$9:$Q$223,"Augex")</f>
        <v>0</v>
      </c>
      <c r="Z390" s="32">
        <f>SUMIFS('Capex forecast'!J$9:J$223,'Capex forecast'!$T$9:$T$223,$Q390,'Capex forecast'!$S$9:$S$223,$S390,'Capex forecast'!$Q$9:$Q$223,"Augex")</f>
        <v>0</v>
      </c>
      <c r="AA390" s="32">
        <f>SUMIFS('Capex forecast'!K$9:K$223,'Capex forecast'!$T$9:$T$223,$Q390,'Capex forecast'!$S$9:$S$223,$S390,'Capex forecast'!$Q$9:$Q$223,"Augex")</f>
        <v>0</v>
      </c>
      <c r="AB390" s="32">
        <f>SUMIFS('Capex forecast'!L$9:L$223,'Capex forecast'!$T$9:$T$223,$Q390,'Capex forecast'!$S$9:$S$223,$S390,'Capex forecast'!$Q$9:$Q$223,"Augex")</f>
        <v>0</v>
      </c>
      <c r="AC390" s="32">
        <f>SUMIFS('Capex forecast'!M$9:M$223,'Capex forecast'!$T$9:$T$223,$Q390,'Capex forecast'!$S$9:$S$223,$S390,'Capex forecast'!$Q$9:$Q$223,"Augex")</f>
        <v>0</v>
      </c>
      <c r="AD390" s="32">
        <f>SUMIFS('Capex forecast'!N$9:N$223,'Capex forecast'!$T$9:$T$223,$Q390,'Capex forecast'!$S$9:$S$223,$S390,'Capex forecast'!$Q$9:$Q$223,"Augex")</f>
        <v>0</v>
      </c>
      <c r="AF390" s="45" t="s">
        <v>261</v>
      </c>
      <c r="AG390" s="6" t="str">
        <f>INDEX('Demand forecast'!$M$9:$M$5832,MATCH($Q390,'Demand forecast'!$B$9:$B$5832,0))</f>
        <v>Yes</v>
      </c>
      <c r="AH390" s="6" t="str">
        <f>IF(COUNTIF($AF$93:AF390,$B390) = 1, "LV", IF(COUNTIF($AF$93:AF390,$B390) = 2, "HV", "ST"))</f>
        <v>HV</v>
      </c>
      <c r="AI390" s="6" t="str">
        <f>INDEX('Demand forecast and growth rate'!$E$7:$E$273,MATCH($Q390,'Demand forecast and growth rate'!$B$7:$B$273,0))</f>
        <v>Steady/falling</v>
      </c>
      <c r="AJ390" s="47">
        <f>SUMIFS('Capex forecast'!E$9:E$223,'Capex forecast'!$T$9:$T$223,$AF390,'Capex forecast'!$S$9:$S$223,$AH390,'Capex forecast'!$Q$9:$Q$223,"Repex")</f>
        <v>0</v>
      </c>
      <c r="AK390" s="47">
        <f>SUMIFS('Capex forecast'!F$9:F$223,'Capex forecast'!$T$9:$T$223,$AF390,'Capex forecast'!$S$9:$S$223,$AH390,'Capex forecast'!$Q$9:$Q$223,"Repex")</f>
        <v>0</v>
      </c>
      <c r="AL390" s="47">
        <f>SUMIFS('Capex forecast'!G$9:G$223,'Capex forecast'!$T$9:$T$223,$AF390,'Capex forecast'!$S$9:$S$223,$AH390,'Capex forecast'!$Q$9:$Q$223,"Repex")</f>
        <v>0</v>
      </c>
      <c r="AM390" s="47">
        <f>SUMIFS('Capex forecast'!H$9:H$223,'Capex forecast'!$T$9:$T$223,$AF390,'Capex forecast'!$S$9:$S$223,$AH390,'Capex forecast'!$Q$9:$Q$223,"Repex")</f>
        <v>0</v>
      </c>
      <c r="AN390" s="47">
        <f>SUMIFS('Capex forecast'!I$9:I$223,'Capex forecast'!$T$9:$T$223,$AF390,'Capex forecast'!$S$9:$S$223,$AH390,'Capex forecast'!$Q$9:$Q$223,"Repex")</f>
        <v>0</v>
      </c>
      <c r="AO390" s="47">
        <f>SUMIFS('Capex forecast'!J$9:J$223,'Capex forecast'!$T$9:$T$223,$AF390,'Capex forecast'!$S$9:$S$223,$AH390,'Capex forecast'!$Q$9:$Q$223,"Repex")</f>
        <v>0</v>
      </c>
      <c r="AP390" s="47">
        <f>SUMIFS('Capex forecast'!K$9:K$223,'Capex forecast'!$T$9:$T$223,$AF390,'Capex forecast'!$S$9:$S$223,$AH390,'Capex forecast'!$Q$9:$Q$223,"Repex")</f>
        <v>0</v>
      </c>
      <c r="AQ390" s="47">
        <f>SUMIFS('Capex forecast'!L$9:L$223,'Capex forecast'!$T$9:$T$223,$AF390,'Capex forecast'!$S$9:$S$223,$AH390,'Capex forecast'!$Q$9:$Q$223,"Repex")</f>
        <v>0</v>
      </c>
      <c r="AR390" s="47">
        <f>SUMIFS('Capex forecast'!M$9:M$223,'Capex forecast'!$T$9:$T$223,$AF390,'Capex forecast'!$S$9:$S$223,$AH390,'Capex forecast'!$Q$9:$Q$223,"Repex")</f>
        <v>0</v>
      </c>
      <c r="AS390" s="47">
        <f>SUMIFS('Capex forecast'!N$9:N$223,'Capex forecast'!$T$9:$T$223,$AF390,'Capex forecast'!$S$9:$S$223,$AH390,'Capex forecast'!$Q$9:$Q$223,"Repex")</f>
        <v>0</v>
      </c>
    </row>
    <row r="391" spans="2:45" ht="15">
      <c r="B391" s="45" t="s">
        <v>429</v>
      </c>
      <c r="C391" s="6" t="str">
        <f>INDEX('Demand forecast'!$M$9:$M$5832,MATCH($B391,'Demand forecast'!$B$9:$B$5832,0))</f>
        <v>No</v>
      </c>
      <c r="D391" s="6" t="str">
        <f>IF(COUNTIF($B$93:B391,$B391) = 1, "LV", IF(COUNTIF($B$93:B391,$B391) = 2, "HV", "ST"))</f>
        <v>HV</v>
      </c>
      <c r="E391" s="6" t="str">
        <f>INDEX('Demand forecast and growth rate'!$E$7:$E$273,MATCH($B391,'Demand forecast and growth rate'!$B$7:$B$273,0))</f>
        <v>Steady/falling</v>
      </c>
      <c r="F391" s="32">
        <f>SUMIFS('Capex forecast'!E$9:E$223,'Capex forecast'!$T$9:$T$223,'Allocation of site-spec costs'!$B391,'Capex forecast'!$S$9:$S$223,'Allocation of site-spec costs'!$D391,'Capex forecast'!$Q$9:$Q$223,"Customer Connection")</f>
        <v>0</v>
      </c>
      <c r="G391" s="32">
        <f>SUMIFS('Capex forecast'!F$9:F$223,'Capex forecast'!$T$9:$T$223,'Allocation of site-spec costs'!$B391,'Capex forecast'!$S$9:$S$223,'Allocation of site-spec costs'!$D391,'Capex forecast'!$Q$9:$Q$223,"Customer Connection")</f>
        <v>0</v>
      </c>
      <c r="H391" s="32">
        <f>SUMIFS('Capex forecast'!G$9:G$223,'Capex forecast'!$T$9:$T$223,'Allocation of site-spec costs'!$B391,'Capex forecast'!$S$9:$S$223,'Allocation of site-spec costs'!$D391,'Capex forecast'!$Q$9:$Q$223,"Customer Connection")</f>
        <v>0</v>
      </c>
      <c r="I391" s="32">
        <f>SUMIFS('Capex forecast'!H$9:H$223,'Capex forecast'!$T$9:$T$223,'Allocation of site-spec costs'!$B391,'Capex forecast'!$S$9:$S$223,'Allocation of site-spec costs'!$D391,'Capex forecast'!$Q$9:$Q$223,"Customer Connection")</f>
        <v>0</v>
      </c>
      <c r="J391" s="32">
        <f>SUMIFS('Capex forecast'!I$9:I$223,'Capex forecast'!$T$9:$T$223,'Allocation of site-spec costs'!$B391,'Capex forecast'!$S$9:$S$223,'Allocation of site-spec costs'!$D391,'Capex forecast'!$Q$9:$Q$223,"Customer Connection")</f>
        <v>0</v>
      </c>
      <c r="K391" s="32">
        <f>SUMIFS('Capex forecast'!J$9:J$223,'Capex forecast'!$T$9:$T$223,'Allocation of site-spec costs'!$B391,'Capex forecast'!$S$9:$S$223,'Allocation of site-spec costs'!$D391,'Capex forecast'!$Q$9:$Q$223,"Customer Connection")</f>
        <v>0</v>
      </c>
      <c r="L391" s="32">
        <f>SUMIFS('Capex forecast'!K$9:K$223,'Capex forecast'!$T$9:$T$223,'Allocation of site-spec costs'!$B391,'Capex forecast'!$S$9:$S$223,'Allocation of site-spec costs'!$D391,'Capex forecast'!$Q$9:$Q$223,"Customer Connection")</f>
        <v>0</v>
      </c>
      <c r="M391" s="32">
        <f>SUMIFS('Capex forecast'!L$9:L$223,'Capex forecast'!$T$9:$T$223,'Allocation of site-spec costs'!$B391,'Capex forecast'!$S$9:$S$223,'Allocation of site-spec costs'!$D391,'Capex forecast'!$Q$9:$Q$223,"Customer Connection")</f>
        <v>0</v>
      </c>
      <c r="N391" s="32">
        <f>SUMIFS('Capex forecast'!M$9:M$223,'Capex forecast'!$T$9:$T$223,'Allocation of site-spec costs'!$B391,'Capex forecast'!$S$9:$S$223,'Allocation of site-spec costs'!$D391,'Capex forecast'!$Q$9:$Q$223,"Customer Connection")</f>
        <v>0</v>
      </c>
      <c r="O391" s="32">
        <f>SUMIFS('Capex forecast'!N$9:N$223,'Capex forecast'!$T$9:$T$223,'Allocation of site-spec costs'!$B391,'Capex forecast'!$S$9:$S$223,'Allocation of site-spec costs'!$D391,'Capex forecast'!$Q$9:$Q$223,"Customer Connection")</f>
        <v>0</v>
      </c>
      <c r="Q391" s="45" t="s">
        <v>429</v>
      </c>
      <c r="R391" s="6" t="str">
        <f>INDEX('Demand forecast'!$M$9:$M$5832,MATCH($Q391,'Demand forecast'!$B$9:$B$5832,0))</f>
        <v>No</v>
      </c>
      <c r="S391" s="6" t="str">
        <f>IF(COUNTIF($Q$93:Q391,$B391) = 1, "LV", IF(COUNTIF($Q$93:Q391,$B391) = 2, "HV", "ST"))</f>
        <v>HV</v>
      </c>
      <c r="T391" s="6" t="str">
        <f>INDEX('Demand forecast and growth rate'!$E$7:$E$273,MATCH($Q391,'Demand forecast and growth rate'!$B$7:$B$273,0))</f>
        <v>Steady/falling</v>
      </c>
      <c r="U391" s="32">
        <f>SUMIFS('Capex forecast'!E$9:E$223,'Capex forecast'!$T$9:$T$223,$Q391,'Capex forecast'!$S$9:$S$223,$S391,'Capex forecast'!$Q$9:$Q$223,"Augex")</f>
        <v>0</v>
      </c>
      <c r="V391" s="32">
        <f>SUMIFS('Capex forecast'!F$9:F$223,'Capex forecast'!$T$9:$T$223,$Q391,'Capex forecast'!$S$9:$S$223,$S391,'Capex forecast'!$Q$9:$Q$223,"Augex")</f>
        <v>0</v>
      </c>
      <c r="W391" s="32">
        <f>SUMIFS('Capex forecast'!G$9:G$223,'Capex forecast'!$T$9:$T$223,$Q391,'Capex forecast'!$S$9:$S$223,$S391,'Capex forecast'!$Q$9:$Q$223,"Augex")</f>
        <v>0</v>
      </c>
      <c r="X391" s="32">
        <f>SUMIFS('Capex forecast'!H$9:H$223,'Capex forecast'!$T$9:$T$223,$Q391,'Capex forecast'!$S$9:$S$223,$S391,'Capex forecast'!$Q$9:$Q$223,"Augex")</f>
        <v>0</v>
      </c>
      <c r="Y391" s="32">
        <f>SUMIFS('Capex forecast'!I$9:I$223,'Capex forecast'!$T$9:$T$223,$Q391,'Capex forecast'!$S$9:$S$223,$S391,'Capex forecast'!$Q$9:$Q$223,"Augex")</f>
        <v>0</v>
      </c>
      <c r="Z391" s="32">
        <f>SUMIFS('Capex forecast'!J$9:J$223,'Capex forecast'!$T$9:$T$223,$Q391,'Capex forecast'!$S$9:$S$223,$S391,'Capex forecast'!$Q$9:$Q$223,"Augex")</f>
        <v>0</v>
      </c>
      <c r="AA391" s="32">
        <f>SUMIFS('Capex forecast'!K$9:K$223,'Capex forecast'!$T$9:$T$223,$Q391,'Capex forecast'!$S$9:$S$223,$S391,'Capex forecast'!$Q$9:$Q$223,"Augex")</f>
        <v>0</v>
      </c>
      <c r="AB391" s="32">
        <f>SUMIFS('Capex forecast'!L$9:L$223,'Capex forecast'!$T$9:$T$223,$Q391,'Capex forecast'!$S$9:$S$223,$S391,'Capex forecast'!$Q$9:$Q$223,"Augex")</f>
        <v>0</v>
      </c>
      <c r="AC391" s="32">
        <f>SUMIFS('Capex forecast'!M$9:M$223,'Capex forecast'!$T$9:$T$223,$Q391,'Capex forecast'!$S$9:$S$223,$S391,'Capex forecast'!$Q$9:$Q$223,"Augex")</f>
        <v>0</v>
      </c>
      <c r="AD391" s="32">
        <f>SUMIFS('Capex forecast'!N$9:N$223,'Capex forecast'!$T$9:$T$223,$Q391,'Capex forecast'!$S$9:$S$223,$S391,'Capex forecast'!$Q$9:$Q$223,"Augex")</f>
        <v>0</v>
      </c>
      <c r="AF391" s="45" t="s">
        <v>429</v>
      </c>
      <c r="AG391" s="6" t="str">
        <f>INDEX('Demand forecast'!$M$9:$M$5832,MATCH($Q391,'Demand forecast'!$B$9:$B$5832,0))</f>
        <v>No</v>
      </c>
      <c r="AH391" s="6" t="str">
        <f>IF(COUNTIF($AF$93:AF391,$B391) = 1, "LV", IF(COUNTIF($AF$93:AF391,$B391) = 2, "HV", "ST"))</f>
        <v>HV</v>
      </c>
      <c r="AI391" s="6" t="str">
        <f>INDEX('Demand forecast and growth rate'!$E$7:$E$273,MATCH($Q391,'Demand forecast and growth rate'!$B$7:$B$273,0))</f>
        <v>Steady/falling</v>
      </c>
      <c r="AJ391" s="47">
        <f>SUMIFS('Capex forecast'!E$9:E$223,'Capex forecast'!$T$9:$T$223,$AF391,'Capex forecast'!$S$9:$S$223,$AH391,'Capex forecast'!$Q$9:$Q$223,"Repex")</f>
        <v>0</v>
      </c>
      <c r="AK391" s="47">
        <f>SUMIFS('Capex forecast'!F$9:F$223,'Capex forecast'!$T$9:$T$223,$AF391,'Capex forecast'!$S$9:$S$223,$AH391,'Capex forecast'!$Q$9:$Q$223,"Repex")</f>
        <v>0</v>
      </c>
      <c r="AL391" s="47">
        <f>SUMIFS('Capex forecast'!G$9:G$223,'Capex forecast'!$T$9:$T$223,$AF391,'Capex forecast'!$S$9:$S$223,$AH391,'Capex forecast'!$Q$9:$Q$223,"Repex")</f>
        <v>0</v>
      </c>
      <c r="AM391" s="47">
        <f>SUMIFS('Capex forecast'!H$9:H$223,'Capex forecast'!$T$9:$T$223,$AF391,'Capex forecast'!$S$9:$S$223,$AH391,'Capex forecast'!$Q$9:$Q$223,"Repex")</f>
        <v>0</v>
      </c>
      <c r="AN391" s="47">
        <f>SUMIFS('Capex forecast'!I$9:I$223,'Capex forecast'!$T$9:$T$223,$AF391,'Capex forecast'!$S$9:$S$223,$AH391,'Capex forecast'!$Q$9:$Q$223,"Repex")</f>
        <v>0</v>
      </c>
      <c r="AO391" s="47">
        <f>SUMIFS('Capex forecast'!J$9:J$223,'Capex forecast'!$T$9:$T$223,$AF391,'Capex forecast'!$S$9:$S$223,$AH391,'Capex forecast'!$Q$9:$Q$223,"Repex")</f>
        <v>0</v>
      </c>
      <c r="AP391" s="47">
        <f>SUMIFS('Capex forecast'!K$9:K$223,'Capex forecast'!$T$9:$T$223,$AF391,'Capex forecast'!$S$9:$S$223,$AH391,'Capex forecast'!$Q$9:$Q$223,"Repex")</f>
        <v>0</v>
      </c>
      <c r="AQ391" s="47">
        <f>SUMIFS('Capex forecast'!L$9:L$223,'Capex forecast'!$T$9:$T$223,$AF391,'Capex forecast'!$S$9:$S$223,$AH391,'Capex forecast'!$Q$9:$Q$223,"Repex")</f>
        <v>0</v>
      </c>
      <c r="AR391" s="47">
        <f>SUMIFS('Capex forecast'!M$9:M$223,'Capex forecast'!$T$9:$T$223,$AF391,'Capex forecast'!$S$9:$S$223,$AH391,'Capex forecast'!$Q$9:$Q$223,"Repex")</f>
        <v>0</v>
      </c>
      <c r="AS391" s="47">
        <f>SUMIFS('Capex forecast'!N$9:N$223,'Capex forecast'!$T$9:$T$223,$AF391,'Capex forecast'!$S$9:$S$223,$AH391,'Capex forecast'!$Q$9:$Q$223,"Repex")</f>
        <v>0</v>
      </c>
    </row>
    <row r="392" spans="2:45" ht="15">
      <c r="B392" s="45" t="s">
        <v>200</v>
      </c>
      <c r="C392" s="6" t="str">
        <f>INDEX('Demand forecast'!$M$9:$M$5832,MATCH($B392,'Demand forecast'!$B$9:$B$5832,0))</f>
        <v>Yes</v>
      </c>
      <c r="D392" s="6" t="str">
        <f>IF(COUNTIF($B$93:B392,$B392) = 1, "LV", IF(COUNTIF($B$93:B392,$B392) = 2, "HV", "ST"))</f>
        <v>HV</v>
      </c>
      <c r="E392" s="6" t="str">
        <f>INDEX('Demand forecast and growth rate'!$E$7:$E$273,MATCH($B392,'Demand forecast and growth rate'!$B$7:$B$273,0))</f>
        <v>Steady/falling</v>
      </c>
      <c r="F392" s="32">
        <f>SUMIFS('Capex forecast'!E$9:E$223,'Capex forecast'!$T$9:$T$223,'Allocation of site-spec costs'!$B392,'Capex forecast'!$S$9:$S$223,'Allocation of site-spec costs'!$D392,'Capex forecast'!$Q$9:$Q$223,"Customer Connection")</f>
        <v>0</v>
      </c>
      <c r="G392" s="32">
        <f>SUMIFS('Capex forecast'!F$9:F$223,'Capex forecast'!$T$9:$T$223,'Allocation of site-spec costs'!$B392,'Capex forecast'!$S$9:$S$223,'Allocation of site-spec costs'!$D392,'Capex forecast'!$Q$9:$Q$223,"Customer Connection")</f>
        <v>0</v>
      </c>
      <c r="H392" s="32">
        <f>SUMIFS('Capex forecast'!G$9:G$223,'Capex forecast'!$T$9:$T$223,'Allocation of site-spec costs'!$B392,'Capex forecast'!$S$9:$S$223,'Allocation of site-spec costs'!$D392,'Capex forecast'!$Q$9:$Q$223,"Customer Connection")</f>
        <v>0</v>
      </c>
      <c r="I392" s="32">
        <f>SUMIFS('Capex forecast'!H$9:H$223,'Capex forecast'!$T$9:$T$223,'Allocation of site-spec costs'!$B392,'Capex forecast'!$S$9:$S$223,'Allocation of site-spec costs'!$D392,'Capex forecast'!$Q$9:$Q$223,"Customer Connection")</f>
        <v>0</v>
      </c>
      <c r="J392" s="32">
        <f>SUMIFS('Capex forecast'!I$9:I$223,'Capex forecast'!$T$9:$T$223,'Allocation of site-spec costs'!$B392,'Capex forecast'!$S$9:$S$223,'Allocation of site-spec costs'!$D392,'Capex forecast'!$Q$9:$Q$223,"Customer Connection")</f>
        <v>0</v>
      </c>
      <c r="K392" s="32">
        <f>SUMIFS('Capex forecast'!J$9:J$223,'Capex forecast'!$T$9:$T$223,'Allocation of site-spec costs'!$B392,'Capex forecast'!$S$9:$S$223,'Allocation of site-spec costs'!$D392,'Capex forecast'!$Q$9:$Q$223,"Customer Connection")</f>
        <v>0</v>
      </c>
      <c r="L392" s="32">
        <f>SUMIFS('Capex forecast'!K$9:K$223,'Capex forecast'!$T$9:$T$223,'Allocation of site-spec costs'!$B392,'Capex forecast'!$S$9:$S$223,'Allocation of site-spec costs'!$D392,'Capex forecast'!$Q$9:$Q$223,"Customer Connection")</f>
        <v>0</v>
      </c>
      <c r="M392" s="32">
        <f>SUMIFS('Capex forecast'!L$9:L$223,'Capex forecast'!$T$9:$T$223,'Allocation of site-spec costs'!$B392,'Capex forecast'!$S$9:$S$223,'Allocation of site-spec costs'!$D392,'Capex forecast'!$Q$9:$Q$223,"Customer Connection")</f>
        <v>0</v>
      </c>
      <c r="N392" s="32">
        <f>SUMIFS('Capex forecast'!M$9:M$223,'Capex forecast'!$T$9:$T$223,'Allocation of site-spec costs'!$B392,'Capex forecast'!$S$9:$S$223,'Allocation of site-spec costs'!$D392,'Capex forecast'!$Q$9:$Q$223,"Customer Connection")</f>
        <v>0</v>
      </c>
      <c r="O392" s="32">
        <f>SUMIFS('Capex forecast'!N$9:N$223,'Capex forecast'!$T$9:$T$223,'Allocation of site-spec costs'!$B392,'Capex forecast'!$S$9:$S$223,'Allocation of site-spec costs'!$D392,'Capex forecast'!$Q$9:$Q$223,"Customer Connection")</f>
        <v>0</v>
      </c>
      <c r="Q392" s="45" t="s">
        <v>200</v>
      </c>
      <c r="R392" s="6" t="str">
        <f>INDEX('Demand forecast'!$M$9:$M$5832,MATCH($Q392,'Demand forecast'!$B$9:$B$5832,0))</f>
        <v>Yes</v>
      </c>
      <c r="S392" s="6" t="str">
        <f>IF(COUNTIF($Q$93:Q392,$B392) = 1, "LV", IF(COUNTIF($Q$93:Q392,$B392) = 2, "HV", "ST"))</f>
        <v>HV</v>
      </c>
      <c r="T392" s="6" t="str">
        <f>INDEX('Demand forecast and growth rate'!$E$7:$E$273,MATCH($Q392,'Demand forecast and growth rate'!$B$7:$B$273,0))</f>
        <v>Steady/falling</v>
      </c>
      <c r="U392" s="32">
        <f>SUMIFS('Capex forecast'!E$9:E$223,'Capex forecast'!$T$9:$T$223,$Q392,'Capex forecast'!$S$9:$S$223,$S392,'Capex forecast'!$Q$9:$Q$223,"Augex")</f>
        <v>0</v>
      </c>
      <c r="V392" s="32">
        <f>SUMIFS('Capex forecast'!F$9:F$223,'Capex forecast'!$T$9:$T$223,$Q392,'Capex forecast'!$S$9:$S$223,$S392,'Capex forecast'!$Q$9:$Q$223,"Augex")</f>
        <v>0</v>
      </c>
      <c r="W392" s="32">
        <f>SUMIFS('Capex forecast'!G$9:G$223,'Capex forecast'!$T$9:$T$223,$Q392,'Capex forecast'!$S$9:$S$223,$S392,'Capex forecast'!$Q$9:$Q$223,"Augex")</f>
        <v>0</v>
      </c>
      <c r="X392" s="32">
        <f>SUMIFS('Capex forecast'!H$9:H$223,'Capex forecast'!$T$9:$T$223,$Q392,'Capex forecast'!$S$9:$S$223,$S392,'Capex forecast'!$Q$9:$Q$223,"Augex")</f>
        <v>0</v>
      </c>
      <c r="Y392" s="32">
        <f>SUMIFS('Capex forecast'!I$9:I$223,'Capex forecast'!$T$9:$T$223,$Q392,'Capex forecast'!$S$9:$S$223,$S392,'Capex forecast'!$Q$9:$Q$223,"Augex")</f>
        <v>0</v>
      </c>
      <c r="Z392" s="32">
        <f>SUMIFS('Capex forecast'!J$9:J$223,'Capex forecast'!$T$9:$T$223,$Q392,'Capex forecast'!$S$9:$S$223,$S392,'Capex forecast'!$Q$9:$Q$223,"Augex")</f>
        <v>0</v>
      </c>
      <c r="AA392" s="32">
        <f>SUMIFS('Capex forecast'!K$9:K$223,'Capex forecast'!$T$9:$T$223,$Q392,'Capex forecast'!$S$9:$S$223,$S392,'Capex forecast'!$Q$9:$Q$223,"Augex")</f>
        <v>0</v>
      </c>
      <c r="AB392" s="32">
        <f>SUMIFS('Capex forecast'!L$9:L$223,'Capex forecast'!$T$9:$T$223,$Q392,'Capex forecast'!$S$9:$S$223,$S392,'Capex forecast'!$Q$9:$Q$223,"Augex")</f>
        <v>0</v>
      </c>
      <c r="AC392" s="32">
        <f>SUMIFS('Capex forecast'!M$9:M$223,'Capex forecast'!$T$9:$T$223,$Q392,'Capex forecast'!$S$9:$S$223,$S392,'Capex forecast'!$Q$9:$Q$223,"Augex")</f>
        <v>0</v>
      </c>
      <c r="AD392" s="32">
        <f>SUMIFS('Capex forecast'!N$9:N$223,'Capex forecast'!$T$9:$T$223,$Q392,'Capex forecast'!$S$9:$S$223,$S392,'Capex forecast'!$Q$9:$Q$223,"Augex")</f>
        <v>0</v>
      </c>
      <c r="AF392" s="45" t="s">
        <v>200</v>
      </c>
      <c r="AG392" s="6" t="str">
        <f>INDEX('Demand forecast'!$M$9:$M$5832,MATCH($Q392,'Demand forecast'!$B$9:$B$5832,0))</f>
        <v>Yes</v>
      </c>
      <c r="AH392" s="6" t="str">
        <f>IF(COUNTIF($AF$93:AF392,$B392) = 1, "LV", IF(COUNTIF($AF$93:AF392,$B392) = 2, "HV", "ST"))</f>
        <v>HV</v>
      </c>
      <c r="AI392" s="6" t="str">
        <f>INDEX('Demand forecast and growth rate'!$E$7:$E$273,MATCH($Q392,'Demand forecast and growth rate'!$B$7:$B$273,0))</f>
        <v>Steady/falling</v>
      </c>
      <c r="AJ392" s="47">
        <f>SUMIFS('Capex forecast'!E$9:E$223,'Capex forecast'!$T$9:$T$223,$AF392,'Capex forecast'!$S$9:$S$223,$AH392,'Capex forecast'!$Q$9:$Q$223,"Repex")</f>
        <v>0</v>
      </c>
      <c r="AK392" s="47">
        <f>SUMIFS('Capex forecast'!F$9:F$223,'Capex forecast'!$T$9:$T$223,$AF392,'Capex forecast'!$S$9:$S$223,$AH392,'Capex forecast'!$Q$9:$Q$223,"Repex")</f>
        <v>0</v>
      </c>
      <c r="AL392" s="47">
        <f>SUMIFS('Capex forecast'!G$9:G$223,'Capex forecast'!$T$9:$T$223,$AF392,'Capex forecast'!$S$9:$S$223,$AH392,'Capex forecast'!$Q$9:$Q$223,"Repex")</f>
        <v>0</v>
      </c>
      <c r="AM392" s="47">
        <f>SUMIFS('Capex forecast'!H$9:H$223,'Capex forecast'!$T$9:$T$223,$AF392,'Capex forecast'!$S$9:$S$223,$AH392,'Capex forecast'!$Q$9:$Q$223,"Repex")</f>
        <v>0</v>
      </c>
      <c r="AN392" s="47">
        <f>SUMIFS('Capex forecast'!I$9:I$223,'Capex forecast'!$T$9:$T$223,$AF392,'Capex forecast'!$S$9:$S$223,$AH392,'Capex forecast'!$Q$9:$Q$223,"Repex")</f>
        <v>0</v>
      </c>
      <c r="AO392" s="47">
        <f>SUMIFS('Capex forecast'!J$9:J$223,'Capex forecast'!$T$9:$T$223,$AF392,'Capex forecast'!$S$9:$S$223,$AH392,'Capex forecast'!$Q$9:$Q$223,"Repex")</f>
        <v>0</v>
      </c>
      <c r="AP392" s="47">
        <f>SUMIFS('Capex forecast'!K$9:K$223,'Capex forecast'!$T$9:$T$223,$AF392,'Capex forecast'!$S$9:$S$223,$AH392,'Capex forecast'!$Q$9:$Q$223,"Repex")</f>
        <v>0</v>
      </c>
      <c r="AQ392" s="47">
        <f>SUMIFS('Capex forecast'!L$9:L$223,'Capex forecast'!$T$9:$T$223,$AF392,'Capex forecast'!$S$9:$S$223,$AH392,'Capex forecast'!$Q$9:$Q$223,"Repex")</f>
        <v>0</v>
      </c>
      <c r="AR392" s="47">
        <f>SUMIFS('Capex forecast'!M$9:M$223,'Capex forecast'!$T$9:$T$223,$AF392,'Capex forecast'!$S$9:$S$223,$AH392,'Capex forecast'!$Q$9:$Q$223,"Repex")</f>
        <v>0</v>
      </c>
      <c r="AS392" s="47">
        <f>SUMIFS('Capex forecast'!N$9:N$223,'Capex forecast'!$T$9:$T$223,$AF392,'Capex forecast'!$S$9:$S$223,$AH392,'Capex forecast'!$Q$9:$Q$223,"Repex")</f>
        <v>0</v>
      </c>
    </row>
    <row r="393" spans="2:45" ht="15">
      <c r="B393" s="45" t="s">
        <v>203</v>
      </c>
      <c r="C393" s="6" t="str">
        <f>INDEX('Demand forecast'!$M$9:$M$5832,MATCH($B393,'Demand forecast'!$B$9:$B$5832,0))</f>
        <v>Yes</v>
      </c>
      <c r="D393" s="6" t="str">
        <f>IF(COUNTIF($B$93:B393,$B393) = 1, "LV", IF(COUNTIF($B$93:B393,$B393) = 2, "HV", "ST"))</f>
        <v>HV</v>
      </c>
      <c r="E393" s="6" t="str">
        <f>INDEX('Demand forecast and growth rate'!$E$7:$E$273,MATCH($B393,'Demand forecast and growth rate'!$B$7:$B$273,0))</f>
        <v>Small growth</v>
      </c>
      <c r="F393" s="32">
        <f>SUMIFS('Capex forecast'!E$9:E$223,'Capex forecast'!$T$9:$T$223,'Allocation of site-spec costs'!$B393,'Capex forecast'!$S$9:$S$223,'Allocation of site-spec costs'!$D393,'Capex forecast'!$Q$9:$Q$223,"Customer Connection")</f>
        <v>0</v>
      </c>
      <c r="G393" s="32">
        <f>SUMIFS('Capex forecast'!F$9:F$223,'Capex forecast'!$T$9:$T$223,'Allocation of site-spec costs'!$B393,'Capex forecast'!$S$9:$S$223,'Allocation of site-spec costs'!$D393,'Capex forecast'!$Q$9:$Q$223,"Customer Connection")</f>
        <v>0</v>
      </c>
      <c r="H393" s="32">
        <f>SUMIFS('Capex forecast'!G$9:G$223,'Capex forecast'!$T$9:$T$223,'Allocation of site-spec costs'!$B393,'Capex forecast'!$S$9:$S$223,'Allocation of site-spec costs'!$D393,'Capex forecast'!$Q$9:$Q$223,"Customer Connection")</f>
        <v>0</v>
      </c>
      <c r="I393" s="32">
        <f>SUMIFS('Capex forecast'!H$9:H$223,'Capex forecast'!$T$9:$T$223,'Allocation of site-spec costs'!$B393,'Capex forecast'!$S$9:$S$223,'Allocation of site-spec costs'!$D393,'Capex forecast'!$Q$9:$Q$223,"Customer Connection")</f>
        <v>0</v>
      </c>
      <c r="J393" s="32">
        <f>SUMIFS('Capex forecast'!I$9:I$223,'Capex forecast'!$T$9:$T$223,'Allocation of site-spec costs'!$B393,'Capex forecast'!$S$9:$S$223,'Allocation of site-spec costs'!$D393,'Capex forecast'!$Q$9:$Q$223,"Customer Connection")</f>
        <v>0</v>
      </c>
      <c r="K393" s="32">
        <f>SUMIFS('Capex forecast'!J$9:J$223,'Capex forecast'!$T$9:$T$223,'Allocation of site-spec costs'!$B393,'Capex forecast'!$S$9:$S$223,'Allocation of site-spec costs'!$D393,'Capex forecast'!$Q$9:$Q$223,"Customer Connection")</f>
        <v>0</v>
      </c>
      <c r="L393" s="32">
        <f>SUMIFS('Capex forecast'!K$9:K$223,'Capex forecast'!$T$9:$T$223,'Allocation of site-spec costs'!$B393,'Capex forecast'!$S$9:$S$223,'Allocation of site-spec costs'!$D393,'Capex forecast'!$Q$9:$Q$223,"Customer Connection")</f>
        <v>0</v>
      </c>
      <c r="M393" s="32">
        <f>SUMIFS('Capex forecast'!L$9:L$223,'Capex forecast'!$T$9:$T$223,'Allocation of site-spec costs'!$B393,'Capex forecast'!$S$9:$S$223,'Allocation of site-spec costs'!$D393,'Capex forecast'!$Q$9:$Q$223,"Customer Connection")</f>
        <v>0</v>
      </c>
      <c r="N393" s="32">
        <f>SUMIFS('Capex forecast'!M$9:M$223,'Capex forecast'!$T$9:$T$223,'Allocation of site-spec costs'!$B393,'Capex forecast'!$S$9:$S$223,'Allocation of site-spec costs'!$D393,'Capex forecast'!$Q$9:$Q$223,"Customer Connection")</f>
        <v>0</v>
      </c>
      <c r="O393" s="32">
        <f>SUMIFS('Capex forecast'!N$9:N$223,'Capex forecast'!$T$9:$T$223,'Allocation of site-spec costs'!$B393,'Capex forecast'!$S$9:$S$223,'Allocation of site-spec costs'!$D393,'Capex forecast'!$Q$9:$Q$223,"Customer Connection")</f>
        <v>0</v>
      </c>
      <c r="Q393" s="45" t="s">
        <v>203</v>
      </c>
      <c r="R393" s="6" t="str">
        <f>INDEX('Demand forecast'!$M$9:$M$5832,MATCH($Q393,'Demand forecast'!$B$9:$B$5832,0))</f>
        <v>Yes</v>
      </c>
      <c r="S393" s="6" t="str">
        <f>IF(COUNTIF($Q$93:Q393,$B393) = 1, "LV", IF(COUNTIF($Q$93:Q393,$B393) = 2, "HV", "ST"))</f>
        <v>HV</v>
      </c>
      <c r="T393" s="6" t="str">
        <f>INDEX('Demand forecast and growth rate'!$E$7:$E$273,MATCH($Q393,'Demand forecast and growth rate'!$B$7:$B$273,0))</f>
        <v>Small growth</v>
      </c>
      <c r="U393" s="32">
        <f>SUMIFS('Capex forecast'!E$9:E$223,'Capex forecast'!$T$9:$T$223,$Q393,'Capex forecast'!$S$9:$S$223,$S393,'Capex forecast'!$Q$9:$Q$223,"Augex")</f>
        <v>0</v>
      </c>
      <c r="V393" s="32">
        <f>SUMIFS('Capex forecast'!F$9:F$223,'Capex forecast'!$T$9:$T$223,$Q393,'Capex forecast'!$S$9:$S$223,$S393,'Capex forecast'!$Q$9:$Q$223,"Augex")</f>
        <v>0</v>
      </c>
      <c r="W393" s="32">
        <f>SUMIFS('Capex forecast'!G$9:G$223,'Capex forecast'!$T$9:$T$223,$Q393,'Capex forecast'!$S$9:$S$223,$S393,'Capex forecast'!$Q$9:$Q$223,"Augex")</f>
        <v>0</v>
      </c>
      <c r="X393" s="32">
        <f>SUMIFS('Capex forecast'!H$9:H$223,'Capex forecast'!$T$9:$T$223,$Q393,'Capex forecast'!$S$9:$S$223,$S393,'Capex forecast'!$Q$9:$Q$223,"Augex")</f>
        <v>0</v>
      </c>
      <c r="Y393" s="32">
        <f>SUMIFS('Capex forecast'!I$9:I$223,'Capex forecast'!$T$9:$T$223,$Q393,'Capex forecast'!$S$9:$S$223,$S393,'Capex forecast'!$Q$9:$Q$223,"Augex")</f>
        <v>0</v>
      </c>
      <c r="Z393" s="32">
        <f>SUMIFS('Capex forecast'!J$9:J$223,'Capex forecast'!$T$9:$T$223,$Q393,'Capex forecast'!$S$9:$S$223,$S393,'Capex forecast'!$Q$9:$Q$223,"Augex")</f>
        <v>0</v>
      </c>
      <c r="AA393" s="32">
        <f>SUMIFS('Capex forecast'!K$9:K$223,'Capex forecast'!$T$9:$T$223,$Q393,'Capex forecast'!$S$9:$S$223,$S393,'Capex forecast'!$Q$9:$Q$223,"Augex")</f>
        <v>0</v>
      </c>
      <c r="AB393" s="32">
        <f>SUMIFS('Capex forecast'!L$9:L$223,'Capex forecast'!$T$9:$T$223,$Q393,'Capex forecast'!$S$9:$S$223,$S393,'Capex forecast'!$Q$9:$Q$223,"Augex")</f>
        <v>0</v>
      </c>
      <c r="AC393" s="32">
        <f>SUMIFS('Capex forecast'!M$9:M$223,'Capex forecast'!$T$9:$T$223,$Q393,'Capex forecast'!$S$9:$S$223,$S393,'Capex forecast'!$Q$9:$Q$223,"Augex")</f>
        <v>0</v>
      </c>
      <c r="AD393" s="32">
        <f>SUMIFS('Capex forecast'!N$9:N$223,'Capex forecast'!$T$9:$T$223,$Q393,'Capex forecast'!$S$9:$S$223,$S393,'Capex forecast'!$Q$9:$Q$223,"Augex")</f>
        <v>0</v>
      </c>
      <c r="AF393" s="45" t="s">
        <v>203</v>
      </c>
      <c r="AG393" s="6" t="str">
        <f>INDEX('Demand forecast'!$M$9:$M$5832,MATCH($Q393,'Demand forecast'!$B$9:$B$5832,0))</f>
        <v>Yes</v>
      </c>
      <c r="AH393" s="6" t="str">
        <f>IF(COUNTIF($AF$93:AF393,$B393) = 1, "LV", IF(COUNTIF($AF$93:AF393,$B393) = 2, "HV", "ST"))</f>
        <v>HV</v>
      </c>
      <c r="AI393" s="6" t="str">
        <f>INDEX('Demand forecast and growth rate'!$E$7:$E$273,MATCH($Q393,'Demand forecast and growth rate'!$B$7:$B$273,0))</f>
        <v>Small growth</v>
      </c>
      <c r="AJ393" s="47">
        <f>SUMIFS('Capex forecast'!E$9:E$223,'Capex forecast'!$T$9:$T$223,$AF393,'Capex forecast'!$S$9:$S$223,$AH393,'Capex forecast'!$Q$9:$Q$223,"Repex")</f>
        <v>0</v>
      </c>
      <c r="AK393" s="47">
        <f>SUMIFS('Capex forecast'!F$9:F$223,'Capex forecast'!$T$9:$T$223,$AF393,'Capex forecast'!$S$9:$S$223,$AH393,'Capex forecast'!$Q$9:$Q$223,"Repex")</f>
        <v>0</v>
      </c>
      <c r="AL393" s="47">
        <f>SUMIFS('Capex forecast'!G$9:G$223,'Capex forecast'!$T$9:$T$223,$AF393,'Capex forecast'!$S$9:$S$223,$AH393,'Capex forecast'!$Q$9:$Q$223,"Repex")</f>
        <v>0</v>
      </c>
      <c r="AM393" s="47">
        <f>SUMIFS('Capex forecast'!H$9:H$223,'Capex forecast'!$T$9:$T$223,$AF393,'Capex forecast'!$S$9:$S$223,$AH393,'Capex forecast'!$Q$9:$Q$223,"Repex")</f>
        <v>0</v>
      </c>
      <c r="AN393" s="47">
        <f>SUMIFS('Capex forecast'!I$9:I$223,'Capex forecast'!$T$9:$T$223,$AF393,'Capex forecast'!$S$9:$S$223,$AH393,'Capex forecast'!$Q$9:$Q$223,"Repex")</f>
        <v>0</v>
      </c>
      <c r="AO393" s="47">
        <f>SUMIFS('Capex forecast'!J$9:J$223,'Capex forecast'!$T$9:$T$223,$AF393,'Capex forecast'!$S$9:$S$223,$AH393,'Capex forecast'!$Q$9:$Q$223,"Repex")</f>
        <v>0</v>
      </c>
      <c r="AP393" s="47">
        <f>SUMIFS('Capex forecast'!K$9:K$223,'Capex forecast'!$T$9:$T$223,$AF393,'Capex forecast'!$S$9:$S$223,$AH393,'Capex forecast'!$Q$9:$Q$223,"Repex")</f>
        <v>0</v>
      </c>
      <c r="AQ393" s="47">
        <f>SUMIFS('Capex forecast'!L$9:L$223,'Capex forecast'!$T$9:$T$223,$AF393,'Capex forecast'!$S$9:$S$223,$AH393,'Capex forecast'!$Q$9:$Q$223,"Repex")</f>
        <v>0</v>
      </c>
      <c r="AR393" s="47">
        <f>SUMIFS('Capex forecast'!M$9:M$223,'Capex forecast'!$T$9:$T$223,$AF393,'Capex forecast'!$S$9:$S$223,$AH393,'Capex forecast'!$Q$9:$Q$223,"Repex")</f>
        <v>0</v>
      </c>
      <c r="AS393" s="47">
        <f>SUMIFS('Capex forecast'!N$9:N$223,'Capex forecast'!$T$9:$T$223,$AF393,'Capex forecast'!$S$9:$S$223,$AH393,'Capex forecast'!$Q$9:$Q$223,"Repex")</f>
        <v>0</v>
      </c>
    </row>
    <row r="394" spans="2:45" ht="15">
      <c r="B394" s="45" t="s">
        <v>36</v>
      </c>
      <c r="C394" s="6" t="str">
        <f>INDEX('Demand forecast'!$M$9:$M$5832,MATCH($B394,'Demand forecast'!$B$9:$B$5832,0))</f>
        <v>No</v>
      </c>
      <c r="D394" s="6" t="str">
        <f>IF(COUNTIF($B$93:B394,$B394) = 1, "LV", IF(COUNTIF($B$93:B394,$B394) = 2, "HV", "ST"))</f>
        <v>HV</v>
      </c>
      <c r="E394" s="6" t="str">
        <f>INDEX('Demand forecast and growth rate'!$E$7:$E$273,MATCH($B394,'Demand forecast and growth rate'!$B$7:$B$273,0))</f>
        <v>High growth</v>
      </c>
      <c r="F394" s="32">
        <f>SUMIFS('Capex forecast'!E$9:E$223,'Capex forecast'!$T$9:$T$223,'Allocation of site-spec costs'!$B394,'Capex forecast'!$S$9:$S$223,'Allocation of site-spec costs'!$D394,'Capex forecast'!$Q$9:$Q$223,"Customer Connection")</f>
        <v>0</v>
      </c>
      <c r="G394" s="32">
        <f>SUMIFS('Capex forecast'!F$9:F$223,'Capex forecast'!$T$9:$T$223,'Allocation of site-spec costs'!$B394,'Capex forecast'!$S$9:$S$223,'Allocation of site-spec costs'!$D394,'Capex forecast'!$Q$9:$Q$223,"Customer Connection")</f>
        <v>0</v>
      </c>
      <c r="H394" s="32">
        <f>SUMIFS('Capex forecast'!G$9:G$223,'Capex forecast'!$T$9:$T$223,'Allocation of site-spec costs'!$B394,'Capex forecast'!$S$9:$S$223,'Allocation of site-spec costs'!$D394,'Capex forecast'!$Q$9:$Q$223,"Customer Connection")</f>
        <v>0</v>
      </c>
      <c r="I394" s="32">
        <f>SUMIFS('Capex forecast'!H$9:H$223,'Capex forecast'!$T$9:$T$223,'Allocation of site-spec costs'!$B394,'Capex forecast'!$S$9:$S$223,'Allocation of site-spec costs'!$D394,'Capex forecast'!$Q$9:$Q$223,"Customer Connection")</f>
        <v>0</v>
      </c>
      <c r="J394" s="32">
        <f>SUMIFS('Capex forecast'!I$9:I$223,'Capex forecast'!$T$9:$T$223,'Allocation of site-spec costs'!$B394,'Capex forecast'!$S$9:$S$223,'Allocation of site-spec costs'!$D394,'Capex forecast'!$Q$9:$Q$223,"Customer Connection")</f>
        <v>0</v>
      </c>
      <c r="K394" s="32">
        <f>SUMIFS('Capex forecast'!J$9:J$223,'Capex forecast'!$T$9:$T$223,'Allocation of site-spec costs'!$B394,'Capex forecast'!$S$9:$S$223,'Allocation of site-spec costs'!$D394,'Capex forecast'!$Q$9:$Q$223,"Customer Connection")</f>
        <v>0</v>
      </c>
      <c r="L394" s="32">
        <f>SUMIFS('Capex forecast'!K$9:K$223,'Capex forecast'!$T$9:$T$223,'Allocation of site-spec costs'!$B394,'Capex forecast'!$S$9:$S$223,'Allocation of site-spec costs'!$D394,'Capex forecast'!$Q$9:$Q$223,"Customer Connection")</f>
        <v>0</v>
      </c>
      <c r="M394" s="32">
        <f>SUMIFS('Capex forecast'!L$9:L$223,'Capex forecast'!$T$9:$T$223,'Allocation of site-spec costs'!$B394,'Capex forecast'!$S$9:$S$223,'Allocation of site-spec costs'!$D394,'Capex forecast'!$Q$9:$Q$223,"Customer Connection")</f>
        <v>0</v>
      </c>
      <c r="N394" s="32">
        <f>SUMIFS('Capex forecast'!M$9:M$223,'Capex forecast'!$T$9:$T$223,'Allocation of site-spec costs'!$B394,'Capex forecast'!$S$9:$S$223,'Allocation of site-spec costs'!$D394,'Capex forecast'!$Q$9:$Q$223,"Customer Connection")</f>
        <v>0</v>
      </c>
      <c r="O394" s="32">
        <f>SUMIFS('Capex forecast'!N$9:N$223,'Capex forecast'!$T$9:$T$223,'Allocation of site-spec costs'!$B394,'Capex forecast'!$S$9:$S$223,'Allocation of site-spec costs'!$D394,'Capex forecast'!$Q$9:$Q$223,"Customer Connection")</f>
        <v>0</v>
      </c>
      <c r="Q394" s="45" t="s">
        <v>36</v>
      </c>
      <c r="R394" s="6" t="str">
        <f>INDEX('Demand forecast'!$M$9:$M$5832,MATCH($Q394,'Demand forecast'!$B$9:$B$5832,0))</f>
        <v>No</v>
      </c>
      <c r="S394" s="6" t="str">
        <f>IF(COUNTIF($Q$93:Q394,$B394) = 1, "LV", IF(COUNTIF($Q$93:Q394,$B394) = 2, "HV", "ST"))</f>
        <v>HV</v>
      </c>
      <c r="T394" s="6" t="str">
        <f>INDEX('Demand forecast and growth rate'!$E$7:$E$273,MATCH($Q394,'Demand forecast and growth rate'!$B$7:$B$273,0))</f>
        <v>High growth</v>
      </c>
      <c r="U394" s="32">
        <f>SUMIFS('Capex forecast'!E$9:E$223,'Capex forecast'!$T$9:$T$223,$Q394,'Capex forecast'!$S$9:$S$223,$S394,'Capex forecast'!$Q$9:$Q$223,"Augex")</f>
        <v>0</v>
      </c>
      <c r="V394" s="32">
        <f>SUMIFS('Capex forecast'!F$9:F$223,'Capex forecast'!$T$9:$T$223,$Q394,'Capex forecast'!$S$9:$S$223,$S394,'Capex forecast'!$Q$9:$Q$223,"Augex")</f>
        <v>0</v>
      </c>
      <c r="W394" s="32">
        <f>SUMIFS('Capex forecast'!G$9:G$223,'Capex forecast'!$T$9:$T$223,$Q394,'Capex forecast'!$S$9:$S$223,$S394,'Capex forecast'!$Q$9:$Q$223,"Augex")</f>
        <v>0</v>
      </c>
      <c r="X394" s="32">
        <f>SUMIFS('Capex forecast'!H$9:H$223,'Capex forecast'!$T$9:$T$223,$Q394,'Capex forecast'!$S$9:$S$223,$S394,'Capex forecast'!$Q$9:$Q$223,"Augex")</f>
        <v>0</v>
      </c>
      <c r="Y394" s="32">
        <f>SUMIFS('Capex forecast'!I$9:I$223,'Capex forecast'!$T$9:$T$223,$Q394,'Capex forecast'!$S$9:$S$223,$S394,'Capex forecast'!$Q$9:$Q$223,"Augex")</f>
        <v>0</v>
      </c>
      <c r="Z394" s="32">
        <f>SUMIFS('Capex forecast'!J$9:J$223,'Capex forecast'!$T$9:$T$223,$Q394,'Capex forecast'!$S$9:$S$223,$S394,'Capex forecast'!$Q$9:$Q$223,"Augex")</f>
        <v>0</v>
      </c>
      <c r="AA394" s="32">
        <f>SUMIFS('Capex forecast'!K$9:K$223,'Capex forecast'!$T$9:$T$223,$Q394,'Capex forecast'!$S$9:$S$223,$S394,'Capex forecast'!$Q$9:$Q$223,"Augex")</f>
        <v>0</v>
      </c>
      <c r="AB394" s="32">
        <f>SUMIFS('Capex forecast'!L$9:L$223,'Capex forecast'!$T$9:$T$223,$Q394,'Capex forecast'!$S$9:$S$223,$S394,'Capex forecast'!$Q$9:$Q$223,"Augex")</f>
        <v>0</v>
      </c>
      <c r="AC394" s="32">
        <f>SUMIFS('Capex forecast'!M$9:M$223,'Capex forecast'!$T$9:$T$223,$Q394,'Capex forecast'!$S$9:$S$223,$S394,'Capex forecast'!$Q$9:$Q$223,"Augex")</f>
        <v>0</v>
      </c>
      <c r="AD394" s="32">
        <f>SUMIFS('Capex forecast'!N$9:N$223,'Capex forecast'!$T$9:$T$223,$Q394,'Capex forecast'!$S$9:$S$223,$S394,'Capex forecast'!$Q$9:$Q$223,"Augex")</f>
        <v>0</v>
      </c>
      <c r="AF394" s="45" t="s">
        <v>36</v>
      </c>
      <c r="AG394" s="6" t="str">
        <f>INDEX('Demand forecast'!$M$9:$M$5832,MATCH($Q394,'Demand forecast'!$B$9:$B$5832,0))</f>
        <v>No</v>
      </c>
      <c r="AH394" s="6" t="str">
        <f>IF(COUNTIF($AF$93:AF394,$B394) = 1, "LV", IF(COUNTIF($AF$93:AF394,$B394) = 2, "HV", "ST"))</f>
        <v>HV</v>
      </c>
      <c r="AI394" s="6" t="str">
        <f>INDEX('Demand forecast and growth rate'!$E$7:$E$273,MATCH($Q394,'Demand forecast and growth rate'!$B$7:$B$273,0))</f>
        <v>High growth</v>
      </c>
      <c r="AJ394" s="47">
        <f>SUMIFS('Capex forecast'!E$9:E$223,'Capex forecast'!$T$9:$T$223,$AF394,'Capex forecast'!$S$9:$S$223,$AH394,'Capex forecast'!$Q$9:$Q$223,"Repex")</f>
        <v>0</v>
      </c>
      <c r="AK394" s="47">
        <f>SUMIFS('Capex forecast'!F$9:F$223,'Capex forecast'!$T$9:$T$223,$AF394,'Capex forecast'!$S$9:$S$223,$AH394,'Capex forecast'!$Q$9:$Q$223,"Repex")</f>
        <v>0</v>
      </c>
      <c r="AL394" s="47">
        <f>SUMIFS('Capex forecast'!G$9:G$223,'Capex forecast'!$T$9:$T$223,$AF394,'Capex forecast'!$S$9:$S$223,$AH394,'Capex forecast'!$Q$9:$Q$223,"Repex")</f>
        <v>0</v>
      </c>
      <c r="AM394" s="47">
        <f>SUMIFS('Capex forecast'!H$9:H$223,'Capex forecast'!$T$9:$T$223,$AF394,'Capex forecast'!$S$9:$S$223,$AH394,'Capex forecast'!$Q$9:$Q$223,"Repex")</f>
        <v>0</v>
      </c>
      <c r="AN394" s="47">
        <f>SUMIFS('Capex forecast'!I$9:I$223,'Capex forecast'!$T$9:$T$223,$AF394,'Capex forecast'!$S$9:$S$223,$AH394,'Capex forecast'!$Q$9:$Q$223,"Repex")</f>
        <v>0</v>
      </c>
      <c r="AO394" s="47">
        <f>SUMIFS('Capex forecast'!J$9:J$223,'Capex forecast'!$T$9:$T$223,$AF394,'Capex forecast'!$S$9:$S$223,$AH394,'Capex forecast'!$Q$9:$Q$223,"Repex")</f>
        <v>0</v>
      </c>
      <c r="AP394" s="47">
        <f>SUMIFS('Capex forecast'!K$9:K$223,'Capex forecast'!$T$9:$T$223,$AF394,'Capex forecast'!$S$9:$S$223,$AH394,'Capex forecast'!$Q$9:$Q$223,"Repex")</f>
        <v>0</v>
      </c>
      <c r="AQ394" s="47">
        <f>SUMIFS('Capex forecast'!L$9:L$223,'Capex forecast'!$T$9:$T$223,$AF394,'Capex forecast'!$S$9:$S$223,$AH394,'Capex forecast'!$Q$9:$Q$223,"Repex")</f>
        <v>0</v>
      </c>
      <c r="AR394" s="47">
        <f>SUMIFS('Capex forecast'!M$9:M$223,'Capex forecast'!$T$9:$T$223,$AF394,'Capex forecast'!$S$9:$S$223,$AH394,'Capex forecast'!$Q$9:$Q$223,"Repex")</f>
        <v>0</v>
      </c>
      <c r="AS394" s="47">
        <f>SUMIFS('Capex forecast'!N$9:N$223,'Capex forecast'!$T$9:$T$223,$AF394,'Capex forecast'!$S$9:$S$223,$AH394,'Capex forecast'!$Q$9:$Q$223,"Repex")</f>
        <v>0</v>
      </c>
    </row>
    <row r="395" spans="2:45" ht="15">
      <c r="B395" s="45" t="s">
        <v>49</v>
      </c>
      <c r="C395" s="6" t="str">
        <f>INDEX('Demand forecast'!$M$9:$M$5832,MATCH($B395,'Demand forecast'!$B$9:$B$5832,0))</f>
        <v>No</v>
      </c>
      <c r="D395" s="6" t="str">
        <f>IF(COUNTIF($B$93:B395,$B395) = 1, "LV", IF(COUNTIF($B$93:B395,$B395) = 2, "HV", "ST"))</f>
        <v>HV</v>
      </c>
      <c r="E395" s="6" t="str">
        <f>INDEX('Demand forecast and growth rate'!$E$7:$E$273,MATCH($B395,'Demand forecast and growth rate'!$B$7:$B$273,0))</f>
        <v>High growth</v>
      </c>
      <c r="F395" s="32">
        <f>SUMIFS('Capex forecast'!E$9:E$223,'Capex forecast'!$T$9:$T$223,'Allocation of site-spec costs'!$B395,'Capex forecast'!$S$9:$S$223,'Allocation of site-spec costs'!$D395,'Capex forecast'!$Q$9:$Q$223,"Customer Connection")</f>
        <v>0</v>
      </c>
      <c r="G395" s="32">
        <f>SUMIFS('Capex forecast'!F$9:F$223,'Capex forecast'!$T$9:$T$223,'Allocation of site-spec costs'!$B395,'Capex forecast'!$S$9:$S$223,'Allocation of site-spec costs'!$D395,'Capex forecast'!$Q$9:$Q$223,"Customer Connection")</f>
        <v>0</v>
      </c>
      <c r="H395" s="32">
        <f>SUMIFS('Capex forecast'!G$9:G$223,'Capex forecast'!$T$9:$T$223,'Allocation of site-spec costs'!$B395,'Capex forecast'!$S$9:$S$223,'Allocation of site-spec costs'!$D395,'Capex forecast'!$Q$9:$Q$223,"Customer Connection")</f>
        <v>0</v>
      </c>
      <c r="I395" s="32">
        <f>SUMIFS('Capex forecast'!H$9:H$223,'Capex forecast'!$T$9:$T$223,'Allocation of site-spec costs'!$B395,'Capex forecast'!$S$9:$S$223,'Allocation of site-spec costs'!$D395,'Capex forecast'!$Q$9:$Q$223,"Customer Connection")</f>
        <v>0</v>
      </c>
      <c r="J395" s="32">
        <f>SUMIFS('Capex forecast'!I$9:I$223,'Capex forecast'!$T$9:$T$223,'Allocation of site-spec costs'!$B395,'Capex forecast'!$S$9:$S$223,'Allocation of site-spec costs'!$D395,'Capex forecast'!$Q$9:$Q$223,"Customer Connection")</f>
        <v>0</v>
      </c>
      <c r="K395" s="32">
        <f>SUMIFS('Capex forecast'!J$9:J$223,'Capex forecast'!$T$9:$T$223,'Allocation of site-spec costs'!$B395,'Capex forecast'!$S$9:$S$223,'Allocation of site-spec costs'!$D395,'Capex forecast'!$Q$9:$Q$223,"Customer Connection")</f>
        <v>0</v>
      </c>
      <c r="L395" s="32">
        <f>SUMIFS('Capex forecast'!K$9:K$223,'Capex forecast'!$T$9:$T$223,'Allocation of site-spec costs'!$B395,'Capex forecast'!$S$9:$S$223,'Allocation of site-spec costs'!$D395,'Capex forecast'!$Q$9:$Q$223,"Customer Connection")</f>
        <v>0</v>
      </c>
      <c r="M395" s="32">
        <f>SUMIFS('Capex forecast'!L$9:L$223,'Capex forecast'!$T$9:$T$223,'Allocation of site-spec costs'!$B395,'Capex forecast'!$S$9:$S$223,'Allocation of site-spec costs'!$D395,'Capex forecast'!$Q$9:$Q$223,"Customer Connection")</f>
        <v>0</v>
      </c>
      <c r="N395" s="32">
        <f>SUMIFS('Capex forecast'!M$9:M$223,'Capex forecast'!$T$9:$T$223,'Allocation of site-spec costs'!$B395,'Capex forecast'!$S$9:$S$223,'Allocation of site-spec costs'!$D395,'Capex forecast'!$Q$9:$Q$223,"Customer Connection")</f>
        <v>0</v>
      </c>
      <c r="O395" s="32">
        <f>SUMIFS('Capex forecast'!N$9:N$223,'Capex forecast'!$T$9:$T$223,'Allocation of site-spec costs'!$B395,'Capex forecast'!$S$9:$S$223,'Allocation of site-spec costs'!$D395,'Capex forecast'!$Q$9:$Q$223,"Customer Connection")</f>
        <v>0</v>
      </c>
      <c r="Q395" s="45" t="s">
        <v>49</v>
      </c>
      <c r="R395" s="6" t="str">
        <f>INDEX('Demand forecast'!$M$9:$M$5832,MATCH($Q395,'Demand forecast'!$B$9:$B$5832,0))</f>
        <v>No</v>
      </c>
      <c r="S395" s="6" t="str">
        <f>IF(COUNTIF($Q$93:Q395,$B395) = 1, "LV", IF(COUNTIF($Q$93:Q395,$B395) = 2, "HV", "ST"))</f>
        <v>HV</v>
      </c>
      <c r="T395" s="6" t="str">
        <f>INDEX('Demand forecast and growth rate'!$E$7:$E$273,MATCH($Q395,'Demand forecast and growth rate'!$B$7:$B$273,0))</f>
        <v>High growth</v>
      </c>
      <c r="U395" s="32">
        <f>SUMIFS('Capex forecast'!E$9:E$223,'Capex forecast'!$T$9:$T$223,$Q395,'Capex forecast'!$S$9:$S$223,$S395,'Capex forecast'!$Q$9:$Q$223,"Augex")</f>
        <v>0</v>
      </c>
      <c r="V395" s="32">
        <f>SUMIFS('Capex forecast'!F$9:F$223,'Capex forecast'!$T$9:$T$223,$Q395,'Capex forecast'!$S$9:$S$223,$S395,'Capex forecast'!$Q$9:$Q$223,"Augex")</f>
        <v>0</v>
      </c>
      <c r="W395" s="32">
        <f>SUMIFS('Capex forecast'!G$9:G$223,'Capex forecast'!$T$9:$T$223,$Q395,'Capex forecast'!$S$9:$S$223,$S395,'Capex forecast'!$Q$9:$Q$223,"Augex")</f>
        <v>0</v>
      </c>
      <c r="X395" s="32">
        <f>SUMIFS('Capex forecast'!H$9:H$223,'Capex forecast'!$T$9:$T$223,$Q395,'Capex forecast'!$S$9:$S$223,$S395,'Capex forecast'!$Q$9:$Q$223,"Augex")</f>
        <v>0</v>
      </c>
      <c r="Y395" s="32">
        <f>SUMIFS('Capex forecast'!I$9:I$223,'Capex forecast'!$T$9:$T$223,$Q395,'Capex forecast'!$S$9:$S$223,$S395,'Capex forecast'!$Q$9:$Q$223,"Augex")</f>
        <v>0</v>
      </c>
      <c r="Z395" s="32">
        <f>SUMIFS('Capex forecast'!J$9:J$223,'Capex forecast'!$T$9:$T$223,$Q395,'Capex forecast'!$S$9:$S$223,$S395,'Capex forecast'!$Q$9:$Q$223,"Augex")</f>
        <v>0</v>
      </c>
      <c r="AA395" s="32">
        <f>SUMIFS('Capex forecast'!K$9:K$223,'Capex forecast'!$T$9:$T$223,$Q395,'Capex forecast'!$S$9:$S$223,$S395,'Capex forecast'!$Q$9:$Q$223,"Augex")</f>
        <v>0</v>
      </c>
      <c r="AB395" s="32">
        <f>SUMIFS('Capex forecast'!L$9:L$223,'Capex forecast'!$T$9:$T$223,$Q395,'Capex forecast'!$S$9:$S$223,$S395,'Capex forecast'!$Q$9:$Q$223,"Augex")</f>
        <v>0</v>
      </c>
      <c r="AC395" s="32">
        <f>SUMIFS('Capex forecast'!M$9:M$223,'Capex forecast'!$T$9:$T$223,$Q395,'Capex forecast'!$S$9:$S$223,$S395,'Capex forecast'!$Q$9:$Q$223,"Augex")</f>
        <v>0</v>
      </c>
      <c r="AD395" s="32">
        <f>SUMIFS('Capex forecast'!N$9:N$223,'Capex forecast'!$T$9:$T$223,$Q395,'Capex forecast'!$S$9:$S$223,$S395,'Capex forecast'!$Q$9:$Q$223,"Augex")</f>
        <v>0</v>
      </c>
      <c r="AF395" s="45" t="s">
        <v>49</v>
      </c>
      <c r="AG395" s="6" t="str">
        <f>INDEX('Demand forecast'!$M$9:$M$5832,MATCH($Q395,'Demand forecast'!$B$9:$B$5832,0))</f>
        <v>No</v>
      </c>
      <c r="AH395" s="6" t="str">
        <f>IF(COUNTIF($AF$93:AF395,$B395) = 1, "LV", IF(COUNTIF($AF$93:AF395,$B395) = 2, "HV", "ST"))</f>
        <v>HV</v>
      </c>
      <c r="AI395" s="6" t="str">
        <f>INDEX('Demand forecast and growth rate'!$E$7:$E$273,MATCH($Q395,'Demand forecast and growth rate'!$B$7:$B$273,0))</f>
        <v>High growth</v>
      </c>
      <c r="AJ395" s="47">
        <f>SUMIFS('Capex forecast'!E$9:E$223,'Capex forecast'!$T$9:$T$223,$AF395,'Capex forecast'!$S$9:$S$223,$AH395,'Capex forecast'!$Q$9:$Q$223,"Repex")</f>
        <v>0</v>
      </c>
      <c r="AK395" s="47">
        <f>SUMIFS('Capex forecast'!F$9:F$223,'Capex forecast'!$T$9:$T$223,$AF395,'Capex forecast'!$S$9:$S$223,$AH395,'Capex forecast'!$Q$9:$Q$223,"Repex")</f>
        <v>0</v>
      </c>
      <c r="AL395" s="47">
        <f>SUMIFS('Capex forecast'!G$9:G$223,'Capex forecast'!$T$9:$T$223,$AF395,'Capex forecast'!$S$9:$S$223,$AH395,'Capex forecast'!$Q$9:$Q$223,"Repex")</f>
        <v>0</v>
      </c>
      <c r="AM395" s="47">
        <f>SUMIFS('Capex forecast'!H$9:H$223,'Capex forecast'!$T$9:$T$223,$AF395,'Capex forecast'!$S$9:$S$223,$AH395,'Capex forecast'!$Q$9:$Q$223,"Repex")</f>
        <v>0</v>
      </c>
      <c r="AN395" s="47">
        <f>SUMIFS('Capex forecast'!I$9:I$223,'Capex forecast'!$T$9:$T$223,$AF395,'Capex forecast'!$S$9:$S$223,$AH395,'Capex forecast'!$Q$9:$Q$223,"Repex")</f>
        <v>0</v>
      </c>
      <c r="AO395" s="47">
        <f>SUMIFS('Capex forecast'!J$9:J$223,'Capex forecast'!$T$9:$T$223,$AF395,'Capex forecast'!$S$9:$S$223,$AH395,'Capex forecast'!$Q$9:$Q$223,"Repex")</f>
        <v>0</v>
      </c>
      <c r="AP395" s="47">
        <f>SUMIFS('Capex forecast'!K$9:K$223,'Capex forecast'!$T$9:$T$223,$AF395,'Capex forecast'!$S$9:$S$223,$AH395,'Capex forecast'!$Q$9:$Q$223,"Repex")</f>
        <v>0</v>
      </c>
      <c r="AQ395" s="47">
        <f>SUMIFS('Capex forecast'!L$9:L$223,'Capex forecast'!$T$9:$T$223,$AF395,'Capex forecast'!$S$9:$S$223,$AH395,'Capex forecast'!$Q$9:$Q$223,"Repex")</f>
        <v>0</v>
      </c>
      <c r="AR395" s="47">
        <f>SUMIFS('Capex forecast'!M$9:M$223,'Capex forecast'!$T$9:$T$223,$AF395,'Capex forecast'!$S$9:$S$223,$AH395,'Capex forecast'!$Q$9:$Q$223,"Repex")</f>
        <v>0</v>
      </c>
      <c r="AS395" s="47">
        <f>SUMIFS('Capex forecast'!N$9:N$223,'Capex forecast'!$T$9:$T$223,$AF395,'Capex forecast'!$S$9:$S$223,$AH395,'Capex forecast'!$Q$9:$Q$223,"Repex")</f>
        <v>0</v>
      </c>
    </row>
    <row r="396" spans="2:45" ht="15">
      <c r="B396" s="45" t="s">
        <v>134</v>
      </c>
      <c r="C396" s="6" t="str">
        <f>INDEX('Demand forecast'!$M$9:$M$5832,MATCH($B396,'Demand forecast'!$B$9:$B$5832,0))</f>
        <v>No</v>
      </c>
      <c r="D396" s="6" t="str">
        <f>IF(COUNTIF($B$93:B396,$B396) = 1, "LV", IF(COUNTIF($B$93:B396,$B396) = 2, "HV", "ST"))</f>
        <v>HV</v>
      </c>
      <c r="E396" s="6" t="str">
        <f>INDEX('Demand forecast and growth rate'!$E$7:$E$273,MATCH($B396,'Demand forecast and growth rate'!$B$7:$B$273,0))</f>
        <v>High growth</v>
      </c>
      <c r="F396" s="32">
        <f>SUMIFS('Capex forecast'!E$9:E$223,'Capex forecast'!$T$9:$T$223,'Allocation of site-spec costs'!$B396,'Capex forecast'!$S$9:$S$223,'Allocation of site-spec costs'!$D396,'Capex forecast'!$Q$9:$Q$223,"Customer Connection")</f>
        <v>0</v>
      </c>
      <c r="G396" s="32">
        <f>SUMIFS('Capex forecast'!F$9:F$223,'Capex forecast'!$T$9:$T$223,'Allocation of site-spec costs'!$B396,'Capex forecast'!$S$9:$S$223,'Allocation of site-spec costs'!$D396,'Capex forecast'!$Q$9:$Q$223,"Customer Connection")</f>
        <v>0</v>
      </c>
      <c r="H396" s="32">
        <f>SUMIFS('Capex forecast'!G$9:G$223,'Capex forecast'!$T$9:$T$223,'Allocation of site-spec costs'!$B396,'Capex forecast'!$S$9:$S$223,'Allocation of site-spec costs'!$D396,'Capex forecast'!$Q$9:$Q$223,"Customer Connection")</f>
        <v>0</v>
      </c>
      <c r="I396" s="32">
        <f>SUMIFS('Capex forecast'!H$9:H$223,'Capex forecast'!$T$9:$T$223,'Allocation of site-spec costs'!$B396,'Capex forecast'!$S$9:$S$223,'Allocation of site-spec costs'!$D396,'Capex forecast'!$Q$9:$Q$223,"Customer Connection")</f>
        <v>0</v>
      </c>
      <c r="J396" s="32">
        <f>SUMIFS('Capex forecast'!I$9:I$223,'Capex forecast'!$T$9:$T$223,'Allocation of site-spec costs'!$B396,'Capex forecast'!$S$9:$S$223,'Allocation of site-spec costs'!$D396,'Capex forecast'!$Q$9:$Q$223,"Customer Connection")</f>
        <v>0</v>
      </c>
      <c r="K396" s="32">
        <f>SUMIFS('Capex forecast'!J$9:J$223,'Capex forecast'!$T$9:$T$223,'Allocation of site-spec costs'!$B396,'Capex forecast'!$S$9:$S$223,'Allocation of site-spec costs'!$D396,'Capex forecast'!$Q$9:$Q$223,"Customer Connection")</f>
        <v>0</v>
      </c>
      <c r="L396" s="32">
        <f>SUMIFS('Capex forecast'!K$9:K$223,'Capex forecast'!$T$9:$T$223,'Allocation of site-spec costs'!$B396,'Capex forecast'!$S$9:$S$223,'Allocation of site-spec costs'!$D396,'Capex forecast'!$Q$9:$Q$223,"Customer Connection")</f>
        <v>0</v>
      </c>
      <c r="M396" s="32">
        <f>SUMIFS('Capex forecast'!L$9:L$223,'Capex forecast'!$T$9:$T$223,'Allocation of site-spec costs'!$B396,'Capex forecast'!$S$9:$S$223,'Allocation of site-spec costs'!$D396,'Capex forecast'!$Q$9:$Q$223,"Customer Connection")</f>
        <v>0</v>
      </c>
      <c r="N396" s="32">
        <f>SUMIFS('Capex forecast'!M$9:M$223,'Capex forecast'!$T$9:$T$223,'Allocation of site-spec costs'!$B396,'Capex forecast'!$S$9:$S$223,'Allocation of site-spec costs'!$D396,'Capex forecast'!$Q$9:$Q$223,"Customer Connection")</f>
        <v>0</v>
      </c>
      <c r="O396" s="32">
        <f>SUMIFS('Capex forecast'!N$9:N$223,'Capex forecast'!$T$9:$T$223,'Allocation of site-spec costs'!$B396,'Capex forecast'!$S$9:$S$223,'Allocation of site-spec costs'!$D396,'Capex forecast'!$Q$9:$Q$223,"Customer Connection")</f>
        <v>0</v>
      </c>
      <c r="Q396" s="45" t="s">
        <v>134</v>
      </c>
      <c r="R396" s="6" t="str">
        <f>INDEX('Demand forecast'!$M$9:$M$5832,MATCH($Q396,'Demand forecast'!$B$9:$B$5832,0))</f>
        <v>No</v>
      </c>
      <c r="S396" s="6" t="str">
        <f>IF(COUNTIF($Q$93:Q396,$B396) = 1, "LV", IF(COUNTIF($Q$93:Q396,$B396) = 2, "HV", "ST"))</f>
        <v>HV</v>
      </c>
      <c r="T396" s="6" t="str">
        <f>INDEX('Demand forecast and growth rate'!$E$7:$E$273,MATCH($Q396,'Demand forecast and growth rate'!$B$7:$B$273,0))</f>
        <v>High growth</v>
      </c>
      <c r="U396" s="32">
        <f>SUMIFS('Capex forecast'!E$9:E$223,'Capex forecast'!$T$9:$T$223,$Q396,'Capex forecast'!$S$9:$S$223,$S396,'Capex forecast'!$Q$9:$Q$223,"Augex")</f>
        <v>0</v>
      </c>
      <c r="V396" s="32">
        <f>SUMIFS('Capex forecast'!F$9:F$223,'Capex forecast'!$T$9:$T$223,$Q396,'Capex forecast'!$S$9:$S$223,$S396,'Capex forecast'!$Q$9:$Q$223,"Augex")</f>
        <v>0</v>
      </c>
      <c r="W396" s="32">
        <f>SUMIFS('Capex forecast'!G$9:G$223,'Capex forecast'!$T$9:$T$223,$Q396,'Capex forecast'!$S$9:$S$223,$S396,'Capex forecast'!$Q$9:$Q$223,"Augex")</f>
        <v>0</v>
      </c>
      <c r="X396" s="32">
        <f>SUMIFS('Capex forecast'!H$9:H$223,'Capex forecast'!$T$9:$T$223,$Q396,'Capex forecast'!$S$9:$S$223,$S396,'Capex forecast'!$Q$9:$Q$223,"Augex")</f>
        <v>0</v>
      </c>
      <c r="Y396" s="32">
        <f>SUMIFS('Capex forecast'!I$9:I$223,'Capex forecast'!$T$9:$T$223,$Q396,'Capex forecast'!$S$9:$S$223,$S396,'Capex forecast'!$Q$9:$Q$223,"Augex")</f>
        <v>0</v>
      </c>
      <c r="Z396" s="32">
        <f>SUMIFS('Capex forecast'!J$9:J$223,'Capex forecast'!$T$9:$T$223,$Q396,'Capex forecast'!$S$9:$S$223,$S396,'Capex forecast'!$Q$9:$Q$223,"Augex")</f>
        <v>0</v>
      </c>
      <c r="AA396" s="32">
        <f>SUMIFS('Capex forecast'!K$9:K$223,'Capex forecast'!$T$9:$T$223,$Q396,'Capex forecast'!$S$9:$S$223,$S396,'Capex forecast'!$Q$9:$Q$223,"Augex")</f>
        <v>0</v>
      </c>
      <c r="AB396" s="32">
        <f>SUMIFS('Capex forecast'!L$9:L$223,'Capex forecast'!$T$9:$T$223,$Q396,'Capex forecast'!$S$9:$S$223,$S396,'Capex forecast'!$Q$9:$Q$223,"Augex")</f>
        <v>0</v>
      </c>
      <c r="AC396" s="32">
        <f>SUMIFS('Capex forecast'!M$9:M$223,'Capex forecast'!$T$9:$T$223,$Q396,'Capex forecast'!$S$9:$S$223,$S396,'Capex forecast'!$Q$9:$Q$223,"Augex")</f>
        <v>0</v>
      </c>
      <c r="AD396" s="32">
        <f>SUMIFS('Capex forecast'!N$9:N$223,'Capex forecast'!$T$9:$T$223,$Q396,'Capex forecast'!$S$9:$S$223,$S396,'Capex forecast'!$Q$9:$Q$223,"Augex")</f>
        <v>0</v>
      </c>
      <c r="AF396" s="45" t="s">
        <v>134</v>
      </c>
      <c r="AG396" s="6" t="str">
        <f>INDEX('Demand forecast'!$M$9:$M$5832,MATCH($Q396,'Demand forecast'!$B$9:$B$5832,0))</f>
        <v>No</v>
      </c>
      <c r="AH396" s="6" t="str">
        <f>IF(COUNTIF($AF$93:AF396,$B396) = 1, "LV", IF(COUNTIF($AF$93:AF396,$B396) = 2, "HV", "ST"))</f>
        <v>HV</v>
      </c>
      <c r="AI396" s="6" t="str">
        <f>INDEX('Demand forecast and growth rate'!$E$7:$E$273,MATCH($Q396,'Demand forecast and growth rate'!$B$7:$B$273,0))</f>
        <v>High growth</v>
      </c>
      <c r="AJ396" s="47">
        <f>SUMIFS('Capex forecast'!E$9:E$223,'Capex forecast'!$T$9:$T$223,$AF396,'Capex forecast'!$S$9:$S$223,$AH396,'Capex forecast'!$Q$9:$Q$223,"Repex")</f>
        <v>0</v>
      </c>
      <c r="AK396" s="47">
        <f>SUMIFS('Capex forecast'!F$9:F$223,'Capex forecast'!$T$9:$T$223,$AF396,'Capex forecast'!$S$9:$S$223,$AH396,'Capex forecast'!$Q$9:$Q$223,"Repex")</f>
        <v>0</v>
      </c>
      <c r="AL396" s="47">
        <f>SUMIFS('Capex forecast'!G$9:G$223,'Capex forecast'!$T$9:$T$223,$AF396,'Capex forecast'!$S$9:$S$223,$AH396,'Capex forecast'!$Q$9:$Q$223,"Repex")</f>
        <v>0</v>
      </c>
      <c r="AM396" s="47">
        <f>SUMIFS('Capex forecast'!H$9:H$223,'Capex forecast'!$T$9:$T$223,$AF396,'Capex forecast'!$S$9:$S$223,$AH396,'Capex forecast'!$Q$9:$Q$223,"Repex")</f>
        <v>0</v>
      </c>
      <c r="AN396" s="47">
        <f>SUMIFS('Capex forecast'!I$9:I$223,'Capex forecast'!$T$9:$T$223,$AF396,'Capex forecast'!$S$9:$S$223,$AH396,'Capex forecast'!$Q$9:$Q$223,"Repex")</f>
        <v>0</v>
      </c>
      <c r="AO396" s="47">
        <f>SUMIFS('Capex forecast'!J$9:J$223,'Capex forecast'!$T$9:$T$223,$AF396,'Capex forecast'!$S$9:$S$223,$AH396,'Capex forecast'!$Q$9:$Q$223,"Repex")</f>
        <v>0</v>
      </c>
      <c r="AP396" s="47">
        <f>SUMIFS('Capex forecast'!K$9:K$223,'Capex forecast'!$T$9:$T$223,$AF396,'Capex forecast'!$S$9:$S$223,$AH396,'Capex forecast'!$Q$9:$Q$223,"Repex")</f>
        <v>0</v>
      </c>
      <c r="AQ396" s="47">
        <f>SUMIFS('Capex forecast'!L$9:L$223,'Capex forecast'!$T$9:$T$223,$AF396,'Capex forecast'!$S$9:$S$223,$AH396,'Capex forecast'!$Q$9:$Q$223,"Repex")</f>
        <v>0</v>
      </c>
      <c r="AR396" s="47">
        <f>SUMIFS('Capex forecast'!M$9:M$223,'Capex forecast'!$T$9:$T$223,$AF396,'Capex forecast'!$S$9:$S$223,$AH396,'Capex forecast'!$Q$9:$Q$223,"Repex")</f>
        <v>0</v>
      </c>
      <c r="AS396" s="47">
        <f>SUMIFS('Capex forecast'!N$9:N$223,'Capex forecast'!$T$9:$T$223,$AF396,'Capex forecast'!$S$9:$S$223,$AH396,'Capex forecast'!$Q$9:$Q$223,"Repex")</f>
        <v>0</v>
      </c>
    </row>
    <row r="397" spans="2:45" ht="15">
      <c r="B397" s="45" t="s">
        <v>164</v>
      </c>
      <c r="C397" s="6" t="str">
        <f>INDEX('Demand forecast'!$M$9:$M$5832,MATCH($B397,'Demand forecast'!$B$9:$B$5832,0))</f>
        <v>No</v>
      </c>
      <c r="D397" s="6" t="str">
        <f>IF(COUNTIF($B$93:B397,$B397) = 1, "LV", IF(COUNTIF($B$93:B397,$B397) = 2, "HV", "ST"))</f>
        <v>HV</v>
      </c>
      <c r="E397" s="6" t="str">
        <f>INDEX('Demand forecast and growth rate'!$E$7:$E$273,MATCH($B397,'Demand forecast and growth rate'!$B$7:$B$273,0))</f>
        <v>Small growth</v>
      </c>
      <c r="F397" s="32">
        <f>SUMIFS('Capex forecast'!E$9:E$223,'Capex forecast'!$T$9:$T$223,'Allocation of site-spec costs'!$B397,'Capex forecast'!$S$9:$S$223,'Allocation of site-spec costs'!$D397,'Capex forecast'!$Q$9:$Q$223,"Customer Connection")</f>
        <v>0</v>
      </c>
      <c r="G397" s="32">
        <f>SUMIFS('Capex forecast'!F$9:F$223,'Capex forecast'!$T$9:$T$223,'Allocation of site-spec costs'!$B397,'Capex forecast'!$S$9:$S$223,'Allocation of site-spec costs'!$D397,'Capex forecast'!$Q$9:$Q$223,"Customer Connection")</f>
        <v>0</v>
      </c>
      <c r="H397" s="32">
        <f>SUMIFS('Capex forecast'!G$9:G$223,'Capex forecast'!$T$9:$T$223,'Allocation of site-spec costs'!$B397,'Capex forecast'!$S$9:$S$223,'Allocation of site-spec costs'!$D397,'Capex forecast'!$Q$9:$Q$223,"Customer Connection")</f>
        <v>0</v>
      </c>
      <c r="I397" s="32">
        <f>SUMIFS('Capex forecast'!H$9:H$223,'Capex forecast'!$T$9:$T$223,'Allocation of site-spec costs'!$B397,'Capex forecast'!$S$9:$S$223,'Allocation of site-spec costs'!$D397,'Capex forecast'!$Q$9:$Q$223,"Customer Connection")</f>
        <v>0</v>
      </c>
      <c r="J397" s="32">
        <f>SUMIFS('Capex forecast'!I$9:I$223,'Capex forecast'!$T$9:$T$223,'Allocation of site-spec costs'!$B397,'Capex forecast'!$S$9:$S$223,'Allocation of site-spec costs'!$D397,'Capex forecast'!$Q$9:$Q$223,"Customer Connection")</f>
        <v>0</v>
      </c>
      <c r="K397" s="32">
        <f>SUMIFS('Capex forecast'!J$9:J$223,'Capex forecast'!$T$9:$T$223,'Allocation of site-spec costs'!$B397,'Capex forecast'!$S$9:$S$223,'Allocation of site-spec costs'!$D397,'Capex forecast'!$Q$9:$Q$223,"Customer Connection")</f>
        <v>0</v>
      </c>
      <c r="L397" s="32">
        <f>SUMIFS('Capex forecast'!K$9:K$223,'Capex forecast'!$T$9:$T$223,'Allocation of site-spec costs'!$B397,'Capex forecast'!$S$9:$S$223,'Allocation of site-spec costs'!$D397,'Capex forecast'!$Q$9:$Q$223,"Customer Connection")</f>
        <v>0</v>
      </c>
      <c r="M397" s="32">
        <f>SUMIFS('Capex forecast'!L$9:L$223,'Capex forecast'!$T$9:$T$223,'Allocation of site-spec costs'!$B397,'Capex forecast'!$S$9:$S$223,'Allocation of site-spec costs'!$D397,'Capex forecast'!$Q$9:$Q$223,"Customer Connection")</f>
        <v>0</v>
      </c>
      <c r="N397" s="32">
        <f>SUMIFS('Capex forecast'!M$9:M$223,'Capex forecast'!$T$9:$T$223,'Allocation of site-spec costs'!$B397,'Capex forecast'!$S$9:$S$223,'Allocation of site-spec costs'!$D397,'Capex forecast'!$Q$9:$Q$223,"Customer Connection")</f>
        <v>0</v>
      </c>
      <c r="O397" s="32">
        <f>SUMIFS('Capex forecast'!N$9:N$223,'Capex forecast'!$T$9:$T$223,'Allocation of site-spec costs'!$B397,'Capex forecast'!$S$9:$S$223,'Allocation of site-spec costs'!$D397,'Capex forecast'!$Q$9:$Q$223,"Customer Connection")</f>
        <v>0</v>
      </c>
      <c r="Q397" s="45" t="s">
        <v>164</v>
      </c>
      <c r="R397" s="6" t="str">
        <f>INDEX('Demand forecast'!$M$9:$M$5832,MATCH($Q397,'Demand forecast'!$B$9:$B$5832,0))</f>
        <v>No</v>
      </c>
      <c r="S397" s="6" t="str">
        <f>IF(COUNTIF($Q$93:Q397,$B397) = 1, "LV", IF(COUNTIF($Q$93:Q397,$B397) = 2, "HV", "ST"))</f>
        <v>HV</v>
      </c>
      <c r="T397" s="6" t="str">
        <f>INDEX('Demand forecast and growth rate'!$E$7:$E$273,MATCH($Q397,'Demand forecast and growth rate'!$B$7:$B$273,0))</f>
        <v>Small growth</v>
      </c>
      <c r="U397" s="32">
        <f>SUMIFS('Capex forecast'!E$9:E$223,'Capex forecast'!$T$9:$T$223,$Q397,'Capex forecast'!$S$9:$S$223,$S397,'Capex forecast'!$Q$9:$Q$223,"Augex")</f>
        <v>0</v>
      </c>
      <c r="V397" s="32">
        <f>SUMIFS('Capex forecast'!F$9:F$223,'Capex forecast'!$T$9:$T$223,$Q397,'Capex forecast'!$S$9:$S$223,$S397,'Capex forecast'!$Q$9:$Q$223,"Augex")</f>
        <v>0</v>
      </c>
      <c r="W397" s="32">
        <f>SUMIFS('Capex forecast'!G$9:G$223,'Capex forecast'!$T$9:$T$223,$Q397,'Capex forecast'!$S$9:$S$223,$S397,'Capex forecast'!$Q$9:$Q$223,"Augex")</f>
        <v>0</v>
      </c>
      <c r="X397" s="32">
        <f>SUMIFS('Capex forecast'!H$9:H$223,'Capex forecast'!$T$9:$T$223,$Q397,'Capex forecast'!$S$9:$S$223,$S397,'Capex forecast'!$Q$9:$Q$223,"Augex")</f>
        <v>0</v>
      </c>
      <c r="Y397" s="32">
        <f>SUMIFS('Capex forecast'!I$9:I$223,'Capex forecast'!$T$9:$T$223,$Q397,'Capex forecast'!$S$9:$S$223,$S397,'Capex forecast'!$Q$9:$Q$223,"Augex")</f>
        <v>0</v>
      </c>
      <c r="Z397" s="32">
        <f>SUMIFS('Capex forecast'!J$9:J$223,'Capex forecast'!$T$9:$T$223,$Q397,'Capex forecast'!$S$9:$S$223,$S397,'Capex forecast'!$Q$9:$Q$223,"Augex")</f>
        <v>0</v>
      </c>
      <c r="AA397" s="32">
        <f>SUMIFS('Capex forecast'!K$9:K$223,'Capex forecast'!$T$9:$T$223,$Q397,'Capex forecast'!$S$9:$S$223,$S397,'Capex forecast'!$Q$9:$Q$223,"Augex")</f>
        <v>0</v>
      </c>
      <c r="AB397" s="32">
        <f>SUMIFS('Capex forecast'!L$9:L$223,'Capex forecast'!$T$9:$T$223,$Q397,'Capex forecast'!$S$9:$S$223,$S397,'Capex forecast'!$Q$9:$Q$223,"Augex")</f>
        <v>0</v>
      </c>
      <c r="AC397" s="32">
        <f>SUMIFS('Capex forecast'!M$9:M$223,'Capex forecast'!$T$9:$T$223,$Q397,'Capex forecast'!$S$9:$S$223,$S397,'Capex forecast'!$Q$9:$Q$223,"Augex")</f>
        <v>0</v>
      </c>
      <c r="AD397" s="32">
        <f>SUMIFS('Capex forecast'!N$9:N$223,'Capex forecast'!$T$9:$T$223,$Q397,'Capex forecast'!$S$9:$S$223,$S397,'Capex forecast'!$Q$9:$Q$223,"Augex")</f>
        <v>0</v>
      </c>
      <c r="AF397" s="45" t="s">
        <v>164</v>
      </c>
      <c r="AG397" s="6" t="str">
        <f>INDEX('Demand forecast'!$M$9:$M$5832,MATCH($Q397,'Demand forecast'!$B$9:$B$5832,0))</f>
        <v>No</v>
      </c>
      <c r="AH397" s="6" t="str">
        <f>IF(COUNTIF($AF$93:AF397,$B397) = 1, "LV", IF(COUNTIF($AF$93:AF397,$B397) = 2, "HV", "ST"))</f>
        <v>HV</v>
      </c>
      <c r="AI397" s="6" t="str">
        <f>INDEX('Demand forecast and growth rate'!$E$7:$E$273,MATCH($Q397,'Demand forecast and growth rate'!$B$7:$B$273,0))</f>
        <v>Small growth</v>
      </c>
      <c r="AJ397" s="47">
        <f>SUMIFS('Capex forecast'!E$9:E$223,'Capex forecast'!$T$9:$T$223,$AF397,'Capex forecast'!$S$9:$S$223,$AH397,'Capex forecast'!$Q$9:$Q$223,"Repex")</f>
        <v>0</v>
      </c>
      <c r="AK397" s="47">
        <f>SUMIFS('Capex forecast'!F$9:F$223,'Capex forecast'!$T$9:$T$223,$AF397,'Capex forecast'!$S$9:$S$223,$AH397,'Capex forecast'!$Q$9:$Q$223,"Repex")</f>
        <v>0</v>
      </c>
      <c r="AL397" s="47">
        <f>SUMIFS('Capex forecast'!G$9:G$223,'Capex forecast'!$T$9:$T$223,$AF397,'Capex forecast'!$S$9:$S$223,$AH397,'Capex forecast'!$Q$9:$Q$223,"Repex")</f>
        <v>0</v>
      </c>
      <c r="AM397" s="47">
        <f>SUMIFS('Capex forecast'!H$9:H$223,'Capex forecast'!$T$9:$T$223,$AF397,'Capex forecast'!$S$9:$S$223,$AH397,'Capex forecast'!$Q$9:$Q$223,"Repex")</f>
        <v>0</v>
      </c>
      <c r="AN397" s="47">
        <f>SUMIFS('Capex forecast'!I$9:I$223,'Capex forecast'!$T$9:$T$223,$AF397,'Capex forecast'!$S$9:$S$223,$AH397,'Capex forecast'!$Q$9:$Q$223,"Repex")</f>
        <v>0</v>
      </c>
      <c r="AO397" s="47">
        <f>SUMIFS('Capex forecast'!J$9:J$223,'Capex forecast'!$T$9:$T$223,$AF397,'Capex forecast'!$S$9:$S$223,$AH397,'Capex forecast'!$Q$9:$Q$223,"Repex")</f>
        <v>0</v>
      </c>
      <c r="AP397" s="47">
        <f>SUMIFS('Capex forecast'!K$9:K$223,'Capex forecast'!$T$9:$T$223,$AF397,'Capex forecast'!$S$9:$S$223,$AH397,'Capex forecast'!$Q$9:$Q$223,"Repex")</f>
        <v>0</v>
      </c>
      <c r="AQ397" s="47">
        <f>SUMIFS('Capex forecast'!L$9:L$223,'Capex forecast'!$T$9:$T$223,$AF397,'Capex forecast'!$S$9:$S$223,$AH397,'Capex forecast'!$Q$9:$Q$223,"Repex")</f>
        <v>0</v>
      </c>
      <c r="AR397" s="47">
        <f>SUMIFS('Capex forecast'!M$9:M$223,'Capex forecast'!$T$9:$T$223,$AF397,'Capex forecast'!$S$9:$S$223,$AH397,'Capex forecast'!$Q$9:$Q$223,"Repex")</f>
        <v>0</v>
      </c>
      <c r="AS397" s="47">
        <f>SUMIFS('Capex forecast'!N$9:N$223,'Capex forecast'!$T$9:$T$223,$AF397,'Capex forecast'!$S$9:$S$223,$AH397,'Capex forecast'!$Q$9:$Q$223,"Repex")</f>
        <v>0</v>
      </c>
    </row>
    <row r="398" spans="2:45" ht="15">
      <c r="B398" s="45" t="s">
        <v>232</v>
      </c>
      <c r="C398" s="6" t="str">
        <f>INDEX('Demand forecast'!$M$9:$M$5832,MATCH($B398,'Demand forecast'!$B$9:$B$5832,0))</f>
        <v>Yes</v>
      </c>
      <c r="D398" s="6" t="str">
        <f>IF(COUNTIF($B$93:B398,$B398) = 1, "LV", IF(COUNTIF($B$93:B398,$B398) = 2, "HV", "ST"))</f>
        <v>HV</v>
      </c>
      <c r="E398" s="6" t="str">
        <f>INDEX('Demand forecast and growth rate'!$E$7:$E$273,MATCH($B398,'Demand forecast and growth rate'!$B$7:$B$273,0))</f>
        <v>Steady/falling</v>
      </c>
      <c r="F398" s="32">
        <f>SUMIFS('Capex forecast'!E$9:E$223,'Capex forecast'!$T$9:$T$223,'Allocation of site-spec costs'!$B398,'Capex forecast'!$S$9:$S$223,'Allocation of site-spec costs'!$D398,'Capex forecast'!$Q$9:$Q$223,"Customer Connection")</f>
        <v>0</v>
      </c>
      <c r="G398" s="32">
        <f>SUMIFS('Capex forecast'!F$9:F$223,'Capex forecast'!$T$9:$T$223,'Allocation of site-spec costs'!$B398,'Capex forecast'!$S$9:$S$223,'Allocation of site-spec costs'!$D398,'Capex forecast'!$Q$9:$Q$223,"Customer Connection")</f>
        <v>0</v>
      </c>
      <c r="H398" s="32">
        <f>SUMIFS('Capex forecast'!G$9:G$223,'Capex forecast'!$T$9:$T$223,'Allocation of site-spec costs'!$B398,'Capex forecast'!$S$9:$S$223,'Allocation of site-spec costs'!$D398,'Capex forecast'!$Q$9:$Q$223,"Customer Connection")</f>
        <v>0</v>
      </c>
      <c r="I398" s="32">
        <f>SUMIFS('Capex forecast'!H$9:H$223,'Capex forecast'!$T$9:$T$223,'Allocation of site-spec costs'!$B398,'Capex forecast'!$S$9:$S$223,'Allocation of site-spec costs'!$D398,'Capex forecast'!$Q$9:$Q$223,"Customer Connection")</f>
        <v>0</v>
      </c>
      <c r="J398" s="32">
        <f>SUMIFS('Capex forecast'!I$9:I$223,'Capex forecast'!$T$9:$T$223,'Allocation of site-spec costs'!$B398,'Capex forecast'!$S$9:$S$223,'Allocation of site-spec costs'!$D398,'Capex forecast'!$Q$9:$Q$223,"Customer Connection")</f>
        <v>0</v>
      </c>
      <c r="K398" s="32">
        <f>SUMIFS('Capex forecast'!J$9:J$223,'Capex forecast'!$T$9:$T$223,'Allocation of site-spec costs'!$B398,'Capex forecast'!$S$9:$S$223,'Allocation of site-spec costs'!$D398,'Capex forecast'!$Q$9:$Q$223,"Customer Connection")</f>
        <v>0</v>
      </c>
      <c r="L398" s="32">
        <f>SUMIFS('Capex forecast'!K$9:K$223,'Capex forecast'!$T$9:$T$223,'Allocation of site-spec costs'!$B398,'Capex forecast'!$S$9:$S$223,'Allocation of site-spec costs'!$D398,'Capex forecast'!$Q$9:$Q$223,"Customer Connection")</f>
        <v>0</v>
      </c>
      <c r="M398" s="32">
        <f>SUMIFS('Capex forecast'!L$9:L$223,'Capex forecast'!$T$9:$T$223,'Allocation of site-spec costs'!$B398,'Capex forecast'!$S$9:$S$223,'Allocation of site-spec costs'!$D398,'Capex forecast'!$Q$9:$Q$223,"Customer Connection")</f>
        <v>0</v>
      </c>
      <c r="N398" s="32">
        <f>SUMIFS('Capex forecast'!M$9:M$223,'Capex forecast'!$T$9:$T$223,'Allocation of site-spec costs'!$B398,'Capex forecast'!$S$9:$S$223,'Allocation of site-spec costs'!$D398,'Capex forecast'!$Q$9:$Q$223,"Customer Connection")</f>
        <v>0</v>
      </c>
      <c r="O398" s="32">
        <f>SUMIFS('Capex forecast'!N$9:N$223,'Capex forecast'!$T$9:$T$223,'Allocation of site-spec costs'!$B398,'Capex forecast'!$S$9:$S$223,'Allocation of site-spec costs'!$D398,'Capex forecast'!$Q$9:$Q$223,"Customer Connection")</f>
        <v>0</v>
      </c>
      <c r="Q398" s="45" t="s">
        <v>232</v>
      </c>
      <c r="R398" s="6" t="str">
        <f>INDEX('Demand forecast'!$M$9:$M$5832,MATCH($Q398,'Demand forecast'!$B$9:$B$5832,0))</f>
        <v>Yes</v>
      </c>
      <c r="S398" s="6" t="str">
        <f>IF(COUNTIF($Q$93:Q398,$B398) = 1, "LV", IF(COUNTIF($Q$93:Q398,$B398) = 2, "HV", "ST"))</f>
        <v>HV</v>
      </c>
      <c r="T398" s="6" t="str">
        <f>INDEX('Demand forecast and growth rate'!$E$7:$E$273,MATCH($Q398,'Demand forecast and growth rate'!$B$7:$B$273,0))</f>
        <v>Steady/falling</v>
      </c>
      <c r="U398" s="32">
        <f>SUMIFS('Capex forecast'!E$9:E$223,'Capex forecast'!$T$9:$T$223,$Q398,'Capex forecast'!$S$9:$S$223,$S398,'Capex forecast'!$Q$9:$Q$223,"Augex")</f>
        <v>0</v>
      </c>
      <c r="V398" s="32">
        <f>SUMIFS('Capex forecast'!F$9:F$223,'Capex forecast'!$T$9:$T$223,$Q398,'Capex forecast'!$S$9:$S$223,$S398,'Capex forecast'!$Q$9:$Q$223,"Augex")</f>
        <v>0</v>
      </c>
      <c r="W398" s="32">
        <f>SUMIFS('Capex forecast'!G$9:G$223,'Capex forecast'!$T$9:$T$223,$Q398,'Capex forecast'!$S$9:$S$223,$S398,'Capex forecast'!$Q$9:$Q$223,"Augex")</f>
        <v>0</v>
      </c>
      <c r="X398" s="32">
        <f>SUMIFS('Capex forecast'!H$9:H$223,'Capex forecast'!$T$9:$T$223,$Q398,'Capex forecast'!$S$9:$S$223,$S398,'Capex forecast'!$Q$9:$Q$223,"Augex")</f>
        <v>0</v>
      </c>
      <c r="Y398" s="32">
        <f>SUMIFS('Capex forecast'!I$9:I$223,'Capex forecast'!$T$9:$T$223,$Q398,'Capex forecast'!$S$9:$S$223,$S398,'Capex forecast'!$Q$9:$Q$223,"Augex")</f>
        <v>0</v>
      </c>
      <c r="Z398" s="32">
        <f>SUMIFS('Capex forecast'!J$9:J$223,'Capex forecast'!$T$9:$T$223,$Q398,'Capex forecast'!$S$9:$S$223,$S398,'Capex forecast'!$Q$9:$Q$223,"Augex")</f>
        <v>0</v>
      </c>
      <c r="AA398" s="32">
        <f>SUMIFS('Capex forecast'!K$9:K$223,'Capex forecast'!$T$9:$T$223,$Q398,'Capex forecast'!$S$9:$S$223,$S398,'Capex forecast'!$Q$9:$Q$223,"Augex")</f>
        <v>0</v>
      </c>
      <c r="AB398" s="32">
        <f>SUMIFS('Capex forecast'!L$9:L$223,'Capex forecast'!$T$9:$T$223,$Q398,'Capex forecast'!$S$9:$S$223,$S398,'Capex forecast'!$Q$9:$Q$223,"Augex")</f>
        <v>0</v>
      </c>
      <c r="AC398" s="32">
        <f>SUMIFS('Capex forecast'!M$9:M$223,'Capex forecast'!$T$9:$T$223,$Q398,'Capex forecast'!$S$9:$S$223,$S398,'Capex forecast'!$Q$9:$Q$223,"Augex")</f>
        <v>0</v>
      </c>
      <c r="AD398" s="32">
        <f>SUMIFS('Capex forecast'!N$9:N$223,'Capex forecast'!$T$9:$T$223,$Q398,'Capex forecast'!$S$9:$S$223,$S398,'Capex forecast'!$Q$9:$Q$223,"Augex")</f>
        <v>0</v>
      </c>
      <c r="AF398" s="45" t="s">
        <v>232</v>
      </c>
      <c r="AG398" s="6" t="str">
        <f>INDEX('Demand forecast'!$M$9:$M$5832,MATCH($Q398,'Demand forecast'!$B$9:$B$5832,0))</f>
        <v>Yes</v>
      </c>
      <c r="AH398" s="6" t="str">
        <f>IF(COUNTIF($AF$93:AF398,$B398) = 1, "LV", IF(COUNTIF($AF$93:AF398,$B398) = 2, "HV", "ST"))</f>
        <v>HV</v>
      </c>
      <c r="AI398" s="6" t="str">
        <f>INDEX('Demand forecast and growth rate'!$E$7:$E$273,MATCH($Q398,'Demand forecast and growth rate'!$B$7:$B$273,0))</f>
        <v>Steady/falling</v>
      </c>
      <c r="AJ398" s="47">
        <f>SUMIFS('Capex forecast'!E$9:E$223,'Capex forecast'!$T$9:$T$223,$AF398,'Capex forecast'!$S$9:$S$223,$AH398,'Capex forecast'!$Q$9:$Q$223,"Repex")</f>
        <v>0</v>
      </c>
      <c r="AK398" s="47">
        <f>SUMIFS('Capex forecast'!F$9:F$223,'Capex forecast'!$T$9:$T$223,$AF398,'Capex forecast'!$S$9:$S$223,$AH398,'Capex forecast'!$Q$9:$Q$223,"Repex")</f>
        <v>0</v>
      </c>
      <c r="AL398" s="47">
        <f>SUMIFS('Capex forecast'!G$9:G$223,'Capex forecast'!$T$9:$T$223,$AF398,'Capex forecast'!$S$9:$S$223,$AH398,'Capex forecast'!$Q$9:$Q$223,"Repex")</f>
        <v>0</v>
      </c>
      <c r="AM398" s="47">
        <f>SUMIFS('Capex forecast'!H$9:H$223,'Capex forecast'!$T$9:$T$223,$AF398,'Capex forecast'!$S$9:$S$223,$AH398,'Capex forecast'!$Q$9:$Q$223,"Repex")</f>
        <v>0</v>
      </c>
      <c r="AN398" s="47">
        <f>SUMIFS('Capex forecast'!I$9:I$223,'Capex forecast'!$T$9:$T$223,$AF398,'Capex forecast'!$S$9:$S$223,$AH398,'Capex forecast'!$Q$9:$Q$223,"Repex")</f>
        <v>0</v>
      </c>
      <c r="AO398" s="47">
        <f>SUMIFS('Capex forecast'!J$9:J$223,'Capex forecast'!$T$9:$T$223,$AF398,'Capex forecast'!$S$9:$S$223,$AH398,'Capex forecast'!$Q$9:$Q$223,"Repex")</f>
        <v>0</v>
      </c>
      <c r="AP398" s="47">
        <f>SUMIFS('Capex forecast'!K$9:K$223,'Capex forecast'!$T$9:$T$223,$AF398,'Capex forecast'!$S$9:$S$223,$AH398,'Capex forecast'!$Q$9:$Q$223,"Repex")</f>
        <v>0</v>
      </c>
      <c r="AQ398" s="47">
        <f>SUMIFS('Capex forecast'!L$9:L$223,'Capex forecast'!$T$9:$T$223,$AF398,'Capex forecast'!$S$9:$S$223,$AH398,'Capex forecast'!$Q$9:$Q$223,"Repex")</f>
        <v>0</v>
      </c>
      <c r="AR398" s="47">
        <f>SUMIFS('Capex forecast'!M$9:M$223,'Capex forecast'!$T$9:$T$223,$AF398,'Capex forecast'!$S$9:$S$223,$AH398,'Capex forecast'!$Q$9:$Q$223,"Repex")</f>
        <v>0</v>
      </c>
      <c r="AS398" s="47">
        <f>SUMIFS('Capex forecast'!N$9:N$223,'Capex forecast'!$T$9:$T$223,$AF398,'Capex forecast'!$S$9:$S$223,$AH398,'Capex forecast'!$Q$9:$Q$223,"Repex")</f>
        <v>0</v>
      </c>
    </row>
    <row r="399" spans="2:45" ht="15">
      <c r="B399" s="45" t="s">
        <v>201</v>
      </c>
      <c r="C399" s="6" t="str">
        <f>INDEX('Demand forecast'!$M$9:$M$5832,MATCH($B399,'Demand forecast'!$B$9:$B$5832,0))</f>
        <v>Yes</v>
      </c>
      <c r="D399" s="6" t="str">
        <f>IF(COUNTIF($B$93:B399,$B399) = 1, "LV", IF(COUNTIF($B$93:B399,$B399) = 2, "HV", "ST"))</f>
        <v>HV</v>
      </c>
      <c r="E399" s="6" t="str">
        <f>INDEX('Demand forecast and growth rate'!$E$7:$E$273,MATCH($B399,'Demand forecast and growth rate'!$B$7:$B$273,0))</f>
        <v>Steady/falling</v>
      </c>
      <c r="F399" s="32">
        <f>SUMIFS('Capex forecast'!E$9:E$223,'Capex forecast'!$T$9:$T$223,'Allocation of site-spec costs'!$B399,'Capex forecast'!$S$9:$S$223,'Allocation of site-spec costs'!$D399,'Capex forecast'!$Q$9:$Q$223,"Customer Connection")</f>
        <v>0</v>
      </c>
      <c r="G399" s="32">
        <f>SUMIFS('Capex forecast'!F$9:F$223,'Capex forecast'!$T$9:$T$223,'Allocation of site-spec costs'!$B399,'Capex forecast'!$S$9:$S$223,'Allocation of site-spec costs'!$D399,'Capex forecast'!$Q$9:$Q$223,"Customer Connection")</f>
        <v>0</v>
      </c>
      <c r="H399" s="32">
        <f>SUMIFS('Capex forecast'!G$9:G$223,'Capex forecast'!$T$9:$T$223,'Allocation of site-spec costs'!$B399,'Capex forecast'!$S$9:$S$223,'Allocation of site-spec costs'!$D399,'Capex forecast'!$Q$9:$Q$223,"Customer Connection")</f>
        <v>0</v>
      </c>
      <c r="I399" s="32">
        <f>SUMIFS('Capex forecast'!H$9:H$223,'Capex forecast'!$T$9:$T$223,'Allocation of site-spec costs'!$B399,'Capex forecast'!$S$9:$S$223,'Allocation of site-spec costs'!$D399,'Capex forecast'!$Q$9:$Q$223,"Customer Connection")</f>
        <v>0</v>
      </c>
      <c r="J399" s="32">
        <f>SUMIFS('Capex forecast'!I$9:I$223,'Capex forecast'!$T$9:$T$223,'Allocation of site-spec costs'!$B399,'Capex forecast'!$S$9:$S$223,'Allocation of site-spec costs'!$D399,'Capex forecast'!$Q$9:$Q$223,"Customer Connection")</f>
        <v>0</v>
      </c>
      <c r="K399" s="32">
        <f>SUMIFS('Capex forecast'!J$9:J$223,'Capex forecast'!$T$9:$T$223,'Allocation of site-spec costs'!$B399,'Capex forecast'!$S$9:$S$223,'Allocation of site-spec costs'!$D399,'Capex forecast'!$Q$9:$Q$223,"Customer Connection")</f>
        <v>0</v>
      </c>
      <c r="L399" s="32">
        <f>SUMIFS('Capex forecast'!K$9:K$223,'Capex forecast'!$T$9:$T$223,'Allocation of site-spec costs'!$B399,'Capex forecast'!$S$9:$S$223,'Allocation of site-spec costs'!$D399,'Capex forecast'!$Q$9:$Q$223,"Customer Connection")</f>
        <v>0</v>
      </c>
      <c r="M399" s="32">
        <f>SUMIFS('Capex forecast'!L$9:L$223,'Capex forecast'!$T$9:$T$223,'Allocation of site-spec costs'!$B399,'Capex forecast'!$S$9:$S$223,'Allocation of site-spec costs'!$D399,'Capex forecast'!$Q$9:$Q$223,"Customer Connection")</f>
        <v>0</v>
      </c>
      <c r="N399" s="32">
        <f>SUMIFS('Capex forecast'!M$9:M$223,'Capex forecast'!$T$9:$T$223,'Allocation of site-spec costs'!$B399,'Capex forecast'!$S$9:$S$223,'Allocation of site-spec costs'!$D399,'Capex forecast'!$Q$9:$Q$223,"Customer Connection")</f>
        <v>0</v>
      </c>
      <c r="O399" s="32">
        <f>SUMIFS('Capex forecast'!N$9:N$223,'Capex forecast'!$T$9:$T$223,'Allocation of site-spec costs'!$B399,'Capex forecast'!$S$9:$S$223,'Allocation of site-spec costs'!$D399,'Capex forecast'!$Q$9:$Q$223,"Customer Connection")</f>
        <v>0</v>
      </c>
      <c r="Q399" s="45" t="s">
        <v>201</v>
      </c>
      <c r="R399" s="6" t="str">
        <f>INDEX('Demand forecast'!$M$9:$M$5832,MATCH($Q399,'Demand forecast'!$B$9:$B$5832,0))</f>
        <v>Yes</v>
      </c>
      <c r="S399" s="6" t="str">
        <f>IF(COUNTIF($Q$93:Q399,$B399) = 1, "LV", IF(COUNTIF($Q$93:Q399,$B399) = 2, "HV", "ST"))</f>
        <v>HV</v>
      </c>
      <c r="T399" s="6" t="str">
        <f>INDEX('Demand forecast and growth rate'!$E$7:$E$273,MATCH($Q399,'Demand forecast and growth rate'!$B$7:$B$273,0))</f>
        <v>Steady/falling</v>
      </c>
      <c r="U399" s="32">
        <f>SUMIFS('Capex forecast'!E$9:E$223,'Capex forecast'!$T$9:$T$223,$Q399,'Capex forecast'!$S$9:$S$223,$S399,'Capex forecast'!$Q$9:$Q$223,"Augex")</f>
        <v>0</v>
      </c>
      <c r="V399" s="32">
        <f>SUMIFS('Capex forecast'!F$9:F$223,'Capex forecast'!$T$9:$T$223,$Q399,'Capex forecast'!$S$9:$S$223,$S399,'Capex forecast'!$Q$9:$Q$223,"Augex")</f>
        <v>0</v>
      </c>
      <c r="W399" s="32">
        <f>SUMIFS('Capex forecast'!G$9:G$223,'Capex forecast'!$T$9:$T$223,$Q399,'Capex forecast'!$S$9:$S$223,$S399,'Capex forecast'!$Q$9:$Q$223,"Augex")</f>
        <v>0</v>
      </c>
      <c r="X399" s="32">
        <f>SUMIFS('Capex forecast'!H$9:H$223,'Capex forecast'!$T$9:$T$223,$Q399,'Capex forecast'!$S$9:$S$223,$S399,'Capex forecast'!$Q$9:$Q$223,"Augex")</f>
        <v>0</v>
      </c>
      <c r="Y399" s="32">
        <f>SUMIFS('Capex forecast'!I$9:I$223,'Capex forecast'!$T$9:$T$223,$Q399,'Capex forecast'!$S$9:$S$223,$S399,'Capex forecast'!$Q$9:$Q$223,"Augex")</f>
        <v>0</v>
      </c>
      <c r="Z399" s="32">
        <f>SUMIFS('Capex forecast'!J$9:J$223,'Capex forecast'!$T$9:$T$223,$Q399,'Capex forecast'!$S$9:$S$223,$S399,'Capex forecast'!$Q$9:$Q$223,"Augex")</f>
        <v>0</v>
      </c>
      <c r="AA399" s="32">
        <f>SUMIFS('Capex forecast'!K$9:K$223,'Capex forecast'!$T$9:$T$223,$Q399,'Capex forecast'!$S$9:$S$223,$S399,'Capex forecast'!$Q$9:$Q$223,"Augex")</f>
        <v>0</v>
      </c>
      <c r="AB399" s="32">
        <f>SUMIFS('Capex forecast'!L$9:L$223,'Capex forecast'!$T$9:$T$223,$Q399,'Capex forecast'!$S$9:$S$223,$S399,'Capex forecast'!$Q$9:$Q$223,"Augex")</f>
        <v>0</v>
      </c>
      <c r="AC399" s="32">
        <f>SUMIFS('Capex forecast'!M$9:M$223,'Capex forecast'!$T$9:$T$223,$Q399,'Capex forecast'!$S$9:$S$223,$S399,'Capex forecast'!$Q$9:$Q$223,"Augex")</f>
        <v>0</v>
      </c>
      <c r="AD399" s="32">
        <f>SUMIFS('Capex forecast'!N$9:N$223,'Capex forecast'!$T$9:$T$223,$Q399,'Capex forecast'!$S$9:$S$223,$S399,'Capex forecast'!$Q$9:$Q$223,"Augex")</f>
        <v>0</v>
      </c>
      <c r="AF399" s="45" t="s">
        <v>201</v>
      </c>
      <c r="AG399" s="6" t="str">
        <f>INDEX('Demand forecast'!$M$9:$M$5832,MATCH($Q399,'Demand forecast'!$B$9:$B$5832,0))</f>
        <v>Yes</v>
      </c>
      <c r="AH399" s="6" t="str">
        <f>IF(COUNTIF($AF$93:AF399,$B399) = 1, "LV", IF(COUNTIF($AF$93:AF399,$B399) = 2, "HV", "ST"))</f>
        <v>HV</v>
      </c>
      <c r="AI399" s="6" t="str">
        <f>INDEX('Demand forecast and growth rate'!$E$7:$E$273,MATCH($Q399,'Demand forecast and growth rate'!$B$7:$B$273,0))</f>
        <v>Steady/falling</v>
      </c>
      <c r="AJ399" s="47">
        <f>SUMIFS('Capex forecast'!E$9:E$223,'Capex forecast'!$T$9:$T$223,$AF399,'Capex forecast'!$S$9:$S$223,$AH399,'Capex forecast'!$Q$9:$Q$223,"Repex")</f>
        <v>0</v>
      </c>
      <c r="AK399" s="47">
        <f>SUMIFS('Capex forecast'!F$9:F$223,'Capex forecast'!$T$9:$T$223,$AF399,'Capex forecast'!$S$9:$S$223,$AH399,'Capex forecast'!$Q$9:$Q$223,"Repex")</f>
        <v>0</v>
      </c>
      <c r="AL399" s="47">
        <f>SUMIFS('Capex forecast'!G$9:G$223,'Capex forecast'!$T$9:$T$223,$AF399,'Capex forecast'!$S$9:$S$223,$AH399,'Capex forecast'!$Q$9:$Q$223,"Repex")</f>
        <v>0</v>
      </c>
      <c r="AM399" s="47">
        <f>SUMIFS('Capex forecast'!H$9:H$223,'Capex forecast'!$T$9:$T$223,$AF399,'Capex forecast'!$S$9:$S$223,$AH399,'Capex forecast'!$Q$9:$Q$223,"Repex")</f>
        <v>0</v>
      </c>
      <c r="AN399" s="47">
        <f>SUMIFS('Capex forecast'!I$9:I$223,'Capex forecast'!$T$9:$T$223,$AF399,'Capex forecast'!$S$9:$S$223,$AH399,'Capex forecast'!$Q$9:$Q$223,"Repex")</f>
        <v>0</v>
      </c>
      <c r="AO399" s="47">
        <f>SUMIFS('Capex forecast'!J$9:J$223,'Capex forecast'!$T$9:$T$223,$AF399,'Capex forecast'!$S$9:$S$223,$AH399,'Capex forecast'!$Q$9:$Q$223,"Repex")</f>
        <v>0</v>
      </c>
      <c r="AP399" s="47">
        <f>SUMIFS('Capex forecast'!K$9:K$223,'Capex forecast'!$T$9:$T$223,$AF399,'Capex forecast'!$S$9:$S$223,$AH399,'Capex forecast'!$Q$9:$Q$223,"Repex")</f>
        <v>0</v>
      </c>
      <c r="AQ399" s="47">
        <f>SUMIFS('Capex forecast'!L$9:L$223,'Capex forecast'!$T$9:$T$223,$AF399,'Capex forecast'!$S$9:$S$223,$AH399,'Capex forecast'!$Q$9:$Q$223,"Repex")</f>
        <v>0</v>
      </c>
      <c r="AR399" s="47">
        <f>SUMIFS('Capex forecast'!M$9:M$223,'Capex forecast'!$T$9:$T$223,$AF399,'Capex forecast'!$S$9:$S$223,$AH399,'Capex forecast'!$Q$9:$Q$223,"Repex")</f>
        <v>0</v>
      </c>
      <c r="AS399" s="47">
        <f>SUMIFS('Capex forecast'!N$9:N$223,'Capex forecast'!$T$9:$T$223,$AF399,'Capex forecast'!$S$9:$S$223,$AH399,'Capex forecast'!$Q$9:$Q$223,"Repex")</f>
        <v>0</v>
      </c>
    </row>
    <row r="400" spans="2:45" ht="15">
      <c r="B400" s="45" t="s">
        <v>211</v>
      </c>
      <c r="C400" s="6" t="str">
        <f>INDEX('Demand forecast'!$M$9:$M$5832,MATCH($B400,'Demand forecast'!$B$9:$B$5832,0))</f>
        <v>Yes</v>
      </c>
      <c r="D400" s="6" t="str">
        <f>IF(COUNTIF($B$93:B400,$B400) = 1, "LV", IF(COUNTIF($B$93:B400,$B400) = 2, "HV", "ST"))</f>
        <v>HV</v>
      </c>
      <c r="E400" s="6" t="str">
        <f>INDEX('Demand forecast and growth rate'!$E$7:$E$273,MATCH($B400,'Demand forecast and growth rate'!$B$7:$B$273,0))</f>
        <v>Steady/falling</v>
      </c>
      <c r="F400" s="32">
        <f>SUMIFS('Capex forecast'!E$9:E$223,'Capex forecast'!$T$9:$T$223,'Allocation of site-spec costs'!$B400,'Capex forecast'!$S$9:$S$223,'Allocation of site-spec costs'!$D400,'Capex forecast'!$Q$9:$Q$223,"Customer Connection")</f>
        <v>0</v>
      </c>
      <c r="G400" s="32">
        <f>SUMIFS('Capex forecast'!F$9:F$223,'Capex forecast'!$T$9:$T$223,'Allocation of site-spec costs'!$B400,'Capex forecast'!$S$9:$S$223,'Allocation of site-spec costs'!$D400,'Capex forecast'!$Q$9:$Q$223,"Customer Connection")</f>
        <v>0</v>
      </c>
      <c r="H400" s="32">
        <f>SUMIFS('Capex forecast'!G$9:G$223,'Capex forecast'!$T$9:$T$223,'Allocation of site-spec costs'!$B400,'Capex forecast'!$S$9:$S$223,'Allocation of site-spec costs'!$D400,'Capex forecast'!$Q$9:$Q$223,"Customer Connection")</f>
        <v>0</v>
      </c>
      <c r="I400" s="32">
        <f>SUMIFS('Capex forecast'!H$9:H$223,'Capex forecast'!$T$9:$T$223,'Allocation of site-spec costs'!$B400,'Capex forecast'!$S$9:$S$223,'Allocation of site-spec costs'!$D400,'Capex forecast'!$Q$9:$Q$223,"Customer Connection")</f>
        <v>0</v>
      </c>
      <c r="J400" s="32">
        <f>SUMIFS('Capex forecast'!I$9:I$223,'Capex forecast'!$T$9:$T$223,'Allocation of site-spec costs'!$B400,'Capex forecast'!$S$9:$S$223,'Allocation of site-spec costs'!$D400,'Capex forecast'!$Q$9:$Q$223,"Customer Connection")</f>
        <v>0</v>
      </c>
      <c r="K400" s="32">
        <f>SUMIFS('Capex forecast'!J$9:J$223,'Capex forecast'!$T$9:$T$223,'Allocation of site-spec costs'!$B400,'Capex forecast'!$S$9:$S$223,'Allocation of site-spec costs'!$D400,'Capex forecast'!$Q$9:$Q$223,"Customer Connection")</f>
        <v>0</v>
      </c>
      <c r="L400" s="32">
        <f>SUMIFS('Capex forecast'!K$9:K$223,'Capex forecast'!$T$9:$T$223,'Allocation of site-spec costs'!$B400,'Capex forecast'!$S$9:$S$223,'Allocation of site-spec costs'!$D400,'Capex forecast'!$Q$9:$Q$223,"Customer Connection")</f>
        <v>0</v>
      </c>
      <c r="M400" s="32">
        <f>SUMIFS('Capex forecast'!L$9:L$223,'Capex forecast'!$T$9:$T$223,'Allocation of site-spec costs'!$B400,'Capex forecast'!$S$9:$S$223,'Allocation of site-spec costs'!$D400,'Capex forecast'!$Q$9:$Q$223,"Customer Connection")</f>
        <v>0</v>
      </c>
      <c r="N400" s="32">
        <f>SUMIFS('Capex forecast'!M$9:M$223,'Capex forecast'!$T$9:$T$223,'Allocation of site-spec costs'!$B400,'Capex forecast'!$S$9:$S$223,'Allocation of site-spec costs'!$D400,'Capex forecast'!$Q$9:$Q$223,"Customer Connection")</f>
        <v>0</v>
      </c>
      <c r="O400" s="32">
        <f>SUMIFS('Capex forecast'!N$9:N$223,'Capex forecast'!$T$9:$T$223,'Allocation of site-spec costs'!$B400,'Capex forecast'!$S$9:$S$223,'Allocation of site-spec costs'!$D400,'Capex forecast'!$Q$9:$Q$223,"Customer Connection")</f>
        <v>0</v>
      </c>
      <c r="Q400" s="45" t="s">
        <v>211</v>
      </c>
      <c r="R400" s="6" t="str">
        <f>INDEX('Demand forecast'!$M$9:$M$5832,MATCH($Q400,'Demand forecast'!$B$9:$B$5832,0))</f>
        <v>Yes</v>
      </c>
      <c r="S400" s="6" t="str">
        <f>IF(COUNTIF($Q$93:Q400,$B400) = 1, "LV", IF(COUNTIF($Q$93:Q400,$B400) = 2, "HV", "ST"))</f>
        <v>HV</v>
      </c>
      <c r="T400" s="6" t="str">
        <f>INDEX('Demand forecast and growth rate'!$E$7:$E$273,MATCH($Q400,'Demand forecast and growth rate'!$B$7:$B$273,0))</f>
        <v>Steady/falling</v>
      </c>
      <c r="U400" s="32">
        <f>SUMIFS('Capex forecast'!E$9:E$223,'Capex forecast'!$T$9:$T$223,$Q400,'Capex forecast'!$S$9:$S$223,$S400,'Capex forecast'!$Q$9:$Q$223,"Augex")</f>
        <v>0</v>
      </c>
      <c r="V400" s="32">
        <f>SUMIFS('Capex forecast'!F$9:F$223,'Capex forecast'!$T$9:$T$223,$Q400,'Capex forecast'!$S$9:$S$223,$S400,'Capex forecast'!$Q$9:$Q$223,"Augex")</f>
        <v>0</v>
      </c>
      <c r="W400" s="32">
        <f>SUMIFS('Capex forecast'!G$9:G$223,'Capex forecast'!$T$9:$T$223,$Q400,'Capex forecast'!$S$9:$S$223,$S400,'Capex forecast'!$Q$9:$Q$223,"Augex")</f>
        <v>0</v>
      </c>
      <c r="X400" s="32">
        <f>SUMIFS('Capex forecast'!H$9:H$223,'Capex forecast'!$T$9:$T$223,$Q400,'Capex forecast'!$S$9:$S$223,$S400,'Capex forecast'!$Q$9:$Q$223,"Augex")</f>
        <v>0</v>
      </c>
      <c r="Y400" s="32">
        <f>SUMIFS('Capex forecast'!I$9:I$223,'Capex forecast'!$T$9:$T$223,$Q400,'Capex forecast'!$S$9:$S$223,$S400,'Capex forecast'!$Q$9:$Q$223,"Augex")</f>
        <v>0</v>
      </c>
      <c r="Z400" s="32">
        <f>SUMIFS('Capex forecast'!J$9:J$223,'Capex forecast'!$T$9:$T$223,$Q400,'Capex forecast'!$S$9:$S$223,$S400,'Capex forecast'!$Q$9:$Q$223,"Augex")</f>
        <v>0</v>
      </c>
      <c r="AA400" s="32">
        <f>SUMIFS('Capex forecast'!K$9:K$223,'Capex forecast'!$T$9:$T$223,$Q400,'Capex forecast'!$S$9:$S$223,$S400,'Capex forecast'!$Q$9:$Q$223,"Augex")</f>
        <v>0</v>
      </c>
      <c r="AB400" s="32">
        <f>SUMIFS('Capex forecast'!L$9:L$223,'Capex forecast'!$T$9:$T$223,$Q400,'Capex forecast'!$S$9:$S$223,$S400,'Capex forecast'!$Q$9:$Q$223,"Augex")</f>
        <v>0</v>
      </c>
      <c r="AC400" s="32">
        <f>SUMIFS('Capex forecast'!M$9:M$223,'Capex forecast'!$T$9:$T$223,$Q400,'Capex forecast'!$S$9:$S$223,$S400,'Capex forecast'!$Q$9:$Q$223,"Augex")</f>
        <v>0</v>
      </c>
      <c r="AD400" s="32">
        <f>SUMIFS('Capex forecast'!N$9:N$223,'Capex forecast'!$T$9:$T$223,$Q400,'Capex forecast'!$S$9:$S$223,$S400,'Capex forecast'!$Q$9:$Q$223,"Augex")</f>
        <v>0</v>
      </c>
      <c r="AF400" s="45" t="s">
        <v>211</v>
      </c>
      <c r="AG400" s="6" t="str">
        <f>INDEX('Demand forecast'!$M$9:$M$5832,MATCH($Q400,'Demand forecast'!$B$9:$B$5832,0))</f>
        <v>Yes</v>
      </c>
      <c r="AH400" s="6" t="str">
        <f>IF(COUNTIF($AF$93:AF400,$B400) = 1, "LV", IF(COUNTIF($AF$93:AF400,$B400) = 2, "HV", "ST"))</f>
        <v>HV</v>
      </c>
      <c r="AI400" s="6" t="str">
        <f>INDEX('Demand forecast and growth rate'!$E$7:$E$273,MATCH($Q400,'Demand forecast and growth rate'!$B$7:$B$273,0))</f>
        <v>Steady/falling</v>
      </c>
      <c r="AJ400" s="47">
        <f>SUMIFS('Capex forecast'!E$9:E$223,'Capex forecast'!$T$9:$T$223,$AF400,'Capex forecast'!$S$9:$S$223,$AH400,'Capex forecast'!$Q$9:$Q$223,"Repex")</f>
        <v>0</v>
      </c>
      <c r="AK400" s="47">
        <f>SUMIFS('Capex forecast'!F$9:F$223,'Capex forecast'!$T$9:$T$223,$AF400,'Capex forecast'!$S$9:$S$223,$AH400,'Capex forecast'!$Q$9:$Q$223,"Repex")</f>
        <v>0</v>
      </c>
      <c r="AL400" s="47">
        <f>SUMIFS('Capex forecast'!G$9:G$223,'Capex forecast'!$T$9:$T$223,$AF400,'Capex forecast'!$S$9:$S$223,$AH400,'Capex forecast'!$Q$9:$Q$223,"Repex")</f>
        <v>0</v>
      </c>
      <c r="AM400" s="47">
        <f>SUMIFS('Capex forecast'!H$9:H$223,'Capex forecast'!$T$9:$T$223,$AF400,'Capex forecast'!$S$9:$S$223,$AH400,'Capex forecast'!$Q$9:$Q$223,"Repex")</f>
        <v>0</v>
      </c>
      <c r="AN400" s="47">
        <f>SUMIFS('Capex forecast'!I$9:I$223,'Capex forecast'!$T$9:$T$223,$AF400,'Capex forecast'!$S$9:$S$223,$AH400,'Capex forecast'!$Q$9:$Q$223,"Repex")</f>
        <v>0</v>
      </c>
      <c r="AO400" s="47">
        <f>SUMIFS('Capex forecast'!J$9:J$223,'Capex forecast'!$T$9:$T$223,$AF400,'Capex forecast'!$S$9:$S$223,$AH400,'Capex forecast'!$Q$9:$Q$223,"Repex")</f>
        <v>0</v>
      </c>
      <c r="AP400" s="47">
        <f>SUMIFS('Capex forecast'!K$9:K$223,'Capex forecast'!$T$9:$T$223,$AF400,'Capex forecast'!$S$9:$S$223,$AH400,'Capex forecast'!$Q$9:$Q$223,"Repex")</f>
        <v>0</v>
      </c>
      <c r="AQ400" s="47">
        <f>SUMIFS('Capex forecast'!L$9:L$223,'Capex forecast'!$T$9:$T$223,$AF400,'Capex forecast'!$S$9:$S$223,$AH400,'Capex forecast'!$Q$9:$Q$223,"Repex")</f>
        <v>0</v>
      </c>
      <c r="AR400" s="47">
        <f>SUMIFS('Capex forecast'!M$9:M$223,'Capex forecast'!$T$9:$T$223,$AF400,'Capex forecast'!$S$9:$S$223,$AH400,'Capex forecast'!$Q$9:$Q$223,"Repex")</f>
        <v>0</v>
      </c>
      <c r="AS400" s="47">
        <f>SUMIFS('Capex forecast'!N$9:N$223,'Capex forecast'!$T$9:$T$223,$AF400,'Capex forecast'!$S$9:$S$223,$AH400,'Capex forecast'!$Q$9:$Q$223,"Repex")</f>
        <v>0</v>
      </c>
    </row>
    <row r="401" spans="2:45" ht="15">
      <c r="B401" s="45" t="s">
        <v>212</v>
      </c>
      <c r="C401" s="6" t="str">
        <f>INDEX('Demand forecast'!$M$9:$M$5832,MATCH($B401,'Demand forecast'!$B$9:$B$5832,0))</f>
        <v>Yes</v>
      </c>
      <c r="D401" s="6" t="str">
        <f>IF(COUNTIF($B$93:B401,$B401) = 1, "LV", IF(COUNTIF($B$93:B401,$B401) = 2, "HV", "ST"))</f>
        <v>HV</v>
      </c>
      <c r="E401" s="6" t="str">
        <f>INDEX('Demand forecast and growth rate'!$E$7:$E$273,MATCH($B401,'Demand forecast and growth rate'!$B$7:$B$273,0))</f>
        <v>Steady/falling</v>
      </c>
      <c r="F401" s="32">
        <f>SUMIFS('Capex forecast'!E$9:E$223,'Capex forecast'!$T$9:$T$223,'Allocation of site-spec costs'!$B401,'Capex forecast'!$S$9:$S$223,'Allocation of site-spec costs'!$D401,'Capex forecast'!$Q$9:$Q$223,"Customer Connection")</f>
        <v>0</v>
      </c>
      <c r="G401" s="32">
        <f>SUMIFS('Capex forecast'!F$9:F$223,'Capex forecast'!$T$9:$T$223,'Allocation of site-spec costs'!$B401,'Capex forecast'!$S$9:$S$223,'Allocation of site-spec costs'!$D401,'Capex forecast'!$Q$9:$Q$223,"Customer Connection")</f>
        <v>0</v>
      </c>
      <c r="H401" s="32">
        <f>SUMIFS('Capex forecast'!G$9:G$223,'Capex forecast'!$T$9:$T$223,'Allocation of site-spec costs'!$B401,'Capex forecast'!$S$9:$S$223,'Allocation of site-spec costs'!$D401,'Capex forecast'!$Q$9:$Q$223,"Customer Connection")</f>
        <v>0</v>
      </c>
      <c r="I401" s="32">
        <f>SUMIFS('Capex forecast'!H$9:H$223,'Capex forecast'!$T$9:$T$223,'Allocation of site-spec costs'!$B401,'Capex forecast'!$S$9:$S$223,'Allocation of site-spec costs'!$D401,'Capex forecast'!$Q$9:$Q$223,"Customer Connection")</f>
        <v>0</v>
      </c>
      <c r="J401" s="32">
        <f>SUMIFS('Capex forecast'!I$9:I$223,'Capex forecast'!$T$9:$T$223,'Allocation of site-spec costs'!$B401,'Capex forecast'!$S$9:$S$223,'Allocation of site-spec costs'!$D401,'Capex forecast'!$Q$9:$Q$223,"Customer Connection")</f>
        <v>0</v>
      </c>
      <c r="K401" s="32">
        <f>SUMIFS('Capex forecast'!J$9:J$223,'Capex forecast'!$T$9:$T$223,'Allocation of site-spec costs'!$B401,'Capex forecast'!$S$9:$S$223,'Allocation of site-spec costs'!$D401,'Capex forecast'!$Q$9:$Q$223,"Customer Connection")</f>
        <v>0</v>
      </c>
      <c r="L401" s="32">
        <f>SUMIFS('Capex forecast'!K$9:K$223,'Capex forecast'!$T$9:$T$223,'Allocation of site-spec costs'!$B401,'Capex forecast'!$S$9:$S$223,'Allocation of site-spec costs'!$D401,'Capex forecast'!$Q$9:$Q$223,"Customer Connection")</f>
        <v>0</v>
      </c>
      <c r="M401" s="32">
        <f>SUMIFS('Capex forecast'!L$9:L$223,'Capex forecast'!$T$9:$T$223,'Allocation of site-spec costs'!$B401,'Capex forecast'!$S$9:$S$223,'Allocation of site-spec costs'!$D401,'Capex forecast'!$Q$9:$Q$223,"Customer Connection")</f>
        <v>0</v>
      </c>
      <c r="N401" s="32">
        <f>SUMIFS('Capex forecast'!M$9:M$223,'Capex forecast'!$T$9:$T$223,'Allocation of site-spec costs'!$B401,'Capex forecast'!$S$9:$S$223,'Allocation of site-spec costs'!$D401,'Capex forecast'!$Q$9:$Q$223,"Customer Connection")</f>
        <v>0</v>
      </c>
      <c r="O401" s="32">
        <f>SUMIFS('Capex forecast'!N$9:N$223,'Capex forecast'!$T$9:$T$223,'Allocation of site-spec costs'!$B401,'Capex forecast'!$S$9:$S$223,'Allocation of site-spec costs'!$D401,'Capex forecast'!$Q$9:$Q$223,"Customer Connection")</f>
        <v>0</v>
      </c>
      <c r="Q401" s="45" t="s">
        <v>212</v>
      </c>
      <c r="R401" s="6" t="str">
        <f>INDEX('Demand forecast'!$M$9:$M$5832,MATCH($Q401,'Demand forecast'!$B$9:$B$5832,0))</f>
        <v>Yes</v>
      </c>
      <c r="S401" s="6" t="str">
        <f>IF(COUNTIF($Q$93:Q401,$B401) = 1, "LV", IF(COUNTIF($Q$93:Q401,$B401) = 2, "HV", "ST"))</f>
        <v>HV</v>
      </c>
      <c r="T401" s="6" t="str">
        <f>INDEX('Demand forecast and growth rate'!$E$7:$E$273,MATCH($Q401,'Demand forecast and growth rate'!$B$7:$B$273,0))</f>
        <v>Steady/falling</v>
      </c>
      <c r="U401" s="32">
        <f>SUMIFS('Capex forecast'!E$9:E$223,'Capex forecast'!$T$9:$T$223,$Q401,'Capex forecast'!$S$9:$S$223,$S401,'Capex forecast'!$Q$9:$Q$223,"Augex")</f>
        <v>0</v>
      </c>
      <c r="V401" s="32">
        <f>SUMIFS('Capex forecast'!F$9:F$223,'Capex forecast'!$T$9:$T$223,$Q401,'Capex forecast'!$S$9:$S$223,$S401,'Capex forecast'!$Q$9:$Q$223,"Augex")</f>
        <v>0</v>
      </c>
      <c r="W401" s="32">
        <f>SUMIFS('Capex forecast'!G$9:G$223,'Capex forecast'!$T$9:$T$223,$Q401,'Capex forecast'!$S$9:$S$223,$S401,'Capex forecast'!$Q$9:$Q$223,"Augex")</f>
        <v>0</v>
      </c>
      <c r="X401" s="32">
        <f>SUMIFS('Capex forecast'!H$9:H$223,'Capex forecast'!$T$9:$T$223,$Q401,'Capex forecast'!$S$9:$S$223,$S401,'Capex forecast'!$Q$9:$Q$223,"Augex")</f>
        <v>0</v>
      </c>
      <c r="Y401" s="32">
        <f>SUMIFS('Capex forecast'!I$9:I$223,'Capex forecast'!$T$9:$T$223,$Q401,'Capex forecast'!$S$9:$S$223,$S401,'Capex forecast'!$Q$9:$Q$223,"Augex")</f>
        <v>0</v>
      </c>
      <c r="Z401" s="32">
        <f>SUMIFS('Capex forecast'!J$9:J$223,'Capex forecast'!$T$9:$T$223,$Q401,'Capex forecast'!$S$9:$S$223,$S401,'Capex forecast'!$Q$9:$Q$223,"Augex")</f>
        <v>0</v>
      </c>
      <c r="AA401" s="32">
        <f>SUMIFS('Capex forecast'!K$9:K$223,'Capex forecast'!$T$9:$T$223,$Q401,'Capex forecast'!$S$9:$S$223,$S401,'Capex forecast'!$Q$9:$Q$223,"Augex")</f>
        <v>0</v>
      </c>
      <c r="AB401" s="32">
        <f>SUMIFS('Capex forecast'!L$9:L$223,'Capex forecast'!$T$9:$T$223,$Q401,'Capex forecast'!$S$9:$S$223,$S401,'Capex forecast'!$Q$9:$Q$223,"Augex")</f>
        <v>0</v>
      </c>
      <c r="AC401" s="32">
        <f>SUMIFS('Capex forecast'!M$9:M$223,'Capex forecast'!$T$9:$T$223,$Q401,'Capex forecast'!$S$9:$S$223,$S401,'Capex forecast'!$Q$9:$Q$223,"Augex")</f>
        <v>0</v>
      </c>
      <c r="AD401" s="32">
        <f>SUMIFS('Capex forecast'!N$9:N$223,'Capex forecast'!$T$9:$T$223,$Q401,'Capex forecast'!$S$9:$S$223,$S401,'Capex forecast'!$Q$9:$Q$223,"Augex")</f>
        <v>0</v>
      </c>
      <c r="AF401" s="45" t="s">
        <v>212</v>
      </c>
      <c r="AG401" s="6" t="str">
        <f>INDEX('Demand forecast'!$M$9:$M$5832,MATCH($Q401,'Demand forecast'!$B$9:$B$5832,0))</f>
        <v>Yes</v>
      </c>
      <c r="AH401" s="6" t="str">
        <f>IF(COUNTIF($AF$93:AF401,$B401) = 1, "LV", IF(COUNTIF($AF$93:AF401,$B401) = 2, "HV", "ST"))</f>
        <v>HV</v>
      </c>
      <c r="AI401" s="6" t="str">
        <f>INDEX('Demand forecast and growth rate'!$E$7:$E$273,MATCH($Q401,'Demand forecast and growth rate'!$B$7:$B$273,0))</f>
        <v>Steady/falling</v>
      </c>
      <c r="AJ401" s="47">
        <f>SUMIFS('Capex forecast'!E$9:E$223,'Capex forecast'!$T$9:$T$223,$AF401,'Capex forecast'!$S$9:$S$223,$AH401,'Capex forecast'!$Q$9:$Q$223,"Repex")</f>
        <v>0</v>
      </c>
      <c r="AK401" s="47">
        <f>SUMIFS('Capex forecast'!F$9:F$223,'Capex forecast'!$T$9:$T$223,$AF401,'Capex forecast'!$S$9:$S$223,$AH401,'Capex forecast'!$Q$9:$Q$223,"Repex")</f>
        <v>0</v>
      </c>
      <c r="AL401" s="47">
        <f>SUMIFS('Capex forecast'!G$9:G$223,'Capex forecast'!$T$9:$T$223,$AF401,'Capex forecast'!$S$9:$S$223,$AH401,'Capex forecast'!$Q$9:$Q$223,"Repex")</f>
        <v>0</v>
      </c>
      <c r="AM401" s="47">
        <f>SUMIFS('Capex forecast'!H$9:H$223,'Capex forecast'!$T$9:$T$223,$AF401,'Capex forecast'!$S$9:$S$223,$AH401,'Capex forecast'!$Q$9:$Q$223,"Repex")</f>
        <v>0</v>
      </c>
      <c r="AN401" s="47">
        <f>SUMIFS('Capex forecast'!I$9:I$223,'Capex forecast'!$T$9:$T$223,$AF401,'Capex forecast'!$S$9:$S$223,$AH401,'Capex forecast'!$Q$9:$Q$223,"Repex")</f>
        <v>0</v>
      </c>
      <c r="AO401" s="47">
        <f>SUMIFS('Capex forecast'!J$9:J$223,'Capex forecast'!$T$9:$T$223,$AF401,'Capex forecast'!$S$9:$S$223,$AH401,'Capex forecast'!$Q$9:$Q$223,"Repex")</f>
        <v>0</v>
      </c>
      <c r="AP401" s="47">
        <f>SUMIFS('Capex forecast'!K$9:K$223,'Capex forecast'!$T$9:$T$223,$AF401,'Capex forecast'!$S$9:$S$223,$AH401,'Capex forecast'!$Q$9:$Q$223,"Repex")</f>
        <v>0</v>
      </c>
      <c r="AQ401" s="47">
        <f>SUMIFS('Capex forecast'!L$9:L$223,'Capex forecast'!$T$9:$T$223,$AF401,'Capex forecast'!$S$9:$S$223,$AH401,'Capex forecast'!$Q$9:$Q$223,"Repex")</f>
        <v>0</v>
      </c>
      <c r="AR401" s="47">
        <f>SUMIFS('Capex forecast'!M$9:M$223,'Capex forecast'!$T$9:$T$223,$AF401,'Capex forecast'!$S$9:$S$223,$AH401,'Capex forecast'!$Q$9:$Q$223,"Repex")</f>
        <v>0</v>
      </c>
      <c r="AS401" s="47">
        <f>SUMIFS('Capex forecast'!N$9:N$223,'Capex forecast'!$T$9:$T$223,$AF401,'Capex forecast'!$S$9:$S$223,$AH401,'Capex forecast'!$Q$9:$Q$223,"Repex")</f>
        <v>0</v>
      </c>
    </row>
    <row r="402" spans="2:45" ht="15">
      <c r="B402" s="45" t="s">
        <v>215</v>
      </c>
      <c r="C402" s="6" t="str">
        <f>INDEX('Demand forecast'!$M$9:$M$5832,MATCH($B402,'Demand forecast'!$B$9:$B$5832,0))</f>
        <v>Yes</v>
      </c>
      <c r="D402" s="6" t="str">
        <f>IF(COUNTIF($B$93:B402,$B402) = 1, "LV", IF(COUNTIF($B$93:B402,$B402) = 2, "HV", "ST"))</f>
        <v>HV</v>
      </c>
      <c r="E402" s="6" t="str">
        <f>INDEX('Demand forecast and growth rate'!$E$7:$E$273,MATCH($B402,'Demand forecast and growth rate'!$B$7:$B$273,0))</f>
        <v>Steady/falling</v>
      </c>
      <c r="F402" s="32">
        <f>SUMIFS('Capex forecast'!E$9:E$223,'Capex forecast'!$T$9:$T$223,'Allocation of site-spec costs'!$B402,'Capex forecast'!$S$9:$S$223,'Allocation of site-spec costs'!$D402,'Capex forecast'!$Q$9:$Q$223,"Customer Connection")</f>
        <v>0</v>
      </c>
      <c r="G402" s="32">
        <f>SUMIFS('Capex forecast'!F$9:F$223,'Capex forecast'!$T$9:$T$223,'Allocation of site-spec costs'!$B402,'Capex forecast'!$S$9:$S$223,'Allocation of site-spec costs'!$D402,'Capex forecast'!$Q$9:$Q$223,"Customer Connection")</f>
        <v>0</v>
      </c>
      <c r="H402" s="32">
        <f>SUMIFS('Capex forecast'!G$9:G$223,'Capex forecast'!$T$9:$T$223,'Allocation of site-spec costs'!$B402,'Capex forecast'!$S$9:$S$223,'Allocation of site-spec costs'!$D402,'Capex forecast'!$Q$9:$Q$223,"Customer Connection")</f>
        <v>0</v>
      </c>
      <c r="I402" s="32">
        <f>SUMIFS('Capex forecast'!H$9:H$223,'Capex forecast'!$T$9:$T$223,'Allocation of site-spec costs'!$B402,'Capex forecast'!$S$9:$S$223,'Allocation of site-spec costs'!$D402,'Capex forecast'!$Q$9:$Q$223,"Customer Connection")</f>
        <v>0</v>
      </c>
      <c r="J402" s="32">
        <f>SUMIFS('Capex forecast'!I$9:I$223,'Capex forecast'!$T$9:$T$223,'Allocation of site-spec costs'!$B402,'Capex forecast'!$S$9:$S$223,'Allocation of site-spec costs'!$D402,'Capex forecast'!$Q$9:$Q$223,"Customer Connection")</f>
        <v>0</v>
      </c>
      <c r="K402" s="32">
        <f>SUMIFS('Capex forecast'!J$9:J$223,'Capex forecast'!$T$9:$T$223,'Allocation of site-spec costs'!$B402,'Capex forecast'!$S$9:$S$223,'Allocation of site-spec costs'!$D402,'Capex forecast'!$Q$9:$Q$223,"Customer Connection")</f>
        <v>0</v>
      </c>
      <c r="L402" s="32">
        <f>SUMIFS('Capex forecast'!K$9:K$223,'Capex forecast'!$T$9:$T$223,'Allocation of site-spec costs'!$B402,'Capex forecast'!$S$9:$S$223,'Allocation of site-spec costs'!$D402,'Capex forecast'!$Q$9:$Q$223,"Customer Connection")</f>
        <v>0</v>
      </c>
      <c r="M402" s="32">
        <f>SUMIFS('Capex forecast'!L$9:L$223,'Capex forecast'!$T$9:$T$223,'Allocation of site-spec costs'!$B402,'Capex forecast'!$S$9:$S$223,'Allocation of site-spec costs'!$D402,'Capex forecast'!$Q$9:$Q$223,"Customer Connection")</f>
        <v>0</v>
      </c>
      <c r="N402" s="32">
        <f>SUMIFS('Capex forecast'!M$9:M$223,'Capex forecast'!$T$9:$T$223,'Allocation of site-spec costs'!$B402,'Capex forecast'!$S$9:$S$223,'Allocation of site-spec costs'!$D402,'Capex forecast'!$Q$9:$Q$223,"Customer Connection")</f>
        <v>0</v>
      </c>
      <c r="O402" s="32">
        <f>SUMIFS('Capex forecast'!N$9:N$223,'Capex forecast'!$T$9:$T$223,'Allocation of site-spec costs'!$B402,'Capex forecast'!$S$9:$S$223,'Allocation of site-spec costs'!$D402,'Capex forecast'!$Q$9:$Q$223,"Customer Connection")</f>
        <v>0</v>
      </c>
      <c r="Q402" s="45" t="s">
        <v>215</v>
      </c>
      <c r="R402" s="6" t="str">
        <f>INDEX('Demand forecast'!$M$9:$M$5832,MATCH($Q402,'Demand forecast'!$B$9:$B$5832,0))</f>
        <v>Yes</v>
      </c>
      <c r="S402" s="6" t="str">
        <f>IF(COUNTIF($Q$93:Q402,$B402) = 1, "LV", IF(COUNTIF($Q$93:Q402,$B402) = 2, "HV", "ST"))</f>
        <v>HV</v>
      </c>
      <c r="T402" s="6" t="str">
        <f>INDEX('Demand forecast and growth rate'!$E$7:$E$273,MATCH($Q402,'Demand forecast and growth rate'!$B$7:$B$273,0))</f>
        <v>Steady/falling</v>
      </c>
      <c r="U402" s="32">
        <f>SUMIFS('Capex forecast'!E$9:E$223,'Capex forecast'!$T$9:$T$223,$Q402,'Capex forecast'!$S$9:$S$223,$S402,'Capex forecast'!$Q$9:$Q$223,"Augex")</f>
        <v>0</v>
      </c>
      <c r="V402" s="32">
        <f>SUMIFS('Capex forecast'!F$9:F$223,'Capex forecast'!$T$9:$T$223,$Q402,'Capex forecast'!$S$9:$S$223,$S402,'Capex forecast'!$Q$9:$Q$223,"Augex")</f>
        <v>0</v>
      </c>
      <c r="W402" s="32">
        <f>SUMIFS('Capex forecast'!G$9:G$223,'Capex forecast'!$T$9:$T$223,$Q402,'Capex forecast'!$S$9:$S$223,$S402,'Capex forecast'!$Q$9:$Q$223,"Augex")</f>
        <v>0</v>
      </c>
      <c r="X402" s="32">
        <f>SUMIFS('Capex forecast'!H$9:H$223,'Capex forecast'!$T$9:$T$223,$Q402,'Capex forecast'!$S$9:$S$223,$S402,'Capex forecast'!$Q$9:$Q$223,"Augex")</f>
        <v>0</v>
      </c>
      <c r="Y402" s="32">
        <f>SUMIFS('Capex forecast'!I$9:I$223,'Capex forecast'!$T$9:$T$223,$Q402,'Capex forecast'!$S$9:$S$223,$S402,'Capex forecast'!$Q$9:$Q$223,"Augex")</f>
        <v>0</v>
      </c>
      <c r="Z402" s="32">
        <f>SUMIFS('Capex forecast'!J$9:J$223,'Capex forecast'!$T$9:$T$223,$Q402,'Capex forecast'!$S$9:$S$223,$S402,'Capex forecast'!$Q$9:$Q$223,"Augex")</f>
        <v>0</v>
      </c>
      <c r="AA402" s="32">
        <f>SUMIFS('Capex forecast'!K$9:K$223,'Capex forecast'!$T$9:$T$223,$Q402,'Capex forecast'!$S$9:$S$223,$S402,'Capex forecast'!$Q$9:$Q$223,"Augex")</f>
        <v>0</v>
      </c>
      <c r="AB402" s="32">
        <f>SUMIFS('Capex forecast'!L$9:L$223,'Capex forecast'!$T$9:$T$223,$Q402,'Capex forecast'!$S$9:$S$223,$S402,'Capex forecast'!$Q$9:$Q$223,"Augex")</f>
        <v>0</v>
      </c>
      <c r="AC402" s="32">
        <f>SUMIFS('Capex forecast'!M$9:M$223,'Capex forecast'!$T$9:$T$223,$Q402,'Capex forecast'!$S$9:$S$223,$S402,'Capex forecast'!$Q$9:$Q$223,"Augex")</f>
        <v>0</v>
      </c>
      <c r="AD402" s="32">
        <f>SUMIFS('Capex forecast'!N$9:N$223,'Capex forecast'!$T$9:$T$223,$Q402,'Capex forecast'!$S$9:$S$223,$S402,'Capex forecast'!$Q$9:$Q$223,"Augex")</f>
        <v>0</v>
      </c>
      <c r="AF402" s="45" t="s">
        <v>215</v>
      </c>
      <c r="AG402" s="6" t="str">
        <f>INDEX('Demand forecast'!$M$9:$M$5832,MATCH($Q402,'Demand forecast'!$B$9:$B$5832,0))</f>
        <v>Yes</v>
      </c>
      <c r="AH402" s="6" t="str">
        <f>IF(COUNTIF($AF$93:AF402,$B402) = 1, "LV", IF(COUNTIF($AF$93:AF402,$B402) = 2, "HV", "ST"))</f>
        <v>HV</v>
      </c>
      <c r="AI402" s="6" t="str">
        <f>INDEX('Demand forecast and growth rate'!$E$7:$E$273,MATCH($Q402,'Demand forecast and growth rate'!$B$7:$B$273,0))</f>
        <v>Steady/falling</v>
      </c>
      <c r="AJ402" s="47">
        <f>SUMIFS('Capex forecast'!E$9:E$223,'Capex forecast'!$T$9:$T$223,$AF402,'Capex forecast'!$S$9:$S$223,$AH402,'Capex forecast'!$Q$9:$Q$223,"Repex")</f>
        <v>0</v>
      </c>
      <c r="AK402" s="47">
        <f>SUMIFS('Capex forecast'!F$9:F$223,'Capex forecast'!$T$9:$T$223,$AF402,'Capex forecast'!$S$9:$S$223,$AH402,'Capex forecast'!$Q$9:$Q$223,"Repex")</f>
        <v>0</v>
      </c>
      <c r="AL402" s="47">
        <f>SUMIFS('Capex forecast'!G$9:G$223,'Capex forecast'!$T$9:$T$223,$AF402,'Capex forecast'!$S$9:$S$223,$AH402,'Capex forecast'!$Q$9:$Q$223,"Repex")</f>
        <v>0</v>
      </c>
      <c r="AM402" s="47">
        <f>SUMIFS('Capex forecast'!H$9:H$223,'Capex forecast'!$T$9:$T$223,$AF402,'Capex forecast'!$S$9:$S$223,$AH402,'Capex forecast'!$Q$9:$Q$223,"Repex")</f>
        <v>0</v>
      </c>
      <c r="AN402" s="47">
        <f>SUMIFS('Capex forecast'!I$9:I$223,'Capex forecast'!$T$9:$T$223,$AF402,'Capex forecast'!$S$9:$S$223,$AH402,'Capex forecast'!$Q$9:$Q$223,"Repex")</f>
        <v>0</v>
      </c>
      <c r="AO402" s="47">
        <f>SUMIFS('Capex forecast'!J$9:J$223,'Capex forecast'!$T$9:$T$223,$AF402,'Capex forecast'!$S$9:$S$223,$AH402,'Capex forecast'!$Q$9:$Q$223,"Repex")</f>
        <v>0</v>
      </c>
      <c r="AP402" s="47">
        <f>SUMIFS('Capex forecast'!K$9:K$223,'Capex forecast'!$T$9:$T$223,$AF402,'Capex forecast'!$S$9:$S$223,$AH402,'Capex forecast'!$Q$9:$Q$223,"Repex")</f>
        <v>0</v>
      </c>
      <c r="AQ402" s="47">
        <f>SUMIFS('Capex forecast'!L$9:L$223,'Capex forecast'!$T$9:$T$223,$AF402,'Capex forecast'!$S$9:$S$223,$AH402,'Capex forecast'!$Q$9:$Q$223,"Repex")</f>
        <v>0</v>
      </c>
      <c r="AR402" s="47">
        <f>SUMIFS('Capex forecast'!M$9:M$223,'Capex forecast'!$T$9:$T$223,$AF402,'Capex forecast'!$S$9:$S$223,$AH402,'Capex forecast'!$Q$9:$Q$223,"Repex")</f>
        <v>0</v>
      </c>
      <c r="AS402" s="47">
        <f>SUMIFS('Capex forecast'!N$9:N$223,'Capex forecast'!$T$9:$T$223,$AF402,'Capex forecast'!$S$9:$S$223,$AH402,'Capex forecast'!$Q$9:$Q$223,"Repex")</f>
        <v>0</v>
      </c>
    </row>
    <row r="403" spans="2:45" ht="15">
      <c r="B403" s="45" t="s">
        <v>206</v>
      </c>
      <c r="C403" s="6" t="str">
        <f>INDEX('Demand forecast'!$M$9:$M$5832,MATCH($B403,'Demand forecast'!$B$9:$B$5832,0))</f>
        <v>Yes</v>
      </c>
      <c r="D403" s="6" t="str">
        <f>IF(COUNTIF($B$93:B403,$B403) = 1, "LV", IF(COUNTIF($B$93:B403,$B403) = 2, "HV", "ST"))</f>
        <v>HV</v>
      </c>
      <c r="E403" s="6" t="str">
        <f>INDEX('Demand forecast and growth rate'!$E$7:$E$273,MATCH($B403,'Demand forecast and growth rate'!$B$7:$B$273,0))</f>
        <v>Steady/falling</v>
      </c>
      <c r="F403" s="32">
        <f>SUMIFS('Capex forecast'!E$9:E$223,'Capex forecast'!$T$9:$T$223,'Allocation of site-spec costs'!$B403,'Capex forecast'!$S$9:$S$223,'Allocation of site-spec costs'!$D403,'Capex forecast'!$Q$9:$Q$223,"Customer Connection")</f>
        <v>0</v>
      </c>
      <c r="G403" s="32">
        <f>SUMIFS('Capex forecast'!F$9:F$223,'Capex forecast'!$T$9:$T$223,'Allocation of site-spec costs'!$B403,'Capex forecast'!$S$9:$S$223,'Allocation of site-spec costs'!$D403,'Capex forecast'!$Q$9:$Q$223,"Customer Connection")</f>
        <v>0</v>
      </c>
      <c r="H403" s="32">
        <f>SUMIFS('Capex forecast'!G$9:G$223,'Capex forecast'!$T$9:$T$223,'Allocation of site-spec costs'!$B403,'Capex forecast'!$S$9:$S$223,'Allocation of site-spec costs'!$D403,'Capex forecast'!$Q$9:$Q$223,"Customer Connection")</f>
        <v>0</v>
      </c>
      <c r="I403" s="32">
        <f>SUMIFS('Capex forecast'!H$9:H$223,'Capex forecast'!$T$9:$T$223,'Allocation of site-spec costs'!$B403,'Capex forecast'!$S$9:$S$223,'Allocation of site-spec costs'!$D403,'Capex forecast'!$Q$9:$Q$223,"Customer Connection")</f>
        <v>0</v>
      </c>
      <c r="J403" s="32">
        <f>SUMIFS('Capex forecast'!I$9:I$223,'Capex forecast'!$T$9:$T$223,'Allocation of site-spec costs'!$B403,'Capex forecast'!$S$9:$S$223,'Allocation of site-spec costs'!$D403,'Capex forecast'!$Q$9:$Q$223,"Customer Connection")</f>
        <v>0</v>
      </c>
      <c r="K403" s="32">
        <f>SUMIFS('Capex forecast'!J$9:J$223,'Capex forecast'!$T$9:$T$223,'Allocation of site-spec costs'!$B403,'Capex forecast'!$S$9:$S$223,'Allocation of site-spec costs'!$D403,'Capex forecast'!$Q$9:$Q$223,"Customer Connection")</f>
        <v>0</v>
      </c>
      <c r="L403" s="32">
        <f>SUMIFS('Capex forecast'!K$9:K$223,'Capex forecast'!$T$9:$T$223,'Allocation of site-spec costs'!$B403,'Capex forecast'!$S$9:$S$223,'Allocation of site-spec costs'!$D403,'Capex forecast'!$Q$9:$Q$223,"Customer Connection")</f>
        <v>0</v>
      </c>
      <c r="M403" s="32">
        <f>SUMIFS('Capex forecast'!L$9:L$223,'Capex forecast'!$T$9:$T$223,'Allocation of site-spec costs'!$B403,'Capex forecast'!$S$9:$S$223,'Allocation of site-spec costs'!$D403,'Capex forecast'!$Q$9:$Q$223,"Customer Connection")</f>
        <v>0</v>
      </c>
      <c r="N403" s="32">
        <f>SUMIFS('Capex forecast'!M$9:M$223,'Capex forecast'!$T$9:$T$223,'Allocation of site-spec costs'!$B403,'Capex forecast'!$S$9:$S$223,'Allocation of site-spec costs'!$D403,'Capex forecast'!$Q$9:$Q$223,"Customer Connection")</f>
        <v>0</v>
      </c>
      <c r="O403" s="32">
        <f>SUMIFS('Capex forecast'!N$9:N$223,'Capex forecast'!$T$9:$T$223,'Allocation of site-spec costs'!$B403,'Capex forecast'!$S$9:$S$223,'Allocation of site-spec costs'!$D403,'Capex forecast'!$Q$9:$Q$223,"Customer Connection")</f>
        <v>0</v>
      </c>
      <c r="Q403" s="45" t="s">
        <v>206</v>
      </c>
      <c r="R403" s="6" t="str">
        <f>INDEX('Demand forecast'!$M$9:$M$5832,MATCH($Q403,'Demand forecast'!$B$9:$B$5832,0))</f>
        <v>Yes</v>
      </c>
      <c r="S403" s="6" t="str">
        <f>IF(COUNTIF($Q$93:Q403,$B403) = 1, "LV", IF(COUNTIF($Q$93:Q403,$B403) = 2, "HV", "ST"))</f>
        <v>HV</v>
      </c>
      <c r="T403" s="6" t="str">
        <f>INDEX('Demand forecast and growth rate'!$E$7:$E$273,MATCH($Q403,'Demand forecast and growth rate'!$B$7:$B$273,0))</f>
        <v>Steady/falling</v>
      </c>
      <c r="U403" s="32">
        <f>SUMIFS('Capex forecast'!E$9:E$223,'Capex forecast'!$T$9:$T$223,$Q403,'Capex forecast'!$S$9:$S$223,$S403,'Capex forecast'!$Q$9:$Q$223,"Augex")</f>
        <v>0</v>
      </c>
      <c r="V403" s="32">
        <f>SUMIFS('Capex forecast'!F$9:F$223,'Capex forecast'!$T$9:$T$223,$Q403,'Capex forecast'!$S$9:$S$223,$S403,'Capex forecast'!$Q$9:$Q$223,"Augex")</f>
        <v>0</v>
      </c>
      <c r="W403" s="32">
        <f>SUMIFS('Capex forecast'!G$9:G$223,'Capex forecast'!$T$9:$T$223,$Q403,'Capex forecast'!$S$9:$S$223,$S403,'Capex forecast'!$Q$9:$Q$223,"Augex")</f>
        <v>0</v>
      </c>
      <c r="X403" s="32">
        <f>SUMIFS('Capex forecast'!H$9:H$223,'Capex forecast'!$T$9:$T$223,$Q403,'Capex forecast'!$S$9:$S$223,$S403,'Capex forecast'!$Q$9:$Q$223,"Augex")</f>
        <v>0</v>
      </c>
      <c r="Y403" s="32">
        <f>SUMIFS('Capex forecast'!I$9:I$223,'Capex forecast'!$T$9:$T$223,$Q403,'Capex forecast'!$S$9:$S$223,$S403,'Capex forecast'!$Q$9:$Q$223,"Augex")</f>
        <v>0</v>
      </c>
      <c r="Z403" s="32">
        <f>SUMIFS('Capex forecast'!J$9:J$223,'Capex forecast'!$T$9:$T$223,$Q403,'Capex forecast'!$S$9:$S$223,$S403,'Capex forecast'!$Q$9:$Q$223,"Augex")</f>
        <v>0</v>
      </c>
      <c r="AA403" s="32">
        <f>SUMIFS('Capex forecast'!K$9:K$223,'Capex forecast'!$T$9:$T$223,$Q403,'Capex forecast'!$S$9:$S$223,$S403,'Capex forecast'!$Q$9:$Q$223,"Augex")</f>
        <v>0</v>
      </c>
      <c r="AB403" s="32">
        <f>SUMIFS('Capex forecast'!L$9:L$223,'Capex forecast'!$T$9:$T$223,$Q403,'Capex forecast'!$S$9:$S$223,$S403,'Capex forecast'!$Q$9:$Q$223,"Augex")</f>
        <v>0</v>
      </c>
      <c r="AC403" s="32">
        <f>SUMIFS('Capex forecast'!M$9:M$223,'Capex forecast'!$T$9:$T$223,$Q403,'Capex forecast'!$S$9:$S$223,$S403,'Capex forecast'!$Q$9:$Q$223,"Augex")</f>
        <v>0</v>
      </c>
      <c r="AD403" s="32">
        <f>SUMIFS('Capex forecast'!N$9:N$223,'Capex forecast'!$T$9:$T$223,$Q403,'Capex forecast'!$S$9:$S$223,$S403,'Capex forecast'!$Q$9:$Q$223,"Augex")</f>
        <v>0</v>
      </c>
      <c r="AF403" s="45" t="s">
        <v>206</v>
      </c>
      <c r="AG403" s="6" t="str">
        <f>INDEX('Demand forecast'!$M$9:$M$5832,MATCH($Q403,'Demand forecast'!$B$9:$B$5832,0))</f>
        <v>Yes</v>
      </c>
      <c r="AH403" s="6" t="str">
        <f>IF(COUNTIF($AF$93:AF403,$B403) = 1, "LV", IF(COUNTIF($AF$93:AF403,$B403) = 2, "HV", "ST"))</f>
        <v>HV</v>
      </c>
      <c r="AI403" s="6" t="str">
        <f>INDEX('Demand forecast and growth rate'!$E$7:$E$273,MATCH($Q403,'Demand forecast and growth rate'!$B$7:$B$273,0))</f>
        <v>Steady/falling</v>
      </c>
      <c r="AJ403" s="47">
        <f>SUMIFS('Capex forecast'!E$9:E$223,'Capex forecast'!$T$9:$T$223,$AF403,'Capex forecast'!$S$9:$S$223,$AH403,'Capex forecast'!$Q$9:$Q$223,"Repex")</f>
        <v>0</v>
      </c>
      <c r="AK403" s="47">
        <f>SUMIFS('Capex forecast'!F$9:F$223,'Capex forecast'!$T$9:$T$223,$AF403,'Capex forecast'!$S$9:$S$223,$AH403,'Capex forecast'!$Q$9:$Q$223,"Repex")</f>
        <v>0</v>
      </c>
      <c r="AL403" s="47">
        <f>SUMIFS('Capex forecast'!G$9:G$223,'Capex forecast'!$T$9:$T$223,$AF403,'Capex forecast'!$S$9:$S$223,$AH403,'Capex forecast'!$Q$9:$Q$223,"Repex")</f>
        <v>0</v>
      </c>
      <c r="AM403" s="47">
        <f>SUMIFS('Capex forecast'!H$9:H$223,'Capex forecast'!$T$9:$T$223,$AF403,'Capex forecast'!$S$9:$S$223,$AH403,'Capex forecast'!$Q$9:$Q$223,"Repex")</f>
        <v>0</v>
      </c>
      <c r="AN403" s="47">
        <f>SUMIFS('Capex forecast'!I$9:I$223,'Capex forecast'!$T$9:$T$223,$AF403,'Capex forecast'!$S$9:$S$223,$AH403,'Capex forecast'!$Q$9:$Q$223,"Repex")</f>
        <v>0</v>
      </c>
      <c r="AO403" s="47">
        <f>SUMIFS('Capex forecast'!J$9:J$223,'Capex forecast'!$T$9:$T$223,$AF403,'Capex forecast'!$S$9:$S$223,$AH403,'Capex forecast'!$Q$9:$Q$223,"Repex")</f>
        <v>0</v>
      </c>
      <c r="AP403" s="47">
        <f>SUMIFS('Capex forecast'!K$9:K$223,'Capex forecast'!$T$9:$T$223,$AF403,'Capex forecast'!$S$9:$S$223,$AH403,'Capex forecast'!$Q$9:$Q$223,"Repex")</f>
        <v>0</v>
      </c>
      <c r="AQ403" s="47">
        <f>SUMIFS('Capex forecast'!L$9:L$223,'Capex forecast'!$T$9:$T$223,$AF403,'Capex forecast'!$S$9:$S$223,$AH403,'Capex forecast'!$Q$9:$Q$223,"Repex")</f>
        <v>0</v>
      </c>
      <c r="AR403" s="47">
        <f>SUMIFS('Capex forecast'!M$9:M$223,'Capex forecast'!$T$9:$T$223,$AF403,'Capex forecast'!$S$9:$S$223,$AH403,'Capex forecast'!$Q$9:$Q$223,"Repex")</f>
        <v>0</v>
      </c>
      <c r="AS403" s="47">
        <f>SUMIFS('Capex forecast'!N$9:N$223,'Capex forecast'!$T$9:$T$223,$AF403,'Capex forecast'!$S$9:$S$223,$AH403,'Capex forecast'!$Q$9:$Q$223,"Repex")</f>
        <v>0</v>
      </c>
    </row>
    <row r="404" spans="2:45" ht="15">
      <c r="B404" s="45" t="s">
        <v>155</v>
      </c>
      <c r="C404" s="6" t="str">
        <f>INDEX('Demand forecast'!$M$9:$M$5832,MATCH($B404,'Demand forecast'!$B$9:$B$5832,0))</f>
        <v>No</v>
      </c>
      <c r="D404" s="6" t="str">
        <f>IF(COUNTIF($B$93:B404,$B404) = 1, "LV", IF(COUNTIF($B$93:B404,$B404) = 2, "HV", "ST"))</f>
        <v>HV</v>
      </c>
      <c r="E404" s="6" t="str">
        <f>INDEX('Demand forecast and growth rate'!$E$7:$E$273,MATCH($B404,'Demand forecast and growth rate'!$B$7:$B$273,0))</f>
        <v>High growth</v>
      </c>
      <c r="F404" s="32">
        <f>SUMIFS('Capex forecast'!E$9:E$223,'Capex forecast'!$T$9:$T$223,'Allocation of site-spec costs'!$B404,'Capex forecast'!$S$9:$S$223,'Allocation of site-spec costs'!$D404,'Capex forecast'!$Q$9:$Q$223,"Customer Connection")</f>
        <v>0</v>
      </c>
      <c r="G404" s="32">
        <f>SUMIFS('Capex forecast'!F$9:F$223,'Capex forecast'!$T$9:$T$223,'Allocation of site-spec costs'!$B404,'Capex forecast'!$S$9:$S$223,'Allocation of site-spec costs'!$D404,'Capex forecast'!$Q$9:$Q$223,"Customer Connection")</f>
        <v>0</v>
      </c>
      <c r="H404" s="32">
        <f>SUMIFS('Capex forecast'!G$9:G$223,'Capex forecast'!$T$9:$T$223,'Allocation of site-spec costs'!$B404,'Capex forecast'!$S$9:$S$223,'Allocation of site-spec costs'!$D404,'Capex forecast'!$Q$9:$Q$223,"Customer Connection")</f>
        <v>0</v>
      </c>
      <c r="I404" s="32">
        <f>SUMIFS('Capex forecast'!H$9:H$223,'Capex forecast'!$T$9:$T$223,'Allocation of site-spec costs'!$B404,'Capex forecast'!$S$9:$S$223,'Allocation of site-spec costs'!$D404,'Capex forecast'!$Q$9:$Q$223,"Customer Connection")</f>
        <v>0</v>
      </c>
      <c r="J404" s="32">
        <f>SUMIFS('Capex forecast'!I$9:I$223,'Capex forecast'!$T$9:$T$223,'Allocation of site-spec costs'!$B404,'Capex forecast'!$S$9:$S$223,'Allocation of site-spec costs'!$D404,'Capex forecast'!$Q$9:$Q$223,"Customer Connection")</f>
        <v>0</v>
      </c>
      <c r="K404" s="32">
        <f>SUMIFS('Capex forecast'!J$9:J$223,'Capex forecast'!$T$9:$T$223,'Allocation of site-spec costs'!$B404,'Capex forecast'!$S$9:$S$223,'Allocation of site-spec costs'!$D404,'Capex forecast'!$Q$9:$Q$223,"Customer Connection")</f>
        <v>0</v>
      </c>
      <c r="L404" s="32">
        <f>SUMIFS('Capex forecast'!K$9:K$223,'Capex forecast'!$T$9:$T$223,'Allocation of site-spec costs'!$B404,'Capex forecast'!$S$9:$S$223,'Allocation of site-spec costs'!$D404,'Capex forecast'!$Q$9:$Q$223,"Customer Connection")</f>
        <v>0</v>
      </c>
      <c r="M404" s="32">
        <f>SUMIFS('Capex forecast'!L$9:L$223,'Capex forecast'!$T$9:$T$223,'Allocation of site-spec costs'!$B404,'Capex forecast'!$S$9:$S$223,'Allocation of site-spec costs'!$D404,'Capex forecast'!$Q$9:$Q$223,"Customer Connection")</f>
        <v>0</v>
      </c>
      <c r="N404" s="32">
        <f>SUMIFS('Capex forecast'!M$9:M$223,'Capex forecast'!$T$9:$T$223,'Allocation of site-spec costs'!$B404,'Capex forecast'!$S$9:$S$223,'Allocation of site-spec costs'!$D404,'Capex forecast'!$Q$9:$Q$223,"Customer Connection")</f>
        <v>0</v>
      </c>
      <c r="O404" s="32">
        <f>SUMIFS('Capex forecast'!N$9:N$223,'Capex forecast'!$T$9:$T$223,'Allocation of site-spec costs'!$B404,'Capex forecast'!$S$9:$S$223,'Allocation of site-spec costs'!$D404,'Capex forecast'!$Q$9:$Q$223,"Customer Connection")</f>
        <v>0</v>
      </c>
      <c r="Q404" s="45" t="s">
        <v>155</v>
      </c>
      <c r="R404" s="6" t="str">
        <f>INDEX('Demand forecast'!$M$9:$M$5832,MATCH($Q404,'Demand forecast'!$B$9:$B$5832,0))</f>
        <v>No</v>
      </c>
      <c r="S404" s="6" t="str">
        <f>IF(COUNTIF($Q$93:Q404,$B404) = 1, "LV", IF(COUNTIF($Q$93:Q404,$B404) = 2, "HV", "ST"))</f>
        <v>HV</v>
      </c>
      <c r="T404" s="6" t="str">
        <f>INDEX('Demand forecast and growth rate'!$E$7:$E$273,MATCH($Q404,'Demand forecast and growth rate'!$B$7:$B$273,0))</f>
        <v>High growth</v>
      </c>
      <c r="U404" s="32">
        <f>SUMIFS('Capex forecast'!E$9:E$223,'Capex forecast'!$T$9:$T$223,$Q404,'Capex forecast'!$S$9:$S$223,$S404,'Capex forecast'!$Q$9:$Q$223,"Augex")</f>
        <v>0</v>
      </c>
      <c r="V404" s="32">
        <f>SUMIFS('Capex forecast'!F$9:F$223,'Capex forecast'!$T$9:$T$223,$Q404,'Capex forecast'!$S$9:$S$223,$S404,'Capex forecast'!$Q$9:$Q$223,"Augex")</f>
        <v>0</v>
      </c>
      <c r="W404" s="32">
        <f>SUMIFS('Capex forecast'!G$9:G$223,'Capex forecast'!$T$9:$T$223,$Q404,'Capex forecast'!$S$9:$S$223,$S404,'Capex forecast'!$Q$9:$Q$223,"Augex")</f>
        <v>0</v>
      </c>
      <c r="X404" s="32">
        <f>SUMIFS('Capex forecast'!H$9:H$223,'Capex forecast'!$T$9:$T$223,$Q404,'Capex forecast'!$S$9:$S$223,$S404,'Capex forecast'!$Q$9:$Q$223,"Augex")</f>
        <v>0</v>
      </c>
      <c r="Y404" s="32">
        <f>SUMIFS('Capex forecast'!I$9:I$223,'Capex forecast'!$T$9:$T$223,$Q404,'Capex forecast'!$S$9:$S$223,$S404,'Capex forecast'!$Q$9:$Q$223,"Augex")</f>
        <v>0</v>
      </c>
      <c r="Z404" s="32">
        <f>SUMIFS('Capex forecast'!J$9:J$223,'Capex forecast'!$T$9:$T$223,$Q404,'Capex forecast'!$S$9:$S$223,$S404,'Capex forecast'!$Q$9:$Q$223,"Augex")</f>
        <v>0</v>
      </c>
      <c r="AA404" s="32">
        <f>SUMIFS('Capex forecast'!K$9:K$223,'Capex forecast'!$T$9:$T$223,$Q404,'Capex forecast'!$S$9:$S$223,$S404,'Capex forecast'!$Q$9:$Q$223,"Augex")</f>
        <v>0</v>
      </c>
      <c r="AB404" s="32">
        <f>SUMIFS('Capex forecast'!L$9:L$223,'Capex forecast'!$T$9:$T$223,$Q404,'Capex forecast'!$S$9:$S$223,$S404,'Capex forecast'!$Q$9:$Q$223,"Augex")</f>
        <v>0</v>
      </c>
      <c r="AC404" s="32">
        <f>SUMIFS('Capex forecast'!M$9:M$223,'Capex forecast'!$T$9:$T$223,$Q404,'Capex forecast'!$S$9:$S$223,$S404,'Capex forecast'!$Q$9:$Q$223,"Augex")</f>
        <v>0</v>
      </c>
      <c r="AD404" s="32">
        <f>SUMIFS('Capex forecast'!N$9:N$223,'Capex forecast'!$T$9:$T$223,$Q404,'Capex forecast'!$S$9:$S$223,$S404,'Capex forecast'!$Q$9:$Q$223,"Augex")</f>
        <v>0</v>
      </c>
      <c r="AF404" s="45" t="s">
        <v>155</v>
      </c>
      <c r="AG404" s="6" t="str">
        <f>INDEX('Demand forecast'!$M$9:$M$5832,MATCH($Q404,'Demand forecast'!$B$9:$B$5832,0))</f>
        <v>No</v>
      </c>
      <c r="AH404" s="6" t="str">
        <f>IF(COUNTIF($AF$93:AF404,$B404) = 1, "LV", IF(COUNTIF($AF$93:AF404,$B404) = 2, "HV", "ST"))</f>
        <v>HV</v>
      </c>
      <c r="AI404" s="6" t="str">
        <f>INDEX('Demand forecast and growth rate'!$E$7:$E$273,MATCH($Q404,'Demand forecast and growth rate'!$B$7:$B$273,0))</f>
        <v>High growth</v>
      </c>
      <c r="AJ404" s="47">
        <f>SUMIFS('Capex forecast'!E$9:E$223,'Capex forecast'!$T$9:$T$223,$AF404,'Capex forecast'!$S$9:$S$223,$AH404,'Capex forecast'!$Q$9:$Q$223,"Repex")</f>
        <v>0</v>
      </c>
      <c r="AK404" s="47">
        <f>SUMIFS('Capex forecast'!F$9:F$223,'Capex forecast'!$T$9:$T$223,$AF404,'Capex forecast'!$S$9:$S$223,$AH404,'Capex forecast'!$Q$9:$Q$223,"Repex")</f>
        <v>0</v>
      </c>
      <c r="AL404" s="47">
        <f>SUMIFS('Capex forecast'!G$9:G$223,'Capex forecast'!$T$9:$T$223,$AF404,'Capex forecast'!$S$9:$S$223,$AH404,'Capex forecast'!$Q$9:$Q$223,"Repex")</f>
        <v>0</v>
      </c>
      <c r="AM404" s="47">
        <f>SUMIFS('Capex forecast'!H$9:H$223,'Capex forecast'!$T$9:$T$223,$AF404,'Capex forecast'!$S$9:$S$223,$AH404,'Capex forecast'!$Q$9:$Q$223,"Repex")</f>
        <v>0</v>
      </c>
      <c r="AN404" s="47">
        <f>SUMIFS('Capex forecast'!I$9:I$223,'Capex forecast'!$T$9:$T$223,$AF404,'Capex forecast'!$S$9:$S$223,$AH404,'Capex forecast'!$Q$9:$Q$223,"Repex")</f>
        <v>0</v>
      </c>
      <c r="AO404" s="47">
        <f>SUMIFS('Capex forecast'!J$9:J$223,'Capex forecast'!$T$9:$T$223,$AF404,'Capex forecast'!$S$9:$S$223,$AH404,'Capex forecast'!$Q$9:$Q$223,"Repex")</f>
        <v>0</v>
      </c>
      <c r="AP404" s="47">
        <f>SUMIFS('Capex forecast'!K$9:K$223,'Capex forecast'!$T$9:$T$223,$AF404,'Capex forecast'!$S$9:$S$223,$AH404,'Capex forecast'!$Q$9:$Q$223,"Repex")</f>
        <v>0</v>
      </c>
      <c r="AQ404" s="47">
        <f>SUMIFS('Capex forecast'!L$9:L$223,'Capex forecast'!$T$9:$T$223,$AF404,'Capex forecast'!$S$9:$S$223,$AH404,'Capex forecast'!$Q$9:$Q$223,"Repex")</f>
        <v>0</v>
      </c>
      <c r="AR404" s="47">
        <f>SUMIFS('Capex forecast'!M$9:M$223,'Capex forecast'!$T$9:$T$223,$AF404,'Capex forecast'!$S$9:$S$223,$AH404,'Capex forecast'!$Q$9:$Q$223,"Repex")</f>
        <v>0</v>
      </c>
      <c r="AS404" s="47">
        <f>SUMIFS('Capex forecast'!N$9:N$223,'Capex forecast'!$T$9:$T$223,$AF404,'Capex forecast'!$S$9:$S$223,$AH404,'Capex forecast'!$Q$9:$Q$223,"Repex")</f>
        <v>0</v>
      </c>
    </row>
    <row r="405" spans="2:45" ht="15">
      <c r="B405" s="45" t="s">
        <v>161</v>
      </c>
      <c r="C405" s="6" t="str">
        <f>INDEX('Demand forecast'!$M$9:$M$5832,MATCH($B405,'Demand forecast'!$B$9:$B$5832,0))</f>
        <v>No</v>
      </c>
      <c r="D405" s="6" t="str">
        <f>IF(COUNTIF($B$93:B405,$B405) = 1, "LV", IF(COUNTIF($B$93:B405,$B405) = 2, "HV", "ST"))</f>
        <v>HV</v>
      </c>
      <c r="E405" s="6" t="str">
        <f>INDEX('Demand forecast and growth rate'!$E$7:$E$273,MATCH($B405,'Demand forecast and growth rate'!$B$7:$B$273,0))</f>
        <v>High growth</v>
      </c>
      <c r="F405" s="32">
        <f>SUMIFS('Capex forecast'!E$9:E$223,'Capex forecast'!$T$9:$T$223,'Allocation of site-spec costs'!$B405,'Capex forecast'!$S$9:$S$223,'Allocation of site-spec costs'!$D405,'Capex forecast'!$Q$9:$Q$223,"Customer Connection")</f>
        <v>0</v>
      </c>
      <c r="G405" s="32">
        <f>SUMIFS('Capex forecast'!F$9:F$223,'Capex forecast'!$T$9:$T$223,'Allocation of site-spec costs'!$B405,'Capex forecast'!$S$9:$S$223,'Allocation of site-spec costs'!$D405,'Capex forecast'!$Q$9:$Q$223,"Customer Connection")</f>
        <v>0</v>
      </c>
      <c r="H405" s="32">
        <f>SUMIFS('Capex forecast'!G$9:G$223,'Capex forecast'!$T$9:$T$223,'Allocation of site-spec costs'!$B405,'Capex forecast'!$S$9:$S$223,'Allocation of site-spec costs'!$D405,'Capex forecast'!$Q$9:$Q$223,"Customer Connection")</f>
        <v>0</v>
      </c>
      <c r="I405" s="32">
        <f>SUMIFS('Capex forecast'!H$9:H$223,'Capex forecast'!$T$9:$T$223,'Allocation of site-spec costs'!$B405,'Capex forecast'!$S$9:$S$223,'Allocation of site-spec costs'!$D405,'Capex forecast'!$Q$9:$Q$223,"Customer Connection")</f>
        <v>0</v>
      </c>
      <c r="J405" s="32">
        <f>SUMIFS('Capex forecast'!I$9:I$223,'Capex forecast'!$T$9:$T$223,'Allocation of site-spec costs'!$B405,'Capex forecast'!$S$9:$S$223,'Allocation of site-spec costs'!$D405,'Capex forecast'!$Q$9:$Q$223,"Customer Connection")</f>
        <v>0</v>
      </c>
      <c r="K405" s="32">
        <f>SUMIFS('Capex forecast'!J$9:J$223,'Capex forecast'!$T$9:$T$223,'Allocation of site-spec costs'!$B405,'Capex forecast'!$S$9:$S$223,'Allocation of site-spec costs'!$D405,'Capex forecast'!$Q$9:$Q$223,"Customer Connection")</f>
        <v>0</v>
      </c>
      <c r="L405" s="32">
        <f>SUMIFS('Capex forecast'!K$9:K$223,'Capex forecast'!$T$9:$T$223,'Allocation of site-spec costs'!$B405,'Capex forecast'!$S$9:$S$223,'Allocation of site-spec costs'!$D405,'Capex forecast'!$Q$9:$Q$223,"Customer Connection")</f>
        <v>0</v>
      </c>
      <c r="M405" s="32">
        <f>SUMIFS('Capex forecast'!L$9:L$223,'Capex forecast'!$T$9:$T$223,'Allocation of site-spec costs'!$B405,'Capex forecast'!$S$9:$S$223,'Allocation of site-spec costs'!$D405,'Capex forecast'!$Q$9:$Q$223,"Customer Connection")</f>
        <v>0</v>
      </c>
      <c r="N405" s="32">
        <f>SUMIFS('Capex forecast'!M$9:M$223,'Capex forecast'!$T$9:$T$223,'Allocation of site-spec costs'!$B405,'Capex forecast'!$S$9:$S$223,'Allocation of site-spec costs'!$D405,'Capex forecast'!$Q$9:$Q$223,"Customer Connection")</f>
        <v>0</v>
      </c>
      <c r="O405" s="32">
        <f>SUMIFS('Capex forecast'!N$9:N$223,'Capex forecast'!$T$9:$T$223,'Allocation of site-spec costs'!$B405,'Capex forecast'!$S$9:$S$223,'Allocation of site-spec costs'!$D405,'Capex forecast'!$Q$9:$Q$223,"Customer Connection")</f>
        <v>0</v>
      </c>
      <c r="Q405" s="45" t="s">
        <v>161</v>
      </c>
      <c r="R405" s="6" t="str">
        <f>INDEX('Demand forecast'!$M$9:$M$5832,MATCH($Q405,'Demand forecast'!$B$9:$B$5832,0))</f>
        <v>No</v>
      </c>
      <c r="S405" s="6" t="str">
        <f>IF(COUNTIF($Q$93:Q405,$B405) = 1, "LV", IF(COUNTIF($Q$93:Q405,$B405) = 2, "HV", "ST"))</f>
        <v>HV</v>
      </c>
      <c r="T405" s="6" t="str">
        <f>INDEX('Demand forecast and growth rate'!$E$7:$E$273,MATCH($Q405,'Demand forecast and growth rate'!$B$7:$B$273,0))</f>
        <v>High growth</v>
      </c>
      <c r="U405" s="32">
        <f>SUMIFS('Capex forecast'!E$9:E$223,'Capex forecast'!$T$9:$T$223,$Q405,'Capex forecast'!$S$9:$S$223,$S405,'Capex forecast'!$Q$9:$Q$223,"Augex")</f>
        <v>0</v>
      </c>
      <c r="V405" s="32">
        <f>SUMIFS('Capex forecast'!F$9:F$223,'Capex forecast'!$T$9:$T$223,$Q405,'Capex forecast'!$S$9:$S$223,$S405,'Capex forecast'!$Q$9:$Q$223,"Augex")</f>
        <v>0</v>
      </c>
      <c r="W405" s="32">
        <f>SUMIFS('Capex forecast'!G$9:G$223,'Capex forecast'!$T$9:$T$223,$Q405,'Capex forecast'!$S$9:$S$223,$S405,'Capex forecast'!$Q$9:$Q$223,"Augex")</f>
        <v>0</v>
      </c>
      <c r="X405" s="32">
        <f>SUMIFS('Capex forecast'!H$9:H$223,'Capex forecast'!$T$9:$T$223,$Q405,'Capex forecast'!$S$9:$S$223,$S405,'Capex forecast'!$Q$9:$Q$223,"Augex")</f>
        <v>0</v>
      </c>
      <c r="Y405" s="32">
        <f>SUMIFS('Capex forecast'!I$9:I$223,'Capex forecast'!$T$9:$T$223,$Q405,'Capex forecast'!$S$9:$S$223,$S405,'Capex forecast'!$Q$9:$Q$223,"Augex")</f>
        <v>0</v>
      </c>
      <c r="Z405" s="32">
        <f>SUMIFS('Capex forecast'!J$9:J$223,'Capex forecast'!$T$9:$T$223,$Q405,'Capex forecast'!$S$9:$S$223,$S405,'Capex forecast'!$Q$9:$Q$223,"Augex")</f>
        <v>0</v>
      </c>
      <c r="AA405" s="32">
        <f>SUMIFS('Capex forecast'!K$9:K$223,'Capex forecast'!$T$9:$T$223,$Q405,'Capex forecast'!$S$9:$S$223,$S405,'Capex forecast'!$Q$9:$Q$223,"Augex")</f>
        <v>0</v>
      </c>
      <c r="AB405" s="32">
        <f>SUMIFS('Capex forecast'!L$9:L$223,'Capex forecast'!$T$9:$T$223,$Q405,'Capex forecast'!$S$9:$S$223,$S405,'Capex forecast'!$Q$9:$Q$223,"Augex")</f>
        <v>0</v>
      </c>
      <c r="AC405" s="32">
        <f>SUMIFS('Capex forecast'!M$9:M$223,'Capex forecast'!$T$9:$T$223,$Q405,'Capex forecast'!$S$9:$S$223,$S405,'Capex forecast'!$Q$9:$Q$223,"Augex")</f>
        <v>0</v>
      </c>
      <c r="AD405" s="32">
        <f>SUMIFS('Capex forecast'!N$9:N$223,'Capex forecast'!$T$9:$T$223,$Q405,'Capex forecast'!$S$9:$S$223,$S405,'Capex forecast'!$Q$9:$Q$223,"Augex")</f>
        <v>0</v>
      </c>
      <c r="AF405" s="45" t="s">
        <v>161</v>
      </c>
      <c r="AG405" s="6" t="str">
        <f>INDEX('Demand forecast'!$M$9:$M$5832,MATCH($Q405,'Demand forecast'!$B$9:$B$5832,0))</f>
        <v>No</v>
      </c>
      <c r="AH405" s="6" t="str">
        <f>IF(COUNTIF($AF$93:AF405,$B405) = 1, "LV", IF(COUNTIF($AF$93:AF405,$B405) = 2, "HV", "ST"))</f>
        <v>HV</v>
      </c>
      <c r="AI405" s="6" t="str">
        <f>INDEX('Demand forecast and growth rate'!$E$7:$E$273,MATCH($Q405,'Demand forecast and growth rate'!$B$7:$B$273,0))</f>
        <v>High growth</v>
      </c>
      <c r="AJ405" s="47">
        <f>SUMIFS('Capex forecast'!E$9:E$223,'Capex forecast'!$T$9:$T$223,$AF405,'Capex forecast'!$S$9:$S$223,$AH405,'Capex forecast'!$Q$9:$Q$223,"Repex")</f>
        <v>0</v>
      </c>
      <c r="AK405" s="47">
        <f>SUMIFS('Capex forecast'!F$9:F$223,'Capex forecast'!$T$9:$T$223,$AF405,'Capex forecast'!$S$9:$S$223,$AH405,'Capex forecast'!$Q$9:$Q$223,"Repex")</f>
        <v>0</v>
      </c>
      <c r="AL405" s="47">
        <f>SUMIFS('Capex forecast'!G$9:G$223,'Capex forecast'!$T$9:$T$223,$AF405,'Capex forecast'!$S$9:$S$223,$AH405,'Capex forecast'!$Q$9:$Q$223,"Repex")</f>
        <v>0</v>
      </c>
      <c r="AM405" s="47">
        <f>SUMIFS('Capex forecast'!H$9:H$223,'Capex forecast'!$T$9:$T$223,$AF405,'Capex forecast'!$S$9:$S$223,$AH405,'Capex forecast'!$Q$9:$Q$223,"Repex")</f>
        <v>0</v>
      </c>
      <c r="AN405" s="47">
        <f>SUMIFS('Capex forecast'!I$9:I$223,'Capex forecast'!$T$9:$T$223,$AF405,'Capex forecast'!$S$9:$S$223,$AH405,'Capex forecast'!$Q$9:$Q$223,"Repex")</f>
        <v>0</v>
      </c>
      <c r="AO405" s="47">
        <f>SUMIFS('Capex forecast'!J$9:J$223,'Capex forecast'!$T$9:$T$223,$AF405,'Capex forecast'!$S$9:$S$223,$AH405,'Capex forecast'!$Q$9:$Q$223,"Repex")</f>
        <v>0</v>
      </c>
      <c r="AP405" s="47">
        <f>SUMIFS('Capex forecast'!K$9:K$223,'Capex forecast'!$T$9:$T$223,$AF405,'Capex forecast'!$S$9:$S$223,$AH405,'Capex forecast'!$Q$9:$Q$223,"Repex")</f>
        <v>0</v>
      </c>
      <c r="AQ405" s="47">
        <f>SUMIFS('Capex forecast'!L$9:L$223,'Capex forecast'!$T$9:$T$223,$AF405,'Capex forecast'!$S$9:$S$223,$AH405,'Capex forecast'!$Q$9:$Q$223,"Repex")</f>
        <v>0</v>
      </c>
      <c r="AR405" s="47">
        <f>SUMIFS('Capex forecast'!M$9:M$223,'Capex forecast'!$T$9:$T$223,$AF405,'Capex forecast'!$S$9:$S$223,$AH405,'Capex forecast'!$Q$9:$Q$223,"Repex")</f>
        <v>0</v>
      </c>
      <c r="AS405" s="47">
        <f>SUMIFS('Capex forecast'!N$9:N$223,'Capex forecast'!$T$9:$T$223,$AF405,'Capex forecast'!$S$9:$S$223,$AH405,'Capex forecast'!$Q$9:$Q$223,"Repex")</f>
        <v>0</v>
      </c>
    </row>
    <row r="406" spans="2:45" ht="15">
      <c r="B406" s="45" t="s">
        <v>51</v>
      </c>
      <c r="C406" s="6" t="str">
        <f>INDEX('Demand forecast'!$M$9:$M$5832,MATCH($B406,'Demand forecast'!$B$9:$B$5832,0))</f>
        <v>No</v>
      </c>
      <c r="D406" s="6" t="str">
        <f>IF(COUNTIF($B$93:B406,$B406) = 1, "LV", IF(COUNTIF($B$93:B406,$B406) = 2, "HV", "ST"))</f>
        <v>HV</v>
      </c>
      <c r="E406" s="6" t="str">
        <f>INDEX('Demand forecast and growth rate'!$E$7:$E$273,MATCH($B406,'Demand forecast and growth rate'!$B$7:$B$273,0))</f>
        <v>High growth</v>
      </c>
      <c r="F406" s="32">
        <f>SUMIFS('Capex forecast'!E$9:E$223,'Capex forecast'!$T$9:$T$223,'Allocation of site-spec costs'!$B406,'Capex forecast'!$S$9:$S$223,'Allocation of site-spec costs'!$D406,'Capex forecast'!$Q$9:$Q$223,"Customer Connection")</f>
        <v>0</v>
      </c>
      <c r="G406" s="32">
        <f>SUMIFS('Capex forecast'!F$9:F$223,'Capex forecast'!$T$9:$T$223,'Allocation of site-spec costs'!$B406,'Capex forecast'!$S$9:$S$223,'Allocation of site-spec costs'!$D406,'Capex forecast'!$Q$9:$Q$223,"Customer Connection")</f>
        <v>0</v>
      </c>
      <c r="H406" s="32">
        <f>SUMIFS('Capex forecast'!G$9:G$223,'Capex forecast'!$T$9:$T$223,'Allocation of site-spec costs'!$B406,'Capex forecast'!$S$9:$S$223,'Allocation of site-spec costs'!$D406,'Capex forecast'!$Q$9:$Q$223,"Customer Connection")</f>
        <v>0</v>
      </c>
      <c r="I406" s="32">
        <f>SUMIFS('Capex forecast'!H$9:H$223,'Capex forecast'!$T$9:$T$223,'Allocation of site-spec costs'!$B406,'Capex forecast'!$S$9:$S$223,'Allocation of site-spec costs'!$D406,'Capex forecast'!$Q$9:$Q$223,"Customer Connection")</f>
        <v>0</v>
      </c>
      <c r="J406" s="32">
        <f>SUMIFS('Capex forecast'!I$9:I$223,'Capex forecast'!$T$9:$T$223,'Allocation of site-spec costs'!$B406,'Capex forecast'!$S$9:$S$223,'Allocation of site-spec costs'!$D406,'Capex forecast'!$Q$9:$Q$223,"Customer Connection")</f>
        <v>0</v>
      </c>
      <c r="K406" s="32">
        <f>SUMIFS('Capex forecast'!J$9:J$223,'Capex forecast'!$T$9:$T$223,'Allocation of site-spec costs'!$B406,'Capex forecast'!$S$9:$S$223,'Allocation of site-spec costs'!$D406,'Capex forecast'!$Q$9:$Q$223,"Customer Connection")</f>
        <v>0</v>
      </c>
      <c r="L406" s="32">
        <f>SUMIFS('Capex forecast'!K$9:K$223,'Capex forecast'!$T$9:$T$223,'Allocation of site-spec costs'!$B406,'Capex forecast'!$S$9:$S$223,'Allocation of site-spec costs'!$D406,'Capex forecast'!$Q$9:$Q$223,"Customer Connection")</f>
        <v>0</v>
      </c>
      <c r="M406" s="32">
        <f>SUMIFS('Capex forecast'!L$9:L$223,'Capex forecast'!$T$9:$T$223,'Allocation of site-spec costs'!$B406,'Capex forecast'!$S$9:$S$223,'Allocation of site-spec costs'!$D406,'Capex forecast'!$Q$9:$Q$223,"Customer Connection")</f>
        <v>0</v>
      </c>
      <c r="N406" s="32">
        <f>SUMIFS('Capex forecast'!M$9:M$223,'Capex forecast'!$T$9:$T$223,'Allocation of site-spec costs'!$B406,'Capex forecast'!$S$9:$S$223,'Allocation of site-spec costs'!$D406,'Capex forecast'!$Q$9:$Q$223,"Customer Connection")</f>
        <v>0</v>
      </c>
      <c r="O406" s="32">
        <f>SUMIFS('Capex forecast'!N$9:N$223,'Capex forecast'!$T$9:$T$223,'Allocation of site-spec costs'!$B406,'Capex forecast'!$S$9:$S$223,'Allocation of site-spec costs'!$D406,'Capex forecast'!$Q$9:$Q$223,"Customer Connection")</f>
        <v>0</v>
      </c>
      <c r="Q406" s="45" t="s">
        <v>51</v>
      </c>
      <c r="R406" s="6" t="str">
        <f>INDEX('Demand forecast'!$M$9:$M$5832,MATCH($Q406,'Demand forecast'!$B$9:$B$5832,0))</f>
        <v>No</v>
      </c>
      <c r="S406" s="6" t="str">
        <f>IF(COUNTIF($Q$93:Q406,$B406) = 1, "LV", IF(COUNTIF($Q$93:Q406,$B406) = 2, "HV", "ST"))</f>
        <v>HV</v>
      </c>
      <c r="T406" s="6" t="str">
        <f>INDEX('Demand forecast and growth rate'!$E$7:$E$273,MATCH($Q406,'Demand forecast and growth rate'!$B$7:$B$273,0))</f>
        <v>High growth</v>
      </c>
      <c r="U406" s="32">
        <f>SUMIFS('Capex forecast'!E$9:E$223,'Capex forecast'!$T$9:$T$223,$Q406,'Capex forecast'!$S$9:$S$223,$S406,'Capex forecast'!$Q$9:$Q$223,"Augex")</f>
        <v>0</v>
      </c>
      <c r="V406" s="32">
        <f>SUMIFS('Capex forecast'!F$9:F$223,'Capex forecast'!$T$9:$T$223,$Q406,'Capex forecast'!$S$9:$S$223,$S406,'Capex forecast'!$Q$9:$Q$223,"Augex")</f>
        <v>0</v>
      </c>
      <c r="W406" s="32">
        <f>SUMIFS('Capex forecast'!G$9:G$223,'Capex forecast'!$T$9:$T$223,$Q406,'Capex forecast'!$S$9:$S$223,$S406,'Capex forecast'!$Q$9:$Q$223,"Augex")</f>
        <v>0</v>
      </c>
      <c r="X406" s="32">
        <f>SUMIFS('Capex forecast'!H$9:H$223,'Capex forecast'!$T$9:$T$223,$Q406,'Capex forecast'!$S$9:$S$223,$S406,'Capex forecast'!$Q$9:$Q$223,"Augex")</f>
        <v>0</v>
      </c>
      <c r="Y406" s="32">
        <f>SUMIFS('Capex forecast'!I$9:I$223,'Capex forecast'!$T$9:$T$223,$Q406,'Capex forecast'!$S$9:$S$223,$S406,'Capex forecast'!$Q$9:$Q$223,"Augex")</f>
        <v>0</v>
      </c>
      <c r="Z406" s="32">
        <f>SUMIFS('Capex forecast'!J$9:J$223,'Capex forecast'!$T$9:$T$223,$Q406,'Capex forecast'!$S$9:$S$223,$S406,'Capex forecast'!$Q$9:$Q$223,"Augex")</f>
        <v>0</v>
      </c>
      <c r="AA406" s="32">
        <f>SUMIFS('Capex forecast'!K$9:K$223,'Capex forecast'!$T$9:$T$223,$Q406,'Capex forecast'!$S$9:$S$223,$S406,'Capex forecast'!$Q$9:$Q$223,"Augex")</f>
        <v>0</v>
      </c>
      <c r="AB406" s="32">
        <f>SUMIFS('Capex forecast'!L$9:L$223,'Capex forecast'!$T$9:$T$223,$Q406,'Capex forecast'!$S$9:$S$223,$S406,'Capex forecast'!$Q$9:$Q$223,"Augex")</f>
        <v>0</v>
      </c>
      <c r="AC406" s="32">
        <f>SUMIFS('Capex forecast'!M$9:M$223,'Capex forecast'!$T$9:$T$223,$Q406,'Capex forecast'!$S$9:$S$223,$S406,'Capex forecast'!$Q$9:$Q$223,"Augex")</f>
        <v>0</v>
      </c>
      <c r="AD406" s="32">
        <f>SUMIFS('Capex forecast'!N$9:N$223,'Capex forecast'!$T$9:$T$223,$Q406,'Capex forecast'!$S$9:$S$223,$S406,'Capex forecast'!$Q$9:$Q$223,"Augex")</f>
        <v>0</v>
      </c>
      <c r="AF406" s="45" t="s">
        <v>51</v>
      </c>
      <c r="AG406" s="6" t="str">
        <f>INDEX('Demand forecast'!$M$9:$M$5832,MATCH($Q406,'Demand forecast'!$B$9:$B$5832,0))</f>
        <v>No</v>
      </c>
      <c r="AH406" s="6" t="str">
        <f>IF(COUNTIF($AF$93:AF406,$B406) = 1, "LV", IF(COUNTIF($AF$93:AF406,$B406) = 2, "HV", "ST"))</f>
        <v>HV</v>
      </c>
      <c r="AI406" s="6" t="str">
        <f>INDEX('Demand forecast and growth rate'!$E$7:$E$273,MATCH($Q406,'Demand forecast and growth rate'!$B$7:$B$273,0))</f>
        <v>High growth</v>
      </c>
      <c r="AJ406" s="47">
        <f>SUMIFS('Capex forecast'!E$9:E$223,'Capex forecast'!$T$9:$T$223,$AF406,'Capex forecast'!$S$9:$S$223,$AH406,'Capex forecast'!$Q$9:$Q$223,"Repex")</f>
        <v>0</v>
      </c>
      <c r="AK406" s="47">
        <f>SUMIFS('Capex forecast'!F$9:F$223,'Capex forecast'!$T$9:$T$223,$AF406,'Capex forecast'!$S$9:$S$223,$AH406,'Capex forecast'!$Q$9:$Q$223,"Repex")</f>
        <v>0</v>
      </c>
      <c r="AL406" s="47">
        <f>SUMIFS('Capex forecast'!G$9:G$223,'Capex forecast'!$T$9:$T$223,$AF406,'Capex forecast'!$S$9:$S$223,$AH406,'Capex forecast'!$Q$9:$Q$223,"Repex")</f>
        <v>0</v>
      </c>
      <c r="AM406" s="47">
        <f>SUMIFS('Capex forecast'!H$9:H$223,'Capex forecast'!$T$9:$T$223,$AF406,'Capex forecast'!$S$9:$S$223,$AH406,'Capex forecast'!$Q$9:$Q$223,"Repex")</f>
        <v>0</v>
      </c>
      <c r="AN406" s="47">
        <f>SUMIFS('Capex forecast'!I$9:I$223,'Capex forecast'!$T$9:$T$223,$AF406,'Capex forecast'!$S$9:$S$223,$AH406,'Capex forecast'!$Q$9:$Q$223,"Repex")</f>
        <v>0</v>
      </c>
      <c r="AO406" s="47">
        <f>SUMIFS('Capex forecast'!J$9:J$223,'Capex forecast'!$T$9:$T$223,$AF406,'Capex forecast'!$S$9:$S$223,$AH406,'Capex forecast'!$Q$9:$Q$223,"Repex")</f>
        <v>0</v>
      </c>
      <c r="AP406" s="47">
        <f>SUMIFS('Capex forecast'!K$9:K$223,'Capex forecast'!$T$9:$T$223,$AF406,'Capex forecast'!$S$9:$S$223,$AH406,'Capex forecast'!$Q$9:$Q$223,"Repex")</f>
        <v>0</v>
      </c>
      <c r="AQ406" s="47">
        <f>SUMIFS('Capex forecast'!L$9:L$223,'Capex forecast'!$T$9:$T$223,$AF406,'Capex forecast'!$S$9:$S$223,$AH406,'Capex forecast'!$Q$9:$Q$223,"Repex")</f>
        <v>0</v>
      </c>
      <c r="AR406" s="47">
        <f>SUMIFS('Capex forecast'!M$9:M$223,'Capex forecast'!$T$9:$T$223,$AF406,'Capex forecast'!$S$9:$S$223,$AH406,'Capex forecast'!$Q$9:$Q$223,"Repex")</f>
        <v>0</v>
      </c>
      <c r="AS406" s="47">
        <f>SUMIFS('Capex forecast'!N$9:N$223,'Capex forecast'!$T$9:$T$223,$AF406,'Capex forecast'!$S$9:$S$223,$AH406,'Capex forecast'!$Q$9:$Q$223,"Repex")</f>
        <v>0</v>
      </c>
    </row>
    <row r="407" spans="2:45" ht="15">
      <c r="B407" s="45" t="s">
        <v>247</v>
      </c>
      <c r="C407" s="6" t="str">
        <f>INDEX('Demand forecast'!$M$9:$M$5832,MATCH($B407,'Demand forecast'!$B$9:$B$5832,0))</f>
        <v>Yes</v>
      </c>
      <c r="D407" s="6" t="str">
        <f>IF(COUNTIF($B$93:B407,$B407) = 1, "LV", IF(COUNTIF($B$93:B407,$B407) = 2, "HV", "ST"))</f>
        <v>HV</v>
      </c>
      <c r="E407" s="6" t="str">
        <f>INDEX('Demand forecast and growth rate'!$E$7:$E$273,MATCH($B407,'Demand forecast and growth rate'!$B$7:$B$273,0))</f>
        <v>Steady/falling</v>
      </c>
      <c r="F407" s="32">
        <f>SUMIFS('Capex forecast'!E$9:E$223,'Capex forecast'!$T$9:$T$223,'Allocation of site-spec costs'!$B407,'Capex forecast'!$S$9:$S$223,'Allocation of site-spec costs'!$D407,'Capex forecast'!$Q$9:$Q$223,"Customer Connection")</f>
        <v>0</v>
      </c>
      <c r="G407" s="32">
        <f>SUMIFS('Capex forecast'!F$9:F$223,'Capex forecast'!$T$9:$T$223,'Allocation of site-spec costs'!$B407,'Capex forecast'!$S$9:$S$223,'Allocation of site-spec costs'!$D407,'Capex forecast'!$Q$9:$Q$223,"Customer Connection")</f>
        <v>0</v>
      </c>
      <c r="H407" s="32">
        <f>SUMIFS('Capex forecast'!G$9:G$223,'Capex forecast'!$T$9:$T$223,'Allocation of site-spec costs'!$B407,'Capex forecast'!$S$9:$S$223,'Allocation of site-spec costs'!$D407,'Capex forecast'!$Q$9:$Q$223,"Customer Connection")</f>
        <v>0</v>
      </c>
      <c r="I407" s="32">
        <f>SUMIFS('Capex forecast'!H$9:H$223,'Capex forecast'!$T$9:$T$223,'Allocation of site-spec costs'!$B407,'Capex forecast'!$S$9:$S$223,'Allocation of site-spec costs'!$D407,'Capex forecast'!$Q$9:$Q$223,"Customer Connection")</f>
        <v>0</v>
      </c>
      <c r="J407" s="32">
        <f>SUMIFS('Capex forecast'!I$9:I$223,'Capex forecast'!$T$9:$T$223,'Allocation of site-spec costs'!$B407,'Capex forecast'!$S$9:$S$223,'Allocation of site-spec costs'!$D407,'Capex forecast'!$Q$9:$Q$223,"Customer Connection")</f>
        <v>0</v>
      </c>
      <c r="K407" s="32">
        <f>SUMIFS('Capex forecast'!J$9:J$223,'Capex forecast'!$T$9:$T$223,'Allocation of site-spec costs'!$B407,'Capex forecast'!$S$9:$S$223,'Allocation of site-spec costs'!$D407,'Capex forecast'!$Q$9:$Q$223,"Customer Connection")</f>
        <v>0</v>
      </c>
      <c r="L407" s="32">
        <f>SUMIFS('Capex forecast'!K$9:K$223,'Capex forecast'!$T$9:$T$223,'Allocation of site-spec costs'!$B407,'Capex forecast'!$S$9:$S$223,'Allocation of site-spec costs'!$D407,'Capex forecast'!$Q$9:$Q$223,"Customer Connection")</f>
        <v>0</v>
      </c>
      <c r="M407" s="32">
        <f>SUMIFS('Capex forecast'!L$9:L$223,'Capex forecast'!$T$9:$T$223,'Allocation of site-spec costs'!$B407,'Capex forecast'!$S$9:$S$223,'Allocation of site-spec costs'!$D407,'Capex forecast'!$Q$9:$Q$223,"Customer Connection")</f>
        <v>0</v>
      </c>
      <c r="N407" s="32">
        <f>SUMIFS('Capex forecast'!M$9:M$223,'Capex forecast'!$T$9:$T$223,'Allocation of site-spec costs'!$B407,'Capex forecast'!$S$9:$S$223,'Allocation of site-spec costs'!$D407,'Capex forecast'!$Q$9:$Q$223,"Customer Connection")</f>
        <v>0</v>
      </c>
      <c r="O407" s="32">
        <f>SUMIFS('Capex forecast'!N$9:N$223,'Capex forecast'!$T$9:$T$223,'Allocation of site-spec costs'!$B407,'Capex forecast'!$S$9:$S$223,'Allocation of site-spec costs'!$D407,'Capex forecast'!$Q$9:$Q$223,"Customer Connection")</f>
        <v>0</v>
      </c>
      <c r="Q407" s="45" t="s">
        <v>247</v>
      </c>
      <c r="R407" s="6" t="str">
        <f>INDEX('Demand forecast'!$M$9:$M$5832,MATCH($Q407,'Demand forecast'!$B$9:$B$5832,0))</f>
        <v>Yes</v>
      </c>
      <c r="S407" s="6" t="str">
        <f>IF(COUNTIF($Q$93:Q407,$B407) = 1, "LV", IF(COUNTIF($Q$93:Q407,$B407) = 2, "HV", "ST"))</f>
        <v>HV</v>
      </c>
      <c r="T407" s="6" t="str">
        <f>INDEX('Demand forecast and growth rate'!$E$7:$E$273,MATCH($Q407,'Demand forecast and growth rate'!$B$7:$B$273,0))</f>
        <v>Steady/falling</v>
      </c>
      <c r="U407" s="32">
        <f>SUMIFS('Capex forecast'!E$9:E$223,'Capex forecast'!$T$9:$T$223,$Q407,'Capex forecast'!$S$9:$S$223,$S407,'Capex forecast'!$Q$9:$Q$223,"Augex")</f>
        <v>0</v>
      </c>
      <c r="V407" s="32">
        <f>SUMIFS('Capex forecast'!F$9:F$223,'Capex forecast'!$T$9:$T$223,$Q407,'Capex forecast'!$S$9:$S$223,$S407,'Capex forecast'!$Q$9:$Q$223,"Augex")</f>
        <v>0</v>
      </c>
      <c r="W407" s="32">
        <f>SUMIFS('Capex forecast'!G$9:G$223,'Capex forecast'!$T$9:$T$223,$Q407,'Capex forecast'!$S$9:$S$223,$S407,'Capex forecast'!$Q$9:$Q$223,"Augex")</f>
        <v>0</v>
      </c>
      <c r="X407" s="32">
        <f>SUMIFS('Capex forecast'!H$9:H$223,'Capex forecast'!$T$9:$T$223,$Q407,'Capex forecast'!$S$9:$S$223,$S407,'Capex forecast'!$Q$9:$Q$223,"Augex")</f>
        <v>0</v>
      </c>
      <c r="Y407" s="32">
        <f>SUMIFS('Capex forecast'!I$9:I$223,'Capex forecast'!$T$9:$T$223,$Q407,'Capex forecast'!$S$9:$S$223,$S407,'Capex forecast'!$Q$9:$Q$223,"Augex")</f>
        <v>0</v>
      </c>
      <c r="Z407" s="32">
        <f>SUMIFS('Capex forecast'!J$9:J$223,'Capex forecast'!$T$9:$T$223,$Q407,'Capex forecast'!$S$9:$S$223,$S407,'Capex forecast'!$Q$9:$Q$223,"Augex")</f>
        <v>0</v>
      </c>
      <c r="AA407" s="32">
        <f>SUMIFS('Capex forecast'!K$9:K$223,'Capex forecast'!$T$9:$T$223,$Q407,'Capex forecast'!$S$9:$S$223,$S407,'Capex forecast'!$Q$9:$Q$223,"Augex")</f>
        <v>0</v>
      </c>
      <c r="AB407" s="32">
        <f>SUMIFS('Capex forecast'!L$9:L$223,'Capex forecast'!$T$9:$T$223,$Q407,'Capex forecast'!$S$9:$S$223,$S407,'Capex forecast'!$Q$9:$Q$223,"Augex")</f>
        <v>0</v>
      </c>
      <c r="AC407" s="32">
        <f>SUMIFS('Capex forecast'!M$9:M$223,'Capex forecast'!$T$9:$T$223,$Q407,'Capex forecast'!$S$9:$S$223,$S407,'Capex forecast'!$Q$9:$Q$223,"Augex")</f>
        <v>0</v>
      </c>
      <c r="AD407" s="32">
        <f>SUMIFS('Capex forecast'!N$9:N$223,'Capex forecast'!$T$9:$T$223,$Q407,'Capex forecast'!$S$9:$S$223,$S407,'Capex forecast'!$Q$9:$Q$223,"Augex")</f>
        <v>0</v>
      </c>
      <c r="AF407" s="45" t="s">
        <v>247</v>
      </c>
      <c r="AG407" s="6" t="str">
        <f>INDEX('Demand forecast'!$M$9:$M$5832,MATCH($Q407,'Demand forecast'!$B$9:$B$5832,0))</f>
        <v>Yes</v>
      </c>
      <c r="AH407" s="6" t="str">
        <f>IF(COUNTIF($AF$93:AF407,$B407) = 1, "LV", IF(COUNTIF($AF$93:AF407,$B407) = 2, "HV", "ST"))</f>
        <v>HV</v>
      </c>
      <c r="AI407" s="6" t="str">
        <f>INDEX('Demand forecast and growth rate'!$E$7:$E$273,MATCH($Q407,'Demand forecast and growth rate'!$B$7:$B$273,0))</f>
        <v>Steady/falling</v>
      </c>
      <c r="AJ407" s="47">
        <f>SUMIFS('Capex forecast'!E$9:E$223,'Capex forecast'!$T$9:$T$223,$AF407,'Capex forecast'!$S$9:$S$223,$AH407,'Capex forecast'!$Q$9:$Q$223,"Repex")</f>
        <v>0</v>
      </c>
      <c r="AK407" s="47">
        <f>SUMIFS('Capex forecast'!F$9:F$223,'Capex forecast'!$T$9:$T$223,$AF407,'Capex forecast'!$S$9:$S$223,$AH407,'Capex forecast'!$Q$9:$Q$223,"Repex")</f>
        <v>0</v>
      </c>
      <c r="AL407" s="47">
        <f>SUMIFS('Capex forecast'!G$9:G$223,'Capex forecast'!$T$9:$T$223,$AF407,'Capex forecast'!$S$9:$S$223,$AH407,'Capex forecast'!$Q$9:$Q$223,"Repex")</f>
        <v>0</v>
      </c>
      <c r="AM407" s="47">
        <f>SUMIFS('Capex forecast'!H$9:H$223,'Capex forecast'!$T$9:$T$223,$AF407,'Capex forecast'!$S$9:$S$223,$AH407,'Capex forecast'!$Q$9:$Q$223,"Repex")</f>
        <v>0</v>
      </c>
      <c r="AN407" s="47">
        <f>SUMIFS('Capex forecast'!I$9:I$223,'Capex forecast'!$T$9:$T$223,$AF407,'Capex forecast'!$S$9:$S$223,$AH407,'Capex forecast'!$Q$9:$Q$223,"Repex")</f>
        <v>0</v>
      </c>
      <c r="AO407" s="47">
        <f>SUMIFS('Capex forecast'!J$9:J$223,'Capex forecast'!$T$9:$T$223,$AF407,'Capex forecast'!$S$9:$S$223,$AH407,'Capex forecast'!$Q$9:$Q$223,"Repex")</f>
        <v>0</v>
      </c>
      <c r="AP407" s="47">
        <f>SUMIFS('Capex forecast'!K$9:K$223,'Capex forecast'!$T$9:$T$223,$AF407,'Capex forecast'!$S$9:$S$223,$AH407,'Capex forecast'!$Q$9:$Q$223,"Repex")</f>
        <v>0</v>
      </c>
      <c r="AQ407" s="47">
        <f>SUMIFS('Capex forecast'!L$9:L$223,'Capex forecast'!$T$9:$T$223,$AF407,'Capex forecast'!$S$9:$S$223,$AH407,'Capex forecast'!$Q$9:$Q$223,"Repex")</f>
        <v>0</v>
      </c>
      <c r="AR407" s="47">
        <f>SUMIFS('Capex forecast'!M$9:M$223,'Capex forecast'!$T$9:$T$223,$AF407,'Capex forecast'!$S$9:$S$223,$AH407,'Capex forecast'!$Q$9:$Q$223,"Repex")</f>
        <v>0</v>
      </c>
      <c r="AS407" s="47">
        <f>SUMIFS('Capex forecast'!N$9:N$223,'Capex forecast'!$T$9:$T$223,$AF407,'Capex forecast'!$S$9:$S$223,$AH407,'Capex forecast'!$Q$9:$Q$223,"Repex")</f>
        <v>0</v>
      </c>
    </row>
    <row r="408" spans="2:45" ht="15">
      <c r="B408" s="45" t="s">
        <v>207</v>
      </c>
      <c r="C408" s="6" t="str">
        <f>INDEX('Demand forecast'!$M$9:$M$5832,MATCH($B408,'Demand forecast'!$B$9:$B$5832,0))</f>
        <v>No</v>
      </c>
      <c r="D408" s="6" t="str">
        <f>IF(COUNTIF($B$93:B408,$B408) = 1, "LV", IF(COUNTIF($B$93:B408,$B408) = 2, "HV", "ST"))</f>
        <v>HV</v>
      </c>
      <c r="E408" s="6" t="str">
        <f>INDEX('Demand forecast and growth rate'!$E$7:$E$273,MATCH($B408,'Demand forecast and growth rate'!$B$7:$B$273,0))</f>
        <v>Steady/falling</v>
      </c>
      <c r="F408" s="32">
        <f>SUMIFS('Capex forecast'!E$9:E$223,'Capex forecast'!$T$9:$T$223,'Allocation of site-spec costs'!$B408,'Capex forecast'!$S$9:$S$223,'Allocation of site-spec costs'!$D408,'Capex forecast'!$Q$9:$Q$223,"Customer Connection")</f>
        <v>0</v>
      </c>
      <c r="G408" s="32">
        <f>SUMIFS('Capex forecast'!F$9:F$223,'Capex forecast'!$T$9:$T$223,'Allocation of site-spec costs'!$B408,'Capex forecast'!$S$9:$S$223,'Allocation of site-spec costs'!$D408,'Capex forecast'!$Q$9:$Q$223,"Customer Connection")</f>
        <v>0</v>
      </c>
      <c r="H408" s="32">
        <f>SUMIFS('Capex forecast'!G$9:G$223,'Capex forecast'!$T$9:$T$223,'Allocation of site-spec costs'!$B408,'Capex forecast'!$S$9:$S$223,'Allocation of site-spec costs'!$D408,'Capex forecast'!$Q$9:$Q$223,"Customer Connection")</f>
        <v>0</v>
      </c>
      <c r="I408" s="32">
        <f>SUMIFS('Capex forecast'!H$9:H$223,'Capex forecast'!$T$9:$T$223,'Allocation of site-spec costs'!$B408,'Capex forecast'!$S$9:$S$223,'Allocation of site-spec costs'!$D408,'Capex forecast'!$Q$9:$Q$223,"Customer Connection")</f>
        <v>0</v>
      </c>
      <c r="J408" s="32">
        <f>SUMIFS('Capex forecast'!I$9:I$223,'Capex forecast'!$T$9:$T$223,'Allocation of site-spec costs'!$B408,'Capex forecast'!$S$9:$S$223,'Allocation of site-spec costs'!$D408,'Capex forecast'!$Q$9:$Q$223,"Customer Connection")</f>
        <v>0</v>
      </c>
      <c r="K408" s="32">
        <f>SUMIFS('Capex forecast'!J$9:J$223,'Capex forecast'!$T$9:$T$223,'Allocation of site-spec costs'!$B408,'Capex forecast'!$S$9:$S$223,'Allocation of site-spec costs'!$D408,'Capex forecast'!$Q$9:$Q$223,"Customer Connection")</f>
        <v>0</v>
      </c>
      <c r="L408" s="32">
        <f>SUMIFS('Capex forecast'!K$9:K$223,'Capex forecast'!$T$9:$T$223,'Allocation of site-spec costs'!$B408,'Capex forecast'!$S$9:$S$223,'Allocation of site-spec costs'!$D408,'Capex forecast'!$Q$9:$Q$223,"Customer Connection")</f>
        <v>0</v>
      </c>
      <c r="M408" s="32">
        <f>SUMIFS('Capex forecast'!L$9:L$223,'Capex forecast'!$T$9:$T$223,'Allocation of site-spec costs'!$B408,'Capex forecast'!$S$9:$S$223,'Allocation of site-spec costs'!$D408,'Capex forecast'!$Q$9:$Q$223,"Customer Connection")</f>
        <v>0</v>
      </c>
      <c r="N408" s="32">
        <f>SUMIFS('Capex forecast'!M$9:M$223,'Capex forecast'!$T$9:$T$223,'Allocation of site-spec costs'!$B408,'Capex forecast'!$S$9:$S$223,'Allocation of site-spec costs'!$D408,'Capex forecast'!$Q$9:$Q$223,"Customer Connection")</f>
        <v>0</v>
      </c>
      <c r="O408" s="32">
        <f>SUMIFS('Capex forecast'!N$9:N$223,'Capex forecast'!$T$9:$T$223,'Allocation of site-spec costs'!$B408,'Capex forecast'!$S$9:$S$223,'Allocation of site-spec costs'!$D408,'Capex forecast'!$Q$9:$Q$223,"Customer Connection")</f>
        <v>0</v>
      </c>
      <c r="Q408" s="45" t="s">
        <v>207</v>
      </c>
      <c r="R408" s="6" t="str">
        <f>INDEX('Demand forecast'!$M$9:$M$5832,MATCH($Q408,'Demand forecast'!$B$9:$B$5832,0))</f>
        <v>No</v>
      </c>
      <c r="S408" s="6" t="str">
        <f>IF(COUNTIF($Q$93:Q408,$B408) = 1, "LV", IF(COUNTIF($Q$93:Q408,$B408) = 2, "HV", "ST"))</f>
        <v>HV</v>
      </c>
      <c r="T408" s="6" t="str">
        <f>INDEX('Demand forecast and growth rate'!$E$7:$E$273,MATCH($Q408,'Demand forecast and growth rate'!$B$7:$B$273,0))</f>
        <v>Steady/falling</v>
      </c>
      <c r="U408" s="32">
        <f>SUMIFS('Capex forecast'!E$9:E$223,'Capex forecast'!$T$9:$T$223,$Q408,'Capex forecast'!$S$9:$S$223,$S408,'Capex forecast'!$Q$9:$Q$223,"Augex")</f>
        <v>0</v>
      </c>
      <c r="V408" s="32">
        <f>SUMIFS('Capex forecast'!F$9:F$223,'Capex forecast'!$T$9:$T$223,$Q408,'Capex forecast'!$S$9:$S$223,$S408,'Capex forecast'!$Q$9:$Q$223,"Augex")</f>
        <v>0</v>
      </c>
      <c r="W408" s="32">
        <f>SUMIFS('Capex forecast'!G$9:G$223,'Capex forecast'!$T$9:$T$223,$Q408,'Capex forecast'!$S$9:$S$223,$S408,'Capex forecast'!$Q$9:$Q$223,"Augex")</f>
        <v>0</v>
      </c>
      <c r="X408" s="32">
        <f>SUMIFS('Capex forecast'!H$9:H$223,'Capex forecast'!$T$9:$T$223,$Q408,'Capex forecast'!$S$9:$S$223,$S408,'Capex forecast'!$Q$9:$Q$223,"Augex")</f>
        <v>0</v>
      </c>
      <c r="Y408" s="32">
        <f>SUMIFS('Capex forecast'!I$9:I$223,'Capex forecast'!$T$9:$T$223,$Q408,'Capex forecast'!$S$9:$S$223,$S408,'Capex forecast'!$Q$9:$Q$223,"Augex")</f>
        <v>0</v>
      </c>
      <c r="Z408" s="32">
        <f>SUMIFS('Capex forecast'!J$9:J$223,'Capex forecast'!$T$9:$T$223,$Q408,'Capex forecast'!$S$9:$S$223,$S408,'Capex forecast'!$Q$9:$Q$223,"Augex")</f>
        <v>0</v>
      </c>
      <c r="AA408" s="32">
        <f>SUMIFS('Capex forecast'!K$9:K$223,'Capex forecast'!$T$9:$T$223,$Q408,'Capex forecast'!$S$9:$S$223,$S408,'Capex forecast'!$Q$9:$Q$223,"Augex")</f>
        <v>0</v>
      </c>
      <c r="AB408" s="32">
        <f>SUMIFS('Capex forecast'!L$9:L$223,'Capex forecast'!$T$9:$T$223,$Q408,'Capex forecast'!$S$9:$S$223,$S408,'Capex forecast'!$Q$9:$Q$223,"Augex")</f>
        <v>0</v>
      </c>
      <c r="AC408" s="32">
        <f>SUMIFS('Capex forecast'!M$9:M$223,'Capex forecast'!$T$9:$T$223,$Q408,'Capex forecast'!$S$9:$S$223,$S408,'Capex forecast'!$Q$9:$Q$223,"Augex")</f>
        <v>0</v>
      </c>
      <c r="AD408" s="32">
        <f>SUMIFS('Capex forecast'!N$9:N$223,'Capex forecast'!$T$9:$T$223,$Q408,'Capex forecast'!$S$9:$S$223,$S408,'Capex forecast'!$Q$9:$Q$223,"Augex")</f>
        <v>0</v>
      </c>
      <c r="AF408" s="45" t="s">
        <v>207</v>
      </c>
      <c r="AG408" s="6" t="str">
        <f>INDEX('Demand forecast'!$M$9:$M$5832,MATCH($Q408,'Demand forecast'!$B$9:$B$5832,0))</f>
        <v>No</v>
      </c>
      <c r="AH408" s="6" t="str">
        <f>IF(COUNTIF($AF$93:AF408,$B408) = 1, "LV", IF(COUNTIF($AF$93:AF408,$B408) = 2, "HV", "ST"))</f>
        <v>HV</v>
      </c>
      <c r="AI408" s="6" t="str">
        <f>INDEX('Demand forecast and growth rate'!$E$7:$E$273,MATCH($Q408,'Demand forecast and growth rate'!$B$7:$B$273,0))</f>
        <v>Steady/falling</v>
      </c>
      <c r="AJ408" s="47">
        <f>SUMIFS('Capex forecast'!E$9:E$223,'Capex forecast'!$T$9:$T$223,$AF408,'Capex forecast'!$S$9:$S$223,$AH408,'Capex forecast'!$Q$9:$Q$223,"Repex")</f>
        <v>0</v>
      </c>
      <c r="AK408" s="47">
        <f>SUMIFS('Capex forecast'!F$9:F$223,'Capex forecast'!$T$9:$T$223,$AF408,'Capex forecast'!$S$9:$S$223,$AH408,'Capex forecast'!$Q$9:$Q$223,"Repex")</f>
        <v>0</v>
      </c>
      <c r="AL408" s="47">
        <f>SUMIFS('Capex forecast'!G$9:G$223,'Capex forecast'!$T$9:$T$223,$AF408,'Capex forecast'!$S$9:$S$223,$AH408,'Capex forecast'!$Q$9:$Q$223,"Repex")</f>
        <v>0</v>
      </c>
      <c r="AM408" s="47">
        <f>SUMIFS('Capex forecast'!H$9:H$223,'Capex forecast'!$T$9:$T$223,$AF408,'Capex forecast'!$S$9:$S$223,$AH408,'Capex forecast'!$Q$9:$Q$223,"Repex")</f>
        <v>0</v>
      </c>
      <c r="AN408" s="47">
        <f>SUMIFS('Capex forecast'!I$9:I$223,'Capex forecast'!$T$9:$T$223,$AF408,'Capex forecast'!$S$9:$S$223,$AH408,'Capex forecast'!$Q$9:$Q$223,"Repex")</f>
        <v>0</v>
      </c>
      <c r="AO408" s="47">
        <f>SUMIFS('Capex forecast'!J$9:J$223,'Capex forecast'!$T$9:$T$223,$AF408,'Capex forecast'!$S$9:$S$223,$AH408,'Capex forecast'!$Q$9:$Q$223,"Repex")</f>
        <v>0</v>
      </c>
      <c r="AP408" s="47">
        <f>SUMIFS('Capex forecast'!K$9:K$223,'Capex forecast'!$T$9:$T$223,$AF408,'Capex forecast'!$S$9:$S$223,$AH408,'Capex forecast'!$Q$9:$Q$223,"Repex")</f>
        <v>0</v>
      </c>
      <c r="AQ408" s="47">
        <f>SUMIFS('Capex forecast'!L$9:L$223,'Capex forecast'!$T$9:$T$223,$AF408,'Capex forecast'!$S$9:$S$223,$AH408,'Capex forecast'!$Q$9:$Q$223,"Repex")</f>
        <v>0</v>
      </c>
      <c r="AR408" s="47">
        <f>SUMIFS('Capex forecast'!M$9:M$223,'Capex forecast'!$T$9:$T$223,$AF408,'Capex forecast'!$S$9:$S$223,$AH408,'Capex forecast'!$Q$9:$Q$223,"Repex")</f>
        <v>0</v>
      </c>
      <c r="AS408" s="47">
        <f>SUMIFS('Capex forecast'!N$9:N$223,'Capex forecast'!$T$9:$T$223,$AF408,'Capex forecast'!$S$9:$S$223,$AH408,'Capex forecast'!$Q$9:$Q$223,"Repex")</f>
        <v>0</v>
      </c>
    </row>
    <row r="409" spans="2:45" ht="15">
      <c r="B409" s="45" t="s">
        <v>15</v>
      </c>
      <c r="C409" s="6" t="str">
        <f>INDEX('Demand forecast'!$M$9:$M$5832,MATCH($B409,'Demand forecast'!$B$9:$B$5832,0))</f>
        <v>No</v>
      </c>
      <c r="D409" s="6" t="str">
        <f>IF(COUNTIF($B$93:B409,$B409) = 1, "LV", IF(COUNTIF($B$93:B409,$B409) = 2, "HV", "ST"))</f>
        <v>HV</v>
      </c>
      <c r="E409" s="6" t="str">
        <f>INDEX('Demand forecast and growth rate'!$E$7:$E$273,MATCH($B409,'Demand forecast and growth rate'!$B$7:$B$273,0))</f>
        <v>High growth</v>
      </c>
      <c r="F409" s="32">
        <f>SUMIFS('Capex forecast'!E$9:E$223,'Capex forecast'!$T$9:$T$223,'Allocation of site-spec costs'!$B409,'Capex forecast'!$S$9:$S$223,'Allocation of site-spec costs'!$D409,'Capex forecast'!$Q$9:$Q$223,"Customer Connection")</f>
        <v>0</v>
      </c>
      <c r="G409" s="32">
        <f>SUMIFS('Capex forecast'!F$9:F$223,'Capex forecast'!$T$9:$T$223,'Allocation of site-spec costs'!$B409,'Capex forecast'!$S$9:$S$223,'Allocation of site-spec costs'!$D409,'Capex forecast'!$Q$9:$Q$223,"Customer Connection")</f>
        <v>0</v>
      </c>
      <c r="H409" s="32">
        <f>SUMIFS('Capex forecast'!G$9:G$223,'Capex forecast'!$T$9:$T$223,'Allocation of site-spec costs'!$B409,'Capex forecast'!$S$9:$S$223,'Allocation of site-spec costs'!$D409,'Capex forecast'!$Q$9:$Q$223,"Customer Connection")</f>
        <v>0</v>
      </c>
      <c r="I409" s="32">
        <f>SUMIFS('Capex forecast'!H$9:H$223,'Capex forecast'!$T$9:$T$223,'Allocation of site-spec costs'!$B409,'Capex forecast'!$S$9:$S$223,'Allocation of site-spec costs'!$D409,'Capex forecast'!$Q$9:$Q$223,"Customer Connection")</f>
        <v>0</v>
      </c>
      <c r="J409" s="32">
        <f>SUMIFS('Capex forecast'!I$9:I$223,'Capex forecast'!$T$9:$T$223,'Allocation of site-spec costs'!$B409,'Capex forecast'!$S$9:$S$223,'Allocation of site-spec costs'!$D409,'Capex forecast'!$Q$9:$Q$223,"Customer Connection")</f>
        <v>0</v>
      </c>
      <c r="K409" s="32">
        <f>SUMIFS('Capex forecast'!J$9:J$223,'Capex forecast'!$T$9:$T$223,'Allocation of site-spec costs'!$B409,'Capex forecast'!$S$9:$S$223,'Allocation of site-spec costs'!$D409,'Capex forecast'!$Q$9:$Q$223,"Customer Connection")</f>
        <v>0</v>
      </c>
      <c r="L409" s="32">
        <f>SUMIFS('Capex forecast'!K$9:K$223,'Capex forecast'!$T$9:$T$223,'Allocation of site-spec costs'!$B409,'Capex forecast'!$S$9:$S$223,'Allocation of site-spec costs'!$D409,'Capex forecast'!$Q$9:$Q$223,"Customer Connection")</f>
        <v>0</v>
      </c>
      <c r="M409" s="32">
        <f>SUMIFS('Capex forecast'!L$9:L$223,'Capex forecast'!$T$9:$T$223,'Allocation of site-spec costs'!$B409,'Capex forecast'!$S$9:$S$223,'Allocation of site-spec costs'!$D409,'Capex forecast'!$Q$9:$Q$223,"Customer Connection")</f>
        <v>0</v>
      </c>
      <c r="N409" s="32">
        <f>SUMIFS('Capex forecast'!M$9:M$223,'Capex forecast'!$T$9:$T$223,'Allocation of site-spec costs'!$B409,'Capex forecast'!$S$9:$S$223,'Allocation of site-spec costs'!$D409,'Capex forecast'!$Q$9:$Q$223,"Customer Connection")</f>
        <v>0</v>
      </c>
      <c r="O409" s="32">
        <f>SUMIFS('Capex forecast'!N$9:N$223,'Capex forecast'!$T$9:$T$223,'Allocation of site-spec costs'!$B409,'Capex forecast'!$S$9:$S$223,'Allocation of site-spec costs'!$D409,'Capex forecast'!$Q$9:$Q$223,"Customer Connection")</f>
        <v>0</v>
      </c>
      <c r="Q409" s="45" t="s">
        <v>15</v>
      </c>
      <c r="R409" s="6" t="str">
        <f>INDEX('Demand forecast'!$M$9:$M$5832,MATCH($Q409,'Demand forecast'!$B$9:$B$5832,0))</f>
        <v>No</v>
      </c>
      <c r="S409" s="6" t="str">
        <f>IF(COUNTIF($Q$93:Q409,$B409) = 1, "LV", IF(COUNTIF($Q$93:Q409,$B409) = 2, "HV", "ST"))</f>
        <v>HV</v>
      </c>
      <c r="T409" s="6" t="str">
        <f>INDEX('Demand forecast and growth rate'!$E$7:$E$273,MATCH($Q409,'Demand forecast and growth rate'!$B$7:$B$273,0))</f>
        <v>High growth</v>
      </c>
      <c r="U409" s="32">
        <f>SUMIFS('Capex forecast'!E$9:E$223,'Capex forecast'!$T$9:$T$223,$Q409,'Capex forecast'!$S$9:$S$223,$S409,'Capex forecast'!$Q$9:$Q$223,"Augex")</f>
        <v>0</v>
      </c>
      <c r="V409" s="32">
        <f>SUMIFS('Capex forecast'!F$9:F$223,'Capex forecast'!$T$9:$T$223,$Q409,'Capex forecast'!$S$9:$S$223,$S409,'Capex forecast'!$Q$9:$Q$223,"Augex")</f>
        <v>0</v>
      </c>
      <c r="W409" s="32">
        <f>SUMIFS('Capex forecast'!G$9:G$223,'Capex forecast'!$T$9:$T$223,$Q409,'Capex forecast'!$S$9:$S$223,$S409,'Capex forecast'!$Q$9:$Q$223,"Augex")</f>
        <v>0</v>
      </c>
      <c r="X409" s="32">
        <f>SUMIFS('Capex forecast'!H$9:H$223,'Capex forecast'!$T$9:$T$223,$Q409,'Capex forecast'!$S$9:$S$223,$S409,'Capex forecast'!$Q$9:$Q$223,"Augex")</f>
        <v>0</v>
      </c>
      <c r="Y409" s="32">
        <f>SUMIFS('Capex forecast'!I$9:I$223,'Capex forecast'!$T$9:$T$223,$Q409,'Capex forecast'!$S$9:$S$223,$S409,'Capex forecast'!$Q$9:$Q$223,"Augex")</f>
        <v>0</v>
      </c>
      <c r="Z409" s="32">
        <f>SUMIFS('Capex forecast'!J$9:J$223,'Capex forecast'!$T$9:$T$223,$Q409,'Capex forecast'!$S$9:$S$223,$S409,'Capex forecast'!$Q$9:$Q$223,"Augex")</f>
        <v>0</v>
      </c>
      <c r="AA409" s="32">
        <f>SUMIFS('Capex forecast'!K$9:K$223,'Capex forecast'!$T$9:$T$223,$Q409,'Capex forecast'!$S$9:$S$223,$S409,'Capex forecast'!$Q$9:$Q$223,"Augex")</f>
        <v>0</v>
      </c>
      <c r="AB409" s="32">
        <f>SUMIFS('Capex forecast'!L$9:L$223,'Capex forecast'!$T$9:$T$223,$Q409,'Capex forecast'!$S$9:$S$223,$S409,'Capex forecast'!$Q$9:$Q$223,"Augex")</f>
        <v>0</v>
      </c>
      <c r="AC409" s="32">
        <f>SUMIFS('Capex forecast'!M$9:M$223,'Capex forecast'!$T$9:$T$223,$Q409,'Capex forecast'!$S$9:$S$223,$S409,'Capex forecast'!$Q$9:$Q$223,"Augex")</f>
        <v>0</v>
      </c>
      <c r="AD409" s="32">
        <f>SUMIFS('Capex forecast'!N$9:N$223,'Capex forecast'!$T$9:$T$223,$Q409,'Capex forecast'!$S$9:$S$223,$S409,'Capex forecast'!$Q$9:$Q$223,"Augex")</f>
        <v>0</v>
      </c>
      <c r="AF409" s="45" t="s">
        <v>15</v>
      </c>
      <c r="AG409" s="6" t="str">
        <f>INDEX('Demand forecast'!$M$9:$M$5832,MATCH($Q409,'Demand forecast'!$B$9:$B$5832,0))</f>
        <v>No</v>
      </c>
      <c r="AH409" s="6" t="str">
        <f>IF(COUNTIF($AF$93:AF409,$B409) = 1, "LV", IF(COUNTIF($AF$93:AF409,$B409) = 2, "HV", "ST"))</f>
        <v>HV</v>
      </c>
      <c r="AI409" s="6" t="str">
        <f>INDEX('Demand forecast and growth rate'!$E$7:$E$273,MATCH($Q409,'Demand forecast and growth rate'!$B$7:$B$273,0))</f>
        <v>High growth</v>
      </c>
      <c r="AJ409" s="47">
        <f>SUMIFS('Capex forecast'!E$9:E$223,'Capex forecast'!$T$9:$T$223,$AF409,'Capex forecast'!$S$9:$S$223,$AH409,'Capex forecast'!$Q$9:$Q$223,"Repex")</f>
        <v>0</v>
      </c>
      <c r="AK409" s="47">
        <f>SUMIFS('Capex forecast'!F$9:F$223,'Capex forecast'!$T$9:$T$223,$AF409,'Capex forecast'!$S$9:$S$223,$AH409,'Capex forecast'!$Q$9:$Q$223,"Repex")</f>
        <v>0</v>
      </c>
      <c r="AL409" s="47">
        <f>SUMIFS('Capex forecast'!G$9:G$223,'Capex forecast'!$T$9:$T$223,$AF409,'Capex forecast'!$S$9:$S$223,$AH409,'Capex forecast'!$Q$9:$Q$223,"Repex")</f>
        <v>0</v>
      </c>
      <c r="AM409" s="47">
        <f>SUMIFS('Capex forecast'!H$9:H$223,'Capex forecast'!$T$9:$T$223,$AF409,'Capex forecast'!$S$9:$S$223,$AH409,'Capex forecast'!$Q$9:$Q$223,"Repex")</f>
        <v>0</v>
      </c>
      <c r="AN409" s="47">
        <f>SUMIFS('Capex forecast'!I$9:I$223,'Capex forecast'!$T$9:$T$223,$AF409,'Capex forecast'!$S$9:$S$223,$AH409,'Capex forecast'!$Q$9:$Q$223,"Repex")</f>
        <v>0</v>
      </c>
      <c r="AO409" s="47">
        <f>SUMIFS('Capex forecast'!J$9:J$223,'Capex forecast'!$T$9:$T$223,$AF409,'Capex forecast'!$S$9:$S$223,$AH409,'Capex forecast'!$Q$9:$Q$223,"Repex")</f>
        <v>0</v>
      </c>
      <c r="AP409" s="47">
        <f>SUMIFS('Capex forecast'!K$9:K$223,'Capex forecast'!$T$9:$T$223,$AF409,'Capex forecast'!$S$9:$S$223,$AH409,'Capex forecast'!$Q$9:$Q$223,"Repex")</f>
        <v>0</v>
      </c>
      <c r="AQ409" s="47">
        <f>SUMIFS('Capex forecast'!L$9:L$223,'Capex forecast'!$T$9:$T$223,$AF409,'Capex forecast'!$S$9:$S$223,$AH409,'Capex forecast'!$Q$9:$Q$223,"Repex")</f>
        <v>0</v>
      </c>
      <c r="AR409" s="47">
        <f>SUMIFS('Capex forecast'!M$9:M$223,'Capex forecast'!$T$9:$T$223,$AF409,'Capex forecast'!$S$9:$S$223,$AH409,'Capex forecast'!$Q$9:$Q$223,"Repex")</f>
        <v>0</v>
      </c>
      <c r="AS409" s="47">
        <f>SUMIFS('Capex forecast'!N$9:N$223,'Capex forecast'!$T$9:$T$223,$AF409,'Capex forecast'!$S$9:$S$223,$AH409,'Capex forecast'!$Q$9:$Q$223,"Repex")</f>
        <v>0</v>
      </c>
    </row>
    <row r="410" spans="2:45" ht="15">
      <c r="B410" s="45" t="s">
        <v>430</v>
      </c>
      <c r="C410" s="6" t="str">
        <f>INDEX('Demand forecast'!$M$9:$M$5832,MATCH($B410,'Demand forecast'!$B$9:$B$5832,0))</f>
        <v>No</v>
      </c>
      <c r="D410" s="6" t="str">
        <f>IF(COUNTIF($B$93:B410,$B410) = 1, "LV", IF(COUNTIF($B$93:B410,$B410) = 2, "HV", "ST"))</f>
        <v>HV</v>
      </c>
      <c r="E410" s="6" t="str">
        <f>INDEX('Demand forecast and growth rate'!$E$7:$E$273,MATCH($B410,'Demand forecast and growth rate'!$B$7:$B$273,0))</f>
        <v>Steady/falling</v>
      </c>
      <c r="F410" s="32">
        <f>SUMIFS('Capex forecast'!E$9:E$223,'Capex forecast'!$T$9:$T$223,'Allocation of site-spec costs'!$B410,'Capex forecast'!$S$9:$S$223,'Allocation of site-spec costs'!$D410,'Capex forecast'!$Q$9:$Q$223,"Customer Connection")</f>
        <v>0</v>
      </c>
      <c r="G410" s="32">
        <f>SUMIFS('Capex forecast'!F$9:F$223,'Capex forecast'!$T$9:$T$223,'Allocation of site-spec costs'!$B410,'Capex forecast'!$S$9:$S$223,'Allocation of site-spec costs'!$D410,'Capex forecast'!$Q$9:$Q$223,"Customer Connection")</f>
        <v>0</v>
      </c>
      <c r="H410" s="32">
        <f>SUMIFS('Capex forecast'!G$9:G$223,'Capex forecast'!$T$9:$T$223,'Allocation of site-spec costs'!$B410,'Capex forecast'!$S$9:$S$223,'Allocation of site-spec costs'!$D410,'Capex forecast'!$Q$9:$Q$223,"Customer Connection")</f>
        <v>0</v>
      </c>
      <c r="I410" s="32">
        <f>SUMIFS('Capex forecast'!H$9:H$223,'Capex forecast'!$T$9:$T$223,'Allocation of site-spec costs'!$B410,'Capex forecast'!$S$9:$S$223,'Allocation of site-spec costs'!$D410,'Capex forecast'!$Q$9:$Q$223,"Customer Connection")</f>
        <v>0</v>
      </c>
      <c r="J410" s="32">
        <f>SUMIFS('Capex forecast'!I$9:I$223,'Capex forecast'!$T$9:$T$223,'Allocation of site-spec costs'!$B410,'Capex forecast'!$S$9:$S$223,'Allocation of site-spec costs'!$D410,'Capex forecast'!$Q$9:$Q$223,"Customer Connection")</f>
        <v>0</v>
      </c>
      <c r="K410" s="32">
        <f>SUMIFS('Capex forecast'!J$9:J$223,'Capex forecast'!$T$9:$T$223,'Allocation of site-spec costs'!$B410,'Capex forecast'!$S$9:$S$223,'Allocation of site-spec costs'!$D410,'Capex forecast'!$Q$9:$Q$223,"Customer Connection")</f>
        <v>0</v>
      </c>
      <c r="L410" s="32">
        <f>SUMIFS('Capex forecast'!K$9:K$223,'Capex forecast'!$T$9:$T$223,'Allocation of site-spec costs'!$B410,'Capex forecast'!$S$9:$S$223,'Allocation of site-spec costs'!$D410,'Capex forecast'!$Q$9:$Q$223,"Customer Connection")</f>
        <v>0</v>
      </c>
      <c r="M410" s="32">
        <f>SUMIFS('Capex forecast'!L$9:L$223,'Capex forecast'!$T$9:$T$223,'Allocation of site-spec costs'!$B410,'Capex forecast'!$S$9:$S$223,'Allocation of site-spec costs'!$D410,'Capex forecast'!$Q$9:$Q$223,"Customer Connection")</f>
        <v>0</v>
      </c>
      <c r="N410" s="32">
        <f>SUMIFS('Capex forecast'!M$9:M$223,'Capex forecast'!$T$9:$T$223,'Allocation of site-spec costs'!$B410,'Capex forecast'!$S$9:$S$223,'Allocation of site-spec costs'!$D410,'Capex forecast'!$Q$9:$Q$223,"Customer Connection")</f>
        <v>0</v>
      </c>
      <c r="O410" s="32">
        <f>SUMIFS('Capex forecast'!N$9:N$223,'Capex forecast'!$T$9:$T$223,'Allocation of site-spec costs'!$B410,'Capex forecast'!$S$9:$S$223,'Allocation of site-spec costs'!$D410,'Capex forecast'!$Q$9:$Q$223,"Customer Connection")</f>
        <v>0</v>
      </c>
      <c r="Q410" s="45" t="s">
        <v>430</v>
      </c>
      <c r="R410" s="6" t="str">
        <f>INDEX('Demand forecast'!$M$9:$M$5832,MATCH($Q410,'Demand forecast'!$B$9:$B$5832,0))</f>
        <v>No</v>
      </c>
      <c r="S410" s="6" t="str">
        <f>IF(COUNTIF($Q$93:Q410,$B410) = 1, "LV", IF(COUNTIF($Q$93:Q410,$B410) = 2, "HV", "ST"))</f>
        <v>HV</v>
      </c>
      <c r="T410" s="6" t="str">
        <f>INDEX('Demand forecast and growth rate'!$E$7:$E$273,MATCH($Q410,'Demand forecast and growth rate'!$B$7:$B$273,0))</f>
        <v>Steady/falling</v>
      </c>
      <c r="U410" s="32">
        <f>SUMIFS('Capex forecast'!E$9:E$223,'Capex forecast'!$T$9:$T$223,$Q410,'Capex forecast'!$S$9:$S$223,$S410,'Capex forecast'!$Q$9:$Q$223,"Augex")</f>
        <v>0</v>
      </c>
      <c r="V410" s="32">
        <f>SUMIFS('Capex forecast'!F$9:F$223,'Capex forecast'!$T$9:$T$223,$Q410,'Capex forecast'!$S$9:$S$223,$S410,'Capex forecast'!$Q$9:$Q$223,"Augex")</f>
        <v>0</v>
      </c>
      <c r="W410" s="32">
        <f>SUMIFS('Capex forecast'!G$9:G$223,'Capex forecast'!$T$9:$T$223,$Q410,'Capex forecast'!$S$9:$S$223,$S410,'Capex forecast'!$Q$9:$Q$223,"Augex")</f>
        <v>0</v>
      </c>
      <c r="X410" s="32">
        <f>SUMIFS('Capex forecast'!H$9:H$223,'Capex forecast'!$T$9:$T$223,$Q410,'Capex forecast'!$S$9:$S$223,$S410,'Capex forecast'!$Q$9:$Q$223,"Augex")</f>
        <v>0</v>
      </c>
      <c r="Y410" s="32">
        <f>SUMIFS('Capex forecast'!I$9:I$223,'Capex forecast'!$T$9:$T$223,$Q410,'Capex forecast'!$S$9:$S$223,$S410,'Capex forecast'!$Q$9:$Q$223,"Augex")</f>
        <v>0</v>
      </c>
      <c r="Z410" s="32">
        <f>SUMIFS('Capex forecast'!J$9:J$223,'Capex forecast'!$T$9:$T$223,$Q410,'Capex forecast'!$S$9:$S$223,$S410,'Capex forecast'!$Q$9:$Q$223,"Augex")</f>
        <v>0</v>
      </c>
      <c r="AA410" s="32">
        <f>SUMIFS('Capex forecast'!K$9:K$223,'Capex forecast'!$T$9:$T$223,$Q410,'Capex forecast'!$S$9:$S$223,$S410,'Capex forecast'!$Q$9:$Q$223,"Augex")</f>
        <v>0</v>
      </c>
      <c r="AB410" s="32">
        <f>SUMIFS('Capex forecast'!L$9:L$223,'Capex forecast'!$T$9:$T$223,$Q410,'Capex forecast'!$S$9:$S$223,$S410,'Capex forecast'!$Q$9:$Q$223,"Augex")</f>
        <v>0</v>
      </c>
      <c r="AC410" s="32">
        <f>SUMIFS('Capex forecast'!M$9:M$223,'Capex forecast'!$T$9:$T$223,$Q410,'Capex forecast'!$S$9:$S$223,$S410,'Capex forecast'!$Q$9:$Q$223,"Augex")</f>
        <v>0</v>
      </c>
      <c r="AD410" s="32">
        <f>SUMIFS('Capex forecast'!N$9:N$223,'Capex forecast'!$T$9:$T$223,$Q410,'Capex forecast'!$S$9:$S$223,$S410,'Capex forecast'!$Q$9:$Q$223,"Augex")</f>
        <v>0</v>
      </c>
      <c r="AF410" s="45" t="s">
        <v>430</v>
      </c>
      <c r="AG410" s="6" t="str">
        <f>INDEX('Demand forecast'!$M$9:$M$5832,MATCH($Q410,'Demand forecast'!$B$9:$B$5832,0))</f>
        <v>No</v>
      </c>
      <c r="AH410" s="6" t="str">
        <f>IF(COUNTIF($AF$93:AF410,$B410) = 1, "LV", IF(COUNTIF($AF$93:AF410,$B410) = 2, "HV", "ST"))</f>
        <v>HV</v>
      </c>
      <c r="AI410" s="6" t="str">
        <f>INDEX('Demand forecast and growth rate'!$E$7:$E$273,MATCH($Q410,'Demand forecast and growth rate'!$B$7:$B$273,0))</f>
        <v>Steady/falling</v>
      </c>
      <c r="AJ410" s="47">
        <f>SUMIFS('Capex forecast'!E$9:E$223,'Capex forecast'!$T$9:$T$223,$AF410,'Capex forecast'!$S$9:$S$223,$AH410,'Capex forecast'!$Q$9:$Q$223,"Repex")</f>
        <v>0</v>
      </c>
      <c r="AK410" s="47">
        <f>SUMIFS('Capex forecast'!F$9:F$223,'Capex forecast'!$T$9:$T$223,$AF410,'Capex forecast'!$S$9:$S$223,$AH410,'Capex forecast'!$Q$9:$Q$223,"Repex")</f>
        <v>0</v>
      </c>
      <c r="AL410" s="47">
        <f>SUMIFS('Capex forecast'!G$9:G$223,'Capex forecast'!$T$9:$T$223,$AF410,'Capex forecast'!$S$9:$S$223,$AH410,'Capex forecast'!$Q$9:$Q$223,"Repex")</f>
        <v>0</v>
      </c>
      <c r="AM410" s="47">
        <f>SUMIFS('Capex forecast'!H$9:H$223,'Capex forecast'!$T$9:$T$223,$AF410,'Capex forecast'!$S$9:$S$223,$AH410,'Capex forecast'!$Q$9:$Q$223,"Repex")</f>
        <v>0</v>
      </c>
      <c r="AN410" s="47">
        <f>SUMIFS('Capex forecast'!I$9:I$223,'Capex forecast'!$T$9:$T$223,$AF410,'Capex forecast'!$S$9:$S$223,$AH410,'Capex forecast'!$Q$9:$Q$223,"Repex")</f>
        <v>0</v>
      </c>
      <c r="AO410" s="47">
        <f>SUMIFS('Capex forecast'!J$9:J$223,'Capex forecast'!$T$9:$T$223,$AF410,'Capex forecast'!$S$9:$S$223,$AH410,'Capex forecast'!$Q$9:$Q$223,"Repex")</f>
        <v>0</v>
      </c>
      <c r="AP410" s="47">
        <f>SUMIFS('Capex forecast'!K$9:K$223,'Capex forecast'!$T$9:$T$223,$AF410,'Capex forecast'!$S$9:$S$223,$AH410,'Capex forecast'!$Q$9:$Q$223,"Repex")</f>
        <v>0</v>
      </c>
      <c r="AQ410" s="47">
        <f>SUMIFS('Capex forecast'!L$9:L$223,'Capex forecast'!$T$9:$T$223,$AF410,'Capex forecast'!$S$9:$S$223,$AH410,'Capex forecast'!$Q$9:$Q$223,"Repex")</f>
        <v>0</v>
      </c>
      <c r="AR410" s="47">
        <f>SUMIFS('Capex forecast'!M$9:M$223,'Capex forecast'!$T$9:$T$223,$AF410,'Capex forecast'!$S$9:$S$223,$AH410,'Capex forecast'!$Q$9:$Q$223,"Repex")</f>
        <v>0</v>
      </c>
      <c r="AS410" s="47">
        <f>SUMIFS('Capex forecast'!N$9:N$223,'Capex forecast'!$T$9:$T$223,$AF410,'Capex forecast'!$S$9:$S$223,$AH410,'Capex forecast'!$Q$9:$Q$223,"Repex")</f>
        <v>0</v>
      </c>
    </row>
    <row r="411" spans="2:45" ht="15">
      <c r="B411" s="45" t="s">
        <v>25</v>
      </c>
      <c r="C411" s="6" t="str">
        <f>INDEX('Demand forecast'!$M$9:$M$5832,MATCH($B411,'Demand forecast'!$B$9:$B$5832,0))</f>
        <v>No</v>
      </c>
      <c r="D411" s="6" t="str">
        <f>IF(COUNTIF($B$93:B411,$B411) = 1, "LV", IF(COUNTIF($B$93:B411,$B411) = 2, "HV", "ST"))</f>
        <v>HV</v>
      </c>
      <c r="E411" s="6" t="str">
        <f>INDEX('Demand forecast and growth rate'!$E$7:$E$273,MATCH($B411,'Demand forecast and growth rate'!$B$7:$B$273,0))</f>
        <v>Small growth</v>
      </c>
      <c r="F411" s="32">
        <f>SUMIFS('Capex forecast'!E$9:E$223,'Capex forecast'!$T$9:$T$223,'Allocation of site-spec costs'!$B411,'Capex forecast'!$S$9:$S$223,'Allocation of site-spec costs'!$D411,'Capex forecast'!$Q$9:$Q$223,"Customer Connection")</f>
        <v>0</v>
      </c>
      <c r="G411" s="32">
        <f>SUMIFS('Capex forecast'!F$9:F$223,'Capex forecast'!$T$9:$T$223,'Allocation of site-spec costs'!$B411,'Capex forecast'!$S$9:$S$223,'Allocation of site-spec costs'!$D411,'Capex forecast'!$Q$9:$Q$223,"Customer Connection")</f>
        <v>0</v>
      </c>
      <c r="H411" s="32">
        <f>SUMIFS('Capex forecast'!G$9:G$223,'Capex forecast'!$T$9:$T$223,'Allocation of site-spec costs'!$B411,'Capex forecast'!$S$9:$S$223,'Allocation of site-spec costs'!$D411,'Capex forecast'!$Q$9:$Q$223,"Customer Connection")</f>
        <v>0</v>
      </c>
      <c r="I411" s="32">
        <f>SUMIFS('Capex forecast'!H$9:H$223,'Capex forecast'!$T$9:$T$223,'Allocation of site-spec costs'!$B411,'Capex forecast'!$S$9:$S$223,'Allocation of site-spec costs'!$D411,'Capex forecast'!$Q$9:$Q$223,"Customer Connection")</f>
        <v>0</v>
      </c>
      <c r="J411" s="32">
        <f>SUMIFS('Capex forecast'!I$9:I$223,'Capex forecast'!$T$9:$T$223,'Allocation of site-spec costs'!$B411,'Capex forecast'!$S$9:$S$223,'Allocation of site-spec costs'!$D411,'Capex forecast'!$Q$9:$Q$223,"Customer Connection")</f>
        <v>0</v>
      </c>
      <c r="K411" s="32">
        <f>SUMIFS('Capex forecast'!J$9:J$223,'Capex forecast'!$T$9:$T$223,'Allocation of site-spec costs'!$B411,'Capex forecast'!$S$9:$S$223,'Allocation of site-spec costs'!$D411,'Capex forecast'!$Q$9:$Q$223,"Customer Connection")</f>
        <v>0</v>
      </c>
      <c r="L411" s="32">
        <f>SUMIFS('Capex forecast'!K$9:K$223,'Capex forecast'!$T$9:$T$223,'Allocation of site-spec costs'!$B411,'Capex forecast'!$S$9:$S$223,'Allocation of site-spec costs'!$D411,'Capex forecast'!$Q$9:$Q$223,"Customer Connection")</f>
        <v>0</v>
      </c>
      <c r="M411" s="32">
        <f>SUMIFS('Capex forecast'!L$9:L$223,'Capex forecast'!$T$9:$T$223,'Allocation of site-spec costs'!$B411,'Capex forecast'!$S$9:$S$223,'Allocation of site-spec costs'!$D411,'Capex forecast'!$Q$9:$Q$223,"Customer Connection")</f>
        <v>0</v>
      </c>
      <c r="N411" s="32">
        <f>SUMIFS('Capex forecast'!M$9:M$223,'Capex forecast'!$T$9:$T$223,'Allocation of site-spec costs'!$B411,'Capex forecast'!$S$9:$S$223,'Allocation of site-spec costs'!$D411,'Capex forecast'!$Q$9:$Q$223,"Customer Connection")</f>
        <v>0</v>
      </c>
      <c r="O411" s="32">
        <f>SUMIFS('Capex forecast'!N$9:N$223,'Capex forecast'!$T$9:$T$223,'Allocation of site-spec costs'!$B411,'Capex forecast'!$S$9:$S$223,'Allocation of site-spec costs'!$D411,'Capex forecast'!$Q$9:$Q$223,"Customer Connection")</f>
        <v>0</v>
      </c>
      <c r="Q411" s="45" t="s">
        <v>25</v>
      </c>
      <c r="R411" s="6" t="str">
        <f>INDEX('Demand forecast'!$M$9:$M$5832,MATCH($Q411,'Demand forecast'!$B$9:$B$5832,0))</f>
        <v>No</v>
      </c>
      <c r="S411" s="6" t="str">
        <f>IF(COUNTIF($Q$93:Q411,$B411) = 1, "LV", IF(COUNTIF($Q$93:Q411,$B411) = 2, "HV", "ST"))</f>
        <v>HV</v>
      </c>
      <c r="T411" s="6" t="str">
        <f>INDEX('Demand forecast and growth rate'!$E$7:$E$273,MATCH($Q411,'Demand forecast and growth rate'!$B$7:$B$273,0))</f>
        <v>Small growth</v>
      </c>
      <c r="U411" s="32">
        <f>SUMIFS('Capex forecast'!E$9:E$223,'Capex forecast'!$T$9:$T$223,$Q411,'Capex forecast'!$S$9:$S$223,$S411,'Capex forecast'!$Q$9:$Q$223,"Augex")</f>
        <v>0</v>
      </c>
      <c r="V411" s="32">
        <f>SUMIFS('Capex forecast'!F$9:F$223,'Capex forecast'!$T$9:$T$223,$Q411,'Capex forecast'!$S$9:$S$223,$S411,'Capex forecast'!$Q$9:$Q$223,"Augex")</f>
        <v>0</v>
      </c>
      <c r="W411" s="32">
        <f>SUMIFS('Capex forecast'!G$9:G$223,'Capex forecast'!$T$9:$T$223,$Q411,'Capex forecast'!$S$9:$S$223,$S411,'Capex forecast'!$Q$9:$Q$223,"Augex")</f>
        <v>0</v>
      </c>
      <c r="X411" s="32">
        <f>SUMIFS('Capex forecast'!H$9:H$223,'Capex forecast'!$T$9:$T$223,$Q411,'Capex forecast'!$S$9:$S$223,$S411,'Capex forecast'!$Q$9:$Q$223,"Augex")</f>
        <v>0</v>
      </c>
      <c r="Y411" s="32">
        <f>SUMIFS('Capex forecast'!I$9:I$223,'Capex forecast'!$T$9:$T$223,$Q411,'Capex forecast'!$S$9:$S$223,$S411,'Capex forecast'!$Q$9:$Q$223,"Augex")</f>
        <v>0</v>
      </c>
      <c r="Z411" s="32">
        <f>SUMIFS('Capex forecast'!J$9:J$223,'Capex forecast'!$T$9:$T$223,$Q411,'Capex forecast'!$S$9:$S$223,$S411,'Capex forecast'!$Q$9:$Q$223,"Augex")</f>
        <v>0</v>
      </c>
      <c r="AA411" s="32">
        <f>SUMIFS('Capex forecast'!K$9:K$223,'Capex forecast'!$T$9:$T$223,$Q411,'Capex forecast'!$S$9:$S$223,$S411,'Capex forecast'!$Q$9:$Q$223,"Augex")</f>
        <v>0</v>
      </c>
      <c r="AB411" s="32">
        <f>SUMIFS('Capex forecast'!L$9:L$223,'Capex forecast'!$T$9:$T$223,$Q411,'Capex forecast'!$S$9:$S$223,$S411,'Capex forecast'!$Q$9:$Q$223,"Augex")</f>
        <v>0</v>
      </c>
      <c r="AC411" s="32">
        <f>SUMIFS('Capex forecast'!M$9:M$223,'Capex forecast'!$T$9:$T$223,$Q411,'Capex forecast'!$S$9:$S$223,$S411,'Capex forecast'!$Q$9:$Q$223,"Augex")</f>
        <v>0</v>
      </c>
      <c r="AD411" s="32">
        <f>SUMIFS('Capex forecast'!N$9:N$223,'Capex forecast'!$T$9:$T$223,$Q411,'Capex forecast'!$S$9:$S$223,$S411,'Capex forecast'!$Q$9:$Q$223,"Augex")</f>
        <v>0</v>
      </c>
      <c r="AF411" s="45" t="s">
        <v>25</v>
      </c>
      <c r="AG411" s="6" t="str">
        <f>INDEX('Demand forecast'!$M$9:$M$5832,MATCH($Q411,'Demand forecast'!$B$9:$B$5832,0))</f>
        <v>No</v>
      </c>
      <c r="AH411" s="6" t="str">
        <f>IF(COUNTIF($AF$93:AF411,$B411) = 1, "LV", IF(COUNTIF($AF$93:AF411,$B411) = 2, "HV", "ST"))</f>
        <v>HV</v>
      </c>
      <c r="AI411" s="6" t="str">
        <f>INDEX('Demand forecast and growth rate'!$E$7:$E$273,MATCH($Q411,'Demand forecast and growth rate'!$B$7:$B$273,0))</f>
        <v>Small growth</v>
      </c>
      <c r="AJ411" s="47">
        <f>SUMIFS('Capex forecast'!E$9:E$223,'Capex forecast'!$T$9:$T$223,$AF411,'Capex forecast'!$S$9:$S$223,$AH411,'Capex forecast'!$Q$9:$Q$223,"Repex")</f>
        <v>0</v>
      </c>
      <c r="AK411" s="47">
        <f>SUMIFS('Capex forecast'!F$9:F$223,'Capex forecast'!$T$9:$T$223,$AF411,'Capex forecast'!$S$9:$S$223,$AH411,'Capex forecast'!$Q$9:$Q$223,"Repex")</f>
        <v>0</v>
      </c>
      <c r="AL411" s="47">
        <f>SUMIFS('Capex forecast'!G$9:G$223,'Capex forecast'!$T$9:$T$223,$AF411,'Capex forecast'!$S$9:$S$223,$AH411,'Capex forecast'!$Q$9:$Q$223,"Repex")</f>
        <v>0</v>
      </c>
      <c r="AM411" s="47">
        <f>SUMIFS('Capex forecast'!H$9:H$223,'Capex forecast'!$T$9:$T$223,$AF411,'Capex forecast'!$S$9:$S$223,$AH411,'Capex forecast'!$Q$9:$Q$223,"Repex")</f>
        <v>0</v>
      </c>
      <c r="AN411" s="47">
        <f>SUMIFS('Capex forecast'!I$9:I$223,'Capex forecast'!$T$9:$T$223,$AF411,'Capex forecast'!$S$9:$S$223,$AH411,'Capex forecast'!$Q$9:$Q$223,"Repex")</f>
        <v>0</v>
      </c>
      <c r="AO411" s="47">
        <f>SUMIFS('Capex forecast'!J$9:J$223,'Capex forecast'!$T$9:$T$223,$AF411,'Capex forecast'!$S$9:$S$223,$AH411,'Capex forecast'!$Q$9:$Q$223,"Repex")</f>
        <v>0</v>
      </c>
      <c r="AP411" s="47">
        <f>SUMIFS('Capex forecast'!K$9:K$223,'Capex forecast'!$T$9:$T$223,$AF411,'Capex forecast'!$S$9:$S$223,$AH411,'Capex forecast'!$Q$9:$Q$223,"Repex")</f>
        <v>0</v>
      </c>
      <c r="AQ411" s="47">
        <f>SUMIFS('Capex forecast'!L$9:L$223,'Capex forecast'!$T$9:$T$223,$AF411,'Capex forecast'!$S$9:$S$223,$AH411,'Capex forecast'!$Q$9:$Q$223,"Repex")</f>
        <v>0</v>
      </c>
      <c r="AR411" s="47">
        <f>SUMIFS('Capex forecast'!M$9:M$223,'Capex forecast'!$T$9:$T$223,$AF411,'Capex forecast'!$S$9:$S$223,$AH411,'Capex forecast'!$Q$9:$Q$223,"Repex")</f>
        <v>0</v>
      </c>
      <c r="AS411" s="47">
        <f>SUMIFS('Capex forecast'!N$9:N$223,'Capex forecast'!$T$9:$T$223,$AF411,'Capex forecast'!$S$9:$S$223,$AH411,'Capex forecast'!$Q$9:$Q$223,"Repex")</f>
        <v>0</v>
      </c>
    </row>
    <row r="412" spans="2:45" ht="15">
      <c r="B412" s="45" t="s">
        <v>99</v>
      </c>
      <c r="C412" s="6" t="str">
        <f>INDEX('Demand forecast'!$M$9:$M$5832,MATCH($B412,'Demand forecast'!$B$9:$B$5832,0))</f>
        <v>No</v>
      </c>
      <c r="D412" s="6" t="str">
        <f>IF(COUNTIF($B$93:B412,$B412) = 1, "LV", IF(COUNTIF($B$93:B412,$B412) = 2, "HV", "ST"))</f>
        <v>HV</v>
      </c>
      <c r="E412" s="6" t="str">
        <f>INDEX('Demand forecast and growth rate'!$E$7:$E$273,MATCH($B412,'Demand forecast and growth rate'!$B$7:$B$273,0))</f>
        <v>Small growth</v>
      </c>
      <c r="F412" s="32">
        <f>SUMIFS('Capex forecast'!E$9:E$223,'Capex forecast'!$T$9:$T$223,'Allocation of site-spec costs'!$B412,'Capex forecast'!$S$9:$S$223,'Allocation of site-spec costs'!$D412,'Capex forecast'!$Q$9:$Q$223,"Customer Connection")</f>
        <v>0</v>
      </c>
      <c r="G412" s="32">
        <f>SUMIFS('Capex forecast'!F$9:F$223,'Capex forecast'!$T$9:$T$223,'Allocation of site-spec costs'!$B412,'Capex forecast'!$S$9:$S$223,'Allocation of site-spec costs'!$D412,'Capex forecast'!$Q$9:$Q$223,"Customer Connection")</f>
        <v>0</v>
      </c>
      <c r="H412" s="32">
        <f>SUMIFS('Capex forecast'!G$9:G$223,'Capex forecast'!$T$9:$T$223,'Allocation of site-spec costs'!$B412,'Capex forecast'!$S$9:$S$223,'Allocation of site-spec costs'!$D412,'Capex forecast'!$Q$9:$Q$223,"Customer Connection")</f>
        <v>0</v>
      </c>
      <c r="I412" s="32">
        <f>SUMIFS('Capex forecast'!H$9:H$223,'Capex forecast'!$T$9:$T$223,'Allocation of site-spec costs'!$B412,'Capex forecast'!$S$9:$S$223,'Allocation of site-spec costs'!$D412,'Capex forecast'!$Q$9:$Q$223,"Customer Connection")</f>
        <v>0</v>
      </c>
      <c r="J412" s="32">
        <f>SUMIFS('Capex forecast'!I$9:I$223,'Capex forecast'!$T$9:$T$223,'Allocation of site-spec costs'!$B412,'Capex forecast'!$S$9:$S$223,'Allocation of site-spec costs'!$D412,'Capex forecast'!$Q$9:$Q$223,"Customer Connection")</f>
        <v>0</v>
      </c>
      <c r="K412" s="32">
        <f>SUMIFS('Capex forecast'!J$9:J$223,'Capex forecast'!$T$9:$T$223,'Allocation of site-spec costs'!$B412,'Capex forecast'!$S$9:$S$223,'Allocation of site-spec costs'!$D412,'Capex forecast'!$Q$9:$Q$223,"Customer Connection")</f>
        <v>0</v>
      </c>
      <c r="L412" s="32">
        <f>SUMIFS('Capex forecast'!K$9:K$223,'Capex forecast'!$T$9:$T$223,'Allocation of site-spec costs'!$B412,'Capex forecast'!$S$9:$S$223,'Allocation of site-spec costs'!$D412,'Capex forecast'!$Q$9:$Q$223,"Customer Connection")</f>
        <v>0</v>
      </c>
      <c r="M412" s="32">
        <f>SUMIFS('Capex forecast'!L$9:L$223,'Capex forecast'!$T$9:$T$223,'Allocation of site-spec costs'!$B412,'Capex forecast'!$S$9:$S$223,'Allocation of site-spec costs'!$D412,'Capex forecast'!$Q$9:$Q$223,"Customer Connection")</f>
        <v>0</v>
      </c>
      <c r="N412" s="32">
        <f>SUMIFS('Capex forecast'!M$9:M$223,'Capex forecast'!$T$9:$T$223,'Allocation of site-spec costs'!$B412,'Capex forecast'!$S$9:$S$223,'Allocation of site-spec costs'!$D412,'Capex forecast'!$Q$9:$Q$223,"Customer Connection")</f>
        <v>0</v>
      </c>
      <c r="O412" s="32">
        <f>SUMIFS('Capex forecast'!N$9:N$223,'Capex forecast'!$T$9:$T$223,'Allocation of site-spec costs'!$B412,'Capex forecast'!$S$9:$S$223,'Allocation of site-spec costs'!$D412,'Capex forecast'!$Q$9:$Q$223,"Customer Connection")</f>
        <v>0</v>
      </c>
      <c r="Q412" s="45" t="s">
        <v>99</v>
      </c>
      <c r="R412" s="6" t="str">
        <f>INDEX('Demand forecast'!$M$9:$M$5832,MATCH($Q412,'Demand forecast'!$B$9:$B$5832,0))</f>
        <v>No</v>
      </c>
      <c r="S412" s="6" t="str">
        <f>IF(COUNTIF($Q$93:Q412,$B412) = 1, "LV", IF(COUNTIF($Q$93:Q412,$B412) = 2, "HV", "ST"))</f>
        <v>HV</v>
      </c>
      <c r="T412" s="6" t="str">
        <f>INDEX('Demand forecast and growth rate'!$E$7:$E$273,MATCH($Q412,'Demand forecast and growth rate'!$B$7:$B$273,0))</f>
        <v>Small growth</v>
      </c>
      <c r="U412" s="32">
        <f>SUMIFS('Capex forecast'!E$9:E$223,'Capex forecast'!$T$9:$T$223,$Q412,'Capex forecast'!$S$9:$S$223,$S412,'Capex forecast'!$Q$9:$Q$223,"Augex")</f>
        <v>0</v>
      </c>
      <c r="V412" s="32">
        <f>SUMIFS('Capex forecast'!F$9:F$223,'Capex forecast'!$T$9:$T$223,$Q412,'Capex forecast'!$S$9:$S$223,$S412,'Capex forecast'!$Q$9:$Q$223,"Augex")</f>
        <v>0</v>
      </c>
      <c r="W412" s="32">
        <f>SUMIFS('Capex forecast'!G$9:G$223,'Capex forecast'!$T$9:$T$223,$Q412,'Capex forecast'!$S$9:$S$223,$S412,'Capex forecast'!$Q$9:$Q$223,"Augex")</f>
        <v>0</v>
      </c>
      <c r="X412" s="32">
        <f>SUMIFS('Capex forecast'!H$9:H$223,'Capex forecast'!$T$9:$T$223,$Q412,'Capex forecast'!$S$9:$S$223,$S412,'Capex forecast'!$Q$9:$Q$223,"Augex")</f>
        <v>0</v>
      </c>
      <c r="Y412" s="32">
        <f>SUMIFS('Capex forecast'!I$9:I$223,'Capex forecast'!$T$9:$T$223,$Q412,'Capex forecast'!$S$9:$S$223,$S412,'Capex forecast'!$Q$9:$Q$223,"Augex")</f>
        <v>0</v>
      </c>
      <c r="Z412" s="32">
        <f>SUMIFS('Capex forecast'!J$9:J$223,'Capex forecast'!$T$9:$T$223,$Q412,'Capex forecast'!$S$9:$S$223,$S412,'Capex forecast'!$Q$9:$Q$223,"Augex")</f>
        <v>0</v>
      </c>
      <c r="AA412" s="32">
        <f>SUMIFS('Capex forecast'!K$9:K$223,'Capex forecast'!$T$9:$T$223,$Q412,'Capex forecast'!$S$9:$S$223,$S412,'Capex forecast'!$Q$9:$Q$223,"Augex")</f>
        <v>0</v>
      </c>
      <c r="AB412" s="32">
        <f>SUMIFS('Capex forecast'!L$9:L$223,'Capex forecast'!$T$9:$T$223,$Q412,'Capex forecast'!$S$9:$S$223,$S412,'Capex forecast'!$Q$9:$Q$223,"Augex")</f>
        <v>0</v>
      </c>
      <c r="AC412" s="32">
        <f>SUMIFS('Capex forecast'!M$9:M$223,'Capex forecast'!$T$9:$T$223,$Q412,'Capex forecast'!$S$9:$S$223,$S412,'Capex forecast'!$Q$9:$Q$223,"Augex")</f>
        <v>0</v>
      </c>
      <c r="AD412" s="32">
        <f>SUMIFS('Capex forecast'!N$9:N$223,'Capex forecast'!$T$9:$T$223,$Q412,'Capex forecast'!$S$9:$S$223,$S412,'Capex forecast'!$Q$9:$Q$223,"Augex")</f>
        <v>0</v>
      </c>
      <c r="AF412" s="45" t="s">
        <v>99</v>
      </c>
      <c r="AG412" s="6" t="str">
        <f>INDEX('Demand forecast'!$M$9:$M$5832,MATCH($Q412,'Demand forecast'!$B$9:$B$5832,0))</f>
        <v>No</v>
      </c>
      <c r="AH412" s="6" t="str">
        <f>IF(COUNTIF($AF$93:AF412,$B412) = 1, "LV", IF(COUNTIF($AF$93:AF412,$B412) = 2, "HV", "ST"))</f>
        <v>HV</v>
      </c>
      <c r="AI412" s="6" t="str">
        <f>INDEX('Demand forecast and growth rate'!$E$7:$E$273,MATCH($Q412,'Demand forecast and growth rate'!$B$7:$B$273,0))</f>
        <v>Small growth</v>
      </c>
      <c r="AJ412" s="47">
        <f>SUMIFS('Capex forecast'!E$9:E$223,'Capex forecast'!$T$9:$T$223,$AF412,'Capex forecast'!$S$9:$S$223,$AH412,'Capex forecast'!$Q$9:$Q$223,"Repex")</f>
        <v>0</v>
      </c>
      <c r="AK412" s="47">
        <f>SUMIFS('Capex forecast'!F$9:F$223,'Capex forecast'!$T$9:$T$223,$AF412,'Capex forecast'!$S$9:$S$223,$AH412,'Capex forecast'!$Q$9:$Q$223,"Repex")</f>
        <v>0</v>
      </c>
      <c r="AL412" s="47">
        <f>SUMIFS('Capex forecast'!G$9:G$223,'Capex forecast'!$T$9:$T$223,$AF412,'Capex forecast'!$S$9:$S$223,$AH412,'Capex forecast'!$Q$9:$Q$223,"Repex")</f>
        <v>0</v>
      </c>
      <c r="AM412" s="47">
        <f>SUMIFS('Capex forecast'!H$9:H$223,'Capex forecast'!$T$9:$T$223,$AF412,'Capex forecast'!$S$9:$S$223,$AH412,'Capex forecast'!$Q$9:$Q$223,"Repex")</f>
        <v>0</v>
      </c>
      <c r="AN412" s="47">
        <f>SUMIFS('Capex forecast'!I$9:I$223,'Capex forecast'!$T$9:$T$223,$AF412,'Capex forecast'!$S$9:$S$223,$AH412,'Capex forecast'!$Q$9:$Q$223,"Repex")</f>
        <v>0</v>
      </c>
      <c r="AO412" s="47">
        <f>SUMIFS('Capex forecast'!J$9:J$223,'Capex forecast'!$T$9:$T$223,$AF412,'Capex forecast'!$S$9:$S$223,$AH412,'Capex forecast'!$Q$9:$Q$223,"Repex")</f>
        <v>0</v>
      </c>
      <c r="AP412" s="47">
        <f>SUMIFS('Capex forecast'!K$9:K$223,'Capex forecast'!$T$9:$T$223,$AF412,'Capex forecast'!$S$9:$S$223,$AH412,'Capex forecast'!$Q$9:$Q$223,"Repex")</f>
        <v>0</v>
      </c>
      <c r="AQ412" s="47">
        <f>SUMIFS('Capex forecast'!L$9:L$223,'Capex forecast'!$T$9:$T$223,$AF412,'Capex forecast'!$S$9:$S$223,$AH412,'Capex forecast'!$Q$9:$Q$223,"Repex")</f>
        <v>0</v>
      </c>
      <c r="AR412" s="47">
        <f>SUMIFS('Capex forecast'!M$9:M$223,'Capex forecast'!$T$9:$T$223,$AF412,'Capex forecast'!$S$9:$S$223,$AH412,'Capex forecast'!$Q$9:$Q$223,"Repex")</f>
        <v>0</v>
      </c>
      <c r="AS412" s="47">
        <f>SUMIFS('Capex forecast'!N$9:N$223,'Capex forecast'!$T$9:$T$223,$AF412,'Capex forecast'!$S$9:$S$223,$AH412,'Capex forecast'!$Q$9:$Q$223,"Repex")</f>
        <v>0</v>
      </c>
    </row>
    <row r="413" spans="2:45" ht="15">
      <c r="B413" s="45" t="s">
        <v>101</v>
      </c>
      <c r="C413" s="6" t="str">
        <f>INDEX('Demand forecast'!$M$9:$M$5832,MATCH($B413,'Demand forecast'!$B$9:$B$5832,0))</f>
        <v>No</v>
      </c>
      <c r="D413" s="6" t="str">
        <f>IF(COUNTIF($B$93:B413,$B413) = 1, "LV", IF(COUNTIF($B$93:B413,$B413) = 2, "HV", "ST"))</f>
        <v>HV</v>
      </c>
      <c r="E413" s="6" t="str">
        <f>INDEX('Demand forecast and growth rate'!$E$7:$E$273,MATCH($B413,'Demand forecast and growth rate'!$B$7:$B$273,0))</f>
        <v>High growth</v>
      </c>
      <c r="F413" s="32">
        <f>SUMIFS('Capex forecast'!E$9:E$223,'Capex forecast'!$T$9:$T$223,'Allocation of site-spec costs'!$B413,'Capex forecast'!$S$9:$S$223,'Allocation of site-spec costs'!$D413,'Capex forecast'!$Q$9:$Q$223,"Customer Connection")</f>
        <v>0</v>
      </c>
      <c r="G413" s="32">
        <f>SUMIFS('Capex forecast'!F$9:F$223,'Capex forecast'!$T$9:$T$223,'Allocation of site-spec costs'!$B413,'Capex forecast'!$S$9:$S$223,'Allocation of site-spec costs'!$D413,'Capex forecast'!$Q$9:$Q$223,"Customer Connection")</f>
        <v>0</v>
      </c>
      <c r="H413" s="32">
        <f>SUMIFS('Capex forecast'!G$9:G$223,'Capex forecast'!$T$9:$T$223,'Allocation of site-spec costs'!$B413,'Capex forecast'!$S$9:$S$223,'Allocation of site-spec costs'!$D413,'Capex forecast'!$Q$9:$Q$223,"Customer Connection")</f>
        <v>0</v>
      </c>
      <c r="I413" s="32">
        <f>SUMIFS('Capex forecast'!H$9:H$223,'Capex forecast'!$T$9:$T$223,'Allocation of site-spec costs'!$B413,'Capex forecast'!$S$9:$S$223,'Allocation of site-spec costs'!$D413,'Capex forecast'!$Q$9:$Q$223,"Customer Connection")</f>
        <v>0</v>
      </c>
      <c r="J413" s="32">
        <f>SUMIFS('Capex forecast'!I$9:I$223,'Capex forecast'!$T$9:$T$223,'Allocation of site-spec costs'!$B413,'Capex forecast'!$S$9:$S$223,'Allocation of site-spec costs'!$D413,'Capex forecast'!$Q$9:$Q$223,"Customer Connection")</f>
        <v>0</v>
      </c>
      <c r="K413" s="32">
        <f>SUMIFS('Capex forecast'!J$9:J$223,'Capex forecast'!$T$9:$T$223,'Allocation of site-spec costs'!$B413,'Capex forecast'!$S$9:$S$223,'Allocation of site-spec costs'!$D413,'Capex forecast'!$Q$9:$Q$223,"Customer Connection")</f>
        <v>0</v>
      </c>
      <c r="L413" s="32">
        <f>SUMIFS('Capex forecast'!K$9:K$223,'Capex forecast'!$T$9:$T$223,'Allocation of site-spec costs'!$B413,'Capex forecast'!$S$9:$S$223,'Allocation of site-spec costs'!$D413,'Capex forecast'!$Q$9:$Q$223,"Customer Connection")</f>
        <v>0</v>
      </c>
      <c r="M413" s="32">
        <f>SUMIFS('Capex forecast'!L$9:L$223,'Capex forecast'!$T$9:$T$223,'Allocation of site-spec costs'!$B413,'Capex forecast'!$S$9:$S$223,'Allocation of site-spec costs'!$D413,'Capex forecast'!$Q$9:$Q$223,"Customer Connection")</f>
        <v>0</v>
      </c>
      <c r="N413" s="32">
        <f>SUMIFS('Capex forecast'!M$9:M$223,'Capex forecast'!$T$9:$T$223,'Allocation of site-spec costs'!$B413,'Capex forecast'!$S$9:$S$223,'Allocation of site-spec costs'!$D413,'Capex forecast'!$Q$9:$Q$223,"Customer Connection")</f>
        <v>0</v>
      </c>
      <c r="O413" s="32">
        <f>SUMIFS('Capex forecast'!N$9:N$223,'Capex forecast'!$T$9:$T$223,'Allocation of site-spec costs'!$B413,'Capex forecast'!$S$9:$S$223,'Allocation of site-spec costs'!$D413,'Capex forecast'!$Q$9:$Q$223,"Customer Connection")</f>
        <v>0</v>
      </c>
      <c r="Q413" s="45" t="s">
        <v>101</v>
      </c>
      <c r="R413" s="6" t="str">
        <f>INDEX('Demand forecast'!$M$9:$M$5832,MATCH($Q413,'Demand forecast'!$B$9:$B$5832,0))</f>
        <v>No</v>
      </c>
      <c r="S413" s="6" t="str">
        <f>IF(COUNTIF($Q$93:Q413,$B413) = 1, "LV", IF(COUNTIF($Q$93:Q413,$B413) = 2, "HV", "ST"))</f>
        <v>HV</v>
      </c>
      <c r="T413" s="6" t="str">
        <f>INDEX('Demand forecast and growth rate'!$E$7:$E$273,MATCH($Q413,'Demand forecast and growth rate'!$B$7:$B$273,0))</f>
        <v>High growth</v>
      </c>
      <c r="U413" s="32">
        <f>SUMIFS('Capex forecast'!E$9:E$223,'Capex forecast'!$T$9:$T$223,$Q413,'Capex forecast'!$S$9:$S$223,$S413,'Capex forecast'!$Q$9:$Q$223,"Augex")</f>
        <v>0</v>
      </c>
      <c r="V413" s="32">
        <f>SUMIFS('Capex forecast'!F$9:F$223,'Capex forecast'!$T$9:$T$223,$Q413,'Capex forecast'!$S$9:$S$223,$S413,'Capex forecast'!$Q$9:$Q$223,"Augex")</f>
        <v>0</v>
      </c>
      <c r="W413" s="32">
        <f>SUMIFS('Capex forecast'!G$9:G$223,'Capex forecast'!$T$9:$T$223,$Q413,'Capex forecast'!$S$9:$S$223,$S413,'Capex forecast'!$Q$9:$Q$223,"Augex")</f>
        <v>0</v>
      </c>
      <c r="X413" s="32">
        <f>SUMIFS('Capex forecast'!H$9:H$223,'Capex forecast'!$T$9:$T$223,$Q413,'Capex forecast'!$S$9:$S$223,$S413,'Capex forecast'!$Q$9:$Q$223,"Augex")</f>
        <v>0</v>
      </c>
      <c r="Y413" s="32">
        <f>SUMIFS('Capex forecast'!I$9:I$223,'Capex forecast'!$T$9:$T$223,$Q413,'Capex forecast'!$S$9:$S$223,$S413,'Capex forecast'!$Q$9:$Q$223,"Augex")</f>
        <v>0</v>
      </c>
      <c r="Z413" s="32">
        <f>SUMIFS('Capex forecast'!J$9:J$223,'Capex forecast'!$T$9:$T$223,$Q413,'Capex forecast'!$S$9:$S$223,$S413,'Capex forecast'!$Q$9:$Q$223,"Augex")</f>
        <v>0</v>
      </c>
      <c r="AA413" s="32">
        <f>SUMIFS('Capex forecast'!K$9:K$223,'Capex forecast'!$T$9:$T$223,$Q413,'Capex forecast'!$S$9:$S$223,$S413,'Capex forecast'!$Q$9:$Q$223,"Augex")</f>
        <v>0</v>
      </c>
      <c r="AB413" s="32">
        <f>SUMIFS('Capex forecast'!L$9:L$223,'Capex forecast'!$T$9:$T$223,$Q413,'Capex forecast'!$S$9:$S$223,$S413,'Capex forecast'!$Q$9:$Q$223,"Augex")</f>
        <v>0</v>
      </c>
      <c r="AC413" s="32">
        <f>SUMIFS('Capex forecast'!M$9:M$223,'Capex forecast'!$T$9:$T$223,$Q413,'Capex forecast'!$S$9:$S$223,$S413,'Capex forecast'!$Q$9:$Q$223,"Augex")</f>
        <v>0</v>
      </c>
      <c r="AD413" s="32">
        <f>SUMIFS('Capex forecast'!N$9:N$223,'Capex forecast'!$T$9:$T$223,$Q413,'Capex forecast'!$S$9:$S$223,$S413,'Capex forecast'!$Q$9:$Q$223,"Augex")</f>
        <v>0</v>
      </c>
      <c r="AF413" s="45" t="s">
        <v>101</v>
      </c>
      <c r="AG413" s="6" t="str">
        <f>INDEX('Demand forecast'!$M$9:$M$5832,MATCH($Q413,'Demand forecast'!$B$9:$B$5832,0))</f>
        <v>No</v>
      </c>
      <c r="AH413" s="6" t="str">
        <f>IF(COUNTIF($AF$93:AF413,$B413) = 1, "LV", IF(COUNTIF($AF$93:AF413,$B413) = 2, "HV", "ST"))</f>
        <v>HV</v>
      </c>
      <c r="AI413" s="6" t="str">
        <f>INDEX('Demand forecast and growth rate'!$E$7:$E$273,MATCH($Q413,'Demand forecast and growth rate'!$B$7:$B$273,0))</f>
        <v>High growth</v>
      </c>
      <c r="AJ413" s="47">
        <f>SUMIFS('Capex forecast'!E$9:E$223,'Capex forecast'!$T$9:$T$223,$AF413,'Capex forecast'!$S$9:$S$223,$AH413,'Capex forecast'!$Q$9:$Q$223,"Repex")</f>
        <v>0</v>
      </c>
      <c r="AK413" s="47">
        <f>SUMIFS('Capex forecast'!F$9:F$223,'Capex forecast'!$T$9:$T$223,$AF413,'Capex forecast'!$S$9:$S$223,$AH413,'Capex forecast'!$Q$9:$Q$223,"Repex")</f>
        <v>0</v>
      </c>
      <c r="AL413" s="47">
        <f>SUMIFS('Capex forecast'!G$9:G$223,'Capex forecast'!$T$9:$T$223,$AF413,'Capex forecast'!$S$9:$S$223,$AH413,'Capex forecast'!$Q$9:$Q$223,"Repex")</f>
        <v>0</v>
      </c>
      <c r="AM413" s="47">
        <f>SUMIFS('Capex forecast'!H$9:H$223,'Capex forecast'!$T$9:$T$223,$AF413,'Capex forecast'!$S$9:$S$223,$AH413,'Capex forecast'!$Q$9:$Q$223,"Repex")</f>
        <v>0</v>
      </c>
      <c r="AN413" s="47">
        <f>SUMIFS('Capex forecast'!I$9:I$223,'Capex forecast'!$T$9:$T$223,$AF413,'Capex forecast'!$S$9:$S$223,$AH413,'Capex forecast'!$Q$9:$Q$223,"Repex")</f>
        <v>0</v>
      </c>
      <c r="AO413" s="47">
        <f>SUMIFS('Capex forecast'!J$9:J$223,'Capex forecast'!$T$9:$T$223,$AF413,'Capex forecast'!$S$9:$S$223,$AH413,'Capex forecast'!$Q$9:$Q$223,"Repex")</f>
        <v>0</v>
      </c>
      <c r="AP413" s="47">
        <f>SUMIFS('Capex forecast'!K$9:K$223,'Capex forecast'!$T$9:$T$223,$AF413,'Capex forecast'!$S$9:$S$223,$AH413,'Capex forecast'!$Q$9:$Q$223,"Repex")</f>
        <v>0</v>
      </c>
      <c r="AQ413" s="47">
        <f>SUMIFS('Capex forecast'!L$9:L$223,'Capex forecast'!$T$9:$T$223,$AF413,'Capex forecast'!$S$9:$S$223,$AH413,'Capex forecast'!$Q$9:$Q$223,"Repex")</f>
        <v>0</v>
      </c>
      <c r="AR413" s="47">
        <f>SUMIFS('Capex forecast'!M$9:M$223,'Capex forecast'!$T$9:$T$223,$AF413,'Capex forecast'!$S$9:$S$223,$AH413,'Capex forecast'!$Q$9:$Q$223,"Repex")</f>
        <v>0</v>
      </c>
      <c r="AS413" s="47">
        <f>SUMIFS('Capex forecast'!N$9:N$223,'Capex forecast'!$T$9:$T$223,$AF413,'Capex forecast'!$S$9:$S$223,$AH413,'Capex forecast'!$Q$9:$Q$223,"Repex")</f>
        <v>0</v>
      </c>
    </row>
    <row r="414" spans="2:45" ht="15">
      <c r="B414" s="45" t="s">
        <v>128</v>
      </c>
      <c r="C414" s="6" t="str">
        <f>INDEX('Demand forecast'!$M$9:$M$5832,MATCH($B414,'Demand forecast'!$B$9:$B$5832,0))</f>
        <v>No</v>
      </c>
      <c r="D414" s="6" t="str">
        <f>IF(COUNTIF($B$93:B414,$B414) = 1, "LV", IF(COUNTIF($B$93:B414,$B414) = 2, "HV", "ST"))</f>
        <v>HV</v>
      </c>
      <c r="E414" s="6" t="str">
        <f>INDEX('Demand forecast and growth rate'!$E$7:$E$273,MATCH($B414,'Demand forecast and growth rate'!$B$7:$B$273,0))</f>
        <v>Small growth</v>
      </c>
      <c r="F414" s="32">
        <f>SUMIFS('Capex forecast'!E$9:E$223,'Capex forecast'!$T$9:$T$223,'Allocation of site-spec costs'!$B414,'Capex forecast'!$S$9:$S$223,'Allocation of site-spec costs'!$D414,'Capex forecast'!$Q$9:$Q$223,"Customer Connection")</f>
        <v>0</v>
      </c>
      <c r="G414" s="32">
        <f>SUMIFS('Capex forecast'!F$9:F$223,'Capex forecast'!$T$9:$T$223,'Allocation of site-spec costs'!$B414,'Capex forecast'!$S$9:$S$223,'Allocation of site-spec costs'!$D414,'Capex forecast'!$Q$9:$Q$223,"Customer Connection")</f>
        <v>0</v>
      </c>
      <c r="H414" s="32">
        <f>SUMIFS('Capex forecast'!G$9:G$223,'Capex forecast'!$T$9:$T$223,'Allocation of site-spec costs'!$B414,'Capex forecast'!$S$9:$S$223,'Allocation of site-spec costs'!$D414,'Capex forecast'!$Q$9:$Q$223,"Customer Connection")</f>
        <v>0</v>
      </c>
      <c r="I414" s="32">
        <f>SUMIFS('Capex forecast'!H$9:H$223,'Capex forecast'!$T$9:$T$223,'Allocation of site-spec costs'!$B414,'Capex forecast'!$S$9:$S$223,'Allocation of site-spec costs'!$D414,'Capex forecast'!$Q$9:$Q$223,"Customer Connection")</f>
        <v>0</v>
      </c>
      <c r="J414" s="32">
        <f>SUMIFS('Capex forecast'!I$9:I$223,'Capex forecast'!$T$9:$T$223,'Allocation of site-spec costs'!$B414,'Capex forecast'!$S$9:$S$223,'Allocation of site-spec costs'!$D414,'Capex forecast'!$Q$9:$Q$223,"Customer Connection")</f>
        <v>0</v>
      </c>
      <c r="K414" s="32">
        <f>SUMIFS('Capex forecast'!J$9:J$223,'Capex forecast'!$T$9:$T$223,'Allocation of site-spec costs'!$B414,'Capex forecast'!$S$9:$S$223,'Allocation of site-spec costs'!$D414,'Capex forecast'!$Q$9:$Q$223,"Customer Connection")</f>
        <v>0</v>
      </c>
      <c r="L414" s="32">
        <f>SUMIFS('Capex forecast'!K$9:K$223,'Capex forecast'!$T$9:$T$223,'Allocation of site-spec costs'!$B414,'Capex forecast'!$S$9:$S$223,'Allocation of site-spec costs'!$D414,'Capex forecast'!$Q$9:$Q$223,"Customer Connection")</f>
        <v>0</v>
      </c>
      <c r="M414" s="32">
        <f>SUMIFS('Capex forecast'!L$9:L$223,'Capex forecast'!$T$9:$T$223,'Allocation of site-spec costs'!$B414,'Capex forecast'!$S$9:$S$223,'Allocation of site-spec costs'!$D414,'Capex forecast'!$Q$9:$Q$223,"Customer Connection")</f>
        <v>0</v>
      </c>
      <c r="N414" s="32">
        <f>SUMIFS('Capex forecast'!M$9:M$223,'Capex forecast'!$T$9:$T$223,'Allocation of site-spec costs'!$B414,'Capex forecast'!$S$9:$S$223,'Allocation of site-spec costs'!$D414,'Capex forecast'!$Q$9:$Q$223,"Customer Connection")</f>
        <v>0</v>
      </c>
      <c r="O414" s="32">
        <f>SUMIFS('Capex forecast'!N$9:N$223,'Capex forecast'!$T$9:$T$223,'Allocation of site-spec costs'!$B414,'Capex forecast'!$S$9:$S$223,'Allocation of site-spec costs'!$D414,'Capex forecast'!$Q$9:$Q$223,"Customer Connection")</f>
        <v>0</v>
      </c>
      <c r="Q414" s="45" t="s">
        <v>128</v>
      </c>
      <c r="R414" s="6" t="str">
        <f>INDEX('Demand forecast'!$M$9:$M$5832,MATCH($Q414,'Demand forecast'!$B$9:$B$5832,0))</f>
        <v>No</v>
      </c>
      <c r="S414" s="6" t="str">
        <f>IF(COUNTIF($Q$93:Q414,$B414) = 1, "LV", IF(COUNTIF($Q$93:Q414,$B414) = 2, "HV", "ST"))</f>
        <v>HV</v>
      </c>
      <c r="T414" s="6" t="str">
        <f>INDEX('Demand forecast and growth rate'!$E$7:$E$273,MATCH($Q414,'Demand forecast and growth rate'!$B$7:$B$273,0))</f>
        <v>Small growth</v>
      </c>
      <c r="U414" s="32">
        <f>SUMIFS('Capex forecast'!E$9:E$223,'Capex forecast'!$T$9:$T$223,$Q414,'Capex forecast'!$S$9:$S$223,$S414,'Capex forecast'!$Q$9:$Q$223,"Augex")</f>
        <v>0</v>
      </c>
      <c r="V414" s="32">
        <f>SUMIFS('Capex forecast'!F$9:F$223,'Capex forecast'!$T$9:$T$223,$Q414,'Capex forecast'!$S$9:$S$223,$S414,'Capex forecast'!$Q$9:$Q$223,"Augex")</f>
        <v>0</v>
      </c>
      <c r="W414" s="32">
        <f>SUMIFS('Capex forecast'!G$9:G$223,'Capex forecast'!$T$9:$T$223,$Q414,'Capex forecast'!$S$9:$S$223,$S414,'Capex forecast'!$Q$9:$Q$223,"Augex")</f>
        <v>0</v>
      </c>
      <c r="X414" s="32">
        <f>SUMIFS('Capex forecast'!H$9:H$223,'Capex forecast'!$T$9:$T$223,$Q414,'Capex forecast'!$S$9:$S$223,$S414,'Capex forecast'!$Q$9:$Q$223,"Augex")</f>
        <v>0</v>
      </c>
      <c r="Y414" s="32">
        <f>SUMIFS('Capex forecast'!I$9:I$223,'Capex forecast'!$T$9:$T$223,$Q414,'Capex forecast'!$S$9:$S$223,$S414,'Capex forecast'!$Q$9:$Q$223,"Augex")</f>
        <v>0</v>
      </c>
      <c r="Z414" s="32">
        <f>SUMIFS('Capex forecast'!J$9:J$223,'Capex forecast'!$T$9:$T$223,$Q414,'Capex forecast'!$S$9:$S$223,$S414,'Capex forecast'!$Q$9:$Q$223,"Augex")</f>
        <v>0</v>
      </c>
      <c r="AA414" s="32">
        <f>SUMIFS('Capex forecast'!K$9:K$223,'Capex forecast'!$T$9:$T$223,$Q414,'Capex forecast'!$S$9:$S$223,$S414,'Capex forecast'!$Q$9:$Q$223,"Augex")</f>
        <v>0</v>
      </c>
      <c r="AB414" s="32">
        <f>SUMIFS('Capex forecast'!L$9:L$223,'Capex forecast'!$T$9:$T$223,$Q414,'Capex forecast'!$S$9:$S$223,$S414,'Capex forecast'!$Q$9:$Q$223,"Augex")</f>
        <v>0</v>
      </c>
      <c r="AC414" s="32">
        <f>SUMIFS('Capex forecast'!M$9:M$223,'Capex forecast'!$T$9:$T$223,$Q414,'Capex forecast'!$S$9:$S$223,$S414,'Capex forecast'!$Q$9:$Q$223,"Augex")</f>
        <v>0</v>
      </c>
      <c r="AD414" s="32">
        <f>SUMIFS('Capex forecast'!N$9:N$223,'Capex forecast'!$T$9:$T$223,$Q414,'Capex forecast'!$S$9:$S$223,$S414,'Capex forecast'!$Q$9:$Q$223,"Augex")</f>
        <v>0</v>
      </c>
      <c r="AF414" s="45" t="s">
        <v>128</v>
      </c>
      <c r="AG414" s="6" t="str">
        <f>INDEX('Demand forecast'!$M$9:$M$5832,MATCH($Q414,'Demand forecast'!$B$9:$B$5832,0))</f>
        <v>No</v>
      </c>
      <c r="AH414" s="6" t="str">
        <f>IF(COUNTIF($AF$93:AF414,$B414) = 1, "LV", IF(COUNTIF($AF$93:AF414,$B414) = 2, "HV", "ST"))</f>
        <v>HV</v>
      </c>
      <c r="AI414" s="6" t="str">
        <f>INDEX('Demand forecast and growth rate'!$E$7:$E$273,MATCH($Q414,'Demand forecast and growth rate'!$B$7:$B$273,0))</f>
        <v>Small growth</v>
      </c>
      <c r="AJ414" s="47">
        <f>SUMIFS('Capex forecast'!E$9:E$223,'Capex forecast'!$T$9:$T$223,$AF414,'Capex forecast'!$S$9:$S$223,$AH414,'Capex forecast'!$Q$9:$Q$223,"Repex")</f>
        <v>0</v>
      </c>
      <c r="AK414" s="47">
        <f>SUMIFS('Capex forecast'!F$9:F$223,'Capex forecast'!$T$9:$T$223,$AF414,'Capex forecast'!$S$9:$S$223,$AH414,'Capex forecast'!$Q$9:$Q$223,"Repex")</f>
        <v>0</v>
      </c>
      <c r="AL414" s="47">
        <f>SUMIFS('Capex forecast'!G$9:G$223,'Capex forecast'!$T$9:$T$223,$AF414,'Capex forecast'!$S$9:$S$223,$AH414,'Capex forecast'!$Q$9:$Q$223,"Repex")</f>
        <v>0</v>
      </c>
      <c r="AM414" s="47">
        <f>SUMIFS('Capex forecast'!H$9:H$223,'Capex forecast'!$T$9:$T$223,$AF414,'Capex forecast'!$S$9:$S$223,$AH414,'Capex forecast'!$Q$9:$Q$223,"Repex")</f>
        <v>0</v>
      </c>
      <c r="AN414" s="47">
        <f>SUMIFS('Capex forecast'!I$9:I$223,'Capex forecast'!$T$9:$T$223,$AF414,'Capex forecast'!$S$9:$S$223,$AH414,'Capex forecast'!$Q$9:$Q$223,"Repex")</f>
        <v>0</v>
      </c>
      <c r="AO414" s="47">
        <f>SUMIFS('Capex forecast'!J$9:J$223,'Capex forecast'!$T$9:$T$223,$AF414,'Capex forecast'!$S$9:$S$223,$AH414,'Capex forecast'!$Q$9:$Q$223,"Repex")</f>
        <v>0</v>
      </c>
      <c r="AP414" s="47">
        <f>SUMIFS('Capex forecast'!K$9:K$223,'Capex forecast'!$T$9:$T$223,$AF414,'Capex forecast'!$S$9:$S$223,$AH414,'Capex forecast'!$Q$9:$Q$223,"Repex")</f>
        <v>0</v>
      </c>
      <c r="AQ414" s="47">
        <f>SUMIFS('Capex forecast'!L$9:L$223,'Capex forecast'!$T$9:$T$223,$AF414,'Capex forecast'!$S$9:$S$223,$AH414,'Capex forecast'!$Q$9:$Q$223,"Repex")</f>
        <v>0</v>
      </c>
      <c r="AR414" s="47">
        <f>SUMIFS('Capex forecast'!M$9:M$223,'Capex forecast'!$T$9:$T$223,$AF414,'Capex forecast'!$S$9:$S$223,$AH414,'Capex forecast'!$Q$9:$Q$223,"Repex")</f>
        <v>0</v>
      </c>
      <c r="AS414" s="47">
        <f>SUMIFS('Capex forecast'!N$9:N$223,'Capex forecast'!$T$9:$T$223,$AF414,'Capex forecast'!$S$9:$S$223,$AH414,'Capex forecast'!$Q$9:$Q$223,"Repex")</f>
        <v>0</v>
      </c>
    </row>
    <row r="415" spans="2:45" ht="15">
      <c r="B415" s="45" t="s">
        <v>130</v>
      </c>
      <c r="C415" s="6" t="str">
        <f>INDEX('Demand forecast'!$M$9:$M$5832,MATCH($B415,'Demand forecast'!$B$9:$B$5832,0))</f>
        <v>No</v>
      </c>
      <c r="D415" s="6" t="str">
        <f>IF(COUNTIF($B$93:B415,$B415) = 1, "LV", IF(COUNTIF($B$93:B415,$B415) = 2, "HV", "ST"))</f>
        <v>HV</v>
      </c>
      <c r="E415" s="6" t="str">
        <f>INDEX('Demand forecast and growth rate'!$E$7:$E$273,MATCH($B415,'Demand forecast and growth rate'!$B$7:$B$273,0))</f>
        <v>Small growth</v>
      </c>
      <c r="F415" s="32">
        <f>SUMIFS('Capex forecast'!E$9:E$223,'Capex forecast'!$T$9:$T$223,'Allocation of site-spec costs'!$B415,'Capex forecast'!$S$9:$S$223,'Allocation of site-spec costs'!$D415,'Capex forecast'!$Q$9:$Q$223,"Customer Connection")</f>
        <v>0</v>
      </c>
      <c r="G415" s="32">
        <f>SUMIFS('Capex forecast'!F$9:F$223,'Capex forecast'!$T$9:$T$223,'Allocation of site-spec costs'!$B415,'Capex forecast'!$S$9:$S$223,'Allocation of site-spec costs'!$D415,'Capex forecast'!$Q$9:$Q$223,"Customer Connection")</f>
        <v>0</v>
      </c>
      <c r="H415" s="32">
        <f>SUMIFS('Capex forecast'!G$9:G$223,'Capex forecast'!$T$9:$T$223,'Allocation of site-spec costs'!$B415,'Capex forecast'!$S$9:$S$223,'Allocation of site-spec costs'!$D415,'Capex forecast'!$Q$9:$Q$223,"Customer Connection")</f>
        <v>0</v>
      </c>
      <c r="I415" s="32">
        <f>SUMIFS('Capex forecast'!H$9:H$223,'Capex forecast'!$T$9:$T$223,'Allocation of site-spec costs'!$B415,'Capex forecast'!$S$9:$S$223,'Allocation of site-spec costs'!$D415,'Capex forecast'!$Q$9:$Q$223,"Customer Connection")</f>
        <v>0</v>
      </c>
      <c r="J415" s="32">
        <f>SUMIFS('Capex forecast'!I$9:I$223,'Capex forecast'!$T$9:$T$223,'Allocation of site-spec costs'!$B415,'Capex forecast'!$S$9:$S$223,'Allocation of site-spec costs'!$D415,'Capex forecast'!$Q$9:$Q$223,"Customer Connection")</f>
        <v>0</v>
      </c>
      <c r="K415" s="32">
        <f>SUMIFS('Capex forecast'!J$9:J$223,'Capex forecast'!$T$9:$T$223,'Allocation of site-spec costs'!$B415,'Capex forecast'!$S$9:$S$223,'Allocation of site-spec costs'!$D415,'Capex forecast'!$Q$9:$Q$223,"Customer Connection")</f>
        <v>0</v>
      </c>
      <c r="L415" s="32">
        <f>SUMIFS('Capex forecast'!K$9:K$223,'Capex forecast'!$T$9:$T$223,'Allocation of site-spec costs'!$B415,'Capex forecast'!$S$9:$S$223,'Allocation of site-spec costs'!$D415,'Capex forecast'!$Q$9:$Q$223,"Customer Connection")</f>
        <v>0</v>
      </c>
      <c r="M415" s="32">
        <f>SUMIFS('Capex forecast'!L$9:L$223,'Capex forecast'!$T$9:$T$223,'Allocation of site-spec costs'!$B415,'Capex forecast'!$S$9:$S$223,'Allocation of site-spec costs'!$D415,'Capex forecast'!$Q$9:$Q$223,"Customer Connection")</f>
        <v>0</v>
      </c>
      <c r="N415" s="32">
        <f>SUMIFS('Capex forecast'!M$9:M$223,'Capex forecast'!$T$9:$T$223,'Allocation of site-spec costs'!$B415,'Capex forecast'!$S$9:$S$223,'Allocation of site-spec costs'!$D415,'Capex forecast'!$Q$9:$Q$223,"Customer Connection")</f>
        <v>0</v>
      </c>
      <c r="O415" s="32">
        <f>SUMIFS('Capex forecast'!N$9:N$223,'Capex forecast'!$T$9:$T$223,'Allocation of site-spec costs'!$B415,'Capex forecast'!$S$9:$S$223,'Allocation of site-spec costs'!$D415,'Capex forecast'!$Q$9:$Q$223,"Customer Connection")</f>
        <v>0</v>
      </c>
      <c r="Q415" s="45" t="s">
        <v>130</v>
      </c>
      <c r="R415" s="6" t="str">
        <f>INDEX('Demand forecast'!$M$9:$M$5832,MATCH($Q415,'Demand forecast'!$B$9:$B$5832,0))</f>
        <v>No</v>
      </c>
      <c r="S415" s="6" t="str">
        <f>IF(COUNTIF($Q$93:Q415,$B415) = 1, "LV", IF(COUNTIF($Q$93:Q415,$B415) = 2, "HV", "ST"))</f>
        <v>HV</v>
      </c>
      <c r="T415" s="6" t="str">
        <f>INDEX('Demand forecast and growth rate'!$E$7:$E$273,MATCH($Q415,'Demand forecast and growth rate'!$B$7:$B$273,0))</f>
        <v>Small growth</v>
      </c>
      <c r="U415" s="32">
        <f>SUMIFS('Capex forecast'!E$9:E$223,'Capex forecast'!$T$9:$T$223,$Q415,'Capex forecast'!$S$9:$S$223,$S415,'Capex forecast'!$Q$9:$Q$223,"Augex")</f>
        <v>0</v>
      </c>
      <c r="V415" s="32">
        <f>SUMIFS('Capex forecast'!F$9:F$223,'Capex forecast'!$T$9:$T$223,$Q415,'Capex forecast'!$S$9:$S$223,$S415,'Capex forecast'!$Q$9:$Q$223,"Augex")</f>
        <v>0</v>
      </c>
      <c r="W415" s="32">
        <f>SUMIFS('Capex forecast'!G$9:G$223,'Capex forecast'!$T$9:$T$223,$Q415,'Capex forecast'!$S$9:$S$223,$S415,'Capex forecast'!$Q$9:$Q$223,"Augex")</f>
        <v>0</v>
      </c>
      <c r="X415" s="32">
        <f>SUMIFS('Capex forecast'!H$9:H$223,'Capex forecast'!$T$9:$T$223,$Q415,'Capex forecast'!$S$9:$S$223,$S415,'Capex forecast'!$Q$9:$Q$223,"Augex")</f>
        <v>0</v>
      </c>
      <c r="Y415" s="32">
        <f>SUMIFS('Capex forecast'!I$9:I$223,'Capex forecast'!$T$9:$T$223,$Q415,'Capex forecast'!$S$9:$S$223,$S415,'Capex forecast'!$Q$9:$Q$223,"Augex")</f>
        <v>0</v>
      </c>
      <c r="Z415" s="32">
        <f>SUMIFS('Capex forecast'!J$9:J$223,'Capex forecast'!$T$9:$T$223,$Q415,'Capex forecast'!$S$9:$S$223,$S415,'Capex forecast'!$Q$9:$Q$223,"Augex")</f>
        <v>0</v>
      </c>
      <c r="AA415" s="32">
        <f>SUMIFS('Capex forecast'!K$9:K$223,'Capex forecast'!$T$9:$T$223,$Q415,'Capex forecast'!$S$9:$S$223,$S415,'Capex forecast'!$Q$9:$Q$223,"Augex")</f>
        <v>0</v>
      </c>
      <c r="AB415" s="32">
        <f>SUMIFS('Capex forecast'!L$9:L$223,'Capex forecast'!$T$9:$T$223,$Q415,'Capex forecast'!$S$9:$S$223,$S415,'Capex forecast'!$Q$9:$Q$223,"Augex")</f>
        <v>0</v>
      </c>
      <c r="AC415" s="32">
        <f>SUMIFS('Capex forecast'!M$9:M$223,'Capex forecast'!$T$9:$T$223,$Q415,'Capex forecast'!$S$9:$S$223,$S415,'Capex forecast'!$Q$9:$Q$223,"Augex")</f>
        <v>0</v>
      </c>
      <c r="AD415" s="32">
        <f>SUMIFS('Capex forecast'!N$9:N$223,'Capex forecast'!$T$9:$T$223,$Q415,'Capex forecast'!$S$9:$S$223,$S415,'Capex forecast'!$Q$9:$Q$223,"Augex")</f>
        <v>0</v>
      </c>
      <c r="AF415" s="45" t="s">
        <v>130</v>
      </c>
      <c r="AG415" s="6" t="str">
        <f>INDEX('Demand forecast'!$M$9:$M$5832,MATCH($Q415,'Demand forecast'!$B$9:$B$5832,0))</f>
        <v>No</v>
      </c>
      <c r="AH415" s="6" t="str">
        <f>IF(COUNTIF($AF$93:AF415,$B415) = 1, "LV", IF(COUNTIF($AF$93:AF415,$B415) = 2, "HV", "ST"))</f>
        <v>HV</v>
      </c>
      <c r="AI415" s="6" t="str">
        <f>INDEX('Demand forecast and growth rate'!$E$7:$E$273,MATCH($Q415,'Demand forecast and growth rate'!$B$7:$B$273,0))</f>
        <v>Small growth</v>
      </c>
      <c r="AJ415" s="47">
        <f>SUMIFS('Capex forecast'!E$9:E$223,'Capex forecast'!$T$9:$T$223,$AF415,'Capex forecast'!$S$9:$S$223,$AH415,'Capex forecast'!$Q$9:$Q$223,"Repex")</f>
        <v>0</v>
      </c>
      <c r="AK415" s="47">
        <f>SUMIFS('Capex forecast'!F$9:F$223,'Capex forecast'!$T$9:$T$223,$AF415,'Capex forecast'!$S$9:$S$223,$AH415,'Capex forecast'!$Q$9:$Q$223,"Repex")</f>
        <v>0</v>
      </c>
      <c r="AL415" s="47">
        <f>SUMIFS('Capex forecast'!G$9:G$223,'Capex forecast'!$T$9:$T$223,$AF415,'Capex forecast'!$S$9:$S$223,$AH415,'Capex forecast'!$Q$9:$Q$223,"Repex")</f>
        <v>0</v>
      </c>
      <c r="AM415" s="47">
        <f>SUMIFS('Capex forecast'!H$9:H$223,'Capex forecast'!$T$9:$T$223,$AF415,'Capex forecast'!$S$9:$S$223,$AH415,'Capex forecast'!$Q$9:$Q$223,"Repex")</f>
        <v>0</v>
      </c>
      <c r="AN415" s="47">
        <f>SUMIFS('Capex forecast'!I$9:I$223,'Capex forecast'!$T$9:$T$223,$AF415,'Capex forecast'!$S$9:$S$223,$AH415,'Capex forecast'!$Q$9:$Q$223,"Repex")</f>
        <v>0</v>
      </c>
      <c r="AO415" s="47">
        <f>SUMIFS('Capex forecast'!J$9:J$223,'Capex forecast'!$T$9:$T$223,$AF415,'Capex forecast'!$S$9:$S$223,$AH415,'Capex forecast'!$Q$9:$Q$223,"Repex")</f>
        <v>0</v>
      </c>
      <c r="AP415" s="47">
        <f>SUMIFS('Capex forecast'!K$9:K$223,'Capex forecast'!$T$9:$T$223,$AF415,'Capex forecast'!$S$9:$S$223,$AH415,'Capex forecast'!$Q$9:$Q$223,"Repex")</f>
        <v>0</v>
      </c>
      <c r="AQ415" s="47">
        <f>SUMIFS('Capex forecast'!L$9:L$223,'Capex forecast'!$T$9:$T$223,$AF415,'Capex forecast'!$S$9:$S$223,$AH415,'Capex forecast'!$Q$9:$Q$223,"Repex")</f>
        <v>0</v>
      </c>
      <c r="AR415" s="47">
        <f>SUMIFS('Capex forecast'!M$9:M$223,'Capex forecast'!$T$9:$T$223,$AF415,'Capex forecast'!$S$9:$S$223,$AH415,'Capex forecast'!$Q$9:$Q$223,"Repex")</f>
        <v>0</v>
      </c>
      <c r="AS415" s="47">
        <f>SUMIFS('Capex forecast'!N$9:N$223,'Capex forecast'!$T$9:$T$223,$AF415,'Capex forecast'!$S$9:$S$223,$AH415,'Capex forecast'!$Q$9:$Q$223,"Repex")</f>
        <v>0</v>
      </c>
    </row>
    <row r="416" spans="2:45" ht="15">
      <c r="B416" s="45" t="s">
        <v>258</v>
      </c>
      <c r="C416" s="6" t="str">
        <f>INDEX('Demand forecast'!$M$9:$M$5832,MATCH($B416,'Demand forecast'!$B$9:$B$5832,0))</f>
        <v>Yes</v>
      </c>
      <c r="D416" s="6" t="str">
        <f>IF(COUNTIF($B$93:B416,$B416) = 1, "LV", IF(COUNTIF($B$93:B416,$B416) = 2, "HV", "ST"))</f>
        <v>HV</v>
      </c>
      <c r="E416" s="6" t="str">
        <f>INDEX('Demand forecast and growth rate'!$E$7:$E$273,MATCH($B416,'Demand forecast and growth rate'!$B$7:$B$273,0))</f>
        <v>Steady/falling</v>
      </c>
      <c r="F416" s="32">
        <f>SUMIFS('Capex forecast'!E$9:E$223,'Capex forecast'!$T$9:$T$223,'Allocation of site-spec costs'!$B416,'Capex forecast'!$S$9:$S$223,'Allocation of site-spec costs'!$D416,'Capex forecast'!$Q$9:$Q$223,"Customer Connection")</f>
        <v>0</v>
      </c>
      <c r="G416" s="32">
        <f>SUMIFS('Capex forecast'!F$9:F$223,'Capex forecast'!$T$9:$T$223,'Allocation of site-spec costs'!$B416,'Capex forecast'!$S$9:$S$223,'Allocation of site-spec costs'!$D416,'Capex forecast'!$Q$9:$Q$223,"Customer Connection")</f>
        <v>0</v>
      </c>
      <c r="H416" s="32">
        <f>SUMIFS('Capex forecast'!G$9:G$223,'Capex forecast'!$T$9:$T$223,'Allocation of site-spec costs'!$B416,'Capex forecast'!$S$9:$S$223,'Allocation of site-spec costs'!$D416,'Capex forecast'!$Q$9:$Q$223,"Customer Connection")</f>
        <v>0</v>
      </c>
      <c r="I416" s="32">
        <f>SUMIFS('Capex forecast'!H$9:H$223,'Capex forecast'!$T$9:$T$223,'Allocation of site-spec costs'!$B416,'Capex forecast'!$S$9:$S$223,'Allocation of site-spec costs'!$D416,'Capex forecast'!$Q$9:$Q$223,"Customer Connection")</f>
        <v>0</v>
      </c>
      <c r="J416" s="32">
        <f>SUMIFS('Capex forecast'!I$9:I$223,'Capex forecast'!$T$9:$T$223,'Allocation of site-spec costs'!$B416,'Capex forecast'!$S$9:$S$223,'Allocation of site-spec costs'!$D416,'Capex forecast'!$Q$9:$Q$223,"Customer Connection")</f>
        <v>0</v>
      </c>
      <c r="K416" s="32">
        <f>SUMIFS('Capex forecast'!J$9:J$223,'Capex forecast'!$T$9:$T$223,'Allocation of site-spec costs'!$B416,'Capex forecast'!$S$9:$S$223,'Allocation of site-spec costs'!$D416,'Capex forecast'!$Q$9:$Q$223,"Customer Connection")</f>
        <v>0</v>
      </c>
      <c r="L416" s="32">
        <f>SUMIFS('Capex forecast'!K$9:K$223,'Capex forecast'!$T$9:$T$223,'Allocation of site-spec costs'!$B416,'Capex forecast'!$S$9:$S$223,'Allocation of site-spec costs'!$D416,'Capex forecast'!$Q$9:$Q$223,"Customer Connection")</f>
        <v>0</v>
      </c>
      <c r="M416" s="32">
        <f>SUMIFS('Capex forecast'!L$9:L$223,'Capex forecast'!$T$9:$T$223,'Allocation of site-spec costs'!$B416,'Capex forecast'!$S$9:$S$223,'Allocation of site-spec costs'!$D416,'Capex forecast'!$Q$9:$Q$223,"Customer Connection")</f>
        <v>0</v>
      </c>
      <c r="N416" s="32">
        <f>SUMIFS('Capex forecast'!M$9:M$223,'Capex forecast'!$T$9:$T$223,'Allocation of site-spec costs'!$B416,'Capex forecast'!$S$9:$S$223,'Allocation of site-spec costs'!$D416,'Capex forecast'!$Q$9:$Q$223,"Customer Connection")</f>
        <v>0</v>
      </c>
      <c r="O416" s="32">
        <f>SUMIFS('Capex forecast'!N$9:N$223,'Capex forecast'!$T$9:$T$223,'Allocation of site-spec costs'!$B416,'Capex forecast'!$S$9:$S$223,'Allocation of site-spec costs'!$D416,'Capex forecast'!$Q$9:$Q$223,"Customer Connection")</f>
        <v>0</v>
      </c>
      <c r="Q416" s="45" t="s">
        <v>258</v>
      </c>
      <c r="R416" s="6" t="str">
        <f>INDEX('Demand forecast'!$M$9:$M$5832,MATCH($Q416,'Demand forecast'!$B$9:$B$5832,0))</f>
        <v>Yes</v>
      </c>
      <c r="S416" s="6" t="str">
        <f>IF(COUNTIF($Q$93:Q416,$B416) = 1, "LV", IF(COUNTIF($Q$93:Q416,$B416) = 2, "HV", "ST"))</f>
        <v>HV</v>
      </c>
      <c r="T416" s="6" t="str">
        <f>INDEX('Demand forecast and growth rate'!$E$7:$E$273,MATCH($Q416,'Demand forecast and growth rate'!$B$7:$B$273,0))</f>
        <v>Steady/falling</v>
      </c>
      <c r="U416" s="32">
        <f>SUMIFS('Capex forecast'!E$9:E$223,'Capex forecast'!$T$9:$T$223,$Q416,'Capex forecast'!$S$9:$S$223,$S416,'Capex forecast'!$Q$9:$Q$223,"Augex")</f>
        <v>0</v>
      </c>
      <c r="V416" s="32">
        <f>SUMIFS('Capex forecast'!F$9:F$223,'Capex forecast'!$T$9:$T$223,$Q416,'Capex forecast'!$S$9:$S$223,$S416,'Capex forecast'!$Q$9:$Q$223,"Augex")</f>
        <v>0</v>
      </c>
      <c r="W416" s="32">
        <f>SUMIFS('Capex forecast'!G$9:G$223,'Capex forecast'!$T$9:$T$223,$Q416,'Capex forecast'!$S$9:$S$223,$S416,'Capex forecast'!$Q$9:$Q$223,"Augex")</f>
        <v>0</v>
      </c>
      <c r="X416" s="32">
        <f>SUMIFS('Capex forecast'!H$9:H$223,'Capex forecast'!$T$9:$T$223,$Q416,'Capex forecast'!$S$9:$S$223,$S416,'Capex forecast'!$Q$9:$Q$223,"Augex")</f>
        <v>0</v>
      </c>
      <c r="Y416" s="32">
        <f>SUMIFS('Capex forecast'!I$9:I$223,'Capex forecast'!$T$9:$T$223,$Q416,'Capex forecast'!$S$9:$S$223,$S416,'Capex forecast'!$Q$9:$Q$223,"Augex")</f>
        <v>0</v>
      </c>
      <c r="Z416" s="32">
        <f>SUMIFS('Capex forecast'!J$9:J$223,'Capex forecast'!$T$9:$T$223,$Q416,'Capex forecast'!$S$9:$S$223,$S416,'Capex forecast'!$Q$9:$Q$223,"Augex")</f>
        <v>0</v>
      </c>
      <c r="AA416" s="32">
        <f>SUMIFS('Capex forecast'!K$9:K$223,'Capex forecast'!$T$9:$T$223,$Q416,'Capex forecast'!$S$9:$S$223,$S416,'Capex forecast'!$Q$9:$Q$223,"Augex")</f>
        <v>0</v>
      </c>
      <c r="AB416" s="32">
        <f>SUMIFS('Capex forecast'!L$9:L$223,'Capex forecast'!$T$9:$T$223,$Q416,'Capex forecast'!$S$9:$S$223,$S416,'Capex forecast'!$Q$9:$Q$223,"Augex")</f>
        <v>0</v>
      </c>
      <c r="AC416" s="32">
        <f>SUMIFS('Capex forecast'!M$9:M$223,'Capex forecast'!$T$9:$T$223,$Q416,'Capex forecast'!$S$9:$S$223,$S416,'Capex forecast'!$Q$9:$Q$223,"Augex")</f>
        <v>0</v>
      </c>
      <c r="AD416" s="32">
        <f>SUMIFS('Capex forecast'!N$9:N$223,'Capex forecast'!$T$9:$T$223,$Q416,'Capex forecast'!$S$9:$S$223,$S416,'Capex forecast'!$Q$9:$Q$223,"Augex")</f>
        <v>0</v>
      </c>
      <c r="AF416" s="45" t="s">
        <v>258</v>
      </c>
      <c r="AG416" s="6" t="str">
        <f>INDEX('Demand forecast'!$M$9:$M$5832,MATCH($Q416,'Demand forecast'!$B$9:$B$5832,0))</f>
        <v>Yes</v>
      </c>
      <c r="AH416" s="6" t="str">
        <f>IF(COUNTIF($AF$93:AF416,$B416) = 1, "LV", IF(COUNTIF($AF$93:AF416,$B416) = 2, "HV", "ST"))</f>
        <v>HV</v>
      </c>
      <c r="AI416" s="6" t="str">
        <f>INDEX('Demand forecast and growth rate'!$E$7:$E$273,MATCH($Q416,'Demand forecast and growth rate'!$B$7:$B$273,0))</f>
        <v>Steady/falling</v>
      </c>
      <c r="AJ416" s="47">
        <f>SUMIFS('Capex forecast'!E$9:E$223,'Capex forecast'!$T$9:$T$223,$AF416,'Capex forecast'!$S$9:$S$223,$AH416,'Capex forecast'!$Q$9:$Q$223,"Repex")</f>
        <v>0</v>
      </c>
      <c r="AK416" s="47">
        <f>SUMIFS('Capex forecast'!F$9:F$223,'Capex forecast'!$T$9:$T$223,$AF416,'Capex forecast'!$S$9:$S$223,$AH416,'Capex forecast'!$Q$9:$Q$223,"Repex")</f>
        <v>0</v>
      </c>
      <c r="AL416" s="47">
        <f>SUMIFS('Capex forecast'!G$9:G$223,'Capex forecast'!$T$9:$T$223,$AF416,'Capex forecast'!$S$9:$S$223,$AH416,'Capex forecast'!$Q$9:$Q$223,"Repex")</f>
        <v>0</v>
      </c>
      <c r="AM416" s="47">
        <f>SUMIFS('Capex forecast'!H$9:H$223,'Capex forecast'!$T$9:$T$223,$AF416,'Capex forecast'!$S$9:$S$223,$AH416,'Capex forecast'!$Q$9:$Q$223,"Repex")</f>
        <v>0</v>
      </c>
      <c r="AN416" s="47">
        <f>SUMIFS('Capex forecast'!I$9:I$223,'Capex forecast'!$T$9:$T$223,$AF416,'Capex forecast'!$S$9:$S$223,$AH416,'Capex forecast'!$Q$9:$Q$223,"Repex")</f>
        <v>0</v>
      </c>
      <c r="AO416" s="47">
        <f>SUMIFS('Capex forecast'!J$9:J$223,'Capex forecast'!$T$9:$T$223,$AF416,'Capex forecast'!$S$9:$S$223,$AH416,'Capex forecast'!$Q$9:$Q$223,"Repex")</f>
        <v>0</v>
      </c>
      <c r="AP416" s="47">
        <f>SUMIFS('Capex forecast'!K$9:K$223,'Capex forecast'!$T$9:$T$223,$AF416,'Capex forecast'!$S$9:$S$223,$AH416,'Capex forecast'!$Q$9:$Q$223,"Repex")</f>
        <v>0</v>
      </c>
      <c r="AQ416" s="47">
        <f>SUMIFS('Capex forecast'!L$9:L$223,'Capex forecast'!$T$9:$T$223,$AF416,'Capex forecast'!$S$9:$S$223,$AH416,'Capex forecast'!$Q$9:$Q$223,"Repex")</f>
        <v>0</v>
      </c>
      <c r="AR416" s="47">
        <f>SUMIFS('Capex forecast'!M$9:M$223,'Capex forecast'!$T$9:$T$223,$AF416,'Capex forecast'!$S$9:$S$223,$AH416,'Capex forecast'!$Q$9:$Q$223,"Repex")</f>
        <v>0</v>
      </c>
      <c r="AS416" s="47">
        <f>SUMIFS('Capex forecast'!N$9:N$223,'Capex forecast'!$T$9:$T$223,$AF416,'Capex forecast'!$S$9:$S$223,$AH416,'Capex forecast'!$Q$9:$Q$223,"Repex")</f>
        <v>0</v>
      </c>
    </row>
    <row r="417" spans="2:45" ht="15">
      <c r="B417" s="45" t="s">
        <v>262</v>
      </c>
      <c r="C417" s="6" t="str">
        <f>INDEX('Demand forecast'!$M$9:$M$5832,MATCH($B417,'Demand forecast'!$B$9:$B$5832,0))</f>
        <v>Yes</v>
      </c>
      <c r="D417" s="6" t="str">
        <f>IF(COUNTIF($B$93:B417,$B417) = 1, "LV", IF(COUNTIF($B$93:B417,$B417) = 2, "HV", "ST"))</f>
        <v>HV</v>
      </c>
      <c r="E417" s="6" t="str">
        <f>INDEX('Demand forecast and growth rate'!$E$7:$E$273,MATCH($B417,'Demand forecast and growth rate'!$B$7:$B$273,0))</f>
        <v>Steady/falling</v>
      </c>
      <c r="F417" s="32">
        <f>SUMIFS('Capex forecast'!E$9:E$223,'Capex forecast'!$T$9:$T$223,'Allocation of site-spec costs'!$B417,'Capex forecast'!$S$9:$S$223,'Allocation of site-spec costs'!$D417,'Capex forecast'!$Q$9:$Q$223,"Customer Connection")</f>
        <v>0</v>
      </c>
      <c r="G417" s="32">
        <f>SUMIFS('Capex forecast'!F$9:F$223,'Capex forecast'!$T$9:$T$223,'Allocation of site-spec costs'!$B417,'Capex forecast'!$S$9:$S$223,'Allocation of site-spec costs'!$D417,'Capex forecast'!$Q$9:$Q$223,"Customer Connection")</f>
        <v>0</v>
      </c>
      <c r="H417" s="32">
        <f>SUMIFS('Capex forecast'!G$9:G$223,'Capex forecast'!$T$9:$T$223,'Allocation of site-spec costs'!$B417,'Capex forecast'!$S$9:$S$223,'Allocation of site-spec costs'!$D417,'Capex forecast'!$Q$9:$Q$223,"Customer Connection")</f>
        <v>0</v>
      </c>
      <c r="I417" s="32">
        <f>SUMIFS('Capex forecast'!H$9:H$223,'Capex forecast'!$T$9:$T$223,'Allocation of site-spec costs'!$B417,'Capex forecast'!$S$9:$S$223,'Allocation of site-spec costs'!$D417,'Capex forecast'!$Q$9:$Q$223,"Customer Connection")</f>
        <v>0</v>
      </c>
      <c r="J417" s="32">
        <f>SUMIFS('Capex forecast'!I$9:I$223,'Capex forecast'!$T$9:$T$223,'Allocation of site-spec costs'!$B417,'Capex forecast'!$S$9:$S$223,'Allocation of site-spec costs'!$D417,'Capex forecast'!$Q$9:$Q$223,"Customer Connection")</f>
        <v>0</v>
      </c>
      <c r="K417" s="32">
        <f>SUMIFS('Capex forecast'!J$9:J$223,'Capex forecast'!$T$9:$T$223,'Allocation of site-spec costs'!$B417,'Capex forecast'!$S$9:$S$223,'Allocation of site-spec costs'!$D417,'Capex forecast'!$Q$9:$Q$223,"Customer Connection")</f>
        <v>0</v>
      </c>
      <c r="L417" s="32">
        <f>SUMIFS('Capex forecast'!K$9:K$223,'Capex forecast'!$T$9:$T$223,'Allocation of site-spec costs'!$B417,'Capex forecast'!$S$9:$S$223,'Allocation of site-spec costs'!$D417,'Capex forecast'!$Q$9:$Q$223,"Customer Connection")</f>
        <v>0</v>
      </c>
      <c r="M417" s="32">
        <f>SUMIFS('Capex forecast'!L$9:L$223,'Capex forecast'!$T$9:$T$223,'Allocation of site-spec costs'!$B417,'Capex forecast'!$S$9:$S$223,'Allocation of site-spec costs'!$D417,'Capex forecast'!$Q$9:$Q$223,"Customer Connection")</f>
        <v>0</v>
      </c>
      <c r="N417" s="32">
        <f>SUMIFS('Capex forecast'!M$9:M$223,'Capex forecast'!$T$9:$T$223,'Allocation of site-spec costs'!$B417,'Capex forecast'!$S$9:$S$223,'Allocation of site-spec costs'!$D417,'Capex forecast'!$Q$9:$Q$223,"Customer Connection")</f>
        <v>0</v>
      </c>
      <c r="O417" s="32">
        <f>SUMIFS('Capex forecast'!N$9:N$223,'Capex forecast'!$T$9:$T$223,'Allocation of site-spec costs'!$B417,'Capex forecast'!$S$9:$S$223,'Allocation of site-spec costs'!$D417,'Capex forecast'!$Q$9:$Q$223,"Customer Connection")</f>
        <v>0</v>
      </c>
      <c r="Q417" s="45" t="s">
        <v>262</v>
      </c>
      <c r="R417" s="6" t="str">
        <f>INDEX('Demand forecast'!$M$9:$M$5832,MATCH($Q417,'Demand forecast'!$B$9:$B$5832,0))</f>
        <v>Yes</v>
      </c>
      <c r="S417" s="6" t="str">
        <f>IF(COUNTIF($Q$93:Q417,$B417) = 1, "LV", IF(COUNTIF($Q$93:Q417,$B417) = 2, "HV", "ST"))</f>
        <v>HV</v>
      </c>
      <c r="T417" s="6" t="str">
        <f>INDEX('Demand forecast and growth rate'!$E$7:$E$273,MATCH($Q417,'Demand forecast and growth rate'!$B$7:$B$273,0))</f>
        <v>Steady/falling</v>
      </c>
      <c r="U417" s="32">
        <f>SUMIFS('Capex forecast'!E$9:E$223,'Capex forecast'!$T$9:$T$223,$Q417,'Capex forecast'!$S$9:$S$223,$S417,'Capex forecast'!$Q$9:$Q$223,"Augex")</f>
        <v>0</v>
      </c>
      <c r="V417" s="32">
        <f>SUMIFS('Capex forecast'!F$9:F$223,'Capex forecast'!$T$9:$T$223,$Q417,'Capex forecast'!$S$9:$S$223,$S417,'Capex forecast'!$Q$9:$Q$223,"Augex")</f>
        <v>0</v>
      </c>
      <c r="W417" s="32">
        <f>SUMIFS('Capex forecast'!G$9:G$223,'Capex forecast'!$T$9:$T$223,$Q417,'Capex forecast'!$S$9:$S$223,$S417,'Capex forecast'!$Q$9:$Q$223,"Augex")</f>
        <v>0</v>
      </c>
      <c r="X417" s="32">
        <f>SUMIFS('Capex forecast'!H$9:H$223,'Capex forecast'!$T$9:$T$223,$Q417,'Capex forecast'!$S$9:$S$223,$S417,'Capex forecast'!$Q$9:$Q$223,"Augex")</f>
        <v>0</v>
      </c>
      <c r="Y417" s="32">
        <f>SUMIFS('Capex forecast'!I$9:I$223,'Capex forecast'!$T$9:$T$223,$Q417,'Capex forecast'!$S$9:$S$223,$S417,'Capex forecast'!$Q$9:$Q$223,"Augex")</f>
        <v>0</v>
      </c>
      <c r="Z417" s="32">
        <f>SUMIFS('Capex forecast'!J$9:J$223,'Capex forecast'!$T$9:$T$223,$Q417,'Capex forecast'!$S$9:$S$223,$S417,'Capex forecast'!$Q$9:$Q$223,"Augex")</f>
        <v>0</v>
      </c>
      <c r="AA417" s="32">
        <f>SUMIFS('Capex forecast'!K$9:K$223,'Capex forecast'!$T$9:$T$223,$Q417,'Capex forecast'!$S$9:$S$223,$S417,'Capex forecast'!$Q$9:$Q$223,"Augex")</f>
        <v>0</v>
      </c>
      <c r="AB417" s="32">
        <f>SUMIFS('Capex forecast'!L$9:L$223,'Capex forecast'!$T$9:$T$223,$Q417,'Capex forecast'!$S$9:$S$223,$S417,'Capex forecast'!$Q$9:$Q$223,"Augex")</f>
        <v>0</v>
      </c>
      <c r="AC417" s="32">
        <f>SUMIFS('Capex forecast'!M$9:M$223,'Capex forecast'!$T$9:$T$223,$Q417,'Capex forecast'!$S$9:$S$223,$S417,'Capex forecast'!$Q$9:$Q$223,"Augex")</f>
        <v>0</v>
      </c>
      <c r="AD417" s="32">
        <f>SUMIFS('Capex forecast'!N$9:N$223,'Capex forecast'!$T$9:$T$223,$Q417,'Capex forecast'!$S$9:$S$223,$S417,'Capex forecast'!$Q$9:$Q$223,"Augex")</f>
        <v>0</v>
      </c>
      <c r="AF417" s="45" t="s">
        <v>262</v>
      </c>
      <c r="AG417" s="6" t="str">
        <f>INDEX('Demand forecast'!$M$9:$M$5832,MATCH($Q417,'Demand forecast'!$B$9:$B$5832,0))</f>
        <v>Yes</v>
      </c>
      <c r="AH417" s="6" t="str">
        <f>IF(COUNTIF($AF$93:AF417,$B417) = 1, "LV", IF(COUNTIF($AF$93:AF417,$B417) = 2, "HV", "ST"))</f>
        <v>HV</v>
      </c>
      <c r="AI417" s="6" t="str">
        <f>INDEX('Demand forecast and growth rate'!$E$7:$E$273,MATCH($Q417,'Demand forecast and growth rate'!$B$7:$B$273,0))</f>
        <v>Steady/falling</v>
      </c>
      <c r="AJ417" s="47">
        <f>SUMIFS('Capex forecast'!E$9:E$223,'Capex forecast'!$T$9:$T$223,$AF417,'Capex forecast'!$S$9:$S$223,$AH417,'Capex forecast'!$Q$9:$Q$223,"Repex")</f>
        <v>0</v>
      </c>
      <c r="AK417" s="47">
        <f>SUMIFS('Capex forecast'!F$9:F$223,'Capex forecast'!$T$9:$T$223,$AF417,'Capex forecast'!$S$9:$S$223,$AH417,'Capex forecast'!$Q$9:$Q$223,"Repex")</f>
        <v>0</v>
      </c>
      <c r="AL417" s="47">
        <f>SUMIFS('Capex forecast'!G$9:G$223,'Capex forecast'!$T$9:$T$223,$AF417,'Capex forecast'!$S$9:$S$223,$AH417,'Capex forecast'!$Q$9:$Q$223,"Repex")</f>
        <v>0</v>
      </c>
      <c r="AM417" s="47">
        <f>SUMIFS('Capex forecast'!H$9:H$223,'Capex forecast'!$T$9:$T$223,$AF417,'Capex forecast'!$S$9:$S$223,$AH417,'Capex forecast'!$Q$9:$Q$223,"Repex")</f>
        <v>0</v>
      </c>
      <c r="AN417" s="47">
        <f>SUMIFS('Capex forecast'!I$9:I$223,'Capex forecast'!$T$9:$T$223,$AF417,'Capex forecast'!$S$9:$S$223,$AH417,'Capex forecast'!$Q$9:$Q$223,"Repex")</f>
        <v>0</v>
      </c>
      <c r="AO417" s="47">
        <f>SUMIFS('Capex forecast'!J$9:J$223,'Capex forecast'!$T$9:$T$223,$AF417,'Capex forecast'!$S$9:$S$223,$AH417,'Capex forecast'!$Q$9:$Q$223,"Repex")</f>
        <v>0</v>
      </c>
      <c r="AP417" s="47">
        <f>SUMIFS('Capex forecast'!K$9:K$223,'Capex forecast'!$T$9:$T$223,$AF417,'Capex forecast'!$S$9:$S$223,$AH417,'Capex forecast'!$Q$9:$Q$223,"Repex")</f>
        <v>0</v>
      </c>
      <c r="AQ417" s="47">
        <f>SUMIFS('Capex forecast'!L$9:L$223,'Capex forecast'!$T$9:$T$223,$AF417,'Capex forecast'!$S$9:$S$223,$AH417,'Capex forecast'!$Q$9:$Q$223,"Repex")</f>
        <v>0</v>
      </c>
      <c r="AR417" s="47">
        <f>SUMIFS('Capex forecast'!M$9:M$223,'Capex forecast'!$T$9:$T$223,$AF417,'Capex forecast'!$S$9:$S$223,$AH417,'Capex forecast'!$Q$9:$Q$223,"Repex")</f>
        <v>0</v>
      </c>
      <c r="AS417" s="47">
        <f>SUMIFS('Capex forecast'!N$9:N$223,'Capex forecast'!$T$9:$T$223,$AF417,'Capex forecast'!$S$9:$S$223,$AH417,'Capex forecast'!$Q$9:$Q$223,"Repex")</f>
        <v>0</v>
      </c>
    </row>
    <row r="418" spans="2:45" ht="15">
      <c r="B418" s="45" t="s">
        <v>30</v>
      </c>
      <c r="C418" s="6" t="str">
        <f>INDEX('Demand forecast'!$M$9:$M$5832,MATCH($B418,'Demand forecast'!$B$9:$B$5832,0))</f>
        <v>No</v>
      </c>
      <c r="D418" s="6" t="str">
        <f>IF(COUNTIF($B$93:B418,$B418) = 1, "LV", IF(COUNTIF($B$93:B418,$B418) = 2, "HV", "ST"))</f>
        <v>HV</v>
      </c>
      <c r="E418" s="6" t="str">
        <f>INDEX('Demand forecast and growth rate'!$E$7:$E$273,MATCH($B418,'Demand forecast and growth rate'!$B$7:$B$273,0))</f>
        <v>Steady/falling</v>
      </c>
      <c r="F418" s="32">
        <f>SUMIFS('Capex forecast'!E$9:E$223,'Capex forecast'!$T$9:$T$223,'Allocation of site-spec costs'!$B418,'Capex forecast'!$S$9:$S$223,'Allocation of site-spec costs'!$D418,'Capex forecast'!$Q$9:$Q$223,"Customer Connection")</f>
        <v>0</v>
      </c>
      <c r="G418" s="32">
        <f>SUMIFS('Capex forecast'!F$9:F$223,'Capex forecast'!$T$9:$T$223,'Allocation of site-spec costs'!$B418,'Capex forecast'!$S$9:$S$223,'Allocation of site-spec costs'!$D418,'Capex forecast'!$Q$9:$Q$223,"Customer Connection")</f>
        <v>0</v>
      </c>
      <c r="H418" s="32">
        <f>SUMIFS('Capex forecast'!G$9:G$223,'Capex forecast'!$T$9:$T$223,'Allocation of site-spec costs'!$B418,'Capex forecast'!$S$9:$S$223,'Allocation of site-spec costs'!$D418,'Capex forecast'!$Q$9:$Q$223,"Customer Connection")</f>
        <v>0</v>
      </c>
      <c r="I418" s="32">
        <f>SUMIFS('Capex forecast'!H$9:H$223,'Capex forecast'!$T$9:$T$223,'Allocation of site-spec costs'!$B418,'Capex forecast'!$S$9:$S$223,'Allocation of site-spec costs'!$D418,'Capex forecast'!$Q$9:$Q$223,"Customer Connection")</f>
        <v>0</v>
      </c>
      <c r="J418" s="32">
        <f>SUMIFS('Capex forecast'!I$9:I$223,'Capex forecast'!$T$9:$T$223,'Allocation of site-spec costs'!$B418,'Capex forecast'!$S$9:$S$223,'Allocation of site-spec costs'!$D418,'Capex forecast'!$Q$9:$Q$223,"Customer Connection")</f>
        <v>0</v>
      </c>
      <c r="K418" s="32">
        <f>SUMIFS('Capex forecast'!J$9:J$223,'Capex forecast'!$T$9:$T$223,'Allocation of site-spec costs'!$B418,'Capex forecast'!$S$9:$S$223,'Allocation of site-spec costs'!$D418,'Capex forecast'!$Q$9:$Q$223,"Customer Connection")</f>
        <v>0</v>
      </c>
      <c r="L418" s="32">
        <f>SUMIFS('Capex forecast'!K$9:K$223,'Capex forecast'!$T$9:$T$223,'Allocation of site-spec costs'!$B418,'Capex forecast'!$S$9:$S$223,'Allocation of site-spec costs'!$D418,'Capex forecast'!$Q$9:$Q$223,"Customer Connection")</f>
        <v>0</v>
      </c>
      <c r="M418" s="32">
        <f>SUMIFS('Capex forecast'!L$9:L$223,'Capex forecast'!$T$9:$T$223,'Allocation of site-spec costs'!$B418,'Capex forecast'!$S$9:$S$223,'Allocation of site-spec costs'!$D418,'Capex forecast'!$Q$9:$Q$223,"Customer Connection")</f>
        <v>0</v>
      </c>
      <c r="N418" s="32">
        <f>SUMIFS('Capex forecast'!M$9:M$223,'Capex forecast'!$T$9:$T$223,'Allocation of site-spec costs'!$B418,'Capex forecast'!$S$9:$S$223,'Allocation of site-spec costs'!$D418,'Capex forecast'!$Q$9:$Q$223,"Customer Connection")</f>
        <v>0</v>
      </c>
      <c r="O418" s="32">
        <f>SUMIFS('Capex forecast'!N$9:N$223,'Capex forecast'!$T$9:$T$223,'Allocation of site-spec costs'!$B418,'Capex forecast'!$S$9:$S$223,'Allocation of site-spec costs'!$D418,'Capex forecast'!$Q$9:$Q$223,"Customer Connection")</f>
        <v>0</v>
      </c>
      <c r="Q418" s="45" t="s">
        <v>30</v>
      </c>
      <c r="R418" s="6" t="str">
        <f>INDEX('Demand forecast'!$M$9:$M$5832,MATCH($Q418,'Demand forecast'!$B$9:$B$5832,0))</f>
        <v>No</v>
      </c>
      <c r="S418" s="6" t="str">
        <f>IF(COUNTIF($Q$93:Q418,$B418) = 1, "LV", IF(COUNTIF($Q$93:Q418,$B418) = 2, "HV", "ST"))</f>
        <v>HV</v>
      </c>
      <c r="T418" s="6" t="str">
        <f>INDEX('Demand forecast and growth rate'!$E$7:$E$273,MATCH($Q418,'Demand forecast and growth rate'!$B$7:$B$273,0))</f>
        <v>Steady/falling</v>
      </c>
      <c r="U418" s="32">
        <f>SUMIFS('Capex forecast'!E$9:E$223,'Capex forecast'!$T$9:$T$223,$Q418,'Capex forecast'!$S$9:$S$223,$S418,'Capex forecast'!$Q$9:$Q$223,"Augex")</f>
        <v>0</v>
      </c>
      <c r="V418" s="32">
        <f>SUMIFS('Capex forecast'!F$9:F$223,'Capex forecast'!$T$9:$T$223,$Q418,'Capex forecast'!$S$9:$S$223,$S418,'Capex forecast'!$Q$9:$Q$223,"Augex")</f>
        <v>0</v>
      </c>
      <c r="W418" s="32">
        <f>SUMIFS('Capex forecast'!G$9:G$223,'Capex forecast'!$T$9:$T$223,$Q418,'Capex forecast'!$S$9:$S$223,$S418,'Capex forecast'!$Q$9:$Q$223,"Augex")</f>
        <v>0</v>
      </c>
      <c r="X418" s="32">
        <f>SUMIFS('Capex forecast'!H$9:H$223,'Capex forecast'!$T$9:$T$223,$Q418,'Capex forecast'!$S$9:$S$223,$S418,'Capex forecast'!$Q$9:$Q$223,"Augex")</f>
        <v>0</v>
      </c>
      <c r="Y418" s="32">
        <f>SUMIFS('Capex forecast'!I$9:I$223,'Capex forecast'!$T$9:$T$223,$Q418,'Capex forecast'!$S$9:$S$223,$S418,'Capex forecast'!$Q$9:$Q$223,"Augex")</f>
        <v>0</v>
      </c>
      <c r="Z418" s="32">
        <f>SUMIFS('Capex forecast'!J$9:J$223,'Capex forecast'!$T$9:$T$223,$Q418,'Capex forecast'!$S$9:$S$223,$S418,'Capex forecast'!$Q$9:$Q$223,"Augex")</f>
        <v>0</v>
      </c>
      <c r="AA418" s="32">
        <f>SUMIFS('Capex forecast'!K$9:K$223,'Capex forecast'!$T$9:$T$223,$Q418,'Capex forecast'!$S$9:$S$223,$S418,'Capex forecast'!$Q$9:$Q$223,"Augex")</f>
        <v>0</v>
      </c>
      <c r="AB418" s="32">
        <f>SUMIFS('Capex forecast'!L$9:L$223,'Capex forecast'!$T$9:$T$223,$Q418,'Capex forecast'!$S$9:$S$223,$S418,'Capex forecast'!$Q$9:$Q$223,"Augex")</f>
        <v>0</v>
      </c>
      <c r="AC418" s="32">
        <f>SUMIFS('Capex forecast'!M$9:M$223,'Capex forecast'!$T$9:$T$223,$Q418,'Capex forecast'!$S$9:$S$223,$S418,'Capex forecast'!$Q$9:$Q$223,"Augex")</f>
        <v>0</v>
      </c>
      <c r="AD418" s="32">
        <f>SUMIFS('Capex forecast'!N$9:N$223,'Capex forecast'!$T$9:$T$223,$Q418,'Capex forecast'!$S$9:$S$223,$S418,'Capex forecast'!$Q$9:$Q$223,"Augex")</f>
        <v>0</v>
      </c>
      <c r="AF418" s="45" t="s">
        <v>30</v>
      </c>
      <c r="AG418" s="6" t="str">
        <f>INDEX('Demand forecast'!$M$9:$M$5832,MATCH($Q418,'Demand forecast'!$B$9:$B$5832,0))</f>
        <v>No</v>
      </c>
      <c r="AH418" s="6" t="str">
        <f>IF(COUNTIF($AF$93:AF418,$B418) = 1, "LV", IF(COUNTIF($AF$93:AF418,$B418) = 2, "HV", "ST"))</f>
        <v>HV</v>
      </c>
      <c r="AI418" s="6" t="str">
        <f>INDEX('Demand forecast and growth rate'!$E$7:$E$273,MATCH($Q418,'Demand forecast and growth rate'!$B$7:$B$273,0))</f>
        <v>Steady/falling</v>
      </c>
      <c r="AJ418" s="47">
        <f>SUMIFS('Capex forecast'!E$9:E$223,'Capex forecast'!$T$9:$T$223,$AF418,'Capex forecast'!$S$9:$S$223,$AH418,'Capex forecast'!$Q$9:$Q$223,"Repex")</f>
        <v>0</v>
      </c>
      <c r="AK418" s="47">
        <f>SUMIFS('Capex forecast'!F$9:F$223,'Capex forecast'!$T$9:$T$223,$AF418,'Capex forecast'!$S$9:$S$223,$AH418,'Capex forecast'!$Q$9:$Q$223,"Repex")</f>
        <v>0</v>
      </c>
      <c r="AL418" s="47">
        <f>SUMIFS('Capex forecast'!G$9:G$223,'Capex forecast'!$T$9:$T$223,$AF418,'Capex forecast'!$S$9:$S$223,$AH418,'Capex forecast'!$Q$9:$Q$223,"Repex")</f>
        <v>0</v>
      </c>
      <c r="AM418" s="47">
        <f>SUMIFS('Capex forecast'!H$9:H$223,'Capex forecast'!$T$9:$T$223,$AF418,'Capex forecast'!$S$9:$S$223,$AH418,'Capex forecast'!$Q$9:$Q$223,"Repex")</f>
        <v>0</v>
      </c>
      <c r="AN418" s="47">
        <f>SUMIFS('Capex forecast'!I$9:I$223,'Capex forecast'!$T$9:$T$223,$AF418,'Capex forecast'!$S$9:$S$223,$AH418,'Capex forecast'!$Q$9:$Q$223,"Repex")</f>
        <v>0</v>
      </c>
      <c r="AO418" s="47">
        <f>SUMIFS('Capex forecast'!J$9:J$223,'Capex forecast'!$T$9:$T$223,$AF418,'Capex forecast'!$S$9:$S$223,$AH418,'Capex forecast'!$Q$9:$Q$223,"Repex")</f>
        <v>0</v>
      </c>
      <c r="AP418" s="47">
        <f>SUMIFS('Capex forecast'!K$9:K$223,'Capex forecast'!$T$9:$T$223,$AF418,'Capex forecast'!$S$9:$S$223,$AH418,'Capex forecast'!$Q$9:$Q$223,"Repex")</f>
        <v>0</v>
      </c>
      <c r="AQ418" s="47">
        <f>SUMIFS('Capex forecast'!L$9:L$223,'Capex forecast'!$T$9:$T$223,$AF418,'Capex forecast'!$S$9:$S$223,$AH418,'Capex forecast'!$Q$9:$Q$223,"Repex")</f>
        <v>0</v>
      </c>
      <c r="AR418" s="47">
        <f>SUMIFS('Capex forecast'!M$9:M$223,'Capex forecast'!$T$9:$T$223,$AF418,'Capex forecast'!$S$9:$S$223,$AH418,'Capex forecast'!$Q$9:$Q$223,"Repex")</f>
        <v>0</v>
      </c>
      <c r="AS418" s="47">
        <f>SUMIFS('Capex forecast'!N$9:N$223,'Capex forecast'!$T$9:$T$223,$AF418,'Capex forecast'!$S$9:$S$223,$AH418,'Capex forecast'!$Q$9:$Q$223,"Repex")</f>
        <v>0</v>
      </c>
    </row>
    <row r="419" spans="2:45" ht="15">
      <c r="B419" s="45" t="s">
        <v>35</v>
      </c>
      <c r="C419" s="6" t="str">
        <f>INDEX('Demand forecast'!$M$9:$M$5832,MATCH($B419,'Demand forecast'!$B$9:$B$5832,0))</f>
        <v>No</v>
      </c>
      <c r="D419" s="6" t="str">
        <f>IF(COUNTIF($B$93:B419,$B419) = 1, "LV", IF(COUNTIF($B$93:B419,$B419) = 2, "HV", "ST"))</f>
        <v>HV</v>
      </c>
      <c r="E419" s="6" t="str">
        <f>INDEX('Demand forecast and growth rate'!$E$7:$E$273,MATCH($B419,'Demand forecast and growth rate'!$B$7:$B$273,0))</f>
        <v>Small growth</v>
      </c>
      <c r="F419" s="32">
        <f>SUMIFS('Capex forecast'!E$9:E$223,'Capex forecast'!$T$9:$T$223,'Allocation of site-spec costs'!$B419,'Capex forecast'!$S$9:$S$223,'Allocation of site-spec costs'!$D419,'Capex forecast'!$Q$9:$Q$223,"Customer Connection")</f>
        <v>0</v>
      </c>
      <c r="G419" s="32">
        <f>SUMIFS('Capex forecast'!F$9:F$223,'Capex forecast'!$T$9:$T$223,'Allocation of site-spec costs'!$B419,'Capex forecast'!$S$9:$S$223,'Allocation of site-spec costs'!$D419,'Capex forecast'!$Q$9:$Q$223,"Customer Connection")</f>
        <v>0</v>
      </c>
      <c r="H419" s="32">
        <f>SUMIFS('Capex forecast'!G$9:G$223,'Capex forecast'!$T$9:$T$223,'Allocation of site-spec costs'!$B419,'Capex forecast'!$S$9:$S$223,'Allocation of site-spec costs'!$D419,'Capex forecast'!$Q$9:$Q$223,"Customer Connection")</f>
        <v>0</v>
      </c>
      <c r="I419" s="32">
        <f>SUMIFS('Capex forecast'!H$9:H$223,'Capex forecast'!$T$9:$T$223,'Allocation of site-spec costs'!$B419,'Capex forecast'!$S$9:$S$223,'Allocation of site-spec costs'!$D419,'Capex forecast'!$Q$9:$Q$223,"Customer Connection")</f>
        <v>0</v>
      </c>
      <c r="J419" s="32">
        <f>SUMIFS('Capex forecast'!I$9:I$223,'Capex forecast'!$T$9:$T$223,'Allocation of site-spec costs'!$B419,'Capex forecast'!$S$9:$S$223,'Allocation of site-spec costs'!$D419,'Capex forecast'!$Q$9:$Q$223,"Customer Connection")</f>
        <v>0</v>
      </c>
      <c r="K419" s="32">
        <f>SUMIFS('Capex forecast'!J$9:J$223,'Capex forecast'!$T$9:$T$223,'Allocation of site-spec costs'!$B419,'Capex forecast'!$S$9:$S$223,'Allocation of site-spec costs'!$D419,'Capex forecast'!$Q$9:$Q$223,"Customer Connection")</f>
        <v>0</v>
      </c>
      <c r="L419" s="32">
        <f>SUMIFS('Capex forecast'!K$9:K$223,'Capex forecast'!$T$9:$T$223,'Allocation of site-spec costs'!$B419,'Capex forecast'!$S$9:$S$223,'Allocation of site-spec costs'!$D419,'Capex forecast'!$Q$9:$Q$223,"Customer Connection")</f>
        <v>0</v>
      </c>
      <c r="M419" s="32">
        <f>SUMIFS('Capex forecast'!L$9:L$223,'Capex forecast'!$T$9:$T$223,'Allocation of site-spec costs'!$B419,'Capex forecast'!$S$9:$S$223,'Allocation of site-spec costs'!$D419,'Capex forecast'!$Q$9:$Q$223,"Customer Connection")</f>
        <v>0</v>
      </c>
      <c r="N419" s="32">
        <f>SUMIFS('Capex forecast'!M$9:M$223,'Capex forecast'!$T$9:$T$223,'Allocation of site-spec costs'!$B419,'Capex forecast'!$S$9:$S$223,'Allocation of site-spec costs'!$D419,'Capex forecast'!$Q$9:$Q$223,"Customer Connection")</f>
        <v>0</v>
      </c>
      <c r="O419" s="32">
        <f>SUMIFS('Capex forecast'!N$9:N$223,'Capex forecast'!$T$9:$T$223,'Allocation of site-spec costs'!$B419,'Capex forecast'!$S$9:$S$223,'Allocation of site-spec costs'!$D419,'Capex forecast'!$Q$9:$Q$223,"Customer Connection")</f>
        <v>0</v>
      </c>
      <c r="Q419" s="45" t="s">
        <v>35</v>
      </c>
      <c r="R419" s="6" t="str">
        <f>INDEX('Demand forecast'!$M$9:$M$5832,MATCH($Q419,'Demand forecast'!$B$9:$B$5832,0))</f>
        <v>No</v>
      </c>
      <c r="S419" s="6" t="str">
        <f>IF(COUNTIF($Q$93:Q419,$B419) = 1, "LV", IF(COUNTIF($Q$93:Q419,$B419) = 2, "HV", "ST"))</f>
        <v>HV</v>
      </c>
      <c r="T419" s="6" t="str">
        <f>INDEX('Demand forecast and growth rate'!$E$7:$E$273,MATCH($Q419,'Demand forecast and growth rate'!$B$7:$B$273,0))</f>
        <v>Small growth</v>
      </c>
      <c r="U419" s="32">
        <f>SUMIFS('Capex forecast'!E$9:E$223,'Capex forecast'!$T$9:$T$223,$Q419,'Capex forecast'!$S$9:$S$223,$S419,'Capex forecast'!$Q$9:$Q$223,"Augex")</f>
        <v>0</v>
      </c>
      <c r="V419" s="32">
        <f>SUMIFS('Capex forecast'!F$9:F$223,'Capex forecast'!$T$9:$T$223,$Q419,'Capex forecast'!$S$9:$S$223,$S419,'Capex forecast'!$Q$9:$Q$223,"Augex")</f>
        <v>0</v>
      </c>
      <c r="W419" s="32">
        <f>SUMIFS('Capex forecast'!G$9:G$223,'Capex forecast'!$T$9:$T$223,$Q419,'Capex forecast'!$S$9:$S$223,$S419,'Capex forecast'!$Q$9:$Q$223,"Augex")</f>
        <v>0</v>
      </c>
      <c r="X419" s="32">
        <f>SUMIFS('Capex forecast'!H$9:H$223,'Capex forecast'!$T$9:$T$223,$Q419,'Capex forecast'!$S$9:$S$223,$S419,'Capex forecast'!$Q$9:$Q$223,"Augex")</f>
        <v>0</v>
      </c>
      <c r="Y419" s="32">
        <f>SUMIFS('Capex forecast'!I$9:I$223,'Capex forecast'!$T$9:$T$223,$Q419,'Capex forecast'!$S$9:$S$223,$S419,'Capex forecast'!$Q$9:$Q$223,"Augex")</f>
        <v>0</v>
      </c>
      <c r="Z419" s="32">
        <f>SUMIFS('Capex forecast'!J$9:J$223,'Capex forecast'!$T$9:$T$223,$Q419,'Capex forecast'!$S$9:$S$223,$S419,'Capex forecast'!$Q$9:$Q$223,"Augex")</f>
        <v>0</v>
      </c>
      <c r="AA419" s="32">
        <f>SUMIFS('Capex forecast'!K$9:K$223,'Capex forecast'!$T$9:$T$223,$Q419,'Capex forecast'!$S$9:$S$223,$S419,'Capex forecast'!$Q$9:$Q$223,"Augex")</f>
        <v>0</v>
      </c>
      <c r="AB419" s="32">
        <f>SUMIFS('Capex forecast'!L$9:L$223,'Capex forecast'!$T$9:$T$223,$Q419,'Capex forecast'!$S$9:$S$223,$S419,'Capex forecast'!$Q$9:$Q$223,"Augex")</f>
        <v>0</v>
      </c>
      <c r="AC419" s="32">
        <f>SUMIFS('Capex forecast'!M$9:M$223,'Capex forecast'!$T$9:$T$223,$Q419,'Capex forecast'!$S$9:$S$223,$S419,'Capex forecast'!$Q$9:$Q$223,"Augex")</f>
        <v>0</v>
      </c>
      <c r="AD419" s="32">
        <f>SUMIFS('Capex forecast'!N$9:N$223,'Capex forecast'!$T$9:$T$223,$Q419,'Capex forecast'!$S$9:$S$223,$S419,'Capex forecast'!$Q$9:$Q$223,"Augex")</f>
        <v>0</v>
      </c>
      <c r="AF419" s="45" t="s">
        <v>35</v>
      </c>
      <c r="AG419" s="6" t="str">
        <f>INDEX('Demand forecast'!$M$9:$M$5832,MATCH($Q419,'Demand forecast'!$B$9:$B$5832,0))</f>
        <v>No</v>
      </c>
      <c r="AH419" s="6" t="str">
        <f>IF(COUNTIF($AF$93:AF419,$B419) = 1, "LV", IF(COUNTIF($AF$93:AF419,$B419) = 2, "HV", "ST"))</f>
        <v>HV</v>
      </c>
      <c r="AI419" s="6" t="str">
        <f>INDEX('Demand forecast and growth rate'!$E$7:$E$273,MATCH($Q419,'Demand forecast and growth rate'!$B$7:$B$273,0))</f>
        <v>Small growth</v>
      </c>
      <c r="AJ419" s="47">
        <f>SUMIFS('Capex forecast'!E$9:E$223,'Capex forecast'!$T$9:$T$223,$AF419,'Capex forecast'!$S$9:$S$223,$AH419,'Capex forecast'!$Q$9:$Q$223,"Repex")</f>
        <v>0</v>
      </c>
      <c r="AK419" s="47">
        <f>SUMIFS('Capex forecast'!F$9:F$223,'Capex forecast'!$T$9:$T$223,$AF419,'Capex forecast'!$S$9:$S$223,$AH419,'Capex forecast'!$Q$9:$Q$223,"Repex")</f>
        <v>0</v>
      </c>
      <c r="AL419" s="47">
        <f>SUMIFS('Capex forecast'!G$9:G$223,'Capex forecast'!$T$9:$T$223,$AF419,'Capex forecast'!$S$9:$S$223,$AH419,'Capex forecast'!$Q$9:$Q$223,"Repex")</f>
        <v>0</v>
      </c>
      <c r="AM419" s="47">
        <f>SUMIFS('Capex forecast'!H$9:H$223,'Capex forecast'!$T$9:$T$223,$AF419,'Capex forecast'!$S$9:$S$223,$AH419,'Capex forecast'!$Q$9:$Q$223,"Repex")</f>
        <v>0</v>
      </c>
      <c r="AN419" s="47">
        <f>SUMIFS('Capex forecast'!I$9:I$223,'Capex forecast'!$T$9:$T$223,$AF419,'Capex forecast'!$S$9:$S$223,$AH419,'Capex forecast'!$Q$9:$Q$223,"Repex")</f>
        <v>0</v>
      </c>
      <c r="AO419" s="47">
        <f>SUMIFS('Capex forecast'!J$9:J$223,'Capex forecast'!$T$9:$T$223,$AF419,'Capex forecast'!$S$9:$S$223,$AH419,'Capex forecast'!$Q$9:$Q$223,"Repex")</f>
        <v>0</v>
      </c>
      <c r="AP419" s="47">
        <f>SUMIFS('Capex forecast'!K$9:K$223,'Capex forecast'!$T$9:$T$223,$AF419,'Capex forecast'!$S$9:$S$223,$AH419,'Capex forecast'!$Q$9:$Q$223,"Repex")</f>
        <v>0</v>
      </c>
      <c r="AQ419" s="47">
        <f>SUMIFS('Capex forecast'!L$9:L$223,'Capex forecast'!$T$9:$T$223,$AF419,'Capex forecast'!$S$9:$S$223,$AH419,'Capex forecast'!$Q$9:$Q$223,"Repex")</f>
        <v>0</v>
      </c>
      <c r="AR419" s="47">
        <f>SUMIFS('Capex forecast'!M$9:M$223,'Capex forecast'!$T$9:$T$223,$AF419,'Capex forecast'!$S$9:$S$223,$AH419,'Capex forecast'!$Q$9:$Q$223,"Repex")</f>
        <v>0</v>
      </c>
      <c r="AS419" s="47">
        <f>SUMIFS('Capex forecast'!N$9:N$223,'Capex forecast'!$T$9:$T$223,$AF419,'Capex forecast'!$S$9:$S$223,$AH419,'Capex forecast'!$Q$9:$Q$223,"Repex")</f>
        <v>0</v>
      </c>
    </row>
    <row r="420" spans="2:45" ht="15">
      <c r="B420" s="45" t="s">
        <v>53</v>
      </c>
      <c r="C420" s="6" t="str">
        <f>INDEX('Demand forecast'!$M$9:$M$5832,MATCH($B420,'Demand forecast'!$B$9:$B$5832,0))</f>
        <v>No</v>
      </c>
      <c r="D420" s="6" t="str">
        <f>IF(COUNTIF($B$93:B420,$B420) = 1, "LV", IF(COUNTIF($B$93:B420,$B420) = 2, "HV", "ST"))</f>
        <v>HV</v>
      </c>
      <c r="E420" s="6" t="str">
        <f>INDEX('Demand forecast and growth rate'!$E$7:$E$273,MATCH($B420,'Demand forecast and growth rate'!$B$7:$B$273,0))</f>
        <v>Small growth</v>
      </c>
      <c r="F420" s="32">
        <f>SUMIFS('Capex forecast'!E$9:E$223,'Capex forecast'!$T$9:$T$223,'Allocation of site-spec costs'!$B420,'Capex forecast'!$S$9:$S$223,'Allocation of site-spec costs'!$D420,'Capex forecast'!$Q$9:$Q$223,"Customer Connection")</f>
        <v>0</v>
      </c>
      <c r="G420" s="32">
        <f>SUMIFS('Capex forecast'!F$9:F$223,'Capex forecast'!$T$9:$T$223,'Allocation of site-spec costs'!$B420,'Capex forecast'!$S$9:$S$223,'Allocation of site-spec costs'!$D420,'Capex forecast'!$Q$9:$Q$223,"Customer Connection")</f>
        <v>0</v>
      </c>
      <c r="H420" s="32">
        <f>SUMIFS('Capex forecast'!G$9:G$223,'Capex forecast'!$T$9:$T$223,'Allocation of site-spec costs'!$B420,'Capex forecast'!$S$9:$S$223,'Allocation of site-spec costs'!$D420,'Capex forecast'!$Q$9:$Q$223,"Customer Connection")</f>
        <v>0</v>
      </c>
      <c r="I420" s="32">
        <f>SUMIFS('Capex forecast'!H$9:H$223,'Capex forecast'!$T$9:$T$223,'Allocation of site-spec costs'!$B420,'Capex forecast'!$S$9:$S$223,'Allocation of site-spec costs'!$D420,'Capex forecast'!$Q$9:$Q$223,"Customer Connection")</f>
        <v>0</v>
      </c>
      <c r="J420" s="32">
        <f>SUMIFS('Capex forecast'!I$9:I$223,'Capex forecast'!$T$9:$T$223,'Allocation of site-spec costs'!$B420,'Capex forecast'!$S$9:$S$223,'Allocation of site-spec costs'!$D420,'Capex forecast'!$Q$9:$Q$223,"Customer Connection")</f>
        <v>0</v>
      </c>
      <c r="K420" s="32">
        <f>SUMIFS('Capex forecast'!J$9:J$223,'Capex forecast'!$T$9:$T$223,'Allocation of site-spec costs'!$B420,'Capex forecast'!$S$9:$S$223,'Allocation of site-spec costs'!$D420,'Capex forecast'!$Q$9:$Q$223,"Customer Connection")</f>
        <v>0</v>
      </c>
      <c r="L420" s="32">
        <f>SUMIFS('Capex forecast'!K$9:K$223,'Capex forecast'!$T$9:$T$223,'Allocation of site-spec costs'!$B420,'Capex forecast'!$S$9:$S$223,'Allocation of site-spec costs'!$D420,'Capex forecast'!$Q$9:$Q$223,"Customer Connection")</f>
        <v>0</v>
      </c>
      <c r="M420" s="32">
        <f>SUMIFS('Capex forecast'!L$9:L$223,'Capex forecast'!$T$9:$T$223,'Allocation of site-spec costs'!$B420,'Capex forecast'!$S$9:$S$223,'Allocation of site-spec costs'!$D420,'Capex forecast'!$Q$9:$Q$223,"Customer Connection")</f>
        <v>0</v>
      </c>
      <c r="N420" s="32">
        <f>SUMIFS('Capex forecast'!M$9:M$223,'Capex forecast'!$T$9:$T$223,'Allocation of site-spec costs'!$B420,'Capex forecast'!$S$9:$S$223,'Allocation of site-spec costs'!$D420,'Capex forecast'!$Q$9:$Q$223,"Customer Connection")</f>
        <v>0</v>
      </c>
      <c r="O420" s="32">
        <f>SUMIFS('Capex forecast'!N$9:N$223,'Capex forecast'!$T$9:$T$223,'Allocation of site-spec costs'!$B420,'Capex forecast'!$S$9:$S$223,'Allocation of site-spec costs'!$D420,'Capex forecast'!$Q$9:$Q$223,"Customer Connection")</f>
        <v>0</v>
      </c>
      <c r="Q420" s="45" t="s">
        <v>53</v>
      </c>
      <c r="R420" s="6" t="str">
        <f>INDEX('Demand forecast'!$M$9:$M$5832,MATCH($Q420,'Demand forecast'!$B$9:$B$5832,0))</f>
        <v>No</v>
      </c>
      <c r="S420" s="6" t="str">
        <f>IF(COUNTIF($Q$93:Q420,$B420) = 1, "LV", IF(COUNTIF($Q$93:Q420,$B420) = 2, "HV", "ST"))</f>
        <v>HV</v>
      </c>
      <c r="T420" s="6" t="str">
        <f>INDEX('Demand forecast and growth rate'!$E$7:$E$273,MATCH($Q420,'Demand forecast and growth rate'!$B$7:$B$273,0))</f>
        <v>Small growth</v>
      </c>
      <c r="U420" s="32">
        <f>SUMIFS('Capex forecast'!E$9:E$223,'Capex forecast'!$T$9:$T$223,$Q420,'Capex forecast'!$S$9:$S$223,$S420,'Capex forecast'!$Q$9:$Q$223,"Augex")</f>
        <v>0</v>
      </c>
      <c r="V420" s="32">
        <f>SUMIFS('Capex forecast'!F$9:F$223,'Capex forecast'!$T$9:$T$223,$Q420,'Capex forecast'!$S$9:$S$223,$S420,'Capex forecast'!$Q$9:$Q$223,"Augex")</f>
        <v>0</v>
      </c>
      <c r="W420" s="32">
        <f>SUMIFS('Capex forecast'!G$9:G$223,'Capex forecast'!$T$9:$T$223,$Q420,'Capex forecast'!$S$9:$S$223,$S420,'Capex forecast'!$Q$9:$Q$223,"Augex")</f>
        <v>0</v>
      </c>
      <c r="X420" s="32">
        <f>SUMIFS('Capex forecast'!H$9:H$223,'Capex forecast'!$T$9:$T$223,$Q420,'Capex forecast'!$S$9:$S$223,$S420,'Capex forecast'!$Q$9:$Q$223,"Augex")</f>
        <v>0</v>
      </c>
      <c r="Y420" s="32">
        <f>SUMIFS('Capex forecast'!I$9:I$223,'Capex forecast'!$T$9:$T$223,$Q420,'Capex forecast'!$S$9:$S$223,$S420,'Capex forecast'!$Q$9:$Q$223,"Augex")</f>
        <v>0</v>
      </c>
      <c r="Z420" s="32">
        <f>SUMIFS('Capex forecast'!J$9:J$223,'Capex forecast'!$T$9:$T$223,$Q420,'Capex forecast'!$S$9:$S$223,$S420,'Capex forecast'!$Q$9:$Q$223,"Augex")</f>
        <v>0</v>
      </c>
      <c r="AA420" s="32">
        <f>SUMIFS('Capex forecast'!K$9:K$223,'Capex forecast'!$T$9:$T$223,$Q420,'Capex forecast'!$S$9:$S$223,$S420,'Capex forecast'!$Q$9:$Q$223,"Augex")</f>
        <v>0</v>
      </c>
      <c r="AB420" s="32">
        <f>SUMIFS('Capex forecast'!L$9:L$223,'Capex forecast'!$T$9:$T$223,$Q420,'Capex forecast'!$S$9:$S$223,$S420,'Capex forecast'!$Q$9:$Q$223,"Augex")</f>
        <v>0</v>
      </c>
      <c r="AC420" s="32">
        <f>SUMIFS('Capex forecast'!M$9:M$223,'Capex forecast'!$T$9:$T$223,$Q420,'Capex forecast'!$S$9:$S$223,$S420,'Capex forecast'!$Q$9:$Q$223,"Augex")</f>
        <v>0</v>
      </c>
      <c r="AD420" s="32">
        <f>SUMIFS('Capex forecast'!N$9:N$223,'Capex forecast'!$T$9:$T$223,$Q420,'Capex forecast'!$S$9:$S$223,$S420,'Capex forecast'!$Q$9:$Q$223,"Augex")</f>
        <v>0</v>
      </c>
      <c r="AF420" s="45" t="s">
        <v>53</v>
      </c>
      <c r="AG420" s="6" t="str">
        <f>INDEX('Demand forecast'!$M$9:$M$5832,MATCH($Q420,'Demand forecast'!$B$9:$B$5832,0))</f>
        <v>No</v>
      </c>
      <c r="AH420" s="6" t="str">
        <f>IF(COUNTIF($AF$93:AF420,$B420) = 1, "LV", IF(COUNTIF($AF$93:AF420,$B420) = 2, "HV", "ST"))</f>
        <v>HV</v>
      </c>
      <c r="AI420" s="6" t="str">
        <f>INDEX('Demand forecast and growth rate'!$E$7:$E$273,MATCH($Q420,'Demand forecast and growth rate'!$B$7:$B$273,0))</f>
        <v>Small growth</v>
      </c>
      <c r="AJ420" s="47">
        <f>SUMIFS('Capex forecast'!E$9:E$223,'Capex forecast'!$T$9:$T$223,$AF420,'Capex forecast'!$S$9:$S$223,$AH420,'Capex forecast'!$Q$9:$Q$223,"Repex")</f>
        <v>0</v>
      </c>
      <c r="AK420" s="47">
        <f>SUMIFS('Capex forecast'!F$9:F$223,'Capex forecast'!$T$9:$T$223,$AF420,'Capex forecast'!$S$9:$S$223,$AH420,'Capex forecast'!$Q$9:$Q$223,"Repex")</f>
        <v>0</v>
      </c>
      <c r="AL420" s="47">
        <f>SUMIFS('Capex forecast'!G$9:G$223,'Capex forecast'!$T$9:$T$223,$AF420,'Capex forecast'!$S$9:$S$223,$AH420,'Capex forecast'!$Q$9:$Q$223,"Repex")</f>
        <v>0</v>
      </c>
      <c r="AM420" s="47">
        <f>SUMIFS('Capex forecast'!H$9:H$223,'Capex forecast'!$T$9:$T$223,$AF420,'Capex forecast'!$S$9:$S$223,$AH420,'Capex forecast'!$Q$9:$Q$223,"Repex")</f>
        <v>0</v>
      </c>
      <c r="AN420" s="47">
        <f>SUMIFS('Capex forecast'!I$9:I$223,'Capex forecast'!$T$9:$T$223,$AF420,'Capex forecast'!$S$9:$S$223,$AH420,'Capex forecast'!$Q$9:$Q$223,"Repex")</f>
        <v>0</v>
      </c>
      <c r="AO420" s="47">
        <f>SUMIFS('Capex forecast'!J$9:J$223,'Capex forecast'!$T$9:$T$223,$AF420,'Capex forecast'!$S$9:$S$223,$AH420,'Capex forecast'!$Q$9:$Q$223,"Repex")</f>
        <v>0</v>
      </c>
      <c r="AP420" s="47">
        <f>SUMIFS('Capex forecast'!K$9:K$223,'Capex forecast'!$T$9:$T$223,$AF420,'Capex forecast'!$S$9:$S$223,$AH420,'Capex forecast'!$Q$9:$Q$223,"Repex")</f>
        <v>0</v>
      </c>
      <c r="AQ420" s="47">
        <f>SUMIFS('Capex forecast'!L$9:L$223,'Capex forecast'!$T$9:$T$223,$AF420,'Capex forecast'!$S$9:$S$223,$AH420,'Capex forecast'!$Q$9:$Q$223,"Repex")</f>
        <v>0</v>
      </c>
      <c r="AR420" s="47">
        <f>SUMIFS('Capex forecast'!M$9:M$223,'Capex forecast'!$T$9:$T$223,$AF420,'Capex forecast'!$S$9:$S$223,$AH420,'Capex forecast'!$Q$9:$Q$223,"Repex")</f>
        <v>0</v>
      </c>
      <c r="AS420" s="47">
        <f>SUMIFS('Capex forecast'!N$9:N$223,'Capex forecast'!$T$9:$T$223,$AF420,'Capex forecast'!$S$9:$S$223,$AH420,'Capex forecast'!$Q$9:$Q$223,"Repex")</f>
        <v>0</v>
      </c>
    </row>
    <row r="421" spans="2:45" ht="15">
      <c r="B421" s="45" t="s">
        <v>139</v>
      </c>
      <c r="C421" s="6" t="str">
        <f>INDEX('Demand forecast'!$M$9:$M$5832,MATCH($B421,'Demand forecast'!$B$9:$B$5832,0))</f>
        <v>No</v>
      </c>
      <c r="D421" s="6" t="str">
        <f>IF(COUNTIF($B$93:B421,$B421) = 1, "LV", IF(COUNTIF($B$93:B421,$B421) = 2, "HV", "ST"))</f>
        <v>HV</v>
      </c>
      <c r="E421" s="6" t="str">
        <f>INDEX('Demand forecast and growth rate'!$E$7:$E$273,MATCH($B421,'Demand forecast and growth rate'!$B$7:$B$273,0))</f>
        <v>Small growth</v>
      </c>
      <c r="F421" s="32">
        <f>SUMIFS('Capex forecast'!E$9:E$223,'Capex forecast'!$T$9:$T$223,'Allocation of site-spec costs'!$B421,'Capex forecast'!$S$9:$S$223,'Allocation of site-spec costs'!$D421,'Capex forecast'!$Q$9:$Q$223,"Customer Connection")</f>
        <v>0</v>
      </c>
      <c r="G421" s="32">
        <f>SUMIFS('Capex forecast'!F$9:F$223,'Capex forecast'!$T$9:$T$223,'Allocation of site-spec costs'!$B421,'Capex forecast'!$S$9:$S$223,'Allocation of site-spec costs'!$D421,'Capex forecast'!$Q$9:$Q$223,"Customer Connection")</f>
        <v>0</v>
      </c>
      <c r="H421" s="32">
        <f>SUMIFS('Capex forecast'!G$9:G$223,'Capex forecast'!$T$9:$T$223,'Allocation of site-spec costs'!$B421,'Capex forecast'!$S$9:$S$223,'Allocation of site-spec costs'!$D421,'Capex forecast'!$Q$9:$Q$223,"Customer Connection")</f>
        <v>0</v>
      </c>
      <c r="I421" s="32">
        <f>SUMIFS('Capex forecast'!H$9:H$223,'Capex forecast'!$T$9:$T$223,'Allocation of site-spec costs'!$B421,'Capex forecast'!$S$9:$S$223,'Allocation of site-spec costs'!$D421,'Capex forecast'!$Q$9:$Q$223,"Customer Connection")</f>
        <v>0</v>
      </c>
      <c r="J421" s="32">
        <f>SUMIFS('Capex forecast'!I$9:I$223,'Capex forecast'!$T$9:$T$223,'Allocation of site-spec costs'!$B421,'Capex forecast'!$S$9:$S$223,'Allocation of site-spec costs'!$D421,'Capex forecast'!$Q$9:$Q$223,"Customer Connection")</f>
        <v>0</v>
      </c>
      <c r="K421" s="32">
        <f>SUMIFS('Capex forecast'!J$9:J$223,'Capex forecast'!$T$9:$T$223,'Allocation of site-spec costs'!$B421,'Capex forecast'!$S$9:$S$223,'Allocation of site-spec costs'!$D421,'Capex forecast'!$Q$9:$Q$223,"Customer Connection")</f>
        <v>0</v>
      </c>
      <c r="L421" s="32">
        <f>SUMIFS('Capex forecast'!K$9:K$223,'Capex forecast'!$T$9:$T$223,'Allocation of site-spec costs'!$B421,'Capex forecast'!$S$9:$S$223,'Allocation of site-spec costs'!$D421,'Capex forecast'!$Q$9:$Q$223,"Customer Connection")</f>
        <v>0</v>
      </c>
      <c r="M421" s="32">
        <f>SUMIFS('Capex forecast'!L$9:L$223,'Capex forecast'!$T$9:$T$223,'Allocation of site-spec costs'!$B421,'Capex forecast'!$S$9:$S$223,'Allocation of site-spec costs'!$D421,'Capex forecast'!$Q$9:$Q$223,"Customer Connection")</f>
        <v>0</v>
      </c>
      <c r="N421" s="32">
        <f>SUMIFS('Capex forecast'!M$9:M$223,'Capex forecast'!$T$9:$T$223,'Allocation of site-spec costs'!$B421,'Capex forecast'!$S$9:$S$223,'Allocation of site-spec costs'!$D421,'Capex forecast'!$Q$9:$Q$223,"Customer Connection")</f>
        <v>0</v>
      </c>
      <c r="O421" s="32">
        <f>SUMIFS('Capex forecast'!N$9:N$223,'Capex forecast'!$T$9:$T$223,'Allocation of site-spec costs'!$B421,'Capex forecast'!$S$9:$S$223,'Allocation of site-spec costs'!$D421,'Capex forecast'!$Q$9:$Q$223,"Customer Connection")</f>
        <v>0</v>
      </c>
      <c r="Q421" s="45" t="s">
        <v>139</v>
      </c>
      <c r="R421" s="6" t="str">
        <f>INDEX('Demand forecast'!$M$9:$M$5832,MATCH($Q421,'Demand forecast'!$B$9:$B$5832,0))</f>
        <v>No</v>
      </c>
      <c r="S421" s="6" t="str">
        <f>IF(COUNTIF($Q$93:Q421,$B421) = 1, "LV", IF(COUNTIF($Q$93:Q421,$B421) = 2, "HV", "ST"))</f>
        <v>HV</v>
      </c>
      <c r="T421" s="6" t="str">
        <f>INDEX('Demand forecast and growth rate'!$E$7:$E$273,MATCH($Q421,'Demand forecast and growth rate'!$B$7:$B$273,0))</f>
        <v>Small growth</v>
      </c>
      <c r="U421" s="32">
        <f>SUMIFS('Capex forecast'!E$9:E$223,'Capex forecast'!$T$9:$T$223,$Q421,'Capex forecast'!$S$9:$S$223,$S421,'Capex forecast'!$Q$9:$Q$223,"Augex")</f>
        <v>0</v>
      </c>
      <c r="V421" s="32">
        <f>SUMIFS('Capex forecast'!F$9:F$223,'Capex forecast'!$T$9:$T$223,$Q421,'Capex forecast'!$S$9:$S$223,$S421,'Capex forecast'!$Q$9:$Q$223,"Augex")</f>
        <v>0</v>
      </c>
      <c r="W421" s="32">
        <f>SUMIFS('Capex forecast'!G$9:G$223,'Capex forecast'!$T$9:$T$223,$Q421,'Capex forecast'!$S$9:$S$223,$S421,'Capex forecast'!$Q$9:$Q$223,"Augex")</f>
        <v>0</v>
      </c>
      <c r="X421" s="32">
        <f>SUMIFS('Capex forecast'!H$9:H$223,'Capex forecast'!$T$9:$T$223,$Q421,'Capex forecast'!$S$9:$S$223,$S421,'Capex forecast'!$Q$9:$Q$223,"Augex")</f>
        <v>0</v>
      </c>
      <c r="Y421" s="32">
        <f>SUMIFS('Capex forecast'!I$9:I$223,'Capex forecast'!$T$9:$T$223,$Q421,'Capex forecast'!$S$9:$S$223,$S421,'Capex forecast'!$Q$9:$Q$223,"Augex")</f>
        <v>0</v>
      </c>
      <c r="Z421" s="32">
        <f>SUMIFS('Capex forecast'!J$9:J$223,'Capex forecast'!$T$9:$T$223,$Q421,'Capex forecast'!$S$9:$S$223,$S421,'Capex forecast'!$Q$9:$Q$223,"Augex")</f>
        <v>0</v>
      </c>
      <c r="AA421" s="32">
        <f>SUMIFS('Capex forecast'!K$9:K$223,'Capex forecast'!$T$9:$T$223,$Q421,'Capex forecast'!$S$9:$S$223,$S421,'Capex forecast'!$Q$9:$Q$223,"Augex")</f>
        <v>0</v>
      </c>
      <c r="AB421" s="32">
        <f>SUMIFS('Capex forecast'!L$9:L$223,'Capex forecast'!$T$9:$T$223,$Q421,'Capex forecast'!$S$9:$S$223,$S421,'Capex forecast'!$Q$9:$Q$223,"Augex")</f>
        <v>0</v>
      </c>
      <c r="AC421" s="32">
        <f>SUMIFS('Capex forecast'!M$9:M$223,'Capex forecast'!$T$9:$T$223,$Q421,'Capex forecast'!$S$9:$S$223,$S421,'Capex forecast'!$Q$9:$Q$223,"Augex")</f>
        <v>0</v>
      </c>
      <c r="AD421" s="32">
        <f>SUMIFS('Capex forecast'!N$9:N$223,'Capex forecast'!$T$9:$T$223,$Q421,'Capex forecast'!$S$9:$S$223,$S421,'Capex forecast'!$Q$9:$Q$223,"Augex")</f>
        <v>0</v>
      </c>
      <c r="AF421" s="45" t="s">
        <v>139</v>
      </c>
      <c r="AG421" s="6" t="str">
        <f>INDEX('Demand forecast'!$M$9:$M$5832,MATCH($Q421,'Demand forecast'!$B$9:$B$5832,0))</f>
        <v>No</v>
      </c>
      <c r="AH421" s="6" t="str">
        <f>IF(COUNTIF($AF$93:AF421,$B421) = 1, "LV", IF(COUNTIF($AF$93:AF421,$B421) = 2, "HV", "ST"))</f>
        <v>HV</v>
      </c>
      <c r="AI421" s="6" t="str">
        <f>INDEX('Demand forecast and growth rate'!$E$7:$E$273,MATCH($Q421,'Demand forecast and growth rate'!$B$7:$B$273,0))</f>
        <v>Small growth</v>
      </c>
      <c r="AJ421" s="47">
        <f>SUMIFS('Capex forecast'!E$9:E$223,'Capex forecast'!$T$9:$T$223,$AF421,'Capex forecast'!$S$9:$S$223,$AH421,'Capex forecast'!$Q$9:$Q$223,"Repex")</f>
        <v>0</v>
      </c>
      <c r="AK421" s="47">
        <f>SUMIFS('Capex forecast'!F$9:F$223,'Capex forecast'!$T$9:$T$223,$AF421,'Capex forecast'!$S$9:$S$223,$AH421,'Capex forecast'!$Q$9:$Q$223,"Repex")</f>
        <v>0</v>
      </c>
      <c r="AL421" s="47">
        <f>SUMIFS('Capex forecast'!G$9:G$223,'Capex forecast'!$T$9:$T$223,$AF421,'Capex forecast'!$S$9:$S$223,$AH421,'Capex forecast'!$Q$9:$Q$223,"Repex")</f>
        <v>0</v>
      </c>
      <c r="AM421" s="47">
        <f>SUMIFS('Capex forecast'!H$9:H$223,'Capex forecast'!$T$9:$T$223,$AF421,'Capex forecast'!$S$9:$S$223,$AH421,'Capex forecast'!$Q$9:$Q$223,"Repex")</f>
        <v>0</v>
      </c>
      <c r="AN421" s="47">
        <f>SUMIFS('Capex forecast'!I$9:I$223,'Capex forecast'!$T$9:$T$223,$AF421,'Capex forecast'!$S$9:$S$223,$AH421,'Capex forecast'!$Q$9:$Q$223,"Repex")</f>
        <v>0</v>
      </c>
      <c r="AO421" s="47">
        <f>SUMIFS('Capex forecast'!J$9:J$223,'Capex forecast'!$T$9:$T$223,$AF421,'Capex forecast'!$S$9:$S$223,$AH421,'Capex forecast'!$Q$9:$Q$223,"Repex")</f>
        <v>0</v>
      </c>
      <c r="AP421" s="47">
        <f>SUMIFS('Capex forecast'!K$9:K$223,'Capex forecast'!$T$9:$T$223,$AF421,'Capex forecast'!$S$9:$S$223,$AH421,'Capex forecast'!$Q$9:$Q$223,"Repex")</f>
        <v>0</v>
      </c>
      <c r="AQ421" s="47">
        <f>SUMIFS('Capex forecast'!L$9:L$223,'Capex forecast'!$T$9:$T$223,$AF421,'Capex forecast'!$S$9:$S$223,$AH421,'Capex forecast'!$Q$9:$Q$223,"Repex")</f>
        <v>0</v>
      </c>
      <c r="AR421" s="47">
        <f>SUMIFS('Capex forecast'!M$9:M$223,'Capex forecast'!$T$9:$T$223,$AF421,'Capex forecast'!$S$9:$S$223,$AH421,'Capex forecast'!$Q$9:$Q$223,"Repex")</f>
        <v>0</v>
      </c>
      <c r="AS421" s="47">
        <f>SUMIFS('Capex forecast'!N$9:N$223,'Capex forecast'!$T$9:$T$223,$AF421,'Capex forecast'!$S$9:$S$223,$AH421,'Capex forecast'!$Q$9:$Q$223,"Repex")</f>
        <v>0</v>
      </c>
    </row>
    <row r="422" spans="2:45" ht="15">
      <c r="B422" s="45" t="s">
        <v>140</v>
      </c>
      <c r="C422" s="6" t="str">
        <f>INDEX('Demand forecast'!$M$9:$M$5832,MATCH($B422,'Demand forecast'!$B$9:$B$5832,0))</f>
        <v>No</v>
      </c>
      <c r="D422" s="6" t="str">
        <f>IF(COUNTIF($B$93:B422,$B422) = 1, "LV", IF(COUNTIF($B$93:B422,$B422) = 2, "HV", "ST"))</f>
        <v>HV</v>
      </c>
      <c r="E422" s="6" t="str">
        <f>INDEX('Demand forecast and growth rate'!$E$7:$E$273,MATCH($B422,'Demand forecast and growth rate'!$B$7:$B$273,0))</f>
        <v>Small growth</v>
      </c>
      <c r="F422" s="32">
        <f>SUMIFS('Capex forecast'!E$9:E$223,'Capex forecast'!$T$9:$T$223,'Allocation of site-spec costs'!$B422,'Capex forecast'!$S$9:$S$223,'Allocation of site-spec costs'!$D422,'Capex forecast'!$Q$9:$Q$223,"Customer Connection")</f>
        <v>0</v>
      </c>
      <c r="G422" s="32">
        <f>SUMIFS('Capex forecast'!F$9:F$223,'Capex forecast'!$T$9:$T$223,'Allocation of site-spec costs'!$B422,'Capex forecast'!$S$9:$S$223,'Allocation of site-spec costs'!$D422,'Capex forecast'!$Q$9:$Q$223,"Customer Connection")</f>
        <v>0</v>
      </c>
      <c r="H422" s="32">
        <f>SUMIFS('Capex forecast'!G$9:G$223,'Capex forecast'!$T$9:$T$223,'Allocation of site-spec costs'!$B422,'Capex forecast'!$S$9:$S$223,'Allocation of site-spec costs'!$D422,'Capex forecast'!$Q$9:$Q$223,"Customer Connection")</f>
        <v>0</v>
      </c>
      <c r="I422" s="32">
        <f>SUMIFS('Capex forecast'!H$9:H$223,'Capex forecast'!$T$9:$T$223,'Allocation of site-spec costs'!$B422,'Capex forecast'!$S$9:$S$223,'Allocation of site-spec costs'!$D422,'Capex forecast'!$Q$9:$Q$223,"Customer Connection")</f>
        <v>0</v>
      </c>
      <c r="J422" s="32">
        <f>SUMIFS('Capex forecast'!I$9:I$223,'Capex forecast'!$T$9:$T$223,'Allocation of site-spec costs'!$B422,'Capex forecast'!$S$9:$S$223,'Allocation of site-spec costs'!$D422,'Capex forecast'!$Q$9:$Q$223,"Customer Connection")</f>
        <v>0</v>
      </c>
      <c r="K422" s="32">
        <f>SUMIFS('Capex forecast'!J$9:J$223,'Capex forecast'!$T$9:$T$223,'Allocation of site-spec costs'!$B422,'Capex forecast'!$S$9:$S$223,'Allocation of site-spec costs'!$D422,'Capex forecast'!$Q$9:$Q$223,"Customer Connection")</f>
        <v>0</v>
      </c>
      <c r="L422" s="32">
        <f>SUMIFS('Capex forecast'!K$9:K$223,'Capex forecast'!$T$9:$T$223,'Allocation of site-spec costs'!$B422,'Capex forecast'!$S$9:$S$223,'Allocation of site-spec costs'!$D422,'Capex forecast'!$Q$9:$Q$223,"Customer Connection")</f>
        <v>0</v>
      </c>
      <c r="M422" s="32">
        <f>SUMIFS('Capex forecast'!L$9:L$223,'Capex forecast'!$T$9:$T$223,'Allocation of site-spec costs'!$B422,'Capex forecast'!$S$9:$S$223,'Allocation of site-spec costs'!$D422,'Capex forecast'!$Q$9:$Q$223,"Customer Connection")</f>
        <v>0</v>
      </c>
      <c r="N422" s="32">
        <f>SUMIFS('Capex forecast'!M$9:M$223,'Capex forecast'!$T$9:$T$223,'Allocation of site-spec costs'!$B422,'Capex forecast'!$S$9:$S$223,'Allocation of site-spec costs'!$D422,'Capex forecast'!$Q$9:$Q$223,"Customer Connection")</f>
        <v>0</v>
      </c>
      <c r="O422" s="32">
        <f>SUMIFS('Capex forecast'!N$9:N$223,'Capex forecast'!$T$9:$T$223,'Allocation of site-spec costs'!$B422,'Capex forecast'!$S$9:$S$223,'Allocation of site-spec costs'!$D422,'Capex forecast'!$Q$9:$Q$223,"Customer Connection")</f>
        <v>0</v>
      </c>
      <c r="Q422" s="45" t="s">
        <v>140</v>
      </c>
      <c r="R422" s="6" t="str">
        <f>INDEX('Demand forecast'!$M$9:$M$5832,MATCH($Q422,'Demand forecast'!$B$9:$B$5832,0))</f>
        <v>No</v>
      </c>
      <c r="S422" s="6" t="str">
        <f>IF(COUNTIF($Q$93:Q422,$B422) = 1, "LV", IF(COUNTIF($Q$93:Q422,$B422) = 2, "HV", "ST"))</f>
        <v>HV</v>
      </c>
      <c r="T422" s="6" t="str">
        <f>INDEX('Demand forecast and growth rate'!$E$7:$E$273,MATCH($Q422,'Demand forecast and growth rate'!$B$7:$B$273,0))</f>
        <v>Small growth</v>
      </c>
      <c r="U422" s="32">
        <f>SUMIFS('Capex forecast'!E$9:E$223,'Capex forecast'!$T$9:$T$223,$Q422,'Capex forecast'!$S$9:$S$223,$S422,'Capex forecast'!$Q$9:$Q$223,"Augex")</f>
        <v>0</v>
      </c>
      <c r="V422" s="32">
        <f>SUMIFS('Capex forecast'!F$9:F$223,'Capex forecast'!$T$9:$T$223,$Q422,'Capex forecast'!$S$9:$S$223,$S422,'Capex forecast'!$Q$9:$Q$223,"Augex")</f>
        <v>0</v>
      </c>
      <c r="W422" s="32">
        <f>SUMIFS('Capex forecast'!G$9:G$223,'Capex forecast'!$T$9:$T$223,$Q422,'Capex forecast'!$S$9:$S$223,$S422,'Capex forecast'!$Q$9:$Q$223,"Augex")</f>
        <v>0</v>
      </c>
      <c r="X422" s="32">
        <f>SUMIFS('Capex forecast'!H$9:H$223,'Capex forecast'!$T$9:$T$223,$Q422,'Capex forecast'!$S$9:$S$223,$S422,'Capex forecast'!$Q$9:$Q$223,"Augex")</f>
        <v>0</v>
      </c>
      <c r="Y422" s="32">
        <f>SUMIFS('Capex forecast'!I$9:I$223,'Capex forecast'!$T$9:$T$223,$Q422,'Capex forecast'!$S$9:$S$223,$S422,'Capex forecast'!$Q$9:$Q$223,"Augex")</f>
        <v>0</v>
      </c>
      <c r="Z422" s="32">
        <f>SUMIFS('Capex forecast'!J$9:J$223,'Capex forecast'!$T$9:$T$223,$Q422,'Capex forecast'!$S$9:$S$223,$S422,'Capex forecast'!$Q$9:$Q$223,"Augex")</f>
        <v>0</v>
      </c>
      <c r="AA422" s="32">
        <f>SUMIFS('Capex forecast'!K$9:K$223,'Capex forecast'!$T$9:$T$223,$Q422,'Capex forecast'!$S$9:$S$223,$S422,'Capex forecast'!$Q$9:$Q$223,"Augex")</f>
        <v>0</v>
      </c>
      <c r="AB422" s="32">
        <f>SUMIFS('Capex forecast'!L$9:L$223,'Capex forecast'!$T$9:$T$223,$Q422,'Capex forecast'!$S$9:$S$223,$S422,'Capex forecast'!$Q$9:$Q$223,"Augex")</f>
        <v>0</v>
      </c>
      <c r="AC422" s="32">
        <f>SUMIFS('Capex forecast'!M$9:M$223,'Capex forecast'!$T$9:$T$223,$Q422,'Capex forecast'!$S$9:$S$223,$S422,'Capex forecast'!$Q$9:$Q$223,"Augex")</f>
        <v>0</v>
      </c>
      <c r="AD422" s="32">
        <f>SUMIFS('Capex forecast'!N$9:N$223,'Capex forecast'!$T$9:$T$223,$Q422,'Capex forecast'!$S$9:$S$223,$S422,'Capex forecast'!$Q$9:$Q$223,"Augex")</f>
        <v>0</v>
      </c>
      <c r="AF422" s="45" t="s">
        <v>140</v>
      </c>
      <c r="AG422" s="6" t="str">
        <f>INDEX('Demand forecast'!$M$9:$M$5832,MATCH($Q422,'Demand forecast'!$B$9:$B$5832,0))</f>
        <v>No</v>
      </c>
      <c r="AH422" s="6" t="str">
        <f>IF(COUNTIF($AF$93:AF422,$B422) = 1, "LV", IF(COUNTIF($AF$93:AF422,$B422) = 2, "HV", "ST"))</f>
        <v>HV</v>
      </c>
      <c r="AI422" s="6" t="str">
        <f>INDEX('Demand forecast and growth rate'!$E$7:$E$273,MATCH($Q422,'Demand forecast and growth rate'!$B$7:$B$273,0))</f>
        <v>Small growth</v>
      </c>
      <c r="AJ422" s="47">
        <f>SUMIFS('Capex forecast'!E$9:E$223,'Capex forecast'!$T$9:$T$223,$AF422,'Capex forecast'!$S$9:$S$223,$AH422,'Capex forecast'!$Q$9:$Q$223,"Repex")</f>
        <v>0</v>
      </c>
      <c r="AK422" s="47">
        <f>SUMIFS('Capex forecast'!F$9:F$223,'Capex forecast'!$T$9:$T$223,$AF422,'Capex forecast'!$S$9:$S$223,$AH422,'Capex forecast'!$Q$9:$Q$223,"Repex")</f>
        <v>0</v>
      </c>
      <c r="AL422" s="47">
        <f>SUMIFS('Capex forecast'!G$9:G$223,'Capex forecast'!$T$9:$T$223,$AF422,'Capex forecast'!$S$9:$S$223,$AH422,'Capex forecast'!$Q$9:$Q$223,"Repex")</f>
        <v>0</v>
      </c>
      <c r="AM422" s="47">
        <f>SUMIFS('Capex forecast'!H$9:H$223,'Capex forecast'!$T$9:$T$223,$AF422,'Capex forecast'!$S$9:$S$223,$AH422,'Capex forecast'!$Q$9:$Q$223,"Repex")</f>
        <v>0</v>
      </c>
      <c r="AN422" s="47">
        <f>SUMIFS('Capex forecast'!I$9:I$223,'Capex forecast'!$T$9:$T$223,$AF422,'Capex forecast'!$S$9:$S$223,$AH422,'Capex forecast'!$Q$9:$Q$223,"Repex")</f>
        <v>0</v>
      </c>
      <c r="AO422" s="47">
        <f>SUMIFS('Capex forecast'!J$9:J$223,'Capex forecast'!$T$9:$T$223,$AF422,'Capex forecast'!$S$9:$S$223,$AH422,'Capex forecast'!$Q$9:$Q$223,"Repex")</f>
        <v>0</v>
      </c>
      <c r="AP422" s="47">
        <f>SUMIFS('Capex forecast'!K$9:K$223,'Capex forecast'!$T$9:$T$223,$AF422,'Capex forecast'!$S$9:$S$223,$AH422,'Capex forecast'!$Q$9:$Q$223,"Repex")</f>
        <v>0</v>
      </c>
      <c r="AQ422" s="47">
        <f>SUMIFS('Capex forecast'!L$9:L$223,'Capex forecast'!$T$9:$T$223,$AF422,'Capex forecast'!$S$9:$S$223,$AH422,'Capex forecast'!$Q$9:$Q$223,"Repex")</f>
        <v>0</v>
      </c>
      <c r="AR422" s="47">
        <f>SUMIFS('Capex forecast'!M$9:M$223,'Capex forecast'!$T$9:$T$223,$AF422,'Capex forecast'!$S$9:$S$223,$AH422,'Capex forecast'!$Q$9:$Q$223,"Repex")</f>
        <v>0</v>
      </c>
      <c r="AS422" s="47">
        <f>SUMIFS('Capex forecast'!N$9:N$223,'Capex forecast'!$T$9:$T$223,$AF422,'Capex forecast'!$S$9:$S$223,$AH422,'Capex forecast'!$Q$9:$Q$223,"Repex")</f>
        <v>0</v>
      </c>
    </row>
    <row r="423" spans="2:45" ht="15">
      <c r="B423" s="45" t="s">
        <v>141</v>
      </c>
      <c r="C423" s="6" t="str">
        <f>INDEX('Demand forecast'!$M$9:$M$5832,MATCH($B423,'Demand forecast'!$B$9:$B$5832,0))</f>
        <v>No</v>
      </c>
      <c r="D423" s="6" t="str">
        <f>IF(COUNTIF($B$93:B423,$B423) = 1, "LV", IF(COUNTIF($B$93:B423,$B423) = 2, "HV", "ST"))</f>
        <v>HV</v>
      </c>
      <c r="E423" s="6" t="str">
        <f>INDEX('Demand forecast and growth rate'!$E$7:$E$273,MATCH($B423,'Demand forecast and growth rate'!$B$7:$B$273,0))</f>
        <v>Small growth</v>
      </c>
      <c r="F423" s="32">
        <f>SUMIFS('Capex forecast'!E$9:E$223,'Capex forecast'!$T$9:$T$223,'Allocation of site-spec costs'!$B423,'Capex forecast'!$S$9:$S$223,'Allocation of site-spec costs'!$D423,'Capex forecast'!$Q$9:$Q$223,"Customer Connection")</f>
        <v>0</v>
      </c>
      <c r="G423" s="32">
        <f>SUMIFS('Capex forecast'!F$9:F$223,'Capex forecast'!$T$9:$T$223,'Allocation of site-spec costs'!$B423,'Capex forecast'!$S$9:$S$223,'Allocation of site-spec costs'!$D423,'Capex forecast'!$Q$9:$Q$223,"Customer Connection")</f>
        <v>0</v>
      </c>
      <c r="H423" s="32">
        <f>SUMIFS('Capex forecast'!G$9:G$223,'Capex forecast'!$T$9:$T$223,'Allocation of site-spec costs'!$B423,'Capex forecast'!$S$9:$S$223,'Allocation of site-spec costs'!$D423,'Capex forecast'!$Q$9:$Q$223,"Customer Connection")</f>
        <v>0</v>
      </c>
      <c r="I423" s="32">
        <f>SUMIFS('Capex forecast'!H$9:H$223,'Capex forecast'!$T$9:$T$223,'Allocation of site-spec costs'!$B423,'Capex forecast'!$S$9:$S$223,'Allocation of site-spec costs'!$D423,'Capex forecast'!$Q$9:$Q$223,"Customer Connection")</f>
        <v>0</v>
      </c>
      <c r="J423" s="32">
        <f>SUMIFS('Capex forecast'!I$9:I$223,'Capex forecast'!$T$9:$T$223,'Allocation of site-spec costs'!$B423,'Capex forecast'!$S$9:$S$223,'Allocation of site-spec costs'!$D423,'Capex forecast'!$Q$9:$Q$223,"Customer Connection")</f>
        <v>0</v>
      </c>
      <c r="K423" s="32">
        <f>SUMIFS('Capex forecast'!J$9:J$223,'Capex forecast'!$T$9:$T$223,'Allocation of site-spec costs'!$B423,'Capex forecast'!$S$9:$S$223,'Allocation of site-spec costs'!$D423,'Capex forecast'!$Q$9:$Q$223,"Customer Connection")</f>
        <v>0</v>
      </c>
      <c r="L423" s="32">
        <f>SUMIFS('Capex forecast'!K$9:K$223,'Capex forecast'!$T$9:$T$223,'Allocation of site-spec costs'!$B423,'Capex forecast'!$S$9:$S$223,'Allocation of site-spec costs'!$D423,'Capex forecast'!$Q$9:$Q$223,"Customer Connection")</f>
        <v>0</v>
      </c>
      <c r="M423" s="32">
        <f>SUMIFS('Capex forecast'!L$9:L$223,'Capex forecast'!$T$9:$T$223,'Allocation of site-spec costs'!$B423,'Capex forecast'!$S$9:$S$223,'Allocation of site-spec costs'!$D423,'Capex forecast'!$Q$9:$Q$223,"Customer Connection")</f>
        <v>0</v>
      </c>
      <c r="N423" s="32">
        <f>SUMIFS('Capex forecast'!M$9:M$223,'Capex forecast'!$T$9:$T$223,'Allocation of site-spec costs'!$B423,'Capex forecast'!$S$9:$S$223,'Allocation of site-spec costs'!$D423,'Capex forecast'!$Q$9:$Q$223,"Customer Connection")</f>
        <v>0</v>
      </c>
      <c r="O423" s="32">
        <f>SUMIFS('Capex forecast'!N$9:N$223,'Capex forecast'!$T$9:$T$223,'Allocation of site-spec costs'!$B423,'Capex forecast'!$S$9:$S$223,'Allocation of site-spec costs'!$D423,'Capex forecast'!$Q$9:$Q$223,"Customer Connection")</f>
        <v>0</v>
      </c>
      <c r="Q423" s="45" t="s">
        <v>141</v>
      </c>
      <c r="R423" s="6" t="str">
        <f>INDEX('Demand forecast'!$M$9:$M$5832,MATCH($Q423,'Demand forecast'!$B$9:$B$5832,0))</f>
        <v>No</v>
      </c>
      <c r="S423" s="6" t="str">
        <f>IF(COUNTIF($Q$93:Q423,$B423) = 1, "LV", IF(COUNTIF($Q$93:Q423,$B423) = 2, "HV", "ST"))</f>
        <v>HV</v>
      </c>
      <c r="T423" s="6" t="str">
        <f>INDEX('Demand forecast and growth rate'!$E$7:$E$273,MATCH($Q423,'Demand forecast and growth rate'!$B$7:$B$273,0))</f>
        <v>Small growth</v>
      </c>
      <c r="U423" s="32">
        <f>SUMIFS('Capex forecast'!E$9:E$223,'Capex forecast'!$T$9:$T$223,$Q423,'Capex forecast'!$S$9:$S$223,$S423,'Capex forecast'!$Q$9:$Q$223,"Augex")</f>
        <v>0</v>
      </c>
      <c r="V423" s="32">
        <f>SUMIFS('Capex forecast'!F$9:F$223,'Capex forecast'!$T$9:$T$223,$Q423,'Capex forecast'!$S$9:$S$223,$S423,'Capex forecast'!$Q$9:$Q$223,"Augex")</f>
        <v>0</v>
      </c>
      <c r="W423" s="32">
        <f>SUMIFS('Capex forecast'!G$9:G$223,'Capex forecast'!$T$9:$T$223,$Q423,'Capex forecast'!$S$9:$S$223,$S423,'Capex forecast'!$Q$9:$Q$223,"Augex")</f>
        <v>0</v>
      </c>
      <c r="X423" s="32">
        <f>SUMIFS('Capex forecast'!H$9:H$223,'Capex forecast'!$T$9:$T$223,$Q423,'Capex forecast'!$S$9:$S$223,$S423,'Capex forecast'!$Q$9:$Q$223,"Augex")</f>
        <v>0</v>
      </c>
      <c r="Y423" s="32">
        <f>SUMIFS('Capex forecast'!I$9:I$223,'Capex forecast'!$T$9:$T$223,$Q423,'Capex forecast'!$S$9:$S$223,$S423,'Capex forecast'!$Q$9:$Q$223,"Augex")</f>
        <v>0</v>
      </c>
      <c r="Z423" s="32">
        <f>SUMIFS('Capex forecast'!J$9:J$223,'Capex forecast'!$T$9:$T$223,$Q423,'Capex forecast'!$S$9:$S$223,$S423,'Capex forecast'!$Q$9:$Q$223,"Augex")</f>
        <v>0</v>
      </c>
      <c r="AA423" s="32">
        <f>SUMIFS('Capex forecast'!K$9:K$223,'Capex forecast'!$T$9:$T$223,$Q423,'Capex forecast'!$S$9:$S$223,$S423,'Capex forecast'!$Q$9:$Q$223,"Augex")</f>
        <v>0</v>
      </c>
      <c r="AB423" s="32">
        <f>SUMIFS('Capex forecast'!L$9:L$223,'Capex forecast'!$T$9:$T$223,$Q423,'Capex forecast'!$S$9:$S$223,$S423,'Capex forecast'!$Q$9:$Q$223,"Augex")</f>
        <v>0</v>
      </c>
      <c r="AC423" s="32">
        <f>SUMIFS('Capex forecast'!M$9:M$223,'Capex forecast'!$T$9:$T$223,$Q423,'Capex forecast'!$S$9:$S$223,$S423,'Capex forecast'!$Q$9:$Q$223,"Augex")</f>
        <v>0</v>
      </c>
      <c r="AD423" s="32">
        <f>SUMIFS('Capex forecast'!N$9:N$223,'Capex forecast'!$T$9:$T$223,$Q423,'Capex forecast'!$S$9:$S$223,$S423,'Capex forecast'!$Q$9:$Q$223,"Augex")</f>
        <v>0</v>
      </c>
      <c r="AF423" s="45" t="s">
        <v>141</v>
      </c>
      <c r="AG423" s="6" t="str">
        <f>INDEX('Demand forecast'!$M$9:$M$5832,MATCH($Q423,'Demand forecast'!$B$9:$B$5832,0))</f>
        <v>No</v>
      </c>
      <c r="AH423" s="6" t="str">
        <f>IF(COUNTIF($AF$93:AF423,$B423) = 1, "LV", IF(COUNTIF($AF$93:AF423,$B423) = 2, "HV", "ST"))</f>
        <v>HV</v>
      </c>
      <c r="AI423" s="6" t="str">
        <f>INDEX('Demand forecast and growth rate'!$E$7:$E$273,MATCH($Q423,'Demand forecast and growth rate'!$B$7:$B$273,0))</f>
        <v>Small growth</v>
      </c>
      <c r="AJ423" s="47">
        <f>SUMIFS('Capex forecast'!E$9:E$223,'Capex forecast'!$T$9:$T$223,$AF423,'Capex forecast'!$S$9:$S$223,$AH423,'Capex forecast'!$Q$9:$Q$223,"Repex")</f>
        <v>0</v>
      </c>
      <c r="AK423" s="47">
        <f>SUMIFS('Capex forecast'!F$9:F$223,'Capex forecast'!$T$9:$T$223,$AF423,'Capex forecast'!$S$9:$S$223,$AH423,'Capex forecast'!$Q$9:$Q$223,"Repex")</f>
        <v>0</v>
      </c>
      <c r="AL423" s="47">
        <f>SUMIFS('Capex forecast'!G$9:G$223,'Capex forecast'!$T$9:$T$223,$AF423,'Capex forecast'!$S$9:$S$223,$AH423,'Capex forecast'!$Q$9:$Q$223,"Repex")</f>
        <v>0</v>
      </c>
      <c r="AM423" s="47">
        <f>SUMIFS('Capex forecast'!H$9:H$223,'Capex forecast'!$T$9:$T$223,$AF423,'Capex forecast'!$S$9:$S$223,$AH423,'Capex forecast'!$Q$9:$Q$223,"Repex")</f>
        <v>0</v>
      </c>
      <c r="AN423" s="47">
        <f>SUMIFS('Capex forecast'!I$9:I$223,'Capex forecast'!$T$9:$T$223,$AF423,'Capex forecast'!$S$9:$S$223,$AH423,'Capex forecast'!$Q$9:$Q$223,"Repex")</f>
        <v>0</v>
      </c>
      <c r="AO423" s="47">
        <f>SUMIFS('Capex forecast'!J$9:J$223,'Capex forecast'!$T$9:$T$223,$AF423,'Capex forecast'!$S$9:$S$223,$AH423,'Capex forecast'!$Q$9:$Q$223,"Repex")</f>
        <v>0</v>
      </c>
      <c r="AP423" s="47">
        <f>SUMIFS('Capex forecast'!K$9:K$223,'Capex forecast'!$T$9:$T$223,$AF423,'Capex forecast'!$S$9:$S$223,$AH423,'Capex forecast'!$Q$9:$Q$223,"Repex")</f>
        <v>0</v>
      </c>
      <c r="AQ423" s="47">
        <f>SUMIFS('Capex forecast'!L$9:L$223,'Capex forecast'!$T$9:$T$223,$AF423,'Capex forecast'!$S$9:$S$223,$AH423,'Capex forecast'!$Q$9:$Q$223,"Repex")</f>
        <v>0</v>
      </c>
      <c r="AR423" s="47">
        <f>SUMIFS('Capex forecast'!M$9:M$223,'Capex forecast'!$T$9:$T$223,$AF423,'Capex forecast'!$S$9:$S$223,$AH423,'Capex forecast'!$Q$9:$Q$223,"Repex")</f>
        <v>0</v>
      </c>
      <c r="AS423" s="47">
        <f>SUMIFS('Capex forecast'!N$9:N$223,'Capex forecast'!$T$9:$T$223,$AF423,'Capex forecast'!$S$9:$S$223,$AH423,'Capex forecast'!$Q$9:$Q$223,"Repex")</f>
        <v>0</v>
      </c>
    </row>
    <row r="424" spans="2:45" ht="15">
      <c r="B424" s="45" t="s">
        <v>260</v>
      </c>
      <c r="C424" s="6" t="str">
        <f>INDEX('Demand forecast'!$M$9:$M$5832,MATCH($B424,'Demand forecast'!$B$9:$B$5832,0))</f>
        <v>Yes</v>
      </c>
      <c r="D424" s="6" t="str">
        <f>IF(COUNTIF($B$93:B424,$B424) = 1, "LV", IF(COUNTIF($B$93:B424,$B424) = 2, "HV", "ST"))</f>
        <v>HV</v>
      </c>
      <c r="E424" s="6" t="str">
        <f>INDEX('Demand forecast and growth rate'!$E$7:$E$273,MATCH($B424,'Demand forecast and growth rate'!$B$7:$B$273,0))</f>
        <v>Steady/falling</v>
      </c>
      <c r="F424" s="32">
        <f>SUMIFS('Capex forecast'!E$9:E$223,'Capex forecast'!$T$9:$T$223,'Allocation of site-spec costs'!$B424,'Capex forecast'!$S$9:$S$223,'Allocation of site-spec costs'!$D424,'Capex forecast'!$Q$9:$Q$223,"Customer Connection")</f>
        <v>0</v>
      </c>
      <c r="G424" s="32">
        <f>SUMIFS('Capex forecast'!F$9:F$223,'Capex forecast'!$T$9:$T$223,'Allocation of site-spec costs'!$B424,'Capex forecast'!$S$9:$S$223,'Allocation of site-spec costs'!$D424,'Capex forecast'!$Q$9:$Q$223,"Customer Connection")</f>
        <v>0</v>
      </c>
      <c r="H424" s="32">
        <f>SUMIFS('Capex forecast'!G$9:G$223,'Capex forecast'!$T$9:$T$223,'Allocation of site-spec costs'!$B424,'Capex forecast'!$S$9:$S$223,'Allocation of site-spec costs'!$D424,'Capex forecast'!$Q$9:$Q$223,"Customer Connection")</f>
        <v>0</v>
      </c>
      <c r="I424" s="32">
        <f>SUMIFS('Capex forecast'!H$9:H$223,'Capex forecast'!$T$9:$T$223,'Allocation of site-spec costs'!$B424,'Capex forecast'!$S$9:$S$223,'Allocation of site-spec costs'!$D424,'Capex forecast'!$Q$9:$Q$223,"Customer Connection")</f>
        <v>0</v>
      </c>
      <c r="J424" s="32">
        <f>SUMIFS('Capex forecast'!I$9:I$223,'Capex forecast'!$T$9:$T$223,'Allocation of site-spec costs'!$B424,'Capex forecast'!$S$9:$S$223,'Allocation of site-spec costs'!$D424,'Capex forecast'!$Q$9:$Q$223,"Customer Connection")</f>
        <v>0</v>
      </c>
      <c r="K424" s="32">
        <f>SUMIFS('Capex forecast'!J$9:J$223,'Capex forecast'!$T$9:$T$223,'Allocation of site-spec costs'!$B424,'Capex forecast'!$S$9:$S$223,'Allocation of site-spec costs'!$D424,'Capex forecast'!$Q$9:$Q$223,"Customer Connection")</f>
        <v>0</v>
      </c>
      <c r="L424" s="32">
        <f>SUMIFS('Capex forecast'!K$9:K$223,'Capex forecast'!$T$9:$T$223,'Allocation of site-spec costs'!$B424,'Capex forecast'!$S$9:$S$223,'Allocation of site-spec costs'!$D424,'Capex forecast'!$Q$9:$Q$223,"Customer Connection")</f>
        <v>0</v>
      </c>
      <c r="M424" s="32">
        <f>SUMIFS('Capex forecast'!L$9:L$223,'Capex forecast'!$T$9:$T$223,'Allocation of site-spec costs'!$B424,'Capex forecast'!$S$9:$S$223,'Allocation of site-spec costs'!$D424,'Capex forecast'!$Q$9:$Q$223,"Customer Connection")</f>
        <v>0</v>
      </c>
      <c r="N424" s="32">
        <f>SUMIFS('Capex forecast'!M$9:M$223,'Capex forecast'!$T$9:$T$223,'Allocation of site-spec costs'!$B424,'Capex forecast'!$S$9:$S$223,'Allocation of site-spec costs'!$D424,'Capex forecast'!$Q$9:$Q$223,"Customer Connection")</f>
        <v>0</v>
      </c>
      <c r="O424" s="32">
        <f>SUMIFS('Capex forecast'!N$9:N$223,'Capex forecast'!$T$9:$T$223,'Allocation of site-spec costs'!$B424,'Capex forecast'!$S$9:$S$223,'Allocation of site-spec costs'!$D424,'Capex forecast'!$Q$9:$Q$223,"Customer Connection")</f>
        <v>0</v>
      </c>
      <c r="Q424" s="45" t="s">
        <v>260</v>
      </c>
      <c r="R424" s="6" t="str">
        <f>INDEX('Demand forecast'!$M$9:$M$5832,MATCH($Q424,'Demand forecast'!$B$9:$B$5832,0))</f>
        <v>Yes</v>
      </c>
      <c r="S424" s="6" t="str">
        <f>IF(COUNTIF($Q$93:Q424,$B424) = 1, "LV", IF(COUNTIF($Q$93:Q424,$B424) = 2, "HV", "ST"))</f>
        <v>HV</v>
      </c>
      <c r="T424" s="6" t="str">
        <f>INDEX('Demand forecast and growth rate'!$E$7:$E$273,MATCH($Q424,'Demand forecast and growth rate'!$B$7:$B$273,0))</f>
        <v>Steady/falling</v>
      </c>
      <c r="U424" s="32">
        <f>SUMIFS('Capex forecast'!E$9:E$223,'Capex forecast'!$T$9:$T$223,$Q424,'Capex forecast'!$S$9:$S$223,$S424,'Capex forecast'!$Q$9:$Q$223,"Augex")</f>
        <v>0</v>
      </c>
      <c r="V424" s="32">
        <f>SUMIFS('Capex forecast'!F$9:F$223,'Capex forecast'!$T$9:$T$223,$Q424,'Capex forecast'!$S$9:$S$223,$S424,'Capex forecast'!$Q$9:$Q$223,"Augex")</f>
        <v>0</v>
      </c>
      <c r="W424" s="32">
        <f>SUMIFS('Capex forecast'!G$9:G$223,'Capex forecast'!$T$9:$T$223,$Q424,'Capex forecast'!$S$9:$S$223,$S424,'Capex forecast'!$Q$9:$Q$223,"Augex")</f>
        <v>0</v>
      </c>
      <c r="X424" s="32">
        <f>SUMIFS('Capex forecast'!H$9:H$223,'Capex forecast'!$T$9:$T$223,$Q424,'Capex forecast'!$S$9:$S$223,$S424,'Capex forecast'!$Q$9:$Q$223,"Augex")</f>
        <v>0</v>
      </c>
      <c r="Y424" s="32">
        <f>SUMIFS('Capex forecast'!I$9:I$223,'Capex forecast'!$T$9:$T$223,$Q424,'Capex forecast'!$S$9:$S$223,$S424,'Capex forecast'!$Q$9:$Q$223,"Augex")</f>
        <v>0</v>
      </c>
      <c r="Z424" s="32">
        <f>SUMIFS('Capex forecast'!J$9:J$223,'Capex forecast'!$T$9:$T$223,$Q424,'Capex forecast'!$S$9:$S$223,$S424,'Capex forecast'!$Q$9:$Q$223,"Augex")</f>
        <v>0</v>
      </c>
      <c r="AA424" s="32">
        <f>SUMIFS('Capex forecast'!K$9:K$223,'Capex forecast'!$T$9:$T$223,$Q424,'Capex forecast'!$S$9:$S$223,$S424,'Capex forecast'!$Q$9:$Q$223,"Augex")</f>
        <v>0</v>
      </c>
      <c r="AB424" s="32">
        <f>SUMIFS('Capex forecast'!L$9:L$223,'Capex forecast'!$T$9:$T$223,$Q424,'Capex forecast'!$S$9:$S$223,$S424,'Capex forecast'!$Q$9:$Q$223,"Augex")</f>
        <v>0</v>
      </c>
      <c r="AC424" s="32">
        <f>SUMIFS('Capex forecast'!M$9:M$223,'Capex forecast'!$T$9:$T$223,$Q424,'Capex forecast'!$S$9:$S$223,$S424,'Capex forecast'!$Q$9:$Q$223,"Augex")</f>
        <v>0</v>
      </c>
      <c r="AD424" s="32">
        <f>SUMIFS('Capex forecast'!N$9:N$223,'Capex forecast'!$T$9:$T$223,$Q424,'Capex forecast'!$S$9:$S$223,$S424,'Capex forecast'!$Q$9:$Q$223,"Augex")</f>
        <v>0</v>
      </c>
      <c r="AF424" s="45" t="s">
        <v>260</v>
      </c>
      <c r="AG424" s="6" t="str">
        <f>INDEX('Demand forecast'!$M$9:$M$5832,MATCH($Q424,'Demand forecast'!$B$9:$B$5832,0))</f>
        <v>Yes</v>
      </c>
      <c r="AH424" s="6" t="str">
        <f>IF(COUNTIF($AF$93:AF424,$B424) = 1, "LV", IF(COUNTIF($AF$93:AF424,$B424) = 2, "HV", "ST"))</f>
        <v>HV</v>
      </c>
      <c r="AI424" s="6" t="str">
        <f>INDEX('Demand forecast and growth rate'!$E$7:$E$273,MATCH($Q424,'Demand forecast and growth rate'!$B$7:$B$273,0))</f>
        <v>Steady/falling</v>
      </c>
      <c r="AJ424" s="47">
        <f>SUMIFS('Capex forecast'!E$9:E$223,'Capex forecast'!$T$9:$T$223,$AF424,'Capex forecast'!$S$9:$S$223,$AH424,'Capex forecast'!$Q$9:$Q$223,"Repex")</f>
        <v>0</v>
      </c>
      <c r="AK424" s="47">
        <f>SUMIFS('Capex forecast'!F$9:F$223,'Capex forecast'!$T$9:$T$223,$AF424,'Capex forecast'!$S$9:$S$223,$AH424,'Capex forecast'!$Q$9:$Q$223,"Repex")</f>
        <v>0</v>
      </c>
      <c r="AL424" s="47">
        <f>SUMIFS('Capex forecast'!G$9:G$223,'Capex forecast'!$T$9:$T$223,$AF424,'Capex forecast'!$S$9:$S$223,$AH424,'Capex forecast'!$Q$9:$Q$223,"Repex")</f>
        <v>0</v>
      </c>
      <c r="AM424" s="47">
        <f>SUMIFS('Capex forecast'!H$9:H$223,'Capex forecast'!$T$9:$T$223,$AF424,'Capex forecast'!$S$9:$S$223,$AH424,'Capex forecast'!$Q$9:$Q$223,"Repex")</f>
        <v>0</v>
      </c>
      <c r="AN424" s="47">
        <f>SUMIFS('Capex forecast'!I$9:I$223,'Capex forecast'!$T$9:$T$223,$AF424,'Capex forecast'!$S$9:$S$223,$AH424,'Capex forecast'!$Q$9:$Q$223,"Repex")</f>
        <v>0</v>
      </c>
      <c r="AO424" s="47">
        <f>SUMIFS('Capex forecast'!J$9:J$223,'Capex forecast'!$T$9:$T$223,$AF424,'Capex forecast'!$S$9:$S$223,$AH424,'Capex forecast'!$Q$9:$Q$223,"Repex")</f>
        <v>0</v>
      </c>
      <c r="AP424" s="47">
        <f>SUMIFS('Capex forecast'!K$9:K$223,'Capex forecast'!$T$9:$T$223,$AF424,'Capex forecast'!$S$9:$S$223,$AH424,'Capex forecast'!$Q$9:$Q$223,"Repex")</f>
        <v>0</v>
      </c>
      <c r="AQ424" s="47">
        <f>SUMIFS('Capex forecast'!L$9:L$223,'Capex forecast'!$T$9:$T$223,$AF424,'Capex forecast'!$S$9:$S$223,$AH424,'Capex forecast'!$Q$9:$Q$223,"Repex")</f>
        <v>0</v>
      </c>
      <c r="AR424" s="47">
        <f>SUMIFS('Capex forecast'!M$9:M$223,'Capex forecast'!$T$9:$T$223,$AF424,'Capex forecast'!$S$9:$S$223,$AH424,'Capex forecast'!$Q$9:$Q$223,"Repex")</f>
        <v>0</v>
      </c>
      <c r="AS424" s="47">
        <f>SUMIFS('Capex forecast'!N$9:N$223,'Capex forecast'!$T$9:$T$223,$AF424,'Capex forecast'!$S$9:$S$223,$AH424,'Capex forecast'!$Q$9:$Q$223,"Repex")</f>
        <v>0</v>
      </c>
    </row>
    <row r="425" spans="2:45" ht="15">
      <c r="B425" s="45" t="s">
        <v>175</v>
      </c>
      <c r="C425" s="6" t="str">
        <f>INDEX('Demand forecast'!$M$9:$M$5832,MATCH($B425,'Demand forecast'!$B$9:$B$5832,0))</f>
        <v>No</v>
      </c>
      <c r="D425" s="6" t="str">
        <f>IF(COUNTIF($B$93:B425,$B425) = 1, "LV", IF(COUNTIF($B$93:B425,$B425) = 2, "HV", "ST"))</f>
        <v>HV</v>
      </c>
      <c r="E425" s="6" t="str">
        <f>INDEX('Demand forecast and growth rate'!$E$7:$E$273,MATCH($B425,'Demand forecast and growth rate'!$B$7:$B$273,0))</f>
        <v>Small growth</v>
      </c>
      <c r="F425" s="32">
        <f>SUMIFS('Capex forecast'!E$9:E$223,'Capex forecast'!$T$9:$T$223,'Allocation of site-spec costs'!$B425,'Capex forecast'!$S$9:$S$223,'Allocation of site-spec costs'!$D425,'Capex forecast'!$Q$9:$Q$223,"Customer Connection")</f>
        <v>0</v>
      </c>
      <c r="G425" s="32">
        <f>SUMIFS('Capex forecast'!F$9:F$223,'Capex forecast'!$T$9:$T$223,'Allocation of site-spec costs'!$B425,'Capex forecast'!$S$9:$S$223,'Allocation of site-spec costs'!$D425,'Capex forecast'!$Q$9:$Q$223,"Customer Connection")</f>
        <v>0</v>
      </c>
      <c r="H425" s="32">
        <f>SUMIFS('Capex forecast'!G$9:G$223,'Capex forecast'!$T$9:$T$223,'Allocation of site-spec costs'!$B425,'Capex forecast'!$S$9:$S$223,'Allocation of site-spec costs'!$D425,'Capex forecast'!$Q$9:$Q$223,"Customer Connection")</f>
        <v>0</v>
      </c>
      <c r="I425" s="32">
        <f>SUMIFS('Capex forecast'!H$9:H$223,'Capex forecast'!$T$9:$T$223,'Allocation of site-spec costs'!$B425,'Capex forecast'!$S$9:$S$223,'Allocation of site-spec costs'!$D425,'Capex forecast'!$Q$9:$Q$223,"Customer Connection")</f>
        <v>0</v>
      </c>
      <c r="J425" s="32">
        <f>SUMIFS('Capex forecast'!I$9:I$223,'Capex forecast'!$T$9:$T$223,'Allocation of site-spec costs'!$B425,'Capex forecast'!$S$9:$S$223,'Allocation of site-spec costs'!$D425,'Capex forecast'!$Q$9:$Q$223,"Customer Connection")</f>
        <v>0</v>
      </c>
      <c r="K425" s="32">
        <f>SUMIFS('Capex forecast'!J$9:J$223,'Capex forecast'!$T$9:$T$223,'Allocation of site-spec costs'!$B425,'Capex forecast'!$S$9:$S$223,'Allocation of site-spec costs'!$D425,'Capex forecast'!$Q$9:$Q$223,"Customer Connection")</f>
        <v>0</v>
      </c>
      <c r="L425" s="32">
        <f>SUMIFS('Capex forecast'!K$9:K$223,'Capex forecast'!$T$9:$T$223,'Allocation of site-spec costs'!$B425,'Capex forecast'!$S$9:$S$223,'Allocation of site-spec costs'!$D425,'Capex forecast'!$Q$9:$Q$223,"Customer Connection")</f>
        <v>0</v>
      </c>
      <c r="M425" s="32">
        <f>SUMIFS('Capex forecast'!L$9:L$223,'Capex forecast'!$T$9:$T$223,'Allocation of site-spec costs'!$B425,'Capex forecast'!$S$9:$S$223,'Allocation of site-spec costs'!$D425,'Capex forecast'!$Q$9:$Q$223,"Customer Connection")</f>
        <v>0</v>
      </c>
      <c r="N425" s="32">
        <f>SUMIFS('Capex forecast'!M$9:M$223,'Capex forecast'!$T$9:$T$223,'Allocation of site-spec costs'!$B425,'Capex forecast'!$S$9:$S$223,'Allocation of site-spec costs'!$D425,'Capex forecast'!$Q$9:$Q$223,"Customer Connection")</f>
        <v>0</v>
      </c>
      <c r="O425" s="32">
        <f>SUMIFS('Capex forecast'!N$9:N$223,'Capex forecast'!$T$9:$T$223,'Allocation of site-spec costs'!$B425,'Capex forecast'!$S$9:$S$223,'Allocation of site-spec costs'!$D425,'Capex forecast'!$Q$9:$Q$223,"Customer Connection")</f>
        <v>0</v>
      </c>
      <c r="Q425" s="45" t="s">
        <v>175</v>
      </c>
      <c r="R425" s="6" t="str">
        <f>INDEX('Demand forecast'!$M$9:$M$5832,MATCH($Q425,'Demand forecast'!$B$9:$B$5832,0))</f>
        <v>No</v>
      </c>
      <c r="S425" s="6" t="str">
        <f>IF(COUNTIF($Q$93:Q425,$B425) = 1, "LV", IF(COUNTIF($Q$93:Q425,$B425) = 2, "HV", "ST"))</f>
        <v>HV</v>
      </c>
      <c r="T425" s="6" t="str">
        <f>INDEX('Demand forecast and growth rate'!$E$7:$E$273,MATCH($Q425,'Demand forecast and growth rate'!$B$7:$B$273,0))</f>
        <v>Small growth</v>
      </c>
      <c r="U425" s="32">
        <f>SUMIFS('Capex forecast'!E$9:E$223,'Capex forecast'!$T$9:$T$223,$Q425,'Capex forecast'!$S$9:$S$223,$S425,'Capex forecast'!$Q$9:$Q$223,"Augex")</f>
        <v>0</v>
      </c>
      <c r="V425" s="32">
        <f>SUMIFS('Capex forecast'!F$9:F$223,'Capex forecast'!$T$9:$T$223,$Q425,'Capex forecast'!$S$9:$S$223,$S425,'Capex forecast'!$Q$9:$Q$223,"Augex")</f>
        <v>0</v>
      </c>
      <c r="W425" s="32">
        <f>SUMIFS('Capex forecast'!G$9:G$223,'Capex forecast'!$T$9:$T$223,$Q425,'Capex forecast'!$S$9:$S$223,$S425,'Capex forecast'!$Q$9:$Q$223,"Augex")</f>
        <v>0</v>
      </c>
      <c r="X425" s="32">
        <f>SUMIFS('Capex forecast'!H$9:H$223,'Capex forecast'!$T$9:$T$223,$Q425,'Capex forecast'!$S$9:$S$223,$S425,'Capex forecast'!$Q$9:$Q$223,"Augex")</f>
        <v>0</v>
      </c>
      <c r="Y425" s="32">
        <f>SUMIFS('Capex forecast'!I$9:I$223,'Capex forecast'!$T$9:$T$223,$Q425,'Capex forecast'!$S$9:$S$223,$S425,'Capex forecast'!$Q$9:$Q$223,"Augex")</f>
        <v>0</v>
      </c>
      <c r="Z425" s="32">
        <f>SUMIFS('Capex forecast'!J$9:J$223,'Capex forecast'!$T$9:$T$223,$Q425,'Capex forecast'!$S$9:$S$223,$S425,'Capex forecast'!$Q$9:$Q$223,"Augex")</f>
        <v>0</v>
      </c>
      <c r="AA425" s="32">
        <f>SUMIFS('Capex forecast'!K$9:K$223,'Capex forecast'!$T$9:$T$223,$Q425,'Capex forecast'!$S$9:$S$223,$S425,'Capex forecast'!$Q$9:$Q$223,"Augex")</f>
        <v>0</v>
      </c>
      <c r="AB425" s="32">
        <f>SUMIFS('Capex forecast'!L$9:L$223,'Capex forecast'!$T$9:$T$223,$Q425,'Capex forecast'!$S$9:$S$223,$S425,'Capex forecast'!$Q$9:$Q$223,"Augex")</f>
        <v>0</v>
      </c>
      <c r="AC425" s="32">
        <f>SUMIFS('Capex forecast'!M$9:M$223,'Capex forecast'!$T$9:$T$223,$Q425,'Capex forecast'!$S$9:$S$223,$S425,'Capex forecast'!$Q$9:$Q$223,"Augex")</f>
        <v>0</v>
      </c>
      <c r="AD425" s="32">
        <f>SUMIFS('Capex forecast'!N$9:N$223,'Capex forecast'!$T$9:$T$223,$Q425,'Capex forecast'!$S$9:$S$223,$S425,'Capex forecast'!$Q$9:$Q$223,"Augex")</f>
        <v>0</v>
      </c>
      <c r="AF425" s="45" t="s">
        <v>175</v>
      </c>
      <c r="AG425" s="6" t="str">
        <f>INDEX('Demand forecast'!$M$9:$M$5832,MATCH($Q425,'Demand forecast'!$B$9:$B$5832,0))</f>
        <v>No</v>
      </c>
      <c r="AH425" s="6" t="str">
        <f>IF(COUNTIF($AF$93:AF425,$B425) = 1, "LV", IF(COUNTIF($AF$93:AF425,$B425) = 2, "HV", "ST"))</f>
        <v>HV</v>
      </c>
      <c r="AI425" s="6" t="str">
        <f>INDEX('Demand forecast and growth rate'!$E$7:$E$273,MATCH($Q425,'Demand forecast and growth rate'!$B$7:$B$273,0))</f>
        <v>Small growth</v>
      </c>
      <c r="AJ425" s="47">
        <f>SUMIFS('Capex forecast'!E$9:E$223,'Capex forecast'!$T$9:$T$223,$AF425,'Capex forecast'!$S$9:$S$223,$AH425,'Capex forecast'!$Q$9:$Q$223,"Repex")</f>
        <v>0</v>
      </c>
      <c r="AK425" s="47">
        <f>SUMIFS('Capex forecast'!F$9:F$223,'Capex forecast'!$T$9:$T$223,$AF425,'Capex forecast'!$S$9:$S$223,$AH425,'Capex forecast'!$Q$9:$Q$223,"Repex")</f>
        <v>0</v>
      </c>
      <c r="AL425" s="47">
        <f>SUMIFS('Capex forecast'!G$9:G$223,'Capex forecast'!$T$9:$T$223,$AF425,'Capex forecast'!$S$9:$S$223,$AH425,'Capex forecast'!$Q$9:$Q$223,"Repex")</f>
        <v>0</v>
      </c>
      <c r="AM425" s="47">
        <f>SUMIFS('Capex forecast'!H$9:H$223,'Capex forecast'!$T$9:$T$223,$AF425,'Capex forecast'!$S$9:$S$223,$AH425,'Capex forecast'!$Q$9:$Q$223,"Repex")</f>
        <v>0</v>
      </c>
      <c r="AN425" s="47">
        <f>SUMIFS('Capex forecast'!I$9:I$223,'Capex forecast'!$T$9:$T$223,$AF425,'Capex forecast'!$S$9:$S$223,$AH425,'Capex forecast'!$Q$9:$Q$223,"Repex")</f>
        <v>0</v>
      </c>
      <c r="AO425" s="47">
        <f>SUMIFS('Capex forecast'!J$9:J$223,'Capex forecast'!$T$9:$T$223,$AF425,'Capex forecast'!$S$9:$S$223,$AH425,'Capex forecast'!$Q$9:$Q$223,"Repex")</f>
        <v>0</v>
      </c>
      <c r="AP425" s="47">
        <f>SUMIFS('Capex forecast'!K$9:K$223,'Capex forecast'!$T$9:$T$223,$AF425,'Capex forecast'!$S$9:$S$223,$AH425,'Capex forecast'!$Q$9:$Q$223,"Repex")</f>
        <v>0</v>
      </c>
      <c r="AQ425" s="47">
        <f>SUMIFS('Capex forecast'!L$9:L$223,'Capex forecast'!$T$9:$T$223,$AF425,'Capex forecast'!$S$9:$S$223,$AH425,'Capex forecast'!$Q$9:$Q$223,"Repex")</f>
        <v>0</v>
      </c>
      <c r="AR425" s="47">
        <f>SUMIFS('Capex forecast'!M$9:M$223,'Capex forecast'!$T$9:$T$223,$AF425,'Capex forecast'!$S$9:$S$223,$AH425,'Capex forecast'!$Q$9:$Q$223,"Repex")</f>
        <v>0</v>
      </c>
      <c r="AS425" s="47">
        <f>SUMIFS('Capex forecast'!N$9:N$223,'Capex forecast'!$T$9:$T$223,$AF425,'Capex forecast'!$S$9:$S$223,$AH425,'Capex forecast'!$Q$9:$Q$223,"Repex")</f>
        <v>0</v>
      </c>
    </row>
    <row r="426" spans="2:45" ht="15">
      <c r="B426" s="45" t="s">
        <v>177</v>
      </c>
      <c r="C426" s="6" t="str">
        <f>INDEX('Demand forecast'!$M$9:$M$5832,MATCH($B426,'Demand forecast'!$B$9:$B$5832,0))</f>
        <v>No</v>
      </c>
      <c r="D426" s="6" t="str">
        <f>IF(COUNTIF($B$93:B426,$B426) = 1, "LV", IF(COUNTIF($B$93:B426,$B426) = 2, "HV", "ST"))</f>
        <v>HV</v>
      </c>
      <c r="E426" s="6" t="str">
        <f>INDEX('Demand forecast and growth rate'!$E$7:$E$273,MATCH($B426,'Demand forecast and growth rate'!$B$7:$B$273,0))</f>
        <v>Small growth</v>
      </c>
      <c r="F426" s="32">
        <f>SUMIFS('Capex forecast'!E$9:E$223,'Capex forecast'!$T$9:$T$223,'Allocation of site-spec costs'!$B426,'Capex forecast'!$S$9:$S$223,'Allocation of site-spec costs'!$D426,'Capex forecast'!$Q$9:$Q$223,"Customer Connection")</f>
        <v>0</v>
      </c>
      <c r="G426" s="32">
        <f>SUMIFS('Capex forecast'!F$9:F$223,'Capex forecast'!$T$9:$T$223,'Allocation of site-spec costs'!$B426,'Capex forecast'!$S$9:$S$223,'Allocation of site-spec costs'!$D426,'Capex forecast'!$Q$9:$Q$223,"Customer Connection")</f>
        <v>0</v>
      </c>
      <c r="H426" s="32">
        <f>SUMIFS('Capex forecast'!G$9:G$223,'Capex forecast'!$T$9:$T$223,'Allocation of site-spec costs'!$B426,'Capex forecast'!$S$9:$S$223,'Allocation of site-spec costs'!$D426,'Capex forecast'!$Q$9:$Q$223,"Customer Connection")</f>
        <v>0</v>
      </c>
      <c r="I426" s="32">
        <f>SUMIFS('Capex forecast'!H$9:H$223,'Capex forecast'!$T$9:$T$223,'Allocation of site-spec costs'!$B426,'Capex forecast'!$S$9:$S$223,'Allocation of site-spec costs'!$D426,'Capex forecast'!$Q$9:$Q$223,"Customer Connection")</f>
        <v>0</v>
      </c>
      <c r="J426" s="32">
        <f>SUMIFS('Capex forecast'!I$9:I$223,'Capex forecast'!$T$9:$T$223,'Allocation of site-spec costs'!$B426,'Capex forecast'!$S$9:$S$223,'Allocation of site-spec costs'!$D426,'Capex forecast'!$Q$9:$Q$223,"Customer Connection")</f>
        <v>0</v>
      </c>
      <c r="K426" s="32">
        <f>SUMIFS('Capex forecast'!J$9:J$223,'Capex forecast'!$T$9:$T$223,'Allocation of site-spec costs'!$B426,'Capex forecast'!$S$9:$S$223,'Allocation of site-spec costs'!$D426,'Capex forecast'!$Q$9:$Q$223,"Customer Connection")</f>
        <v>0</v>
      </c>
      <c r="L426" s="32">
        <f>SUMIFS('Capex forecast'!K$9:K$223,'Capex forecast'!$T$9:$T$223,'Allocation of site-spec costs'!$B426,'Capex forecast'!$S$9:$S$223,'Allocation of site-spec costs'!$D426,'Capex forecast'!$Q$9:$Q$223,"Customer Connection")</f>
        <v>0</v>
      </c>
      <c r="M426" s="32">
        <f>SUMIFS('Capex forecast'!L$9:L$223,'Capex forecast'!$T$9:$T$223,'Allocation of site-spec costs'!$B426,'Capex forecast'!$S$9:$S$223,'Allocation of site-spec costs'!$D426,'Capex forecast'!$Q$9:$Q$223,"Customer Connection")</f>
        <v>0</v>
      </c>
      <c r="N426" s="32">
        <f>SUMIFS('Capex forecast'!M$9:M$223,'Capex forecast'!$T$9:$T$223,'Allocation of site-spec costs'!$B426,'Capex forecast'!$S$9:$S$223,'Allocation of site-spec costs'!$D426,'Capex forecast'!$Q$9:$Q$223,"Customer Connection")</f>
        <v>0</v>
      </c>
      <c r="O426" s="32">
        <f>SUMIFS('Capex forecast'!N$9:N$223,'Capex forecast'!$T$9:$T$223,'Allocation of site-spec costs'!$B426,'Capex forecast'!$S$9:$S$223,'Allocation of site-spec costs'!$D426,'Capex forecast'!$Q$9:$Q$223,"Customer Connection")</f>
        <v>0</v>
      </c>
      <c r="Q426" s="45" t="s">
        <v>177</v>
      </c>
      <c r="R426" s="6" t="str">
        <f>INDEX('Demand forecast'!$M$9:$M$5832,MATCH($Q426,'Demand forecast'!$B$9:$B$5832,0))</f>
        <v>No</v>
      </c>
      <c r="S426" s="6" t="str">
        <f>IF(COUNTIF($Q$93:Q426,$B426) = 1, "LV", IF(COUNTIF($Q$93:Q426,$B426) = 2, "HV", "ST"))</f>
        <v>HV</v>
      </c>
      <c r="T426" s="6" t="str">
        <f>INDEX('Demand forecast and growth rate'!$E$7:$E$273,MATCH($Q426,'Demand forecast and growth rate'!$B$7:$B$273,0))</f>
        <v>Small growth</v>
      </c>
      <c r="U426" s="32">
        <f>SUMIFS('Capex forecast'!E$9:E$223,'Capex forecast'!$T$9:$T$223,$Q426,'Capex forecast'!$S$9:$S$223,$S426,'Capex forecast'!$Q$9:$Q$223,"Augex")</f>
        <v>0</v>
      </c>
      <c r="V426" s="32">
        <f>SUMIFS('Capex forecast'!F$9:F$223,'Capex forecast'!$T$9:$T$223,$Q426,'Capex forecast'!$S$9:$S$223,$S426,'Capex forecast'!$Q$9:$Q$223,"Augex")</f>
        <v>0</v>
      </c>
      <c r="W426" s="32">
        <f>SUMIFS('Capex forecast'!G$9:G$223,'Capex forecast'!$T$9:$T$223,$Q426,'Capex forecast'!$S$9:$S$223,$S426,'Capex forecast'!$Q$9:$Q$223,"Augex")</f>
        <v>0</v>
      </c>
      <c r="X426" s="32">
        <f>SUMIFS('Capex forecast'!H$9:H$223,'Capex forecast'!$T$9:$T$223,$Q426,'Capex forecast'!$S$9:$S$223,$S426,'Capex forecast'!$Q$9:$Q$223,"Augex")</f>
        <v>0</v>
      </c>
      <c r="Y426" s="32">
        <f>SUMIFS('Capex forecast'!I$9:I$223,'Capex forecast'!$T$9:$T$223,$Q426,'Capex forecast'!$S$9:$S$223,$S426,'Capex forecast'!$Q$9:$Q$223,"Augex")</f>
        <v>0</v>
      </c>
      <c r="Z426" s="32">
        <f>SUMIFS('Capex forecast'!J$9:J$223,'Capex forecast'!$T$9:$T$223,$Q426,'Capex forecast'!$S$9:$S$223,$S426,'Capex forecast'!$Q$9:$Q$223,"Augex")</f>
        <v>0</v>
      </c>
      <c r="AA426" s="32">
        <f>SUMIFS('Capex forecast'!K$9:K$223,'Capex forecast'!$T$9:$T$223,$Q426,'Capex forecast'!$S$9:$S$223,$S426,'Capex forecast'!$Q$9:$Q$223,"Augex")</f>
        <v>0</v>
      </c>
      <c r="AB426" s="32">
        <f>SUMIFS('Capex forecast'!L$9:L$223,'Capex forecast'!$T$9:$T$223,$Q426,'Capex forecast'!$S$9:$S$223,$S426,'Capex forecast'!$Q$9:$Q$223,"Augex")</f>
        <v>0</v>
      </c>
      <c r="AC426" s="32">
        <f>SUMIFS('Capex forecast'!M$9:M$223,'Capex forecast'!$T$9:$T$223,$Q426,'Capex forecast'!$S$9:$S$223,$S426,'Capex forecast'!$Q$9:$Q$223,"Augex")</f>
        <v>0</v>
      </c>
      <c r="AD426" s="32">
        <f>SUMIFS('Capex forecast'!N$9:N$223,'Capex forecast'!$T$9:$T$223,$Q426,'Capex forecast'!$S$9:$S$223,$S426,'Capex forecast'!$Q$9:$Q$223,"Augex")</f>
        <v>0</v>
      </c>
      <c r="AF426" s="45" t="s">
        <v>177</v>
      </c>
      <c r="AG426" s="6" t="str">
        <f>INDEX('Demand forecast'!$M$9:$M$5832,MATCH($Q426,'Demand forecast'!$B$9:$B$5832,0))</f>
        <v>No</v>
      </c>
      <c r="AH426" s="6" t="str">
        <f>IF(COUNTIF($AF$93:AF426,$B426) = 1, "LV", IF(COUNTIF($AF$93:AF426,$B426) = 2, "HV", "ST"))</f>
        <v>HV</v>
      </c>
      <c r="AI426" s="6" t="str">
        <f>INDEX('Demand forecast and growth rate'!$E$7:$E$273,MATCH($Q426,'Demand forecast and growth rate'!$B$7:$B$273,0))</f>
        <v>Small growth</v>
      </c>
      <c r="AJ426" s="47">
        <f>SUMIFS('Capex forecast'!E$9:E$223,'Capex forecast'!$T$9:$T$223,$AF426,'Capex forecast'!$S$9:$S$223,$AH426,'Capex forecast'!$Q$9:$Q$223,"Repex")</f>
        <v>0</v>
      </c>
      <c r="AK426" s="47">
        <f>SUMIFS('Capex forecast'!F$9:F$223,'Capex forecast'!$T$9:$T$223,$AF426,'Capex forecast'!$S$9:$S$223,$AH426,'Capex forecast'!$Q$9:$Q$223,"Repex")</f>
        <v>0</v>
      </c>
      <c r="AL426" s="47">
        <f>SUMIFS('Capex forecast'!G$9:G$223,'Capex forecast'!$T$9:$T$223,$AF426,'Capex forecast'!$S$9:$S$223,$AH426,'Capex forecast'!$Q$9:$Q$223,"Repex")</f>
        <v>0</v>
      </c>
      <c r="AM426" s="47">
        <f>SUMIFS('Capex forecast'!H$9:H$223,'Capex forecast'!$T$9:$T$223,$AF426,'Capex forecast'!$S$9:$S$223,$AH426,'Capex forecast'!$Q$9:$Q$223,"Repex")</f>
        <v>0</v>
      </c>
      <c r="AN426" s="47">
        <f>SUMIFS('Capex forecast'!I$9:I$223,'Capex forecast'!$T$9:$T$223,$AF426,'Capex forecast'!$S$9:$S$223,$AH426,'Capex forecast'!$Q$9:$Q$223,"Repex")</f>
        <v>0</v>
      </c>
      <c r="AO426" s="47">
        <f>SUMIFS('Capex forecast'!J$9:J$223,'Capex forecast'!$T$9:$T$223,$AF426,'Capex forecast'!$S$9:$S$223,$AH426,'Capex forecast'!$Q$9:$Q$223,"Repex")</f>
        <v>0</v>
      </c>
      <c r="AP426" s="47">
        <f>SUMIFS('Capex forecast'!K$9:K$223,'Capex forecast'!$T$9:$T$223,$AF426,'Capex forecast'!$S$9:$S$223,$AH426,'Capex forecast'!$Q$9:$Q$223,"Repex")</f>
        <v>0</v>
      </c>
      <c r="AQ426" s="47">
        <f>SUMIFS('Capex forecast'!L$9:L$223,'Capex forecast'!$T$9:$T$223,$AF426,'Capex forecast'!$S$9:$S$223,$AH426,'Capex forecast'!$Q$9:$Q$223,"Repex")</f>
        <v>0</v>
      </c>
      <c r="AR426" s="47">
        <f>SUMIFS('Capex forecast'!M$9:M$223,'Capex forecast'!$T$9:$T$223,$AF426,'Capex forecast'!$S$9:$S$223,$AH426,'Capex forecast'!$Q$9:$Q$223,"Repex")</f>
        <v>0</v>
      </c>
      <c r="AS426" s="47">
        <f>SUMIFS('Capex forecast'!N$9:N$223,'Capex forecast'!$T$9:$T$223,$AF426,'Capex forecast'!$S$9:$S$223,$AH426,'Capex forecast'!$Q$9:$Q$223,"Repex")</f>
        <v>0</v>
      </c>
    </row>
    <row r="427" spans="2:45" ht="15">
      <c r="B427" s="45" t="s">
        <v>202</v>
      </c>
      <c r="C427" s="6" t="str">
        <f>INDEX('Demand forecast'!$M$9:$M$5832,MATCH($B427,'Demand forecast'!$B$9:$B$5832,0))</f>
        <v>Yes</v>
      </c>
      <c r="D427" s="6" t="str">
        <f>IF(COUNTIF($B$93:B427,$B427) = 1, "LV", IF(COUNTIF($B$93:B427,$B427) = 2, "HV", "ST"))</f>
        <v>HV</v>
      </c>
      <c r="E427" s="6" t="str">
        <f>INDEX('Demand forecast and growth rate'!$E$7:$E$273,MATCH($B427,'Demand forecast and growth rate'!$B$7:$B$273,0))</f>
        <v>Steady/falling</v>
      </c>
      <c r="F427" s="32">
        <f>SUMIFS('Capex forecast'!E$9:E$223,'Capex forecast'!$T$9:$T$223,'Allocation of site-spec costs'!$B427,'Capex forecast'!$S$9:$S$223,'Allocation of site-spec costs'!$D427,'Capex forecast'!$Q$9:$Q$223,"Customer Connection")</f>
        <v>0</v>
      </c>
      <c r="G427" s="32">
        <f>SUMIFS('Capex forecast'!F$9:F$223,'Capex forecast'!$T$9:$T$223,'Allocation of site-spec costs'!$B427,'Capex forecast'!$S$9:$S$223,'Allocation of site-spec costs'!$D427,'Capex forecast'!$Q$9:$Q$223,"Customer Connection")</f>
        <v>0</v>
      </c>
      <c r="H427" s="32">
        <f>SUMIFS('Capex forecast'!G$9:G$223,'Capex forecast'!$T$9:$T$223,'Allocation of site-spec costs'!$B427,'Capex forecast'!$S$9:$S$223,'Allocation of site-spec costs'!$D427,'Capex forecast'!$Q$9:$Q$223,"Customer Connection")</f>
        <v>0</v>
      </c>
      <c r="I427" s="32">
        <f>SUMIFS('Capex forecast'!H$9:H$223,'Capex forecast'!$T$9:$T$223,'Allocation of site-spec costs'!$B427,'Capex forecast'!$S$9:$S$223,'Allocation of site-spec costs'!$D427,'Capex forecast'!$Q$9:$Q$223,"Customer Connection")</f>
        <v>0</v>
      </c>
      <c r="J427" s="32">
        <f>SUMIFS('Capex forecast'!I$9:I$223,'Capex forecast'!$T$9:$T$223,'Allocation of site-spec costs'!$B427,'Capex forecast'!$S$9:$S$223,'Allocation of site-spec costs'!$D427,'Capex forecast'!$Q$9:$Q$223,"Customer Connection")</f>
        <v>0</v>
      </c>
      <c r="K427" s="32">
        <f>SUMIFS('Capex forecast'!J$9:J$223,'Capex forecast'!$T$9:$T$223,'Allocation of site-spec costs'!$B427,'Capex forecast'!$S$9:$S$223,'Allocation of site-spec costs'!$D427,'Capex forecast'!$Q$9:$Q$223,"Customer Connection")</f>
        <v>0</v>
      </c>
      <c r="L427" s="32">
        <f>SUMIFS('Capex forecast'!K$9:K$223,'Capex forecast'!$T$9:$T$223,'Allocation of site-spec costs'!$B427,'Capex forecast'!$S$9:$S$223,'Allocation of site-spec costs'!$D427,'Capex forecast'!$Q$9:$Q$223,"Customer Connection")</f>
        <v>0</v>
      </c>
      <c r="M427" s="32">
        <f>SUMIFS('Capex forecast'!L$9:L$223,'Capex forecast'!$T$9:$T$223,'Allocation of site-spec costs'!$B427,'Capex forecast'!$S$9:$S$223,'Allocation of site-spec costs'!$D427,'Capex forecast'!$Q$9:$Q$223,"Customer Connection")</f>
        <v>0</v>
      </c>
      <c r="N427" s="32">
        <f>SUMIFS('Capex forecast'!M$9:M$223,'Capex forecast'!$T$9:$T$223,'Allocation of site-spec costs'!$B427,'Capex forecast'!$S$9:$S$223,'Allocation of site-spec costs'!$D427,'Capex forecast'!$Q$9:$Q$223,"Customer Connection")</f>
        <v>0</v>
      </c>
      <c r="O427" s="32">
        <f>SUMIFS('Capex forecast'!N$9:N$223,'Capex forecast'!$T$9:$T$223,'Allocation of site-spec costs'!$B427,'Capex forecast'!$S$9:$S$223,'Allocation of site-spec costs'!$D427,'Capex forecast'!$Q$9:$Q$223,"Customer Connection")</f>
        <v>0</v>
      </c>
      <c r="Q427" s="45" t="s">
        <v>202</v>
      </c>
      <c r="R427" s="6" t="str">
        <f>INDEX('Demand forecast'!$M$9:$M$5832,MATCH($Q427,'Demand forecast'!$B$9:$B$5832,0))</f>
        <v>Yes</v>
      </c>
      <c r="S427" s="6" t="str">
        <f>IF(COUNTIF($Q$93:Q427,$B427) = 1, "LV", IF(COUNTIF($Q$93:Q427,$B427) = 2, "HV", "ST"))</f>
        <v>HV</v>
      </c>
      <c r="T427" s="6" t="str">
        <f>INDEX('Demand forecast and growth rate'!$E$7:$E$273,MATCH($Q427,'Demand forecast and growth rate'!$B$7:$B$273,0))</f>
        <v>Steady/falling</v>
      </c>
      <c r="U427" s="32">
        <f>SUMIFS('Capex forecast'!E$9:E$223,'Capex forecast'!$T$9:$T$223,$Q427,'Capex forecast'!$S$9:$S$223,$S427,'Capex forecast'!$Q$9:$Q$223,"Augex")</f>
        <v>0</v>
      </c>
      <c r="V427" s="32">
        <f>SUMIFS('Capex forecast'!F$9:F$223,'Capex forecast'!$T$9:$T$223,$Q427,'Capex forecast'!$S$9:$S$223,$S427,'Capex forecast'!$Q$9:$Q$223,"Augex")</f>
        <v>0</v>
      </c>
      <c r="W427" s="32">
        <f>SUMIFS('Capex forecast'!G$9:G$223,'Capex forecast'!$T$9:$T$223,$Q427,'Capex forecast'!$S$9:$S$223,$S427,'Capex forecast'!$Q$9:$Q$223,"Augex")</f>
        <v>0</v>
      </c>
      <c r="X427" s="32">
        <f>SUMIFS('Capex forecast'!H$9:H$223,'Capex forecast'!$T$9:$T$223,$Q427,'Capex forecast'!$S$9:$S$223,$S427,'Capex forecast'!$Q$9:$Q$223,"Augex")</f>
        <v>0</v>
      </c>
      <c r="Y427" s="32">
        <f>SUMIFS('Capex forecast'!I$9:I$223,'Capex forecast'!$T$9:$T$223,$Q427,'Capex forecast'!$S$9:$S$223,$S427,'Capex forecast'!$Q$9:$Q$223,"Augex")</f>
        <v>0</v>
      </c>
      <c r="Z427" s="32">
        <f>SUMIFS('Capex forecast'!J$9:J$223,'Capex forecast'!$T$9:$T$223,$Q427,'Capex forecast'!$S$9:$S$223,$S427,'Capex forecast'!$Q$9:$Q$223,"Augex")</f>
        <v>0</v>
      </c>
      <c r="AA427" s="32">
        <f>SUMIFS('Capex forecast'!K$9:K$223,'Capex forecast'!$T$9:$T$223,$Q427,'Capex forecast'!$S$9:$S$223,$S427,'Capex forecast'!$Q$9:$Q$223,"Augex")</f>
        <v>0</v>
      </c>
      <c r="AB427" s="32">
        <f>SUMIFS('Capex forecast'!L$9:L$223,'Capex forecast'!$T$9:$T$223,$Q427,'Capex forecast'!$S$9:$S$223,$S427,'Capex forecast'!$Q$9:$Q$223,"Augex")</f>
        <v>0</v>
      </c>
      <c r="AC427" s="32">
        <f>SUMIFS('Capex forecast'!M$9:M$223,'Capex forecast'!$T$9:$T$223,$Q427,'Capex forecast'!$S$9:$S$223,$S427,'Capex forecast'!$Q$9:$Q$223,"Augex")</f>
        <v>0</v>
      </c>
      <c r="AD427" s="32">
        <f>SUMIFS('Capex forecast'!N$9:N$223,'Capex forecast'!$T$9:$T$223,$Q427,'Capex forecast'!$S$9:$S$223,$S427,'Capex forecast'!$Q$9:$Q$223,"Augex")</f>
        <v>0</v>
      </c>
      <c r="AF427" s="45" t="s">
        <v>202</v>
      </c>
      <c r="AG427" s="6" t="str">
        <f>INDEX('Demand forecast'!$M$9:$M$5832,MATCH($Q427,'Demand forecast'!$B$9:$B$5832,0))</f>
        <v>Yes</v>
      </c>
      <c r="AH427" s="6" t="str">
        <f>IF(COUNTIF($AF$93:AF427,$B427) = 1, "LV", IF(COUNTIF($AF$93:AF427,$B427) = 2, "HV", "ST"))</f>
        <v>HV</v>
      </c>
      <c r="AI427" s="6" t="str">
        <f>INDEX('Demand forecast and growth rate'!$E$7:$E$273,MATCH($Q427,'Demand forecast and growth rate'!$B$7:$B$273,0))</f>
        <v>Steady/falling</v>
      </c>
      <c r="AJ427" s="47">
        <f>SUMIFS('Capex forecast'!E$9:E$223,'Capex forecast'!$T$9:$T$223,$AF427,'Capex forecast'!$S$9:$S$223,$AH427,'Capex forecast'!$Q$9:$Q$223,"Repex")</f>
        <v>0</v>
      </c>
      <c r="AK427" s="47">
        <f>SUMIFS('Capex forecast'!F$9:F$223,'Capex forecast'!$T$9:$T$223,$AF427,'Capex forecast'!$S$9:$S$223,$AH427,'Capex forecast'!$Q$9:$Q$223,"Repex")</f>
        <v>0</v>
      </c>
      <c r="AL427" s="47">
        <f>SUMIFS('Capex forecast'!G$9:G$223,'Capex forecast'!$T$9:$T$223,$AF427,'Capex forecast'!$S$9:$S$223,$AH427,'Capex forecast'!$Q$9:$Q$223,"Repex")</f>
        <v>0</v>
      </c>
      <c r="AM427" s="47">
        <f>SUMIFS('Capex forecast'!H$9:H$223,'Capex forecast'!$T$9:$T$223,$AF427,'Capex forecast'!$S$9:$S$223,$AH427,'Capex forecast'!$Q$9:$Q$223,"Repex")</f>
        <v>0</v>
      </c>
      <c r="AN427" s="47">
        <f>SUMIFS('Capex forecast'!I$9:I$223,'Capex forecast'!$T$9:$T$223,$AF427,'Capex forecast'!$S$9:$S$223,$AH427,'Capex forecast'!$Q$9:$Q$223,"Repex")</f>
        <v>0</v>
      </c>
      <c r="AO427" s="47">
        <f>SUMIFS('Capex forecast'!J$9:J$223,'Capex forecast'!$T$9:$T$223,$AF427,'Capex forecast'!$S$9:$S$223,$AH427,'Capex forecast'!$Q$9:$Q$223,"Repex")</f>
        <v>0</v>
      </c>
      <c r="AP427" s="47">
        <f>SUMIFS('Capex forecast'!K$9:K$223,'Capex forecast'!$T$9:$T$223,$AF427,'Capex forecast'!$S$9:$S$223,$AH427,'Capex forecast'!$Q$9:$Q$223,"Repex")</f>
        <v>0</v>
      </c>
      <c r="AQ427" s="47">
        <f>SUMIFS('Capex forecast'!L$9:L$223,'Capex forecast'!$T$9:$T$223,$AF427,'Capex forecast'!$S$9:$S$223,$AH427,'Capex forecast'!$Q$9:$Q$223,"Repex")</f>
        <v>0</v>
      </c>
      <c r="AR427" s="47">
        <f>SUMIFS('Capex forecast'!M$9:M$223,'Capex forecast'!$T$9:$T$223,$AF427,'Capex forecast'!$S$9:$S$223,$AH427,'Capex forecast'!$Q$9:$Q$223,"Repex")</f>
        <v>0</v>
      </c>
      <c r="AS427" s="47">
        <f>SUMIFS('Capex forecast'!N$9:N$223,'Capex forecast'!$T$9:$T$223,$AF427,'Capex forecast'!$S$9:$S$223,$AH427,'Capex forecast'!$Q$9:$Q$223,"Repex")</f>
        <v>0</v>
      </c>
    </row>
    <row r="428" spans="2:45" ht="15">
      <c r="B428" s="45" t="s">
        <v>38</v>
      </c>
      <c r="C428" s="6" t="str">
        <f>INDEX('Demand forecast'!$M$9:$M$5832,MATCH($B428,'Demand forecast'!$B$9:$B$5832,0))</f>
        <v>No</v>
      </c>
      <c r="D428" s="6" t="str">
        <f>IF(COUNTIF($B$93:B428,$B428) = 1, "LV", IF(COUNTIF($B$93:B428,$B428) = 2, "HV", "ST"))</f>
        <v>HV</v>
      </c>
      <c r="E428" s="6" t="str">
        <f>INDEX('Demand forecast and growth rate'!$E$7:$E$273,MATCH($B428,'Demand forecast and growth rate'!$B$7:$B$273,0))</f>
        <v>Small growth</v>
      </c>
      <c r="F428" s="32">
        <f>SUMIFS('Capex forecast'!E$9:E$223,'Capex forecast'!$T$9:$T$223,'Allocation of site-spec costs'!$B428,'Capex forecast'!$S$9:$S$223,'Allocation of site-spec costs'!$D428,'Capex forecast'!$Q$9:$Q$223,"Customer Connection")</f>
        <v>0</v>
      </c>
      <c r="G428" s="32">
        <f>SUMIFS('Capex forecast'!F$9:F$223,'Capex forecast'!$T$9:$T$223,'Allocation of site-spec costs'!$B428,'Capex forecast'!$S$9:$S$223,'Allocation of site-spec costs'!$D428,'Capex forecast'!$Q$9:$Q$223,"Customer Connection")</f>
        <v>0</v>
      </c>
      <c r="H428" s="32">
        <f>SUMIFS('Capex forecast'!G$9:G$223,'Capex forecast'!$T$9:$T$223,'Allocation of site-spec costs'!$B428,'Capex forecast'!$S$9:$S$223,'Allocation of site-spec costs'!$D428,'Capex forecast'!$Q$9:$Q$223,"Customer Connection")</f>
        <v>0</v>
      </c>
      <c r="I428" s="32">
        <f>SUMIFS('Capex forecast'!H$9:H$223,'Capex forecast'!$T$9:$T$223,'Allocation of site-spec costs'!$B428,'Capex forecast'!$S$9:$S$223,'Allocation of site-spec costs'!$D428,'Capex forecast'!$Q$9:$Q$223,"Customer Connection")</f>
        <v>0</v>
      </c>
      <c r="J428" s="32">
        <f>SUMIFS('Capex forecast'!I$9:I$223,'Capex forecast'!$T$9:$T$223,'Allocation of site-spec costs'!$B428,'Capex forecast'!$S$9:$S$223,'Allocation of site-spec costs'!$D428,'Capex forecast'!$Q$9:$Q$223,"Customer Connection")</f>
        <v>0</v>
      </c>
      <c r="K428" s="32">
        <f>SUMIFS('Capex forecast'!J$9:J$223,'Capex forecast'!$T$9:$T$223,'Allocation of site-spec costs'!$B428,'Capex forecast'!$S$9:$S$223,'Allocation of site-spec costs'!$D428,'Capex forecast'!$Q$9:$Q$223,"Customer Connection")</f>
        <v>0</v>
      </c>
      <c r="L428" s="32">
        <f>SUMIFS('Capex forecast'!K$9:K$223,'Capex forecast'!$T$9:$T$223,'Allocation of site-spec costs'!$B428,'Capex forecast'!$S$9:$S$223,'Allocation of site-spec costs'!$D428,'Capex forecast'!$Q$9:$Q$223,"Customer Connection")</f>
        <v>0</v>
      </c>
      <c r="M428" s="32">
        <f>SUMIFS('Capex forecast'!L$9:L$223,'Capex forecast'!$T$9:$T$223,'Allocation of site-spec costs'!$B428,'Capex forecast'!$S$9:$S$223,'Allocation of site-spec costs'!$D428,'Capex forecast'!$Q$9:$Q$223,"Customer Connection")</f>
        <v>0</v>
      </c>
      <c r="N428" s="32">
        <f>SUMIFS('Capex forecast'!M$9:M$223,'Capex forecast'!$T$9:$T$223,'Allocation of site-spec costs'!$B428,'Capex forecast'!$S$9:$S$223,'Allocation of site-spec costs'!$D428,'Capex forecast'!$Q$9:$Q$223,"Customer Connection")</f>
        <v>0</v>
      </c>
      <c r="O428" s="32">
        <f>SUMIFS('Capex forecast'!N$9:N$223,'Capex forecast'!$T$9:$T$223,'Allocation of site-spec costs'!$B428,'Capex forecast'!$S$9:$S$223,'Allocation of site-spec costs'!$D428,'Capex forecast'!$Q$9:$Q$223,"Customer Connection")</f>
        <v>0</v>
      </c>
      <c r="Q428" s="45" t="s">
        <v>38</v>
      </c>
      <c r="R428" s="6" t="str">
        <f>INDEX('Demand forecast'!$M$9:$M$5832,MATCH($Q428,'Demand forecast'!$B$9:$B$5832,0))</f>
        <v>No</v>
      </c>
      <c r="S428" s="6" t="str">
        <f>IF(COUNTIF($Q$93:Q428,$B428) = 1, "LV", IF(COUNTIF($Q$93:Q428,$B428) = 2, "HV", "ST"))</f>
        <v>HV</v>
      </c>
      <c r="T428" s="6" t="str">
        <f>INDEX('Demand forecast and growth rate'!$E$7:$E$273,MATCH($Q428,'Demand forecast and growth rate'!$B$7:$B$273,0))</f>
        <v>Small growth</v>
      </c>
      <c r="U428" s="32">
        <f>SUMIFS('Capex forecast'!E$9:E$223,'Capex forecast'!$T$9:$T$223,$Q428,'Capex forecast'!$S$9:$S$223,$S428,'Capex forecast'!$Q$9:$Q$223,"Augex")</f>
        <v>0</v>
      </c>
      <c r="V428" s="32">
        <f>SUMIFS('Capex forecast'!F$9:F$223,'Capex forecast'!$T$9:$T$223,$Q428,'Capex forecast'!$S$9:$S$223,$S428,'Capex forecast'!$Q$9:$Q$223,"Augex")</f>
        <v>0</v>
      </c>
      <c r="W428" s="32">
        <f>SUMIFS('Capex forecast'!G$9:G$223,'Capex forecast'!$T$9:$T$223,$Q428,'Capex forecast'!$S$9:$S$223,$S428,'Capex forecast'!$Q$9:$Q$223,"Augex")</f>
        <v>0</v>
      </c>
      <c r="X428" s="32">
        <f>SUMIFS('Capex forecast'!H$9:H$223,'Capex forecast'!$T$9:$T$223,$Q428,'Capex forecast'!$S$9:$S$223,$S428,'Capex forecast'!$Q$9:$Q$223,"Augex")</f>
        <v>0</v>
      </c>
      <c r="Y428" s="32">
        <f>SUMIFS('Capex forecast'!I$9:I$223,'Capex forecast'!$T$9:$T$223,$Q428,'Capex forecast'!$S$9:$S$223,$S428,'Capex forecast'!$Q$9:$Q$223,"Augex")</f>
        <v>0</v>
      </c>
      <c r="Z428" s="32">
        <f>SUMIFS('Capex forecast'!J$9:J$223,'Capex forecast'!$T$9:$T$223,$Q428,'Capex forecast'!$S$9:$S$223,$S428,'Capex forecast'!$Q$9:$Q$223,"Augex")</f>
        <v>0</v>
      </c>
      <c r="AA428" s="32">
        <f>SUMIFS('Capex forecast'!K$9:K$223,'Capex forecast'!$T$9:$T$223,$Q428,'Capex forecast'!$S$9:$S$223,$S428,'Capex forecast'!$Q$9:$Q$223,"Augex")</f>
        <v>0</v>
      </c>
      <c r="AB428" s="32">
        <f>SUMIFS('Capex forecast'!L$9:L$223,'Capex forecast'!$T$9:$T$223,$Q428,'Capex forecast'!$S$9:$S$223,$S428,'Capex forecast'!$Q$9:$Q$223,"Augex")</f>
        <v>0</v>
      </c>
      <c r="AC428" s="32">
        <f>SUMIFS('Capex forecast'!M$9:M$223,'Capex forecast'!$T$9:$T$223,$Q428,'Capex forecast'!$S$9:$S$223,$S428,'Capex forecast'!$Q$9:$Q$223,"Augex")</f>
        <v>0</v>
      </c>
      <c r="AD428" s="32">
        <f>SUMIFS('Capex forecast'!N$9:N$223,'Capex forecast'!$T$9:$T$223,$Q428,'Capex forecast'!$S$9:$S$223,$S428,'Capex forecast'!$Q$9:$Q$223,"Augex")</f>
        <v>0</v>
      </c>
      <c r="AF428" s="45" t="s">
        <v>38</v>
      </c>
      <c r="AG428" s="6" t="str">
        <f>INDEX('Demand forecast'!$M$9:$M$5832,MATCH($Q428,'Demand forecast'!$B$9:$B$5832,0))</f>
        <v>No</v>
      </c>
      <c r="AH428" s="6" t="str">
        <f>IF(COUNTIF($AF$93:AF428,$B428) = 1, "LV", IF(COUNTIF($AF$93:AF428,$B428) = 2, "HV", "ST"))</f>
        <v>HV</v>
      </c>
      <c r="AI428" s="6" t="str">
        <f>INDEX('Demand forecast and growth rate'!$E$7:$E$273,MATCH($Q428,'Demand forecast and growth rate'!$B$7:$B$273,0))</f>
        <v>Small growth</v>
      </c>
      <c r="AJ428" s="47">
        <f>SUMIFS('Capex forecast'!E$9:E$223,'Capex forecast'!$T$9:$T$223,$AF428,'Capex forecast'!$S$9:$S$223,$AH428,'Capex forecast'!$Q$9:$Q$223,"Repex")</f>
        <v>0</v>
      </c>
      <c r="AK428" s="47">
        <f>SUMIFS('Capex forecast'!F$9:F$223,'Capex forecast'!$T$9:$T$223,$AF428,'Capex forecast'!$S$9:$S$223,$AH428,'Capex forecast'!$Q$9:$Q$223,"Repex")</f>
        <v>0</v>
      </c>
      <c r="AL428" s="47">
        <f>SUMIFS('Capex forecast'!G$9:G$223,'Capex forecast'!$T$9:$T$223,$AF428,'Capex forecast'!$S$9:$S$223,$AH428,'Capex forecast'!$Q$9:$Q$223,"Repex")</f>
        <v>0</v>
      </c>
      <c r="AM428" s="47">
        <f>SUMIFS('Capex forecast'!H$9:H$223,'Capex forecast'!$T$9:$T$223,$AF428,'Capex forecast'!$S$9:$S$223,$AH428,'Capex forecast'!$Q$9:$Q$223,"Repex")</f>
        <v>0</v>
      </c>
      <c r="AN428" s="47">
        <f>SUMIFS('Capex forecast'!I$9:I$223,'Capex forecast'!$T$9:$T$223,$AF428,'Capex forecast'!$S$9:$S$223,$AH428,'Capex forecast'!$Q$9:$Q$223,"Repex")</f>
        <v>0</v>
      </c>
      <c r="AO428" s="47">
        <f>SUMIFS('Capex forecast'!J$9:J$223,'Capex forecast'!$T$9:$T$223,$AF428,'Capex forecast'!$S$9:$S$223,$AH428,'Capex forecast'!$Q$9:$Q$223,"Repex")</f>
        <v>0</v>
      </c>
      <c r="AP428" s="47">
        <f>SUMIFS('Capex forecast'!K$9:K$223,'Capex forecast'!$T$9:$T$223,$AF428,'Capex forecast'!$S$9:$S$223,$AH428,'Capex forecast'!$Q$9:$Q$223,"Repex")</f>
        <v>0</v>
      </c>
      <c r="AQ428" s="47">
        <f>SUMIFS('Capex forecast'!L$9:L$223,'Capex forecast'!$T$9:$T$223,$AF428,'Capex forecast'!$S$9:$S$223,$AH428,'Capex forecast'!$Q$9:$Q$223,"Repex")</f>
        <v>0</v>
      </c>
      <c r="AR428" s="47">
        <f>SUMIFS('Capex forecast'!M$9:M$223,'Capex forecast'!$T$9:$T$223,$AF428,'Capex forecast'!$S$9:$S$223,$AH428,'Capex forecast'!$Q$9:$Q$223,"Repex")</f>
        <v>0</v>
      </c>
      <c r="AS428" s="47">
        <f>SUMIFS('Capex forecast'!N$9:N$223,'Capex forecast'!$T$9:$T$223,$AF428,'Capex forecast'!$S$9:$S$223,$AH428,'Capex forecast'!$Q$9:$Q$223,"Repex")</f>
        <v>0</v>
      </c>
    </row>
    <row r="429" spans="2:45" ht="15">
      <c r="B429" s="45" t="s">
        <v>58</v>
      </c>
      <c r="C429" s="6" t="str">
        <f>INDEX('Demand forecast'!$M$9:$M$5832,MATCH($B429,'Demand forecast'!$B$9:$B$5832,0))</f>
        <v>No</v>
      </c>
      <c r="D429" s="6" t="str">
        <f>IF(COUNTIF($B$93:B429,$B429) = 1, "LV", IF(COUNTIF($B$93:B429,$B429) = 2, "HV", "ST"))</f>
        <v>HV</v>
      </c>
      <c r="E429" s="6" t="str">
        <f>INDEX('Demand forecast and growth rate'!$E$7:$E$273,MATCH($B429,'Demand forecast and growth rate'!$B$7:$B$273,0))</f>
        <v>Small growth</v>
      </c>
      <c r="F429" s="32">
        <f>SUMIFS('Capex forecast'!E$9:E$223,'Capex forecast'!$T$9:$T$223,'Allocation of site-spec costs'!$B429,'Capex forecast'!$S$9:$S$223,'Allocation of site-spec costs'!$D429,'Capex forecast'!$Q$9:$Q$223,"Customer Connection")</f>
        <v>0</v>
      </c>
      <c r="G429" s="32">
        <f>SUMIFS('Capex forecast'!F$9:F$223,'Capex forecast'!$T$9:$T$223,'Allocation of site-spec costs'!$B429,'Capex forecast'!$S$9:$S$223,'Allocation of site-spec costs'!$D429,'Capex forecast'!$Q$9:$Q$223,"Customer Connection")</f>
        <v>0</v>
      </c>
      <c r="H429" s="32">
        <f>SUMIFS('Capex forecast'!G$9:G$223,'Capex forecast'!$T$9:$T$223,'Allocation of site-spec costs'!$B429,'Capex forecast'!$S$9:$S$223,'Allocation of site-spec costs'!$D429,'Capex forecast'!$Q$9:$Q$223,"Customer Connection")</f>
        <v>0</v>
      </c>
      <c r="I429" s="32">
        <f>SUMIFS('Capex forecast'!H$9:H$223,'Capex forecast'!$T$9:$T$223,'Allocation of site-spec costs'!$B429,'Capex forecast'!$S$9:$S$223,'Allocation of site-spec costs'!$D429,'Capex forecast'!$Q$9:$Q$223,"Customer Connection")</f>
        <v>0</v>
      </c>
      <c r="J429" s="32">
        <f>SUMIFS('Capex forecast'!I$9:I$223,'Capex forecast'!$T$9:$T$223,'Allocation of site-spec costs'!$B429,'Capex forecast'!$S$9:$S$223,'Allocation of site-spec costs'!$D429,'Capex forecast'!$Q$9:$Q$223,"Customer Connection")</f>
        <v>0</v>
      </c>
      <c r="K429" s="32">
        <f>SUMIFS('Capex forecast'!J$9:J$223,'Capex forecast'!$T$9:$T$223,'Allocation of site-spec costs'!$B429,'Capex forecast'!$S$9:$S$223,'Allocation of site-spec costs'!$D429,'Capex forecast'!$Q$9:$Q$223,"Customer Connection")</f>
        <v>0</v>
      </c>
      <c r="L429" s="32">
        <f>SUMIFS('Capex forecast'!K$9:K$223,'Capex forecast'!$T$9:$T$223,'Allocation of site-spec costs'!$B429,'Capex forecast'!$S$9:$S$223,'Allocation of site-spec costs'!$D429,'Capex forecast'!$Q$9:$Q$223,"Customer Connection")</f>
        <v>0</v>
      </c>
      <c r="M429" s="32">
        <f>SUMIFS('Capex forecast'!L$9:L$223,'Capex forecast'!$T$9:$T$223,'Allocation of site-spec costs'!$B429,'Capex forecast'!$S$9:$S$223,'Allocation of site-spec costs'!$D429,'Capex forecast'!$Q$9:$Q$223,"Customer Connection")</f>
        <v>0</v>
      </c>
      <c r="N429" s="32">
        <f>SUMIFS('Capex forecast'!M$9:M$223,'Capex forecast'!$T$9:$T$223,'Allocation of site-spec costs'!$B429,'Capex forecast'!$S$9:$S$223,'Allocation of site-spec costs'!$D429,'Capex forecast'!$Q$9:$Q$223,"Customer Connection")</f>
        <v>0</v>
      </c>
      <c r="O429" s="32">
        <f>SUMIFS('Capex forecast'!N$9:N$223,'Capex forecast'!$T$9:$T$223,'Allocation of site-spec costs'!$B429,'Capex forecast'!$S$9:$S$223,'Allocation of site-spec costs'!$D429,'Capex forecast'!$Q$9:$Q$223,"Customer Connection")</f>
        <v>0</v>
      </c>
      <c r="Q429" s="45" t="s">
        <v>58</v>
      </c>
      <c r="R429" s="6" t="str">
        <f>INDEX('Demand forecast'!$M$9:$M$5832,MATCH($Q429,'Demand forecast'!$B$9:$B$5832,0))</f>
        <v>No</v>
      </c>
      <c r="S429" s="6" t="str">
        <f>IF(COUNTIF($Q$93:Q429,$B429) = 1, "LV", IF(COUNTIF($Q$93:Q429,$B429) = 2, "HV", "ST"))</f>
        <v>HV</v>
      </c>
      <c r="T429" s="6" t="str">
        <f>INDEX('Demand forecast and growth rate'!$E$7:$E$273,MATCH($Q429,'Demand forecast and growth rate'!$B$7:$B$273,0))</f>
        <v>Small growth</v>
      </c>
      <c r="U429" s="32">
        <f>SUMIFS('Capex forecast'!E$9:E$223,'Capex forecast'!$T$9:$T$223,$Q429,'Capex forecast'!$S$9:$S$223,$S429,'Capex forecast'!$Q$9:$Q$223,"Augex")</f>
        <v>0</v>
      </c>
      <c r="V429" s="32">
        <f>SUMIFS('Capex forecast'!F$9:F$223,'Capex forecast'!$T$9:$T$223,$Q429,'Capex forecast'!$S$9:$S$223,$S429,'Capex forecast'!$Q$9:$Q$223,"Augex")</f>
        <v>0</v>
      </c>
      <c r="W429" s="32">
        <f>SUMIFS('Capex forecast'!G$9:G$223,'Capex forecast'!$T$9:$T$223,$Q429,'Capex forecast'!$S$9:$S$223,$S429,'Capex forecast'!$Q$9:$Q$223,"Augex")</f>
        <v>0</v>
      </c>
      <c r="X429" s="32">
        <f>SUMIFS('Capex forecast'!H$9:H$223,'Capex forecast'!$T$9:$T$223,$Q429,'Capex forecast'!$S$9:$S$223,$S429,'Capex forecast'!$Q$9:$Q$223,"Augex")</f>
        <v>0</v>
      </c>
      <c r="Y429" s="32">
        <f>SUMIFS('Capex forecast'!I$9:I$223,'Capex forecast'!$T$9:$T$223,$Q429,'Capex forecast'!$S$9:$S$223,$S429,'Capex forecast'!$Q$9:$Q$223,"Augex")</f>
        <v>0</v>
      </c>
      <c r="Z429" s="32">
        <f>SUMIFS('Capex forecast'!J$9:J$223,'Capex forecast'!$T$9:$T$223,$Q429,'Capex forecast'!$S$9:$S$223,$S429,'Capex forecast'!$Q$9:$Q$223,"Augex")</f>
        <v>0</v>
      </c>
      <c r="AA429" s="32">
        <f>SUMIFS('Capex forecast'!K$9:K$223,'Capex forecast'!$T$9:$T$223,$Q429,'Capex forecast'!$S$9:$S$223,$S429,'Capex forecast'!$Q$9:$Q$223,"Augex")</f>
        <v>0</v>
      </c>
      <c r="AB429" s="32">
        <f>SUMIFS('Capex forecast'!L$9:L$223,'Capex forecast'!$T$9:$T$223,$Q429,'Capex forecast'!$S$9:$S$223,$S429,'Capex forecast'!$Q$9:$Q$223,"Augex")</f>
        <v>0</v>
      </c>
      <c r="AC429" s="32">
        <f>SUMIFS('Capex forecast'!M$9:M$223,'Capex forecast'!$T$9:$T$223,$Q429,'Capex forecast'!$S$9:$S$223,$S429,'Capex forecast'!$Q$9:$Q$223,"Augex")</f>
        <v>0</v>
      </c>
      <c r="AD429" s="32">
        <f>SUMIFS('Capex forecast'!N$9:N$223,'Capex forecast'!$T$9:$T$223,$Q429,'Capex forecast'!$S$9:$S$223,$S429,'Capex forecast'!$Q$9:$Q$223,"Augex")</f>
        <v>0</v>
      </c>
      <c r="AF429" s="45" t="s">
        <v>58</v>
      </c>
      <c r="AG429" s="6" t="str">
        <f>INDEX('Demand forecast'!$M$9:$M$5832,MATCH($Q429,'Demand forecast'!$B$9:$B$5832,0))</f>
        <v>No</v>
      </c>
      <c r="AH429" s="6" t="str">
        <f>IF(COUNTIF($AF$93:AF429,$B429) = 1, "LV", IF(COUNTIF($AF$93:AF429,$B429) = 2, "HV", "ST"))</f>
        <v>HV</v>
      </c>
      <c r="AI429" s="6" t="str">
        <f>INDEX('Demand forecast and growth rate'!$E$7:$E$273,MATCH($Q429,'Demand forecast and growth rate'!$B$7:$B$273,0))</f>
        <v>Small growth</v>
      </c>
      <c r="AJ429" s="47">
        <f>SUMIFS('Capex forecast'!E$9:E$223,'Capex forecast'!$T$9:$T$223,$AF429,'Capex forecast'!$S$9:$S$223,$AH429,'Capex forecast'!$Q$9:$Q$223,"Repex")</f>
        <v>0</v>
      </c>
      <c r="AK429" s="47">
        <f>SUMIFS('Capex forecast'!F$9:F$223,'Capex forecast'!$T$9:$T$223,$AF429,'Capex forecast'!$S$9:$S$223,$AH429,'Capex forecast'!$Q$9:$Q$223,"Repex")</f>
        <v>0</v>
      </c>
      <c r="AL429" s="47">
        <f>SUMIFS('Capex forecast'!G$9:G$223,'Capex forecast'!$T$9:$T$223,$AF429,'Capex forecast'!$S$9:$S$223,$AH429,'Capex forecast'!$Q$9:$Q$223,"Repex")</f>
        <v>0</v>
      </c>
      <c r="AM429" s="47">
        <f>SUMIFS('Capex forecast'!H$9:H$223,'Capex forecast'!$T$9:$T$223,$AF429,'Capex forecast'!$S$9:$S$223,$AH429,'Capex forecast'!$Q$9:$Q$223,"Repex")</f>
        <v>0</v>
      </c>
      <c r="AN429" s="47">
        <f>SUMIFS('Capex forecast'!I$9:I$223,'Capex forecast'!$T$9:$T$223,$AF429,'Capex forecast'!$S$9:$S$223,$AH429,'Capex forecast'!$Q$9:$Q$223,"Repex")</f>
        <v>0</v>
      </c>
      <c r="AO429" s="47">
        <f>SUMIFS('Capex forecast'!J$9:J$223,'Capex forecast'!$T$9:$T$223,$AF429,'Capex forecast'!$S$9:$S$223,$AH429,'Capex forecast'!$Q$9:$Q$223,"Repex")</f>
        <v>0</v>
      </c>
      <c r="AP429" s="47">
        <f>SUMIFS('Capex forecast'!K$9:K$223,'Capex forecast'!$T$9:$T$223,$AF429,'Capex forecast'!$S$9:$S$223,$AH429,'Capex forecast'!$Q$9:$Q$223,"Repex")</f>
        <v>0</v>
      </c>
      <c r="AQ429" s="47">
        <f>SUMIFS('Capex forecast'!L$9:L$223,'Capex forecast'!$T$9:$T$223,$AF429,'Capex forecast'!$S$9:$S$223,$AH429,'Capex forecast'!$Q$9:$Q$223,"Repex")</f>
        <v>0</v>
      </c>
      <c r="AR429" s="47">
        <f>SUMIFS('Capex forecast'!M$9:M$223,'Capex forecast'!$T$9:$T$223,$AF429,'Capex forecast'!$S$9:$S$223,$AH429,'Capex forecast'!$Q$9:$Q$223,"Repex")</f>
        <v>0</v>
      </c>
      <c r="AS429" s="47">
        <f>SUMIFS('Capex forecast'!N$9:N$223,'Capex forecast'!$T$9:$T$223,$AF429,'Capex forecast'!$S$9:$S$223,$AH429,'Capex forecast'!$Q$9:$Q$223,"Repex")</f>
        <v>0</v>
      </c>
    </row>
    <row r="430" spans="2:45" ht="15">
      <c r="B430" s="45" t="s">
        <v>57</v>
      </c>
      <c r="C430" s="6" t="str">
        <f>INDEX('Demand forecast'!$M$9:$M$5832,MATCH($B430,'Demand forecast'!$B$9:$B$5832,0))</f>
        <v>No</v>
      </c>
      <c r="D430" s="6" t="str">
        <f>IF(COUNTIF($B$93:B430,$B430) = 1, "LV", IF(COUNTIF($B$93:B430,$B430) = 2, "HV", "ST"))</f>
        <v>HV</v>
      </c>
      <c r="E430" s="6" t="str">
        <f>INDEX('Demand forecast and growth rate'!$E$7:$E$273,MATCH($B430,'Demand forecast and growth rate'!$B$7:$B$273,0))</f>
        <v>Small growth</v>
      </c>
      <c r="F430" s="32">
        <f>SUMIFS('Capex forecast'!E$9:E$223,'Capex forecast'!$T$9:$T$223,'Allocation of site-spec costs'!$B430,'Capex forecast'!$S$9:$S$223,'Allocation of site-spec costs'!$D430,'Capex forecast'!$Q$9:$Q$223,"Customer Connection")</f>
        <v>0</v>
      </c>
      <c r="G430" s="32">
        <f>SUMIFS('Capex forecast'!F$9:F$223,'Capex forecast'!$T$9:$T$223,'Allocation of site-spec costs'!$B430,'Capex forecast'!$S$9:$S$223,'Allocation of site-spec costs'!$D430,'Capex forecast'!$Q$9:$Q$223,"Customer Connection")</f>
        <v>0</v>
      </c>
      <c r="H430" s="32">
        <f>SUMIFS('Capex forecast'!G$9:G$223,'Capex forecast'!$T$9:$T$223,'Allocation of site-spec costs'!$B430,'Capex forecast'!$S$9:$S$223,'Allocation of site-spec costs'!$D430,'Capex forecast'!$Q$9:$Q$223,"Customer Connection")</f>
        <v>0</v>
      </c>
      <c r="I430" s="32">
        <f>SUMIFS('Capex forecast'!H$9:H$223,'Capex forecast'!$T$9:$T$223,'Allocation of site-spec costs'!$B430,'Capex forecast'!$S$9:$S$223,'Allocation of site-spec costs'!$D430,'Capex forecast'!$Q$9:$Q$223,"Customer Connection")</f>
        <v>0</v>
      </c>
      <c r="J430" s="32">
        <f>SUMIFS('Capex forecast'!I$9:I$223,'Capex forecast'!$T$9:$T$223,'Allocation of site-spec costs'!$B430,'Capex forecast'!$S$9:$S$223,'Allocation of site-spec costs'!$D430,'Capex forecast'!$Q$9:$Q$223,"Customer Connection")</f>
        <v>0</v>
      </c>
      <c r="K430" s="32">
        <f>SUMIFS('Capex forecast'!J$9:J$223,'Capex forecast'!$T$9:$T$223,'Allocation of site-spec costs'!$B430,'Capex forecast'!$S$9:$S$223,'Allocation of site-spec costs'!$D430,'Capex forecast'!$Q$9:$Q$223,"Customer Connection")</f>
        <v>0</v>
      </c>
      <c r="L430" s="32">
        <f>SUMIFS('Capex forecast'!K$9:K$223,'Capex forecast'!$T$9:$T$223,'Allocation of site-spec costs'!$B430,'Capex forecast'!$S$9:$S$223,'Allocation of site-spec costs'!$D430,'Capex forecast'!$Q$9:$Q$223,"Customer Connection")</f>
        <v>0</v>
      </c>
      <c r="M430" s="32">
        <f>SUMIFS('Capex forecast'!L$9:L$223,'Capex forecast'!$T$9:$T$223,'Allocation of site-spec costs'!$B430,'Capex forecast'!$S$9:$S$223,'Allocation of site-spec costs'!$D430,'Capex forecast'!$Q$9:$Q$223,"Customer Connection")</f>
        <v>0</v>
      </c>
      <c r="N430" s="32">
        <f>SUMIFS('Capex forecast'!M$9:M$223,'Capex forecast'!$T$9:$T$223,'Allocation of site-spec costs'!$B430,'Capex forecast'!$S$9:$S$223,'Allocation of site-spec costs'!$D430,'Capex forecast'!$Q$9:$Q$223,"Customer Connection")</f>
        <v>0</v>
      </c>
      <c r="O430" s="32">
        <f>SUMIFS('Capex forecast'!N$9:N$223,'Capex forecast'!$T$9:$T$223,'Allocation of site-spec costs'!$B430,'Capex forecast'!$S$9:$S$223,'Allocation of site-spec costs'!$D430,'Capex forecast'!$Q$9:$Q$223,"Customer Connection")</f>
        <v>0</v>
      </c>
      <c r="Q430" s="45" t="s">
        <v>57</v>
      </c>
      <c r="R430" s="6" t="str">
        <f>INDEX('Demand forecast'!$M$9:$M$5832,MATCH($Q430,'Demand forecast'!$B$9:$B$5832,0))</f>
        <v>No</v>
      </c>
      <c r="S430" s="6" t="str">
        <f>IF(COUNTIF($Q$93:Q430,$B430) = 1, "LV", IF(COUNTIF($Q$93:Q430,$B430) = 2, "HV", "ST"))</f>
        <v>HV</v>
      </c>
      <c r="T430" s="6" t="str">
        <f>INDEX('Demand forecast and growth rate'!$E$7:$E$273,MATCH($Q430,'Demand forecast and growth rate'!$B$7:$B$273,0))</f>
        <v>Small growth</v>
      </c>
      <c r="U430" s="32">
        <f>SUMIFS('Capex forecast'!E$9:E$223,'Capex forecast'!$T$9:$T$223,$Q430,'Capex forecast'!$S$9:$S$223,$S430,'Capex forecast'!$Q$9:$Q$223,"Augex")</f>
        <v>0</v>
      </c>
      <c r="V430" s="32">
        <f>SUMIFS('Capex forecast'!F$9:F$223,'Capex forecast'!$T$9:$T$223,$Q430,'Capex forecast'!$S$9:$S$223,$S430,'Capex forecast'!$Q$9:$Q$223,"Augex")</f>
        <v>0</v>
      </c>
      <c r="W430" s="32">
        <f>SUMIFS('Capex forecast'!G$9:G$223,'Capex forecast'!$T$9:$T$223,$Q430,'Capex forecast'!$S$9:$S$223,$S430,'Capex forecast'!$Q$9:$Q$223,"Augex")</f>
        <v>0</v>
      </c>
      <c r="X430" s="32">
        <f>SUMIFS('Capex forecast'!H$9:H$223,'Capex forecast'!$T$9:$T$223,$Q430,'Capex forecast'!$S$9:$S$223,$S430,'Capex forecast'!$Q$9:$Q$223,"Augex")</f>
        <v>0</v>
      </c>
      <c r="Y430" s="32">
        <f>SUMIFS('Capex forecast'!I$9:I$223,'Capex forecast'!$T$9:$T$223,$Q430,'Capex forecast'!$S$9:$S$223,$S430,'Capex forecast'!$Q$9:$Q$223,"Augex")</f>
        <v>0</v>
      </c>
      <c r="Z430" s="32">
        <f>SUMIFS('Capex forecast'!J$9:J$223,'Capex forecast'!$T$9:$T$223,$Q430,'Capex forecast'!$S$9:$S$223,$S430,'Capex forecast'!$Q$9:$Q$223,"Augex")</f>
        <v>0</v>
      </c>
      <c r="AA430" s="32">
        <f>SUMIFS('Capex forecast'!K$9:K$223,'Capex forecast'!$T$9:$T$223,$Q430,'Capex forecast'!$S$9:$S$223,$S430,'Capex forecast'!$Q$9:$Q$223,"Augex")</f>
        <v>0</v>
      </c>
      <c r="AB430" s="32">
        <f>SUMIFS('Capex forecast'!L$9:L$223,'Capex forecast'!$T$9:$T$223,$Q430,'Capex forecast'!$S$9:$S$223,$S430,'Capex forecast'!$Q$9:$Q$223,"Augex")</f>
        <v>0</v>
      </c>
      <c r="AC430" s="32">
        <f>SUMIFS('Capex forecast'!M$9:M$223,'Capex forecast'!$T$9:$T$223,$Q430,'Capex forecast'!$S$9:$S$223,$S430,'Capex forecast'!$Q$9:$Q$223,"Augex")</f>
        <v>0</v>
      </c>
      <c r="AD430" s="32">
        <f>SUMIFS('Capex forecast'!N$9:N$223,'Capex forecast'!$T$9:$T$223,$Q430,'Capex forecast'!$S$9:$S$223,$S430,'Capex forecast'!$Q$9:$Q$223,"Augex")</f>
        <v>0</v>
      </c>
      <c r="AF430" s="45" t="s">
        <v>57</v>
      </c>
      <c r="AG430" s="6" t="str">
        <f>INDEX('Demand forecast'!$M$9:$M$5832,MATCH($Q430,'Demand forecast'!$B$9:$B$5832,0))</f>
        <v>No</v>
      </c>
      <c r="AH430" s="6" t="str">
        <f>IF(COUNTIF($AF$93:AF430,$B430) = 1, "LV", IF(COUNTIF($AF$93:AF430,$B430) = 2, "HV", "ST"))</f>
        <v>HV</v>
      </c>
      <c r="AI430" s="6" t="str">
        <f>INDEX('Demand forecast and growth rate'!$E$7:$E$273,MATCH($Q430,'Demand forecast and growth rate'!$B$7:$B$273,0))</f>
        <v>Small growth</v>
      </c>
      <c r="AJ430" s="47">
        <f>SUMIFS('Capex forecast'!E$9:E$223,'Capex forecast'!$T$9:$T$223,$AF430,'Capex forecast'!$S$9:$S$223,$AH430,'Capex forecast'!$Q$9:$Q$223,"Repex")</f>
        <v>0</v>
      </c>
      <c r="AK430" s="47">
        <f>SUMIFS('Capex forecast'!F$9:F$223,'Capex forecast'!$T$9:$T$223,$AF430,'Capex forecast'!$S$9:$S$223,$AH430,'Capex forecast'!$Q$9:$Q$223,"Repex")</f>
        <v>0</v>
      </c>
      <c r="AL430" s="47">
        <f>SUMIFS('Capex forecast'!G$9:G$223,'Capex forecast'!$T$9:$T$223,$AF430,'Capex forecast'!$S$9:$S$223,$AH430,'Capex forecast'!$Q$9:$Q$223,"Repex")</f>
        <v>0</v>
      </c>
      <c r="AM430" s="47">
        <f>SUMIFS('Capex forecast'!H$9:H$223,'Capex forecast'!$T$9:$T$223,$AF430,'Capex forecast'!$S$9:$S$223,$AH430,'Capex forecast'!$Q$9:$Q$223,"Repex")</f>
        <v>0</v>
      </c>
      <c r="AN430" s="47">
        <f>SUMIFS('Capex forecast'!I$9:I$223,'Capex forecast'!$T$9:$T$223,$AF430,'Capex forecast'!$S$9:$S$223,$AH430,'Capex forecast'!$Q$9:$Q$223,"Repex")</f>
        <v>0</v>
      </c>
      <c r="AO430" s="47">
        <f>SUMIFS('Capex forecast'!J$9:J$223,'Capex forecast'!$T$9:$T$223,$AF430,'Capex forecast'!$S$9:$S$223,$AH430,'Capex forecast'!$Q$9:$Q$223,"Repex")</f>
        <v>0</v>
      </c>
      <c r="AP430" s="47">
        <f>SUMIFS('Capex forecast'!K$9:K$223,'Capex forecast'!$T$9:$T$223,$AF430,'Capex forecast'!$S$9:$S$223,$AH430,'Capex forecast'!$Q$9:$Q$223,"Repex")</f>
        <v>0</v>
      </c>
      <c r="AQ430" s="47">
        <f>SUMIFS('Capex forecast'!L$9:L$223,'Capex forecast'!$T$9:$T$223,$AF430,'Capex forecast'!$S$9:$S$223,$AH430,'Capex forecast'!$Q$9:$Q$223,"Repex")</f>
        <v>0</v>
      </c>
      <c r="AR430" s="47">
        <f>SUMIFS('Capex forecast'!M$9:M$223,'Capex forecast'!$T$9:$T$223,$AF430,'Capex forecast'!$S$9:$S$223,$AH430,'Capex forecast'!$Q$9:$Q$223,"Repex")</f>
        <v>0</v>
      </c>
      <c r="AS430" s="47">
        <f>SUMIFS('Capex forecast'!N$9:N$223,'Capex forecast'!$T$9:$T$223,$AF430,'Capex forecast'!$S$9:$S$223,$AH430,'Capex forecast'!$Q$9:$Q$223,"Repex")</f>
        <v>0</v>
      </c>
    </row>
    <row r="431" spans="2:45" ht="15">
      <c r="B431" s="45" t="s">
        <v>50</v>
      </c>
      <c r="C431" s="6" t="str">
        <f>INDEX('Demand forecast'!$M$9:$M$5832,MATCH($B431,'Demand forecast'!$B$9:$B$5832,0))</f>
        <v>No</v>
      </c>
      <c r="D431" s="6" t="str">
        <f>IF(COUNTIF($B$93:B431,$B431) = 1, "LV", IF(COUNTIF($B$93:B431,$B431) = 2, "HV", "ST"))</f>
        <v>HV</v>
      </c>
      <c r="E431" s="6" t="str">
        <f>INDEX('Demand forecast and growth rate'!$E$7:$E$273,MATCH($B431,'Demand forecast and growth rate'!$B$7:$B$273,0))</f>
        <v>Steady/falling</v>
      </c>
      <c r="F431" s="32">
        <f>SUMIFS('Capex forecast'!E$9:E$223,'Capex forecast'!$T$9:$T$223,'Allocation of site-spec costs'!$B431,'Capex forecast'!$S$9:$S$223,'Allocation of site-spec costs'!$D431,'Capex forecast'!$Q$9:$Q$223,"Customer Connection")</f>
        <v>0</v>
      </c>
      <c r="G431" s="32">
        <f>SUMIFS('Capex forecast'!F$9:F$223,'Capex forecast'!$T$9:$T$223,'Allocation of site-spec costs'!$B431,'Capex forecast'!$S$9:$S$223,'Allocation of site-spec costs'!$D431,'Capex forecast'!$Q$9:$Q$223,"Customer Connection")</f>
        <v>0</v>
      </c>
      <c r="H431" s="32">
        <f>SUMIFS('Capex forecast'!G$9:G$223,'Capex forecast'!$T$9:$T$223,'Allocation of site-spec costs'!$B431,'Capex forecast'!$S$9:$S$223,'Allocation of site-spec costs'!$D431,'Capex forecast'!$Q$9:$Q$223,"Customer Connection")</f>
        <v>0</v>
      </c>
      <c r="I431" s="32">
        <f>SUMIFS('Capex forecast'!H$9:H$223,'Capex forecast'!$T$9:$T$223,'Allocation of site-spec costs'!$B431,'Capex forecast'!$S$9:$S$223,'Allocation of site-spec costs'!$D431,'Capex forecast'!$Q$9:$Q$223,"Customer Connection")</f>
        <v>0</v>
      </c>
      <c r="J431" s="32">
        <f>SUMIFS('Capex forecast'!I$9:I$223,'Capex forecast'!$T$9:$T$223,'Allocation of site-spec costs'!$B431,'Capex forecast'!$S$9:$S$223,'Allocation of site-spec costs'!$D431,'Capex forecast'!$Q$9:$Q$223,"Customer Connection")</f>
        <v>0</v>
      </c>
      <c r="K431" s="32">
        <f>SUMIFS('Capex forecast'!J$9:J$223,'Capex forecast'!$T$9:$T$223,'Allocation of site-spec costs'!$B431,'Capex forecast'!$S$9:$S$223,'Allocation of site-spec costs'!$D431,'Capex forecast'!$Q$9:$Q$223,"Customer Connection")</f>
        <v>0</v>
      </c>
      <c r="L431" s="32">
        <f>SUMIFS('Capex forecast'!K$9:K$223,'Capex forecast'!$T$9:$T$223,'Allocation of site-spec costs'!$B431,'Capex forecast'!$S$9:$S$223,'Allocation of site-spec costs'!$D431,'Capex forecast'!$Q$9:$Q$223,"Customer Connection")</f>
        <v>0</v>
      </c>
      <c r="M431" s="32">
        <f>SUMIFS('Capex forecast'!L$9:L$223,'Capex forecast'!$T$9:$T$223,'Allocation of site-spec costs'!$B431,'Capex forecast'!$S$9:$S$223,'Allocation of site-spec costs'!$D431,'Capex forecast'!$Q$9:$Q$223,"Customer Connection")</f>
        <v>0</v>
      </c>
      <c r="N431" s="32">
        <f>SUMIFS('Capex forecast'!M$9:M$223,'Capex forecast'!$T$9:$T$223,'Allocation of site-spec costs'!$B431,'Capex forecast'!$S$9:$S$223,'Allocation of site-spec costs'!$D431,'Capex forecast'!$Q$9:$Q$223,"Customer Connection")</f>
        <v>0</v>
      </c>
      <c r="O431" s="32">
        <f>SUMIFS('Capex forecast'!N$9:N$223,'Capex forecast'!$T$9:$T$223,'Allocation of site-spec costs'!$B431,'Capex forecast'!$S$9:$S$223,'Allocation of site-spec costs'!$D431,'Capex forecast'!$Q$9:$Q$223,"Customer Connection")</f>
        <v>0</v>
      </c>
      <c r="Q431" s="45" t="s">
        <v>50</v>
      </c>
      <c r="R431" s="6" t="str">
        <f>INDEX('Demand forecast'!$M$9:$M$5832,MATCH($Q431,'Demand forecast'!$B$9:$B$5832,0))</f>
        <v>No</v>
      </c>
      <c r="S431" s="6" t="str">
        <f>IF(COUNTIF($Q$93:Q431,$B431) = 1, "LV", IF(COUNTIF($Q$93:Q431,$B431) = 2, "HV", "ST"))</f>
        <v>HV</v>
      </c>
      <c r="T431" s="6" t="str">
        <f>INDEX('Demand forecast and growth rate'!$E$7:$E$273,MATCH($Q431,'Demand forecast and growth rate'!$B$7:$B$273,0))</f>
        <v>Steady/falling</v>
      </c>
      <c r="U431" s="32">
        <f>SUMIFS('Capex forecast'!E$9:E$223,'Capex forecast'!$T$9:$T$223,$Q431,'Capex forecast'!$S$9:$S$223,$S431,'Capex forecast'!$Q$9:$Q$223,"Augex")</f>
        <v>0</v>
      </c>
      <c r="V431" s="32">
        <f>SUMIFS('Capex forecast'!F$9:F$223,'Capex forecast'!$T$9:$T$223,$Q431,'Capex forecast'!$S$9:$S$223,$S431,'Capex forecast'!$Q$9:$Q$223,"Augex")</f>
        <v>0</v>
      </c>
      <c r="W431" s="32">
        <f>SUMIFS('Capex forecast'!G$9:G$223,'Capex forecast'!$T$9:$T$223,$Q431,'Capex forecast'!$S$9:$S$223,$S431,'Capex forecast'!$Q$9:$Q$223,"Augex")</f>
        <v>0</v>
      </c>
      <c r="X431" s="32">
        <f>SUMIFS('Capex forecast'!H$9:H$223,'Capex forecast'!$T$9:$T$223,$Q431,'Capex forecast'!$S$9:$S$223,$S431,'Capex forecast'!$Q$9:$Q$223,"Augex")</f>
        <v>0</v>
      </c>
      <c r="Y431" s="32">
        <f>SUMIFS('Capex forecast'!I$9:I$223,'Capex forecast'!$T$9:$T$223,$Q431,'Capex forecast'!$S$9:$S$223,$S431,'Capex forecast'!$Q$9:$Q$223,"Augex")</f>
        <v>0</v>
      </c>
      <c r="Z431" s="32">
        <f>SUMIFS('Capex forecast'!J$9:J$223,'Capex forecast'!$T$9:$T$223,$Q431,'Capex forecast'!$S$9:$S$223,$S431,'Capex forecast'!$Q$9:$Q$223,"Augex")</f>
        <v>0</v>
      </c>
      <c r="AA431" s="32">
        <f>SUMIFS('Capex forecast'!K$9:K$223,'Capex forecast'!$T$9:$T$223,$Q431,'Capex forecast'!$S$9:$S$223,$S431,'Capex forecast'!$Q$9:$Q$223,"Augex")</f>
        <v>0</v>
      </c>
      <c r="AB431" s="32">
        <f>SUMIFS('Capex forecast'!L$9:L$223,'Capex forecast'!$T$9:$T$223,$Q431,'Capex forecast'!$S$9:$S$223,$S431,'Capex forecast'!$Q$9:$Q$223,"Augex")</f>
        <v>0</v>
      </c>
      <c r="AC431" s="32">
        <f>SUMIFS('Capex forecast'!M$9:M$223,'Capex forecast'!$T$9:$T$223,$Q431,'Capex forecast'!$S$9:$S$223,$S431,'Capex forecast'!$Q$9:$Q$223,"Augex")</f>
        <v>0</v>
      </c>
      <c r="AD431" s="32">
        <f>SUMIFS('Capex forecast'!N$9:N$223,'Capex forecast'!$T$9:$T$223,$Q431,'Capex forecast'!$S$9:$S$223,$S431,'Capex forecast'!$Q$9:$Q$223,"Augex")</f>
        <v>0</v>
      </c>
      <c r="AF431" s="45" t="s">
        <v>50</v>
      </c>
      <c r="AG431" s="6" t="str">
        <f>INDEX('Demand forecast'!$M$9:$M$5832,MATCH($Q431,'Demand forecast'!$B$9:$B$5832,0))</f>
        <v>No</v>
      </c>
      <c r="AH431" s="6" t="str">
        <f>IF(COUNTIF($AF$93:AF431,$B431) = 1, "LV", IF(COUNTIF($AF$93:AF431,$B431) = 2, "HV", "ST"))</f>
        <v>HV</v>
      </c>
      <c r="AI431" s="6" t="str">
        <f>INDEX('Demand forecast and growth rate'!$E$7:$E$273,MATCH($Q431,'Demand forecast and growth rate'!$B$7:$B$273,0))</f>
        <v>Steady/falling</v>
      </c>
      <c r="AJ431" s="47">
        <f>SUMIFS('Capex forecast'!E$9:E$223,'Capex forecast'!$T$9:$T$223,$AF431,'Capex forecast'!$S$9:$S$223,$AH431,'Capex forecast'!$Q$9:$Q$223,"Repex")</f>
        <v>0</v>
      </c>
      <c r="AK431" s="47">
        <f>SUMIFS('Capex forecast'!F$9:F$223,'Capex forecast'!$T$9:$T$223,$AF431,'Capex forecast'!$S$9:$S$223,$AH431,'Capex forecast'!$Q$9:$Q$223,"Repex")</f>
        <v>0</v>
      </c>
      <c r="AL431" s="47">
        <f>SUMIFS('Capex forecast'!G$9:G$223,'Capex forecast'!$T$9:$T$223,$AF431,'Capex forecast'!$S$9:$S$223,$AH431,'Capex forecast'!$Q$9:$Q$223,"Repex")</f>
        <v>0</v>
      </c>
      <c r="AM431" s="47">
        <f>SUMIFS('Capex forecast'!H$9:H$223,'Capex forecast'!$T$9:$T$223,$AF431,'Capex forecast'!$S$9:$S$223,$AH431,'Capex forecast'!$Q$9:$Q$223,"Repex")</f>
        <v>0</v>
      </c>
      <c r="AN431" s="47">
        <f>SUMIFS('Capex forecast'!I$9:I$223,'Capex forecast'!$T$9:$T$223,$AF431,'Capex forecast'!$S$9:$S$223,$AH431,'Capex forecast'!$Q$9:$Q$223,"Repex")</f>
        <v>0</v>
      </c>
      <c r="AO431" s="47">
        <f>SUMIFS('Capex forecast'!J$9:J$223,'Capex forecast'!$T$9:$T$223,$AF431,'Capex forecast'!$S$9:$S$223,$AH431,'Capex forecast'!$Q$9:$Q$223,"Repex")</f>
        <v>0</v>
      </c>
      <c r="AP431" s="47">
        <f>SUMIFS('Capex forecast'!K$9:K$223,'Capex forecast'!$T$9:$T$223,$AF431,'Capex forecast'!$S$9:$S$223,$AH431,'Capex forecast'!$Q$9:$Q$223,"Repex")</f>
        <v>0</v>
      </c>
      <c r="AQ431" s="47">
        <f>SUMIFS('Capex forecast'!L$9:L$223,'Capex forecast'!$T$9:$T$223,$AF431,'Capex forecast'!$S$9:$S$223,$AH431,'Capex forecast'!$Q$9:$Q$223,"Repex")</f>
        <v>0</v>
      </c>
      <c r="AR431" s="47">
        <f>SUMIFS('Capex forecast'!M$9:M$223,'Capex forecast'!$T$9:$T$223,$AF431,'Capex forecast'!$S$9:$S$223,$AH431,'Capex forecast'!$Q$9:$Q$223,"Repex")</f>
        <v>0</v>
      </c>
      <c r="AS431" s="47">
        <f>SUMIFS('Capex forecast'!N$9:N$223,'Capex forecast'!$T$9:$T$223,$AF431,'Capex forecast'!$S$9:$S$223,$AH431,'Capex forecast'!$Q$9:$Q$223,"Repex")</f>
        <v>0</v>
      </c>
    </row>
    <row r="432" spans="2:45" ht="15">
      <c r="B432" s="45" t="s">
        <v>248</v>
      </c>
      <c r="C432" s="6" t="str">
        <f>INDEX('Demand forecast'!$M$9:$M$5832,MATCH($B432,'Demand forecast'!$B$9:$B$5832,0))</f>
        <v>Yes</v>
      </c>
      <c r="D432" s="6" t="str">
        <f>IF(COUNTIF($B$93:B432,$B432) = 1, "LV", IF(COUNTIF($B$93:B432,$B432) = 2, "HV", "ST"))</f>
        <v>HV</v>
      </c>
      <c r="E432" s="6" t="str">
        <f>INDEX('Demand forecast and growth rate'!$E$7:$E$273,MATCH($B432,'Demand forecast and growth rate'!$B$7:$B$273,0))</f>
        <v>Steady/falling</v>
      </c>
      <c r="F432" s="32">
        <f>SUMIFS('Capex forecast'!E$9:E$223,'Capex forecast'!$T$9:$T$223,'Allocation of site-spec costs'!$B432,'Capex forecast'!$S$9:$S$223,'Allocation of site-spec costs'!$D432,'Capex forecast'!$Q$9:$Q$223,"Customer Connection")</f>
        <v>0</v>
      </c>
      <c r="G432" s="32">
        <f>SUMIFS('Capex forecast'!F$9:F$223,'Capex forecast'!$T$9:$T$223,'Allocation of site-spec costs'!$B432,'Capex forecast'!$S$9:$S$223,'Allocation of site-spec costs'!$D432,'Capex forecast'!$Q$9:$Q$223,"Customer Connection")</f>
        <v>0</v>
      </c>
      <c r="H432" s="32">
        <f>SUMIFS('Capex forecast'!G$9:G$223,'Capex forecast'!$T$9:$T$223,'Allocation of site-spec costs'!$B432,'Capex forecast'!$S$9:$S$223,'Allocation of site-spec costs'!$D432,'Capex forecast'!$Q$9:$Q$223,"Customer Connection")</f>
        <v>0</v>
      </c>
      <c r="I432" s="32">
        <f>SUMIFS('Capex forecast'!H$9:H$223,'Capex forecast'!$T$9:$T$223,'Allocation of site-spec costs'!$B432,'Capex forecast'!$S$9:$S$223,'Allocation of site-spec costs'!$D432,'Capex forecast'!$Q$9:$Q$223,"Customer Connection")</f>
        <v>0</v>
      </c>
      <c r="J432" s="32">
        <f>SUMIFS('Capex forecast'!I$9:I$223,'Capex forecast'!$T$9:$T$223,'Allocation of site-spec costs'!$B432,'Capex forecast'!$S$9:$S$223,'Allocation of site-spec costs'!$D432,'Capex forecast'!$Q$9:$Q$223,"Customer Connection")</f>
        <v>0</v>
      </c>
      <c r="K432" s="32">
        <f>SUMIFS('Capex forecast'!J$9:J$223,'Capex forecast'!$T$9:$T$223,'Allocation of site-spec costs'!$B432,'Capex forecast'!$S$9:$S$223,'Allocation of site-spec costs'!$D432,'Capex forecast'!$Q$9:$Q$223,"Customer Connection")</f>
        <v>0</v>
      </c>
      <c r="L432" s="32">
        <f>SUMIFS('Capex forecast'!K$9:K$223,'Capex forecast'!$T$9:$T$223,'Allocation of site-spec costs'!$B432,'Capex forecast'!$S$9:$S$223,'Allocation of site-spec costs'!$D432,'Capex forecast'!$Q$9:$Q$223,"Customer Connection")</f>
        <v>0</v>
      </c>
      <c r="M432" s="32">
        <f>SUMIFS('Capex forecast'!L$9:L$223,'Capex forecast'!$T$9:$T$223,'Allocation of site-spec costs'!$B432,'Capex forecast'!$S$9:$S$223,'Allocation of site-spec costs'!$D432,'Capex forecast'!$Q$9:$Q$223,"Customer Connection")</f>
        <v>0</v>
      </c>
      <c r="N432" s="32">
        <f>SUMIFS('Capex forecast'!M$9:M$223,'Capex forecast'!$T$9:$T$223,'Allocation of site-spec costs'!$B432,'Capex forecast'!$S$9:$S$223,'Allocation of site-spec costs'!$D432,'Capex forecast'!$Q$9:$Q$223,"Customer Connection")</f>
        <v>0</v>
      </c>
      <c r="O432" s="32">
        <f>SUMIFS('Capex forecast'!N$9:N$223,'Capex forecast'!$T$9:$T$223,'Allocation of site-spec costs'!$B432,'Capex forecast'!$S$9:$S$223,'Allocation of site-spec costs'!$D432,'Capex forecast'!$Q$9:$Q$223,"Customer Connection")</f>
        <v>0</v>
      </c>
      <c r="Q432" s="45" t="s">
        <v>248</v>
      </c>
      <c r="R432" s="6" t="str">
        <f>INDEX('Demand forecast'!$M$9:$M$5832,MATCH($Q432,'Demand forecast'!$B$9:$B$5832,0))</f>
        <v>Yes</v>
      </c>
      <c r="S432" s="6" t="str">
        <f>IF(COUNTIF($Q$93:Q432,$B432) = 1, "LV", IF(COUNTIF($Q$93:Q432,$B432) = 2, "HV", "ST"))</f>
        <v>HV</v>
      </c>
      <c r="T432" s="6" t="str">
        <f>INDEX('Demand forecast and growth rate'!$E$7:$E$273,MATCH($Q432,'Demand forecast and growth rate'!$B$7:$B$273,0))</f>
        <v>Steady/falling</v>
      </c>
      <c r="U432" s="32">
        <f>SUMIFS('Capex forecast'!E$9:E$223,'Capex forecast'!$T$9:$T$223,$Q432,'Capex forecast'!$S$9:$S$223,$S432,'Capex forecast'!$Q$9:$Q$223,"Augex")</f>
        <v>0</v>
      </c>
      <c r="V432" s="32">
        <f>SUMIFS('Capex forecast'!F$9:F$223,'Capex forecast'!$T$9:$T$223,$Q432,'Capex forecast'!$S$9:$S$223,$S432,'Capex forecast'!$Q$9:$Q$223,"Augex")</f>
        <v>0</v>
      </c>
      <c r="W432" s="32">
        <f>SUMIFS('Capex forecast'!G$9:G$223,'Capex forecast'!$T$9:$T$223,$Q432,'Capex forecast'!$S$9:$S$223,$S432,'Capex forecast'!$Q$9:$Q$223,"Augex")</f>
        <v>0</v>
      </c>
      <c r="X432" s="32">
        <f>SUMIFS('Capex forecast'!H$9:H$223,'Capex forecast'!$T$9:$T$223,$Q432,'Capex forecast'!$S$9:$S$223,$S432,'Capex forecast'!$Q$9:$Q$223,"Augex")</f>
        <v>0</v>
      </c>
      <c r="Y432" s="32">
        <f>SUMIFS('Capex forecast'!I$9:I$223,'Capex forecast'!$T$9:$T$223,$Q432,'Capex forecast'!$S$9:$S$223,$S432,'Capex forecast'!$Q$9:$Q$223,"Augex")</f>
        <v>0</v>
      </c>
      <c r="Z432" s="32">
        <f>SUMIFS('Capex forecast'!J$9:J$223,'Capex forecast'!$T$9:$T$223,$Q432,'Capex forecast'!$S$9:$S$223,$S432,'Capex forecast'!$Q$9:$Q$223,"Augex")</f>
        <v>0</v>
      </c>
      <c r="AA432" s="32">
        <f>SUMIFS('Capex forecast'!K$9:K$223,'Capex forecast'!$T$9:$T$223,$Q432,'Capex forecast'!$S$9:$S$223,$S432,'Capex forecast'!$Q$9:$Q$223,"Augex")</f>
        <v>0</v>
      </c>
      <c r="AB432" s="32">
        <f>SUMIFS('Capex forecast'!L$9:L$223,'Capex forecast'!$T$9:$T$223,$Q432,'Capex forecast'!$S$9:$S$223,$S432,'Capex forecast'!$Q$9:$Q$223,"Augex")</f>
        <v>0</v>
      </c>
      <c r="AC432" s="32">
        <f>SUMIFS('Capex forecast'!M$9:M$223,'Capex forecast'!$T$9:$T$223,$Q432,'Capex forecast'!$S$9:$S$223,$S432,'Capex forecast'!$Q$9:$Q$223,"Augex")</f>
        <v>0</v>
      </c>
      <c r="AD432" s="32">
        <f>SUMIFS('Capex forecast'!N$9:N$223,'Capex forecast'!$T$9:$T$223,$Q432,'Capex forecast'!$S$9:$S$223,$S432,'Capex forecast'!$Q$9:$Q$223,"Augex")</f>
        <v>0</v>
      </c>
      <c r="AF432" s="45" t="s">
        <v>248</v>
      </c>
      <c r="AG432" s="6" t="str">
        <f>INDEX('Demand forecast'!$M$9:$M$5832,MATCH($Q432,'Demand forecast'!$B$9:$B$5832,0))</f>
        <v>Yes</v>
      </c>
      <c r="AH432" s="6" t="str">
        <f>IF(COUNTIF($AF$93:AF432,$B432) = 1, "LV", IF(COUNTIF($AF$93:AF432,$B432) = 2, "HV", "ST"))</f>
        <v>HV</v>
      </c>
      <c r="AI432" s="6" t="str">
        <f>INDEX('Demand forecast and growth rate'!$E$7:$E$273,MATCH($Q432,'Demand forecast and growth rate'!$B$7:$B$273,0))</f>
        <v>Steady/falling</v>
      </c>
      <c r="AJ432" s="47">
        <f>SUMIFS('Capex forecast'!E$9:E$223,'Capex forecast'!$T$9:$T$223,$AF432,'Capex forecast'!$S$9:$S$223,$AH432,'Capex forecast'!$Q$9:$Q$223,"Repex")</f>
        <v>0</v>
      </c>
      <c r="AK432" s="47">
        <f>SUMIFS('Capex forecast'!F$9:F$223,'Capex forecast'!$T$9:$T$223,$AF432,'Capex forecast'!$S$9:$S$223,$AH432,'Capex forecast'!$Q$9:$Q$223,"Repex")</f>
        <v>0</v>
      </c>
      <c r="AL432" s="47">
        <f>SUMIFS('Capex forecast'!G$9:G$223,'Capex forecast'!$T$9:$T$223,$AF432,'Capex forecast'!$S$9:$S$223,$AH432,'Capex forecast'!$Q$9:$Q$223,"Repex")</f>
        <v>0</v>
      </c>
      <c r="AM432" s="47">
        <f>SUMIFS('Capex forecast'!H$9:H$223,'Capex forecast'!$T$9:$T$223,$AF432,'Capex forecast'!$S$9:$S$223,$AH432,'Capex forecast'!$Q$9:$Q$223,"Repex")</f>
        <v>0</v>
      </c>
      <c r="AN432" s="47">
        <f>SUMIFS('Capex forecast'!I$9:I$223,'Capex forecast'!$T$9:$T$223,$AF432,'Capex forecast'!$S$9:$S$223,$AH432,'Capex forecast'!$Q$9:$Q$223,"Repex")</f>
        <v>0</v>
      </c>
      <c r="AO432" s="47">
        <f>SUMIFS('Capex forecast'!J$9:J$223,'Capex forecast'!$T$9:$T$223,$AF432,'Capex forecast'!$S$9:$S$223,$AH432,'Capex forecast'!$Q$9:$Q$223,"Repex")</f>
        <v>0</v>
      </c>
      <c r="AP432" s="47">
        <f>SUMIFS('Capex forecast'!K$9:K$223,'Capex forecast'!$T$9:$T$223,$AF432,'Capex forecast'!$S$9:$S$223,$AH432,'Capex forecast'!$Q$9:$Q$223,"Repex")</f>
        <v>0</v>
      </c>
      <c r="AQ432" s="47">
        <f>SUMIFS('Capex forecast'!L$9:L$223,'Capex forecast'!$T$9:$T$223,$AF432,'Capex forecast'!$S$9:$S$223,$AH432,'Capex forecast'!$Q$9:$Q$223,"Repex")</f>
        <v>0</v>
      </c>
      <c r="AR432" s="47">
        <f>SUMIFS('Capex forecast'!M$9:M$223,'Capex forecast'!$T$9:$T$223,$AF432,'Capex forecast'!$S$9:$S$223,$AH432,'Capex forecast'!$Q$9:$Q$223,"Repex")</f>
        <v>0</v>
      </c>
      <c r="AS432" s="47">
        <f>SUMIFS('Capex forecast'!N$9:N$223,'Capex forecast'!$T$9:$T$223,$AF432,'Capex forecast'!$S$9:$S$223,$AH432,'Capex forecast'!$Q$9:$Q$223,"Repex")</f>
        <v>0</v>
      </c>
    </row>
    <row r="433" spans="2:45" ht="15">
      <c r="B433" s="45" t="s">
        <v>86</v>
      </c>
      <c r="C433" s="6" t="str">
        <f>INDEX('Demand forecast'!$M$9:$M$5832,MATCH($B433,'Demand forecast'!$B$9:$B$5832,0))</f>
        <v>No</v>
      </c>
      <c r="D433" s="6" t="str">
        <f>IF(COUNTIF($B$93:B433,$B433) = 1, "LV", IF(COUNTIF($B$93:B433,$B433) = 2, "HV", "ST"))</f>
        <v>HV</v>
      </c>
      <c r="E433" s="6" t="str">
        <f>INDEX('Demand forecast and growth rate'!$E$7:$E$273,MATCH($B433,'Demand forecast and growth rate'!$B$7:$B$273,0))</f>
        <v>Small growth</v>
      </c>
      <c r="F433" s="32">
        <f>SUMIFS('Capex forecast'!E$9:E$223,'Capex forecast'!$T$9:$T$223,'Allocation of site-spec costs'!$B433,'Capex forecast'!$S$9:$S$223,'Allocation of site-spec costs'!$D433,'Capex forecast'!$Q$9:$Q$223,"Customer Connection")</f>
        <v>0</v>
      </c>
      <c r="G433" s="32">
        <f>SUMIFS('Capex forecast'!F$9:F$223,'Capex forecast'!$T$9:$T$223,'Allocation of site-spec costs'!$B433,'Capex forecast'!$S$9:$S$223,'Allocation of site-spec costs'!$D433,'Capex forecast'!$Q$9:$Q$223,"Customer Connection")</f>
        <v>0</v>
      </c>
      <c r="H433" s="32">
        <f>SUMIFS('Capex forecast'!G$9:G$223,'Capex forecast'!$T$9:$T$223,'Allocation of site-spec costs'!$B433,'Capex forecast'!$S$9:$S$223,'Allocation of site-spec costs'!$D433,'Capex forecast'!$Q$9:$Q$223,"Customer Connection")</f>
        <v>0</v>
      </c>
      <c r="I433" s="32">
        <f>SUMIFS('Capex forecast'!H$9:H$223,'Capex forecast'!$T$9:$T$223,'Allocation of site-spec costs'!$B433,'Capex forecast'!$S$9:$S$223,'Allocation of site-spec costs'!$D433,'Capex forecast'!$Q$9:$Q$223,"Customer Connection")</f>
        <v>0</v>
      </c>
      <c r="J433" s="32">
        <f>SUMIFS('Capex forecast'!I$9:I$223,'Capex forecast'!$T$9:$T$223,'Allocation of site-spec costs'!$B433,'Capex forecast'!$S$9:$S$223,'Allocation of site-spec costs'!$D433,'Capex forecast'!$Q$9:$Q$223,"Customer Connection")</f>
        <v>0</v>
      </c>
      <c r="K433" s="32">
        <f>SUMIFS('Capex forecast'!J$9:J$223,'Capex forecast'!$T$9:$T$223,'Allocation of site-spec costs'!$B433,'Capex forecast'!$S$9:$S$223,'Allocation of site-spec costs'!$D433,'Capex forecast'!$Q$9:$Q$223,"Customer Connection")</f>
        <v>0</v>
      </c>
      <c r="L433" s="32">
        <f>SUMIFS('Capex forecast'!K$9:K$223,'Capex forecast'!$T$9:$T$223,'Allocation of site-spec costs'!$B433,'Capex forecast'!$S$9:$S$223,'Allocation of site-spec costs'!$D433,'Capex forecast'!$Q$9:$Q$223,"Customer Connection")</f>
        <v>0</v>
      </c>
      <c r="M433" s="32">
        <f>SUMIFS('Capex forecast'!L$9:L$223,'Capex forecast'!$T$9:$T$223,'Allocation of site-spec costs'!$B433,'Capex forecast'!$S$9:$S$223,'Allocation of site-spec costs'!$D433,'Capex forecast'!$Q$9:$Q$223,"Customer Connection")</f>
        <v>0</v>
      </c>
      <c r="N433" s="32">
        <f>SUMIFS('Capex forecast'!M$9:M$223,'Capex forecast'!$T$9:$T$223,'Allocation of site-spec costs'!$B433,'Capex forecast'!$S$9:$S$223,'Allocation of site-spec costs'!$D433,'Capex forecast'!$Q$9:$Q$223,"Customer Connection")</f>
        <v>0</v>
      </c>
      <c r="O433" s="32">
        <f>SUMIFS('Capex forecast'!N$9:N$223,'Capex forecast'!$T$9:$T$223,'Allocation of site-spec costs'!$B433,'Capex forecast'!$S$9:$S$223,'Allocation of site-spec costs'!$D433,'Capex forecast'!$Q$9:$Q$223,"Customer Connection")</f>
        <v>0</v>
      </c>
      <c r="Q433" s="45" t="s">
        <v>86</v>
      </c>
      <c r="R433" s="6" t="str">
        <f>INDEX('Demand forecast'!$M$9:$M$5832,MATCH($Q433,'Demand forecast'!$B$9:$B$5832,0))</f>
        <v>No</v>
      </c>
      <c r="S433" s="6" t="str">
        <f>IF(COUNTIF($Q$93:Q433,$B433) = 1, "LV", IF(COUNTIF($Q$93:Q433,$B433) = 2, "HV", "ST"))</f>
        <v>HV</v>
      </c>
      <c r="T433" s="6" t="str">
        <f>INDEX('Demand forecast and growth rate'!$E$7:$E$273,MATCH($Q433,'Demand forecast and growth rate'!$B$7:$B$273,0))</f>
        <v>Small growth</v>
      </c>
      <c r="U433" s="32">
        <f>SUMIFS('Capex forecast'!E$9:E$223,'Capex forecast'!$T$9:$T$223,$Q433,'Capex forecast'!$S$9:$S$223,$S433,'Capex forecast'!$Q$9:$Q$223,"Augex")</f>
        <v>0</v>
      </c>
      <c r="V433" s="32">
        <f>SUMIFS('Capex forecast'!F$9:F$223,'Capex forecast'!$T$9:$T$223,$Q433,'Capex forecast'!$S$9:$S$223,$S433,'Capex forecast'!$Q$9:$Q$223,"Augex")</f>
        <v>0</v>
      </c>
      <c r="W433" s="32">
        <f>SUMIFS('Capex forecast'!G$9:G$223,'Capex forecast'!$T$9:$T$223,$Q433,'Capex forecast'!$S$9:$S$223,$S433,'Capex forecast'!$Q$9:$Q$223,"Augex")</f>
        <v>0</v>
      </c>
      <c r="X433" s="32">
        <f>SUMIFS('Capex forecast'!H$9:H$223,'Capex forecast'!$T$9:$T$223,$Q433,'Capex forecast'!$S$9:$S$223,$S433,'Capex forecast'!$Q$9:$Q$223,"Augex")</f>
        <v>0</v>
      </c>
      <c r="Y433" s="32">
        <f>SUMIFS('Capex forecast'!I$9:I$223,'Capex forecast'!$T$9:$T$223,$Q433,'Capex forecast'!$S$9:$S$223,$S433,'Capex forecast'!$Q$9:$Q$223,"Augex")</f>
        <v>0</v>
      </c>
      <c r="Z433" s="32">
        <f>SUMIFS('Capex forecast'!J$9:J$223,'Capex forecast'!$T$9:$T$223,$Q433,'Capex forecast'!$S$9:$S$223,$S433,'Capex forecast'!$Q$9:$Q$223,"Augex")</f>
        <v>0</v>
      </c>
      <c r="AA433" s="32">
        <f>SUMIFS('Capex forecast'!K$9:K$223,'Capex forecast'!$T$9:$T$223,$Q433,'Capex forecast'!$S$9:$S$223,$S433,'Capex forecast'!$Q$9:$Q$223,"Augex")</f>
        <v>0</v>
      </c>
      <c r="AB433" s="32">
        <f>SUMIFS('Capex forecast'!L$9:L$223,'Capex forecast'!$T$9:$T$223,$Q433,'Capex forecast'!$S$9:$S$223,$S433,'Capex forecast'!$Q$9:$Q$223,"Augex")</f>
        <v>0</v>
      </c>
      <c r="AC433" s="32">
        <f>SUMIFS('Capex forecast'!M$9:M$223,'Capex forecast'!$T$9:$T$223,$Q433,'Capex forecast'!$S$9:$S$223,$S433,'Capex forecast'!$Q$9:$Q$223,"Augex")</f>
        <v>0</v>
      </c>
      <c r="AD433" s="32">
        <f>SUMIFS('Capex forecast'!N$9:N$223,'Capex forecast'!$T$9:$T$223,$Q433,'Capex forecast'!$S$9:$S$223,$S433,'Capex forecast'!$Q$9:$Q$223,"Augex")</f>
        <v>0</v>
      </c>
      <c r="AF433" s="45" t="s">
        <v>86</v>
      </c>
      <c r="AG433" s="6" t="str">
        <f>INDEX('Demand forecast'!$M$9:$M$5832,MATCH($Q433,'Demand forecast'!$B$9:$B$5832,0))</f>
        <v>No</v>
      </c>
      <c r="AH433" s="6" t="str">
        <f>IF(COUNTIF($AF$93:AF433,$B433) = 1, "LV", IF(COUNTIF($AF$93:AF433,$B433) = 2, "HV", "ST"))</f>
        <v>HV</v>
      </c>
      <c r="AI433" s="6" t="str">
        <f>INDEX('Demand forecast and growth rate'!$E$7:$E$273,MATCH($Q433,'Demand forecast and growth rate'!$B$7:$B$273,0))</f>
        <v>Small growth</v>
      </c>
      <c r="AJ433" s="47">
        <f>SUMIFS('Capex forecast'!E$9:E$223,'Capex forecast'!$T$9:$T$223,$AF433,'Capex forecast'!$S$9:$S$223,$AH433,'Capex forecast'!$Q$9:$Q$223,"Repex")</f>
        <v>0</v>
      </c>
      <c r="AK433" s="47">
        <f>SUMIFS('Capex forecast'!F$9:F$223,'Capex forecast'!$T$9:$T$223,$AF433,'Capex forecast'!$S$9:$S$223,$AH433,'Capex forecast'!$Q$9:$Q$223,"Repex")</f>
        <v>0</v>
      </c>
      <c r="AL433" s="47">
        <f>SUMIFS('Capex forecast'!G$9:G$223,'Capex forecast'!$T$9:$T$223,$AF433,'Capex forecast'!$S$9:$S$223,$AH433,'Capex forecast'!$Q$9:$Q$223,"Repex")</f>
        <v>0</v>
      </c>
      <c r="AM433" s="47">
        <f>SUMIFS('Capex forecast'!H$9:H$223,'Capex forecast'!$T$9:$T$223,$AF433,'Capex forecast'!$S$9:$S$223,$AH433,'Capex forecast'!$Q$9:$Q$223,"Repex")</f>
        <v>0</v>
      </c>
      <c r="AN433" s="47">
        <f>SUMIFS('Capex forecast'!I$9:I$223,'Capex forecast'!$T$9:$T$223,$AF433,'Capex forecast'!$S$9:$S$223,$AH433,'Capex forecast'!$Q$9:$Q$223,"Repex")</f>
        <v>0</v>
      </c>
      <c r="AO433" s="47">
        <f>SUMIFS('Capex forecast'!J$9:J$223,'Capex forecast'!$T$9:$T$223,$AF433,'Capex forecast'!$S$9:$S$223,$AH433,'Capex forecast'!$Q$9:$Q$223,"Repex")</f>
        <v>0</v>
      </c>
      <c r="AP433" s="47">
        <f>SUMIFS('Capex forecast'!K$9:K$223,'Capex forecast'!$T$9:$T$223,$AF433,'Capex forecast'!$S$9:$S$223,$AH433,'Capex forecast'!$Q$9:$Q$223,"Repex")</f>
        <v>0</v>
      </c>
      <c r="AQ433" s="47">
        <f>SUMIFS('Capex forecast'!L$9:L$223,'Capex forecast'!$T$9:$T$223,$AF433,'Capex forecast'!$S$9:$S$223,$AH433,'Capex forecast'!$Q$9:$Q$223,"Repex")</f>
        <v>0</v>
      </c>
      <c r="AR433" s="47">
        <f>SUMIFS('Capex forecast'!M$9:M$223,'Capex forecast'!$T$9:$T$223,$AF433,'Capex forecast'!$S$9:$S$223,$AH433,'Capex forecast'!$Q$9:$Q$223,"Repex")</f>
        <v>0</v>
      </c>
      <c r="AS433" s="47">
        <f>SUMIFS('Capex forecast'!N$9:N$223,'Capex forecast'!$T$9:$T$223,$AF433,'Capex forecast'!$S$9:$S$223,$AH433,'Capex forecast'!$Q$9:$Q$223,"Repex")</f>
        <v>0</v>
      </c>
    </row>
    <row r="434" spans="2:45" ht="15">
      <c r="B434" s="45" t="s">
        <v>110</v>
      </c>
      <c r="C434" s="6" t="str">
        <f>INDEX('Demand forecast'!$M$9:$M$5832,MATCH($B434,'Demand forecast'!$B$9:$B$5832,0))</f>
        <v>No</v>
      </c>
      <c r="D434" s="6" t="str">
        <f>IF(COUNTIF($B$93:B434,$B434) = 1, "LV", IF(COUNTIF($B$93:B434,$B434) = 2, "HV", "ST"))</f>
        <v>HV</v>
      </c>
      <c r="E434" s="6" t="str">
        <f>INDEX('Demand forecast and growth rate'!$E$7:$E$273,MATCH($B434,'Demand forecast and growth rate'!$B$7:$B$273,0))</f>
        <v>High growth</v>
      </c>
      <c r="F434" s="32">
        <f>SUMIFS('Capex forecast'!E$9:E$223,'Capex forecast'!$T$9:$T$223,'Allocation of site-spec costs'!$B434,'Capex forecast'!$S$9:$S$223,'Allocation of site-spec costs'!$D434,'Capex forecast'!$Q$9:$Q$223,"Customer Connection")</f>
        <v>0</v>
      </c>
      <c r="G434" s="32">
        <f>SUMIFS('Capex forecast'!F$9:F$223,'Capex forecast'!$T$9:$T$223,'Allocation of site-spec costs'!$B434,'Capex forecast'!$S$9:$S$223,'Allocation of site-spec costs'!$D434,'Capex forecast'!$Q$9:$Q$223,"Customer Connection")</f>
        <v>0</v>
      </c>
      <c r="H434" s="32">
        <f>SUMIFS('Capex forecast'!G$9:G$223,'Capex forecast'!$T$9:$T$223,'Allocation of site-spec costs'!$B434,'Capex forecast'!$S$9:$S$223,'Allocation of site-spec costs'!$D434,'Capex forecast'!$Q$9:$Q$223,"Customer Connection")</f>
        <v>0</v>
      </c>
      <c r="I434" s="32">
        <f>SUMIFS('Capex forecast'!H$9:H$223,'Capex forecast'!$T$9:$T$223,'Allocation of site-spec costs'!$B434,'Capex forecast'!$S$9:$S$223,'Allocation of site-spec costs'!$D434,'Capex forecast'!$Q$9:$Q$223,"Customer Connection")</f>
        <v>0</v>
      </c>
      <c r="J434" s="32">
        <f>SUMIFS('Capex forecast'!I$9:I$223,'Capex forecast'!$T$9:$T$223,'Allocation of site-spec costs'!$B434,'Capex forecast'!$S$9:$S$223,'Allocation of site-spec costs'!$D434,'Capex forecast'!$Q$9:$Q$223,"Customer Connection")</f>
        <v>0</v>
      </c>
      <c r="K434" s="32">
        <f>SUMIFS('Capex forecast'!J$9:J$223,'Capex forecast'!$T$9:$T$223,'Allocation of site-spec costs'!$B434,'Capex forecast'!$S$9:$S$223,'Allocation of site-spec costs'!$D434,'Capex forecast'!$Q$9:$Q$223,"Customer Connection")</f>
        <v>0</v>
      </c>
      <c r="L434" s="32">
        <f>SUMIFS('Capex forecast'!K$9:K$223,'Capex forecast'!$T$9:$T$223,'Allocation of site-spec costs'!$B434,'Capex forecast'!$S$9:$S$223,'Allocation of site-spec costs'!$D434,'Capex forecast'!$Q$9:$Q$223,"Customer Connection")</f>
        <v>0</v>
      </c>
      <c r="M434" s="32">
        <f>SUMIFS('Capex forecast'!L$9:L$223,'Capex forecast'!$T$9:$T$223,'Allocation of site-spec costs'!$B434,'Capex forecast'!$S$9:$S$223,'Allocation of site-spec costs'!$D434,'Capex forecast'!$Q$9:$Q$223,"Customer Connection")</f>
        <v>0</v>
      </c>
      <c r="N434" s="32">
        <f>SUMIFS('Capex forecast'!M$9:M$223,'Capex forecast'!$T$9:$T$223,'Allocation of site-spec costs'!$B434,'Capex forecast'!$S$9:$S$223,'Allocation of site-spec costs'!$D434,'Capex forecast'!$Q$9:$Q$223,"Customer Connection")</f>
        <v>0</v>
      </c>
      <c r="O434" s="32">
        <f>SUMIFS('Capex forecast'!N$9:N$223,'Capex forecast'!$T$9:$T$223,'Allocation of site-spec costs'!$B434,'Capex forecast'!$S$9:$S$223,'Allocation of site-spec costs'!$D434,'Capex forecast'!$Q$9:$Q$223,"Customer Connection")</f>
        <v>0</v>
      </c>
      <c r="Q434" s="45" t="s">
        <v>110</v>
      </c>
      <c r="R434" s="6" t="str">
        <f>INDEX('Demand forecast'!$M$9:$M$5832,MATCH($Q434,'Demand forecast'!$B$9:$B$5832,0))</f>
        <v>No</v>
      </c>
      <c r="S434" s="6" t="str">
        <f>IF(COUNTIF($Q$93:Q434,$B434) = 1, "LV", IF(COUNTIF($Q$93:Q434,$B434) = 2, "HV", "ST"))</f>
        <v>HV</v>
      </c>
      <c r="T434" s="6" t="str">
        <f>INDEX('Demand forecast and growth rate'!$E$7:$E$273,MATCH($Q434,'Demand forecast and growth rate'!$B$7:$B$273,0))</f>
        <v>High growth</v>
      </c>
      <c r="U434" s="32">
        <f>SUMIFS('Capex forecast'!E$9:E$223,'Capex forecast'!$T$9:$T$223,$Q434,'Capex forecast'!$S$9:$S$223,$S434,'Capex forecast'!$Q$9:$Q$223,"Augex")</f>
        <v>0</v>
      </c>
      <c r="V434" s="32">
        <f>SUMIFS('Capex forecast'!F$9:F$223,'Capex forecast'!$T$9:$T$223,$Q434,'Capex forecast'!$S$9:$S$223,$S434,'Capex forecast'!$Q$9:$Q$223,"Augex")</f>
        <v>0</v>
      </c>
      <c r="W434" s="32">
        <f>SUMIFS('Capex forecast'!G$9:G$223,'Capex forecast'!$T$9:$T$223,$Q434,'Capex forecast'!$S$9:$S$223,$S434,'Capex forecast'!$Q$9:$Q$223,"Augex")</f>
        <v>0</v>
      </c>
      <c r="X434" s="32">
        <f>SUMIFS('Capex forecast'!H$9:H$223,'Capex forecast'!$T$9:$T$223,$Q434,'Capex forecast'!$S$9:$S$223,$S434,'Capex forecast'!$Q$9:$Q$223,"Augex")</f>
        <v>0</v>
      </c>
      <c r="Y434" s="32">
        <f>SUMIFS('Capex forecast'!I$9:I$223,'Capex forecast'!$T$9:$T$223,$Q434,'Capex forecast'!$S$9:$S$223,$S434,'Capex forecast'!$Q$9:$Q$223,"Augex")</f>
        <v>0</v>
      </c>
      <c r="Z434" s="32">
        <f>SUMIFS('Capex forecast'!J$9:J$223,'Capex forecast'!$T$9:$T$223,$Q434,'Capex forecast'!$S$9:$S$223,$S434,'Capex forecast'!$Q$9:$Q$223,"Augex")</f>
        <v>0</v>
      </c>
      <c r="AA434" s="32">
        <f>SUMIFS('Capex forecast'!K$9:K$223,'Capex forecast'!$T$9:$T$223,$Q434,'Capex forecast'!$S$9:$S$223,$S434,'Capex forecast'!$Q$9:$Q$223,"Augex")</f>
        <v>0</v>
      </c>
      <c r="AB434" s="32">
        <f>SUMIFS('Capex forecast'!L$9:L$223,'Capex forecast'!$T$9:$T$223,$Q434,'Capex forecast'!$S$9:$S$223,$S434,'Capex forecast'!$Q$9:$Q$223,"Augex")</f>
        <v>0</v>
      </c>
      <c r="AC434" s="32">
        <f>SUMIFS('Capex forecast'!M$9:M$223,'Capex forecast'!$T$9:$T$223,$Q434,'Capex forecast'!$S$9:$S$223,$S434,'Capex forecast'!$Q$9:$Q$223,"Augex")</f>
        <v>0</v>
      </c>
      <c r="AD434" s="32">
        <f>SUMIFS('Capex forecast'!N$9:N$223,'Capex forecast'!$T$9:$T$223,$Q434,'Capex forecast'!$S$9:$S$223,$S434,'Capex forecast'!$Q$9:$Q$223,"Augex")</f>
        <v>0</v>
      </c>
      <c r="AF434" s="45" t="s">
        <v>110</v>
      </c>
      <c r="AG434" s="6" t="str">
        <f>INDEX('Demand forecast'!$M$9:$M$5832,MATCH($Q434,'Demand forecast'!$B$9:$B$5832,0))</f>
        <v>No</v>
      </c>
      <c r="AH434" s="6" t="str">
        <f>IF(COUNTIF($AF$93:AF434,$B434) = 1, "LV", IF(COUNTIF($AF$93:AF434,$B434) = 2, "HV", "ST"))</f>
        <v>HV</v>
      </c>
      <c r="AI434" s="6" t="str">
        <f>INDEX('Demand forecast and growth rate'!$E$7:$E$273,MATCH($Q434,'Demand forecast and growth rate'!$B$7:$B$273,0))</f>
        <v>High growth</v>
      </c>
      <c r="AJ434" s="47">
        <f>SUMIFS('Capex forecast'!E$9:E$223,'Capex forecast'!$T$9:$T$223,$AF434,'Capex forecast'!$S$9:$S$223,$AH434,'Capex forecast'!$Q$9:$Q$223,"Repex")</f>
        <v>0</v>
      </c>
      <c r="AK434" s="47">
        <f>SUMIFS('Capex forecast'!F$9:F$223,'Capex forecast'!$T$9:$T$223,$AF434,'Capex forecast'!$S$9:$S$223,$AH434,'Capex forecast'!$Q$9:$Q$223,"Repex")</f>
        <v>0</v>
      </c>
      <c r="AL434" s="47">
        <f>SUMIFS('Capex forecast'!G$9:G$223,'Capex forecast'!$T$9:$T$223,$AF434,'Capex forecast'!$S$9:$S$223,$AH434,'Capex forecast'!$Q$9:$Q$223,"Repex")</f>
        <v>0</v>
      </c>
      <c r="AM434" s="47">
        <f>SUMIFS('Capex forecast'!H$9:H$223,'Capex forecast'!$T$9:$T$223,$AF434,'Capex forecast'!$S$9:$S$223,$AH434,'Capex forecast'!$Q$9:$Q$223,"Repex")</f>
        <v>0</v>
      </c>
      <c r="AN434" s="47">
        <f>SUMIFS('Capex forecast'!I$9:I$223,'Capex forecast'!$T$9:$T$223,$AF434,'Capex forecast'!$S$9:$S$223,$AH434,'Capex forecast'!$Q$9:$Q$223,"Repex")</f>
        <v>0</v>
      </c>
      <c r="AO434" s="47">
        <f>SUMIFS('Capex forecast'!J$9:J$223,'Capex forecast'!$T$9:$T$223,$AF434,'Capex forecast'!$S$9:$S$223,$AH434,'Capex forecast'!$Q$9:$Q$223,"Repex")</f>
        <v>0</v>
      </c>
      <c r="AP434" s="47">
        <f>SUMIFS('Capex forecast'!K$9:K$223,'Capex forecast'!$T$9:$T$223,$AF434,'Capex forecast'!$S$9:$S$223,$AH434,'Capex forecast'!$Q$9:$Q$223,"Repex")</f>
        <v>0</v>
      </c>
      <c r="AQ434" s="47">
        <f>SUMIFS('Capex forecast'!L$9:L$223,'Capex forecast'!$T$9:$T$223,$AF434,'Capex forecast'!$S$9:$S$223,$AH434,'Capex forecast'!$Q$9:$Q$223,"Repex")</f>
        <v>0</v>
      </c>
      <c r="AR434" s="47">
        <f>SUMIFS('Capex forecast'!M$9:M$223,'Capex forecast'!$T$9:$T$223,$AF434,'Capex forecast'!$S$9:$S$223,$AH434,'Capex forecast'!$Q$9:$Q$223,"Repex")</f>
        <v>0</v>
      </c>
      <c r="AS434" s="47">
        <f>SUMIFS('Capex forecast'!N$9:N$223,'Capex forecast'!$T$9:$T$223,$AF434,'Capex forecast'!$S$9:$S$223,$AH434,'Capex forecast'!$Q$9:$Q$223,"Repex")</f>
        <v>0</v>
      </c>
    </row>
    <row r="435" spans="2:45" ht="15">
      <c r="B435" s="45" t="s">
        <v>129</v>
      </c>
      <c r="C435" s="6" t="str">
        <f>INDEX('Demand forecast'!$M$9:$M$5832,MATCH($B435,'Demand forecast'!$B$9:$B$5832,0))</f>
        <v>No</v>
      </c>
      <c r="D435" s="6" t="str">
        <f>IF(COUNTIF($B$93:B435,$B435) = 1, "LV", IF(COUNTIF($B$93:B435,$B435) = 2, "HV", "ST"))</f>
        <v>HV</v>
      </c>
      <c r="E435" s="6" t="str">
        <f>INDEX('Demand forecast and growth rate'!$E$7:$E$273,MATCH($B435,'Demand forecast and growth rate'!$B$7:$B$273,0))</f>
        <v>High growth</v>
      </c>
      <c r="F435" s="32">
        <f>SUMIFS('Capex forecast'!E$9:E$223,'Capex forecast'!$T$9:$T$223,'Allocation of site-spec costs'!$B435,'Capex forecast'!$S$9:$S$223,'Allocation of site-spec costs'!$D435,'Capex forecast'!$Q$9:$Q$223,"Customer Connection")</f>
        <v>0</v>
      </c>
      <c r="G435" s="32">
        <f>SUMIFS('Capex forecast'!F$9:F$223,'Capex forecast'!$T$9:$T$223,'Allocation of site-spec costs'!$B435,'Capex forecast'!$S$9:$S$223,'Allocation of site-spec costs'!$D435,'Capex forecast'!$Q$9:$Q$223,"Customer Connection")</f>
        <v>0</v>
      </c>
      <c r="H435" s="32">
        <f>SUMIFS('Capex forecast'!G$9:G$223,'Capex forecast'!$T$9:$T$223,'Allocation of site-spec costs'!$B435,'Capex forecast'!$S$9:$S$223,'Allocation of site-spec costs'!$D435,'Capex forecast'!$Q$9:$Q$223,"Customer Connection")</f>
        <v>0</v>
      </c>
      <c r="I435" s="32">
        <f>SUMIFS('Capex forecast'!H$9:H$223,'Capex forecast'!$T$9:$T$223,'Allocation of site-spec costs'!$B435,'Capex forecast'!$S$9:$S$223,'Allocation of site-spec costs'!$D435,'Capex forecast'!$Q$9:$Q$223,"Customer Connection")</f>
        <v>0</v>
      </c>
      <c r="J435" s="32">
        <f>SUMIFS('Capex forecast'!I$9:I$223,'Capex forecast'!$T$9:$T$223,'Allocation of site-spec costs'!$B435,'Capex forecast'!$S$9:$S$223,'Allocation of site-spec costs'!$D435,'Capex forecast'!$Q$9:$Q$223,"Customer Connection")</f>
        <v>0</v>
      </c>
      <c r="K435" s="32">
        <f>SUMIFS('Capex forecast'!J$9:J$223,'Capex forecast'!$T$9:$T$223,'Allocation of site-spec costs'!$B435,'Capex forecast'!$S$9:$S$223,'Allocation of site-spec costs'!$D435,'Capex forecast'!$Q$9:$Q$223,"Customer Connection")</f>
        <v>0</v>
      </c>
      <c r="L435" s="32">
        <f>SUMIFS('Capex forecast'!K$9:K$223,'Capex forecast'!$T$9:$T$223,'Allocation of site-spec costs'!$B435,'Capex forecast'!$S$9:$S$223,'Allocation of site-spec costs'!$D435,'Capex forecast'!$Q$9:$Q$223,"Customer Connection")</f>
        <v>0</v>
      </c>
      <c r="M435" s="32">
        <f>SUMIFS('Capex forecast'!L$9:L$223,'Capex forecast'!$T$9:$T$223,'Allocation of site-spec costs'!$B435,'Capex forecast'!$S$9:$S$223,'Allocation of site-spec costs'!$D435,'Capex forecast'!$Q$9:$Q$223,"Customer Connection")</f>
        <v>0</v>
      </c>
      <c r="N435" s="32">
        <f>SUMIFS('Capex forecast'!M$9:M$223,'Capex forecast'!$T$9:$T$223,'Allocation of site-spec costs'!$B435,'Capex forecast'!$S$9:$S$223,'Allocation of site-spec costs'!$D435,'Capex forecast'!$Q$9:$Q$223,"Customer Connection")</f>
        <v>0</v>
      </c>
      <c r="O435" s="32">
        <f>SUMIFS('Capex forecast'!N$9:N$223,'Capex forecast'!$T$9:$T$223,'Allocation of site-spec costs'!$B435,'Capex forecast'!$S$9:$S$223,'Allocation of site-spec costs'!$D435,'Capex forecast'!$Q$9:$Q$223,"Customer Connection")</f>
        <v>0</v>
      </c>
      <c r="Q435" s="45" t="s">
        <v>129</v>
      </c>
      <c r="R435" s="6" t="str">
        <f>INDEX('Demand forecast'!$M$9:$M$5832,MATCH($Q435,'Demand forecast'!$B$9:$B$5832,0))</f>
        <v>No</v>
      </c>
      <c r="S435" s="6" t="str">
        <f>IF(COUNTIF($Q$93:Q435,$B435) = 1, "LV", IF(COUNTIF($Q$93:Q435,$B435) = 2, "HV", "ST"))</f>
        <v>HV</v>
      </c>
      <c r="T435" s="6" t="str">
        <f>INDEX('Demand forecast and growth rate'!$E$7:$E$273,MATCH($Q435,'Demand forecast and growth rate'!$B$7:$B$273,0))</f>
        <v>High growth</v>
      </c>
      <c r="U435" s="32">
        <f>SUMIFS('Capex forecast'!E$9:E$223,'Capex forecast'!$T$9:$T$223,$Q435,'Capex forecast'!$S$9:$S$223,$S435,'Capex forecast'!$Q$9:$Q$223,"Augex")</f>
        <v>0</v>
      </c>
      <c r="V435" s="32">
        <f>SUMIFS('Capex forecast'!F$9:F$223,'Capex forecast'!$T$9:$T$223,$Q435,'Capex forecast'!$S$9:$S$223,$S435,'Capex forecast'!$Q$9:$Q$223,"Augex")</f>
        <v>0</v>
      </c>
      <c r="W435" s="32">
        <f>SUMIFS('Capex forecast'!G$9:G$223,'Capex forecast'!$T$9:$T$223,$Q435,'Capex forecast'!$S$9:$S$223,$S435,'Capex forecast'!$Q$9:$Q$223,"Augex")</f>
        <v>0</v>
      </c>
      <c r="X435" s="32">
        <f>SUMIFS('Capex forecast'!H$9:H$223,'Capex forecast'!$T$9:$T$223,$Q435,'Capex forecast'!$S$9:$S$223,$S435,'Capex forecast'!$Q$9:$Q$223,"Augex")</f>
        <v>0</v>
      </c>
      <c r="Y435" s="32">
        <f>SUMIFS('Capex forecast'!I$9:I$223,'Capex forecast'!$T$9:$T$223,$Q435,'Capex forecast'!$S$9:$S$223,$S435,'Capex forecast'!$Q$9:$Q$223,"Augex")</f>
        <v>0</v>
      </c>
      <c r="Z435" s="32">
        <f>SUMIFS('Capex forecast'!J$9:J$223,'Capex forecast'!$T$9:$T$223,$Q435,'Capex forecast'!$S$9:$S$223,$S435,'Capex forecast'!$Q$9:$Q$223,"Augex")</f>
        <v>0</v>
      </c>
      <c r="AA435" s="32">
        <f>SUMIFS('Capex forecast'!K$9:K$223,'Capex forecast'!$T$9:$T$223,$Q435,'Capex forecast'!$S$9:$S$223,$S435,'Capex forecast'!$Q$9:$Q$223,"Augex")</f>
        <v>0</v>
      </c>
      <c r="AB435" s="32">
        <f>SUMIFS('Capex forecast'!L$9:L$223,'Capex forecast'!$T$9:$T$223,$Q435,'Capex forecast'!$S$9:$S$223,$S435,'Capex forecast'!$Q$9:$Q$223,"Augex")</f>
        <v>0</v>
      </c>
      <c r="AC435" s="32">
        <f>SUMIFS('Capex forecast'!M$9:M$223,'Capex forecast'!$T$9:$T$223,$Q435,'Capex forecast'!$S$9:$S$223,$S435,'Capex forecast'!$Q$9:$Q$223,"Augex")</f>
        <v>0</v>
      </c>
      <c r="AD435" s="32">
        <f>SUMIFS('Capex forecast'!N$9:N$223,'Capex forecast'!$T$9:$T$223,$Q435,'Capex forecast'!$S$9:$S$223,$S435,'Capex forecast'!$Q$9:$Q$223,"Augex")</f>
        <v>0</v>
      </c>
      <c r="AF435" s="45" t="s">
        <v>129</v>
      </c>
      <c r="AG435" s="6" t="str">
        <f>INDEX('Demand forecast'!$M$9:$M$5832,MATCH($Q435,'Demand forecast'!$B$9:$B$5832,0))</f>
        <v>No</v>
      </c>
      <c r="AH435" s="6" t="str">
        <f>IF(COUNTIF($AF$93:AF435,$B435) = 1, "LV", IF(COUNTIF($AF$93:AF435,$B435) = 2, "HV", "ST"))</f>
        <v>HV</v>
      </c>
      <c r="AI435" s="6" t="str">
        <f>INDEX('Demand forecast and growth rate'!$E$7:$E$273,MATCH($Q435,'Demand forecast and growth rate'!$B$7:$B$273,0))</f>
        <v>High growth</v>
      </c>
      <c r="AJ435" s="47">
        <f>SUMIFS('Capex forecast'!E$9:E$223,'Capex forecast'!$T$9:$T$223,$AF435,'Capex forecast'!$S$9:$S$223,$AH435,'Capex forecast'!$Q$9:$Q$223,"Repex")</f>
        <v>0</v>
      </c>
      <c r="AK435" s="47">
        <f>SUMIFS('Capex forecast'!F$9:F$223,'Capex forecast'!$T$9:$T$223,$AF435,'Capex forecast'!$S$9:$S$223,$AH435,'Capex forecast'!$Q$9:$Q$223,"Repex")</f>
        <v>0</v>
      </c>
      <c r="AL435" s="47">
        <f>SUMIFS('Capex forecast'!G$9:G$223,'Capex forecast'!$T$9:$T$223,$AF435,'Capex forecast'!$S$9:$S$223,$AH435,'Capex forecast'!$Q$9:$Q$223,"Repex")</f>
        <v>0</v>
      </c>
      <c r="AM435" s="47">
        <f>SUMIFS('Capex forecast'!H$9:H$223,'Capex forecast'!$T$9:$T$223,$AF435,'Capex forecast'!$S$9:$S$223,$AH435,'Capex forecast'!$Q$9:$Q$223,"Repex")</f>
        <v>0</v>
      </c>
      <c r="AN435" s="47">
        <f>SUMIFS('Capex forecast'!I$9:I$223,'Capex forecast'!$T$9:$T$223,$AF435,'Capex forecast'!$S$9:$S$223,$AH435,'Capex forecast'!$Q$9:$Q$223,"Repex")</f>
        <v>0</v>
      </c>
      <c r="AO435" s="47">
        <f>SUMIFS('Capex forecast'!J$9:J$223,'Capex forecast'!$T$9:$T$223,$AF435,'Capex forecast'!$S$9:$S$223,$AH435,'Capex forecast'!$Q$9:$Q$223,"Repex")</f>
        <v>0</v>
      </c>
      <c r="AP435" s="47">
        <f>SUMIFS('Capex forecast'!K$9:K$223,'Capex forecast'!$T$9:$T$223,$AF435,'Capex forecast'!$S$9:$S$223,$AH435,'Capex forecast'!$Q$9:$Q$223,"Repex")</f>
        <v>0</v>
      </c>
      <c r="AQ435" s="47">
        <f>SUMIFS('Capex forecast'!L$9:L$223,'Capex forecast'!$T$9:$T$223,$AF435,'Capex forecast'!$S$9:$S$223,$AH435,'Capex forecast'!$Q$9:$Q$223,"Repex")</f>
        <v>0</v>
      </c>
      <c r="AR435" s="47">
        <f>SUMIFS('Capex forecast'!M$9:M$223,'Capex forecast'!$T$9:$T$223,$AF435,'Capex forecast'!$S$9:$S$223,$AH435,'Capex forecast'!$Q$9:$Q$223,"Repex")</f>
        <v>0</v>
      </c>
      <c r="AS435" s="47">
        <f>SUMIFS('Capex forecast'!N$9:N$223,'Capex forecast'!$T$9:$T$223,$AF435,'Capex forecast'!$S$9:$S$223,$AH435,'Capex forecast'!$Q$9:$Q$223,"Repex")</f>
        <v>0</v>
      </c>
    </row>
    <row r="436" spans="2:45" ht="15">
      <c r="B436" s="45" t="s">
        <v>145</v>
      </c>
      <c r="C436" s="6" t="str">
        <f>INDEX('Demand forecast'!$M$9:$M$5832,MATCH($B436,'Demand forecast'!$B$9:$B$5832,0))</f>
        <v>No</v>
      </c>
      <c r="D436" s="6" t="str">
        <f>IF(COUNTIF($B$93:B436,$B436) = 1, "LV", IF(COUNTIF($B$93:B436,$B436) = 2, "HV", "ST"))</f>
        <v>HV</v>
      </c>
      <c r="E436" s="6" t="str">
        <f>INDEX('Demand forecast and growth rate'!$E$7:$E$273,MATCH($B436,'Demand forecast and growth rate'!$B$7:$B$273,0))</f>
        <v>Steady/falling</v>
      </c>
      <c r="F436" s="32">
        <f>SUMIFS('Capex forecast'!E$9:E$223,'Capex forecast'!$T$9:$T$223,'Allocation of site-spec costs'!$B436,'Capex forecast'!$S$9:$S$223,'Allocation of site-spec costs'!$D436,'Capex forecast'!$Q$9:$Q$223,"Customer Connection")</f>
        <v>0</v>
      </c>
      <c r="G436" s="32">
        <f>SUMIFS('Capex forecast'!F$9:F$223,'Capex forecast'!$T$9:$T$223,'Allocation of site-spec costs'!$B436,'Capex forecast'!$S$9:$S$223,'Allocation of site-spec costs'!$D436,'Capex forecast'!$Q$9:$Q$223,"Customer Connection")</f>
        <v>0</v>
      </c>
      <c r="H436" s="32">
        <f>SUMIFS('Capex forecast'!G$9:G$223,'Capex forecast'!$T$9:$T$223,'Allocation of site-spec costs'!$B436,'Capex forecast'!$S$9:$S$223,'Allocation of site-spec costs'!$D436,'Capex forecast'!$Q$9:$Q$223,"Customer Connection")</f>
        <v>0</v>
      </c>
      <c r="I436" s="32">
        <f>SUMIFS('Capex forecast'!H$9:H$223,'Capex forecast'!$T$9:$T$223,'Allocation of site-spec costs'!$B436,'Capex forecast'!$S$9:$S$223,'Allocation of site-spec costs'!$D436,'Capex forecast'!$Q$9:$Q$223,"Customer Connection")</f>
        <v>0</v>
      </c>
      <c r="J436" s="32">
        <f>SUMIFS('Capex forecast'!I$9:I$223,'Capex forecast'!$T$9:$T$223,'Allocation of site-spec costs'!$B436,'Capex forecast'!$S$9:$S$223,'Allocation of site-spec costs'!$D436,'Capex forecast'!$Q$9:$Q$223,"Customer Connection")</f>
        <v>0</v>
      </c>
      <c r="K436" s="32">
        <f>SUMIFS('Capex forecast'!J$9:J$223,'Capex forecast'!$T$9:$T$223,'Allocation of site-spec costs'!$B436,'Capex forecast'!$S$9:$S$223,'Allocation of site-spec costs'!$D436,'Capex forecast'!$Q$9:$Q$223,"Customer Connection")</f>
        <v>0</v>
      </c>
      <c r="L436" s="32">
        <f>SUMIFS('Capex forecast'!K$9:K$223,'Capex forecast'!$T$9:$T$223,'Allocation of site-spec costs'!$B436,'Capex forecast'!$S$9:$S$223,'Allocation of site-spec costs'!$D436,'Capex forecast'!$Q$9:$Q$223,"Customer Connection")</f>
        <v>0</v>
      </c>
      <c r="M436" s="32">
        <f>SUMIFS('Capex forecast'!L$9:L$223,'Capex forecast'!$T$9:$T$223,'Allocation of site-spec costs'!$B436,'Capex forecast'!$S$9:$S$223,'Allocation of site-spec costs'!$D436,'Capex forecast'!$Q$9:$Q$223,"Customer Connection")</f>
        <v>0</v>
      </c>
      <c r="N436" s="32">
        <f>SUMIFS('Capex forecast'!M$9:M$223,'Capex forecast'!$T$9:$T$223,'Allocation of site-spec costs'!$B436,'Capex forecast'!$S$9:$S$223,'Allocation of site-spec costs'!$D436,'Capex forecast'!$Q$9:$Q$223,"Customer Connection")</f>
        <v>0</v>
      </c>
      <c r="O436" s="32">
        <f>SUMIFS('Capex forecast'!N$9:N$223,'Capex forecast'!$T$9:$T$223,'Allocation of site-spec costs'!$B436,'Capex forecast'!$S$9:$S$223,'Allocation of site-spec costs'!$D436,'Capex forecast'!$Q$9:$Q$223,"Customer Connection")</f>
        <v>0</v>
      </c>
      <c r="Q436" s="45" t="s">
        <v>145</v>
      </c>
      <c r="R436" s="6" t="str">
        <f>INDEX('Demand forecast'!$M$9:$M$5832,MATCH($Q436,'Demand forecast'!$B$9:$B$5832,0))</f>
        <v>No</v>
      </c>
      <c r="S436" s="6" t="str">
        <f>IF(COUNTIF($Q$93:Q436,$B436) = 1, "LV", IF(COUNTIF($Q$93:Q436,$B436) = 2, "HV", "ST"))</f>
        <v>HV</v>
      </c>
      <c r="T436" s="6" t="str">
        <f>INDEX('Demand forecast and growth rate'!$E$7:$E$273,MATCH($Q436,'Demand forecast and growth rate'!$B$7:$B$273,0))</f>
        <v>Steady/falling</v>
      </c>
      <c r="U436" s="32">
        <f>SUMIFS('Capex forecast'!E$9:E$223,'Capex forecast'!$T$9:$T$223,$Q436,'Capex forecast'!$S$9:$S$223,$S436,'Capex forecast'!$Q$9:$Q$223,"Augex")</f>
        <v>0</v>
      </c>
      <c r="V436" s="32">
        <f>SUMIFS('Capex forecast'!F$9:F$223,'Capex forecast'!$T$9:$T$223,$Q436,'Capex forecast'!$S$9:$S$223,$S436,'Capex forecast'!$Q$9:$Q$223,"Augex")</f>
        <v>0</v>
      </c>
      <c r="W436" s="32">
        <f>SUMIFS('Capex forecast'!G$9:G$223,'Capex forecast'!$T$9:$T$223,$Q436,'Capex forecast'!$S$9:$S$223,$S436,'Capex forecast'!$Q$9:$Q$223,"Augex")</f>
        <v>0</v>
      </c>
      <c r="X436" s="32">
        <f>SUMIFS('Capex forecast'!H$9:H$223,'Capex forecast'!$T$9:$T$223,$Q436,'Capex forecast'!$S$9:$S$223,$S436,'Capex forecast'!$Q$9:$Q$223,"Augex")</f>
        <v>0</v>
      </c>
      <c r="Y436" s="32">
        <f>SUMIFS('Capex forecast'!I$9:I$223,'Capex forecast'!$T$9:$T$223,$Q436,'Capex forecast'!$S$9:$S$223,$S436,'Capex forecast'!$Q$9:$Q$223,"Augex")</f>
        <v>0</v>
      </c>
      <c r="Z436" s="32">
        <f>SUMIFS('Capex forecast'!J$9:J$223,'Capex forecast'!$T$9:$T$223,$Q436,'Capex forecast'!$S$9:$S$223,$S436,'Capex forecast'!$Q$9:$Q$223,"Augex")</f>
        <v>0</v>
      </c>
      <c r="AA436" s="32">
        <f>SUMIFS('Capex forecast'!K$9:K$223,'Capex forecast'!$T$9:$T$223,$Q436,'Capex forecast'!$S$9:$S$223,$S436,'Capex forecast'!$Q$9:$Q$223,"Augex")</f>
        <v>0</v>
      </c>
      <c r="AB436" s="32">
        <f>SUMIFS('Capex forecast'!L$9:L$223,'Capex forecast'!$T$9:$T$223,$Q436,'Capex forecast'!$S$9:$S$223,$S436,'Capex forecast'!$Q$9:$Q$223,"Augex")</f>
        <v>0</v>
      </c>
      <c r="AC436" s="32">
        <f>SUMIFS('Capex forecast'!M$9:M$223,'Capex forecast'!$T$9:$T$223,$Q436,'Capex forecast'!$S$9:$S$223,$S436,'Capex forecast'!$Q$9:$Q$223,"Augex")</f>
        <v>0</v>
      </c>
      <c r="AD436" s="32">
        <f>SUMIFS('Capex forecast'!N$9:N$223,'Capex forecast'!$T$9:$T$223,$Q436,'Capex forecast'!$S$9:$S$223,$S436,'Capex forecast'!$Q$9:$Q$223,"Augex")</f>
        <v>0</v>
      </c>
      <c r="AF436" s="45" t="s">
        <v>145</v>
      </c>
      <c r="AG436" s="6" t="str">
        <f>INDEX('Demand forecast'!$M$9:$M$5832,MATCH($Q436,'Demand forecast'!$B$9:$B$5832,0))</f>
        <v>No</v>
      </c>
      <c r="AH436" s="6" t="str">
        <f>IF(COUNTIF($AF$93:AF436,$B436) = 1, "LV", IF(COUNTIF($AF$93:AF436,$B436) = 2, "HV", "ST"))</f>
        <v>HV</v>
      </c>
      <c r="AI436" s="6" t="str">
        <f>INDEX('Demand forecast and growth rate'!$E$7:$E$273,MATCH($Q436,'Demand forecast and growth rate'!$B$7:$B$273,0))</f>
        <v>Steady/falling</v>
      </c>
      <c r="AJ436" s="47">
        <f>SUMIFS('Capex forecast'!E$9:E$223,'Capex forecast'!$T$9:$T$223,$AF436,'Capex forecast'!$S$9:$S$223,$AH436,'Capex forecast'!$Q$9:$Q$223,"Repex")</f>
        <v>0</v>
      </c>
      <c r="AK436" s="47">
        <f>SUMIFS('Capex forecast'!F$9:F$223,'Capex forecast'!$T$9:$T$223,$AF436,'Capex forecast'!$S$9:$S$223,$AH436,'Capex forecast'!$Q$9:$Q$223,"Repex")</f>
        <v>0</v>
      </c>
      <c r="AL436" s="47">
        <f>SUMIFS('Capex forecast'!G$9:G$223,'Capex forecast'!$T$9:$T$223,$AF436,'Capex forecast'!$S$9:$S$223,$AH436,'Capex forecast'!$Q$9:$Q$223,"Repex")</f>
        <v>0</v>
      </c>
      <c r="AM436" s="47">
        <f>SUMIFS('Capex forecast'!H$9:H$223,'Capex forecast'!$T$9:$T$223,$AF436,'Capex forecast'!$S$9:$S$223,$AH436,'Capex forecast'!$Q$9:$Q$223,"Repex")</f>
        <v>0</v>
      </c>
      <c r="AN436" s="47">
        <f>SUMIFS('Capex forecast'!I$9:I$223,'Capex forecast'!$T$9:$T$223,$AF436,'Capex forecast'!$S$9:$S$223,$AH436,'Capex forecast'!$Q$9:$Q$223,"Repex")</f>
        <v>0</v>
      </c>
      <c r="AO436" s="47">
        <f>SUMIFS('Capex forecast'!J$9:J$223,'Capex forecast'!$T$9:$T$223,$AF436,'Capex forecast'!$S$9:$S$223,$AH436,'Capex forecast'!$Q$9:$Q$223,"Repex")</f>
        <v>0</v>
      </c>
      <c r="AP436" s="47">
        <f>SUMIFS('Capex forecast'!K$9:K$223,'Capex forecast'!$T$9:$T$223,$AF436,'Capex forecast'!$S$9:$S$223,$AH436,'Capex forecast'!$Q$9:$Q$223,"Repex")</f>
        <v>0</v>
      </c>
      <c r="AQ436" s="47">
        <f>SUMIFS('Capex forecast'!L$9:L$223,'Capex forecast'!$T$9:$T$223,$AF436,'Capex forecast'!$S$9:$S$223,$AH436,'Capex forecast'!$Q$9:$Q$223,"Repex")</f>
        <v>0</v>
      </c>
      <c r="AR436" s="47">
        <f>SUMIFS('Capex forecast'!M$9:M$223,'Capex forecast'!$T$9:$T$223,$AF436,'Capex forecast'!$S$9:$S$223,$AH436,'Capex forecast'!$Q$9:$Q$223,"Repex")</f>
        <v>0</v>
      </c>
      <c r="AS436" s="47">
        <f>SUMIFS('Capex forecast'!N$9:N$223,'Capex forecast'!$T$9:$T$223,$AF436,'Capex forecast'!$S$9:$S$223,$AH436,'Capex forecast'!$Q$9:$Q$223,"Repex")</f>
        <v>0</v>
      </c>
    </row>
    <row r="437" spans="2:45" ht="15">
      <c r="B437" s="45" t="s">
        <v>171</v>
      </c>
      <c r="C437" s="6" t="str">
        <f>INDEX('Demand forecast'!$M$9:$M$5832,MATCH($B437,'Demand forecast'!$B$9:$B$5832,0))</f>
        <v>No</v>
      </c>
      <c r="D437" s="6" t="str">
        <f>IF(COUNTIF($B$93:B437,$B437) = 1, "LV", IF(COUNTIF($B$93:B437,$B437) = 2, "HV", "ST"))</f>
        <v>HV</v>
      </c>
      <c r="E437" s="6" t="str">
        <f>INDEX('Demand forecast and growth rate'!$E$7:$E$273,MATCH($B437,'Demand forecast and growth rate'!$B$7:$B$273,0))</f>
        <v>Steady/falling</v>
      </c>
      <c r="F437" s="32">
        <f>SUMIFS('Capex forecast'!E$9:E$223,'Capex forecast'!$T$9:$T$223,'Allocation of site-spec costs'!$B437,'Capex forecast'!$S$9:$S$223,'Allocation of site-spec costs'!$D437,'Capex forecast'!$Q$9:$Q$223,"Customer Connection")</f>
        <v>0</v>
      </c>
      <c r="G437" s="32">
        <f>SUMIFS('Capex forecast'!F$9:F$223,'Capex forecast'!$T$9:$T$223,'Allocation of site-spec costs'!$B437,'Capex forecast'!$S$9:$S$223,'Allocation of site-spec costs'!$D437,'Capex forecast'!$Q$9:$Q$223,"Customer Connection")</f>
        <v>0</v>
      </c>
      <c r="H437" s="32">
        <f>SUMIFS('Capex forecast'!G$9:G$223,'Capex forecast'!$T$9:$T$223,'Allocation of site-spec costs'!$B437,'Capex forecast'!$S$9:$S$223,'Allocation of site-spec costs'!$D437,'Capex forecast'!$Q$9:$Q$223,"Customer Connection")</f>
        <v>0</v>
      </c>
      <c r="I437" s="32">
        <f>SUMIFS('Capex forecast'!H$9:H$223,'Capex forecast'!$T$9:$T$223,'Allocation of site-spec costs'!$B437,'Capex forecast'!$S$9:$S$223,'Allocation of site-spec costs'!$D437,'Capex forecast'!$Q$9:$Q$223,"Customer Connection")</f>
        <v>0</v>
      </c>
      <c r="J437" s="32">
        <f>SUMIFS('Capex forecast'!I$9:I$223,'Capex forecast'!$T$9:$T$223,'Allocation of site-spec costs'!$B437,'Capex forecast'!$S$9:$S$223,'Allocation of site-spec costs'!$D437,'Capex forecast'!$Q$9:$Q$223,"Customer Connection")</f>
        <v>0</v>
      </c>
      <c r="K437" s="32">
        <f>SUMIFS('Capex forecast'!J$9:J$223,'Capex forecast'!$T$9:$T$223,'Allocation of site-spec costs'!$B437,'Capex forecast'!$S$9:$S$223,'Allocation of site-spec costs'!$D437,'Capex forecast'!$Q$9:$Q$223,"Customer Connection")</f>
        <v>0</v>
      </c>
      <c r="L437" s="32">
        <f>SUMIFS('Capex forecast'!K$9:K$223,'Capex forecast'!$T$9:$T$223,'Allocation of site-spec costs'!$B437,'Capex forecast'!$S$9:$S$223,'Allocation of site-spec costs'!$D437,'Capex forecast'!$Q$9:$Q$223,"Customer Connection")</f>
        <v>0</v>
      </c>
      <c r="M437" s="32">
        <f>SUMIFS('Capex forecast'!L$9:L$223,'Capex forecast'!$T$9:$T$223,'Allocation of site-spec costs'!$B437,'Capex forecast'!$S$9:$S$223,'Allocation of site-spec costs'!$D437,'Capex forecast'!$Q$9:$Q$223,"Customer Connection")</f>
        <v>0</v>
      </c>
      <c r="N437" s="32">
        <f>SUMIFS('Capex forecast'!M$9:M$223,'Capex forecast'!$T$9:$T$223,'Allocation of site-spec costs'!$B437,'Capex forecast'!$S$9:$S$223,'Allocation of site-spec costs'!$D437,'Capex forecast'!$Q$9:$Q$223,"Customer Connection")</f>
        <v>0</v>
      </c>
      <c r="O437" s="32">
        <f>SUMIFS('Capex forecast'!N$9:N$223,'Capex forecast'!$T$9:$T$223,'Allocation of site-spec costs'!$B437,'Capex forecast'!$S$9:$S$223,'Allocation of site-spec costs'!$D437,'Capex forecast'!$Q$9:$Q$223,"Customer Connection")</f>
        <v>0</v>
      </c>
      <c r="Q437" s="45" t="s">
        <v>171</v>
      </c>
      <c r="R437" s="6" t="str">
        <f>INDEX('Demand forecast'!$M$9:$M$5832,MATCH($Q437,'Demand forecast'!$B$9:$B$5832,0))</f>
        <v>No</v>
      </c>
      <c r="S437" s="6" t="str">
        <f>IF(COUNTIF($Q$93:Q437,$B437) = 1, "LV", IF(COUNTIF($Q$93:Q437,$B437) = 2, "HV", "ST"))</f>
        <v>HV</v>
      </c>
      <c r="T437" s="6" t="str">
        <f>INDEX('Demand forecast and growth rate'!$E$7:$E$273,MATCH($Q437,'Demand forecast and growth rate'!$B$7:$B$273,0))</f>
        <v>Steady/falling</v>
      </c>
      <c r="U437" s="32">
        <f>SUMIFS('Capex forecast'!E$9:E$223,'Capex forecast'!$T$9:$T$223,$Q437,'Capex forecast'!$S$9:$S$223,$S437,'Capex forecast'!$Q$9:$Q$223,"Augex")</f>
        <v>0</v>
      </c>
      <c r="V437" s="32">
        <f>SUMIFS('Capex forecast'!F$9:F$223,'Capex forecast'!$T$9:$T$223,$Q437,'Capex forecast'!$S$9:$S$223,$S437,'Capex forecast'!$Q$9:$Q$223,"Augex")</f>
        <v>0</v>
      </c>
      <c r="W437" s="32">
        <f>SUMIFS('Capex forecast'!G$9:G$223,'Capex forecast'!$T$9:$T$223,$Q437,'Capex forecast'!$S$9:$S$223,$S437,'Capex forecast'!$Q$9:$Q$223,"Augex")</f>
        <v>0</v>
      </c>
      <c r="X437" s="32">
        <f>SUMIFS('Capex forecast'!H$9:H$223,'Capex forecast'!$T$9:$T$223,$Q437,'Capex forecast'!$S$9:$S$223,$S437,'Capex forecast'!$Q$9:$Q$223,"Augex")</f>
        <v>0</v>
      </c>
      <c r="Y437" s="32">
        <f>SUMIFS('Capex forecast'!I$9:I$223,'Capex forecast'!$T$9:$T$223,$Q437,'Capex forecast'!$S$9:$S$223,$S437,'Capex forecast'!$Q$9:$Q$223,"Augex")</f>
        <v>0</v>
      </c>
      <c r="Z437" s="32">
        <f>SUMIFS('Capex forecast'!J$9:J$223,'Capex forecast'!$T$9:$T$223,$Q437,'Capex forecast'!$S$9:$S$223,$S437,'Capex forecast'!$Q$9:$Q$223,"Augex")</f>
        <v>0</v>
      </c>
      <c r="AA437" s="32">
        <f>SUMIFS('Capex forecast'!K$9:K$223,'Capex forecast'!$T$9:$T$223,$Q437,'Capex forecast'!$S$9:$S$223,$S437,'Capex forecast'!$Q$9:$Q$223,"Augex")</f>
        <v>0</v>
      </c>
      <c r="AB437" s="32">
        <f>SUMIFS('Capex forecast'!L$9:L$223,'Capex forecast'!$T$9:$T$223,$Q437,'Capex forecast'!$S$9:$S$223,$S437,'Capex forecast'!$Q$9:$Q$223,"Augex")</f>
        <v>0</v>
      </c>
      <c r="AC437" s="32">
        <f>SUMIFS('Capex forecast'!M$9:M$223,'Capex forecast'!$T$9:$T$223,$Q437,'Capex forecast'!$S$9:$S$223,$S437,'Capex forecast'!$Q$9:$Q$223,"Augex")</f>
        <v>0</v>
      </c>
      <c r="AD437" s="32">
        <f>SUMIFS('Capex forecast'!N$9:N$223,'Capex forecast'!$T$9:$T$223,$Q437,'Capex forecast'!$S$9:$S$223,$S437,'Capex forecast'!$Q$9:$Q$223,"Augex")</f>
        <v>0</v>
      </c>
      <c r="AF437" s="45" t="s">
        <v>171</v>
      </c>
      <c r="AG437" s="6" t="str">
        <f>INDEX('Demand forecast'!$M$9:$M$5832,MATCH($Q437,'Demand forecast'!$B$9:$B$5832,0))</f>
        <v>No</v>
      </c>
      <c r="AH437" s="6" t="str">
        <f>IF(COUNTIF($AF$93:AF437,$B437) = 1, "LV", IF(COUNTIF($AF$93:AF437,$B437) = 2, "HV", "ST"))</f>
        <v>HV</v>
      </c>
      <c r="AI437" s="6" t="str">
        <f>INDEX('Demand forecast and growth rate'!$E$7:$E$273,MATCH($Q437,'Demand forecast and growth rate'!$B$7:$B$273,0))</f>
        <v>Steady/falling</v>
      </c>
      <c r="AJ437" s="47">
        <f>SUMIFS('Capex forecast'!E$9:E$223,'Capex forecast'!$T$9:$T$223,$AF437,'Capex forecast'!$S$9:$S$223,$AH437,'Capex forecast'!$Q$9:$Q$223,"Repex")</f>
        <v>0</v>
      </c>
      <c r="AK437" s="47">
        <f>SUMIFS('Capex forecast'!F$9:F$223,'Capex forecast'!$T$9:$T$223,$AF437,'Capex forecast'!$S$9:$S$223,$AH437,'Capex forecast'!$Q$9:$Q$223,"Repex")</f>
        <v>0</v>
      </c>
      <c r="AL437" s="47">
        <f>SUMIFS('Capex forecast'!G$9:G$223,'Capex forecast'!$T$9:$T$223,$AF437,'Capex forecast'!$S$9:$S$223,$AH437,'Capex forecast'!$Q$9:$Q$223,"Repex")</f>
        <v>0</v>
      </c>
      <c r="AM437" s="47">
        <f>SUMIFS('Capex forecast'!H$9:H$223,'Capex forecast'!$T$9:$T$223,$AF437,'Capex forecast'!$S$9:$S$223,$AH437,'Capex forecast'!$Q$9:$Q$223,"Repex")</f>
        <v>0</v>
      </c>
      <c r="AN437" s="47">
        <f>SUMIFS('Capex forecast'!I$9:I$223,'Capex forecast'!$T$9:$T$223,$AF437,'Capex forecast'!$S$9:$S$223,$AH437,'Capex forecast'!$Q$9:$Q$223,"Repex")</f>
        <v>0</v>
      </c>
      <c r="AO437" s="47">
        <f>SUMIFS('Capex forecast'!J$9:J$223,'Capex forecast'!$T$9:$T$223,$AF437,'Capex forecast'!$S$9:$S$223,$AH437,'Capex forecast'!$Q$9:$Q$223,"Repex")</f>
        <v>0</v>
      </c>
      <c r="AP437" s="47">
        <f>SUMIFS('Capex forecast'!K$9:K$223,'Capex forecast'!$T$9:$T$223,$AF437,'Capex forecast'!$S$9:$S$223,$AH437,'Capex forecast'!$Q$9:$Q$223,"Repex")</f>
        <v>0</v>
      </c>
      <c r="AQ437" s="47">
        <f>SUMIFS('Capex forecast'!L$9:L$223,'Capex forecast'!$T$9:$T$223,$AF437,'Capex forecast'!$S$9:$S$223,$AH437,'Capex forecast'!$Q$9:$Q$223,"Repex")</f>
        <v>0</v>
      </c>
      <c r="AR437" s="47">
        <f>SUMIFS('Capex forecast'!M$9:M$223,'Capex forecast'!$T$9:$T$223,$AF437,'Capex forecast'!$S$9:$S$223,$AH437,'Capex forecast'!$Q$9:$Q$223,"Repex")</f>
        <v>0</v>
      </c>
      <c r="AS437" s="47">
        <f>SUMIFS('Capex forecast'!N$9:N$223,'Capex forecast'!$T$9:$T$223,$AF437,'Capex forecast'!$S$9:$S$223,$AH437,'Capex forecast'!$Q$9:$Q$223,"Repex")</f>
        <v>0</v>
      </c>
    </row>
    <row r="438" spans="2:45" ht="15">
      <c r="B438" s="45" t="s">
        <v>172</v>
      </c>
      <c r="C438" s="6" t="str">
        <f>INDEX('Demand forecast'!$M$9:$M$5832,MATCH($B438,'Demand forecast'!$B$9:$B$5832,0))</f>
        <v>No</v>
      </c>
      <c r="D438" s="6" t="str">
        <f>IF(COUNTIF($B$93:B438,$B438) = 1, "LV", IF(COUNTIF($B$93:B438,$B438) = 2, "HV", "ST"))</f>
        <v>HV</v>
      </c>
      <c r="E438" s="6" t="str">
        <f>INDEX('Demand forecast and growth rate'!$E$7:$E$273,MATCH($B438,'Demand forecast and growth rate'!$B$7:$B$273,0))</f>
        <v>High growth</v>
      </c>
      <c r="F438" s="32">
        <f>SUMIFS('Capex forecast'!E$9:E$223,'Capex forecast'!$T$9:$T$223,'Allocation of site-spec costs'!$B438,'Capex forecast'!$S$9:$S$223,'Allocation of site-spec costs'!$D438,'Capex forecast'!$Q$9:$Q$223,"Customer Connection")</f>
        <v>0</v>
      </c>
      <c r="G438" s="32">
        <f>SUMIFS('Capex forecast'!F$9:F$223,'Capex forecast'!$T$9:$T$223,'Allocation of site-spec costs'!$B438,'Capex forecast'!$S$9:$S$223,'Allocation of site-spec costs'!$D438,'Capex forecast'!$Q$9:$Q$223,"Customer Connection")</f>
        <v>0</v>
      </c>
      <c r="H438" s="32">
        <f>SUMIFS('Capex forecast'!G$9:G$223,'Capex forecast'!$T$9:$T$223,'Allocation of site-spec costs'!$B438,'Capex forecast'!$S$9:$S$223,'Allocation of site-spec costs'!$D438,'Capex forecast'!$Q$9:$Q$223,"Customer Connection")</f>
        <v>0</v>
      </c>
      <c r="I438" s="32">
        <f>SUMIFS('Capex forecast'!H$9:H$223,'Capex forecast'!$T$9:$T$223,'Allocation of site-spec costs'!$B438,'Capex forecast'!$S$9:$S$223,'Allocation of site-spec costs'!$D438,'Capex forecast'!$Q$9:$Q$223,"Customer Connection")</f>
        <v>0</v>
      </c>
      <c r="J438" s="32">
        <f>SUMIFS('Capex forecast'!I$9:I$223,'Capex forecast'!$T$9:$T$223,'Allocation of site-spec costs'!$B438,'Capex forecast'!$S$9:$S$223,'Allocation of site-spec costs'!$D438,'Capex forecast'!$Q$9:$Q$223,"Customer Connection")</f>
        <v>0</v>
      </c>
      <c r="K438" s="32">
        <f>SUMIFS('Capex forecast'!J$9:J$223,'Capex forecast'!$T$9:$T$223,'Allocation of site-spec costs'!$B438,'Capex forecast'!$S$9:$S$223,'Allocation of site-spec costs'!$D438,'Capex forecast'!$Q$9:$Q$223,"Customer Connection")</f>
        <v>0</v>
      </c>
      <c r="L438" s="32">
        <f>SUMIFS('Capex forecast'!K$9:K$223,'Capex forecast'!$T$9:$T$223,'Allocation of site-spec costs'!$B438,'Capex forecast'!$S$9:$S$223,'Allocation of site-spec costs'!$D438,'Capex forecast'!$Q$9:$Q$223,"Customer Connection")</f>
        <v>0</v>
      </c>
      <c r="M438" s="32">
        <f>SUMIFS('Capex forecast'!L$9:L$223,'Capex forecast'!$T$9:$T$223,'Allocation of site-spec costs'!$B438,'Capex forecast'!$S$9:$S$223,'Allocation of site-spec costs'!$D438,'Capex forecast'!$Q$9:$Q$223,"Customer Connection")</f>
        <v>0</v>
      </c>
      <c r="N438" s="32">
        <f>SUMIFS('Capex forecast'!M$9:M$223,'Capex forecast'!$T$9:$T$223,'Allocation of site-spec costs'!$B438,'Capex forecast'!$S$9:$S$223,'Allocation of site-spec costs'!$D438,'Capex forecast'!$Q$9:$Q$223,"Customer Connection")</f>
        <v>0</v>
      </c>
      <c r="O438" s="32">
        <f>SUMIFS('Capex forecast'!N$9:N$223,'Capex forecast'!$T$9:$T$223,'Allocation of site-spec costs'!$B438,'Capex forecast'!$S$9:$S$223,'Allocation of site-spec costs'!$D438,'Capex forecast'!$Q$9:$Q$223,"Customer Connection")</f>
        <v>0</v>
      </c>
      <c r="Q438" s="45" t="s">
        <v>172</v>
      </c>
      <c r="R438" s="6" t="str">
        <f>INDEX('Demand forecast'!$M$9:$M$5832,MATCH($Q438,'Demand forecast'!$B$9:$B$5832,0))</f>
        <v>No</v>
      </c>
      <c r="S438" s="6" t="str">
        <f>IF(COUNTIF($Q$93:Q438,$B438) = 1, "LV", IF(COUNTIF($Q$93:Q438,$B438) = 2, "HV", "ST"))</f>
        <v>HV</v>
      </c>
      <c r="T438" s="6" t="str">
        <f>INDEX('Demand forecast and growth rate'!$E$7:$E$273,MATCH($Q438,'Demand forecast and growth rate'!$B$7:$B$273,0))</f>
        <v>High growth</v>
      </c>
      <c r="U438" s="32">
        <f>SUMIFS('Capex forecast'!E$9:E$223,'Capex forecast'!$T$9:$T$223,$Q438,'Capex forecast'!$S$9:$S$223,$S438,'Capex forecast'!$Q$9:$Q$223,"Augex")</f>
        <v>0</v>
      </c>
      <c r="V438" s="32">
        <f>SUMIFS('Capex forecast'!F$9:F$223,'Capex forecast'!$T$9:$T$223,$Q438,'Capex forecast'!$S$9:$S$223,$S438,'Capex forecast'!$Q$9:$Q$223,"Augex")</f>
        <v>0</v>
      </c>
      <c r="W438" s="32">
        <f>SUMIFS('Capex forecast'!G$9:G$223,'Capex forecast'!$T$9:$T$223,$Q438,'Capex forecast'!$S$9:$S$223,$S438,'Capex forecast'!$Q$9:$Q$223,"Augex")</f>
        <v>0</v>
      </c>
      <c r="X438" s="32">
        <f>SUMIFS('Capex forecast'!H$9:H$223,'Capex forecast'!$T$9:$T$223,$Q438,'Capex forecast'!$S$9:$S$223,$S438,'Capex forecast'!$Q$9:$Q$223,"Augex")</f>
        <v>0</v>
      </c>
      <c r="Y438" s="32">
        <f>SUMIFS('Capex forecast'!I$9:I$223,'Capex forecast'!$T$9:$T$223,$Q438,'Capex forecast'!$S$9:$S$223,$S438,'Capex forecast'!$Q$9:$Q$223,"Augex")</f>
        <v>0</v>
      </c>
      <c r="Z438" s="32">
        <f>SUMIFS('Capex forecast'!J$9:J$223,'Capex forecast'!$T$9:$T$223,$Q438,'Capex forecast'!$S$9:$S$223,$S438,'Capex forecast'!$Q$9:$Q$223,"Augex")</f>
        <v>0</v>
      </c>
      <c r="AA438" s="32">
        <f>SUMIFS('Capex forecast'!K$9:K$223,'Capex forecast'!$T$9:$T$223,$Q438,'Capex forecast'!$S$9:$S$223,$S438,'Capex forecast'!$Q$9:$Q$223,"Augex")</f>
        <v>0</v>
      </c>
      <c r="AB438" s="32">
        <f>SUMIFS('Capex forecast'!L$9:L$223,'Capex forecast'!$T$9:$T$223,$Q438,'Capex forecast'!$S$9:$S$223,$S438,'Capex forecast'!$Q$9:$Q$223,"Augex")</f>
        <v>0</v>
      </c>
      <c r="AC438" s="32">
        <f>SUMIFS('Capex forecast'!M$9:M$223,'Capex forecast'!$T$9:$T$223,$Q438,'Capex forecast'!$S$9:$S$223,$S438,'Capex forecast'!$Q$9:$Q$223,"Augex")</f>
        <v>0</v>
      </c>
      <c r="AD438" s="32">
        <f>SUMIFS('Capex forecast'!N$9:N$223,'Capex forecast'!$T$9:$T$223,$Q438,'Capex forecast'!$S$9:$S$223,$S438,'Capex forecast'!$Q$9:$Q$223,"Augex")</f>
        <v>0</v>
      </c>
      <c r="AF438" s="45" t="s">
        <v>172</v>
      </c>
      <c r="AG438" s="6" t="str">
        <f>INDEX('Demand forecast'!$M$9:$M$5832,MATCH($Q438,'Demand forecast'!$B$9:$B$5832,0))</f>
        <v>No</v>
      </c>
      <c r="AH438" s="6" t="str">
        <f>IF(COUNTIF($AF$93:AF438,$B438) = 1, "LV", IF(COUNTIF($AF$93:AF438,$B438) = 2, "HV", "ST"))</f>
        <v>HV</v>
      </c>
      <c r="AI438" s="6" t="str">
        <f>INDEX('Demand forecast and growth rate'!$E$7:$E$273,MATCH($Q438,'Demand forecast and growth rate'!$B$7:$B$273,0))</f>
        <v>High growth</v>
      </c>
      <c r="AJ438" s="47">
        <f>SUMIFS('Capex forecast'!E$9:E$223,'Capex forecast'!$T$9:$T$223,$AF438,'Capex forecast'!$S$9:$S$223,$AH438,'Capex forecast'!$Q$9:$Q$223,"Repex")</f>
        <v>0</v>
      </c>
      <c r="AK438" s="47">
        <f>SUMIFS('Capex forecast'!F$9:F$223,'Capex forecast'!$T$9:$T$223,$AF438,'Capex forecast'!$S$9:$S$223,$AH438,'Capex forecast'!$Q$9:$Q$223,"Repex")</f>
        <v>0</v>
      </c>
      <c r="AL438" s="47">
        <f>SUMIFS('Capex forecast'!G$9:G$223,'Capex forecast'!$T$9:$T$223,$AF438,'Capex forecast'!$S$9:$S$223,$AH438,'Capex forecast'!$Q$9:$Q$223,"Repex")</f>
        <v>0</v>
      </c>
      <c r="AM438" s="47">
        <f>SUMIFS('Capex forecast'!H$9:H$223,'Capex forecast'!$T$9:$T$223,$AF438,'Capex forecast'!$S$9:$S$223,$AH438,'Capex forecast'!$Q$9:$Q$223,"Repex")</f>
        <v>0</v>
      </c>
      <c r="AN438" s="47">
        <f>SUMIFS('Capex forecast'!I$9:I$223,'Capex forecast'!$T$9:$T$223,$AF438,'Capex forecast'!$S$9:$S$223,$AH438,'Capex forecast'!$Q$9:$Q$223,"Repex")</f>
        <v>0</v>
      </c>
      <c r="AO438" s="47">
        <f>SUMIFS('Capex forecast'!J$9:J$223,'Capex forecast'!$T$9:$T$223,$AF438,'Capex forecast'!$S$9:$S$223,$AH438,'Capex forecast'!$Q$9:$Q$223,"Repex")</f>
        <v>0</v>
      </c>
      <c r="AP438" s="47">
        <f>SUMIFS('Capex forecast'!K$9:K$223,'Capex forecast'!$T$9:$T$223,$AF438,'Capex forecast'!$S$9:$S$223,$AH438,'Capex forecast'!$Q$9:$Q$223,"Repex")</f>
        <v>0</v>
      </c>
      <c r="AQ438" s="47">
        <f>SUMIFS('Capex forecast'!L$9:L$223,'Capex forecast'!$T$9:$T$223,$AF438,'Capex forecast'!$S$9:$S$223,$AH438,'Capex forecast'!$Q$9:$Q$223,"Repex")</f>
        <v>0</v>
      </c>
      <c r="AR438" s="47">
        <f>SUMIFS('Capex forecast'!M$9:M$223,'Capex forecast'!$T$9:$T$223,$AF438,'Capex forecast'!$S$9:$S$223,$AH438,'Capex forecast'!$Q$9:$Q$223,"Repex")</f>
        <v>0</v>
      </c>
      <c r="AS438" s="47">
        <f>SUMIFS('Capex forecast'!N$9:N$223,'Capex forecast'!$T$9:$T$223,$AF438,'Capex forecast'!$S$9:$S$223,$AH438,'Capex forecast'!$Q$9:$Q$223,"Repex")</f>
        <v>0</v>
      </c>
    </row>
    <row r="439" spans="2:45" ht="15">
      <c r="B439" s="45" t="s">
        <v>59</v>
      </c>
      <c r="C439" s="6" t="str">
        <f>INDEX('Demand forecast'!$M$9:$M$5832,MATCH($B439,'Demand forecast'!$B$9:$B$5832,0))</f>
        <v>No</v>
      </c>
      <c r="D439" s="6" t="str">
        <f>IF(COUNTIF($B$93:B439,$B439) = 1, "LV", IF(COUNTIF($B$93:B439,$B439) = 2, "HV", "ST"))</f>
        <v>HV</v>
      </c>
      <c r="E439" s="6" t="str">
        <f>INDEX('Demand forecast and growth rate'!$E$7:$E$273,MATCH($B439,'Demand forecast and growth rate'!$B$7:$B$273,0))</f>
        <v>High growth</v>
      </c>
      <c r="F439" s="32">
        <f>SUMIFS('Capex forecast'!E$9:E$223,'Capex forecast'!$T$9:$T$223,'Allocation of site-spec costs'!$B439,'Capex forecast'!$S$9:$S$223,'Allocation of site-spec costs'!$D439,'Capex forecast'!$Q$9:$Q$223,"Customer Connection")</f>
        <v>0</v>
      </c>
      <c r="G439" s="32">
        <f>SUMIFS('Capex forecast'!F$9:F$223,'Capex forecast'!$T$9:$T$223,'Allocation of site-spec costs'!$B439,'Capex forecast'!$S$9:$S$223,'Allocation of site-spec costs'!$D439,'Capex forecast'!$Q$9:$Q$223,"Customer Connection")</f>
        <v>0</v>
      </c>
      <c r="H439" s="32">
        <f>SUMIFS('Capex forecast'!G$9:G$223,'Capex forecast'!$T$9:$T$223,'Allocation of site-spec costs'!$B439,'Capex forecast'!$S$9:$S$223,'Allocation of site-spec costs'!$D439,'Capex forecast'!$Q$9:$Q$223,"Customer Connection")</f>
        <v>0</v>
      </c>
      <c r="I439" s="32">
        <f>SUMIFS('Capex forecast'!H$9:H$223,'Capex forecast'!$T$9:$T$223,'Allocation of site-spec costs'!$B439,'Capex forecast'!$S$9:$S$223,'Allocation of site-spec costs'!$D439,'Capex forecast'!$Q$9:$Q$223,"Customer Connection")</f>
        <v>0</v>
      </c>
      <c r="J439" s="32">
        <f>SUMIFS('Capex forecast'!I$9:I$223,'Capex forecast'!$T$9:$T$223,'Allocation of site-spec costs'!$B439,'Capex forecast'!$S$9:$S$223,'Allocation of site-spec costs'!$D439,'Capex forecast'!$Q$9:$Q$223,"Customer Connection")</f>
        <v>0</v>
      </c>
      <c r="K439" s="32">
        <f>SUMIFS('Capex forecast'!J$9:J$223,'Capex forecast'!$T$9:$T$223,'Allocation of site-spec costs'!$B439,'Capex forecast'!$S$9:$S$223,'Allocation of site-spec costs'!$D439,'Capex forecast'!$Q$9:$Q$223,"Customer Connection")</f>
        <v>0</v>
      </c>
      <c r="L439" s="32">
        <f>SUMIFS('Capex forecast'!K$9:K$223,'Capex forecast'!$T$9:$T$223,'Allocation of site-spec costs'!$B439,'Capex forecast'!$S$9:$S$223,'Allocation of site-spec costs'!$D439,'Capex forecast'!$Q$9:$Q$223,"Customer Connection")</f>
        <v>0</v>
      </c>
      <c r="M439" s="32">
        <f>SUMIFS('Capex forecast'!L$9:L$223,'Capex forecast'!$T$9:$T$223,'Allocation of site-spec costs'!$B439,'Capex forecast'!$S$9:$S$223,'Allocation of site-spec costs'!$D439,'Capex forecast'!$Q$9:$Q$223,"Customer Connection")</f>
        <v>0</v>
      </c>
      <c r="N439" s="32">
        <f>SUMIFS('Capex forecast'!M$9:M$223,'Capex forecast'!$T$9:$T$223,'Allocation of site-spec costs'!$B439,'Capex forecast'!$S$9:$S$223,'Allocation of site-spec costs'!$D439,'Capex forecast'!$Q$9:$Q$223,"Customer Connection")</f>
        <v>0</v>
      </c>
      <c r="O439" s="32">
        <f>SUMIFS('Capex forecast'!N$9:N$223,'Capex forecast'!$T$9:$T$223,'Allocation of site-spec costs'!$B439,'Capex forecast'!$S$9:$S$223,'Allocation of site-spec costs'!$D439,'Capex forecast'!$Q$9:$Q$223,"Customer Connection")</f>
        <v>0</v>
      </c>
      <c r="Q439" s="45" t="s">
        <v>59</v>
      </c>
      <c r="R439" s="6" t="str">
        <f>INDEX('Demand forecast'!$M$9:$M$5832,MATCH($Q439,'Demand forecast'!$B$9:$B$5832,0))</f>
        <v>No</v>
      </c>
      <c r="S439" s="6" t="str">
        <f>IF(COUNTIF($Q$93:Q439,$B439) = 1, "LV", IF(COUNTIF($Q$93:Q439,$B439) = 2, "HV", "ST"))</f>
        <v>HV</v>
      </c>
      <c r="T439" s="6" t="str">
        <f>INDEX('Demand forecast and growth rate'!$E$7:$E$273,MATCH($Q439,'Demand forecast and growth rate'!$B$7:$B$273,0))</f>
        <v>High growth</v>
      </c>
      <c r="U439" s="32">
        <f>SUMIFS('Capex forecast'!E$9:E$223,'Capex forecast'!$T$9:$T$223,$Q439,'Capex forecast'!$S$9:$S$223,$S439,'Capex forecast'!$Q$9:$Q$223,"Augex")</f>
        <v>0</v>
      </c>
      <c r="V439" s="32">
        <f>SUMIFS('Capex forecast'!F$9:F$223,'Capex forecast'!$T$9:$T$223,$Q439,'Capex forecast'!$S$9:$S$223,$S439,'Capex forecast'!$Q$9:$Q$223,"Augex")</f>
        <v>0</v>
      </c>
      <c r="W439" s="32">
        <f>SUMIFS('Capex forecast'!G$9:G$223,'Capex forecast'!$T$9:$T$223,$Q439,'Capex forecast'!$S$9:$S$223,$S439,'Capex forecast'!$Q$9:$Q$223,"Augex")</f>
        <v>0</v>
      </c>
      <c r="X439" s="32">
        <f>SUMIFS('Capex forecast'!H$9:H$223,'Capex forecast'!$T$9:$T$223,$Q439,'Capex forecast'!$S$9:$S$223,$S439,'Capex forecast'!$Q$9:$Q$223,"Augex")</f>
        <v>0</v>
      </c>
      <c r="Y439" s="32">
        <f>SUMIFS('Capex forecast'!I$9:I$223,'Capex forecast'!$T$9:$T$223,$Q439,'Capex forecast'!$S$9:$S$223,$S439,'Capex forecast'!$Q$9:$Q$223,"Augex")</f>
        <v>0</v>
      </c>
      <c r="Z439" s="32">
        <f>SUMIFS('Capex forecast'!J$9:J$223,'Capex forecast'!$T$9:$T$223,$Q439,'Capex forecast'!$S$9:$S$223,$S439,'Capex forecast'!$Q$9:$Q$223,"Augex")</f>
        <v>0</v>
      </c>
      <c r="AA439" s="32">
        <f>SUMIFS('Capex forecast'!K$9:K$223,'Capex forecast'!$T$9:$T$223,$Q439,'Capex forecast'!$S$9:$S$223,$S439,'Capex forecast'!$Q$9:$Q$223,"Augex")</f>
        <v>0</v>
      </c>
      <c r="AB439" s="32">
        <f>SUMIFS('Capex forecast'!L$9:L$223,'Capex forecast'!$T$9:$T$223,$Q439,'Capex forecast'!$S$9:$S$223,$S439,'Capex forecast'!$Q$9:$Q$223,"Augex")</f>
        <v>0</v>
      </c>
      <c r="AC439" s="32">
        <f>SUMIFS('Capex forecast'!M$9:M$223,'Capex forecast'!$T$9:$T$223,$Q439,'Capex forecast'!$S$9:$S$223,$S439,'Capex forecast'!$Q$9:$Q$223,"Augex")</f>
        <v>0</v>
      </c>
      <c r="AD439" s="32">
        <f>SUMIFS('Capex forecast'!N$9:N$223,'Capex forecast'!$T$9:$T$223,$Q439,'Capex forecast'!$S$9:$S$223,$S439,'Capex forecast'!$Q$9:$Q$223,"Augex")</f>
        <v>0</v>
      </c>
      <c r="AF439" s="45" t="s">
        <v>59</v>
      </c>
      <c r="AG439" s="6" t="str">
        <f>INDEX('Demand forecast'!$M$9:$M$5832,MATCH($Q439,'Demand forecast'!$B$9:$B$5832,0))</f>
        <v>No</v>
      </c>
      <c r="AH439" s="6" t="str">
        <f>IF(COUNTIF($AF$93:AF439,$B439) = 1, "LV", IF(COUNTIF($AF$93:AF439,$B439) = 2, "HV", "ST"))</f>
        <v>HV</v>
      </c>
      <c r="AI439" s="6" t="str">
        <f>INDEX('Demand forecast and growth rate'!$E$7:$E$273,MATCH($Q439,'Demand forecast and growth rate'!$B$7:$B$273,0))</f>
        <v>High growth</v>
      </c>
      <c r="AJ439" s="47">
        <f>SUMIFS('Capex forecast'!E$9:E$223,'Capex forecast'!$T$9:$T$223,$AF439,'Capex forecast'!$S$9:$S$223,$AH439,'Capex forecast'!$Q$9:$Q$223,"Repex")</f>
        <v>0</v>
      </c>
      <c r="AK439" s="47">
        <f>SUMIFS('Capex forecast'!F$9:F$223,'Capex forecast'!$T$9:$T$223,$AF439,'Capex forecast'!$S$9:$S$223,$AH439,'Capex forecast'!$Q$9:$Q$223,"Repex")</f>
        <v>0</v>
      </c>
      <c r="AL439" s="47">
        <f>SUMIFS('Capex forecast'!G$9:G$223,'Capex forecast'!$T$9:$T$223,$AF439,'Capex forecast'!$S$9:$S$223,$AH439,'Capex forecast'!$Q$9:$Q$223,"Repex")</f>
        <v>0</v>
      </c>
      <c r="AM439" s="47">
        <f>SUMIFS('Capex forecast'!H$9:H$223,'Capex forecast'!$T$9:$T$223,$AF439,'Capex forecast'!$S$9:$S$223,$AH439,'Capex forecast'!$Q$9:$Q$223,"Repex")</f>
        <v>0</v>
      </c>
      <c r="AN439" s="47">
        <f>SUMIFS('Capex forecast'!I$9:I$223,'Capex forecast'!$T$9:$T$223,$AF439,'Capex forecast'!$S$9:$S$223,$AH439,'Capex forecast'!$Q$9:$Q$223,"Repex")</f>
        <v>0</v>
      </c>
      <c r="AO439" s="47">
        <f>SUMIFS('Capex forecast'!J$9:J$223,'Capex forecast'!$T$9:$T$223,$AF439,'Capex forecast'!$S$9:$S$223,$AH439,'Capex forecast'!$Q$9:$Q$223,"Repex")</f>
        <v>0</v>
      </c>
      <c r="AP439" s="47">
        <f>SUMIFS('Capex forecast'!K$9:K$223,'Capex forecast'!$T$9:$T$223,$AF439,'Capex forecast'!$S$9:$S$223,$AH439,'Capex forecast'!$Q$9:$Q$223,"Repex")</f>
        <v>0</v>
      </c>
      <c r="AQ439" s="47">
        <f>SUMIFS('Capex forecast'!L$9:L$223,'Capex forecast'!$T$9:$T$223,$AF439,'Capex forecast'!$S$9:$S$223,$AH439,'Capex forecast'!$Q$9:$Q$223,"Repex")</f>
        <v>0</v>
      </c>
      <c r="AR439" s="47">
        <f>SUMIFS('Capex forecast'!M$9:M$223,'Capex forecast'!$T$9:$T$223,$AF439,'Capex forecast'!$S$9:$S$223,$AH439,'Capex forecast'!$Q$9:$Q$223,"Repex")</f>
        <v>0</v>
      </c>
      <c r="AS439" s="47">
        <f>SUMIFS('Capex forecast'!N$9:N$223,'Capex forecast'!$T$9:$T$223,$AF439,'Capex forecast'!$S$9:$S$223,$AH439,'Capex forecast'!$Q$9:$Q$223,"Repex")</f>
        <v>0</v>
      </c>
    </row>
    <row r="440" spans="2:45" ht="15">
      <c r="B440" s="45" t="s">
        <v>109</v>
      </c>
      <c r="C440" s="6" t="str">
        <f>INDEX('Demand forecast'!$M$9:$M$5832,MATCH($B440,'Demand forecast'!$B$9:$B$5832,0))</f>
        <v>No</v>
      </c>
      <c r="D440" s="6" t="str">
        <f>IF(COUNTIF($B$93:B440,$B440) = 1, "LV", IF(COUNTIF($B$93:B440,$B440) = 2, "HV", "ST"))</f>
        <v>HV</v>
      </c>
      <c r="E440" s="6" t="str">
        <f>INDEX('Demand forecast and growth rate'!$E$7:$E$273,MATCH($B440,'Demand forecast and growth rate'!$B$7:$B$273,0))</f>
        <v>High growth</v>
      </c>
      <c r="F440" s="32">
        <f>SUMIFS('Capex forecast'!E$9:E$223,'Capex forecast'!$T$9:$T$223,'Allocation of site-spec costs'!$B440,'Capex forecast'!$S$9:$S$223,'Allocation of site-spec costs'!$D440,'Capex forecast'!$Q$9:$Q$223,"Customer Connection")</f>
        <v>0</v>
      </c>
      <c r="G440" s="32">
        <f>SUMIFS('Capex forecast'!F$9:F$223,'Capex forecast'!$T$9:$T$223,'Allocation of site-spec costs'!$B440,'Capex forecast'!$S$9:$S$223,'Allocation of site-spec costs'!$D440,'Capex forecast'!$Q$9:$Q$223,"Customer Connection")</f>
        <v>0</v>
      </c>
      <c r="H440" s="32">
        <f>SUMIFS('Capex forecast'!G$9:G$223,'Capex forecast'!$T$9:$T$223,'Allocation of site-spec costs'!$B440,'Capex forecast'!$S$9:$S$223,'Allocation of site-spec costs'!$D440,'Capex forecast'!$Q$9:$Q$223,"Customer Connection")</f>
        <v>0</v>
      </c>
      <c r="I440" s="32">
        <f>SUMIFS('Capex forecast'!H$9:H$223,'Capex forecast'!$T$9:$T$223,'Allocation of site-spec costs'!$B440,'Capex forecast'!$S$9:$S$223,'Allocation of site-spec costs'!$D440,'Capex forecast'!$Q$9:$Q$223,"Customer Connection")</f>
        <v>0</v>
      </c>
      <c r="J440" s="32">
        <f>SUMIFS('Capex forecast'!I$9:I$223,'Capex forecast'!$T$9:$T$223,'Allocation of site-spec costs'!$B440,'Capex forecast'!$S$9:$S$223,'Allocation of site-spec costs'!$D440,'Capex forecast'!$Q$9:$Q$223,"Customer Connection")</f>
        <v>0</v>
      </c>
      <c r="K440" s="32">
        <f>SUMIFS('Capex forecast'!J$9:J$223,'Capex forecast'!$T$9:$T$223,'Allocation of site-spec costs'!$B440,'Capex forecast'!$S$9:$S$223,'Allocation of site-spec costs'!$D440,'Capex forecast'!$Q$9:$Q$223,"Customer Connection")</f>
        <v>0</v>
      </c>
      <c r="L440" s="32">
        <f>SUMIFS('Capex forecast'!K$9:K$223,'Capex forecast'!$T$9:$T$223,'Allocation of site-spec costs'!$B440,'Capex forecast'!$S$9:$S$223,'Allocation of site-spec costs'!$D440,'Capex forecast'!$Q$9:$Q$223,"Customer Connection")</f>
        <v>0</v>
      </c>
      <c r="M440" s="32">
        <f>SUMIFS('Capex forecast'!L$9:L$223,'Capex forecast'!$T$9:$T$223,'Allocation of site-spec costs'!$B440,'Capex forecast'!$S$9:$S$223,'Allocation of site-spec costs'!$D440,'Capex forecast'!$Q$9:$Q$223,"Customer Connection")</f>
        <v>0</v>
      </c>
      <c r="N440" s="32">
        <f>SUMIFS('Capex forecast'!M$9:M$223,'Capex forecast'!$T$9:$T$223,'Allocation of site-spec costs'!$B440,'Capex forecast'!$S$9:$S$223,'Allocation of site-spec costs'!$D440,'Capex forecast'!$Q$9:$Q$223,"Customer Connection")</f>
        <v>0</v>
      </c>
      <c r="O440" s="32">
        <f>SUMIFS('Capex forecast'!N$9:N$223,'Capex forecast'!$T$9:$T$223,'Allocation of site-spec costs'!$B440,'Capex forecast'!$S$9:$S$223,'Allocation of site-spec costs'!$D440,'Capex forecast'!$Q$9:$Q$223,"Customer Connection")</f>
        <v>0</v>
      </c>
      <c r="Q440" s="45" t="s">
        <v>109</v>
      </c>
      <c r="R440" s="6" t="str">
        <f>INDEX('Demand forecast'!$M$9:$M$5832,MATCH($Q440,'Demand forecast'!$B$9:$B$5832,0))</f>
        <v>No</v>
      </c>
      <c r="S440" s="6" t="str">
        <f>IF(COUNTIF($Q$93:Q440,$B440) = 1, "LV", IF(COUNTIF($Q$93:Q440,$B440) = 2, "HV", "ST"))</f>
        <v>HV</v>
      </c>
      <c r="T440" s="6" t="str">
        <f>INDEX('Demand forecast and growth rate'!$E$7:$E$273,MATCH($Q440,'Demand forecast and growth rate'!$B$7:$B$273,0))</f>
        <v>High growth</v>
      </c>
      <c r="U440" s="32">
        <f>SUMIFS('Capex forecast'!E$9:E$223,'Capex forecast'!$T$9:$T$223,$Q440,'Capex forecast'!$S$9:$S$223,$S440,'Capex forecast'!$Q$9:$Q$223,"Augex")</f>
        <v>0</v>
      </c>
      <c r="V440" s="32">
        <f>SUMIFS('Capex forecast'!F$9:F$223,'Capex forecast'!$T$9:$T$223,$Q440,'Capex forecast'!$S$9:$S$223,$S440,'Capex forecast'!$Q$9:$Q$223,"Augex")</f>
        <v>0</v>
      </c>
      <c r="W440" s="32">
        <f>SUMIFS('Capex forecast'!G$9:G$223,'Capex forecast'!$T$9:$T$223,$Q440,'Capex forecast'!$S$9:$S$223,$S440,'Capex forecast'!$Q$9:$Q$223,"Augex")</f>
        <v>0</v>
      </c>
      <c r="X440" s="32">
        <f>SUMIFS('Capex forecast'!H$9:H$223,'Capex forecast'!$T$9:$T$223,$Q440,'Capex forecast'!$S$9:$S$223,$S440,'Capex forecast'!$Q$9:$Q$223,"Augex")</f>
        <v>0</v>
      </c>
      <c r="Y440" s="32">
        <f>SUMIFS('Capex forecast'!I$9:I$223,'Capex forecast'!$T$9:$T$223,$Q440,'Capex forecast'!$S$9:$S$223,$S440,'Capex forecast'!$Q$9:$Q$223,"Augex")</f>
        <v>0</v>
      </c>
      <c r="Z440" s="32">
        <f>SUMIFS('Capex forecast'!J$9:J$223,'Capex forecast'!$T$9:$T$223,$Q440,'Capex forecast'!$S$9:$S$223,$S440,'Capex forecast'!$Q$9:$Q$223,"Augex")</f>
        <v>0</v>
      </c>
      <c r="AA440" s="32">
        <f>SUMIFS('Capex forecast'!K$9:K$223,'Capex forecast'!$T$9:$T$223,$Q440,'Capex forecast'!$S$9:$S$223,$S440,'Capex forecast'!$Q$9:$Q$223,"Augex")</f>
        <v>0</v>
      </c>
      <c r="AB440" s="32">
        <f>SUMIFS('Capex forecast'!L$9:L$223,'Capex forecast'!$T$9:$T$223,$Q440,'Capex forecast'!$S$9:$S$223,$S440,'Capex forecast'!$Q$9:$Q$223,"Augex")</f>
        <v>0</v>
      </c>
      <c r="AC440" s="32">
        <f>SUMIFS('Capex forecast'!M$9:M$223,'Capex forecast'!$T$9:$T$223,$Q440,'Capex forecast'!$S$9:$S$223,$S440,'Capex forecast'!$Q$9:$Q$223,"Augex")</f>
        <v>0</v>
      </c>
      <c r="AD440" s="32">
        <f>SUMIFS('Capex forecast'!N$9:N$223,'Capex forecast'!$T$9:$T$223,$Q440,'Capex forecast'!$S$9:$S$223,$S440,'Capex forecast'!$Q$9:$Q$223,"Augex")</f>
        <v>0</v>
      </c>
      <c r="AF440" s="45" t="s">
        <v>109</v>
      </c>
      <c r="AG440" s="6" t="str">
        <f>INDEX('Demand forecast'!$M$9:$M$5832,MATCH($Q440,'Demand forecast'!$B$9:$B$5832,0))</f>
        <v>No</v>
      </c>
      <c r="AH440" s="6" t="str">
        <f>IF(COUNTIF($AF$93:AF440,$B440) = 1, "LV", IF(COUNTIF($AF$93:AF440,$B440) = 2, "HV", "ST"))</f>
        <v>HV</v>
      </c>
      <c r="AI440" s="6" t="str">
        <f>INDEX('Demand forecast and growth rate'!$E$7:$E$273,MATCH($Q440,'Demand forecast and growth rate'!$B$7:$B$273,0))</f>
        <v>High growth</v>
      </c>
      <c r="AJ440" s="47">
        <f>SUMIFS('Capex forecast'!E$9:E$223,'Capex forecast'!$T$9:$T$223,$AF440,'Capex forecast'!$S$9:$S$223,$AH440,'Capex forecast'!$Q$9:$Q$223,"Repex")</f>
        <v>0</v>
      </c>
      <c r="AK440" s="47">
        <f>SUMIFS('Capex forecast'!F$9:F$223,'Capex forecast'!$T$9:$T$223,$AF440,'Capex forecast'!$S$9:$S$223,$AH440,'Capex forecast'!$Q$9:$Q$223,"Repex")</f>
        <v>0</v>
      </c>
      <c r="AL440" s="47">
        <f>SUMIFS('Capex forecast'!G$9:G$223,'Capex forecast'!$T$9:$T$223,$AF440,'Capex forecast'!$S$9:$S$223,$AH440,'Capex forecast'!$Q$9:$Q$223,"Repex")</f>
        <v>0</v>
      </c>
      <c r="AM440" s="47">
        <f>SUMIFS('Capex forecast'!H$9:H$223,'Capex forecast'!$T$9:$T$223,$AF440,'Capex forecast'!$S$9:$S$223,$AH440,'Capex forecast'!$Q$9:$Q$223,"Repex")</f>
        <v>0</v>
      </c>
      <c r="AN440" s="47">
        <f>SUMIFS('Capex forecast'!I$9:I$223,'Capex forecast'!$T$9:$T$223,$AF440,'Capex forecast'!$S$9:$S$223,$AH440,'Capex forecast'!$Q$9:$Q$223,"Repex")</f>
        <v>0</v>
      </c>
      <c r="AO440" s="47">
        <f>SUMIFS('Capex forecast'!J$9:J$223,'Capex forecast'!$T$9:$T$223,$AF440,'Capex forecast'!$S$9:$S$223,$AH440,'Capex forecast'!$Q$9:$Q$223,"Repex")</f>
        <v>0</v>
      </c>
      <c r="AP440" s="47">
        <f>SUMIFS('Capex forecast'!K$9:K$223,'Capex forecast'!$T$9:$T$223,$AF440,'Capex forecast'!$S$9:$S$223,$AH440,'Capex forecast'!$Q$9:$Q$223,"Repex")</f>
        <v>0</v>
      </c>
      <c r="AQ440" s="47">
        <f>SUMIFS('Capex forecast'!L$9:L$223,'Capex forecast'!$T$9:$T$223,$AF440,'Capex forecast'!$S$9:$S$223,$AH440,'Capex forecast'!$Q$9:$Q$223,"Repex")</f>
        <v>0</v>
      </c>
      <c r="AR440" s="47">
        <f>SUMIFS('Capex forecast'!M$9:M$223,'Capex forecast'!$T$9:$T$223,$AF440,'Capex forecast'!$S$9:$S$223,$AH440,'Capex forecast'!$Q$9:$Q$223,"Repex")</f>
        <v>0</v>
      </c>
      <c r="AS440" s="47">
        <f>SUMIFS('Capex forecast'!N$9:N$223,'Capex forecast'!$T$9:$T$223,$AF440,'Capex forecast'!$S$9:$S$223,$AH440,'Capex forecast'!$Q$9:$Q$223,"Repex")</f>
        <v>0</v>
      </c>
    </row>
    <row r="441" spans="2:45" ht="15">
      <c r="B441" s="45" t="s">
        <v>163</v>
      </c>
      <c r="C441" s="6" t="str">
        <f>INDEX('Demand forecast'!$M$9:$M$5832,MATCH($B441,'Demand forecast'!$B$9:$B$5832,0))</f>
        <v>No</v>
      </c>
      <c r="D441" s="6" t="str">
        <f>IF(COUNTIF($B$93:B441,$B441) = 1, "LV", IF(COUNTIF($B$93:B441,$B441) = 2, "HV", "ST"))</f>
        <v>HV</v>
      </c>
      <c r="E441" s="6" t="str">
        <f>INDEX('Demand forecast and growth rate'!$E$7:$E$273,MATCH($B441,'Demand forecast and growth rate'!$B$7:$B$273,0))</f>
        <v>High growth</v>
      </c>
      <c r="F441" s="32">
        <f>SUMIFS('Capex forecast'!E$9:E$223,'Capex forecast'!$T$9:$T$223,'Allocation of site-spec costs'!$B441,'Capex forecast'!$S$9:$S$223,'Allocation of site-spec costs'!$D441,'Capex forecast'!$Q$9:$Q$223,"Customer Connection")</f>
        <v>0</v>
      </c>
      <c r="G441" s="32">
        <f>SUMIFS('Capex forecast'!F$9:F$223,'Capex forecast'!$T$9:$T$223,'Allocation of site-spec costs'!$B441,'Capex forecast'!$S$9:$S$223,'Allocation of site-spec costs'!$D441,'Capex forecast'!$Q$9:$Q$223,"Customer Connection")</f>
        <v>0</v>
      </c>
      <c r="H441" s="32">
        <f>SUMIFS('Capex forecast'!G$9:G$223,'Capex forecast'!$T$9:$T$223,'Allocation of site-spec costs'!$B441,'Capex forecast'!$S$9:$S$223,'Allocation of site-spec costs'!$D441,'Capex forecast'!$Q$9:$Q$223,"Customer Connection")</f>
        <v>0</v>
      </c>
      <c r="I441" s="32">
        <f>SUMIFS('Capex forecast'!H$9:H$223,'Capex forecast'!$T$9:$T$223,'Allocation of site-spec costs'!$B441,'Capex forecast'!$S$9:$S$223,'Allocation of site-spec costs'!$D441,'Capex forecast'!$Q$9:$Q$223,"Customer Connection")</f>
        <v>0</v>
      </c>
      <c r="J441" s="32">
        <f>SUMIFS('Capex forecast'!I$9:I$223,'Capex forecast'!$T$9:$T$223,'Allocation of site-spec costs'!$B441,'Capex forecast'!$S$9:$S$223,'Allocation of site-spec costs'!$D441,'Capex forecast'!$Q$9:$Q$223,"Customer Connection")</f>
        <v>0</v>
      </c>
      <c r="K441" s="32">
        <f>SUMIFS('Capex forecast'!J$9:J$223,'Capex forecast'!$T$9:$T$223,'Allocation of site-spec costs'!$B441,'Capex forecast'!$S$9:$S$223,'Allocation of site-spec costs'!$D441,'Capex forecast'!$Q$9:$Q$223,"Customer Connection")</f>
        <v>0</v>
      </c>
      <c r="L441" s="32">
        <f>SUMIFS('Capex forecast'!K$9:K$223,'Capex forecast'!$T$9:$T$223,'Allocation of site-spec costs'!$B441,'Capex forecast'!$S$9:$S$223,'Allocation of site-spec costs'!$D441,'Capex forecast'!$Q$9:$Q$223,"Customer Connection")</f>
        <v>0</v>
      </c>
      <c r="M441" s="32">
        <f>SUMIFS('Capex forecast'!L$9:L$223,'Capex forecast'!$T$9:$T$223,'Allocation of site-spec costs'!$B441,'Capex forecast'!$S$9:$S$223,'Allocation of site-spec costs'!$D441,'Capex forecast'!$Q$9:$Q$223,"Customer Connection")</f>
        <v>0</v>
      </c>
      <c r="N441" s="32">
        <f>SUMIFS('Capex forecast'!M$9:M$223,'Capex forecast'!$T$9:$T$223,'Allocation of site-spec costs'!$B441,'Capex forecast'!$S$9:$S$223,'Allocation of site-spec costs'!$D441,'Capex forecast'!$Q$9:$Q$223,"Customer Connection")</f>
        <v>0</v>
      </c>
      <c r="O441" s="32">
        <f>SUMIFS('Capex forecast'!N$9:N$223,'Capex forecast'!$T$9:$T$223,'Allocation of site-spec costs'!$B441,'Capex forecast'!$S$9:$S$223,'Allocation of site-spec costs'!$D441,'Capex forecast'!$Q$9:$Q$223,"Customer Connection")</f>
        <v>0</v>
      </c>
      <c r="Q441" s="45" t="s">
        <v>163</v>
      </c>
      <c r="R441" s="6" t="str">
        <f>INDEX('Demand forecast'!$M$9:$M$5832,MATCH($Q441,'Demand forecast'!$B$9:$B$5832,0))</f>
        <v>No</v>
      </c>
      <c r="S441" s="6" t="str">
        <f>IF(COUNTIF($Q$93:Q441,$B441) = 1, "LV", IF(COUNTIF($Q$93:Q441,$B441) = 2, "HV", "ST"))</f>
        <v>HV</v>
      </c>
      <c r="T441" s="6" t="str">
        <f>INDEX('Demand forecast and growth rate'!$E$7:$E$273,MATCH($Q441,'Demand forecast and growth rate'!$B$7:$B$273,0))</f>
        <v>High growth</v>
      </c>
      <c r="U441" s="32">
        <f>SUMIFS('Capex forecast'!E$9:E$223,'Capex forecast'!$T$9:$T$223,$Q441,'Capex forecast'!$S$9:$S$223,$S441,'Capex forecast'!$Q$9:$Q$223,"Augex")</f>
        <v>0</v>
      </c>
      <c r="V441" s="32">
        <f>SUMIFS('Capex forecast'!F$9:F$223,'Capex forecast'!$T$9:$T$223,$Q441,'Capex forecast'!$S$9:$S$223,$S441,'Capex forecast'!$Q$9:$Q$223,"Augex")</f>
        <v>0</v>
      </c>
      <c r="W441" s="32">
        <f>SUMIFS('Capex forecast'!G$9:G$223,'Capex forecast'!$T$9:$T$223,$Q441,'Capex forecast'!$S$9:$S$223,$S441,'Capex forecast'!$Q$9:$Q$223,"Augex")</f>
        <v>0</v>
      </c>
      <c r="X441" s="32">
        <f>SUMIFS('Capex forecast'!H$9:H$223,'Capex forecast'!$T$9:$T$223,$Q441,'Capex forecast'!$S$9:$S$223,$S441,'Capex forecast'!$Q$9:$Q$223,"Augex")</f>
        <v>0</v>
      </c>
      <c r="Y441" s="32">
        <f>SUMIFS('Capex forecast'!I$9:I$223,'Capex forecast'!$T$9:$T$223,$Q441,'Capex forecast'!$S$9:$S$223,$S441,'Capex forecast'!$Q$9:$Q$223,"Augex")</f>
        <v>0</v>
      </c>
      <c r="Z441" s="32">
        <f>SUMIFS('Capex forecast'!J$9:J$223,'Capex forecast'!$T$9:$T$223,$Q441,'Capex forecast'!$S$9:$S$223,$S441,'Capex forecast'!$Q$9:$Q$223,"Augex")</f>
        <v>0</v>
      </c>
      <c r="AA441" s="32">
        <f>SUMIFS('Capex forecast'!K$9:K$223,'Capex forecast'!$T$9:$T$223,$Q441,'Capex forecast'!$S$9:$S$223,$S441,'Capex forecast'!$Q$9:$Q$223,"Augex")</f>
        <v>0</v>
      </c>
      <c r="AB441" s="32">
        <f>SUMIFS('Capex forecast'!L$9:L$223,'Capex forecast'!$T$9:$T$223,$Q441,'Capex forecast'!$S$9:$S$223,$S441,'Capex forecast'!$Q$9:$Q$223,"Augex")</f>
        <v>0</v>
      </c>
      <c r="AC441" s="32">
        <f>SUMIFS('Capex forecast'!M$9:M$223,'Capex forecast'!$T$9:$T$223,$Q441,'Capex forecast'!$S$9:$S$223,$S441,'Capex forecast'!$Q$9:$Q$223,"Augex")</f>
        <v>0</v>
      </c>
      <c r="AD441" s="32">
        <f>SUMIFS('Capex forecast'!N$9:N$223,'Capex forecast'!$T$9:$T$223,$Q441,'Capex forecast'!$S$9:$S$223,$S441,'Capex forecast'!$Q$9:$Q$223,"Augex")</f>
        <v>0</v>
      </c>
      <c r="AF441" s="45" t="s">
        <v>163</v>
      </c>
      <c r="AG441" s="6" t="str">
        <f>INDEX('Demand forecast'!$M$9:$M$5832,MATCH($Q441,'Demand forecast'!$B$9:$B$5832,0))</f>
        <v>No</v>
      </c>
      <c r="AH441" s="6" t="str">
        <f>IF(COUNTIF($AF$93:AF441,$B441) = 1, "LV", IF(COUNTIF($AF$93:AF441,$B441) = 2, "HV", "ST"))</f>
        <v>HV</v>
      </c>
      <c r="AI441" s="6" t="str">
        <f>INDEX('Demand forecast and growth rate'!$E$7:$E$273,MATCH($Q441,'Demand forecast and growth rate'!$B$7:$B$273,0))</f>
        <v>High growth</v>
      </c>
      <c r="AJ441" s="47">
        <f>SUMIFS('Capex forecast'!E$9:E$223,'Capex forecast'!$T$9:$T$223,$AF441,'Capex forecast'!$S$9:$S$223,$AH441,'Capex forecast'!$Q$9:$Q$223,"Repex")</f>
        <v>0</v>
      </c>
      <c r="AK441" s="47">
        <f>SUMIFS('Capex forecast'!F$9:F$223,'Capex forecast'!$T$9:$T$223,$AF441,'Capex forecast'!$S$9:$S$223,$AH441,'Capex forecast'!$Q$9:$Q$223,"Repex")</f>
        <v>0</v>
      </c>
      <c r="AL441" s="47">
        <f>SUMIFS('Capex forecast'!G$9:G$223,'Capex forecast'!$T$9:$T$223,$AF441,'Capex forecast'!$S$9:$S$223,$AH441,'Capex forecast'!$Q$9:$Q$223,"Repex")</f>
        <v>0</v>
      </c>
      <c r="AM441" s="47">
        <f>SUMIFS('Capex forecast'!H$9:H$223,'Capex forecast'!$T$9:$T$223,$AF441,'Capex forecast'!$S$9:$S$223,$AH441,'Capex forecast'!$Q$9:$Q$223,"Repex")</f>
        <v>0</v>
      </c>
      <c r="AN441" s="47">
        <f>SUMIFS('Capex forecast'!I$9:I$223,'Capex forecast'!$T$9:$T$223,$AF441,'Capex forecast'!$S$9:$S$223,$AH441,'Capex forecast'!$Q$9:$Q$223,"Repex")</f>
        <v>0</v>
      </c>
      <c r="AO441" s="47">
        <f>SUMIFS('Capex forecast'!J$9:J$223,'Capex forecast'!$T$9:$T$223,$AF441,'Capex forecast'!$S$9:$S$223,$AH441,'Capex forecast'!$Q$9:$Q$223,"Repex")</f>
        <v>0</v>
      </c>
      <c r="AP441" s="47">
        <f>SUMIFS('Capex forecast'!K$9:K$223,'Capex forecast'!$T$9:$T$223,$AF441,'Capex forecast'!$S$9:$S$223,$AH441,'Capex forecast'!$Q$9:$Q$223,"Repex")</f>
        <v>0</v>
      </c>
      <c r="AQ441" s="47">
        <f>SUMIFS('Capex forecast'!L$9:L$223,'Capex forecast'!$T$9:$T$223,$AF441,'Capex forecast'!$S$9:$S$223,$AH441,'Capex forecast'!$Q$9:$Q$223,"Repex")</f>
        <v>0</v>
      </c>
      <c r="AR441" s="47">
        <f>SUMIFS('Capex forecast'!M$9:M$223,'Capex forecast'!$T$9:$T$223,$AF441,'Capex forecast'!$S$9:$S$223,$AH441,'Capex forecast'!$Q$9:$Q$223,"Repex")</f>
        <v>0</v>
      </c>
      <c r="AS441" s="47">
        <f>SUMIFS('Capex forecast'!N$9:N$223,'Capex forecast'!$T$9:$T$223,$AF441,'Capex forecast'!$S$9:$S$223,$AH441,'Capex forecast'!$Q$9:$Q$223,"Repex")</f>
        <v>0</v>
      </c>
    </row>
    <row r="442" spans="2:45" ht="15">
      <c r="B442" s="45" t="s">
        <v>431</v>
      </c>
      <c r="C442" s="6" t="str">
        <f>INDEX('Demand forecast'!$M$9:$M$5832,MATCH($B442,'Demand forecast'!$B$9:$B$5832,0))</f>
        <v>No</v>
      </c>
      <c r="D442" s="6" t="str">
        <f>IF(COUNTIF($B$93:B442,$B442) = 1, "LV", IF(COUNTIF($B$93:B442,$B442) = 2, "HV", "ST"))</f>
        <v>HV</v>
      </c>
      <c r="E442" s="6" t="str">
        <f>INDEX('Demand forecast and growth rate'!$E$7:$E$273,MATCH($B442,'Demand forecast and growth rate'!$B$7:$B$273,0))</f>
        <v>High growth</v>
      </c>
      <c r="F442" s="32">
        <f>SUMIFS('Capex forecast'!E$9:E$223,'Capex forecast'!$T$9:$T$223,'Allocation of site-spec costs'!$B442,'Capex forecast'!$S$9:$S$223,'Allocation of site-spec costs'!$D442,'Capex forecast'!$Q$9:$Q$223,"Customer Connection")</f>
        <v>0</v>
      </c>
      <c r="G442" s="32">
        <f>SUMIFS('Capex forecast'!F$9:F$223,'Capex forecast'!$T$9:$T$223,'Allocation of site-spec costs'!$B442,'Capex forecast'!$S$9:$S$223,'Allocation of site-spec costs'!$D442,'Capex forecast'!$Q$9:$Q$223,"Customer Connection")</f>
        <v>0</v>
      </c>
      <c r="H442" s="32">
        <f>SUMIFS('Capex forecast'!G$9:G$223,'Capex forecast'!$T$9:$T$223,'Allocation of site-spec costs'!$B442,'Capex forecast'!$S$9:$S$223,'Allocation of site-spec costs'!$D442,'Capex forecast'!$Q$9:$Q$223,"Customer Connection")</f>
        <v>0</v>
      </c>
      <c r="I442" s="32">
        <f>SUMIFS('Capex forecast'!H$9:H$223,'Capex forecast'!$T$9:$T$223,'Allocation of site-spec costs'!$B442,'Capex forecast'!$S$9:$S$223,'Allocation of site-spec costs'!$D442,'Capex forecast'!$Q$9:$Q$223,"Customer Connection")</f>
        <v>0</v>
      </c>
      <c r="J442" s="32">
        <f>SUMIFS('Capex forecast'!I$9:I$223,'Capex forecast'!$T$9:$T$223,'Allocation of site-spec costs'!$B442,'Capex forecast'!$S$9:$S$223,'Allocation of site-spec costs'!$D442,'Capex forecast'!$Q$9:$Q$223,"Customer Connection")</f>
        <v>0</v>
      </c>
      <c r="K442" s="32">
        <f>SUMIFS('Capex forecast'!J$9:J$223,'Capex forecast'!$T$9:$T$223,'Allocation of site-spec costs'!$B442,'Capex forecast'!$S$9:$S$223,'Allocation of site-spec costs'!$D442,'Capex forecast'!$Q$9:$Q$223,"Customer Connection")</f>
        <v>0</v>
      </c>
      <c r="L442" s="32">
        <f>SUMIFS('Capex forecast'!K$9:K$223,'Capex forecast'!$T$9:$T$223,'Allocation of site-spec costs'!$B442,'Capex forecast'!$S$9:$S$223,'Allocation of site-spec costs'!$D442,'Capex forecast'!$Q$9:$Q$223,"Customer Connection")</f>
        <v>0</v>
      </c>
      <c r="M442" s="32">
        <f>SUMIFS('Capex forecast'!L$9:L$223,'Capex forecast'!$T$9:$T$223,'Allocation of site-spec costs'!$B442,'Capex forecast'!$S$9:$S$223,'Allocation of site-spec costs'!$D442,'Capex forecast'!$Q$9:$Q$223,"Customer Connection")</f>
        <v>0</v>
      </c>
      <c r="N442" s="32">
        <f>SUMIFS('Capex forecast'!M$9:M$223,'Capex forecast'!$T$9:$T$223,'Allocation of site-spec costs'!$B442,'Capex forecast'!$S$9:$S$223,'Allocation of site-spec costs'!$D442,'Capex forecast'!$Q$9:$Q$223,"Customer Connection")</f>
        <v>0</v>
      </c>
      <c r="O442" s="32">
        <f>SUMIFS('Capex forecast'!N$9:N$223,'Capex forecast'!$T$9:$T$223,'Allocation of site-spec costs'!$B442,'Capex forecast'!$S$9:$S$223,'Allocation of site-spec costs'!$D442,'Capex forecast'!$Q$9:$Q$223,"Customer Connection")</f>
        <v>0</v>
      </c>
      <c r="Q442" s="45" t="s">
        <v>431</v>
      </c>
      <c r="R442" s="6" t="str">
        <f>INDEX('Demand forecast'!$M$9:$M$5832,MATCH($Q442,'Demand forecast'!$B$9:$B$5832,0))</f>
        <v>No</v>
      </c>
      <c r="S442" s="6" t="str">
        <f>IF(COUNTIF($Q$93:Q442,$B442) = 1, "LV", IF(COUNTIF($Q$93:Q442,$B442) = 2, "HV", "ST"))</f>
        <v>HV</v>
      </c>
      <c r="T442" s="6" t="str">
        <f>INDEX('Demand forecast and growth rate'!$E$7:$E$273,MATCH($Q442,'Demand forecast and growth rate'!$B$7:$B$273,0))</f>
        <v>High growth</v>
      </c>
      <c r="U442" s="32">
        <f>SUMIFS('Capex forecast'!E$9:E$223,'Capex forecast'!$T$9:$T$223,$Q442,'Capex forecast'!$S$9:$S$223,$S442,'Capex forecast'!$Q$9:$Q$223,"Augex")</f>
        <v>0</v>
      </c>
      <c r="V442" s="32">
        <f>SUMIFS('Capex forecast'!F$9:F$223,'Capex forecast'!$T$9:$T$223,$Q442,'Capex forecast'!$S$9:$S$223,$S442,'Capex forecast'!$Q$9:$Q$223,"Augex")</f>
        <v>0</v>
      </c>
      <c r="W442" s="32">
        <f>SUMIFS('Capex forecast'!G$9:G$223,'Capex forecast'!$T$9:$T$223,$Q442,'Capex forecast'!$S$9:$S$223,$S442,'Capex forecast'!$Q$9:$Q$223,"Augex")</f>
        <v>0</v>
      </c>
      <c r="X442" s="32">
        <f>SUMIFS('Capex forecast'!H$9:H$223,'Capex forecast'!$T$9:$T$223,$Q442,'Capex forecast'!$S$9:$S$223,$S442,'Capex forecast'!$Q$9:$Q$223,"Augex")</f>
        <v>0</v>
      </c>
      <c r="Y442" s="32">
        <f>SUMIFS('Capex forecast'!I$9:I$223,'Capex forecast'!$T$9:$T$223,$Q442,'Capex forecast'!$S$9:$S$223,$S442,'Capex forecast'!$Q$9:$Q$223,"Augex")</f>
        <v>0</v>
      </c>
      <c r="Z442" s="32">
        <f>SUMIFS('Capex forecast'!J$9:J$223,'Capex forecast'!$T$9:$T$223,$Q442,'Capex forecast'!$S$9:$S$223,$S442,'Capex forecast'!$Q$9:$Q$223,"Augex")</f>
        <v>0</v>
      </c>
      <c r="AA442" s="32">
        <f>SUMIFS('Capex forecast'!K$9:K$223,'Capex forecast'!$T$9:$T$223,$Q442,'Capex forecast'!$S$9:$S$223,$S442,'Capex forecast'!$Q$9:$Q$223,"Augex")</f>
        <v>0</v>
      </c>
      <c r="AB442" s="32">
        <f>SUMIFS('Capex forecast'!L$9:L$223,'Capex forecast'!$T$9:$T$223,$Q442,'Capex forecast'!$S$9:$S$223,$S442,'Capex forecast'!$Q$9:$Q$223,"Augex")</f>
        <v>0</v>
      </c>
      <c r="AC442" s="32">
        <f>SUMIFS('Capex forecast'!M$9:M$223,'Capex forecast'!$T$9:$T$223,$Q442,'Capex forecast'!$S$9:$S$223,$S442,'Capex forecast'!$Q$9:$Q$223,"Augex")</f>
        <v>0</v>
      </c>
      <c r="AD442" s="32">
        <f>SUMIFS('Capex forecast'!N$9:N$223,'Capex forecast'!$T$9:$T$223,$Q442,'Capex forecast'!$S$9:$S$223,$S442,'Capex forecast'!$Q$9:$Q$223,"Augex")</f>
        <v>0</v>
      </c>
      <c r="AF442" s="45" t="s">
        <v>431</v>
      </c>
      <c r="AG442" s="6" t="str">
        <f>INDEX('Demand forecast'!$M$9:$M$5832,MATCH($Q442,'Demand forecast'!$B$9:$B$5832,0))</f>
        <v>No</v>
      </c>
      <c r="AH442" s="6" t="str">
        <f>IF(COUNTIF($AF$93:AF442,$B442) = 1, "LV", IF(COUNTIF($AF$93:AF442,$B442) = 2, "HV", "ST"))</f>
        <v>HV</v>
      </c>
      <c r="AI442" s="6" t="str">
        <f>INDEX('Demand forecast and growth rate'!$E$7:$E$273,MATCH($Q442,'Demand forecast and growth rate'!$B$7:$B$273,0))</f>
        <v>High growth</v>
      </c>
      <c r="AJ442" s="47">
        <f>SUMIFS('Capex forecast'!E$9:E$223,'Capex forecast'!$T$9:$T$223,$AF442,'Capex forecast'!$S$9:$S$223,$AH442,'Capex forecast'!$Q$9:$Q$223,"Repex")</f>
        <v>0</v>
      </c>
      <c r="AK442" s="47">
        <f>SUMIFS('Capex forecast'!F$9:F$223,'Capex forecast'!$T$9:$T$223,$AF442,'Capex forecast'!$S$9:$S$223,$AH442,'Capex forecast'!$Q$9:$Q$223,"Repex")</f>
        <v>0</v>
      </c>
      <c r="AL442" s="47">
        <f>SUMIFS('Capex forecast'!G$9:G$223,'Capex forecast'!$T$9:$T$223,$AF442,'Capex forecast'!$S$9:$S$223,$AH442,'Capex forecast'!$Q$9:$Q$223,"Repex")</f>
        <v>0</v>
      </c>
      <c r="AM442" s="47">
        <f>SUMIFS('Capex forecast'!H$9:H$223,'Capex forecast'!$T$9:$T$223,$AF442,'Capex forecast'!$S$9:$S$223,$AH442,'Capex forecast'!$Q$9:$Q$223,"Repex")</f>
        <v>0</v>
      </c>
      <c r="AN442" s="47">
        <f>SUMIFS('Capex forecast'!I$9:I$223,'Capex forecast'!$T$9:$T$223,$AF442,'Capex forecast'!$S$9:$S$223,$AH442,'Capex forecast'!$Q$9:$Q$223,"Repex")</f>
        <v>0</v>
      </c>
      <c r="AO442" s="47">
        <f>SUMIFS('Capex forecast'!J$9:J$223,'Capex forecast'!$T$9:$T$223,$AF442,'Capex forecast'!$S$9:$S$223,$AH442,'Capex forecast'!$Q$9:$Q$223,"Repex")</f>
        <v>0</v>
      </c>
      <c r="AP442" s="47">
        <f>SUMIFS('Capex forecast'!K$9:K$223,'Capex forecast'!$T$9:$T$223,$AF442,'Capex forecast'!$S$9:$S$223,$AH442,'Capex forecast'!$Q$9:$Q$223,"Repex")</f>
        <v>0</v>
      </c>
      <c r="AQ442" s="47">
        <f>SUMIFS('Capex forecast'!L$9:L$223,'Capex forecast'!$T$9:$T$223,$AF442,'Capex forecast'!$S$9:$S$223,$AH442,'Capex forecast'!$Q$9:$Q$223,"Repex")</f>
        <v>0</v>
      </c>
      <c r="AR442" s="47">
        <f>SUMIFS('Capex forecast'!M$9:M$223,'Capex forecast'!$T$9:$T$223,$AF442,'Capex forecast'!$S$9:$S$223,$AH442,'Capex forecast'!$Q$9:$Q$223,"Repex")</f>
        <v>0</v>
      </c>
      <c r="AS442" s="47">
        <f>SUMIFS('Capex forecast'!N$9:N$223,'Capex forecast'!$T$9:$T$223,$AF442,'Capex forecast'!$S$9:$S$223,$AH442,'Capex forecast'!$Q$9:$Q$223,"Repex")</f>
        <v>0</v>
      </c>
    </row>
    <row r="443" spans="2:45" ht="15">
      <c r="B443" s="45" t="s">
        <v>432</v>
      </c>
      <c r="C443" s="6" t="str">
        <f>INDEX('Demand forecast'!$M$9:$M$5832,MATCH($B443,'Demand forecast'!$B$9:$B$5832,0))</f>
        <v>Yes</v>
      </c>
      <c r="D443" s="6" t="str">
        <f>IF(COUNTIF($B$93:B443,$B443) = 1, "LV", IF(COUNTIF($B$93:B443,$B443) = 2, "HV", "ST"))</f>
        <v>HV</v>
      </c>
      <c r="E443" s="6" t="str">
        <f>INDEX('Demand forecast and growth rate'!$E$7:$E$273,MATCH($B443,'Demand forecast and growth rate'!$B$7:$B$273,0))</f>
        <v>Steady/falling</v>
      </c>
      <c r="F443" s="32">
        <f>SUMIFS('Capex forecast'!E$9:E$223,'Capex forecast'!$T$9:$T$223,'Allocation of site-spec costs'!$B443,'Capex forecast'!$S$9:$S$223,'Allocation of site-spec costs'!$D443,'Capex forecast'!$Q$9:$Q$223,"Customer Connection")</f>
        <v>0</v>
      </c>
      <c r="G443" s="32">
        <f>SUMIFS('Capex forecast'!F$9:F$223,'Capex forecast'!$T$9:$T$223,'Allocation of site-spec costs'!$B443,'Capex forecast'!$S$9:$S$223,'Allocation of site-spec costs'!$D443,'Capex forecast'!$Q$9:$Q$223,"Customer Connection")</f>
        <v>0</v>
      </c>
      <c r="H443" s="32">
        <f>SUMIFS('Capex forecast'!G$9:G$223,'Capex forecast'!$T$9:$T$223,'Allocation of site-spec costs'!$B443,'Capex forecast'!$S$9:$S$223,'Allocation of site-spec costs'!$D443,'Capex forecast'!$Q$9:$Q$223,"Customer Connection")</f>
        <v>0</v>
      </c>
      <c r="I443" s="32">
        <f>SUMIFS('Capex forecast'!H$9:H$223,'Capex forecast'!$T$9:$T$223,'Allocation of site-spec costs'!$B443,'Capex forecast'!$S$9:$S$223,'Allocation of site-spec costs'!$D443,'Capex forecast'!$Q$9:$Q$223,"Customer Connection")</f>
        <v>0</v>
      </c>
      <c r="J443" s="32">
        <f>SUMIFS('Capex forecast'!I$9:I$223,'Capex forecast'!$T$9:$T$223,'Allocation of site-spec costs'!$B443,'Capex forecast'!$S$9:$S$223,'Allocation of site-spec costs'!$D443,'Capex forecast'!$Q$9:$Q$223,"Customer Connection")</f>
        <v>0</v>
      </c>
      <c r="K443" s="32">
        <f>SUMIFS('Capex forecast'!J$9:J$223,'Capex forecast'!$T$9:$T$223,'Allocation of site-spec costs'!$B443,'Capex forecast'!$S$9:$S$223,'Allocation of site-spec costs'!$D443,'Capex forecast'!$Q$9:$Q$223,"Customer Connection")</f>
        <v>0</v>
      </c>
      <c r="L443" s="32">
        <f>SUMIFS('Capex forecast'!K$9:K$223,'Capex forecast'!$T$9:$T$223,'Allocation of site-spec costs'!$B443,'Capex forecast'!$S$9:$S$223,'Allocation of site-spec costs'!$D443,'Capex forecast'!$Q$9:$Q$223,"Customer Connection")</f>
        <v>0</v>
      </c>
      <c r="M443" s="32">
        <f>SUMIFS('Capex forecast'!L$9:L$223,'Capex forecast'!$T$9:$T$223,'Allocation of site-spec costs'!$B443,'Capex forecast'!$S$9:$S$223,'Allocation of site-spec costs'!$D443,'Capex forecast'!$Q$9:$Q$223,"Customer Connection")</f>
        <v>0</v>
      </c>
      <c r="N443" s="32">
        <f>SUMIFS('Capex forecast'!M$9:M$223,'Capex forecast'!$T$9:$T$223,'Allocation of site-spec costs'!$B443,'Capex forecast'!$S$9:$S$223,'Allocation of site-spec costs'!$D443,'Capex forecast'!$Q$9:$Q$223,"Customer Connection")</f>
        <v>0</v>
      </c>
      <c r="O443" s="32">
        <f>SUMIFS('Capex forecast'!N$9:N$223,'Capex forecast'!$T$9:$T$223,'Allocation of site-spec costs'!$B443,'Capex forecast'!$S$9:$S$223,'Allocation of site-spec costs'!$D443,'Capex forecast'!$Q$9:$Q$223,"Customer Connection")</f>
        <v>0</v>
      </c>
      <c r="Q443" s="45" t="s">
        <v>432</v>
      </c>
      <c r="R443" s="6" t="str">
        <f>INDEX('Demand forecast'!$M$9:$M$5832,MATCH($Q443,'Demand forecast'!$B$9:$B$5832,0))</f>
        <v>Yes</v>
      </c>
      <c r="S443" s="6" t="str">
        <f>IF(COUNTIF($Q$93:Q443,$B443) = 1, "LV", IF(COUNTIF($Q$93:Q443,$B443) = 2, "HV", "ST"))</f>
        <v>HV</v>
      </c>
      <c r="T443" s="6" t="str">
        <f>INDEX('Demand forecast and growth rate'!$E$7:$E$273,MATCH($Q443,'Demand forecast and growth rate'!$B$7:$B$273,0))</f>
        <v>Steady/falling</v>
      </c>
      <c r="U443" s="32">
        <f>SUMIFS('Capex forecast'!E$9:E$223,'Capex forecast'!$T$9:$T$223,$Q443,'Capex forecast'!$S$9:$S$223,$S443,'Capex forecast'!$Q$9:$Q$223,"Augex")</f>
        <v>0</v>
      </c>
      <c r="V443" s="32">
        <f>SUMIFS('Capex forecast'!F$9:F$223,'Capex forecast'!$T$9:$T$223,$Q443,'Capex forecast'!$S$9:$S$223,$S443,'Capex forecast'!$Q$9:$Q$223,"Augex")</f>
        <v>0</v>
      </c>
      <c r="W443" s="32">
        <f>SUMIFS('Capex forecast'!G$9:G$223,'Capex forecast'!$T$9:$T$223,$Q443,'Capex forecast'!$S$9:$S$223,$S443,'Capex forecast'!$Q$9:$Q$223,"Augex")</f>
        <v>0</v>
      </c>
      <c r="X443" s="32">
        <f>SUMIFS('Capex forecast'!H$9:H$223,'Capex forecast'!$T$9:$T$223,$Q443,'Capex forecast'!$S$9:$S$223,$S443,'Capex forecast'!$Q$9:$Q$223,"Augex")</f>
        <v>0</v>
      </c>
      <c r="Y443" s="32">
        <f>SUMIFS('Capex forecast'!I$9:I$223,'Capex forecast'!$T$9:$T$223,$Q443,'Capex forecast'!$S$9:$S$223,$S443,'Capex forecast'!$Q$9:$Q$223,"Augex")</f>
        <v>0</v>
      </c>
      <c r="Z443" s="32">
        <f>SUMIFS('Capex forecast'!J$9:J$223,'Capex forecast'!$T$9:$T$223,$Q443,'Capex forecast'!$S$9:$S$223,$S443,'Capex forecast'!$Q$9:$Q$223,"Augex")</f>
        <v>0</v>
      </c>
      <c r="AA443" s="32">
        <f>SUMIFS('Capex forecast'!K$9:K$223,'Capex forecast'!$T$9:$T$223,$Q443,'Capex forecast'!$S$9:$S$223,$S443,'Capex forecast'!$Q$9:$Q$223,"Augex")</f>
        <v>0</v>
      </c>
      <c r="AB443" s="32">
        <f>SUMIFS('Capex forecast'!L$9:L$223,'Capex forecast'!$T$9:$T$223,$Q443,'Capex forecast'!$S$9:$S$223,$S443,'Capex forecast'!$Q$9:$Q$223,"Augex")</f>
        <v>0</v>
      </c>
      <c r="AC443" s="32">
        <f>SUMIFS('Capex forecast'!M$9:M$223,'Capex forecast'!$T$9:$T$223,$Q443,'Capex forecast'!$S$9:$S$223,$S443,'Capex forecast'!$Q$9:$Q$223,"Augex")</f>
        <v>0</v>
      </c>
      <c r="AD443" s="32">
        <f>SUMIFS('Capex forecast'!N$9:N$223,'Capex forecast'!$T$9:$T$223,$Q443,'Capex forecast'!$S$9:$S$223,$S443,'Capex forecast'!$Q$9:$Q$223,"Augex")</f>
        <v>0</v>
      </c>
      <c r="AF443" s="45" t="s">
        <v>432</v>
      </c>
      <c r="AG443" s="6" t="str">
        <f>INDEX('Demand forecast'!$M$9:$M$5832,MATCH($Q443,'Demand forecast'!$B$9:$B$5832,0))</f>
        <v>Yes</v>
      </c>
      <c r="AH443" s="6" t="str">
        <f>IF(COUNTIF($AF$93:AF443,$B443) = 1, "LV", IF(COUNTIF($AF$93:AF443,$B443) = 2, "HV", "ST"))</f>
        <v>HV</v>
      </c>
      <c r="AI443" s="6" t="str">
        <f>INDEX('Demand forecast and growth rate'!$E$7:$E$273,MATCH($Q443,'Demand forecast and growth rate'!$B$7:$B$273,0))</f>
        <v>Steady/falling</v>
      </c>
      <c r="AJ443" s="47">
        <f>SUMIFS('Capex forecast'!E$9:E$223,'Capex forecast'!$T$9:$T$223,$AF443,'Capex forecast'!$S$9:$S$223,$AH443,'Capex forecast'!$Q$9:$Q$223,"Repex")</f>
        <v>0</v>
      </c>
      <c r="AK443" s="47">
        <f>SUMIFS('Capex forecast'!F$9:F$223,'Capex forecast'!$T$9:$T$223,$AF443,'Capex forecast'!$S$9:$S$223,$AH443,'Capex forecast'!$Q$9:$Q$223,"Repex")</f>
        <v>0</v>
      </c>
      <c r="AL443" s="47">
        <f>SUMIFS('Capex forecast'!G$9:G$223,'Capex forecast'!$T$9:$T$223,$AF443,'Capex forecast'!$S$9:$S$223,$AH443,'Capex forecast'!$Q$9:$Q$223,"Repex")</f>
        <v>0</v>
      </c>
      <c r="AM443" s="47">
        <f>SUMIFS('Capex forecast'!H$9:H$223,'Capex forecast'!$T$9:$T$223,$AF443,'Capex forecast'!$S$9:$S$223,$AH443,'Capex forecast'!$Q$9:$Q$223,"Repex")</f>
        <v>0</v>
      </c>
      <c r="AN443" s="47">
        <f>SUMIFS('Capex forecast'!I$9:I$223,'Capex forecast'!$T$9:$T$223,$AF443,'Capex forecast'!$S$9:$S$223,$AH443,'Capex forecast'!$Q$9:$Q$223,"Repex")</f>
        <v>0</v>
      </c>
      <c r="AO443" s="47">
        <f>SUMIFS('Capex forecast'!J$9:J$223,'Capex forecast'!$T$9:$T$223,$AF443,'Capex forecast'!$S$9:$S$223,$AH443,'Capex forecast'!$Q$9:$Q$223,"Repex")</f>
        <v>0</v>
      </c>
      <c r="AP443" s="47">
        <f>SUMIFS('Capex forecast'!K$9:K$223,'Capex forecast'!$T$9:$T$223,$AF443,'Capex forecast'!$S$9:$S$223,$AH443,'Capex forecast'!$Q$9:$Q$223,"Repex")</f>
        <v>0</v>
      </c>
      <c r="AQ443" s="47">
        <f>SUMIFS('Capex forecast'!L$9:L$223,'Capex forecast'!$T$9:$T$223,$AF443,'Capex forecast'!$S$9:$S$223,$AH443,'Capex forecast'!$Q$9:$Q$223,"Repex")</f>
        <v>0</v>
      </c>
      <c r="AR443" s="47">
        <f>SUMIFS('Capex forecast'!M$9:M$223,'Capex forecast'!$T$9:$T$223,$AF443,'Capex forecast'!$S$9:$S$223,$AH443,'Capex forecast'!$Q$9:$Q$223,"Repex")</f>
        <v>0</v>
      </c>
      <c r="AS443" s="47">
        <f>SUMIFS('Capex forecast'!N$9:N$223,'Capex forecast'!$T$9:$T$223,$AF443,'Capex forecast'!$S$9:$S$223,$AH443,'Capex forecast'!$Q$9:$Q$223,"Repex")</f>
        <v>0</v>
      </c>
    </row>
    <row r="444" spans="2:45" ht="15">
      <c r="B444" s="45" t="s">
        <v>29</v>
      </c>
      <c r="C444" s="6" t="str">
        <f>INDEX('Demand forecast'!$M$9:$M$5832,MATCH($B444,'Demand forecast'!$B$9:$B$5832,0))</f>
        <v>No</v>
      </c>
      <c r="D444" s="6" t="str">
        <f>IF(COUNTIF($B$93:B444,$B444) = 1, "LV", IF(COUNTIF($B$93:B444,$B444) = 2, "HV", "ST"))</f>
        <v>HV</v>
      </c>
      <c r="E444" s="6" t="str">
        <f>INDEX('Demand forecast and growth rate'!$E$7:$E$273,MATCH($B444,'Demand forecast and growth rate'!$B$7:$B$273,0))</f>
        <v>High growth</v>
      </c>
      <c r="F444" s="32">
        <f>SUMIFS('Capex forecast'!E$9:E$223,'Capex forecast'!$T$9:$T$223,'Allocation of site-spec costs'!$B444,'Capex forecast'!$S$9:$S$223,'Allocation of site-spec costs'!$D444,'Capex forecast'!$Q$9:$Q$223,"Customer Connection")</f>
        <v>0</v>
      </c>
      <c r="G444" s="32">
        <f>SUMIFS('Capex forecast'!F$9:F$223,'Capex forecast'!$T$9:$T$223,'Allocation of site-spec costs'!$B444,'Capex forecast'!$S$9:$S$223,'Allocation of site-spec costs'!$D444,'Capex forecast'!$Q$9:$Q$223,"Customer Connection")</f>
        <v>0</v>
      </c>
      <c r="H444" s="32">
        <f>SUMIFS('Capex forecast'!G$9:G$223,'Capex forecast'!$T$9:$T$223,'Allocation of site-spec costs'!$B444,'Capex forecast'!$S$9:$S$223,'Allocation of site-spec costs'!$D444,'Capex forecast'!$Q$9:$Q$223,"Customer Connection")</f>
        <v>0</v>
      </c>
      <c r="I444" s="32">
        <f>SUMIFS('Capex forecast'!H$9:H$223,'Capex forecast'!$T$9:$T$223,'Allocation of site-spec costs'!$B444,'Capex forecast'!$S$9:$S$223,'Allocation of site-spec costs'!$D444,'Capex forecast'!$Q$9:$Q$223,"Customer Connection")</f>
        <v>0</v>
      </c>
      <c r="J444" s="32">
        <f>SUMIFS('Capex forecast'!I$9:I$223,'Capex forecast'!$T$9:$T$223,'Allocation of site-spec costs'!$B444,'Capex forecast'!$S$9:$S$223,'Allocation of site-spec costs'!$D444,'Capex forecast'!$Q$9:$Q$223,"Customer Connection")</f>
        <v>0</v>
      </c>
      <c r="K444" s="32">
        <f>SUMIFS('Capex forecast'!J$9:J$223,'Capex forecast'!$T$9:$T$223,'Allocation of site-spec costs'!$B444,'Capex forecast'!$S$9:$S$223,'Allocation of site-spec costs'!$D444,'Capex forecast'!$Q$9:$Q$223,"Customer Connection")</f>
        <v>0</v>
      </c>
      <c r="L444" s="32">
        <f>SUMIFS('Capex forecast'!K$9:K$223,'Capex forecast'!$T$9:$T$223,'Allocation of site-spec costs'!$B444,'Capex forecast'!$S$9:$S$223,'Allocation of site-spec costs'!$D444,'Capex forecast'!$Q$9:$Q$223,"Customer Connection")</f>
        <v>0</v>
      </c>
      <c r="M444" s="32">
        <f>SUMIFS('Capex forecast'!L$9:L$223,'Capex forecast'!$T$9:$T$223,'Allocation of site-spec costs'!$B444,'Capex forecast'!$S$9:$S$223,'Allocation of site-spec costs'!$D444,'Capex forecast'!$Q$9:$Q$223,"Customer Connection")</f>
        <v>0</v>
      </c>
      <c r="N444" s="32">
        <f>SUMIFS('Capex forecast'!M$9:M$223,'Capex forecast'!$T$9:$T$223,'Allocation of site-spec costs'!$B444,'Capex forecast'!$S$9:$S$223,'Allocation of site-spec costs'!$D444,'Capex forecast'!$Q$9:$Q$223,"Customer Connection")</f>
        <v>0</v>
      </c>
      <c r="O444" s="32">
        <f>SUMIFS('Capex forecast'!N$9:N$223,'Capex forecast'!$T$9:$T$223,'Allocation of site-spec costs'!$B444,'Capex forecast'!$S$9:$S$223,'Allocation of site-spec costs'!$D444,'Capex forecast'!$Q$9:$Q$223,"Customer Connection")</f>
        <v>0</v>
      </c>
      <c r="Q444" s="45" t="s">
        <v>29</v>
      </c>
      <c r="R444" s="6" t="str">
        <f>INDEX('Demand forecast'!$M$9:$M$5832,MATCH($Q444,'Demand forecast'!$B$9:$B$5832,0))</f>
        <v>No</v>
      </c>
      <c r="S444" s="6" t="str">
        <f>IF(COUNTIF($Q$93:Q444,$B444) = 1, "LV", IF(COUNTIF($Q$93:Q444,$B444) = 2, "HV", "ST"))</f>
        <v>HV</v>
      </c>
      <c r="T444" s="6" t="str">
        <f>INDEX('Demand forecast and growth rate'!$E$7:$E$273,MATCH($Q444,'Demand forecast and growth rate'!$B$7:$B$273,0))</f>
        <v>High growth</v>
      </c>
      <c r="U444" s="32">
        <f>SUMIFS('Capex forecast'!E$9:E$223,'Capex forecast'!$T$9:$T$223,$Q444,'Capex forecast'!$S$9:$S$223,$S444,'Capex forecast'!$Q$9:$Q$223,"Augex")</f>
        <v>0</v>
      </c>
      <c r="V444" s="32">
        <f>SUMIFS('Capex forecast'!F$9:F$223,'Capex forecast'!$T$9:$T$223,$Q444,'Capex forecast'!$S$9:$S$223,$S444,'Capex forecast'!$Q$9:$Q$223,"Augex")</f>
        <v>0</v>
      </c>
      <c r="W444" s="32">
        <f>SUMIFS('Capex forecast'!G$9:G$223,'Capex forecast'!$T$9:$T$223,$Q444,'Capex forecast'!$S$9:$S$223,$S444,'Capex forecast'!$Q$9:$Q$223,"Augex")</f>
        <v>0</v>
      </c>
      <c r="X444" s="32">
        <f>SUMIFS('Capex forecast'!H$9:H$223,'Capex forecast'!$T$9:$T$223,$Q444,'Capex forecast'!$S$9:$S$223,$S444,'Capex forecast'!$Q$9:$Q$223,"Augex")</f>
        <v>0</v>
      </c>
      <c r="Y444" s="32">
        <f>SUMIFS('Capex forecast'!I$9:I$223,'Capex forecast'!$T$9:$T$223,$Q444,'Capex forecast'!$S$9:$S$223,$S444,'Capex forecast'!$Q$9:$Q$223,"Augex")</f>
        <v>0</v>
      </c>
      <c r="Z444" s="32">
        <f>SUMIFS('Capex forecast'!J$9:J$223,'Capex forecast'!$T$9:$T$223,$Q444,'Capex forecast'!$S$9:$S$223,$S444,'Capex forecast'!$Q$9:$Q$223,"Augex")</f>
        <v>0</v>
      </c>
      <c r="AA444" s="32">
        <f>SUMIFS('Capex forecast'!K$9:K$223,'Capex forecast'!$T$9:$T$223,$Q444,'Capex forecast'!$S$9:$S$223,$S444,'Capex forecast'!$Q$9:$Q$223,"Augex")</f>
        <v>0</v>
      </c>
      <c r="AB444" s="32">
        <f>SUMIFS('Capex forecast'!L$9:L$223,'Capex forecast'!$T$9:$T$223,$Q444,'Capex forecast'!$S$9:$S$223,$S444,'Capex forecast'!$Q$9:$Q$223,"Augex")</f>
        <v>0</v>
      </c>
      <c r="AC444" s="32">
        <f>SUMIFS('Capex forecast'!M$9:M$223,'Capex forecast'!$T$9:$T$223,$Q444,'Capex forecast'!$S$9:$S$223,$S444,'Capex forecast'!$Q$9:$Q$223,"Augex")</f>
        <v>0</v>
      </c>
      <c r="AD444" s="32">
        <f>SUMIFS('Capex forecast'!N$9:N$223,'Capex forecast'!$T$9:$T$223,$Q444,'Capex forecast'!$S$9:$S$223,$S444,'Capex forecast'!$Q$9:$Q$223,"Augex")</f>
        <v>0</v>
      </c>
      <c r="AF444" s="45" t="s">
        <v>29</v>
      </c>
      <c r="AG444" s="6" t="str">
        <f>INDEX('Demand forecast'!$M$9:$M$5832,MATCH($Q444,'Demand forecast'!$B$9:$B$5832,0))</f>
        <v>No</v>
      </c>
      <c r="AH444" s="6" t="str">
        <f>IF(COUNTIF($AF$93:AF444,$B444) = 1, "LV", IF(COUNTIF($AF$93:AF444,$B444) = 2, "HV", "ST"))</f>
        <v>HV</v>
      </c>
      <c r="AI444" s="6" t="str">
        <f>INDEX('Demand forecast and growth rate'!$E$7:$E$273,MATCH($Q444,'Demand forecast and growth rate'!$B$7:$B$273,0))</f>
        <v>High growth</v>
      </c>
      <c r="AJ444" s="47">
        <f>SUMIFS('Capex forecast'!E$9:E$223,'Capex forecast'!$T$9:$T$223,$AF444,'Capex forecast'!$S$9:$S$223,$AH444,'Capex forecast'!$Q$9:$Q$223,"Repex")</f>
        <v>0</v>
      </c>
      <c r="AK444" s="47">
        <f>SUMIFS('Capex forecast'!F$9:F$223,'Capex forecast'!$T$9:$T$223,$AF444,'Capex forecast'!$S$9:$S$223,$AH444,'Capex forecast'!$Q$9:$Q$223,"Repex")</f>
        <v>0</v>
      </c>
      <c r="AL444" s="47">
        <f>SUMIFS('Capex forecast'!G$9:G$223,'Capex forecast'!$T$9:$T$223,$AF444,'Capex forecast'!$S$9:$S$223,$AH444,'Capex forecast'!$Q$9:$Q$223,"Repex")</f>
        <v>0</v>
      </c>
      <c r="AM444" s="47">
        <f>SUMIFS('Capex forecast'!H$9:H$223,'Capex forecast'!$T$9:$T$223,$AF444,'Capex forecast'!$S$9:$S$223,$AH444,'Capex forecast'!$Q$9:$Q$223,"Repex")</f>
        <v>0</v>
      </c>
      <c r="AN444" s="47">
        <f>SUMIFS('Capex forecast'!I$9:I$223,'Capex forecast'!$T$9:$T$223,$AF444,'Capex forecast'!$S$9:$S$223,$AH444,'Capex forecast'!$Q$9:$Q$223,"Repex")</f>
        <v>0</v>
      </c>
      <c r="AO444" s="47">
        <f>SUMIFS('Capex forecast'!J$9:J$223,'Capex forecast'!$T$9:$T$223,$AF444,'Capex forecast'!$S$9:$S$223,$AH444,'Capex forecast'!$Q$9:$Q$223,"Repex")</f>
        <v>0</v>
      </c>
      <c r="AP444" s="47">
        <f>SUMIFS('Capex forecast'!K$9:K$223,'Capex forecast'!$T$9:$T$223,$AF444,'Capex forecast'!$S$9:$S$223,$AH444,'Capex forecast'!$Q$9:$Q$223,"Repex")</f>
        <v>0</v>
      </c>
      <c r="AQ444" s="47">
        <f>SUMIFS('Capex forecast'!L$9:L$223,'Capex forecast'!$T$9:$T$223,$AF444,'Capex forecast'!$S$9:$S$223,$AH444,'Capex forecast'!$Q$9:$Q$223,"Repex")</f>
        <v>0</v>
      </c>
      <c r="AR444" s="47">
        <f>SUMIFS('Capex forecast'!M$9:M$223,'Capex forecast'!$T$9:$T$223,$AF444,'Capex forecast'!$S$9:$S$223,$AH444,'Capex forecast'!$Q$9:$Q$223,"Repex")</f>
        <v>0</v>
      </c>
      <c r="AS444" s="47">
        <f>SUMIFS('Capex forecast'!N$9:N$223,'Capex forecast'!$T$9:$T$223,$AF444,'Capex forecast'!$S$9:$S$223,$AH444,'Capex forecast'!$Q$9:$Q$223,"Repex")</f>
        <v>0</v>
      </c>
    </row>
    <row r="445" spans="2:45" ht="15">
      <c r="B445" s="45" t="s">
        <v>433</v>
      </c>
      <c r="C445" s="6" t="str">
        <f>INDEX('Demand forecast'!$M$9:$M$5832,MATCH($B445,'Demand forecast'!$B$9:$B$5832,0))</f>
        <v>No</v>
      </c>
      <c r="D445" s="6" t="str">
        <f>IF(COUNTIF($B$93:B445,$B445) = 1, "LV", IF(COUNTIF($B$93:B445,$B445) = 2, "HV", "ST"))</f>
        <v>HV</v>
      </c>
      <c r="E445" s="6" t="str">
        <f>INDEX('Demand forecast and growth rate'!$E$7:$E$273,MATCH($B445,'Demand forecast and growth rate'!$B$7:$B$273,0))</f>
        <v>Steady/falling</v>
      </c>
      <c r="F445" s="32">
        <f>SUMIFS('Capex forecast'!E$9:E$223,'Capex forecast'!$T$9:$T$223,'Allocation of site-spec costs'!$B445,'Capex forecast'!$S$9:$S$223,'Allocation of site-spec costs'!$D445,'Capex forecast'!$Q$9:$Q$223,"Customer Connection")</f>
        <v>0</v>
      </c>
      <c r="G445" s="32">
        <f>SUMIFS('Capex forecast'!F$9:F$223,'Capex forecast'!$T$9:$T$223,'Allocation of site-spec costs'!$B445,'Capex forecast'!$S$9:$S$223,'Allocation of site-spec costs'!$D445,'Capex forecast'!$Q$9:$Q$223,"Customer Connection")</f>
        <v>0</v>
      </c>
      <c r="H445" s="32">
        <f>SUMIFS('Capex forecast'!G$9:G$223,'Capex forecast'!$T$9:$T$223,'Allocation of site-spec costs'!$B445,'Capex forecast'!$S$9:$S$223,'Allocation of site-spec costs'!$D445,'Capex forecast'!$Q$9:$Q$223,"Customer Connection")</f>
        <v>0</v>
      </c>
      <c r="I445" s="32">
        <f>SUMIFS('Capex forecast'!H$9:H$223,'Capex forecast'!$T$9:$T$223,'Allocation of site-spec costs'!$B445,'Capex forecast'!$S$9:$S$223,'Allocation of site-spec costs'!$D445,'Capex forecast'!$Q$9:$Q$223,"Customer Connection")</f>
        <v>0</v>
      </c>
      <c r="J445" s="32">
        <f>SUMIFS('Capex forecast'!I$9:I$223,'Capex forecast'!$T$9:$T$223,'Allocation of site-spec costs'!$B445,'Capex forecast'!$S$9:$S$223,'Allocation of site-spec costs'!$D445,'Capex forecast'!$Q$9:$Q$223,"Customer Connection")</f>
        <v>0</v>
      </c>
      <c r="K445" s="32">
        <f>SUMIFS('Capex forecast'!J$9:J$223,'Capex forecast'!$T$9:$T$223,'Allocation of site-spec costs'!$B445,'Capex forecast'!$S$9:$S$223,'Allocation of site-spec costs'!$D445,'Capex forecast'!$Q$9:$Q$223,"Customer Connection")</f>
        <v>0</v>
      </c>
      <c r="L445" s="32">
        <f>SUMIFS('Capex forecast'!K$9:K$223,'Capex forecast'!$T$9:$T$223,'Allocation of site-spec costs'!$B445,'Capex forecast'!$S$9:$S$223,'Allocation of site-spec costs'!$D445,'Capex forecast'!$Q$9:$Q$223,"Customer Connection")</f>
        <v>0</v>
      </c>
      <c r="M445" s="32">
        <f>SUMIFS('Capex forecast'!L$9:L$223,'Capex forecast'!$T$9:$T$223,'Allocation of site-spec costs'!$B445,'Capex forecast'!$S$9:$S$223,'Allocation of site-spec costs'!$D445,'Capex forecast'!$Q$9:$Q$223,"Customer Connection")</f>
        <v>0</v>
      </c>
      <c r="N445" s="32">
        <f>SUMIFS('Capex forecast'!M$9:M$223,'Capex forecast'!$T$9:$T$223,'Allocation of site-spec costs'!$B445,'Capex forecast'!$S$9:$S$223,'Allocation of site-spec costs'!$D445,'Capex forecast'!$Q$9:$Q$223,"Customer Connection")</f>
        <v>0</v>
      </c>
      <c r="O445" s="32">
        <f>SUMIFS('Capex forecast'!N$9:N$223,'Capex forecast'!$T$9:$T$223,'Allocation of site-spec costs'!$B445,'Capex forecast'!$S$9:$S$223,'Allocation of site-spec costs'!$D445,'Capex forecast'!$Q$9:$Q$223,"Customer Connection")</f>
        <v>0</v>
      </c>
      <c r="Q445" s="45" t="s">
        <v>433</v>
      </c>
      <c r="R445" s="6" t="str">
        <f>INDEX('Demand forecast'!$M$9:$M$5832,MATCH($Q445,'Demand forecast'!$B$9:$B$5832,0))</f>
        <v>No</v>
      </c>
      <c r="S445" s="6" t="str">
        <f>IF(COUNTIF($Q$93:Q445,$B445) = 1, "LV", IF(COUNTIF($Q$93:Q445,$B445) = 2, "HV", "ST"))</f>
        <v>HV</v>
      </c>
      <c r="T445" s="6" t="str">
        <f>INDEX('Demand forecast and growth rate'!$E$7:$E$273,MATCH($Q445,'Demand forecast and growth rate'!$B$7:$B$273,0))</f>
        <v>Steady/falling</v>
      </c>
      <c r="U445" s="32">
        <f>SUMIFS('Capex forecast'!E$9:E$223,'Capex forecast'!$T$9:$T$223,$Q445,'Capex forecast'!$S$9:$S$223,$S445,'Capex forecast'!$Q$9:$Q$223,"Augex")</f>
        <v>0</v>
      </c>
      <c r="V445" s="32">
        <f>SUMIFS('Capex forecast'!F$9:F$223,'Capex forecast'!$T$9:$T$223,$Q445,'Capex forecast'!$S$9:$S$223,$S445,'Capex forecast'!$Q$9:$Q$223,"Augex")</f>
        <v>0</v>
      </c>
      <c r="W445" s="32">
        <f>SUMIFS('Capex forecast'!G$9:G$223,'Capex forecast'!$T$9:$T$223,$Q445,'Capex forecast'!$S$9:$S$223,$S445,'Capex forecast'!$Q$9:$Q$223,"Augex")</f>
        <v>0</v>
      </c>
      <c r="X445" s="32">
        <f>SUMIFS('Capex forecast'!H$9:H$223,'Capex forecast'!$T$9:$T$223,$Q445,'Capex forecast'!$S$9:$S$223,$S445,'Capex forecast'!$Q$9:$Q$223,"Augex")</f>
        <v>0</v>
      </c>
      <c r="Y445" s="32">
        <f>SUMIFS('Capex forecast'!I$9:I$223,'Capex forecast'!$T$9:$T$223,$Q445,'Capex forecast'!$S$9:$S$223,$S445,'Capex forecast'!$Q$9:$Q$223,"Augex")</f>
        <v>0</v>
      </c>
      <c r="Z445" s="32">
        <f>SUMIFS('Capex forecast'!J$9:J$223,'Capex forecast'!$T$9:$T$223,$Q445,'Capex forecast'!$S$9:$S$223,$S445,'Capex forecast'!$Q$9:$Q$223,"Augex")</f>
        <v>0</v>
      </c>
      <c r="AA445" s="32">
        <f>SUMIFS('Capex forecast'!K$9:K$223,'Capex forecast'!$T$9:$T$223,$Q445,'Capex forecast'!$S$9:$S$223,$S445,'Capex forecast'!$Q$9:$Q$223,"Augex")</f>
        <v>0</v>
      </c>
      <c r="AB445" s="32">
        <f>SUMIFS('Capex forecast'!L$9:L$223,'Capex forecast'!$T$9:$T$223,$Q445,'Capex forecast'!$S$9:$S$223,$S445,'Capex forecast'!$Q$9:$Q$223,"Augex")</f>
        <v>0</v>
      </c>
      <c r="AC445" s="32">
        <f>SUMIFS('Capex forecast'!M$9:M$223,'Capex forecast'!$T$9:$T$223,$Q445,'Capex forecast'!$S$9:$S$223,$S445,'Capex forecast'!$Q$9:$Q$223,"Augex")</f>
        <v>0</v>
      </c>
      <c r="AD445" s="32">
        <f>SUMIFS('Capex forecast'!N$9:N$223,'Capex forecast'!$T$9:$T$223,$Q445,'Capex forecast'!$S$9:$S$223,$S445,'Capex forecast'!$Q$9:$Q$223,"Augex")</f>
        <v>0</v>
      </c>
      <c r="AF445" s="45" t="s">
        <v>433</v>
      </c>
      <c r="AG445" s="6" t="str">
        <f>INDEX('Demand forecast'!$M$9:$M$5832,MATCH($Q445,'Demand forecast'!$B$9:$B$5832,0))</f>
        <v>No</v>
      </c>
      <c r="AH445" s="6" t="str">
        <f>IF(COUNTIF($AF$93:AF445,$B445) = 1, "LV", IF(COUNTIF($AF$93:AF445,$B445) = 2, "HV", "ST"))</f>
        <v>HV</v>
      </c>
      <c r="AI445" s="6" t="str">
        <f>INDEX('Demand forecast and growth rate'!$E$7:$E$273,MATCH($Q445,'Demand forecast and growth rate'!$B$7:$B$273,0))</f>
        <v>Steady/falling</v>
      </c>
      <c r="AJ445" s="47">
        <f>SUMIFS('Capex forecast'!E$9:E$223,'Capex forecast'!$T$9:$T$223,$AF445,'Capex forecast'!$S$9:$S$223,$AH445,'Capex forecast'!$Q$9:$Q$223,"Repex")</f>
        <v>0</v>
      </c>
      <c r="AK445" s="47">
        <f>SUMIFS('Capex forecast'!F$9:F$223,'Capex forecast'!$T$9:$T$223,$AF445,'Capex forecast'!$S$9:$S$223,$AH445,'Capex forecast'!$Q$9:$Q$223,"Repex")</f>
        <v>0</v>
      </c>
      <c r="AL445" s="47">
        <f>SUMIFS('Capex forecast'!G$9:G$223,'Capex forecast'!$T$9:$T$223,$AF445,'Capex forecast'!$S$9:$S$223,$AH445,'Capex forecast'!$Q$9:$Q$223,"Repex")</f>
        <v>0</v>
      </c>
      <c r="AM445" s="47">
        <f>SUMIFS('Capex forecast'!H$9:H$223,'Capex forecast'!$T$9:$T$223,$AF445,'Capex forecast'!$S$9:$S$223,$AH445,'Capex forecast'!$Q$9:$Q$223,"Repex")</f>
        <v>0</v>
      </c>
      <c r="AN445" s="47">
        <f>SUMIFS('Capex forecast'!I$9:I$223,'Capex forecast'!$T$9:$T$223,$AF445,'Capex forecast'!$S$9:$S$223,$AH445,'Capex forecast'!$Q$9:$Q$223,"Repex")</f>
        <v>0</v>
      </c>
      <c r="AO445" s="47">
        <f>SUMIFS('Capex forecast'!J$9:J$223,'Capex forecast'!$T$9:$T$223,$AF445,'Capex forecast'!$S$9:$S$223,$AH445,'Capex forecast'!$Q$9:$Q$223,"Repex")</f>
        <v>0</v>
      </c>
      <c r="AP445" s="47">
        <f>SUMIFS('Capex forecast'!K$9:K$223,'Capex forecast'!$T$9:$T$223,$AF445,'Capex forecast'!$S$9:$S$223,$AH445,'Capex forecast'!$Q$9:$Q$223,"Repex")</f>
        <v>0</v>
      </c>
      <c r="AQ445" s="47">
        <f>SUMIFS('Capex forecast'!L$9:L$223,'Capex forecast'!$T$9:$T$223,$AF445,'Capex forecast'!$S$9:$S$223,$AH445,'Capex forecast'!$Q$9:$Q$223,"Repex")</f>
        <v>0</v>
      </c>
      <c r="AR445" s="47">
        <f>SUMIFS('Capex forecast'!M$9:M$223,'Capex forecast'!$T$9:$T$223,$AF445,'Capex forecast'!$S$9:$S$223,$AH445,'Capex forecast'!$Q$9:$Q$223,"Repex")</f>
        <v>0</v>
      </c>
      <c r="AS445" s="47">
        <f>SUMIFS('Capex forecast'!N$9:N$223,'Capex forecast'!$T$9:$T$223,$AF445,'Capex forecast'!$S$9:$S$223,$AH445,'Capex forecast'!$Q$9:$Q$223,"Repex")</f>
        <v>0</v>
      </c>
    </row>
    <row r="446" spans="2:45" ht="15">
      <c r="B446" s="45" t="s">
        <v>229</v>
      </c>
      <c r="C446" s="6" t="str">
        <f>INDEX('Demand forecast'!$M$9:$M$5832,MATCH($B446,'Demand forecast'!$B$9:$B$5832,0))</f>
        <v>Yes</v>
      </c>
      <c r="D446" s="6" t="str">
        <f>IF(COUNTIF($B$93:B446,$B446) = 1, "LV", IF(COUNTIF($B$93:B446,$B446) = 2, "HV", "ST"))</f>
        <v>HV</v>
      </c>
      <c r="E446" s="6" t="str">
        <f>INDEX('Demand forecast and growth rate'!$E$7:$E$273,MATCH($B446,'Demand forecast and growth rate'!$B$7:$B$273,0))</f>
        <v>Steady/falling</v>
      </c>
      <c r="F446" s="32">
        <f>SUMIFS('Capex forecast'!E$9:E$223,'Capex forecast'!$T$9:$T$223,'Allocation of site-spec costs'!$B446,'Capex forecast'!$S$9:$S$223,'Allocation of site-spec costs'!$D446,'Capex forecast'!$Q$9:$Q$223,"Customer Connection")</f>
        <v>0</v>
      </c>
      <c r="G446" s="32">
        <f>SUMIFS('Capex forecast'!F$9:F$223,'Capex forecast'!$T$9:$T$223,'Allocation of site-spec costs'!$B446,'Capex forecast'!$S$9:$S$223,'Allocation of site-spec costs'!$D446,'Capex forecast'!$Q$9:$Q$223,"Customer Connection")</f>
        <v>0</v>
      </c>
      <c r="H446" s="32">
        <f>SUMIFS('Capex forecast'!G$9:G$223,'Capex forecast'!$T$9:$T$223,'Allocation of site-spec costs'!$B446,'Capex forecast'!$S$9:$S$223,'Allocation of site-spec costs'!$D446,'Capex forecast'!$Q$9:$Q$223,"Customer Connection")</f>
        <v>0</v>
      </c>
      <c r="I446" s="32">
        <f>SUMIFS('Capex forecast'!H$9:H$223,'Capex forecast'!$T$9:$T$223,'Allocation of site-spec costs'!$B446,'Capex forecast'!$S$9:$S$223,'Allocation of site-spec costs'!$D446,'Capex forecast'!$Q$9:$Q$223,"Customer Connection")</f>
        <v>0</v>
      </c>
      <c r="J446" s="32">
        <f>SUMIFS('Capex forecast'!I$9:I$223,'Capex forecast'!$T$9:$T$223,'Allocation of site-spec costs'!$B446,'Capex forecast'!$S$9:$S$223,'Allocation of site-spec costs'!$D446,'Capex forecast'!$Q$9:$Q$223,"Customer Connection")</f>
        <v>0</v>
      </c>
      <c r="K446" s="32">
        <f>SUMIFS('Capex forecast'!J$9:J$223,'Capex forecast'!$T$9:$T$223,'Allocation of site-spec costs'!$B446,'Capex forecast'!$S$9:$S$223,'Allocation of site-spec costs'!$D446,'Capex forecast'!$Q$9:$Q$223,"Customer Connection")</f>
        <v>0</v>
      </c>
      <c r="L446" s="32">
        <f>SUMIFS('Capex forecast'!K$9:K$223,'Capex forecast'!$T$9:$T$223,'Allocation of site-spec costs'!$B446,'Capex forecast'!$S$9:$S$223,'Allocation of site-spec costs'!$D446,'Capex forecast'!$Q$9:$Q$223,"Customer Connection")</f>
        <v>0</v>
      </c>
      <c r="M446" s="32">
        <f>SUMIFS('Capex forecast'!L$9:L$223,'Capex forecast'!$T$9:$T$223,'Allocation of site-spec costs'!$B446,'Capex forecast'!$S$9:$S$223,'Allocation of site-spec costs'!$D446,'Capex forecast'!$Q$9:$Q$223,"Customer Connection")</f>
        <v>0</v>
      </c>
      <c r="N446" s="32">
        <f>SUMIFS('Capex forecast'!M$9:M$223,'Capex forecast'!$T$9:$T$223,'Allocation of site-spec costs'!$B446,'Capex forecast'!$S$9:$S$223,'Allocation of site-spec costs'!$D446,'Capex forecast'!$Q$9:$Q$223,"Customer Connection")</f>
        <v>0</v>
      </c>
      <c r="O446" s="32">
        <f>SUMIFS('Capex forecast'!N$9:N$223,'Capex forecast'!$T$9:$T$223,'Allocation of site-spec costs'!$B446,'Capex forecast'!$S$9:$S$223,'Allocation of site-spec costs'!$D446,'Capex forecast'!$Q$9:$Q$223,"Customer Connection")</f>
        <v>0</v>
      </c>
      <c r="Q446" s="45" t="s">
        <v>229</v>
      </c>
      <c r="R446" s="6" t="str">
        <f>INDEX('Demand forecast'!$M$9:$M$5832,MATCH($Q446,'Demand forecast'!$B$9:$B$5832,0))</f>
        <v>Yes</v>
      </c>
      <c r="S446" s="6" t="str">
        <f>IF(COUNTIF($Q$93:Q446,$B446) = 1, "LV", IF(COUNTIF($Q$93:Q446,$B446) = 2, "HV", "ST"))</f>
        <v>HV</v>
      </c>
      <c r="T446" s="6" t="str">
        <f>INDEX('Demand forecast and growth rate'!$E$7:$E$273,MATCH($Q446,'Demand forecast and growth rate'!$B$7:$B$273,0))</f>
        <v>Steady/falling</v>
      </c>
      <c r="U446" s="32">
        <f>SUMIFS('Capex forecast'!E$9:E$223,'Capex forecast'!$T$9:$T$223,$Q446,'Capex forecast'!$S$9:$S$223,$S446,'Capex forecast'!$Q$9:$Q$223,"Augex")</f>
        <v>0</v>
      </c>
      <c r="V446" s="32">
        <f>SUMIFS('Capex forecast'!F$9:F$223,'Capex forecast'!$T$9:$T$223,$Q446,'Capex forecast'!$S$9:$S$223,$S446,'Capex forecast'!$Q$9:$Q$223,"Augex")</f>
        <v>0</v>
      </c>
      <c r="W446" s="32">
        <f>SUMIFS('Capex forecast'!G$9:G$223,'Capex forecast'!$T$9:$T$223,$Q446,'Capex forecast'!$S$9:$S$223,$S446,'Capex forecast'!$Q$9:$Q$223,"Augex")</f>
        <v>0</v>
      </c>
      <c r="X446" s="32">
        <f>SUMIFS('Capex forecast'!H$9:H$223,'Capex forecast'!$T$9:$T$223,$Q446,'Capex forecast'!$S$9:$S$223,$S446,'Capex forecast'!$Q$9:$Q$223,"Augex")</f>
        <v>0</v>
      </c>
      <c r="Y446" s="32">
        <f>SUMIFS('Capex forecast'!I$9:I$223,'Capex forecast'!$T$9:$T$223,$Q446,'Capex forecast'!$S$9:$S$223,$S446,'Capex forecast'!$Q$9:$Q$223,"Augex")</f>
        <v>0</v>
      </c>
      <c r="Z446" s="32">
        <f>SUMIFS('Capex forecast'!J$9:J$223,'Capex forecast'!$T$9:$T$223,$Q446,'Capex forecast'!$S$9:$S$223,$S446,'Capex forecast'!$Q$9:$Q$223,"Augex")</f>
        <v>0</v>
      </c>
      <c r="AA446" s="32">
        <f>SUMIFS('Capex forecast'!K$9:K$223,'Capex forecast'!$T$9:$T$223,$Q446,'Capex forecast'!$S$9:$S$223,$S446,'Capex forecast'!$Q$9:$Q$223,"Augex")</f>
        <v>0</v>
      </c>
      <c r="AB446" s="32">
        <f>SUMIFS('Capex forecast'!L$9:L$223,'Capex forecast'!$T$9:$T$223,$Q446,'Capex forecast'!$S$9:$S$223,$S446,'Capex forecast'!$Q$9:$Q$223,"Augex")</f>
        <v>0</v>
      </c>
      <c r="AC446" s="32">
        <f>SUMIFS('Capex forecast'!M$9:M$223,'Capex forecast'!$T$9:$T$223,$Q446,'Capex forecast'!$S$9:$S$223,$S446,'Capex forecast'!$Q$9:$Q$223,"Augex")</f>
        <v>0</v>
      </c>
      <c r="AD446" s="32">
        <f>SUMIFS('Capex forecast'!N$9:N$223,'Capex forecast'!$T$9:$T$223,$Q446,'Capex forecast'!$S$9:$S$223,$S446,'Capex forecast'!$Q$9:$Q$223,"Augex")</f>
        <v>0</v>
      </c>
      <c r="AF446" s="45" t="s">
        <v>229</v>
      </c>
      <c r="AG446" s="6" t="str">
        <f>INDEX('Demand forecast'!$M$9:$M$5832,MATCH($Q446,'Demand forecast'!$B$9:$B$5832,0))</f>
        <v>Yes</v>
      </c>
      <c r="AH446" s="6" t="str">
        <f>IF(COUNTIF($AF$93:AF446,$B446) = 1, "LV", IF(COUNTIF($AF$93:AF446,$B446) = 2, "HV", "ST"))</f>
        <v>HV</v>
      </c>
      <c r="AI446" s="6" t="str">
        <f>INDEX('Demand forecast and growth rate'!$E$7:$E$273,MATCH($Q446,'Demand forecast and growth rate'!$B$7:$B$273,0))</f>
        <v>Steady/falling</v>
      </c>
      <c r="AJ446" s="47">
        <f>SUMIFS('Capex forecast'!E$9:E$223,'Capex forecast'!$T$9:$T$223,$AF446,'Capex forecast'!$S$9:$S$223,$AH446,'Capex forecast'!$Q$9:$Q$223,"Repex")</f>
        <v>0</v>
      </c>
      <c r="AK446" s="47">
        <f>SUMIFS('Capex forecast'!F$9:F$223,'Capex forecast'!$T$9:$T$223,$AF446,'Capex forecast'!$S$9:$S$223,$AH446,'Capex forecast'!$Q$9:$Q$223,"Repex")</f>
        <v>0</v>
      </c>
      <c r="AL446" s="47">
        <f>SUMIFS('Capex forecast'!G$9:G$223,'Capex forecast'!$T$9:$T$223,$AF446,'Capex forecast'!$S$9:$S$223,$AH446,'Capex forecast'!$Q$9:$Q$223,"Repex")</f>
        <v>0</v>
      </c>
      <c r="AM446" s="47">
        <f>SUMIFS('Capex forecast'!H$9:H$223,'Capex forecast'!$T$9:$T$223,$AF446,'Capex forecast'!$S$9:$S$223,$AH446,'Capex forecast'!$Q$9:$Q$223,"Repex")</f>
        <v>0</v>
      </c>
      <c r="AN446" s="47">
        <f>SUMIFS('Capex forecast'!I$9:I$223,'Capex forecast'!$T$9:$T$223,$AF446,'Capex forecast'!$S$9:$S$223,$AH446,'Capex forecast'!$Q$9:$Q$223,"Repex")</f>
        <v>0</v>
      </c>
      <c r="AO446" s="47">
        <f>SUMIFS('Capex forecast'!J$9:J$223,'Capex forecast'!$T$9:$T$223,$AF446,'Capex forecast'!$S$9:$S$223,$AH446,'Capex forecast'!$Q$9:$Q$223,"Repex")</f>
        <v>0</v>
      </c>
      <c r="AP446" s="47">
        <f>SUMIFS('Capex forecast'!K$9:K$223,'Capex forecast'!$T$9:$T$223,$AF446,'Capex forecast'!$S$9:$S$223,$AH446,'Capex forecast'!$Q$9:$Q$223,"Repex")</f>
        <v>0</v>
      </c>
      <c r="AQ446" s="47">
        <f>SUMIFS('Capex forecast'!L$9:L$223,'Capex forecast'!$T$9:$T$223,$AF446,'Capex forecast'!$S$9:$S$223,$AH446,'Capex forecast'!$Q$9:$Q$223,"Repex")</f>
        <v>0</v>
      </c>
      <c r="AR446" s="47">
        <f>SUMIFS('Capex forecast'!M$9:M$223,'Capex forecast'!$T$9:$T$223,$AF446,'Capex forecast'!$S$9:$S$223,$AH446,'Capex forecast'!$Q$9:$Q$223,"Repex")</f>
        <v>0</v>
      </c>
      <c r="AS446" s="47">
        <f>SUMIFS('Capex forecast'!N$9:N$223,'Capex forecast'!$T$9:$T$223,$AF446,'Capex forecast'!$S$9:$S$223,$AH446,'Capex forecast'!$Q$9:$Q$223,"Repex")</f>
        <v>0</v>
      </c>
    </row>
    <row r="447" spans="2:45" ht="15">
      <c r="B447" s="45" t="s">
        <v>70</v>
      </c>
      <c r="C447" s="6" t="str">
        <f>INDEX('Demand forecast'!$M$9:$M$5832,MATCH($B447,'Demand forecast'!$B$9:$B$5832,0))</f>
        <v>No</v>
      </c>
      <c r="D447" s="6" t="str">
        <f>IF(COUNTIF($B$93:B447,$B447) = 1, "LV", IF(COUNTIF($B$93:B447,$B447) = 2, "HV", "ST"))</f>
        <v>HV</v>
      </c>
      <c r="E447" s="6" t="str">
        <f>INDEX('Demand forecast and growth rate'!$E$7:$E$273,MATCH($B447,'Demand forecast and growth rate'!$B$7:$B$273,0))</f>
        <v>Small growth</v>
      </c>
      <c r="F447" s="32">
        <f>SUMIFS('Capex forecast'!E$9:E$223,'Capex forecast'!$T$9:$T$223,'Allocation of site-spec costs'!$B447,'Capex forecast'!$S$9:$S$223,'Allocation of site-spec costs'!$D447,'Capex forecast'!$Q$9:$Q$223,"Customer Connection")</f>
        <v>0</v>
      </c>
      <c r="G447" s="32">
        <f>SUMIFS('Capex forecast'!F$9:F$223,'Capex forecast'!$T$9:$T$223,'Allocation of site-spec costs'!$B447,'Capex forecast'!$S$9:$S$223,'Allocation of site-spec costs'!$D447,'Capex forecast'!$Q$9:$Q$223,"Customer Connection")</f>
        <v>0</v>
      </c>
      <c r="H447" s="32">
        <f>SUMIFS('Capex forecast'!G$9:G$223,'Capex forecast'!$T$9:$T$223,'Allocation of site-spec costs'!$B447,'Capex forecast'!$S$9:$S$223,'Allocation of site-spec costs'!$D447,'Capex forecast'!$Q$9:$Q$223,"Customer Connection")</f>
        <v>0</v>
      </c>
      <c r="I447" s="32">
        <f>SUMIFS('Capex forecast'!H$9:H$223,'Capex forecast'!$T$9:$T$223,'Allocation of site-spec costs'!$B447,'Capex forecast'!$S$9:$S$223,'Allocation of site-spec costs'!$D447,'Capex forecast'!$Q$9:$Q$223,"Customer Connection")</f>
        <v>0</v>
      </c>
      <c r="J447" s="32">
        <f>SUMIFS('Capex forecast'!I$9:I$223,'Capex forecast'!$T$9:$T$223,'Allocation of site-spec costs'!$B447,'Capex forecast'!$S$9:$S$223,'Allocation of site-spec costs'!$D447,'Capex forecast'!$Q$9:$Q$223,"Customer Connection")</f>
        <v>0</v>
      </c>
      <c r="K447" s="32">
        <f>SUMIFS('Capex forecast'!J$9:J$223,'Capex forecast'!$T$9:$T$223,'Allocation of site-spec costs'!$B447,'Capex forecast'!$S$9:$S$223,'Allocation of site-spec costs'!$D447,'Capex forecast'!$Q$9:$Q$223,"Customer Connection")</f>
        <v>0</v>
      </c>
      <c r="L447" s="32">
        <f>SUMIFS('Capex forecast'!K$9:K$223,'Capex forecast'!$T$9:$T$223,'Allocation of site-spec costs'!$B447,'Capex forecast'!$S$9:$S$223,'Allocation of site-spec costs'!$D447,'Capex forecast'!$Q$9:$Q$223,"Customer Connection")</f>
        <v>0</v>
      </c>
      <c r="M447" s="32">
        <f>SUMIFS('Capex forecast'!L$9:L$223,'Capex forecast'!$T$9:$T$223,'Allocation of site-spec costs'!$B447,'Capex forecast'!$S$9:$S$223,'Allocation of site-spec costs'!$D447,'Capex forecast'!$Q$9:$Q$223,"Customer Connection")</f>
        <v>0</v>
      </c>
      <c r="N447" s="32">
        <f>SUMIFS('Capex forecast'!M$9:M$223,'Capex forecast'!$T$9:$T$223,'Allocation of site-spec costs'!$B447,'Capex forecast'!$S$9:$S$223,'Allocation of site-spec costs'!$D447,'Capex forecast'!$Q$9:$Q$223,"Customer Connection")</f>
        <v>0</v>
      </c>
      <c r="O447" s="32">
        <f>SUMIFS('Capex forecast'!N$9:N$223,'Capex forecast'!$T$9:$T$223,'Allocation of site-spec costs'!$B447,'Capex forecast'!$S$9:$S$223,'Allocation of site-spec costs'!$D447,'Capex forecast'!$Q$9:$Q$223,"Customer Connection")</f>
        <v>0</v>
      </c>
      <c r="Q447" s="45" t="s">
        <v>70</v>
      </c>
      <c r="R447" s="6" t="str">
        <f>INDEX('Demand forecast'!$M$9:$M$5832,MATCH($Q447,'Demand forecast'!$B$9:$B$5832,0))</f>
        <v>No</v>
      </c>
      <c r="S447" s="6" t="str">
        <f>IF(COUNTIF($Q$93:Q447,$B447) = 1, "LV", IF(COUNTIF($Q$93:Q447,$B447) = 2, "HV", "ST"))</f>
        <v>HV</v>
      </c>
      <c r="T447" s="6" t="str">
        <f>INDEX('Demand forecast and growth rate'!$E$7:$E$273,MATCH($Q447,'Demand forecast and growth rate'!$B$7:$B$273,0))</f>
        <v>Small growth</v>
      </c>
      <c r="U447" s="32">
        <f>SUMIFS('Capex forecast'!E$9:E$223,'Capex forecast'!$T$9:$T$223,$Q447,'Capex forecast'!$S$9:$S$223,$S447,'Capex forecast'!$Q$9:$Q$223,"Augex")</f>
        <v>0</v>
      </c>
      <c r="V447" s="32">
        <f>SUMIFS('Capex forecast'!F$9:F$223,'Capex forecast'!$T$9:$T$223,$Q447,'Capex forecast'!$S$9:$S$223,$S447,'Capex forecast'!$Q$9:$Q$223,"Augex")</f>
        <v>0</v>
      </c>
      <c r="W447" s="32">
        <f>SUMIFS('Capex forecast'!G$9:G$223,'Capex forecast'!$T$9:$T$223,$Q447,'Capex forecast'!$S$9:$S$223,$S447,'Capex forecast'!$Q$9:$Q$223,"Augex")</f>
        <v>0</v>
      </c>
      <c r="X447" s="32">
        <f>SUMIFS('Capex forecast'!H$9:H$223,'Capex forecast'!$T$9:$T$223,$Q447,'Capex forecast'!$S$9:$S$223,$S447,'Capex forecast'!$Q$9:$Q$223,"Augex")</f>
        <v>0</v>
      </c>
      <c r="Y447" s="32">
        <f>SUMIFS('Capex forecast'!I$9:I$223,'Capex forecast'!$T$9:$T$223,$Q447,'Capex forecast'!$S$9:$S$223,$S447,'Capex forecast'!$Q$9:$Q$223,"Augex")</f>
        <v>0</v>
      </c>
      <c r="Z447" s="32">
        <f>SUMIFS('Capex forecast'!J$9:J$223,'Capex forecast'!$T$9:$T$223,$Q447,'Capex forecast'!$S$9:$S$223,$S447,'Capex forecast'!$Q$9:$Q$223,"Augex")</f>
        <v>0</v>
      </c>
      <c r="AA447" s="32">
        <f>SUMIFS('Capex forecast'!K$9:K$223,'Capex forecast'!$T$9:$T$223,$Q447,'Capex forecast'!$S$9:$S$223,$S447,'Capex forecast'!$Q$9:$Q$223,"Augex")</f>
        <v>0</v>
      </c>
      <c r="AB447" s="32">
        <f>SUMIFS('Capex forecast'!L$9:L$223,'Capex forecast'!$T$9:$T$223,$Q447,'Capex forecast'!$S$9:$S$223,$S447,'Capex forecast'!$Q$9:$Q$223,"Augex")</f>
        <v>0</v>
      </c>
      <c r="AC447" s="32">
        <f>SUMIFS('Capex forecast'!M$9:M$223,'Capex forecast'!$T$9:$T$223,$Q447,'Capex forecast'!$S$9:$S$223,$S447,'Capex forecast'!$Q$9:$Q$223,"Augex")</f>
        <v>0</v>
      </c>
      <c r="AD447" s="32">
        <f>SUMIFS('Capex forecast'!N$9:N$223,'Capex forecast'!$T$9:$T$223,$Q447,'Capex forecast'!$S$9:$S$223,$S447,'Capex forecast'!$Q$9:$Q$223,"Augex")</f>
        <v>0</v>
      </c>
      <c r="AF447" s="45" t="s">
        <v>70</v>
      </c>
      <c r="AG447" s="6" t="str">
        <f>INDEX('Demand forecast'!$M$9:$M$5832,MATCH($Q447,'Demand forecast'!$B$9:$B$5832,0))</f>
        <v>No</v>
      </c>
      <c r="AH447" s="6" t="str">
        <f>IF(COUNTIF($AF$93:AF447,$B447) = 1, "LV", IF(COUNTIF($AF$93:AF447,$B447) = 2, "HV", "ST"))</f>
        <v>HV</v>
      </c>
      <c r="AI447" s="6" t="str">
        <f>INDEX('Demand forecast and growth rate'!$E$7:$E$273,MATCH($Q447,'Demand forecast and growth rate'!$B$7:$B$273,0))</f>
        <v>Small growth</v>
      </c>
      <c r="AJ447" s="47">
        <f>SUMIFS('Capex forecast'!E$9:E$223,'Capex forecast'!$T$9:$T$223,$AF447,'Capex forecast'!$S$9:$S$223,$AH447,'Capex forecast'!$Q$9:$Q$223,"Repex")</f>
        <v>0</v>
      </c>
      <c r="AK447" s="47">
        <f>SUMIFS('Capex forecast'!F$9:F$223,'Capex forecast'!$T$9:$T$223,$AF447,'Capex forecast'!$S$9:$S$223,$AH447,'Capex forecast'!$Q$9:$Q$223,"Repex")</f>
        <v>0</v>
      </c>
      <c r="AL447" s="47">
        <f>SUMIFS('Capex forecast'!G$9:G$223,'Capex forecast'!$T$9:$T$223,$AF447,'Capex forecast'!$S$9:$S$223,$AH447,'Capex forecast'!$Q$9:$Q$223,"Repex")</f>
        <v>0</v>
      </c>
      <c r="AM447" s="47">
        <f>SUMIFS('Capex forecast'!H$9:H$223,'Capex forecast'!$T$9:$T$223,$AF447,'Capex forecast'!$S$9:$S$223,$AH447,'Capex forecast'!$Q$9:$Q$223,"Repex")</f>
        <v>0</v>
      </c>
      <c r="AN447" s="47">
        <f>SUMIFS('Capex forecast'!I$9:I$223,'Capex forecast'!$T$9:$T$223,$AF447,'Capex forecast'!$S$9:$S$223,$AH447,'Capex forecast'!$Q$9:$Q$223,"Repex")</f>
        <v>0</v>
      </c>
      <c r="AO447" s="47">
        <f>SUMIFS('Capex forecast'!J$9:J$223,'Capex forecast'!$T$9:$T$223,$AF447,'Capex forecast'!$S$9:$S$223,$AH447,'Capex forecast'!$Q$9:$Q$223,"Repex")</f>
        <v>0</v>
      </c>
      <c r="AP447" s="47">
        <f>SUMIFS('Capex forecast'!K$9:K$223,'Capex forecast'!$T$9:$T$223,$AF447,'Capex forecast'!$S$9:$S$223,$AH447,'Capex forecast'!$Q$9:$Q$223,"Repex")</f>
        <v>0</v>
      </c>
      <c r="AQ447" s="47">
        <f>SUMIFS('Capex forecast'!L$9:L$223,'Capex forecast'!$T$9:$T$223,$AF447,'Capex forecast'!$S$9:$S$223,$AH447,'Capex forecast'!$Q$9:$Q$223,"Repex")</f>
        <v>0</v>
      </c>
      <c r="AR447" s="47">
        <f>SUMIFS('Capex forecast'!M$9:M$223,'Capex forecast'!$T$9:$T$223,$AF447,'Capex forecast'!$S$9:$S$223,$AH447,'Capex forecast'!$Q$9:$Q$223,"Repex")</f>
        <v>0</v>
      </c>
      <c r="AS447" s="47">
        <f>SUMIFS('Capex forecast'!N$9:N$223,'Capex forecast'!$T$9:$T$223,$AF447,'Capex forecast'!$S$9:$S$223,$AH447,'Capex forecast'!$Q$9:$Q$223,"Repex")</f>
        <v>0</v>
      </c>
    </row>
    <row r="448" spans="2:45" ht="15">
      <c r="B448" s="45" t="s">
        <v>75</v>
      </c>
      <c r="C448" s="6" t="str">
        <f>INDEX('Demand forecast'!$M$9:$M$5832,MATCH($B448,'Demand forecast'!$B$9:$B$5832,0))</f>
        <v>No</v>
      </c>
      <c r="D448" s="6" t="str">
        <f>IF(COUNTIF($B$93:B448,$B448) = 1, "LV", IF(COUNTIF($B$93:B448,$B448) = 2, "HV", "ST"))</f>
        <v>HV</v>
      </c>
      <c r="E448" s="6" t="str">
        <f>INDEX('Demand forecast and growth rate'!$E$7:$E$273,MATCH($B448,'Demand forecast and growth rate'!$B$7:$B$273,0))</f>
        <v>High growth</v>
      </c>
      <c r="F448" s="32">
        <f>SUMIFS('Capex forecast'!E$9:E$223,'Capex forecast'!$T$9:$T$223,'Allocation of site-spec costs'!$B448,'Capex forecast'!$S$9:$S$223,'Allocation of site-spec costs'!$D448,'Capex forecast'!$Q$9:$Q$223,"Customer Connection")</f>
        <v>0</v>
      </c>
      <c r="G448" s="32">
        <f>SUMIFS('Capex forecast'!F$9:F$223,'Capex forecast'!$T$9:$T$223,'Allocation of site-spec costs'!$B448,'Capex forecast'!$S$9:$S$223,'Allocation of site-spec costs'!$D448,'Capex forecast'!$Q$9:$Q$223,"Customer Connection")</f>
        <v>0</v>
      </c>
      <c r="H448" s="32">
        <f>SUMIFS('Capex forecast'!G$9:G$223,'Capex forecast'!$T$9:$T$223,'Allocation of site-spec costs'!$B448,'Capex forecast'!$S$9:$S$223,'Allocation of site-spec costs'!$D448,'Capex forecast'!$Q$9:$Q$223,"Customer Connection")</f>
        <v>0</v>
      </c>
      <c r="I448" s="32">
        <f>SUMIFS('Capex forecast'!H$9:H$223,'Capex forecast'!$T$9:$T$223,'Allocation of site-spec costs'!$B448,'Capex forecast'!$S$9:$S$223,'Allocation of site-spec costs'!$D448,'Capex forecast'!$Q$9:$Q$223,"Customer Connection")</f>
        <v>0</v>
      </c>
      <c r="J448" s="32">
        <f>SUMIFS('Capex forecast'!I$9:I$223,'Capex forecast'!$T$9:$T$223,'Allocation of site-spec costs'!$B448,'Capex forecast'!$S$9:$S$223,'Allocation of site-spec costs'!$D448,'Capex forecast'!$Q$9:$Q$223,"Customer Connection")</f>
        <v>0</v>
      </c>
      <c r="K448" s="32">
        <f>SUMIFS('Capex forecast'!J$9:J$223,'Capex forecast'!$T$9:$T$223,'Allocation of site-spec costs'!$B448,'Capex forecast'!$S$9:$S$223,'Allocation of site-spec costs'!$D448,'Capex forecast'!$Q$9:$Q$223,"Customer Connection")</f>
        <v>0</v>
      </c>
      <c r="L448" s="32">
        <f>SUMIFS('Capex forecast'!K$9:K$223,'Capex forecast'!$T$9:$T$223,'Allocation of site-spec costs'!$B448,'Capex forecast'!$S$9:$S$223,'Allocation of site-spec costs'!$D448,'Capex forecast'!$Q$9:$Q$223,"Customer Connection")</f>
        <v>0</v>
      </c>
      <c r="M448" s="32">
        <f>SUMIFS('Capex forecast'!L$9:L$223,'Capex forecast'!$T$9:$T$223,'Allocation of site-spec costs'!$B448,'Capex forecast'!$S$9:$S$223,'Allocation of site-spec costs'!$D448,'Capex forecast'!$Q$9:$Q$223,"Customer Connection")</f>
        <v>0</v>
      </c>
      <c r="N448" s="32">
        <f>SUMIFS('Capex forecast'!M$9:M$223,'Capex forecast'!$T$9:$T$223,'Allocation of site-spec costs'!$B448,'Capex forecast'!$S$9:$S$223,'Allocation of site-spec costs'!$D448,'Capex forecast'!$Q$9:$Q$223,"Customer Connection")</f>
        <v>0</v>
      </c>
      <c r="O448" s="32">
        <f>SUMIFS('Capex forecast'!N$9:N$223,'Capex forecast'!$T$9:$T$223,'Allocation of site-spec costs'!$B448,'Capex forecast'!$S$9:$S$223,'Allocation of site-spec costs'!$D448,'Capex forecast'!$Q$9:$Q$223,"Customer Connection")</f>
        <v>0</v>
      </c>
      <c r="Q448" s="45" t="s">
        <v>75</v>
      </c>
      <c r="R448" s="6" t="str">
        <f>INDEX('Demand forecast'!$M$9:$M$5832,MATCH($Q448,'Demand forecast'!$B$9:$B$5832,0))</f>
        <v>No</v>
      </c>
      <c r="S448" s="6" t="str">
        <f>IF(COUNTIF($Q$93:Q448,$B448) = 1, "LV", IF(COUNTIF($Q$93:Q448,$B448) = 2, "HV", "ST"))</f>
        <v>HV</v>
      </c>
      <c r="T448" s="6" t="str">
        <f>INDEX('Demand forecast and growth rate'!$E$7:$E$273,MATCH($Q448,'Demand forecast and growth rate'!$B$7:$B$273,0))</f>
        <v>High growth</v>
      </c>
      <c r="U448" s="32">
        <f>SUMIFS('Capex forecast'!E$9:E$223,'Capex forecast'!$T$9:$T$223,$Q448,'Capex forecast'!$S$9:$S$223,$S448,'Capex forecast'!$Q$9:$Q$223,"Augex")</f>
        <v>0</v>
      </c>
      <c r="V448" s="32">
        <f>SUMIFS('Capex forecast'!F$9:F$223,'Capex forecast'!$T$9:$T$223,$Q448,'Capex forecast'!$S$9:$S$223,$S448,'Capex forecast'!$Q$9:$Q$223,"Augex")</f>
        <v>0</v>
      </c>
      <c r="W448" s="32">
        <f>SUMIFS('Capex forecast'!G$9:G$223,'Capex forecast'!$T$9:$T$223,$Q448,'Capex forecast'!$S$9:$S$223,$S448,'Capex forecast'!$Q$9:$Q$223,"Augex")</f>
        <v>0</v>
      </c>
      <c r="X448" s="32">
        <f>SUMIFS('Capex forecast'!H$9:H$223,'Capex forecast'!$T$9:$T$223,$Q448,'Capex forecast'!$S$9:$S$223,$S448,'Capex forecast'!$Q$9:$Q$223,"Augex")</f>
        <v>0</v>
      </c>
      <c r="Y448" s="32">
        <f>SUMIFS('Capex forecast'!I$9:I$223,'Capex forecast'!$T$9:$T$223,$Q448,'Capex forecast'!$S$9:$S$223,$S448,'Capex forecast'!$Q$9:$Q$223,"Augex")</f>
        <v>0</v>
      </c>
      <c r="Z448" s="32">
        <f>SUMIFS('Capex forecast'!J$9:J$223,'Capex forecast'!$T$9:$T$223,$Q448,'Capex forecast'!$S$9:$S$223,$S448,'Capex forecast'!$Q$9:$Q$223,"Augex")</f>
        <v>0</v>
      </c>
      <c r="AA448" s="32">
        <f>SUMIFS('Capex forecast'!K$9:K$223,'Capex forecast'!$T$9:$T$223,$Q448,'Capex forecast'!$S$9:$S$223,$S448,'Capex forecast'!$Q$9:$Q$223,"Augex")</f>
        <v>0</v>
      </c>
      <c r="AB448" s="32">
        <f>SUMIFS('Capex forecast'!L$9:L$223,'Capex forecast'!$T$9:$T$223,$Q448,'Capex forecast'!$S$9:$S$223,$S448,'Capex forecast'!$Q$9:$Q$223,"Augex")</f>
        <v>0</v>
      </c>
      <c r="AC448" s="32">
        <f>SUMIFS('Capex forecast'!M$9:M$223,'Capex forecast'!$T$9:$T$223,$Q448,'Capex forecast'!$S$9:$S$223,$S448,'Capex forecast'!$Q$9:$Q$223,"Augex")</f>
        <v>0</v>
      </c>
      <c r="AD448" s="32">
        <f>SUMIFS('Capex forecast'!N$9:N$223,'Capex forecast'!$T$9:$T$223,$Q448,'Capex forecast'!$S$9:$S$223,$S448,'Capex forecast'!$Q$9:$Q$223,"Augex")</f>
        <v>0</v>
      </c>
      <c r="AF448" s="45" t="s">
        <v>75</v>
      </c>
      <c r="AG448" s="6" t="str">
        <f>INDEX('Demand forecast'!$M$9:$M$5832,MATCH($Q448,'Demand forecast'!$B$9:$B$5832,0))</f>
        <v>No</v>
      </c>
      <c r="AH448" s="6" t="str">
        <f>IF(COUNTIF($AF$93:AF448,$B448) = 1, "LV", IF(COUNTIF($AF$93:AF448,$B448) = 2, "HV", "ST"))</f>
        <v>HV</v>
      </c>
      <c r="AI448" s="6" t="str">
        <f>INDEX('Demand forecast and growth rate'!$E$7:$E$273,MATCH($Q448,'Demand forecast and growth rate'!$B$7:$B$273,0))</f>
        <v>High growth</v>
      </c>
      <c r="AJ448" s="47">
        <f>SUMIFS('Capex forecast'!E$9:E$223,'Capex forecast'!$T$9:$T$223,$AF448,'Capex forecast'!$S$9:$S$223,$AH448,'Capex forecast'!$Q$9:$Q$223,"Repex")</f>
        <v>0</v>
      </c>
      <c r="AK448" s="47">
        <f>SUMIFS('Capex forecast'!F$9:F$223,'Capex forecast'!$T$9:$T$223,$AF448,'Capex forecast'!$S$9:$S$223,$AH448,'Capex forecast'!$Q$9:$Q$223,"Repex")</f>
        <v>0</v>
      </c>
      <c r="AL448" s="47">
        <f>SUMIFS('Capex forecast'!G$9:G$223,'Capex forecast'!$T$9:$T$223,$AF448,'Capex forecast'!$S$9:$S$223,$AH448,'Capex forecast'!$Q$9:$Q$223,"Repex")</f>
        <v>0</v>
      </c>
      <c r="AM448" s="47">
        <f>SUMIFS('Capex forecast'!H$9:H$223,'Capex forecast'!$T$9:$T$223,$AF448,'Capex forecast'!$S$9:$S$223,$AH448,'Capex forecast'!$Q$9:$Q$223,"Repex")</f>
        <v>0</v>
      </c>
      <c r="AN448" s="47">
        <f>SUMIFS('Capex forecast'!I$9:I$223,'Capex forecast'!$T$9:$T$223,$AF448,'Capex forecast'!$S$9:$S$223,$AH448,'Capex forecast'!$Q$9:$Q$223,"Repex")</f>
        <v>0</v>
      </c>
      <c r="AO448" s="47">
        <f>SUMIFS('Capex forecast'!J$9:J$223,'Capex forecast'!$T$9:$T$223,$AF448,'Capex forecast'!$S$9:$S$223,$AH448,'Capex forecast'!$Q$9:$Q$223,"Repex")</f>
        <v>0</v>
      </c>
      <c r="AP448" s="47">
        <f>SUMIFS('Capex forecast'!K$9:K$223,'Capex forecast'!$T$9:$T$223,$AF448,'Capex forecast'!$S$9:$S$223,$AH448,'Capex forecast'!$Q$9:$Q$223,"Repex")</f>
        <v>0</v>
      </c>
      <c r="AQ448" s="47">
        <f>SUMIFS('Capex forecast'!L$9:L$223,'Capex forecast'!$T$9:$T$223,$AF448,'Capex forecast'!$S$9:$S$223,$AH448,'Capex forecast'!$Q$9:$Q$223,"Repex")</f>
        <v>0</v>
      </c>
      <c r="AR448" s="47">
        <f>SUMIFS('Capex forecast'!M$9:M$223,'Capex forecast'!$T$9:$T$223,$AF448,'Capex forecast'!$S$9:$S$223,$AH448,'Capex forecast'!$Q$9:$Q$223,"Repex")</f>
        <v>0</v>
      </c>
      <c r="AS448" s="47">
        <f>SUMIFS('Capex forecast'!N$9:N$223,'Capex forecast'!$T$9:$T$223,$AF448,'Capex forecast'!$S$9:$S$223,$AH448,'Capex forecast'!$Q$9:$Q$223,"Repex")</f>
        <v>0</v>
      </c>
    </row>
    <row r="449" spans="2:45" ht="15">
      <c r="B449" s="45" t="s">
        <v>223</v>
      </c>
      <c r="C449" s="6" t="str">
        <f>INDEX('Demand forecast'!$M$9:$M$5832,MATCH($B449,'Demand forecast'!$B$9:$B$5832,0))</f>
        <v>No</v>
      </c>
      <c r="D449" s="6" t="str">
        <f>IF(COUNTIF($B$93:B449,$B449) = 1, "LV", IF(COUNTIF($B$93:B449,$B449) = 2, "HV", "ST"))</f>
        <v>HV</v>
      </c>
      <c r="E449" s="6" t="e">
        <f>INDEX('Demand forecast and growth rate'!$E$7:$E$273,MATCH($B449,'Demand forecast and growth rate'!$B$7:$B$273,0))</f>
        <v>#N/A</v>
      </c>
      <c r="F449" s="32">
        <f>SUMIFS('Capex forecast'!E$9:E$223,'Capex forecast'!$T$9:$T$223,'Allocation of site-spec costs'!$B449,'Capex forecast'!$S$9:$S$223,'Allocation of site-spec costs'!$D449,'Capex forecast'!$Q$9:$Q$223,"Customer Connection")</f>
        <v>0</v>
      </c>
      <c r="G449" s="32">
        <f>SUMIFS('Capex forecast'!F$9:F$223,'Capex forecast'!$T$9:$T$223,'Allocation of site-spec costs'!$B449,'Capex forecast'!$S$9:$S$223,'Allocation of site-spec costs'!$D449,'Capex forecast'!$Q$9:$Q$223,"Customer Connection")</f>
        <v>0</v>
      </c>
      <c r="H449" s="32">
        <f>SUMIFS('Capex forecast'!G$9:G$223,'Capex forecast'!$T$9:$T$223,'Allocation of site-spec costs'!$B449,'Capex forecast'!$S$9:$S$223,'Allocation of site-spec costs'!$D449,'Capex forecast'!$Q$9:$Q$223,"Customer Connection")</f>
        <v>0</v>
      </c>
      <c r="I449" s="32">
        <f>SUMIFS('Capex forecast'!H$9:H$223,'Capex forecast'!$T$9:$T$223,'Allocation of site-spec costs'!$B449,'Capex forecast'!$S$9:$S$223,'Allocation of site-spec costs'!$D449,'Capex forecast'!$Q$9:$Q$223,"Customer Connection")</f>
        <v>0</v>
      </c>
      <c r="J449" s="32">
        <f>SUMIFS('Capex forecast'!I$9:I$223,'Capex forecast'!$T$9:$T$223,'Allocation of site-spec costs'!$B449,'Capex forecast'!$S$9:$S$223,'Allocation of site-spec costs'!$D449,'Capex forecast'!$Q$9:$Q$223,"Customer Connection")</f>
        <v>0</v>
      </c>
      <c r="K449" s="32">
        <f>SUMIFS('Capex forecast'!J$9:J$223,'Capex forecast'!$T$9:$T$223,'Allocation of site-spec costs'!$B449,'Capex forecast'!$S$9:$S$223,'Allocation of site-spec costs'!$D449,'Capex forecast'!$Q$9:$Q$223,"Customer Connection")</f>
        <v>0</v>
      </c>
      <c r="L449" s="32">
        <f>SUMIFS('Capex forecast'!K$9:K$223,'Capex forecast'!$T$9:$T$223,'Allocation of site-spec costs'!$B449,'Capex forecast'!$S$9:$S$223,'Allocation of site-spec costs'!$D449,'Capex forecast'!$Q$9:$Q$223,"Customer Connection")</f>
        <v>0</v>
      </c>
      <c r="M449" s="32">
        <f>SUMIFS('Capex forecast'!L$9:L$223,'Capex forecast'!$T$9:$T$223,'Allocation of site-spec costs'!$B449,'Capex forecast'!$S$9:$S$223,'Allocation of site-spec costs'!$D449,'Capex forecast'!$Q$9:$Q$223,"Customer Connection")</f>
        <v>0</v>
      </c>
      <c r="N449" s="32">
        <f>SUMIFS('Capex forecast'!M$9:M$223,'Capex forecast'!$T$9:$T$223,'Allocation of site-spec costs'!$B449,'Capex forecast'!$S$9:$S$223,'Allocation of site-spec costs'!$D449,'Capex forecast'!$Q$9:$Q$223,"Customer Connection")</f>
        <v>0</v>
      </c>
      <c r="O449" s="32">
        <f>SUMIFS('Capex forecast'!N$9:N$223,'Capex forecast'!$T$9:$T$223,'Allocation of site-spec costs'!$B449,'Capex forecast'!$S$9:$S$223,'Allocation of site-spec costs'!$D449,'Capex forecast'!$Q$9:$Q$223,"Customer Connection")</f>
        <v>0</v>
      </c>
      <c r="Q449" s="45" t="s">
        <v>223</v>
      </c>
      <c r="R449" s="6" t="str">
        <f>INDEX('Demand forecast'!$M$9:$M$5832,MATCH($Q449,'Demand forecast'!$B$9:$B$5832,0))</f>
        <v>No</v>
      </c>
      <c r="S449" s="6" t="str">
        <f>IF(COUNTIF($Q$93:Q449,$B449) = 1, "LV", IF(COUNTIF($Q$93:Q449,$B449) = 2, "HV", "ST"))</f>
        <v>HV</v>
      </c>
      <c r="T449" s="6" t="e">
        <f>INDEX('Demand forecast and growth rate'!$E$7:$E$273,MATCH($Q449,'Demand forecast and growth rate'!$B$7:$B$273,0))</f>
        <v>#N/A</v>
      </c>
      <c r="U449" s="32">
        <f>SUMIFS('Capex forecast'!E$9:E$223,'Capex forecast'!$T$9:$T$223,$Q449,'Capex forecast'!$S$9:$S$223,$S449,'Capex forecast'!$Q$9:$Q$223,"Augex")</f>
        <v>0</v>
      </c>
      <c r="V449" s="32">
        <f>SUMIFS('Capex forecast'!F$9:F$223,'Capex forecast'!$T$9:$T$223,$Q449,'Capex forecast'!$S$9:$S$223,$S449,'Capex forecast'!$Q$9:$Q$223,"Augex")</f>
        <v>0</v>
      </c>
      <c r="W449" s="32">
        <f>SUMIFS('Capex forecast'!G$9:G$223,'Capex forecast'!$T$9:$T$223,$Q449,'Capex forecast'!$S$9:$S$223,$S449,'Capex forecast'!$Q$9:$Q$223,"Augex")</f>
        <v>0</v>
      </c>
      <c r="X449" s="32">
        <f>SUMIFS('Capex forecast'!H$9:H$223,'Capex forecast'!$T$9:$T$223,$Q449,'Capex forecast'!$S$9:$S$223,$S449,'Capex forecast'!$Q$9:$Q$223,"Augex")</f>
        <v>0</v>
      </c>
      <c r="Y449" s="32">
        <f>SUMIFS('Capex forecast'!I$9:I$223,'Capex forecast'!$T$9:$T$223,$Q449,'Capex forecast'!$S$9:$S$223,$S449,'Capex forecast'!$Q$9:$Q$223,"Augex")</f>
        <v>0</v>
      </c>
      <c r="Z449" s="32">
        <f>SUMIFS('Capex forecast'!J$9:J$223,'Capex forecast'!$T$9:$T$223,$Q449,'Capex forecast'!$S$9:$S$223,$S449,'Capex forecast'!$Q$9:$Q$223,"Augex")</f>
        <v>0</v>
      </c>
      <c r="AA449" s="32">
        <f>SUMIFS('Capex forecast'!K$9:K$223,'Capex forecast'!$T$9:$T$223,$Q449,'Capex forecast'!$S$9:$S$223,$S449,'Capex forecast'!$Q$9:$Q$223,"Augex")</f>
        <v>0</v>
      </c>
      <c r="AB449" s="32">
        <f>SUMIFS('Capex forecast'!L$9:L$223,'Capex forecast'!$T$9:$T$223,$Q449,'Capex forecast'!$S$9:$S$223,$S449,'Capex forecast'!$Q$9:$Q$223,"Augex")</f>
        <v>0</v>
      </c>
      <c r="AC449" s="32">
        <f>SUMIFS('Capex forecast'!M$9:M$223,'Capex forecast'!$T$9:$T$223,$Q449,'Capex forecast'!$S$9:$S$223,$S449,'Capex forecast'!$Q$9:$Q$223,"Augex")</f>
        <v>0</v>
      </c>
      <c r="AD449" s="32">
        <f>SUMIFS('Capex forecast'!N$9:N$223,'Capex forecast'!$T$9:$T$223,$Q449,'Capex forecast'!$S$9:$S$223,$S449,'Capex forecast'!$Q$9:$Q$223,"Augex")</f>
        <v>0</v>
      </c>
      <c r="AF449" s="45" t="s">
        <v>223</v>
      </c>
      <c r="AG449" s="6" t="str">
        <f>INDEX('Demand forecast'!$M$9:$M$5832,MATCH($Q449,'Demand forecast'!$B$9:$B$5832,0))</f>
        <v>No</v>
      </c>
      <c r="AH449" s="6" t="str">
        <f>IF(COUNTIF($AF$93:AF449,$B449) = 1, "LV", IF(COUNTIF($AF$93:AF449,$B449) = 2, "HV", "ST"))</f>
        <v>HV</v>
      </c>
      <c r="AI449" s="6" t="e">
        <f>INDEX('Demand forecast and growth rate'!$E$7:$E$273,MATCH($Q449,'Demand forecast and growth rate'!$B$7:$B$273,0))</f>
        <v>#N/A</v>
      </c>
      <c r="AJ449" s="47">
        <f>SUMIFS('Capex forecast'!E$9:E$223,'Capex forecast'!$T$9:$T$223,$AF449,'Capex forecast'!$S$9:$S$223,$AH449,'Capex forecast'!$Q$9:$Q$223,"Repex")</f>
        <v>0</v>
      </c>
      <c r="AK449" s="47">
        <f>SUMIFS('Capex forecast'!F$9:F$223,'Capex forecast'!$T$9:$T$223,$AF449,'Capex forecast'!$S$9:$S$223,$AH449,'Capex forecast'!$Q$9:$Q$223,"Repex")</f>
        <v>0</v>
      </c>
      <c r="AL449" s="47">
        <f>SUMIFS('Capex forecast'!G$9:G$223,'Capex forecast'!$T$9:$T$223,$AF449,'Capex forecast'!$S$9:$S$223,$AH449,'Capex forecast'!$Q$9:$Q$223,"Repex")</f>
        <v>0</v>
      </c>
      <c r="AM449" s="47">
        <f>SUMIFS('Capex forecast'!H$9:H$223,'Capex forecast'!$T$9:$T$223,$AF449,'Capex forecast'!$S$9:$S$223,$AH449,'Capex forecast'!$Q$9:$Q$223,"Repex")</f>
        <v>0</v>
      </c>
      <c r="AN449" s="47">
        <f>SUMIFS('Capex forecast'!I$9:I$223,'Capex forecast'!$T$9:$T$223,$AF449,'Capex forecast'!$S$9:$S$223,$AH449,'Capex forecast'!$Q$9:$Q$223,"Repex")</f>
        <v>0</v>
      </c>
      <c r="AO449" s="47">
        <f>SUMIFS('Capex forecast'!J$9:J$223,'Capex forecast'!$T$9:$T$223,$AF449,'Capex forecast'!$S$9:$S$223,$AH449,'Capex forecast'!$Q$9:$Q$223,"Repex")</f>
        <v>0</v>
      </c>
      <c r="AP449" s="47">
        <f>SUMIFS('Capex forecast'!K$9:K$223,'Capex forecast'!$T$9:$T$223,$AF449,'Capex forecast'!$S$9:$S$223,$AH449,'Capex forecast'!$Q$9:$Q$223,"Repex")</f>
        <v>0</v>
      </c>
      <c r="AQ449" s="47">
        <f>SUMIFS('Capex forecast'!L$9:L$223,'Capex forecast'!$T$9:$T$223,$AF449,'Capex forecast'!$S$9:$S$223,$AH449,'Capex forecast'!$Q$9:$Q$223,"Repex")</f>
        <v>0</v>
      </c>
      <c r="AR449" s="47">
        <f>SUMIFS('Capex forecast'!M$9:M$223,'Capex forecast'!$T$9:$T$223,$AF449,'Capex forecast'!$S$9:$S$223,$AH449,'Capex forecast'!$Q$9:$Q$223,"Repex")</f>
        <v>0</v>
      </c>
      <c r="AS449" s="47">
        <f>SUMIFS('Capex forecast'!N$9:N$223,'Capex forecast'!$T$9:$T$223,$AF449,'Capex forecast'!$S$9:$S$223,$AH449,'Capex forecast'!$Q$9:$Q$223,"Repex")</f>
        <v>0</v>
      </c>
    </row>
    <row r="450" spans="2:45" ht="15">
      <c r="B450" s="45" t="s">
        <v>24</v>
      </c>
      <c r="C450" s="6" t="str">
        <f>INDEX('Demand forecast'!$M$9:$M$5832,MATCH($B450,'Demand forecast'!$B$9:$B$5832,0))</f>
        <v>No</v>
      </c>
      <c r="D450" s="6" t="str">
        <f>IF(COUNTIF($B$93:B450,$B450) = 1, "LV", IF(COUNTIF($B$93:B450,$B450) = 2, "HV", "ST"))</f>
        <v>HV</v>
      </c>
      <c r="E450" s="6" t="str">
        <f>INDEX('Demand forecast and growth rate'!$E$7:$E$273,MATCH($B450,'Demand forecast and growth rate'!$B$7:$B$273,0))</f>
        <v>Small growth</v>
      </c>
      <c r="F450" s="32">
        <f>SUMIFS('Capex forecast'!E$9:E$223,'Capex forecast'!$T$9:$T$223,'Allocation of site-spec costs'!$B450,'Capex forecast'!$S$9:$S$223,'Allocation of site-spec costs'!$D450,'Capex forecast'!$Q$9:$Q$223,"Customer Connection")</f>
        <v>0</v>
      </c>
      <c r="G450" s="32">
        <f>SUMIFS('Capex forecast'!F$9:F$223,'Capex forecast'!$T$9:$T$223,'Allocation of site-spec costs'!$B450,'Capex forecast'!$S$9:$S$223,'Allocation of site-spec costs'!$D450,'Capex forecast'!$Q$9:$Q$223,"Customer Connection")</f>
        <v>0</v>
      </c>
      <c r="H450" s="32">
        <f>SUMIFS('Capex forecast'!G$9:G$223,'Capex forecast'!$T$9:$T$223,'Allocation of site-spec costs'!$B450,'Capex forecast'!$S$9:$S$223,'Allocation of site-spec costs'!$D450,'Capex forecast'!$Q$9:$Q$223,"Customer Connection")</f>
        <v>0</v>
      </c>
      <c r="I450" s="32">
        <f>SUMIFS('Capex forecast'!H$9:H$223,'Capex forecast'!$T$9:$T$223,'Allocation of site-spec costs'!$B450,'Capex forecast'!$S$9:$S$223,'Allocation of site-spec costs'!$D450,'Capex forecast'!$Q$9:$Q$223,"Customer Connection")</f>
        <v>0</v>
      </c>
      <c r="J450" s="32">
        <f>SUMIFS('Capex forecast'!I$9:I$223,'Capex forecast'!$T$9:$T$223,'Allocation of site-spec costs'!$B450,'Capex forecast'!$S$9:$S$223,'Allocation of site-spec costs'!$D450,'Capex forecast'!$Q$9:$Q$223,"Customer Connection")</f>
        <v>0</v>
      </c>
      <c r="K450" s="32">
        <f>SUMIFS('Capex forecast'!J$9:J$223,'Capex forecast'!$T$9:$T$223,'Allocation of site-spec costs'!$B450,'Capex forecast'!$S$9:$S$223,'Allocation of site-spec costs'!$D450,'Capex forecast'!$Q$9:$Q$223,"Customer Connection")</f>
        <v>0</v>
      </c>
      <c r="L450" s="32">
        <f>SUMIFS('Capex forecast'!K$9:K$223,'Capex forecast'!$T$9:$T$223,'Allocation of site-spec costs'!$B450,'Capex forecast'!$S$9:$S$223,'Allocation of site-spec costs'!$D450,'Capex forecast'!$Q$9:$Q$223,"Customer Connection")</f>
        <v>0</v>
      </c>
      <c r="M450" s="32">
        <f>SUMIFS('Capex forecast'!L$9:L$223,'Capex forecast'!$T$9:$T$223,'Allocation of site-spec costs'!$B450,'Capex forecast'!$S$9:$S$223,'Allocation of site-spec costs'!$D450,'Capex forecast'!$Q$9:$Q$223,"Customer Connection")</f>
        <v>0</v>
      </c>
      <c r="N450" s="32">
        <f>SUMIFS('Capex forecast'!M$9:M$223,'Capex forecast'!$T$9:$T$223,'Allocation of site-spec costs'!$B450,'Capex forecast'!$S$9:$S$223,'Allocation of site-spec costs'!$D450,'Capex forecast'!$Q$9:$Q$223,"Customer Connection")</f>
        <v>0</v>
      </c>
      <c r="O450" s="32">
        <f>SUMIFS('Capex forecast'!N$9:N$223,'Capex forecast'!$T$9:$T$223,'Allocation of site-spec costs'!$B450,'Capex forecast'!$S$9:$S$223,'Allocation of site-spec costs'!$D450,'Capex forecast'!$Q$9:$Q$223,"Customer Connection")</f>
        <v>0</v>
      </c>
      <c r="Q450" s="45" t="s">
        <v>24</v>
      </c>
      <c r="R450" s="6" t="str">
        <f>INDEX('Demand forecast'!$M$9:$M$5832,MATCH($Q450,'Demand forecast'!$B$9:$B$5832,0))</f>
        <v>No</v>
      </c>
      <c r="S450" s="6" t="str">
        <f>IF(COUNTIF($Q$93:Q450,$B450) = 1, "LV", IF(COUNTIF($Q$93:Q450,$B450) = 2, "HV", "ST"))</f>
        <v>HV</v>
      </c>
      <c r="T450" s="6" t="str">
        <f>INDEX('Demand forecast and growth rate'!$E$7:$E$273,MATCH($Q450,'Demand forecast and growth rate'!$B$7:$B$273,0))</f>
        <v>Small growth</v>
      </c>
      <c r="U450" s="32">
        <f>SUMIFS('Capex forecast'!E$9:E$223,'Capex forecast'!$T$9:$T$223,$Q450,'Capex forecast'!$S$9:$S$223,$S450,'Capex forecast'!$Q$9:$Q$223,"Augex")</f>
        <v>0</v>
      </c>
      <c r="V450" s="32">
        <f>SUMIFS('Capex forecast'!F$9:F$223,'Capex forecast'!$T$9:$T$223,$Q450,'Capex forecast'!$S$9:$S$223,$S450,'Capex forecast'!$Q$9:$Q$223,"Augex")</f>
        <v>0</v>
      </c>
      <c r="W450" s="32">
        <f>SUMIFS('Capex forecast'!G$9:G$223,'Capex forecast'!$T$9:$T$223,$Q450,'Capex forecast'!$S$9:$S$223,$S450,'Capex forecast'!$Q$9:$Q$223,"Augex")</f>
        <v>0</v>
      </c>
      <c r="X450" s="32">
        <f>SUMIFS('Capex forecast'!H$9:H$223,'Capex forecast'!$T$9:$T$223,$Q450,'Capex forecast'!$S$9:$S$223,$S450,'Capex forecast'!$Q$9:$Q$223,"Augex")</f>
        <v>0</v>
      </c>
      <c r="Y450" s="32">
        <f>SUMIFS('Capex forecast'!I$9:I$223,'Capex forecast'!$T$9:$T$223,$Q450,'Capex forecast'!$S$9:$S$223,$S450,'Capex forecast'!$Q$9:$Q$223,"Augex")</f>
        <v>0</v>
      </c>
      <c r="Z450" s="32">
        <f>SUMIFS('Capex forecast'!J$9:J$223,'Capex forecast'!$T$9:$T$223,$Q450,'Capex forecast'!$S$9:$S$223,$S450,'Capex forecast'!$Q$9:$Q$223,"Augex")</f>
        <v>0</v>
      </c>
      <c r="AA450" s="32">
        <f>SUMIFS('Capex forecast'!K$9:K$223,'Capex forecast'!$T$9:$T$223,$Q450,'Capex forecast'!$S$9:$S$223,$S450,'Capex forecast'!$Q$9:$Q$223,"Augex")</f>
        <v>0</v>
      </c>
      <c r="AB450" s="32">
        <f>SUMIFS('Capex forecast'!L$9:L$223,'Capex forecast'!$T$9:$T$223,$Q450,'Capex forecast'!$S$9:$S$223,$S450,'Capex forecast'!$Q$9:$Q$223,"Augex")</f>
        <v>0</v>
      </c>
      <c r="AC450" s="32">
        <f>SUMIFS('Capex forecast'!M$9:M$223,'Capex forecast'!$T$9:$T$223,$Q450,'Capex forecast'!$S$9:$S$223,$S450,'Capex forecast'!$Q$9:$Q$223,"Augex")</f>
        <v>0</v>
      </c>
      <c r="AD450" s="32">
        <f>SUMIFS('Capex forecast'!N$9:N$223,'Capex forecast'!$T$9:$T$223,$Q450,'Capex forecast'!$S$9:$S$223,$S450,'Capex forecast'!$Q$9:$Q$223,"Augex")</f>
        <v>0</v>
      </c>
      <c r="AF450" s="45" t="s">
        <v>24</v>
      </c>
      <c r="AG450" s="6" t="str">
        <f>INDEX('Demand forecast'!$M$9:$M$5832,MATCH($Q450,'Demand forecast'!$B$9:$B$5832,0))</f>
        <v>No</v>
      </c>
      <c r="AH450" s="6" t="str">
        <f>IF(COUNTIF($AF$93:AF450,$B450) = 1, "LV", IF(COUNTIF($AF$93:AF450,$B450) = 2, "HV", "ST"))</f>
        <v>HV</v>
      </c>
      <c r="AI450" s="6" t="str">
        <f>INDEX('Demand forecast and growth rate'!$E$7:$E$273,MATCH($Q450,'Demand forecast and growth rate'!$B$7:$B$273,0))</f>
        <v>Small growth</v>
      </c>
      <c r="AJ450" s="47">
        <f>SUMIFS('Capex forecast'!E$9:E$223,'Capex forecast'!$T$9:$T$223,$AF450,'Capex forecast'!$S$9:$S$223,$AH450,'Capex forecast'!$Q$9:$Q$223,"Repex")</f>
        <v>0</v>
      </c>
      <c r="AK450" s="47">
        <f>SUMIFS('Capex forecast'!F$9:F$223,'Capex forecast'!$T$9:$T$223,$AF450,'Capex forecast'!$S$9:$S$223,$AH450,'Capex forecast'!$Q$9:$Q$223,"Repex")</f>
        <v>0</v>
      </c>
      <c r="AL450" s="47">
        <f>SUMIFS('Capex forecast'!G$9:G$223,'Capex forecast'!$T$9:$T$223,$AF450,'Capex forecast'!$S$9:$S$223,$AH450,'Capex forecast'!$Q$9:$Q$223,"Repex")</f>
        <v>0</v>
      </c>
      <c r="AM450" s="47">
        <f>SUMIFS('Capex forecast'!H$9:H$223,'Capex forecast'!$T$9:$T$223,$AF450,'Capex forecast'!$S$9:$S$223,$AH450,'Capex forecast'!$Q$9:$Q$223,"Repex")</f>
        <v>0</v>
      </c>
      <c r="AN450" s="47">
        <f>SUMIFS('Capex forecast'!I$9:I$223,'Capex forecast'!$T$9:$T$223,$AF450,'Capex forecast'!$S$9:$S$223,$AH450,'Capex forecast'!$Q$9:$Q$223,"Repex")</f>
        <v>0</v>
      </c>
      <c r="AO450" s="47">
        <f>SUMIFS('Capex forecast'!J$9:J$223,'Capex forecast'!$T$9:$T$223,$AF450,'Capex forecast'!$S$9:$S$223,$AH450,'Capex forecast'!$Q$9:$Q$223,"Repex")</f>
        <v>0</v>
      </c>
      <c r="AP450" s="47">
        <f>SUMIFS('Capex forecast'!K$9:K$223,'Capex forecast'!$T$9:$T$223,$AF450,'Capex forecast'!$S$9:$S$223,$AH450,'Capex forecast'!$Q$9:$Q$223,"Repex")</f>
        <v>0</v>
      </c>
      <c r="AQ450" s="47">
        <f>SUMIFS('Capex forecast'!L$9:L$223,'Capex forecast'!$T$9:$T$223,$AF450,'Capex forecast'!$S$9:$S$223,$AH450,'Capex forecast'!$Q$9:$Q$223,"Repex")</f>
        <v>0</v>
      </c>
      <c r="AR450" s="47">
        <f>SUMIFS('Capex forecast'!M$9:M$223,'Capex forecast'!$T$9:$T$223,$AF450,'Capex forecast'!$S$9:$S$223,$AH450,'Capex forecast'!$Q$9:$Q$223,"Repex")</f>
        <v>0</v>
      </c>
      <c r="AS450" s="47">
        <f>SUMIFS('Capex forecast'!N$9:N$223,'Capex forecast'!$T$9:$T$223,$AF450,'Capex forecast'!$S$9:$S$223,$AH450,'Capex forecast'!$Q$9:$Q$223,"Repex")</f>
        <v>0</v>
      </c>
    </row>
    <row r="451" spans="2:45" ht="15">
      <c r="B451" s="45" t="s">
        <v>92</v>
      </c>
      <c r="C451" s="6" t="str">
        <f>INDEX('Demand forecast'!$M$9:$M$5832,MATCH($B451,'Demand forecast'!$B$9:$B$5832,0))</f>
        <v>No</v>
      </c>
      <c r="D451" s="6" t="str">
        <f>IF(COUNTIF($B$93:B451,$B451) = 1, "LV", IF(COUNTIF($B$93:B451,$B451) = 2, "HV", "ST"))</f>
        <v>HV</v>
      </c>
      <c r="E451" s="6" t="str">
        <f>INDEX('Demand forecast and growth rate'!$E$7:$E$273,MATCH($B451,'Demand forecast and growth rate'!$B$7:$B$273,0))</f>
        <v>Small growth</v>
      </c>
      <c r="F451" s="32">
        <f>SUMIFS('Capex forecast'!E$9:E$223,'Capex forecast'!$T$9:$T$223,'Allocation of site-spec costs'!$B451,'Capex forecast'!$S$9:$S$223,'Allocation of site-spec costs'!$D451,'Capex forecast'!$Q$9:$Q$223,"Customer Connection")</f>
        <v>0</v>
      </c>
      <c r="G451" s="32">
        <f>SUMIFS('Capex forecast'!F$9:F$223,'Capex forecast'!$T$9:$T$223,'Allocation of site-spec costs'!$B451,'Capex forecast'!$S$9:$S$223,'Allocation of site-spec costs'!$D451,'Capex forecast'!$Q$9:$Q$223,"Customer Connection")</f>
        <v>0</v>
      </c>
      <c r="H451" s="32">
        <f>SUMIFS('Capex forecast'!G$9:G$223,'Capex forecast'!$T$9:$T$223,'Allocation of site-spec costs'!$B451,'Capex forecast'!$S$9:$S$223,'Allocation of site-spec costs'!$D451,'Capex forecast'!$Q$9:$Q$223,"Customer Connection")</f>
        <v>0</v>
      </c>
      <c r="I451" s="32">
        <f>SUMIFS('Capex forecast'!H$9:H$223,'Capex forecast'!$T$9:$T$223,'Allocation of site-spec costs'!$B451,'Capex forecast'!$S$9:$S$223,'Allocation of site-spec costs'!$D451,'Capex forecast'!$Q$9:$Q$223,"Customer Connection")</f>
        <v>0</v>
      </c>
      <c r="J451" s="32">
        <f>SUMIFS('Capex forecast'!I$9:I$223,'Capex forecast'!$T$9:$T$223,'Allocation of site-spec costs'!$B451,'Capex forecast'!$S$9:$S$223,'Allocation of site-spec costs'!$D451,'Capex forecast'!$Q$9:$Q$223,"Customer Connection")</f>
        <v>0</v>
      </c>
      <c r="K451" s="32">
        <f>SUMIFS('Capex forecast'!J$9:J$223,'Capex forecast'!$T$9:$T$223,'Allocation of site-spec costs'!$B451,'Capex forecast'!$S$9:$S$223,'Allocation of site-spec costs'!$D451,'Capex forecast'!$Q$9:$Q$223,"Customer Connection")</f>
        <v>0</v>
      </c>
      <c r="L451" s="32">
        <f>SUMIFS('Capex forecast'!K$9:K$223,'Capex forecast'!$T$9:$T$223,'Allocation of site-spec costs'!$B451,'Capex forecast'!$S$9:$S$223,'Allocation of site-spec costs'!$D451,'Capex forecast'!$Q$9:$Q$223,"Customer Connection")</f>
        <v>0</v>
      </c>
      <c r="M451" s="32">
        <f>SUMIFS('Capex forecast'!L$9:L$223,'Capex forecast'!$T$9:$T$223,'Allocation of site-spec costs'!$B451,'Capex forecast'!$S$9:$S$223,'Allocation of site-spec costs'!$D451,'Capex forecast'!$Q$9:$Q$223,"Customer Connection")</f>
        <v>0</v>
      </c>
      <c r="N451" s="32">
        <f>SUMIFS('Capex forecast'!M$9:M$223,'Capex forecast'!$T$9:$T$223,'Allocation of site-spec costs'!$B451,'Capex forecast'!$S$9:$S$223,'Allocation of site-spec costs'!$D451,'Capex forecast'!$Q$9:$Q$223,"Customer Connection")</f>
        <v>0</v>
      </c>
      <c r="O451" s="32">
        <f>SUMIFS('Capex forecast'!N$9:N$223,'Capex forecast'!$T$9:$T$223,'Allocation of site-spec costs'!$B451,'Capex forecast'!$S$9:$S$223,'Allocation of site-spec costs'!$D451,'Capex forecast'!$Q$9:$Q$223,"Customer Connection")</f>
        <v>0</v>
      </c>
      <c r="Q451" s="45" t="s">
        <v>92</v>
      </c>
      <c r="R451" s="6" t="str">
        <f>INDEX('Demand forecast'!$M$9:$M$5832,MATCH($Q451,'Demand forecast'!$B$9:$B$5832,0))</f>
        <v>No</v>
      </c>
      <c r="S451" s="6" t="str">
        <f>IF(COUNTIF($Q$93:Q451,$B451) = 1, "LV", IF(COUNTIF($Q$93:Q451,$B451) = 2, "HV", "ST"))</f>
        <v>HV</v>
      </c>
      <c r="T451" s="6" t="str">
        <f>INDEX('Demand forecast and growth rate'!$E$7:$E$273,MATCH($Q451,'Demand forecast and growth rate'!$B$7:$B$273,0))</f>
        <v>Small growth</v>
      </c>
      <c r="U451" s="32">
        <f>SUMIFS('Capex forecast'!E$9:E$223,'Capex forecast'!$T$9:$T$223,$Q451,'Capex forecast'!$S$9:$S$223,$S451,'Capex forecast'!$Q$9:$Q$223,"Augex")</f>
        <v>0</v>
      </c>
      <c r="V451" s="32">
        <f>SUMIFS('Capex forecast'!F$9:F$223,'Capex forecast'!$T$9:$T$223,$Q451,'Capex forecast'!$S$9:$S$223,$S451,'Capex forecast'!$Q$9:$Q$223,"Augex")</f>
        <v>0</v>
      </c>
      <c r="W451" s="32">
        <f>SUMIFS('Capex forecast'!G$9:G$223,'Capex forecast'!$T$9:$T$223,$Q451,'Capex forecast'!$S$9:$S$223,$S451,'Capex forecast'!$Q$9:$Q$223,"Augex")</f>
        <v>0</v>
      </c>
      <c r="X451" s="32">
        <f>SUMIFS('Capex forecast'!H$9:H$223,'Capex forecast'!$T$9:$T$223,$Q451,'Capex forecast'!$S$9:$S$223,$S451,'Capex forecast'!$Q$9:$Q$223,"Augex")</f>
        <v>0</v>
      </c>
      <c r="Y451" s="32">
        <f>SUMIFS('Capex forecast'!I$9:I$223,'Capex forecast'!$T$9:$T$223,$Q451,'Capex forecast'!$S$9:$S$223,$S451,'Capex forecast'!$Q$9:$Q$223,"Augex")</f>
        <v>0</v>
      </c>
      <c r="Z451" s="32">
        <f>SUMIFS('Capex forecast'!J$9:J$223,'Capex forecast'!$T$9:$T$223,$Q451,'Capex forecast'!$S$9:$S$223,$S451,'Capex forecast'!$Q$9:$Q$223,"Augex")</f>
        <v>0</v>
      </c>
      <c r="AA451" s="32">
        <f>SUMIFS('Capex forecast'!K$9:K$223,'Capex forecast'!$T$9:$T$223,$Q451,'Capex forecast'!$S$9:$S$223,$S451,'Capex forecast'!$Q$9:$Q$223,"Augex")</f>
        <v>0</v>
      </c>
      <c r="AB451" s="32">
        <f>SUMIFS('Capex forecast'!L$9:L$223,'Capex forecast'!$T$9:$T$223,$Q451,'Capex forecast'!$S$9:$S$223,$S451,'Capex forecast'!$Q$9:$Q$223,"Augex")</f>
        <v>0</v>
      </c>
      <c r="AC451" s="32">
        <f>SUMIFS('Capex forecast'!M$9:M$223,'Capex forecast'!$T$9:$T$223,$Q451,'Capex forecast'!$S$9:$S$223,$S451,'Capex forecast'!$Q$9:$Q$223,"Augex")</f>
        <v>0</v>
      </c>
      <c r="AD451" s="32">
        <f>SUMIFS('Capex forecast'!N$9:N$223,'Capex forecast'!$T$9:$T$223,$Q451,'Capex forecast'!$S$9:$S$223,$S451,'Capex forecast'!$Q$9:$Q$223,"Augex")</f>
        <v>0</v>
      </c>
      <c r="AF451" s="45" t="s">
        <v>92</v>
      </c>
      <c r="AG451" s="6" t="str">
        <f>INDEX('Demand forecast'!$M$9:$M$5832,MATCH($Q451,'Demand forecast'!$B$9:$B$5832,0))</f>
        <v>No</v>
      </c>
      <c r="AH451" s="6" t="str">
        <f>IF(COUNTIF($AF$93:AF451,$B451) = 1, "LV", IF(COUNTIF($AF$93:AF451,$B451) = 2, "HV", "ST"))</f>
        <v>HV</v>
      </c>
      <c r="AI451" s="6" t="str">
        <f>INDEX('Demand forecast and growth rate'!$E$7:$E$273,MATCH($Q451,'Demand forecast and growth rate'!$B$7:$B$273,0))</f>
        <v>Small growth</v>
      </c>
      <c r="AJ451" s="47">
        <f>SUMIFS('Capex forecast'!E$9:E$223,'Capex forecast'!$T$9:$T$223,$AF451,'Capex forecast'!$S$9:$S$223,$AH451,'Capex forecast'!$Q$9:$Q$223,"Repex")</f>
        <v>0</v>
      </c>
      <c r="AK451" s="47">
        <f>SUMIFS('Capex forecast'!F$9:F$223,'Capex forecast'!$T$9:$T$223,$AF451,'Capex forecast'!$S$9:$S$223,$AH451,'Capex forecast'!$Q$9:$Q$223,"Repex")</f>
        <v>0</v>
      </c>
      <c r="AL451" s="47">
        <f>SUMIFS('Capex forecast'!G$9:G$223,'Capex forecast'!$T$9:$T$223,$AF451,'Capex forecast'!$S$9:$S$223,$AH451,'Capex forecast'!$Q$9:$Q$223,"Repex")</f>
        <v>0</v>
      </c>
      <c r="AM451" s="47">
        <f>SUMIFS('Capex forecast'!H$9:H$223,'Capex forecast'!$T$9:$T$223,$AF451,'Capex forecast'!$S$9:$S$223,$AH451,'Capex forecast'!$Q$9:$Q$223,"Repex")</f>
        <v>0</v>
      </c>
      <c r="AN451" s="47">
        <f>SUMIFS('Capex forecast'!I$9:I$223,'Capex forecast'!$T$9:$T$223,$AF451,'Capex forecast'!$S$9:$S$223,$AH451,'Capex forecast'!$Q$9:$Q$223,"Repex")</f>
        <v>0</v>
      </c>
      <c r="AO451" s="47">
        <f>SUMIFS('Capex forecast'!J$9:J$223,'Capex forecast'!$T$9:$T$223,$AF451,'Capex forecast'!$S$9:$S$223,$AH451,'Capex forecast'!$Q$9:$Q$223,"Repex")</f>
        <v>0</v>
      </c>
      <c r="AP451" s="47">
        <f>SUMIFS('Capex forecast'!K$9:K$223,'Capex forecast'!$T$9:$T$223,$AF451,'Capex forecast'!$S$9:$S$223,$AH451,'Capex forecast'!$Q$9:$Q$223,"Repex")</f>
        <v>0</v>
      </c>
      <c r="AQ451" s="47">
        <f>SUMIFS('Capex forecast'!L$9:L$223,'Capex forecast'!$T$9:$T$223,$AF451,'Capex forecast'!$S$9:$S$223,$AH451,'Capex forecast'!$Q$9:$Q$223,"Repex")</f>
        <v>0</v>
      </c>
      <c r="AR451" s="47">
        <f>SUMIFS('Capex forecast'!M$9:M$223,'Capex forecast'!$T$9:$T$223,$AF451,'Capex forecast'!$S$9:$S$223,$AH451,'Capex forecast'!$Q$9:$Q$223,"Repex")</f>
        <v>0</v>
      </c>
      <c r="AS451" s="47">
        <f>SUMIFS('Capex forecast'!N$9:N$223,'Capex forecast'!$T$9:$T$223,$AF451,'Capex forecast'!$S$9:$S$223,$AH451,'Capex forecast'!$Q$9:$Q$223,"Repex")</f>
        <v>0</v>
      </c>
    </row>
    <row r="452" spans="2:45" ht="15">
      <c r="B452" s="45" t="s">
        <v>98</v>
      </c>
      <c r="C452" s="6" t="str">
        <f>INDEX('Demand forecast'!$M$9:$M$5832,MATCH($B452,'Demand forecast'!$B$9:$B$5832,0))</f>
        <v>No</v>
      </c>
      <c r="D452" s="6" t="str">
        <f>IF(COUNTIF($B$93:B452,$B452) = 1, "LV", IF(COUNTIF($B$93:B452,$B452) = 2, "HV", "ST"))</f>
        <v>HV</v>
      </c>
      <c r="E452" s="6" t="str">
        <f>INDEX('Demand forecast and growth rate'!$E$7:$E$273,MATCH($B452,'Demand forecast and growth rate'!$B$7:$B$273,0))</f>
        <v>Small growth</v>
      </c>
      <c r="F452" s="32">
        <f>SUMIFS('Capex forecast'!E$9:E$223,'Capex forecast'!$T$9:$T$223,'Allocation of site-spec costs'!$B452,'Capex forecast'!$S$9:$S$223,'Allocation of site-spec costs'!$D452,'Capex forecast'!$Q$9:$Q$223,"Customer Connection")</f>
        <v>0</v>
      </c>
      <c r="G452" s="32">
        <f>SUMIFS('Capex forecast'!F$9:F$223,'Capex forecast'!$T$9:$T$223,'Allocation of site-spec costs'!$B452,'Capex forecast'!$S$9:$S$223,'Allocation of site-spec costs'!$D452,'Capex forecast'!$Q$9:$Q$223,"Customer Connection")</f>
        <v>0</v>
      </c>
      <c r="H452" s="32">
        <f>SUMIFS('Capex forecast'!G$9:G$223,'Capex forecast'!$T$9:$T$223,'Allocation of site-spec costs'!$B452,'Capex forecast'!$S$9:$S$223,'Allocation of site-spec costs'!$D452,'Capex forecast'!$Q$9:$Q$223,"Customer Connection")</f>
        <v>0</v>
      </c>
      <c r="I452" s="32">
        <f>SUMIFS('Capex forecast'!H$9:H$223,'Capex forecast'!$T$9:$T$223,'Allocation of site-spec costs'!$B452,'Capex forecast'!$S$9:$S$223,'Allocation of site-spec costs'!$D452,'Capex forecast'!$Q$9:$Q$223,"Customer Connection")</f>
        <v>0</v>
      </c>
      <c r="J452" s="32">
        <f>SUMIFS('Capex forecast'!I$9:I$223,'Capex forecast'!$T$9:$T$223,'Allocation of site-spec costs'!$B452,'Capex forecast'!$S$9:$S$223,'Allocation of site-spec costs'!$D452,'Capex forecast'!$Q$9:$Q$223,"Customer Connection")</f>
        <v>0</v>
      </c>
      <c r="K452" s="32">
        <f>SUMIFS('Capex forecast'!J$9:J$223,'Capex forecast'!$T$9:$T$223,'Allocation of site-spec costs'!$B452,'Capex forecast'!$S$9:$S$223,'Allocation of site-spec costs'!$D452,'Capex forecast'!$Q$9:$Q$223,"Customer Connection")</f>
        <v>0</v>
      </c>
      <c r="L452" s="32">
        <f>SUMIFS('Capex forecast'!K$9:K$223,'Capex forecast'!$T$9:$T$223,'Allocation of site-spec costs'!$B452,'Capex forecast'!$S$9:$S$223,'Allocation of site-spec costs'!$D452,'Capex forecast'!$Q$9:$Q$223,"Customer Connection")</f>
        <v>0</v>
      </c>
      <c r="M452" s="32">
        <f>SUMIFS('Capex forecast'!L$9:L$223,'Capex forecast'!$T$9:$T$223,'Allocation of site-spec costs'!$B452,'Capex forecast'!$S$9:$S$223,'Allocation of site-spec costs'!$D452,'Capex forecast'!$Q$9:$Q$223,"Customer Connection")</f>
        <v>0</v>
      </c>
      <c r="N452" s="32">
        <f>SUMIFS('Capex forecast'!M$9:M$223,'Capex forecast'!$T$9:$T$223,'Allocation of site-spec costs'!$B452,'Capex forecast'!$S$9:$S$223,'Allocation of site-spec costs'!$D452,'Capex forecast'!$Q$9:$Q$223,"Customer Connection")</f>
        <v>0</v>
      </c>
      <c r="O452" s="32">
        <f>SUMIFS('Capex forecast'!N$9:N$223,'Capex forecast'!$T$9:$T$223,'Allocation of site-spec costs'!$B452,'Capex forecast'!$S$9:$S$223,'Allocation of site-spec costs'!$D452,'Capex forecast'!$Q$9:$Q$223,"Customer Connection")</f>
        <v>0</v>
      </c>
      <c r="Q452" s="45" t="s">
        <v>98</v>
      </c>
      <c r="R452" s="6" t="str">
        <f>INDEX('Demand forecast'!$M$9:$M$5832,MATCH($Q452,'Demand forecast'!$B$9:$B$5832,0))</f>
        <v>No</v>
      </c>
      <c r="S452" s="6" t="str">
        <f>IF(COUNTIF($Q$93:Q452,$B452) = 1, "LV", IF(COUNTIF($Q$93:Q452,$B452) = 2, "HV", "ST"))</f>
        <v>HV</v>
      </c>
      <c r="T452" s="6" t="str">
        <f>INDEX('Demand forecast and growth rate'!$E$7:$E$273,MATCH($Q452,'Demand forecast and growth rate'!$B$7:$B$273,0))</f>
        <v>Small growth</v>
      </c>
      <c r="U452" s="32">
        <f>SUMIFS('Capex forecast'!E$9:E$223,'Capex forecast'!$T$9:$T$223,$Q452,'Capex forecast'!$S$9:$S$223,$S452,'Capex forecast'!$Q$9:$Q$223,"Augex")</f>
        <v>0</v>
      </c>
      <c r="V452" s="32">
        <f>SUMIFS('Capex forecast'!F$9:F$223,'Capex forecast'!$T$9:$T$223,$Q452,'Capex forecast'!$S$9:$S$223,$S452,'Capex forecast'!$Q$9:$Q$223,"Augex")</f>
        <v>0</v>
      </c>
      <c r="W452" s="32">
        <f>SUMIFS('Capex forecast'!G$9:G$223,'Capex forecast'!$T$9:$T$223,$Q452,'Capex forecast'!$S$9:$S$223,$S452,'Capex forecast'!$Q$9:$Q$223,"Augex")</f>
        <v>0</v>
      </c>
      <c r="X452" s="32">
        <f>SUMIFS('Capex forecast'!H$9:H$223,'Capex forecast'!$T$9:$T$223,$Q452,'Capex forecast'!$S$9:$S$223,$S452,'Capex forecast'!$Q$9:$Q$223,"Augex")</f>
        <v>0</v>
      </c>
      <c r="Y452" s="32">
        <f>SUMIFS('Capex forecast'!I$9:I$223,'Capex forecast'!$T$9:$T$223,$Q452,'Capex forecast'!$S$9:$S$223,$S452,'Capex forecast'!$Q$9:$Q$223,"Augex")</f>
        <v>0</v>
      </c>
      <c r="Z452" s="32">
        <f>SUMIFS('Capex forecast'!J$9:J$223,'Capex forecast'!$T$9:$T$223,$Q452,'Capex forecast'!$S$9:$S$223,$S452,'Capex forecast'!$Q$9:$Q$223,"Augex")</f>
        <v>0</v>
      </c>
      <c r="AA452" s="32">
        <f>SUMIFS('Capex forecast'!K$9:K$223,'Capex forecast'!$T$9:$T$223,$Q452,'Capex forecast'!$S$9:$S$223,$S452,'Capex forecast'!$Q$9:$Q$223,"Augex")</f>
        <v>0</v>
      </c>
      <c r="AB452" s="32">
        <f>SUMIFS('Capex forecast'!L$9:L$223,'Capex forecast'!$T$9:$T$223,$Q452,'Capex forecast'!$S$9:$S$223,$S452,'Capex forecast'!$Q$9:$Q$223,"Augex")</f>
        <v>0</v>
      </c>
      <c r="AC452" s="32">
        <f>SUMIFS('Capex forecast'!M$9:M$223,'Capex forecast'!$T$9:$T$223,$Q452,'Capex forecast'!$S$9:$S$223,$S452,'Capex forecast'!$Q$9:$Q$223,"Augex")</f>
        <v>0</v>
      </c>
      <c r="AD452" s="32">
        <f>SUMIFS('Capex forecast'!N$9:N$223,'Capex forecast'!$T$9:$T$223,$Q452,'Capex forecast'!$S$9:$S$223,$S452,'Capex forecast'!$Q$9:$Q$223,"Augex")</f>
        <v>0</v>
      </c>
      <c r="AF452" s="45" t="s">
        <v>98</v>
      </c>
      <c r="AG452" s="6" t="str">
        <f>INDEX('Demand forecast'!$M$9:$M$5832,MATCH($Q452,'Demand forecast'!$B$9:$B$5832,0))</f>
        <v>No</v>
      </c>
      <c r="AH452" s="6" t="str">
        <f>IF(COUNTIF($AF$93:AF452,$B452) = 1, "LV", IF(COUNTIF($AF$93:AF452,$B452) = 2, "HV", "ST"))</f>
        <v>HV</v>
      </c>
      <c r="AI452" s="6" t="str">
        <f>INDEX('Demand forecast and growth rate'!$E$7:$E$273,MATCH($Q452,'Demand forecast and growth rate'!$B$7:$B$273,0))</f>
        <v>Small growth</v>
      </c>
      <c r="AJ452" s="47">
        <f>SUMIFS('Capex forecast'!E$9:E$223,'Capex forecast'!$T$9:$T$223,$AF452,'Capex forecast'!$S$9:$S$223,$AH452,'Capex forecast'!$Q$9:$Q$223,"Repex")</f>
        <v>0</v>
      </c>
      <c r="AK452" s="47">
        <f>SUMIFS('Capex forecast'!F$9:F$223,'Capex forecast'!$T$9:$T$223,$AF452,'Capex forecast'!$S$9:$S$223,$AH452,'Capex forecast'!$Q$9:$Q$223,"Repex")</f>
        <v>0</v>
      </c>
      <c r="AL452" s="47">
        <f>SUMIFS('Capex forecast'!G$9:G$223,'Capex forecast'!$T$9:$T$223,$AF452,'Capex forecast'!$S$9:$S$223,$AH452,'Capex forecast'!$Q$9:$Q$223,"Repex")</f>
        <v>0</v>
      </c>
      <c r="AM452" s="47">
        <f>SUMIFS('Capex forecast'!H$9:H$223,'Capex forecast'!$T$9:$T$223,$AF452,'Capex forecast'!$S$9:$S$223,$AH452,'Capex forecast'!$Q$9:$Q$223,"Repex")</f>
        <v>0</v>
      </c>
      <c r="AN452" s="47">
        <f>SUMIFS('Capex forecast'!I$9:I$223,'Capex forecast'!$T$9:$T$223,$AF452,'Capex forecast'!$S$9:$S$223,$AH452,'Capex forecast'!$Q$9:$Q$223,"Repex")</f>
        <v>0</v>
      </c>
      <c r="AO452" s="47">
        <f>SUMIFS('Capex forecast'!J$9:J$223,'Capex forecast'!$T$9:$T$223,$AF452,'Capex forecast'!$S$9:$S$223,$AH452,'Capex forecast'!$Q$9:$Q$223,"Repex")</f>
        <v>0</v>
      </c>
      <c r="AP452" s="47">
        <f>SUMIFS('Capex forecast'!K$9:K$223,'Capex forecast'!$T$9:$T$223,$AF452,'Capex forecast'!$S$9:$S$223,$AH452,'Capex forecast'!$Q$9:$Q$223,"Repex")</f>
        <v>0</v>
      </c>
      <c r="AQ452" s="47">
        <f>SUMIFS('Capex forecast'!L$9:L$223,'Capex forecast'!$T$9:$T$223,$AF452,'Capex forecast'!$S$9:$S$223,$AH452,'Capex forecast'!$Q$9:$Q$223,"Repex")</f>
        <v>0</v>
      </c>
      <c r="AR452" s="47">
        <f>SUMIFS('Capex forecast'!M$9:M$223,'Capex forecast'!$T$9:$T$223,$AF452,'Capex forecast'!$S$9:$S$223,$AH452,'Capex forecast'!$Q$9:$Q$223,"Repex")</f>
        <v>0</v>
      </c>
      <c r="AS452" s="47">
        <f>SUMIFS('Capex forecast'!N$9:N$223,'Capex forecast'!$T$9:$T$223,$AF452,'Capex forecast'!$S$9:$S$223,$AH452,'Capex forecast'!$Q$9:$Q$223,"Repex")</f>
        <v>0</v>
      </c>
    </row>
    <row r="453" spans="2:45" ht="15">
      <c r="B453" s="45" t="s">
        <v>17</v>
      </c>
      <c r="C453" s="6" t="str">
        <f>INDEX('Demand forecast'!$M$9:$M$5832,MATCH($B453,'Demand forecast'!$B$9:$B$5832,0))</f>
        <v>No</v>
      </c>
      <c r="D453" s="6" t="str">
        <f>IF(COUNTIF($B$93:B453,$B453) = 1, "LV", IF(COUNTIF($B$93:B453,$B453) = 2, "HV", "ST"))</f>
        <v>HV</v>
      </c>
      <c r="E453" s="6" t="str">
        <f>INDEX('Demand forecast and growth rate'!$E$7:$E$273,MATCH($B453,'Demand forecast and growth rate'!$B$7:$B$273,0))</f>
        <v>Small growth</v>
      </c>
      <c r="F453" s="32">
        <f>SUMIFS('Capex forecast'!E$9:E$223,'Capex forecast'!$T$9:$T$223,'Allocation of site-spec costs'!$B453,'Capex forecast'!$S$9:$S$223,'Allocation of site-spec costs'!$D453,'Capex forecast'!$Q$9:$Q$223,"Customer Connection")</f>
        <v>0</v>
      </c>
      <c r="G453" s="32">
        <f>SUMIFS('Capex forecast'!F$9:F$223,'Capex forecast'!$T$9:$T$223,'Allocation of site-spec costs'!$B453,'Capex forecast'!$S$9:$S$223,'Allocation of site-spec costs'!$D453,'Capex forecast'!$Q$9:$Q$223,"Customer Connection")</f>
        <v>0</v>
      </c>
      <c r="H453" s="32">
        <f>SUMIFS('Capex forecast'!G$9:G$223,'Capex forecast'!$T$9:$T$223,'Allocation of site-spec costs'!$B453,'Capex forecast'!$S$9:$S$223,'Allocation of site-spec costs'!$D453,'Capex forecast'!$Q$9:$Q$223,"Customer Connection")</f>
        <v>0</v>
      </c>
      <c r="I453" s="32">
        <f>SUMIFS('Capex forecast'!H$9:H$223,'Capex forecast'!$T$9:$T$223,'Allocation of site-spec costs'!$B453,'Capex forecast'!$S$9:$S$223,'Allocation of site-spec costs'!$D453,'Capex forecast'!$Q$9:$Q$223,"Customer Connection")</f>
        <v>0</v>
      </c>
      <c r="J453" s="32">
        <f>SUMIFS('Capex forecast'!I$9:I$223,'Capex forecast'!$T$9:$T$223,'Allocation of site-spec costs'!$B453,'Capex forecast'!$S$9:$S$223,'Allocation of site-spec costs'!$D453,'Capex forecast'!$Q$9:$Q$223,"Customer Connection")</f>
        <v>0</v>
      </c>
      <c r="K453" s="32">
        <f>SUMIFS('Capex forecast'!J$9:J$223,'Capex forecast'!$T$9:$T$223,'Allocation of site-spec costs'!$B453,'Capex forecast'!$S$9:$S$223,'Allocation of site-spec costs'!$D453,'Capex forecast'!$Q$9:$Q$223,"Customer Connection")</f>
        <v>0</v>
      </c>
      <c r="L453" s="32">
        <f>SUMIFS('Capex forecast'!K$9:K$223,'Capex forecast'!$T$9:$T$223,'Allocation of site-spec costs'!$B453,'Capex forecast'!$S$9:$S$223,'Allocation of site-spec costs'!$D453,'Capex forecast'!$Q$9:$Q$223,"Customer Connection")</f>
        <v>0</v>
      </c>
      <c r="M453" s="32">
        <f>SUMIFS('Capex forecast'!L$9:L$223,'Capex forecast'!$T$9:$T$223,'Allocation of site-spec costs'!$B453,'Capex forecast'!$S$9:$S$223,'Allocation of site-spec costs'!$D453,'Capex forecast'!$Q$9:$Q$223,"Customer Connection")</f>
        <v>0</v>
      </c>
      <c r="N453" s="32">
        <f>SUMIFS('Capex forecast'!M$9:M$223,'Capex forecast'!$T$9:$T$223,'Allocation of site-spec costs'!$B453,'Capex forecast'!$S$9:$S$223,'Allocation of site-spec costs'!$D453,'Capex forecast'!$Q$9:$Q$223,"Customer Connection")</f>
        <v>0</v>
      </c>
      <c r="O453" s="32">
        <f>SUMIFS('Capex forecast'!N$9:N$223,'Capex forecast'!$T$9:$T$223,'Allocation of site-spec costs'!$B453,'Capex forecast'!$S$9:$S$223,'Allocation of site-spec costs'!$D453,'Capex forecast'!$Q$9:$Q$223,"Customer Connection")</f>
        <v>0</v>
      </c>
      <c r="Q453" s="45" t="s">
        <v>17</v>
      </c>
      <c r="R453" s="6" t="str">
        <f>INDEX('Demand forecast'!$M$9:$M$5832,MATCH($Q453,'Demand forecast'!$B$9:$B$5832,0))</f>
        <v>No</v>
      </c>
      <c r="S453" s="6" t="str">
        <f>IF(COUNTIF($Q$93:Q453,$B453) = 1, "LV", IF(COUNTIF($Q$93:Q453,$B453) = 2, "HV", "ST"))</f>
        <v>HV</v>
      </c>
      <c r="T453" s="6" t="str">
        <f>INDEX('Demand forecast and growth rate'!$E$7:$E$273,MATCH($Q453,'Demand forecast and growth rate'!$B$7:$B$273,0))</f>
        <v>Small growth</v>
      </c>
      <c r="U453" s="32">
        <f>SUMIFS('Capex forecast'!E$9:E$223,'Capex forecast'!$T$9:$T$223,$Q453,'Capex forecast'!$S$9:$S$223,$S453,'Capex forecast'!$Q$9:$Q$223,"Augex")</f>
        <v>0</v>
      </c>
      <c r="V453" s="32">
        <f>SUMIFS('Capex forecast'!F$9:F$223,'Capex forecast'!$T$9:$T$223,$Q453,'Capex forecast'!$S$9:$S$223,$S453,'Capex forecast'!$Q$9:$Q$223,"Augex")</f>
        <v>0</v>
      </c>
      <c r="W453" s="32">
        <f>SUMIFS('Capex forecast'!G$9:G$223,'Capex forecast'!$T$9:$T$223,$Q453,'Capex forecast'!$S$9:$S$223,$S453,'Capex forecast'!$Q$9:$Q$223,"Augex")</f>
        <v>0</v>
      </c>
      <c r="X453" s="32">
        <f>SUMIFS('Capex forecast'!H$9:H$223,'Capex forecast'!$T$9:$T$223,$Q453,'Capex forecast'!$S$9:$S$223,$S453,'Capex forecast'!$Q$9:$Q$223,"Augex")</f>
        <v>0</v>
      </c>
      <c r="Y453" s="32">
        <f>SUMIFS('Capex forecast'!I$9:I$223,'Capex forecast'!$T$9:$T$223,$Q453,'Capex forecast'!$S$9:$S$223,$S453,'Capex forecast'!$Q$9:$Q$223,"Augex")</f>
        <v>0</v>
      </c>
      <c r="Z453" s="32">
        <f>SUMIFS('Capex forecast'!J$9:J$223,'Capex forecast'!$T$9:$T$223,$Q453,'Capex forecast'!$S$9:$S$223,$S453,'Capex forecast'!$Q$9:$Q$223,"Augex")</f>
        <v>0</v>
      </c>
      <c r="AA453" s="32">
        <f>SUMIFS('Capex forecast'!K$9:K$223,'Capex forecast'!$T$9:$T$223,$Q453,'Capex forecast'!$S$9:$S$223,$S453,'Capex forecast'!$Q$9:$Q$223,"Augex")</f>
        <v>0</v>
      </c>
      <c r="AB453" s="32">
        <f>SUMIFS('Capex forecast'!L$9:L$223,'Capex forecast'!$T$9:$T$223,$Q453,'Capex forecast'!$S$9:$S$223,$S453,'Capex forecast'!$Q$9:$Q$223,"Augex")</f>
        <v>0</v>
      </c>
      <c r="AC453" s="32">
        <f>SUMIFS('Capex forecast'!M$9:M$223,'Capex forecast'!$T$9:$T$223,$Q453,'Capex forecast'!$S$9:$S$223,$S453,'Capex forecast'!$Q$9:$Q$223,"Augex")</f>
        <v>0</v>
      </c>
      <c r="AD453" s="32">
        <f>SUMIFS('Capex forecast'!N$9:N$223,'Capex forecast'!$T$9:$T$223,$Q453,'Capex forecast'!$S$9:$S$223,$S453,'Capex forecast'!$Q$9:$Q$223,"Augex")</f>
        <v>0</v>
      </c>
      <c r="AF453" s="45" t="s">
        <v>17</v>
      </c>
      <c r="AG453" s="6" t="str">
        <f>INDEX('Demand forecast'!$M$9:$M$5832,MATCH($Q453,'Demand forecast'!$B$9:$B$5832,0))</f>
        <v>No</v>
      </c>
      <c r="AH453" s="6" t="str">
        <f>IF(COUNTIF($AF$93:AF453,$B453) = 1, "LV", IF(COUNTIF($AF$93:AF453,$B453) = 2, "HV", "ST"))</f>
        <v>HV</v>
      </c>
      <c r="AI453" s="6" t="str">
        <f>INDEX('Demand forecast and growth rate'!$E$7:$E$273,MATCH($Q453,'Demand forecast and growth rate'!$B$7:$B$273,0))</f>
        <v>Small growth</v>
      </c>
      <c r="AJ453" s="47">
        <f>SUMIFS('Capex forecast'!E$9:E$223,'Capex forecast'!$T$9:$T$223,$AF453,'Capex forecast'!$S$9:$S$223,$AH453,'Capex forecast'!$Q$9:$Q$223,"Repex")</f>
        <v>0</v>
      </c>
      <c r="AK453" s="47">
        <f>SUMIFS('Capex forecast'!F$9:F$223,'Capex forecast'!$T$9:$T$223,$AF453,'Capex forecast'!$S$9:$S$223,$AH453,'Capex forecast'!$Q$9:$Q$223,"Repex")</f>
        <v>0</v>
      </c>
      <c r="AL453" s="47">
        <f>SUMIFS('Capex forecast'!G$9:G$223,'Capex forecast'!$T$9:$T$223,$AF453,'Capex forecast'!$S$9:$S$223,$AH453,'Capex forecast'!$Q$9:$Q$223,"Repex")</f>
        <v>0</v>
      </c>
      <c r="AM453" s="47">
        <f>SUMIFS('Capex forecast'!H$9:H$223,'Capex forecast'!$T$9:$T$223,$AF453,'Capex forecast'!$S$9:$S$223,$AH453,'Capex forecast'!$Q$9:$Q$223,"Repex")</f>
        <v>0</v>
      </c>
      <c r="AN453" s="47">
        <f>SUMIFS('Capex forecast'!I$9:I$223,'Capex forecast'!$T$9:$T$223,$AF453,'Capex forecast'!$S$9:$S$223,$AH453,'Capex forecast'!$Q$9:$Q$223,"Repex")</f>
        <v>0</v>
      </c>
      <c r="AO453" s="47">
        <f>SUMIFS('Capex forecast'!J$9:J$223,'Capex forecast'!$T$9:$T$223,$AF453,'Capex forecast'!$S$9:$S$223,$AH453,'Capex forecast'!$Q$9:$Q$223,"Repex")</f>
        <v>0</v>
      </c>
      <c r="AP453" s="47">
        <f>SUMIFS('Capex forecast'!K$9:K$223,'Capex forecast'!$T$9:$T$223,$AF453,'Capex forecast'!$S$9:$S$223,$AH453,'Capex forecast'!$Q$9:$Q$223,"Repex")</f>
        <v>0</v>
      </c>
      <c r="AQ453" s="47">
        <f>SUMIFS('Capex forecast'!L$9:L$223,'Capex forecast'!$T$9:$T$223,$AF453,'Capex forecast'!$S$9:$S$223,$AH453,'Capex forecast'!$Q$9:$Q$223,"Repex")</f>
        <v>0</v>
      </c>
      <c r="AR453" s="47">
        <f>SUMIFS('Capex forecast'!M$9:M$223,'Capex forecast'!$T$9:$T$223,$AF453,'Capex forecast'!$S$9:$S$223,$AH453,'Capex forecast'!$Q$9:$Q$223,"Repex")</f>
        <v>0</v>
      </c>
      <c r="AS453" s="47">
        <f>SUMIFS('Capex forecast'!N$9:N$223,'Capex forecast'!$T$9:$T$223,$AF453,'Capex forecast'!$S$9:$S$223,$AH453,'Capex forecast'!$Q$9:$Q$223,"Repex")</f>
        <v>0</v>
      </c>
    </row>
    <row r="454" spans="2:45" ht="15">
      <c r="B454" s="45" t="s">
        <v>77</v>
      </c>
      <c r="C454" s="6" t="str">
        <f>INDEX('Demand forecast'!$M$9:$M$5832,MATCH($B454,'Demand forecast'!$B$9:$B$5832,0))</f>
        <v>No</v>
      </c>
      <c r="D454" s="6" t="str">
        <f>IF(COUNTIF($B$93:B454,$B454) = 1, "LV", IF(COUNTIF($B$93:B454,$B454) = 2, "HV", "ST"))</f>
        <v>HV</v>
      </c>
      <c r="E454" s="6" t="str">
        <f>INDEX('Demand forecast and growth rate'!$E$7:$E$273,MATCH($B454,'Demand forecast and growth rate'!$B$7:$B$273,0))</f>
        <v>Small growth</v>
      </c>
      <c r="F454" s="32">
        <f>SUMIFS('Capex forecast'!E$9:E$223,'Capex forecast'!$T$9:$T$223,'Allocation of site-spec costs'!$B454,'Capex forecast'!$S$9:$S$223,'Allocation of site-spec costs'!$D454,'Capex forecast'!$Q$9:$Q$223,"Customer Connection")</f>
        <v>0</v>
      </c>
      <c r="G454" s="32">
        <f>SUMIFS('Capex forecast'!F$9:F$223,'Capex forecast'!$T$9:$T$223,'Allocation of site-spec costs'!$B454,'Capex forecast'!$S$9:$S$223,'Allocation of site-spec costs'!$D454,'Capex forecast'!$Q$9:$Q$223,"Customer Connection")</f>
        <v>0</v>
      </c>
      <c r="H454" s="32">
        <f>SUMIFS('Capex forecast'!G$9:G$223,'Capex forecast'!$T$9:$T$223,'Allocation of site-spec costs'!$B454,'Capex forecast'!$S$9:$S$223,'Allocation of site-spec costs'!$D454,'Capex forecast'!$Q$9:$Q$223,"Customer Connection")</f>
        <v>0</v>
      </c>
      <c r="I454" s="32">
        <f>SUMIFS('Capex forecast'!H$9:H$223,'Capex forecast'!$T$9:$T$223,'Allocation of site-spec costs'!$B454,'Capex forecast'!$S$9:$S$223,'Allocation of site-spec costs'!$D454,'Capex forecast'!$Q$9:$Q$223,"Customer Connection")</f>
        <v>0</v>
      </c>
      <c r="J454" s="32">
        <f>SUMIFS('Capex forecast'!I$9:I$223,'Capex forecast'!$T$9:$T$223,'Allocation of site-spec costs'!$B454,'Capex forecast'!$S$9:$S$223,'Allocation of site-spec costs'!$D454,'Capex forecast'!$Q$9:$Q$223,"Customer Connection")</f>
        <v>0</v>
      </c>
      <c r="K454" s="32">
        <f>SUMIFS('Capex forecast'!J$9:J$223,'Capex forecast'!$T$9:$T$223,'Allocation of site-spec costs'!$B454,'Capex forecast'!$S$9:$S$223,'Allocation of site-spec costs'!$D454,'Capex forecast'!$Q$9:$Q$223,"Customer Connection")</f>
        <v>0</v>
      </c>
      <c r="L454" s="32">
        <f>SUMIFS('Capex forecast'!K$9:K$223,'Capex forecast'!$T$9:$T$223,'Allocation of site-spec costs'!$B454,'Capex forecast'!$S$9:$S$223,'Allocation of site-spec costs'!$D454,'Capex forecast'!$Q$9:$Q$223,"Customer Connection")</f>
        <v>0</v>
      </c>
      <c r="M454" s="32">
        <f>SUMIFS('Capex forecast'!L$9:L$223,'Capex forecast'!$T$9:$T$223,'Allocation of site-spec costs'!$B454,'Capex forecast'!$S$9:$S$223,'Allocation of site-spec costs'!$D454,'Capex forecast'!$Q$9:$Q$223,"Customer Connection")</f>
        <v>0</v>
      </c>
      <c r="N454" s="32">
        <f>SUMIFS('Capex forecast'!M$9:M$223,'Capex forecast'!$T$9:$T$223,'Allocation of site-spec costs'!$B454,'Capex forecast'!$S$9:$S$223,'Allocation of site-spec costs'!$D454,'Capex forecast'!$Q$9:$Q$223,"Customer Connection")</f>
        <v>0</v>
      </c>
      <c r="O454" s="32">
        <f>SUMIFS('Capex forecast'!N$9:N$223,'Capex forecast'!$T$9:$T$223,'Allocation of site-spec costs'!$B454,'Capex forecast'!$S$9:$S$223,'Allocation of site-spec costs'!$D454,'Capex forecast'!$Q$9:$Q$223,"Customer Connection")</f>
        <v>0</v>
      </c>
      <c r="Q454" s="45" t="s">
        <v>77</v>
      </c>
      <c r="R454" s="6" t="str">
        <f>INDEX('Demand forecast'!$M$9:$M$5832,MATCH($Q454,'Demand forecast'!$B$9:$B$5832,0))</f>
        <v>No</v>
      </c>
      <c r="S454" s="6" t="str">
        <f>IF(COUNTIF($Q$93:Q454,$B454) = 1, "LV", IF(COUNTIF($Q$93:Q454,$B454) = 2, "HV", "ST"))</f>
        <v>HV</v>
      </c>
      <c r="T454" s="6" t="str">
        <f>INDEX('Demand forecast and growth rate'!$E$7:$E$273,MATCH($Q454,'Demand forecast and growth rate'!$B$7:$B$273,0))</f>
        <v>Small growth</v>
      </c>
      <c r="U454" s="32">
        <f>SUMIFS('Capex forecast'!E$9:E$223,'Capex forecast'!$T$9:$T$223,$Q454,'Capex forecast'!$S$9:$S$223,$S454,'Capex forecast'!$Q$9:$Q$223,"Augex")</f>
        <v>0</v>
      </c>
      <c r="V454" s="32">
        <f>SUMIFS('Capex forecast'!F$9:F$223,'Capex forecast'!$T$9:$T$223,$Q454,'Capex forecast'!$S$9:$S$223,$S454,'Capex forecast'!$Q$9:$Q$223,"Augex")</f>
        <v>0</v>
      </c>
      <c r="W454" s="32">
        <f>SUMIFS('Capex forecast'!G$9:G$223,'Capex forecast'!$T$9:$T$223,$Q454,'Capex forecast'!$S$9:$S$223,$S454,'Capex forecast'!$Q$9:$Q$223,"Augex")</f>
        <v>0</v>
      </c>
      <c r="X454" s="32">
        <f>SUMIFS('Capex forecast'!H$9:H$223,'Capex forecast'!$T$9:$T$223,$Q454,'Capex forecast'!$S$9:$S$223,$S454,'Capex forecast'!$Q$9:$Q$223,"Augex")</f>
        <v>0</v>
      </c>
      <c r="Y454" s="32">
        <f>SUMIFS('Capex forecast'!I$9:I$223,'Capex forecast'!$T$9:$T$223,$Q454,'Capex forecast'!$S$9:$S$223,$S454,'Capex forecast'!$Q$9:$Q$223,"Augex")</f>
        <v>0</v>
      </c>
      <c r="Z454" s="32">
        <f>SUMIFS('Capex forecast'!J$9:J$223,'Capex forecast'!$T$9:$T$223,$Q454,'Capex forecast'!$S$9:$S$223,$S454,'Capex forecast'!$Q$9:$Q$223,"Augex")</f>
        <v>0</v>
      </c>
      <c r="AA454" s="32">
        <f>SUMIFS('Capex forecast'!K$9:K$223,'Capex forecast'!$T$9:$T$223,$Q454,'Capex forecast'!$S$9:$S$223,$S454,'Capex forecast'!$Q$9:$Q$223,"Augex")</f>
        <v>0</v>
      </c>
      <c r="AB454" s="32">
        <f>SUMIFS('Capex forecast'!L$9:L$223,'Capex forecast'!$T$9:$T$223,$Q454,'Capex forecast'!$S$9:$S$223,$S454,'Capex forecast'!$Q$9:$Q$223,"Augex")</f>
        <v>0</v>
      </c>
      <c r="AC454" s="32">
        <f>SUMIFS('Capex forecast'!M$9:M$223,'Capex forecast'!$T$9:$T$223,$Q454,'Capex forecast'!$S$9:$S$223,$S454,'Capex forecast'!$Q$9:$Q$223,"Augex")</f>
        <v>0</v>
      </c>
      <c r="AD454" s="32">
        <f>SUMIFS('Capex forecast'!N$9:N$223,'Capex forecast'!$T$9:$T$223,$Q454,'Capex forecast'!$S$9:$S$223,$S454,'Capex forecast'!$Q$9:$Q$223,"Augex")</f>
        <v>0</v>
      </c>
      <c r="AF454" s="45" t="s">
        <v>77</v>
      </c>
      <c r="AG454" s="6" t="str">
        <f>INDEX('Demand forecast'!$M$9:$M$5832,MATCH($Q454,'Demand forecast'!$B$9:$B$5832,0))</f>
        <v>No</v>
      </c>
      <c r="AH454" s="6" t="str">
        <f>IF(COUNTIF($AF$93:AF454,$B454) = 1, "LV", IF(COUNTIF($AF$93:AF454,$B454) = 2, "HV", "ST"))</f>
        <v>HV</v>
      </c>
      <c r="AI454" s="6" t="str">
        <f>INDEX('Demand forecast and growth rate'!$E$7:$E$273,MATCH($Q454,'Demand forecast and growth rate'!$B$7:$B$273,0))</f>
        <v>Small growth</v>
      </c>
      <c r="AJ454" s="47">
        <f>SUMIFS('Capex forecast'!E$9:E$223,'Capex forecast'!$T$9:$T$223,$AF454,'Capex forecast'!$S$9:$S$223,$AH454,'Capex forecast'!$Q$9:$Q$223,"Repex")</f>
        <v>0</v>
      </c>
      <c r="AK454" s="47">
        <f>SUMIFS('Capex forecast'!F$9:F$223,'Capex forecast'!$T$9:$T$223,$AF454,'Capex forecast'!$S$9:$S$223,$AH454,'Capex forecast'!$Q$9:$Q$223,"Repex")</f>
        <v>0</v>
      </c>
      <c r="AL454" s="47">
        <f>SUMIFS('Capex forecast'!G$9:G$223,'Capex forecast'!$T$9:$T$223,$AF454,'Capex forecast'!$S$9:$S$223,$AH454,'Capex forecast'!$Q$9:$Q$223,"Repex")</f>
        <v>0</v>
      </c>
      <c r="AM454" s="47">
        <f>SUMIFS('Capex forecast'!H$9:H$223,'Capex forecast'!$T$9:$T$223,$AF454,'Capex forecast'!$S$9:$S$223,$AH454,'Capex forecast'!$Q$9:$Q$223,"Repex")</f>
        <v>0</v>
      </c>
      <c r="AN454" s="47">
        <f>SUMIFS('Capex forecast'!I$9:I$223,'Capex forecast'!$T$9:$T$223,$AF454,'Capex forecast'!$S$9:$S$223,$AH454,'Capex forecast'!$Q$9:$Q$223,"Repex")</f>
        <v>0</v>
      </c>
      <c r="AO454" s="47">
        <f>SUMIFS('Capex forecast'!J$9:J$223,'Capex forecast'!$T$9:$T$223,$AF454,'Capex forecast'!$S$9:$S$223,$AH454,'Capex forecast'!$Q$9:$Q$223,"Repex")</f>
        <v>0</v>
      </c>
      <c r="AP454" s="47">
        <f>SUMIFS('Capex forecast'!K$9:K$223,'Capex forecast'!$T$9:$T$223,$AF454,'Capex forecast'!$S$9:$S$223,$AH454,'Capex forecast'!$Q$9:$Q$223,"Repex")</f>
        <v>0</v>
      </c>
      <c r="AQ454" s="47">
        <f>SUMIFS('Capex forecast'!L$9:L$223,'Capex forecast'!$T$9:$T$223,$AF454,'Capex forecast'!$S$9:$S$223,$AH454,'Capex forecast'!$Q$9:$Q$223,"Repex")</f>
        <v>0</v>
      </c>
      <c r="AR454" s="47">
        <f>SUMIFS('Capex forecast'!M$9:M$223,'Capex forecast'!$T$9:$T$223,$AF454,'Capex forecast'!$S$9:$S$223,$AH454,'Capex forecast'!$Q$9:$Q$223,"Repex")</f>
        <v>0</v>
      </c>
      <c r="AS454" s="47">
        <f>SUMIFS('Capex forecast'!N$9:N$223,'Capex forecast'!$T$9:$T$223,$AF454,'Capex forecast'!$S$9:$S$223,$AH454,'Capex forecast'!$Q$9:$Q$223,"Repex")</f>
        <v>0</v>
      </c>
    </row>
    <row r="455" spans="2:45" ht="15">
      <c r="B455" s="45" t="s">
        <v>158</v>
      </c>
      <c r="C455" s="6" t="str">
        <f>INDEX('Demand forecast'!$M$9:$M$5832,MATCH($B455,'Demand forecast'!$B$9:$B$5832,0))</f>
        <v>No</v>
      </c>
      <c r="D455" s="6" t="str">
        <f>IF(COUNTIF($B$93:B455,$B455) = 1, "LV", IF(COUNTIF($B$93:B455,$B455) = 2, "HV", "ST"))</f>
        <v>HV</v>
      </c>
      <c r="E455" s="6" t="str">
        <f>INDEX('Demand forecast and growth rate'!$E$7:$E$273,MATCH($B455,'Demand forecast and growth rate'!$B$7:$B$273,0))</f>
        <v>Small growth</v>
      </c>
      <c r="F455" s="32">
        <f>SUMIFS('Capex forecast'!E$9:E$223,'Capex forecast'!$T$9:$T$223,'Allocation of site-spec costs'!$B455,'Capex forecast'!$S$9:$S$223,'Allocation of site-spec costs'!$D455,'Capex forecast'!$Q$9:$Q$223,"Customer Connection")</f>
        <v>0</v>
      </c>
      <c r="G455" s="32">
        <f>SUMIFS('Capex forecast'!F$9:F$223,'Capex forecast'!$T$9:$T$223,'Allocation of site-spec costs'!$B455,'Capex forecast'!$S$9:$S$223,'Allocation of site-spec costs'!$D455,'Capex forecast'!$Q$9:$Q$223,"Customer Connection")</f>
        <v>0</v>
      </c>
      <c r="H455" s="32">
        <f>SUMIFS('Capex forecast'!G$9:G$223,'Capex forecast'!$T$9:$T$223,'Allocation of site-spec costs'!$B455,'Capex forecast'!$S$9:$S$223,'Allocation of site-spec costs'!$D455,'Capex forecast'!$Q$9:$Q$223,"Customer Connection")</f>
        <v>0</v>
      </c>
      <c r="I455" s="32">
        <f>SUMIFS('Capex forecast'!H$9:H$223,'Capex forecast'!$T$9:$T$223,'Allocation of site-spec costs'!$B455,'Capex forecast'!$S$9:$S$223,'Allocation of site-spec costs'!$D455,'Capex forecast'!$Q$9:$Q$223,"Customer Connection")</f>
        <v>0</v>
      </c>
      <c r="J455" s="32">
        <f>SUMIFS('Capex forecast'!I$9:I$223,'Capex forecast'!$T$9:$T$223,'Allocation of site-spec costs'!$B455,'Capex forecast'!$S$9:$S$223,'Allocation of site-spec costs'!$D455,'Capex forecast'!$Q$9:$Q$223,"Customer Connection")</f>
        <v>0</v>
      </c>
      <c r="K455" s="32">
        <f>SUMIFS('Capex forecast'!J$9:J$223,'Capex forecast'!$T$9:$T$223,'Allocation of site-spec costs'!$B455,'Capex forecast'!$S$9:$S$223,'Allocation of site-spec costs'!$D455,'Capex forecast'!$Q$9:$Q$223,"Customer Connection")</f>
        <v>0</v>
      </c>
      <c r="L455" s="32">
        <f>SUMIFS('Capex forecast'!K$9:K$223,'Capex forecast'!$T$9:$T$223,'Allocation of site-spec costs'!$B455,'Capex forecast'!$S$9:$S$223,'Allocation of site-spec costs'!$D455,'Capex forecast'!$Q$9:$Q$223,"Customer Connection")</f>
        <v>0</v>
      </c>
      <c r="M455" s="32">
        <f>SUMIFS('Capex forecast'!L$9:L$223,'Capex forecast'!$T$9:$T$223,'Allocation of site-spec costs'!$B455,'Capex forecast'!$S$9:$S$223,'Allocation of site-spec costs'!$D455,'Capex forecast'!$Q$9:$Q$223,"Customer Connection")</f>
        <v>0</v>
      </c>
      <c r="N455" s="32">
        <f>SUMIFS('Capex forecast'!M$9:M$223,'Capex forecast'!$T$9:$T$223,'Allocation of site-spec costs'!$B455,'Capex forecast'!$S$9:$S$223,'Allocation of site-spec costs'!$D455,'Capex forecast'!$Q$9:$Q$223,"Customer Connection")</f>
        <v>0</v>
      </c>
      <c r="O455" s="32">
        <f>SUMIFS('Capex forecast'!N$9:N$223,'Capex forecast'!$T$9:$T$223,'Allocation of site-spec costs'!$B455,'Capex forecast'!$S$9:$S$223,'Allocation of site-spec costs'!$D455,'Capex forecast'!$Q$9:$Q$223,"Customer Connection")</f>
        <v>0</v>
      </c>
      <c r="Q455" s="45" t="s">
        <v>158</v>
      </c>
      <c r="R455" s="6" t="str">
        <f>INDEX('Demand forecast'!$M$9:$M$5832,MATCH($Q455,'Demand forecast'!$B$9:$B$5832,0))</f>
        <v>No</v>
      </c>
      <c r="S455" s="6" t="str">
        <f>IF(COUNTIF($Q$93:Q455,$B455) = 1, "LV", IF(COUNTIF($Q$93:Q455,$B455) = 2, "HV", "ST"))</f>
        <v>HV</v>
      </c>
      <c r="T455" s="6" t="str">
        <f>INDEX('Demand forecast and growth rate'!$E$7:$E$273,MATCH($Q455,'Demand forecast and growth rate'!$B$7:$B$273,0))</f>
        <v>Small growth</v>
      </c>
      <c r="U455" s="32">
        <f>SUMIFS('Capex forecast'!E$9:E$223,'Capex forecast'!$T$9:$T$223,$Q455,'Capex forecast'!$S$9:$S$223,$S455,'Capex forecast'!$Q$9:$Q$223,"Augex")</f>
        <v>0</v>
      </c>
      <c r="V455" s="32">
        <f>SUMIFS('Capex forecast'!F$9:F$223,'Capex forecast'!$T$9:$T$223,$Q455,'Capex forecast'!$S$9:$S$223,$S455,'Capex forecast'!$Q$9:$Q$223,"Augex")</f>
        <v>0</v>
      </c>
      <c r="W455" s="32">
        <f>SUMIFS('Capex forecast'!G$9:G$223,'Capex forecast'!$T$9:$T$223,$Q455,'Capex forecast'!$S$9:$S$223,$S455,'Capex forecast'!$Q$9:$Q$223,"Augex")</f>
        <v>0</v>
      </c>
      <c r="X455" s="32">
        <f>SUMIFS('Capex forecast'!H$9:H$223,'Capex forecast'!$T$9:$T$223,$Q455,'Capex forecast'!$S$9:$S$223,$S455,'Capex forecast'!$Q$9:$Q$223,"Augex")</f>
        <v>0</v>
      </c>
      <c r="Y455" s="32">
        <f>SUMIFS('Capex forecast'!I$9:I$223,'Capex forecast'!$T$9:$T$223,$Q455,'Capex forecast'!$S$9:$S$223,$S455,'Capex forecast'!$Q$9:$Q$223,"Augex")</f>
        <v>0</v>
      </c>
      <c r="Z455" s="32">
        <f>SUMIFS('Capex forecast'!J$9:J$223,'Capex forecast'!$T$9:$T$223,$Q455,'Capex forecast'!$S$9:$S$223,$S455,'Capex forecast'!$Q$9:$Q$223,"Augex")</f>
        <v>0</v>
      </c>
      <c r="AA455" s="32">
        <f>SUMIFS('Capex forecast'!K$9:K$223,'Capex forecast'!$T$9:$T$223,$Q455,'Capex forecast'!$S$9:$S$223,$S455,'Capex forecast'!$Q$9:$Q$223,"Augex")</f>
        <v>0</v>
      </c>
      <c r="AB455" s="32">
        <f>SUMIFS('Capex forecast'!L$9:L$223,'Capex forecast'!$T$9:$T$223,$Q455,'Capex forecast'!$S$9:$S$223,$S455,'Capex forecast'!$Q$9:$Q$223,"Augex")</f>
        <v>0</v>
      </c>
      <c r="AC455" s="32">
        <f>SUMIFS('Capex forecast'!M$9:M$223,'Capex forecast'!$T$9:$T$223,$Q455,'Capex forecast'!$S$9:$S$223,$S455,'Capex forecast'!$Q$9:$Q$223,"Augex")</f>
        <v>0</v>
      </c>
      <c r="AD455" s="32">
        <f>SUMIFS('Capex forecast'!N$9:N$223,'Capex forecast'!$T$9:$T$223,$Q455,'Capex forecast'!$S$9:$S$223,$S455,'Capex forecast'!$Q$9:$Q$223,"Augex")</f>
        <v>0</v>
      </c>
      <c r="AF455" s="45" t="s">
        <v>158</v>
      </c>
      <c r="AG455" s="6" t="str">
        <f>INDEX('Demand forecast'!$M$9:$M$5832,MATCH($Q455,'Demand forecast'!$B$9:$B$5832,0))</f>
        <v>No</v>
      </c>
      <c r="AH455" s="6" t="str">
        <f>IF(COUNTIF($AF$93:AF455,$B455) = 1, "LV", IF(COUNTIF($AF$93:AF455,$B455) = 2, "HV", "ST"))</f>
        <v>HV</v>
      </c>
      <c r="AI455" s="6" t="str">
        <f>INDEX('Demand forecast and growth rate'!$E$7:$E$273,MATCH($Q455,'Demand forecast and growth rate'!$B$7:$B$273,0))</f>
        <v>Small growth</v>
      </c>
      <c r="AJ455" s="47">
        <f>SUMIFS('Capex forecast'!E$9:E$223,'Capex forecast'!$T$9:$T$223,$AF455,'Capex forecast'!$S$9:$S$223,$AH455,'Capex forecast'!$Q$9:$Q$223,"Repex")</f>
        <v>0</v>
      </c>
      <c r="AK455" s="47">
        <f>SUMIFS('Capex forecast'!F$9:F$223,'Capex forecast'!$T$9:$T$223,$AF455,'Capex forecast'!$S$9:$S$223,$AH455,'Capex forecast'!$Q$9:$Q$223,"Repex")</f>
        <v>0</v>
      </c>
      <c r="AL455" s="47">
        <f>SUMIFS('Capex forecast'!G$9:G$223,'Capex forecast'!$T$9:$T$223,$AF455,'Capex forecast'!$S$9:$S$223,$AH455,'Capex forecast'!$Q$9:$Q$223,"Repex")</f>
        <v>0</v>
      </c>
      <c r="AM455" s="47">
        <f>SUMIFS('Capex forecast'!H$9:H$223,'Capex forecast'!$T$9:$T$223,$AF455,'Capex forecast'!$S$9:$S$223,$AH455,'Capex forecast'!$Q$9:$Q$223,"Repex")</f>
        <v>0</v>
      </c>
      <c r="AN455" s="47">
        <f>SUMIFS('Capex forecast'!I$9:I$223,'Capex forecast'!$T$9:$T$223,$AF455,'Capex forecast'!$S$9:$S$223,$AH455,'Capex forecast'!$Q$9:$Q$223,"Repex")</f>
        <v>0</v>
      </c>
      <c r="AO455" s="47">
        <f>SUMIFS('Capex forecast'!J$9:J$223,'Capex forecast'!$T$9:$T$223,$AF455,'Capex forecast'!$S$9:$S$223,$AH455,'Capex forecast'!$Q$9:$Q$223,"Repex")</f>
        <v>0</v>
      </c>
      <c r="AP455" s="47">
        <f>SUMIFS('Capex forecast'!K$9:K$223,'Capex forecast'!$T$9:$T$223,$AF455,'Capex forecast'!$S$9:$S$223,$AH455,'Capex forecast'!$Q$9:$Q$223,"Repex")</f>
        <v>0</v>
      </c>
      <c r="AQ455" s="47">
        <f>SUMIFS('Capex forecast'!L$9:L$223,'Capex forecast'!$T$9:$T$223,$AF455,'Capex forecast'!$S$9:$S$223,$AH455,'Capex forecast'!$Q$9:$Q$223,"Repex")</f>
        <v>0</v>
      </c>
      <c r="AR455" s="47">
        <f>SUMIFS('Capex forecast'!M$9:M$223,'Capex forecast'!$T$9:$T$223,$AF455,'Capex forecast'!$S$9:$S$223,$AH455,'Capex forecast'!$Q$9:$Q$223,"Repex")</f>
        <v>0</v>
      </c>
      <c r="AS455" s="47">
        <f>SUMIFS('Capex forecast'!N$9:N$223,'Capex forecast'!$T$9:$T$223,$AF455,'Capex forecast'!$S$9:$S$223,$AH455,'Capex forecast'!$Q$9:$Q$223,"Repex")</f>
        <v>0</v>
      </c>
    </row>
    <row r="456" spans="2:45" ht="15">
      <c r="B456" s="45" t="s">
        <v>62</v>
      </c>
      <c r="C456" s="6" t="str">
        <f>INDEX('Demand forecast'!$M$9:$M$5832,MATCH($B456,'Demand forecast'!$B$9:$B$5832,0))</f>
        <v>No</v>
      </c>
      <c r="D456" s="6" t="str">
        <f>IF(COUNTIF($B$93:B456,$B456) = 1, "LV", IF(COUNTIF($B$93:B456,$B456) = 2, "HV", "ST"))</f>
        <v>HV</v>
      </c>
      <c r="E456" s="6" t="str">
        <f>INDEX('Demand forecast and growth rate'!$E$7:$E$273,MATCH($B456,'Demand forecast and growth rate'!$B$7:$B$273,0))</f>
        <v>Small growth</v>
      </c>
      <c r="F456" s="32">
        <f>SUMIFS('Capex forecast'!E$9:E$223,'Capex forecast'!$T$9:$T$223,'Allocation of site-spec costs'!$B456,'Capex forecast'!$S$9:$S$223,'Allocation of site-spec costs'!$D456,'Capex forecast'!$Q$9:$Q$223,"Customer Connection")</f>
        <v>0</v>
      </c>
      <c r="G456" s="32">
        <f>SUMIFS('Capex forecast'!F$9:F$223,'Capex forecast'!$T$9:$T$223,'Allocation of site-spec costs'!$B456,'Capex forecast'!$S$9:$S$223,'Allocation of site-spec costs'!$D456,'Capex forecast'!$Q$9:$Q$223,"Customer Connection")</f>
        <v>0</v>
      </c>
      <c r="H456" s="32">
        <f>SUMIFS('Capex forecast'!G$9:G$223,'Capex forecast'!$T$9:$T$223,'Allocation of site-spec costs'!$B456,'Capex forecast'!$S$9:$S$223,'Allocation of site-spec costs'!$D456,'Capex forecast'!$Q$9:$Q$223,"Customer Connection")</f>
        <v>0</v>
      </c>
      <c r="I456" s="32">
        <f>SUMIFS('Capex forecast'!H$9:H$223,'Capex forecast'!$T$9:$T$223,'Allocation of site-spec costs'!$B456,'Capex forecast'!$S$9:$S$223,'Allocation of site-spec costs'!$D456,'Capex forecast'!$Q$9:$Q$223,"Customer Connection")</f>
        <v>0</v>
      </c>
      <c r="J456" s="32">
        <f>SUMIFS('Capex forecast'!I$9:I$223,'Capex forecast'!$T$9:$T$223,'Allocation of site-spec costs'!$B456,'Capex forecast'!$S$9:$S$223,'Allocation of site-spec costs'!$D456,'Capex forecast'!$Q$9:$Q$223,"Customer Connection")</f>
        <v>0</v>
      </c>
      <c r="K456" s="32">
        <f>SUMIFS('Capex forecast'!J$9:J$223,'Capex forecast'!$T$9:$T$223,'Allocation of site-spec costs'!$B456,'Capex forecast'!$S$9:$S$223,'Allocation of site-spec costs'!$D456,'Capex forecast'!$Q$9:$Q$223,"Customer Connection")</f>
        <v>0</v>
      </c>
      <c r="L456" s="32">
        <f>SUMIFS('Capex forecast'!K$9:K$223,'Capex forecast'!$T$9:$T$223,'Allocation of site-spec costs'!$B456,'Capex forecast'!$S$9:$S$223,'Allocation of site-spec costs'!$D456,'Capex forecast'!$Q$9:$Q$223,"Customer Connection")</f>
        <v>0</v>
      </c>
      <c r="M456" s="32">
        <f>SUMIFS('Capex forecast'!L$9:L$223,'Capex forecast'!$T$9:$T$223,'Allocation of site-spec costs'!$B456,'Capex forecast'!$S$9:$S$223,'Allocation of site-spec costs'!$D456,'Capex forecast'!$Q$9:$Q$223,"Customer Connection")</f>
        <v>0</v>
      </c>
      <c r="N456" s="32">
        <f>SUMIFS('Capex forecast'!M$9:M$223,'Capex forecast'!$T$9:$T$223,'Allocation of site-spec costs'!$B456,'Capex forecast'!$S$9:$S$223,'Allocation of site-spec costs'!$D456,'Capex forecast'!$Q$9:$Q$223,"Customer Connection")</f>
        <v>0</v>
      </c>
      <c r="O456" s="32">
        <f>SUMIFS('Capex forecast'!N$9:N$223,'Capex forecast'!$T$9:$T$223,'Allocation of site-spec costs'!$B456,'Capex forecast'!$S$9:$S$223,'Allocation of site-spec costs'!$D456,'Capex forecast'!$Q$9:$Q$223,"Customer Connection")</f>
        <v>0</v>
      </c>
      <c r="Q456" s="45" t="s">
        <v>62</v>
      </c>
      <c r="R456" s="6" t="str">
        <f>INDEX('Demand forecast'!$M$9:$M$5832,MATCH($Q456,'Demand forecast'!$B$9:$B$5832,0))</f>
        <v>No</v>
      </c>
      <c r="S456" s="6" t="str">
        <f>IF(COUNTIF($Q$93:Q456,$B456) = 1, "LV", IF(COUNTIF($Q$93:Q456,$B456) = 2, "HV", "ST"))</f>
        <v>HV</v>
      </c>
      <c r="T456" s="6" t="str">
        <f>INDEX('Demand forecast and growth rate'!$E$7:$E$273,MATCH($Q456,'Demand forecast and growth rate'!$B$7:$B$273,0))</f>
        <v>Small growth</v>
      </c>
      <c r="U456" s="32">
        <f>SUMIFS('Capex forecast'!E$9:E$223,'Capex forecast'!$T$9:$T$223,$Q456,'Capex forecast'!$S$9:$S$223,$S456,'Capex forecast'!$Q$9:$Q$223,"Augex")</f>
        <v>0</v>
      </c>
      <c r="V456" s="32">
        <f>SUMIFS('Capex forecast'!F$9:F$223,'Capex forecast'!$T$9:$T$223,$Q456,'Capex forecast'!$S$9:$S$223,$S456,'Capex forecast'!$Q$9:$Q$223,"Augex")</f>
        <v>0</v>
      </c>
      <c r="W456" s="32">
        <f>SUMIFS('Capex forecast'!G$9:G$223,'Capex forecast'!$T$9:$T$223,$Q456,'Capex forecast'!$S$9:$S$223,$S456,'Capex forecast'!$Q$9:$Q$223,"Augex")</f>
        <v>0</v>
      </c>
      <c r="X456" s="32">
        <f>SUMIFS('Capex forecast'!H$9:H$223,'Capex forecast'!$T$9:$T$223,$Q456,'Capex forecast'!$S$9:$S$223,$S456,'Capex forecast'!$Q$9:$Q$223,"Augex")</f>
        <v>0</v>
      </c>
      <c r="Y456" s="32">
        <f>SUMIFS('Capex forecast'!I$9:I$223,'Capex forecast'!$T$9:$T$223,$Q456,'Capex forecast'!$S$9:$S$223,$S456,'Capex forecast'!$Q$9:$Q$223,"Augex")</f>
        <v>0</v>
      </c>
      <c r="Z456" s="32">
        <f>SUMIFS('Capex forecast'!J$9:J$223,'Capex forecast'!$T$9:$T$223,$Q456,'Capex forecast'!$S$9:$S$223,$S456,'Capex forecast'!$Q$9:$Q$223,"Augex")</f>
        <v>0</v>
      </c>
      <c r="AA456" s="32">
        <f>SUMIFS('Capex forecast'!K$9:K$223,'Capex forecast'!$T$9:$T$223,$Q456,'Capex forecast'!$S$9:$S$223,$S456,'Capex forecast'!$Q$9:$Q$223,"Augex")</f>
        <v>0</v>
      </c>
      <c r="AB456" s="32">
        <f>SUMIFS('Capex forecast'!L$9:L$223,'Capex forecast'!$T$9:$T$223,$Q456,'Capex forecast'!$S$9:$S$223,$S456,'Capex forecast'!$Q$9:$Q$223,"Augex")</f>
        <v>0</v>
      </c>
      <c r="AC456" s="32">
        <f>SUMIFS('Capex forecast'!M$9:M$223,'Capex forecast'!$T$9:$T$223,$Q456,'Capex forecast'!$S$9:$S$223,$S456,'Capex forecast'!$Q$9:$Q$223,"Augex")</f>
        <v>0</v>
      </c>
      <c r="AD456" s="32">
        <f>SUMIFS('Capex forecast'!N$9:N$223,'Capex forecast'!$T$9:$T$223,$Q456,'Capex forecast'!$S$9:$S$223,$S456,'Capex forecast'!$Q$9:$Q$223,"Augex")</f>
        <v>0</v>
      </c>
      <c r="AF456" s="45" t="s">
        <v>62</v>
      </c>
      <c r="AG456" s="6" t="str">
        <f>INDEX('Demand forecast'!$M$9:$M$5832,MATCH($Q456,'Demand forecast'!$B$9:$B$5832,0))</f>
        <v>No</v>
      </c>
      <c r="AH456" s="6" t="str">
        <f>IF(COUNTIF($AF$93:AF456,$B456) = 1, "LV", IF(COUNTIF($AF$93:AF456,$B456) = 2, "HV", "ST"))</f>
        <v>HV</v>
      </c>
      <c r="AI456" s="6" t="str">
        <f>INDEX('Demand forecast and growth rate'!$E$7:$E$273,MATCH($Q456,'Demand forecast and growth rate'!$B$7:$B$273,0))</f>
        <v>Small growth</v>
      </c>
      <c r="AJ456" s="47">
        <f>SUMIFS('Capex forecast'!E$9:E$223,'Capex forecast'!$T$9:$T$223,$AF456,'Capex forecast'!$S$9:$S$223,$AH456,'Capex forecast'!$Q$9:$Q$223,"Repex")</f>
        <v>0</v>
      </c>
      <c r="AK456" s="47">
        <f>SUMIFS('Capex forecast'!F$9:F$223,'Capex forecast'!$T$9:$T$223,$AF456,'Capex forecast'!$S$9:$S$223,$AH456,'Capex forecast'!$Q$9:$Q$223,"Repex")</f>
        <v>0</v>
      </c>
      <c r="AL456" s="47">
        <f>SUMIFS('Capex forecast'!G$9:G$223,'Capex forecast'!$T$9:$T$223,$AF456,'Capex forecast'!$S$9:$S$223,$AH456,'Capex forecast'!$Q$9:$Q$223,"Repex")</f>
        <v>0</v>
      </c>
      <c r="AM456" s="47">
        <f>SUMIFS('Capex forecast'!H$9:H$223,'Capex forecast'!$T$9:$T$223,$AF456,'Capex forecast'!$S$9:$S$223,$AH456,'Capex forecast'!$Q$9:$Q$223,"Repex")</f>
        <v>0</v>
      </c>
      <c r="AN456" s="47">
        <f>SUMIFS('Capex forecast'!I$9:I$223,'Capex forecast'!$T$9:$T$223,$AF456,'Capex forecast'!$S$9:$S$223,$AH456,'Capex forecast'!$Q$9:$Q$223,"Repex")</f>
        <v>0</v>
      </c>
      <c r="AO456" s="47">
        <f>SUMIFS('Capex forecast'!J$9:J$223,'Capex forecast'!$T$9:$T$223,$AF456,'Capex forecast'!$S$9:$S$223,$AH456,'Capex forecast'!$Q$9:$Q$223,"Repex")</f>
        <v>0</v>
      </c>
      <c r="AP456" s="47">
        <f>SUMIFS('Capex forecast'!K$9:K$223,'Capex forecast'!$T$9:$T$223,$AF456,'Capex forecast'!$S$9:$S$223,$AH456,'Capex forecast'!$Q$9:$Q$223,"Repex")</f>
        <v>0</v>
      </c>
      <c r="AQ456" s="47">
        <f>SUMIFS('Capex forecast'!L$9:L$223,'Capex forecast'!$T$9:$T$223,$AF456,'Capex forecast'!$S$9:$S$223,$AH456,'Capex forecast'!$Q$9:$Q$223,"Repex")</f>
        <v>0</v>
      </c>
      <c r="AR456" s="47">
        <f>SUMIFS('Capex forecast'!M$9:M$223,'Capex forecast'!$T$9:$T$223,$AF456,'Capex forecast'!$S$9:$S$223,$AH456,'Capex forecast'!$Q$9:$Q$223,"Repex")</f>
        <v>0</v>
      </c>
      <c r="AS456" s="47">
        <f>SUMIFS('Capex forecast'!N$9:N$223,'Capex forecast'!$T$9:$T$223,$AF456,'Capex forecast'!$S$9:$S$223,$AH456,'Capex forecast'!$Q$9:$Q$223,"Repex")</f>
        <v>0</v>
      </c>
    </row>
    <row r="457" spans="2:45" ht="15">
      <c r="B457" s="45" t="s">
        <v>249</v>
      </c>
      <c r="C457" s="6" t="str">
        <f>INDEX('Demand forecast'!$M$9:$M$5832,MATCH($B457,'Demand forecast'!$B$9:$B$5832,0))</f>
        <v>Yes</v>
      </c>
      <c r="D457" s="6" t="str">
        <f>IF(COUNTIF($B$93:B457,$B457) = 1, "LV", IF(COUNTIF($B$93:B457,$B457) = 2, "HV", "ST"))</f>
        <v>HV</v>
      </c>
      <c r="E457" s="6" t="str">
        <f>INDEX('Demand forecast and growth rate'!$E$7:$E$273,MATCH($B457,'Demand forecast and growth rate'!$B$7:$B$273,0))</f>
        <v>Steady/falling</v>
      </c>
      <c r="F457" s="32">
        <f>SUMIFS('Capex forecast'!E$9:E$223,'Capex forecast'!$T$9:$T$223,'Allocation of site-spec costs'!$B457,'Capex forecast'!$S$9:$S$223,'Allocation of site-spec costs'!$D457,'Capex forecast'!$Q$9:$Q$223,"Customer Connection")</f>
        <v>0</v>
      </c>
      <c r="G457" s="32">
        <f>SUMIFS('Capex forecast'!F$9:F$223,'Capex forecast'!$T$9:$T$223,'Allocation of site-spec costs'!$B457,'Capex forecast'!$S$9:$S$223,'Allocation of site-spec costs'!$D457,'Capex forecast'!$Q$9:$Q$223,"Customer Connection")</f>
        <v>0</v>
      </c>
      <c r="H457" s="32">
        <f>SUMIFS('Capex forecast'!G$9:G$223,'Capex forecast'!$T$9:$T$223,'Allocation of site-spec costs'!$B457,'Capex forecast'!$S$9:$S$223,'Allocation of site-spec costs'!$D457,'Capex forecast'!$Q$9:$Q$223,"Customer Connection")</f>
        <v>0</v>
      </c>
      <c r="I457" s="32">
        <f>SUMIFS('Capex forecast'!H$9:H$223,'Capex forecast'!$T$9:$T$223,'Allocation of site-spec costs'!$B457,'Capex forecast'!$S$9:$S$223,'Allocation of site-spec costs'!$D457,'Capex forecast'!$Q$9:$Q$223,"Customer Connection")</f>
        <v>0</v>
      </c>
      <c r="J457" s="32">
        <f>SUMIFS('Capex forecast'!I$9:I$223,'Capex forecast'!$T$9:$T$223,'Allocation of site-spec costs'!$B457,'Capex forecast'!$S$9:$S$223,'Allocation of site-spec costs'!$D457,'Capex forecast'!$Q$9:$Q$223,"Customer Connection")</f>
        <v>0</v>
      </c>
      <c r="K457" s="32">
        <f>SUMIFS('Capex forecast'!J$9:J$223,'Capex forecast'!$T$9:$T$223,'Allocation of site-spec costs'!$B457,'Capex forecast'!$S$9:$S$223,'Allocation of site-spec costs'!$D457,'Capex forecast'!$Q$9:$Q$223,"Customer Connection")</f>
        <v>0</v>
      </c>
      <c r="L457" s="32">
        <f>SUMIFS('Capex forecast'!K$9:K$223,'Capex forecast'!$T$9:$T$223,'Allocation of site-spec costs'!$B457,'Capex forecast'!$S$9:$S$223,'Allocation of site-spec costs'!$D457,'Capex forecast'!$Q$9:$Q$223,"Customer Connection")</f>
        <v>0</v>
      </c>
      <c r="M457" s="32">
        <f>SUMIFS('Capex forecast'!L$9:L$223,'Capex forecast'!$T$9:$T$223,'Allocation of site-spec costs'!$B457,'Capex forecast'!$S$9:$S$223,'Allocation of site-spec costs'!$D457,'Capex forecast'!$Q$9:$Q$223,"Customer Connection")</f>
        <v>0</v>
      </c>
      <c r="N457" s="32">
        <f>SUMIFS('Capex forecast'!M$9:M$223,'Capex forecast'!$T$9:$T$223,'Allocation of site-spec costs'!$B457,'Capex forecast'!$S$9:$S$223,'Allocation of site-spec costs'!$D457,'Capex forecast'!$Q$9:$Q$223,"Customer Connection")</f>
        <v>0</v>
      </c>
      <c r="O457" s="32">
        <f>SUMIFS('Capex forecast'!N$9:N$223,'Capex forecast'!$T$9:$T$223,'Allocation of site-spec costs'!$B457,'Capex forecast'!$S$9:$S$223,'Allocation of site-spec costs'!$D457,'Capex forecast'!$Q$9:$Q$223,"Customer Connection")</f>
        <v>0</v>
      </c>
      <c r="Q457" s="45" t="s">
        <v>249</v>
      </c>
      <c r="R457" s="6" t="str">
        <f>INDEX('Demand forecast'!$M$9:$M$5832,MATCH($Q457,'Demand forecast'!$B$9:$B$5832,0))</f>
        <v>Yes</v>
      </c>
      <c r="S457" s="6" t="str">
        <f>IF(COUNTIF($Q$93:Q457,$B457) = 1, "LV", IF(COUNTIF($Q$93:Q457,$B457) = 2, "HV", "ST"))</f>
        <v>HV</v>
      </c>
      <c r="T457" s="6" t="str">
        <f>INDEX('Demand forecast and growth rate'!$E$7:$E$273,MATCH($Q457,'Demand forecast and growth rate'!$B$7:$B$273,0))</f>
        <v>Steady/falling</v>
      </c>
      <c r="U457" s="32">
        <f>SUMIFS('Capex forecast'!E$9:E$223,'Capex forecast'!$T$9:$T$223,$Q457,'Capex forecast'!$S$9:$S$223,$S457,'Capex forecast'!$Q$9:$Q$223,"Augex")</f>
        <v>0</v>
      </c>
      <c r="V457" s="32">
        <f>SUMIFS('Capex forecast'!F$9:F$223,'Capex forecast'!$T$9:$T$223,$Q457,'Capex forecast'!$S$9:$S$223,$S457,'Capex forecast'!$Q$9:$Q$223,"Augex")</f>
        <v>0</v>
      </c>
      <c r="W457" s="32">
        <f>SUMIFS('Capex forecast'!G$9:G$223,'Capex forecast'!$T$9:$T$223,$Q457,'Capex forecast'!$S$9:$S$223,$S457,'Capex forecast'!$Q$9:$Q$223,"Augex")</f>
        <v>0</v>
      </c>
      <c r="X457" s="32">
        <f>SUMIFS('Capex forecast'!H$9:H$223,'Capex forecast'!$T$9:$T$223,$Q457,'Capex forecast'!$S$9:$S$223,$S457,'Capex forecast'!$Q$9:$Q$223,"Augex")</f>
        <v>0</v>
      </c>
      <c r="Y457" s="32">
        <f>SUMIFS('Capex forecast'!I$9:I$223,'Capex forecast'!$T$9:$T$223,$Q457,'Capex forecast'!$S$9:$S$223,$S457,'Capex forecast'!$Q$9:$Q$223,"Augex")</f>
        <v>0</v>
      </c>
      <c r="Z457" s="32">
        <f>SUMIFS('Capex forecast'!J$9:J$223,'Capex forecast'!$T$9:$T$223,$Q457,'Capex forecast'!$S$9:$S$223,$S457,'Capex forecast'!$Q$9:$Q$223,"Augex")</f>
        <v>0</v>
      </c>
      <c r="AA457" s="32">
        <f>SUMIFS('Capex forecast'!K$9:K$223,'Capex forecast'!$T$9:$T$223,$Q457,'Capex forecast'!$S$9:$S$223,$S457,'Capex forecast'!$Q$9:$Q$223,"Augex")</f>
        <v>0</v>
      </c>
      <c r="AB457" s="32">
        <f>SUMIFS('Capex forecast'!L$9:L$223,'Capex forecast'!$T$9:$T$223,$Q457,'Capex forecast'!$S$9:$S$223,$S457,'Capex forecast'!$Q$9:$Q$223,"Augex")</f>
        <v>0</v>
      </c>
      <c r="AC457" s="32">
        <f>SUMIFS('Capex forecast'!M$9:M$223,'Capex forecast'!$T$9:$T$223,$Q457,'Capex forecast'!$S$9:$S$223,$S457,'Capex forecast'!$Q$9:$Q$223,"Augex")</f>
        <v>0</v>
      </c>
      <c r="AD457" s="32">
        <f>SUMIFS('Capex forecast'!N$9:N$223,'Capex forecast'!$T$9:$T$223,$Q457,'Capex forecast'!$S$9:$S$223,$S457,'Capex forecast'!$Q$9:$Q$223,"Augex")</f>
        <v>0</v>
      </c>
      <c r="AF457" s="45" t="s">
        <v>249</v>
      </c>
      <c r="AG457" s="6" t="str">
        <f>INDEX('Demand forecast'!$M$9:$M$5832,MATCH($Q457,'Demand forecast'!$B$9:$B$5832,0))</f>
        <v>Yes</v>
      </c>
      <c r="AH457" s="6" t="str">
        <f>IF(COUNTIF($AF$93:AF457,$B457) = 1, "LV", IF(COUNTIF($AF$93:AF457,$B457) = 2, "HV", "ST"))</f>
        <v>HV</v>
      </c>
      <c r="AI457" s="6" t="str">
        <f>INDEX('Demand forecast and growth rate'!$E$7:$E$273,MATCH($Q457,'Demand forecast and growth rate'!$B$7:$B$273,0))</f>
        <v>Steady/falling</v>
      </c>
      <c r="AJ457" s="47">
        <f>SUMIFS('Capex forecast'!E$9:E$223,'Capex forecast'!$T$9:$T$223,$AF457,'Capex forecast'!$S$9:$S$223,$AH457,'Capex forecast'!$Q$9:$Q$223,"Repex")</f>
        <v>0</v>
      </c>
      <c r="AK457" s="47">
        <f>SUMIFS('Capex forecast'!F$9:F$223,'Capex forecast'!$T$9:$T$223,$AF457,'Capex forecast'!$S$9:$S$223,$AH457,'Capex forecast'!$Q$9:$Q$223,"Repex")</f>
        <v>0</v>
      </c>
      <c r="AL457" s="47">
        <f>SUMIFS('Capex forecast'!G$9:G$223,'Capex forecast'!$T$9:$T$223,$AF457,'Capex forecast'!$S$9:$S$223,$AH457,'Capex forecast'!$Q$9:$Q$223,"Repex")</f>
        <v>0</v>
      </c>
      <c r="AM457" s="47">
        <f>SUMIFS('Capex forecast'!H$9:H$223,'Capex forecast'!$T$9:$T$223,$AF457,'Capex forecast'!$S$9:$S$223,$AH457,'Capex forecast'!$Q$9:$Q$223,"Repex")</f>
        <v>0</v>
      </c>
      <c r="AN457" s="47">
        <f>SUMIFS('Capex forecast'!I$9:I$223,'Capex forecast'!$T$9:$T$223,$AF457,'Capex forecast'!$S$9:$S$223,$AH457,'Capex forecast'!$Q$9:$Q$223,"Repex")</f>
        <v>0</v>
      </c>
      <c r="AO457" s="47">
        <f>SUMIFS('Capex forecast'!J$9:J$223,'Capex forecast'!$T$9:$T$223,$AF457,'Capex forecast'!$S$9:$S$223,$AH457,'Capex forecast'!$Q$9:$Q$223,"Repex")</f>
        <v>0</v>
      </c>
      <c r="AP457" s="47">
        <f>SUMIFS('Capex forecast'!K$9:K$223,'Capex forecast'!$T$9:$T$223,$AF457,'Capex forecast'!$S$9:$S$223,$AH457,'Capex forecast'!$Q$9:$Q$223,"Repex")</f>
        <v>0</v>
      </c>
      <c r="AQ457" s="47">
        <f>SUMIFS('Capex forecast'!L$9:L$223,'Capex forecast'!$T$9:$T$223,$AF457,'Capex forecast'!$S$9:$S$223,$AH457,'Capex forecast'!$Q$9:$Q$223,"Repex")</f>
        <v>0</v>
      </c>
      <c r="AR457" s="47">
        <f>SUMIFS('Capex forecast'!M$9:M$223,'Capex forecast'!$T$9:$T$223,$AF457,'Capex forecast'!$S$9:$S$223,$AH457,'Capex forecast'!$Q$9:$Q$223,"Repex")</f>
        <v>0</v>
      </c>
      <c r="AS457" s="47">
        <f>SUMIFS('Capex forecast'!N$9:N$223,'Capex forecast'!$T$9:$T$223,$AF457,'Capex forecast'!$S$9:$S$223,$AH457,'Capex forecast'!$Q$9:$Q$223,"Repex")</f>
        <v>0</v>
      </c>
    </row>
    <row r="458" spans="2:45" ht="15">
      <c r="B458" s="45" t="s">
        <v>7</v>
      </c>
      <c r="C458" s="6" t="str">
        <f>INDEX('Demand forecast'!$M$9:$M$5832,MATCH($B458,'Demand forecast'!$B$9:$B$5832,0))</f>
        <v>No</v>
      </c>
      <c r="D458" s="6" t="str">
        <f>IF(COUNTIF($B$93:B458,$B458) = 1, "LV", IF(COUNTIF($B$93:B458,$B458) = 2, "HV", "ST"))</f>
        <v>HV</v>
      </c>
      <c r="E458" s="6" t="str">
        <f>INDEX('Demand forecast and growth rate'!$E$7:$E$273,MATCH($B458,'Demand forecast and growth rate'!$B$7:$B$273,0))</f>
        <v>Steady/falling</v>
      </c>
      <c r="F458" s="32">
        <f>SUMIFS('Capex forecast'!E$9:E$223,'Capex forecast'!$T$9:$T$223,'Allocation of site-spec costs'!$B458,'Capex forecast'!$S$9:$S$223,'Allocation of site-spec costs'!$D458,'Capex forecast'!$Q$9:$Q$223,"Customer Connection")</f>
        <v>0</v>
      </c>
      <c r="G458" s="32">
        <f>SUMIFS('Capex forecast'!F$9:F$223,'Capex forecast'!$T$9:$T$223,'Allocation of site-spec costs'!$B458,'Capex forecast'!$S$9:$S$223,'Allocation of site-spec costs'!$D458,'Capex forecast'!$Q$9:$Q$223,"Customer Connection")</f>
        <v>0</v>
      </c>
      <c r="H458" s="32">
        <f>SUMIFS('Capex forecast'!G$9:G$223,'Capex forecast'!$T$9:$T$223,'Allocation of site-spec costs'!$B458,'Capex forecast'!$S$9:$S$223,'Allocation of site-spec costs'!$D458,'Capex forecast'!$Q$9:$Q$223,"Customer Connection")</f>
        <v>0</v>
      </c>
      <c r="I458" s="32">
        <f>SUMIFS('Capex forecast'!H$9:H$223,'Capex forecast'!$T$9:$T$223,'Allocation of site-spec costs'!$B458,'Capex forecast'!$S$9:$S$223,'Allocation of site-spec costs'!$D458,'Capex forecast'!$Q$9:$Q$223,"Customer Connection")</f>
        <v>0</v>
      </c>
      <c r="J458" s="32">
        <f>SUMIFS('Capex forecast'!I$9:I$223,'Capex forecast'!$T$9:$T$223,'Allocation of site-spec costs'!$B458,'Capex forecast'!$S$9:$S$223,'Allocation of site-spec costs'!$D458,'Capex forecast'!$Q$9:$Q$223,"Customer Connection")</f>
        <v>0</v>
      </c>
      <c r="K458" s="32">
        <f>SUMIFS('Capex forecast'!J$9:J$223,'Capex forecast'!$T$9:$T$223,'Allocation of site-spec costs'!$B458,'Capex forecast'!$S$9:$S$223,'Allocation of site-spec costs'!$D458,'Capex forecast'!$Q$9:$Q$223,"Customer Connection")</f>
        <v>0</v>
      </c>
      <c r="L458" s="32">
        <f>SUMIFS('Capex forecast'!K$9:K$223,'Capex forecast'!$T$9:$T$223,'Allocation of site-spec costs'!$B458,'Capex forecast'!$S$9:$S$223,'Allocation of site-spec costs'!$D458,'Capex forecast'!$Q$9:$Q$223,"Customer Connection")</f>
        <v>0</v>
      </c>
      <c r="M458" s="32">
        <f>SUMIFS('Capex forecast'!L$9:L$223,'Capex forecast'!$T$9:$T$223,'Allocation of site-spec costs'!$B458,'Capex forecast'!$S$9:$S$223,'Allocation of site-spec costs'!$D458,'Capex forecast'!$Q$9:$Q$223,"Customer Connection")</f>
        <v>0</v>
      </c>
      <c r="N458" s="32">
        <f>SUMIFS('Capex forecast'!M$9:M$223,'Capex forecast'!$T$9:$T$223,'Allocation of site-spec costs'!$B458,'Capex forecast'!$S$9:$S$223,'Allocation of site-spec costs'!$D458,'Capex forecast'!$Q$9:$Q$223,"Customer Connection")</f>
        <v>0</v>
      </c>
      <c r="O458" s="32">
        <f>SUMIFS('Capex forecast'!N$9:N$223,'Capex forecast'!$T$9:$T$223,'Allocation of site-spec costs'!$B458,'Capex forecast'!$S$9:$S$223,'Allocation of site-spec costs'!$D458,'Capex forecast'!$Q$9:$Q$223,"Customer Connection")</f>
        <v>0</v>
      </c>
      <c r="Q458" s="45" t="s">
        <v>7</v>
      </c>
      <c r="R458" s="6" t="str">
        <f>INDEX('Demand forecast'!$M$9:$M$5832,MATCH($Q458,'Demand forecast'!$B$9:$B$5832,0))</f>
        <v>No</v>
      </c>
      <c r="S458" s="6" t="str">
        <f>IF(COUNTIF($Q$93:Q458,$B458) = 1, "LV", IF(COUNTIF($Q$93:Q458,$B458) = 2, "HV", "ST"))</f>
        <v>HV</v>
      </c>
      <c r="T458" s="6" t="str">
        <f>INDEX('Demand forecast and growth rate'!$E$7:$E$273,MATCH($Q458,'Demand forecast and growth rate'!$B$7:$B$273,0))</f>
        <v>Steady/falling</v>
      </c>
      <c r="U458" s="32">
        <f>SUMIFS('Capex forecast'!E$9:E$223,'Capex forecast'!$T$9:$T$223,$Q458,'Capex forecast'!$S$9:$S$223,$S458,'Capex forecast'!$Q$9:$Q$223,"Augex")</f>
        <v>0</v>
      </c>
      <c r="V458" s="32">
        <f>SUMIFS('Capex forecast'!F$9:F$223,'Capex forecast'!$T$9:$T$223,$Q458,'Capex forecast'!$S$9:$S$223,$S458,'Capex forecast'!$Q$9:$Q$223,"Augex")</f>
        <v>0</v>
      </c>
      <c r="W458" s="32">
        <f>SUMIFS('Capex forecast'!G$9:G$223,'Capex forecast'!$T$9:$T$223,$Q458,'Capex forecast'!$S$9:$S$223,$S458,'Capex forecast'!$Q$9:$Q$223,"Augex")</f>
        <v>0</v>
      </c>
      <c r="X458" s="32">
        <f>SUMIFS('Capex forecast'!H$9:H$223,'Capex forecast'!$T$9:$T$223,$Q458,'Capex forecast'!$S$9:$S$223,$S458,'Capex forecast'!$Q$9:$Q$223,"Augex")</f>
        <v>0</v>
      </c>
      <c r="Y458" s="32">
        <f>SUMIFS('Capex forecast'!I$9:I$223,'Capex forecast'!$T$9:$T$223,$Q458,'Capex forecast'!$S$9:$S$223,$S458,'Capex forecast'!$Q$9:$Q$223,"Augex")</f>
        <v>0</v>
      </c>
      <c r="Z458" s="32">
        <f>SUMIFS('Capex forecast'!J$9:J$223,'Capex forecast'!$T$9:$T$223,$Q458,'Capex forecast'!$S$9:$S$223,$S458,'Capex forecast'!$Q$9:$Q$223,"Augex")</f>
        <v>0</v>
      </c>
      <c r="AA458" s="32">
        <f>SUMIFS('Capex forecast'!K$9:K$223,'Capex forecast'!$T$9:$T$223,$Q458,'Capex forecast'!$S$9:$S$223,$S458,'Capex forecast'!$Q$9:$Q$223,"Augex")</f>
        <v>0</v>
      </c>
      <c r="AB458" s="32">
        <f>SUMIFS('Capex forecast'!L$9:L$223,'Capex forecast'!$T$9:$T$223,$Q458,'Capex forecast'!$S$9:$S$223,$S458,'Capex forecast'!$Q$9:$Q$223,"Augex")</f>
        <v>0</v>
      </c>
      <c r="AC458" s="32">
        <f>SUMIFS('Capex forecast'!M$9:M$223,'Capex forecast'!$T$9:$T$223,$Q458,'Capex forecast'!$S$9:$S$223,$S458,'Capex forecast'!$Q$9:$Q$223,"Augex")</f>
        <v>0</v>
      </c>
      <c r="AD458" s="32">
        <f>SUMIFS('Capex forecast'!N$9:N$223,'Capex forecast'!$T$9:$T$223,$Q458,'Capex forecast'!$S$9:$S$223,$S458,'Capex forecast'!$Q$9:$Q$223,"Augex")</f>
        <v>0</v>
      </c>
      <c r="AF458" s="45" t="s">
        <v>7</v>
      </c>
      <c r="AG458" s="6" t="str">
        <f>INDEX('Demand forecast'!$M$9:$M$5832,MATCH($Q458,'Demand forecast'!$B$9:$B$5832,0))</f>
        <v>No</v>
      </c>
      <c r="AH458" s="6" t="str">
        <f>IF(COUNTIF($AF$93:AF458,$B458) = 1, "LV", IF(COUNTIF($AF$93:AF458,$B458) = 2, "HV", "ST"))</f>
        <v>HV</v>
      </c>
      <c r="AI458" s="6" t="str">
        <f>INDEX('Demand forecast and growth rate'!$E$7:$E$273,MATCH($Q458,'Demand forecast and growth rate'!$B$7:$B$273,0))</f>
        <v>Steady/falling</v>
      </c>
      <c r="AJ458" s="47">
        <f>SUMIFS('Capex forecast'!E$9:E$223,'Capex forecast'!$T$9:$T$223,$AF458,'Capex forecast'!$S$9:$S$223,$AH458,'Capex forecast'!$Q$9:$Q$223,"Repex")</f>
        <v>0</v>
      </c>
      <c r="AK458" s="47">
        <f>SUMIFS('Capex forecast'!F$9:F$223,'Capex forecast'!$T$9:$T$223,$AF458,'Capex forecast'!$S$9:$S$223,$AH458,'Capex forecast'!$Q$9:$Q$223,"Repex")</f>
        <v>0</v>
      </c>
      <c r="AL458" s="47">
        <f>SUMIFS('Capex forecast'!G$9:G$223,'Capex forecast'!$T$9:$T$223,$AF458,'Capex forecast'!$S$9:$S$223,$AH458,'Capex forecast'!$Q$9:$Q$223,"Repex")</f>
        <v>0</v>
      </c>
      <c r="AM458" s="47">
        <f>SUMIFS('Capex forecast'!H$9:H$223,'Capex forecast'!$T$9:$T$223,$AF458,'Capex forecast'!$S$9:$S$223,$AH458,'Capex forecast'!$Q$9:$Q$223,"Repex")</f>
        <v>0</v>
      </c>
      <c r="AN458" s="47">
        <f>SUMIFS('Capex forecast'!I$9:I$223,'Capex forecast'!$T$9:$T$223,$AF458,'Capex forecast'!$S$9:$S$223,$AH458,'Capex forecast'!$Q$9:$Q$223,"Repex")</f>
        <v>0</v>
      </c>
      <c r="AO458" s="47">
        <f>SUMIFS('Capex forecast'!J$9:J$223,'Capex forecast'!$T$9:$T$223,$AF458,'Capex forecast'!$S$9:$S$223,$AH458,'Capex forecast'!$Q$9:$Q$223,"Repex")</f>
        <v>0</v>
      </c>
      <c r="AP458" s="47">
        <f>SUMIFS('Capex forecast'!K$9:K$223,'Capex forecast'!$T$9:$T$223,$AF458,'Capex forecast'!$S$9:$S$223,$AH458,'Capex forecast'!$Q$9:$Q$223,"Repex")</f>
        <v>0</v>
      </c>
      <c r="AQ458" s="47">
        <f>SUMIFS('Capex forecast'!L$9:L$223,'Capex forecast'!$T$9:$T$223,$AF458,'Capex forecast'!$S$9:$S$223,$AH458,'Capex forecast'!$Q$9:$Q$223,"Repex")</f>
        <v>0</v>
      </c>
      <c r="AR458" s="47">
        <f>SUMIFS('Capex forecast'!M$9:M$223,'Capex forecast'!$T$9:$T$223,$AF458,'Capex forecast'!$S$9:$S$223,$AH458,'Capex forecast'!$Q$9:$Q$223,"Repex")</f>
        <v>0</v>
      </c>
      <c r="AS458" s="47">
        <f>SUMIFS('Capex forecast'!N$9:N$223,'Capex forecast'!$T$9:$T$223,$AF458,'Capex forecast'!$S$9:$S$223,$AH458,'Capex forecast'!$Q$9:$Q$223,"Repex")</f>
        <v>0</v>
      </c>
    </row>
    <row r="459" spans="2:45" ht="15">
      <c r="B459" s="45" t="s">
        <v>10</v>
      </c>
      <c r="C459" s="6" t="str">
        <f>INDEX('Demand forecast'!$M$9:$M$5832,MATCH($B459,'Demand forecast'!$B$9:$B$5832,0))</f>
        <v>No</v>
      </c>
      <c r="D459" s="6" t="str">
        <f>IF(COUNTIF($B$93:B459,$B459) = 1, "LV", IF(COUNTIF($B$93:B459,$B459) = 2, "HV", "ST"))</f>
        <v>HV</v>
      </c>
      <c r="E459" s="6" t="str">
        <f>INDEX('Demand forecast and growth rate'!$E$7:$E$273,MATCH($B459,'Demand forecast and growth rate'!$B$7:$B$273,0))</f>
        <v>Steady/falling</v>
      </c>
      <c r="F459" s="32">
        <f>SUMIFS('Capex forecast'!E$9:E$223,'Capex forecast'!$T$9:$T$223,'Allocation of site-spec costs'!$B459,'Capex forecast'!$S$9:$S$223,'Allocation of site-spec costs'!$D459,'Capex forecast'!$Q$9:$Q$223,"Customer Connection")</f>
        <v>0</v>
      </c>
      <c r="G459" s="32">
        <f>SUMIFS('Capex forecast'!F$9:F$223,'Capex forecast'!$T$9:$T$223,'Allocation of site-spec costs'!$B459,'Capex forecast'!$S$9:$S$223,'Allocation of site-spec costs'!$D459,'Capex forecast'!$Q$9:$Q$223,"Customer Connection")</f>
        <v>0</v>
      </c>
      <c r="H459" s="32">
        <f>SUMIFS('Capex forecast'!G$9:G$223,'Capex forecast'!$T$9:$T$223,'Allocation of site-spec costs'!$B459,'Capex forecast'!$S$9:$S$223,'Allocation of site-spec costs'!$D459,'Capex forecast'!$Q$9:$Q$223,"Customer Connection")</f>
        <v>0</v>
      </c>
      <c r="I459" s="32">
        <f>SUMIFS('Capex forecast'!H$9:H$223,'Capex forecast'!$T$9:$T$223,'Allocation of site-spec costs'!$B459,'Capex forecast'!$S$9:$S$223,'Allocation of site-spec costs'!$D459,'Capex forecast'!$Q$9:$Q$223,"Customer Connection")</f>
        <v>0</v>
      </c>
      <c r="J459" s="32">
        <f>SUMIFS('Capex forecast'!I$9:I$223,'Capex forecast'!$T$9:$T$223,'Allocation of site-spec costs'!$B459,'Capex forecast'!$S$9:$S$223,'Allocation of site-spec costs'!$D459,'Capex forecast'!$Q$9:$Q$223,"Customer Connection")</f>
        <v>0</v>
      </c>
      <c r="K459" s="32">
        <f>SUMIFS('Capex forecast'!J$9:J$223,'Capex forecast'!$T$9:$T$223,'Allocation of site-spec costs'!$B459,'Capex forecast'!$S$9:$S$223,'Allocation of site-spec costs'!$D459,'Capex forecast'!$Q$9:$Q$223,"Customer Connection")</f>
        <v>0</v>
      </c>
      <c r="L459" s="32">
        <f>SUMIFS('Capex forecast'!K$9:K$223,'Capex forecast'!$T$9:$T$223,'Allocation of site-spec costs'!$B459,'Capex forecast'!$S$9:$S$223,'Allocation of site-spec costs'!$D459,'Capex forecast'!$Q$9:$Q$223,"Customer Connection")</f>
        <v>0</v>
      </c>
      <c r="M459" s="32">
        <f>SUMIFS('Capex forecast'!L$9:L$223,'Capex forecast'!$T$9:$T$223,'Allocation of site-spec costs'!$B459,'Capex forecast'!$S$9:$S$223,'Allocation of site-spec costs'!$D459,'Capex forecast'!$Q$9:$Q$223,"Customer Connection")</f>
        <v>0</v>
      </c>
      <c r="N459" s="32">
        <f>SUMIFS('Capex forecast'!M$9:M$223,'Capex forecast'!$T$9:$T$223,'Allocation of site-spec costs'!$B459,'Capex forecast'!$S$9:$S$223,'Allocation of site-spec costs'!$D459,'Capex forecast'!$Q$9:$Q$223,"Customer Connection")</f>
        <v>0</v>
      </c>
      <c r="O459" s="32">
        <f>SUMIFS('Capex forecast'!N$9:N$223,'Capex forecast'!$T$9:$T$223,'Allocation of site-spec costs'!$B459,'Capex forecast'!$S$9:$S$223,'Allocation of site-spec costs'!$D459,'Capex forecast'!$Q$9:$Q$223,"Customer Connection")</f>
        <v>0</v>
      </c>
      <c r="Q459" s="45" t="s">
        <v>10</v>
      </c>
      <c r="R459" s="6" t="str">
        <f>INDEX('Demand forecast'!$M$9:$M$5832,MATCH($Q459,'Demand forecast'!$B$9:$B$5832,0))</f>
        <v>No</v>
      </c>
      <c r="S459" s="6" t="str">
        <f>IF(COUNTIF($Q$93:Q459,$B459) = 1, "LV", IF(COUNTIF($Q$93:Q459,$B459) = 2, "HV", "ST"))</f>
        <v>HV</v>
      </c>
      <c r="T459" s="6" t="str">
        <f>INDEX('Demand forecast and growth rate'!$E$7:$E$273,MATCH($Q459,'Demand forecast and growth rate'!$B$7:$B$273,0))</f>
        <v>Steady/falling</v>
      </c>
      <c r="U459" s="32">
        <f>SUMIFS('Capex forecast'!E$9:E$223,'Capex forecast'!$T$9:$T$223,$Q459,'Capex forecast'!$S$9:$S$223,$S459,'Capex forecast'!$Q$9:$Q$223,"Augex")</f>
        <v>0</v>
      </c>
      <c r="V459" s="32">
        <f>SUMIFS('Capex forecast'!F$9:F$223,'Capex forecast'!$T$9:$T$223,$Q459,'Capex forecast'!$S$9:$S$223,$S459,'Capex forecast'!$Q$9:$Q$223,"Augex")</f>
        <v>0</v>
      </c>
      <c r="W459" s="32">
        <f>SUMIFS('Capex forecast'!G$9:G$223,'Capex forecast'!$T$9:$T$223,$Q459,'Capex forecast'!$S$9:$S$223,$S459,'Capex forecast'!$Q$9:$Q$223,"Augex")</f>
        <v>0</v>
      </c>
      <c r="X459" s="32">
        <f>SUMIFS('Capex forecast'!H$9:H$223,'Capex forecast'!$T$9:$T$223,$Q459,'Capex forecast'!$S$9:$S$223,$S459,'Capex forecast'!$Q$9:$Q$223,"Augex")</f>
        <v>0</v>
      </c>
      <c r="Y459" s="32">
        <f>SUMIFS('Capex forecast'!I$9:I$223,'Capex forecast'!$T$9:$T$223,$Q459,'Capex forecast'!$S$9:$S$223,$S459,'Capex forecast'!$Q$9:$Q$223,"Augex")</f>
        <v>0</v>
      </c>
      <c r="Z459" s="32">
        <f>SUMIFS('Capex forecast'!J$9:J$223,'Capex forecast'!$T$9:$T$223,$Q459,'Capex forecast'!$S$9:$S$223,$S459,'Capex forecast'!$Q$9:$Q$223,"Augex")</f>
        <v>0</v>
      </c>
      <c r="AA459" s="32">
        <f>SUMIFS('Capex forecast'!K$9:K$223,'Capex forecast'!$T$9:$T$223,$Q459,'Capex forecast'!$S$9:$S$223,$S459,'Capex forecast'!$Q$9:$Q$223,"Augex")</f>
        <v>0</v>
      </c>
      <c r="AB459" s="32">
        <f>SUMIFS('Capex forecast'!L$9:L$223,'Capex forecast'!$T$9:$T$223,$Q459,'Capex forecast'!$S$9:$S$223,$S459,'Capex forecast'!$Q$9:$Q$223,"Augex")</f>
        <v>0</v>
      </c>
      <c r="AC459" s="32">
        <f>SUMIFS('Capex forecast'!M$9:M$223,'Capex forecast'!$T$9:$T$223,$Q459,'Capex forecast'!$S$9:$S$223,$S459,'Capex forecast'!$Q$9:$Q$223,"Augex")</f>
        <v>0</v>
      </c>
      <c r="AD459" s="32">
        <f>SUMIFS('Capex forecast'!N$9:N$223,'Capex forecast'!$T$9:$T$223,$Q459,'Capex forecast'!$S$9:$S$223,$S459,'Capex forecast'!$Q$9:$Q$223,"Augex")</f>
        <v>0</v>
      </c>
      <c r="AF459" s="45" t="s">
        <v>10</v>
      </c>
      <c r="AG459" s="6" t="str">
        <f>INDEX('Demand forecast'!$M$9:$M$5832,MATCH($Q459,'Demand forecast'!$B$9:$B$5832,0))</f>
        <v>No</v>
      </c>
      <c r="AH459" s="6" t="str">
        <f>IF(COUNTIF($AF$93:AF459,$B459) = 1, "LV", IF(COUNTIF($AF$93:AF459,$B459) = 2, "HV", "ST"))</f>
        <v>HV</v>
      </c>
      <c r="AI459" s="6" t="str">
        <f>INDEX('Demand forecast and growth rate'!$E$7:$E$273,MATCH($Q459,'Demand forecast and growth rate'!$B$7:$B$273,0))</f>
        <v>Steady/falling</v>
      </c>
      <c r="AJ459" s="47">
        <f>SUMIFS('Capex forecast'!E$9:E$223,'Capex forecast'!$T$9:$T$223,$AF459,'Capex forecast'!$S$9:$S$223,$AH459,'Capex forecast'!$Q$9:$Q$223,"Repex")</f>
        <v>0</v>
      </c>
      <c r="AK459" s="47">
        <f>SUMIFS('Capex forecast'!F$9:F$223,'Capex forecast'!$T$9:$T$223,$AF459,'Capex forecast'!$S$9:$S$223,$AH459,'Capex forecast'!$Q$9:$Q$223,"Repex")</f>
        <v>0</v>
      </c>
      <c r="AL459" s="47">
        <f>SUMIFS('Capex forecast'!G$9:G$223,'Capex forecast'!$T$9:$T$223,$AF459,'Capex forecast'!$S$9:$S$223,$AH459,'Capex forecast'!$Q$9:$Q$223,"Repex")</f>
        <v>0</v>
      </c>
      <c r="AM459" s="47">
        <f>SUMIFS('Capex forecast'!H$9:H$223,'Capex forecast'!$T$9:$T$223,$AF459,'Capex forecast'!$S$9:$S$223,$AH459,'Capex forecast'!$Q$9:$Q$223,"Repex")</f>
        <v>0</v>
      </c>
      <c r="AN459" s="47">
        <f>SUMIFS('Capex forecast'!I$9:I$223,'Capex forecast'!$T$9:$T$223,$AF459,'Capex forecast'!$S$9:$S$223,$AH459,'Capex forecast'!$Q$9:$Q$223,"Repex")</f>
        <v>0</v>
      </c>
      <c r="AO459" s="47">
        <f>SUMIFS('Capex forecast'!J$9:J$223,'Capex forecast'!$T$9:$T$223,$AF459,'Capex forecast'!$S$9:$S$223,$AH459,'Capex forecast'!$Q$9:$Q$223,"Repex")</f>
        <v>0</v>
      </c>
      <c r="AP459" s="47">
        <f>SUMIFS('Capex forecast'!K$9:K$223,'Capex forecast'!$T$9:$T$223,$AF459,'Capex forecast'!$S$9:$S$223,$AH459,'Capex forecast'!$Q$9:$Q$223,"Repex")</f>
        <v>0</v>
      </c>
      <c r="AQ459" s="47">
        <f>SUMIFS('Capex forecast'!L$9:L$223,'Capex forecast'!$T$9:$T$223,$AF459,'Capex forecast'!$S$9:$S$223,$AH459,'Capex forecast'!$Q$9:$Q$223,"Repex")</f>
        <v>0</v>
      </c>
      <c r="AR459" s="47">
        <f>SUMIFS('Capex forecast'!M$9:M$223,'Capex forecast'!$T$9:$T$223,$AF459,'Capex forecast'!$S$9:$S$223,$AH459,'Capex forecast'!$Q$9:$Q$223,"Repex")</f>
        <v>0</v>
      </c>
      <c r="AS459" s="47">
        <f>SUMIFS('Capex forecast'!N$9:N$223,'Capex forecast'!$T$9:$T$223,$AF459,'Capex forecast'!$S$9:$S$223,$AH459,'Capex forecast'!$Q$9:$Q$223,"Repex")</f>
        <v>0</v>
      </c>
    </row>
    <row r="460" spans="2:45" ht="15">
      <c r="B460" s="45" t="s">
        <v>34</v>
      </c>
      <c r="C460" s="6" t="str">
        <f>INDEX('Demand forecast'!$M$9:$M$5832,MATCH($B460,'Demand forecast'!$B$9:$B$5832,0))</f>
        <v>No</v>
      </c>
      <c r="D460" s="6" t="str">
        <f>IF(COUNTIF($B$93:B460,$B460) = 1, "LV", IF(COUNTIF($B$93:B460,$B460) = 2, "HV", "ST"))</f>
        <v>HV</v>
      </c>
      <c r="E460" s="6" t="str">
        <f>INDEX('Demand forecast and growth rate'!$E$7:$E$273,MATCH($B460,'Demand forecast and growth rate'!$B$7:$B$273,0))</f>
        <v>Small growth</v>
      </c>
      <c r="F460" s="32">
        <f>SUMIFS('Capex forecast'!E$9:E$223,'Capex forecast'!$T$9:$T$223,'Allocation of site-spec costs'!$B460,'Capex forecast'!$S$9:$S$223,'Allocation of site-spec costs'!$D460,'Capex forecast'!$Q$9:$Q$223,"Customer Connection")</f>
        <v>0</v>
      </c>
      <c r="G460" s="32">
        <f>SUMIFS('Capex forecast'!F$9:F$223,'Capex forecast'!$T$9:$T$223,'Allocation of site-spec costs'!$B460,'Capex forecast'!$S$9:$S$223,'Allocation of site-spec costs'!$D460,'Capex forecast'!$Q$9:$Q$223,"Customer Connection")</f>
        <v>0</v>
      </c>
      <c r="H460" s="32">
        <f>SUMIFS('Capex forecast'!G$9:G$223,'Capex forecast'!$T$9:$T$223,'Allocation of site-spec costs'!$B460,'Capex forecast'!$S$9:$S$223,'Allocation of site-spec costs'!$D460,'Capex forecast'!$Q$9:$Q$223,"Customer Connection")</f>
        <v>0</v>
      </c>
      <c r="I460" s="32">
        <f>SUMIFS('Capex forecast'!H$9:H$223,'Capex forecast'!$T$9:$T$223,'Allocation of site-spec costs'!$B460,'Capex forecast'!$S$9:$S$223,'Allocation of site-spec costs'!$D460,'Capex forecast'!$Q$9:$Q$223,"Customer Connection")</f>
        <v>0</v>
      </c>
      <c r="J460" s="32">
        <f>SUMIFS('Capex forecast'!I$9:I$223,'Capex forecast'!$T$9:$T$223,'Allocation of site-spec costs'!$B460,'Capex forecast'!$S$9:$S$223,'Allocation of site-spec costs'!$D460,'Capex forecast'!$Q$9:$Q$223,"Customer Connection")</f>
        <v>0</v>
      </c>
      <c r="K460" s="32">
        <f>SUMIFS('Capex forecast'!J$9:J$223,'Capex forecast'!$T$9:$T$223,'Allocation of site-spec costs'!$B460,'Capex forecast'!$S$9:$S$223,'Allocation of site-spec costs'!$D460,'Capex forecast'!$Q$9:$Q$223,"Customer Connection")</f>
        <v>0</v>
      </c>
      <c r="L460" s="32">
        <f>SUMIFS('Capex forecast'!K$9:K$223,'Capex forecast'!$T$9:$T$223,'Allocation of site-spec costs'!$B460,'Capex forecast'!$S$9:$S$223,'Allocation of site-spec costs'!$D460,'Capex forecast'!$Q$9:$Q$223,"Customer Connection")</f>
        <v>0</v>
      </c>
      <c r="M460" s="32">
        <f>SUMIFS('Capex forecast'!L$9:L$223,'Capex forecast'!$T$9:$T$223,'Allocation of site-spec costs'!$B460,'Capex forecast'!$S$9:$S$223,'Allocation of site-spec costs'!$D460,'Capex forecast'!$Q$9:$Q$223,"Customer Connection")</f>
        <v>0</v>
      </c>
      <c r="N460" s="32">
        <f>SUMIFS('Capex forecast'!M$9:M$223,'Capex forecast'!$T$9:$T$223,'Allocation of site-spec costs'!$B460,'Capex forecast'!$S$9:$S$223,'Allocation of site-spec costs'!$D460,'Capex forecast'!$Q$9:$Q$223,"Customer Connection")</f>
        <v>0</v>
      </c>
      <c r="O460" s="32">
        <f>SUMIFS('Capex forecast'!N$9:N$223,'Capex forecast'!$T$9:$T$223,'Allocation of site-spec costs'!$B460,'Capex forecast'!$S$9:$S$223,'Allocation of site-spec costs'!$D460,'Capex forecast'!$Q$9:$Q$223,"Customer Connection")</f>
        <v>0</v>
      </c>
      <c r="Q460" s="45" t="s">
        <v>34</v>
      </c>
      <c r="R460" s="6" t="str">
        <f>INDEX('Demand forecast'!$M$9:$M$5832,MATCH($Q460,'Demand forecast'!$B$9:$B$5832,0))</f>
        <v>No</v>
      </c>
      <c r="S460" s="6" t="str">
        <f>IF(COUNTIF($Q$93:Q460,$B460) = 1, "LV", IF(COUNTIF($Q$93:Q460,$B460) = 2, "HV", "ST"))</f>
        <v>HV</v>
      </c>
      <c r="T460" s="6" t="str">
        <f>INDEX('Demand forecast and growth rate'!$E$7:$E$273,MATCH($Q460,'Demand forecast and growth rate'!$B$7:$B$273,0))</f>
        <v>Small growth</v>
      </c>
      <c r="U460" s="32">
        <f>SUMIFS('Capex forecast'!E$9:E$223,'Capex forecast'!$T$9:$T$223,$Q460,'Capex forecast'!$S$9:$S$223,$S460,'Capex forecast'!$Q$9:$Q$223,"Augex")</f>
        <v>0</v>
      </c>
      <c r="V460" s="32">
        <f>SUMIFS('Capex forecast'!F$9:F$223,'Capex forecast'!$T$9:$T$223,$Q460,'Capex forecast'!$S$9:$S$223,$S460,'Capex forecast'!$Q$9:$Q$223,"Augex")</f>
        <v>0</v>
      </c>
      <c r="W460" s="32">
        <f>SUMIFS('Capex forecast'!G$9:G$223,'Capex forecast'!$T$9:$T$223,$Q460,'Capex forecast'!$S$9:$S$223,$S460,'Capex forecast'!$Q$9:$Q$223,"Augex")</f>
        <v>0</v>
      </c>
      <c r="X460" s="32">
        <f>SUMIFS('Capex forecast'!H$9:H$223,'Capex forecast'!$T$9:$T$223,$Q460,'Capex forecast'!$S$9:$S$223,$S460,'Capex forecast'!$Q$9:$Q$223,"Augex")</f>
        <v>0</v>
      </c>
      <c r="Y460" s="32">
        <f>SUMIFS('Capex forecast'!I$9:I$223,'Capex forecast'!$T$9:$T$223,$Q460,'Capex forecast'!$S$9:$S$223,$S460,'Capex forecast'!$Q$9:$Q$223,"Augex")</f>
        <v>0</v>
      </c>
      <c r="Z460" s="32">
        <f>SUMIFS('Capex forecast'!J$9:J$223,'Capex forecast'!$T$9:$T$223,$Q460,'Capex forecast'!$S$9:$S$223,$S460,'Capex forecast'!$Q$9:$Q$223,"Augex")</f>
        <v>0</v>
      </c>
      <c r="AA460" s="32">
        <f>SUMIFS('Capex forecast'!K$9:K$223,'Capex forecast'!$T$9:$T$223,$Q460,'Capex forecast'!$S$9:$S$223,$S460,'Capex forecast'!$Q$9:$Q$223,"Augex")</f>
        <v>0</v>
      </c>
      <c r="AB460" s="32">
        <f>SUMIFS('Capex forecast'!L$9:L$223,'Capex forecast'!$T$9:$T$223,$Q460,'Capex forecast'!$S$9:$S$223,$S460,'Capex forecast'!$Q$9:$Q$223,"Augex")</f>
        <v>0</v>
      </c>
      <c r="AC460" s="32">
        <f>SUMIFS('Capex forecast'!M$9:M$223,'Capex forecast'!$T$9:$T$223,$Q460,'Capex forecast'!$S$9:$S$223,$S460,'Capex forecast'!$Q$9:$Q$223,"Augex")</f>
        <v>0</v>
      </c>
      <c r="AD460" s="32">
        <f>SUMIFS('Capex forecast'!N$9:N$223,'Capex forecast'!$T$9:$T$223,$Q460,'Capex forecast'!$S$9:$S$223,$S460,'Capex forecast'!$Q$9:$Q$223,"Augex")</f>
        <v>0</v>
      </c>
      <c r="AF460" s="45" t="s">
        <v>34</v>
      </c>
      <c r="AG460" s="6" t="str">
        <f>INDEX('Demand forecast'!$M$9:$M$5832,MATCH($Q460,'Demand forecast'!$B$9:$B$5832,0))</f>
        <v>No</v>
      </c>
      <c r="AH460" s="6" t="str">
        <f>IF(COUNTIF($AF$93:AF460,$B460) = 1, "LV", IF(COUNTIF($AF$93:AF460,$B460) = 2, "HV", "ST"))</f>
        <v>HV</v>
      </c>
      <c r="AI460" s="6" t="str">
        <f>INDEX('Demand forecast and growth rate'!$E$7:$E$273,MATCH($Q460,'Demand forecast and growth rate'!$B$7:$B$273,0))</f>
        <v>Small growth</v>
      </c>
      <c r="AJ460" s="47">
        <f>SUMIFS('Capex forecast'!E$9:E$223,'Capex forecast'!$T$9:$T$223,$AF460,'Capex forecast'!$S$9:$S$223,$AH460,'Capex forecast'!$Q$9:$Q$223,"Repex")</f>
        <v>0</v>
      </c>
      <c r="AK460" s="47">
        <f>SUMIFS('Capex forecast'!F$9:F$223,'Capex forecast'!$T$9:$T$223,$AF460,'Capex forecast'!$S$9:$S$223,$AH460,'Capex forecast'!$Q$9:$Q$223,"Repex")</f>
        <v>0</v>
      </c>
      <c r="AL460" s="47">
        <f>SUMIFS('Capex forecast'!G$9:G$223,'Capex forecast'!$T$9:$T$223,$AF460,'Capex forecast'!$S$9:$S$223,$AH460,'Capex forecast'!$Q$9:$Q$223,"Repex")</f>
        <v>0</v>
      </c>
      <c r="AM460" s="47">
        <f>SUMIFS('Capex forecast'!H$9:H$223,'Capex forecast'!$T$9:$T$223,$AF460,'Capex forecast'!$S$9:$S$223,$AH460,'Capex forecast'!$Q$9:$Q$223,"Repex")</f>
        <v>0</v>
      </c>
      <c r="AN460" s="47">
        <f>SUMIFS('Capex forecast'!I$9:I$223,'Capex forecast'!$T$9:$T$223,$AF460,'Capex forecast'!$S$9:$S$223,$AH460,'Capex forecast'!$Q$9:$Q$223,"Repex")</f>
        <v>0</v>
      </c>
      <c r="AO460" s="47">
        <f>SUMIFS('Capex forecast'!J$9:J$223,'Capex forecast'!$T$9:$T$223,$AF460,'Capex forecast'!$S$9:$S$223,$AH460,'Capex forecast'!$Q$9:$Q$223,"Repex")</f>
        <v>0</v>
      </c>
      <c r="AP460" s="47">
        <f>SUMIFS('Capex forecast'!K$9:K$223,'Capex forecast'!$T$9:$T$223,$AF460,'Capex forecast'!$S$9:$S$223,$AH460,'Capex forecast'!$Q$9:$Q$223,"Repex")</f>
        <v>0</v>
      </c>
      <c r="AQ460" s="47">
        <f>SUMIFS('Capex forecast'!L$9:L$223,'Capex forecast'!$T$9:$T$223,$AF460,'Capex forecast'!$S$9:$S$223,$AH460,'Capex forecast'!$Q$9:$Q$223,"Repex")</f>
        <v>0</v>
      </c>
      <c r="AR460" s="47">
        <f>SUMIFS('Capex forecast'!M$9:M$223,'Capex forecast'!$T$9:$T$223,$AF460,'Capex forecast'!$S$9:$S$223,$AH460,'Capex forecast'!$Q$9:$Q$223,"Repex")</f>
        <v>0</v>
      </c>
      <c r="AS460" s="47">
        <f>SUMIFS('Capex forecast'!N$9:N$223,'Capex forecast'!$T$9:$T$223,$AF460,'Capex forecast'!$S$9:$S$223,$AH460,'Capex forecast'!$Q$9:$Q$223,"Repex")</f>
        <v>0</v>
      </c>
    </row>
    <row r="461" spans="2:45" ht="15">
      <c r="B461" s="45" t="s">
        <v>37</v>
      </c>
      <c r="C461" s="6" t="str">
        <f>INDEX('Demand forecast'!$M$9:$M$5832,MATCH($B461,'Demand forecast'!$B$9:$B$5832,0))</f>
        <v>No</v>
      </c>
      <c r="D461" s="6" t="str">
        <f>IF(COUNTIF($B$93:B461,$B461) = 1, "LV", IF(COUNTIF($B$93:B461,$B461) = 2, "HV", "ST"))</f>
        <v>HV</v>
      </c>
      <c r="E461" s="6" t="str">
        <f>INDEX('Demand forecast and growth rate'!$E$7:$E$273,MATCH($B461,'Demand forecast and growth rate'!$B$7:$B$273,0))</f>
        <v>Small growth</v>
      </c>
      <c r="F461" s="32">
        <f>SUMIFS('Capex forecast'!E$9:E$223,'Capex forecast'!$T$9:$T$223,'Allocation of site-spec costs'!$B461,'Capex forecast'!$S$9:$S$223,'Allocation of site-spec costs'!$D461,'Capex forecast'!$Q$9:$Q$223,"Customer Connection")</f>
        <v>0</v>
      </c>
      <c r="G461" s="32">
        <f>SUMIFS('Capex forecast'!F$9:F$223,'Capex forecast'!$T$9:$T$223,'Allocation of site-spec costs'!$B461,'Capex forecast'!$S$9:$S$223,'Allocation of site-spec costs'!$D461,'Capex forecast'!$Q$9:$Q$223,"Customer Connection")</f>
        <v>0</v>
      </c>
      <c r="H461" s="32">
        <f>SUMIFS('Capex forecast'!G$9:G$223,'Capex forecast'!$T$9:$T$223,'Allocation of site-spec costs'!$B461,'Capex forecast'!$S$9:$S$223,'Allocation of site-spec costs'!$D461,'Capex forecast'!$Q$9:$Q$223,"Customer Connection")</f>
        <v>0</v>
      </c>
      <c r="I461" s="32">
        <f>SUMIFS('Capex forecast'!H$9:H$223,'Capex forecast'!$T$9:$T$223,'Allocation of site-spec costs'!$B461,'Capex forecast'!$S$9:$S$223,'Allocation of site-spec costs'!$D461,'Capex forecast'!$Q$9:$Q$223,"Customer Connection")</f>
        <v>0</v>
      </c>
      <c r="J461" s="32">
        <f>SUMIFS('Capex forecast'!I$9:I$223,'Capex forecast'!$T$9:$T$223,'Allocation of site-spec costs'!$B461,'Capex forecast'!$S$9:$S$223,'Allocation of site-spec costs'!$D461,'Capex forecast'!$Q$9:$Q$223,"Customer Connection")</f>
        <v>0</v>
      </c>
      <c r="K461" s="32">
        <f>SUMIFS('Capex forecast'!J$9:J$223,'Capex forecast'!$T$9:$T$223,'Allocation of site-spec costs'!$B461,'Capex forecast'!$S$9:$S$223,'Allocation of site-spec costs'!$D461,'Capex forecast'!$Q$9:$Q$223,"Customer Connection")</f>
        <v>0</v>
      </c>
      <c r="L461" s="32">
        <f>SUMIFS('Capex forecast'!K$9:K$223,'Capex forecast'!$T$9:$T$223,'Allocation of site-spec costs'!$B461,'Capex forecast'!$S$9:$S$223,'Allocation of site-spec costs'!$D461,'Capex forecast'!$Q$9:$Q$223,"Customer Connection")</f>
        <v>0</v>
      </c>
      <c r="M461" s="32">
        <f>SUMIFS('Capex forecast'!L$9:L$223,'Capex forecast'!$T$9:$T$223,'Allocation of site-spec costs'!$B461,'Capex forecast'!$S$9:$S$223,'Allocation of site-spec costs'!$D461,'Capex forecast'!$Q$9:$Q$223,"Customer Connection")</f>
        <v>0</v>
      </c>
      <c r="N461" s="32">
        <f>SUMIFS('Capex forecast'!M$9:M$223,'Capex forecast'!$T$9:$T$223,'Allocation of site-spec costs'!$B461,'Capex forecast'!$S$9:$S$223,'Allocation of site-spec costs'!$D461,'Capex forecast'!$Q$9:$Q$223,"Customer Connection")</f>
        <v>0</v>
      </c>
      <c r="O461" s="32">
        <f>SUMIFS('Capex forecast'!N$9:N$223,'Capex forecast'!$T$9:$T$223,'Allocation of site-spec costs'!$B461,'Capex forecast'!$S$9:$S$223,'Allocation of site-spec costs'!$D461,'Capex forecast'!$Q$9:$Q$223,"Customer Connection")</f>
        <v>0</v>
      </c>
      <c r="Q461" s="45" t="s">
        <v>37</v>
      </c>
      <c r="R461" s="6" t="str">
        <f>INDEX('Demand forecast'!$M$9:$M$5832,MATCH($Q461,'Demand forecast'!$B$9:$B$5832,0))</f>
        <v>No</v>
      </c>
      <c r="S461" s="6" t="str">
        <f>IF(COUNTIF($Q$93:Q461,$B461) = 1, "LV", IF(COUNTIF($Q$93:Q461,$B461) = 2, "HV", "ST"))</f>
        <v>HV</v>
      </c>
      <c r="T461" s="6" t="str">
        <f>INDEX('Demand forecast and growth rate'!$E$7:$E$273,MATCH($Q461,'Demand forecast and growth rate'!$B$7:$B$273,0))</f>
        <v>Small growth</v>
      </c>
      <c r="U461" s="32">
        <f>SUMIFS('Capex forecast'!E$9:E$223,'Capex forecast'!$T$9:$T$223,$Q461,'Capex forecast'!$S$9:$S$223,$S461,'Capex forecast'!$Q$9:$Q$223,"Augex")</f>
        <v>0</v>
      </c>
      <c r="V461" s="32">
        <f>SUMIFS('Capex forecast'!F$9:F$223,'Capex forecast'!$T$9:$T$223,$Q461,'Capex forecast'!$S$9:$S$223,$S461,'Capex forecast'!$Q$9:$Q$223,"Augex")</f>
        <v>0</v>
      </c>
      <c r="W461" s="32">
        <f>SUMIFS('Capex forecast'!G$9:G$223,'Capex forecast'!$T$9:$T$223,$Q461,'Capex forecast'!$S$9:$S$223,$S461,'Capex forecast'!$Q$9:$Q$223,"Augex")</f>
        <v>0</v>
      </c>
      <c r="X461" s="32">
        <f>SUMIFS('Capex forecast'!H$9:H$223,'Capex forecast'!$T$9:$T$223,$Q461,'Capex forecast'!$S$9:$S$223,$S461,'Capex forecast'!$Q$9:$Q$223,"Augex")</f>
        <v>0</v>
      </c>
      <c r="Y461" s="32">
        <f>SUMIFS('Capex forecast'!I$9:I$223,'Capex forecast'!$T$9:$T$223,$Q461,'Capex forecast'!$S$9:$S$223,$S461,'Capex forecast'!$Q$9:$Q$223,"Augex")</f>
        <v>0</v>
      </c>
      <c r="Z461" s="32">
        <f>SUMIFS('Capex forecast'!J$9:J$223,'Capex forecast'!$T$9:$T$223,$Q461,'Capex forecast'!$S$9:$S$223,$S461,'Capex forecast'!$Q$9:$Q$223,"Augex")</f>
        <v>0</v>
      </c>
      <c r="AA461" s="32">
        <f>SUMIFS('Capex forecast'!K$9:K$223,'Capex forecast'!$T$9:$T$223,$Q461,'Capex forecast'!$S$9:$S$223,$S461,'Capex forecast'!$Q$9:$Q$223,"Augex")</f>
        <v>0</v>
      </c>
      <c r="AB461" s="32">
        <f>SUMIFS('Capex forecast'!L$9:L$223,'Capex forecast'!$T$9:$T$223,$Q461,'Capex forecast'!$S$9:$S$223,$S461,'Capex forecast'!$Q$9:$Q$223,"Augex")</f>
        <v>0</v>
      </c>
      <c r="AC461" s="32">
        <f>SUMIFS('Capex forecast'!M$9:M$223,'Capex forecast'!$T$9:$T$223,$Q461,'Capex forecast'!$S$9:$S$223,$S461,'Capex forecast'!$Q$9:$Q$223,"Augex")</f>
        <v>0</v>
      </c>
      <c r="AD461" s="32">
        <f>SUMIFS('Capex forecast'!N$9:N$223,'Capex forecast'!$T$9:$T$223,$Q461,'Capex forecast'!$S$9:$S$223,$S461,'Capex forecast'!$Q$9:$Q$223,"Augex")</f>
        <v>0</v>
      </c>
      <c r="AF461" s="45" t="s">
        <v>37</v>
      </c>
      <c r="AG461" s="6" t="str">
        <f>INDEX('Demand forecast'!$M$9:$M$5832,MATCH($Q461,'Demand forecast'!$B$9:$B$5832,0))</f>
        <v>No</v>
      </c>
      <c r="AH461" s="6" t="str">
        <f>IF(COUNTIF($AF$93:AF461,$B461) = 1, "LV", IF(COUNTIF($AF$93:AF461,$B461) = 2, "HV", "ST"))</f>
        <v>HV</v>
      </c>
      <c r="AI461" s="6" t="str">
        <f>INDEX('Demand forecast and growth rate'!$E$7:$E$273,MATCH($Q461,'Demand forecast and growth rate'!$B$7:$B$273,0))</f>
        <v>Small growth</v>
      </c>
      <c r="AJ461" s="47">
        <f>SUMIFS('Capex forecast'!E$9:E$223,'Capex forecast'!$T$9:$T$223,$AF461,'Capex forecast'!$S$9:$S$223,$AH461,'Capex forecast'!$Q$9:$Q$223,"Repex")</f>
        <v>0</v>
      </c>
      <c r="AK461" s="47">
        <f>SUMIFS('Capex forecast'!F$9:F$223,'Capex forecast'!$T$9:$T$223,$AF461,'Capex forecast'!$S$9:$S$223,$AH461,'Capex forecast'!$Q$9:$Q$223,"Repex")</f>
        <v>0</v>
      </c>
      <c r="AL461" s="47">
        <f>SUMIFS('Capex forecast'!G$9:G$223,'Capex forecast'!$T$9:$T$223,$AF461,'Capex forecast'!$S$9:$S$223,$AH461,'Capex forecast'!$Q$9:$Q$223,"Repex")</f>
        <v>0</v>
      </c>
      <c r="AM461" s="47">
        <f>SUMIFS('Capex forecast'!H$9:H$223,'Capex forecast'!$T$9:$T$223,$AF461,'Capex forecast'!$S$9:$S$223,$AH461,'Capex forecast'!$Q$9:$Q$223,"Repex")</f>
        <v>0</v>
      </c>
      <c r="AN461" s="47">
        <f>SUMIFS('Capex forecast'!I$9:I$223,'Capex forecast'!$T$9:$T$223,$AF461,'Capex forecast'!$S$9:$S$223,$AH461,'Capex forecast'!$Q$9:$Q$223,"Repex")</f>
        <v>0</v>
      </c>
      <c r="AO461" s="47">
        <f>SUMIFS('Capex forecast'!J$9:J$223,'Capex forecast'!$T$9:$T$223,$AF461,'Capex forecast'!$S$9:$S$223,$AH461,'Capex forecast'!$Q$9:$Q$223,"Repex")</f>
        <v>0</v>
      </c>
      <c r="AP461" s="47">
        <f>SUMIFS('Capex forecast'!K$9:K$223,'Capex forecast'!$T$9:$T$223,$AF461,'Capex forecast'!$S$9:$S$223,$AH461,'Capex forecast'!$Q$9:$Q$223,"Repex")</f>
        <v>0</v>
      </c>
      <c r="AQ461" s="47">
        <f>SUMIFS('Capex forecast'!L$9:L$223,'Capex forecast'!$T$9:$T$223,$AF461,'Capex forecast'!$S$9:$S$223,$AH461,'Capex forecast'!$Q$9:$Q$223,"Repex")</f>
        <v>0</v>
      </c>
      <c r="AR461" s="47">
        <f>SUMIFS('Capex forecast'!M$9:M$223,'Capex forecast'!$T$9:$T$223,$AF461,'Capex forecast'!$S$9:$S$223,$AH461,'Capex forecast'!$Q$9:$Q$223,"Repex")</f>
        <v>0</v>
      </c>
      <c r="AS461" s="47">
        <f>SUMIFS('Capex forecast'!N$9:N$223,'Capex forecast'!$T$9:$T$223,$AF461,'Capex forecast'!$S$9:$S$223,$AH461,'Capex forecast'!$Q$9:$Q$223,"Repex")</f>
        <v>0</v>
      </c>
    </row>
    <row r="462" spans="2:45" ht="15">
      <c r="B462" s="45" t="s">
        <v>41</v>
      </c>
      <c r="C462" s="6" t="str">
        <f>INDEX('Demand forecast'!$M$9:$M$5832,MATCH($B462,'Demand forecast'!$B$9:$B$5832,0))</f>
        <v>No</v>
      </c>
      <c r="D462" s="6" t="str">
        <f>IF(COUNTIF($B$93:B462,$B462) = 1, "LV", IF(COUNTIF($B$93:B462,$B462) = 2, "HV", "ST"))</f>
        <v>HV</v>
      </c>
      <c r="E462" s="6" t="str">
        <f>INDEX('Demand forecast and growth rate'!$E$7:$E$273,MATCH($B462,'Demand forecast and growth rate'!$B$7:$B$273,0))</f>
        <v>Steady/falling</v>
      </c>
      <c r="F462" s="32">
        <f>SUMIFS('Capex forecast'!E$9:E$223,'Capex forecast'!$T$9:$T$223,'Allocation of site-spec costs'!$B462,'Capex forecast'!$S$9:$S$223,'Allocation of site-spec costs'!$D462,'Capex forecast'!$Q$9:$Q$223,"Customer Connection")</f>
        <v>0</v>
      </c>
      <c r="G462" s="32">
        <f>SUMIFS('Capex forecast'!F$9:F$223,'Capex forecast'!$T$9:$T$223,'Allocation of site-spec costs'!$B462,'Capex forecast'!$S$9:$S$223,'Allocation of site-spec costs'!$D462,'Capex forecast'!$Q$9:$Q$223,"Customer Connection")</f>
        <v>0</v>
      </c>
      <c r="H462" s="32">
        <f>SUMIFS('Capex forecast'!G$9:G$223,'Capex forecast'!$T$9:$T$223,'Allocation of site-spec costs'!$B462,'Capex forecast'!$S$9:$S$223,'Allocation of site-spec costs'!$D462,'Capex forecast'!$Q$9:$Q$223,"Customer Connection")</f>
        <v>0</v>
      </c>
      <c r="I462" s="32">
        <f>SUMIFS('Capex forecast'!H$9:H$223,'Capex forecast'!$T$9:$T$223,'Allocation of site-spec costs'!$B462,'Capex forecast'!$S$9:$S$223,'Allocation of site-spec costs'!$D462,'Capex forecast'!$Q$9:$Q$223,"Customer Connection")</f>
        <v>0</v>
      </c>
      <c r="J462" s="32">
        <f>SUMIFS('Capex forecast'!I$9:I$223,'Capex forecast'!$T$9:$T$223,'Allocation of site-spec costs'!$B462,'Capex forecast'!$S$9:$S$223,'Allocation of site-spec costs'!$D462,'Capex forecast'!$Q$9:$Q$223,"Customer Connection")</f>
        <v>0</v>
      </c>
      <c r="K462" s="32">
        <f>SUMIFS('Capex forecast'!J$9:J$223,'Capex forecast'!$T$9:$T$223,'Allocation of site-spec costs'!$B462,'Capex forecast'!$S$9:$S$223,'Allocation of site-spec costs'!$D462,'Capex forecast'!$Q$9:$Q$223,"Customer Connection")</f>
        <v>0</v>
      </c>
      <c r="L462" s="32">
        <f>SUMIFS('Capex forecast'!K$9:K$223,'Capex forecast'!$T$9:$T$223,'Allocation of site-spec costs'!$B462,'Capex forecast'!$S$9:$S$223,'Allocation of site-spec costs'!$D462,'Capex forecast'!$Q$9:$Q$223,"Customer Connection")</f>
        <v>0</v>
      </c>
      <c r="M462" s="32">
        <f>SUMIFS('Capex forecast'!L$9:L$223,'Capex forecast'!$T$9:$T$223,'Allocation of site-spec costs'!$B462,'Capex forecast'!$S$9:$S$223,'Allocation of site-spec costs'!$D462,'Capex forecast'!$Q$9:$Q$223,"Customer Connection")</f>
        <v>0</v>
      </c>
      <c r="N462" s="32">
        <f>SUMIFS('Capex forecast'!M$9:M$223,'Capex forecast'!$T$9:$T$223,'Allocation of site-spec costs'!$B462,'Capex forecast'!$S$9:$S$223,'Allocation of site-spec costs'!$D462,'Capex forecast'!$Q$9:$Q$223,"Customer Connection")</f>
        <v>0</v>
      </c>
      <c r="O462" s="32">
        <f>SUMIFS('Capex forecast'!N$9:N$223,'Capex forecast'!$T$9:$T$223,'Allocation of site-spec costs'!$B462,'Capex forecast'!$S$9:$S$223,'Allocation of site-spec costs'!$D462,'Capex forecast'!$Q$9:$Q$223,"Customer Connection")</f>
        <v>0</v>
      </c>
      <c r="Q462" s="45" t="s">
        <v>41</v>
      </c>
      <c r="R462" s="6" t="str">
        <f>INDEX('Demand forecast'!$M$9:$M$5832,MATCH($Q462,'Demand forecast'!$B$9:$B$5832,0))</f>
        <v>No</v>
      </c>
      <c r="S462" s="6" t="str">
        <f>IF(COUNTIF($Q$93:Q462,$B462) = 1, "LV", IF(COUNTIF($Q$93:Q462,$B462) = 2, "HV", "ST"))</f>
        <v>HV</v>
      </c>
      <c r="T462" s="6" t="str">
        <f>INDEX('Demand forecast and growth rate'!$E$7:$E$273,MATCH($Q462,'Demand forecast and growth rate'!$B$7:$B$273,0))</f>
        <v>Steady/falling</v>
      </c>
      <c r="U462" s="32">
        <f>SUMIFS('Capex forecast'!E$9:E$223,'Capex forecast'!$T$9:$T$223,$Q462,'Capex forecast'!$S$9:$S$223,$S462,'Capex forecast'!$Q$9:$Q$223,"Augex")</f>
        <v>0</v>
      </c>
      <c r="V462" s="32">
        <f>SUMIFS('Capex forecast'!F$9:F$223,'Capex forecast'!$T$9:$T$223,$Q462,'Capex forecast'!$S$9:$S$223,$S462,'Capex forecast'!$Q$9:$Q$223,"Augex")</f>
        <v>0</v>
      </c>
      <c r="W462" s="32">
        <f>SUMIFS('Capex forecast'!G$9:G$223,'Capex forecast'!$T$9:$T$223,$Q462,'Capex forecast'!$S$9:$S$223,$S462,'Capex forecast'!$Q$9:$Q$223,"Augex")</f>
        <v>0</v>
      </c>
      <c r="X462" s="32">
        <f>SUMIFS('Capex forecast'!H$9:H$223,'Capex forecast'!$T$9:$T$223,$Q462,'Capex forecast'!$S$9:$S$223,$S462,'Capex forecast'!$Q$9:$Q$223,"Augex")</f>
        <v>0</v>
      </c>
      <c r="Y462" s="32">
        <f>SUMIFS('Capex forecast'!I$9:I$223,'Capex forecast'!$T$9:$T$223,$Q462,'Capex forecast'!$S$9:$S$223,$S462,'Capex forecast'!$Q$9:$Q$223,"Augex")</f>
        <v>0</v>
      </c>
      <c r="Z462" s="32">
        <f>SUMIFS('Capex forecast'!J$9:J$223,'Capex forecast'!$T$9:$T$223,$Q462,'Capex forecast'!$S$9:$S$223,$S462,'Capex forecast'!$Q$9:$Q$223,"Augex")</f>
        <v>0</v>
      </c>
      <c r="AA462" s="32">
        <f>SUMIFS('Capex forecast'!K$9:K$223,'Capex forecast'!$T$9:$T$223,$Q462,'Capex forecast'!$S$9:$S$223,$S462,'Capex forecast'!$Q$9:$Q$223,"Augex")</f>
        <v>0</v>
      </c>
      <c r="AB462" s="32">
        <f>SUMIFS('Capex forecast'!L$9:L$223,'Capex forecast'!$T$9:$T$223,$Q462,'Capex forecast'!$S$9:$S$223,$S462,'Capex forecast'!$Q$9:$Q$223,"Augex")</f>
        <v>0</v>
      </c>
      <c r="AC462" s="32">
        <f>SUMIFS('Capex forecast'!M$9:M$223,'Capex forecast'!$T$9:$T$223,$Q462,'Capex forecast'!$S$9:$S$223,$S462,'Capex forecast'!$Q$9:$Q$223,"Augex")</f>
        <v>0</v>
      </c>
      <c r="AD462" s="32">
        <f>SUMIFS('Capex forecast'!N$9:N$223,'Capex forecast'!$T$9:$T$223,$Q462,'Capex forecast'!$S$9:$S$223,$S462,'Capex forecast'!$Q$9:$Q$223,"Augex")</f>
        <v>0</v>
      </c>
      <c r="AF462" s="45" t="s">
        <v>41</v>
      </c>
      <c r="AG462" s="6" t="str">
        <f>INDEX('Demand forecast'!$M$9:$M$5832,MATCH($Q462,'Demand forecast'!$B$9:$B$5832,0))</f>
        <v>No</v>
      </c>
      <c r="AH462" s="6" t="str">
        <f>IF(COUNTIF($AF$93:AF462,$B462) = 1, "LV", IF(COUNTIF($AF$93:AF462,$B462) = 2, "HV", "ST"))</f>
        <v>HV</v>
      </c>
      <c r="AI462" s="6" t="str">
        <f>INDEX('Demand forecast and growth rate'!$E$7:$E$273,MATCH($Q462,'Demand forecast and growth rate'!$B$7:$B$273,0))</f>
        <v>Steady/falling</v>
      </c>
      <c r="AJ462" s="47">
        <f>SUMIFS('Capex forecast'!E$9:E$223,'Capex forecast'!$T$9:$T$223,$AF462,'Capex forecast'!$S$9:$S$223,$AH462,'Capex forecast'!$Q$9:$Q$223,"Repex")</f>
        <v>0</v>
      </c>
      <c r="AK462" s="47">
        <f>SUMIFS('Capex forecast'!F$9:F$223,'Capex forecast'!$T$9:$T$223,$AF462,'Capex forecast'!$S$9:$S$223,$AH462,'Capex forecast'!$Q$9:$Q$223,"Repex")</f>
        <v>0</v>
      </c>
      <c r="AL462" s="47">
        <f>SUMIFS('Capex forecast'!G$9:G$223,'Capex forecast'!$T$9:$T$223,$AF462,'Capex forecast'!$S$9:$S$223,$AH462,'Capex forecast'!$Q$9:$Q$223,"Repex")</f>
        <v>0</v>
      </c>
      <c r="AM462" s="47">
        <f>SUMIFS('Capex forecast'!H$9:H$223,'Capex forecast'!$T$9:$T$223,$AF462,'Capex forecast'!$S$9:$S$223,$AH462,'Capex forecast'!$Q$9:$Q$223,"Repex")</f>
        <v>0</v>
      </c>
      <c r="AN462" s="47">
        <f>SUMIFS('Capex forecast'!I$9:I$223,'Capex forecast'!$T$9:$T$223,$AF462,'Capex forecast'!$S$9:$S$223,$AH462,'Capex forecast'!$Q$9:$Q$223,"Repex")</f>
        <v>0</v>
      </c>
      <c r="AO462" s="47">
        <f>SUMIFS('Capex forecast'!J$9:J$223,'Capex forecast'!$T$9:$T$223,$AF462,'Capex forecast'!$S$9:$S$223,$AH462,'Capex forecast'!$Q$9:$Q$223,"Repex")</f>
        <v>0</v>
      </c>
      <c r="AP462" s="47">
        <f>SUMIFS('Capex forecast'!K$9:K$223,'Capex forecast'!$T$9:$T$223,$AF462,'Capex forecast'!$S$9:$S$223,$AH462,'Capex forecast'!$Q$9:$Q$223,"Repex")</f>
        <v>0</v>
      </c>
      <c r="AQ462" s="47">
        <f>SUMIFS('Capex forecast'!L$9:L$223,'Capex forecast'!$T$9:$T$223,$AF462,'Capex forecast'!$S$9:$S$223,$AH462,'Capex forecast'!$Q$9:$Q$223,"Repex")</f>
        <v>0</v>
      </c>
      <c r="AR462" s="47">
        <f>SUMIFS('Capex forecast'!M$9:M$223,'Capex forecast'!$T$9:$T$223,$AF462,'Capex forecast'!$S$9:$S$223,$AH462,'Capex forecast'!$Q$9:$Q$223,"Repex")</f>
        <v>0</v>
      </c>
      <c r="AS462" s="47">
        <f>SUMIFS('Capex forecast'!N$9:N$223,'Capex forecast'!$T$9:$T$223,$AF462,'Capex forecast'!$S$9:$S$223,$AH462,'Capex forecast'!$Q$9:$Q$223,"Repex")</f>
        <v>0</v>
      </c>
    </row>
    <row r="463" spans="2:45" ht="15">
      <c r="B463" s="45" t="s">
        <v>230</v>
      </c>
      <c r="C463" s="6" t="str">
        <f>INDEX('Demand forecast'!$M$9:$M$5832,MATCH($B463,'Demand forecast'!$B$9:$B$5832,0))</f>
        <v>Yes</v>
      </c>
      <c r="D463" s="6" t="str">
        <f>IF(COUNTIF($B$93:B463,$B463) = 1, "LV", IF(COUNTIF($B$93:B463,$B463) = 2, "HV", "ST"))</f>
        <v>HV</v>
      </c>
      <c r="E463" s="6" t="str">
        <f>INDEX('Demand forecast and growth rate'!$E$7:$E$273,MATCH($B463,'Demand forecast and growth rate'!$B$7:$B$273,0))</f>
        <v>High growth</v>
      </c>
      <c r="F463" s="32">
        <f>SUMIFS('Capex forecast'!E$9:E$223,'Capex forecast'!$T$9:$T$223,'Allocation of site-spec costs'!$B463,'Capex forecast'!$S$9:$S$223,'Allocation of site-spec costs'!$D463,'Capex forecast'!$Q$9:$Q$223,"Customer Connection")</f>
        <v>0</v>
      </c>
      <c r="G463" s="32">
        <f>SUMIFS('Capex forecast'!F$9:F$223,'Capex forecast'!$T$9:$T$223,'Allocation of site-spec costs'!$B463,'Capex forecast'!$S$9:$S$223,'Allocation of site-spec costs'!$D463,'Capex forecast'!$Q$9:$Q$223,"Customer Connection")</f>
        <v>0</v>
      </c>
      <c r="H463" s="32">
        <f>SUMIFS('Capex forecast'!G$9:G$223,'Capex forecast'!$T$9:$T$223,'Allocation of site-spec costs'!$B463,'Capex forecast'!$S$9:$S$223,'Allocation of site-spec costs'!$D463,'Capex forecast'!$Q$9:$Q$223,"Customer Connection")</f>
        <v>0</v>
      </c>
      <c r="I463" s="32">
        <f>SUMIFS('Capex forecast'!H$9:H$223,'Capex forecast'!$T$9:$T$223,'Allocation of site-spec costs'!$B463,'Capex forecast'!$S$9:$S$223,'Allocation of site-spec costs'!$D463,'Capex forecast'!$Q$9:$Q$223,"Customer Connection")</f>
        <v>0</v>
      </c>
      <c r="J463" s="32">
        <f>SUMIFS('Capex forecast'!I$9:I$223,'Capex forecast'!$T$9:$T$223,'Allocation of site-spec costs'!$B463,'Capex forecast'!$S$9:$S$223,'Allocation of site-spec costs'!$D463,'Capex forecast'!$Q$9:$Q$223,"Customer Connection")</f>
        <v>0</v>
      </c>
      <c r="K463" s="32">
        <f>SUMIFS('Capex forecast'!J$9:J$223,'Capex forecast'!$T$9:$T$223,'Allocation of site-spec costs'!$B463,'Capex forecast'!$S$9:$S$223,'Allocation of site-spec costs'!$D463,'Capex forecast'!$Q$9:$Q$223,"Customer Connection")</f>
        <v>0</v>
      </c>
      <c r="L463" s="32">
        <f>SUMIFS('Capex forecast'!K$9:K$223,'Capex forecast'!$T$9:$T$223,'Allocation of site-spec costs'!$B463,'Capex forecast'!$S$9:$S$223,'Allocation of site-spec costs'!$D463,'Capex forecast'!$Q$9:$Q$223,"Customer Connection")</f>
        <v>0</v>
      </c>
      <c r="M463" s="32">
        <f>SUMIFS('Capex forecast'!L$9:L$223,'Capex forecast'!$T$9:$T$223,'Allocation of site-spec costs'!$B463,'Capex forecast'!$S$9:$S$223,'Allocation of site-spec costs'!$D463,'Capex forecast'!$Q$9:$Q$223,"Customer Connection")</f>
        <v>0</v>
      </c>
      <c r="N463" s="32">
        <f>SUMIFS('Capex forecast'!M$9:M$223,'Capex forecast'!$T$9:$T$223,'Allocation of site-spec costs'!$B463,'Capex forecast'!$S$9:$S$223,'Allocation of site-spec costs'!$D463,'Capex forecast'!$Q$9:$Q$223,"Customer Connection")</f>
        <v>0</v>
      </c>
      <c r="O463" s="32">
        <f>SUMIFS('Capex forecast'!N$9:N$223,'Capex forecast'!$T$9:$T$223,'Allocation of site-spec costs'!$B463,'Capex forecast'!$S$9:$S$223,'Allocation of site-spec costs'!$D463,'Capex forecast'!$Q$9:$Q$223,"Customer Connection")</f>
        <v>0</v>
      </c>
      <c r="Q463" s="45" t="s">
        <v>230</v>
      </c>
      <c r="R463" s="6" t="str">
        <f>INDEX('Demand forecast'!$M$9:$M$5832,MATCH($Q463,'Demand forecast'!$B$9:$B$5832,0))</f>
        <v>Yes</v>
      </c>
      <c r="S463" s="6" t="str">
        <f>IF(COUNTIF($Q$93:Q463,$B463) = 1, "LV", IF(COUNTIF($Q$93:Q463,$B463) = 2, "HV", "ST"))</f>
        <v>HV</v>
      </c>
      <c r="T463" s="6" t="str">
        <f>INDEX('Demand forecast and growth rate'!$E$7:$E$273,MATCH($Q463,'Demand forecast and growth rate'!$B$7:$B$273,0))</f>
        <v>High growth</v>
      </c>
      <c r="U463" s="32">
        <f>SUMIFS('Capex forecast'!E$9:E$223,'Capex forecast'!$T$9:$T$223,$Q463,'Capex forecast'!$S$9:$S$223,$S463,'Capex forecast'!$Q$9:$Q$223,"Augex")</f>
        <v>0</v>
      </c>
      <c r="V463" s="32">
        <f>SUMIFS('Capex forecast'!F$9:F$223,'Capex forecast'!$T$9:$T$223,$Q463,'Capex forecast'!$S$9:$S$223,$S463,'Capex forecast'!$Q$9:$Q$223,"Augex")</f>
        <v>0</v>
      </c>
      <c r="W463" s="32">
        <f>SUMIFS('Capex forecast'!G$9:G$223,'Capex forecast'!$T$9:$T$223,$Q463,'Capex forecast'!$S$9:$S$223,$S463,'Capex forecast'!$Q$9:$Q$223,"Augex")</f>
        <v>0</v>
      </c>
      <c r="X463" s="32">
        <f>SUMIFS('Capex forecast'!H$9:H$223,'Capex forecast'!$T$9:$T$223,$Q463,'Capex forecast'!$S$9:$S$223,$S463,'Capex forecast'!$Q$9:$Q$223,"Augex")</f>
        <v>0</v>
      </c>
      <c r="Y463" s="32">
        <f>SUMIFS('Capex forecast'!I$9:I$223,'Capex forecast'!$T$9:$T$223,$Q463,'Capex forecast'!$S$9:$S$223,$S463,'Capex forecast'!$Q$9:$Q$223,"Augex")</f>
        <v>0</v>
      </c>
      <c r="Z463" s="32">
        <f>SUMIFS('Capex forecast'!J$9:J$223,'Capex forecast'!$T$9:$T$223,$Q463,'Capex forecast'!$S$9:$S$223,$S463,'Capex forecast'!$Q$9:$Q$223,"Augex")</f>
        <v>0</v>
      </c>
      <c r="AA463" s="32">
        <f>SUMIFS('Capex forecast'!K$9:K$223,'Capex forecast'!$T$9:$T$223,$Q463,'Capex forecast'!$S$9:$S$223,$S463,'Capex forecast'!$Q$9:$Q$223,"Augex")</f>
        <v>0</v>
      </c>
      <c r="AB463" s="32">
        <f>SUMIFS('Capex forecast'!L$9:L$223,'Capex forecast'!$T$9:$T$223,$Q463,'Capex forecast'!$S$9:$S$223,$S463,'Capex forecast'!$Q$9:$Q$223,"Augex")</f>
        <v>0</v>
      </c>
      <c r="AC463" s="32">
        <f>SUMIFS('Capex forecast'!M$9:M$223,'Capex forecast'!$T$9:$T$223,$Q463,'Capex forecast'!$S$9:$S$223,$S463,'Capex forecast'!$Q$9:$Q$223,"Augex")</f>
        <v>0</v>
      </c>
      <c r="AD463" s="32">
        <f>SUMIFS('Capex forecast'!N$9:N$223,'Capex forecast'!$T$9:$T$223,$Q463,'Capex forecast'!$S$9:$S$223,$S463,'Capex forecast'!$Q$9:$Q$223,"Augex")</f>
        <v>0</v>
      </c>
      <c r="AF463" s="45" t="s">
        <v>230</v>
      </c>
      <c r="AG463" s="6" t="str">
        <f>INDEX('Demand forecast'!$M$9:$M$5832,MATCH($Q463,'Demand forecast'!$B$9:$B$5832,0))</f>
        <v>Yes</v>
      </c>
      <c r="AH463" s="6" t="str">
        <f>IF(COUNTIF($AF$93:AF463,$B463) = 1, "LV", IF(COUNTIF($AF$93:AF463,$B463) = 2, "HV", "ST"))</f>
        <v>HV</v>
      </c>
      <c r="AI463" s="6" t="str">
        <f>INDEX('Demand forecast and growth rate'!$E$7:$E$273,MATCH($Q463,'Demand forecast and growth rate'!$B$7:$B$273,0))</f>
        <v>High growth</v>
      </c>
      <c r="AJ463" s="47">
        <f>SUMIFS('Capex forecast'!E$9:E$223,'Capex forecast'!$T$9:$T$223,$AF463,'Capex forecast'!$S$9:$S$223,$AH463,'Capex forecast'!$Q$9:$Q$223,"Repex")</f>
        <v>0</v>
      </c>
      <c r="AK463" s="47">
        <f>SUMIFS('Capex forecast'!F$9:F$223,'Capex forecast'!$T$9:$T$223,$AF463,'Capex forecast'!$S$9:$S$223,$AH463,'Capex forecast'!$Q$9:$Q$223,"Repex")</f>
        <v>0</v>
      </c>
      <c r="AL463" s="47">
        <f>SUMIFS('Capex forecast'!G$9:G$223,'Capex forecast'!$T$9:$T$223,$AF463,'Capex forecast'!$S$9:$S$223,$AH463,'Capex forecast'!$Q$9:$Q$223,"Repex")</f>
        <v>0</v>
      </c>
      <c r="AM463" s="47">
        <f>SUMIFS('Capex forecast'!H$9:H$223,'Capex forecast'!$T$9:$T$223,$AF463,'Capex forecast'!$S$9:$S$223,$AH463,'Capex forecast'!$Q$9:$Q$223,"Repex")</f>
        <v>0</v>
      </c>
      <c r="AN463" s="47">
        <f>SUMIFS('Capex forecast'!I$9:I$223,'Capex forecast'!$T$9:$T$223,$AF463,'Capex forecast'!$S$9:$S$223,$AH463,'Capex forecast'!$Q$9:$Q$223,"Repex")</f>
        <v>0</v>
      </c>
      <c r="AO463" s="47">
        <f>SUMIFS('Capex forecast'!J$9:J$223,'Capex forecast'!$T$9:$T$223,$AF463,'Capex forecast'!$S$9:$S$223,$AH463,'Capex forecast'!$Q$9:$Q$223,"Repex")</f>
        <v>0</v>
      </c>
      <c r="AP463" s="47">
        <f>SUMIFS('Capex forecast'!K$9:K$223,'Capex forecast'!$T$9:$T$223,$AF463,'Capex forecast'!$S$9:$S$223,$AH463,'Capex forecast'!$Q$9:$Q$223,"Repex")</f>
        <v>0</v>
      </c>
      <c r="AQ463" s="47">
        <f>SUMIFS('Capex forecast'!L$9:L$223,'Capex forecast'!$T$9:$T$223,$AF463,'Capex forecast'!$S$9:$S$223,$AH463,'Capex forecast'!$Q$9:$Q$223,"Repex")</f>
        <v>0</v>
      </c>
      <c r="AR463" s="47">
        <f>SUMIFS('Capex forecast'!M$9:M$223,'Capex forecast'!$T$9:$T$223,$AF463,'Capex forecast'!$S$9:$S$223,$AH463,'Capex forecast'!$Q$9:$Q$223,"Repex")</f>
        <v>0</v>
      </c>
      <c r="AS463" s="47">
        <f>SUMIFS('Capex forecast'!N$9:N$223,'Capex forecast'!$T$9:$T$223,$AF463,'Capex forecast'!$S$9:$S$223,$AH463,'Capex forecast'!$Q$9:$Q$223,"Repex")</f>
        <v>0</v>
      </c>
    </row>
    <row r="464" spans="2:45" ht="15">
      <c r="B464" s="45" t="s">
        <v>434</v>
      </c>
      <c r="C464" s="6" t="str">
        <f>INDEX('Demand forecast'!$M$9:$M$5832,MATCH($B464,'Demand forecast'!$B$9:$B$5832,0))</f>
        <v>Yes</v>
      </c>
      <c r="D464" s="6" t="str">
        <f>IF(COUNTIF($B$93:B464,$B464) = 1, "LV", IF(COUNTIF($B$93:B464,$B464) = 2, "HV", "ST"))</f>
        <v>HV</v>
      </c>
      <c r="E464" s="6" t="str">
        <f>INDEX('Demand forecast and growth rate'!$E$7:$E$273,MATCH($B464,'Demand forecast and growth rate'!$B$7:$B$273,0))</f>
        <v>Steady/falling</v>
      </c>
      <c r="F464" s="32">
        <f>SUMIFS('Capex forecast'!E$9:E$223,'Capex forecast'!$T$9:$T$223,'Allocation of site-spec costs'!$B464,'Capex forecast'!$S$9:$S$223,'Allocation of site-spec costs'!$D464,'Capex forecast'!$Q$9:$Q$223,"Customer Connection")</f>
        <v>0</v>
      </c>
      <c r="G464" s="32">
        <f>SUMIFS('Capex forecast'!F$9:F$223,'Capex forecast'!$T$9:$T$223,'Allocation of site-spec costs'!$B464,'Capex forecast'!$S$9:$S$223,'Allocation of site-spec costs'!$D464,'Capex forecast'!$Q$9:$Q$223,"Customer Connection")</f>
        <v>0</v>
      </c>
      <c r="H464" s="32">
        <f>SUMIFS('Capex forecast'!G$9:G$223,'Capex forecast'!$T$9:$T$223,'Allocation of site-spec costs'!$B464,'Capex forecast'!$S$9:$S$223,'Allocation of site-spec costs'!$D464,'Capex forecast'!$Q$9:$Q$223,"Customer Connection")</f>
        <v>0</v>
      </c>
      <c r="I464" s="32">
        <f>SUMIFS('Capex forecast'!H$9:H$223,'Capex forecast'!$T$9:$T$223,'Allocation of site-spec costs'!$B464,'Capex forecast'!$S$9:$S$223,'Allocation of site-spec costs'!$D464,'Capex forecast'!$Q$9:$Q$223,"Customer Connection")</f>
        <v>0</v>
      </c>
      <c r="J464" s="32">
        <f>SUMIFS('Capex forecast'!I$9:I$223,'Capex forecast'!$T$9:$T$223,'Allocation of site-spec costs'!$B464,'Capex forecast'!$S$9:$S$223,'Allocation of site-spec costs'!$D464,'Capex forecast'!$Q$9:$Q$223,"Customer Connection")</f>
        <v>0</v>
      </c>
      <c r="K464" s="32">
        <f>SUMIFS('Capex forecast'!J$9:J$223,'Capex forecast'!$T$9:$T$223,'Allocation of site-spec costs'!$B464,'Capex forecast'!$S$9:$S$223,'Allocation of site-spec costs'!$D464,'Capex forecast'!$Q$9:$Q$223,"Customer Connection")</f>
        <v>0</v>
      </c>
      <c r="L464" s="32">
        <f>SUMIFS('Capex forecast'!K$9:K$223,'Capex forecast'!$T$9:$T$223,'Allocation of site-spec costs'!$B464,'Capex forecast'!$S$9:$S$223,'Allocation of site-spec costs'!$D464,'Capex forecast'!$Q$9:$Q$223,"Customer Connection")</f>
        <v>0</v>
      </c>
      <c r="M464" s="32">
        <f>SUMIFS('Capex forecast'!L$9:L$223,'Capex forecast'!$T$9:$T$223,'Allocation of site-spec costs'!$B464,'Capex forecast'!$S$9:$S$223,'Allocation of site-spec costs'!$D464,'Capex forecast'!$Q$9:$Q$223,"Customer Connection")</f>
        <v>0</v>
      </c>
      <c r="N464" s="32">
        <f>SUMIFS('Capex forecast'!M$9:M$223,'Capex forecast'!$T$9:$T$223,'Allocation of site-spec costs'!$B464,'Capex forecast'!$S$9:$S$223,'Allocation of site-spec costs'!$D464,'Capex forecast'!$Q$9:$Q$223,"Customer Connection")</f>
        <v>0</v>
      </c>
      <c r="O464" s="32">
        <f>SUMIFS('Capex forecast'!N$9:N$223,'Capex forecast'!$T$9:$T$223,'Allocation of site-spec costs'!$B464,'Capex forecast'!$S$9:$S$223,'Allocation of site-spec costs'!$D464,'Capex forecast'!$Q$9:$Q$223,"Customer Connection")</f>
        <v>0</v>
      </c>
      <c r="Q464" s="45" t="s">
        <v>434</v>
      </c>
      <c r="R464" s="6" t="str">
        <f>INDEX('Demand forecast'!$M$9:$M$5832,MATCH($Q464,'Demand forecast'!$B$9:$B$5832,0))</f>
        <v>Yes</v>
      </c>
      <c r="S464" s="6" t="str">
        <f>IF(COUNTIF($Q$93:Q464,$B464) = 1, "LV", IF(COUNTIF($Q$93:Q464,$B464) = 2, "HV", "ST"))</f>
        <v>HV</v>
      </c>
      <c r="T464" s="6" t="str">
        <f>INDEX('Demand forecast and growth rate'!$E$7:$E$273,MATCH($Q464,'Demand forecast and growth rate'!$B$7:$B$273,0))</f>
        <v>Steady/falling</v>
      </c>
      <c r="U464" s="32">
        <f>SUMIFS('Capex forecast'!E$9:E$223,'Capex forecast'!$T$9:$T$223,$Q464,'Capex forecast'!$S$9:$S$223,$S464,'Capex forecast'!$Q$9:$Q$223,"Augex")</f>
        <v>0</v>
      </c>
      <c r="V464" s="32">
        <f>SUMIFS('Capex forecast'!F$9:F$223,'Capex forecast'!$T$9:$T$223,$Q464,'Capex forecast'!$S$9:$S$223,$S464,'Capex forecast'!$Q$9:$Q$223,"Augex")</f>
        <v>0</v>
      </c>
      <c r="W464" s="32">
        <f>SUMIFS('Capex forecast'!G$9:G$223,'Capex forecast'!$T$9:$T$223,$Q464,'Capex forecast'!$S$9:$S$223,$S464,'Capex forecast'!$Q$9:$Q$223,"Augex")</f>
        <v>0</v>
      </c>
      <c r="X464" s="32">
        <f>SUMIFS('Capex forecast'!H$9:H$223,'Capex forecast'!$T$9:$T$223,$Q464,'Capex forecast'!$S$9:$S$223,$S464,'Capex forecast'!$Q$9:$Q$223,"Augex")</f>
        <v>0</v>
      </c>
      <c r="Y464" s="32">
        <f>SUMIFS('Capex forecast'!I$9:I$223,'Capex forecast'!$T$9:$T$223,$Q464,'Capex forecast'!$S$9:$S$223,$S464,'Capex forecast'!$Q$9:$Q$223,"Augex")</f>
        <v>0</v>
      </c>
      <c r="Z464" s="32">
        <f>SUMIFS('Capex forecast'!J$9:J$223,'Capex forecast'!$T$9:$T$223,$Q464,'Capex forecast'!$S$9:$S$223,$S464,'Capex forecast'!$Q$9:$Q$223,"Augex")</f>
        <v>0</v>
      </c>
      <c r="AA464" s="32">
        <f>SUMIFS('Capex forecast'!K$9:K$223,'Capex forecast'!$T$9:$T$223,$Q464,'Capex forecast'!$S$9:$S$223,$S464,'Capex forecast'!$Q$9:$Q$223,"Augex")</f>
        <v>0</v>
      </c>
      <c r="AB464" s="32">
        <f>SUMIFS('Capex forecast'!L$9:L$223,'Capex forecast'!$T$9:$T$223,$Q464,'Capex forecast'!$S$9:$S$223,$S464,'Capex forecast'!$Q$9:$Q$223,"Augex")</f>
        <v>0</v>
      </c>
      <c r="AC464" s="32">
        <f>SUMIFS('Capex forecast'!M$9:M$223,'Capex forecast'!$T$9:$T$223,$Q464,'Capex forecast'!$S$9:$S$223,$S464,'Capex forecast'!$Q$9:$Q$223,"Augex")</f>
        <v>0</v>
      </c>
      <c r="AD464" s="32">
        <f>SUMIFS('Capex forecast'!N$9:N$223,'Capex forecast'!$T$9:$T$223,$Q464,'Capex forecast'!$S$9:$S$223,$S464,'Capex forecast'!$Q$9:$Q$223,"Augex")</f>
        <v>0</v>
      </c>
      <c r="AF464" s="45" t="s">
        <v>434</v>
      </c>
      <c r="AG464" s="6" t="str">
        <f>INDEX('Demand forecast'!$M$9:$M$5832,MATCH($Q464,'Demand forecast'!$B$9:$B$5832,0))</f>
        <v>Yes</v>
      </c>
      <c r="AH464" s="6" t="str">
        <f>IF(COUNTIF($AF$93:AF464,$B464) = 1, "LV", IF(COUNTIF($AF$93:AF464,$B464) = 2, "HV", "ST"))</f>
        <v>HV</v>
      </c>
      <c r="AI464" s="6" t="str">
        <f>INDEX('Demand forecast and growth rate'!$E$7:$E$273,MATCH($Q464,'Demand forecast and growth rate'!$B$7:$B$273,0))</f>
        <v>Steady/falling</v>
      </c>
      <c r="AJ464" s="47">
        <f>SUMIFS('Capex forecast'!E$9:E$223,'Capex forecast'!$T$9:$T$223,$AF464,'Capex forecast'!$S$9:$S$223,$AH464,'Capex forecast'!$Q$9:$Q$223,"Repex")</f>
        <v>0</v>
      </c>
      <c r="AK464" s="47">
        <f>SUMIFS('Capex forecast'!F$9:F$223,'Capex forecast'!$T$9:$T$223,$AF464,'Capex forecast'!$S$9:$S$223,$AH464,'Capex forecast'!$Q$9:$Q$223,"Repex")</f>
        <v>0</v>
      </c>
      <c r="AL464" s="47">
        <f>SUMIFS('Capex forecast'!G$9:G$223,'Capex forecast'!$T$9:$T$223,$AF464,'Capex forecast'!$S$9:$S$223,$AH464,'Capex forecast'!$Q$9:$Q$223,"Repex")</f>
        <v>0</v>
      </c>
      <c r="AM464" s="47">
        <f>SUMIFS('Capex forecast'!H$9:H$223,'Capex forecast'!$T$9:$T$223,$AF464,'Capex forecast'!$S$9:$S$223,$AH464,'Capex forecast'!$Q$9:$Q$223,"Repex")</f>
        <v>0</v>
      </c>
      <c r="AN464" s="47">
        <f>SUMIFS('Capex forecast'!I$9:I$223,'Capex forecast'!$T$9:$T$223,$AF464,'Capex forecast'!$S$9:$S$223,$AH464,'Capex forecast'!$Q$9:$Q$223,"Repex")</f>
        <v>0</v>
      </c>
      <c r="AO464" s="47">
        <f>SUMIFS('Capex forecast'!J$9:J$223,'Capex forecast'!$T$9:$T$223,$AF464,'Capex forecast'!$S$9:$S$223,$AH464,'Capex forecast'!$Q$9:$Q$223,"Repex")</f>
        <v>0</v>
      </c>
      <c r="AP464" s="47">
        <f>SUMIFS('Capex forecast'!K$9:K$223,'Capex forecast'!$T$9:$T$223,$AF464,'Capex forecast'!$S$9:$S$223,$AH464,'Capex forecast'!$Q$9:$Q$223,"Repex")</f>
        <v>0</v>
      </c>
      <c r="AQ464" s="47">
        <f>SUMIFS('Capex forecast'!L$9:L$223,'Capex forecast'!$T$9:$T$223,$AF464,'Capex forecast'!$S$9:$S$223,$AH464,'Capex forecast'!$Q$9:$Q$223,"Repex")</f>
        <v>0</v>
      </c>
      <c r="AR464" s="47">
        <f>SUMIFS('Capex forecast'!M$9:M$223,'Capex forecast'!$T$9:$T$223,$AF464,'Capex forecast'!$S$9:$S$223,$AH464,'Capex forecast'!$Q$9:$Q$223,"Repex")</f>
        <v>0</v>
      </c>
      <c r="AS464" s="47">
        <f>SUMIFS('Capex forecast'!N$9:N$223,'Capex forecast'!$T$9:$T$223,$AF464,'Capex forecast'!$S$9:$S$223,$AH464,'Capex forecast'!$Q$9:$Q$223,"Repex")</f>
        <v>0</v>
      </c>
    </row>
    <row r="465" spans="2:45" ht="15">
      <c r="B465" s="45" t="s">
        <v>90</v>
      </c>
      <c r="C465" s="6" t="str">
        <f>INDEX('Demand forecast'!$M$9:$M$5832,MATCH($B465,'Demand forecast'!$B$9:$B$5832,0))</f>
        <v>No</v>
      </c>
      <c r="D465" s="6" t="str">
        <f>IF(COUNTIF($B$93:B465,$B465) = 1, "LV", IF(COUNTIF($B$93:B465,$B465) = 2, "HV", "ST"))</f>
        <v>HV</v>
      </c>
      <c r="E465" s="6" t="str">
        <f>INDEX('Demand forecast and growth rate'!$E$7:$E$273,MATCH($B465,'Demand forecast and growth rate'!$B$7:$B$273,0))</f>
        <v>High growth</v>
      </c>
      <c r="F465" s="32">
        <f>SUMIFS('Capex forecast'!E$9:E$223,'Capex forecast'!$T$9:$T$223,'Allocation of site-spec costs'!$B465,'Capex forecast'!$S$9:$S$223,'Allocation of site-spec costs'!$D465,'Capex forecast'!$Q$9:$Q$223,"Customer Connection")</f>
        <v>0</v>
      </c>
      <c r="G465" s="32">
        <f>SUMIFS('Capex forecast'!F$9:F$223,'Capex forecast'!$T$9:$T$223,'Allocation of site-spec costs'!$B465,'Capex forecast'!$S$9:$S$223,'Allocation of site-spec costs'!$D465,'Capex forecast'!$Q$9:$Q$223,"Customer Connection")</f>
        <v>0</v>
      </c>
      <c r="H465" s="32">
        <f>SUMIFS('Capex forecast'!G$9:G$223,'Capex forecast'!$T$9:$T$223,'Allocation of site-spec costs'!$B465,'Capex forecast'!$S$9:$S$223,'Allocation of site-spec costs'!$D465,'Capex forecast'!$Q$9:$Q$223,"Customer Connection")</f>
        <v>0</v>
      </c>
      <c r="I465" s="32">
        <f>SUMIFS('Capex forecast'!H$9:H$223,'Capex forecast'!$T$9:$T$223,'Allocation of site-spec costs'!$B465,'Capex forecast'!$S$9:$S$223,'Allocation of site-spec costs'!$D465,'Capex forecast'!$Q$9:$Q$223,"Customer Connection")</f>
        <v>0</v>
      </c>
      <c r="J465" s="32">
        <f>SUMIFS('Capex forecast'!I$9:I$223,'Capex forecast'!$T$9:$T$223,'Allocation of site-spec costs'!$B465,'Capex forecast'!$S$9:$S$223,'Allocation of site-spec costs'!$D465,'Capex forecast'!$Q$9:$Q$223,"Customer Connection")</f>
        <v>0</v>
      </c>
      <c r="K465" s="32">
        <f>SUMIFS('Capex forecast'!J$9:J$223,'Capex forecast'!$T$9:$T$223,'Allocation of site-spec costs'!$B465,'Capex forecast'!$S$9:$S$223,'Allocation of site-spec costs'!$D465,'Capex forecast'!$Q$9:$Q$223,"Customer Connection")</f>
        <v>0</v>
      </c>
      <c r="L465" s="32">
        <f>SUMIFS('Capex forecast'!K$9:K$223,'Capex forecast'!$T$9:$T$223,'Allocation of site-spec costs'!$B465,'Capex forecast'!$S$9:$S$223,'Allocation of site-spec costs'!$D465,'Capex forecast'!$Q$9:$Q$223,"Customer Connection")</f>
        <v>0</v>
      </c>
      <c r="M465" s="32">
        <f>SUMIFS('Capex forecast'!L$9:L$223,'Capex forecast'!$T$9:$T$223,'Allocation of site-spec costs'!$B465,'Capex forecast'!$S$9:$S$223,'Allocation of site-spec costs'!$D465,'Capex forecast'!$Q$9:$Q$223,"Customer Connection")</f>
        <v>0</v>
      </c>
      <c r="N465" s="32">
        <f>SUMIFS('Capex forecast'!M$9:M$223,'Capex forecast'!$T$9:$T$223,'Allocation of site-spec costs'!$B465,'Capex forecast'!$S$9:$S$223,'Allocation of site-spec costs'!$D465,'Capex forecast'!$Q$9:$Q$223,"Customer Connection")</f>
        <v>0</v>
      </c>
      <c r="O465" s="32">
        <f>SUMIFS('Capex forecast'!N$9:N$223,'Capex forecast'!$T$9:$T$223,'Allocation of site-spec costs'!$B465,'Capex forecast'!$S$9:$S$223,'Allocation of site-spec costs'!$D465,'Capex forecast'!$Q$9:$Q$223,"Customer Connection")</f>
        <v>0</v>
      </c>
      <c r="Q465" s="45" t="s">
        <v>90</v>
      </c>
      <c r="R465" s="6" t="str">
        <f>INDEX('Demand forecast'!$M$9:$M$5832,MATCH($Q465,'Demand forecast'!$B$9:$B$5832,0))</f>
        <v>No</v>
      </c>
      <c r="S465" s="6" t="str">
        <f>IF(COUNTIF($Q$93:Q465,$B465) = 1, "LV", IF(COUNTIF($Q$93:Q465,$B465) = 2, "HV", "ST"))</f>
        <v>HV</v>
      </c>
      <c r="T465" s="6" t="str">
        <f>INDEX('Demand forecast and growth rate'!$E$7:$E$273,MATCH($Q465,'Demand forecast and growth rate'!$B$7:$B$273,0))</f>
        <v>High growth</v>
      </c>
      <c r="U465" s="32">
        <f>SUMIFS('Capex forecast'!E$9:E$223,'Capex forecast'!$T$9:$T$223,$Q465,'Capex forecast'!$S$9:$S$223,$S465,'Capex forecast'!$Q$9:$Q$223,"Augex")</f>
        <v>0</v>
      </c>
      <c r="V465" s="32">
        <f>SUMIFS('Capex forecast'!F$9:F$223,'Capex forecast'!$T$9:$T$223,$Q465,'Capex forecast'!$S$9:$S$223,$S465,'Capex forecast'!$Q$9:$Q$223,"Augex")</f>
        <v>0</v>
      </c>
      <c r="W465" s="32">
        <f>SUMIFS('Capex forecast'!G$9:G$223,'Capex forecast'!$T$9:$T$223,$Q465,'Capex forecast'!$S$9:$S$223,$S465,'Capex forecast'!$Q$9:$Q$223,"Augex")</f>
        <v>0</v>
      </c>
      <c r="X465" s="32">
        <f>SUMIFS('Capex forecast'!H$9:H$223,'Capex forecast'!$T$9:$T$223,$Q465,'Capex forecast'!$S$9:$S$223,$S465,'Capex forecast'!$Q$9:$Q$223,"Augex")</f>
        <v>0</v>
      </c>
      <c r="Y465" s="32">
        <f>SUMIFS('Capex forecast'!I$9:I$223,'Capex forecast'!$T$9:$T$223,$Q465,'Capex forecast'!$S$9:$S$223,$S465,'Capex forecast'!$Q$9:$Q$223,"Augex")</f>
        <v>0</v>
      </c>
      <c r="Z465" s="32">
        <f>SUMIFS('Capex forecast'!J$9:J$223,'Capex forecast'!$T$9:$T$223,$Q465,'Capex forecast'!$S$9:$S$223,$S465,'Capex forecast'!$Q$9:$Q$223,"Augex")</f>
        <v>0</v>
      </c>
      <c r="AA465" s="32">
        <f>SUMIFS('Capex forecast'!K$9:K$223,'Capex forecast'!$T$9:$T$223,$Q465,'Capex forecast'!$S$9:$S$223,$S465,'Capex forecast'!$Q$9:$Q$223,"Augex")</f>
        <v>0</v>
      </c>
      <c r="AB465" s="32">
        <f>SUMIFS('Capex forecast'!L$9:L$223,'Capex forecast'!$T$9:$T$223,$Q465,'Capex forecast'!$S$9:$S$223,$S465,'Capex forecast'!$Q$9:$Q$223,"Augex")</f>
        <v>0</v>
      </c>
      <c r="AC465" s="32">
        <f>SUMIFS('Capex forecast'!M$9:M$223,'Capex forecast'!$T$9:$T$223,$Q465,'Capex forecast'!$S$9:$S$223,$S465,'Capex forecast'!$Q$9:$Q$223,"Augex")</f>
        <v>0</v>
      </c>
      <c r="AD465" s="32">
        <f>SUMIFS('Capex forecast'!N$9:N$223,'Capex forecast'!$T$9:$T$223,$Q465,'Capex forecast'!$S$9:$S$223,$S465,'Capex forecast'!$Q$9:$Q$223,"Augex")</f>
        <v>0</v>
      </c>
      <c r="AF465" s="45" t="s">
        <v>90</v>
      </c>
      <c r="AG465" s="6" t="str">
        <f>INDEX('Demand forecast'!$M$9:$M$5832,MATCH($Q465,'Demand forecast'!$B$9:$B$5832,0))</f>
        <v>No</v>
      </c>
      <c r="AH465" s="6" t="str">
        <f>IF(COUNTIF($AF$93:AF465,$B465) = 1, "LV", IF(COUNTIF($AF$93:AF465,$B465) = 2, "HV", "ST"))</f>
        <v>HV</v>
      </c>
      <c r="AI465" s="6" t="str">
        <f>INDEX('Demand forecast and growth rate'!$E$7:$E$273,MATCH($Q465,'Demand forecast and growth rate'!$B$7:$B$273,0))</f>
        <v>High growth</v>
      </c>
      <c r="AJ465" s="47">
        <f>SUMIFS('Capex forecast'!E$9:E$223,'Capex forecast'!$T$9:$T$223,$AF465,'Capex forecast'!$S$9:$S$223,$AH465,'Capex forecast'!$Q$9:$Q$223,"Repex")</f>
        <v>0</v>
      </c>
      <c r="AK465" s="47">
        <f>SUMIFS('Capex forecast'!F$9:F$223,'Capex forecast'!$T$9:$T$223,$AF465,'Capex forecast'!$S$9:$S$223,$AH465,'Capex forecast'!$Q$9:$Q$223,"Repex")</f>
        <v>0</v>
      </c>
      <c r="AL465" s="47">
        <f>SUMIFS('Capex forecast'!G$9:G$223,'Capex forecast'!$T$9:$T$223,$AF465,'Capex forecast'!$S$9:$S$223,$AH465,'Capex forecast'!$Q$9:$Q$223,"Repex")</f>
        <v>0</v>
      </c>
      <c r="AM465" s="47">
        <f>SUMIFS('Capex forecast'!H$9:H$223,'Capex forecast'!$T$9:$T$223,$AF465,'Capex forecast'!$S$9:$S$223,$AH465,'Capex forecast'!$Q$9:$Q$223,"Repex")</f>
        <v>0</v>
      </c>
      <c r="AN465" s="47">
        <f>SUMIFS('Capex forecast'!I$9:I$223,'Capex forecast'!$T$9:$T$223,$AF465,'Capex forecast'!$S$9:$S$223,$AH465,'Capex forecast'!$Q$9:$Q$223,"Repex")</f>
        <v>0</v>
      </c>
      <c r="AO465" s="47">
        <f>SUMIFS('Capex forecast'!J$9:J$223,'Capex forecast'!$T$9:$T$223,$AF465,'Capex forecast'!$S$9:$S$223,$AH465,'Capex forecast'!$Q$9:$Q$223,"Repex")</f>
        <v>0</v>
      </c>
      <c r="AP465" s="47">
        <f>SUMIFS('Capex forecast'!K$9:K$223,'Capex forecast'!$T$9:$T$223,$AF465,'Capex forecast'!$S$9:$S$223,$AH465,'Capex forecast'!$Q$9:$Q$223,"Repex")</f>
        <v>0</v>
      </c>
      <c r="AQ465" s="47">
        <f>SUMIFS('Capex forecast'!L$9:L$223,'Capex forecast'!$T$9:$T$223,$AF465,'Capex forecast'!$S$9:$S$223,$AH465,'Capex forecast'!$Q$9:$Q$223,"Repex")</f>
        <v>0</v>
      </c>
      <c r="AR465" s="47">
        <f>SUMIFS('Capex forecast'!M$9:M$223,'Capex forecast'!$T$9:$T$223,$AF465,'Capex forecast'!$S$9:$S$223,$AH465,'Capex forecast'!$Q$9:$Q$223,"Repex")</f>
        <v>0</v>
      </c>
      <c r="AS465" s="47">
        <f>SUMIFS('Capex forecast'!N$9:N$223,'Capex forecast'!$T$9:$T$223,$AF465,'Capex forecast'!$S$9:$S$223,$AH465,'Capex forecast'!$Q$9:$Q$223,"Repex")</f>
        <v>0</v>
      </c>
    </row>
    <row r="466" spans="2:45" ht="15">
      <c r="B466" s="45" t="s">
        <v>100</v>
      </c>
      <c r="C466" s="6" t="str">
        <f>INDEX('Demand forecast'!$M$9:$M$5832,MATCH($B466,'Demand forecast'!$B$9:$B$5832,0))</f>
        <v>No</v>
      </c>
      <c r="D466" s="6" t="str">
        <f>IF(COUNTIF($B$93:B466,$B466) = 1, "LV", IF(COUNTIF($B$93:B466,$B466) = 2, "HV", "ST"))</f>
        <v>HV</v>
      </c>
      <c r="E466" s="6" t="str">
        <f>INDEX('Demand forecast and growth rate'!$E$7:$E$273,MATCH($B466,'Demand forecast and growth rate'!$B$7:$B$273,0))</f>
        <v>Small growth</v>
      </c>
      <c r="F466" s="32">
        <f>SUMIFS('Capex forecast'!E$9:E$223,'Capex forecast'!$T$9:$T$223,'Allocation of site-spec costs'!$B466,'Capex forecast'!$S$9:$S$223,'Allocation of site-spec costs'!$D466,'Capex forecast'!$Q$9:$Q$223,"Customer Connection")</f>
        <v>0</v>
      </c>
      <c r="G466" s="32">
        <f>SUMIFS('Capex forecast'!F$9:F$223,'Capex forecast'!$T$9:$T$223,'Allocation of site-spec costs'!$B466,'Capex forecast'!$S$9:$S$223,'Allocation of site-spec costs'!$D466,'Capex forecast'!$Q$9:$Q$223,"Customer Connection")</f>
        <v>0</v>
      </c>
      <c r="H466" s="32">
        <f>SUMIFS('Capex forecast'!G$9:G$223,'Capex forecast'!$T$9:$T$223,'Allocation of site-spec costs'!$B466,'Capex forecast'!$S$9:$S$223,'Allocation of site-spec costs'!$D466,'Capex forecast'!$Q$9:$Q$223,"Customer Connection")</f>
        <v>0</v>
      </c>
      <c r="I466" s="32">
        <f>SUMIFS('Capex forecast'!H$9:H$223,'Capex forecast'!$T$9:$T$223,'Allocation of site-spec costs'!$B466,'Capex forecast'!$S$9:$S$223,'Allocation of site-spec costs'!$D466,'Capex forecast'!$Q$9:$Q$223,"Customer Connection")</f>
        <v>0</v>
      </c>
      <c r="J466" s="32">
        <f>SUMIFS('Capex forecast'!I$9:I$223,'Capex forecast'!$T$9:$T$223,'Allocation of site-spec costs'!$B466,'Capex forecast'!$S$9:$S$223,'Allocation of site-spec costs'!$D466,'Capex forecast'!$Q$9:$Q$223,"Customer Connection")</f>
        <v>0</v>
      </c>
      <c r="K466" s="32">
        <f>SUMIFS('Capex forecast'!J$9:J$223,'Capex forecast'!$T$9:$T$223,'Allocation of site-spec costs'!$B466,'Capex forecast'!$S$9:$S$223,'Allocation of site-spec costs'!$D466,'Capex forecast'!$Q$9:$Q$223,"Customer Connection")</f>
        <v>0</v>
      </c>
      <c r="L466" s="32">
        <f>SUMIFS('Capex forecast'!K$9:K$223,'Capex forecast'!$T$9:$T$223,'Allocation of site-spec costs'!$B466,'Capex forecast'!$S$9:$S$223,'Allocation of site-spec costs'!$D466,'Capex forecast'!$Q$9:$Q$223,"Customer Connection")</f>
        <v>0</v>
      </c>
      <c r="M466" s="32">
        <f>SUMIFS('Capex forecast'!L$9:L$223,'Capex forecast'!$T$9:$T$223,'Allocation of site-spec costs'!$B466,'Capex forecast'!$S$9:$S$223,'Allocation of site-spec costs'!$D466,'Capex forecast'!$Q$9:$Q$223,"Customer Connection")</f>
        <v>0</v>
      </c>
      <c r="N466" s="32">
        <f>SUMIFS('Capex forecast'!M$9:M$223,'Capex forecast'!$T$9:$T$223,'Allocation of site-spec costs'!$B466,'Capex forecast'!$S$9:$S$223,'Allocation of site-spec costs'!$D466,'Capex forecast'!$Q$9:$Q$223,"Customer Connection")</f>
        <v>0</v>
      </c>
      <c r="O466" s="32">
        <f>SUMIFS('Capex forecast'!N$9:N$223,'Capex forecast'!$T$9:$T$223,'Allocation of site-spec costs'!$B466,'Capex forecast'!$S$9:$S$223,'Allocation of site-spec costs'!$D466,'Capex forecast'!$Q$9:$Q$223,"Customer Connection")</f>
        <v>0</v>
      </c>
      <c r="Q466" s="45" t="s">
        <v>100</v>
      </c>
      <c r="R466" s="6" t="str">
        <f>INDEX('Demand forecast'!$M$9:$M$5832,MATCH($Q466,'Demand forecast'!$B$9:$B$5832,0))</f>
        <v>No</v>
      </c>
      <c r="S466" s="6" t="str">
        <f>IF(COUNTIF($Q$93:Q466,$B466) = 1, "LV", IF(COUNTIF($Q$93:Q466,$B466) = 2, "HV", "ST"))</f>
        <v>HV</v>
      </c>
      <c r="T466" s="6" t="str">
        <f>INDEX('Demand forecast and growth rate'!$E$7:$E$273,MATCH($Q466,'Demand forecast and growth rate'!$B$7:$B$273,0))</f>
        <v>Small growth</v>
      </c>
      <c r="U466" s="32">
        <f>SUMIFS('Capex forecast'!E$9:E$223,'Capex forecast'!$T$9:$T$223,$Q466,'Capex forecast'!$S$9:$S$223,$S466,'Capex forecast'!$Q$9:$Q$223,"Augex")</f>
        <v>0</v>
      </c>
      <c r="V466" s="32">
        <f>SUMIFS('Capex forecast'!F$9:F$223,'Capex forecast'!$T$9:$T$223,$Q466,'Capex forecast'!$S$9:$S$223,$S466,'Capex forecast'!$Q$9:$Q$223,"Augex")</f>
        <v>0</v>
      </c>
      <c r="W466" s="32">
        <f>SUMIFS('Capex forecast'!G$9:G$223,'Capex forecast'!$T$9:$T$223,$Q466,'Capex forecast'!$S$9:$S$223,$S466,'Capex forecast'!$Q$9:$Q$223,"Augex")</f>
        <v>0</v>
      </c>
      <c r="X466" s="32">
        <f>SUMIFS('Capex forecast'!H$9:H$223,'Capex forecast'!$T$9:$T$223,$Q466,'Capex forecast'!$S$9:$S$223,$S466,'Capex forecast'!$Q$9:$Q$223,"Augex")</f>
        <v>0</v>
      </c>
      <c r="Y466" s="32">
        <f>SUMIFS('Capex forecast'!I$9:I$223,'Capex forecast'!$T$9:$T$223,$Q466,'Capex forecast'!$S$9:$S$223,$S466,'Capex forecast'!$Q$9:$Q$223,"Augex")</f>
        <v>0</v>
      </c>
      <c r="Z466" s="32">
        <f>SUMIFS('Capex forecast'!J$9:J$223,'Capex forecast'!$T$9:$T$223,$Q466,'Capex forecast'!$S$9:$S$223,$S466,'Capex forecast'!$Q$9:$Q$223,"Augex")</f>
        <v>0</v>
      </c>
      <c r="AA466" s="32">
        <f>SUMIFS('Capex forecast'!K$9:K$223,'Capex forecast'!$T$9:$T$223,$Q466,'Capex forecast'!$S$9:$S$223,$S466,'Capex forecast'!$Q$9:$Q$223,"Augex")</f>
        <v>0</v>
      </c>
      <c r="AB466" s="32">
        <f>SUMIFS('Capex forecast'!L$9:L$223,'Capex forecast'!$T$9:$T$223,$Q466,'Capex forecast'!$S$9:$S$223,$S466,'Capex forecast'!$Q$9:$Q$223,"Augex")</f>
        <v>0</v>
      </c>
      <c r="AC466" s="32">
        <f>SUMIFS('Capex forecast'!M$9:M$223,'Capex forecast'!$T$9:$T$223,$Q466,'Capex forecast'!$S$9:$S$223,$S466,'Capex forecast'!$Q$9:$Q$223,"Augex")</f>
        <v>0</v>
      </c>
      <c r="AD466" s="32">
        <f>SUMIFS('Capex forecast'!N$9:N$223,'Capex forecast'!$T$9:$T$223,$Q466,'Capex forecast'!$S$9:$S$223,$S466,'Capex forecast'!$Q$9:$Q$223,"Augex")</f>
        <v>0</v>
      </c>
      <c r="AF466" s="45" t="s">
        <v>100</v>
      </c>
      <c r="AG466" s="6" t="str">
        <f>INDEX('Demand forecast'!$M$9:$M$5832,MATCH($Q466,'Demand forecast'!$B$9:$B$5832,0))</f>
        <v>No</v>
      </c>
      <c r="AH466" s="6" t="str">
        <f>IF(COUNTIF($AF$93:AF466,$B466) = 1, "LV", IF(COUNTIF($AF$93:AF466,$B466) = 2, "HV", "ST"))</f>
        <v>HV</v>
      </c>
      <c r="AI466" s="6" t="str">
        <f>INDEX('Demand forecast and growth rate'!$E$7:$E$273,MATCH($Q466,'Demand forecast and growth rate'!$B$7:$B$273,0))</f>
        <v>Small growth</v>
      </c>
      <c r="AJ466" s="47">
        <f>SUMIFS('Capex forecast'!E$9:E$223,'Capex forecast'!$T$9:$T$223,$AF466,'Capex forecast'!$S$9:$S$223,$AH466,'Capex forecast'!$Q$9:$Q$223,"Repex")</f>
        <v>0</v>
      </c>
      <c r="AK466" s="47">
        <f>SUMIFS('Capex forecast'!F$9:F$223,'Capex forecast'!$T$9:$T$223,$AF466,'Capex forecast'!$S$9:$S$223,$AH466,'Capex forecast'!$Q$9:$Q$223,"Repex")</f>
        <v>0</v>
      </c>
      <c r="AL466" s="47">
        <f>SUMIFS('Capex forecast'!G$9:G$223,'Capex forecast'!$T$9:$T$223,$AF466,'Capex forecast'!$S$9:$S$223,$AH466,'Capex forecast'!$Q$9:$Q$223,"Repex")</f>
        <v>0</v>
      </c>
      <c r="AM466" s="47">
        <f>SUMIFS('Capex forecast'!H$9:H$223,'Capex forecast'!$T$9:$T$223,$AF466,'Capex forecast'!$S$9:$S$223,$AH466,'Capex forecast'!$Q$9:$Q$223,"Repex")</f>
        <v>0</v>
      </c>
      <c r="AN466" s="47">
        <f>SUMIFS('Capex forecast'!I$9:I$223,'Capex forecast'!$T$9:$T$223,$AF466,'Capex forecast'!$S$9:$S$223,$AH466,'Capex forecast'!$Q$9:$Q$223,"Repex")</f>
        <v>0</v>
      </c>
      <c r="AO466" s="47">
        <f>SUMIFS('Capex forecast'!J$9:J$223,'Capex forecast'!$T$9:$T$223,$AF466,'Capex forecast'!$S$9:$S$223,$AH466,'Capex forecast'!$Q$9:$Q$223,"Repex")</f>
        <v>0</v>
      </c>
      <c r="AP466" s="47">
        <f>SUMIFS('Capex forecast'!K$9:K$223,'Capex forecast'!$T$9:$T$223,$AF466,'Capex forecast'!$S$9:$S$223,$AH466,'Capex forecast'!$Q$9:$Q$223,"Repex")</f>
        <v>0</v>
      </c>
      <c r="AQ466" s="47">
        <f>SUMIFS('Capex forecast'!L$9:L$223,'Capex forecast'!$T$9:$T$223,$AF466,'Capex forecast'!$S$9:$S$223,$AH466,'Capex forecast'!$Q$9:$Q$223,"Repex")</f>
        <v>0</v>
      </c>
      <c r="AR466" s="47">
        <f>SUMIFS('Capex forecast'!M$9:M$223,'Capex forecast'!$T$9:$T$223,$AF466,'Capex forecast'!$S$9:$S$223,$AH466,'Capex forecast'!$Q$9:$Q$223,"Repex")</f>
        <v>0</v>
      </c>
      <c r="AS466" s="47">
        <f>SUMIFS('Capex forecast'!N$9:N$223,'Capex forecast'!$T$9:$T$223,$AF466,'Capex forecast'!$S$9:$S$223,$AH466,'Capex forecast'!$Q$9:$Q$223,"Repex")</f>
        <v>0</v>
      </c>
    </row>
    <row r="467" spans="2:45" ht="15">
      <c r="B467" s="45" t="s">
        <v>435</v>
      </c>
      <c r="C467" s="6" t="str">
        <f>INDEX('Demand forecast'!$M$9:$M$5832,MATCH($B467,'Demand forecast'!$B$9:$B$5832,0))</f>
        <v>No</v>
      </c>
      <c r="D467" s="6" t="str">
        <f>IF(COUNTIF($B$93:B467,$B467) = 1, "LV", IF(COUNTIF($B$93:B467,$B467) = 2, "HV", "ST"))</f>
        <v>HV</v>
      </c>
      <c r="E467" s="6" t="str">
        <f>INDEX('Demand forecast and growth rate'!$E$7:$E$273,MATCH($B467,'Demand forecast and growth rate'!$B$7:$B$273,0))</f>
        <v>Steady/falling</v>
      </c>
      <c r="F467" s="32">
        <f>SUMIFS('Capex forecast'!E$9:E$223,'Capex forecast'!$T$9:$T$223,'Allocation of site-spec costs'!$B467,'Capex forecast'!$S$9:$S$223,'Allocation of site-spec costs'!$D467,'Capex forecast'!$Q$9:$Q$223,"Customer Connection")</f>
        <v>0</v>
      </c>
      <c r="G467" s="32">
        <f>SUMIFS('Capex forecast'!F$9:F$223,'Capex forecast'!$T$9:$T$223,'Allocation of site-spec costs'!$B467,'Capex forecast'!$S$9:$S$223,'Allocation of site-spec costs'!$D467,'Capex forecast'!$Q$9:$Q$223,"Customer Connection")</f>
        <v>0</v>
      </c>
      <c r="H467" s="32">
        <f>SUMIFS('Capex forecast'!G$9:G$223,'Capex forecast'!$T$9:$T$223,'Allocation of site-spec costs'!$B467,'Capex forecast'!$S$9:$S$223,'Allocation of site-spec costs'!$D467,'Capex forecast'!$Q$9:$Q$223,"Customer Connection")</f>
        <v>0</v>
      </c>
      <c r="I467" s="32">
        <f>SUMIFS('Capex forecast'!H$9:H$223,'Capex forecast'!$T$9:$T$223,'Allocation of site-spec costs'!$B467,'Capex forecast'!$S$9:$S$223,'Allocation of site-spec costs'!$D467,'Capex forecast'!$Q$9:$Q$223,"Customer Connection")</f>
        <v>0</v>
      </c>
      <c r="J467" s="32">
        <f>SUMIFS('Capex forecast'!I$9:I$223,'Capex forecast'!$T$9:$T$223,'Allocation of site-spec costs'!$B467,'Capex forecast'!$S$9:$S$223,'Allocation of site-spec costs'!$D467,'Capex forecast'!$Q$9:$Q$223,"Customer Connection")</f>
        <v>0</v>
      </c>
      <c r="K467" s="32">
        <f>SUMIFS('Capex forecast'!J$9:J$223,'Capex forecast'!$T$9:$T$223,'Allocation of site-spec costs'!$B467,'Capex forecast'!$S$9:$S$223,'Allocation of site-spec costs'!$D467,'Capex forecast'!$Q$9:$Q$223,"Customer Connection")</f>
        <v>0</v>
      </c>
      <c r="L467" s="32">
        <f>SUMIFS('Capex forecast'!K$9:K$223,'Capex forecast'!$T$9:$T$223,'Allocation of site-spec costs'!$B467,'Capex forecast'!$S$9:$S$223,'Allocation of site-spec costs'!$D467,'Capex forecast'!$Q$9:$Q$223,"Customer Connection")</f>
        <v>0</v>
      </c>
      <c r="M467" s="32">
        <f>SUMIFS('Capex forecast'!L$9:L$223,'Capex forecast'!$T$9:$T$223,'Allocation of site-spec costs'!$B467,'Capex forecast'!$S$9:$S$223,'Allocation of site-spec costs'!$D467,'Capex forecast'!$Q$9:$Q$223,"Customer Connection")</f>
        <v>0</v>
      </c>
      <c r="N467" s="32">
        <f>SUMIFS('Capex forecast'!M$9:M$223,'Capex forecast'!$T$9:$T$223,'Allocation of site-spec costs'!$B467,'Capex forecast'!$S$9:$S$223,'Allocation of site-spec costs'!$D467,'Capex forecast'!$Q$9:$Q$223,"Customer Connection")</f>
        <v>0</v>
      </c>
      <c r="O467" s="32">
        <f>SUMIFS('Capex forecast'!N$9:N$223,'Capex forecast'!$T$9:$T$223,'Allocation of site-spec costs'!$B467,'Capex forecast'!$S$9:$S$223,'Allocation of site-spec costs'!$D467,'Capex forecast'!$Q$9:$Q$223,"Customer Connection")</f>
        <v>0</v>
      </c>
      <c r="Q467" s="45" t="s">
        <v>435</v>
      </c>
      <c r="R467" s="6" t="str">
        <f>INDEX('Demand forecast'!$M$9:$M$5832,MATCH($Q467,'Demand forecast'!$B$9:$B$5832,0))</f>
        <v>No</v>
      </c>
      <c r="S467" s="6" t="str">
        <f>IF(COUNTIF($Q$93:Q467,$B467) = 1, "LV", IF(COUNTIF($Q$93:Q467,$B467) = 2, "HV", "ST"))</f>
        <v>HV</v>
      </c>
      <c r="T467" s="6" t="str">
        <f>INDEX('Demand forecast and growth rate'!$E$7:$E$273,MATCH($Q467,'Demand forecast and growth rate'!$B$7:$B$273,0))</f>
        <v>Steady/falling</v>
      </c>
      <c r="U467" s="32">
        <f>SUMIFS('Capex forecast'!E$9:E$223,'Capex forecast'!$T$9:$T$223,$Q467,'Capex forecast'!$S$9:$S$223,$S467,'Capex forecast'!$Q$9:$Q$223,"Augex")</f>
        <v>0</v>
      </c>
      <c r="V467" s="32">
        <f>SUMIFS('Capex forecast'!F$9:F$223,'Capex forecast'!$T$9:$T$223,$Q467,'Capex forecast'!$S$9:$S$223,$S467,'Capex forecast'!$Q$9:$Q$223,"Augex")</f>
        <v>0</v>
      </c>
      <c r="W467" s="32">
        <f>SUMIFS('Capex forecast'!G$9:G$223,'Capex forecast'!$T$9:$T$223,$Q467,'Capex forecast'!$S$9:$S$223,$S467,'Capex forecast'!$Q$9:$Q$223,"Augex")</f>
        <v>0</v>
      </c>
      <c r="X467" s="32">
        <f>SUMIFS('Capex forecast'!H$9:H$223,'Capex forecast'!$T$9:$T$223,$Q467,'Capex forecast'!$S$9:$S$223,$S467,'Capex forecast'!$Q$9:$Q$223,"Augex")</f>
        <v>0</v>
      </c>
      <c r="Y467" s="32">
        <f>SUMIFS('Capex forecast'!I$9:I$223,'Capex forecast'!$T$9:$T$223,$Q467,'Capex forecast'!$S$9:$S$223,$S467,'Capex forecast'!$Q$9:$Q$223,"Augex")</f>
        <v>0</v>
      </c>
      <c r="Z467" s="32">
        <f>SUMIFS('Capex forecast'!J$9:J$223,'Capex forecast'!$T$9:$T$223,$Q467,'Capex forecast'!$S$9:$S$223,$S467,'Capex forecast'!$Q$9:$Q$223,"Augex")</f>
        <v>0</v>
      </c>
      <c r="AA467" s="32">
        <f>SUMIFS('Capex forecast'!K$9:K$223,'Capex forecast'!$T$9:$T$223,$Q467,'Capex forecast'!$S$9:$S$223,$S467,'Capex forecast'!$Q$9:$Q$223,"Augex")</f>
        <v>0</v>
      </c>
      <c r="AB467" s="32">
        <f>SUMIFS('Capex forecast'!L$9:L$223,'Capex forecast'!$T$9:$T$223,$Q467,'Capex forecast'!$S$9:$S$223,$S467,'Capex forecast'!$Q$9:$Q$223,"Augex")</f>
        <v>0</v>
      </c>
      <c r="AC467" s="32">
        <f>SUMIFS('Capex forecast'!M$9:M$223,'Capex forecast'!$T$9:$T$223,$Q467,'Capex forecast'!$S$9:$S$223,$S467,'Capex forecast'!$Q$9:$Q$223,"Augex")</f>
        <v>0</v>
      </c>
      <c r="AD467" s="32">
        <f>SUMIFS('Capex forecast'!N$9:N$223,'Capex forecast'!$T$9:$T$223,$Q467,'Capex forecast'!$S$9:$S$223,$S467,'Capex forecast'!$Q$9:$Q$223,"Augex")</f>
        <v>0</v>
      </c>
      <c r="AF467" s="45" t="s">
        <v>435</v>
      </c>
      <c r="AG467" s="6" t="str">
        <f>INDEX('Demand forecast'!$M$9:$M$5832,MATCH($Q467,'Demand forecast'!$B$9:$B$5832,0))</f>
        <v>No</v>
      </c>
      <c r="AH467" s="6" t="str">
        <f>IF(COUNTIF($AF$93:AF467,$B467) = 1, "LV", IF(COUNTIF($AF$93:AF467,$B467) = 2, "HV", "ST"))</f>
        <v>HV</v>
      </c>
      <c r="AI467" s="6" t="str">
        <f>INDEX('Demand forecast and growth rate'!$E$7:$E$273,MATCH($Q467,'Demand forecast and growth rate'!$B$7:$B$273,0))</f>
        <v>Steady/falling</v>
      </c>
      <c r="AJ467" s="47">
        <f>SUMIFS('Capex forecast'!E$9:E$223,'Capex forecast'!$T$9:$T$223,$AF467,'Capex forecast'!$S$9:$S$223,$AH467,'Capex forecast'!$Q$9:$Q$223,"Repex")</f>
        <v>0</v>
      </c>
      <c r="AK467" s="47">
        <f>SUMIFS('Capex forecast'!F$9:F$223,'Capex forecast'!$T$9:$T$223,$AF467,'Capex forecast'!$S$9:$S$223,$AH467,'Capex forecast'!$Q$9:$Q$223,"Repex")</f>
        <v>0</v>
      </c>
      <c r="AL467" s="47">
        <f>SUMIFS('Capex forecast'!G$9:G$223,'Capex forecast'!$T$9:$T$223,$AF467,'Capex forecast'!$S$9:$S$223,$AH467,'Capex forecast'!$Q$9:$Q$223,"Repex")</f>
        <v>0</v>
      </c>
      <c r="AM467" s="47">
        <f>SUMIFS('Capex forecast'!H$9:H$223,'Capex forecast'!$T$9:$T$223,$AF467,'Capex forecast'!$S$9:$S$223,$AH467,'Capex forecast'!$Q$9:$Q$223,"Repex")</f>
        <v>0</v>
      </c>
      <c r="AN467" s="47">
        <f>SUMIFS('Capex forecast'!I$9:I$223,'Capex forecast'!$T$9:$T$223,$AF467,'Capex forecast'!$S$9:$S$223,$AH467,'Capex forecast'!$Q$9:$Q$223,"Repex")</f>
        <v>0</v>
      </c>
      <c r="AO467" s="47">
        <f>SUMIFS('Capex forecast'!J$9:J$223,'Capex forecast'!$T$9:$T$223,$AF467,'Capex forecast'!$S$9:$S$223,$AH467,'Capex forecast'!$Q$9:$Q$223,"Repex")</f>
        <v>0</v>
      </c>
      <c r="AP467" s="47">
        <f>SUMIFS('Capex forecast'!K$9:K$223,'Capex forecast'!$T$9:$T$223,$AF467,'Capex forecast'!$S$9:$S$223,$AH467,'Capex forecast'!$Q$9:$Q$223,"Repex")</f>
        <v>0</v>
      </c>
      <c r="AQ467" s="47">
        <f>SUMIFS('Capex forecast'!L$9:L$223,'Capex forecast'!$T$9:$T$223,$AF467,'Capex forecast'!$S$9:$S$223,$AH467,'Capex forecast'!$Q$9:$Q$223,"Repex")</f>
        <v>0</v>
      </c>
      <c r="AR467" s="47">
        <f>SUMIFS('Capex forecast'!M$9:M$223,'Capex forecast'!$T$9:$T$223,$AF467,'Capex forecast'!$S$9:$S$223,$AH467,'Capex forecast'!$Q$9:$Q$223,"Repex")</f>
        <v>0</v>
      </c>
      <c r="AS467" s="47">
        <f>SUMIFS('Capex forecast'!N$9:N$223,'Capex forecast'!$T$9:$T$223,$AF467,'Capex forecast'!$S$9:$S$223,$AH467,'Capex forecast'!$Q$9:$Q$223,"Repex")</f>
        <v>0</v>
      </c>
    </row>
    <row r="468" spans="2:45" ht="15">
      <c r="B468" s="45" t="s">
        <v>117</v>
      </c>
      <c r="C468" s="6" t="str">
        <f>INDEX('Demand forecast'!$M$9:$M$5832,MATCH($B468,'Demand forecast'!$B$9:$B$5832,0))</f>
        <v>No</v>
      </c>
      <c r="D468" s="6" t="str">
        <f>IF(COUNTIF($B$93:B468,$B468) = 1, "LV", IF(COUNTIF($B$93:B468,$B468) = 2, "HV", "ST"))</f>
        <v>HV</v>
      </c>
      <c r="E468" s="6" t="str">
        <f>INDEX('Demand forecast and growth rate'!$E$7:$E$273,MATCH($B468,'Demand forecast and growth rate'!$B$7:$B$273,0))</f>
        <v>High growth</v>
      </c>
      <c r="F468" s="32">
        <f>SUMIFS('Capex forecast'!E$9:E$223,'Capex forecast'!$T$9:$T$223,'Allocation of site-spec costs'!$B468,'Capex forecast'!$S$9:$S$223,'Allocation of site-spec costs'!$D468,'Capex forecast'!$Q$9:$Q$223,"Customer Connection")</f>
        <v>0</v>
      </c>
      <c r="G468" s="32">
        <f>SUMIFS('Capex forecast'!F$9:F$223,'Capex forecast'!$T$9:$T$223,'Allocation of site-spec costs'!$B468,'Capex forecast'!$S$9:$S$223,'Allocation of site-spec costs'!$D468,'Capex forecast'!$Q$9:$Q$223,"Customer Connection")</f>
        <v>0</v>
      </c>
      <c r="H468" s="32">
        <f>SUMIFS('Capex forecast'!G$9:G$223,'Capex forecast'!$T$9:$T$223,'Allocation of site-spec costs'!$B468,'Capex forecast'!$S$9:$S$223,'Allocation of site-spec costs'!$D468,'Capex forecast'!$Q$9:$Q$223,"Customer Connection")</f>
        <v>0</v>
      </c>
      <c r="I468" s="32">
        <f>SUMIFS('Capex forecast'!H$9:H$223,'Capex forecast'!$T$9:$T$223,'Allocation of site-spec costs'!$B468,'Capex forecast'!$S$9:$S$223,'Allocation of site-spec costs'!$D468,'Capex forecast'!$Q$9:$Q$223,"Customer Connection")</f>
        <v>0</v>
      </c>
      <c r="J468" s="32">
        <f>SUMIFS('Capex forecast'!I$9:I$223,'Capex forecast'!$T$9:$T$223,'Allocation of site-spec costs'!$B468,'Capex forecast'!$S$9:$S$223,'Allocation of site-spec costs'!$D468,'Capex forecast'!$Q$9:$Q$223,"Customer Connection")</f>
        <v>0</v>
      </c>
      <c r="K468" s="32">
        <f>SUMIFS('Capex forecast'!J$9:J$223,'Capex forecast'!$T$9:$T$223,'Allocation of site-spec costs'!$B468,'Capex forecast'!$S$9:$S$223,'Allocation of site-spec costs'!$D468,'Capex forecast'!$Q$9:$Q$223,"Customer Connection")</f>
        <v>0</v>
      </c>
      <c r="L468" s="32">
        <f>SUMIFS('Capex forecast'!K$9:K$223,'Capex forecast'!$T$9:$T$223,'Allocation of site-spec costs'!$B468,'Capex forecast'!$S$9:$S$223,'Allocation of site-spec costs'!$D468,'Capex forecast'!$Q$9:$Q$223,"Customer Connection")</f>
        <v>0</v>
      </c>
      <c r="M468" s="32">
        <f>SUMIFS('Capex forecast'!L$9:L$223,'Capex forecast'!$T$9:$T$223,'Allocation of site-spec costs'!$B468,'Capex forecast'!$S$9:$S$223,'Allocation of site-spec costs'!$D468,'Capex forecast'!$Q$9:$Q$223,"Customer Connection")</f>
        <v>0</v>
      </c>
      <c r="N468" s="32">
        <f>SUMIFS('Capex forecast'!M$9:M$223,'Capex forecast'!$T$9:$T$223,'Allocation of site-spec costs'!$B468,'Capex forecast'!$S$9:$S$223,'Allocation of site-spec costs'!$D468,'Capex forecast'!$Q$9:$Q$223,"Customer Connection")</f>
        <v>0</v>
      </c>
      <c r="O468" s="32">
        <f>SUMIFS('Capex forecast'!N$9:N$223,'Capex forecast'!$T$9:$T$223,'Allocation of site-spec costs'!$B468,'Capex forecast'!$S$9:$S$223,'Allocation of site-spec costs'!$D468,'Capex forecast'!$Q$9:$Q$223,"Customer Connection")</f>
        <v>0</v>
      </c>
      <c r="Q468" s="45" t="s">
        <v>117</v>
      </c>
      <c r="R468" s="6" t="str">
        <f>INDEX('Demand forecast'!$M$9:$M$5832,MATCH($Q468,'Demand forecast'!$B$9:$B$5832,0))</f>
        <v>No</v>
      </c>
      <c r="S468" s="6" t="str">
        <f>IF(COUNTIF($Q$93:Q468,$B468) = 1, "LV", IF(COUNTIF($Q$93:Q468,$B468) = 2, "HV", "ST"))</f>
        <v>HV</v>
      </c>
      <c r="T468" s="6" t="str">
        <f>INDEX('Demand forecast and growth rate'!$E$7:$E$273,MATCH($Q468,'Demand forecast and growth rate'!$B$7:$B$273,0))</f>
        <v>High growth</v>
      </c>
      <c r="U468" s="32">
        <f>SUMIFS('Capex forecast'!E$9:E$223,'Capex forecast'!$T$9:$T$223,$Q468,'Capex forecast'!$S$9:$S$223,$S468,'Capex forecast'!$Q$9:$Q$223,"Augex")</f>
        <v>0</v>
      </c>
      <c r="V468" s="32">
        <f>SUMIFS('Capex forecast'!F$9:F$223,'Capex forecast'!$T$9:$T$223,$Q468,'Capex forecast'!$S$9:$S$223,$S468,'Capex forecast'!$Q$9:$Q$223,"Augex")</f>
        <v>0</v>
      </c>
      <c r="W468" s="32">
        <f>SUMIFS('Capex forecast'!G$9:G$223,'Capex forecast'!$T$9:$T$223,$Q468,'Capex forecast'!$S$9:$S$223,$S468,'Capex forecast'!$Q$9:$Q$223,"Augex")</f>
        <v>0</v>
      </c>
      <c r="X468" s="32">
        <f>SUMIFS('Capex forecast'!H$9:H$223,'Capex forecast'!$T$9:$T$223,$Q468,'Capex forecast'!$S$9:$S$223,$S468,'Capex forecast'!$Q$9:$Q$223,"Augex")</f>
        <v>0</v>
      </c>
      <c r="Y468" s="32">
        <f>SUMIFS('Capex forecast'!I$9:I$223,'Capex forecast'!$T$9:$T$223,$Q468,'Capex forecast'!$S$9:$S$223,$S468,'Capex forecast'!$Q$9:$Q$223,"Augex")</f>
        <v>0</v>
      </c>
      <c r="Z468" s="32">
        <f>SUMIFS('Capex forecast'!J$9:J$223,'Capex forecast'!$T$9:$T$223,$Q468,'Capex forecast'!$S$9:$S$223,$S468,'Capex forecast'!$Q$9:$Q$223,"Augex")</f>
        <v>0</v>
      </c>
      <c r="AA468" s="32">
        <f>SUMIFS('Capex forecast'!K$9:K$223,'Capex forecast'!$T$9:$T$223,$Q468,'Capex forecast'!$S$9:$S$223,$S468,'Capex forecast'!$Q$9:$Q$223,"Augex")</f>
        <v>0</v>
      </c>
      <c r="AB468" s="32">
        <f>SUMIFS('Capex forecast'!L$9:L$223,'Capex forecast'!$T$9:$T$223,$Q468,'Capex forecast'!$S$9:$S$223,$S468,'Capex forecast'!$Q$9:$Q$223,"Augex")</f>
        <v>0</v>
      </c>
      <c r="AC468" s="32">
        <f>SUMIFS('Capex forecast'!M$9:M$223,'Capex forecast'!$T$9:$T$223,$Q468,'Capex forecast'!$S$9:$S$223,$S468,'Capex forecast'!$Q$9:$Q$223,"Augex")</f>
        <v>0</v>
      </c>
      <c r="AD468" s="32">
        <f>SUMIFS('Capex forecast'!N$9:N$223,'Capex forecast'!$T$9:$T$223,$Q468,'Capex forecast'!$S$9:$S$223,$S468,'Capex forecast'!$Q$9:$Q$223,"Augex")</f>
        <v>0</v>
      </c>
      <c r="AF468" s="45" t="s">
        <v>117</v>
      </c>
      <c r="AG468" s="6" t="str">
        <f>INDEX('Demand forecast'!$M$9:$M$5832,MATCH($Q468,'Demand forecast'!$B$9:$B$5832,0))</f>
        <v>No</v>
      </c>
      <c r="AH468" s="6" t="str">
        <f>IF(COUNTIF($AF$93:AF468,$B468) = 1, "LV", IF(COUNTIF($AF$93:AF468,$B468) = 2, "HV", "ST"))</f>
        <v>HV</v>
      </c>
      <c r="AI468" s="6" t="str">
        <f>INDEX('Demand forecast and growth rate'!$E$7:$E$273,MATCH($Q468,'Demand forecast and growth rate'!$B$7:$B$273,0))</f>
        <v>High growth</v>
      </c>
      <c r="AJ468" s="47">
        <f>SUMIFS('Capex forecast'!E$9:E$223,'Capex forecast'!$T$9:$T$223,$AF468,'Capex forecast'!$S$9:$S$223,$AH468,'Capex forecast'!$Q$9:$Q$223,"Repex")</f>
        <v>0</v>
      </c>
      <c r="AK468" s="47">
        <f>SUMIFS('Capex forecast'!F$9:F$223,'Capex forecast'!$T$9:$T$223,$AF468,'Capex forecast'!$S$9:$S$223,$AH468,'Capex forecast'!$Q$9:$Q$223,"Repex")</f>
        <v>0</v>
      </c>
      <c r="AL468" s="47">
        <f>SUMIFS('Capex forecast'!G$9:G$223,'Capex forecast'!$T$9:$T$223,$AF468,'Capex forecast'!$S$9:$S$223,$AH468,'Capex forecast'!$Q$9:$Q$223,"Repex")</f>
        <v>0</v>
      </c>
      <c r="AM468" s="47">
        <f>SUMIFS('Capex forecast'!H$9:H$223,'Capex forecast'!$T$9:$T$223,$AF468,'Capex forecast'!$S$9:$S$223,$AH468,'Capex forecast'!$Q$9:$Q$223,"Repex")</f>
        <v>0</v>
      </c>
      <c r="AN468" s="47">
        <f>SUMIFS('Capex forecast'!I$9:I$223,'Capex forecast'!$T$9:$T$223,$AF468,'Capex forecast'!$S$9:$S$223,$AH468,'Capex forecast'!$Q$9:$Q$223,"Repex")</f>
        <v>0</v>
      </c>
      <c r="AO468" s="47">
        <f>SUMIFS('Capex forecast'!J$9:J$223,'Capex forecast'!$T$9:$T$223,$AF468,'Capex forecast'!$S$9:$S$223,$AH468,'Capex forecast'!$Q$9:$Q$223,"Repex")</f>
        <v>0</v>
      </c>
      <c r="AP468" s="47">
        <f>SUMIFS('Capex forecast'!K$9:K$223,'Capex forecast'!$T$9:$T$223,$AF468,'Capex forecast'!$S$9:$S$223,$AH468,'Capex forecast'!$Q$9:$Q$223,"Repex")</f>
        <v>0</v>
      </c>
      <c r="AQ468" s="47">
        <f>SUMIFS('Capex forecast'!L$9:L$223,'Capex forecast'!$T$9:$T$223,$AF468,'Capex forecast'!$S$9:$S$223,$AH468,'Capex forecast'!$Q$9:$Q$223,"Repex")</f>
        <v>0</v>
      </c>
      <c r="AR468" s="47">
        <f>SUMIFS('Capex forecast'!M$9:M$223,'Capex forecast'!$T$9:$T$223,$AF468,'Capex forecast'!$S$9:$S$223,$AH468,'Capex forecast'!$Q$9:$Q$223,"Repex")</f>
        <v>0</v>
      </c>
      <c r="AS468" s="47">
        <f>SUMIFS('Capex forecast'!N$9:N$223,'Capex forecast'!$T$9:$T$223,$AF468,'Capex forecast'!$S$9:$S$223,$AH468,'Capex forecast'!$Q$9:$Q$223,"Repex")</f>
        <v>0</v>
      </c>
    </row>
    <row r="469" spans="2:45" ht="15">
      <c r="B469" s="45" t="s">
        <v>108</v>
      </c>
      <c r="C469" s="6" t="str">
        <f>INDEX('Demand forecast'!$M$9:$M$5832,MATCH($B469,'Demand forecast'!$B$9:$B$5832,0))</f>
        <v>No</v>
      </c>
      <c r="D469" s="6" t="str">
        <f>IF(COUNTIF($B$93:B469,$B469) = 1, "LV", IF(COUNTIF($B$93:B469,$B469) = 2, "HV", "ST"))</f>
        <v>HV</v>
      </c>
      <c r="E469" s="6" t="str">
        <f>INDEX('Demand forecast and growth rate'!$E$7:$E$273,MATCH($B469,'Demand forecast and growth rate'!$B$7:$B$273,0))</f>
        <v>High growth</v>
      </c>
      <c r="F469" s="32">
        <f>SUMIFS('Capex forecast'!E$9:E$223,'Capex forecast'!$T$9:$T$223,'Allocation of site-spec costs'!$B469,'Capex forecast'!$S$9:$S$223,'Allocation of site-spec costs'!$D469,'Capex forecast'!$Q$9:$Q$223,"Customer Connection")</f>
        <v>0</v>
      </c>
      <c r="G469" s="32">
        <f>SUMIFS('Capex forecast'!F$9:F$223,'Capex forecast'!$T$9:$T$223,'Allocation of site-spec costs'!$B469,'Capex forecast'!$S$9:$S$223,'Allocation of site-spec costs'!$D469,'Capex forecast'!$Q$9:$Q$223,"Customer Connection")</f>
        <v>0</v>
      </c>
      <c r="H469" s="32">
        <f>SUMIFS('Capex forecast'!G$9:G$223,'Capex forecast'!$T$9:$T$223,'Allocation of site-spec costs'!$B469,'Capex forecast'!$S$9:$S$223,'Allocation of site-spec costs'!$D469,'Capex forecast'!$Q$9:$Q$223,"Customer Connection")</f>
        <v>0</v>
      </c>
      <c r="I469" s="32">
        <f>SUMIFS('Capex forecast'!H$9:H$223,'Capex forecast'!$T$9:$T$223,'Allocation of site-spec costs'!$B469,'Capex forecast'!$S$9:$S$223,'Allocation of site-spec costs'!$D469,'Capex forecast'!$Q$9:$Q$223,"Customer Connection")</f>
        <v>0</v>
      </c>
      <c r="J469" s="32">
        <f>SUMIFS('Capex forecast'!I$9:I$223,'Capex forecast'!$T$9:$T$223,'Allocation of site-spec costs'!$B469,'Capex forecast'!$S$9:$S$223,'Allocation of site-spec costs'!$D469,'Capex forecast'!$Q$9:$Q$223,"Customer Connection")</f>
        <v>0</v>
      </c>
      <c r="K469" s="32">
        <f>SUMIFS('Capex forecast'!J$9:J$223,'Capex forecast'!$T$9:$T$223,'Allocation of site-spec costs'!$B469,'Capex forecast'!$S$9:$S$223,'Allocation of site-spec costs'!$D469,'Capex forecast'!$Q$9:$Q$223,"Customer Connection")</f>
        <v>0</v>
      </c>
      <c r="L469" s="32">
        <f>SUMIFS('Capex forecast'!K$9:K$223,'Capex forecast'!$T$9:$T$223,'Allocation of site-spec costs'!$B469,'Capex forecast'!$S$9:$S$223,'Allocation of site-spec costs'!$D469,'Capex forecast'!$Q$9:$Q$223,"Customer Connection")</f>
        <v>0</v>
      </c>
      <c r="M469" s="32">
        <f>SUMIFS('Capex forecast'!L$9:L$223,'Capex forecast'!$T$9:$T$223,'Allocation of site-spec costs'!$B469,'Capex forecast'!$S$9:$S$223,'Allocation of site-spec costs'!$D469,'Capex forecast'!$Q$9:$Q$223,"Customer Connection")</f>
        <v>0</v>
      </c>
      <c r="N469" s="32">
        <f>SUMIFS('Capex forecast'!M$9:M$223,'Capex forecast'!$T$9:$T$223,'Allocation of site-spec costs'!$B469,'Capex forecast'!$S$9:$S$223,'Allocation of site-spec costs'!$D469,'Capex forecast'!$Q$9:$Q$223,"Customer Connection")</f>
        <v>0</v>
      </c>
      <c r="O469" s="32">
        <f>SUMIFS('Capex forecast'!N$9:N$223,'Capex forecast'!$T$9:$T$223,'Allocation of site-spec costs'!$B469,'Capex forecast'!$S$9:$S$223,'Allocation of site-spec costs'!$D469,'Capex forecast'!$Q$9:$Q$223,"Customer Connection")</f>
        <v>0</v>
      </c>
      <c r="Q469" s="45" t="s">
        <v>108</v>
      </c>
      <c r="R469" s="6" t="str">
        <f>INDEX('Demand forecast'!$M$9:$M$5832,MATCH($Q469,'Demand forecast'!$B$9:$B$5832,0))</f>
        <v>No</v>
      </c>
      <c r="S469" s="6" t="str">
        <f>IF(COUNTIF($Q$93:Q469,$B469) = 1, "LV", IF(COUNTIF($Q$93:Q469,$B469) = 2, "HV", "ST"))</f>
        <v>HV</v>
      </c>
      <c r="T469" s="6" t="str">
        <f>INDEX('Demand forecast and growth rate'!$E$7:$E$273,MATCH($Q469,'Demand forecast and growth rate'!$B$7:$B$273,0))</f>
        <v>High growth</v>
      </c>
      <c r="U469" s="32">
        <f>SUMIFS('Capex forecast'!E$9:E$223,'Capex forecast'!$T$9:$T$223,$Q469,'Capex forecast'!$S$9:$S$223,$S469,'Capex forecast'!$Q$9:$Q$223,"Augex")</f>
        <v>0</v>
      </c>
      <c r="V469" s="32">
        <f>SUMIFS('Capex forecast'!F$9:F$223,'Capex forecast'!$T$9:$T$223,$Q469,'Capex forecast'!$S$9:$S$223,$S469,'Capex forecast'!$Q$9:$Q$223,"Augex")</f>
        <v>0</v>
      </c>
      <c r="W469" s="32">
        <f>SUMIFS('Capex forecast'!G$9:G$223,'Capex forecast'!$T$9:$T$223,$Q469,'Capex forecast'!$S$9:$S$223,$S469,'Capex forecast'!$Q$9:$Q$223,"Augex")</f>
        <v>0</v>
      </c>
      <c r="X469" s="32">
        <f>SUMIFS('Capex forecast'!H$9:H$223,'Capex forecast'!$T$9:$T$223,$Q469,'Capex forecast'!$S$9:$S$223,$S469,'Capex forecast'!$Q$9:$Q$223,"Augex")</f>
        <v>0</v>
      </c>
      <c r="Y469" s="32">
        <f>SUMIFS('Capex forecast'!I$9:I$223,'Capex forecast'!$T$9:$T$223,$Q469,'Capex forecast'!$S$9:$S$223,$S469,'Capex forecast'!$Q$9:$Q$223,"Augex")</f>
        <v>0</v>
      </c>
      <c r="Z469" s="32">
        <f>SUMIFS('Capex forecast'!J$9:J$223,'Capex forecast'!$T$9:$T$223,$Q469,'Capex forecast'!$S$9:$S$223,$S469,'Capex forecast'!$Q$9:$Q$223,"Augex")</f>
        <v>0</v>
      </c>
      <c r="AA469" s="32">
        <f>SUMIFS('Capex forecast'!K$9:K$223,'Capex forecast'!$T$9:$T$223,$Q469,'Capex forecast'!$S$9:$S$223,$S469,'Capex forecast'!$Q$9:$Q$223,"Augex")</f>
        <v>0</v>
      </c>
      <c r="AB469" s="32">
        <f>SUMIFS('Capex forecast'!L$9:L$223,'Capex forecast'!$T$9:$T$223,$Q469,'Capex forecast'!$S$9:$S$223,$S469,'Capex forecast'!$Q$9:$Q$223,"Augex")</f>
        <v>0</v>
      </c>
      <c r="AC469" s="32">
        <f>SUMIFS('Capex forecast'!M$9:M$223,'Capex forecast'!$T$9:$T$223,$Q469,'Capex forecast'!$S$9:$S$223,$S469,'Capex forecast'!$Q$9:$Q$223,"Augex")</f>
        <v>0</v>
      </c>
      <c r="AD469" s="32">
        <f>SUMIFS('Capex forecast'!N$9:N$223,'Capex forecast'!$T$9:$T$223,$Q469,'Capex forecast'!$S$9:$S$223,$S469,'Capex forecast'!$Q$9:$Q$223,"Augex")</f>
        <v>0</v>
      </c>
      <c r="AF469" s="45" t="s">
        <v>108</v>
      </c>
      <c r="AG469" s="6" t="str">
        <f>INDEX('Demand forecast'!$M$9:$M$5832,MATCH($Q469,'Demand forecast'!$B$9:$B$5832,0))</f>
        <v>No</v>
      </c>
      <c r="AH469" s="6" t="str">
        <f>IF(COUNTIF($AF$93:AF469,$B469) = 1, "LV", IF(COUNTIF($AF$93:AF469,$B469) = 2, "HV", "ST"))</f>
        <v>HV</v>
      </c>
      <c r="AI469" s="6" t="str">
        <f>INDEX('Demand forecast and growth rate'!$E$7:$E$273,MATCH($Q469,'Demand forecast and growth rate'!$B$7:$B$273,0))</f>
        <v>High growth</v>
      </c>
      <c r="AJ469" s="47">
        <f>SUMIFS('Capex forecast'!E$9:E$223,'Capex forecast'!$T$9:$T$223,$AF469,'Capex forecast'!$S$9:$S$223,$AH469,'Capex forecast'!$Q$9:$Q$223,"Repex")</f>
        <v>0</v>
      </c>
      <c r="AK469" s="47">
        <f>SUMIFS('Capex forecast'!F$9:F$223,'Capex forecast'!$T$9:$T$223,$AF469,'Capex forecast'!$S$9:$S$223,$AH469,'Capex forecast'!$Q$9:$Q$223,"Repex")</f>
        <v>0</v>
      </c>
      <c r="AL469" s="47">
        <f>SUMIFS('Capex forecast'!G$9:G$223,'Capex forecast'!$T$9:$T$223,$AF469,'Capex forecast'!$S$9:$S$223,$AH469,'Capex forecast'!$Q$9:$Q$223,"Repex")</f>
        <v>0</v>
      </c>
      <c r="AM469" s="47">
        <f>SUMIFS('Capex forecast'!H$9:H$223,'Capex forecast'!$T$9:$T$223,$AF469,'Capex forecast'!$S$9:$S$223,$AH469,'Capex forecast'!$Q$9:$Q$223,"Repex")</f>
        <v>0</v>
      </c>
      <c r="AN469" s="47">
        <f>SUMIFS('Capex forecast'!I$9:I$223,'Capex forecast'!$T$9:$T$223,$AF469,'Capex forecast'!$S$9:$S$223,$AH469,'Capex forecast'!$Q$9:$Q$223,"Repex")</f>
        <v>0</v>
      </c>
      <c r="AO469" s="47">
        <f>SUMIFS('Capex forecast'!J$9:J$223,'Capex forecast'!$T$9:$T$223,$AF469,'Capex forecast'!$S$9:$S$223,$AH469,'Capex forecast'!$Q$9:$Q$223,"Repex")</f>
        <v>0</v>
      </c>
      <c r="AP469" s="47">
        <f>SUMIFS('Capex forecast'!K$9:K$223,'Capex forecast'!$T$9:$T$223,$AF469,'Capex forecast'!$S$9:$S$223,$AH469,'Capex forecast'!$Q$9:$Q$223,"Repex")</f>
        <v>0</v>
      </c>
      <c r="AQ469" s="47">
        <f>SUMIFS('Capex forecast'!L$9:L$223,'Capex forecast'!$T$9:$T$223,$AF469,'Capex forecast'!$S$9:$S$223,$AH469,'Capex forecast'!$Q$9:$Q$223,"Repex")</f>
        <v>0</v>
      </c>
      <c r="AR469" s="47">
        <f>SUMIFS('Capex forecast'!M$9:M$223,'Capex forecast'!$T$9:$T$223,$AF469,'Capex forecast'!$S$9:$S$223,$AH469,'Capex forecast'!$Q$9:$Q$223,"Repex")</f>
        <v>0</v>
      </c>
      <c r="AS469" s="47">
        <f>SUMIFS('Capex forecast'!N$9:N$223,'Capex forecast'!$T$9:$T$223,$AF469,'Capex forecast'!$S$9:$S$223,$AH469,'Capex forecast'!$Q$9:$Q$223,"Repex")</f>
        <v>0</v>
      </c>
    </row>
    <row r="470" spans="2:45" ht="15">
      <c r="B470" s="45" t="s">
        <v>142</v>
      </c>
      <c r="C470" s="6" t="str">
        <f>INDEX('Demand forecast'!$M$9:$M$5832,MATCH($B470,'Demand forecast'!$B$9:$B$5832,0))</f>
        <v>No</v>
      </c>
      <c r="D470" s="6" t="str">
        <f>IF(COUNTIF($B$93:B470,$B470) = 1, "LV", IF(COUNTIF($B$93:B470,$B470) = 2, "HV", "ST"))</f>
        <v>HV</v>
      </c>
      <c r="E470" s="6" t="str">
        <f>INDEX('Demand forecast and growth rate'!$E$7:$E$273,MATCH($B470,'Demand forecast and growth rate'!$B$7:$B$273,0))</f>
        <v>High growth</v>
      </c>
      <c r="F470" s="32">
        <f>SUMIFS('Capex forecast'!E$9:E$223,'Capex forecast'!$T$9:$T$223,'Allocation of site-spec costs'!$B470,'Capex forecast'!$S$9:$S$223,'Allocation of site-spec costs'!$D470,'Capex forecast'!$Q$9:$Q$223,"Customer Connection")</f>
        <v>0</v>
      </c>
      <c r="G470" s="32">
        <f>SUMIFS('Capex forecast'!F$9:F$223,'Capex forecast'!$T$9:$T$223,'Allocation of site-spec costs'!$B470,'Capex forecast'!$S$9:$S$223,'Allocation of site-spec costs'!$D470,'Capex forecast'!$Q$9:$Q$223,"Customer Connection")</f>
        <v>0</v>
      </c>
      <c r="H470" s="32">
        <f>SUMIFS('Capex forecast'!G$9:G$223,'Capex forecast'!$T$9:$T$223,'Allocation of site-spec costs'!$B470,'Capex forecast'!$S$9:$S$223,'Allocation of site-spec costs'!$D470,'Capex forecast'!$Q$9:$Q$223,"Customer Connection")</f>
        <v>0</v>
      </c>
      <c r="I470" s="32">
        <f>SUMIFS('Capex forecast'!H$9:H$223,'Capex forecast'!$T$9:$T$223,'Allocation of site-spec costs'!$B470,'Capex forecast'!$S$9:$S$223,'Allocation of site-spec costs'!$D470,'Capex forecast'!$Q$9:$Q$223,"Customer Connection")</f>
        <v>0</v>
      </c>
      <c r="J470" s="32">
        <f>SUMIFS('Capex forecast'!I$9:I$223,'Capex forecast'!$T$9:$T$223,'Allocation of site-spec costs'!$B470,'Capex forecast'!$S$9:$S$223,'Allocation of site-spec costs'!$D470,'Capex forecast'!$Q$9:$Q$223,"Customer Connection")</f>
        <v>0</v>
      </c>
      <c r="K470" s="32">
        <f>SUMIFS('Capex forecast'!J$9:J$223,'Capex forecast'!$T$9:$T$223,'Allocation of site-spec costs'!$B470,'Capex forecast'!$S$9:$S$223,'Allocation of site-spec costs'!$D470,'Capex forecast'!$Q$9:$Q$223,"Customer Connection")</f>
        <v>0</v>
      </c>
      <c r="L470" s="32">
        <f>SUMIFS('Capex forecast'!K$9:K$223,'Capex forecast'!$T$9:$T$223,'Allocation of site-spec costs'!$B470,'Capex forecast'!$S$9:$S$223,'Allocation of site-spec costs'!$D470,'Capex forecast'!$Q$9:$Q$223,"Customer Connection")</f>
        <v>0</v>
      </c>
      <c r="M470" s="32">
        <f>SUMIFS('Capex forecast'!L$9:L$223,'Capex forecast'!$T$9:$T$223,'Allocation of site-spec costs'!$B470,'Capex forecast'!$S$9:$S$223,'Allocation of site-spec costs'!$D470,'Capex forecast'!$Q$9:$Q$223,"Customer Connection")</f>
        <v>0</v>
      </c>
      <c r="N470" s="32">
        <f>SUMIFS('Capex forecast'!M$9:M$223,'Capex forecast'!$T$9:$T$223,'Allocation of site-spec costs'!$B470,'Capex forecast'!$S$9:$S$223,'Allocation of site-spec costs'!$D470,'Capex forecast'!$Q$9:$Q$223,"Customer Connection")</f>
        <v>0</v>
      </c>
      <c r="O470" s="32">
        <f>SUMIFS('Capex forecast'!N$9:N$223,'Capex forecast'!$T$9:$T$223,'Allocation of site-spec costs'!$B470,'Capex forecast'!$S$9:$S$223,'Allocation of site-spec costs'!$D470,'Capex forecast'!$Q$9:$Q$223,"Customer Connection")</f>
        <v>0</v>
      </c>
      <c r="Q470" s="45" t="s">
        <v>142</v>
      </c>
      <c r="R470" s="6" t="str">
        <f>INDEX('Demand forecast'!$M$9:$M$5832,MATCH($Q470,'Demand forecast'!$B$9:$B$5832,0))</f>
        <v>No</v>
      </c>
      <c r="S470" s="6" t="str">
        <f>IF(COUNTIF($Q$93:Q470,$B470) = 1, "LV", IF(COUNTIF($Q$93:Q470,$B470) = 2, "HV", "ST"))</f>
        <v>HV</v>
      </c>
      <c r="T470" s="6" t="str">
        <f>INDEX('Demand forecast and growth rate'!$E$7:$E$273,MATCH($Q470,'Demand forecast and growth rate'!$B$7:$B$273,0))</f>
        <v>High growth</v>
      </c>
      <c r="U470" s="32">
        <f>SUMIFS('Capex forecast'!E$9:E$223,'Capex forecast'!$T$9:$T$223,$Q470,'Capex forecast'!$S$9:$S$223,$S470,'Capex forecast'!$Q$9:$Q$223,"Augex")</f>
        <v>0</v>
      </c>
      <c r="V470" s="32">
        <f>SUMIFS('Capex forecast'!F$9:F$223,'Capex forecast'!$T$9:$T$223,$Q470,'Capex forecast'!$S$9:$S$223,$S470,'Capex forecast'!$Q$9:$Q$223,"Augex")</f>
        <v>0</v>
      </c>
      <c r="W470" s="32">
        <f>SUMIFS('Capex forecast'!G$9:G$223,'Capex forecast'!$T$9:$T$223,$Q470,'Capex forecast'!$S$9:$S$223,$S470,'Capex forecast'!$Q$9:$Q$223,"Augex")</f>
        <v>0</v>
      </c>
      <c r="X470" s="32">
        <f>SUMIFS('Capex forecast'!H$9:H$223,'Capex forecast'!$T$9:$T$223,$Q470,'Capex forecast'!$S$9:$S$223,$S470,'Capex forecast'!$Q$9:$Q$223,"Augex")</f>
        <v>0</v>
      </c>
      <c r="Y470" s="32">
        <f>SUMIFS('Capex forecast'!I$9:I$223,'Capex forecast'!$T$9:$T$223,$Q470,'Capex forecast'!$S$9:$S$223,$S470,'Capex forecast'!$Q$9:$Q$223,"Augex")</f>
        <v>0</v>
      </c>
      <c r="Z470" s="32">
        <f>SUMIFS('Capex forecast'!J$9:J$223,'Capex forecast'!$T$9:$T$223,$Q470,'Capex forecast'!$S$9:$S$223,$S470,'Capex forecast'!$Q$9:$Q$223,"Augex")</f>
        <v>0</v>
      </c>
      <c r="AA470" s="32">
        <f>SUMIFS('Capex forecast'!K$9:K$223,'Capex forecast'!$T$9:$T$223,$Q470,'Capex forecast'!$S$9:$S$223,$S470,'Capex forecast'!$Q$9:$Q$223,"Augex")</f>
        <v>0</v>
      </c>
      <c r="AB470" s="32">
        <f>SUMIFS('Capex forecast'!L$9:L$223,'Capex forecast'!$T$9:$T$223,$Q470,'Capex forecast'!$S$9:$S$223,$S470,'Capex forecast'!$Q$9:$Q$223,"Augex")</f>
        <v>0</v>
      </c>
      <c r="AC470" s="32">
        <f>SUMIFS('Capex forecast'!M$9:M$223,'Capex forecast'!$T$9:$T$223,$Q470,'Capex forecast'!$S$9:$S$223,$S470,'Capex forecast'!$Q$9:$Q$223,"Augex")</f>
        <v>0</v>
      </c>
      <c r="AD470" s="32">
        <f>SUMIFS('Capex forecast'!N$9:N$223,'Capex forecast'!$T$9:$T$223,$Q470,'Capex forecast'!$S$9:$S$223,$S470,'Capex forecast'!$Q$9:$Q$223,"Augex")</f>
        <v>0</v>
      </c>
      <c r="AF470" s="45" t="s">
        <v>142</v>
      </c>
      <c r="AG470" s="6" t="str">
        <f>INDEX('Demand forecast'!$M$9:$M$5832,MATCH($Q470,'Demand forecast'!$B$9:$B$5832,0))</f>
        <v>No</v>
      </c>
      <c r="AH470" s="6" t="str">
        <f>IF(COUNTIF($AF$93:AF470,$B470) = 1, "LV", IF(COUNTIF($AF$93:AF470,$B470) = 2, "HV", "ST"))</f>
        <v>HV</v>
      </c>
      <c r="AI470" s="6" t="str">
        <f>INDEX('Demand forecast and growth rate'!$E$7:$E$273,MATCH($Q470,'Demand forecast and growth rate'!$B$7:$B$273,0))</f>
        <v>High growth</v>
      </c>
      <c r="AJ470" s="47">
        <f>SUMIFS('Capex forecast'!E$9:E$223,'Capex forecast'!$T$9:$T$223,$AF470,'Capex forecast'!$S$9:$S$223,$AH470,'Capex forecast'!$Q$9:$Q$223,"Repex")</f>
        <v>0</v>
      </c>
      <c r="AK470" s="47">
        <f>SUMIFS('Capex forecast'!F$9:F$223,'Capex forecast'!$T$9:$T$223,$AF470,'Capex forecast'!$S$9:$S$223,$AH470,'Capex forecast'!$Q$9:$Q$223,"Repex")</f>
        <v>0</v>
      </c>
      <c r="AL470" s="47">
        <f>SUMIFS('Capex forecast'!G$9:G$223,'Capex forecast'!$T$9:$T$223,$AF470,'Capex forecast'!$S$9:$S$223,$AH470,'Capex forecast'!$Q$9:$Q$223,"Repex")</f>
        <v>0</v>
      </c>
      <c r="AM470" s="47">
        <f>SUMIFS('Capex forecast'!H$9:H$223,'Capex forecast'!$T$9:$T$223,$AF470,'Capex forecast'!$S$9:$S$223,$AH470,'Capex forecast'!$Q$9:$Q$223,"Repex")</f>
        <v>0</v>
      </c>
      <c r="AN470" s="47">
        <f>SUMIFS('Capex forecast'!I$9:I$223,'Capex forecast'!$T$9:$T$223,$AF470,'Capex forecast'!$S$9:$S$223,$AH470,'Capex forecast'!$Q$9:$Q$223,"Repex")</f>
        <v>0</v>
      </c>
      <c r="AO470" s="47">
        <f>SUMIFS('Capex forecast'!J$9:J$223,'Capex forecast'!$T$9:$T$223,$AF470,'Capex forecast'!$S$9:$S$223,$AH470,'Capex forecast'!$Q$9:$Q$223,"Repex")</f>
        <v>0</v>
      </c>
      <c r="AP470" s="47">
        <f>SUMIFS('Capex forecast'!K$9:K$223,'Capex forecast'!$T$9:$T$223,$AF470,'Capex forecast'!$S$9:$S$223,$AH470,'Capex forecast'!$Q$9:$Q$223,"Repex")</f>
        <v>0</v>
      </c>
      <c r="AQ470" s="47">
        <f>SUMIFS('Capex forecast'!L$9:L$223,'Capex forecast'!$T$9:$T$223,$AF470,'Capex forecast'!$S$9:$S$223,$AH470,'Capex forecast'!$Q$9:$Q$223,"Repex")</f>
        <v>0</v>
      </c>
      <c r="AR470" s="47">
        <f>SUMIFS('Capex forecast'!M$9:M$223,'Capex forecast'!$T$9:$T$223,$AF470,'Capex forecast'!$S$9:$S$223,$AH470,'Capex forecast'!$Q$9:$Q$223,"Repex")</f>
        <v>0</v>
      </c>
      <c r="AS470" s="47">
        <f>SUMIFS('Capex forecast'!N$9:N$223,'Capex forecast'!$T$9:$T$223,$AF470,'Capex forecast'!$S$9:$S$223,$AH470,'Capex forecast'!$Q$9:$Q$223,"Repex")</f>
        <v>0</v>
      </c>
    </row>
    <row r="471" spans="2:45" ht="15">
      <c r="B471" s="45" t="s">
        <v>150</v>
      </c>
      <c r="C471" s="6" t="str">
        <f>INDEX('Demand forecast'!$M$9:$M$5832,MATCH($B471,'Demand forecast'!$B$9:$B$5832,0))</f>
        <v>No</v>
      </c>
      <c r="D471" s="6" t="str">
        <f>IF(COUNTIF($B$93:B471,$B471) = 1, "LV", IF(COUNTIF($B$93:B471,$B471) = 2, "HV", "ST"))</f>
        <v>HV</v>
      </c>
      <c r="E471" s="6" t="str">
        <f>INDEX('Demand forecast and growth rate'!$E$7:$E$273,MATCH($B471,'Demand forecast and growth rate'!$B$7:$B$273,0))</f>
        <v>High growth</v>
      </c>
      <c r="F471" s="32">
        <f>SUMIFS('Capex forecast'!E$9:E$223,'Capex forecast'!$T$9:$T$223,'Allocation of site-spec costs'!$B471,'Capex forecast'!$S$9:$S$223,'Allocation of site-spec costs'!$D471,'Capex forecast'!$Q$9:$Q$223,"Customer Connection")</f>
        <v>0</v>
      </c>
      <c r="G471" s="32">
        <f>SUMIFS('Capex forecast'!F$9:F$223,'Capex forecast'!$T$9:$T$223,'Allocation of site-spec costs'!$B471,'Capex forecast'!$S$9:$S$223,'Allocation of site-spec costs'!$D471,'Capex forecast'!$Q$9:$Q$223,"Customer Connection")</f>
        <v>0</v>
      </c>
      <c r="H471" s="32">
        <f>SUMIFS('Capex forecast'!G$9:G$223,'Capex forecast'!$T$9:$T$223,'Allocation of site-spec costs'!$B471,'Capex forecast'!$S$9:$S$223,'Allocation of site-spec costs'!$D471,'Capex forecast'!$Q$9:$Q$223,"Customer Connection")</f>
        <v>0</v>
      </c>
      <c r="I471" s="32">
        <f>SUMIFS('Capex forecast'!H$9:H$223,'Capex forecast'!$T$9:$T$223,'Allocation of site-spec costs'!$B471,'Capex forecast'!$S$9:$S$223,'Allocation of site-spec costs'!$D471,'Capex forecast'!$Q$9:$Q$223,"Customer Connection")</f>
        <v>0</v>
      </c>
      <c r="J471" s="32">
        <f>SUMIFS('Capex forecast'!I$9:I$223,'Capex forecast'!$T$9:$T$223,'Allocation of site-spec costs'!$B471,'Capex forecast'!$S$9:$S$223,'Allocation of site-spec costs'!$D471,'Capex forecast'!$Q$9:$Q$223,"Customer Connection")</f>
        <v>0</v>
      </c>
      <c r="K471" s="32">
        <f>SUMIFS('Capex forecast'!J$9:J$223,'Capex forecast'!$T$9:$T$223,'Allocation of site-spec costs'!$B471,'Capex forecast'!$S$9:$S$223,'Allocation of site-spec costs'!$D471,'Capex forecast'!$Q$9:$Q$223,"Customer Connection")</f>
        <v>0</v>
      </c>
      <c r="L471" s="32">
        <f>SUMIFS('Capex forecast'!K$9:K$223,'Capex forecast'!$T$9:$T$223,'Allocation of site-spec costs'!$B471,'Capex forecast'!$S$9:$S$223,'Allocation of site-spec costs'!$D471,'Capex forecast'!$Q$9:$Q$223,"Customer Connection")</f>
        <v>0</v>
      </c>
      <c r="M471" s="32">
        <f>SUMIFS('Capex forecast'!L$9:L$223,'Capex forecast'!$T$9:$T$223,'Allocation of site-spec costs'!$B471,'Capex forecast'!$S$9:$S$223,'Allocation of site-spec costs'!$D471,'Capex forecast'!$Q$9:$Q$223,"Customer Connection")</f>
        <v>0</v>
      </c>
      <c r="N471" s="32">
        <f>SUMIFS('Capex forecast'!M$9:M$223,'Capex forecast'!$T$9:$T$223,'Allocation of site-spec costs'!$B471,'Capex forecast'!$S$9:$S$223,'Allocation of site-spec costs'!$D471,'Capex forecast'!$Q$9:$Q$223,"Customer Connection")</f>
        <v>0</v>
      </c>
      <c r="O471" s="32">
        <f>SUMIFS('Capex forecast'!N$9:N$223,'Capex forecast'!$T$9:$T$223,'Allocation of site-spec costs'!$B471,'Capex forecast'!$S$9:$S$223,'Allocation of site-spec costs'!$D471,'Capex forecast'!$Q$9:$Q$223,"Customer Connection")</f>
        <v>0</v>
      </c>
      <c r="Q471" s="45" t="s">
        <v>150</v>
      </c>
      <c r="R471" s="6" t="str">
        <f>INDEX('Demand forecast'!$M$9:$M$5832,MATCH($Q471,'Demand forecast'!$B$9:$B$5832,0))</f>
        <v>No</v>
      </c>
      <c r="S471" s="6" t="str">
        <f>IF(COUNTIF($Q$93:Q471,$B471) = 1, "LV", IF(COUNTIF($Q$93:Q471,$B471) = 2, "HV", "ST"))</f>
        <v>HV</v>
      </c>
      <c r="T471" s="6" t="str">
        <f>INDEX('Demand forecast and growth rate'!$E$7:$E$273,MATCH($Q471,'Demand forecast and growth rate'!$B$7:$B$273,0))</f>
        <v>High growth</v>
      </c>
      <c r="U471" s="32">
        <f>SUMIFS('Capex forecast'!E$9:E$223,'Capex forecast'!$T$9:$T$223,$Q471,'Capex forecast'!$S$9:$S$223,$S471,'Capex forecast'!$Q$9:$Q$223,"Augex")</f>
        <v>0</v>
      </c>
      <c r="V471" s="32">
        <f>SUMIFS('Capex forecast'!F$9:F$223,'Capex forecast'!$T$9:$T$223,$Q471,'Capex forecast'!$S$9:$S$223,$S471,'Capex forecast'!$Q$9:$Q$223,"Augex")</f>
        <v>0</v>
      </c>
      <c r="W471" s="32">
        <f>SUMIFS('Capex forecast'!G$9:G$223,'Capex forecast'!$T$9:$T$223,$Q471,'Capex forecast'!$S$9:$S$223,$S471,'Capex forecast'!$Q$9:$Q$223,"Augex")</f>
        <v>0</v>
      </c>
      <c r="X471" s="32">
        <f>SUMIFS('Capex forecast'!H$9:H$223,'Capex forecast'!$T$9:$T$223,$Q471,'Capex forecast'!$S$9:$S$223,$S471,'Capex forecast'!$Q$9:$Q$223,"Augex")</f>
        <v>0</v>
      </c>
      <c r="Y471" s="32">
        <f>SUMIFS('Capex forecast'!I$9:I$223,'Capex forecast'!$T$9:$T$223,$Q471,'Capex forecast'!$S$9:$S$223,$S471,'Capex forecast'!$Q$9:$Q$223,"Augex")</f>
        <v>0</v>
      </c>
      <c r="Z471" s="32">
        <f>SUMIFS('Capex forecast'!J$9:J$223,'Capex forecast'!$T$9:$T$223,$Q471,'Capex forecast'!$S$9:$S$223,$S471,'Capex forecast'!$Q$9:$Q$223,"Augex")</f>
        <v>0</v>
      </c>
      <c r="AA471" s="32">
        <f>SUMIFS('Capex forecast'!K$9:K$223,'Capex forecast'!$T$9:$T$223,$Q471,'Capex forecast'!$S$9:$S$223,$S471,'Capex forecast'!$Q$9:$Q$223,"Augex")</f>
        <v>0</v>
      </c>
      <c r="AB471" s="32">
        <f>SUMIFS('Capex forecast'!L$9:L$223,'Capex forecast'!$T$9:$T$223,$Q471,'Capex forecast'!$S$9:$S$223,$S471,'Capex forecast'!$Q$9:$Q$223,"Augex")</f>
        <v>0</v>
      </c>
      <c r="AC471" s="32">
        <f>SUMIFS('Capex forecast'!M$9:M$223,'Capex forecast'!$T$9:$T$223,$Q471,'Capex forecast'!$S$9:$S$223,$S471,'Capex forecast'!$Q$9:$Q$223,"Augex")</f>
        <v>0</v>
      </c>
      <c r="AD471" s="32">
        <f>SUMIFS('Capex forecast'!N$9:N$223,'Capex forecast'!$T$9:$T$223,$Q471,'Capex forecast'!$S$9:$S$223,$S471,'Capex forecast'!$Q$9:$Q$223,"Augex")</f>
        <v>0</v>
      </c>
      <c r="AF471" s="45" t="s">
        <v>150</v>
      </c>
      <c r="AG471" s="6" t="str">
        <f>INDEX('Demand forecast'!$M$9:$M$5832,MATCH($Q471,'Demand forecast'!$B$9:$B$5832,0))</f>
        <v>No</v>
      </c>
      <c r="AH471" s="6" t="str">
        <f>IF(COUNTIF($AF$93:AF471,$B471) = 1, "LV", IF(COUNTIF($AF$93:AF471,$B471) = 2, "HV", "ST"))</f>
        <v>HV</v>
      </c>
      <c r="AI471" s="6" t="str">
        <f>INDEX('Demand forecast and growth rate'!$E$7:$E$273,MATCH($Q471,'Demand forecast and growth rate'!$B$7:$B$273,0))</f>
        <v>High growth</v>
      </c>
      <c r="AJ471" s="47">
        <f>SUMIFS('Capex forecast'!E$9:E$223,'Capex forecast'!$T$9:$T$223,$AF471,'Capex forecast'!$S$9:$S$223,$AH471,'Capex forecast'!$Q$9:$Q$223,"Repex")</f>
        <v>0</v>
      </c>
      <c r="AK471" s="47">
        <f>SUMIFS('Capex forecast'!F$9:F$223,'Capex forecast'!$T$9:$T$223,$AF471,'Capex forecast'!$S$9:$S$223,$AH471,'Capex forecast'!$Q$9:$Q$223,"Repex")</f>
        <v>0</v>
      </c>
      <c r="AL471" s="47">
        <f>SUMIFS('Capex forecast'!G$9:G$223,'Capex forecast'!$T$9:$T$223,$AF471,'Capex forecast'!$S$9:$S$223,$AH471,'Capex forecast'!$Q$9:$Q$223,"Repex")</f>
        <v>0</v>
      </c>
      <c r="AM471" s="47">
        <f>SUMIFS('Capex forecast'!H$9:H$223,'Capex forecast'!$T$9:$T$223,$AF471,'Capex forecast'!$S$9:$S$223,$AH471,'Capex forecast'!$Q$9:$Q$223,"Repex")</f>
        <v>0</v>
      </c>
      <c r="AN471" s="47">
        <f>SUMIFS('Capex forecast'!I$9:I$223,'Capex forecast'!$T$9:$T$223,$AF471,'Capex forecast'!$S$9:$S$223,$AH471,'Capex forecast'!$Q$9:$Q$223,"Repex")</f>
        <v>0</v>
      </c>
      <c r="AO471" s="47">
        <f>SUMIFS('Capex forecast'!J$9:J$223,'Capex forecast'!$T$9:$T$223,$AF471,'Capex forecast'!$S$9:$S$223,$AH471,'Capex forecast'!$Q$9:$Q$223,"Repex")</f>
        <v>0</v>
      </c>
      <c r="AP471" s="47">
        <f>SUMIFS('Capex forecast'!K$9:K$223,'Capex forecast'!$T$9:$T$223,$AF471,'Capex forecast'!$S$9:$S$223,$AH471,'Capex forecast'!$Q$9:$Q$223,"Repex")</f>
        <v>0</v>
      </c>
      <c r="AQ471" s="47">
        <f>SUMIFS('Capex forecast'!L$9:L$223,'Capex forecast'!$T$9:$T$223,$AF471,'Capex forecast'!$S$9:$S$223,$AH471,'Capex forecast'!$Q$9:$Q$223,"Repex")</f>
        <v>0</v>
      </c>
      <c r="AR471" s="47">
        <f>SUMIFS('Capex forecast'!M$9:M$223,'Capex forecast'!$T$9:$T$223,$AF471,'Capex forecast'!$S$9:$S$223,$AH471,'Capex forecast'!$Q$9:$Q$223,"Repex")</f>
        <v>0</v>
      </c>
      <c r="AS471" s="47">
        <f>SUMIFS('Capex forecast'!N$9:N$223,'Capex forecast'!$T$9:$T$223,$AF471,'Capex forecast'!$S$9:$S$223,$AH471,'Capex forecast'!$Q$9:$Q$223,"Repex")</f>
        <v>0</v>
      </c>
    </row>
    <row r="472" spans="2:45" ht="15">
      <c r="B472" s="45" t="s">
        <v>27</v>
      </c>
      <c r="C472" s="6" t="str">
        <f>INDEX('Demand forecast'!$M$9:$M$5832,MATCH($B472,'Demand forecast'!$B$9:$B$5832,0))</f>
        <v>No</v>
      </c>
      <c r="D472" s="6" t="str">
        <f>IF(COUNTIF($B$93:B472,$B472) = 1, "LV", IF(COUNTIF($B$93:B472,$B472) = 2, "HV", "ST"))</f>
        <v>HV</v>
      </c>
      <c r="E472" s="6" t="str">
        <f>INDEX('Demand forecast and growth rate'!$E$7:$E$273,MATCH($B472,'Demand forecast and growth rate'!$B$7:$B$273,0))</f>
        <v>High growth</v>
      </c>
      <c r="F472" s="32">
        <f>SUMIFS('Capex forecast'!E$9:E$223,'Capex forecast'!$T$9:$T$223,'Allocation of site-spec costs'!$B472,'Capex forecast'!$S$9:$S$223,'Allocation of site-spec costs'!$D472,'Capex forecast'!$Q$9:$Q$223,"Customer Connection")</f>
        <v>0</v>
      </c>
      <c r="G472" s="32">
        <f>SUMIFS('Capex forecast'!F$9:F$223,'Capex forecast'!$T$9:$T$223,'Allocation of site-spec costs'!$B472,'Capex forecast'!$S$9:$S$223,'Allocation of site-spec costs'!$D472,'Capex forecast'!$Q$9:$Q$223,"Customer Connection")</f>
        <v>0</v>
      </c>
      <c r="H472" s="32">
        <f>SUMIFS('Capex forecast'!G$9:G$223,'Capex forecast'!$T$9:$T$223,'Allocation of site-spec costs'!$B472,'Capex forecast'!$S$9:$S$223,'Allocation of site-spec costs'!$D472,'Capex forecast'!$Q$9:$Q$223,"Customer Connection")</f>
        <v>0</v>
      </c>
      <c r="I472" s="32">
        <f>SUMIFS('Capex forecast'!H$9:H$223,'Capex forecast'!$T$9:$T$223,'Allocation of site-spec costs'!$B472,'Capex forecast'!$S$9:$S$223,'Allocation of site-spec costs'!$D472,'Capex forecast'!$Q$9:$Q$223,"Customer Connection")</f>
        <v>0</v>
      </c>
      <c r="J472" s="32">
        <f>SUMIFS('Capex forecast'!I$9:I$223,'Capex forecast'!$T$9:$T$223,'Allocation of site-spec costs'!$B472,'Capex forecast'!$S$9:$S$223,'Allocation of site-spec costs'!$D472,'Capex forecast'!$Q$9:$Q$223,"Customer Connection")</f>
        <v>0</v>
      </c>
      <c r="K472" s="32">
        <f>SUMIFS('Capex forecast'!J$9:J$223,'Capex forecast'!$T$9:$T$223,'Allocation of site-spec costs'!$B472,'Capex forecast'!$S$9:$S$223,'Allocation of site-spec costs'!$D472,'Capex forecast'!$Q$9:$Q$223,"Customer Connection")</f>
        <v>0</v>
      </c>
      <c r="L472" s="32">
        <f>SUMIFS('Capex forecast'!K$9:K$223,'Capex forecast'!$T$9:$T$223,'Allocation of site-spec costs'!$B472,'Capex forecast'!$S$9:$S$223,'Allocation of site-spec costs'!$D472,'Capex forecast'!$Q$9:$Q$223,"Customer Connection")</f>
        <v>0</v>
      </c>
      <c r="M472" s="32">
        <f>SUMIFS('Capex forecast'!L$9:L$223,'Capex forecast'!$T$9:$T$223,'Allocation of site-spec costs'!$B472,'Capex forecast'!$S$9:$S$223,'Allocation of site-spec costs'!$D472,'Capex forecast'!$Q$9:$Q$223,"Customer Connection")</f>
        <v>0</v>
      </c>
      <c r="N472" s="32">
        <f>SUMIFS('Capex forecast'!M$9:M$223,'Capex forecast'!$T$9:$T$223,'Allocation of site-spec costs'!$B472,'Capex forecast'!$S$9:$S$223,'Allocation of site-spec costs'!$D472,'Capex forecast'!$Q$9:$Q$223,"Customer Connection")</f>
        <v>0</v>
      </c>
      <c r="O472" s="32">
        <f>SUMIFS('Capex forecast'!N$9:N$223,'Capex forecast'!$T$9:$T$223,'Allocation of site-spec costs'!$B472,'Capex forecast'!$S$9:$S$223,'Allocation of site-spec costs'!$D472,'Capex forecast'!$Q$9:$Q$223,"Customer Connection")</f>
        <v>0</v>
      </c>
      <c r="Q472" s="45" t="s">
        <v>27</v>
      </c>
      <c r="R472" s="6" t="str">
        <f>INDEX('Demand forecast'!$M$9:$M$5832,MATCH($Q472,'Demand forecast'!$B$9:$B$5832,0))</f>
        <v>No</v>
      </c>
      <c r="S472" s="6" t="str">
        <f>IF(COUNTIF($Q$93:Q472,$B472) = 1, "LV", IF(COUNTIF($Q$93:Q472,$B472) = 2, "HV", "ST"))</f>
        <v>HV</v>
      </c>
      <c r="T472" s="6" t="str">
        <f>INDEX('Demand forecast and growth rate'!$E$7:$E$273,MATCH($Q472,'Demand forecast and growth rate'!$B$7:$B$273,0))</f>
        <v>High growth</v>
      </c>
      <c r="U472" s="32">
        <f>SUMIFS('Capex forecast'!E$9:E$223,'Capex forecast'!$T$9:$T$223,$Q472,'Capex forecast'!$S$9:$S$223,$S472,'Capex forecast'!$Q$9:$Q$223,"Augex")</f>
        <v>0</v>
      </c>
      <c r="V472" s="32">
        <f>SUMIFS('Capex forecast'!F$9:F$223,'Capex forecast'!$T$9:$T$223,$Q472,'Capex forecast'!$S$9:$S$223,$S472,'Capex forecast'!$Q$9:$Q$223,"Augex")</f>
        <v>0</v>
      </c>
      <c r="W472" s="32">
        <f>SUMIFS('Capex forecast'!G$9:G$223,'Capex forecast'!$T$9:$T$223,$Q472,'Capex forecast'!$S$9:$S$223,$S472,'Capex forecast'!$Q$9:$Q$223,"Augex")</f>
        <v>0</v>
      </c>
      <c r="X472" s="32">
        <f>SUMIFS('Capex forecast'!H$9:H$223,'Capex forecast'!$T$9:$T$223,$Q472,'Capex forecast'!$S$9:$S$223,$S472,'Capex forecast'!$Q$9:$Q$223,"Augex")</f>
        <v>0</v>
      </c>
      <c r="Y472" s="32">
        <f>SUMIFS('Capex forecast'!I$9:I$223,'Capex forecast'!$T$9:$T$223,$Q472,'Capex forecast'!$S$9:$S$223,$S472,'Capex forecast'!$Q$9:$Q$223,"Augex")</f>
        <v>0</v>
      </c>
      <c r="Z472" s="32">
        <f>SUMIFS('Capex forecast'!J$9:J$223,'Capex forecast'!$T$9:$T$223,$Q472,'Capex forecast'!$S$9:$S$223,$S472,'Capex forecast'!$Q$9:$Q$223,"Augex")</f>
        <v>0</v>
      </c>
      <c r="AA472" s="32">
        <f>SUMIFS('Capex forecast'!K$9:K$223,'Capex forecast'!$T$9:$T$223,$Q472,'Capex forecast'!$S$9:$S$223,$S472,'Capex forecast'!$Q$9:$Q$223,"Augex")</f>
        <v>0</v>
      </c>
      <c r="AB472" s="32">
        <f>SUMIFS('Capex forecast'!L$9:L$223,'Capex forecast'!$T$9:$T$223,$Q472,'Capex forecast'!$S$9:$S$223,$S472,'Capex forecast'!$Q$9:$Q$223,"Augex")</f>
        <v>0</v>
      </c>
      <c r="AC472" s="32">
        <f>SUMIFS('Capex forecast'!M$9:M$223,'Capex forecast'!$T$9:$T$223,$Q472,'Capex forecast'!$S$9:$S$223,$S472,'Capex forecast'!$Q$9:$Q$223,"Augex")</f>
        <v>0</v>
      </c>
      <c r="AD472" s="32">
        <f>SUMIFS('Capex forecast'!N$9:N$223,'Capex forecast'!$T$9:$T$223,$Q472,'Capex forecast'!$S$9:$S$223,$S472,'Capex forecast'!$Q$9:$Q$223,"Augex")</f>
        <v>0</v>
      </c>
      <c r="AF472" s="45" t="s">
        <v>27</v>
      </c>
      <c r="AG472" s="6" t="str">
        <f>INDEX('Demand forecast'!$M$9:$M$5832,MATCH($Q472,'Demand forecast'!$B$9:$B$5832,0))</f>
        <v>No</v>
      </c>
      <c r="AH472" s="6" t="str">
        <f>IF(COUNTIF($AF$93:AF472,$B472) = 1, "LV", IF(COUNTIF($AF$93:AF472,$B472) = 2, "HV", "ST"))</f>
        <v>HV</v>
      </c>
      <c r="AI472" s="6" t="str">
        <f>INDEX('Demand forecast and growth rate'!$E$7:$E$273,MATCH($Q472,'Demand forecast and growth rate'!$B$7:$B$273,0))</f>
        <v>High growth</v>
      </c>
      <c r="AJ472" s="47">
        <f>SUMIFS('Capex forecast'!E$9:E$223,'Capex forecast'!$T$9:$T$223,$AF472,'Capex forecast'!$S$9:$S$223,$AH472,'Capex forecast'!$Q$9:$Q$223,"Repex")</f>
        <v>0</v>
      </c>
      <c r="AK472" s="47">
        <f>SUMIFS('Capex forecast'!F$9:F$223,'Capex forecast'!$T$9:$T$223,$AF472,'Capex forecast'!$S$9:$S$223,$AH472,'Capex forecast'!$Q$9:$Q$223,"Repex")</f>
        <v>0</v>
      </c>
      <c r="AL472" s="47">
        <f>SUMIFS('Capex forecast'!G$9:G$223,'Capex forecast'!$T$9:$T$223,$AF472,'Capex forecast'!$S$9:$S$223,$AH472,'Capex forecast'!$Q$9:$Q$223,"Repex")</f>
        <v>0</v>
      </c>
      <c r="AM472" s="47">
        <f>SUMIFS('Capex forecast'!H$9:H$223,'Capex forecast'!$T$9:$T$223,$AF472,'Capex forecast'!$S$9:$S$223,$AH472,'Capex forecast'!$Q$9:$Q$223,"Repex")</f>
        <v>0</v>
      </c>
      <c r="AN472" s="47">
        <f>SUMIFS('Capex forecast'!I$9:I$223,'Capex forecast'!$T$9:$T$223,$AF472,'Capex forecast'!$S$9:$S$223,$AH472,'Capex forecast'!$Q$9:$Q$223,"Repex")</f>
        <v>0</v>
      </c>
      <c r="AO472" s="47">
        <f>SUMIFS('Capex forecast'!J$9:J$223,'Capex forecast'!$T$9:$T$223,$AF472,'Capex forecast'!$S$9:$S$223,$AH472,'Capex forecast'!$Q$9:$Q$223,"Repex")</f>
        <v>0</v>
      </c>
      <c r="AP472" s="47">
        <f>SUMIFS('Capex forecast'!K$9:K$223,'Capex forecast'!$T$9:$T$223,$AF472,'Capex forecast'!$S$9:$S$223,$AH472,'Capex forecast'!$Q$9:$Q$223,"Repex")</f>
        <v>0</v>
      </c>
      <c r="AQ472" s="47">
        <f>SUMIFS('Capex forecast'!L$9:L$223,'Capex forecast'!$T$9:$T$223,$AF472,'Capex forecast'!$S$9:$S$223,$AH472,'Capex forecast'!$Q$9:$Q$223,"Repex")</f>
        <v>0</v>
      </c>
      <c r="AR472" s="47">
        <f>SUMIFS('Capex forecast'!M$9:M$223,'Capex forecast'!$T$9:$T$223,$AF472,'Capex forecast'!$S$9:$S$223,$AH472,'Capex forecast'!$Q$9:$Q$223,"Repex")</f>
        <v>0</v>
      </c>
      <c r="AS472" s="47">
        <f>SUMIFS('Capex forecast'!N$9:N$223,'Capex forecast'!$T$9:$T$223,$AF472,'Capex forecast'!$S$9:$S$223,$AH472,'Capex forecast'!$Q$9:$Q$223,"Repex")</f>
        <v>0</v>
      </c>
    </row>
    <row r="473" spans="2:45" ht="15">
      <c r="B473" s="45" t="s">
        <v>9</v>
      </c>
      <c r="C473" s="6" t="str">
        <f>INDEX('Demand forecast'!$M$9:$M$5832,MATCH($B473,'Demand forecast'!$B$9:$B$5832,0))</f>
        <v>No</v>
      </c>
      <c r="D473" s="6" t="str">
        <f>IF(COUNTIF($B$93:B473,$B473) = 1, "LV", IF(COUNTIF($B$93:B473,$B473) = 2, "HV", "ST"))</f>
        <v>HV</v>
      </c>
      <c r="E473" s="6" t="str">
        <f>INDEX('Demand forecast and growth rate'!$E$7:$E$273,MATCH($B473,'Demand forecast and growth rate'!$B$7:$B$273,0))</f>
        <v>High growth</v>
      </c>
      <c r="F473" s="32">
        <f>SUMIFS('Capex forecast'!E$9:E$223,'Capex forecast'!$T$9:$T$223,'Allocation of site-spec costs'!$B473,'Capex forecast'!$S$9:$S$223,'Allocation of site-spec costs'!$D473,'Capex forecast'!$Q$9:$Q$223,"Customer Connection")</f>
        <v>0</v>
      </c>
      <c r="G473" s="32">
        <f>SUMIFS('Capex forecast'!F$9:F$223,'Capex forecast'!$T$9:$T$223,'Allocation of site-spec costs'!$B473,'Capex forecast'!$S$9:$S$223,'Allocation of site-spec costs'!$D473,'Capex forecast'!$Q$9:$Q$223,"Customer Connection")</f>
        <v>0</v>
      </c>
      <c r="H473" s="32">
        <f>SUMIFS('Capex forecast'!G$9:G$223,'Capex forecast'!$T$9:$T$223,'Allocation of site-spec costs'!$B473,'Capex forecast'!$S$9:$S$223,'Allocation of site-spec costs'!$D473,'Capex forecast'!$Q$9:$Q$223,"Customer Connection")</f>
        <v>0</v>
      </c>
      <c r="I473" s="32">
        <f>SUMIFS('Capex forecast'!H$9:H$223,'Capex forecast'!$T$9:$T$223,'Allocation of site-spec costs'!$B473,'Capex forecast'!$S$9:$S$223,'Allocation of site-spec costs'!$D473,'Capex forecast'!$Q$9:$Q$223,"Customer Connection")</f>
        <v>0</v>
      </c>
      <c r="J473" s="32">
        <f>SUMIFS('Capex forecast'!I$9:I$223,'Capex forecast'!$T$9:$T$223,'Allocation of site-spec costs'!$B473,'Capex forecast'!$S$9:$S$223,'Allocation of site-spec costs'!$D473,'Capex forecast'!$Q$9:$Q$223,"Customer Connection")</f>
        <v>0</v>
      </c>
      <c r="K473" s="32">
        <f>SUMIFS('Capex forecast'!J$9:J$223,'Capex forecast'!$T$9:$T$223,'Allocation of site-spec costs'!$B473,'Capex forecast'!$S$9:$S$223,'Allocation of site-spec costs'!$D473,'Capex forecast'!$Q$9:$Q$223,"Customer Connection")</f>
        <v>0</v>
      </c>
      <c r="L473" s="32">
        <f>SUMIFS('Capex forecast'!K$9:K$223,'Capex forecast'!$T$9:$T$223,'Allocation of site-spec costs'!$B473,'Capex forecast'!$S$9:$S$223,'Allocation of site-spec costs'!$D473,'Capex forecast'!$Q$9:$Q$223,"Customer Connection")</f>
        <v>0</v>
      </c>
      <c r="M473" s="32">
        <f>SUMIFS('Capex forecast'!L$9:L$223,'Capex forecast'!$T$9:$T$223,'Allocation of site-spec costs'!$B473,'Capex forecast'!$S$9:$S$223,'Allocation of site-spec costs'!$D473,'Capex forecast'!$Q$9:$Q$223,"Customer Connection")</f>
        <v>0</v>
      </c>
      <c r="N473" s="32">
        <f>SUMIFS('Capex forecast'!M$9:M$223,'Capex forecast'!$T$9:$T$223,'Allocation of site-spec costs'!$B473,'Capex forecast'!$S$9:$S$223,'Allocation of site-spec costs'!$D473,'Capex forecast'!$Q$9:$Q$223,"Customer Connection")</f>
        <v>0</v>
      </c>
      <c r="O473" s="32">
        <f>SUMIFS('Capex forecast'!N$9:N$223,'Capex forecast'!$T$9:$T$223,'Allocation of site-spec costs'!$B473,'Capex forecast'!$S$9:$S$223,'Allocation of site-spec costs'!$D473,'Capex forecast'!$Q$9:$Q$223,"Customer Connection")</f>
        <v>0</v>
      </c>
      <c r="Q473" s="45" t="s">
        <v>9</v>
      </c>
      <c r="R473" s="6" t="str">
        <f>INDEX('Demand forecast'!$M$9:$M$5832,MATCH($Q473,'Demand forecast'!$B$9:$B$5832,0))</f>
        <v>No</v>
      </c>
      <c r="S473" s="6" t="str">
        <f>IF(COUNTIF($Q$93:Q473,$B473) = 1, "LV", IF(COUNTIF($Q$93:Q473,$B473) = 2, "HV", "ST"))</f>
        <v>HV</v>
      </c>
      <c r="T473" s="6" t="str">
        <f>INDEX('Demand forecast and growth rate'!$E$7:$E$273,MATCH($Q473,'Demand forecast and growth rate'!$B$7:$B$273,0))</f>
        <v>High growth</v>
      </c>
      <c r="U473" s="32">
        <f>SUMIFS('Capex forecast'!E$9:E$223,'Capex forecast'!$T$9:$T$223,$Q473,'Capex forecast'!$S$9:$S$223,$S473,'Capex forecast'!$Q$9:$Q$223,"Augex")</f>
        <v>0</v>
      </c>
      <c r="V473" s="32">
        <f>SUMIFS('Capex forecast'!F$9:F$223,'Capex forecast'!$T$9:$T$223,$Q473,'Capex forecast'!$S$9:$S$223,$S473,'Capex forecast'!$Q$9:$Q$223,"Augex")</f>
        <v>0</v>
      </c>
      <c r="W473" s="32">
        <f>SUMIFS('Capex forecast'!G$9:G$223,'Capex forecast'!$T$9:$T$223,$Q473,'Capex forecast'!$S$9:$S$223,$S473,'Capex forecast'!$Q$9:$Q$223,"Augex")</f>
        <v>0</v>
      </c>
      <c r="X473" s="32">
        <f>SUMIFS('Capex forecast'!H$9:H$223,'Capex forecast'!$T$9:$T$223,$Q473,'Capex forecast'!$S$9:$S$223,$S473,'Capex forecast'!$Q$9:$Q$223,"Augex")</f>
        <v>0</v>
      </c>
      <c r="Y473" s="32">
        <f>SUMIFS('Capex forecast'!I$9:I$223,'Capex forecast'!$T$9:$T$223,$Q473,'Capex forecast'!$S$9:$S$223,$S473,'Capex forecast'!$Q$9:$Q$223,"Augex")</f>
        <v>0</v>
      </c>
      <c r="Z473" s="32">
        <f>SUMIFS('Capex forecast'!J$9:J$223,'Capex forecast'!$T$9:$T$223,$Q473,'Capex forecast'!$S$9:$S$223,$S473,'Capex forecast'!$Q$9:$Q$223,"Augex")</f>
        <v>0</v>
      </c>
      <c r="AA473" s="32">
        <f>SUMIFS('Capex forecast'!K$9:K$223,'Capex forecast'!$T$9:$T$223,$Q473,'Capex forecast'!$S$9:$S$223,$S473,'Capex forecast'!$Q$9:$Q$223,"Augex")</f>
        <v>0</v>
      </c>
      <c r="AB473" s="32">
        <f>SUMIFS('Capex forecast'!L$9:L$223,'Capex forecast'!$T$9:$T$223,$Q473,'Capex forecast'!$S$9:$S$223,$S473,'Capex forecast'!$Q$9:$Q$223,"Augex")</f>
        <v>0</v>
      </c>
      <c r="AC473" s="32">
        <f>SUMIFS('Capex forecast'!M$9:M$223,'Capex forecast'!$T$9:$T$223,$Q473,'Capex forecast'!$S$9:$S$223,$S473,'Capex forecast'!$Q$9:$Q$223,"Augex")</f>
        <v>0</v>
      </c>
      <c r="AD473" s="32">
        <f>SUMIFS('Capex forecast'!N$9:N$223,'Capex forecast'!$T$9:$T$223,$Q473,'Capex forecast'!$S$9:$S$223,$S473,'Capex forecast'!$Q$9:$Q$223,"Augex")</f>
        <v>0</v>
      </c>
      <c r="AF473" s="45" t="s">
        <v>9</v>
      </c>
      <c r="AG473" s="6" t="str">
        <f>INDEX('Demand forecast'!$M$9:$M$5832,MATCH($Q473,'Demand forecast'!$B$9:$B$5832,0))</f>
        <v>No</v>
      </c>
      <c r="AH473" s="6" t="str">
        <f>IF(COUNTIF($AF$93:AF473,$B473) = 1, "LV", IF(COUNTIF($AF$93:AF473,$B473) = 2, "HV", "ST"))</f>
        <v>HV</v>
      </c>
      <c r="AI473" s="6" t="str">
        <f>INDEX('Demand forecast and growth rate'!$E$7:$E$273,MATCH($Q473,'Demand forecast and growth rate'!$B$7:$B$273,0))</f>
        <v>High growth</v>
      </c>
      <c r="AJ473" s="47">
        <f>SUMIFS('Capex forecast'!E$9:E$223,'Capex forecast'!$T$9:$T$223,$AF473,'Capex forecast'!$S$9:$S$223,$AH473,'Capex forecast'!$Q$9:$Q$223,"Repex")</f>
        <v>0</v>
      </c>
      <c r="AK473" s="47">
        <f>SUMIFS('Capex forecast'!F$9:F$223,'Capex forecast'!$T$9:$T$223,$AF473,'Capex forecast'!$S$9:$S$223,$AH473,'Capex forecast'!$Q$9:$Q$223,"Repex")</f>
        <v>0</v>
      </c>
      <c r="AL473" s="47">
        <f>SUMIFS('Capex forecast'!G$9:G$223,'Capex forecast'!$T$9:$T$223,$AF473,'Capex forecast'!$S$9:$S$223,$AH473,'Capex forecast'!$Q$9:$Q$223,"Repex")</f>
        <v>0</v>
      </c>
      <c r="AM473" s="47">
        <f>SUMIFS('Capex forecast'!H$9:H$223,'Capex forecast'!$T$9:$T$223,$AF473,'Capex forecast'!$S$9:$S$223,$AH473,'Capex forecast'!$Q$9:$Q$223,"Repex")</f>
        <v>0</v>
      </c>
      <c r="AN473" s="47">
        <f>SUMIFS('Capex forecast'!I$9:I$223,'Capex forecast'!$T$9:$T$223,$AF473,'Capex forecast'!$S$9:$S$223,$AH473,'Capex forecast'!$Q$9:$Q$223,"Repex")</f>
        <v>0</v>
      </c>
      <c r="AO473" s="47">
        <f>SUMIFS('Capex forecast'!J$9:J$223,'Capex forecast'!$T$9:$T$223,$AF473,'Capex forecast'!$S$9:$S$223,$AH473,'Capex forecast'!$Q$9:$Q$223,"Repex")</f>
        <v>0</v>
      </c>
      <c r="AP473" s="47">
        <f>SUMIFS('Capex forecast'!K$9:K$223,'Capex forecast'!$T$9:$T$223,$AF473,'Capex forecast'!$S$9:$S$223,$AH473,'Capex forecast'!$Q$9:$Q$223,"Repex")</f>
        <v>0</v>
      </c>
      <c r="AQ473" s="47">
        <f>SUMIFS('Capex forecast'!L$9:L$223,'Capex forecast'!$T$9:$T$223,$AF473,'Capex forecast'!$S$9:$S$223,$AH473,'Capex forecast'!$Q$9:$Q$223,"Repex")</f>
        <v>0</v>
      </c>
      <c r="AR473" s="47">
        <f>SUMIFS('Capex forecast'!M$9:M$223,'Capex forecast'!$T$9:$T$223,$AF473,'Capex forecast'!$S$9:$S$223,$AH473,'Capex forecast'!$Q$9:$Q$223,"Repex")</f>
        <v>0</v>
      </c>
      <c r="AS473" s="47">
        <f>SUMIFS('Capex forecast'!N$9:N$223,'Capex forecast'!$T$9:$T$223,$AF473,'Capex forecast'!$S$9:$S$223,$AH473,'Capex forecast'!$Q$9:$Q$223,"Repex")</f>
        <v>0</v>
      </c>
    </row>
    <row r="474" spans="2:45" ht="15">
      <c r="B474" s="45" t="s">
        <v>11</v>
      </c>
      <c r="C474" s="6" t="str">
        <f>INDEX('Demand forecast'!$M$9:$M$5832,MATCH($B474,'Demand forecast'!$B$9:$B$5832,0))</f>
        <v>No</v>
      </c>
      <c r="D474" s="6" t="str">
        <f>IF(COUNTIF($B$93:B474,$B474) = 1, "LV", IF(COUNTIF($B$93:B474,$B474) = 2, "HV", "ST"))</f>
        <v>HV</v>
      </c>
      <c r="E474" s="6" t="str">
        <f>INDEX('Demand forecast and growth rate'!$E$7:$E$273,MATCH($B474,'Demand forecast and growth rate'!$B$7:$B$273,0))</f>
        <v>High growth</v>
      </c>
      <c r="F474" s="32">
        <f>SUMIFS('Capex forecast'!E$9:E$223,'Capex forecast'!$T$9:$T$223,'Allocation of site-spec costs'!$B474,'Capex forecast'!$S$9:$S$223,'Allocation of site-spec costs'!$D474,'Capex forecast'!$Q$9:$Q$223,"Customer Connection")</f>
        <v>0</v>
      </c>
      <c r="G474" s="32">
        <f>SUMIFS('Capex forecast'!F$9:F$223,'Capex forecast'!$T$9:$T$223,'Allocation of site-spec costs'!$B474,'Capex forecast'!$S$9:$S$223,'Allocation of site-spec costs'!$D474,'Capex forecast'!$Q$9:$Q$223,"Customer Connection")</f>
        <v>0</v>
      </c>
      <c r="H474" s="32">
        <f>SUMIFS('Capex forecast'!G$9:G$223,'Capex forecast'!$T$9:$T$223,'Allocation of site-spec costs'!$B474,'Capex forecast'!$S$9:$S$223,'Allocation of site-spec costs'!$D474,'Capex forecast'!$Q$9:$Q$223,"Customer Connection")</f>
        <v>0</v>
      </c>
      <c r="I474" s="32">
        <f>SUMIFS('Capex forecast'!H$9:H$223,'Capex forecast'!$T$9:$T$223,'Allocation of site-spec costs'!$B474,'Capex forecast'!$S$9:$S$223,'Allocation of site-spec costs'!$D474,'Capex forecast'!$Q$9:$Q$223,"Customer Connection")</f>
        <v>0</v>
      </c>
      <c r="J474" s="32">
        <f>SUMIFS('Capex forecast'!I$9:I$223,'Capex forecast'!$T$9:$T$223,'Allocation of site-spec costs'!$B474,'Capex forecast'!$S$9:$S$223,'Allocation of site-spec costs'!$D474,'Capex forecast'!$Q$9:$Q$223,"Customer Connection")</f>
        <v>0</v>
      </c>
      <c r="K474" s="32">
        <f>SUMIFS('Capex forecast'!J$9:J$223,'Capex forecast'!$T$9:$T$223,'Allocation of site-spec costs'!$B474,'Capex forecast'!$S$9:$S$223,'Allocation of site-spec costs'!$D474,'Capex forecast'!$Q$9:$Q$223,"Customer Connection")</f>
        <v>0</v>
      </c>
      <c r="L474" s="32">
        <f>SUMIFS('Capex forecast'!K$9:K$223,'Capex forecast'!$T$9:$T$223,'Allocation of site-spec costs'!$B474,'Capex forecast'!$S$9:$S$223,'Allocation of site-spec costs'!$D474,'Capex forecast'!$Q$9:$Q$223,"Customer Connection")</f>
        <v>0</v>
      </c>
      <c r="M474" s="32">
        <f>SUMIFS('Capex forecast'!L$9:L$223,'Capex forecast'!$T$9:$T$223,'Allocation of site-spec costs'!$B474,'Capex forecast'!$S$9:$S$223,'Allocation of site-spec costs'!$D474,'Capex forecast'!$Q$9:$Q$223,"Customer Connection")</f>
        <v>0</v>
      </c>
      <c r="N474" s="32">
        <f>SUMIFS('Capex forecast'!M$9:M$223,'Capex forecast'!$T$9:$T$223,'Allocation of site-spec costs'!$B474,'Capex forecast'!$S$9:$S$223,'Allocation of site-spec costs'!$D474,'Capex forecast'!$Q$9:$Q$223,"Customer Connection")</f>
        <v>0</v>
      </c>
      <c r="O474" s="32">
        <f>SUMIFS('Capex forecast'!N$9:N$223,'Capex forecast'!$T$9:$T$223,'Allocation of site-spec costs'!$B474,'Capex forecast'!$S$9:$S$223,'Allocation of site-spec costs'!$D474,'Capex forecast'!$Q$9:$Q$223,"Customer Connection")</f>
        <v>0</v>
      </c>
      <c r="Q474" s="45" t="s">
        <v>11</v>
      </c>
      <c r="R474" s="6" t="str">
        <f>INDEX('Demand forecast'!$M$9:$M$5832,MATCH($Q474,'Demand forecast'!$B$9:$B$5832,0))</f>
        <v>No</v>
      </c>
      <c r="S474" s="6" t="str">
        <f>IF(COUNTIF($Q$93:Q474,$B474) = 1, "LV", IF(COUNTIF($Q$93:Q474,$B474) = 2, "HV", "ST"))</f>
        <v>HV</v>
      </c>
      <c r="T474" s="6" t="str">
        <f>INDEX('Demand forecast and growth rate'!$E$7:$E$273,MATCH($Q474,'Demand forecast and growth rate'!$B$7:$B$273,0))</f>
        <v>High growth</v>
      </c>
      <c r="U474" s="32">
        <f>SUMIFS('Capex forecast'!E$9:E$223,'Capex forecast'!$T$9:$T$223,$Q474,'Capex forecast'!$S$9:$S$223,$S474,'Capex forecast'!$Q$9:$Q$223,"Augex")</f>
        <v>0</v>
      </c>
      <c r="V474" s="32">
        <f>SUMIFS('Capex forecast'!F$9:F$223,'Capex forecast'!$T$9:$T$223,$Q474,'Capex forecast'!$S$9:$S$223,$S474,'Capex forecast'!$Q$9:$Q$223,"Augex")</f>
        <v>0</v>
      </c>
      <c r="W474" s="32">
        <f>SUMIFS('Capex forecast'!G$9:G$223,'Capex forecast'!$T$9:$T$223,$Q474,'Capex forecast'!$S$9:$S$223,$S474,'Capex forecast'!$Q$9:$Q$223,"Augex")</f>
        <v>0</v>
      </c>
      <c r="X474" s="32">
        <f>SUMIFS('Capex forecast'!H$9:H$223,'Capex forecast'!$T$9:$T$223,$Q474,'Capex forecast'!$S$9:$S$223,$S474,'Capex forecast'!$Q$9:$Q$223,"Augex")</f>
        <v>0</v>
      </c>
      <c r="Y474" s="32">
        <f>SUMIFS('Capex forecast'!I$9:I$223,'Capex forecast'!$T$9:$T$223,$Q474,'Capex forecast'!$S$9:$S$223,$S474,'Capex forecast'!$Q$9:$Q$223,"Augex")</f>
        <v>0</v>
      </c>
      <c r="Z474" s="32">
        <f>SUMIFS('Capex forecast'!J$9:J$223,'Capex forecast'!$T$9:$T$223,$Q474,'Capex forecast'!$S$9:$S$223,$S474,'Capex forecast'!$Q$9:$Q$223,"Augex")</f>
        <v>0</v>
      </c>
      <c r="AA474" s="32">
        <f>SUMIFS('Capex forecast'!K$9:K$223,'Capex forecast'!$T$9:$T$223,$Q474,'Capex forecast'!$S$9:$S$223,$S474,'Capex forecast'!$Q$9:$Q$223,"Augex")</f>
        <v>0</v>
      </c>
      <c r="AB474" s="32">
        <f>SUMIFS('Capex forecast'!L$9:L$223,'Capex forecast'!$T$9:$T$223,$Q474,'Capex forecast'!$S$9:$S$223,$S474,'Capex forecast'!$Q$9:$Q$223,"Augex")</f>
        <v>0</v>
      </c>
      <c r="AC474" s="32">
        <f>SUMIFS('Capex forecast'!M$9:M$223,'Capex forecast'!$T$9:$T$223,$Q474,'Capex forecast'!$S$9:$S$223,$S474,'Capex forecast'!$Q$9:$Q$223,"Augex")</f>
        <v>0</v>
      </c>
      <c r="AD474" s="32">
        <f>SUMIFS('Capex forecast'!N$9:N$223,'Capex forecast'!$T$9:$T$223,$Q474,'Capex forecast'!$S$9:$S$223,$S474,'Capex forecast'!$Q$9:$Q$223,"Augex")</f>
        <v>0</v>
      </c>
      <c r="AF474" s="45" t="s">
        <v>11</v>
      </c>
      <c r="AG474" s="6" t="str">
        <f>INDEX('Demand forecast'!$M$9:$M$5832,MATCH($Q474,'Demand forecast'!$B$9:$B$5832,0))</f>
        <v>No</v>
      </c>
      <c r="AH474" s="6" t="str">
        <f>IF(COUNTIF($AF$93:AF474,$B474) = 1, "LV", IF(COUNTIF($AF$93:AF474,$B474) = 2, "HV", "ST"))</f>
        <v>HV</v>
      </c>
      <c r="AI474" s="6" t="str">
        <f>INDEX('Demand forecast and growth rate'!$E$7:$E$273,MATCH($Q474,'Demand forecast and growth rate'!$B$7:$B$273,0))</f>
        <v>High growth</v>
      </c>
      <c r="AJ474" s="47">
        <f>SUMIFS('Capex forecast'!E$9:E$223,'Capex forecast'!$T$9:$T$223,$AF474,'Capex forecast'!$S$9:$S$223,$AH474,'Capex forecast'!$Q$9:$Q$223,"Repex")</f>
        <v>0</v>
      </c>
      <c r="AK474" s="47">
        <f>SUMIFS('Capex forecast'!F$9:F$223,'Capex forecast'!$T$9:$T$223,$AF474,'Capex forecast'!$S$9:$S$223,$AH474,'Capex forecast'!$Q$9:$Q$223,"Repex")</f>
        <v>0</v>
      </c>
      <c r="AL474" s="47">
        <f>SUMIFS('Capex forecast'!G$9:G$223,'Capex forecast'!$T$9:$T$223,$AF474,'Capex forecast'!$S$9:$S$223,$AH474,'Capex forecast'!$Q$9:$Q$223,"Repex")</f>
        <v>0</v>
      </c>
      <c r="AM474" s="47">
        <f>SUMIFS('Capex forecast'!H$9:H$223,'Capex forecast'!$T$9:$T$223,$AF474,'Capex forecast'!$S$9:$S$223,$AH474,'Capex forecast'!$Q$9:$Q$223,"Repex")</f>
        <v>0</v>
      </c>
      <c r="AN474" s="47">
        <f>SUMIFS('Capex forecast'!I$9:I$223,'Capex forecast'!$T$9:$T$223,$AF474,'Capex forecast'!$S$9:$S$223,$AH474,'Capex forecast'!$Q$9:$Q$223,"Repex")</f>
        <v>0</v>
      </c>
      <c r="AO474" s="47">
        <f>SUMIFS('Capex forecast'!J$9:J$223,'Capex forecast'!$T$9:$T$223,$AF474,'Capex forecast'!$S$9:$S$223,$AH474,'Capex forecast'!$Q$9:$Q$223,"Repex")</f>
        <v>0</v>
      </c>
      <c r="AP474" s="47">
        <f>SUMIFS('Capex forecast'!K$9:K$223,'Capex forecast'!$T$9:$T$223,$AF474,'Capex forecast'!$S$9:$S$223,$AH474,'Capex forecast'!$Q$9:$Q$223,"Repex")</f>
        <v>0</v>
      </c>
      <c r="AQ474" s="47">
        <f>SUMIFS('Capex forecast'!L$9:L$223,'Capex forecast'!$T$9:$T$223,$AF474,'Capex forecast'!$S$9:$S$223,$AH474,'Capex forecast'!$Q$9:$Q$223,"Repex")</f>
        <v>0</v>
      </c>
      <c r="AR474" s="47">
        <f>SUMIFS('Capex forecast'!M$9:M$223,'Capex forecast'!$T$9:$T$223,$AF474,'Capex forecast'!$S$9:$S$223,$AH474,'Capex forecast'!$Q$9:$Q$223,"Repex")</f>
        <v>0</v>
      </c>
      <c r="AS474" s="47">
        <f>SUMIFS('Capex forecast'!N$9:N$223,'Capex forecast'!$T$9:$T$223,$AF474,'Capex forecast'!$S$9:$S$223,$AH474,'Capex forecast'!$Q$9:$Q$223,"Repex")</f>
        <v>0</v>
      </c>
    </row>
    <row r="475" spans="2:45" ht="15">
      <c r="B475" s="45" t="s">
        <v>199</v>
      </c>
      <c r="C475" s="6" t="str">
        <f>INDEX('Demand forecast'!$M$9:$M$5832,MATCH($B475,'Demand forecast'!$B$9:$B$5832,0))</f>
        <v>Yes</v>
      </c>
      <c r="D475" s="6" t="str">
        <f>IF(COUNTIF($B$93:B475,$B475) = 1, "LV", IF(COUNTIF($B$93:B475,$B475) = 2, "HV", "ST"))</f>
        <v>HV</v>
      </c>
      <c r="E475" s="6" t="str">
        <f>INDEX('Demand forecast and growth rate'!$E$7:$E$273,MATCH($B475,'Demand forecast and growth rate'!$B$7:$B$273,0))</f>
        <v>Steady/falling</v>
      </c>
      <c r="F475" s="32">
        <f>SUMIFS('Capex forecast'!E$9:E$223,'Capex forecast'!$T$9:$T$223,'Allocation of site-spec costs'!$B475,'Capex forecast'!$S$9:$S$223,'Allocation of site-spec costs'!$D475,'Capex forecast'!$Q$9:$Q$223,"Customer Connection")</f>
        <v>0</v>
      </c>
      <c r="G475" s="32">
        <f>SUMIFS('Capex forecast'!F$9:F$223,'Capex forecast'!$T$9:$T$223,'Allocation of site-spec costs'!$B475,'Capex forecast'!$S$9:$S$223,'Allocation of site-spec costs'!$D475,'Capex forecast'!$Q$9:$Q$223,"Customer Connection")</f>
        <v>0</v>
      </c>
      <c r="H475" s="32">
        <f>SUMIFS('Capex forecast'!G$9:G$223,'Capex forecast'!$T$9:$T$223,'Allocation of site-spec costs'!$B475,'Capex forecast'!$S$9:$S$223,'Allocation of site-spec costs'!$D475,'Capex forecast'!$Q$9:$Q$223,"Customer Connection")</f>
        <v>0</v>
      </c>
      <c r="I475" s="32">
        <f>SUMIFS('Capex forecast'!H$9:H$223,'Capex forecast'!$T$9:$T$223,'Allocation of site-spec costs'!$B475,'Capex forecast'!$S$9:$S$223,'Allocation of site-spec costs'!$D475,'Capex forecast'!$Q$9:$Q$223,"Customer Connection")</f>
        <v>0</v>
      </c>
      <c r="J475" s="32">
        <f>SUMIFS('Capex forecast'!I$9:I$223,'Capex forecast'!$T$9:$T$223,'Allocation of site-spec costs'!$B475,'Capex forecast'!$S$9:$S$223,'Allocation of site-spec costs'!$D475,'Capex forecast'!$Q$9:$Q$223,"Customer Connection")</f>
        <v>0</v>
      </c>
      <c r="K475" s="32">
        <f>SUMIFS('Capex forecast'!J$9:J$223,'Capex forecast'!$T$9:$T$223,'Allocation of site-spec costs'!$B475,'Capex forecast'!$S$9:$S$223,'Allocation of site-spec costs'!$D475,'Capex forecast'!$Q$9:$Q$223,"Customer Connection")</f>
        <v>0</v>
      </c>
      <c r="L475" s="32">
        <f>SUMIFS('Capex forecast'!K$9:K$223,'Capex forecast'!$T$9:$T$223,'Allocation of site-spec costs'!$B475,'Capex forecast'!$S$9:$S$223,'Allocation of site-spec costs'!$D475,'Capex forecast'!$Q$9:$Q$223,"Customer Connection")</f>
        <v>0</v>
      </c>
      <c r="M475" s="32">
        <f>SUMIFS('Capex forecast'!L$9:L$223,'Capex forecast'!$T$9:$T$223,'Allocation of site-spec costs'!$B475,'Capex forecast'!$S$9:$S$223,'Allocation of site-spec costs'!$D475,'Capex forecast'!$Q$9:$Q$223,"Customer Connection")</f>
        <v>0</v>
      </c>
      <c r="N475" s="32">
        <f>SUMIFS('Capex forecast'!M$9:M$223,'Capex forecast'!$T$9:$T$223,'Allocation of site-spec costs'!$B475,'Capex forecast'!$S$9:$S$223,'Allocation of site-spec costs'!$D475,'Capex forecast'!$Q$9:$Q$223,"Customer Connection")</f>
        <v>0</v>
      </c>
      <c r="O475" s="32">
        <f>SUMIFS('Capex forecast'!N$9:N$223,'Capex forecast'!$T$9:$T$223,'Allocation of site-spec costs'!$B475,'Capex forecast'!$S$9:$S$223,'Allocation of site-spec costs'!$D475,'Capex forecast'!$Q$9:$Q$223,"Customer Connection")</f>
        <v>0</v>
      </c>
      <c r="Q475" s="45" t="s">
        <v>199</v>
      </c>
      <c r="R475" s="6" t="str">
        <f>INDEX('Demand forecast'!$M$9:$M$5832,MATCH($Q475,'Demand forecast'!$B$9:$B$5832,0))</f>
        <v>Yes</v>
      </c>
      <c r="S475" s="6" t="str">
        <f>IF(COUNTIF($Q$93:Q475,$B475) = 1, "LV", IF(COUNTIF($Q$93:Q475,$B475) = 2, "HV", "ST"))</f>
        <v>HV</v>
      </c>
      <c r="T475" s="6" t="str">
        <f>INDEX('Demand forecast and growth rate'!$E$7:$E$273,MATCH($Q475,'Demand forecast and growth rate'!$B$7:$B$273,0))</f>
        <v>Steady/falling</v>
      </c>
      <c r="U475" s="32">
        <f>SUMIFS('Capex forecast'!E$9:E$223,'Capex forecast'!$T$9:$T$223,$Q475,'Capex forecast'!$S$9:$S$223,$S475,'Capex forecast'!$Q$9:$Q$223,"Augex")</f>
        <v>0</v>
      </c>
      <c r="V475" s="32">
        <f>SUMIFS('Capex forecast'!F$9:F$223,'Capex forecast'!$T$9:$T$223,$Q475,'Capex forecast'!$S$9:$S$223,$S475,'Capex forecast'!$Q$9:$Q$223,"Augex")</f>
        <v>0</v>
      </c>
      <c r="W475" s="32">
        <f>SUMIFS('Capex forecast'!G$9:G$223,'Capex forecast'!$T$9:$T$223,$Q475,'Capex forecast'!$S$9:$S$223,$S475,'Capex forecast'!$Q$9:$Q$223,"Augex")</f>
        <v>0</v>
      </c>
      <c r="X475" s="32">
        <f>SUMIFS('Capex forecast'!H$9:H$223,'Capex forecast'!$T$9:$T$223,$Q475,'Capex forecast'!$S$9:$S$223,$S475,'Capex forecast'!$Q$9:$Q$223,"Augex")</f>
        <v>0</v>
      </c>
      <c r="Y475" s="32">
        <f>SUMIFS('Capex forecast'!I$9:I$223,'Capex forecast'!$T$9:$T$223,$Q475,'Capex forecast'!$S$9:$S$223,$S475,'Capex forecast'!$Q$9:$Q$223,"Augex")</f>
        <v>0</v>
      </c>
      <c r="Z475" s="32">
        <f>SUMIFS('Capex forecast'!J$9:J$223,'Capex forecast'!$T$9:$T$223,$Q475,'Capex forecast'!$S$9:$S$223,$S475,'Capex forecast'!$Q$9:$Q$223,"Augex")</f>
        <v>0</v>
      </c>
      <c r="AA475" s="32">
        <f>SUMIFS('Capex forecast'!K$9:K$223,'Capex forecast'!$T$9:$T$223,$Q475,'Capex forecast'!$S$9:$S$223,$S475,'Capex forecast'!$Q$9:$Q$223,"Augex")</f>
        <v>0</v>
      </c>
      <c r="AB475" s="32">
        <f>SUMIFS('Capex forecast'!L$9:L$223,'Capex forecast'!$T$9:$T$223,$Q475,'Capex forecast'!$S$9:$S$223,$S475,'Capex forecast'!$Q$9:$Q$223,"Augex")</f>
        <v>0</v>
      </c>
      <c r="AC475" s="32">
        <f>SUMIFS('Capex forecast'!M$9:M$223,'Capex forecast'!$T$9:$T$223,$Q475,'Capex forecast'!$S$9:$S$223,$S475,'Capex forecast'!$Q$9:$Q$223,"Augex")</f>
        <v>0</v>
      </c>
      <c r="AD475" s="32">
        <f>SUMIFS('Capex forecast'!N$9:N$223,'Capex forecast'!$T$9:$T$223,$Q475,'Capex forecast'!$S$9:$S$223,$S475,'Capex forecast'!$Q$9:$Q$223,"Augex")</f>
        <v>0</v>
      </c>
      <c r="AF475" s="45" t="s">
        <v>199</v>
      </c>
      <c r="AG475" s="6" t="str">
        <f>INDEX('Demand forecast'!$M$9:$M$5832,MATCH($Q475,'Demand forecast'!$B$9:$B$5832,0))</f>
        <v>Yes</v>
      </c>
      <c r="AH475" s="6" t="str">
        <f>IF(COUNTIF($AF$93:AF475,$B475) = 1, "LV", IF(COUNTIF($AF$93:AF475,$B475) = 2, "HV", "ST"))</f>
        <v>HV</v>
      </c>
      <c r="AI475" s="6" t="str">
        <f>INDEX('Demand forecast and growth rate'!$E$7:$E$273,MATCH($Q475,'Demand forecast and growth rate'!$B$7:$B$273,0))</f>
        <v>Steady/falling</v>
      </c>
      <c r="AJ475" s="47">
        <f>SUMIFS('Capex forecast'!E$9:E$223,'Capex forecast'!$T$9:$T$223,$AF475,'Capex forecast'!$S$9:$S$223,$AH475,'Capex forecast'!$Q$9:$Q$223,"Repex")</f>
        <v>0</v>
      </c>
      <c r="AK475" s="47">
        <f>SUMIFS('Capex forecast'!F$9:F$223,'Capex forecast'!$T$9:$T$223,$AF475,'Capex forecast'!$S$9:$S$223,$AH475,'Capex forecast'!$Q$9:$Q$223,"Repex")</f>
        <v>0</v>
      </c>
      <c r="AL475" s="47">
        <f>SUMIFS('Capex forecast'!G$9:G$223,'Capex forecast'!$T$9:$T$223,$AF475,'Capex forecast'!$S$9:$S$223,$AH475,'Capex forecast'!$Q$9:$Q$223,"Repex")</f>
        <v>0</v>
      </c>
      <c r="AM475" s="47">
        <f>SUMIFS('Capex forecast'!H$9:H$223,'Capex forecast'!$T$9:$T$223,$AF475,'Capex forecast'!$S$9:$S$223,$AH475,'Capex forecast'!$Q$9:$Q$223,"Repex")</f>
        <v>0</v>
      </c>
      <c r="AN475" s="47">
        <f>SUMIFS('Capex forecast'!I$9:I$223,'Capex forecast'!$T$9:$T$223,$AF475,'Capex forecast'!$S$9:$S$223,$AH475,'Capex forecast'!$Q$9:$Q$223,"Repex")</f>
        <v>0</v>
      </c>
      <c r="AO475" s="47">
        <f>SUMIFS('Capex forecast'!J$9:J$223,'Capex forecast'!$T$9:$T$223,$AF475,'Capex forecast'!$S$9:$S$223,$AH475,'Capex forecast'!$Q$9:$Q$223,"Repex")</f>
        <v>0</v>
      </c>
      <c r="AP475" s="47">
        <f>SUMIFS('Capex forecast'!K$9:K$223,'Capex forecast'!$T$9:$T$223,$AF475,'Capex forecast'!$S$9:$S$223,$AH475,'Capex forecast'!$Q$9:$Q$223,"Repex")</f>
        <v>0</v>
      </c>
      <c r="AQ475" s="47">
        <f>SUMIFS('Capex forecast'!L$9:L$223,'Capex forecast'!$T$9:$T$223,$AF475,'Capex forecast'!$S$9:$S$223,$AH475,'Capex forecast'!$Q$9:$Q$223,"Repex")</f>
        <v>0</v>
      </c>
      <c r="AR475" s="47">
        <f>SUMIFS('Capex forecast'!M$9:M$223,'Capex forecast'!$T$9:$T$223,$AF475,'Capex forecast'!$S$9:$S$223,$AH475,'Capex forecast'!$Q$9:$Q$223,"Repex")</f>
        <v>0</v>
      </c>
      <c r="AS475" s="47">
        <f>SUMIFS('Capex forecast'!N$9:N$223,'Capex forecast'!$T$9:$T$223,$AF475,'Capex forecast'!$S$9:$S$223,$AH475,'Capex forecast'!$Q$9:$Q$223,"Repex")</f>
        <v>0</v>
      </c>
    </row>
    <row r="476" spans="2:45" ht="15">
      <c r="B476" s="45" t="s">
        <v>198</v>
      </c>
      <c r="C476" s="6" t="str">
        <f>INDEX('Demand forecast'!$M$9:$M$5832,MATCH($B476,'Demand forecast'!$B$9:$B$5832,0))</f>
        <v>Yes</v>
      </c>
      <c r="D476" s="6" t="str">
        <f>IF(COUNTIF($B$93:B476,$B476) = 1, "LV", IF(COUNTIF($B$93:B476,$B476) = 2, "HV", "ST"))</f>
        <v>HV</v>
      </c>
      <c r="E476" s="6" t="str">
        <f>INDEX('Demand forecast and growth rate'!$E$7:$E$273,MATCH($B476,'Demand forecast and growth rate'!$B$7:$B$273,0))</f>
        <v>Steady/falling</v>
      </c>
      <c r="F476" s="32">
        <f>SUMIFS('Capex forecast'!E$9:E$223,'Capex forecast'!$T$9:$T$223,'Allocation of site-spec costs'!$B476,'Capex forecast'!$S$9:$S$223,'Allocation of site-spec costs'!$D476,'Capex forecast'!$Q$9:$Q$223,"Customer Connection")</f>
        <v>0</v>
      </c>
      <c r="G476" s="32">
        <f>SUMIFS('Capex forecast'!F$9:F$223,'Capex forecast'!$T$9:$T$223,'Allocation of site-spec costs'!$B476,'Capex forecast'!$S$9:$S$223,'Allocation of site-spec costs'!$D476,'Capex forecast'!$Q$9:$Q$223,"Customer Connection")</f>
        <v>0</v>
      </c>
      <c r="H476" s="32">
        <f>SUMIFS('Capex forecast'!G$9:G$223,'Capex forecast'!$T$9:$T$223,'Allocation of site-spec costs'!$B476,'Capex forecast'!$S$9:$S$223,'Allocation of site-spec costs'!$D476,'Capex forecast'!$Q$9:$Q$223,"Customer Connection")</f>
        <v>0</v>
      </c>
      <c r="I476" s="32">
        <f>SUMIFS('Capex forecast'!H$9:H$223,'Capex forecast'!$T$9:$T$223,'Allocation of site-spec costs'!$B476,'Capex forecast'!$S$9:$S$223,'Allocation of site-spec costs'!$D476,'Capex forecast'!$Q$9:$Q$223,"Customer Connection")</f>
        <v>0</v>
      </c>
      <c r="J476" s="32">
        <f>SUMIFS('Capex forecast'!I$9:I$223,'Capex forecast'!$T$9:$T$223,'Allocation of site-spec costs'!$B476,'Capex forecast'!$S$9:$S$223,'Allocation of site-spec costs'!$D476,'Capex forecast'!$Q$9:$Q$223,"Customer Connection")</f>
        <v>0</v>
      </c>
      <c r="K476" s="32">
        <f>SUMIFS('Capex forecast'!J$9:J$223,'Capex forecast'!$T$9:$T$223,'Allocation of site-spec costs'!$B476,'Capex forecast'!$S$9:$S$223,'Allocation of site-spec costs'!$D476,'Capex forecast'!$Q$9:$Q$223,"Customer Connection")</f>
        <v>0</v>
      </c>
      <c r="L476" s="32">
        <f>SUMIFS('Capex forecast'!K$9:K$223,'Capex forecast'!$T$9:$T$223,'Allocation of site-spec costs'!$B476,'Capex forecast'!$S$9:$S$223,'Allocation of site-spec costs'!$D476,'Capex forecast'!$Q$9:$Q$223,"Customer Connection")</f>
        <v>0</v>
      </c>
      <c r="M476" s="32">
        <f>SUMIFS('Capex forecast'!L$9:L$223,'Capex forecast'!$T$9:$T$223,'Allocation of site-spec costs'!$B476,'Capex forecast'!$S$9:$S$223,'Allocation of site-spec costs'!$D476,'Capex forecast'!$Q$9:$Q$223,"Customer Connection")</f>
        <v>0</v>
      </c>
      <c r="N476" s="32">
        <f>SUMIFS('Capex forecast'!M$9:M$223,'Capex forecast'!$T$9:$T$223,'Allocation of site-spec costs'!$B476,'Capex forecast'!$S$9:$S$223,'Allocation of site-spec costs'!$D476,'Capex forecast'!$Q$9:$Q$223,"Customer Connection")</f>
        <v>0</v>
      </c>
      <c r="O476" s="32">
        <f>SUMIFS('Capex forecast'!N$9:N$223,'Capex forecast'!$T$9:$T$223,'Allocation of site-spec costs'!$B476,'Capex forecast'!$S$9:$S$223,'Allocation of site-spec costs'!$D476,'Capex forecast'!$Q$9:$Q$223,"Customer Connection")</f>
        <v>0</v>
      </c>
      <c r="Q476" s="45" t="s">
        <v>198</v>
      </c>
      <c r="R476" s="6" t="str">
        <f>INDEX('Demand forecast'!$M$9:$M$5832,MATCH($Q476,'Demand forecast'!$B$9:$B$5832,0))</f>
        <v>Yes</v>
      </c>
      <c r="S476" s="6" t="str">
        <f>IF(COUNTIF($Q$93:Q476,$B476) = 1, "LV", IF(COUNTIF($Q$93:Q476,$B476) = 2, "HV", "ST"))</f>
        <v>HV</v>
      </c>
      <c r="T476" s="6" t="str">
        <f>INDEX('Demand forecast and growth rate'!$E$7:$E$273,MATCH($Q476,'Demand forecast and growth rate'!$B$7:$B$273,0))</f>
        <v>Steady/falling</v>
      </c>
      <c r="U476" s="32">
        <f>SUMIFS('Capex forecast'!E$9:E$223,'Capex forecast'!$T$9:$T$223,$Q476,'Capex forecast'!$S$9:$S$223,$S476,'Capex forecast'!$Q$9:$Q$223,"Augex")</f>
        <v>0</v>
      </c>
      <c r="V476" s="32">
        <f>SUMIFS('Capex forecast'!F$9:F$223,'Capex forecast'!$T$9:$T$223,$Q476,'Capex forecast'!$S$9:$S$223,$S476,'Capex forecast'!$Q$9:$Q$223,"Augex")</f>
        <v>0</v>
      </c>
      <c r="W476" s="32">
        <f>SUMIFS('Capex forecast'!G$9:G$223,'Capex forecast'!$T$9:$T$223,$Q476,'Capex forecast'!$S$9:$S$223,$S476,'Capex forecast'!$Q$9:$Q$223,"Augex")</f>
        <v>0</v>
      </c>
      <c r="X476" s="32">
        <f>SUMIFS('Capex forecast'!H$9:H$223,'Capex forecast'!$T$9:$T$223,$Q476,'Capex forecast'!$S$9:$S$223,$S476,'Capex forecast'!$Q$9:$Q$223,"Augex")</f>
        <v>0</v>
      </c>
      <c r="Y476" s="32">
        <f>SUMIFS('Capex forecast'!I$9:I$223,'Capex forecast'!$T$9:$T$223,$Q476,'Capex forecast'!$S$9:$S$223,$S476,'Capex forecast'!$Q$9:$Q$223,"Augex")</f>
        <v>0</v>
      </c>
      <c r="Z476" s="32">
        <f>SUMIFS('Capex forecast'!J$9:J$223,'Capex forecast'!$T$9:$T$223,$Q476,'Capex forecast'!$S$9:$S$223,$S476,'Capex forecast'!$Q$9:$Q$223,"Augex")</f>
        <v>0</v>
      </c>
      <c r="AA476" s="32">
        <f>SUMIFS('Capex forecast'!K$9:K$223,'Capex forecast'!$T$9:$T$223,$Q476,'Capex forecast'!$S$9:$S$223,$S476,'Capex forecast'!$Q$9:$Q$223,"Augex")</f>
        <v>0</v>
      </c>
      <c r="AB476" s="32">
        <f>SUMIFS('Capex forecast'!L$9:L$223,'Capex forecast'!$T$9:$T$223,$Q476,'Capex forecast'!$S$9:$S$223,$S476,'Capex forecast'!$Q$9:$Q$223,"Augex")</f>
        <v>0</v>
      </c>
      <c r="AC476" s="32">
        <f>SUMIFS('Capex forecast'!M$9:M$223,'Capex forecast'!$T$9:$T$223,$Q476,'Capex forecast'!$S$9:$S$223,$S476,'Capex forecast'!$Q$9:$Q$223,"Augex")</f>
        <v>0</v>
      </c>
      <c r="AD476" s="32">
        <f>SUMIFS('Capex forecast'!N$9:N$223,'Capex forecast'!$T$9:$T$223,$Q476,'Capex forecast'!$S$9:$S$223,$S476,'Capex forecast'!$Q$9:$Q$223,"Augex")</f>
        <v>0</v>
      </c>
      <c r="AF476" s="45" t="s">
        <v>198</v>
      </c>
      <c r="AG476" s="6" t="str">
        <f>INDEX('Demand forecast'!$M$9:$M$5832,MATCH($Q476,'Demand forecast'!$B$9:$B$5832,0))</f>
        <v>Yes</v>
      </c>
      <c r="AH476" s="6" t="str">
        <f>IF(COUNTIF($AF$93:AF476,$B476) = 1, "LV", IF(COUNTIF($AF$93:AF476,$B476) = 2, "HV", "ST"))</f>
        <v>HV</v>
      </c>
      <c r="AI476" s="6" t="str">
        <f>INDEX('Demand forecast and growth rate'!$E$7:$E$273,MATCH($Q476,'Demand forecast and growth rate'!$B$7:$B$273,0))</f>
        <v>Steady/falling</v>
      </c>
      <c r="AJ476" s="47">
        <f>SUMIFS('Capex forecast'!E$9:E$223,'Capex forecast'!$T$9:$T$223,$AF476,'Capex forecast'!$S$9:$S$223,$AH476,'Capex forecast'!$Q$9:$Q$223,"Repex")</f>
        <v>0</v>
      </c>
      <c r="AK476" s="47">
        <f>SUMIFS('Capex forecast'!F$9:F$223,'Capex forecast'!$T$9:$T$223,$AF476,'Capex forecast'!$S$9:$S$223,$AH476,'Capex forecast'!$Q$9:$Q$223,"Repex")</f>
        <v>0</v>
      </c>
      <c r="AL476" s="47">
        <f>SUMIFS('Capex forecast'!G$9:G$223,'Capex forecast'!$T$9:$T$223,$AF476,'Capex forecast'!$S$9:$S$223,$AH476,'Capex forecast'!$Q$9:$Q$223,"Repex")</f>
        <v>0</v>
      </c>
      <c r="AM476" s="47">
        <f>SUMIFS('Capex forecast'!H$9:H$223,'Capex forecast'!$T$9:$T$223,$AF476,'Capex forecast'!$S$9:$S$223,$AH476,'Capex forecast'!$Q$9:$Q$223,"Repex")</f>
        <v>0</v>
      </c>
      <c r="AN476" s="47">
        <f>SUMIFS('Capex forecast'!I$9:I$223,'Capex forecast'!$T$9:$T$223,$AF476,'Capex forecast'!$S$9:$S$223,$AH476,'Capex forecast'!$Q$9:$Q$223,"Repex")</f>
        <v>0</v>
      </c>
      <c r="AO476" s="47">
        <f>SUMIFS('Capex forecast'!J$9:J$223,'Capex forecast'!$T$9:$T$223,$AF476,'Capex forecast'!$S$9:$S$223,$AH476,'Capex forecast'!$Q$9:$Q$223,"Repex")</f>
        <v>0</v>
      </c>
      <c r="AP476" s="47">
        <f>SUMIFS('Capex forecast'!K$9:K$223,'Capex forecast'!$T$9:$T$223,$AF476,'Capex forecast'!$S$9:$S$223,$AH476,'Capex forecast'!$Q$9:$Q$223,"Repex")</f>
        <v>0</v>
      </c>
      <c r="AQ476" s="47">
        <f>SUMIFS('Capex forecast'!L$9:L$223,'Capex forecast'!$T$9:$T$223,$AF476,'Capex forecast'!$S$9:$S$223,$AH476,'Capex forecast'!$Q$9:$Q$223,"Repex")</f>
        <v>0</v>
      </c>
      <c r="AR476" s="47">
        <f>SUMIFS('Capex forecast'!M$9:M$223,'Capex forecast'!$T$9:$T$223,$AF476,'Capex forecast'!$S$9:$S$223,$AH476,'Capex forecast'!$Q$9:$Q$223,"Repex")</f>
        <v>0</v>
      </c>
      <c r="AS476" s="47">
        <f>SUMIFS('Capex forecast'!N$9:N$223,'Capex forecast'!$T$9:$T$223,$AF476,'Capex forecast'!$S$9:$S$223,$AH476,'Capex forecast'!$Q$9:$Q$223,"Repex")</f>
        <v>0</v>
      </c>
    </row>
    <row r="477" spans="2:45" ht="15">
      <c r="B477" s="45" t="s">
        <v>210</v>
      </c>
      <c r="C477" s="6" t="str">
        <f>INDEX('Demand forecast'!$M$9:$M$5832,MATCH($B477,'Demand forecast'!$B$9:$B$5832,0))</f>
        <v>Yes</v>
      </c>
      <c r="D477" s="6" t="str">
        <f>IF(COUNTIF($B$93:B477,$B477) = 1, "LV", IF(COUNTIF($B$93:B477,$B477) = 2, "HV", "ST"))</f>
        <v>HV</v>
      </c>
      <c r="E477" s="6" t="str">
        <f>INDEX('Demand forecast and growth rate'!$E$7:$E$273,MATCH($B477,'Demand forecast and growth rate'!$B$7:$B$273,0))</f>
        <v>High growth</v>
      </c>
      <c r="F477" s="32">
        <f>SUMIFS('Capex forecast'!E$9:E$223,'Capex forecast'!$T$9:$T$223,'Allocation of site-spec costs'!$B477,'Capex forecast'!$S$9:$S$223,'Allocation of site-spec costs'!$D477,'Capex forecast'!$Q$9:$Q$223,"Customer Connection")</f>
        <v>0</v>
      </c>
      <c r="G477" s="32">
        <f>SUMIFS('Capex forecast'!F$9:F$223,'Capex forecast'!$T$9:$T$223,'Allocation of site-spec costs'!$B477,'Capex forecast'!$S$9:$S$223,'Allocation of site-spec costs'!$D477,'Capex forecast'!$Q$9:$Q$223,"Customer Connection")</f>
        <v>0</v>
      </c>
      <c r="H477" s="32">
        <f>SUMIFS('Capex forecast'!G$9:G$223,'Capex forecast'!$T$9:$T$223,'Allocation of site-spec costs'!$B477,'Capex forecast'!$S$9:$S$223,'Allocation of site-spec costs'!$D477,'Capex forecast'!$Q$9:$Q$223,"Customer Connection")</f>
        <v>0</v>
      </c>
      <c r="I477" s="32">
        <f>SUMIFS('Capex forecast'!H$9:H$223,'Capex forecast'!$T$9:$T$223,'Allocation of site-spec costs'!$B477,'Capex forecast'!$S$9:$S$223,'Allocation of site-spec costs'!$D477,'Capex forecast'!$Q$9:$Q$223,"Customer Connection")</f>
        <v>0</v>
      </c>
      <c r="J477" s="32">
        <f>SUMIFS('Capex forecast'!I$9:I$223,'Capex forecast'!$T$9:$T$223,'Allocation of site-spec costs'!$B477,'Capex forecast'!$S$9:$S$223,'Allocation of site-spec costs'!$D477,'Capex forecast'!$Q$9:$Q$223,"Customer Connection")</f>
        <v>0</v>
      </c>
      <c r="K477" s="32">
        <f>SUMIFS('Capex forecast'!J$9:J$223,'Capex forecast'!$T$9:$T$223,'Allocation of site-spec costs'!$B477,'Capex forecast'!$S$9:$S$223,'Allocation of site-spec costs'!$D477,'Capex forecast'!$Q$9:$Q$223,"Customer Connection")</f>
        <v>0</v>
      </c>
      <c r="L477" s="32">
        <f>SUMIFS('Capex forecast'!K$9:K$223,'Capex forecast'!$T$9:$T$223,'Allocation of site-spec costs'!$B477,'Capex forecast'!$S$9:$S$223,'Allocation of site-spec costs'!$D477,'Capex forecast'!$Q$9:$Q$223,"Customer Connection")</f>
        <v>0</v>
      </c>
      <c r="M477" s="32">
        <f>SUMIFS('Capex forecast'!L$9:L$223,'Capex forecast'!$T$9:$T$223,'Allocation of site-spec costs'!$B477,'Capex forecast'!$S$9:$S$223,'Allocation of site-spec costs'!$D477,'Capex forecast'!$Q$9:$Q$223,"Customer Connection")</f>
        <v>0</v>
      </c>
      <c r="N477" s="32">
        <f>SUMIFS('Capex forecast'!M$9:M$223,'Capex forecast'!$T$9:$T$223,'Allocation of site-spec costs'!$B477,'Capex forecast'!$S$9:$S$223,'Allocation of site-spec costs'!$D477,'Capex forecast'!$Q$9:$Q$223,"Customer Connection")</f>
        <v>0</v>
      </c>
      <c r="O477" s="32">
        <f>SUMIFS('Capex forecast'!N$9:N$223,'Capex forecast'!$T$9:$T$223,'Allocation of site-spec costs'!$B477,'Capex forecast'!$S$9:$S$223,'Allocation of site-spec costs'!$D477,'Capex forecast'!$Q$9:$Q$223,"Customer Connection")</f>
        <v>0</v>
      </c>
      <c r="Q477" s="45" t="s">
        <v>210</v>
      </c>
      <c r="R477" s="6" t="str">
        <f>INDEX('Demand forecast'!$M$9:$M$5832,MATCH($Q477,'Demand forecast'!$B$9:$B$5832,0))</f>
        <v>Yes</v>
      </c>
      <c r="S477" s="6" t="str">
        <f>IF(COUNTIF($Q$93:Q477,$B477) = 1, "LV", IF(COUNTIF($Q$93:Q477,$B477) = 2, "HV", "ST"))</f>
        <v>HV</v>
      </c>
      <c r="T477" s="6" t="str">
        <f>INDEX('Demand forecast and growth rate'!$E$7:$E$273,MATCH($Q477,'Demand forecast and growth rate'!$B$7:$B$273,0))</f>
        <v>High growth</v>
      </c>
      <c r="U477" s="32">
        <f>SUMIFS('Capex forecast'!E$9:E$223,'Capex forecast'!$T$9:$T$223,$Q477,'Capex forecast'!$S$9:$S$223,$S477,'Capex forecast'!$Q$9:$Q$223,"Augex")</f>
        <v>0</v>
      </c>
      <c r="V477" s="32">
        <f>SUMIFS('Capex forecast'!F$9:F$223,'Capex forecast'!$T$9:$T$223,$Q477,'Capex forecast'!$S$9:$S$223,$S477,'Capex forecast'!$Q$9:$Q$223,"Augex")</f>
        <v>0</v>
      </c>
      <c r="W477" s="32">
        <f>SUMIFS('Capex forecast'!G$9:G$223,'Capex forecast'!$T$9:$T$223,$Q477,'Capex forecast'!$S$9:$S$223,$S477,'Capex forecast'!$Q$9:$Q$223,"Augex")</f>
        <v>0</v>
      </c>
      <c r="X477" s="32">
        <f>SUMIFS('Capex forecast'!H$9:H$223,'Capex forecast'!$T$9:$T$223,$Q477,'Capex forecast'!$S$9:$S$223,$S477,'Capex forecast'!$Q$9:$Q$223,"Augex")</f>
        <v>0</v>
      </c>
      <c r="Y477" s="32">
        <f>SUMIFS('Capex forecast'!I$9:I$223,'Capex forecast'!$T$9:$T$223,$Q477,'Capex forecast'!$S$9:$S$223,$S477,'Capex forecast'!$Q$9:$Q$223,"Augex")</f>
        <v>0</v>
      </c>
      <c r="Z477" s="32">
        <f>SUMIFS('Capex forecast'!J$9:J$223,'Capex forecast'!$T$9:$T$223,$Q477,'Capex forecast'!$S$9:$S$223,$S477,'Capex forecast'!$Q$9:$Q$223,"Augex")</f>
        <v>0</v>
      </c>
      <c r="AA477" s="32">
        <f>SUMIFS('Capex forecast'!K$9:K$223,'Capex forecast'!$T$9:$T$223,$Q477,'Capex forecast'!$S$9:$S$223,$S477,'Capex forecast'!$Q$9:$Q$223,"Augex")</f>
        <v>0</v>
      </c>
      <c r="AB477" s="32">
        <f>SUMIFS('Capex forecast'!L$9:L$223,'Capex forecast'!$T$9:$T$223,$Q477,'Capex forecast'!$S$9:$S$223,$S477,'Capex forecast'!$Q$9:$Q$223,"Augex")</f>
        <v>0</v>
      </c>
      <c r="AC477" s="32">
        <f>SUMIFS('Capex forecast'!M$9:M$223,'Capex forecast'!$T$9:$T$223,$Q477,'Capex forecast'!$S$9:$S$223,$S477,'Capex forecast'!$Q$9:$Q$223,"Augex")</f>
        <v>0</v>
      </c>
      <c r="AD477" s="32">
        <f>SUMIFS('Capex forecast'!N$9:N$223,'Capex forecast'!$T$9:$T$223,$Q477,'Capex forecast'!$S$9:$S$223,$S477,'Capex forecast'!$Q$9:$Q$223,"Augex")</f>
        <v>0</v>
      </c>
      <c r="AF477" s="45" t="s">
        <v>210</v>
      </c>
      <c r="AG477" s="6" t="str">
        <f>INDEX('Demand forecast'!$M$9:$M$5832,MATCH($Q477,'Demand forecast'!$B$9:$B$5832,0))</f>
        <v>Yes</v>
      </c>
      <c r="AH477" s="6" t="str">
        <f>IF(COUNTIF($AF$93:AF477,$B477) = 1, "LV", IF(COUNTIF($AF$93:AF477,$B477) = 2, "HV", "ST"))</f>
        <v>HV</v>
      </c>
      <c r="AI477" s="6" t="str">
        <f>INDEX('Demand forecast and growth rate'!$E$7:$E$273,MATCH($Q477,'Demand forecast and growth rate'!$B$7:$B$273,0))</f>
        <v>High growth</v>
      </c>
      <c r="AJ477" s="47">
        <f>SUMIFS('Capex forecast'!E$9:E$223,'Capex forecast'!$T$9:$T$223,$AF477,'Capex forecast'!$S$9:$S$223,$AH477,'Capex forecast'!$Q$9:$Q$223,"Repex")</f>
        <v>0</v>
      </c>
      <c r="AK477" s="47">
        <f>SUMIFS('Capex forecast'!F$9:F$223,'Capex forecast'!$T$9:$T$223,$AF477,'Capex forecast'!$S$9:$S$223,$AH477,'Capex forecast'!$Q$9:$Q$223,"Repex")</f>
        <v>0</v>
      </c>
      <c r="AL477" s="47">
        <f>SUMIFS('Capex forecast'!G$9:G$223,'Capex forecast'!$T$9:$T$223,$AF477,'Capex forecast'!$S$9:$S$223,$AH477,'Capex forecast'!$Q$9:$Q$223,"Repex")</f>
        <v>0</v>
      </c>
      <c r="AM477" s="47">
        <f>SUMIFS('Capex forecast'!H$9:H$223,'Capex forecast'!$T$9:$T$223,$AF477,'Capex forecast'!$S$9:$S$223,$AH477,'Capex forecast'!$Q$9:$Q$223,"Repex")</f>
        <v>0</v>
      </c>
      <c r="AN477" s="47">
        <f>SUMIFS('Capex forecast'!I$9:I$223,'Capex forecast'!$T$9:$T$223,$AF477,'Capex forecast'!$S$9:$S$223,$AH477,'Capex forecast'!$Q$9:$Q$223,"Repex")</f>
        <v>0</v>
      </c>
      <c r="AO477" s="47">
        <f>SUMIFS('Capex forecast'!J$9:J$223,'Capex forecast'!$T$9:$T$223,$AF477,'Capex forecast'!$S$9:$S$223,$AH477,'Capex forecast'!$Q$9:$Q$223,"Repex")</f>
        <v>0</v>
      </c>
      <c r="AP477" s="47">
        <f>SUMIFS('Capex forecast'!K$9:K$223,'Capex forecast'!$T$9:$T$223,$AF477,'Capex forecast'!$S$9:$S$223,$AH477,'Capex forecast'!$Q$9:$Q$223,"Repex")</f>
        <v>0</v>
      </c>
      <c r="AQ477" s="47">
        <f>SUMIFS('Capex forecast'!L$9:L$223,'Capex forecast'!$T$9:$T$223,$AF477,'Capex forecast'!$S$9:$S$223,$AH477,'Capex forecast'!$Q$9:$Q$223,"Repex")</f>
        <v>0</v>
      </c>
      <c r="AR477" s="47">
        <f>SUMIFS('Capex forecast'!M$9:M$223,'Capex forecast'!$T$9:$T$223,$AF477,'Capex forecast'!$S$9:$S$223,$AH477,'Capex forecast'!$Q$9:$Q$223,"Repex")</f>
        <v>0</v>
      </c>
      <c r="AS477" s="47">
        <f>SUMIFS('Capex forecast'!N$9:N$223,'Capex forecast'!$T$9:$T$223,$AF477,'Capex forecast'!$S$9:$S$223,$AH477,'Capex forecast'!$Q$9:$Q$223,"Repex")</f>
        <v>0</v>
      </c>
    </row>
    <row r="478" spans="2:45" ht="15">
      <c r="B478" s="45" t="s">
        <v>213</v>
      </c>
      <c r="C478" s="6" t="str">
        <f>INDEX('Demand forecast'!$M$9:$M$5832,MATCH($B478,'Demand forecast'!$B$9:$B$5832,0))</f>
        <v>Yes</v>
      </c>
      <c r="D478" s="6" t="str">
        <f>IF(COUNTIF($B$93:B478,$B478) = 1, "LV", IF(COUNTIF($B$93:B478,$B478) = 2, "HV", "ST"))</f>
        <v>HV</v>
      </c>
      <c r="E478" s="6" t="str">
        <f>INDEX('Demand forecast and growth rate'!$E$7:$E$273,MATCH($B478,'Demand forecast and growth rate'!$B$7:$B$273,0))</f>
        <v>Steady/falling</v>
      </c>
      <c r="F478" s="32">
        <f>SUMIFS('Capex forecast'!E$9:E$223,'Capex forecast'!$T$9:$T$223,'Allocation of site-spec costs'!$B478,'Capex forecast'!$S$9:$S$223,'Allocation of site-spec costs'!$D478,'Capex forecast'!$Q$9:$Q$223,"Customer Connection")</f>
        <v>0</v>
      </c>
      <c r="G478" s="32">
        <f>SUMIFS('Capex forecast'!F$9:F$223,'Capex forecast'!$T$9:$T$223,'Allocation of site-spec costs'!$B478,'Capex forecast'!$S$9:$S$223,'Allocation of site-spec costs'!$D478,'Capex forecast'!$Q$9:$Q$223,"Customer Connection")</f>
        <v>0</v>
      </c>
      <c r="H478" s="32">
        <f>SUMIFS('Capex forecast'!G$9:G$223,'Capex forecast'!$T$9:$T$223,'Allocation of site-spec costs'!$B478,'Capex forecast'!$S$9:$S$223,'Allocation of site-spec costs'!$D478,'Capex forecast'!$Q$9:$Q$223,"Customer Connection")</f>
        <v>0</v>
      </c>
      <c r="I478" s="32">
        <f>SUMIFS('Capex forecast'!H$9:H$223,'Capex forecast'!$T$9:$T$223,'Allocation of site-spec costs'!$B478,'Capex forecast'!$S$9:$S$223,'Allocation of site-spec costs'!$D478,'Capex forecast'!$Q$9:$Q$223,"Customer Connection")</f>
        <v>0</v>
      </c>
      <c r="J478" s="32">
        <f>SUMIFS('Capex forecast'!I$9:I$223,'Capex forecast'!$T$9:$T$223,'Allocation of site-spec costs'!$B478,'Capex forecast'!$S$9:$S$223,'Allocation of site-spec costs'!$D478,'Capex forecast'!$Q$9:$Q$223,"Customer Connection")</f>
        <v>0</v>
      </c>
      <c r="K478" s="32">
        <f>SUMIFS('Capex forecast'!J$9:J$223,'Capex forecast'!$T$9:$T$223,'Allocation of site-spec costs'!$B478,'Capex forecast'!$S$9:$S$223,'Allocation of site-spec costs'!$D478,'Capex forecast'!$Q$9:$Q$223,"Customer Connection")</f>
        <v>0</v>
      </c>
      <c r="L478" s="32">
        <f>SUMIFS('Capex forecast'!K$9:K$223,'Capex forecast'!$T$9:$T$223,'Allocation of site-spec costs'!$B478,'Capex forecast'!$S$9:$S$223,'Allocation of site-spec costs'!$D478,'Capex forecast'!$Q$9:$Q$223,"Customer Connection")</f>
        <v>0</v>
      </c>
      <c r="M478" s="32">
        <f>SUMIFS('Capex forecast'!L$9:L$223,'Capex forecast'!$T$9:$T$223,'Allocation of site-spec costs'!$B478,'Capex forecast'!$S$9:$S$223,'Allocation of site-spec costs'!$D478,'Capex forecast'!$Q$9:$Q$223,"Customer Connection")</f>
        <v>0</v>
      </c>
      <c r="N478" s="32">
        <f>SUMIFS('Capex forecast'!M$9:M$223,'Capex forecast'!$T$9:$T$223,'Allocation of site-spec costs'!$B478,'Capex forecast'!$S$9:$S$223,'Allocation of site-spec costs'!$D478,'Capex forecast'!$Q$9:$Q$223,"Customer Connection")</f>
        <v>0</v>
      </c>
      <c r="O478" s="32">
        <f>SUMIFS('Capex forecast'!N$9:N$223,'Capex forecast'!$T$9:$T$223,'Allocation of site-spec costs'!$B478,'Capex forecast'!$S$9:$S$223,'Allocation of site-spec costs'!$D478,'Capex forecast'!$Q$9:$Q$223,"Customer Connection")</f>
        <v>0</v>
      </c>
      <c r="Q478" s="45" t="s">
        <v>213</v>
      </c>
      <c r="R478" s="6" t="str">
        <f>INDEX('Demand forecast'!$M$9:$M$5832,MATCH($Q478,'Demand forecast'!$B$9:$B$5832,0))</f>
        <v>Yes</v>
      </c>
      <c r="S478" s="6" t="str">
        <f>IF(COUNTIF($Q$93:Q478,$B478) = 1, "LV", IF(COUNTIF($Q$93:Q478,$B478) = 2, "HV", "ST"))</f>
        <v>HV</v>
      </c>
      <c r="T478" s="6" t="str">
        <f>INDEX('Demand forecast and growth rate'!$E$7:$E$273,MATCH($Q478,'Demand forecast and growth rate'!$B$7:$B$273,0))</f>
        <v>Steady/falling</v>
      </c>
      <c r="U478" s="32">
        <f>SUMIFS('Capex forecast'!E$9:E$223,'Capex forecast'!$T$9:$T$223,$Q478,'Capex forecast'!$S$9:$S$223,$S478,'Capex forecast'!$Q$9:$Q$223,"Augex")</f>
        <v>0</v>
      </c>
      <c r="V478" s="32">
        <f>SUMIFS('Capex forecast'!F$9:F$223,'Capex forecast'!$T$9:$T$223,$Q478,'Capex forecast'!$S$9:$S$223,$S478,'Capex forecast'!$Q$9:$Q$223,"Augex")</f>
        <v>0</v>
      </c>
      <c r="W478" s="32">
        <f>SUMIFS('Capex forecast'!G$9:G$223,'Capex forecast'!$T$9:$T$223,$Q478,'Capex forecast'!$S$9:$S$223,$S478,'Capex forecast'!$Q$9:$Q$223,"Augex")</f>
        <v>0</v>
      </c>
      <c r="X478" s="32">
        <f>SUMIFS('Capex forecast'!H$9:H$223,'Capex forecast'!$T$9:$T$223,$Q478,'Capex forecast'!$S$9:$S$223,$S478,'Capex forecast'!$Q$9:$Q$223,"Augex")</f>
        <v>0</v>
      </c>
      <c r="Y478" s="32">
        <f>SUMIFS('Capex forecast'!I$9:I$223,'Capex forecast'!$T$9:$T$223,$Q478,'Capex forecast'!$S$9:$S$223,$S478,'Capex forecast'!$Q$9:$Q$223,"Augex")</f>
        <v>0</v>
      </c>
      <c r="Z478" s="32">
        <f>SUMIFS('Capex forecast'!J$9:J$223,'Capex forecast'!$T$9:$T$223,$Q478,'Capex forecast'!$S$9:$S$223,$S478,'Capex forecast'!$Q$9:$Q$223,"Augex")</f>
        <v>0</v>
      </c>
      <c r="AA478" s="32">
        <f>SUMIFS('Capex forecast'!K$9:K$223,'Capex forecast'!$T$9:$T$223,$Q478,'Capex forecast'!$S$9:$S$223,$S478,'Capex forecast'!$Q$9:$Q$223,"Augex")</f>
        <v>0</v>
      </c>
      <c r="AB478" s="32">
        <f>SUMIFS('Capex forecast'!L$9:L$223,'Capex forecast'!$T$9:$T$223,$Q478,'Capex forecast'!$S$9:$S$223,$S478,'Capex forecast'!$Q$9:$Q$223,"Augex")</f>
        <v>0</v>
      </c>
      <c r="AC478" s="32">
        <f>SUMIFS('Capex forecast'!M$9:M$223,'Capex forecast'!$T$9:$T$223,$Q478,'Capex forecast'!$S$9:$S$223,$S478,'Capex forecast'!$Q$9:$Q$223,"Augex")</f>
        <v>0</v>
      </c>
      <c r="AD478" s="32">
        <f>SUMIFS('Capex forecast'!N$9:N$223,'Capex forecast'!$T$9:$T$223,$Q478,'Capex forecast'!$S$9:$S$223,$S478,'Capex forecast'!$Q$9:$Q$223,"Augex")</f>
        <v>0</v>
      </c>
      <c r="AF478" s="45" t="s">
        <v>213</v>
      </c>
      <c r="AG478" s="6" t="str">
        <f>INDEX('Demand forecast'!$M$9:$M$5832,MATCH($Q478,'Demand forecast'!$B$9:$B$5832,0))</f>
        <v>Yes</v>
      </c>
      <c r="AH478" s="6" t="str">
        <f>IF(COUNTIF($AF$93:AF478,$B478) = 1, "LV", IF(COUNTIF($AF$93:AF478,$B478) = 2, "HV", "ST"))</f>
        <v>HV</v>
      </c>
      <c r="AI478" s="6" t="str">
        <f>INDEX('Demand forecast and growth rate'!$E$7:$E$273,MATCH($Q478,'Demand forecast and growth rate'!$B$7:$B$273,0))</f>
        <v>Steady/falling</v>
      </c>
      <c r="AJ478" s="47">
        <f>SUMIFS('Capex forecast'!E$9:E$223,'Capex forecast'!$T$9:$T$223,$AF478,'Capex forecast'!$S$9:$S$223,$AH478,'Capex forecast'!$Q$9:$Q$223,"Repex")</f>
        <v>0</v>
      </c>
      <c r="AK478" s="47">
        <f>SUMIFS('Capex forecast'!F$9:F$223,'Capex forecast'!$T$9:$T$223,$AF478,'Capex forecast'!$S$9:$S$223,$AH478,'Capex forecast'!$Q$9:$Q$223,"Repex")</f>
        <v>0</v>
      </c>
      <c r="AL478" s="47">
        <f>SUMIFS('Capex forecast'!G$9:G$223,'Capex forecast'!$T$9:$T$223,$AF478,'Capex forecast'!$S$9:$S$223,$AH478,'Capex forecast'!$Q$9:$Q$223,"Repex")</f>
        <v>0</v>
      </c>
      <c r="AM478" s="47">
        <f>SUMIFS('Capex forecast'!H$9:H$223,'Capex forecast'!$T$9:$T$223,$AF478,'Capex forecast'!$S$9:$S$223,$AH478,'Capex forecast'!$Q$9:$Q$223,"Repex")</f>
        <v>0</v>
      </c>
      <c r="AN478" s="47">
        <f>SUMIFS('Capex forecast'!I$9:I$223,'Capex forecast'!$T$9:$T$223,$AF478,'Capex forecast'!$S$9:$S$223,$AH478,'Capex forecast'!$Q$9:$Q$223,"Repex")</f>
        <v>0</v>
      </c>
      <c r="AO478" s="47">
        <f>SUMIFS('Capex forecast'!J$9:J$223,'Capex forecast'!$T$9:$T$223,$AF478,'Capex forecast'!$S$9:$S$223,$AH478,'Capex forecast'!$Q$9:$Q$223,"Repex")</f>
        <v>0</v>
      </c>
      <c r="AP478" s="47">
        <f>SUMIFS('Capex forecast'!K$9:K$223,'Capex forecast'!$T$9:$T$223,$AF478,'Capex forecast'!$S$9:$S$223,$AH478,'Capex forecast'!$Q$9:$Q$223,"Repex")</f>
        <v>0</v>
      </c>
      <c r="AQ478" s="47">
        <f>SUMIFS('Capex forecast'!L$9:L$223,'Capex forecast'!$T$9:$T$223,$AF478,'Capex forecast'!$S$9:$S$223,$AH478,'Capex forecast'!$Q$9:$Q$223,"Repex")</f>
        <v>0</v>
      </c>
      <c r="AR478" s="47">
        <f>SUMIFS('Capex forecast'!M$9:M$223,'Capex forecast'!$T$9:$T$223,$AF478,'Capex forecast'!$S$9:$S$223,$AH478,'Capex forecast'!$Q$9:$Q$223,"Repex")</f>
        <v>0</v>
      </c>
      <c r="AS478" s="47">
        <f>SUMIFS('Capex forecast'!N$9:N$223,'Capex forecast'!$T$9:$T$223,$AF478,'Capex forecast'!$S$9:$S$223,$AH478,'Capex forecast'!$Q$9:$Q$223,"Repex")</f>
        <v>0</v>
      </c>
    </row>
    <row r="479" spans="2:45" ht="15">
      <c r="B479" s="45" t="s">
        <v>33</v>
      </c>
      <c r="C479" s="6" t="str">
        <f>INDEX('Demand forecast'!$M$9:$M$5832,MATCH($B479,'Demand forecast'!$B$9:$B$5832,0))</f>
        <v>No</v>
      </c>
      <c r="D479" s="6" t="str">
        <f>IF(COUNTIF($B$93:B479,$B479) = 1, "LV", IF(COUNTIF($B$93:B479,$B479) = 2, "HV", "ST"))</f>
        <v>HV</v>
      </c>
      <c r="E479" s="6" t="str">
        <f>INDEX('Demand forecast and growth rate'!$E$7:$E$273,MATCH($B479,'Demand forecast and growth rate'!$B$7:$B$273,0))</f>
        <v>Small growth</v>
      </c>
      <c r="F479" s="32">
        <f>SUMIFS('Capex forecast'!E$9:E$223,'Capex forecast'!$T$9:$T$223,'Allocation of site-spec costs'!$B479,'Capex forecast'!$S$9:$S$223,'Allocation of site-spec costs'!$D479,'Capex forecast'!$Q$9:$Q$223,"Customer Connection")</f>
        <v>0</v>
      </c>
      <c r="G479" s="32">
        <f>SUMIFS('Capex forecast'!F$9:F$223,'Capex forecast'!$T$9:$T$223,'Allocation of site-spec costs'!$B479,'Capex forecast'!$S$9:$S$223,'Allocation of site-spec costs'!$D479,'Capex forecast'!$Q$9:$Q$223,"Customer Connection")</f>
        <v>0</v>
      </c>
      <c r="H479" s="32">
        <f>SUMIFS('Capex forecast'!G$9:G$223,'Capex forecast'!$T$9:$T$223,'Allocation of site-spec costs'!$B479,'Capex forecast'!$S$9:$S$223,'Allocation of site-spec costs'!$D479,'Capex forecast'!$Q$9:$Q$223,"Customer Connection")</f>
        <v>0</v>
      </c>
      <c r="I479" s="32">
        <f>SUMIFS('Capex forecast'!H$9:H$223,'Capex forecast'!$T$9:$T$223,'Allocation of site-spec costs'!$B479,'Capex forecast'!$S$9:$S$223,'Allocation of site-spec costs'!$D479,'Capex forecast'!$Q$9:$Q$223,"Customer Connection")</f>
        <v>0</v>
      </c>
      <c r="J479" s="32">
        <f>SUMIFS('Capex forecast'!I$9:I$223,'Capex forecast'!$T$9:$T$223,'Allocation of site-spec costs'!$B479,'Capex forecast'!$S$9:$S$223,'Allocation of site-spec costs'!$D479,'Capex forecast'!$Q$9:$Q$223,"Customer Connection")</f>
        <v>0</v>
      </c>
      <c r="K479" s="32">
        <f>SUMIFS('Capex forecast'!J$9:J$223,'Capex forecast'!$T$9:$T$223,'Allocation of site-spec costs'!$B479,'Capex forecast'!$S$9:$S$223,'Allocation of site-spec costs'!$D479,'Capex forecast'!$Q$9:$Q$223,"Customer Connection")</f>
        <v>0</v>
      </c>
      <c r="L479" s="32">
        <f>SUMIFS('Capex forecast'!K$9:K$223,'Capex forecast'!$T$9:$T$223,'Allocation of site-spec costs'!$B479,'Capex forecast'!$S$9:$S$223,'Allocation of site-spec costs'!$D479,'Capex forecast'!$Q$9:$Q$223,"Customer Connection")</f>
        <v>0</v>
      </c>
      <c r="M479" s="32">
        <f>SUMIFS('Capex forecast'!L$9:L$223,'Capex forecast'!$T$9:$T$223,'Allocation of site-spec costs'!$B479,'Capex forecast'!$S$9:$S$223,'Allocation of site-spec costs'!$D479,'Capex forecast'!$Q$9:$Q$223,"Customer Connection")</f>
        <v>0</v>
      </c>
      <c r="N479" s="32">
        <f>SUMIFS('Capex forecast'!M$9:M$223,'Capex forecast'!$T$9:$T$223,'Allocation of site-spec costs'!$B479,'Capex forecast'!$S$9:$S$223,'Allocation of site-spec costs'!$D479,'Capex forecast'!$Q$9:$Q$223,"Customer Connection")</f>
        <v>0</v>
      </c>
      <c r="O479" s="32">
        <f>SUMIFS('Capex forecast'!N$9:N$223,'Capex forecast'!$T$9:$T$223,'Allocation of site-spec costs'!$B479,'Capex forecast'!$S$9:$S$223,'Allocation of site-spec costs'!$D479,'Capex forecast'!$Q$9:$Q$223,"Customer Connection")</f>
        <v>0</v>
      </c>
      <c r="Q479" s="45" t="s">
        <v>33</v>
      </c>
      <c r="R479" s="6" t="str">
        <f>INDEX('Demand forecast'!$M$9:$M$5832,MATCH($Q479,'Demand forecast'!$B$9:$B$5832,0))</f>
        <v>No</v>
      </c>
      <c r="S479" s="6" t="str">
        <f>IF(COUNTIF($Q$93:Q479,$B479) = 1, "LV", IF(COUNTIF($Q$93:Q479,$B479) = 2, "HV", "ST"))</f>
        <v>HV</v>
      </c>
      <c r="T479" s="6" t="str">
        <f>INDEX('Demand forecast and growth rate'!$E$7:$E$273,MATCH($Q479,'Demand forecast and growth rate'!$B$7:$B$273,0))</f>
        <v>Small growth</v>
      </c>
      <c r="U479" s="32">
        <f>SUMIFS('Capex forecast'!E$9:E$223,'Capex forecast'!$T$9:$T$223,$Q479,'Capex forecast'!$S$9:$S$223,$S479,'Capex forecast'!$Q$9:$Q$223,"Augex")</f>
        <v>0</v>
      </c>
      <c r="V479" s="32">
        <f>SUMIFS('Capex forecast'!F$9:F$223,'Capex forecast'!$T$9:$T$223,$Q479,'Capex forecast'!$S$9:$S$223,$S479,'Capex forecast'!$Q$9:$Q$223,"Augex")</f>
        <v>0</v>
      </c>
      <c r="W479" s="32">
        <f>SUMIFS('Capex forecast'!G$9:G$223,'Capex forecast'!$T$9:$T$223,$Q479,'Capex forecast'!$S$9:$S$223,$S479,'Capex forecast'!$Q$9:$Q$223,"Augex")</f>
        <v>0</v>
      </c>
      <c r="X479" s="32">
        <f>SUMIFS('Capex forecast'!H$9:H$223,'Capex forecast'!$T$9:$T$223,$Q479,'Capex forecast'!$S$9:$S$223,$S479,'Capex forecast'!$Q$9:$Q$223,"Augex")</f>
        <v>0</v>
      </c>
      <c r="Y479" s="32">
        <f>SUMIFS('Capex forecast'!I$9:I$223,'Capex forecast'!$T$9:$T$223,$Q479,'Capex forecast'!$S$9:$S$223,$S479,'Capex forecast'!$Q$9:$Q$223,"Augex")</f>
        <v>0</v>
      </c>
      <c r="Z479" s="32">
        <f>SUMIFS('Capex forecast'!J$9:J$223,'Capex forecast'!$T$9:$T$223,$Q479,'Capex forecast'!$S$9:$S$223,$S479,'Capex forecast'!$Q$9:$Q$223,"Augex")</f>
        <v>0</v>
      </c>
      <c r="AA479" s="32">
        <f>SUMIFS('Capex forecast'!K$9:K$223,'Capex forecast'!$T$9:$T$223,$Q479,'Capex forecast'!$S$9:$S$223,$S479,'Capex forecast'!$Q$9:$Q$223,"Augex")</f>
        <v>0</v>
      </c>
      <c r="AB479" s="32">
        <f>SUMIFS('Capex forecast'!L$9:L$223,'Capex forecast'!$T$9:$T$223,$Q479,'Capex forecast'!$S$9:$S$223,$S479,'Capex forecast'!$Q$9:$Q$223,"Augex")</f>
        <v>0</v>
      </c>
      <c r="AC479" s="32">
        <f>SUMIFS('Capex forecast'!M$9:M$223,'Capex forecast'!$T$9:$T$223,$Q479,'Capex forecast'!$S$9:$S$223,$S479,'Capex forecast'!$Q$9:$Q$223,"Augex")</f>
        <v>0</v>
      </c>
      <c r="AD479" s="32">
        <f>SUMIFS('Capex forecast'!N$9:N$223,'Capex forecast'!$T$9:$T$223,$Q479,'Capex forecast'!$S$9:$S$223,$S479,'Capex forecast'!$Q$9:$Q$223,"Augex")</f>
        <v>0</v>
      </c>
      <c r="AF479" s="45" t="s">
        <v>33</v>
      </c>
      <c r="AG479" s="6" t="str">
        <f>INDEX('Demand forecast'!$M$9:$M$5832,MATCH($Q479,'Demand forecast'!$B$9:$B$5832,0))</f>
        <v>No</v>
      </c>
      <c r="AH479" s="6" t="str">
        <f>IF(COUNTIF($AF$93:AF479,$B479) = 1, "LV", IF(COUNTIF($AF$93:AF479,$B479) = 2, "HV", "ST"))</f>
        <v>HV</v>
      </c>
      <c r="AI479" s="6" t="str">
        <f>INDEX('Demand forecast and growth rate'!$E$7:$E$273,MATCH($Q479,'Demand forecast and growth rate'!$B$7:$B$273,0))</f>
        <v>Small growth</v>
      </c>
      <c r="AJ479" s="47">
        <f>SUMIFS('Capex forecast'!E$9:E$223,'Capex forecast'!$T$9:$T$223,$AF479,'Capex forecast'!$S$9:$S$223,$AH479,'Capex forecast'!$Q$9:$Q$223,"Repex")</f>
        <v>0</v>
      </c>
      <c r="AK479" s="47">
        <f>SUMIFS('Capex forecast'!F$9:F$223,'Capex forecast'!$T$9:$T$223,$AF479,'Capex forecast'!$S$9:$S$223,$AH479,'Capex forecast'!$Q$9:$Q$223,"Repex")</f>
        <v>0</v>
      </c>
      <c r="AL479" s="47">
        <f>SUMIFS('Capex forecast'!G$9:G$223,'Capex forecast'!$T$9:$T$223,$AF479,'Capex forecast'!$S$9:$S$223,$AH479,'Capex forecast'!$Q$9:$Q$223,"Repex")</f>
        <v>0</v>
      </c>
      <c r="AM479" s="47">
        <f>SUMIFS('Capex forecast'!H$9:H$223,'Capex forecast'!$T$9:$T$223,$AF479,'Capex forecast'!$S$9:$S$223,$AH479,'Capex forecast'!$Q$9:$Q$223,"Repex")</f>
        <v>0</v>
      </c>
      <c r="AN479" s="47">
        <f>SUMIFS('Capex forecast'!I$9:I$223,'Capex forecast'!$T$9:$T$223,$AF479,'Capex forecast'!$S$9:$S$223,$AH479,'Capex forecast'!$Q$9:$Q$223,"Repex")</f>
        <v>0</v>
      </c>
      <c r="AO479" s="47">
        <f>SUMIFS('Capex forecast'!J$9:J$223,'Capex forecast'!$T$9:$T$223,$AF479,'Capex forecast'!$S$9:$S$223,$AH479,'Capex forecast'!$Q$9:$Q$223,"Repex")</f>
        <v>0</v>
      </c>
      <c r="AP479" s="47">
        <f>SUMIFS('Capex forecast'!K$9:K$223,'Capex forecast'!$T$9:$T$223,$AF479,'Capex forecast'!$S$9:$S$223,$AH479,'Capex forecast'!$Q$9:$Q$223,"Repex")</f>
        <v>0</v>
      </c>
      <c r="AQ479" s="47">
        <f>SUMIFS('Capex forecast'!L$9:L$223,'Capex forecast'!$T$9:$T$223,$AF479,'Capex forecast'!$S$9:$S$223,$AH479,'Capex forecast'!$Q$9:$Q$223,"Repex")</f>
        <v>0</v>
      </c>
      <c r="AR479" s="47">
        <f>SUMIFS('Capex forecast'!M$9:M$223,'Capex forecast'!$T$9:$T$223,$AF479,'Capex forecast'!$S$9:$S$223,$AH479,'Capex forecast'!$Q$9:$Q$223,"Repex")</f>
        <v>0</v>
      </c>
      <c r="AS479" s="47">
        <f>SUMIFS('Capex forecast'!N$9:N$223,'Capex forecast'!$T$9:$T$223,$AF479,'Capex forecast'!$S$9:$S$223,$AH479,'Capex forecast'!$Q$9:$Q$223,"Repex")</f>
        <v>0</v>
      </c>
    </row>
    <row r="480" spans="2:45" ht="15">
      <c r="B480" s="45" t="s">
        <v>83</v>
      </c>
      <c r="C480" s="6" t="str">
        <f>INDEX('Demand forecast'!$M$9:$M$5832,MATCH($B480,'Demand forecast'!$B$9:$B$5832,0))</f>
        <v>No</v>
      </c>
      <c r="D480" s="6" t="str">
        <f>IF(COUNTIF($B$93:B480,$B480) = 1, "LV", IF(COUNTIF($B$93:B480,$B480) = 2, "HV", "ST"))</f>
        <v>HV</v>
      </c>
      <c r="E480" s="6" t="str">
        <f>INDEX('Demand forecast and growth rate'!$E$7:$E$273,MATCH($B480,'Demand forecast and growth rate'!$B$7:$B$273,0))</f>
        <v>Small growth</v>
      </c>
      <c r="F480" s="32">
        <f>SUMIFS('Capex forecast'!E$9:E$223,'Capex forecast'!$T$9:$T$223,'Allocation of site-spec costs'!$B480,'Capex forecast'!$S$9:$S$223,'Allocation of site-spec costs'!$D480,'Capex forecast'!$Q$9:$Q$223,"Customer Connection")</f>
        <v>0</v>
      </c>
      <c r="G480" s="32">
        <f>SUMIFS('Capex forecast'!F$9:F$223,'Capex forecast'!$T$9:$T$223,'Allocation of site-spec costs'!$B480,'Capex forecast'!$S$9:$S$223,'Allocation of site-spec costs'!$D480,'Capex forecast'!$Q$9:$Q$223,"Customer Connection")</f>
        <v>0</v>
      </c>
      <c r="H480" s="32">
        <f>SUMIFS('Capex forecast'!G$9:G$223,'Capex forecast'!$T$9:$T$223,'Allocation of site-spec costs'!$B480,'Capex forecast'!$S$9:$S$223,'Allocation of site-spec costs'!$D480,'Capex forecast'!$Q$9:$Q$223,"Customer Connection")</f>
        <v>0</v>
      </c>
      <c r="I480" s="32">
        <f>SUMIFS('Capex forecast'!H$9:H$223,'Capex forecast'!$T$9:$T$223,'Allocation of site-spec costs'!$B480,'Capex forecast'!$S$9:$S$223,'Allocation of site-spec costs'!$D480,'Capex forecast'!$Q$9:$Q$223,"Customer Connection")</f>
        <v>0</v>
      </c>
      <c r="J480" s="32">
        <f>SUMIFS('Capex forecast'!I$9:I$223,'Capex forecast'!$T$9:$T$223,'Allocation of site-spec costs'!$B480,'Capex forecast'!$S$9:$S$223,'Allocation of site-spec costs'!$D480,'Capex forecast'!$Q$9:$Q$223,"Customer Connection")</f>
        <v>0</v>
      </c>
      <c r="K480" s="32">
        <f>SUMIFS('Capex forecast'!J$9:J$223,'Capex forecast'!$T$9:$T$223,'Allocation of site-spec costs'!$B480,'Capex forecast'!$S$9:$S$223,'Allocation of site-spec costs'!$D480,'Capex forecast'!$Q$9:$Q$223,"Customer Connection")</f>
        <v>0</v>
      </c>
      <c r="L480" s="32">
        <f>SUMIFS('Capex forecast'!K$9:K$223,'Capex forecast'!$T$9:$T$223,'Allocation of site-spec costs'!$B480,'Capex forecast'!$S$9:$S$223,'Allocation of site-spec costs'!$D480,'Capex forecast'!$Q$9:$Q$223,"Customer Connection")</f>
        <v>0</v>
      </c>
      <c r="M480" s="32">
        <f>SUMIFS('Capex forecast'!L$9:L$223,'Capex forecast'!$T$9:$T$223,'Allocation of site-spec costs'!$B480,'Capex forecast'!$S$9:$S$223,'Allocation of site-spec costs'!$D480,'Capex forecast'!$Q$9:$Q$223,"Customer Connection")</f>
        <v>0</v>
      </c>
      <c r="N480" s="32">
        <f>SUMIFS('Capex forecast'!M$9:M$223,'Capex forecast'!$T$9:$T$223,'Allocation of site-spec costs'!$B480,'Capex forecast'!$S$9:$S$223,'Allocation of site-spec costs'!$D480,'Capex forecast'!$Q$9:$Q$223,"Customer Connection")</f>
        <v>0</v>
      </c>
      <c r="O480" s="32">
        <f>SUMIFS('Capex forecast'!N$9:N$223,'Capex forecast'!$T$9:$T$223,'Allocation of site-spec costs'!$B480,'Capex forecast'!$S$9:$S$223,'Allocation of site-spec costs'!$D480,'Capex forecast'!$Q$9:$Q$223,"Customer Connection")</f>
        <v>0</v>
      </c>
      <c r="Q480" s="45" t="s">
        <v>83</v>
      </c>
      <c r="R480" s="6" t="str">
        <f>INDEX('Demand forecast'!$M$9:$M$5832,MATCH($Q480,'Demand forecast'!$B$9:$B$5832,0))</f>
        <v>No</v>
      </c>
      <c r="S480" s="6" t="str">
        <f>IF(COUNTIF($Q$93:Q480,$B480) = 1, "LV", IF(COUNTIF($Q$93:Q480,$B480) = 2, "HV", "ST"))</f>
        <v>HV</v>
      </c>
      <c r="T480" s="6" t="str">
        <f>INDEX('Demand forecast and growth rate'!$E$7:$E$273,MATCH($Q480,'Demand forecast and growth rate'!$B$7:$B$273,0))</f>
        <v>Small growth</v>
      </c>
      <c r="U480" s="32">
        <f>SUMIFS('Capex forecast'!E$9:E$223,'Capex forecast'!$T$9:$T$223,$Q480,'Capex forecast'!$S$9:$S$223,$S480,'Capex forecast'!$Q$9:$Q$223,"Augex")</f>
        <v>0</v>
      </c>
      <c r="V480" s="32">
        <f>SUMIFS('Capex forecast'!F$9:F$223,'Capex forecast'!$T$9:$T$223,$Q480,'Capex forecast'!$S$9:$S$223,$S480,'Capex forecast'!$Q$9:$Q$223,"Augex")</f>
        <v>0</v>
      </c>
      <c r="W480" s="32">
        <f>SUMIFS('Capex forecast'!G$9:G$223,'Capex forecast'!$T$9:$T$223,$Q480,'Capex forecast'!$S$9:$S$223,$S480,'Capex forecast'!$Q$9:$Q$223,"Augex")</f>
        <v>0</v>
      </c>
      <c r="X480" s="32">
        <f>SUMIFS('Capex forecast'!H$9:H$223,'Capex forecast'!$T$9:$T$223,$Q480,'Capex forecast'!$S$9:$S$223,$S480,'Capex forecast'!$Q$9:$Q$223,"Augex")</f>
        <v>0</v>
      </c>
      <c r="Y480" s="32">
        <f>SUMIFS('Capex forecast'!I$9:I$223,'Capex forecast'!$T$9:$T$223,$Q480,'Capex forecast'!$S$9:$S$223,$S480,'Capex forecast'!$Q$9:$Q$223,"Augex")</f>
        <v>0</v>
      </c>
      <c r="Z480" s="32">
        <f>SUMIFS('Capex forecast'!J$9:J$223,'Capex forecast'!$T$9:$T$223,$Q480,'Capex forecast'!$S$9:$S$223,$S480,'Capex forecast'!$Q$9:$Q$223,"Augex")</f>
        <v>0</v>
      </c>
      <c r="AA480" s="32">
        <f>SUMIFS('Capex forecast'!K$9:K$223,'Capex forecast'!$T$9:$T$223,$Q480,'Capex forecast'!$S$9:$S$223,$S480,'Capex forecast'!$Q$9:$Q$223,"Augex")</f>
        <v>0</v>
      </c>
      <c r="AB480" s="32">
        <f>SUMIFS('Capex forecast'!L$9:L$223,'Capex forecast'!$T$9:$T$223,$Q480,'Capex forecast'!$S$9:$S$223,$S480,'Capex forecast'!$Q$9:$Q$223,"Augex")</f>
        <v>0</v>
      </c>
      <c r="AC480" s="32">
        <f>SUMIFS('Capex forecast'!M$9:M$223,'Capex forecast'!$T$9:$T$223,$Q480,'Capex forecast'!$S$9:$S$223,$S480,'Capex forecast'!$Q$9:$Q$223,"Augex")</f>
        <v>0</v>
      </c>
      <c r="AD480" s="32">
        <f>SUMIFS('Capex forecast'!N$9:N$223,'Capex forecast'!$T$9:$T$223,$Q480,'Capex forecast'!$S$9:$S$223,$S480,'Capex forecast'!$Q$9:$Q$223,"Augex")</f>
        <v>0</v>
      </c>
      <c r="AF480" s="45" t="s">
        <v>83</v>
      </c>
      <c r="AG480" s="6" t="str">
        <f>INDEX('Demand forecast'!$M$9:$M$5832,MATCH($Q480,'Demand forecast'!$B$9:$B$5832,0))</f>
        <v>No</v>
      </c>
      <c r="AH480" s="6" t="str">
        <f>IF(COUNTIF($AF$93:AF480,$B480) = 1, "LV", IF(COUNTIF($AF$93:AF480,$B480) = 2, "HV", "ST"))</f>
        <v>HV</v>
      </c>
      <c r="AI480" s="6" t="str">
        <f>INDEX('Demand forecast and growth rate'!$E$7:$E$273,MATCH($Q480,'Demand forecast and growth rate'!$B$7:$B$273,0))</f>
        <v>Small growth</v>
      </c>
      <c r="AJ480" s="47">
        <f>SUMIFS('Capex forecast'!E$9:E$223,'Capex forecast'!$T$9:$T$223,$AF480,'Capex forecast'!$S$9:$S$223,$AH480,'Capex forecast'!$Q$9:$Q$223,"Repex")</f>
        <v>0</v>
      </c>
      <c r="AK480" s="47">
        <f>SUMIFS('Capex forecast'!F$9:F$223,'Capex forecast'!$T$9:$T$223,$AF480,'Capex forecast'!$S$9:$S$223,$AH480,'Capex forecast'!$Q$9:$Q$223,"Repex")</f>
        <v>0</v>
      </c>
      <c r="AL480" s="47">
        <f>SUMIFS('Capex forecast'!G$9:G$223,'Capex forecast'!$T$9:$T$223,$AF480,'Capex forecast'!$S$9:$S$223,$AH480,'Capex forecast'!$Q$9:$Q$223,"Repex")</f>
        <v>0</v>
      </c>
      <c r="AM480" s="47">
        <f>SUMIFS('Capex forecast'!H$9:H$223,'Capex forecast'!$T$9:$T$223,$AF480,'Capex forecast'!$S$9:$S$223,$AH480,'Capex forecast'!$Q$9:$Q$223,"Repex")</f>
        <v>0</v>
      </c>
      <c r="AN480" s="47">
        <f>SUMIFS('Capex forecast'!I$9:I$223,'Capex forecast'!$T$9:$T$223,$AF480,'Capex forecast'!$S$9:$S$223,$AH480,'Capex forecast'!$Q$9:$Q$223,"Repex")</f>
        <v>0</v>
      </c>
      <c r="AO480" s="47">
        <f>SUMIFS('Capex forecast'!J$9:J$223,'Capex forecast'!$T$9:$T$223,$AF480,'Capex forecast'!$S$9:$S$223,$AH480,'Capex forecast'!$Q$9:$Q$223,"Repex")</f>
        <v>0</v>
      </c>
      <c r="AP480" s="47">
        <f>SUMIFS('Capex forecast'!K$9:K$223,'Capex forecast'!$T$9:$T$223,$AF480,'Capex forecast'!$S$9:$S$223,$AH480,'Capex forecast'!$Q$9:$Q$223,"Repex")</f>
        <v>0</v>
      </c>
      <c r="AQ480" s="47">
        <f>SUMIFS('Capex forecast'!L$9:L$223,'Capex forecast'!$T$9:$T$223,$AF480,'Capex forecast'!$S$9:$S$223,$AH480,'Capex forecast'!$Q$9:$Q$223,"Repex")</f>
        <v>0</v>
      </c>
      <c r="AR480" s="47">
        <f>SUMIFS('Capex forecast'!M$9:M$223,'Capex forecast'!$T$9:$T$223,$AF480,'Capex forecast'!$S$9:$S$223,$AH480,'Capex forecast'!$Q$9:$Q$223,"Repex")</f>
        <v>0</v>
      </c>
      <c r="AS480" s="47">
        <f>SUMIFS('Capex forecast'!N$9:N$223,'Capex forecast'!$T$9:$T$223,$AF480,'Capex forecast'!$S$9:$S$223,$AH480,'Capex forecast'!$Q$9:$Q$223,"Repex")</f>
        <v>0</v>
      </c>
    </row>
    <row r="481" spans="2:45" ht="15">
      <c r="B481" s="45" t="s">
        <v>151</v>
      </c>
      <c r="C481" s="6" t="str">
        <f>INDEX('Demand forecast'!$M$9:$M$5832,MATCH($B481,'Demand forecast'!$B$9:$B$5832,0))</f>
        <v>No</v>
      </c>
      <c r="D481" s="6" t="str">
        <f>IF(COUNTIF($B$93:B481,$B481) = 1, "LV", IF(COUNTIF($B$93:B481,$B481) = 2, "HV", "ST"))</f>
        <v>HV</v>
      </c>
      <c r="E481" s="6" t="str">
        <f>INDEX('Demand forecast and growth rate'!$E$7:$E$273,MATCH($B481,'Demand forecast and growth rate'!$B$7:$B$273,0))</f>
        <v>High growth</v>
      </c>
      <c r="F481" s="32">
        <f>SUMIFS('Capex forecast'!E$9:E$223,'Capex forecast'!$T$9:$T$223,'Allocation of site-spec costs'!$B481,'Capex forecast'!$S$9:$S$223,'Allocation of site-spec costs'!$D481,'Capex forecast'!$Q$9:$Q$223,"Customer Connection")</f>
        <v>0</v>
      </c>
      <c r="G481" s="32">
        <f>SUMIFS('Capex forecast'!F$9:F$223,'Capex forecast'!$T$9:$T$223,'Allocation of site-spec costs'!$B481,'Capex forecast'!$S$9:$S$223,'Allocation of site-spec costs'!$D481,'Capex forecast'!$Q$9:$Q$223,"Customer Connection")</f>
        <v>0</v>
      </c>
      <c r="H481" s="32">
        <f>SUMIFS('Capex forecast'!G$9:G$223,'Capex forecast'!$T$9:$T$223,'Allocation of site-spec costs'!$B481,'Capex forecast'!$S$9:$S$223,'Allocation of site-spec costs'!$D481,'Capex forecast'!$Q$9:$Q$223,"Customer Connection")</f>
        <v>0</v>
      </c>
      <c r="I481" s="32">
        <f>SUMIFS('Capex forecast'!H$9:H$223,'Capex forecast'!$T$9:$T$223,'Allocation of site-spec costs'!$B481,'Capex forecast'!$S$9:$S$223,'Allocation of site-spec costs'!$D481,'Capex forecast'!$Q$9:$Q$223,"Customer Connection")</f>
        <v>0</v>
      </c>
      <c r="J481" s="32">
        <f>SUMIFS('Capex forecast'!I$9:I$223,'Capex forecast'!$T$9:$T$223,'Allocation of site-spec costs'!$B481,'Capex forecast'!$S$9:$S$223,'Allocation of site-spec costs'!$D481,'Capex forecast'!$Q$9:$Q$223,"Customer Connection")</f>
        <v>0</v>
      </c>
      <c r="K481" s="32">
        <f>SUMIFS('Capex forecast'!J$9:J$223,'Capex forecast'!$T$9:$T$223,'Allocation of site-spec costs'!$B481,'Capex forecast'!$S$9:$S$223,'Allocation of site-spec costs'!$D481,'Capex forecast'!$Q$9:$Q$223,"Customer Connection")</f>
        <v>0</v>
      </c>
      <c r="L481" s="32">
        <f>SUMIFS('Capex forecast'!K$9:K$223,'Capex forecast'!$T$9:$T$223,'Allocation of site-spec costs'!$B481,'Capex forecast'!$S$9:$S$223,'Allocation of site-spec costs'!$D481,'Capex forecast'!$Q$9:$Q$223,"Customer Connection")</f>
        <v>0</v>
      </c>
      <c r="M481" s="32">
        <f>SUMIFS('Capex forecast'!L$9:L$223,'Capex forecast'!$T$9:$T$223,'Allocation of site-spec costs'!$B481,'Capex forecast'!$S$9:$S$223,'Allocation of site-spec costs'!$D481,'Capex forecast'!$Q$9:$Q$223,"Customer Connection")</f>
        <v>0</v>
      </c>
      <c r="N481" s="32">
        <f>SUMIFS('Capex forecast'!M$9:M$223,'Capex forecast'!$T$9:$T$223,'Allocation of site-spec costs'!$B481,'Capex forecast'!$S$9:$S$223,'Allocation of site-spec costs'!$D481,'Capex forecast'!$Q$9:$Q$223,"Customer Connection")</f>
        <v>0</v>
      </c>
      <c r="O481" s="32">
        <f>SUMIFS('Capex forecast'!N$9:N$223,'Capex forecast'!$T$9:$T$223,'Allocation of site-spec costs'!$B481,'Capex forecast'!$S$9:$S$223,'Allocation of site-spec costs'!$D481,'Capex forecast'!$Q$9:$Q$223,"Customer Connection")</f>
        <v>0</v>
      </c>
      <c r="Q481" s="45" t="s">
        <v>151</v>
      </c>
      <c r="R481" s="6" t="str">
        <f>INDEX('Demand forecast'!$M$9:$M$5832,MATCH($Q481,'Demand forecast'!$B$9:$B$5832,0))</f>
        <v>No</v>
      </c>
      <c r="S481" s="6" t="str">
        <f>IF(COUNTIF($Q$93:Q481,$B481) = 1, "LV", IF(COUNTIF($Q$93:Q481,$B481) = 2, "HV", "ST"))</f>
        <v>HV</v>
      </c>
      <c r="T481" s="6" t="str">
        <f>INDEX('Demand forecast and growth rate'!$E$7:$E$273,MATCH($Q481,'Demand forecast and growth rate'!$B$7:$B$273,0))</f>
        <v>High growth</v>
      </c>
      <c r="U481" s="32">
        <f>SUMIFS('Capex forecast'!E$9:E$223,'Capex forecast'!$T$9:$T$223,$Q481,'Capex forecast'!$S$9:$S$223,$S481,'Capex forecast'!$Q$9:$Q$223,"Augex")</f>
        <v>0</v>
      </c>
      <c r="V481" s="32">
        <f>SUMIFS('Capex forecast'!F$9:F$223,'Capex forecast'!$T$9:$T$223,$Q481,'Capex forecast'!$S$9:$S$223,$S481,'Capex forecast'!$Q$9:$Q$223,"Augex")</f>
        <v>0</v>
      </c>
      <c r="W481" s="32">
        <f>SUMIFS('Capex forecast'!G$9:G$223,'Capex forecast'!$T$9:$T$223,$Q481,'Capex forecast'!$S$9:$S$223,$S481,'Capex forecast'!$Q$9:$Q$223,"Augex")</f>
        <v>0</v>
      </c>
      <c r="X481" s="32">
        <f>SUMIFS('Capex forecast'!H$9:H$223,'Capex forecast'!$T$9:$T$223,$Q481,'Capex forecast'!$S$9:$S$223,$S481,'Capex forecast'!$Q$9:$Q$223,"Augex")</f>
        <v>0</v>
      </c>
      <c r="Y481" s="32">
        <f>SUMIFS('Capex forecast'!I$9:I$223,'Capex forecast'!$T$9:$T$223,$Q481,'Capex forecast'!$S$9:$S$223,$S481,'Capex forecast'!$Q$9:$Q$223,"Augex")</f>
        <v>0</v>
      </c>
      <c r="Z481" s="32">
        <f>SUMIFS('Capex forecast'!J$9:J$223,'Capex forecast'!$T$9:$T$223,$Q481,'Capex forecast'!$S$9:$S$223,$S481,'Capex forecast'!$Q$9:$Q$223,"Augex")</f>
        <v>0</v>
      </c>
      <c r="AA481" s="32">
        <f>SUMIFS('Capex forecast'!K$9:K$223,'Capex forecast'!$T$9:$T$223,$Q481,'Capex forecast'!$S$9:$S$223,$S481,'Capex forecast'!$Q$9:$Q$223,"Augex")</f>
        <v>0</v>
      </c>
      <c r="AB481" s="32">
        <f>SUMIFS('Capex forecast'!L$9:L$223,'Capex forecast'!$T$9:$T$223,$Q481,'Capex forecast'!$S$9:$S$223,$S481,'Capex forecast'!$Q$9:$Q$223,"Augex")</f>
        <v>0</v>
      </c>
      <c r="AC481" s="32">
        <f>SUMIFS('Capex forecast'!M$9:M$223,'Capex forecast'!$T$9:$T$223,$Q481,'Capex forecast'!$S$9:$S$223,$S481,'Capex forecast'!$Q$9:$Q$223,"Augex")</f>
        <v>0</v>
      </c>
      <c r="AD481" s="32">
        <f>SUMIFS('Capex forecast'!N$9:N$223,'Capex forecast'!$T$9:$T$223,$Q481,'Capex forecast'!$S$9:$S$223,$S481,'Capex forecast'!$Q$9:$Q$223,"Augex")</f>
        <v>0</v>
      </c>
      <c r="AF481" s="45" t="s">
        <v>151</v>
      </c>
      <c r="AG481" s="6" t="str">
        <f>INDEX('Demand forecast'!$M$9:$M$5832,MATCH($Q481,'Demand forecast'!$B$9:$B$5832,0))</f>
        <v>No</v>
      </c>
      <c r="AH481" s="6" t="str">
        <f>IF(COUNTIF($AF$93:AF481,$B481) = 1, "LV", IF(COUNTIF($AF$93:AF481,$B481) = 2, "HV", "ST"))</f>
        <v>HV</v>
      </c>
      <c r="AI481" s="6" t="str">
        <f>INDEX('Demand forecast and growth rate'!$E$7:$E$273,MATCH($Q481,'Demand forecast and growth rate'!$B$7:$B$273,0))</f>
        <v>High growth</v>
      </c>
      <c r="AJ481" s="47">
        <f>SUMIFS('Capex forecast'!E$9:E$223,'Capex forecast'!$T$9:$T$223,$AF481,'Capex forecast'!$S$9:$S$223,$AH481,'Capex forecast'!$Q$9:$Q$223,"Repex")</f>
        <v>0</v>
      </c>
      <c r="AK481" s="47">
        <f>SUMIFS('Capex forecast'!F$9:F$223,'Capex forecast'!$T$9:$T$223,$AF481,'Capex forecast'!$S$9:$S$223,$AH481,'Capex forecast'!$Q$9:$Q$223,"Repex")</f>
        <v>0</v>
      </c>
      <c r="AL481" s="47">
        <f>SUMIFS('Capex forecast'!G$9:G$223,'Capex forecast'!$T$9:$T$223,$AF481,'Capex forecast'!$S$9:$S$223,$AH481,'Capex forecast'!$Q$9:$Q$223,"Repex")</f>
        <v>0</v>
      </c>
      <c r="AM481" s="47">
        <f>SUMIFS('Capex forecast'!H$9:H$223,'Capex forecast'!$T$9:$T$223,$AF481,'Capex forecast'!$S$9:$S$223,$AH481,'Capex forecast'!$Q$9:$Q$223,"Repex")</f>
        <v>0</v>
      </c>
      <c r="AN481" s="47">
        <f>SUMIFS('Capex forecast'!I$9:I$223,'Capex forecast'!$T$9:$T$223,$AF481,'Capex forecast'!$S$9:$S$223,$AH481,'Capex forecast'!$Q$9:$Q$223,"Repex")</f>
        <v>0</v>
      </c>
      <c r="AO481" s="47">
        <f>SUMIFS('Capex forecast'!J$9:J$223,'Capex forecast'!$T$9:$T$223,$AF481,'Capex forecast'!$S$9:$S$223,$AH481,'Capex forecast'!$Q$9:$Q$223,"Repex")</f>
        <v>0</v>
      </c>
      <c r="AP481" s="47">
        <f>SUMIFS('Capex forecast'!K$9:K$223,'Capex forecast'!$T$9:$T$223,$AF481,'Capex forecast'!$S$9:$S$223,$AH481,'Capex forecast'!$Q$9:$Q$223,"Repex")</f>
        <v>0</v>
      </c>
      <c r="AQ481" s="47">
        <f>SUMIFS('Capex forecast'!L$9:L$223,'Capex forecast'!$T$9:$T$223,$AF481,'Capex forecast'!$S$9:$S$223,$AH481,'Capex forecast'!$Q$9:$Q$223,"Repex")</f>
        <v>0</v>
      </c>
      <c r="AR481" s="47">
        <f>SUMIFS('Capex forecast'!M$9:M$223,'Capex forecast'!$T$9:$T$223,$AF481,'Capex forecast'!$S$9:$S$223,$AH481,'Capex forecast'!$Q$9:$Q$223,"Repex")</f>
        <v>0</v>
      </c>
      <c r="AS481" s="47">
        <f>SUMIFS('Capex forecast'!N$9:N$223,'Capex forecast'!$T$9:$T$223,$AF481,'Capex forecast'!$S$9:$S$223,$AH481,'Capex forecast'!$Q$9:$Q$223,"Repex")</f>
        <v>0</v>
      </c>
    </row>
    <row r="482" spans="2:45" ht="15">
      <c r="B482" s="45" t="s">
        <v>419</v>
      </c>
      <c r="C482" s="6" t="str">
        <f>INDEX('Demand forecast'!$M$9:$M$5832,MATCH($B482,'Demand forecast'!$B$9:$B$5832,0))</f>
        <v>No</v>
      </c>
      <c r="D482" s="6" t="str">
        <f>IF(COUNTIF($B$93:B482,$B482) = 1, "LV", IF(COUNTIF($B$93:B482,$B482) = 2, "HV", "ST"))</f>
        <v>HV</v>
      </c>
      <c r="E482" s="6" t="str">
        <f>INDEX('Demand forecast and growth rate'!$E$7:$E$273,MATCH($B482,'Demand forecast and growth rate'!$B$7:$B$273,0))</f>
        <v>High growth</v>
      </c>
      <c r="F482" s="32">
        <f>SUMIFS('Capex forecast'!E$9:E$223,'Capex forecast'!$T$9:$T$223,'Allocation of site-spec costs'!$B482,'Capex forecast'!$S$9:$S$223,'Allocation of site-spec costs'!$D482,'Capex forecast'!$Q$9:$Q$223,"Customer Connection")</f>
        <v>0</v>
      </c>
      <c r="G482" s="32">
        <f>SUMIFS('Capex forecast'!F$9:F$223,'Capex forecast'!$T$9:$T$223,'Allocation of site-spec costs'!$B482,'Capex forecast'!$S$9:$S$223,'Allocation of site-spec costs'!$D482,'Capex forecast'!$Q$9:$Q$223,"Customer Connection")</f>
        <v>0</v>
      </c>
      <c r="H482" s="32">
        <f>SUMIFS('Capex forecast'!G$9:G$223,'Capex forecast'!$T$9:$T$223,'Allocation of site-spec costs'!$B482,'Capex forecast'!$S$9:$S$223,'Allocation of site-spec costs'!$D482,'Capex forecast'!$Q$9:$Q$223,"Customer Connection")</f>
        <v>0</v>
      </c>
      <c r="I482" s="32">
        <f>SUMIFS('Capex forecast'!H$9:H$223,'Capex forecast'!$T$9:$T$223,'Allocation of site-spec costs'!$B482,'Capex forecast'!$S$9:$S$223,'Allocation of site-spec costs'!$D482,'Capex forecast'!$Q$9:$Q$223,"Customer Connection")</f>
        <v>0</v>
      </c>
      <c r="J482" s="32">
        <f>SUMIFS('Capex forecast'!I$9:I$223,'Capex forecast'!$T$9:$T$223,'Allocation of site-spec costs'!$B482,'Capex forecast'!$S$9:$S$223,'Allocation of site-spec costs'!$D482,'Capex forecast'!$Q$9:$Q$223,"Customer Connection")</f>
        <v>0</v>
      </c>
      <c r="K482" s="32">
        <f>SUMIFS('Capex forecast'!J$9:J$223,'Capex forecast'!$T$9:$T$223,'Allocation of site-spec costs'!$B482,'Capex forecast'!$S$9:$S$223,'Allocation of site-spec costs'!$D482,'Capex forecast'!$Q$9:$Q$223,"Customer Connection")</f>
        <v>0</v>
      </c>
      <c r="L482" s="32">
        <f>SUMIFS('Capex forecast'!K$9:K$223,'Capex forecast'!$T$9:$T$223,'Allocation of site-spec costs'!$B482,'Capex forecast'!$S$9:$S$223,'Allocation of site-spec costs'!$D482,'Capex forecast'!$Q$9:$Q$223,"Customer Connection")</f>
        <v>0</v>
      </c>
      <c r="M482" s="32">
        <f>SUMIFS('Capex forecast'!L$9:L$223,'Capex forecast'!$T$9:$T$223,'Allocation of site-spec costs'!$B482,'Capex forecast'!$S$9:$S$223,'Allocation of site-spec costs'!$D482,'Capex forecast'!$Q$9:$Q$223,"Customer Connection")</f>
        <v>0</v>
      </c>
      <c r="N482" s="32">
        <f>SUMIFS('Capex forecast'!M$9:M$223,'Capex forecast'!$T$9:$T$223,'Allocation of site-spec costs'!$B482,'Capex forecast'!$S$9:$S$223,'Allocation of site-spec costs'!$D482,'Capex forecast'!$Q$9:$Q$223,"Customer Connection")</f>
        <v>0</v>
      </c>
      <c r="O482" s="32">
        <f>SUMIFS('Capex forecast'!N$9:N$223,'Capex forecast'!$T$9:$T$223,'Allocation of site-spec costs'!$B482,'Capex forecast'!$S$9:$S$223,'Allocation of site-spec costs'!$D482,'Capex forecast'!$Q$9:$Q$223,"Customer Connection")</f>
        <v>0</v>
      </c>
      <c r="Q482" s="45" t="s">
        <v>419</v>
      </c>
      <c r="R482" s="6" t="str">
        <f>INDEX('Demand forecast'!$M$9:$M$5832,MATCH($Q482,'Demand forecast'!$B$9:$B$5832,0))</f>
        <v>No</v>
      </c>
      <c r="S482" s="6" t="str">
        <f>IF(COUNTIF($Q$93:Q482,$B482) = 1, "LV", IF(COUNTIF($Q$93:Q482,$B482) = 2, "HV", "ST"))</f>
        <v>HV</v>
      </c>
      <c r="T482" s="6" t="str">
        <f>INDEX('Demand forecast and growth rate'!$E$7:$E$273,MATCH($Q482,'Demand forecast and growth rate'!$B$7:$B$273,0))</f>
        <v>High growth</v>
      </c>
      <c r="U482" s="32">
        <f>SUMIFS('Capex forecast'!E$9:E$223,'Capex forecast'!$T$9:$T$223,$Q482,'Capex forecast'!$S$9:$S$223,$S482,'Capex forecast'!$Q$9:$Q$223,"Augex")</f>
        <v>0</v>
      </c>
      <c r="V482" s="32">
        <f>SUMIFS('Capex forecast'!F$9:F$223,'Capex forecast'!$T$9:$T$223,$Q482,'Capex forecast'!$S$9:$S$223,$S482,'Capex forecast'!$Q$9:$Q$223,"Augex")</f>
        <v>0</v>
      </c>
      <c r="W482" s="32">
        <f>SUMIFS('Capex forecast'!G$9:G$223,'Capex forecast'!$T$9:$T$223,$Q482,'Capex forecast'!$S$9:$S$223,$S482,'Capex forecast'!$Q$9:$Q$223,"Augex")</f>
        <v>0</v>
      </c>
      <c r="X482" s="32">
        <f>SUMIFS('Capex forecast'!H$9:H$223,'Capex forecast'!$T$9:$T$223,$Q482,'Capex forecast'!$S$9:$S$223,$S482,'Capex forecast'!$Q$9:$Q$223,"Augex")</f>
        <v>0</v>
      </c>
      <c r="Y482" s="32">
        <f>SUMIFS('Capex forecast'!I$9:I$223,'Capex forecast'!$T$9:$T$223,$Q482,'Capex forecast'!$S$9:$S$223,$S482,'Capex forecast'!$Q$9:$Q$223,"Augex")</f>
        <v>0</v>
      </c>
      <c r="Z482" s="32">
        <f>SUMIFS('Capex forecast'!J$9:J$223,'Capex forecast'!$T$9:$T$223,$Q482,'Capex forecast'!$S$9:$S$223,$S482,'Capex forecast'!$Q$9:$Q$223,"Augex")</f>
        <v>0</v>
      </c>
      <c r="AA482" s="32">
        <f>SUMIFS('Capex forecast'!K$9:K$223,'Capex forecast'!$T$9:$T$223,$Q482,'Capex forecast'!$S$9:$S$223,$S482,'Capex forecast'!$Q$9:$Q$223,"Augex")</f>
        <v>0</v>
      </c>
      <c r="AB482" s="32">
        <f>SUMIFS('Capex forecast'!L$9:L$223,'Capex forecast'!$T$9:$T$223,$Q482,'Capex forecast'!$S$9:$S$223,$S482,'Capex forecast'!$Q$9:$Q$223,"Augex")</f>
        <v>0</v>
      </c>
      <c r="AC482" s="32">
        <f>SUMIFS('Capex forecast'!M$9:M$223,'Capex forecast'!$T$9:$T$223,$Q482,'Capex forecast'!$S$9:$S$223,$S482,'Capex forecast'!$Q$9:$Q$223,"Augex")</f>
        <v>0</v>
      </c>
      <c r="AD482" s="32">
        <f>SUMIFS('Capex forecast'!N$9:N$223,'Capex forecast'!$T$9:$T$223,$Q482,'Capex forecast'!$S$9:$S$223,$S482,'Capex forecast'!$Q$9:$Q$223,"Augex")</f>
        <v>0</v>
      </c>
      <c r="AF482" s="45" t="s">
        <v>419</v>
      </c>
      <c r="AG482" s="6" t="str">
        <f>INDEX('Demand forecast'!$M$9:$M$5832,MATCH($Q482,'Demand forecast'!$B$9:$B$5832,0))</f>
        <v>No</v>
      </c>
      <c r="AH482" s="6" t="str">
        <f>IF(COUNTIF($AF$93:AF482,$B482) = 1, "LV", IF(COUNTIF($AF$93:AF482,$B482) = 2, "HV", "ST"))</f>
        <v>HV</v>
      </c>
      <c r="AI482" s="6" t="str">
        <f>INDEX('Demand forecast and growth rate'!$E$7:$E$273,MATCH($Q482,'Demand forecast and growth rate'!$B$7:$B$273,0))</f>
        <v>High growth</v>
      </c>
      <c r="AJ482" s="47">
        <f>SUMIFS('Capex forecast'!E$9:E$223,'Capex forecast'!$T$9:$T$223,$AF482,'Capex forecast'!$S$9:$S$223,$AH482,'Capex forecast'!$Q$9:$Q$223,"Repex")</f>
        <v>0</v>
      </c>
      <c r="AK482" s="47">
        <f>SUMIFS('Capex forecast'!F$9:F$223,'Capex forecast'!$T$9:$T$223,$AF482,'Capex forecast'!$S$9:$S$223,$AH482,'Capex forecast'!$Q$9:$Q$223,"Repex")</f>
        <v>0</v>
      </c>
      <c r="AL482" s="47">
        <f>SUMIFS('Capex forecast'!G$9:G$223,'Capex forecast'!$T$9:$T$223,$AF482,'Capex forecast'!$S$9:$S$223,$AH482,'Capex forecast'!$Q$9:$Q$223,"Repex")</f>
        <v>0</v>
      </c>
      <c r="AM482" s="47">
        <f>SUMIFS('Capex forecast'!H$9:H$223,'Capex forecast'!$T$9:$T$223,$AF482,'Capex forecast'!$S$9:$S$223,$AH482,'Capex forecast'!$Q$9:$Q$223,"Repex")</f>
        <v>0</v>
      </c>
      <c r="AN482" s="47">
        <f>SUMIFS('Capex forecast'!I$9:I$223,'Capex forecast'!$T$9:$T$223,$AF482,'Capex forecast'!$S$9:$S$223,$AH482,'Capex forecast'!$Q$9:$Q$223,"Repex")</f>
        <v>0</v>
      </c>
      <c r="AO482" s="47">
        <f>SUMIFS('Capex forecast'!J$9:J$223,'Capex forecast'!$T$9:$T$223,$AF482,'Capex forecast'!$S$9:$S$223,$AH482,'Capex forecast'!$Q$9:$Q$223,"Repex")</f>
        <v>0</v>
      </c>
      <c r="AP482" s="47">
        <f>SUMIFS('Capex forecast'!K$9:K$223,'Capex forecast'!$T$9:$T$223,$AF482,'Capex forecast'!$S$9:$S$223,$AH482,'Capex forecast'!$Q$9:$Q$223,"Repex")</f>
        <v>0</v>
      </c>
      <c r="AQ482" s="47">
        <f>SUMIFS('Capex forecast'!L$9:L$223,'Capex forecast'!$T$9:$T$223,$AF482,'Capex forecast'!$S$9:$S$223,$AH482,'Capex forecast'!$Q$9:$Q$223,"Repex")</f>
        <v>0</v>
      </c>
      <c r="AR482" s="47">
        <f>SUMIFS('Capex forecast'!M$9:M$223,'Capex forecast'!$T$9:$T$223,$AF482,'Capex forecast'!$S$9:$S$223,$AH482,'Capex forecast'!$Q$9:$Q$223,"Repex")</f>
        <v>0</v>
      </c>
      <c r="AS482" s="47">
        <f>SUMIFS('Capex forecast'!N$9:N$223,'Capex forecast'!$T$9:$T$223,$AF482,'Capex forecast'!$S$9:$S$223,$AH482,'Capex forecast'!$Q$9:$Q$223,"Repex")</f>
        <v>0</v>
      </c>
    </row>
    <row r="483" spans="2:45" ht="15">
      <c r="B483" s="45" t="s">
        <v>257</v>
      </c>
      <c r="C483" s="6" t="str">
        <f>INDEX('Demand forecast'!$M$9:$M$5832,MATCH($B483,'Demand forecast'!$B$9:$B$5832,0))</f>
        <v>Yes</v>
      </c>
      <c r="D483" s="6" t="str">
        <f>IF(COUNTIF($B$93:B483,$B483) = 1, "LV", IF(COUNTIF($B$93:B483,$B483) = 2, "HV", "ST"))</f>
        <v>HV</v>
      </c>
      <c r="E483" s="6" t="str">
        <f>INDEX('Demand forecast and growth rate'!$E$7:$E$273,MATCH($B483,'Demand forecast and growth rate'!$B$7:$B$273,0))</f>
        <v>Steady/falling</v>
      </c>
      <c r="F483" s="32">
        <f>SUMIFS('Capex forecast'!E$9:E$223,'Capex forecast'!$T$9:$T$223,'Allocation of site-spec costs'!$B483,'Capex forecast'!$S$9:$S$223,'Allocation of site-spec costs'!$D483,'Capex forecast'!$Q$9:$Q$223,"Customer Connection")</f>
        <v>0</v>
      </c>
      <c r="G483" s="32">
        <f>SUMIFS('Capex forecast'!F$9:F$223,'Capex forecast'!$T$9:$T$223,'Allocation of site-spec costs'!$B483,'Capex forecast'!$S$9:$S$223,'Allocation of site-spec costs'!$D483,'Capex forecast'!$Q$9:$Q$223,"Customer Connection")</f>
        <v>0</v>
      </c>
      <c r="H483" s="32">
        <f>SUMIFS('Capex forecast'!G$9:G$223,'Capex forecast'!$T$9:$T$223,'Allocation of site-spec costs'!$B483,'Capex forecast'!$S$9:$S$223,'Allocation of site-spec costs'!$D483,'Capex forecast'!$Q$9:$Q$223,"Customer Connection")</f>
        <v>0</v>
      </c>
      <c r="I483" s="32">
        <f>SUMIFS('Capex forecast'!H$9:H$223,'Capex forecast'!$T$9:$T$223,'Allocation of site-spec costs'!$B483,'Capex forecast'!$S$9:$S$223,'Allocation of site-spec costs'!$D483,'Capex forecast'!$Q$9:$Q$223,"Customer Connection")</f>
        <v>0</v>
      </c>
      <c r="J483" s="32">
        <f>SUMIFS('Capex forecast'!I$9:I$223,'Capex forecast'!$T$9:$T$223,'Allocation of site-spec costs'!$B483,'Capex forecast'!$S$9:$S$223,'Allocation of site-spec costs'!$D483,'Capex forecast'!$Q$9:$Q$223,"Customer Connection")</f>
        <v>0</v>
      </c>
      <c r="K483" s="32">
        <f>SUMIFS('Capex forecast'!J$9:J$223,'Capex forecast'!$T$9:$T$223,'Allocation of site-spec costs'!$B483,'Capex forecast'!$S$9:$S$223,'Allocation of site-spec costs'!$D483,'Capex forecast'!$Q$9:$Q$223,"Customer Connection")</f>
        <v>0</v>
      </c>
      <c r="L483" s="32">
        <f>SUMIFS('Capex forecast'!K$9:K$223,'Capex forecast'!$T$9:$T$223,'Allocation of site-spec costs'!$B483,'Capex forecast'!$S$9:$S$223,'Allocation of site-spec costs'!$D483,'Capex forecast'!$Q$9:$Q$223,"Customer Connection")</f>
        <v>0</v>
      </c>
      <c r="M483" s="32">
        <f>SUMIFS('Capex forecast'!L$9:L$223,'Capex forecast'!$T$9:$T$223,'Allocation of site-spec costs'!$B483,'Capex forecast'!$S$9:$S$223,'Allocation of site-spec costs'!$D483,'Capex forecast'!$Q$9:$Q$223,"Customer Connection")</f>
        <v>0</v>
      </c>
      <c r="N483" s="32">
        <f>SUMIFS('Capex forecast'!M$9:M$223,'Capex forecast'!$T$9:$T$223,'Allocation of site-spec costs'!$B483,'Capex forecast'!$S$9:$S$223,'Allocation of site-spec costs'!$D483,'Capex forecast'!$Q$9:$Q$223,"Customer Connection")</f>
        <v>0</v>
      </c>
      <c r="O483" s="32">
        <f>SUMIFS('Capex forecast'!N$9:N$223,'Capex forecast'!$T$9:$T$223,'Allocation of site-spec costs'!$B483,'Capex forecast'!$S$9:$S$223,'Allocation of site-spec costs'!$D483,'Capex forecast'!$Q$9:$Q$223,"Customer Connection")</f>
        <v>0</v>
      </c>
      <c r="Q483" s="45" t="s">
        <v>257</v>
      </c>
      <c r="R483" s="6" t="str">
        <f>INDEX('Demand forecast'!$M$9:$M$5832,MATCH($Q483,'Demand forecast'!$B$9:$B$5832,0))</f>
        <v>Yes</v>
      </c>
      <c r="S483" s="6" t="str">
        <f>IF(COUNTIF($Q$93:Q483,$B483) = 1, "LV", IF(COUNTIF($Q$93:Q483,$B483) = 2, "HV", "ST"))</f>
        <v>HV</v>
      </c>
      <c r="T483" s="6" t="str">
        <f>INDEX('Demand forecast and growth rate'!$E$7:$E$273,MATCH($Q483,'Demand forecast and growth rate'!$B$7:$B$273,0))</f>
        <v>Steady/falling</v>
      </c>
      <c r="U483" s="32">
        <f>SUMIFS('Capex forecast'!E$9:E$223,'Capex forecast'!$T$9:$T$223,$Q483,'Capex forecast'!$S$9:$S$223,$S483,'Capex forecast'!$Q$9:$Q$223,"Augex")</f>
        <v>0</v>
      </c>
      <c r="V483" s="32">
        <f>SUMIFS('Capex forecast'!F$9:F$223,'Capex forecast'!$T$9:$T$223,$Q483,'Capex forecast'!$S$9:$S$223,$S483,'Capex forecast'!$Q$9:$Q$223,"Augex")</f>
        <v>0</v>
      </c>
      <c r="W483" s="32">
        <f>SUMIFS('Capex forecast'!G$9:G$223,'Capex forecast'!$T$9:$T$223,$Q483,'Capex forecast'!$S$9:$S$223,$S483,'Capex forecast'!$Q$9:$Q$223,"Augex")</f>
        <v>0</v>
      </c>
      <c r="X483" s="32">
        <f>SUMIFS('Capex forecast'!H$9:H$223,'Capex forecast'!$T$9:$T$223,$Q483,'Capex forecast'!$S$9:$S$223,$S483,'Capex forecast'!$Q$9:$Q$223,"Augex")</f>
        <v>0</v>
      </c>
      <c r="Y483" s="32">
        <f>SUMIFS('Capex forecast'!I$9:I$223,'Capex forecast'!$T$9:$T$223,$Q483,'Capex forecast'!$S$9:$S$223,$S483,'Capex forecast'!$Q$9:$Q$223,"Augex")</f>
        <v>0</v>
      </c>
      <c r="Z483" s="32">
        <f>SUMIFS('Capex forecast'!J$9:J$223,'Capex forecast'!$T$9:$T$223,$Q483,'Capex forecast'!$S$9:$S$223,$S483,'Capex forecast'!$Q$9:$Q$223,"Augex")</f>
        <v>0</v>
      </c>
      <c r="AA483" s="32">
        <f>SUMIFS('Capex forecast'!K$9:K$223,'Capex forecast'!$T$9:$T$223,$Q483,'Capex forecast'!$S$9:$S$223,$S483,'Capex forecast'!$Q$9:$Q$223,"Augex")</f>
        <v>0</v>
      </c>
      <c r="AB483" s="32">
        <f>SUMIFS('Capex forecast'!L$9:L$223,'Capex forecast'!$T$9:$T$223,$Q483,'Capex forecast'!$S$9:$S$223,$S483,'Capex forecast'!$Q$9:$Q$223,"Augex")</f>
        <v>0</v>
      </c>
      <c r="AC483" s="32">
        <f>SUMIFS('Capex forecast'!M$9:M$223,'Capex forecast'!$T$9:$T$223,$Q483,'Capex forecast'!$S$9:$S$223,$S483,'Capex forecast'!$Q$9:$Q$223,"Augex")</f>
        <v>0</v>
      </c>
      <c r="AD483" s="32">
        <f>SUMIFS('Capex forecast'!N$9:N$223,'Capex forecast'!$T$9:$T$223,$Q483,'Capex forecast'!$S$9:$S$223,$S483,'Capex forecast'!$Q$9:$Q$223,"Augex")</f>
        <v>0</v>
      </c>
      <c r="AF483" s="45" t="s">
        <v>257</v>
      </c>
      <c r="AG483" s="6" t="str">
        <f>INDEX('Demand forecast'!$M$9:$M$5832,MATCH($Q483,'Demand forecast'!$B$9:$B$5832,0))</f>
        <v>Yes</v>
      </c>
      <c r="AH483" s="6" t="str">
        <f>IF(COUNTIF($AF$93:AF483,$B483) = 1, "LV", IF(COUNTIF($AF$93:AF483,$B483) = 2, "HV", "ST"))</f>
        <v>HV</v>
      </c>
      <c r="AI483" s="6" t="str">
        <f>INDEX('Demand forecast and growth rate'!$E$7:$E$273,MATCH($Q483,'Demand forecast and growth rate'!$B$7:$B$273,0))</f>
        <v>Steady/falling</v>
      </c>
      <c r="AJ483" s="47">
        <f>SUMIFS('Capex forecast'!E$9:E$223,'Capex forecast'!$T$9:$T$223,$AF483,'Capex forecast'!$S$9:$S$223,$AH483,'Capex forecast'!$Q$9:$Q$223,"Repex")</f>
        <v>0</v>
      </c>
      <c r="AK483" s="47">
        <f>SUMIFS('Capex forecast'!F$9:F$223,'Capex forecast'!$T$9:$T$223,$AF483,'Capex forecast'!$S$9:$S$223,$AH483,'Capex forecast'!$Q$9:$Q$223,"Repex")</f>
        <v>0</v>
      </c>
      <c r="AL483" s="47">
        <f>SUMIFS('Capex forecast'!G$9:G$223,'Capex forecast'!$T$9:$T$223,$AF483,'Capex forecast'!$S$9:$S$223,$AH483,'Capex forecast'!$Q$9:$Q$223,"Repex")</f>
        <v>0</v>
      </c>
      <c r="AM483" s="47">
        <f>SUMIFS('Capex forecast'!H$9:H$223,'Capex forecast'!$T$9:$T$223,$AF483,'Capex forecast'!$S$9:$S$223,$AH483,'Capex forecast'!$Q$9:$Q$223,"Repex")</f>
        <v>0</v>
      </c>
      <c r="AN483" s="47">
        <f>SUMIFS('Capex forecast'!I$9:I$223,'Capex forecast'!$T$9:$T$223,$AF483,'Capex forecast'!$S$9:$S$223,$AH483,'Capex forecast'!$Q$9:$Q$223,"Repex")</f>
        <v>0</v>
      </c>
      <c r="AO483" s="47">
        <f>SUMIFS('Capex forecast'!J$9:J$223,'Capex forecast'!$T$9:$T$223,$AF483,'Capex forecast'!$S$9:$S$223,$AH483,'Capex forecast'!$Q$9:$Q$223,"Repex")</f>
        <v>0</v>
      </c>
      <c r="AP483" s="47">
        <f>SUMIFS('Capex forecast'!K$9:K$223,'Capex forecast'!$T$9:$T$223,$AF483,'Capex forecast'!$S$9:$S$223,$AH483,'Capex forecast'!$Q$9:$Q$223,"Repex")</f>
        <v>0</v>
      </c>
      <c r="AQ483" s="47">
        <f>SUMIFS('Capex forecast'!L$9:L$223,'Capex forecast'!$T$9:$T$223,$AF483,'Capex forecast'!$S$9:$S$223,$AH483,'Capex forecast'!$Q$9:$Q$223,"Repex")</f>
        <v>0</v>
      </c>
      <c r="AR483" s="47">
        <f>SUMIFS('Capex forecast'!M$9:M$223,'Capex forecast'!$T$9:$T$223,$AF483,'Capex forecast'!$S$9:$S$223,$AH483,'Capex forecast'!$Q$9:$Q$223,"Repex")</f>
        <v>0</v>
      </c>
      <c r="AS483" s="47">
        <f>SUMIFS('Capex forecast'!N$9:N$223,'Capex forecast'!$T$9:$T$223,$AF483,'Capex forecast'!$S$9:$S$223,$AH483,'Capex forecast'!$Q$9:$Q$223,"Repex")</f>
        <v>0</v>
      </c>
    </row>
    <row r="484" spans="2:45" ht="15">
      <c r="B484" s="45" t="s">
        <v>263</v>
      </c>
      <c r="C484" s="6" t="str">
        <f>INDEX('Demand forecast'!$M$9:$M$5832,MATCH($B484,'Demand forecast'!$B$9:$B$5832,0))</f>
        <v>Yes</v>
      </c>
      <c r="D484" s="6" t="str">
        <f>IF(COUNTIF($B$93:B484,$B484) = 1, "LV", IF(COUNTIF($B$93:B484,$B484) = 2, "HV", "ST"))</f>
        <v>HV</v>
      </c>
      <c r="E484" s="6" t="str">
        <f>INDEX('Demand forecast and growth rate'!$E$7:$E$273,MATCH($B484,'Demand forecast and growth rate'!$B$7:$B$273,0))</f>
        <v>Steady/falling</v>
      </c>
      <c r="F484" s="32">
        <f>SUMIFS('Capex forecast'!E$9:E$223,'Capex forecast'!$T$9:$T$223,'Allocation of site-spec costs'!$B484,'Capex forecast'!$S$9:$S$223,'Allocation of site-spec costs'!$D484,'Capex forecast'!$Q$9:$Q$223,"Customer Connection")</f>
        <v>0</v>
      </c>
      <c r="G484" s="32">
        <f>SUMIFS('Capex forecast'!F$9:F$223,'Capex forecast'!$T$9:$T$223,'Allocation of site-spec costs'!$B484,'Capex forecast'!$S$9:$S$223,'Allocation of site-spec costs'!$D484,'Capex forecast'!$Q$9:$Q$223,"Customer Connection")</f>
        <v>0</v>
      </c>
      <c r="H484" s="32">
        <f>SUMIFS('Capex forecast'!G$9:G$223,'Capex forecast'!$T$9:$T$223,'Allocation of site-spec costs'!$B484,'Capex forecast'!$S$9:$S$223,'Allocation of site-spec costs'!$D484,'Capex forecast'!$Q$9:$Q$223,"Customer Connection")</f>
        <v>0</v>
      </c>
      <c r="I484" s="32">
        <f>SUMIFS('Capex forecast'!H$9:H$223,'Capex forecast'!$T$9:$T$223,'Allocation of site-spec costs'!$B484,'Capex forecast'!$S$9:$S$223,'Allocation of site-spec costs'!$D484,'Capex forecast'!$Q$9:$Q$223,"Customer Connection")</f>
        <v>0</v>
      </c>
      <c r="J484" s="32">
        <f>SUMIFS('Capex forecast'!I$9:I$223,'Capex forecast'!$T$9:$T$223,'Allocation of site-spec costs'!$B484,'Capex forecast'!$S$9:$S$223,'Allocation of site-spec costs'!$D484,'Capex forecast'!$Q$9:$Q$223,"Customer Connection")</f>
        <v>0</v>
      </c>
      <c r="K484" s="32">
        <f>SUMIFS('Capex forecast'!J$9:J$223,'Capex forecast'!$T$9:$T$223,'Allocation of site-spec costs'!$B484,'Capex forecast'!$S$9:$S$223,'Allocation of site-spec costs'!$D484,'Capex forecast'!$Q$9:$Q$223,"Customer Connection")</f>
        <v>0</v>
      </c>
      <c r="L484" s="32">
        <f>SUMIFS('Capex forecast'!K$9:K$223,'Capex forecast'!$T$9:$T$223,'Allocation of site-spec costs'!$B484,'Capex forecast'!$S$9:$S$223,'Allocation of site-spec costs'!$D484,'Capex forecast'!$Q$9:$Q$223,"Customer Connection")</f>
        <v>0</v>
      </c>
      <c r="M484" s="32">
        <f>SUMIFS('Capex forecast'!L$9:L$223,'Capex forecast'!$T$9:$T$223,'Allocation of site-spec costs'!$B484,'Capex forecast'!$S$9:$S$223,'Allocation of site-spec costs'!$D484,'Capex forecast'!$Q$9:$Q$223,"Customer Connection")</f>
        <v>0</v>
      </c>
      <c r="N484" s="32">
        <f>SUMIFS('Capex forecast'!M$9:M$223,'Capex forecast'!$T$9:$T$223,'Allocation of site-spec costs'!$B484,'Capex forecast'!$S$9:$S$223,'Allocation of site-spec costs'!$D484,'Capex forecast'!$Q$9:$Q$223,"Customer Connection")</f>
        <v>0</v>
      </c>
      <c r="O484" s="32">
        <f>SUMIFS('Capex forecast'!N$9:N$223,'Capex forecast'!$T$9:$T$223,'Allocation of site-spec costs'!$B484,'Capex forecast'!$S$9:$S$223,'Allocation of site-spec costs'!$D484,'Capex forecast'!$Q$9:$Q$223,"Customer Connection")</f>
        <v>0</v>
      </c>
      <c r="Q484" s="45" t="s">
        <v>263</v>
      </c>
      <c r="R484" s="6" t="str">
        <f>INDEX('Demand forecast'!$M$9:$M$5832,MATCH($Q484,'Demand forecast'!$B$9:$B$5832,0))</f>
        <v>Yes</v>
      </c>
      <c r="S484" s="6" t="str">
        <f>IF(COUNTIF($Q$93:Q484,$B484) = 1, "LV", IF(COUNTIF($Q$93:Q484,$B484) = 2, "HV", "ST"))</f>
        <v>HV</v>
      </c>
      <c r="T484" s="6" t="str">
        <f>INDEX('Demand forecast and growth rate'!$E$7:$E$273,MATCH($Q484,'Demand forecast and growth rate'!$B$7:$B$273,0))</f>
        <v>Steady/falling</v>
      </c>
      <c r="U484" s="32">
        <f>SUMIFS('Capex forecast'!E$9:E$223,'Capex forecast'!$T$9:$T$223,$Q484,'Capex forecast'!$S$9:$S$223,$S484,'Capex forecast'!$Q$9:$Q$223,"Augex")</f>
        <v>0</v>
      </c>
      <c r="V484" s="32">
        <f>SUMIFS('Capex forecast'!F$9:F$223,'Capex forecast'!$T$9:$T$223,$Q484,'Capex forecast'!$S$9:$S$223,$S484,'Capex forecast'!$Q$9:$Q$223,"Augex")</f>
        <v>0</v>
      </c>
      <c r="W484" s="32">
        <f>SUMIFS('Capex forecast'!G$9:G$223,'Capex forecast'!$T$9:$T$223,$Q484,'Capex forecast'!$S$9:$S$223,$S484,'Capex forecast'!$Q$9:$Q$223,"Augex")</f>
        <v>0</v>
      </c>
      <c r="X484" s="32">
        <f>SUMIFS('Capex forecast'!H$9:H$223,'Capex forecast'!$T$9:$T$223,$Q484,'Capex forecast'!$S$9:$S$223,$S484,'Capex forecast'!$Q$9:$Q$223,"Augex")</f>
        <v>0</v>
      </c>
      <c r="Y484" s="32">
        <f>SUMIFS('Capex forecast'!I$9:I$223,'Capex forecast'!$T$9:$T$223,$Q484,'Capex forecast'!$S$9:$S$223,$S484,'Capex forecast'!$Q$9:$Q$223,"Augex")</f>
        <v>0</v>
      </c>
      <c r="Z484" s="32">
        <f>SUMIFS('Capex forecast'!J$9:J$223,'Capex forecast'!$T$9:$T$223,$Q484,'Capex forecast'!$S$9:$S$223,$S484,'Capex forecast'!$Q$9:$Q$223,"Augex")</f>
        <v>0</v>
      </c>
      <c r="AA484" s="32">
        <f>SUMIFS('Capex forecast'!K$9:K$223,'Capex forecast'!$T$9:$T$223,$Q484,'Capex forecast'!$S$9:$S$223,$S484,'Capex forecast'!$Q$9:$Q$223,"Augex")</f>
        <v>0</v>
      </c>
      <c r="AB484" s="32">
        <f>SUMIFS('Capex forecast'!L$9:L$223,'Capex forecast'!$T$9:$T$223,$Q484,'Capex forecast'!$S$9:$S$223,$S484,'Capex forecast'!$Q$9:$Q$223,"Augex")</f>
        <v>0</v>
      </c>
      <c r="AC484" s="32">
        <f>SUMIFS('Capex forecast'!M$9:M$223,'Capex forecast'!$T$9:$T$223,$Q484,'Capex forecast'!$S$9:$S$223,$S484,'Capex forecast'!$Q$9:$Q$223,"Augex")</f>
        <v>0</v>
      </c>
      <c r="AD484" s="32">
        <f>SUMIFS('Capex forecast'!N$9:N$223,'Capex forecast'!$T$9:$T$223,$Q484,'Capex forecast'!$S$9:$S$223,$S484,'Capex forecast'!$Q$9:$Q$223,"Augex")</f>
        <v>0</v>
      </c>
      <c r="AF484" s="45" t="s">
        <v>263</v>
      </c>
      <c r="AG484" s="6" t="str">
        <f>INDEX('Demand forecast'!$M$9:$M$5832,MATCH($Q484,'Demand forecast'!$B$9:$B$5832,0))</f>
        <v>Yes</v>
      </c>
      <c r="AH484" s="6" t="str">
        <f>IF(COUNTIF($AF$93:AF484,$B484) = 1, "LV", IF(COUNTIF($AF$93:AF484,$B484) = 2, "HV", "ST"))</f>
        <v>HV</v>
      </c>
      <c r="AI484" s="6" t="str">
        <f>INDEX('Demand forecast and growth rate'!$E$7:$E$273,MATCH($Q484,'Demand forecast and growth rate'!$B$7:$B$273,0))</f>
        <v>Steady/falling</v>
      </c>
      <c r="AJ484" s="47">
        <f>SUMIFS('Capex forecast'!E$9:E$223,'Capex forecast'!$T$9:$T$223,$AF484,'Capex forecast'!$S$9:$S$223,$AH484,'Capex forecast'!$Q$9:$Q$223,"Repex")</f>
        <v>0</v>
      </c>
      <c r="AK484" s="47">
        <f>SUMIFS('Capex forecast'!F$9:F$223,'Capex forecast'!$T$9:$T$223,$AF484,'Capex forecast'!$S$9:$S$223,$AH484,'Capex forecast'!$Q$9:$Q$223,"Repex")</f>
        <v>0</v>
      </c>
      <c r="AL484" s="47">
        <f>SUMIFS('Capex forecast'!G$9:G$223,'Capex forecast'!$T$9:$T$223,$AF484,'Capex forecast'!$S$9:$S$223,$AH484,'Capex forecast'!$Q$9:$Q$223,"Repex")</f>
        <v>0</v>
      </c>
      <c r="AM484" s="47">
        <f>SUMIFS('Capex forecast'!H$9:H$223,'Capex forecast'!$T$9:$T$223,$AF484,'Capex forecast'!$S$9:$S$223,$AH484,'Capex forecast'!$Q$9:$Q$223,"Repex")</f>
        <v>0</v>
      </c>
      <c r="AN484" s="47">
        <f>SUMIFS('Capex forecast'!I$9:I$223,'Capex forecast'!$T$9:$T$223,$AF484,'Capex forecast'!$S$9:$S$223,$AH484,'Capex forecast'!$Q$9:$Q$223,"Repex")</f>
        <v>0</v>
      </c>
      <c r="AO484" s="47">
        <f>SUMIFS('Capex forecast'!J$9:J$223,'Capex forecast'!$T$9:$T$223,$AF484,'Capex forecast'!$S$9:$S$223,$AH484,'Capex forecast'!$Q$9:$Q$223,"Repex")</f>
        <v>0</v>
      </c>
      <c r="AP484" s="47">
        <f>SUMIFS('Capex forecast'!K$9:K$223,'Capex forecast'!$T$9:$T$223,$AF484,'Capex forecast'!$S$9:$S$223,$AH484,'Capex forecast'!$Q$9:$Q$223,"Repex")</f>
        <v>0</v>
      </c>
      <c r="AQ484" s="47">
        <f>SUMIFS('Capex forecast'!L$9:L$223,'Capex forecast'!$T$9:$T$223,$AF484,'Capex forecast'!$S$9:$S$223,$AH484,'Capex forecast'!$Q$9:$Q$223,"Repex")</f>
        <v>0</v>
      </c>
      <c r="AR484" s="47">
        <f>SUMIFS('Capex forecast'!M$9:M$223,'Capex forecast'!$T$9:$T$223,$AF484,'Capex forecast'!$S$9:$S$223,$AH484,'Capex forecast'!$Q$9:$Q$223,"Repex")</f>
        <v>0</v>
      </c>
      <c r="AS484" s="47">
        <f>SUMIFS('Capex forecast'!N$9:N$223,'Capex forecast'!$T$9:$T$223,$AF484,'Capex forecast'!$S$9:$S$223,$AH484,'Capex forecast'!$Q$9:$Q$223,"Repex")</f>
        <v>0</v>
      </c>
    </row>
    <row r="485" spans="2:45" ht="15">
      <c r="B485" s="45" t="s">
        <v>42</v>
      </c>
      <c r="C485" s="6" t="str">
        <f>INDEX('Demand forecast'!$M$9:$M$5832,MATCH($B485,'Demand forecast'!$B$9:$B$5832,0))</f>
        <v>No</v>
      </c>
      <c r="D485" s="6" t="str">
        <f>IF(COUNTIF($B$93:B485,$B485) = 1, "LV", IF(COUNTIF($B$93:B485,$B485) = 2, "HV", "ST"))</f>
        <v>HV</v>
      </c>
      <c r="E485" s="6" t="str">
        <f>INDEX('Demand forecast and growth rate'!$E$7:$E$273,MATCH($B485,'Demand forecast and growth rate'!$B$7:$B$273,0))</f>
        <v>Small growth</v>
      </c>
      <c r="F485" s="32">
        <f>SUMIFS('Capex forecast'!E$9:E$223,'Capex forecast'!$T$9:$T$223,'Allocation of site-spec costs'!$B485,'Capex forecast'!$S$9:$S$223,'Allocation of site-spec costs'!$D485,'Capex forecast'!$Q$9:$Q$223,"Customer Connection")</f>
        <v>0</v>
      </c>
      <c r="G485" s="32">
        <f>SUMIFS('Capex forecast'!F$9:F$223,'Capex forecast'!$T$9:$T$223,'Allocation of site-spec costs'!$B485,'Capex forecast'!$S$9:$S$223,'Allocation of site-spec costs'!$D485,'Capex forecast'!$Q$9:$Q$223,"Customer Connection")</f>
        <v>0</v>
      </c>
      <c r="H485" s="32">
        <f>SUMIFS('Capex forecast'!G$9:G$223,'Capex forecast'!$T$9:$T$223,'Allocation of site-spec costs'!$B485,'Capex forecast'!$S$9:$S$223,'Allocation of site-spec costs'!$D485,'Capex forecast'!$Q$9:$Q$223,"Customer Connection")</f>
        <v>0</v>
      </c>
      <c r="I485" s="32">
        <f>SUMIFS('Capex forecast'!H$9:H$223,'Capex forecast'!$T$9:$T$223,'Allocation of site-spec costs'!$B485,'Capex forecast'!$S$9:$S$223,'Allocation of site-spec costs'!$D485,'Capex forecast'!$Q$9:$Q$223,"Customer Connection")</f>
        <v>0</v>
      </c>
      <c r="J485" s="32">
        <f>SUMIFS('Capex forecast'!I$9:I$223,'Capex forecast'!$T$9:$T$223,'Allocation of site-spec costs'!$B485,'Capex forecast'!$S$9:$S$223,'Allocation of site-spec costs'!$D485,'Capex forecast'!$Q$9:$Q$223,"Customer Connection")</f>
        <v>0</v>
      </c>
      <c r="K485" s="32">
        <f>SUMIFS('Capex forecast'!J$9:J$223,'Capex forecast'!$T$9:$T$223,'Allocation of site-spec costs'!$B485,'Capex forecast'!$S$9:$S$223,'Allocation of site-spec costs'!$D485,'Capex forecast'!$Q$9:$Q$223,"Customer Connection")</f>
        <v>0</v>
      </c>
      <c r="L485" s="32">
        <f>SUMIFS('Capex forecast'!K$9:K$223,'Capex forecast'!$T$9:$T$223,'Allocation of site-spec costs'!$B485,'Capex forecast'!$S$9:$S$223,'Allocation of site-spec costs'!$D485,'Capex forecast'!$Q$9:$Q$223,"Customer Connection")</f>
        <v>0</v>
      </c>
      <c r="M485" s="32">
        <f>SUMIFS('Capex forecast'!L$9:L$223,'Capex forecast'!$T$9:$T$223,'Allocation of site-spec costs'!$B485,'Capex forecast'!$S$9:$S$223,'Allocation of site-spec costs'!$D485,'Capex forecast'!$Q$9:$Q$223,"Customer Connection")</f>
        <v>0</v>
      </c>
      <c r="N485" s="32">
        <f>SUMIFS('Capex forecast'!M$9:M$223,'Capex forecast'!$T$9:$T$223,'Allocation of site-spec costs'!$B485,'Capex forecast'!$S$9:$S$223,'Allocation of site-spec costs'!$D485,'Capex forecast'!$Q$9:$Q$223,"Customer Connection")</f>
        <v>0</v>
      </c>
      <c r="O485" s="32">
        <f>SUMIFS('Capex forecast'!N$9:N$223,'Capex forecast'!$T$9:$T$223,'Allocation of site-spec costs'!$B485,'Capex forecast'!$S$9:$S$223,'Allocation of site-spec costs'!$D485,'Capex forecast'!$Q$9:$Q$223,"Customer Connection")</f>
        <v>0</v>
      </c>
      <c r="Q485" s="45" t="s">
        <v>42</v>
      </c>
      <c r="R485" s="6" t="str">
        <f>INDEX('Demand forecast'!$M$9:$M$5832,MATCH($Q485,'Demand forecast'!$B$9:$B$5832,0))</f>
        <v>No</v>
      </c>
      <c r="S485" s="6" t="str">
        <f>IF(COUNTIF($Q$93:Q485,$B485) = 1, "LV", IF(COUNTIF($Q$93:Q485,$B485) = 2, "HV", "ST"))</f>
        <v>HV</v>
      </c>
      <c r="T485" s="6" t="str">
        <f>INDEX('Demand forecast and growth rate'!$E$7:$E$273,MATCH($Q485,'Demand forecast and growth rate'!$B$7:$B$273,0))</f>
        <v>Small growth</v>
      </c>
      <c r="U485" s="32">
        <f>SUMIFS('Capex forecast'!E$9:E$223,'Capex forecast'!$T$9:$T$223,$Q485,'Capex forecast'!$S$9:$S$223,$S485,'Capex forecast'!$Q$9:$Q$223,"Augex")</f>
        <v>0</v>
      </c>
      <c r="V485" s="32">
        <f>SUMIFS('Capex forecast'!F$9:F$223,'Capex forecast'!$T$9:$T$223,$Q485,'Capex forecast'!$S$9:$S$223,$S485,'Capex forecast'!$Q$9:$Q$223,"Augex")</f>
        <v>0</v>
      </c>
      <c r="W485" s="32">
        <f>SUMIFS('Capex forecast'!G$9:G$223,'Capex forecast'!$T$9:$T$223,$Q485,'Capex forecast'!$S$9:$S$223,$S485,'Capex forecast'!$Q$9:$Q$223,"Augex")</f>
        <v>0</v>
      </c>
      <c r="X485" s="32">
        <f>SUMIFS('Capex forecast'!H$9:H$223,'Capex forecast'!$T$9:$T$223,$Q485,'Capex forecast'!$S$9:$S$223,$S485,'Capex forecast'!$Q$9:$Q$223,"Augex")</f>
        <v>0</v>
      </c>
      <c r="Y485" s="32">
        <f>SUMIFS('Capex forecast'!I$9:I$223,'Capex forecast'!$T$9:$T$223,$Q485,'Capex forecast'!$S$9:$S$223,$S485,'Capex forecast'!$Q$9:$Q$223,"Augex")</f>
        <v>0</v>
      </c>
      <c r="Z485" s="32">
        <f>SUMIFS('Capex forecast'!J$9:J$223,'Capex forecast'!$T$9:$T$223,$Q485,'Capex forecast'!$S$9:$S$223,$S485,'Capex forecast'!$Q$9:$Q$223,"Augex")</f>
        <v>0</v>
      </c>
      <c r="AA485" s="32">
        <f>SUMIFS('Capex forecast'!K$9:K$223,'Capex forecast'!$T$9:$T$223,$Q485,'Capex forecast'!$S$9:$S$223,$S485,'Capex forecast'!$Q$9:$Q$223,"Augex")</f>
        <v>0</v>
      </c>
      <c r="AB485" s="32">
        <f>SUMIFS('Capex forecast'!L$9:L$223,'Capex forecast'!$T$9:$T$223,$Q485,'Capex forecast'!$S$9:$S$223,$S485,'Capex forecast'!$Q$9:$Q$223,"Augex")</f>
        <v>0</v>
      </c>
      <c r="AC485" s="32">
        <f>SUMIFS('Capex forecast'!M$9:M$223,'Capex forecast'!$T$9:$T$223,$Q485,'Capex forecast'!$S$9:$S$223,$S485,'Capex forecast'!$Q$9:$Q$223,"Augex")</f>
        <v>0</v>
      </c>
      <c r="AD485" s="32">
        <f>SUMIFS('Capex forecast'!N$9:N$223,'Capex forecast'!$T$9:$T$223,$Q485,'Capex forecast'!$S$9:$S$223,$S485,'Capex forecast'!$Q$9:$Q$223,"Augex")</f>
        <v>0</v>
      </c>
      <c r="AF485" s="45" t="s">
        <v>42</v>
      </c>
      <c r="AG485" s="6" t="str">
        <f>INDEX('Demand forecast'!$M$9:$M$5832,MATCH($Q485,'Demand forecast'!$B$9:$B$5832,0))</f>
        <v>No</v>
      </c>
      <c r="AH485" s="6" t="str">
        <f>IF(COUNTIF($AF$93:AF485,$B485) = 1, "LV", IF(COUNTIF($AF$93:AF485,$B485) = 2, "HV", "ST"))</f>
        <v>HV</v>
      </c>
      <c r="AI485" s="6" t="str">
        <f>INDEX('Demand forecast and growth rate'!$E$7:$E$273,MATCH($Q485,'Demand forecast and growth rate'!$B$7:$B$273,0))</f>
        <v>Small growth</v>
      </c>
      <c r="AJ485" s="47">
        <f>SUMIFS('Capex forecast'!E$9:E$223,'Capex forecast'!$T$9:$T$223,$AF485,'Capex forecast'!$S$9:$S$223,$AH485,'Capex forecast'!$Q$9:$Q$223,"Repex")</f>
        <v>0</v>
      </c>
      <c r="AK485" s="47">
        <f>SUMIFS('Capex forecast'!F$9:F$223,'Capex forecast'!$T$9:$T$223,$AF485,'Capex forecast'!$S$9:$S$223,$AH485,'Capex forecast'!$Q$9:$Q$223,"Repex")</f>
        <v>0</v>
      </c>
      <c r="AL485" s="47">
        <f>SUMIFS('Capex forecast'!G$9:G$223,'Capex forecast'!$T$9:$T$223,$AF485,'Capex forecast'!$S$9:$S$223,$AH485,'Capex forecast'!$Q$9:$Q$223,"Repex")</f>
        <v>0</v>
      </c>
      <c r="AM485" s="47">
        <f>SUMIFS('Capex forecast'!H$9:H$223,'Capex forecast'!$T$9:$T$223,$AF485,'Capex forecast'!$S$9:$S$223,$AH485,'Capex forecast'!$Q$9:$Q$223,"Repex")</f>
        <v>0</v>
      </c>
      <c r="AN485" s="47">
        <f>SUMIFS('Capex forecast'!I$9:I$223,'Capex forecast'!$T$9:$T$223,$AF485,'Capex forecast'!$S$9:$S$223,$AH485,'Capex forecast'!$Q$9:$Q$223,"Repex")</f>
        <v>0</v>
      </c>
      <c r="AO485" s="47">
        <f>SUMIFS('Capex forecast'!J$9:J$223,'Capex forecast'!$T$9:$T$223,$AF485,'Capex forecast'!$S$9:$S$223,$AH485,'Capex forecast'!$Q$9:$Q$223,"Repex")</f>
        <v>0</v>
      </c>
      <c r="AP485" s="47">
        <f>SUMIFS('Capex forecast'!K$9:K$223,'Capex forecast'!$T$9:$T$223,$AF485,'Capex forecast'!$S$9:$S$223,$AH485,'Capex forecast'!$Q$9:$Q$223,"Repex")</f>
        <v>0</v>
      </c>
      <c r="AQ485" s="47">
        <f>SUMIFS('Capex forecast'!L$9:L$223,'Capex forecast'!$T$9:$T$223,$AF485,'Capex forecast'!$S$9:$S$223,$AH485,'Capex forecast'!$Q$9:$Q$223,"Repex")</f>
        <v>0</v>
      </c>
      <c r="AR485" s="47">
        <f>SUMIFS('Capex forecast'!M$9:M$223,'Capex forecast'!$T$9:$T$223,$AF485,'Capex forecast'!$S$9:$S$223,$AH485,'Capex forecast'!$Q$9:$Q$223,"Repex")</f>
        <v>0</v>
      </c>
      <c r="AS485" s="47">
        <f>SUMIFS('Capex forecast'!N$9:N$223,'Capex forecast'!$T$9:$T$223,$AF485,'Capex forecast'!$S$9:$S$223,$AH485,'Capex forecast'!$Q$9:$Q$223,"Repex")</f>
        <v>0</v>
      </c>
    </row>
    <row r="486" spans="2:45" ht="15">
      <c r="B486" s="45" t="s">
        <v>67</v>
      </c>
      <c r="C486" s="6" t="str">
        <f>INDEX('Demand forecast'!$M$9:$M$5832,MATCH($B486,'Demand forecast'!$B$9:$B$5832,0))</f>
        <v>No</v>
      </c>
      <c r="D486" s="6" t="str">
        <f>IF(COUNTIF($B$93:B486,$B486) = 1, "LV", IF(COUNTIF($B$93:B486,$B486) = 2, "HV", "ST"))</f>
        <v>HV</v>
      </c>
      <c r="E486" s="6" t="str">
        <f>INDEX('Demand forecast and growth rate'!$E$7:$E$273,MATCH($B486,'Demand forecast and growth rate'!$B$7:$B$273,0))</f>
        <v>High growth</v>
      </c>
      <c r="F486" s="32">
        <f>SUMIFS('Capex forecast'!E$9:E$223,'Capex forecast'!$T$9:$T$223,'Allocation of site-spec costs'!$B486,'Capex forecast'!$S$9:$S$223,'Allocation of site-spec costs'!$D486,'Capex forecast'!$Q$9:$Q$223,"Customer Connection")</f>
        <v>0</v>
      </c>
      <c r="G486" s="32">
        <f>SUMIFS('Capex forecast'!F$9:F$223,'Capex forecast'!$T$9:$T$223,'Allocation of site-spec costs'!$B486,'Capex forecast'!$S$9:$S$223,'Allocation of site-spec costs'!$D486,'Capex forecast'!$Q$9:$Q$223,"Customer Connection")</f>
        <v>0</v>
      </c>
      <c r="H486" s="32">
        <f>SUMIFS('Capex forecast'!G$9:G$223,'Capex forecast'!$T$9:$T$223,'Allocation of site-spec costs'!$B486,'Capex forecast'!$S$9:$S$223,'Allocation of site-spec costs'!$D486,'Capex forecast'!$Q$9:$Q$223,"Customer Connection")</f>
        <v>0</v>
      </c>
      <c r="I486" s="32">
        <f>SUMIFS('Capex forecast'!H$9:H$223,'Capex forecast'!$T$9:$T$223,'Allocation of site-spec costs'!$B486,'Capex forecast'!$S$9:$S$223,'Allocation of site-spec costs'!$D486,'Capex forecast'!$Q$9:$Q$223,"Customer Connection")</f>
        <v>0</v>
      </c>
      <c r="J486" s="32">
        <f>SUMIFS('Capex forecast'!I$9:I$223,'Capex forecast'!$T$9:$T$223,'Allocation of site-spec costs'!$B486,'Capex forecast'!$S$9:$S$223,'Allocation of site-spec costs'!$D486,'Capex forecast'!$Q$9:$Q$223,"Customer Connection")</f>
        <v>0</v>
      </c>
      <c r="K486" s="32">
        <f>SUMIFS('Capex forecast'!J$9:J$223,'Capex forecast'!$T$9:$T$223,'Allocation of site-spec costs'!$B486,'Capex forecast'!$S$9:$S$223,'Allocation of site-spec costs'!$D486,'Capex forecast'!$Q$9:$Q$223,"Customer Connection")</f>
        <v>0</v>
      </c>
      <c r="L486" s="32">
        <f>SUMIFS('Capex forecast'!K$9:K$223,'Capex forecast'!$T$9:$T$223,'Allocation of site-spec costs'!$B486,'Capex forecast'!$S$9:$S$223,'Allocation of site-spec costs'!$D486,'Capex forecast'!$Q$9:$Q$223,"Customer Connection")</f>
        <v>0</v>
      </c>
      <c r="M486" s="32">
        <f>SUMIFS('Capex forecast'!L$9:L$223,'Capex forecast'!$T$9:$T$223,'Allocation of site-spec costs'!$B486,'Capex forecast'!$S$9:$S$223,'Allocation of site-spec costs'!$D486,'Capex forecast'!$Q$9:$Q$223,"Customer Connection")</f>
        <v>0</v>
      </c>
      <c r="N486" s="32">
        <f>SUMIFS('Capex forecast'!M$9:M$223,'Capex forecast'!$T$9:$T$223,'Allocation of site-spec costs'!$B486,'Capex forecast'!$S$9:$S$223,'Allocation of site-spec costs'!$D486,'Capex forecast'!$Q$9:$Q$223,"Customer Connection")</f>
        <v>0</v>
      </c>
      <c r="O486" s="32">
        <f>SUMIFS('Capex forecast'!N$9:N$223,'Capex forecast'!$T$9:$T$223,'Allocation of site-spec costs'!$B486,'Capex forecast'!$S$9:$S$223,'Allocation of site-spec costs'!$D486,'Capex forecast'!$Q$9:$Q$223,"Customer Connection")</f>
        <v>0</v>
      </c>
      <c r="Q486" s="45" t="s">
        <v>67</v>
      </c>
      <c r="R486" s="6" t="str">
        <f>INDEX('Demand forecast'!$M$9:$M$5832,MATCH($Q486,'Demand forecast'!$B$9:$B$5832,0))</f>
        <v>No</v>
      </c>
      <c r="S486" s="6" t="str">
        <f>IF(COUNTIF($Q$93:Q486,$B486) = 1, "LV", IF(COUNTIF($Q$93:Q486,$B486) = 2, "HV", "ST"))</f>
        <v>HV</v>
      </c>
      <c r="T486" s="6" t="str">
        <f>INDEX('Demand forecast and growth rate'!$E$7:$E$273,MATCH($Q486,'Demand forecast and growth rate'!$B$7:$B$273,0))</f>
        <v>High growth</v>
      </c>
      <c r="U486" s="32">
        <f>SUMIFS('Capex forecast'!E$9:E$223,'Capex forecast'!$T$9:$T$223,$Q486,'Capex forecast'!$S$9:$S$223,$S486,'Capex forecast'!$Q$9:$Q$223,"Augex")</f>
        <v>0</v>
      </c>
      <c r="V486" s="32">
        <f>SUMIFS('Capex forecast'!F$9:F$223,'Capex forecast'!$T$9:$T$223,$Q486,'Capex forecast'!$S$9:$S$223,$S486,'Capex forecast'!$Q$9:$Q$223,"Augex")</f>
        <v>0</v>
      </c>
      <c r="W486" s="32">
        <f>SUMIFS('Capex forecast'!G$9:G$223,'Capex forecast'!$T$9:$T$223,$Q486,'Capex forecast'!$S$9:$S$223,$S486,'Capex forecast'!$Q$9:$Q$223,"Augex")</f>
        <v>0</v>
      </c>
      <c r="X486" s="32">
        <f>SUMIFS('Capex forecast'!H$9:H$223,'Capex forecast'!$T$9:$T$223,$Q486,'Capex forecast'!$S$9:$S$223,$S486,'Capex forecast'!$Q$9:$Q$223,"Augex")</f>
        <v>0</v>
      </c>
      <c r="Y486" s="32">
        <f>SUMIFS('Capex forecast'!I$9:I$223,'Capex forecast'!$T$9:$T$223,$Q486,'Capex forecast'!$S$9:$S$223,$S486,'Capex forecast'!$Q$9:$Q$223,"Augex")</f>
        <v>0</v>
      </c>
      <c r="Z486" s="32">
        <f>SUMIFS('Capex forecast'!J$9:J$223,'Capex forecast'!$T$9:$T$223,$Q486,'Capex forecast'!$S$9:$S$223,$S486,'Capex forecast'!$Q$9:$Q$223,"Augex")</f>
        <v>0</v>
      </c>
      <c r="AA486" s="32">
        <f>SUMIFS('Capex forecast'!K$9:K$223,'Capex forecast'!$T$9:$T$223,$Q486,'Capex forecast'!$S$9:$S$223,$S486,'Capex forecast'!$Q$9:$Q$223,"Augex")</f>
        <v>0</v>
      </c>
      <c r="AB486" s="32">
        <f>SUMIFS('Capex forecast'!L$9:L$223,'Capex forecast'!$T$9:$T$223,$Q486,'Capex forecast'!$S$9:$S$223,$S486,'Capex forecast'!$Q$9:$Q$223,"Augex")</f>
        <v>0</v>
      </c>
      <c r="AC486" s="32">
        <f>SUMIFS('Capex forecast'!M$9:M$223,'Capex forecast'!$T$9:$T$223,$Q486,'Capex forecast'!$S$9:$S$223,$S486,'Capex forecast'!$Q$9:$Q$223,"Augex")</f>
        <v>0</v>
      </c>
      <c r="AD486" s="32">
        <f>SUMIFS('Capex forecast'!N$9:N$223,'Capex forecast'!$T$9:$T$223,$Q486,'Capex forecast'!$S$9:$S$223,$S486,'Capex forecast'!$Q$9:$Q$223,"Augex")</f>
        <v>0</v>
      </c>
      <c r="AF486" s="45" t="s">
        <v>67</v>
      </c>
      <c r="AG486" s="6" t="str">
        <f>INDEX('Demand forecast'!$M$9:$M$5832,MATCH($Q486,'Demand forecast'!$B$9:$B$5832,0))</f>
        <v>No</v>
      </c>
      <c r="AH486" s="6" t="str">
        <f>IF(COUNTIF($AF$93:AF486,$B486) = 1, "LV", IF(COUNTIF($AF$93:AF486,$B486) = 2, "HV", "ST"))</f>
        <v>HV</v>
      </c>
      <c r="AI486" s="6" t="str">
        <f>INDEX('Demand forecast and growth rate'!$E$7:$E$273,MATCH($Q486,'Demand forecast and growth rate'!$B$7:$B$273,0))</f>
        <v>High growth</v>
      </c>
      <c r="AJ486" s="47">
        <f>SUMIFS('Capex forecast'!E$9:E$223,'Capex forecast'!$T$9:$T$223,$AF486,'Capex forecast'!$S$9:$S$223,$AH486,'Capex forecast'!$Q$9:$Q$223,"Repex")</f>
        <v>0</v>
      </c>
      <c r="AK486" s="47">
        <f>SUMIFS('Capex forecast'!F$9:F$223,'Capex forecast'!$T$9:$T$223,$AF486,'Capex forecast'!$S$9:$S$223,$AH486,'Capex forecast'!$Q$9:$Q$223,"Repex")</f>
        <v>0</v>
      </c>
      <c r="AL486" s="47">
        <f>SUMIFS('Capex forecast'!G$9:G$223,'Capex forecast'!$T$9:$T$223,$AF486,'Capex forecast'!$S$9:$S$223,$AH486,'Capex forecast'!$Q$9:$Q$223,"Repex")</f>
        <v>0</v>
      </c>
      <c r="AM486" s="47">
        <f>SUMIFS('Capex forecast'!H$9:H$223,'Capex forecast'!$T$9:$T$223,$AF486,'Capex forecast'!$S$9:$S$223,$AH486,'Capex forecast'!$Q$9:$Q$223,"Repex")</f>
        <v>0</v>
      </c>
      <c r="AN486" s="47">
        <f>SUMIFS('Capex forecast'!I$9:I$223,'Capex forecast'!$T$9:$T$223,$AF486,'Capex forecast'!$S$9:$S$223,$AH486,'Capex forecast'!$Q$9:$Q$223,"Repex")</f>
        <v>0</v>
      </c>
      <c r="AO486" s="47">
        <f>SUMIFS('Capex forecast'!J$9:J$223,'Capex forecast'!$T$9:$T$223,$AF486,'Capex forecast'!$S$9:$S$223,$AH486,'Capex forecast'!$Q$9:$Q$223,"Repex")</f>
        <v>0</v>
      </c>
      <c r="AP486" s="47">
        <f>SUMIFS('Capex forecast'!K$9:K$223,'Capex forecast'!$T$9:$T$223,$AF486,'Capex forecast'!$S$9:$S$223,$AH486,'Capex forecast'!$Q$9:$Q$223,"Repex")</f>
        <v>0</v>
      </c>
      <c r="AQ486" s="47">
        <f>SUMIFS('Capex forecast'!L$9:L$223,'Capex forecast'!$T$9:$T$223,$AF486,'Capex forecast'!$S$9:$S$223,$AH486,'Capex forecast'!$Q$9:$Q$223,"Repex")</f>
        <v>0</v>
      </c>
      <c r="AR486" s="47">
        <f>SUMIFS('Capex forecast'!M$9:M$223,'Capex forecast'!$T$9:$T$223,$AF486,'Capex forecast'!$S$9:$S$223,$AH486,'Capex forecast'!$Q$9:$Q$223,"Repex")</f>
        <v>0</v>
      </c>
      <c r="AS486" s="47">
        <f>SUMIFS('Capex forecast'!N$9:N$223,'Capex forecast'!$T$9:$T$223,$AF486,'Capex forecast'!$S$9:$S$223,$AH486,'Capex forecast'!$Q$9:$Q$223,"Repex")</f>
        <v>0</v>
      </c>
    </row>
    <row r="487" spans="2:45" ht="15">
      <c r="B487" s="45" t="s">
        <v>120</v>
      </c>
      <c r="C487" s="6" t="str">
        <f>INDEX('Demand forecast'!$M$9:$M$5832,MATCH($B487,'Demand forecast'!$B$9:$B$5832,0))</f>
        <v>No</v>
      </c>
      <c r="D487" s="6" t="str">
        <f>IF(COUNTIF($B$93:B487,$B487) = 1, "LV", IF(COUNTIF($B$93:B487,$B487) = 2, "HV", "ST"))</f>
        <v>HV</v>
      </c>
      <c r="E487" s="6" t="str">
        <f>INDEX('Demand forecast and growth rate'!$E$7:$E$273,MATCH($B487,'Demand forecast and growth rate'!$B$7:$B$273,0))</f>
        <v>Steady/falling</v>
      </c>
      <c r="F487" s="32">
        <f>SUMIFS('Capex forecast'!E$9:E$223,'Capex forecast'!$T$9:$T$223,'Allocation of site-spec costs'!$B487,'Capex forecast'!$S$9:$S$223,'Allocation of site-spec costs'!$D487,'Capex forecast'!$Q$9:$Q$223,"Customer Connection")</f>
        <v>0</v>
      </c>
      <c r="G487" s="32">
        <f>SUMIFS('Capex forecast'!F$9:F$223,'Capex forecast'!$T$9:$T$223,'Allocation of site-spec costs'!$B487,'Capex forecast'!$S$9:$S$223,'Allocation of site-spec costs'!$D487,'Capex forecast'!$Q$9:$Q$223,"Customer Connection")</f>
        <v>0</v>
      </c>
      <c r="H487" s="32">
        <f>SUMIFS('Capex forecast'!G$9:G$223,'Capex forecast'!$T$9:$T$223,'Allocation of site-spec costs'!$B487,'Capex forecast'!$S$9:$S$223,'Allocation of site-spec costs'!$D487,'Capex forecast'!$Q$9:$Q$223,"Customer Connection")</f>
        <v>0</v>
      </c>
      <c r="I487" s="32">
        <f>SUMIFS('Capex forecast'!H$9:H$223,'Capex forecast'!$T$9:$T$223,'Allocation of site-spec costs'!$B487,'Capex forecast'!$S$9:$S$223,'Allocation of site-spec costs'!$D487,'Capex forecast'!$Q$9:$Q$223,"Customer Connection")</f>
        <v>0</v>
      </c>
      <c r="J487" s="32">
        <f>SUMIFS('Capex forecast'!I$9:I$223,'Capex forecast'!$T$9:$T$223,'Allocation of site-spec costs'!$B487,'Capex forecast'!$S$9:$S$223,'Allocation of site-spec costs'!$D487,'Capex forecast'!$Q$9:$Q$223,"Customer Connection")</f>
        <v>0</v>
      </c>
      <c r="K487" s="32">
        <f>SUMIFS('Capex forecast'!J$9:J$223,'Capex forecast'!$T$9:$T$223,'Allocation of site-spec costs'!$B487,'Capex forecast'!$S$9:$S$223,'Allocation of site-spec costs'!$D487,'Capex forecast'!$Q$9:$Q$223,"Customer Connection")</f>
        <v>0</v>
      </c>
      <c r="L487" s="32">
        <f>SUMIFS('Capex forecast'!K$9:K$223,'Capex forecast'!$T$9:$T$223,'Allocation of site-spec costs'!$B487,'Capex forecast'!$S$9:$S$223,'Allocation of site-spec costs'!$D487,'Capex forecast'!$Q$9:$Q$223,"Customer Connection")</f>
        <v>0</v>
      </c>
      <c r="M487" s="32">
        <f>SUMIFS('Capex forecast'!L$9:L$223,'Capex forecast'!$T$9:$T$223,'Allocation of site-spec costs'!$B487,'Capex forecast'!$S$9:$S$223,'Allocation of site-spec costs'!$D487,'Capex forecast'!$Q$9:$Q$223,"Customer Connection")</f>
        <v>0</v>
      </c>
      <c r="N487" s="32">
        <f>SUMIFS('Capex forecast'!M$9:M$223,'Capex forecast'!$T$9:$T$223,'Allocation of site-spec costs'!$B487,'Capex forecast'!$S$9:$S$223,'Allocation of site-spec costs'!$D487,'Capex forecast'!$Q$9:$Q$223,"Customer Connection")</f>
        <v>0</v>
      </c>
      <c r="O487" s="32">
        <f>SUMIFS('Capex forecast'!N$9:N$223,'Capex forecast'!$T$9:$T$223,'Allocation of site-spec costs'!$B487,'Capex forecast'!$S$9:$S$223,'Allocation of site-spec costs'!$D487,'Capex forecast'!$Q$9:$Q$223,"Customer Connection")</f>
        <v>0</v>
      </c>
      <c r="Q487" s="45" t="s">
        <v>120</v>
      </c>
      <c r="R487" s="6" t="str">
        <f>INDEX('Demand forecast'!$M$9:$M$5832,MATCH($Q487,'Demand forecast'!$B$9:$B$5832,0))</f>
        <v>No</v>
      </c>
      <c r="S487" s="6" t="str">
        <f>IF(COUNTIF($Q$93:Q487,$B487) = 1, "LV", IF(COUNTIF($Q$93:Q487,$B487) = 2, "HV", "ST"))</f>
        <v>HV</v>
      </c>
      <c r="T487" s="6" t="str">
        <f>INDEX('Demand forecast and growth rate'!$E$7:$E$273,MATCH($Q487,'Demand forecast and growth rate'!$B$7:$B$273,0))</f>
        <v>Steady/falling</v>
      </c>
      <c r="U487" s="32">
        <f>SUMIFS('Capex forecast'!E$9:E$223,'Capex forecast'!$T$9:$T$223,$Q487,'Capex forecast'!$S$9:$S$223,$S487,'Capex forecast'!$Q$9:$Q$223,"Augex")</f>
        <v>0</v>
      </c>
      <c r="V487" s="32">
        <f>SUMIFS('Capex forecast'!F$9:F$223,'Capex forecast'!$T$9:$T$223,$Q487,'Capex forecast'!$S$9:$S$223,$S487,'Capex forecast'!$Q$9:$Q$223,"Augex")</f>
        <v>0</v>
      </c>
      <c r="W487" s="32">
        <f>SUMIFS('Capex forecast'!G$9:G$223,'Capex forecast'!$T$9:$T$223,$Q487,'Capex forecast'!$S$9:$S$223,$S487,'Capex forecast'!$Q$9:$Q$223,"Augex")</f>
        <v>0</v>
      </c>
      <c r="X487" s="32">
        <f>SUMIFS('Capex forecast'!H$9:H$223,'Capex forecast'!$T$9:$T$223,$Q487,'Capex forecast'!$S$9:$S$223,$S487,'Capex forecast'!$Q$9:$Q$223,"Augex")</f>
        <v>0</v>
      </c>
      <c r="Y487" s="32">
        <f>SUMIFS('Capex forecast'!I$9:I$223,'Capex forecast'!$T$9:$T$223,$Q487,'Capex forecast'!$S$9:$S$223,$S487,'Capex forecast'!$Q$9:$Q$223,"Augex")</f>
        <v>0</v>
      </c>
      <c r="Z487" s="32">
        <f>SUMIFS('Capex forecast'!J$9:J$223,'Capex forecast'!$T$9:$T$223,$Q487,'Capex forecast'!$S$9:$S$223,$S487,'Capex forecast'!$Q$9:$Q$223,"Augex")</f>
        <v>0</v>
      </c>
      <c r="AA487" s="32">
        <f>SUMIFS('Capex forecast'!K$9:K$223,'Capex forecast'!$T$9:$T$223,$Q487,'Capex forecast'!$S$9:$S$223,$S487,'Capex forecast'!$Q$9:$Q$223,"Augex")</f>
        <v>0</v>
      </c>
      <c r="AB487" s="32">
        <f>SUMIFS('Capex forecast'!L$9:L$223,'Capex forecast'!$T$9:$T$223,$Q487,'Capex forecast'!$S$9:$S$223,$S487,'Capex forecast'!$Q$9:$Q$223,"Augex")</f>
        <v>0</v>
      </c>
      <c r="AC487" s="32">
        <f>SUMIFS('Capex forecast'!M$9:M$223,'Capex forecast'!$T$9:$T$223,$Q487,'Capex forecast'!$S$9:$S$223,$S487,'Capex forecast'!$Q$9:$Q$223,"Augex")</f>
        <v>0</v>
      </c>
      <c r="AD487" s="32">
        <f>SUMIFS('Capex forecast'!N$9:N$223,'Capex forecast'!$T$9:$T$223,$Q487,'Capex forecast'!$S$9:$S$223,$S487,'Capex forecast'!$Q$9:$Q$223,"Augex")</f>
        <v>0</v>
      </c>
      <c r="AF487" s="45" t="s">
        <v>120</v>
      </c>
      <c r="AG487" s="6" t="str">
        <f>INDEX('Demand forecast'!$M$9:$M$5832,MATCH($Q487,'Demand forecast'!$B$9:$B$5832,0))</f>
        <v>No</v>
      </c>
      <c r="AH487" s="6" t="str">
        <f>IF(COUNTIF($AF$93:AF487,$B487) = 1, "LV", IF(COUNTIF($AF$93:AF487,$B487) = 2, "HV", "ST"))</f>
        <v>HV</v>
      </c>
      <c r="AI487" s="6" t="str">
        <f>INDEX('Demand forecast and growth rate'!$E$7:$E$273,MATCH($Q487,'Demand forecast and growth rate'!$B$7:$B$273,0))</f>
        <v>Steady/falling</v>
      </c>
      <c r="AJ487" s="47">
        <f>SUMIFS('Capex forecast'!E$9:E$223,'Capex forecast'!$T$9:$T$223,$AF487,'Capex forecast'!$S$9:$S$223,$AH487,'Capex forecast'!$Q$9:$Q$223,"Repex")</f>
        <v>0</v>
      </c>
      <c r="AK487" s="47">
        <f>SUMIFS('Capex forecast'!F$9:F$223,'Capex forecast'!$T$9:$T$223,$AF487,'Capex forecast'!$S$9:$S$223,$AH487,'Capex forecast'!$Q$9:$Q$223,"Repex")</f>
        <v>0</v>
      </c>
      <c r="AL487" s="47">
        <f>SUMIFS('Capex forecast'!G$9:G$223,'Capex forecast'!$T$9:$T$223,$AF487,'Capex forecast'!$S$9:$S$223,$AH487,'Capex forecast'!$Q$9:$Q$223,"Repex")</f>
        <v>0</v>
      </c>
      <c r="AM487" s="47">
        <f>SUMIFS('Capex forecast'!H$9:H$223,'Capex forecast'!$T$9:$T$223,$AF487,'Capex forecast'!$S$9:$S$223,$AH487,'Capex forecast'!$Q$9:$Q$223,"Repex")</f>
        <v>0</v>
      </c>
      <c r="AN487" s="47">
        <f>SUMIFS('Capex forecast'!I$9:I$223,'Capex forecast'!$T$9:$T$223,$AF487,'Capex forecast'!$S$9:$S$223,$AH487,'Capex forecast'!$Q$9:$Q$223,"Repex")</f>
        <v>0</v>
      </c>
      <c r="AO487" s="47">
        <f>SUMIFS('Capex forecast'!J$9:J$223,'Capex forecast'!$T$9:$T$223,$AF487,'Capex forecast'!$S$9:$S$223,$AH487,'Capex forecast'!$Q$9:$Q$223,"Repex")</f>
        <v>0</v>
      </c>
      <c r="AP487" s="47">
        <f>SUMIFS('Capex forecast'!K$9:K$223,'Capex forecast'!$T$9:$T$223,$AF487,'Capex forecast'!$S$9:$S$223,$AH487,'Capex forecast'!$Q$9:$Q$223,"Repex")</f>
        <v>0</v>
      </c>
      <c r="AQ487" s="47">
        <f>SUMIFS('Capex forecast'!L$9:L$223,'Capex forecast'!$T$9:$T$223,$AF487,'Capex forecast'!$S$9:$S$223,$AH487,'Capex forecast'!$Q$9:$Q$223,"Repex")</f>
        <v>0</v>
      </c>
      <c r="AR487" s="47">
        <f>SUMIFS('Capex forecast'!M$9:M$223,'Capex forecast'!$T$9:$T$223,$AF487,'Capex forecast'!$S$9:$S$223,$AH487,'Capex forecast'!$Q$9:$Q$223,"Repex")</f>
        <v>0</v>
      </c>
      <c r="AS487" s="47">
        <f>SUMIFS('Capex forecast'!N$9:N$223,'Capex forecast'!$T$9:$T$223,$AF487,'Capex forecast'!$S$9:$S$223,$AH487,'Capex forecast'!$Q$9:$Q$223,"Repex")</f>
        <v>0</v>
      </c>
    </row>
    <row r="488" spans="2:45" ht="15">
      <c r="B488" s="45" t="s">
        <v>240</v>
      </c>
      <c r="C488" s="6" t="str">
        <f>INDEX('Demand forecast'!$M$9:$M$5832,MATCH($B488,'Demand forecast'!$B$9:$B$5832,0))</f>
        <v>Yes</v>
      </c>
      <c r="D488" s="6" t="str">
        <f>IF(COUNTIF($B$93:B488,$B488) = 1, "LV", IF(COUNTIF($B$93:B488,$B488) = 2, "HV", "ST"))</f>
        <v>HV</v>
      </c>
      <c r="E488" s="6" t="str">
        <f>INDEX('Demand forecast and growth rate'!$E$7:$E$273,MATCH($B488,'Demand forecast and growth rate'!$B$7:$B$273,0))</f>
        <v>Steady/falling</v>
      </c>
      <c r="F488" s="32">
        <f>SUMIFS('Capex forecast'!E$9:E$223,'Capex forecast'!$T$9:$T$223,'Allocation of site-spec costs'!$B488,'Capex forecast'!$S$9:$S$223,'Allocation of site-spec costs'!$D488,'Capex forecast'!$Q$9:$Q$223,"Customer Connection")</f>
        <v>0</v>
      </c>
      <c r="G488" s="32">
        <f>SUMIFS('Capex forecast'!F$9:F$223,'Capex forecast'!$T$9:$T$223,'Allocation of site-spec costs'!$B488,'Capex forecast'!$S$9:$S$223,'Allocation of site-spec costs'!$D488,'Capex forecast'!$Q$9:$Q$223,"Customer Connection")</f>
        <v>0</v>
      </c>
      <c r="H488" s="32">
        <f>SUMIFS('Capex forecast'!G$9:G$223,'Capex forecast'!$T$9:$T$223,'Allocation of site-spec costs'!$B488,'Capex forecast'!$S$9:$S$223,'Allocation of site-spec costs'!$D488,'Capex forecast'!$Q$9:$Q$223,"Customer Connection")</f>
        <v>0</v>
      </c>
      <c r="I488" s="32">
        <f>SUMIFS('Capex forecast'!H$9:H$223,'Capex forecast'!$T$9:$T$223,'Allocation of site-spec costs'!$B488,'Capex forecast'!$S$9:$S$223,'Allocation of site-spec costs'!$D488,'Capex forecast'!$Q$9:$Q$223,"Customer Connection")</f>
        <v>0</v>
      </c>
      <c r="J488" s="32">
        <f>SUMIFS('Capex forecast'!I$9:I$223,'Capex forecast'!$T$9:$T$223,'Allocation of site-spec costs'!$B488,'Capex forecast'!$S$9:$S$223,'Allocation of site-spec costs'!$D488,'Capex forecast'!$Q$9:$Q$223,"Customer Connection")</f>
        <v>0</v>
      </c>
      <c r="K488" s="32">
        <f>SUMIFS('Capex forecast'!J$9:J$223,'Capex forecast'!$T$9:$T$223,'Allocation of site-spec costs'!$B488,'Capex forecast'!$S$9:$S$223,'Allocation of site-spec costs'!$D488,'Capex forecast'!$Q$9:$Q$223,"Customer Connection")</f>
        <v>0</v>
      </c>
      <c r="L488" s="32">
        <f>SUMIFS('Capex forecast'!K$9:K$223,'Capex forecast'!$T$9:$T$223,'Allocation of site-spec costs'!$B488,'Capex forecast'!$S$9:$S$223,'Allocation of site-spec costs'!$D488,'Capex forecast'!$Q$9:$Q$223,"Customer Connection")</f>
        <v>0</v>
      </c>
      <c r="M488" s="32">
        <f>SUMIFS('Capex forecast'!L$9:L$223,'Capex forecast'!$T$9:$T$223,'Allocation of site-spec costs'!$B488,'Capex forecast'!$S$9:$S$223,'Allocation of site-spec costs'!$D488,'Capex forecast'!$Q$9:$Q$223,"Customer Connection")</f>
        <v>0</v>
      </c>
      <c r="N488" s="32">
        <f>SUMIFS('Capex forecast'!M$9:M$223,'Capex forecast'!$T$9:$T$223,'Allocation of site-spec costs'!$B488,'Capex forecast'!$S$9:$S$223,'Allocation of site-spec costs'!$D488,'Capex forecast'!$Q$9:$Q$223,"Customer Connection")</f>
        <v>0</v>
      </c>
      <c r="O488" s="32">
        <f>SUMIFS('Capex forecast'!N$9:N$223,'Capex forecast'!$T$9:$T$223,'Allocation of site-spec costs'!$B488,'Capex forecast'!$S$9:$S$223,'Allocation of site-spec costs'!$D488,'Capex forecast'!$Q$9:$Q$223,"Customer Connection")</f>
        <v>0</v>
      </c>
      <c r="Q488" s="45" t="s">
        <v>240</v>
      </c>
      <c r="R488" s="6" t="str">
        <f>INDEX('Demand forecast'!$M$9:$M$5832,MATCH($Q488,'Demand forecast'!$B$9:$B$5832,0))</f>
        <v>Yes</v>
      </c>
      <c r="S488" s="6" t="str">
        <f>IF(COUNTIF($Q$93:Q488,$B488) = 1, "LV", IF(COUNTIF($Q$93:Q488,$B488) = 2, "HV", "ST"))</f>
        <v>HV</v>
      </c>
      <c r="T488" s="6" t="str">
        <f>INDEX('Demand forecast and growth rate'!$E$7:$E$273,MATCH($Q488,'Demand forecast and growth rate'!$B$7:$B$273,0))</f>
        <v>Steady/falling</v>
      </c>
      <c r="U488" s="32">
        <f>SUMIFS('Capex forecast'!E$9:E$223,'Capex forecast'!$T$9:$T$223,$Q488,'Capex forecast'!$S$9:$S$223,$S488,'Capex forecast'!$Q$9:$Q$223,"Augex")</f>
        <v>0</v>
      </c>
      <c r="V488" s="32">
        <f>SUMIFS('Capex forecast'!F$9:F$223,'Capex forecast'!$T$9:$T$223,$Q488,'Capex forecast'!$S$9:$S$223,$S488,'Capex forecast'!$Q$9:$Q$223,"Augex")</f>
        <v>0</v>
      </c>
      <c r="W488" s="32">
        <f>SUMIFS('Capex forecast'!G$9:G$223,'Capex forecast'!$T$9:$T$223,$Q488,'Capex forecast'!$S$9:$S$223,$S488,'Capex forecast'!$Q$9:$Q$223,"Augex")</f>
        <v>0</v>
      </c>
      <c r="X488" s="32">
        <f>SUMIFS('Capex forecast'!H$9:H$223,'Capex forecast'!$T$9:$T$223,$Q488,'Capex forecast'!$S$9:$S$223,$S488,'Capex forecast'!$Q$9:$Q$223,"Augex")</f>
        <v>0</v>
      </c>
      <c r="Y488" s="32">
        <f>SUMIFS('Capex forecast'!I$9:I$223,'Capex forecast'!$T$9:$T$223,$Q488,'Capex forecast'!$S$9:$S$223,$S488,'Capex forecast'!$Q$9:$Q$223,"Augex")</f>
        <v>0</v>
      </c>
      <c r="Z488" s="32">
        <f>SUMIFS('Capex forecast'!J$9:J$223,'Capex forecast'!$T$9:$T$223,$Q488,'Capex forecast'!$S$9:$S$223,$S488,'Capex forecast'!$Q$9:$Q$223,"Augex")</f>
        <v>0</v>
      </c>
      <c r="AA488" s="32">
        <f>SUMIFS('Capex forecast'!K$9:K$223,'Capex forecast'!$T$9:$T$223,$Q488,'Capex forecast'!$S$9:$S$223,$S488,'Capex forecast'!$Q$9:$Q$223,"Augex")</f>
        <v>0</v>
      </c>
      <c r="AB488" s="32">
        <f>SUMIFS('Capex forecast'!L$9:L$223,'Capex forecast'!$T$9:$T$223,$Q488,'Capex forecast'!$S$9:$S$223,$S488,'Capex forecast'!$Q$9:$Q$223,"Augex")</f>
        <v>0</v>
      </c>
      <c r="AC488" s="32">
        <f>SUMIFS('Capex forecast'!M$9:M$223,'Capex forecast'!$T$9:$T$223,$Q488,'Capex forecast'!$S$9:$S$223,$S488,'Capex forecast'!$Q$9:$Q$223,"Augex")</f>
        <v>0</v>
      </c>
      <c r="AD488" s="32">
        <f>SUMIFS('Capex forecast'!N$9:N$223,'Capex forecast'!$T$9:$T$223,$Q488,'Capex forecast'!$S$9:$S$223,$S488,'Capex forecast'!$Q$9:$Q$223,"Augex")</f>
        <v>0</v>
      </c>
      <c r="AF488" s="45" t="s">
        <v>240</v>
      </c>
      <c r="AG488" s="6" t="str">
        <f>INDEX('Demand forecast'!$M$9:$M$5832,MATCH($Q488,'Demand forecast'!$B$9:$B$5832,0))</f>
        <v>Yes</v>
      </c>
      <c r="AH488" s="6" t="str">
        <f>IF(COUNTIF($AF$93:AF488,$B488) = 1, "LV", IF(COUNTIF($AF$93:AF488,$B488) = 2, "HV", "ST"))</f>
        <v>HV</v>
      </c>
      <c r="AI488" s="6" t="str">
        <f>INDEX('Demand forecast and growth rate'!$E$7:$E$273,MATCH($Q488,'Demand forecast and growth rate'!$B$7:$B$273,0))</f>
        <v>Steady/falling</v>
      </c>
      <c r="AJ488" s="47">
        <f>SUMIFS('Capex forecast'!E$9:E$223,'Capex forecast'!$T$9:$T$223,$AF488,'Capex forecast'!$S$9:$S$223,$AH488,'Capex forecast'!$Q$9:$Q$223,"Repex")</f>
        <v>0</v>
      </c>
      <c r="AK488" s="47">
        <f>SUMIFS('Capex forecast'!F$9:F$223,'Capex forecast'!$T$9:$T$223,$AF488,'Capex forecast'!$S$9:$S$223,$AH488,'Capex forecast'!$Q$9:$Q$223,"Repex")</f>
        <v>0</v>
      </c>
      <c r="AL488" s="47">
        <f>SUMIFS('Capex forecast'!G$9:G$223,'Capex forecast'!$T$9:$T$223,$AF488,'Capex forecast'!$S$9:$S$223,$AH488,'Capex forecast'!$Q$9:$Q$223,"Repex")</f>
        <v>0</v>
      </c>
      <c r="AM488" s="47">
        <f>SUMIFS('Capex forecast'!H$9:H$223,'Capex forecast'!$T$9:$T$223,$AF488,'Capex forecast'!$S$9:$S$223,$AH488,'Capex forecast'!$Q$9:$Q$223,"Repex")</f>
        <v>0</v>
      </c>
      <c r="AN488" s="47">
        <f>SUMIFS('Capex forecast'!I$9:I$223,'Capex forecast'!$T$9:$T$223,$AF488,'Capex forecast'!$S$9:$S$223,$AH488,'Capex forecast'!$Q$9:$Q$223,"Repex")</f>
        <v>0</v>
      </c>
      <c r="AO488" s="47">
        <f>SUMIFS('Capex forecast'!J$9:J$223,'Capex forecast'!$T$9:$T$223,$AF488,'Capex forecast'!$S$9:$S$223,$AH488,'Capex forecast'!$Q$9:$Q$223,"Repex")</f>
        <v>0</v>
      </c>
      <c r="AP488" s="47">
        <f>SUMIFS('Capex forecast'!K$9:K$223,'Capex forecast'!$T$9:$T$223,$AF488,'Capex forecast'!$S$9:$S$223,$AH488,'Capex forecast'!$Q$9:$Q$223,"Repex")</f>
        <v>0</v>
      </c>
      <c r="AQ488" s="47">
        <f>SUMIFS('Capex forecast'!L$9:L$223,'Capex forecast'!$T$9:$T$223,$AF488,'Capex forecast'!$S$9:$S$223,$AH488,'Capex forecast'!$Q$9:$Q$223,"Repex")</f>
        <v>0</v>
      </c>
      <c r="AR488" s="47">
        <f>SUMIFS('Capex forecast'!M$9:M$223,'Capex forecast'!$T$9:$T$223,$AF488,'Capex forecast'!$S$9:$S$223,$AH488,'Capex forecast'!$Q$9:$Q$223,"Repex")</f>
        <v>0</v>
      </c>
      <c r="AS488" s="47">
        <f>SUMIFS('Capex forecast'!N$9:N$223,'Capex forecast'!$T$9:$T$223,$AF488,'Capex forecast'!$S$9:$S$223,$AH488,'Capex forecast'!$Q$9:$Q$223,"Repex")</f>
        <v>0</v>
      </c>
    </row>
    <row r="489" spans="2:45" ht="15">
      <c r="B489" s="45" t="s">
        <v>148</v>
      </c>
      <c r="C489" s="6" t="str">
        <f>INDEX('Demand forecast'!$M$9:$M$5832,MATCH($B489,'Demand forecast'!$B$9:$B$5832,0))</f>
        <v>No</v>
      </c>
      <c r="D489" s="6" t="str">
        <f>IF(COUNTIF($B$93:B489,$B489) = 1, "LV", IF(COUNTIF($B$93:B489,$B489) = 2, "HV", "ST"))</f>
        <v>HV</v>
      </c>
      <c r="E489" s="6" t="str">
        <f>INDEX('Demand forecast and growth rate'!$E$7:$E$273,MATCH($B489,'Demand forecast and growth rate'!$B$7:$B$273,0))</f>
        <v>Steady/falling</v>
      </c>
      <c r="F489" s="32">
        <f>SUMIFS('Capex forecast'!E$9:E$223,'Capex forecast'!$T$9:$T$223,'Allocation of site-spec costs'!$B489,'Capex forecast'!$S$9:$S$223,'Allocation of site-spec costs'!$D489,'Capex forecast'!$Q$9:$Q$223,"Customer Connection")</f>
        <v>0</v>
      </c>
      <c r="G489" s="32">
        <f>SUMIFS('Capex forecast'!F$9:F$223,'Capex forecast'!$T$9:$T$223,'Allocation of site-spec costs'!$B489,'Capex forecast'!$S$9:$S$223,'Allocation of site-spec costs'!$D489,'Capex forecast'!$Q$9:$Q$223,"Customer Connection")</f>
        <v>0</v>
      </c>
      <c r="H489" s="32">
        <f>SUMIFS('Capex forecast'!G$9:G$223,'Capex forecast'!$T$9:$T$223,'Allocation of site-spec costs'!$B489,'Capex forecast'!$S$9:$S$223,'Allocation of site-spec costs'!$D489,'Capex forecast'!$Q$9:$Q$223,"Customer Connection")</f>
        <v>0</v>
      </c>
      <c r="I489" s="32">
        <f>SUMIFS('Capex forecast'!H$9:H$223,'Capex forecast'!$T$9:$T$223,'Allocation of site-spec costs'!$B489,'Capex forecast'!$S$9:$S$223,'Allocation of site-spec costs'!$D489,'Capex forecast'!$Q$9:$Q$223,"Customer Connection")</f>
        <v>0</v>
      </c>
      <c r="J489" s="32">
        <f>SUMIFS('Capex forecast'!I$9:I$223,'Capex forecast'!$T$9:$T$223,'Allocation of site-spec costs'!$B489,'Capex forecast'!$S$9:$S$223,'Allocation of site-spec costs'!$D489,'Capex forecast'!$Q$9:$Q$223,"Customer Connection")</f>
        <v>0</v>
      </c>
      <c r="K489" s="32">
        <f>SUMIFS('Capex forecast'!J$9:J$223,'Capex forecast'!$T$9:$T$223,'Allocation of site-spec costs'!$B489,'Capex forecast'!$S$9:$S$223,'Allocation of site-spec costs'!$D489,'Capex forecast'!$Q$9:$Q$223,"Customer Connection")</f>
        <v>0</v>
      </c>
      <c r="L489" s="32">
        <f>SUMIFS('Capex forecast'!K$9:K$223,'Capex forecast'!$T$9:$T$223,'Allocation of site-spec costs'!$B489,'Capex forecast'!$S$9:$S$223,'Allocation of site-spec costs'!$D489,'Capex forecast'!$Q$9:$Q$223,"Customer Connection")</f>
        <v>0</v>
      </c>
      <c r="M489" s="32">
        <f>SUMIFS('Capex forecast'!L$9:L$223,'Capex forecast'!$T$9:$T$223,'Allocation of site-spec costs'!$B489,'Capex forecast'!$S$9:$S$223,'Allocation of site-spec costs'!$D489,'Capex forecast'!$Q$9:$Q$223,"Customer Connection")</f>
        <v>0</v>
      </c>
      <c r="N489" s="32">
        <f>SUMIFS('Capex forecast'!M$9:M$223,'Capex forecast'!$T$9:$T$223,'Allocation of site-spec costs'!$B489,'Capex forecast'!$S$9:$S$223,'Allocation of site-spec costs'!$D489,'Capex forecast'!$Q$9:$Q$223,"Customer Connection")</f>
        <v>0</v>
      </c>
      <c r="O489" s="32">
        <f>SUMIFS('Capex forecast'!N$9:N$223,'Capex forecast'!$T$9:$T$223,'Allocation of site-spec costs'!$B489,'Capex forecast'!$S$9:$S$223,'Allocation of site-spec costs'!$D489,'Capex forecast'!$Q$9:$Q$223,"Customer Connection")</f>
        <v>0</v>
      </c>
      <c r="Q489" s="45" t="s">
        <v>148</v>
      </c>
      <c r="R489" s="6" t="str">
        <f>INDEX('Demand forecast'!$M$9:$M$5832,MATCH($Q489,'Demand forecast'!$B$9:$B$5832,0))</f>
        <v>No</v>
      </c>
      <c r="S489" s="6" t="str">
        <f>IF(COUNTIF($Q$93:Q489,$B489) = 1, "LV", IF(COUNTIF($Q$93:Q489,$B489) = 2, "HV", "ST"))</f>
        <v>HV</v>
      </c>
      <c r="T489" s="6" t="str">
        <f>INDEX('Demand forecast and growth rate'!$E$7:$E$273,MATCH($Q489,'Demand forecast and growth rate'!$B$7:$B$273,0))</f>
        <v>Steady/falling</v>
      </c>
      <c r="U489" s="32">
        <f>SUMIFS('Capex forecast'!E$9:E$223,'Capex forecast'!$T$9:$T$223,$Q489,'Capex forecast'!$S$9:$S$223,$S489,'Capex forecast'!$Q$9:$Q$223,"Augex")</f>
        <v>0</v>
      </c>
      <c r="V489" s="32">
        <f>SUMIFS('Capex forecast'!F$9:F$223,'Capex forecast'!$T$9:$T$223,$Q489,'Capex forecast'!$S$9:$S$223,$S489,'Capex forecast'!$Q$9:$Q$223,"Augex")</f>
        <v>0</v>
      </c>
      <c r="W489" s="32">
        <f>SUMIFS('Capex forecast'!G$9:G$223,'Capex forecast'!$T$9:$T$223,$Q489,'Capex forecast'!$S$9:$S$223,$S489,'Capex forecast'!$Q$9:$Q$223,"Augex")</f>
        <v>0</v>
      </c>
      <c r="X489" s="32">
        <f>SUMIFS('Capex forecast'!H$9:H$223,'Capex forecast'!$T$9:$T$223,$Q489,'Capex forecast'!$S$9:$S$223,$S489,'Capex forecast'!$Q$9:$Q$223,"Augex")</f>
        <v>0</v>
      </c>
      <c r="Y489" s="32">
        <f>SUMIFS('Capex forecast'!I$9:I$223,'Capex forecast'!$T$9:$T$223,$Q489,'Capex forecast'!$S$9:$S$223,$S489,'Capex forecast'!$Q$9:$Q$223,"Augex")</f>
        <v>0</v>
      </c>
      <c r="Z489" s="32">
        <f>SUMIFS('Capex forecast'!J$9:J$223,'Capex forecast'!$T$9:$T$223,$Q489,'Capex forecast'!$S$9:$S$223,$S489,'Capex forecast'!$Q$9:$Q$223,"Augex")</f>
        <v>0</v>
      </c>
      <c r="AA489" s="32">
        <f>SUMIFS('Capex forecast'!K$9:K$223,'Capex forecast'!$T$9:$T$223,$Q489,'Capex forecast'!$S$9:$S$223,$S489,'Capex forecast'!$Q$9:$Q$223,"Augex")</f>
        <v>0</v>
      </c>
      <c r="AB489" s="32">
        <f>SUMIFS('Capex forecast'!L$9:L$223,'Capex forecast'!$T$9:$T$223,$Q489,'Capex forecast'!$S$9:$S$223,$S489,'Capex forecast'!$Q$9:$Q$223,"Augex")</f>
        <v>0</v>
      </c>
      <c r="AC489" s="32">
        <f>SUMIFS('Capex forecast'!M$9:M$223,'Capex forecast'!$T$9:$T$223,$Q489,'Capex forecast'!$S$9:$S$223,$S489,'Capex forecast'!$Q$9:$Q$223,"Augex")</f>
        <v>0</v>
      </c>
      <c r="AD489" s="32">
        <f>SUMIFS('Capex forecast'!N$9:N$223,'Capex forecast'!$T$9:$T$223,$Q489,'Capex forecast'!$S$9:$S$223,$S489,'Capex forecast'!$Q$9:$Q$223,"Augex")</f>
        <v>0</v>
      </c>
      <c r="AF489" s="45" t="s">
        <v>148</v>
      </c>
      <c r="AG489" s="6" t="str">
        <f>INDEX('Demand forecast'!$M$9:$M$5832,MATCH($Q489,'Demand forecast'!$B$9:$B$5832,0))</f>
        <v>No</v>
      </c>
      <c r="AH489" s="6" t="str">
        <f>IF(COUNTIF($AF$93:AF489,$B489) = 1, "LV", IF(COUNTIF($AF$93:AF489,$B489) = 2, "HV", "ST"))</f>
        <v>HV</v>
      </c>
      <c r="AI489" s="6" t="str">
        <f>INDEX('Demand forecast and growth rate'!$E$7:$E$273,MATCH($Q489,'Demand forecast and growth rate'!$B$7:$B$273,0))</f>
        <v>Steady/falling</v>
      </c>
      <c r="AJ489" s="47">
        <f>SUMIFS('Capex forecast'!E$9:E$223,'Capex forecast'!$T$9:$T$223,$AF489,'Capex forecast'!$S$9:$S$223,$AH489,'Capex forecast'!$Q$9:$Q$223,"Repex")</f>
        <v>0</v>
      </c>
      <c r="AK489" s="47">
        <f>SUMIFS('Capex forecast'!F$9:F$223,'Capex forecast'!$T$9:$T$223,$AF489,'Capex forecast'!$S$9:$S$223,$AH489,'Capex forecast'!$Q$9:$Q$223,"Repex")</f>
        <v>0</v>
      </c>
      <c r="AL489" s="47">
        <f>SUMIFS('Capex forecast'!G$9:G$223,'Capex forecast'!$T$9:$T$223,$AF489,'Capex forecast'!$S$9:$S$223,$AH489,'Capex forecast'!$Q$9:$Q$223,"Repex")</f>
        <v>0</v>
      </c>
      <c r="AM489" s="47">
        <f>SUMIFS('Capex forecast'!H$9:H$223,'Capex forecast'!$T$9:$T$223,$AF489,'Capex forecast'!$S$9:$S$223,$AH489,'Capex forecast'!$Q$9:$Q$223,"Repex")</f>
        <v>0</v>
      </c>
      <c r="AN489" s="47">
        <f>SUMIFS('Capex forecast'!I$9:I$223,'Capex forecast'!$T$9:$T$223,$AF489,'Capex forecast'!$S$9:$S$223,$AH489,'Capex forecast'!$Q$9:$Q$223,"Repex")</f>
        <v>0</v>
      </c>
      <c r="AO489" s="47">
        <f>SUMIFS('Capex forecast'!J$9:J$223,'Capex forecast'!$T$9:$T$223,$AF489,'Capex forecast'!$S$9:$S$223,$AH489,'Capex forecast'!$Q$9:$Q$223,"Repex")</f>
        <v>0</v>
      </c>
      <c r="AP489" s="47">
        <f>SUMIFS('Capex forecast'!K$9:K$223,'Capex forecast'!$T$9:$T$223,$AF489,'Capex forecast'!$S$9:$S$223,$AH489,'Capex forecast'!$Q$9:$Q$223,"Repex")</f>
        <v>0</v>
      </c>
      <c r="AQ489" s="47">
        <f>SUMIFS('Capex forecast'!L$9:L$223,'Capex forecast'!$T$9:$T$223,$AF489,'Capex forecast'!$S$9:$S$223,$AH489,'Capex forecast'!$Q$9:$Q$223,"Repex")</f>
        <v>0</v>
      </c>
      <c r="AR489" s="47">
        <f>SUMIFS('Capex forecast'!M$9:M$223,'Capex forecast'!$T$9:$T$223,$AF489,'Capex forecast'!$S$9:$S$223,$AH489,'Capex forecast'!$Q$9:$Q$223,"Repex")</f>
        <v>0</v>
      </c>
      <c r="AS489" s="47">
        <f>SUMIFS('Capex forecast'!N$9:N$223,'Capex forecast'!$T$9:$T$223,$AF489,'Capex forecast'!$S$9:$S$223,$AH489,'Capex forecast'!$Q$9:$Q$223,"Repex")</f>
        <v>0</v>
      </c>
    </row>
    <row r="490" spans="2:45" ht="15">
      <c r="B490" s="45" t="s">
        <v>159</v>
      </c>
      <c r="C490" s="6" t="str">
        <f>INDEX('Demand forecast'!$M$9:$M$5832,MATCH($B490,'Demand forecast'!$B$9:$B$5832,0))</f>
        <v>No</v>
      </c>
      <c r="D490" s="6" t="str">
        <f>IF(COUNTIF($B$93:B490,$B490) = 1, "LV", IF(COUNTIF($B$93:B490,$B490) = 2, "HV", "ST"))</f>
        <v>HV</v>
      </c>
      <c r="E490" s="6" t="str">
        <f>INDEX('Demand forecast and growth rate'!$E$7:$E$273,MATCH($B490,'Demand forecast and growth rate'!$B$7:$B$273,0))</f>
        <v>Small growth</v>
      </c>
      <c r="F490" s="32">
        <f>SUMIFS('Capex forecast'!E$9:E$223,'Capex forecast'!$T$9:$T$223,'Allocation of site-spec costs'!$B490,'Capex forecast'!$S$9:$S$223,'Allocation of site-spec costs'!$D490,'Capex forecast'!$Q$9:$Q$223,"Customer Connection")</f>
        <v>0</v>
      </c>
      <c r="G490" s="32">
        <f>SUMIFS('Capex forecast'!F$9:F$223,'Capex forecast'!$T$9:$T$223,'Allocation of site-spec costs'!$B490,'Capex forecast'!$S$9:$S$223,'Allocation of site-spec costs'!$D490,'Capex forecast'!$Q$9:$Q$223,"Customer Connection")</f>
        <v>0</v>
      </c>
      <c r="H490" s="32">
        <f>SUMIFS('Capex forecast'!G$9:G$223,'Capex forecast'!$T$9:$T$223,'Allocation of site-spec costs'!$B490,'Capex forecast'!$S$9:$S$223,'Allocation of site-spec costs'!$D490,'Capex forecast'!$Q$9:$Q$223,"Customer Connection")</f>
        <v>0</v>
      </c>
      <c r="I490" s="32">
        <f>SUMIFS('Capex forecast'!H$9:H$223,'Capex forecast'!$T$9:$T$223,'Allocation of site-spec costs'!$B490,'Capex forecast'!$S$9:$S$223,'Allocation of site-spec costs'!$D490,'Capex forecast'!$Q$9:$Q$223,"Customer Connection")</f>
        <v>0</v>
      </c>
      <c r="J490" s="32">
        <f>SUMIFS('Capex forecast'!I$9:I$223,'Capex forecast'!$T$9:$T$223,'Allocation of site-spec costs'!$B490,'Capex forecast'!$S$9:$S$223,'Allocation of site-spec costs'!$D490,'Capex forecast'!$Q$9:$Q$223,"Customer Connection")</f>
        <v>0</v>
      </c>
      <c r="K490" s="32">
        <f>SUMIFS('Capex forecast'!J$9:J$223,'Capex forecast'!$T$9:$T$223,'Allocation of site-spec costs'!$B490,'Capex forecast'!$S$9:$S$223,'Allocation of site-spec costs'!$D490,'Capex forecast'!$Q$9:$Q$223,"Customer Connection")</f>
        <v>0</v>
      </c>
      <c r="L490" s="32">
        <f>SUMIFS('Capex forecast'!K$9:K$223,'Capex forecast'!$T$9:$T$223,'Allocation of site-spec costs'!$B490,'Capex forecast'!$S$9:$S$223,'Allocation of site-spec costs'!$D490,'Capex forecast'!$Q$9:$Q$223,"Customer Connection")</f>
        <v>0</v>
      </c>
      <c r="M490" s="32">
        <f>SUMIFS('Capex forecast'!L$9:L$223,'Capex forecast'!$T$9:$T$223,'Allocation of site-spec costs'!$B490,'Capex forecast'!$S$9:$S$223,'Allocation of site-spec costs'!$D490,'Capex forecast'!$Q$9:$Q$223,"Customer Connection")</f>
        <v>0</v>
      </c>
      <c r="N490" s="32">
        <f>SUMIFS('Capex forecast'!M$9:M$223,'Capex forecast'!$T$9:$T$223,'Allocation of site-spec costs'!$B490,'Capex forecast'!$S$9:$S$223,'Allocation of site-spec costs'!$D490,'Capex forecast'!$Q$9:$Q$223,"Customer Connection")</f>
        <v>0</v>
      </c>
      <c r="O490" s="32">
        <f>SUMIFS('Capex forecast'!N$9:N$223,'Capex forecast'!$T$9:$T$223,'Allocation of site-spec costs'!$B490,'Capex forecast'!$S$9:$S$223,'Allocation of site-spec costs'!$D490,'Capex forecast'!$Q$9:$Q$223,"Customer Connection")</f>
        <v>0</v>
      </c>
      <c r="Q490" s="45" t="s">
        <v>159</v>
      </c>
      <c r="R490" s="6" t="str">
        <f>INDEX('Demand forecast'!$M$9:$M$5832,MATCH($Q490,'Demand forecast'!$B$9:$B$5832,0))</f>
        <v>No</v>
      </c>
      <c r="S490" s="6" t="str">
        <f>IF(COUNTIF($Q$93:Q490,$B490) = 1, "LV", IF(COUNTIF($Q$93:Q490,$B490) = 2, "HV", "ST"))</f>
        <v>HV</v>
      </c>
      <c r="T490" s="6" t="str">
        <f>INDEX('Demand forecast and growth rate'!$E$7:$E$273,MATCH($Q490,'Demand forecast and growth rate'!$B$7:$B$273,0))</f>
        <v>Small growth</v>
      </c>
      <c r="U490" s="32">
        <f>SUMIFS('Capex forecast'!E$9:E$223,'Capex forecast'!$T$9:$T$223,$Q490,'Capex forecast'!$S$9:$S$223,$S490,'Capex forecast'!$Q$9:$Q$223,"Augex")</f>
        <v>0</v>
      </c>
      <c r="V490" s="32">
        <f>SUMIFS('Capex forecast'!F$9:F$223,'Capex forecast'!$T$9:$T$223,$Q490,'Capex forecast'!$S$9:$S$223,$S490,'Capex forecast'!$Q$9:$Q$223,"Augex")</f>
        <v>0</v>
      </c>
      <c r="W490" s="32">
        <f>SUMIFS('Capex forecast'!G$9:G$223,'Capex forecast'!$T$9:$T$223,$Q490,'Capex forecast'!$S$9:$S$223,$S490,'Capex forecast'!$Q$9:$Q$223,"Augex")</f>
        <v>0</v>
      </c>
      <c r="X490" s="32">
        <f>SUMIFS('Capex forecast'!H$9:H$223,'Capex forecast'!$T$9:$T$223,$Q490,'Capex forecast'!$S$9:$S$223,$S490,'Capex forecast'!$Q$9:$Q$223,"Augex")</f>
        <v>0</v>
      </c>
      <c r="Y490" s="32">
        <f>SUMIFS('Capex forecast'!I$9:I$223,'Capex forecast'!$T$9:$T$223,$Q490,'Capex forecast'!$S$9:$S$223,$S490,'Capex forecast'!$Q$9:$Q$223,"Augex")</f>
        <v>0</v>
      </c>
      <c r="Z490" s="32">
        <f>SUMIFS('Capex forecast'!J$9:J$223,'Capex forecast'!$T$9:$T$223,$Q490,'Capex forecast'!$S$9:$S$223,$S490,'Capex forecast'!$Q$9:$Q$223,"Augex")</f>
        <v>0</v>
      </c>
      <c r="AA490" s="32">
        <f>SUMIFS('Capex forecast'!K$9:K$223,'Capex forecast'!$T$9:$T$223,$Q490,'Capex forecast'!$S$9:$S$223,$S490,'Capex forecast'!$Q$9:$Q$223,"Augex")</f>
        <v>0</v>
      </c>
      <c r="AB490" s="32">
        <f>SUMIFS('Capex forecast'!L$9:L$223,'Capex forecast'!$T$9:$T$223,$Q490,'Capex forecast'!$S$9:$S$223,$S490,'Capex forecast'!$Q$9:$Q$223,"Augex")</f>
        <v>0</v>
      </c>
      <c r="AC490" s="32">
        <f>SUMIFS('Capex forecast'!M$9:M$223,'Capex forecast'!$T$9:$T$223,$Q490,'Capex forecast'!$S$9:$S$223,$S490,'Capex forecast'!$Q$9:$Q$223,"Augex")</f>
        <v>0</v>
      </c>
      <c r="AD490" s="32">
        <f>SUMIFS('Capex forecast'!N$9:N$223,'Capex forecast'!$T$9:$T$223,$Q490,'Capex forecast'!$S$9:$S$223,$S490,'Capex forecast'!$Q$9:$Q$223,"Augex")</f>
        <v>0</v>
      </c>
      <c r="AF490" s="45" t="s">
        <v>159</v>
      </c>
      <c r="AG490" s="6" t="str">
        <f>INDEX('Demand forecast'!$M$9:$M$5832,MATCH($Q490,'Demand forecast'!$B$9:$B$5832,0))</f>
        <v>No</v>
      </c>
      <c r="AH490" s="6" t="str">
        <f>IF(COUNTIF($AF$93:AF490,$B490) = 1, "LV", IF(COUNTIF($AF$93:AF490,$B490) = 2, "HV", "ST"))</f>
        <v>HV</v>
      </c>
      <c r="AI490" s="6" t="str">
        <f>INDEX('Demand forecast and growth rate'!$E$7:$E$273,MATCH($Q490,'Demand forecast and growth rate'!$B$7:$B$273,0))</f>
        <v>Small growth</v>
      </c>
      <c r="AJ490" s="47">
        <f>SUMIFS('Capex forecast'!E$9:E$223,'Capex forecast'!$T$9:$T$223,$AF490,'Capex forecast'!$S$9:$S$223,$AH490,'Capex forecast'!$Q$9:$Q$223,"Repex")</f>
        <v>0</v>
      </c>
      <c r="AK490" s="47">
        <f>SUMIFS('Capex forecast'!F$9:F$223,'Capex forecast'!$T$9:$T$223,$AF490,'Capex forecast'!$S$9:$S$223,$AH490,'Capex forecast'!$Q$9:$Q$223,"Repex")</f>
        <v>0</v>
      </c>
      <c r="AL490" s="47">
        <f>SUMIFS('Capex forecast'!G$9:G$223,'Capex forecast'!$T$9:$T$223,$AF490,'Capex forecast'!$S$9:$S$223,$AH490,'Capex forecast'!$Q$9:$Q$223,"Repex")</f>
        <v>0</v>
      </c>
      <c r="AM490" s="47">
        <f>SUMIFS('Capex forecast'!H$9:H$223,'Capex forecast'!$T$9:$T$223,$AF490,'Capex forecast'!$S$9:$S$223,$AH490,'Capex forecast'!$Q$9:$Q$223,"Repex")</f>
        <v>0</v>
      </c>
      <c r="AN490" s="47">
        <f>SUMIFS('Capex forecast'!I$9:I$223,'Capex forecast'!$T$9:$T$223,$AF490,'Capex forecast'!$S$9:$S$223,$AH490,'Capex forecast'!$Q$9:$Q$223,"Repex")</f>
        <v>0</v>
      </c>
      <c r="AO490" s="47">
        <f>SUMIFS('Capex forecast'!J$9:J$223,'Capex forecast'!$T$9:$T$223,$AF490,'Capex forecast'!$S$9:$S$223,$AH490,'Capex forecast'!$Q$9:$Q$223,"Repex")</f>
        <v>0</v>
      </c>
      <c r="AP490" s="47">
        <f>SUMIFS('Capex forecast'!K$9:K$223,'Capex forecast'!$T$9:$T$223,$AF490,'Capex forecast'!$S$9:$S$223,$AH490,'Capex forecast'!$Q$9:$Q$223,"Repex")</f>
        <v>0</v>
      </c>
      <c r="AQ490" s="47">
        <f>SUMIFS('Capex forecast'!L$9:L$223,'Capex forecast'!$T$9:$T$223,$AF490,'Capex forecast'!$S$9:$S$223,$AH490,'Capex forecast'!$Q$9:$Q$223,"Repex")</f>
        <v>0</v>
      </c>
      <c r="AR490" s="47">
        <f>SUMIFS('Capex forecast'!M$9:M$223,'Capex forecast'!$T$9:$T$223,$AF490,'Capex forecast'!$S$9:$S$223,$AH490,'Capex forecast'!$Q$9:$Q$223,"Repex")</f>
        <v>0</v>
      </c>
      <c r="AS490" s="47">
        <f>SUMIFS('Capex forecast'!N$9:N$223,'Capex forecast'!$T$9:$T$223,$AF490,'Capex forecast'!$S$9:$S$223,$AH490,'Capex forecast'!$Q$9:$Q$223,"Repex")</f>
        <v>0</v>
      </c>
    </row>
    <row r="491" spans="2:45" ht="15">
      <c r="B491" s="45" t="s">
        <v>169</v>
      </c>
      <c r="C491" s="6" t="str">
        <f>INDEX('Demand forecast'!$M$9:$M$5832,MATCH($B491,'Demand forecast'!$B$9:$B$5832,0))</f>
        <v>No</v>
      </c>
      <c r="D491" s="6" t="str">
        <f>IF(COUNTIF($B$93:B491,$B491) = 1, "LV", IF(COUNTIF($B$93:B491,$B491) = 2, "HV", "ST"))</f>
        <v>HV</v>
      </c>
      <c r="E491" s="6" t="str">
        <f>INDEX('Demand forecast and growth rate'!$E$7:$E$273,MATCH($B491,'Demand forecast and growth rate'!$B$7:$B$273,0))</f>
        <v>Steady/falling</v>
      </c>
      <c r="F491" s="32">
        <f>SUMIFS('Capex forecast'!E$9:E$223,'Capex forecast'!$T$9:$T$223,'Allocation of site-spec costs'!$B491,'Capex forecast'!$S$9:$S$223,'Allocation of site-spec costs'!$D491,'Capex forecast'!$Q$9:$Q$223,"Customer Connection")</f>
        <v>0</v>
      </c>
      <c r="G491" s="32">
        <f>SUMIFS('Capex forecast'!F$9:F$223,'Capex forecast'!$T$9:$T$223,'Allocation of site-spec costs'!$B491,'Capex forecast'!$S$9:$S$223,'Allocation of site-spec costs'!$D491,'Capex forecast'!$Q$9:$Q$223,"Customer Connection")</f>
        <v>0</v>
      </c>
      <c r="H491" s="32">
        <f>SUMIFS('Capex forecast'!G$9:G$223,'Capex forecast'!$T$9:$T$223,'Allocation of site-spec costs'!$B491,'Capex forecast'!$S$9:$S$223,'Allocation of site-spec costs'!$D491,'Capex forecast'!$Q$9:$Q$223,"Customer Connection")</f>
        <v>0</v>
      </c>
      <c r="I491" s="32">
        <f>SUMIFS('Capex forecast'!H$9:H$223,'Capex forecast'!$T$9:$T$223,'Allocation of site-spec costs'!$B491,'Capex forecast'!$S$9:$S$223,'Allocation of site-spec costs'!$D491,'Capex forecast'!$Q$9:$Q$223,"Customer Connection")</f>
        <v>0</v>
      </c>
      <c r="J491" s="32">
        <f>SUMIFS('Capex forecast'!I$9:I$223,'Capex forecast'!$T$9:$T$223,'Allocation of site-spec costs'!$B491,'Capex forecast'!$S$9:$S$223,'Allocation of site-spec costs'!$D491,'Capex forecast'!$Q$9:$Q$223,"Customer Connection")</f>
        <v>0</v>
      </c>
      <c r="K491" s="32">
        <f>SUMIFS('Capex forecast'!J$9:J$223,'Capex forecast'!$T$9:$T$223,'Allocation of site-spec costs'!$B491,'Capex forecast'!$S$9:$S$223,'Allocation of site-spec costs'!$D491,'Capex forecast'!$Q$9:$Q$223,"Customer Connection")</f>
        <v>0</v>
      </c>
      <c r="L491" s="32">
        <f>SUMIFS('Capex forecast'!K$9:K$223,'Capex forecast'!$T$9:$T$223,'Allocation of site-spec costs'!$B491,'Capex forecast'!$S$9:$S$223,'Allocation of site-spec costs'!$D491,'Capex forecast'!$Q$9:$Q$223,"Customer Connection")</f>
        <v>0</v>
      </c>
      <c r="M491" s="32">
        <f>SUMIFS('Capex forecast'!L$9:L$223,'Capex forecast'!$T$9:$T$223,'Allocation of site-spec costs'!$B491,'Capex forecast'!$S$9:$S$223,'Allocation of site-spec costs'!$D491,'Capex forecast'!$Q$9:$Q$223,"Customer Connection")</f>
        <v>0</v>
      </c>
      <c r="N491" s="32">
        <f>SUMIFS('Capex forecast'!M$9:M$223,'Capex forecast'!$T$9:$T$223,'Allocation of site-spec costs'!$B491,'Capex forecast'!$S$9:$S$223,'Allocation of site-spec costs'!$D491,'Capex forecast'!$Q$9:$Q$223,"Customer Connection")</f>
        <v>0</v>
      </c>
      <c r="O491" s="32">
        <f>SUMIFS('Capex forecast'!N$9:N$223,'Capex forecast'!$T$9:$T$223,'Allocation of site-spec costs'!$B491,'Capex forecast'!$S$9:$S$223,'Allocation of site-spec costs'!$D491,'Capex forecast'!$Q$9:$Q$223,"Customer Connection")</f>
        <v>0</v>
      </c>
      <c r="Q491" s="45" t="s">
        <v>169</v>
      </c>
      <c r="R491" s="6" t="str">
        <f>INDEX('Demand forecast'!$M$9:$M$5832,MATCH($Q491,'Demand forecast'!$B$9:$B$5832,0))</f>
        <v>No</v>
      </c>
      <c r="S491" s="6" t="str">
        <f>IF(COUNTIF($Q$93:Q491,$B491) = 1, "LV", IF(COUNTIF($Q$93:Q491,$B491) = 2, "HV", "ST"))</f>
        <v>HV</v>
      </c>
      <c r="T491" s="6" t="str">
        <f>INDEX('Demand forecast and growth rate'!$E$7:$E$273,MATCH($Q491,'Demand forecast and growth rate'!$B$7:$B$273,0))</f>
        <v>Steady/falling</v>
      </c>
      <c r="U491" s="32">
        <f>SUMIFS('Capex forecast'!E$9:E$223,'Capex forecast'!$T$9:$T$223,$Q491,'Capex forecast'!$S$9:$S$223,$S491,'Capex forecast'!$Q$9:$Q$223,"Augex")</f>
        <v>0</v>
      </c>
      <c r="V491" s="32">
        <f>SUMIFS('Capex forecast'!F$9:F$223,'Capex forecast'!$T$9:$T$223,$Q491,'Capex forecast'!$S$9:$S$223,$S491,'Capex forecast'!$Q$9:$Q$223,"Augex")</f>
        <v>0</v>
      </c>
      <c r="W491" s="32">
        <f>SUMIFS('Capex forecast'!G$9:G$223,'Capex forecast'!$T$9:$T$223,$Q491,'Capex forecast'!$S$9:$S$223,$S491,'Capex forecast'!$Q$9:$Q$223,"Augex")</f>
        <v>0</v>
      </c>
      <c r="X491" s="32">
        <f>SUMIFS('Capex forecast'!H$9:H$223,'Capex forecast'!$T$9:$T$223,$Q491,'Capex forecast'!$S$9:$S$223,$S491,'Capex forecast'!$Q$9:$Q$223,"Augex")</f>
        <v>0</v>
      </c>
      <c r="Y491" s="32">
        <f>SUMIFS('Capex forecast'!I$9:I$223,'Capex forecast'!$T$9:$T$223,$Q491,'Capex forecast'!$S$9:$S$223,$S491,'Capex forecast'!$Q$9:$Q$223,"Augex")</f>
        <v>0</v>
      </c>
      <c r="Z491" s="32">
        <f>SUMIFS('Capex forecast'!J$9:J$223,'Capex forecast'!$T$9:$T$223,$Q491,'Capex forecast'!$S$9:$S$223,$S491,'Capex forecast'!$Q$9:$Q$223,"Augex")</f>
        <v>0</v>
      </c>
      <c r="AA491" s="32">
        <f>SUMIFS('Capex forecast'!K$9:K$223,'Capex forecast'!$T$9:$T$223,$Q491,'Capex forecast'!$S$9:$S$223,$S491,'Capex forecast'!$Q$9:$Q$223,"Augex")</f>
        <v>0</v>
      </c>
      <c r="AB491" s="32">
        <f>SUMIFS('Capex forecast'!L$9:L$223,'Capex forecast'!$T$9:$T$223,$Q491,'Capex forecast'!$S$9:$S$223,$S491,'Capex forecast'!$Q$9:$Q$223,"Augex")</f>
        <v>0</v>
      </c>
      <c r="AC491" s="32">
        <f>SUMIFS('Capex forecast'!M$9:M$223,'Capex forecast'!$T$9:$T$223,$Q491,'Capex forecast'!$S$9:$S$223,$S491,'Capex forecast'!$Q$9:$Q$223,"Augex")</f>
        <v>0</v>
      </c>
      <c r="AD491" s="32">
        <f>SUMIFS('Capex forecast'!N$9:N$223,'Capex forecast'!$T$9:$T$223,$Q491,'Capex forecast'!$S$9:$S$223,$S491,'Capex forecast'!$Q$9:$Q$223,"Augex")</f>
        <v>0</v>
      </c>
      <c r="AF491" s="45" t="s">
        <v>169</v>
      </c>
      <c r="AG491" s="6" t="str">
        <f>INDEX('Demand forecast'!$M$9:$M$5832,MATCH($Q491,'Demand forecast'!$B$9:$B$5832,0))</f>
        <v>No</v>
      </c>
      <c r="AH491" s="6" t="str">
        <f>IF(COUNTIF($AF$93:AF491,$B491) = 1, "LV", IF(COUNTIF($AF$93:AF491,$B491) = 2, "HV", "ST"))</f>
        <v>HV</v>
      </c>
      <c r="AI491" s="6" t="str">
        <f>INDEX('Demand forecast and growth rate'!$E$7:$E$273,MATCH($Q491,'Demand forecast and growth rate'!$B$7:$B$273,0))</f>
        <v>Steady/falling</v>
      </c>
      <c r="AJ491" s="47">
        <f>SUMIFS('Capex forecast'!E$9:E$223,'Capex forecast'!$T$9:$T$223,$AF491,'Capex forecast'!$S$9:$S$223,$AH491,'Capex forecast'!$Q$9:$Q$223,"Repex")</f>
        <v>0</v>
      </c>
      <c r="AK491" s="47">
        <f>SUMIFS('Capex forecast'!F$9:F$223,'Capex forecast'!$T$9:$T$223,$AF491,'Capex forecast'!$S$9:$S$223,$AH491,'Capex forecast'!$Q$9:$Q$223,"Repex")</f>
        <v>0</v>
      </c>
      <c r="AL491" s="47">
        <f>SUMIFS('Capex forecast'!G$9:G$223,'Capex forecast'!$T$9:$T$223,$AF491,'Capex forecast'!$S$9:$S$223,$AH491,'Capex forecast'!$Q$9:$Q$223,"Repex")</f>
        <v>0</v>
      </c>
      <c r="AM491" s="47">
        <f>SUMIFS('Capex forecast'!H$9:H$223,'Capex forecast'!$T$9:$T$223,$AF491,'Capex forecast'!$S$9:$S$223,$AH491,'Capex forecast'!$Q$9:$Q$223,"Repex")</f>
        <v>0</v>
      </c>
      <c r="AN491" s="47">
        <f>SUMIFS('Capex forecast'!I$9:I$223,'Capex forecast'!$T$9:$T$223,$AF491,'Capex forecast'!$S$9:$S$223,$AH491,'Capex forecast'!$Q$9:$Q$223,"Repex")</f>
        <v>0</v>
      </c>
      <c r="AO491" s="47">
        <f>SUMIFS('Capex forecast'!J$9:J$223,'Capex forecast'!$T$9:$T$223,$AF491,'Capex forecast'!$S$9:$S$223,$AH491,'Capex forecast'!$Q$9:$Q$223,"Repex")</f>
        <v>0</v>
      </c>
      <c r="AP491" s="47">
        <f>SUMIFS('Capex forecast'!K$9:K$223,'Capex forecast'!$T$9:$T$223,$AF491,'Capex forecast'!$S$9:$S$223,$AH491,'Capex forecast'!$Q$9:$Q$223,"Repex")</f>
        <v>0</v>
      </c>
      <c r="AQ491" s="47">
        <f>SUMIFS('Capex forecast'!L$9:L$223,'Capex forecast'!$T$9:$T$223,$AF491,'Capex forecast'!$S$9:$S$223,$AH491,'Capex forecast'!$Q$9:$Q$223,"Repex")</f>
        <v>0</v>
      </c>
      <c r="AR491" s="47">
        <f>SUMIFS('Capex forecast'!M$9:M$223,'Capex forecast'!$T$9:$T$223,$AF491,'Capex forecast'!$S$9:$S$223,$AH491,'Capex forecast'!$Q$9:$Q$223,"Repex")</f>
        <v>0</v>
      </c>
      <c r="AS491" s="47">
        <f>SUMIFS('Capex forecast'!N$9:N$223,'Capex forecast'!$T$9:$T$223,$AF491,'Capex forecast'!$S$9:$S$223,$AH491,'Capex forecast'!$Q$9:$Q$223,"Repex")</f>
        <v>0</v>
      </c>
    </row>
    <row r="492" spans="2:45" ht="15">
      <c r="B492" s="45" t="s">
        <v>194</v>
      </c>
      <c r="C492" s="6" t="str">
        <f>INDEX('Demand forecast'!$M$9:$M$5832,MATCH($B492,'Demand forecast'!$B$9:$B$5832,0))</f>
        <v>Yes</v>
      </c>
      <c r="D492" s="6" t="str">
        <f>IF(COUNTIF($B$93:B492,$B492) = 1, "LV", IF(COUNTIF($B$93:B492,$B492) = 2, "HV", "ST"))</f>
        <v>HV</v>
      </c>
      <c r="E492" s="6" t="str">
        <f>INDEX('Demand forecast and growth rate'!$E$7:$E$273,MATCH($B492,'Demand forecast and growth rate'!$B$7:$B$273,0))</f>
        <v>Steady/falling</v>
      </c>
      <c r="F492" s="32">
        <f>SUMIFS('Capex forecast'!E$9:E$223,'Capex forecast'!$T$9:$T$223,'Allocation of site-spec costs'!$B492,'Capex forecast'!$S$9:$S$223,'Allocation of site-spec costs'!$D492,'Capex forecast'!$Q$9:$Q$223,"Customer Connection")</f>
        <v>0</v>
      </c>
      <c r="G492" s="32">
        <f>SUMIFS('Capex forecast'!F$9:F$223,'Capex forecast'!$T$9:$T$223,'Allocation of site-spec costs'!$B492,'Capex forecast'!$S$9:$S$223,'Allocation of site-spec costs'!$D492,'Capex forecast'!$Q$9:$Q$223,"Customer Connection")</f>
        <v>0</v>
      </c>
      <c r="H492" s="32">
        <f>SUMIFS('Capex forecast'!G$9:G$223,'Capex forecast'!$T$9:$T$223,'Allocation of site-spec costs'!$B492,'Capex forecast'!$S$9:$S$223,'Allocation of site-spec costs'!$D492,'Capex forecast'!$Q$9:$Q$223,"Customer Connection")</f>
        <v>0</v>
      </c>
      <c r="I492" s="32">
        <f>SUMIFS('Capex forecast'!H$9:H$223,'Capex forecast'!$T$9:$T$223,'Allocation of site-spec costs'!$B492,'Capex forecast'!$S$9:$S$223,'Allocation of site-spec costs'!$D492,'Capex forecast'!$Q$9:$Q$223,"Customer Connection")</f>
        <v>0</v>
      </c>
      <c r="J492" s="32">
        <f>SUMIFS('Capex forecast'!I$9:I$223,'Capex forecast'!$T$9:$T$223,'Allocation of site-spec costs'!$B492,'Capex forecast'!$S$9:$S$223,'Allocation of site-spec costs'!$D492,'Capex forecast'!$Q$9:$Q$223,"Customer Connection")</f>
        <v>0</v>
      </c>
      <c r="K492" s="32">
        <f>SUMIFS('Capex forecast'!J$9:J$223,'Capex forecast'!$T$9:$T$223,'Allocation of site-spec costs'!$B492,'Capex forecast'!$S$9:$S$223,'Allocation of site-spec costs'!$D492,'Capex forecast'!$Q$9:$Q$223,"Customer Connection")</f>
        <v>0</v>
      </c>
      <c r="L492" s="32">
        <f>SUMIFS('Capex forecast'!K$9:K$223,'Capex forecast'!$T$9:$T$223,'Allocation of site-spec costs'!$B492,'Capex forecast'!$S$9:$S$223,'Allocation of site-spec costs'!$D492,'Capex forecast'!$Q$9:$Q$223,"Customer Connection")</f>
        <v>0</v>
      </c>
      <c r="M492" s="32">
        <f>SUMIFS('Capex forecast'!L$9:L$223,'Capex forecast'!$T$9:$T$223,'Allocation of site-spec costs'!$B492,'Capex forecast'!$S$9:$S$223,'Allocation of site-spec costs'!$D492,'Capex forecast'!$Q$9:$Q$223,"Customer Connection")</f>
        <v>0</v>
      </c>
      <c r="N492" s="32">
        <f>SUMIFS('Capex forecast'!M$9:M$223,'Capex forecast'!$T$9:$T$223,'Allocation of site-spec costs'!$B492,'Capex forecast'!$S$9:$S$223,'Allocation of site-spec costs'!$D492,'Capex forecast'!$Q$9:$Q$223,"Customer Connection")</f>
        <v>0</v>
      </c>
      <c r="O492" s="32">
        <f>SUMIFS('Capex forecast'!N$9:N$223,'Capex forecast'!$T$9:$T$223,'Allocation of site-spec costs'!$B492,'Capex forecast'!$S$9:$S$223,'Allocation of site-spec costs'!$D492,'Capex forecast'!$Q$9:$Q$223,"Customer Connection")</f>
        <v>0</v>
      </c>
      <c r="Q492" s="45" t="s">
        <v>194</v>
      </c>
      <c r="R492" s="6" t="str">
        <f>INDEX('Demand forecast'!$M$9:$M$5832,MATCH($Q492,'Demand forecast'!$B$9:$B$5832,0))</f>
        <v>Yes</v>
      </c>
      <c r="S492" s="6" t="str">
        <f>IF(COUNTIF($Q$93:Q492,$B492) = 1, "LV", IF(COUNTIF($Q$93:Q492,$B492) = 2, "HV", "ST"))</f>
        <v>HV</v>
      </c>
      <c r="T492" s="6" t="str">
        <f>INDEX('Demand forecast and growth rate'!$E$7:$E$273,MATCH($Q492,'Demand forecast and growth rate'!$B$7:$B$273,0))</f>
        <v>Steady/falling</v>
      </c>
      <c r="U492" s="32">
        <f>SUMIFS('Capex forecast'!E$9:E$223,'Capex forecast'!$T$9:$T$223,$Q492,'Capex forecast'!$S$9:$S$223,$S492,'Capex forecast'!$Q$9:$Q$223,"Augex")</f>
        <v>0</v>
      </c>
      <c r="V492" s="32">
        <f>SUMIFS('Capex forecast'!F$9:F$223,'Capex forecast'!$T$9:$T$223,$Q492,'Capex forecast'!$S$9:$S$223,$S492,'Capex forecast'!$Q$9:$Q$223,"Augex")</f>
        <v>0</v>
      </c>
      <c r="W492" s="32">
        <f>SUMIFS('Capex forecast'!G$9:G$223,'Capex forecast'!$T$9:$T$223,$Q492,'Capex forecast'!$S$9:$S$223,$S492,'Capex forecast'!$Q$9:$Q$223,"Augex")</f>
        <v>0</v>
      </c>
      <c r="X492" s="32">
        <f>SUMIFS('Capex forecast'!H$9:H$223,'Capex forecast'!$T$9:$T$223,$Q492,'Capex forecast'!$S$9:$S$223,$S492,'Capex forecast'!$Q$9:$Q$223,"Augex")</f>
        <v>0</v>
      </c>
      <c r="Y492" s="32">
        <f>SUMIFS('Capex forecast'!I$9:I$223,'Capex forecast'!$T$9:$T$223,$Q492,'Capex forecast'!$S$9:$S$223,$S492,'Capex forecast'!$Q$9:$Q$223,"Augex")</f>
        <v>0</v>
      </c>
      <c r="Z492" s="32">
        <f>SUMIFS('Capex forecast'!J$9:J$223,'Capex forecast'!$T$9:$T$223,$Q492,'Capex forecast'!$S$9:$S$223,$S492,'Capex forecast'!$Q$9:$Q$223,"Augex")</f>
        <v>0</v>
      </c>
      <c r="AA492" s="32">
        <f>SUMIFS('Capex forecast'!K$9:K$223,'Capex forecast'!$T$9:$T$223,$Q492,'Capex forecast'!$S$9:$S$223,$S492,'Capex forecast'!$Q$9:$Q$223,"Augex")</f>
        <v>0</v>
      </c>
      <c r="AB492" s="32">
        <f>SUMIFS('Capex forecast'!L$9:L$223,'Capex forecast'!$T$9:$T$223,$Q492,'Capex forecast'!$S$9:$S$223,$S492,'Capex forecast'!$Q$9:$Q$223,"Augex")</f>
        <v>0</v>
      </c>
      <c r="AC492" s="32">
        <f>SUMIFS('Capex forecast'!M$9:M$223,'Capex forecast'!$T$9:$T$223,$Q492,'Capex forecast'!$S$9:$S$223,$S492,'Capex forecast'!$Q$9:$Q$223,"Augex")</f>
        <v>0</v>
      </c>
      <c r="AD492" s="32">
        <f>SUMIFS('Capex forecast'!N$9:N$223,'Capex forecast'!$T$9:$T$223,$Q492,'Capex forecast'!$S$9:$S$223,$S492,'Capex forecast'!$Q$9:$Q$223,"Augex")</f>
        <v>0</v>
      </c>
      <c r="AF492" s="45" t="s">
        <v>194</v>
      </c>
      <c r="AG492" s="6" t="str">
        <f>INDEX('Demand forecast'!$M$9:$M$5832,MATCH($Q492,'Demand forecast'!$B$9:$B$5832,0))</f>
        <v>Yes</v>
      </c>
      <c r="AH492" s="6" t="str">
        <f>IF(COUNTIF($AF$93:AF492,$B492) = 1, "LV", IF(COUNTIF($AF$93:AF492,$B492) = 2, "HV", "ST"))</f>
        <v>HV</v>
      </c>
      <c r="AI492" s="6" t="str">
        <f>INDEX('Demand forecast and growth rate'!$E$7:$E$273,MATCH($Q492,'Demand forecast and growth rate'!$B$7:$B$273,0))</f>
        <v>Steady/falling</v>
      </c>
      <c r="AJ492" s="47">
        <f>SUMIFS('Capex forecast'!E$9:E$223,'Capex forecast'!$T$9:$T$223,$AF492,'Capex forecast'!$S$9:$S$223,$AH492,'Capex forecast'!$Q$9:$Q$223,"Repex")</f>
        <v>0</v>
      </c>
      <c r="AK492" s="47">
        <f>SUMIFS('Capex forecast'!F$9:F$223,'Capex forecast'!$T$9:$T$223,$AF492,'Capex forecast'!$S$9:$S$223,$AH492,'Capex forecast'!$Q$9:$Q$223,"Repex")</f>
        <v>0</v>
      </c>
      <c r="AL492" s="47">
        <f>SUMIFS('Capex forecast'!G$9:G$223,'Capex forecast'!$T$9:$T$223,$AF492,'Capex forecast'!$S$9:$S$223,$AH492,'Capex forecast'!$Q$9:$Q$223,"Repex")</f>
        <v>0</v>
      </c>
      <c r="AM492" s="47">
        <f>SUMIFS('Capex forecast'!H$9:H$223,'Capex forecast'!$T$9:$T$223,$AF492,'Capex forecast'!$S$9:$S$223,$AH492,'Capex forecast'!$Q$9:$Q$223,"Repex")</f>
        <v>0</v>
      </c>
      <c r="AN492" s="47">
        <f>SUMIFS('Capex forecast'!I$9:I$223,'Capex forecast'!$T$9:$T$223,$AF492,'Capex forecast'!$S$9:$S$223,$AH492,'Capex forecast'!$Q$9:$Q$223,"Repex")</f>
        <v>0</v>
      </c>
      <c r="AO492" s="47">
        <f>SUMIFS('Capex forecast'!J$9:J$223,'Capex forecast'!$T$9:$T$223,$AF492,'Capex forecast'!$S$9:$S$223,$AH492,'Capex forecast'!$Q$9:$Q$223,"Repex")</f>
        <v>0</v>
      </c>
      <c r="AP492" s="47">
        <f>SUMIFS('Capex forecast'!K$9:K$223,'Capex forecast'!$T$9:$T$223,$AF492,'Capex forecast'!$S$9:$S$223,$AH492,'Capex forecast'!$Q$9:$Q$223,"Repex")</f>
        <v>0</v>
      </c>
      <c r="AQ492" s="47">
        <f>SUMIFS('Capex forecast'!L$9:L$223,'Capex forecast'!$T$9:$T$223,$AF492,'Capex forecast'!$S$9:$S$223,$AH492,'Capex forecast'!$Q$9:$Q$223,"Repex")</f>
        <v>0</v>
      </c>
      <c r="AR492" s="47">
        <f>SUMIFS('Capex forecast'!M$9:M$223,'Capex forecast'!$T$9:$T$223,$AF492,'Capex forecast'!$S$9:$S$223,$AH492,'Capex forecast'!$Q$9:$Q$223,"Repex")</f>
        <v>0</v>
      </c>
      <c r="AS492" s="47">
        <f>SUMIFS('Capex forecast'!N$9:N$223,'Capex forecast'!$T$9:$T$223,$AF492,'Capex forecast'!$S$9:$S$223,$AH492,'Capex forecast'!$Q$9:$Q$223,"Repex")</f>
        <v>0</v>
      </c>
    </row>
    <row r="493" spans="2:45" ht="15">
      <c r="B493" s="45" t="s">
        <v>195</v>
      </c>
      <c r="C493" s="6" t="str">
        <f>INDEX('Demand forecast'!$M$9:$M$5832,MATCH($B493,'Demand forecast'!$B$9:$B$5832,0))</f>
        <v>Yes</v>
      </c>
      <c r="D493" s="6" t="str">
        <f>IF(COUNTIF($B$93:B493,$B493) = 1, "LV", IF(COUNTIF($B$93:B493,$B493) = 2, "HV", "ST"))</f>
        <v>HV</v>
      </c>
      <c r="E493" s="6" t="str">
        <f>INDEX('Demand forecast and growth rate'!$E$7:$E$273,MATCH($B493,'Demand forecast and growth rate'!$B$7:$B$273,0))</f>
        <v>Steady/falling</v>
      </c>
      <c r="F493" s="32">
        <f>SUMIFS('Capex forecast'!E$9:E$223,'Capex forecast'!$T$9:$T$223,'Allocation of site-spec costs'!$B493,'Capex forecast'!$S$9:$S$223,'Allocation of site-spec costs'!$D493,'Capex forecast'!$Q$9:$Q$223,"Customer Connection")</f>
        <v>0</v>
      </c>
      <c r="G493" s="32">
        <f>SUMIFS('Capex forecast'!F$9:F$223,'Capex forecast'!$T$9:$T$223,'Allocation of site-spec costs'!$B493,'Capex forecast'!$S$9:$S$223,'Allocation of site-spec costs'!$D493,'Capex forecast'!$Q$9:$Q$223,"Customer Connection")</f>
        <v>0</v>
      </c>
      <c r="H493" s="32">
        <f>SUMIFS('Capex forecast'!G$9:G$223,'Capex forecast'!$T$9:$T$223,'Allocation of site-spec costs'!$B493,'Capex forecast'!$S$9:$S$223,'Allocation of site-spec costs'!$D493,'Capex forecast'!$Q$9:$Q$223,"Customer Connection")</f>
        <v>0</v>
      </c>
      <c r="I493" s="32">
        <f>SUMIFS('Capex forecast'!H$9:H$223,'Capex forecast'!$T$9:$T$223,'Allocation of site-spec costs'!$B493,'Capex forecast'!$S$9:$S$223,'Allocation of site-spec costs'!$D493,'Capex forecast'!$Q$9:$Q$223,"Customer Connection")</f>
        <v>0</v>
      </c>
      <c r="J493" s="32">
        <f>SUMIFS('Capex forecast'!I$9:I$223,'Capex forecast'!$T$9:$T$223,'Allocation of site-spec costs'!$B493,'Capex forecast'!$S$9:$S$223,'Allocation of site-spec costs'!$D493,'Capex forecast'!$Q$9:$Q$223,"Customer Connection")</f>
        <v>0</v>
      </c>
      <c r="K493" s="32">
        <f>SUMIFS('Capex forecast'!J$9:J$223,'Capex forecast'!$T$9:$T$223,'Allocation of site-spec costs'!$B493,'Capex forecast'!$S$9:$S$223,'Allocation of site-spec costs'!$D493,'Capex forecast'!$Q$9:$Q$223,"Customer Connection")</f>
        <v>0</v>
      </c>
      <c r="L493" s="32">
        <f>SUMIFS('Capex forecast'!K$9:K$223,'Capex forecast'!$T$9:$T$223,'Allocation of site-spec costs'!$B493,'Capex forecast'!$S$9:$S$223,'Allocation of site-spec costs'!$D493,'Capex forecast'!$Q$9:$Q$223,"Customer Connection")</f>
        <v>0</v>
      </c>
      <c r="M493" s="32">
        <f>SUMIFS('Capex forecast'!L$9:L$223,'Capex forecast'!$T$9:$T$223,'Allocation of site-spec costs'!$B493,'Capex forecast'!$S$9:$S$223,'Allocation of site-spec costs'!$D493,'Capex forecast'!$Q$9:$Q$223,"Customer Connection")</f>
        <v>0</v>
      </c>
      <c r="N493" s="32">
        <f>SUMIFS('Capex forecast'!M$9:M$223,'Capex forecast'!$T$9:$T$223,'Allocation of site-spec costs'!$B493,'Capex forecast'!$S$9:$S$223,'Allocation of site-spec costs'!$D493,'Capex forecast'!$Q$9:$Q$223,"Customer Connection")</f>
        <v>0</v>
      </c>
      <c r="O493" s="32">
        <f>SUMIFS('Capex forecast'!N$9:N$223,'Capex forecast'!$T$9:$T$223,'Allocation of site-spec costs'!$B493,'Capex forecast'!$S$9:$S$223,'Allocation of site-spec costs'!$D493,'Capex forecast'!$Q$9:$Q$223,"Customer Connection")</f>
        <v>0</v>
      </c>
      <c r="Q493" s="45" t="s">
        <v>195</v>
      </c>
      <c r="R493" s="6" t="str">
        <f>INDEX('Demand forecast'!$M$9:$M$5832,MATCH($Q493,'Demand forecast'!$B$9:$B$5832,0))</f>
        <v>Yes</v>
      </c>
      <c r="S493" s="6" t="str">
        <f>IF(COUNTIF($Q$93:Q493,$B493) = 1, "LV", IF(COUNTIF($Q$93:Q493,$B493) = 2, "HV", "ST"))</f>
        <v>HV</v>
      </c>
      <c r="T493" s="6" t="str">
        <f>INDEX('Demand forecast and growth rate'!$E$7:$E$273,MATCH($Q493,'Demand forecast and growth rate'!$B$7:$B$273,0))</f>
        <v>Steady/falling</v>
      </c>
      <c r="U493" s="32">
        <f>SUMIFS('Capex forecast'!E$9:E$223,'Capex forecast'!$T$9:$T$223,$Q493,'Capex forecast'!$S$9:$S$223,$S493,'Capex forecast'!$Q$9:$Q$223,"Augex")</f>
        <v>0</v>
      </c>
      <c r="V493" s="32">
        <f>SUMIFS('Capex forecast'!F$9:F$223,'Capex forecast'!$T$9:$T$223,$Q493,'Capex forecast'!$S$9:$S$223,$S493,'Capex forecast'!$Q$9:$Q$223,"Augex")</f>
        <v>0</v>
      </c>
      <c r="W493" s="32">
        <f>SUMIFS('Capex forecast'!G$9:G$223,'Capex forecast'!$T$9:$T$223,$Q493,'Capex forecast'!$S$9:$S$223,$S493,'Capex forecast'!$Q$9:$Q$223,"Augex")</f>
        <v>0</v>
      </c>
      <c r="X493" s="32">
        <f>SUMIFS('Capex forecast'!H$9:H$223,'Capex forecast'!$T$9:$T$223,$Q493,'Capex forecast'!$S$9:$S$223,$S493,'Capex forecast'!$Q$9:$Q$223,"Augex")</f>
        <v>0</v>
      </c>
      <c r="Y493" s="32">
        <f>SUMIFS('Capex forecast'!I$9:I$223,'Capex forecast'!$T$9:$T$223,$Q493,'Capex forecast'!$S$9:$S$223,$S493,'Capex forecast'!$Q$9:$Q$223,"Augex")</f>
        <v>0</v>
      </c>
      <c r="Z493" s="32">
        <f>SUMIFS('Capex forecast'!J$9:J$223,'Capex forecast'!$T$9:$T$223,$Q493,'Capex forecast'!$S$9:$S$223,$S493,'Capex forecast'!$Q$9:$Q$223,"Augex")</f>
        <v>0</v>
      </c>
      <c r="AA493" s="32">
        <f>SUMIFS('Capex forecast'!K$9:K$223,'Capex forecast'!$T$9:$T$223,$Q493,'Capex forecast'!$S$9:$S$223,$S493,'Capex forecast'!$Q$9:$Q$223,"Augex")</f>
        <v>0</v>
      </c>
      <c r="AB493" s="32">
        <f>SUMIFS('Capex forecast'!L$9:L$223,'Capex forecast'!$T$9:$T$223,$Q493,'Capex forecast'!$S$9:$S$223,$S493,'Capex forecast'!$Q$9:$Q$223,"Augex")</f>
        <v>0</v>
      </c>
      <c r="AC493" s="32">
        <f>SUMIFS('Capex forecast'!M$9:M$223,'Capex forecast'!$T$9:$T$223,$Q493,'Capex forecast'!$S$9:$S$223,$S493,'Capex forecast'!$Q$9:$Q$223,"Augex")</f>
        <v>0</v>
      </c>
      <c r="AD493" s="32">
        <f>SUMIFS('Capex forecast'!N$9:N$223,'Capex forecast'!$T$9:$T$223,$Q493,'Capex forecast'!$S$9:$S$223,$S493,'Capex forecast'!$Q$9:$Q$223,"Augex")</f>
        <v>0</v>
      </c>
      <c r="AF493" s="45" t="s">
        <v>195</v>
      </c>
      <c r="AG493" s="6" t="str">
        <f>INDEX('Demand forecast'!$M$9:$M$5832,MATCH($Q493,'Demand forecast'!$B$9:$B$5832,0))</f>
        <v>Yes</v>
      </c>
      <c r="AH493" s="6" t="str">
        <f>IF(COUNTIF($AF$93:AF493,$B493) = 1, "LV", IF(COUNTIF($AF$93:AF493,$B493) = 2, "HV", "ST"))</f>
        <v>HV</v>
      </c>
      <c r="AI493" s="6" t="str">
        <f>INDEX('Demand forecast and growth rate'!$E$7:$E$273,MATCH($Q493,'Demand forecast and growth rate'!$B$7:$B$273,0))</f>
        <v>Steady/falling</v>
      </c>
      <c r="AJ493" s="47">
        <f>SUMIFS('Capex forecast'!E$9:E$223,'Capex forecast'!$T$9:$T$223,$AF493,'Capex forecast'!$S$9:$S$223,$AH493,'Capex forecast'!$Q$9:$Q$223,"Repex")</f>
        <v>0</v>
      </c>
      <c r="AK493" s="47">
        <f>SUMIFS('Capex forecast'!F$9:F$223,'Capex forecast'!$T$9:$T$223,$AF493,'Capex forecast'!$S$9:$S$223,$AH493,'Capex forecast'!$Q$9:$Q$223,"Repex")</f>
        <v>0</v>
      </c>
      <c r="AL493" s="47">
        <f>SUMIFS('Capex forecast'!G$9:G$223,'Capex forecast'!$T$9:$T$223,$AF493,'Capex forecast'!$S$9:$S$223,$AH493,'Capex forecast'!$Q$9:$Q$223,"Repex")</f>
        <v>0</v>
      </c>
      <c r="AM493" s="47">
        <f>SUMIFS('Capex forecast'!H$9:H$223,'Capex forecast'!$T$9:$T$223,$AF493,'Capex forecast'!$S$9:$S$223,$AH493,'Capex forecast'!$Q$9:$Q$223,"Repex")</f>
        <v>0</v>
      </c>
      <c r="AN493" s="47">
        <f>SUMIFS('Capex forecast'!I$9:I$223,'Capex forecast'!$T$9:$T$223,$AF493,'Capex forecast'!$S$9:$S$223,$AH493,'Capex forecast'!$Q$9:$Q$223,"Repex")</f>
        <v>0</v>
      </c>
      <c r="AO493" s="47">
        <f>SUMIFS('Capex forecast'!J$9:J$223,'Capex forecast'!$T$9:$T$223,$AF493,'Capex forecast'!$S$9:$S$223,$AH493,'Capex forecast'!$Q$9:$Q$223,"Repex")</f>
        <v>0</v>
      </c>
      <c r="AP493" s="47">
        <f>SUMIFS('Capex forecast'!K$9:K$223,'Capex forecast'!$T$9:$T$223,$AF493,'Capex forecast'!$S$9:$S$223,$AH493,'Capex forecast'!$Q$9:$Q$223,"Repex")</f>
        <v>0</v>
      </c>
      <c r="AQ493" s="47">
        <f>SUMIFS('Capex forecast'!L$9:L$223,'Capex forecast'!$T$9:$T$223,$AF493,'Capex forecast'!$S$9:$S$223,$AH493,'Capex forecast'!$Q$9:$Q$223,"Repex")</f>
        <v>0</v>
      </c>
      <c r="AR493" s="47">
        <f>SUMIFS('Capex forecast'!M$9:M$223,'Capex forecast'!$T$9:$T$223,$AF493,'Capex forecast'!$S$9:$S$223,$AH493,'Capex forecast'!$Q$9:$Q$223,"Repex")</f>
        <v>0</v>
      </c>
      <c r="AS493" s="47">
        <f>SUMIFS('Capex forecast'!N$9:N$223,'Capex forecast'!$T$9:$T$223,$AF493,'Capex forecast'!$S$9:$S$223,$AH493,'Capex forecast'!$Q$9:$Q$223,"Repex")</f>
        <v>0</v>
      </c>
    </row>
    <row r="494" spans="2:45" ht="15">
      <c r="B494" s="45" t="s">
        <v>196</v>
      </c>
      <c r="C494" s="6" t="str">
        <f>INDEX('Demand forecast'!$M$9:$M$5832,MATCH($B494,'Demand forecast'!$B$9:$B$5832,0))</f>
        <v>Yes</v>
      </c>
      <c r="D494" s="6" t="str">
        <f>IF(COUNTIF($B$93:B494,$B494) = 1, "LV", IF(COUNTIF($B$93:B494,$B494) = 2, "HV", "ST"))</f>
        <v>HV</v>
      </c>
      <c r="E494" s="6" t="str">
        <f>INDEX('Demand forecast and growth rate'!$E$7:$E$273,MATCH($B494,'Demand forecast and growth rate'!$B$7:$B$273,0))</f>
        <v>Steady/falling</v>
      </c>
      <c r="F494" s="32">
        <f>SUMIFS('Capex forecast'!E$9:E$223,'Capex forecast'!$T$9:$T$223,'Allocation of site-spec costs'!$B494,'Capex forecast'!$S$9:$S$223,'Allocation of site-spec costs'!$D494,'Capex forecast'!$Q$9:$Q$223,"Customer Connection")</f>
        <v>0</v>
      </c>
      <c r="G494" s="32">
        <f>SUMIFS('Capex forecast'!F$9:F$223,'Capex forecast'!$T$9:$T$223,'Allocation of site-spec costs'!$B494,'Capex forecast'!$S$9:$S$223,'Allocation of site-spec costs'!$D494,'Capex forecast'!$Q$9:$Q$223,"Customer Connection")</f>
        <v>0</v>
      </c>
      <c r="H494" s="32">
        <f>SUMIFS('Capex forecast'!G$9:G$223,'Capex forecast'!$T$9:$T$223,'Allocation of site-spec costs'!$B494,'Capex forecast'!$S$9:$S$223,'Allocation of site-spec costs'!$D494,'Capex forecast'!$Q$9:$Q$223,"Customer Connection")</f>
        <v>0</v>
      </c>
      <c r="I494" s="32">
        <f>SUMIFS('Capex forecast'!H$9:H$223,'Capex forecast'!$T$9:$T$223,'Allocation of site-spec costs'!$B494,'Capex forecast'!$S$9:$S$223,'Allocation of site-spec costs'!$D494,'Capex forecast'!$Q$9:$Q$223,"Customer Connection")</f>
        <v>0</v>
      </c>
      <c r="J494" s="32">
        <f>SUMIFS('Capex forecast'!I$9:I$223,'Capex forecast'!$T$9:$T$223,'Allocation of site-spec costs'!$B494,'Capex forecast'!$S$9:$S$223,'Allocation of site-spec costs'!$D494,'Capex forecast'!$Q$9:$Q$223,"Customer Connection")</f>
        <v>0</v>
      </c>
      <c r="K494" s="32">
        <f>SUMIFS('Capex forecast'!J$9:J$223,'Capex forecast'!$T$9:$T$223,'Allocation of site-spec costs'!$B494,'Capex forecast'!$S$9:$S$223,'Allocation of site-spec costs'!$D494,'Capex forecast'!$Q$9:$Q$223,"Customer Connection")</f>
        <v>0</v>
      </c>
      <c r="L494" s="32">
        <f>SUMIFS('Capex forecast'!K$9:K$223,'Capex forecast'!$T$9:$T$223,'Allocation of site-spec costs'!$B494,'Capex forecast'!$S$9:$S$223,'Allocation of site-spec costs'!$D494,'Capex forecast'!$Q$9:$Q$223,"Customer Connection")</f>
        <v>0</v>
      </c>
      <c r="M494" s="32">
        <f>SUMIFS('Capex forecast'!L$9:L$223,'Capex forecast'!$T$9:$T$223,'Allocation of site-spec costs'!$B494,'Capex forecast'!$S$9:$S$223,'Allocation of site-spec costs'!$D494,'Capex forecast'!$Q$9:$Q$223,"Customer Connection")</f>
        <v>0</v>
      </c>
      <c r="N494" s="32">
        <f>SUMIFS('Capex forecast'!M$9:M$223,'Capex forecast'!$T$9:$T$223,'Allocation of site-spec costs'!$B494,'Capex forecast'!$S$9:$S$223,'Allocation of site-spec costs'!$D494,'Capex forecast'!$Q$9:$Q$223,"Customer Connection")</f>
        <v>0</v>
      </c>
      <c r="O494" s="32">
        <f>SUMIFS('Capex forecast'!N$9:N$223,'Capex forecast'!$T$9:$T$223,'Allocation of site-spec costs'!$B494,'Capex forecast'!$S$9:$S$223,'Allocation of site-spec costs'!$D494,'Capex forecast'!$Q$9:$Q$223,"Customer Connection")</f>
        <v>0</v>
      </c>
      <c r="Q494" s="45" t="s">
        <v>196</v>
      </c>
      <c r="R494" s="6" t="str">
        <f>INDEX('Demand forecast'!$M$9:$M$5832,MATCH($Q494,'Demand forecast'!$B$9:$B$5832,0))</f>
        <v>Yes</v>
      </c>
      <c r="S494" s="6" t="str">
        <f>IF(COUNTIF($Q$93:Q494,$B494) = 1, "LV", IF(COUNTIF($Q$93:Q494,$B494) = 2, "HV", "ST"))</f>
        <v>HV</v>
      </c>
      <c r="T494" s="6" t="str">
        <f>INDEX('Demand forecast and growth rate'!$E$7:$E$273,MATCH($Q494,'Demand forecast and growth rate'!$B$7:$B$273,0))</f>
        <v>Steady/falling</v>
      </c>
      <c r="U494" s="32">
        <f>SUMIFS('Capex forecast'!E$9:E$223,'Capex forecast'!$T$9:$T$223,$Q494,'Capex forecast'!$S$9:$S$223,$S494,'Capex forecast'!$Q$9:$Q$223,"Augex")</f>
        <v>0</v>
      </c>
      <c r="V494" s="32">
        <f>SUMIFS('Capex forecast'!F$9:F$223,'Capex forecast'!$T$9:$T$223,$Q494,'Capex forecast'!$S$9:$S$223,$S494,'Capex forecast'!$Q$9:$Q$223,"Augex")</f>
        <v>0</v>
      </c>
      <c r="W494" s="32">
        <f>SUMIFS('Capex forecast'!G$9:G$223,'Capex forecast'!$T$9:$T$223,$Q494,'Capex forecast'!$S$9:$S$223,$S494,'Capex forecast'!$Q$9:$Q$223,"Augex")</f>
        <v>0</v>
      </c>
      <c r="X494" s="32">
        <f>SUMIFS('Capex forecast'!H$9:H$223,'Capex forecast'!$T$9:$T$223,$Q494,'Capex forecast'!$S$9:$S$223,$S494,'Capex forecast'!$Q$9:$Q$223,"Augex")</f>
        <v>0</v>
      </c>
      <c r="Y494" s="32">
        <f>SUMIFS('Capex forecast'!I$9:I$223,'Capex forecast'!$T$9:$T$223,$Q494,'Capex forecast'!$S$9:$S$223,$S494,'Capex forecast'!$Q$9:$Q$223,"Augex")</f>
        <v>0</v>
      </c>
      <c r="Z494" s="32">
        <f>SUMIFS('Capex forecast'!J$9:J$223,'Capex forecast'!$T$9:$T$223,$Q494,'Capex forecast'!$S$9:$S$223,$S494,'Capex forecast'!$Q$9:$Q$223,"Augex")</f>
        <v>0</v>
      </c>
      <c r="AA494" s="32">
        <f>SUMIFS('Capex forecast'!K$9:K$223,'Capex forecast'!$T$9:$T$223,$Q494,'Capex forecast'!$S$9:$S$223,$S494,'Capex forecast'!$Q$9:$Q$223,"Augex")</f>
        <v>0</v>
      </c>
      <c r="AB494" s="32">
        <f>SUMIFS('Capex forecast'!L$9:L$223,'Capex forecast'!$T$9:$T$223,$Q494,'Capex forecast'!$S$9:$S$223,$S494,'Capex forecast'!$Q$9:$Q$223,"Augex")</f>
        <v>0</v>
      </c>
      <c r="AC494" s="32">
        <f>SUMIFS('Capex forecast'!M$9:M$223,'Capex forecast'!$T$9:$T$223,$Q494,'Capex forecast'!$S$9:$S$223,$S494,'Capex forecast'!$Q$9:$Q$223,"Augex")</f>
        <v>0</v>
      </c>
      <c r="AD494" s="32">
        <f>SUMIFS('Capex forecast'!N$9:N$223,'Capex forecast'!$T$9:$T$223,$Q494,'Capex forecast'!$S$9:$S$223,$S494,'Capex forecast'!$Q$9:$Q$223,"Augex")</f>
        <v>0</v>
      </c>
      <c r="AF494" s="45" t="s">
        <v>196</v>
      </c>
      <c r="AG494" s="6" t="str">
        <f>INDEX('Demand forecast'!$M$9:$M$5832,MATCH($Q494,'Demand forecast'!$B$9:$B$5832,0))</f>
        <v>Yes</v>
      </c>
      <c r="AH494" s="6" t="str">
        <f>IF(COUNTIF($AF$93:AF494,$B494) = 1, "LV", IF(COUNTIF($AF$93:AF494,$B494) = 2, "HV", "ST"))</f>
        <v>HV</v>
      </c>
      <c r="AI494" s="6" t="str">
        <f>INDEX('Demand forecast and growth rate'!$E$7:$E$273,MATCH($Q494,'Demand forecast and growth rate'!$B$7:$B$273,0))</f>
        <v>Steady/falling</v>
      </c>
      <c r="AJ494" s="47">
        <f>SUMIFS('Capex forecast'!E$9:E$223,'Capex forecast'!$T$9:$T$223,$AF494,'Capex forecast'!$S$9:$S$223,$AH494,'Capex forecast'!$Q$9:$Q$223,"Repex")</f>
        <v>0</v>
      </c>
      <c r="AK494" s="47">
        <f>SUMIFS('Capex forecast'!F$9:F$223,'Capex forecast'!$T$9:$T$223,$AF494,'Capex forecast'!$S$9:$S$223,$AH494,'Capex forecast'!$Q$9:$Q$223,"Repex")</f>
        <v>0</v>
      </c>
      <c r="AL494" s="47">
        <f>SUMIFS('Capex forecast'!G$9:G$223,'Capex forecast'!$T$9:$T$223,$AF494,'Capex forecast'!$S$9:$S$223,$AH494,'Capex forecast'!$Q$9:$Q$223,"Repex")</f>
        <v>0</v>
      </c>
      <c r="AM494" s="47">
        <f>SUMIFS('Capex forecast'!H$9:H$223,'Capex forecast'!$T$9:$T$223,$AF494,'Capex forecast'!$S$9:$S$223,$AH494,'Capex forecast'!$Q$9:$Q$223,"Repex")</f>
        <v>0</v>
      </c>
      <c r="AN494" s="47">
        <f>SUMIFS('Capex forecast'!I$9:I$223,'Capex forecast'!$T$9:$T$223,$AF494,'Capex forecast'!$S$9:$S$223,$AH494,'Capex forecast'!$Q$9:$Q$223,"Repex")</f>
        <v>0</v>
      </c>
      <c r="AO494" s="47">
        <f>SUMIFS('Capex forecast'!J$9:J$223,'Capex forecast'!$T$9:$T$223,$AF494,'Capex forecast'!$S$9:$S$223,$AH494,'Capex forecast'!$Q$9:$Q$223,"Repex")</f>
        <v>0</v>
      </c>
      <c r="AP494" s="47">
        <f>SUMIFS('Capex forecast'!K$9:K$223,'Capex forecast'!$T$9:$T$223,$AF494,'Capex forecast'!$S$9:$S$223,$AH494,'Capex forecast'!$Q$9:$Q$223,"Repex")</f>
        <v>0</v>
      </c>
      <c r="AQ494" s="47">
        <f>SUMIFS('Capex forecast'!L$9:L$223,'Capex forecast'!$T$9:$T$223,$AF494,'Capex forecast'!$S$9:$S$223,$AH494,'Capex forecast'!$Q$9:$Q$223,"Repex")</f>
        <v>0</v>
      </c>
      <c r="AR494" s="47">
        <f>SUMIFS('Capex forecast'!M$9:M$223,'Capex forecast'!$T$9:$T$223,$AF494,'Capex forecast'!$S$9:$S$223,$AH494,'Capex forecast'!$Q$9:$Q$223,"Repex")</f>
        <v>0</v>
      </c>
      <c r="AS494" s="47">
        <f>SUMIFS('Capex forecast'!N$9:N$223,'Capex forecast'!$T$9:$T$223,$AF494,'Capex forecast'!$S$9:$S$223,$AH494,'Capex forecast'!$Q$9:$Q$223,"Repex")</f>
        <v>0</v>
      </c>
    </row>
    <row r="495" spans="2:45" ht="15">
      <c r="B495" s="45" t="s">
        <v>204</v>
      </c>
      <c r="C495" s="6" t="str">
        <f>INDEX('Demand forecast'!$M$9:$M$5832,MATCH($B495,'Demand forecast'!$B$9:$B$5832,0))</f>
        <v>Yes</v>
      </c>
      <c r="D495" s="6" t="str">
        <f>IF(COUNTIF($B$93:B495,$B495) = 1, "LV", IF(COUNTIF($B$93:B495,$B495) = 2, "HV", "ST"))</f>
        <v>HV</v>
      </c>
      <c r="E495" s="6" t="str">
        <f>INDEX('Demand forecast and growth rate'!$E$7:$E$273,MATCH($B495,'Demand forecast and growth rate'!$B$7:$B$273,0))</f>
        <v>Steady/falling</v>
      </c>
      <c r="F495" s="32">
        <f>SUMIFS('Capex forecast'!E$9:E$223,'Capex forecast'!$T$9:$T$223,'Allocation of site-spec costs'!$B495,'Capex forecast'!$S$9:$S$223,'Allocation of site-spec costs'!$D495,'Capex forecast'!$Q$9:$Q$223,"Customer Connection")</f>
        <v>0</v>
      </c>
      <c r="G495" s="32">
        <f>SUMIFS('Capex forecast'!F$9:F$223,'Capex forecast'!$T$9:$T$223,'Allocation of site-spec costs'!$B495,'Capex forecast'!$S$9:$S$223,'Allocation of site-spec costs'!$D495,'Capex forecast'!$Q$9:$Q$223,"Customer Connection")</f>
        <v>0</v>
      </c>
      <c r="H495" s="32">
        <f>SUMIFS('Capex forecast'!G$9:G$223,'Capex forecast'!$T$9:$T$223,'Allocation of site-spec costs'!$B495,'Capex forecast'!$S$9:$S$223,'Allocation of site-spec costs'!$D495,'Capex forecast'!$Q$9:$Q$223,"Customer Connection")</f>
        <v>0</v>
      </c>
      <c r="I495" s="32">
        <f>SUMIFS('Capex forecast'!H$9:H$223,'Capex forecast'!$T$9:$T$223,'Allocation of site-spec costs'!$B495,'Capex forecast'!$S$9:$S$223,'Allocation of site-spec costs'!$D495,'Capex forecast'!$Q$9:$Q$223,"Customer Connection")</f>
        <v>0</v>
      </c>
      <c r="J495" s="32">
        <f>SUMIFS('Capex forecast'!I$9:I$223,'Capex forecast'!$T$9:$T$223,'Allocation of site-spec costs'!$B495,'Capex forecast'!$S$9:$S$223,'Allocation of site-spec costs'!$D495,'Capex forecast'!$Q$9:$Q$223,"Customer Connection")</f>
        <v>0</v>
      </c>
      <c r="K495" s="32">
        <f>SUMIFS('Capex forecast'!J$9:J$223,'Capex forecast'!$T$9:$T$223,'Allocation of site-spec costs'!$B495,'Capex forecast'!$S$9:$S$223,'Allocation of site-spec costs'!$D495,'Capex forecast'!$Q$9:$Q$223,"Customer Connection")</f>
        <v>0</v>
      </c>
      <c r="L495" s="32">
        <f>SUMIFS('Capex forecast'!K$9:K$223,'Capex forecast'!$T$9:$T$223,'Allocation of site-spec costs'!$B495,'Capex forecast'!$S$9:$S$223,'Allocation of site-spec costs'!$D495,'Capex forecast'!$Q$9:$Q$223,"Customer Connection")</f>
        <v>0</v>
      </c>
      <c r="M495" s="32">
        <f>SUMIFS('Capex forecast'!L$9:L$223,'Capex forecast'!$T$9:$T$223,'Allocation of site-spec costs'!$B495,'Capex forecast'!$S$9:$S$223,'Allocation of site-spec costs'!$D495,'Capex forecast'!$Q$9:$Q$223,"Customer Connection")</f>
        <v>0</v>
      </c>
      <c r="N495" s="32">
        <f>SUMIFS('Capex forecast'!M$9:M$223,'Capex forecast'!$T$9:$T$223,'Allocation of site-spec costs'!$B495,'Capex forecast'!$S$9:$S$223,'Allocation of site-spec costs'!$D495,'Capex forecast'!$Q$9:$Q$223,"Customer Connection")</f>
        <v>0</v>
      </c>
      <c r="O495" s="32">
        <f>SUMIFS('Capex forecast'!N$9:N$223,'Capex forecast'!$T$9:$T$223,'Allocation of site-spec costs'!$B495,'Capex forecast'!$S$9:$S$223,'Allocation of site-spec costs'!$D495,'Capex forecast'!$Q$9:$Q$223,"Customer Connection")</f>
        <v>0</v>
      </c>
      <c r="Q495" s="45" t="s">
        <v>204</v>
      </c>
      <c r="R495" s="6" t="str">
        <f>INDEX('Demand forecast'!$M$9:$M$5832,MATCH($Q495,'Demand forecast'!$B$9:$B$5832,0))</f>
        <v>Yes</v>
      </c>
      <c r="S495" s="6" t="str">
        <f>IF(COUNTIF($Q$93:Q495,$B495) = 1, "LV", IF(COUNTIF($Q$93:Q495,$B495) = 2, "HV", "ST"))</f>
        <v>HV</v>
      </c>
      <c r="T495" s="6" t="str">
        <f>INDEX('Demand forecast and growth rate'!$E$7:$E$273,MATCH($Q495,'Demand forecast and growth rate'!$B$7:$B$273,0))</f>
        <v>Steady/falling</v>
      </c>
      <c r="U495" s="32">
        <f>SUMIFS('Capex forecast'!E$9:E$223,'Capex forecast'!$T$9:$T$223,$Q495,'Capex forecast'!$S$9:$S$223,$S495,'Capex forecast'!$Q$9:$Q$223,"Augex")</f>
        <v>0</v>
      </c>
      <c r="V495" s="32">
        <f>SUMIFS('Capex forecast'!F$9:F$223,'Capex forecast'!$T$9:$T$223,$Q495,'Capex forecast'!$S$9:$S$223,$S495,'Capex forecast'!$Q$9:$Q$223,"Augex")</f>
        <v>0</v>
      </c>
      <c r="W495" s="32">
        <f>SUMIFS('Capex forecast'!G$9:G$223,'Capex forecast'!$T$9:$T$223,$Q495,'Capex forecast'!$S$9:$S$223,$S495,'Capex forecast'!$Q$9:$Q$223,"Augex")</f>
        <v>0</v>
      </c>
      <c r="X495" s="32">
        <f>SUMIFS('Capex forecast'!H$9:H$223,'Capex forecast'!$T$9:$T$223,$Q495,'Capex forecast'!$S$9:$S$223,$S495,'Capex forecast'!$Q$9:$Q$223,"Augex")</f>
        <v>0</v>
      </c>
      <c r="Y495" s="32">
        <f>SUMIFS('Capex forecast'!I$9:I$223,'Capex forecast'!$T$9:$T$223,$Q495,'Capex forecast'!$S$9:$S$223,$S495,'Capex forecast'!$Q$9:$Q$223,"Augex")</f>
        <v>0</v>
      </c>
      <c r="Z495" s="32">
        <f>SUMIFS('Capex forecast'!J$9:J$223,'Capex forecast'!$T$9:$T$223,$Q495,'Capex forecast'!$S$9:$S$223,$S495,'Capex forecast'!$Q$9:$Q$223,"Augex")</f>
        <v>0</v>
      </c>
      <c r="AA495" s="32">
        <f>SUMIFS('Capex forecast'!K$9:K$223,'Capex forecast'!$T$9:$T$223,$Q495,'Capex forecast'!$S$9:$S$223,$S495,'Capex forecast'!$Q$9:$Q$223,"Augex")</f>
        <v>0</v>
      </c>
      <c r="AB495" s="32">
        <f>SUMIFS('Capex forecast'!L$9:L$223,'Capex forecast'!$T$9:$T$223,$Q495,'Capex forecast'!$S$9:$S$223,$S495,'Capex forecast'!$Q$9:$Q$223,"Augex")</f>
        <v>0</v>
      </c>
      <c r="AC495" s="32">
        <f>SUMIFS('Capex forecast'!M$9:M$223,'Capex forecast'!$T$9:$T$223,$Q495,'Capex forecast'!$S$9:$S$223,$S495,'Capex forecast'!$Q$9:$Q$223,"Augex")</f>
        <v>0</v>
      </c>
      <c r="AD495" s="32">
        <f>SUMIFS('Capex forecast'!N$9:N$223,'Capex forecast'!$T$9:$T$223,$Q495,'Capex forecast'!$S$9:$S$223,$S495,'Capex forecast'!$Q$9:$Q$223,"Augex")</f>
        <v>0</v>
      </c>
      <c r="AF495" s="45" t="s">
        <v>204</v>
      </c>
      <c r="AG495" s="6" t="str">
        <f>INDEX('Demand forecast'!$M$9:$M$5832,MATCH($Q495,'Demand forecast'!$B$9:$B$5832,0))</f>
        <v>Yes</v>
      </c>
      <c r="AH495" s="6" t="str">
        <f>IF(COUNTIF($AF$93:AF495,$B495) = 1, "LV", IF(COUNTIF($AF$93:AF495,$B495) = 2, "HV", "ST"))</f>
        <v>HV</v>
      </c>
      <c r="AI495" s="6" t="str">
        <f>INDEX('Demand forecast and growth rate'!$E$7:$E$273,MATCH($Q495,'Demand forecast and growth rate'!$B$7:$B$273,0))</f>
        <v>Steady/falling</v>
      </c>
      <c r="AJ495" s="47">
        <f>SUMIFS('Capex forecast'!E$9:E$223,'Capex forecast'!$T$9:$T$223,$AF495,'Capex forecast'!$S$9:$S$223,$AH495,'Capex forecast'!$Q$9:$Q$223,"Repex")</f>
        <v>0</v>
      </c>
      <c r="AK495" s="47">
        <f>SUMIFS('Capex forecast'!F$9:F$223,'Capex forecast'!$T$9:$T$223,$AF495,'Capex forecast'!$S$9:$S$223,$AH495,'Capex forecast'!$Q$9:$Q$223,"Repex")</f>
        <v>0</v>
      </c>
      <c r="AL495" s="47">
        <f>SUMIFS('Capex forecast'!G$9:G$223,'Capex forecast'!$T$9:$T$223,$AF495,'Capex forecast'!$S$9:$S$223,$AH495,'Capex forecast'!$Q$9:$Q$223,"Repex")</f>
        <v>0</v>
      </c>
      <c r="AM495" s="47">
        <f>SUMIFS('Capex forecast'!H$9:H$223,'Capex forecast'!$T$9:$T$223,$AF495,'Capex forecast'!$S$9:$S$223,$AH495,'Capex forecast'!$Q$9:$Q$223,"Repex")</f>
        <v>0</v>
      </c>
      <c r="AN495" s="47">
        <f>SUMIFS('Capex forecast'!I$9:I$223,'Capex forecast'!$T$9:$T$223,$AF495,'Capex forecast'!$S$9:$S$223,$AH495,'Capex forecast'!$Q$9:$Q$223,"Repex")</f>
        <v>0</v>
      </c>
      <c r="AO495" s="47">
        <f>SUMIFS('Capex forecast'!J$9:J$223,'Capex forecast'!$T$9:$T$223,$AF495,'Capex forecast'!$S$9:$S$223,$AH495,'Capex forecast'!$Q$9:$Q$223,"Repex")</f>
        <v>0</v>
      </c>
      <c r="AP495" s="47">
        <f>SUMIFS('Capex forecast'!K$9:K$223,'Capex forecast'!$T$9:$T$223,$AF495,'Capex forecast'!$S$9:$S$223,$AH495,'Capex forecast'!$Q$9:$Q$223,"Repex")</f>
        <v>0</v>
      </c>
      <c r="AQ495" s="47">
        <f>SUMIFS('Capex forecast'!L$9:L$223,'Capex forecast'!$T$9:$T$223,$AF495,'Capex forecast'!$S$9:$S$223,$AH495,'Capex forecast'!$Q$9:$Q$223,"Repex")</f>
        <v>0</v>
      </c>
      <c r="AR495" s="47">
        <f>SUMIFS('Capex forecast'!M$9:M$223,'Capex forecast'!$T$9:$T$223,$AF495,'Capex forecast'!$S$9:$S$223,$AH495,'Capex forecast'!$Q$9:$Q$223,"Repex")</f>
        <v>0</v>
      </c>
      <c r="AS495" s="47">
        <f>SUMIFS('Capex forecast'!N$9:N$223,'Capex forecast'!$T$9:$T$223,$AF495,'Capex forecast'!$S$9:$S$223,$AH495,'Capex forecast'!$Q$9:$Q$223,"Repex")</f>
        <v>0</v>
      </c>
    </row>
    <row r="496" spans="2:45" ht="15">
      <c r="B496" s="45" t="s">
        <v>18</v>
      </c>
      <c r="C496" s="6" t="str">
        <f>INDEX('Demand forecast'!$M$9:$M$5832,MATCH($B496,'Demand forecast'!$B$9:$B$5832,0))</f>
        <v>No</v>
      </c>
      <c r="D496" s="6" t="str">
        <f>IF(COUNTIF($B$93:B496,$B496) = 1, "LV", IF(COUNTIF($B$93:B496,$B496) = 2, "HV", "ST"))</f>
        <v>HV</v>
      </c>
      <c r="E496" s="6" t="str">
        <f>INDEX('Demand forecast and growth rate'!$E$7:$E$273,MATCH($B496,'Demand forecast and growth rate'!$B$7:$B$273,0))</f>
        <v>High growth</v>
      </c>
      <c r="F496" s="32">
        <f>SUMIFS('Capex forecast'!E$9:E$223,'Capex forecast'!$T$9:$T$223,'Allocation of site-spec costs'!$B496,'Capex forecast'!$S$9:$S$223,'Allocation of site-spec costs'!$D496,'Capex forecast'!$Q$9:$Q$223,"Customer Connection")</f>
        <v>0</v>
      </c>
      <c r="G496" s="32">
        <f>SUMIFS('Capex forecast'!F$9:F$223,'Capex forecast'!$T$9:$T$223,'Allocation of site-spec costs'!$B496,'Capex forecast'!$S$9:$S$223,'Allocation of site-spec costs'!$D496,'Capex forecast'!$Q$9:$Q$223,"Customer Connection")</f>
        <v>0</v>
      </c>
      <c r="H496" s="32">
        <f>SUMIFS('Capex forecast'!G$9:G$223,'Capex forecast'!$T$9:$T$223,'Allocation of site-spec costs'!$B496,'Capex forecast'!$S$9:$S$223,'Allocation of site-spec costs'!$D496,'Capex forecast'!$Q$9:$Q$223,"Customer Connection")</f>
        <v>0</v>
      </c>
      <c r="I496" s="32">
        <f>SUMIFS('Capex forecast'!H$9:H$223,'Capex forecast'!$T$9:$T$223,'Allocation of site-spec costs'!$B496,'Capex forecast'!$S$9:$S$223,'Allocation of site-spec costs'!$D496,'Capex forecast'!$Q$9:$Q$223,"Customer Connection")</f>
        <v>0</v>
      </c>
      <c r="J496" s="32">
        <f>SUMIFS('Capex forecast'!I$9:I$223,'Capex forecast'!$T$9:$T$223,'Allocation of site-spec costs'!$B496,'Capex forecast'!$S$9:$S$223,'Allocation of site-spec costs'!$D496,'Capex forecast'!$Q$9:$Q$223,"Customer Connection")</f>
        <v>0</v>
      </c>
      <c r="K496" s="32">
        <f>SUMIFS('Capex forecast'!J$9:J$223,'Capex forecast'!$T$9:$T$223,'Allocation of site-spec costs'!$B496,'Capex forecast'!$S$9:$S$223,'Allocation of site-spec costs'!$D496,'Capex forecast'!$Q$9:$Q$223,"Customer Connection")</f>
        <v>0</v>
      </c>
      <c r="L496" s="32">
        <f>SUMIFS('Capex forecast'!K$9:K$223,'Capex forecast'!$T$9:$T$223,'Allocation of site-spec costs'!$B496,'Capex forecast'!$S$9:$S$223,'Allocation of site-spec costs'!$D496,'Capex forecast'!$Q$9:$Q$223,"Customer Connection")</f>
        <v>0</v>
      </c>
      <c r="M496" s="32">
        <f>SUMIFS('Capex forecast'!L$9:L$223,'Capex forecast'!$T$9:$T$223,'Allocation of site-spec costs'!$B496,'Capex forecast'!$S$9:$S$223,'Allocation of site-spec costs'!$D496,'Capex forecast'!$Q$9:$Q$223,"Customer Connection")</f>
        <v>0</v>
      </c>
      <c r="N496" s="32">
        <f>SUMIFS('Capex forecast'!M$9:M$223,'Capex forecast'!$T$9:$T$223,'Allocation of site-spec costs'!$B496,'Capex forecast'!$S$9:$S$223,'Allocation of site-spec costs'!$D496,'Capex forecast'!$Q$9:$Q$223,"Customer Connection")</f>
        <v>0</v>
      </c>
      <c r="O496" s="32">
        <f>SUMIFS('Capex forecast'!N$9:N$223,'Capex forecast'!$T$9:$T$223,'Allocation of site-spec costs'!$B496,'Capex forecast'!$S$9:$S$223,'Allocation of site-spec costs'!$D496,'Capex forecast'!$Q$9:$Q$223,"Customer Connection")</f>
        <v>0</v>
      </c>
      <c r="Q496" s="45" t="s">
        <v>18</v>
      </c>
      <c r="R496" s="6" t="str">
        <f>INDEX('Demand forecast'!$M$9:$M$5832,MATCH($Q496,'Demand forecast'!$B$9:$B$5832,0))</f>
        <v>No</v>
      </c>
      <c r="S496" s="6" t="str">
        <f>IF(COUNTIF($Q$93:Q496,$B496) = 1, "LV", IF(COUNTIF($Q$93:Q496,$B496) = 2, "HV", "ST"))</f>
        <v>HV</v>
      </c>
      <c r="T496" s="6" t="str">
        <f>INDEX('Demand forecast and growth rate'!$E$7:$E$273,MATCH($Q496,'Demand forecast and growth rate'!$B$7:$B$273,0))</f>
        <v>High growth</v>
      </c>
      <c r="U496" s="32">
        <f>SUMIFS('Capex forecast'!E$9:E$223,'Capex forecast'!$T$9:$T$223,$Q496,'Capex forecast'!$S$9:$S$223,$S496,'Capex forecast'!$Q$9:$Q$223,"Augex")</f>
        <v>0</v>
      </c>
      <c r="V496" s="32">
        <f>SUMIFS('Capex forecast'!F$9:F$223,'Capex forecast'!$T$9:$T$223,$Q496,'Capex forecast'!$S$9:$S$223,$S496,'Capex forecast'!$Q$9:$Q$223,"Augex")</f>
        <v>0</v>
      </c>
      <c r="W496" s="32">
        <f>SUMIFS('Capex forecast'!G$9:G$223,'Capex forecast'!$T$9:$T$223,$Q496,'Capex forecast'!$S$9:$S$223,$S496,'Capex forecast'!$Q$9:$Q$223,"Augex")</f>
        <v>0</v>
      </c>
      <c r="X496" s="32">
        <f>SUMIFS('Capex forecast'!H$9:H$223,'Capex forecast'!$T$9:$T$223,$Q496,'Capex forecast'!$S$9:$S$223,$S496,'Capex forecast'!$Q$9:$Q$223,"Augex")</f>
        <v>0</v>
      </c>
      <c r="Y496" s="32">
        <f>SUMIFS('Capex forecast'!I$9:I$223,'Capex forecast'!$T$9:$T$223,$Q496,'Capex forecast'!$S$9:$S$223,$S496,'Capex forecast'!$Q$9:$Q$223,"Augex")</f>
        <v>0</v>
      </c>
      <c r="Z496" s="32">
        <f>SUMIFS('Capex forecast'!J$9:J$223,'Capex forecast'!$T$9:$T$223,$Q496,'Capex forecast'!$S$9:$S$223,$S496,'Capex forecast'!$Q$9:$Q$223,"Augex")</f>
        <v>0</v>
      </c>
      <c r="AA496" s="32">
        <f>SUMIFS('Capex forecast'!K$9:K$223,'Capex forecast'!$T$9:$T$223,$Q496,'Capex forecast'!$S$9:$S$223,$S496,'Capex forecast'!$Q$9:$Q$223,"Augex")</f>
        <v>0</v>
      </c>
      <c r="AB496" s="32">
        <f>SUMIFS('Capex forecast'!L$9:L$223,'Capex forecast'!$T$9:$T$223,$Q496,'Capex forecast'!$S$9:$S$223,$S496,'Capex forecast'!$Q$9:$Q$223,"Augex")</f>
        <v>0</v>
      </c>
      <c r="AC496" s="32">
        <f>SUMIFS('Capex forecast'!M$9:M$223,'Capex forecast'!$T$9:$T$223,$Q496,'Capex forecast'!$S$9:$S$223,$S496,'Capex forecast'!$Q$9:$Q$223,"Augex")</f>
        <v>0</v>
      </c>
      <c r="AD496" s="32">
        <f>SUMIFS('Capex forecast'!N$9:N$223,'Capex forecast'!$T$9:$T$223,$Q496,'Capex forecast'!$S$9:$S$223,$S496,'Capex forecast'!$Q$9:$Q$223,"Augex")</f>
        <v>0</v>
      </c>
      <c r="AF496" s="45" t="s">
        <v>18</v>
      </c>
      <c r="AG496" s="6" t="str">
        <f>INDEX('Demand forecast'!$M$9:$M$5832,MATCH($Q496,'Demand forecast'!$B$9:$B$5832,0))</f>
        <v>No</v>
      </c>
      <c r="AH496" s="6" t="str">
        <f>IF(COUNTIF($AF$93:AF496,$B496) = 1, "LV", IF(COUNTIF($AF$93:AF496,$B496) = 2, "HV", "ST"))</f>
        <v>HV</v>
      </c>
      <c r="AI496" s="6" t="str">
        <f>INDEX('Demand forecast and growth rate'!$E$7:$E$273,MATCH($Q496,'Demand forecast and growth rate'!$B$7:$B$273,0))</f>
        <v>High growth</v>
      </c>
      <c r="AJ496" s="47">
        <f>SUMIFS('Capex forecast'!E$9:E$223,'Capex forecast'!$T$9:$T$223,$AF496,'Capex forecast'!$S$9:$S$223,$AH496,'Capex forecast'!$Q$9:$Q$223,"Repex")</f>
        <v>0</v>
      </c>
      <c r="AK496" s="47">
        <f>SUMIFS('Capex forecast'!F$9:F$223,'Capex forecast'!$T$9:$T$223,$AF496,'Capex forecast'!$S$9:$S$223,$AH496,'Capex forecast'!$Q$9:$Q$223,"Repex")</f>
        <v>0</v>
      </c>
      <c r="AL496" s="47">
        <f>SUMIFS('Capex forecast'!G$9:G$223,'Capex forecast'!$T$9:$T$223,$AF496,'Capex forecast'!$S$9:$S$223,$AH496,'Capex forecast'!$Q$9:$Q$223,"Repex")</f>
        <v>0</v>
      </c>
      <c r="AM496" s="47">
        <f>SUMIFS('Capex forecast'!H$9:H$223,'Capex forecast'!$T$9:$T$223,$AF496,'Capex forecast'!$S$9:$S$223,$AH496,'Capex forecast'!$Q$9:$Q$223,"Repex")</f>
        <v>0</v>
      </c>
      <c r="AN496" s="47">
        <f>SUMIFS('Capex forecast'!I$9:I$223,'Capex forecast'!$T$9:$T$223,$AF496,'Capex forecast'!$S$9:$S$223,$AH496,'Capex forecast'!$Q$9:$Q$223,"Repex")</f>
        <v>0</v>
      </c>
      <c r="AO496" s="47">
        <f>SUMIFS('Capex forecast'!J$9:J$223,'Capex forecast'!$T$9:$T$223,$AF496,'Capex forecast'!$S$9:$S$223,$AH496,'Capex forecast'!$Q$9:$Q$223,"Repex")</f>
        <v>0</v>
      </c>
      <c r="AP496" s="47">
        <f>SUMIFS('Capex forecast'!K$9:K$223,'Capex forecast'!$T$9:$T$223,$AF496,'Capex forecast'!$S$9:$S$223,$AH496,'Capex forecast'!$Q$9:$Q$223,"Repex")</f>
        <v>0</v>
      </c>
      <c r="AQ496" s="47">
        <f>SUMIFS('Capex forecast'!L$9:L$223,'Capex forecast'!$T$9:$T$223,$AF496,'Capex forecast'!$S$9:$S$223,$AH496,'Capex forecast'!$Q$9:$Q$223,"Repex")</f>
        <v>0</v>
      </c>
      <c r="AR496" s="47">
        <f>SUMIFS('Capex forecast'!M$9:M$223,'Capex forecast'!$T$9:$T$223,$AF496,'Capex forecast'!$S$9:$S$223,$AH496,'Capex forecast'!$Q$9:$Q$223,"Repex")</f>
        <v>0</v>
      </c>
      <c r="AS496" s="47">
        <f>SUMIFS('Capex forecast'!N$9:N$223,'Capex forecast'!$T$9:$T$223,$AF496,'Capex forecast'!$S$9:$S$223,$AH496,'Capex forecast'!$Q$9:$Q$223,"Repex")</f>
        <v>0</v>
      </c>
    </row>
    <row r="497" spans="2:45" ht="15">
      <c r="B497" s="45" t="s">
        <v>218</v>
      </c>
      <c r="C497" s="6" t="str">
        <f>INDEX('Demand forecast'!$M$9:$M$5832,MATCH($B497,'Demand forecast'!$B$9:$B$5832,0))</f>
        <v>Yes</v>
      </c>
      <c r="D497" s="6" t="str">
        <f>IF(COUNTIF($B$93:B497,$B497) = 1, "LV", IF(COUNTIF($B$93:B497,$B497) = 2, "HV", "ST"))</f>
        <v>HV</v>
      </c>
      <c r="E497" s="6" t="str">
        <f>INDEX('Demand forecast and growth rate'!$E$7:$E$273,MATCH($B497,'Demand forecast and growth rate'!$B$7:$B$273,0))</f>
        <v>Steady/falling</v>
      </c>
      <c r="F497" s="32">
        <f>SUMIFS('Capex forecast'!E$9:E$223,'Capex forecast'!$T$9:$T$223,'Allocation of site-spec costs'!$B497,'Capex forecast'!$S$9:$S$223,'Allocation of site-spec costs'!$D497,'Capex forecast'!$Q$9:$Q$223,"Customer Connection")</f>
        <v>0</v>
      </c>
      <c r="G497" s="32">
        <f>SUMIFS('Capex forecast'!F$9:F$223,'Capex forecast'!$T$9:$T$223,'Allocation of site-spec costs'!$B497,'Capex forecast'!$S$9:$S$223,'Allocation of site-spec costs'!$D497,'Capex forecast'!$Q$9:$Q$223,"Customer Connection")</f>
        <v>0</v>
      </c>
      <c r="H497" s="32">
        <f>SUMIFS('Capex forecast'!G$9:G$223,'Capex forecast'!$T$9:$T$223,'Allocation of site-spec costs'!$B497,'Capex forecast'!$S$9:$S$223,'Allocation of site-spec costs'!$D497,'Capex forecast'!$Q$9:$Q$223,"Customer Connection")</f>
        <v>0</v>
      </c>
      <c r="I497" s="32">
        <f>SUMIFS('Capex forecast'!H$9:H$223,'Capex forecast'!$T$9:$T$223,'Allocation of site-spec costs'!$B497,'Capex forecast'!$S$9:$S$223,'Allocation of site-spec costs'!$D497,'Capex forecast'!$Q$9:$Q$223,"Customer Connection")</f>
        <v>0</v>
      </c>
      <c r="J497" s="32">
        <f>SUMIFS('Capex forecast'!I$9:I$223,'Capex forecast'!$T$9:$T$223,'Allocation of site-spec costs'!$B497,'Capex forecast'!$S$9:$S$223,'Allocation of site-spec costs'!$D497,'Capex forecast'!$Q$9:$Q$223,"Customer Connection")</f>
        <v>0</v>
      </c>
      <c r="K497" s="32">
        <f>SUMIFS('Capex forecast'!J$9:J$223,'Capex forecast'!$T$9:$T$223,'Allocation of site-spec costs'!$B497,'Capex forecast'!$S$9:$S$223,'Allocation of site-spec costs'!$D497,'Capex forecast'!$Q$9:$Q$223,"Customer Connection")</f>
        <v>0</v>
      </c>
      <c r="L497" s="32">
        <f>SUMIFS('Capex forecast'!K$9:K$223,'Capex forecast'!$T$9:$T$223,'Allocation of site-spec costs'!$B497,'Capex forecast'!$S$9:$S$223,'Allocation of site-spec costs'!$D497,'Capex forecast'!$Q$9:$Q$223,"Customer Connection")</f>
        <v>0</v>
      </c>
      <c r="M497" s="32">
        <f>SUMIFS('Capex forecast'!L$9:L$223,'Capex forecast'!$T$9:$T$223,'Allocation of site-spec costs'!$B497,'Capex forecast'!$S$9:$S$223,'Allocation of site-spec costs'!$D497,'Capex forecast'!$Q$9:$Q$223,"Customer Connection")</f>
        <v>0</v>
      </c>
      <c r="N497" s="32">
        <f>SUMIFS('Capex forecast'!M$9:M$223,'Capex forecast'!$T$9:$T$223,'Allocation of site-spec costs'!$B497,'Capex forecast'!$S$9:$S$223,'Allocation of site-spec costs'!$D497,'Capex forecast'!$Q$9:$Q$223,"Customer Connection")</f>
        <v>0</v>
      </c>
      <c r="O497" s="32">
        <f>SUMIFS('Capex forecast'!N$9:N$223,'Capex forecast'!$T$9:$T$223,'Allocation of site-spec costs'!$B497,'Capex forecast'!$S$9:$S$223,'Allocation of site-spec costs'!$D497,'Capex forecast'!$Q$9:$Q$223,"Customer Connection")</f>
        <v>0</v>
      </c>
      <c r="Q497" s="45" t="s">
        <v>218</v>
      </c>
      <c r="R497" s="6" t="str">
        <f>INDEX('Demand forecast'!$M$9:$M$5832,MATCH($Q497,'Demand forecast'!$B$9:$B$5832,0))</f>
        <v>Yes</v>
      </c>
      <c r="S497" s="6" t="str">
        <f>IF(COUNTIF($Q$93:Q497,$B497) = 1, "LV", IF(COUNTIF($Q$93:Q497,$B497) = 2, "HV", "ST"))</f>
        <v>HV</v>
      </c>
      <c r="T497" s="6" t="str">
        <f>INDEX('Demand forecast and growth rate'!$E$7:$E$273,MATCH($Q497,'Demand forecast and growth rate'!$B$7:$B$273,0))</f>
        <v>Steady/falling</v>
      </c>
      <c r="U497" s="32">
        <f>SUMIFS('Capex forecast'!E$9:E$223,'Capex forecast'!$T$9:$T$223,$Q497,'Capex forecast'!$S$9:$S$223,$S497,'Capex forecast'!$Q$9:$Q$223,"Augex")</f>
        <v>0</v>
      </c>
      <c r="V497" s="32">
        <f>SUMIFS('Capex forecast'!F$9:F$223,'Capex forecast'!$T$9:$T$223,$Q497,'Capex forecast'!$S$9:$S$223,$S497,'Capex forecast'!$Q$9:$Q$223,"Augex")</f>
        <v>0</v>
      </c>
      <c r="W497" s="32">
        <f>SUMIFS('Capex forecast'!G$9:G$223,'Capex forecast'!$T$9:$T$223,$Q497,'Capex forecast'!$S$9:$S$223,$S497,'Capex forecast'!$Q$9:$Q$223,"Augex")</f>
        <v>0</v>
      </c>
      <c r="X497" s="32">
        <f>SUMIFS('Capex forecast'!H$9:H$223,'Capex forecast'!$T$9:$T$223,$Q497,'Capex forecast'!$S$9:$S$223,$S497,'Capex forecast'!$Q$9:$Q$223,"Augex")</f>
        <v>0</v>
      </c>
      <c r="Y497" s="32">
        <f>SUMIFS('Capex forecast'!I$9:I$223,'Capex forecast'!$T$9:$T$223,$Q497,'Capex forecast'!$S$9:$S$223,$S497,'Capex forecast'!$Q$9:$Q$223,"Augex")</f>
        <v>0</v>
      </c>
      <c r="Z497" s="32">
        <f>SUMIFS('Capex forecast'!J$9:J$223,'Capex forecast'!$T$9:$T$223,$Q497,'Capex forecast'!$S$9:$S$223,$S497,'Capex forecast'!$Q$9:$Q$223,"Augex")</f>
        <v>0</v>
      </c>
      <c r="AA497" s="32">
        <f>SUMIFS('Capex forecast'!K$9:K$223,'Capex forecast'!$T$9:$T$223,$Q497,'Capex forecast'!$S$9:$S$223,$S497,'Capex forecast'!$Q$9:$Q$223,"Augex")</f>
        <v>0</v>
      </c>
      <c r="AB497" s="32">
        <f>SUMIFS('Capex forecast'!L$9:L$223,'Capex forecast'!$T$9:$T$223,$Q497,'Capex forecast'!$S$9:$S$223,$S497,'Capex forecast'!$Q$9:$Q$223,"Augex")</f>
        <v>0</v>
      </c>
      <c r="AC497" s="32">
        <f>SUMIFS('Capex forecast'!M$9:M$223,'Capex forecast'!$T$9:$T$223,$Q497,'Capex forecast'!$S$9:$S$223,$S497,'Capex forecast'!$Q$9:$Q$223,"Augex")</f>
        <v>0</v>
      </c>
      <c r="AD497" s="32">
        <f>SUMIFS('Capex forecast'!N$9:N$223,'Capex forecast'!$T$9:$T$223,$Q497,'Capex forecast'!$S$9:$S$223,$S497,'Capex forecast'!$Q$9:$Q$223,"Augex")</f>
        <v>0</v>
      </c>
      <c r="AF497" s="45" t="s">
        <v>218</v>
      </c>
      <c r="AG497" s="6" t="str">
        <f>INDEX('Demand forecast'!$M$9:$M$5832,MATCH($Q497,'Demand forecast'!$B$9:$B$5832,0))</f>
        <v>Yes</v>
      </c>
      <c r="AH497" s="6" t="str">
        <f>IF(COUNTIF($AF$93:AF497,$B497) = 1, "LV", IF(COUNTIF($AF$93:AF497,$B497) = 2, "HV", "ST"))</f>
        <v>HV</v>
      </c>
      <c r="AI497" s="6" t="str">
        <f>INDEX('Demand forecast and growth rate'!$E$7:$E$273,MATCH($Q497,'Demand forecast and growth rate'!$B$7:$B$273,0))</f>
        <v>Steady/falling</v>
      </c>
      <c r="AJ497" s="47">
        <f>SUMIFS('Capex forecast'!E$9:E$223,'Capex forecast'!$T$9:$T$223,$AF497,'Capex forecast'!$S$9:$S$223,$AH497,'Capex forecast'!$Q$9:$Q$223,"Repex")</f>
        <v>0</v>
      </c>
      <c r="AK497" s="47">
        <f>SUMIFS('Capex forecast'!F$9:F$223,'Capex forecast'!$T$9:$T$223,$AF497,'Capex forecast'!$S$9:$S$223,$AH497,'Capex forecast'!$Q$9:$Q$223,"Repex")</f>
        <v>0</v>
      </c>
      <c r="AL497" s="47">
        <f>SUMIFS('Capex forecast'!G$9:G$223,'Capex forecast'!$T$9:$T$223,$AF497,'Capex forecast'!$S$9:$S$223,$AH497,'Capex forecast'!$Q$9:$Q$223,"Repex")</f>
        <v>0</v>
      </c>
      <c r="AM497" s="47">
        <f>SUMIFS('Capex forecast'!H$9:H$223,'Capex forecast'!$T$9:$T$223,$AF497,'Capex forecast'!$S$9:$S$223,$AH497,'Capex forecast'!$Q$9:$Q$223,"Repex")</f>
        <v>0</v>
      </c>
      <c r="AN497" s="47">
        <f>SUMIFS('Capex forecast'!I$9:I$223,'Capex forecast'!$T$9:$T$223,$AF497,'Capex forecast'!$S$9:$S$223,$AH497,'Capex forecast'!$Q$9:$Q$223,"Repex")</f>
        <v>0</v>
      </c>
      <c r="AO497" s="47">
        <f>SUMIFS('Capex forecast'!J$9:J$223,'Capex forecast'!$T$9:$T$223,$AF497,'Capex forecast'!$S$9:$S$223,$AH497,'Capex forecast'!$Q$9:$Q$223,"Repex")</f>
        <v>0</v>
      </c>
      <c r="AP497" s="47">
        <f>SUMIFS('Capex forecast'!K$9:K$223,'Capex forecast'!$T$9:$T$223,$AF497,'Capex forecast'!$S$9:$S$223,$AH497,'Capex forecast'!$Q$9:$Q$223,"Repex")</f>
        <v>0</v>
      </c>
      <c r="AQ497" s="47">
        <f>SUMIFS('Capex forecast'!L$9:L$223,'Capex forecast'!$T$9:$T$223,$AF497,'Capex forecast'!$S$9:$S$223,$AH497,'Capex forecast'!$Q$9:$Q$223,"Repex")</f>
        <v>0</v>
      </c>
      <c r="AR497" s="47">
        <f>SUMIFS('Capex forecast'!M$9:M$223,'Capex forecast'!$T$9:$T$223,$AF497,'Capex forecast'!$S$9:$S$223,$AH497,'Capex forecast'!$Q$9:$Q$223,"Repex")</f>
        <v>0</v>
      </c>
      <c r="AS497" s="47">
        <f>SUMIFS('Capex forecast'!N$9:N$223,'Capex forecast'!$T$9:$T$223,$AF497,'Capex forecast'!$S$9:$S$223,$AH497,'Capex forecast'!$Q$9:$Q$223,"Repex")</f>
        <v>0</v>
      </c>
    </row>
    <row r="498" spans="2:45" ht="15">
      <c r="B498" s="45" t="s">
        <v>61</v>
      </c>
      <c r="C498" s="6" t="str">
        <f>INDEX('Demand forecast'!$M$9:$M$5832,MATCH($B498,'Demand forecast'!$B$9:$B$5832,0))</f>
        <v>No</v>
      </c>
      <c r="D498" s="6" t="str">
        <f>IF(COUNTIF($B$93:B498,$B498) = 1, "LV", IF(COUNTIF($B$93:B498,$B498) = 2, "HV", "ST"))</f>
        <v>HV</v>
      </c>
      <c r="E498" s="6" t="str">
        <f>INDEX('Demand forecast and growth rate'!$E$7:$E$273,MATCH($B498,'Demand forecast and growth rate'!$B$7:$B$273,0))</f>
        <v>Small growth</v>
      </c>
      <c r="F498" s="32">
        <f>SUMIFS('Capex forecast'!E$9:E$223,'Capex forecast'!$T$9:$T$223,'Allocation of site-spec costs'!$B498,'Capex forecast'!$S$9:$S$223,'Allocation of site-spec costs'!$D498,'Capex forecast'!$Q$9:$Q$223,"Customer Connection")</f>
        <v>0</v>
      </c>
      <c r="G498" s="32">
        <f>SUMIFS('Capex forecast'!F$9:F$223,'Capex forecast'!$T$9:$T$223,'Allocation of site-spec costs'!$B498,'Capex forecast'!$S$9:$S$223,'Allocation of site-spec costs'!$D498,'Capex forecast'!$Q$9:$Q$223,"Customer Connection")</f>
        <v>0</v>
      </c>
      <c r="H498" s="32">
        <f>SUMIFS('Capex forecast'!G$9:G$223,'Capex forecast'!$T$9:$T$223,'Allocation of site-spec costs'!$B498,'Capex forecast'!$S$9:$S$223,'Allocation of site-spec costs'!$D498,'Capex forecast'!$Q$9:$Q$223,"Customer Connection")</f>
        <v>0</v>
      </c>
      <c r="I498" s="32">
        <f>SUMIFS('Capex forecast'!H$9:H$223,'Capex forecast'!$T$9:$T$223,'Allocation of site-spec costs'!$B498,'Capex forecast'!$S$9:$S$223,'Allocation of site-spec costs'!$D498,'Capex forecast'!$Q$9:$Q$223,"Customer Connection")</f>
        <v>0</v>
      </c>
      <c r="J498" s="32">
        <f>SUMIFS('Capex forecast'!I$9:I$223,'Capex forecast'!$T$9:$T$223,'Allocation of site-spec costs'!$B498,'Capex forecast'!$S$9:$S$223,'Allocation of site-spec costs'!$D498,'Capex forecast'!$Q$9:$Q$223,"Customer Connection")</f>
        <v>0</v>
      </c>
      <c r="K498" s="32">
        <f>SUMIFS('Capex forecast'!J$9:J$223,'Capex forecast'!$T$9:$T$223,'Allocation of site-spec costs'!$B498,'Capex forecast'!$S$9:$S$223,'Allocation of site-spec costs'!$D498,'Capex forecast'!$Q$9:$Q$223,"Customer Connection")</f>
        <v>0</v>
      </c>
      <c r="L498" s="32">
        <f>SUMIFS('Capex forecast'!K$9:K$223,'Capex forecast'!$T$9:$T$223,'Allocation of site-spec costs'!$B498,'Capex forecast'!$S$9:$S$223,'Allocation of site-spec costs'!$D498,'Capex forecast'!$Q$9:$Q$223,"Customer Connection")</f>
        <v>0</v>
      </c>
      <c r="M498" s="32">
        <f>SUMIFS('Capex forecast'!L$9:L$223,'Capex forecast'!$T$9:$T$223,'Allocation of site-spec costs'!$B498,'Capex forecast'!$S$9:$S$223,'Allocation of site-spec costs'!$D498,'Capex forecast'!$Q$9:$Q$223,"Customer Connection")</f>
        <v>0</v>
      </c>
      <c r="N498" s="32">
        <f>SUMIFS('Capex forecast'!M$9:M$223,'Capex forecast'!$T$9:$T$223,'Allocation of site-spec costs'!$B498,'Capex forecast'!$S$9:$S$223,'Allocation of site-spec costs'!$D498,'Capex forecast'!$Q$9:$Q$223,"Customer Connection")</f>
        <v>0</v>
      </c>
      <c r="O498" s="32">
        <f>SUMIFS('Capex forecast'!N$9:N$223,'Capex forecast'!$T$9:$T$223,'Allocation of site-spec costs'!$B498,'Capex forecast'!$S$9:$S$223,'Allocation of site-spec costs'!$D498,'Capex forecast'!$Q$9:$Q$223,"Customer Connection")</f>
        <v>0</v>
      </c>
      <c r="Q498" s="45" t="s">
        <v>61</v>
      </c>
      <c r="R498" s="6" t="str">
        <f>INDEX('Demand forecast'!$M$9:$M$5832,MATCH($Q498,'Demand forecast'!$B$9:$B$5832,0))</f>
        <v>No</v>
      </c>
      <c r="S498" s="6" t="str">
        <f>IF(COUNTIF($Q$93:Q498,$B498) = 1, "LV", IF(COUNTIF($Q$93:Q498,$B498) = 2, "HV", "ST"))</f>
        <v>HV</v>
      </c>
      <c r="T498" s="6" t="str">
        <f>INDEX('Demand forecast and growth rate'!$E$7:$E$273,MATCH($Q498,'Demand forecast and growth rate'!$B$7:$B$273,0))</f>
        <v>Small growth</v>
      </c>
      <c r="U498" s="32">
        <f>SUMIFS('Capex forecast'!E$9:E$223,'Capex forecast'!$T$9:$T$223,$Q498,'Capex forecast'!$S$9:$S$223,$S498,'Capex forecast'!$Q$9:$Q$223,"Augex")</f>
        <v>0</v>
      </c>
      <c r="V498" s="32">
        <f>SUMIFS('Capex forecast'!F$9:F$223,'Capex forecast'!$T$9:$T$223,$Q498,'Capex forecast'!$S$9:$S$223,$S498,'Capex forecast'!$Q$9:$Q$223,"Augex")</f>
        <v>0</v>
      </c>
      <c r="W498" s="32">
        <f>SUMIFS('Capex forecast'!G$9:G$223,'Capex forecast'!$T$9:$T$223,$Q498,'Capex forecast'!$S$9:$S$223,$S498,'Capex forecast'!$Q$9:$Q$223,"Augex")</f>
        <v>0</v>
      </c>
      <c r="X498" s="32">
        <f>SUMIFS('Capex forecast'!H$9:H$223,'Capex forecast'!$T$9:$T$223,$Q498,'Capex forecast'!$S$9:$S$223,$S498,'Capex forecast'!$Q$9:$Q$223,"Augex")</f>
        <v>0</v>
      </c>
      <c r="Y498" s="32">
        <f>SUMIFS('Capex forecast'!I$9:I$223,'Capex forecast'!$T$9:$T$223,$Q498,'Capex forecast'!$S$9:$S$223,$S498,'Capex forecast'!$Q$9:$Q$223,"Augex")</f>
        <v>0</v>
      </c>
      <c r="Z498" s="32">
        <f>SUMIFS('Capex forecast'!J$9:J$223,'Capex forecast'!$T$9:$T$223,$Q498,'Capex forecast'!$S$9:$S$223,$S498,'Capex forecast'!$Q$9:$Q$223,"Augex")</f>
        <v>0</v>
      </c>
      <c r="AA498" s="32">
        <f>SUMIFS('Capex forecast'!K$9:K$223,'Capex forecast'!$T$9:$T$223,$Q498,'Capex forecast'!$S$9:$S$223,$S498,'Capex forecast'!$Q$9:$Q$223,"Augex")</f>
        <v>0</v>
      </c>
      <c r="AB498" s="32">
        <f>SUMIFS('Capex forecast'!L$9:L$223,'Capex forecast'!$T$9:$T$223,$Q498,'Capex forecast'!$S$9:$S$223,$S498,'Capex forecast'!$Q$9:$Q$223,"Augex")</f>
        <v>0</v>
      </c>
      <c r="AC498" s="32">
        <f>SUMIFS('Capex forecast'!M$9:M$223,'Capex forecast'!$T$9:$T$223,$Q498,'Capex forecast'!$S$9:$S$223,$S498,'Capex forecast'!$Q$9:$Q$223,"Augex")</f>
        <v>0</v>
      </c>
      <c r="AD498" s="32">
        <f>SUMIFS('Capex forecast'!N$9:N$223,'Capex forecast'!$T$9:$T$223,$Q498,'Capex forecast'!$S$9:$S$223,$S498,'Capex forecast'!$Q$9:$Q$223,"Augex")</f>
        <v>0</v>
      </c>
      <c r="AF498" s="45" t="s">
        <v>61</v>
      </c>
      <c r="AG498" s="6" t="str">
        <f>INDEX('Demand forecast'!$M$9:$M$5832,MATCH($Q498,'Demand forecast'!$B$9:$B$5832,0))</f>
        <v>No</v>
      </c>
      <c r="AH498" s="6" t="str">
        <f>IF(COUNTIF($AF$93:AF498,$B498) = 1, "LV", IF(COUNTIF($AF$93:AF498,$B498) = 2, "HV", "ST"))</f>
        <v>HV</v>
      </c>
      <c r="AI498" s="6" t="str">
        <f>INDEX('Demand forecast and growth rate'!$E$7:$E$273,MATCH($Q498,'Demand forecast and growth rate'!$B$7:$B$273,0))</f>
        <v>Small growth</v>
      </c>
      <c r="AJ498" s="47">
        <f>SUMIFS('Capex forecast'!E$9:E$223,'Capex forecast'!$T$9:$T$223,$AF498,'Capex forecast'!$S$9:$S$223,$AH498,'Capex forecast'!$Q$9:$Q$223,"Repex")</f>
        <v>0</v>
      </c>
      <c r="AK498" s="47">
        <f>SUMIFS('Capex forecast'!F$9:F$223,'Capex forecast'!$T$9:$T$223,$AF498,'Capex forecast'!$S$9:$S$223,$AH498,'Capex forecast'!$Q$9:$Q$223,"Repex")</f>
        <v>0</v>
      </c>
      <c r="AL498" s="47">
        <f>SUMIFS('Capex forecast'!G$9:G$223,'Capex forecast'!$T$9:$T$223,$AF498,'Capex forecast'!$S$9:$S$223,$AH498,'Capex forecast'!$Q$9:$Q$223,"Repex")</f>
        <v>0</v>
      </c>
      <c r="AM498" s="47">
        <f>SUMIFS('Capex forecast'!H$9:H$223,'Capex forecast'!$T$9:$T$223,$AF498,'Capex forecast'!$S$9:$S$223,$AH498,'Capex forecast'!$Q$9:$Q$223,"Repex")</f>
        <v>0</v>
      </c>
      <c r="AN498" s="47">
        <f>SUMIFS('Capex forecast'!I$9:I$223,'Capex forecast'!$T$9:$T$223,$AF498,'Capex forecast'!$S$9:$S$223,$AH498,'Capex forecast'!$Q$9:$Q$223,"Repex")</f>
        <v>0</v>
      </c>
      <c r="AO498" s="47">
        <f>SUMIFS('Capex forecast'!J$9:J$223,'Capex forecast'!$T$9:$T$223,$AF498,'Capex forecast'!$S$9:$S$223,$AH498,'Capex forecast'!$Q$9:$Q$223,"Repex")</f>
        <v>0</v>
      </c>
      <c r="AP498" s="47">
        <f>SUMIFS('Capex forecast'!K$9:K$223,'Capex forecast'!$T$9:$T$223,$AF498,'Capex forecast'!$S$9:$S$223,$AH498,'Capex forecast'!$Q$9:$Q$223,"Repex")</f>
        <v>0</v>
      </c>
      <c r="AQ498" s="47">
        <f>SUMIFS('Capex forecast'!L$9:L$223,'Capex forecast'!$T$9:$T$223,$AF498,'Capex forecast'!$S$9:$S$223,$AH498,'Capex forecast'!$Q$9:$Q$223,"Repex")</f>
        <v>0</v>
      </c>
      <c r="AR498" s="47">
        <f>SUMIFS('Capex forecast'!M$9:M$223,'Capex forecast'!$T$9:$T$223,$AF498,'Capex forecast'!$S$9:$S$223,$AH498,'Capex forecast'!$Q$9:$Q$223,"Repex")</f>
        <v>0</v>
      </c>
      <c r="AS498" s="47">
        <f>SUMIFS('Capex forecast'!N$9:N$223,'Capex forecast'!$T$9:$T$223,$AF498,'Capex forecast'!$S$9:$S$223,$AH498,'Capex forecast'!$Q$9:$Q$223,"Repex")</f>
        <v>0</v>
      </c>
    </row>
    <row r="499" spans="2:45" ht="15">
      <c r="B499" s="45" t="s">
        <v>242</v>
      </c>
      <c r="C499" s="6" t="str">
        <f>INDEX('Demand forecast'!$M$9:$M$5832,MATCH($B499,'Demand forecast'!$B$9:$B$5832,0))</f>
        <v>Yes</v>
      </c>
      <c r="D499" s="6" t="str">
        <f>IF(COUNTIF($B$93:B499,$B499) = 1, "LV", IF(COUNTIF($B$93:B499,$B499) = 2, "HV", "ST"))</f>
        <v>HV</v>
      </c>
      <c r="E499" s="6" t="str">
        <f>INDEX('Demand forecast and growth rate'!$E$7:$E$273,MATCH($B499,'Demand forecast and growth rate'!$B$7:$B$273,0))</f>
        <v>Steady/falling</v>
      </c>
      <c r="F499" s="32">
        <f>SUMIFS('Capex forecast'!E$9:E$223,'Capex forecast'!$T$9:$T$223,'Allocation of site-spec costs'!$B499,'Capex forecast'!$S$9:$S$223,'Allocation of site-spec costs'!$D499,'Capex forecast'!$Q$9:$Q$223,"Customer Connection")</f>
        <v>0</v>
      </c>
      <c r="G499" s="32">
        <f>SUMIFS('Capex forecast'!F$9:F$223,'Capex forecast'!$T$9:$T$223,'Allocation of site-spec costs'!$B499,'Capex forecast'!$S$9:$S$223,'Allocation of site-spec costs'!$D499,'Capex forecast'!$Q$9:$Q$223,"Customer Connection")</f>
        <v>0</v>
      </c>
      <c r="H499" s="32">
        <f>SUMIFS('Capex forecast'!G$9:G$223,'Capex forecast'!$T$9:$T$223,'Allocation of site-spec costs'!$B499,'Capex forecast'!$S$9:$S$223,'Allocation of site-spec costs'!$D499,'Capex forecast'!$Q$9:$Q$223,"Customer Connection")</f>
        <v>0</v>
      </c>
      <c r="I499" s="32">
        <f>SUMIFS('Capex forecast'!H$9:H$223,'Capex forecast'!$T$9:$T$223,'Allocation of site-spec costs'!$B499,'Capex forecast'!$S$9:$S$223,'Allocation of site-spec costs'!$D499,'Capex forecast'!$Q$9:$Q$223,"Customer Connection")</f>
        <v>0</v>
      </c>
      <c r="J499" s="32">
        <f>SUMIFS('Capex forecast'!I$9:I$223,'Capex forecast'!$T$9:$T$223,'Allocation of site-spec costs'!$B499,'Capex forecast'!$S$9:$S$223,'Allocation of site-spec costs'!$D499,'Capex forecast'!$Q$9:$Q$223,"Customer Connection")</f>
        <v>0</v>
      </c>
      <c r="K499" s="32">
        <f>SUMIFS('Capex forecast'!J$9:J$223,'Capex forecast'!$T$9:$T$223,'Allocation of site-spec costs'!$B499,'Capex forecast'!$S$9:$S$223,'Allocation of site-spec costs'!$D499,'Capex forecast'!$Q$9:$Q$223,"Customer Connection")</f>
        <v>0</v>
      </c>
      <c r="L499" s="32">
        <f>SUMIFS('Capex forecast'!K$9:K$223,'Capex forecast'!$T$9:$T$223,'Allocation of site-spec costs'!$B499,'Capex forecast'!$S$9:$S$223,'Allocation of site-spec costs'!$D499,'Capex forecast'!$Q$9:$Q$223,"Customer Connection")</f>
        <v>0</v>
      </c>
      <c r="M499" s="32">
        <f>SUMIFS('Capex forecast'!L$9:L$223,'Capex forecast'!$T$9:$T$223,'Allocation of site-spec costs'!$B499,'Capex forecast'!$S$9:$S$223,'Allocation of site-spec costs'!$D499,'Capex forecast'!$Q$9:$Q$223,"Customer Connection")</f>
        <v>0</v>
      </c>
      <c r="N499" s="32">
        <f>SUMIFS('Capex forecast'!M$9:M$223,'Capex forecast'!$T$9:$T$223,'Allocation of site-spec costs'!$B499,'Capex forecast'!$S$9:$S$223,'Allocation of site-spec costs'!$D499,'Capex forecast'!$Q$9:$Q$223,"Customer Connection")</f>
        <v>0</v>
      </c>
      <c r="O499" s="32">
        <f>SUMIFS('Capex forecast'!N$9:N$223,'Capex forecast'!$T$9:$T$223,'Allocation of site-spec costs'!$B499,'Capex forecast'!$S$9:$S$223,'Allocation of site-spec costs'!$D499,'Capex forecast'!$Q$9:$Q$223,"Customer Connection")</f>
        <v>0</v>
      </c>
      <c r="Q499" s="45" t="s">
        <v>242</v>
      </c>
      <c r="R499" s="6" t="str">
        <f>INDEX('Demand forecast'!$M$9:$M$5832,MATCH($Q499,'Demand forecast'!$B$9:$B$5832,0))</f>
        <v>Yes</v>
      </c>
      <c r="S499" s="6" t="str">
        <f>IF(COUNTIF($Q$93:Q499,$B499) = 1, "LV", IF(COUNTIF($Q$93:Q499,$B499) = 2, "HV", "ST"))</f>
        <v>HV</v>
      </c>
      <c r="T499" s="6" t="str">
        <f>INDEX('Demand forecast and growth rate'!$E$7:$E$273,MATCH($Q499,'Demand forecast and growth rate'!$B$7:$B$273,0))</f>
        <v>Steady/falling</v>
      </c>
      <c r="U499" s="32">
        <f>SUMIFS('Capex forecast'!E$9:E$223,'Capex forecast'!$T$9:$T$223,$Q499,'Capex forecast'!$S$9:$S$223,$S499,'Capex forecast'!$Q$9:$Q$223,"Augex")</f>
        <v>0</v>
      </c>
      <c r="V499" s="32">
        <f>SUMIFS('Capex forecast'!F$9:F$223,'Capex forecast'!$T$9:$T$223,$Q499,'Capex forecast'!$S$9:$S$223,$S499,'Capex forecast'!$Q$9:$Q$223,"Augex")</f>
        <v>0</v>
      </c>
      <c r="W499" s="32">
        <f>SUMIFS('Capex forecast'!G$9:G$223,'Capex forecast'!$T$9:$T$223,$Q499,'Capex forecast'!$S$9:$S$223,$S499,'Capex forecast'!$Q$9:$Q$223,"Augex")</f>
        <v>0</v>
      </c>
      <c r="X499" s="32">
        <f>SUMIFS('Capex forecast'!H$9:H$223,'Capex forecast'!$T$9:$T$223,$Q499,'Capex forecast'!$S$9:$S$223,$S499,'Capex forecast'!$Q$9:$Q$223,"Augex")</f>
        <v>0</v>
      </c>
      <c r="Y499" s="32">
        <f>SUMIFS('Capex forecast'!I$9:I$223,'Capex forecast'!$T$9:$T$223,$Q499,'Capex forecast'!$S$9:$S$223,$S499,'Capex forecast'!$Q$9:$Q$223,"Augex")</f>
        <v>0</v>
      </c>
      <c r="Z499" s="32">
        <f>SUMIFS('Capex forecast'!J$9:J$223,'Capex forecast'!$T$9:$T$223,$Q499,'Capex forecast'!$S$9:$S$223,$S499,'Capex forecast'!$Q$9:$Q$223,"Augex")</f>
        <v>0</v>
      </c>
      <c r="AA499" s="32">
        <f>SUMIFS('Capex forecast'!K$9:K$223,'Capex forecast'!$T$9:$T$223,$Q499,'Capex forecast'!$S$9:$S$223,$S499,'Capex forecast'!$Q$9:$Q$223,"Augex")</f>
        <v>0</v>
      </c>
      <c r="AB499" s="32">
        <f>SUMIFS('Capex forecast'!L$9:L$223,'Capex forecast'!$T$9:$T$223,$Q499,'Capex forecast'!$S$9:$S$223,$S499,'Capex forecast'!$Q$9:$Q$223,"Augex")</f>
        <v>0</v>
      </c>
      <c r="AC499" s="32">
        <f>SUMIFS('Capex forecast'!M$9:M$223,'Capex forecast'!$T$9:$T$223,$Q499,'Capex forecast'!$S$9:$S$223,$S499,'Capex forecast'!$Q$9:$Q$223,"Augex")</f>
        <v>0</v>
      </c>
      <c r="AD499" s="32">
        <f>SUMIFS('Capex forecast'!N$9:N$223,'Capex forecast'!$T$9:$T$223,$Q499,'Capex forecast'!$S$9:$S$223,$S499,'Capex forecast'!$Q$9:$Q$223,"Augex")</f>
        <v>0</v>
      </c>
      <c r="AF499" s="45" t="s">
        <v>242</v>
      </c>
      <c r="AG499" s="6" t="str">
        <f>INDEX('Demand forecast'!$M$9:$M$5832,MATCH($Q499,'Demand forecast'!$B$9:$B$5832,0))</f>
        <v>Yes</v>
      </c>
      <c r="AH499" s="6" t="str">
        <f>IF(COUNTIF($AF$93:AF499,$B499) = 1, "LV", IF(COUNTIF($AF$93:AF499,$B499) = 2, "HV", "ST"))</f>
        <v>HV</v>
      </c>
      <c r="AI499" s="6" t="str">
        <f>INDEX('Demand forecast and growth rate'!$E$7:$E$273,MATCH($Q499,'Demand forecast and growth rate'!$B$7:$B$273,0))</f>
        <v>Steady/falling</v>
      </c>
      <c r="AJ499" s="47">
        <f>SUMIFS('Capex forecast'!E$9:E$223,'Capex forecast'!$T$9:$T$223,$AF499,'Capex forecast'!$S$9:$S$223,$AH499,'Capex forecast'!$Q$9:$Q$223,"Repex")</f>
        <v>0</v>
      </c>
      <c r="AK499" s="47">
        <f>SUMIFS('Capex forecast'!F$9:F$223,'Capex forecast'!$T$9:$T$223,$AF499,'Capex forecast'!$S$9:$S$223,$AH499,'Capex forecast'!$Q$9:$Q$223,"Repex")</f>
        <v>0</v>
      </c>
      <c r="AL499" s="47">
        <f>SUMIFS('Capex forecast'!G$9:G$223,'Capex forecast'!$T$9:$T$223,$AF499,'Capex forecast'!$S$9:$S$223,$AH499,'Capex forecast'!$Q$9:$Q$223,"Repex")</f>
        <v>0</v>
      </c>
      <c r="AM499" s="47">
        <f>SUMIFS('Capex forecast'!H$9:H$223,'Capex forecast'!$T$9:$T$223,$AF499,'Capex forecast'!$S$9:$S$223,$AH499,'Capex forecast'!$Q$9:$Q$223,"Repex")</f>
        <v>0</v>
      </c>
      <c r="AN499" s="47">
        <f>SUMIFS('Capex forecast'!I$9:I$223,'Capex forecast'!$T$9:$T$223,$AF499,'Capex forecast'!$S$9:$S$223,$AH499,'Capex forecast'!$Q$9:$Q$223,"Repex")</f>
        <v>0</v>
      </c>
      <c r="AO499" s="47">
        <f>SUMIFS('Capex forecast'!J$9:J$223,'Capex forecast'!$T$9:$T$223,$AF499,'Capex forecast'!$S$9:$S$223,$AH499,'Capex forecast'!$Q$9:$Q$223,"Repex")</f>
        <v>0</v>
      </c>
      <c r="AP499" s="47">
        <f>SUMIFS('Capex forecast'!K$9:K$223,'Capex forecast'!$T$9:$T$223,$AF499,'Capex forecast'!$S$9:$S$223,$AH499,'Capex forecast'!$Q$9:$Q$223,"Repex")</f>
        <v>0</v>
      </c>
      <c r="AQ499" s="47">
        <f>SUMIFS('Capex forecast'!L$9:L$223,'Capex forecast'!$T$9:$T$223,$AF499,'Capex forecast'!$S$9:$S$223,$AH499,'Capex forecast'!$Q$9:$Q$223,"Repex")</f>
        <v>0</v>
      </c>
      <c r="AR499" s="47">
        <f>SUMIFS('Capex forecast'!M$9:M$223,'Capex forecast'!$T$9:$T$223,$AF499,'Capex forecast'!$S$9:$S$223,$AH499,'Capex forecast'!$Q$9:$Q$223,"Repex")</f>
        <v>0</v>
      </c>
      <c r="AS499" s="47">
        <f>SUMIFS('Capex forecast'!N$9:N$223,'Capex forecast'!$T$9:$T$223,$AF499,'Capex forecast'!$S$9:$S$223,$AH499,'Capex forecast'!$Q$9:$Q$223,"Repex")</f>
        <v>0</v>
      </c>
    </row>
    <row r="500" spans="2:45" ht="15">
      <c r="B500" s="45" t="s">
        <v>244</v>
      </c>
      <c r="C500" s="6" t="str">
        <f>INDEX('Demand forecast'!$M$9:$M$5832,MATCH($B500,'Demand forecast'!$B$9:$B$5832,0))</f>
        <v>Yes</v>
      </c>
      <c r="D500" s="6" t="str">
        <f>IF(COUNTIF($B$93:B500,$B500) = 1, "LV", IF(COUNTIF($B$93:B500,$B500) = 2, "HV", "ST"))</f>
        <v>HV</v>
      </c>
      <c r="E500" s="6" t="str">
        <f>INDEX('Demand forecast and growth rate'!$E$7:$E$273,MATCH($B500,'Demand forecast and growth rate'!$B$7:$B$273,0))</f>
        <v>Steady/falling</v>
      </c>
      <c r="F500" s="32">
        <f>SUMIFS('Capex forecast'!E$9:E$223,'Capex forecast'!$T$9:$T$223,'Allocation of site-spec costs'!$B500,'Capex forecast'!$S$9:$S$223,'Allocation of site-spec costs'!$D500,'Capex forecast'!$Q$9:$Q$223,"Customer Connection")</f>
        <v>0</v>
      </c>
      <c r="G500" s="32">
        <f>SUMIFS('Capex forecast'!F$9:F$223,'Capex forecast'!$T$9:$T$223,'Allocation of site-spec costs'!$B500,'Capex forecast'!$S$9:$S$223,'Allocation of site-spec costs'!$D500,'Capex forecast'!$Q$9:$Q$223,"Customer Connection")</f>
        <v>0</v>
      </c>
      <c r="H500" s="32">
        <f>SUMIFS('Capex forecast'!G$9:G$223,'Capex forecast'!$T$9:$T$223,'Allocation of site-spec costs'!$B500,'Capex forecast'!$S$9:$S$223,'Allocation of site-spec costs'!$D500,'Capex forecast'!$Q$9:$Q$223,"Customer Connection")</f>
        <v>0</v>
      </c>
      <c r="I500" s="32">
        <f>SUMIFS('Capex forecast'!H$9:H$223,'Capex forecast'!$T$9:$T$223,'Allocation of site-spec costs'!$B500,'Capex forecast'!$S$9:$S$223,'Allocation of site-spec costs'!$D500,'Capex forecast'!$Q$9:$Q$223,"Customer Connection")</f>
        <v>0</v>
      </c>
      <c r="J500" s="32">
        <f>SUMIFS('Capex forecast'!I$9:I$223,'Capex forecast'!$T$9:$T$223,'Allocation of site-spec costs'!$B500,'Capex forecast'!$S$9:$S$223,'Allocation of site-spec costs'!$D500,'Capex forecast'!$Q$9:$Q$223,"Customer Connection")</f>
        <v>0</v>
      </c>
      <c r="K500" s="32">
        <f>SUMIFS('Capex forecast'!J$9:J$223,'Capex forecast'!$T$9:$T$223,'Allocation of site-spec costs'!$B500,'Capex forecast'!$S$9:$S$223,'Allocation of site-spec costs'!$D500,'Capex forecast'!$Q$9:$Q$223,"Customer Connection")</f>
        <v>0</v>
      </c>
      <c r="L500" s="32">
        <f>SUMIFS('Capex forecast'!K$9:K$223,'Capex forecast'!$T$9:$T$223,'Allocation of site-spec costs'!$B500,'Capex forecast'!$S$9:$S$223,'Allocation of site-spec costs'!$D500,'Capex forecast'!$Q$9:$Q$223,"Customer Connection")</f>
        <v>0</v>
      </c>
      <c r="M500" s="32">
        <f>SUMIFS('Capex forecast'!L$9:L$223,'Capex forecast'!$T$9:$T$223,'Allocation of site-spec costs'!$B500,'Capex forecast'!$S$9:$S$223,'Allocation of site-spec costs'!$D500,'Capex forecast'!$Q$9:$Q$223,"Customer Connection")</f>
        <v>0</v>
      </c>
      <c r="N500" s="32">
        <f>SUMIFS('Capex forecast'!M$9:M$223,'Capex forecast'!$T$9:$T$223,'Allocation of site-spec costs'!$B500,'Capex forecast'!$S$9:$S$223,'Allocation of site-spec costs'!$D500,'Capex forecast'!$Q$9:$Q$223,"Customer Connection")</f>
        <v>0</v>
      </c>
      <c r="O500" s="32">
        <f>SUMIFS('Capex forecast'!N$9:N$223,'Capex forecast'!$T$9:$T$223,'Allocation of site-spec costs'!$B500,'Capex forecast'!$S$9:$S$223,'Allocation of site-spec costs'!$D500,'Capex forecast'!$Q$9:$Q$223,"Customer Connection")</f>
        <v>0</v>
      </c>
      <c r="Q500" s="45" t="s">
        <v>244</v>
      </c>
      <c r="R500" s="6" t="str">
        <f>INDEX('Demand forecast'!$M$9:$M$5832,MATCH($Q500,'Demand forecast'!$B$9:$B$5832,0))</f>
        <v>Yes</v>
      </c>
      <c r="S500" s="6" t="str">
        <f>IF(COUNTIF($Q$93:Q500,$B500) = 1, "LV", IF(COUNTIF($Q$93:Q500,$B500) = 2, "HV", "ST"))</f>
        <v>HV</v>
      </c>
      <c r="T500" s="6" t="str">
        <f>INDEX('Demand forecast and growth rate'!$E$7:$E$273,MATCH($Q500,'Demand forecast and growth rate'!$B$7:$B$273,0))</f>
        <v>Steady/falling</v>
      </c>
      <c r="U500" s="32">
        <f>SUMIFS('Capex forecast'!E$9:E$223,'Capex forecast'!$T$9:$T$223,$Q500,'Capex forecast'!$S$9:$S$223,$S500,'Capex forecast'!$Q$9:$Q$223,"Augex")</f>
        <v>0</v>
      </c>
      <c r="V500" s="32">
        <f>SUMIFS('Capex forecast'!F$9:F$223,'Capex forecast'!$T$9:$T$223,$Q500,'Capex forecast'!$S$9:$S$223,$S500,'Capex forecast'!$Q$9:$Q$223,"Augex")</f>
        <v>0</v>
      </c>
      <c r="W500" s="32">
        <f>SUMIFS('Capex forecast'!G$9:G$223,'Capex forecast'!$T$9:$T$223,$Q500,'Capex forecast'!$S$9:$S$223,$S500,'Capex forecast'!$Q$9:$Q$223,"Augex")</f>
        <v>0</v>
      </c>
      <c r="X500" s="32">
        <f>SUMIFS('Capex forecast'!H$9:H$223,'Capex forecast'!$T$9:$T$223,$Q500,'Capex forecast'!$S$9:$S$223,$S500,'Capex forecast'!$Q$9:$Q$223,"Augex")</f>
        <v>0</v>
      </c>
      <c r="Y500" s="32">
        <f>SUMIFS('Capex forecast'!I$9:I$223,'Capex forecast'!$T$9:$T$223,$Q500,'Capex forecast'!$S$9:$S$223,$S500,'Capex forecast'!$Q$9:$Q$223,"Augex")</f>
        <v>0</v>
      </c>
      <c r="Z500" s="32">
        <f>SUMIFS('Capex forecast'!J$9:J$223,'Capex forecast'!$T$9:$T$223,$Q500,'Capex forecast'!$S$9:$S$223,$S500,'Capex forecast'!$Q$9:$Q$223,"Augex")</f>
        <v>0</v>
      </c>
      <c r="AA500" s="32">
        <f>SUMIFS('Capex forecast'!K$9:K$223,'Capex forecast'!$T$9:$T$223,$Q500,'Capex forecast'!$S$9:$S$223,$S500,'Capex forecast'!$Q$9:$Q$223,"Augex")</f>
        <v>0</v>
      </c>
      <c r="AB500" s="32">
        <f>SUMIFS('Capex forecast'!L$9:L$223,'Capex forecast'!$T$9:$T$223,$Q500,'Capex forecast'!$S$9:$S$223,$S500,'Capex forecast'!$Q$9:$Q$223,"Augex")</f>
        <v>0</v>
      </c>
      <c r="AC500" s="32">
        <f>SUMIFS('Capex forecast'!M$9:M$223,'Capex forecast'!$T$9:$T$223,$Q500,'Capex forecast'!$S$9:$S$223,$S500,'Capex forecast'!$Q$9:$Q$223,"Augex")</f>
        <v>0</v>
      </c>
      <c r="AD500" s="32">
        <f>SUMIFS('Capex forecast'!N$9:N$223,'Capex forecast'!$T$9:$T$223,$Q500,'Capex forecast'!$S$9:$S$223,$S500,'Capex forecast'!$Q$9:$Q$223,"Augex")</f>
        <v>0</v>
      </c>
      <c r="AF500" s="45" t="s">
        <v>244</v>
      </c>
      <c r="AG500" s="6" t="str">
        <f>INDEX('Demand forecast'!$M$9:$M$5832,MATCH($Q500,'Demand forecast'!$B$9:$B$5832,0))</f>
        <v>Yes</v>
      </c>
      <c r="AH500" s="6" t="str">
        <f>IF(COUNTIF($AF$93:AF500,$B500) = 1, "LV", IF(COUNTIF($AF$93:AF500,$B500) = 2, "HV", "ST"))</f>
        <v>HV</v>
      </c>
      <c r="AI500" s="6" t="str">
        <f>INDEX('Demand forecast and growth rate'!$E$7:$E$273,MATCH($Q500,'Demand forecast and growth rate'!$B$7:$B$273,0))</f>
        <v>Steady/falling</v>
      </c>
      <c r="AJ500" s="47">
        <f>SUMIFS('Capex forecast'!E$9:E$223,'Capex forecast'!$T$9:$T$223,$AF500,'Capex forecast'!$S$9:$S$223,$AH500,'Capex forecast'!$Q$9:$Q$223,"Repex")</f>
        <v>0</v>
      </c>
      <c r="AK500" s="47">
        <f>SUMIFS('Capex forecast'!F$9:F$223,'Capex forecast'!$T$9:$T$223,$AF500,'Capex forecast'!$S$9:$S$223,$AH500,'Capex forecast'!$Q$9:$Q$223,"Repex")</f>
        <v>0</v>
      </c>
      <c r="AL500" s="47">
        <f>SUMIFS('Capex forecast'!G$9:G$223,'Capex forecast'!$T$9:$T$223,$AF500,'Capex forecast'!$S$9:$S$223,$AH500,'Capex forecast'!$Q$9:$Q$223,"Repex")</f>
        <v>0</v>
      </c>
      <c r="AM500" s="47">
        <f>SUMIFS('Capex forecast'!H$9:H$223,'Capex forecast'!$T$9:$T$223,$AF500,'Capex forecast'!$S$9:$S$223,$AH500,'Capex forecast'!$Q$9:$Q$223,"Repex")</f>
        <v>0</v>
      </c>
      <c r="AN500" s="47">
        <f>SUMIFS('Capex forecast'!I$9:I$223,'Capex forecast'!$T$9:$T$223,$AF500,'Capex forecast'!$S$9:$S$223,$AH500,'Capex forecast'!$Q$9:$Q$223,"Repex")</f>
        <v>0</v>
      </c>
      <c r="AO500" s="47">
        <f>SUMIFS('Capex forecast'!J$9:J$223,'Capex forecast'!$T$9:$T$223,$AF500,'Capex forecast'!$S$9:$S$223,$AH500,'Capex forecast'!$Q$9:$Q$223,"Repex")</f>
        <v>0</v>
      </c>
      <c r="AP500" s="47">
        <f>SUMIFS('Capex forecast'!K$9:K$223,'Capex forecast'!$T$9:$T$223,$AF500,'Capex forecast'!$S$9:$S$223,$AH500,'Capex forecast'!$Q$9:$Q$223,"Repex")</f>
        <v>0</v>
      </c>
      <c r="AQ500" s="47">
        <f>SUMIFS('Capex forecast'!L$9:L$223,'Capex forecast'!$T$9:$T$223,$AF500,'Capex forecast'!$S$9:$S$223,$AH500,'Capex forecast'!$Q$9:$Q$223,"Repex")</f>
        <v>0</v>
      </c>
      <c r="AR500" s="47">
        <f>SUMIFS('Capex forecast'!M$9:M$223,'Capex forecast'!$T$9:$T$223,$AF500,'Capex forecast'!$S$9:$S$223,$AH500,'Capex forecast'!$Q$9:$Q$223,"Repex")</f>
        <v>0</v>
      </c>
      <c r="AS500" s="47">
        <f>SUMIFS('Capex forecast'!N$9:N$223,'Capex forecast'!$T$9:$T$223,$AF500,'Capex forecast'!$S$9:$S$223,$AH500,'Capex forecast'!$Q$9:$Q$223,"Repex")</f>
        <v>0</v>
      </c>
    </row>
    <row r="501" spans="2:45" ht="15">
      <c r="B501" s="45" t="s">
        <v>436</v>
      </c>
      <c r="C501" s="6" t="str">
        <f>INDEX('Demand forecast'!$M$9:$M$5832,MATCH($B501,'Demand forecast'!$B$9:$B$5832,0))</f>
        <v>Yes</v>
      </c>
      <c r="D501" s="6" t="str">
        <f>IF(COUNTIF($B$93:B501,$B501) = 1, "LV", IF(COUNTIF($B$93:B501,$B501) = 2, "HV", "ST"))</f>
        <v>HV</v>
      </c>
      <c r="E501" s="6" t="str">
        <f>INDEX('Demand forecast and growth rate'!$E$7:$E$273,MATCH($B501,'Demand forecast and growth rate'!$B$7:$B$273,0))</f>
        <v>Steady/falling</v>
      </c>
      <c r="F501" s="32">
        <f>SUMIFS('Capex forecast'!E$9:E$223,'Capex forecast'!$T$9:$T$223,'Allocation of site-spec costs'!$B501,'Capex forecast'!$S$9:$S$223,'Allocation of site-spec costs'!$D501,'Capex forecast'!$Q$9:$Q$223,"Customer Connection")</f>
        <v>0</v>
      </c>
      <c r="G501" s="32">
        <f>SUMIFS('Capex forecast'!F$9:F$223,'Capex forecast'!$T$9:$T$223,'Allocation of site-spec costs'!$B501,'Capex forecast'!$S$9:$S$223,'Allocation of site-spec costs'!$D501,'Capex forecast'!$Q$9:$Q$223,"Customer Connection")</f>
        <v>0</v>
      </c>
      <c r="H501" s="32">
        <f>SUMIFS('Capex forecast'!G$9:G$223,'Capex forecast'!$T$9:$T$223,'Allocation of site-spec costs'!$B501,'Capex forecast'!$S$9:$S$223,'Allocation of site-spec costs'!$D501,'Capex forecast'!$Q$9:$Q$223,"Customer Connection")</f>
        <v>0</v>
      </c>
      <c r="I501" s="32">
        <f>SUMIFS('Capex forecast'!H$9:H$223,'Capex forecast'!$T$9:$T$223,'Allocation of site-spec costs'!$B501,'Capex forecast'!$S$9:$S$223,'Allocation of site-spec costs'!$D501,'Capex forecast'!$Q$9:$Q$223,"Customer Connection")</f>
        <v>0</v>
      </c>
      <c r="J501" s="32">
        <f>SUMIFS('Capex forecast'!I$9:I$223,'Capex forecast'!$T$9:$T$223,'Allocation of site-spec costs'!$B501,'Capex forecast'!$S$9:$S$223,'Allocation of site-spec costs'!$D501,'Capex forecast'!$Q$9:$Q$223,"Customer Connection")</f>
        <v>0</v>
      </c>
      <c r="K501" s="32">
        <f>SUMIFS('Capex forecast'!J$9:J$223,'Capex forecast'!$T$9:$T$223,'Allocation of site-spec costs'!$B501,'Capex forecast'!$S$9:$S$223,'Allocation of site-spec costs'!$D501,'Capex forecast'!$Q$9:$Q$223,"Customer Connection")</f>
        <v>0</v>
      </c>
      <c r="L501" s="32">
        <f>SUMIFS('Capex forecast'!K$9:K$223,'Capex forecast'!$T$9:$T$223,'Allocation of site-spec costs'!$B501,'Capex forecast'!$S$9:$S$223,'Allocation of site-spec costs'!$D501,'Capex forecast'!$Q$9:$Q$223,"Customer Connection")</f>
        <v>0</v>
      </c>
      <c r="M501" s="32">
        <f>SUMIFS('Capex forecast'!L$9:L$223,'Capex forecast'!$T$9:$T$223,'Allocation of site-spec costs'!$B501,'Capex forecast'!$S$9:$S$223,'Allocation of site-spec costs'!$D501,'Capex forecast'!$Q$9:$Q$223,"Customer Connection")</f>
        <v>0</v>
      </c>
      <c r="N501" s="32">
        <f>SUMIFS('Capex forecast'!M$9:M$223,'Capex forecast'!$T$9:$T$223,'Allocation of site-spec costs'!$B501,'Capex forecast'!$S$9:$S$223,'Allocation of site-spec costs'!$D501,'Capex forecast'!$Q$9:$Q$223,"Customer Connection")</f>
        <v>0</v>
      </c>
      <c r="O501" s="32">
        <f>SUMIFS('Capex forecast'!N$9:N$223,'Capex forecast'!$T$9:$T$223,'Allocation of site-spec costs'!$B501,'Capex forecast'!$S$9:$S$223,'Allocation of site-spec costs'!$D501,'Capex forecast'!$Q$9:$Q$223,"Customer Connection")</f>
        <v>0</v>
      </c>
      <c r="Q501" s="45" t="s">
        <v>436</v>
      </c>
      <c r="R501" s="6" t="str">
        <f>INDEX('Demand forecast'!$M$9:$M$5832,MATCH($Q501,'Demand forecast'!$B$9:$B$5832,0))</f>
        <v>Yes</v>
      </c>
      <c r="S501" s="6" t="str">
        <f>IF(COUNTIF($Q$93:Q501,$B501) = 1, "LV", IF(COUNTIF($Q$93:Q501,$B501) = 2, "HV", "ST"))</f>
        <v>HV</v>
      </c>
      <c r="T501" s="6" t="str">
        <f>INDEX('Demand forecast and growth rate'!$E$7:$E$273,MATCH($Q501,'Demand forecast and growth rate'!$B$7:$B$273,0))</f>
        <v>Steady/falling</v>
      </c>
      <c r="U501" s="32">
        <f>SUMIFS('Capex forecast'!E$9:E$223,'Capex forecast'!$T$9:$T$223,$Q501,'Capex forecast'!$S$9:$S$223,$S501,'Capex forecast'!$Q$9:$Q$223,"Augex")</f>
        <v>0</v>
      </c>
      <c r="V501" s="32">
        <f>SUMIFS('Capex forecast'!F$9:F$223,'Capex forecast'!$T$9:$T$223,$Q501,'Capex forecast'!$S$9:$S$223,$S501,'Capex forecast'!$Q$9:$Q$223,"Augex")</f>
        <v>0</v>
      </c>
      <c r="W501" s="32">
        <f>SUMIFS('Capex forecast'!G$9:G$223,'Capex forecast'!$T$9:$T$223,$Q501,'Capex forecast'!$S$9:$S$223,$S501,'Capex forecast'!$Q$9:$Q$223,"Augex")</f>
        <v>0</v>
      </c>
      <c r="X501" s="32">
        <f>SUMIFS('Capex forecast'!H$9:H$223,'Capex forecast'!$T$9:$T$223,$Q501,'Capex forecast'!$S$9:$S$223,$S501,'Capex forecast'!$Q$9:$Q$223,"Augex")</f>
        <v>0</v>
      </c>
      <c r="Y501" s="32">
        <f>SUMIFS('Capex forecast'!I$9:I$223,'Capex forecast'!$T$9:$T$223,$Q501,'Capex forecast'!$S$9:$S$223,$S501,'Capex forecast'!$Q$9:$Q$223,"Augex")</f>
        <v>0</v>
      </c>
      <c r="Z501" s="32">
        <f>SUMIFS('Capex forecast'!J$9:J$223,'Capex forecast'!$T$9:$T$223,$Q501,'Capex forecast'!$S$9:$S$223,$S501,'Capex forecast'!$Q$9:$Q$223,"Augex")</f>
        <v>0</v>
      </c>
      <c r="AA501" s="32">
        <f>SUMIFS('Capex forecast'!K$9:K$223,'Capex forecast'!$T$9:$T$223,$Q501,'Capex forecast'!$S$9:$S$223,$S501,'Capex forecast'!$Q$9:$Q$223,"Augex")</f>
        <v>0</v>
      </c>
      <c r="AB501" s="32">
        <f>SUMIFS('Capex forecast'!L$9:L$223,'Capex forecast'!$T$9:$T$223,$Q501,'Capex forecast'!$S$9:$S$223,$S501,'Capex forecast'!$Q$9:$Q$223,"Augex")</f>
        <v>0</v>
      </c>
      <c r="AC501" s="32">
        <f>SUMIFS('Capex forecast'!M$9:M$223,'Capex forecast'!$T$9:$T$223,$Q501,'Capex forecast'!$S$9:$S$223,$S501,'Capex forecast'!$Q$9:$Q$223,"Augex")</f>
        <v>0</v>
      </c>
      <c r="AD501" s="32">
        <f>SUMIFS('Capex forecast'!N$9:N$223,'Capex forecast'!$T$9:$T$223,$Q501,'Capex forecast'!$S$9:$S$223,$S501,'Capex forecast'!$Q$9:$Q$223,"Augex")</f>
        <v>0</v>
      </c>
      <c r="AF501" s="45" t="s">
        <v>436</v>
      </c>
      <c r="AG501" s="6" t="str">
        <f>INDEX('Demand forecast'!$M$9:$M$5832,MATCH($Q501,'Demand forecast'!$B$9:$B$5832,0))</f>
        <v>Yes</v>
      </c>
      <c r="AH501" s="6" t="str">
        <f>IF(COUNTIF($AF$93:AF501,$B501) = 1, "LV", IF(COUNTIF($AF$93:AF501,$B501) = 2, "HV", "ST"))</f>
        <v>HV</v>
      </c>
      <c r="AI501" s="6" t="str">
        <f>INDEX('Demand forecast and growth rate'!$E$7:$E$273,MATCH($Q501,'Demand forecast and growth rate'!$B$7:$B$273,0))</f>
        <v>Steady/falling</v>
      </c>
      <c r="AJ501" s="47">
        <f>SUMIFS('Capex forecast'!E$9:E$223,'Capex forecast'!$T$9:$T$223,$AF501,'Capex forecast'!$S$9:$S$223,$AH501,'Capex forecast'!$Q$9:$Q$223,"Repex")</f>
        <v>0</v>
      </c>
      <c r="AK501" s="47">
        <f>SUMIFS('Capex forecast'!F$9:F$223,'Capex forecast'!$T$9:$T$223,$AF501,'Capex forecast'!$S$9:$S$223,$AH501,'Capex forecast'!$Q$9:$Q$223,"Repex")</f>
        <v>0</v>
      </c>
      <c r="AL501" s="47">
        <f>SUMIFS('Capex forecast'!G$9:G$223,'Capex forecast'!$T$9:$T$223,$AF501,'Capex forecast'!$S$9:$S$223,$AH501,'Capex forecast'!$Q$9:$Q$223,"Repex")</f>
        <v>0</v>
      </c>
      <c r="AM501" s="47">
        <f>SUMIFS('Capex forecast'!H$9:H$223,'Capex forecast'!$T$9:$T$223,$AF501,'Capex forecast'!$S$9:$S$223,$AH501,'Capex forecast'!$Q$9:$Q$223,"Repex")</f>
        <v>0</v>
      </c>
      <c r="AN501" s="47">
        <f>SUMIFS('Capex forecast'!I$9:I$223,'Capex forecast'!$T$9:$T$223,$AF501,'Capex forecast'!$S$9:$S$223,$AH501,'Capex forecast'!$Q$9:$Q$223,"Repex")</f>
        <v>0</v>
      </c>
      <c r="AO501" s="47">
        <f>SUMIFS('Capex forecast'!J$9:J$223,'Capex forecast'!$T$9:$T$223,$AF501,'Capex forecast'!$S$9:$S$223,$AH501,'Capex forecast'!$Q$9:$Q$223,"Repex")</f>
        <v>0</v>
      </c>
      <c r="AP501" s="47">
        <f>SUMIFS('Capex forecast'!K$9:K$223,'Capex forecast'!$T$9:$T$223,$AF501,'Capex forecast'!$S$9:$S$223,$AH501,'Capex forecast'!$Q$9:$Q$223,"Repex")</f>
        <v>0</v>
      </c>
      <c r="AQ501" s="47">
        <f>SUMIFS('Capex forecast'!L$9:L$223,'Capex forecast'!$T$9:$T$223,$AF501,'Capex forecast'!$S$9:$S$223,$AH501,'Capex forecast'!$Q$9:$Q$223,"Repex")</f>
        <v>0</v>
      </c>
      <c r="AR501" s="47">
        <f>SUMIFS('Capex forecast'!M$9:M$223,'Capex forecast'!$T$9:$T$223,$AF501,'Capex forecast'!$S$9:$S$223,$AH501,'Capex forecast'!$Q$9:$Q$223,"Repex")</f>
        <v>0</v>
      </c>
      <c r="AS501" s="47">
        <f>SUMIFS('Capex forecast'!N$9:N$223,'Capex forecast'!$T$9:$T$223,$AF501,'Capex forecast'!$S$9:$S$223,$AH501,'Capex forecast'!$Q$9:$Q$223,"Repex")</f>
        <v>0</v>
      </c>
    </row>
    <row r="502" spans="2:45" ht="15">
      <c r="B502" s="45" t="s">
        <v>8</v>
      </c>
      <c r="C502" s="6" t="str">
        <f>INDEX('Demand forecast'!$M$9:$M$5832,MATCH($B502,'Demand forecast'!$B$9:$B$5832,0))</f>
        <v>No</v>
      </c>
      <c r="D502" s="6" t="str">
        <f>IF(COUNTIF($B$93:B502,$B502) = 1, "LV", IF(COUNTIF($B$93:B502,$B502) = 2, "HV", "ST"))</f>
        <v>HV</v>
      </c>
      <c r="E502" s="6" t="str">
        <f>INDEX('Demand forecast and growth rate'!$E$7:$E$273,MATCH($B502,'Demand forecast and growth rate'!$B$7:$B$273,0))</f>
        <v>Steady/falling</v>
      </c>
      <c r="F502" s="32">
        <f>SUMIFS('Capex forecast'!E$9:E$223,'Capex forecast'!$T$9:$T$223,'Allocation of site-spec costs'!$B502,'Capex forecast'!$S$9:$S$223,'Allocation of site-spec costs'!$D502,'Capex forecast'!$Q$9:$Q$223,"Customer Connection")</f>
        <v>0</v>
      </c>
      <c r="G502" s="32">
        <f>SUMIFS('Capex forecast'!F$9:F$223,'Capex forecast'!$T$9:$T$223,'Allocation of site-spec costs'!$B502,'Capex forecast'!$S$9:$S$223,'Allocation of site-spec costs'!$D502,'Capex forecast'!$Q$9:$Q$223,"Customer Connection")</f>
        <v>0</v>
      </c>
      <c r="H502" s="32">
        <f>SUMIFS('Capex forecast'!G$9:G$223,'Capex forecast'!$T$9:$T$223,'Allocation of site-spec costs'!$B502,'Capex forecast'!$S$9:$S$223,'Allocation of site-spec costs'!$D502,'Capex forecast'!$Q$9:$Q$223,"Customer Connection")</f>
        <v>0</v>
      </c>
      <c r="I502" s="32">
        <f>SUMIFS('Capex forecast'!H$9:H$223,'Capex forecast'!$T$9:$T$223,'Allocation of site-spec costs'!$B502,'Capex forecast'!$S$9:$S$223,'Allocation of site-spec costs'!$D502,'Capex forecast'!$Q$9:$Q$223,"Customer Connection")</f>
        <v>0</v>
      </c>
      <c r="J502" s="32">
        <f>SUMIFS('Capex forecast'!I$9:I$223,'Capex forecast'!$T$9:$T$223,'Allocation of site-spec costs'!$B502,'Capex forecast'!$S$9:$S$223,'Allocation of site-spec costs'!$D502,'Capex forecast'!$Q$9:$Q$223,"Customer Connection")</f>
        <v>0</v>
      </c>
      <c r="K502" s="32">
        <f>SUMIFS('Capex forecast'!J$9:J$223,'Capex forecast'!$T$9:$T$223,'Allocation of site-spec costs'!$B502,'Capex forecast'!$S$9:$S$223,'Allocation of site-spec costs'!$D502,'Capex forecast'!$Q$9:$Q$223,"Customer Connection")</f>
        <v>0</v>
      </c>
      <c r="L502" s="32">
        <f>SUMIFS('Capex forecast'!K$9:K$223,'Capex forecast'!$T$9:$T$223,'Allocation of site-spec costs'!$B502,'Capex forecast'!$S$9:$S$223,'Allocation of site-spec costs'!$D502,'Capex forecast'!$Q$9:$Q$223,"Customer Connection")</f>
        <v>0</v>
      </c>
      <c r="M502" s="32">
        <f>SUMIFS('Capex forecast'!L$9:L$223,'Capex forecast'!$T$9:$T$223,'Allocation of site-spec costs'!$B502,'Capex forecast'!$S$9:$S$223,'Allocation of site-spec costs'!$D502,'Capex forecast'!$Q$9:$Q$223,"Customer Connection")</f>
        <v>0</v>
      </c>
      <c r="N502" s="32">
        <f>SUMIFS('Capex forecast'!M$9:M$223,'Capex forecast'!$T$9:$T$223,'Allocation of site-spec costs'!$B502,'Capex forecast'!$S$9:$S$223,'Allocation of site-spec costs'!$D502,'Capex forecast'!$Q$9:$Q$223,"Customer Connection")</f>
        <v>0</v>
      </c>
      <c r="O502" s="32">
        <f>SUMIFS('Capex forecast'!N$9:N$223,'Capex forecast'!$T$9:$T$223,'Allocation of site-spec costs'!$B502,'Capex forecast'!$S$9:$S$223,'Allocation of site-spec costs'!$D502,'Capex forecast'!$Q$9:$Q$223,"Customer Connection")</f>
        <v>0</v>
      </c>
      <c r="Q502" s="45" t="s">
        <v>8</v>
      </c>
      <c r="R502" s="6" t="str">
        <f>INDEX('Demand forecast'!$M$9:$M$5832,MATCH($Q502,'Demand forecast'!$B$9:$B$5832,0))</f>
        <v>No</v>
      </c>
      <c r="S502" s="6" t="str">
        <f>IF(COUNTIF($Q$93:Q502,$B502) = 1, "LV", IF(COUNTIF($Q$93:Q502,$B502) = 2, "HV", "ST"))</f>
        <v>HV</v>
      </c>
      <c r="T502" s="6" t="str">
        <f>INDEX('Demand forecast and growth rate'!$E$7:$E$273,MATCH($Q502,'Demand forecast and growth rate'!$B$7:$B$273,0))</f>
        <v>Steady/falling</v>
      </c>
      <c r="U502" s="32">
        <f>SUMIFS('Capex forecast'!E$9:E$223,'Capex forecast'!$T$9:$T$223,$Q502,'Capex forecast'!$S$9:$S$223,$S502,'Capex forecast'!$Q$9:$Q$223,"Augex")</f>
        <v>0</v>
      </c>
      <c r="V502" s="32">
        <f>SUMIFS('Capex forecast'!F$9:F$223,'Capex forecast'!$T$9:$T$223,$Q502,'Capex forecast'!$S$9:$S$223,$S502,'Capex forecast'!$Q$9:$Q$223,"Augex")</f>
        <v>0</v>
      </c>
      <c r="W502" s="32">
        <f>SUMIFS('Capex forecast'!G$9:G$223,'Capex forecast'!$T$9:$T$223,$Q502,'Capex forecast'!$S$9:$S$223,$S502,'Capex forecast'!$Q$9:$Q$223,"Augex")</f>
        <v>0</v>
      </c>
      <c r="X502" s="32">
        <f>SUMIFS('Capex forecast'!H$9:H$223,'Capex forecast'!$T$9:$T$223,$Q502,'Capex forecast'!$S$9:$S$223,$S502,'Capex forecast'!$Q$9:$Q$223,"Augex")</f>
        <v>0</v>
      </c>
      <c r="Y502" s="32">
        <f>SUMIFS('Capex forecast'!I$9:I$223,'Capex forecast'!$T$9:$T$223,$Q502,'Capex forecast'!$S$9:$S$223,$S502,'Capex forecast'!$Q$9:$Q$223,"Augex")</f>
        <v>0</v>
      </c>
      <c r="Z502" s="32">
        <f>SUMIFS('Capex forecast'!J$9:J$223,'Capex forecast'!$T$9:$T$223,$Q502,'Capex forecast'!$S$9:$S$223,$S502,'Capex forecast'!$Q$9:$Q$223,"Augex")</f>
        <v>0</v>
      </c>
      <c r="AA502" s="32">
        <f>SUMIFS('Capex forecast'!K$9:K$223,'Capex forecast'!$T$9:$T$223,$Q502,'Capex forecast'!$S$9:$S$223,$S502,'Capex forecast'!$Q$9:$Q$223,"Augex")</f>
        <v>0</v>
      </c>
      <c r="AB502" s="32">
        <f>SUMIFS('Capex forecast'!L$9:L$223,'Capex forecast'!$T$9:$T$223,$Q502,'Capex forecast'!$S$9:$S$223,$S502,'Capex forecast'!$Q$9:$Q$223,"Augex")</f>
        <v>0</v>
      </c>
      <c r="AC502" s="32">
        <f>SUMIFS('Capex forecast'!M$9:M$223,'Capex forecast'!$T$9:$T$223,$Q502,'Capex forecast'!$S$9:$S$223,$S502,'Capex forecast'!$Q$9:$Q$223,"Augex")</f>
        <v>0</v>
      </c>
      <c r="AD502" s="32">
        <f>SUMIFS('Capex forecast'!N$9:N$223,'Capex forecast'!$T$9:$T$223,$Q502,'Capex forecast'!$S$9:$S$223,$S502,'Capex forecast'!$Q$9:$Q$223,"Augex")</f>
        <v>0</v>
      </c>
      <c r="AF502" s="45" t="s">
        <v>8</v>
      </c>
      <c r="AG502" s="6" t="str">
        <f>INDEX('Demand forecast'!$M$9:$M$5832,MATCH($Q502,'Demand forecast'!$B$9:$B$5832,0))</f>
        <v>No</v>
      </c>
      <c r="AH502" s="6" t="str">
        <f>IF(COUNTIF($AF$93:AF502,$B502) = 1, "LV", IF(COUNTIF($AF$93:AF502,$B502) = 2, "HV", "ST"))</f>
        <v>HV</v>
      </c>
      <c r="AI502" s="6" t="str">
        <f>INDEX('Demand forecast and growth rate'!$E$7:$E$273,MATCH($Q502,'Demand forecast and growth rate'!$B$7:$B$273,0))</f>
        <v>Steady/falling</v>
      </c>
      <c r="AJ502" s="47">
        <f>SUMIFS('Capex forecast'!E$9:E$223,'Capex forecast'!$T$9:$T$223,$AF502,'Capex forecast'!$S$9:$S$223,$AH502,'Capex forecast'!$Q$9:$Q$223,"Repex")</f>
        <v>0</v>
      </c>
      <c r="AK502" s="47">
        <f>SUMIFS('Capex forecast'!F$9:F$223,'Capex forecast'!$T$9:$T$223,$AF502,'Capex forecast'!$S$9:$S$223,$AH502,'Capex forecast'!$Q$9:$Q$223,"Repex")</f>
        <v>0</v>
      </c>
      <c r="AL502" s="47">
        <f>SUMIFS('Capex forecast'!G$9:G$223,'Capex forecast'!$T$9:$T$223,$AF502,'Capex forecast'!$S$9:$S$223,$AH502,'Capex forecast'!$Q$9:$Q$223,"Repex")</f>
        <v>0</v>
      </c>
      <c r="AM502" s="47">
        <f>SUMIFS('Capex forecast'!H$9:H$223,'Capex forecast'!$T$9:$T$223,$AF502,'Capex forecast'!$S$9:$S$223,$AH502,'Capex forecast'!$Q$9:$Q$223,"Repex")</f>
        <v>0</v>
      </c>
      <c r="AN502" s="47">
        <f>SUMIFS('Capex forecast'!I$9:I$223,'Capex forecast'!$T$9:$T$223,$AF502,'Capex forecast'!$S$9:$S$223,$AH502,'Capex forecast'!$Q$9:$Q$223,"Repex")</f>
        <v>0</v>
      </c>
      <c r="AO502" s="47">
        <f>SUMIFS('Capex forecast'!J$9:J$223,'Capex forecast'!$T$9:$T$223,$AF502,'Capex forecast'!$S$9:$S$223,$AH502,'Capex forecast'!$Q$9:$Q$223,"Repex")</f>
        <v>0</v>
      </c>
      <c r="AP502" s="47">
        <f>SUMIFS('Capex forecast'!K$9:K$223,'Capex forecast'!$T$9:$T$223,$AF502,'Capex forecast'!$S$9:$S$223,$AH502,'Capex forecast'!$Q$9:$Q$223,"Repex")</f>
        <v>0</v>
      </c>
      <c r="AQ502" s="47">
        <f>SUMIFS('Capex forecast'!L$9:L$223,'Capex forecast'!$T$9:$T$223,$AF502,'Capex forecast'!$S$9:$S$223,$AH502,'Capex forecast'!$Q$9:$Q$223,"Repex")</f>
        <v>0</v>
      </c>
      <c r="AR502" s="47">
        <f>SUMIFS('Capex forecast'!M$9:M$223,'Capex forecast'!$T$9:$T$223,$AF502,'Capex forecast'!$S$9:$S$223,$AH502,'Capex forecast'!$Q$9:$Q$223,"Repex")</f>
        <v>0</v>
      </c>
      <c r="AS502" s="47">
        <f>SUMIFS('Capex forecast'!N$9:N$223,'Capex forecast'!$T$9:$T$223,$AF502,'Capex forecast'!$S$9:$S$223,$AH502,'Capex forecast'!$Q$9:$Q$223,"Repex")</f>
        <v>0</v>
      </c>
    </row>
    <row r="503" spans="2:45" ht="15">
      <c r="B503" s="45" t="s">
        <v>31</v>
      </c>
      <c r="C503" s="6" t="str">
        <f>INDEX('Demand forecast'!$M$9:$M$5832,MATCH($B503,'Demand forecast'!$B$9:$B$5832,0))</f>
        <v>No</v>
      </c>
      <c r="D503" s="6" t="str">
        <f>IF(COUNTIF($B$93:B503,$B503) = 1, "LV", IF(COUNTIF($B$93:B503,$B503) = 2, "HV", "ST"))</f>
        <v>HV</v>
      </c>
      <c r="E503" s="6" t="str">
        <f>INDEX('Demand forecast and growth rate'!$E$7:$E$273,MATCH($B503,'Demand forecast and growth rate'!$B$7:$B$273,0))</f>
        <v>High growth</v>
      </c>
      <c r="F503" s="32">
        <f>SUMIFS('Capex forecast'!E$9:E$223,'Capex forecast'!$T$9:$T$223,'Allocation of site-spec costs'!$B503,'Capex forecast'!$S$9:$S$223,'Allocation of site-spec costs'!$D503,'Capex forecast'!$Q$9:$Q$223,"Customer Connection")</f>
        <v>0</v>
      </c>
      <c r="G503" s="32">
        <f>SUMIFS('Capex forecast'!F$9:F$223,'Capex forecast'!$T$9:$T$223,'Allocation of site-spec costs'!$B503,'Capex forecast'!$S$9:$S$223,'Allocation of site-spec costs'!$D503,'Capex forecast'!$Q$9:$Q$223,"Customer Connection")</f>
        <v>0</v>
      </c>
      <c r="H503" s="32">
        <f>SUMIFS('Capex forecast'!G$9:G$223,'Capex forecast'!$T$9:$T$223,'Allocation of site-spec costs'!$B503,'Capex forecast'!$S$9:$S$223,'Allocation of site-spec costs'!$D503,'Capex forecast'!$Q$9:$Q$223,"Customer Connection")</f>
        <v>0</v>
      </c>
      <c r="I503" s="32">
        <f>SUMIFS('Capex forecast'!H$9:H$223,'Capex forecast'!$T$9:$T$223,'Allocation of site-spec costs'!$B503,'Capex forecast'!$S$9:$S$223,'Allocation of site-spec costs'!$D503,'Capex forecast'!$Q$9:$Q$223,"Customer Connection")</f>
        <v>0</v>
      </c>
      <c r="J503" s="32">
        <f>SUMIFS('Capex forecast'!I$9:I$223,'Capex forecast'!$T$9:$T$223,'Allocation of site-spec costs'!$B503,'Capex forecast'!$S$9:$S$223,'Allocation of site-spec costs'!$D503,'Capex forecast'!$Q$9:$Q$223,"Customer Connection")</f>
        <v>0</v>
      </c>
      <c r="K503" s="32">
        <f>SUMIFS('Capex forecast'!J$9:J$223,'Capex forecast'!$T$9:$T$223,'Allocation of site-spec costs'!$B503,'Capex forecast'!$S$9:$S$223,'Allocation of site-spec costs'!$D503,'Capex forecast'!$Q$9:$Q$223,"Customer Connection")</f>
        <v>0</v>
      </c>
      <c r="L503" s="32">
        <f>SUMIFS('Capex forecast'!K$9:K$223,'Capex forecast'!$T$9:$T$223,'Allocation of site-spec costs'!$B503,'Capex forecast'!$S$9:$S$223,'Allocation of site-spec costs'!$D503,'Capex forecast'!$Q$9:$Q$223,"Customer Connection")</f>
        <v>0</v>
      </c>
      <c r="M503" s="32">
        <f>SUMIFS('Capex forecast'!L$9:L$223,'Capex forecast'!$T$9:$T$223,'Allocation of site-spec costs'!$B503,'Capex forecast'!$S$9:$S$223,'Allocation of site-spec costs'!$D503,'Capex forecast'!$Q$9:$Q$223,"Customer Connection")</f>
        <v>0</v>
      </c>
      <c r="N503" s="32">
        <f>SUMIFS('Capex forecast'!M$9:M$223,'Capex forecast'!$T$9:$T$223,'Allocation of site-spec costs'!$B503,'Capex forecast'!$S$9:$S$223,'Allocation of site-spec costs'!$D503,'Capex forecast'!$Q$9:$Q$223,"Customer Connection")</f>
        <v>0</v>
      </c>
      <c r="O503" s="32">
        <f>SUMIFS('Capex forecast'!N$9:N$223,'Capex forecast'!$T$9:$T$223,'Allocation of site-spec costs'!$B503,'Capex forecast'!$S$9:$S$223,'Allocation of site-spec costs'!$D503,'Capex forecast'!$Q$9:$Q$223,"Customer Connection")</f>
        <v>0</v>
      </c>
      <c r="Q503" s="45" t="s">
        <v>31</v>
      </c>
      <c r="R503" s="6" t="str">
        <f>INDEX('Demand forecast'!$M$9:$M$5832,MATCH($Q503,'Demand forecast'!$B$9:$B$5832,0))</f>
        <v>No</v>
      </c>
      <c r="S503" s="6" t="str">
        <f>IF(COUNTIF($Q$93:Q503,$B503) = 1, "LV", IF(COUNTIF($Q$93:Q503,$B503) = 2, "HV", "ST"))</f>
        <v>HV</v>
      </c>
      <c r="T503" s="6" t="str">
        <f>INDEX('Demand forecast and growth rate'!$E$7:$E$273,MATCH($Q503,'Demand forecast and growth rate'!$B$7:$B$273,0))</f>
        <v>High growth</v>
      </c>
      <c r="U503" s="32">
        <f>SUMIFS('Capex forecast'!E$9:E$223,'Capex forecast'!$T$9:$T$223,$Q503,'Capex forecast'!$S$9:$S$223,$S503,'Capex forecast'!$Q$9:$Q$223,"Augex")</f>
        <v>1915742.9552648538</v>
      </c>
      <c r="V503" s="32">
        <f>SUMIFS('Capex forecast'!F$9:F$223,'Capex forecast'!$T$9:$T$223,$Q503,'Capex forecast'!$S$9:$S$223,$S503,'Capex forecast'!$Q$9:$Q$223,"Augex")</f>
        <v>571500.16531065479</v>
      </c>
      <c r="W503" s="32">
        <f>SUMIFS('Capex forecast'!G$9:G$223,'Capex forecast'!$T$9:$T$223,$Q503,'Capex forecast'!$S$9:$S$223,$S503,'Capex forecast'!$Q$9:$Q$223,"Augex")</f>
        <v>0</v>
      </c>
      <c r="X503" s="32">
        <f>SUMIFS('Capex forecast'!H$9:H$223,'Capex forecast'!$T$9:$T$223,$Q503,'Capex forecast'!$S$9:$S$223,$S503,'Capex forecast'!$Q$9:$Q$223,"Augex")</f>
        <v>0</v>
      </c>
      <c r="Y503" s="32">
        <f>SUMIFS('Capex forecast'!I$9:I$223,'Capex forecast'!$T$9:$T$223,$Q503,'Capex forecast'!$S$9:$S$223,$S503,'Capex forecast'!$Q$9:$Q$223,"Augex")</f>
        <v>0</v>
      </c>
      <c r="Z503" s="32">
        <f>SUMIFS('Capex forecast'!J$9:J$223,'Capex forecast'!$T$9:$T$223,$Q503,'Capex forecast'!$S$9:$S$223,$S503,'Capex forecast'!$Q$9:$Q$223,"Augex")</f>
        <v>0</v>
      </c>
      <c r="AA503" s="32">
        <f>SUMIFS('Capex forecast'!K$9:K$223,'Capex forecast'!$T$9:$T$223,$Q503,'Capex forecast'!$S$9:$S$223,$S503,'Capex forecast'!$Q$9:$Q$223,"Augex")</f>
        <v>0</v>
      </c>
      <c r="AB503" s="32">
        <f>SUMIFS('Capex forecast'!L$9:L$223,'Capex forecast'!$T$9:$T$223,$Q503,'Capex forecast'!$S$9:$S$223,$S503,'Capex forecast'!$Q$9:$Q$223,"Augex")</f>
        <v>0</v>
      </c>
      <c r="AC503" s="32">
        <f>SUMIFS('Capex forecast'!M$9:M$223,'Capex forecast'!$T$9:$T$223,$Q503,'Capex forecast'!$S$9:$S$223,$S503,'Capex forecast'!$Q$9:$Q$223,"Augex")</f>
        <v>0</v>
      </c>
      <c r="AD503" s="32">
        <f>SUMIFS('Capex forecast'!N$9:N$223,'Capex forecast'!$T$9:$T$223,$Q503,'Capex forecast'!$S$9:$S$223,$S503,'Capex forecast'!$Q$9:$Q$223,"Augex")</f>
        <v>0</v>
      </c>
      <c r="AF503" s="45" t="s">
        <v>31</v>
      </c>
      <c r="AG503" s="6" t="str">
        <f>INDEX('Demand forecast'!$M$9:$M$5832,MATCH($Q503,'Demand forecast'!$B$9:$B$5832,0))</f>
        <v>No</v>
      </c>
      <c r="AH503" s="6" t="str">
        <f>IF(COUNTIF($AF$93:AF503,$B503) = 1, "LV", IF(COUNTIF($AF$93:AF503,$B503) = 2, "HV", "ST"))</f>
        <v>HV</v>
      </c>
      <c r="AI503" s="6" t="str">
        <f>INDEX('Demand forecast and growth rate'!$E$7:$E$273,MATCH($Q503,'Demand forecast and growth rate'!$B$7:$B$273,0))</f>
        <v>High growth</v>
      </c>
      <c r="AJ503" s="47">
        <f>SUMIFS('Capex forecast'!E$9:E$223,'Capex forecast'!$T$9:$T$223,$AF503,'Capex forecast'!$S$9:$S$223,$AH503,'Capex forecast'!$Q$9:$Q$223,"Repex")</f>
        <v>0</v>
      </c>
      <c r="AK503" s="47">
        <f>SUMIFS('Capex forecast'!F$9:F$223,'Capex forecast'!$T$9:$T$223,$AF503,'Capex forecast'!$S$9:$S$223,$AH503,'Capex forecast'!$Q$9:$Q$223,"Repex")</f>
        <v>0</v>
      </c>
      <c r="AL503" s="47">
        <f>SUMIFS('Capex forecast'!G$9:G$223,'Capex forecast'!$T$9:$T$223,$AF503,'Capex forecast'!$S$9:$S$223,$AH503,'Capex forecast'!$Q$9:$Q$223,"Repex")</f>
        <v>0</v>
      </c>
      <c r="AM503" s="47">
        <f>SUMIFS('Capex forecast'!H$9:H$223,'Capex forecast'!$T$9:$T$223,$AF503,'Capex forecast'!$S$9:$S$223,$AH503,'Capex forecast'!$Q$9:$Q$223,"Repex")</f>
        <v>0</v>
      </c>
      <c r="AN503" s="47">
        <f>SUMIFS('Capex forecast'!I$9:I$223,'Capex forecast'!$T$9:$T$223,$AF503,'Capex forecast'!$S$9:$S$223,$AH503,'Capex forecast'!$Q$9:$Q$223,"Repex")</f>
        <v>0</v>
      </c>
      <c r="AO503" s="47">
        <f>SUMIFS('Capex forecast'!J$9:J$223,'Capex forecast'!$T$9:$T$223,$AF503,'Capex forecast'!$S$9:$S$223,$AH503,'Capex forecast'!$Q$9:$Q$223,"Repex")</f>
        <v>0</v>
      </c>
      <c r="AP503" s="47">
        <f>SUMIFS('Capex forecast'!K$9:K$223,'Capex forecast'!$T$9:$T$223,$AF503,'Capex forecast'!$S$9:$S$223,$AH503,'Capex forecast'!$Q$9:$Q$223,"Repex")</f>
        <v>0</v>
      </c>
      <c r="AQ503" s="47">
        <f>SUMIFS('Capex forecast'!L$9:L$223,'Capex forecast'!$T$9:$T$223,$AF503,'Capex forecast'!$S$9:$S$223,$AH503,'Capex forecast'!$Q$9:$Q$223,"Repex")</f>
        <v>0</v>
      </c>
      <c r="AR503" s="47">
        <f>SUMIFS('Capex forecast'!M$9:M$223,'Capex forecast'!$T$9:$T$223,$AF503,'Capex forecast'!$S$9:$S$223,$AH503,'Capex forecast'!$Q$9:$Q$223,"Repex")</f>
        <v>0</v>
      </c>
      <c r="AS503" s="47">
        <f>SUMIFS('Capex forecast'!N$9:N$223,'Capex forecast'!$T$9:$T$223,$AF503,'Capex forecast'!$S$9:$S$223,$AH503,'Capex forecast'!$Q$9:$Q$223,"Repex")</f>
        <v>0</v>
      </c>
    </row>
    <row r="504" spans="2:45" ht="15">
      <c r="B504" s="45" t="s">
        <v>55</v>
      </c>
      <c r="C504" s="6" t="str">
        <f>INDEX('Demand forecast'!$M$9:$M$5832,MATCH($B504,'Demand forecast'!$B$9:$B$5832,0))</f>
        <v>No</v>
      </c>
      <c r="D504" s="6" t="str">
        <f>IF(COUNTIF($B$93:B504,$B504) = 1, "LV", IF(COUNTIF($B$93:B504,$B504) = 2, "HV", "ST"))</f>
        <v>HV</v>
      </c>
      <c r="E504" s="6" t="str">
        <f>INDEX('Demand forecast and growth rate'!$E$7:$E$273,MATCH($B504,'Demand forecast and growth rate'!$B$7:$B$273,0))</f>
        <v>Small growth</v>
      </c>
      <c r="F504" s="32">
        <f>SUMIFS('Capex forecast'!E$9:E$223,'Capex forecast'!$T$9:$T$223,'Allocation of site-spec costs'!$B504,'Capex forecast'!$S$9:$S$223,'Allocation of site-spec costs'!$D504,'Capex forecast'!$Q$9:$Q$223,"Customer Connection")</f>
        <v>0</v>
      </c>
      <c r="G504" s="32">
        <f>SUMIFS('Capex forecast'!F$9:F$223,'Capex forecast'!$T$9:$T$223,'Allocation of site-spec costs'!$B504,'Capex forecast'!$S$9:$S$223,'Allocation of site-spec costs'!$D504,'Capex forecast'!$Q$9:$Q$223,"Customer Connection")</f>
        <v>0</v>
      </c>
      <c r="H504" s="32">
        <f>SUMIFS('Capex forecast'!G$9:G$223,'Capex forecast'!$T$9:$T$223,'Allocation of site-spec costs'!$B504,'Capex forecast'!$S$9:$S$223,'Allocation of site-spec costs'!$D504,'Capex forecast'!$Q$9:$Q$223,"Customer Connection")</f>
        <v>0</v>
      </c>
      <c r="I504" s="32">
        <f>SUMIFS('Capex forecast'!H$9:H$223,'Capex forecast'!$T$9:$T$223,'Allocation of site-spec costs'!$B504,'Capex forecast'!$S$9:$S$223,'Allocation of site-spec costs'!$D504,'Capex forecast'!$Q$9:$Q$223,"Customer Connection")</f>
        <v>0</v>
      </c>
      <c r="J504" s="32">
        <f>SUMIFS('Capex forecast'!I$9:I$223,'Capex forecast'!$T$9:$T$223,'Allocation of site-spec costs'!$B504,'Capex forecast'!$S$9:$S$223,'Allocation of site-spec costs'!$D504,'Capex forecast'!$Q$9:$Q$223,"Customer Connection")</f>
        <v>0</v>
      </c>
      <c r="K504" s="32">
        <f>SUMIFS('Capex forecast'!J$9:J$223,'Capex forecast'!$T$9:$T$223,'Allocation of site-spec costs'!$B504,'Capex forecast'!$S$9:$S$223,'Allocation of site-spec costs'!$D504,'Capex forecast'!$Q$9:$Q$223,"Customer Connection")</f>
        <v>0</v>
      </c>
      <c r="L504" s="32">
        <f>SUMIFS('Capex forecast'!K$9:K$223,'Capex forecast'!$T$9:$T$223,'Allocation of site-spec costs'!$B504,'Capex forecast'!$S$9:$S$223,'Allocation of site-spec costs'!$D504,'Capex forecast'!$Q$9:$Q$223,"Customer Connection")</f>
        <v>0</v>
      </c>
      <c r="M504" s="32">
        <f>SUMIFS('Capex forecast'!L$9:L$223,'Capex forecast'!$T$9:$T$223,'Allocation of site-spec costs'!$B504,'Capex forecast'!$S$9:$S$223,'Allocation of site-spec costs'!$D504,'Capex forecast'!$Q$9:$Q$223,"Customer Connection")</f>
        <v>0</v>
      </c>
      <c r="N504" s="32">
        <f>SUMIFS('Capex forecast'!M$9:M$223,'Capex forecast'!$T$9:$T$223,'Allocation of site-spec costs'!$B504,'Capex forecast'!$S$9:$S$223,'Allocation of site-spec costs'!$D504,'Capex forecast'!$Q$9:$Q$223,"Customer Connection")</f>
        <v>0</v>
      </c>
      <c r="O504" s="32">
        <f>SUMIFS('Capex forecast'!N$9:N$223,'Capex forecast'!$T$9:$T$223,'Allocation of site-spec costs'!$B504,'Capex forecast'!$S$9:$S$223,'Allocation of site-spec costs'!$D504,'Capex forecast'!$Q$9:$Q$223,"Customer Connection")</f>
        <v>0</v>
      </c>
      <c r="Q504" s="45" t="s">
        <v>55</v>
      </c>
      <c r="R504" s="6" t="str">
        <f>INDEX('Demand forecast'!$M$9:$M$5832,MATCH($Q504,'Demand forecast'!$B$9:$B$5832,0))</f>
        <v>No</v>
      </c>
      <c r="S504" s="6" t="str">
        <f>IF(COUNTIF($Q$93:Q504,$B504) = 1, "LV", IF(COUNTIF($Q$93:Q504,$B504) = 2, "HV", "ST"))</f>
        <v>HV</v>
      </c>
      <c r="T504" s="6" t="str">
        <f>INDEX('Demand forecast and growth rate'!$E$7:$E$273,MATCH($Q504,'Demand forecast and growth rate'!$B$7:$B$273,0))</f>
        <v>Small growth</v>
      </c>
      <c r="U504" s="32">
        <f>SUMIFS('Capex forecast'!E$9:E$223,'Capex forecast'!$T$9:$T$223,$Q504,'Capex forecast'!$S$9:$S$223,$S504,'Capex forecast'!$Q$9:$Q$223,"Augex")</f>
        <v>0</v>
      </c>
      <c r="V504" s="32">
        <f>SUMIFS('Capex forecast'!F$9:F$223,'Capex forecast'!$T$9:$T$223,$Q504,'Capex forecast'!$S$9:$S$223,$S504,'Capex forecast'!$Q$9:$Q$223,"Augex")</f>
        <v>0</v>
      </c>
      <c r="W504" s="32">
        <f>SUMIFS('Capex forecast'!G$9:G$223,'Capex forecast'!$T$9:$T$223,$Q504,'Capex forecast'!$S$9:$S$223,$S504,'Capex forecast'!$Q$9:$Q$223,"Augex")</f>
        <v>0</v>
      </c>
      <c r="X504" s="32">
        <f>SUMIFS('Capex forecast'!H$9:H$223,'Capex forecast'!$T$9:$T$223,$Q504,'Capex forecast'!$S$9:$S$223,$S504,'Capex forecast'!$Q$9:$Q$223,"Augex")</f>
        <v>0</v>
      </c>
      <c r="Y504" s="32">
        <f>SUMIFS('Capex forecast'!I$9:I$223,'Capex forecast'!$T$9:$T$223,$Q504,'Capex forecast'!$S$9:$S$223,$S504,'Capex forecast'!$Q$9:$Q$223,"Augex")</f>
        <v>0</v>
      </c>
      <c r="Z504" s="32">
        <f>SUMIFS('Capex forecast'!J$9:J$223,'Capex forecast'!$T$9:$T$223,$Q504,'Capex forecast'!$S$9:$S$223,$S504,'Capex forecast'!$Q$9:$Q$223,"Augex")</f>
        <v>0</v>
      </c>
      <c r="AA504" s="32">
        <f>SUMIFS('Capex forecast'!K$9:K$223,'Capex forecast'!$T$9:$T$223,$Q504,'Capex forecast'!$S$9:$S$223,$S504,'Capex forecast'!$Q$9:$Q$223,"Augex")</f>
        <v>0</v>
      </c>
      <c r="AB504" s="32">
        <f>SUMIFS('Capex forecast'!L$9:L$223,'Capex forecast'!$T$9:$T$223,$Q504,'Capex forecast'!$S$9:$S$223,$S504,'Capex forecast'!$Q$9:$Q$223,"Augex")</f>
        <v>0</v>
      </c>
      <c r="AC504" s="32">
        <f>SUMIFS('Capex forecast'!M$9:M$223,'Capex forecast'!$T$9:$T$223,$Q504,'Capex forecast'!$S$9:$S$223,$S504,'Capex forecast'!$Q$9:$Q$223,"Augex")</f>
        <v>0</v>
      </c>
      <c r="AD504" s="32">
        <f>SUMIFS('Capex forecast'!N$9:N$223,'Capex forecast'!$T$9:$T$223,$Q504,'Capex forecast'!$S$9:$S$223,$S504,'Capex forecast'!$Q$9:$Q$223,"Augex")</f>
        <v>0</v>
      </c>
      <c r="AF504" s="45" t="s">
        <v>55</v>
      </c>
      <c r="AG504" s="6" t="str">
        <f>INDEX('Demand forecast'!$M$9:$M$5832,MATCH($Q504,'Demand forecast'!$B$9:$B$5832,0))</f>
        <v>No</v>
      </c>
      <c r="AH504" s="6" t="str">
        <f>IF(COUNTIF($AF$93:AF504,$B504) = 1, "LV", IF(COUNTIF($AF$93:AF504,$B504) = 2, "HV", "ST"))</f>
        <v>HV</v>
      </c>
      <c r="AI504" s="6" t="str">
        <f>INDEX('Demand forecast and growth rate'!$E$7:$E$273,MATCH($Q504,'Demand forecast and growth rate'!$B$7:$B$273,0))</f>
        <v>Small growth</v>
      </c>
      <c r="AJ504" s="47">
        <f>SUMIFS('Capex forecast'!E$9:E$223,'Capex forecast'!$T$9:$T$223,$AF504,'Capex forecast'!$S$9:$S$223,$AH504,'Capex forecast'!$Q$9:$Q$223,"Repex")</f>
        <v>0</v>
      </c>
      <c r="AK504" s="47">
        <f>SUMIFS('Capex forecast'!F$9:F$223,'Capex forecast'!$T$9:$T$223,$AF504,'Capex forecast'!$S$9:$S$223,$AH504,'Capex forecast'!$Q$9:$Q$223,"Repex")</f>
        <v>0</v>
      </c>
      <c r="AL504" s="47">
        <f>SUMIFS('Capex forecast'!G$9:G$223,'Capex forecast'!$T$9:$T$223,$AF504,'Capex forecast'!$S$9:$S$223,$AH504,'Capex forecast'!$Q$9:$Q$223,"Repex")</f>
        <v>0</v>
      </c>
      <c r="AM504" s="47">
        <f>SUMIFS('Capex forecast'!H$9:H$223,'Capex forecast'!$T$9:$T$223,$AF504,'Capex forecast'!$S$9:$S$223,$AH504,'Capex forecast'!$Q$9:$Q$223,"Repex")</f>
        <v>0</v>
      </c>
      <c r="AN504" s="47">
        <f>SUMIFS('Capex forecast'!I$9:I$223,'Capex forecast'!$T$9:$T$223,$AF504,'Capex forecast'!$S$9:$S$223,$AH504,'Capex forecast'!$Q$9:$Q$223,"Repex")</f>
        <v>0</v>
      </c>
      <c r="AO504" s="47">
        <f>SUMIFS('Capex forecast'!J$9:J$223,'Capex forecast'!$T$9:$T$223,$AF504,'Capex forecast'!$S$9:$S$223,$AH504,'Capex forecast'!$Q$9:$Q$223,"Repex")</f>
        <v>0</v>
      </c>
      <c r="AP504" s="47">
        <f>SUMIFS('Capex forecast'!K$9:K$223,'Capex forecast'!$T$9:$T$223,$AF504,'Capex forecast'!$S$9:$S$223,$AH504,'Capex forecast'!$Q$9:$Q$223,"Repex")</f>
        <v>0</v>
      </c>
      <c r="AQ504" s="47">
        <f>SUMIFS('Capex forecast'!L$9:L$223,'Capex forecast'!$T$9:$T$223,$AF504,'Capex forecast'!$S$9:$S$223,$AH504,'Capex forecast'!$Q$9:$Q$223,"Repex")</f>
        <v>0</v>
      </c>
      <c r="AR504" s="47">
        <f>SUMIFS('Capex forecast'!M$9:M$223,'Capex forecast'!$T$9:$T$223,$AF504,'Capex forecast'!$S$9:$S$223,$AH504,'Capex forecast'!$Q$9:$Q$223,"Repex")</f>
        <v>0</v>
      </c>
      <c r="AS504" s="47">
        <f>SUMIFS('Capex forecast'!N$9:N$223,'Capex forecast'!$T$9:$T$223,$AF504,'Capex forecast'!$S$9:$S$223,$AH504,'Capex forecast'!$Q$9:$Q$223,"Repex")</f>
        <v>0</v>
      </c>
    </row>
    <row r="505" spans="2:45" ht="15">
      <c r="B505" s="45" t="s">
        <v>72</v>
      </c>
      <c r="C505" s="6" t="str">
        <f>INDEX('Demand forecast'!$M$9:$M$5832,MATCH($B505,'Demand forecast'!$B$9:$B$5832,0))</f>
        <v>No</v>
      </c>
      <c r="D505" s="6" t="str">
        <f>IF(COUNTIF($B$93:B505,$B505) = 1, "LV", IF(COUNTIF($B$93:B505,$B505) = 2, "HV", "ST"))</f>
        <v>HV</v>
      </c>
      <c r="E505" s="6" t="str">
        <f>INDEX('Demand forecast and growth rate'!$E$7:$E$273,MATCH($B505,'Demand forecast and growth rate'!$B$7:$B$273,0))</f>
        <v>Small growth</v>
      </c>
      <c r="F505" s="32">
        <f>SUMIFS('Capex forecast'!E$9:E$223,'Capex forecast'!$T$9:$T$223,'Allocation of site-spec costs'!$B505,'Capex forecast'!$S$9:$S$223,'Allocation of site-spec costs'!$D505,'Capex forecast'!$Q$9:$Q$223,"Customer Connection")</f>
        <v>0</v>
      </c>
      <c r="G505" s="32">
        <f>SUMIFS('Capex forecast'!F$9:F$223,'Capex forecast'!$T$9:$T$223,'Allocation of site-spec costs'!$B505,'Capex forecast'!$S$9:$S$223,'Allocation of site-spec costs'!$D505,'Capex forecast'!$Q$9:$Q$223,"Customer Connection")</f>
        <v>0</v>
      </c>
      <c r="H505" s="32">
        <f>SUMIFS('Capex forecast'!G$9:G$223,'Capex forecast'!$T$9:$T$223,'Allocation of site-spec costs'!$B505,'Capex forecast'!$S$9:$S$223,'Allocation of site-spec costs'!$D505,'Capex forecast'!$Q$9:$Q$223,"Customer Connection")</f>
        <v>0</v>
      </c>
      <c r="I505" s="32">
        <f>SUMIFS('Capex forecast'!H$9:H$223,'Capex forecast'!$T$9:$T$223,'Allocation of site-spec costs'!$B505,'Capex forecast'!$S$9:$S$223,'Allocation of site-spec costs'!$D505,'Capex forecast'!$Q$9:$Q$223,"Customer Connection")</f>
        <v>0</v>
      </c>
      <c r="J505" s="32">
        <f>SUMIFS('Capex forecast'!I$9:I$223,'Capex forecast'!$T$9:$T$223,'Allocation of site-spec costs'!$B505,'Capex forecast'!$S$9:$S$223,'Allocation of site-spec costs'!$D505,'Capex forecast'!$Q$9:$Q$223,"Customer Connection")</f>
        <v>0</v>
      </c>
      <c r="K505" s="32">
        <f>SUMIFS('Capex forecast'!J$9:J$223,'Capex forecast'!$T$9:$T$223,'Allocation of site-spec costs'!$B505,'Capex forecast'!$S$9:$S$223,'Allocation of site-spec costs'!$D505,'Capex forecast'!$Q$9:$Q$223,"Customer Connection")</f>
        <v>0</v>
      </c>
      <c r="L505" s="32">
        <f>SUMIFS('Capex forecast'!K$9:K$223,'Capex forecast'!$T$9:$T$223,'Allocation of site-spec costs'!$B505,'Capex forecast'!$S$9:$S$223,'Allocation of site-spec costs'!$D505,'Capex forecast'!$Q$9:$Q$223,"Customer Connection")</f>
        <v>0</v>
      </c>
      <c r="M505" s="32">
        <f>SUMIFS('Capex forecast'!L$9:L$223,'Capex forecast'!$T$9:$T$223,'Allocation of site-spec costs'!$B505,'Capex forecast'!$S$9:$S$223,'Allocation of site-spec costs'!$D505,'Capex forecast'!$Q$9:$Q$223,"Customer Connection")</f>
        <v>0</v>
      </c>
      <c r="N505" s="32">
        <f>SUMIFS('Capex forecast'!M$9:M$223,'Capex forecast'!$T$9:$T$223,'Allocation of site-spec costs'!$B505,'Capex forecast'!$S$9:$S$223,'Allocation of site-spec costs'!$D505,'Capex forecast'!$Q$9:$Q$223,"Customer Connection")</f>
        <v>0</v>
      </c>
      <c r="O505" s="32">
        <f>SUMIFS('Capex forecast'!N$9:N$223,'Capex forecast'!$T$9:$T$223,'Allocation of site-spec costs'!$B505,'Capex forecast'!$S$9:$S$223,'Allocation of site-spec costs'!$D505,'Capex forecast'!$Q$9:$Q$223,"Customer Connection")</f>
        <v>0</v>
      </c>
      <c r="Q505" s="45" t="s">
        <v>72</v>
      </c>
      <c r="R505" s="6" t="str">
        <f>INDEX('Demand forecast'!$M$9:$M$5832,MATCH($Q505,'Demand forecast'!$B$9:$B$5832,0))</f>
        <v>No</v>
      </c>
      <c r="S505" s="6" t="str">
        <f>IF(COUNTIF($Q$93:Q505,$B505) = 1, "LV", IF(COUNTIF($Q$93:Q505,$B505) = 2, "HV", "ST"))</f>
        <v>HV</v>
      </c>
      <c r="T505" s="6" t="str">
        <f>INDEX('Demand forecast and growth rate'!$E$7:$E$273,MATCH($Q505,'Demand forecast and growth rate'!$B$7:$B$273,0))</f>
        <v>Small growth</v>
      </c>
      <c r="U505" s="32">
        <f>SUMIFS('Capex forecast'!E$9:E$223,'Capex forecast'!$T$9:$T$223,$Q505,'Capex forecast'!$S$9:$S$223,$S505,'Capex forecast'!$Q$9:$Q$223,"Augex")</f>
        <v>0</v>
      </c>
      <c r="V505" s="32">
        <f>SUMIFS('Capex forecast'!F$9:F$223,'Capex forecast'!$T$9:$T$223,$Q505,'Capex forecast'!$S$9:$S$223,$S505,'Capex forecast'!$Q$9:$Q$223,"Augex")</f>
        <v>0</v>
      </c>
      <c r="W505" s="32">
        <f>SUMIFS('Capex forecast'!G$9:G$223,'Capex forecast'!$T$9:$T$223,$Q505,'Capex forecast'!$S$9:$S$223,$S505,'Capex forecast'!$Q$9:$Q$223,"Augex")</f>
        <v>0</v>
      </c>
      <c r="X505" s="32">
        <f>SUMIFS('Capex forecast'!H$9:H$223,'Capex forecast'!$T$9:$T$223,$Q505,'Capex forecast'!$S$9:$S$223,$S505,'Capex forecast'!$Q$9:$Q$223,"Augex")</f>
        <v>0</v>
      </c>
      <c r="Y505" s="32">
        <f>SUMIFS('Capex forecast'!I$9:I$223,'Capex forecast'!$T$9:$T$223,$Q505,'Capex forecast'!$S$9:$S$223,$S505,'Capex forecast'!$Q$9:$Q$223,"Augex")</f>
        <v>0</v>
      </c>
      <c r="Z505" s="32">
        <f>SUMIFS('Capex forecast'!J$9:J$223,'Capex forecast'!$T$9:$T$223,$Q505,'Capex forecast'!$S$9:$S$223,$S505,'Capex forecast'!$Q$9:$Q$223,"Augex")</f>
        <v>0</v>
      </c>
      <c r="AA505" s="32">
        <f>SUMIFS('Capex forecast'!K$9:K$223,'Capex forecast'!$T$9:$T$223,$Q505,'Capex forecast'!$S$9:$S$223,$S505,'Capex forecast'!$Q$9:$Q$223,"Augex")</f>
        <v>0</v>
      </c>
      <c r="AB505" s="32">
        <f>SUMIFS('Capex forecast'!L$9:L$223,'Capex forecast'!$T$9:$T$223,$Q505,'Capex forecast'!$S$9:$S$223,$S505,'Capex forecast'!$Q$9:$Q$223,"Augex")</f>
        <v>0</v>
      </c>
      <c r="AC505" s="32">
        <f>SUMIFS('Capex forecast'!M$9:M$223,'Capex forecast'!$T$9:$T$223,$Q505,'Capex forecast'!$S$9:$S$223,$S505,'Capex forecast'!$Q$9:$Q$223,"Augex")</f>
        <v>0</v>
      </c>
      <c r="AD505" s="32">
        <f>SUMIFS('Capex forecast'!N$9:N$223,'Capex forecast'!$T$9:$T$223,$Q505,'Capex forecast'!$S$9:$S$223,$S505,'Capex forecast'!$Q$9:$Q$223,"Augex")</f>
        <v>0</v>
      </c>
      <c r="AF505" s="45" t="s">
        <v>72</v>
      </c>
      <c r="AG505" s="6" t="str">
        <f>INDEX('Demand forecast'!$M$9:$M$5832,MATCH($Q505,'Demand forecast'!$B$9:$B$5832,0))</f>
        <v>No</v>
      </c>
      <c r="AH505" s="6" t="str">
        <f>IF(COUNTIF($AF$93:AF505,$B505) = 1, "LV", IF(COUNTIF($AF$93:AF505,$B505) = 2, "HV", "ST"))</f>
        <v>HV</v>
      </c>
      <c r="AI505" s="6" t="str">
        <f>INDEX('Demand forecast and growth rate'!$E$7:$E$273,MATCH($Q505,'Demand forecast and growth rate'!$B$7:$B$273,0))</f>
        <v>Small growth</v>
      </c>
      <c r="AJ505" s="47">
        <f>SUMIFS('Capex forecast'!E$9:E$223,'Capex forecast'!$T$9:$T$223,$AF505,'Capex forecast'!$S$9:$S$223,$AH505,'Capex forecast'!$Q$9:$Q$223,"Repex")</f>
        <v>0</v>
      </c>
      <c r="AK505" s="47">
        <f>SUMIFS('Capex forecast'!F$9:F$223,'Capex forecast'!$T$9:$T$223,$AF505,'Capex forecast'!$S$9:$S$223,$AH505,'Capex forecast'!$Q$9:$Q$223,"Repex")</f>
        <v>0</v>
      </c>
      <c r="AL505" s="47">
        <f>SUMIFS('Capex forecast'!G$9:G$223,'Capex forecast'!$T$9:$T$223,$AF505,'Capex forecast'!$S$9:$S$223,$AH505,'Capex forecast'!$Q$9:$Q$223,"Repex")</f>
        <v>0</v>
      </c>
      <c r="AM505" s="47">
        <f>SUMIFS('Capex forecast'!H$9:H$223,'Capex forecast'!$T$9:$T$223,$AF505,'Capex forecast'!$S$9:$S$223,$AH505,'Capex forecast'!$Q$9:$Q$223,"Repex")</f>
        <v>0</v>
      </c>
      <c r="AN505" s="47">
        <f>SUMIFS('Capex forecast'!I$9:I$223,'Capex forecast'!$T$9:$T$223,$AF505,'Capex forecast'!$S$9:$S$223,$AH505,'Capex forecast'!$Q$9:$Q$223,"Repex")</f>
        <v>0</v>
      </c>
      <c r="AO505" s="47">
        <f>SUMIFS('Capex forecast'!J$9:J$223,'Capex forecast'!$T$9:$T$223,$AF505,'Capex forecast'!$S$9:$S$223,$AH505,'Capex forecast'!$Q$9:$Q$223,"Repex")</f>
        <v>0</v>
      </c>
      <c r="AP505" s="47">
        <f>SUMIFS('Capex forecast'!K$9:K$223,'Capex forecast'!$T$9:$T$223,$AF505,'Capex forecast'!$S$9:$S$223,$AH505,'Capex forecast'!$Q$9:$Q$223,"Repex")</f>
        <v>0</v>
      </c>
      <c r="AQ505" s="47">
        <f>SUMIFS('Capex forecast'!L$9:L$223,'Capex forecast'!$T$9:$T$223,$AF505,'Capex forecast'!$S$9:$S$223,$AH505,'Capex forecast'!$Q$9:$Q$223,"Repex")</f>
        <v>0</v>
      </c>
      <c r="AR505" s="47">
        <f>SUMIFS('Capex forecast'!M$9:M$223,'Capex forecast'!$T$9:$T$223,$AF505,'Capex forecast'!$S$9:$S$223,$AH505,'Capex forecast'!$Q$9:$Q$223,"Repex")</f>
        <v>0</v>
      </c>
      <c r="AS505" s="47">
        <f>SUMIFS('Capex forecast'!N$9:N$223,'Capex forecast'!$T$9:$T$223,$AF505,'Capex forecast'!$S$9:$S$223,$AH505,'Capex forecast'!$Q$9:$Q$223,"Repex")</f>
        <v>0</v>
      </c>
    </row>
    <row r="506" spans="2:45" ht="15">
      <c r="B506" s="45" t="s">
        <v>84</v>
      </c>
      <c r="C506" s="6" t="str">
        <f>INDEX('Demand forecast'!$M$9:$M$5832,MATCH($B506,'Demand forecast'!$B$9:$B$5832,0))</f>
        <v>No</v>
      </c>
      <c r="D506" s="6" t="str">
        <f>IF(COUNTIF($B$93:B506,$B506) = 1, "LV", IF(COUNTIF($B$93:B506,$B506) = 2, "HV", "ST"))</f>
        <v>HV</v>
      </c>
      <c r="E506" s="6" t="str">
        <f>INDEX('Demand forecast and growth rate'!$E$7:$E$273,MATCH($B506,'Demand forecast and growth rate'!$B$7:$B$273,0))</f>
        <v>High growth</v>
      </c>
      <c r="F506" s="32">
        <f>SUMIFS('Capex forecast'!E$9:E$223,'Capex forecast'!$T$9:$T$223,'Allocation of site-spec costs'!$B506,'Capex forecast'!$S$9:$S$223,'Allocation of site-spec costs'!$D506,'Capex forecast'!$Q$9:$Q$223,"Customer Connection")</f>
        <v>0</v>
      </c>
      <c r="G506" s="32">
        <f>SUMIFS('Capex forecast'!F$9:F$223,'Capex forecast'!$T$9:$T$223,'Allocation of site-spec costs'!$B506,'Capex forecast'!$S$9:$S$223,'Allocation of site-spec costs'!$D506,'Capex forecast'!$Q$9:$Q$223,"Customer Connection")</f>
        <v>0</v>
      </c>
      <c r="H506" s="32">
        <f>SUMIFS('Capex forecast'!G$9:G$223,'Capex forecast'!$T$9:$T$223,'Allocation of site-spec costs'!$B506,'Capex forecast'!$S$9:$S$223,'Allocation of site-spec costs'!$D506,'Capex forecast'!$Q$9:$Q$223,"Customer Connection")</f>
        <v>0</v>
      </c>
      <c r="I506" s="32">
        <f>SUMIFS('Capex forecast'!H$9:H$223,'Capex forecast'!$T$9:$T$223,'Allocation of site-spec costs'!$B506,'Capex forecast'!$S$9:$S$223,'Allocation of site-spec costs'!$D506,'Capex forecast'!$Q$9:$Q$223,"Customer Connection")</f>
        <v>0</v>
      </c>
      <c r="J506" s="32">
        <f>SUMIFS('Capex forecast'!I$9:I$223,'Capex forecast'!$T$9:$T$223,'Allocation of site-spec costs'!$B506,'Capex forecast'!$S$9:$S$223,'Allocation of site-spec costs'!$D506,'Capex forecast'!$Q$9:$Q$223,"Customer Connection")</f>
        <v>0</v>
      </c>
      <c r="K506" s="32">
        <f>SUMIFS('Capex forecast'!J$9:J$223,'Capex forecast'!$T$9:$T$223,'Allocation of site-spec costs'!$B506,'Capex forecast'!$S$9:$S$223,'Allocation of site-spec costs'!$D506,'Capex forecast'!$Q$9:$Q$223,"Customer Connection")</f>
        <v>0</v>
      </c>
      <c r="L506" s="32">
        <f>SUMIFS('Capex forecast'!K$9:K$223,'Capex forecast'!$T$9:$T$223,'Allocation of site-spec costs'!$B506,'Capex forecast'!$S$9:$S$223,'Allocation of site-spec costs'!$D506,'Capex forecast'!$Q$9:$Q$223,"Customer Connection")</f>
        <v>0</v>
      </c>
      <c r="M506" s="32">
        <f>SUMIFS('Capex forecast'!L$9:L$223,'Capex forecast'!$T$9:$T$223,'Allocation of site-spec costs'!$B506,'Capex forecast'!$S$9:$S$223,'Allocation of site-spec costs'!$D506,'Capex forecast'!$Q$9:$Q$223,"Customer Connection")</f>
        <v>0</v>
      </c>
      <c r="N506" s="32">
        <f>SUMIFS('Capex forecast'!M$9:M$223,'Capex forecast'!$T$9:$T$223,'Allocation of site-spec costs'!$B506,'Capex forecast'!$S$9:$S$223,'Allocation of site-spec costs'!$D506,'Capex forecast'!$Q$9:$Q$223,"Customer Connection")</f>
        <v>0</v>
      </c>
      <c r="O506" s="32">
        <f>SUMIFS('Capex forecast'!N$9:N$223,'Capex forecast'!$T$9:$T$223,'Allocation of site-spec costs'!$B506,'Capex forecast'!$S$9:$S$223,'Allocation of site-spec costs'!$D506,'Capex forecast'!$Q$9:$Q$223,"Customer Connection")</f>
        <v>0</v>
      </c>
      <c r="Q506" s="45" t="s">
        <v>84</v>
      </c>
      <c r="R506" s="6" t="str">
        <f>INDEX('Demand forecast'!$M$9:$M$5832,MATCH($Q506,'Demand forecast'!$B$9:$B$5832,0))</f>
        <v>No</v>
      </c>
      <c r="S506" s="6" t="str">
        <f>IF(COUNTIF($Q$93:Q506,$B506) = 1, "LV", IF(COUNTIF($Q$93:Q506,$B506) = 2, "HV", "ST"))</f>
        <v>HV</v>
      </c>
      <c r="T506" s="6" t="str">
        <f>INDEX('Demand forecast and growth rate'!$E$7:$E$273,MATCH($Q506,'Demand forecast and growth rate'!$B$7:$B$273,0))</f>
        <v>High growth</v>
      </c>
      <c r="U506" s="32">
        <f>SUMIFS('Capex forecast'!E$9:E$223,'Capex forecast'!$T$9:$T$223,$Q506,'Capex forecast'!$S$9:$S$223,$S506,'Capex forecast'!$Q$9:$Q$223,"Augex")</f>
        <v>0</v>
      </c>
      <c r="V506" s="32">
        <f>SUMIFS('Capex forecast'!F$9:F$223,'Capex forecast'!$T$9:$T$223,$Q506,'Capex forecast'!$S$9:$S$223,$S506,'Capex forecast'!$Q$9:$Q$223,"Augex")</f>
        <v>0</v>
      </c>
      <c r="W506" s="32">
        <f>SUMIFS('Capex forecast'!G$9:G$223,'Capex forecast'!$T$9:$T$223,$Q506,'Capex forecast'!$S$9:$S$223,$S506,'Capex forecast'!$Q$9:$Q$223,"Augex")</f>
        <v>0</v>
      </c>
      <c r="X506" s="32">
        <f>SUMIFS('Capex forecast'!H$9:H$223,'Capex forecast'!$T$9:$T$223,$Q506,'Capex forecast'!$S$9:$S$223,$S506,'Capex forecast'!$Q$9:$Q$223,"Augex")</f>
        <v>0</v>
      </c>
      <c r="Y506" s="32">
        <f>SUMIFS('Capex forecast'!I$9:I$223,'Capex forecast'!$T$9:$T$223,$Q506,'Capex forecast'!$S$9:$S$223,$S506,'Capex forecast'!$Q$9:$Q$223,"Augex")</f>
        <v>0</v>
      </c>
      <c r="Z506" s="32">
        <f>SUMIFS('Capex forecast'!J$9:J$223,'Capex forecast'!$T$9:$T$223,$Q506,'Capex forecast'!$S$9:$S$223,$S506,'Capex forecast'!$Q$9:$Q$223,"Augex")</f>
        <v>0</v>
      </c>
      <c r="AA506" s="32">
        <f>SUMIFS('Capex forecast'!K$9:K$223,'Capex forecast'!$T$9:$T$223,$Q506,'Capex forecast'!$S$9:$S$223,$S506,'Capex forecast'!$Q$9:$Q$223,"Augex")</f>
        <v>0</v>
      </c>
      <c r="AB506" s="32">
        <f>SUMIFS('Capex forecast'!L$9:L$223,'Capex forecast'!$T$9:$T$223,$Q506,'Capex forecast'!$S$9:$S$223,$S506,'Capex forecast'!$Q$9:$Q$223,"Augex")</f>
        <v>0</v>
      </c>
      <c r="AC506" s="32">
        <f>SUMIFS('Capex forecast'!M$9:M$223,'Capex forecast'!$T$9:$T$223,$Q506,'Capex forecast'!$S$9:$S$223,$S506,'Capex forecast'!$Q$9:$Q$223,"Augex")</f>
        <v>0</v>
      </c>
      <c r="AD506" s="32">
        <f>SUMIFS('Capex forecast'!N$9:N$223,'Capex forecast'!$T$9:$T$223,$Q506,'Capex forecast'!$S$9:$S$223,$S506,'Capex forecast'!$Q$9:$Q$223,"Augex")</f>
        <v>0</v>
      </c>
      <c r="AF506" s="45" t="s">
        <v>84</v>
      </c>
      <c r="AG506" s="6" t="str">
        <f>INDEX('Demand forecast'!$M$9:$M$5832,MATCH($Q506,'Demand forecast'!$B$9:$B$5832,0))</f>
        <v>No</v>
      </c>
      <c r="AH506" s="6" t="str">
        <f>IF(COUNTIF($AF$93:AF506,$B506) = 1, "LV", IF(COUNTIF($AF$93:AF506,$B506) = 2, "HV", "ST"))</f>
        <v>HV</v>
      </c>
      <c r="AI506" s="6" t="str">
        <f>INDEX('Demand forecast and growth rate'!$E$7:$E$273,MATCH($Q506,'Demand forecast and growth rate'!$B$7:$B$273,0))</f>
        <v>High growth</v>
      </c>
      <c r="AJ506" s="47">
        <f>SUMIFS('Capex forecast'!E$9:E$223,'Capex forecast'!$T$9:$T$223,$AF506,'Capex forecast'!$S$9:$S$223,$AH506,'Capex forecast'!$Q$9:$Q$223,"Repex")</f>
        <v>0</v>
      </c>
      <c r="AK506" s="47">
        <f>SUMIFS('Capex forecast'!F$9:F$223,'Capex forecast'!$T$9:$T$223,$AF506,'Capex forecast'!$S$9:$S$223,$AH506,'Capex forecast'!$Q$9:$Q$223,"Repex")</f>
        <v>0</v>
      </c>
      <c r="AL506" s="47">
        <f>SUMIFS('Capex forecast'!G$9:G$223,'Capex forecast'!$T$9:$T$223,$AF506,'Capex forecast'!$S$9:$S$223,$AH506,'Capex forecast'!$Q$9:$Q$223,"Repex")</f>
        <v>0</v>
      </c>
      <c r="AM506" s="47">
        <f>SUMIFS('Capex forecast'!H$9:H$223,'Capex forecast'!$T$9:$T$223,$AF506,'Capex forecast'!$S$9:$S$223,$AH506,'Capex forecast'!$Q$9:$Q$223,"Repex")</f>
        <v>0</v>
      </c>
      <c r="AN506" s="47">
        <f>SUMIFS('Capex forecast'!I$9:I$223,'Capex forecast'!$T$9:$T$223,$AF506,'Capex forecast'!$S$9:$S$223,$AH506,'Capex forecast'!$Q$9:$Q$223,"Repex")</f>
        <v>0</v>
      </c>
      <c r="AO506" s="47">
        <f>SUMIFS('Capex forecast'!J$9:J$223,'Capex forecast'!$T$9:$T$223,$AF506,'Capex forecast'!$S$9:$S$223,$AH506,'Capex forecast'!$Q$9:$Q$223,"Repex")</f>
        <v>0</v>
      </c>
      <c r="AP506" s="47">
        <f>SUMIFS('Capex forecast'!K$9:K$223,'Capex forecast'!$T$9:$T$223,$AF506,'Capex forecast'!$S$9:$S$223,$AH506,'Capex forecast'!$Q$9:$Q$223,"Repex")</f>
        <v>0</v>
      </c>
      <c r="AQ506" s="47">
        <f>SUMIFS('Capex forecast'!L$9:L$223,'Capex forecast'!$T$9:$T$223,$AF506,'Capex forecast'!$S$9:$S$223,$AH506,'Capex forecast'!$Q$9:$Q$223,"Repex")</f>
        <v>0</v>
      </c>
      <c r="AR506" s="47">
        <f>SUMIFS('Capex forecast'!M$9:M$223,'Capex forecast'!$T$9:$T$223,$AF506,'Capex forecast'!$S$9:$S$223,$AH506,'Capex forecast'!$Q$9:$Q$223,"Repex")</f>
        <v>0</v>
      </c>
      <c r="AS506" s="47">
        <f>SUMIFS('Capex forecast'!N$9:N$223,'Capex forecast'!$T$9:$T$223,$AF506,'Capex forecast'!$S$9:$S$223,$AH506,'Capex forecast'!$Q$9:$Q$223,"Repex")</f>
        <v>0</v>
      </c>
    </row>
    <row r="507" spans="2:45" ht="15">
      <c r="B507" s="45" t="s">
        <v>250</v>
      </c>
      <c r="C507" s="6" t="str">
        <f>INDEX('Demand forecast'!$M$9:$M$5832,MATCH($B507,'Demand forecast'!$B$9:$B$5832,0))</f>
        <v>Yes</v>
      </c>
      <c r="D507" s="6" t="str">
        <f>IF(COUNTIF($B$93:B507,$B507) = 1, "LV", IF(COUNTIF($B$93:B507,$B507) = 2, "HV", "ST"))</f>
        <v>HV</v>
      </c>
      <c r="E507" s="6" t="str">
        <f>INDEX('Demand forecast and growth rate'!$E$7:$E$273,MATCH($B507,'Demand forecast and growth rate'!$B$7:$B$273,0))</f>
        <v>Steady/falling</v>
      </c>
      <c r="F507" s="32">
        <f>SUMIFS('Capex forecast'!E$9:E$223,'Capex forecast'!$T$9:$T$223,'Allocation of site-spec costs'!$B507,'Capex forecast'!$S$9:$S$223,'Allocation of site-spec costs'!$D507,'Capex forecast'!$Q$9:$Q$223,"Customer Connection")</f>
        <v>0</v>
      </c>
      <c r="G507" s="32">
        <f>SUMIFS('Capex forecast'!F$9:F$223,'Capex forecast'!$T$9:$T$223,'Allocation of site-spec costs'!$B507,'Capex forecast'!$S$9:$S$223,'Allocation of site-spec costs'!$D507,'Capex forecast'!$Q$9:$Q$223,"Customer Connection")</f>
        <v>0</v>
      </c>
      <c r="H507" s="32">
        <f>SUMIFS('Capex forecast'!G$9:G$223,'Capex forecast'!$T$9:$T$223,'Allocation of site-spec costs'!$B507,'Capex forecast'!$S$9:$S$223,'Allocation of site-spec costs'!$D507,'Capex forecast'!$Q$9:$Q$223,"Customer Connection")</f>
        <v>0</v>
      </c>
      <c r="I507" s="32">
        <f>SUMIFS('Capex forecast'!H$9:H$223,'Capex forecast'!$T$9:$T$223,'Allocation of site-spec costs'!$B507,'Capex forecast'!$S$9:$S$223,'Allocation of site-spec costs'!$D507,'Capex forecast'!$Q$9:$Q$223,"Customer Connection")</f>
        <v>0</v>
      </c>
      <c r="J507" s="32">
        <f>SUMIFS('Capex forecast'!I$9:I$223,'Capex forecast'!$T$9:$T$223,'Allocation of site-spec costs'!$B507,'Capex forecast'!$S$9:$S$223,'Allocation of site-spec costs'!$D507,'Capex forecast'!$Q$9:$Q$223,"Customer Connection")</f>
        <v>0</v>
      </c>
      <c r="K507" s="32">
        <f>SUMIFS('Capex forecast'!J$9:J$223,'Capex forecast'!$T$9:$T$223,'Allocation of site-spec costs'!$B507,'Capex forecast'!$S$9:$S$223,'Allocation of site-spec costs'!$D507,'Capex forecast'!$Q$9:$Q$223,"Customer Connection")</f>
        <v>0</v>
      </c>
      <c r="L507" s="32">
        <f>SUMIFS('Capex forecast'!K$9:K$223,'Capex forecast'!$T$9:$T$223,'Allocation of site-spec costs'!$B507,'Capex forecast'!$S$9:$S$223,'Allocation of site-spec costs'!$D507,'Capex forecast'!$Q$9:$Q$223,"Customer Connection")</f>
        <v>0</v>
      </c>
      <c r="M507" s="32">
        <f>SUMIFS('Capex forecast'!L$9:L$223,'Capex forecast'!$T$9:$T$223,'Allocation of site-spec costs'!$B507,'Capex forecast'!$S$9:$S$223,'Allocation of site-spec costs'!$D507,'Capex forecast'!$Q$9:$Q$223,"Customer Connection")</f>
        <v>0</v>
      </c>
      <c r="N507" s="32">
        <f>SUMIFS('Capex forecast'!M$9:M$223,'Capex forecast'!$T$9:$T$223,'Allocation of site-spec costs'!$B507,'Capex forecast'!$S$9:$S$223,'Allocation of site-spec costs'!$D507,'Capex forecast'!$Q$9:$Q$223,"Customer Connection")</f>
        <v>0</v>
      </c>
      <c r="O507" s="32">
        <f>SUMIFS('Capex forecast'!N$9:N$223,'Capex forecast'!$T$9:$T$223,'Allocation of site-spec costs'!$B507,'Capex forecast'!$S$9:$S$223,'Allocation of site-spec costs'!$D507,'Capex forecast'!$Q$9:$Q$223,"Customer Connection")</f>
        <v>0</v>
      </c>
      <c r="Q507" s="45" t="s">
        <v>250</v>
      </c>
      <c r="R507" s="6" t="str">
        <f>INDEX('Demand forecast'!$M$9:$M$5832,MATCH($Q507,'Demand forecast'!$B$9:$B$5832,0))</f>
        <v>Yes</v>
      </c>
      <c r="S507" s="6" t="str">
        <f>IF(COUNTIF($Q$93:Q507,$B507) = 1, "LV", IF(COUNTIF($Q$93:Q507,$B507) = 2, "HV", "ST"))</f>
        <v>HV</v>
      </c>
      <c r="T507" s="6" t="str">
        <f>INDEX('Demand forecast and growth rate'!$E$7:$E$273,MATCH($Q507,'Demand forecast and growth rate'!$B$7:$B$273,0))</f>
        <v>Steady/falling</v>
      </c>
      <c r="U507" s="32">
        <f>SUMIFS('Capex forecast'!E$9:E$223,'Capex forecast'!$T$9:$T$223,$Q507,'Capex forecast'!$S$9:$S$223,$S507,'Capex forecast'!$Q$9:$Q$223,"Augex")</f>
        <v>0</v>
      </c>
      <c r="V507" s="32">
        <f>SUMIFS('Capex forecast'!F$9:F$223,'Capex forecast'!$T$9:$T$223,$Q507,'Capex forecast'!$S$9:$S$223,$S507,'Capex forecast'!$Q$9:$Q$223,"Augex")</f>
        <v>0</v>
      </c>
      <c r="W507" s="32">
        <f>SUMIFS('Capex forecast'!G$9:G$223,'Capex forecast'!$T$9:$T$223,$Q507,'Capex forecast'!$S$9:$S$223,$S507,'Capex forecast'!$Q$9:$Q$223,"Augex")</f>
        <v>0</v>
      </c>
      <c r="X507" s="32">
        <f>SUMIFS('Capex forecast'!H$9:H$223,'Capex forecast'!$T$9:$T$223,$Q507,'Capex forecast'!$S$9:$S$223,$S507,'Capex forecast'!$Q$9:$Q$223,"Augex")</f>
        <v>0</v>
      </c>
      <c r="Y507" s="32">
        <f>SUMIFS('Capex forecast'!I$9:I$223,'Capex forecast'!$T$9:$T$223,$Q507,'Capex forecast'!$S$9:$S$223,$S507,'Capex forecast'!$Q$9:$Q$223,"Augex")</f>
        <v>0</v>
      </c>
      <c r="Z507" s="32">
        <f>SUMIFS('Capex forecast'!J$9:J$223,'Capex forecast'!$T$9:$T$223,$Q507,'Capex forecast'!$S$9:$S$223,$S507,'Capex forecast'!$Q$9:$Q$223,"Augex")</f>
        <v>0</v>
      </c>
      <c r="AA507" s="32">
        <f>SUMIFS('Capex forecast'!K$9:K$223,'Capex forecast'!$T$9:$T$223,$Q507,'Capex forecast'!$S$9:$S$223,$S507,'Capex forecast'!$Q$9:$Q$223,"Augex")</f>
        <v>0</v>
      </c>
      <c r="AB507" s="32">
        <f>SUMIFS('Capex forecast'!L$9:L$223,'Capex forecast'!$T$9:$T$223,$Q507,'Capex forecast'!$S$9:$S$223,$S507,'Capex forecast'!$Q$9:$Q$223,"Augex")</f>
        <v>0</v>
      </c>
      <c r="AC507" s="32">
        <f>SUMIFS('Capex forecast'!M$9:M$223,'Capex forecast'!$T$9:$T$223,$Q507,'Capex forecast'!$S$9:$S$223,$S507,'Capex forecast'!$Q$9:$Q$223,"Augex")</f>
        <v>0</v>
      </c>
      <c r="AD507" s="32">
        <f>SUMIFS('Capex forecast'!N$9:N$223,'Capex forecast'!$T$9:$T$223,$Q507,'Capex forecast'!$S$9:$S$223,$S507,'Capex forecast'!$Q$9:$Q$223,"Augex")</f>
        <v>0</v>
      </c>
      <c r="AF507" s="45" t="s">
        <v>250</v>
      </c>
      <c r="AG507" s="6" t="str">
        <f>INDEX('Demand forecast'!$M$9:$M$5832,MATCH($Q507,'Demand forecast'!$B$9:$B$5832,0))</f>
        <v>Yes</v>
      </c>
      <c r="AH507" s="6" t="str">
        <f>IF(COUNTIF($AF$93:AF507,$B507) = 1, "LV", IF(COUNTIF($AF$93:AF507,$B507) = 2, "HV", "ST"))</f>
        <v>HV</v>
      </c>
      <c r="AI507" s="6" t="str">
        <f>INDEX('Demand forecast and growth rate'!$E$7:$E$273,MATCH($Q507,'Demand forecast and growth rate'!$B$7:$B$273,0))</f>
        <v>Steady/falling</v>
      </c>
      <c r="AJ507" s="47">
        <f>SUMIFS('Capex forecast'!E$9:E$223,'Capex forecast'!$T$9:$T$223,$AF507,'Capex forecast'!$S$9:$S$223,$AH507,'Capex forecast'!$Q$9:$Q$223,"Repex")</f>
        <v>0</v>
      </c>
      <c r="AK507" s="47">
        <f>SUMIFS('Capex forecast'!F$9:F$223,'Capex forecast'!$T$9:$T$223,$AF507,'Capex forecast'!$S$9:$S$223,$AH507,'Capex forecast'!$Q$9:$Q$223,"Repex")</f>
        <v>0</v>
      </c>
      <c r="AL507" s="47">
        <f>SUMIFS('Capex forecast'!G$9:G$223,'Capex forecast'!$T$9:$T$223,$AF507,'Capex forecast'!$S$9:$S$223,$AH507,'Capex forecast'!$Q$9:$Q$223,"Repex")</f>
        <v>0</v>
      </c>
      <c r="AM507" s="47">
        <f>SUMIFS('Capex forecast'!H$9:H$223,'Capex forecast'!$T$9:$T$223,$AF507,'Capex forecast'!$S$9:$S$223,$AH507,'Capex forecast'!$Q$9:$Q$223,"Repex")</f>
        <v>0</v>
      </c>
      <c r="AN507" s="47">
        <f>SUMIFS('Capex forecast'!I$9:I$223,'Capex forecast'!$T$9:$T$223,$AF507,'Capex forecast'!$S$9:$S$223,$AH507,'Capex forecast'!$Q$9:$Q$223,"Repex")</f>
        <v>0</v>
      </c>
      <c r="AO507" s="47">
        <f>SUMIFS('Capex forecast'!J$9:J$223,'Capex forecast'!$T$9:$T$223,$AF507,'Capex forecast'!$S$9:$S$223,$AH507,'Capex forecast'!$Q$9:$Q$223,"Repex")</f>
        <v>0</v>
      </c>
      <c r="AP507" s="47">
        <f>SUMIFS('Capex forecast'!K$9:K$223,'Capex forecast'!$T$9:$T$223,$AF507,'Capex forecast'!$S$9:$S$223,$AH507,'Capex forecast'!$Q$9:$Q$223,"Repex")</f>
        <v>0</v>
      </c>
      <c r="AQ507" s="47">
        <f>SUMIFS('Capex forecast'!L$9:L$223,'Capex forecast'!$T$9:$T$223,$AF507,'Capex forecast'!$S$9:$S$223,$AH507,'Capex forecast'!$Q$9:$Q$223,"Repex")</f>
        <v>0</v>
      </c>
      <c r="AR507" s="47">
        <f>SUMIFS('Capex forecast'!M$9:M$223,'Capex forecast'!$T$9:$T$223,$AF507,'Capex forecast'!$S$9:$S$223,$AH507,'Capex forecast'!$Q$9:$Q$223,"Repex")</f>
        <v>0</v>
      </c>
      <c r="AS507" s="47">
        <f>SUMIFS('Capex forecast'!N$9:N$223,'Capex forecast'!$T$9:$T$223,$AF507,'Capex forecast'!$S$9:$S$223,$AH507,'Capex forecast'!$Q$9:$Q$223,"Repex")</f>
        <v>0</v>
      </c>
    </row>
    <row r="508" spans="2:45" ht="15">
      <c r="B508" s="45" t="s">
        <v>246</v>
      </c>
      <c r="C508" s="6" t="str">
        <f>INDEX('Demand forecast'!$M$9:$M$5832,MATCH($B508,'Demand forecast'!$B$9:$B$5832,0))</f>
        <v>Yes</v>
      </c>
      <c r="D508" s="6" t="str">
        <f>IF(COUNTIF($B$93:B508,$B508) = 1, "LV", IF(COUNTIF($B$93:B508,$B508) = 2, "HV", "ST"))</f>
        <v>HV</v>
      </c>
      <c r="E508" s="6" t="str">
        <f>INDEX('Demand forecast and growth rate'!$E$7:$E$273,MATCH($B508,'Demand forecast and growth rate'!$B$7:$B$273,0))</f>
        <v>Steady/falling</v>
      </c>
      <c r="F508" s="32">
        <f>SUMIFS('Capex forecast'!E$9:E$223,'Capex forecast'!$T$9:$T$223,'Allocation of site-spec costs'!$B508,'Capex forecast'!$S$9:$S$223,'Allocation of site-spec costs'!$D508,'Capex forecast'!$Q$9:$Q$223,"Customer Connection")</f>
        <v>0</v>
      </c>
      <c r="G508" s="32">
        <f>SUMIFS('Capex forecast'!F$9:F$223,'Capex forecast'!$T$9:$T$223,'Allocation of site-spec costs'!$B508,'Capex forecast'!$S$9:$S$223,'Allocation of site-spec costs'!$D508,'Capex forecast'!$Q$9:$Q$223,"Customer Connection")</f>
        <v>0</v>
      </c>
      <c r="H508" s="32">
        <f>SUMIFS('Capex forecast'!G$9:G$223,'Capex forecast'!$T$9:$T$223,'Allocation of site-spec costs'!$B508,'Capex forecast'!$S$9:$S$223,'Allocation of site-spec costs'!$D508,'Capex forecast'!$Q$9:$Q$223,"Customer Connection")</f>
        <v>0</v>
      </c>
      <c r="I508" s="32">
        <f>SUMIFS('Capex forecast'!H$9:H$223,'Capex forecast'!$T$9:$T$223,'Allocation of site-spec costs'!$B508,'Capex forecast'!$S$9:$S$223,'Allocation of site-spec costs'!$D508,'Capex forecast'!$Q$9:$Q$223,"Customer Connection")</f>
        <v>0</v>
      </c>
      <c r="J508" s="32">
        <f>SUMIFS('Capex forecast'!I$9:I$223,'Capex forecast'!$T$9:$T$223,'Allocation of site-spec costs'!$B508,'Capex forecast'!$S$9:$S$223,'Allocation of site-spec costs'!$D508,'Capex forecast'!$Q$9:$Q$223,"Customer Connection")</f>
        <v>0</v>
      </c>
      <c r="K508" s="32">
        <f>SUMIFS('Capex forecast'!J$9:J$223,'Capex forecast'!$T$9:$T$223,'Allocation of site-spec costs'!$B508,'Capex forecast'!$S$9:$S$223,'Allocation of site-spec costs'!$D508,'Capex forecast'!$Q$9:$Q$223,"Customer Connection")</f>
        <v>0</v>
      </c>
      <c r="L508" s="32">
        <f>SUMIFS('Capex forecast'!K$9:K$223,'Capex forecast'!$T$9:$T$223,'Allocation of site-spec costs'!$B508,'Capex forecast'!$S$9:$S$223,'Allocation of site-spec costs'!$D508,'Capex forecast'!$Q$9:$Q$223,"Customer Connection")</f>
        <v>0</v>
      </c>
      <c r="M508" s="32">
        <f>SUMIFS('Capex forecast'!L$9:L$223,'Capex forecast'!$T$9:$T$223,'Allocation of site-spec costs'!$B508,'Capex forecast'!$S$9:$S$223,'Allocation of site-spec costs'!$D508,'Capex forecast'!$Q$9:$Q$223,"Customer Connection")</f>
        <v>0</v>
      </c>
      <c r="N508" s="32">
        <f>SUMIFS('Capex forecast'!M$9:M$223,'Capex forecast'!$T$9:$T$223,'Allocation of site-spec costs'!$B508,'Capex forecast'!$S$9:$S$223,'Allocation of site-spec costs'!$D508,'Capex forecast'!$Q$9:$Q$223,"Customer Connection")</f>
        <v>0</v>
      </c>
      <c r="O508" s="32">
        <f>SUMIFS('Capex forecast'!N$9:N$223,'Capex forecast'!$T$9:$T$223,'Allocation of site-spec costs'!$B508,'Capex forecast'!$S$9:$S$223,'Allocation of site-spec costs'!$D508,'Capex forecast'!$Q$9:$Q$223,"Customer Connection")</f>
        <v>0</v>
      </c>
      <c r="Q508" s="45" t="s">
        <v>246</v>
      </c>
      <c r="R508" s="6" t="str">
        <f>INDEX('Demand forecast'!$M$9:$M$5832,MATCH($Q508,'Demand forecast'!$B$9:$B$5832,0))</f>
        <v>Yes</v>
      </c>
      <c r="S508" s="6" t="str">
        <f>IF(COUNTIF($Q$93:Q508,$B508) = 1, "LV", IF(COUNTIF($Q$93:Q508,$B508) = 2, "HV", "ST"))</f>
        <v>HV</v>
      </c>
      <c r="T508" s="6" t="str">
        <f>INDEX('Demand forecast and growth rate'!$E$7:$E$273,MATCH($Q508,'Demand forecast and growth rate'!$B$7:$B$273,0))</f>
        <v>Steady/falling</v>
      </c>
      <c r="U508" s="32">
        <f>SUMIFS('Capex forecast'!E$9:E$223,'Capex forecast'!$T$9:$T$223,$Q508,'Capex forecast'!$S$9:$S$223,$S508,'Capex forecast'!$Q$9:$Q$223,"Augex")</f>
        <v>0</v>
      </c>
      <c r="V508" s="32">
        <f>SUMIFS('Capex forecast'!F$9:F$223,'Capex forecast'!$T$9:$T$223,$Q508,'Capex forecast'!$S$9:$S$223,$S508,'Capex forecast'!$Q$9:$Q$223,"Augex")</f>
        <v>0</v>
      </c>
      <c r="W508" s="32">
        <f>SUMIFS('Capex forecast'!G$9:G$223,'Capex forecast'!$T$9:$T$223,$Q508,'Capex forecast'!$S$9:$S$223,$S508,'Capex forecast'!$Q$9:$Q$223,"Augex")</f>
        <v>0</v>
      </c>
      <c r="X508" s="32">
        <f>SUMIFS('Capex forecast'!H$9:H$223,'Capex forecast'!$T$9:$T$223,$Q508,'Capex forecast'!$S$9:$S$223,$S508,'Capex forecast'!$Q$9:$Q$223,"Augex")</f>
        <v>0</v>
      </c>
      <c r="Y508" s="32">
        <f>SUMIFS('Capex forecast'!I$9:I$223,'Capex forecast'!$T$9:$T$223,$Q508,'Capex forecast'!$S$9:$S$223,$S508,'Capex forecast'!$Q$9:$Q$223,"Augex")</f>
        <v>0</v>
      </c>
      <c r="Z508" s="32">
        <f>SUMIFS('Capex forecast'!J$9:J$223,'Capex forecast'!$T$9:$T$223,$Q508,'Capex forecast'!$S$9:$S$223,$S508,'Capex forecast'!$Q$9:$Q$223,"Augex")</f>
        <v>0</v>
      </c>
      <c r="AA508" s="32">
        <f>SUMIFS('Capex forecast'!K$9:K$223,'Capex forecast'!$T$9:$T$223,$Q508,'Capex forecast'!$S$9:$S$223,$S508,'Capex forecast'!$Q$9:$Q$223,"Augex")</f>
        <v>0</v>
      </c>
      <c r="AB508" s="32">
        <f>SUMIFS('Capex forecast'!L$9:L$223,'Capex forecast'!$T$9:$T$223,$Q508,'Capex forecast'!$S$9:$S$223,$S508,'Capex forecast'!$Q$9:$Q$223,"Augex")</f>
        <v>0</v>
      </c>
      <c r="AC508" s="32">
        <f>SUMIFS('Capex forecast'!M$9:M$223,'Capex forecast'!$T$9:$T$223,$Q508,'Capex forecast'!$S$9:$S$223,$S508,'Capex forecast'!$Q$9:$Q$223,"Augex")</f>
        <v>0</v>
      </c>
      <c r="AD508" s="32">
        <f>SUMIFS('Capex forecast'!N$9:N$223,'Capex forecast'!$T$9:$T$223,$Q508,'Capex forecast'!$S$9:$S$223,$S508,'Capex forecast'!$Q$9:$Q$223,"Augex")</f>
        <v>0</v>
      </c>
      <c r="AF508" s="45" t="s">
        <v>246</v>
      </c>
      <c r="AG508" s="6" t="str">
        <f>INDEX('Demand forecast'!$M$9:$M$5832,MATCH($Q508,'Demand forecast'!$B$9:$B$5832,0))</f>
        <v>Yes</v>
      </c>
      <c r="AH508" s="6" t="str">
        <f>IF(COUNTIF($AF$93:AF508,$B508) = 1, "LV", IF(COUNTIF($AF$93:AF508,$B508) = 2, "HV", "ST"))</f>
        <v>HV</v>
      </c>
      <c r="AI508" s="6" t="str">
        <f>INDEX('Demand forecast and growth rate'!$E$7:$E$273,MATCH($Q508,'Demand forecast and growth rate'!$B$7:$B$273,0))</f>
        <v>Steady/falling</v>
      </c>
      <c r="AJ508" s="47">
        <f>SUMIFS('Capex forecast'!E$9:E$223,'Capex forecast'!$T$9:$T$223,$AF508,'Capex forecast'!$S$9:$S$223,$AH508,'Capex forecast'!$Q$9:$Q$223,"Repex")</f>
        <v>0</v>
      </c>
      <c r="AK508" s="47">
        <f>SUMIFS('Capex forecast'!F$9:F$223,'Capex forecast'!$T$9:$T$223,$AF508,'Capex forecast'!$S$9:$S$223,$AH508,'Capex forecast'!$Q$9:$Q$223,"Repex")</f>
        <v>0</v>
      </c>
      <c r="AL508" s="47">
        <f>SUMIFS('Capex forecast'!G$9:G$223,'Capex forecast'!$T$9:$T$223,$AF508,'Capex forecast'!$S$9:$S$223,$AH508,'Capex forecast'!$Q$9:$Q$223,"Repex")</f>
        <v>0</v>
      </c>
      <c r="AM508" s="47">
        <f>SUMIFS('Capex forecast'!H$9:H$223,'Capex forecast'!$T$9:$T$223,$AF508,'Capex forecast'!$S$9:$S$223,$AH508,'Capex forecast'!$Q$9:$Q$223,"Repex")</f>
        <v>0</v>
      </c>
      <c r="AN508" s="47">
        <f>SUMIFS('Capex forecast'!I$9:I$223,'Capex forecast'!$T$9:$T$223,$AF508,'Capex forecast'!$S$9:$S$223,$AH508,'Capex forecast'!$Q$9:$Q$223,"Repex")</f>
        <v>0</v>
      </c>
      <c r="AO508" s="47">
        <f>SUMIFS('Capex forecast'!J$9:J$223,'Capex forecast'!$T$9:$T$223,$AF508,'Capex forecast'!$S$9:$S$223,$AH508,'Capex forecast'!$Q$9:$Q$223,"Repex")</f>
        <v>0</v>
      </c>
      <c r="AP508" s="47">
        <f>SUMIFS('Capex forecast'!K$9:K$223,'Capex forecast'!$T$9:$T$223,$AF508,'Capex forecast'!$S$9:$S$223,$AH508,'Capex forecast'!$Q$9:$Q$223,"Repex")</f>
        <v>0</v>
      </c>
      <c r="AQ508" s="47">
        <f>SUMIFS('Capex forecast'!L$9:L$223,'Capex forecast'!$T$9:$T$223,$AF508,'Capex forecast'!$S$9:$S$223,$AH508,'Capex forecast'!$Q$9:$Q$223,"Repex")</f>
        <v>0</v>
      </c>
      <c r="AR508" s="47">
        <f>SUMIFS('Capex forecast'!M$9:M$223,'Capex forecast'!$T$9:$T$223,$AF508,'Capex forecast'!$S$9:$S$223,$AH508,'Capex forecast'!$Q$9:$Q$223,"Repex")</f>
        <v>0</v>
      </c>
      <c r="AS508" s="47">
        <f>SUMIFS('Capex forecast'!N$9:N$223,'Capex forecast'!$T$9:$T$223,$AF508,'Capex forecast'!$S$9:$S$223,$AH508,'Capex forecast'!$Q$9:$Q$223,"Repex")</f>
        <v>0</v>
      </c>
    </row>
    <row r="509" spans="2:45" ht="15">
      <c r="B509" s="45" t="s">
        <v>138</v>
      </c>
      <c r="C509" s="6" t="str">
        <f>INDEX('Demand forecast'!$M$9:$M$5832,MATCH($B509,'Demand forecast'!$B$9:$B$5832,0))</f>
        <v>No</v>
      </c>
      <c r="D509" s="6" t="str">
        <f>IF(COUNTIF($B$93:B509,$B509) = 1, "LV", IF(COUNTIF($B$93:B509,$B509) = 2, "HV", "ST"))</f>
        <v>HV</v>
      </c>
      <c r="E509" s="6" t="str">
        <f>INDEX('Demand forecast and growth rate'!$E$7:$E$273,MATCH($B509,'Demand forecast and growth rate'!$B$7:$B$273,0))</f>
        <v>Small growth</v>
      </c>
      <c r="F509" s="32">
        <f>SUMIFS('Capex forecast'!E$9:E$223,'Capex forecast'!$T$9:$T$223,'Allocation of site-spec costs'!$B509,'Capex forecast'!$S$9:$S$223,'Allocation of site-spec costs'!$D509,'Capex forecast'!$Q$9:$Q$223,"Customer Connection")</f>
        <v>0</v>
      </c>
      <c r="G509" s="32">
        <f>SUMIFS('Capex forecast'!F$9:F$223,'Capex forecast'!$T$9:$T$223,'Allocation of site-spec costs'!$B509,'Capex forecast'!$S$9:$S$223,'Allocation of site-spec costs'!$D509,'Capex forecast'!$Q$9:$Q$223,"Customer Connection")</f>
        <v>0</v>
      </c>
      <c r="H509" s="32">
        <f>SUMIFS('Capex forecast'!G$9:G$223,'Capex forecast'!$T$9:$T$223,'Allocation of site-spec costs'!$B509,'Capex forecast'!$S$9:$S$223,'Allocation of site-spec costs'!$D509,'Capex forecast'!$Q$9:$Q$223,"Customer Connection")</f>
        <v>0</v>
      </c>
      <c r="I509" s="32">
        <f>SUMIFS('Capex forecast'!H$9:H$223,'Capex forecast'!$T$9:$T$223,'Allocation of site-spec costs'!$B509,'Capex forecast'!$S$9:$S$223,'Allocation of site-spec costs'!$D509,'Capex forecast'!$Q$9:$Q$223,"Customer Connection")</f>
        <v>0</v>
      </c>
      <c r="J509" s="32">
        <f>SUMIFS('Capex forecast'!I$9:I$223,'Capex forecast'!$T$9:$T$223,'Allocation of site-spec costs'!$B509,'Capex forecast'!$S$9:$S$223,'Allocation of site-spec costs'!$D509,'Capex forecast'!$Q$9:$Q$223,"Customer Connection")</f>
        <v>0</v>
      </c>
      <c r="K509" s="32">
        <f>SUMIFS('Capex forecast'!J$9:J$223,'Capex forecast'!$T$9:$T$223,'Allocation of site-spec costs'!$B509,'Capex forecast'!$S$9:$S$223,'Allocation of site-spec costs'!$D509,'Capex forecast'!$Q$9:$Q$223,"Customer Connection")</f>
        <v>0</v>
      </c>
      <c r="L509" s="32">
        <f>SUMIFS('Capex forecast'!K$9:K$223,'Capex forecast'!$T$9:$T$223,'Allocation of site-spec costs'!$B509,'Capex forecast'!$S$9:$S$223,'Allocation of site-spec costs'!$D509,'Capex forecast'!$Q$9:$Q$223,"Customer Connection")</f>
        <v>0</v>
      </c>
      <c r="M509" s="32">
        <f>SUMIFS('Capex forecast'!L$9:L$223,'Capex forecast'!$T$9:$T$223,'Allocation of site-spec costs'!$B509,'Capex forecast'!$S$9:$S$223,'Allocation of site-spec costs'!$D509,'Capex forecast'!$Q$9:$Q$223,"Customer Connection")</f>
        <v>0</v>
      </c>
      <c r="N509" s="32">
        <f>SUMIFS('Capex forecast'!M$9:M$223,'Capex forecast'!$T$9:$T$223,'Allocation of site-spec costs'!$B509,'Capex forecast'!$S$9:$S$223,'Allocation of site-spec costs'!$D509,'Capex forecast'!$Q$9:$Q$223,"Customer Connection")</f>
        <v>0</v>
      </c>
      <c r="O509" s="32">
        <f>SUMIFS('Capex forecast'!N$9:N$223,'Capex forecast'!$T$9:$T$223,'Allocation of site-spec costs'!$B509,'Capex forecast'!$S$9:$S$223,'Allocation of site-spec costs'!$D509,'Capex forecast'!$Q$9:$Q$223,"Customer Connection")</f>
        <v>0</v>
      </c>
      <c r="Q509" s="45" t="s">
        <v>138</v>
      </c>
      <c r="R509" s="6" t="str">
        <f>INDEX('Demand forecast'!$M$9:$M$5832,MATCH($Q509,'Demand forecast'!$B$9:$B$5832,0))</f>
        <v>No</v>
      </c>
      <c r="S509" s="6" t="str">
        <f>IF(COUNTIF($Q$93:Q509,$B509) = 1, "LV", IF(COUNTIF($Q$93:Q509,$B509) = 2, "HV", "ST"))</f>
        <v>HV</v>
      </c>
      <c r="T509" s="6" t="str">
        <f>INDEX('Demand forecast and growth rate'!$E$7:$E$273,MATCH($Q509,'Demand forecast and growth rate'!$B$7:$B$273,0))</f>
        <v>Small growth</v>
      </c>
      <c r="U509" s="32">
        <f>SUMIFS('Capex forecast'!E$9:E$223,'Capex forecast'!$T$9:$T$223,$Q509,'Capex forecast'!$S$9:$S$223,$S509,'Capex forecast'!$Q$9:$Q$223,"Augex")</f>
        <v>0</v>
      </c>
      <c r="V509" s="32">
        <f>SUMIFS('Capex forecast'!F$9:F$223,'Capex forecast'!$T$9:$T$223,$Q509,'Capex forecast'!$S$9:$S$223,$S509,'Capex forecast'!$Q$9:$Q$223,"Augex")</f>
        <v>0</v>
      </c>
      <c r="W509" s="32">
        <f>SUMIFS('Capex forecast'!G$9:G$223,'Capex forecast'!$T$9:$T$223,$Q509,'Capex forecast'!$S$9:$S$223,$S509,'Capex forecast'!$Q$9:$Q$223,"Augex")</f>
        <v>0</v>
      </c>
      <c r="X509" s="32">
        <f>SUMIFS('Capex forecast'!H$9:H$223,'Capex forecast'!$T$9:$T$223,$Q509,'Capex forecast'!$S$9:$S$223,$S509,'Capex forecast'!$Q$9:$Q$223,"Augex")</f>
        <v>0</v>
      </c>
      <c r="Y509" s="32">
        <f>SUMIFS('Capex forecast'!I$9:I$223,'Capex forecast'!$T$9:$T$223,$Q509,'Capex forecast'!$S$9:$S$223,$S509,'Capex forecast'!$Q$9:$Q$223,"Augex")</f>
        <v>0</v>
      </c>
      <c r="Z509" s="32">
        <f>SUMIFS('Capex forecast'!J$9:J$223,'Capex forecast'!$T$9:$T$223,$Q509,'Capex forecast'!$S$9:$S$223,$S509,'Capex forecast'!$Q$9:$Q$223,"Augex")</f>
        <v>0</v>
      </c>
      <c r="AA509" s="32">
        <f>SUMIFS('Capex forecast'!K$9:K$223,'Capex forecast'!$T$9:$T$223,$Q509,'Capex forecast'!$S$9:$S$223,$S509,'Capex forecast'!$Q$9:$Q$223,"Augex")</f>
        <v>0</v>
      </c>
      <c r="AB509" s="32">
        <f>SUMIFS('Capex forecast'!L$9:L$223,'Capex forecast'!$T$9:$T$223,$Q509,'Capex forecast'!$S$9:$S$223,$S509,'Capex forecast'!$Q$9:$Q$223,"Augex")</f>
        <v>0</v>
      </c>
      <c r="AC509" s="32">
        <f>SUMIFS('Capex forecast'!M$9:M$223,'Capex forecast'!$T$9:$T$223,$Q509,'Capex forecast'!$S$9:$S$223,$S509,'Capex forecast'!$Q$9:$Q$223,"Augex")</f>
        <v>0</v>
      </c>
      <c r="AD509" s="32">
        <f>SUMIFS('Capex forecast'!N$9:N$223,'Capex forecast'!$T$9:$T$223,$Q509,'Capex forecast'!$S$9:$S$223,$S509,'Capex forecast'!$Q$9:$Q$223,"Augex")</f>
        <v>0</v>
      </c>
      <c r="AF509" s="45" t="s">
        <v>138</v>
      </c>
      <c r="AG509" s="6" t="str">
        <f>INDEX('Demand forecast'!$M$9:$M$5832,MATCH($Q509,'Demand forecast'!$B$9:$B$5832,0))</f>
        <v>No</v>
      </c>
      <c r="AH509" s="6" t="str">
        <f>IF(COUNTIF($AF$93:AF509,$B509) = 1, "LV", IF(COUNTIF($AF$93:AF509,$B509) = 2, "HV", "ST"))</f>
        <v>HV</v>
      </c>
      <c r="AI509" s="6" t="str">
        <f>INDEX('Demand forecast and growth rate'!$E$7:$E$273,MATCH($Q509,'Demand forecast and growth rate'!$B$7:$B$273,0))</f>
        <v>Small growth</v>
      </c>
      <c r="AJ509" s="47">
        <f>SUMIFS('Capex forecast'!E$9:E$223,'Capex forecast'!$T$9:$T$223,$AF509,'Capex forecast'!$S$9:$S$223,$AH509,'Capex forecast'!$Q$9:$Q$223,"Repex")</f>
        <v>0</v>
      </c>
      <c r="AK509" s="47">
        <f>SUMIFS('Capex forecast'!F$9:F$223,'Capex forecast'!$T$9:$T$223,$AF509,'Capex forecast'!$S$9:$S$223,$AH509,'Capex forecast'!$Q$9:$Q$223,"Repex")</f>
        <v>0</v>
      </c>
      <c r="AL509" s="47">
        <f>SUMIFS('Capex forecast'!G$9:G$223,'Capex forecast'!$T$9:$T$223,$AF509,'Capex forecast'!$S$9:$S$223,$AH509,'Capex forecast'!$Q$9:$Q$223,"Repex")</f>
        <v>0</v>
      </c>
      <c r="AM509" s="47">
        <f>SUMIFS('Capex forecast'!H$9:H$223,'Capex forecast'!$T$9:$T$223,$AF509,'Capex forecast'!$S$9:$S$223,$AH509,'Capex forecast'!$Q$9:$Q$223,"Repex")</f>
        <v>0</v>
      </c>
      <c r="AN509" s="47">
        <f>SUMIFS('Capex forecast'!I$9:I$223,'Capex forecast'!$T$9:$T$223,$AF509,'Capex forecast'!$S$9:$S$223,$AH509,'Capex forecast'!$Q$9:$Q$223,"Repex")</f>
        <v>0</v>
      </c>
      <c r="AO509" s="47">
        <f>SUMIFS('Capex forecast'!J$9:J$223,'Capex forecast'!$T$9:$T$223,$AF509,'Capex forecast'!$S$9:$S$223,$AH509,'Capex forecast'!$Q$9:$Q$223,"Repex")</f>
        <v>0</v>
      </c>
      <c r="AP509" s="47">
        <f>SUMIFS('Capex forecast'!K$9:K$223,'Capex forecast'!$T$9:$T$223,$AF509,'Capex forecast'!$S$9:$S$223,$AH509,'Capex forecast'!$Q$9:$Q$223,"Repex")</f>
        <v>0</v>
      </c>
      <c r="AQ509" s="47">
        <f>SUMIFS('Capex forecast'!L$9:L$223,'Capex forecast'!$T$9:$T$223,$AF509,'Capex forecast'!$S$9:$S$223,$AH509,'Capex forecast'!$Q$9:$Q$223,"Repex")</f>
        <v>0</v>
      </c>
      <c r="AR509" s="47">
        <f>SUMIFS('Capex forecast'!M$9:M$223,'Capex forecast'!$T$9:$T$223,$AF509,'Capex forecast'!$S$9:$S$223,$AH509,'Capex forecast'!$Q$9:$Q$223,"Repex")</f>
        <v>0</v>
      </c>
      <c r="AS509" s="47">
        <f>SUMIFS('Capex forecast'!N$9:N$223,'Capex forecast'!$T$9:$T$223,$AF509,'Capex forecast'!$S$9:$S$223,$AH509,'Capex forecast'!$Q$9:$Q$223,"Repex")</f>
        <v>0</v>
      </c>
    </row>
    <row r="510" spans="2:45" ht="15">
      <c r="B510" s="45" t="s">
        <v>157</v>
      </c>
      <c r="C510" s="6" t="str">
        <f>INDEX('Demand forecast'!$M$9:$M$5832,MATCH($B510,'Demand forecast'!$B$9:$B$5832,0))</f>
        <v>No</v>
      </c>
      <c r="D510" s="6" t="str">
        <f>IF(COUNTIF($B$93:B510,$B510) = 1, "LV", IF(COUNTIF($B$93:B510,$B510) = 2, "HV", "ST"))</f>
        <v>HV</v>
      </c>
      <c r="E510" s="6" t="str">
        <f>INDEX('Demand forecast and growth rate'!$E$7:$E$273,MATCH($B510,'Demand forecast and growth rate'!$B$7:$B$273,0))</f>
        <v>Small growth</v>
      </c>
      <c r="F510" s="32">
        <f>SUMIFS('Capex forecast'!E$9:E$223,'Capex forecast'!$T$9:$T$223,'Allocation of site-spec costs'!$B510,'Capex forecast'!$S$9:$S$223,'Allocation of site-spec costs'!$D510,'Capex forecast'!$Q$9:$Q$223,"Customer Connection")</f>
        <v>0</v>
      </c>
      <c r="G510" s="32">
        <f>SUMIFS('Capex forecast'!F$9:F$223,'Capex forecast'!$T$9:$T$223,'Allocation of site-spec costs'!$B510,'Capex forecast'!$S$9:$S$223,'Allocation of site-spec costs'!$D510,'Capex forecast'!$Q$9:$Q$223,"Customer Connection")</f>
        <v>0</v>
      </c>
      <c r="H510" s="32">
        <f>SUMIFS('Capex forecast'!G$9:G$223,'Capex forecast'!$T$9:$T$223,'Allocation of site-spec costs'!$B510,'Capex forecast'!$S$9:$S$223,'Allocation of site-spec costs'!$D510,'Capex forecast'!$Q$9:$Q$223,"Customer Connection")</f>
        <v>0</v>
      </c>
      <c r="I510" s="32">
        <f>SUMIFS('Capex forecast'!H$9:H$223,'Capex forecast'!$T$9:$T$223,'Allocation of site-spec costs'!$B510,'Capex forecast'!$S$9:$S$223,'Allocation of site-spec costs'!$D510,'Capex forecast'!$Q$9:$Q$223,"Customer Connection")</f>
        <v>0</v>
      </c>
      <c r="J510" s="32">
        <f>SUMIFS('Capex forecast'!I$9:I$223,'Capex forecast'!$T$9:$T$223,'Allocation of site-spec costs'!$B510,'Capex forecast'!$S$9:$S$223,'Allocation of site-spec costs'!$D510,'Capex forecast'!$Q$9:$Q$223,"Customer Connection")</f>
        <v>0</v>
      </c>
      <c r="K510" s="32">
        <f>SUMIFS('Capex forecast'!J$9:J$223,'Capex forecast'!$T$9:$T$223,'Allocation of site-spec costs'!$B510,'Capex forecast'!$S$9:$S$223,'Allocation of site-spec costs'!$D510,'Capex forecast'!$Q$9:$Q$223,"Customer Connection")</f>
        <v>0</v>
      </c>
      <c r="L510" s="32">
        <f>SUMIFS('Capex forecast'!K$9:K$223,'Capex forecast'!$T$9:$T$223,'Allocation of site-spec costs'!$B510,'Capex forecast'!$S$9:$S$223,'Allocation of site-spec costs'!$D510,'Capex forecast'!$Q$9:$Q$223,"Customer Connection")</f>
        <v>0</v>
      </c>
      <c r="M510" s="32">
        <f>SUMIFS('Capex forecast'!L$9:L$223,'Capex forecast'!$T$9:$T$223,'Allocation of site-spec costs'!$B510,'Capex forecast'!$S$9:$S$223,'Allocation of site-spec costs'!$D510,'Capex forecast'!$Q$9:$Q$223,"Customer Connection")</f>
        <v>0</v>
      </c>
      <c r="N510" s="32">
        <f>SUMIFS('Capex forecast'!M$9:M$223,'Capex forecast'!$T$9:$T$223,'Allocation of site-spec costs'!$B510,'Capex forecast'!$S$9:$S$223,'Allocation of site-spec costs'!$D510,'Capex forecast'!$Q$9:$Q$223,"Customer Connection")</f>
        <v>0</v>
      </c>
      <c r="O510" s="32">
        <f>SUMIFS('Capex forecast'!N$9:N$223,'Capex forecast'!$T$9:$T$223,'Allocation of site-spec costs'!$B510,'Capex forecast'!$S$9:$S$223,'Allocation of site-spec costs'!$D510,'Capex forecast'!$Q$9:$Q$223,"Customer Connection")</f>
        <v>0</v>
      </c>
      <c r="Q510" s="45" t="s">
        <v>157</v>
      </c>
      <c r="R510" s="6" t="str">
        <f>INDEX('Demand forecast'!$M$9:$M$5832,MATCH($Q510,'Demand forecast'!$B$9:$B$5832,0))</f>
        <v>No</v>
      </c>
      <c r="S510" s="6" t="str">
        <f>IF(COUNTIF($Q$93:Q510,$B510) = 1, "LV", IF(COUNTIF($Q$93:Q510,$B510) = 2, "HV", "ST"))</f>
        <v>HV</v>
      </c>
      <c r="T510" s="6" t="str">
        <f>INDEX('Demand forecast and growth rate'!$E$7:$E$273,MATCH($Q510,'Demand forecast and growth rate'!$B$7:$B$273,0))</f>
        <v>Small growth</v>
      </c>
      <c r="U510" s="32">
        <f>SUMIFS('Capex forecast'!E$9:E$223,'Capex forecast'!$T$9:$T$223,$Q510,'Capex forecast'!$S$9:$S$223,$S510,'Capex forecast'!$Q$9:$Q$223,"Augex")</f>
        <v>0</v>
      </c>
      <c r="V510" s="32">
        <f>SUMIFS('Capex forecast'!F$9:F$223,'Capex forecast'!$T$9:$T$223,$Q510,'Capex forecast'!$S$9:$S$223,$S510,'Capex forecast'!$Q$9:$Q$223,"Augex")</f>
        <v>0</v>
      </c>
      <c r="W510" s="32">
        <f>SUMIFS('Capex forecast'!G$9:G$223,'Capex forecast'!$T$9:$T$223,$Q510,'Capex forecast'!$S$9:$S$223,$S510,'Capex forecast'!$Q$9:$Q$223,"Augex")</f>
        <v>0</v>
      </c>
      <c r="X510" s="32">
        <f>SUMIFS('Capex forecast'!H$9:H$223,'Capex forecast'!$T$9:$T$223,$Q510,'Capex forecast'!$S$9:$S$223,$S510,'Capex forecast'!$Q$9:$Q$223,"Augex")</f>
        <v>0</v>
      </c>
      <c r="Y510" s="32">
        <f>SUMIFS('Capex forecast'!I$9:I$223,'Capex forecast'!$T$9:$T$223,$Q510,'Capex forecast'!$S$9:$S$223,$S510,'Capex forecast'!$Q$9:$Q$223,"Augex")</f>
        <v>0</v>
      </c>
      <c r="Z510" s="32">
        <f>SUMIFS('Capex forecast'!J$9:J$223,'Capex forecast'!$T$9:$T$223,$Q510,'Capex forecast'!$S$9:$S$223,$S510,'Capex forecast'!$Q$9:$Q$223,"Augex")</f>
        <v>0</v>
      </c>
      <c r="AA510" s="32">
        <f>SUMIFS('Capex forecast'!K$9:K$223,'Capex forecast'!$T$9:$T$223,$Q510,'Capex forecast'!$S$9:$S$223,$S510,'Capex forecast'!$Q$9:$Q$223,"Augex")</f>
        <v>0</v>
      </c>
      <c r="AB510" s="32">
        <f>SUMIFS('Capex forecast'!L$9:L$223,'Capex forecast'!$T$9:$T$223,$Q510,'Capex forecast'!$S$9:$S$223,$S510,'Capex forecast'!$Q$9:$Q$223,"Augex")</f>
        <v>0</v>
      </c>
      <c r="AC510" s="32">
        <f>SUMIFS('Capex forecast'!M$9:M$223,'Capex forecast'!$T$9:$T$223,$Q510,'Capex forecast'!$S$9:$S$223,$S510,'Capex forecast'!$Q$9:$Q$223,"Augex")</f>
        <v>0</v>
      </c>
      <c r="AD510" s="32">
        <f>SUMIFS('Capex forecast'!N$9:N$223,'Capex forecast'!$T$9:$T$223,$Q510,'Capex forecast'!$S$9:$S$223,$S510,'Capex forecast'!$Q$9:$Q$223,"Augex")</f>
        <v>0</v>
      </c>
      <c r="AF510" s="45" t="s">
        <v>157</v>
      </c>
      <c r="AG510" s="6" t="str">
        <f>INDEX('Demand forecast'!$M$9:$M$5832,MATCH($Q510,'Demand forecast'!$B$9:$B$5832,0))</f>
        <v>No</v>
      </c>
      <c r="AH510" s="6" t="str">
        <f>IF(COUNTIF($AF$93:AF510,$B510) = 1, "LV", IF(COUNTIF($AF$93:AF510,$B510) = 2, "HV", "ST"))</f>
        <v>HV</v>
      </c>
      <c r="AI510" s="6" t="str">
        <f>INDEX('Demand forecast and growth rate'!$E$7:$E$273,MATCH($Q510,'Demand forecast and growth rate'!$B$7:$B$273,0))</f>
        <v>Small growth</v>
      </c>
      <c r="AJ510" s="47">
        <f>SUMIFS('Capex forecast'!E$9:E$223,'Capex forecast'!$T$9:$T$223,$AF510,'Capex forecast'!$S$9:$S$223,$AH510,'Capex forecast'!$Q$9:$Q$223,"Repex")</f>
        <v>0</v>
      </c>
      <c r="AK510" s="47">
        <f>SUMIFS('Capex forecast'!F$9:F$223,'Capex forecast'!$T$9:$T$223,$AF510,'Capex forecast'!$S$9:$S$223,$AH510,'Capex forecast'!$Q$9:$Q$223,"Repex")</f>
        <v>0</v>
      </c>
      <c r="AL510" s="47">
        <f>SUMIFS('Capex forecast'!G$9:G$223,'Capex forecast'!$T$9:$T$223,$AF510,'Capex forecast'!$S$9:$S$223,$AH510,'Capex forecast'!$Q$9:$Q$223,"Repex")</f>
        <v>0</v>
      </c>
      <c r="AM510" s="47">
        <f>SUMIFS('Capex forecast'!H$9:H$223,'Capex forecast'!$T$9:$T$223,$AF510,'Capex forecast'!$S$9:$S$223,$AH510,'Capex forecast'!$Q$9:$Q$223,"Repex")</f>
        <v>0</v>
      </c>
      <c r="AN510" s="47">
        <f>SUMIFS('Capex forecast'!I$9:I$223,'Capex forecast'!$T$9:$T$223,$AF510,'Capex forecast'!$S$9:$S$223,$AH510,'Capex forecast'!$Q$9:$Q$223,"Repex")</f>
        <v>0</v>
      </c>
      <c r="AO510" s="47">
        <f>SUMIFS('Capex forecast'!J$9:J$223,'Capex forecast'!$T$9:$T$223,$AF510,'Capex forecast'!$S$9:$S$223,$AH510,'Capex forecast'!$Q$9:$Q$223,"Repex")</f>
        <v>0</v>
      </c>
      <c r="AP510" s="47">
        <f>SUMIFS('Capex forecast'!K$9:K$223,'Capex forecast'!$T$9:$T$223,$AF510,'Capex forecast'!$S$9:$S$223,$AH510,'Capex forecast'!$Q$9:$Q$223,"Repex")</f>
        <v>0</v>
      </c>
      <c r="AQ510" s="47">
        <f>SUMIFS('Capex forecast'!L$9:L$223,'Capex forecast'!$T$9:$T$223,$AF510,'Capex forecast'!$S$9:$S$223,$AH510,'Capex forecast'!$Q$9:$Q$223,"Repex")</f>
        <v>0</v>
      </c>
      <c r="AR510" s="47">
        <f>SUMIFS('Capex forecast'!M$9:M$223,'Capex forecast'!$T$9:$T$223,$AF510,'Capex forecast'!$S$9:$S$223,$AH510,'Capex forecast'!$Q$9:$Q$223,"Repex")</f>
        <v>0</v>
      </c>
      <c r="AS510" s="47">
        <f>SUMIFS('Capex forecast'!N$9:N$223,'Capex forecast'!$T$9:$T$223,$AF510,'Capex forecast'!$S$9:$S$223,$AH510,'Capex forecast'!$Q$9:$Q$223,"Repex")</f>
        <v>0</v>
      </c>
    </row>
    <row r="511" spans="2:45" ht="15">
      <c r="B511" s="45" t="s">
        <v>39</v>
      </c>
      <c r="C511" s="6" t="str">
        <f>INDEX('Demand forecast'!$M$9:$M$5832,MATCH($B511,'Demand forecast'!$B$9:$B$5832,0))</f>
        <v>No</v>
      </c>
      <c r="D511" s="6" t="str">
        <f>IF(COUNTIF($B$93:B511,$B511) = 1, "LV", IF(COUNTIF($B$93:B511,$B511) = 2, "HV", "ST"))</f>
        <v>HV</v>
      </c>
      <c r="E511" s="6" t="str">
        <f>INDEX('Demand forecast and growth rate'!$E$7:$E$273,MATCH($B511,'Demand forecast and growth rate'!$B$7:$B$273,0))</f>
        <v>Small growth</v>
      </c>
      <c r="F511" s="32">
        <f>SUMIFS('Capex forecast'!E$9:E$223,'Capex forecast'!$T$9:$T$223,'Allocation of site-spec costs'!$B511,'Capex forecast'!$S$9:$S$223,'Allocation of site-spec costs'!$D511,'Capex forecast'!$Q$9:$Q$223,"Customer Connection")</f>
        <v>0</v>
      </c>
      <c r="G511" s="32">
        <f>SUMIFS('Capex forecast'!F$9:F$223,'Capex forecast'!$T$9:$T$223,'Allocation of site-spec costs'!$B511,'Capex forecast'!$S$9:$S$223,'Allocation of site-spec costs'!$D511,'Capex forecast'!$Q$9:$Q$223,"Customer Connection")</f>
        <v>0</v>
      </c>
      <c r="H511" s="32">
        <f>SUMIFS('Capex forecast'!G$9:G$223,'Capex forecast'!$T$9:$T$223,'Allocation of site-spec costs'!$B511,'Capex forecast'!$S$9:$S$223,'Allocation of site-spec costs'!$D511,'Capex forecast'!$Q$9:$Q$223,"Customer Connection")</f>
        <v>0</v>
      </c>
      <c r="I511" s="32">
        <f>SUMIFS('Capex forecast'!H$9:H$223,'Capex forecast'!$T$9:$T$223,'Allocation of site-spec costs'!$B511,'Capex forecast'!$S$9:$S$223,'Allocation of site-spec costs'!$D511,'Capex forecast'!$Q$9:$Q$223,"Customer Connection")</f>
        <v>0</v>
      </c>
      <c r="J511" s="32">
        <f>SUMIFS('Capex forecast'!I$9:I$223,'Capex forecast'!$T$9:$T$223,'Allocation of site-spec costs'!$B511,'Capex forecast'!$S$9:$S$223,'Allocation of site-spec costs'!$D511,'Capex forecast'!$Q$9:$Q$223,"Customer Connection")</f>
        <v>0</v>
      </c>
      <c r="K511" s="32">
        <f>SUMIFS('Capex forecast'!J$9:J$223,'Capex forecast'!$T$9:$T$223,'Allocation of site-spec costs'!$B511,'Capex forecast'!$S$9:$S$223,'Allocation of site-spec costs'!$D511,'Capex forecast'!$Q$9:$Q$223,"Customer Connection")</f>
        <v>0</v>
      </c>
      <c r="L511" s="32">
        <f>SUMIFS('Capex forecast'!K$9:K$223,'Capex forecast'!$T$9:$T$223,'Allocation of site-spec costs'!$B511,'Capex forecast'!$S$9:$S$223,'Allocation of site-spec costs'!$D511,'Capex forecast'!$Q$9:$Q$223,"Customer Connection")</f>
        <v>0</v>
      </c>
      <c r="M511" s="32">
        <f>SUMIFS('Capex forecast'!L$9:L$223,'Capex forecast'!$T$9:$T$223,'Allocation of site-spec costs'!$B511,'Capex forecast'!$S$9:$S$223,'Allocation of site-spec costs'!$D511,'Capex forecast'!$Q$9:$Q$223,"Customer Connection")</f>
        <v>0</v>
      </c>
      <c r="N511" s="32">
        <f>SUMIFS('Capex forecast'!M$9:M$223,'Capex forecast'!$T$9:$T$223,'Allocation of site-spec costs'!$B511,'Capex forecast'!$S$9:$S$223,'Allocation of site-spec costs'!$D511,'Capex forecast'!$Q$9:$Q$223,"Customer Connection")</f>
        <v>0</v>
      </c>
      <c r="O511" s="32">
        <f>SUMIFS('Capex forecast'!N$9:N$223,'Capex forecast'!$T$9:$T$223,'Allocation of site-spec costs'!$B511,'Capex forecast'!$S$9:$S$223,'Allocation of site-spec costs'!$D511,'Capex forecast'!$Q$9:$Q$223,"Customer Connection")</f>
        <v>0</v>
      </c>
      <c r="Q511" s="45" t="s">
        <v>39</v>
      </c>
      <c r="R511" s="6" t="str">
        <f>INDEX('Demand forecast'!$M$9:$M$5832,MATCH($Q511,'Demand forecast'!$B$9:$B$5832,0))</f>
        <v>No</v>
      </c>
      <c r="S511" s="6" t="str">
        <f>IF(COUNTIF($Q$93:Q511,$B511) = 1, "LV", IF(COUNTIF($Q$93:Q511,$B511) = 2, "HV", "ST"))</f>
        <v>HV</v>
      </c>
      <c r="T511" s="6" t="str">
        <f>INDEX('Demand forecast and growth rate'!$E$7:$E$273,MATCH($Q511,'Demand forecast and growth rate'!$B$7:$B$273,0))</f>
        <v>Small growth</v>
      </c>
      <c r="U511" s="32">
        <f>SUMIFS('Capex forecast'!E$9:E$223,'Capex forecast'!$T$9:$T$223,$Q511,'Capex forecast'!$S$9:$S$223,$S511,'Capex forecast'!$Q$9:$Q$223,"Augex")</f>
        <v>0</v>
      </c>
      <c r="V511" s="32">
        <f>SUMIFS('Capex forecast'!F$9:F$223,'Capex forecast'!$T$9:$T$223,$Q511,'Capex forecast'!$S$9:$S$223,$S511,'Capex forecast'!$Q$9:$Q$223,"Augex")</f>
        <v>0</v>
      </c>
      <c r="W511" s="32">
        <f>SUMIFS('Capex forecast'!G$9:G$223,'Capex forecast'!$T$9:$T$223,$Q511,'Capex forecast'!$S$9:$S$223,$S511,'Capex forecast'!$Q$9:$Q$223,"Augex")</f>
        <v>0</v>
      </c>
      <c r="X511" s="32">
        <f>SUMIFS('Capex forecast'!H$9:H$223,'Capex forecast'!$T$9:$T$223,$Q511,'Capex forecast'!$S$9:$S$223,$S511,'Capex forecast'!$Q$9:$Q$223,"Augex")</f>
        <v>0</v>
      </c>
      <c r="Y511" s="32">
        <f>SUMIFS('Capex forecast'!I$9:I$223,'Capex forecast'!$T$9:$T$223,$Q511,'Capex forecast'!$S$9:$S$223,$S511,'Capex forecast'!$Q$9:$Q$223,"Augex")</f>
        <v>0</v>
      </c>
      <c r="Z511" s="32">
        <f>SUMIFS('Capex forecast'!J$9:J$223,'Capex forecast'!$T$9:$T$223,$Q511,'Capex forecast'!$S$9:$S$223,$S511,'Capex forecast'!$Q$9:$Q$223,"Augex")</f>
        <v>0</v>
      </c>
      <c r="AA511" s="32">
        <f>SUMIFS('Capex forecast'!K$9:K$223,'Capex forecast'!$T$9:$T$223,$Q511,'Capex forecast'!$S$9:$S$223,$S511,'Capex forecast'!$Q$9:$Q$223,"Augex")</f>
        <v>0</v>
      </c>
      <c r="AB511" s="32">
        <f>SUMIFS('Capex forecast'!L$9:L$223,'Capex forecast'!$T$9:$T$223,$Q511,'Capex forecast'!$S$9:$S$223,$S511,'Capex forecast'!$Q$9:$Q$223,"Augex")</f>
        <v>0</v>
      </c>
      <c r="AC511" s="32">
        <f>SUMIFS('Capex forecast'!M$9:M$223,'Capex forecast'!$T$9:$T$223,$Q511,'Capex forecast'!$S$9:$S$223,$S511,'Capex forecast'!$Q$9:$Q$223,"Augex")</f>
        <v>0</v>
      </c>
      <c r="AD511" s="32">
        <f>SUMIFS('Capex forecast'!N$9:N$223,'Capex forecast'!$T$9:$T$223,$Q511,'Capex forecast'!$S$9:$S$223,$S511,'Capex forecast'!$Q$9:$Q$223,"Augex")</f>
        <v>0</v>
      </c>
      <c r="AF511" s="45" t="s">
        <v>39</v>
      </c>
      <c r="AG511" s="6" t="str">
        <f>INDEX('Demand forecast'!$M$9:$M$5832,MATCH($Q511,'Demand forecast'!$B$9:$B$5832,0))</f>
        <v>No</v>
      </c>
      <c r="AH511" s="6" t="str">
        <f>IF(COUNTIF($AF$93:AF511,$B511) = 1, "LV", IF(COUNTIF($AF$93:AF511,$B511) = 2, "HV", "ST"))</f>
        <v>HV</v>
      </c>
      <c r="AI511" s="6" t="str">
        <f>INDEX('Demand forecast and growth rate'!$E$7:$E$273,MATCH($Q511,'Demand forecast and growth rate'!$B$7:$B$273,0))</f>
        <v>Small growth</v>
      </c>
      <c r="AJ511" s="47">
        <f>SUMIFS('Capex forecast'!E$9:E$223,'Capex forecast'!$T$9:$T$223,$AF511,'Capex forecast'!$S$9:$S$223,$AH511,'Capex forecast'!$Q$9:$Q$223,"Repex")</f>
        <v>0</v>
      </c>
      <c r="AK511" s="47">
        <f>SUMIFS('Capex forecast'!F$9:F$223,'Capex forecast'!$T$9:$T$223,$AF511,'Capex forecast'!$S$9:$S$223,$AH511,'Capex forecast'!$Q$9:$Q$223,"Repex")</f>
        <v>0</v>
      </c>
      <c r="AL511" s="47">
        <f>SUMIFS('Capex forecast'!G$9:G$223,'Capex forecast'!$T$9:$T$223,$AF511,'Capex forecast'!$S$9:$S$223,$AH511,'Capex forecast'!$Q$9:$Q$223,"Repex")</f>
        <v>0</v>
      </c>
      <c r="AM511" s="47">
        <f>SUMIFS('Capex forecast'!H$9:H$223,'Capex forecast'!$T$9:$T$223,$AF511,'Capex forecast'!$S$9:$S$223,$AH511,'Capex forecast'!$Q$9:$Q$223,"Repex")</f>
        <v>0</v>
      </c>
      <c r="AN511" s="47">
        <f>SUMIFS('Capex forecast'!I$9:I$223,'Capex forecast'!$T$9:$T$223,$AF511,'Capex forecast'!$S$9:$S$223,$AH511,'Capex forecast'!$Q$9:$Q$223,"Repex")</f>
        <v>0</v>
      </c>
      <c r="AO511" s="47">
        <f>SUMIFS('Capex forecast'!J$9:J$223,'Capex forecast'!$T$9:$T$223,$AF511,'Capex forecast'!$S$9:$S$223,$AH511,'Capex forecast'!$Q$9:$Q$223,"Repex")</f>
        <v>0</v>
      </c>
      <c r="AP511" s="47">
        <f>SUMIFS('Capex forecast'!K$9:K$223,'Capex forecast'!$T$9:$T$223,$AF511,'Capex forecast'!$S$9:$S$223,$AH511,'Capex forecast'!$Q$9:$Q$223,"Repex")</f>
        <v>0</v>
      </c>
      <c r="AQ511" s="47">
        <f>SUMIFS('Capex forecast'!L$9:L$223,'Capex forecast'!$T$9:$T$223,$AF511,'Capex forecast'!$S$9:$S$223,$AH511,'Capex forecast'!$Q$9:$Q$223,"Repex")</f>
        <v>0</v>
      </c>
      <c r="AR511" s="47">
        <f>SUMIFS('Capex forecast'!M$9:M$223,'Capex forecast'!$T$9:$T$223,$AF511,'Capex forecast'!$S$9:$S$223,$AH511,'Capex forecast'!$Q$9:$Q$223,"Repex")</f>
        <v>0</v>
      </c>
      <c r="AS511" s="47">
        <f>SUMIFS('Capex forecast'!N$9:N$223,'Capex forecast'!$T$9:$T$223,$AF511,'Capex forecast'!$S$9:$S$223,$AH511,'Capex forecast'!$Q$9:$Q$223,"Repex")</f>
        <v>0</v>
      </c>
    </row>
    <row r="512" spans="2:45" ht="15">
      <c r="B512" s="45" t="s">
        <v>251</v>
      </c>
      <c r="C512" s="6" t="str">
        <f>INDEX('Demand forecast'!$M$9:$M$5832,MATCH($B512,'Demand forecast'!$B$9:$B$5832,0))</f>
        <v>Yes</v>
      </c>
      <c r="D512" s="6" t="str">
        <f>IF(COUNTIF($B$93:B512,$B512) = 1, "LV", IF(COUNTIF($B$93:B512,$B512) = 2, "HV", "ST"))</f>
        <v>HV</v>
      </c>
      <c r="E512" s="6" t="str">
        <f>INDEX('Demand forecast and growth rate'!$E$7:$E$273,MATCH($B512,'Demand forecast and growth rate'!$B$7:$B$273,0))</f>
        <v>Steady/falling</v>
      </c>
      <c r="F512" s="32">
        <f>SUMIFS('Capex forecast'!E$9:E$223,'Capex forecast'!$T$9:$T$223,'Allocation of site-spec costs'!$B512,'Capex forecast'!$S$9:$S$223,'Allocation of site-spec costs'!$D512,'Capex forecast'!$Q$9:$Q$223,"Customer Connection")</f>
        <v>0</v>
      </c>
      <c r="G512" s="32">
        <f>SUMIFS('Capex forecast'!F$9:F$223,'Capex forecast'!$T$9:$T$223,'Allocation of site-spec costs'!$B512,'Capex forecast'!$S$9:$S$223,'Allocation of site-spec costs'!$D512,'Capex forecast'!$Q$9:$Q$223,"Customer Connection")</f>
        <v>0</v>
      </c>
      <c r="H512" s="32">
        <f>SUMIFS('Capex forecast'!G$9:G$223,'Capex forecast'!$T$9:$T$223,'Allocation of site-spec costs'!$B512,'Capex forecast'!$S$9:$S$223,'Allocation of site-spec costs'!$D512,'Capex forecast'!$Q$9:$Q$223,"Customer Connection")</f>
        <v>0</v>
      </c>
      <c r="I512" s="32">
        <f>SUMIFS('Capex forecast'!H$9:H$223,'Capex forecast'!$T$9:$T$223,'Allocation of site-spec costs'!$B512,'Capex forecast'!$S$9:$S$223,'Allocation of site-spec costs'!$D512,'Capex forecast'!$Q$9:$Q$223,"Customer Connection")</f>
        <v>0</v>
      </c>
      <c r="J512" s="32">
        <f>SUMIFS('Capex forecast'!I$9:I$223,'Capex forecast'!$T$9:$T$223,'Allocation of site-spec costs'!$B512,'Capex forecast'!$S$9:$S$223,'Allocation of site-spec costs'!$D512,'Capex forecast'!$Q$9:$Q$223,"Customer Connection")</f>
        <v>0</v>
      </c>
      <c r="K512" s="32">
        <f>SUMIFS('Capex forecast'!J$9:J$223,'Capex forecast'!$T$9:$T$223,'Allocation of site-spec costs'!$B512,'Capex forecast'!$S$9:$S$223,'Allocation of site-spec costs'!$D512,'Capex forecast'!$Q$9:$Q$223,"Customer Connection")</f>
        <v>0</v>
      </c>
      <c r="L512" s="32">
        <f>SUMIFS('Capex forecast'!K$9:K$223,'Capex forecast'!$T$9:$T$223,'Allocation of site-spec costs'!$B512,'Capex forecast'!$S$9:$S$223,'Allocation of site-spec costs'!$D512,'Capex forecast'!$Q$9:$Q$223,"Customer Connection")</f>
        <v>0</v>
      </c>
      <c r="M512" s="32">
        <f>SUMIFS('Capex forecast'!L$9:L$223,'Capex forecast'!$T$9:$T$223,'Allocation of site-spec costs'!$B512,'Capex forecast'!$S$9:$S$223,'Allocation of site-spec costs'!$D512,'Capex forecast'!$Q$9:$Q$223,"Customer Connection")</f>
        <v>0</v>
      </c>
      <c r="N512" s="32">
        <f>SUMIFS('Capex forecast'!M$9:M$223,'Capex forecast'!$T$9:$T$223,'Allocation of site-spec costs'!$B512,'Capex forecast'!$S$9:$S$223,'Allocation of site-spec costs'!$D512,'Capex forecast'!$Q$9:$Q$223,"Customer Connection")</f>
        <v>0</v>
      </c>
      <c r="O512" s="32">
        <f>SUMIFS('Capex forecast'!N$9:N$223,'Capex forecast'!$T$9:$T$223,'Allocation of site-spec costs'!$B512,'Capex forecast'!$S$9:$S$223,'Allocation of site-spec costs'!$D512,'Capex forecast'!$Q$9:$Q$223,"Customer Connection")</f>
        <v>0</v>
      </c>
      <c r="Q512" s="45" t="s">
        <v>251</v>
      </c>
      <c r="R512" s="6" t="str">
        <f>INDEX('Demand forecast'!$M$9:$M$5832,MATCH($Q512,'Demand forecast'!$B$9:$B$5832,0))</f>
        <v>Yes</v>
      </c>
      <c r="S512" s="6" t="str">
        <f>IF(COUNTIF($Q$93:Q512,$B512) = 1, "LV", IF(COUNTIF($Q$93:Q512,$B512) = 2, "HV", "ST"))</f>
        <v>HV</v>
      </c>
      <c r="T512" s="6" t="str">
        <f>INDEX('Demand forecast and growth rate'!$E$7:$E$273,MATCH($Q512,'Demand forecast and growth rate'!$B$7:$B$273,0))</f>
        <v>Steady/falling</v>
      </c>
      <c r="U512" s="32">
        <f>SUMIFS('Capex forecast'!E$9:E$223,'Capex forecast'!$T$9:$T$223,$Q512,'Capex forecast'!$S$9:$S$223,$S512,'Capex forecast'!$Q$9:$Q$223,"Augex")</f>
        <v>0</v>
      </c>
      <c r="V512" s="32">
        <f>SUMIFS('Capex forecast'!F$9:F$223,'Capex forecast'!$T$9:$T$223,$Q512,'Capex forecast'!$S$9:$S$223,$S512,'Capex forecast'!$Q$9:$Q$223,"Augex")</f>
        <v>0</v>
      </c>
      <c r="W512" s="32">
        <f>SUMIFS('Capex forecast'!G$9:G$223,'Capex forecast'!$T$9:$T$223,$Q512,'Capex forecast'!$S$9:$S$223,$S512,'Capex forecast'!$Q$9:$Q$223,"Augex")</f>
        <v>0</v>
      </c>
      <c r="X512" s="32">
        <f>SUMIFS('Capex forecast'!H$9:H$223,'Capex forecast'!$T$9:$T$223,$Q512,'Capex forecast'!$S$9:$S$223,$S512,'Capex forecast'!$Q$9:$Q$223,"Augex")</f>
        <v>0</v>
      </c>
      <c r="Y512" s="32">
        <f>SUMIFS('Capex forecast'!I$9:I$223,'Capex forecast'!$T$9:$T$223,$Q512,'Capex forecast'!$S$9:$S$223,$S512,'Capex forecast'!$Q$9:$Q$223,"Augex")</f>
        <v>0</v>
      </c>
      <c r="Z512" s="32">
        <f>SUMIFS('Capex forecast'!J$9:J$223,'Capex forecast'!$T$9:$T$223,$Q512,'Capex forecast'!$S$9:$S$223,$S512,'Capex forecast'!$Q$9:$Q$223,"Augex")</f>
        <v>0</v>
      </c>
      <c r="AA512" s="32">
        <f>SUMIFS('Capex forecast'!K$9:K$223,'Capex forecast'!$T$9:$T$223,$Q512,'Capex forecast'!$S$9:$S$223,$S512,'Capex forecast'!$Q$9:$Q$223,"Augex")</f>
        <v>0</v>
      </c>
      <c r="AB512" s="32">
        <f>SUMIFS('Capex forecast'!L$9:L$223,'Capex forecast'!$T$9:$T$223,$Q512,'Capex forecast'!$S$9:$S$223,$S512,'Capex forecast'!$Q$9:$Q$223,"Augex")</f>
        <v>0</v>
      </c>
      <c r="AC512" s="32">
        <f>SUMIFS('Capex forecast'!M$9:M$223,'Capex forecast'!$T$9:$T$223,$Q512,'Capex forecast'!$S$9:$S$223,$S512,'Capex forecast'!$Q$9:$Q$223,"Augex")</f>
        <v>0</v>
      </c>
      <c r="AD512" s="32">
        <f>SUMIFS('Capex forecast'!N$9:N$223,'Capex forecast'!$T$9:$T$223,$Q512,'Capex forecast'!$S$9:$S$223,$S512,'Capex forecast'!$Q$9:$Q$223,"Augex")</f>
        <v>0</v>
      </c>
      <c r="AF512" s="45" t="s">
        <v>251</v>
      </c>
      <c r="AG512" s="6" t="str">
        <f>INDEX('Demand forecast'!$M$9:$M$5832,MATCH($Q512,'Demand forecast'!$B$9:$B$5832,0))</f>
        <v>Yes</v>
      </c>
      <c r="AH512" s="6" t="str">
        <f>IF(COUNTIF($AF$93:AF512,$B512) = 1, "LV", IF(COUNTIF($AF$93:AF512,$B512) = 2, "HV", "ST"))</f>
        <v>HV</v>
      </c>
      <c r="AI512" s="6" t="str">
        <f>INDEX('Demand forecast and growth rate'!$E$7:$E$273,MATCH($Q512,'Demand forecast and growth rate'!$B$7:$B$273,0))</f>
        <v>Steady/falling</v>
      </c>
      <c r="AJ512" s="47">
        <f>SUMIFS('Capex forecast'!E$9:E$223,'Capex forecast'!$T$9:$T$223,$AF512,'Capex forecast'!$S$9:$S$223,$AH512,'Capex forecast'!$Q$9:$Q$223,"Repex")</f>
        <v>0</v>
      </c>
      <c r="AK512" s="47">
        <f>SUMIFS('Capex forecast'!F$9:F$223,'Capex forecast'!$T$9:$T$223,$AF512,'Capex forecast'!$S$9:$S$223,$AH512,'Capex forecast'!$Q$9:$Q$223,"Repex")</f>
        <v>0</v>
      </c>
      <c r="AL512" s="47">
        <f>SUMIFS('Capex forecast'!G$9:G$223,'Capex forecast'!$T$9:$T$223,$AF512,'Capex forecast'!$S$9:$S$223,$AH512,'Capex forecast'!$Q$9:$Q$223,"Repex")</f>
        <v>0</v>
      </c>
      <c r="AM512" s="47">
        <f>SUMIFS('Capex forecast'!H$9:H$223,'Capex forecast'!$T$9:$T$223,$AF512,'Capex forecast'!$S$9:$S$223,$AH512,'Capex forecast'!$Q$9:$Q$223,"Repex")</f>
        <v>0</v>
      </c>
      <c r="AN512" s="47">
        <f>SUMIFS('Capex forecast'!I$9:I$223,'Capex forecast'!$T$9:$T$223,$AF512,'Capex forecast'!$S$9:$S$223,$AH512,'Capex forecast'!$Q$9:$Q$223,"Repex")</f>
        <v>0</v>
      </c>
      <c r="AO512" s="47">
        <f>SUMIFS('Capex forecast'!J$9:J$223,'Capex forecast'!$T$9:$T$223,$AF512,'Capex forecast'!$S$9:$S$223,$AH512,'Capex forecast'!$Q$9:$Q$223,"Repex")</f>
        <v>0</v>
      </c>
      <c r="AP512" s="47">
        <f>SUMIFS('Capex forecast'!K$9:K$223,'Capex forecast'!$T$9:$T$223,$AF512,'Capex forecast'!$S$9:$S$223,$AH512,'Capex forecast'!$Q$9:$Q$223,"Repex")</f>
        <v>0</v>
      </c>
      <c r="AQ512" s="47">
        <f>SUMIFS('Capex forecast'!L$9:L$223,'Capex forecast'!$T$9:$T$223,$AF512,'Capex forecast'!$S$9:$S$223,$AH512,'Capex forecast'!$Q$9:$Q$223,"Repex")</f>
        <v>0</v>
      </c>
      <c r="AR512" s="47">
        <f>SUMIFS('Capex forecast'!M$9:M$223,'Capex forecast'!$T$9:$T$223,$AF512,'Capex forecast'!$S$9:$S$223,$AH512,'Capex forecast'!$Q$9:$Q$223,"Repex")</f>
        <v>0</v>
      </c>
      <c r="AS512" s="47">
        <f>SUMIFS('Capex forecast'!N$9:N$223,'Capex forecast'!$T$9:$T$223,$AF512,'Capex forecast'!$S$9:$S$223,$AH512,'Capex forecast'!$Q$9:$Q$223,"Repex")</f>
        <v>0</v>
      </c>
    </row>
    <row r="513" spans="2:45" ht="15">
      <c r="B513" s="45" t="s">
        <v>116</v>
      </c>
      <c r="C513" s="6" t="str">
        <f>INDEX('Demand forecast'!$M$9:$M$5832,MATCH($B513,'Demand forecast'!$B$9:$B$5832,0))</f>
        <v>No</v>
      </c>
      <c r="D513" s="6" t="str">
        <f>IF(COUNTIF($B$93:B513,$B513) = 1, "LV", IF(COUNTIF($B$93:B513,$B513) = 2, "HV", "ST"))</f>
        <v>HV</v>
      </c>
      <c r="E513" s="6" t="str">
        <f>INDEX('Demand forecast and growth rate'!$E$7:$E$273,MATCH($B513,'Demand forecast and growth rate'!$B$7:$B$273,0))</f>
        <v>High growth</v>
      </c>
      <c r="F513" s="32">
        <f>SUMIFS('Capex forecast'!E$9:E$223,'Capex forecast'!$T$9:$T$223,'Allocation of site-spec costs'!$B513,'Capex forecast'!$S$9:$S$223,'Allocation of site-spec costs'!$D513,'Capex forecast'!$Q$9:$Q$223,"Customer Connection")</f>
        <v>0</v>
      </c>
      <c r="G513" s="32">
        <f>SUMIFS('Capex forecast'!F$9:F$223,'Capex forecast'!$T$9:$T$223,'Allocation of site-spec costs'!$B513,'Capex forecast'!$S$9:$S$223,'Allocation of site-spec costs'!$D513,'Capex forecast'!$Q$9:$Q$223,"Customer Connection")</f>
        <v>0</v>
      </c>
      <c r="H513" s="32">
        <f>SUMIFS('Capex forecast'!G$9:G$223,'Capex forecast'!$T$9:$T$223,'Allocation of site-spec costs'!$B513,'Capex forecast'!$S$9:$S$223,'Allocation of site-spec costs'!$D513,'Capex forecast'!$Q$9:$Q$223,"Customer Connection")</f>
        <v>0</v>
      </c>
      <c r="I513" s="32">
        <f>SUMIFS('Capex forecast'!H$9:H$223,'Capex forecast'!$T$9:$T$223,'Allocation of site-spec costs'!$B513,'Capex forecast'!$S$9:$S$223,'Allocation of site-spec costs'!$D513,'Capex forecast'!$Q$9:$Q$223,"Customer Connection")</f>
        <v>0</v>
      </c>
      <c r="J513" s="32">
        <f>SUMIFS('Capex forecast'!I$9:I$223,'Capex forecast'!$T$9:$T$223,'Allocation of site-spec costs'!$B513,'Capex forecast'!$S$9:$S$223,'Allocation of site-spec costs'!$D513,'Capex forecast'!$Q$9:$Q$223,"Customer Connection")</f>
        <v>0</v>
      </c>
      <c r="K513" s="32">
        <f>SUMIFS('Capex forecast'!J$9:J$223,'Capex forecast'!$T$9:$T$223,'Allocation of site-spec costs'!$B513,'Capex forecast'!$S$9:$S$223,'Allocation of site-spec costs'!$D513,'Capex forecast'!$Q$9:$Q$223,"Customer Connection")</f>
        <v>0</v>
      </c>
      <c r="L513" s="32">
        <f>SUMIFS('Capex forecast'!K$9:K$223,'Capex forecast'!$T$9:$T$223,'Allocation of site-spec costs'!$B513,'Capex forecast'!$S$9:$S$223,'Allocation of site-spec costs'!$D513,'Capex forecast'!$Q$9:$Q$223,"Customer Connection")</f>
        <v>0</v>
      </c>
      <c r="M513" s="32">
        <f>SUMIFS('Capex forecast'!L$9:L$223,'Capex forecast'!$T$9:$T$223,'Allocation of site-spec costs'!$B513,'Capex forecast'!$S$9:$S$223,'Allocation of site-spec costs'!$D513,'Capex forecast'!$Q$9:$Q$223,"Customer Connection")</f>
        <v>0</v>
      </c>
      <c r="N513" s="32">
        <f>SUMIFS('Capex forecast'!M$9:M$223,'Capex forecast'!$T$9:$T$223,'Allocation of site-spec costs'!$B513,'Capex forecast'!$S$9:$S$223,'Allocation of site-spec costs'!$D513,'Capex forecast'!$Q$9:$Q$223,"Customer Connection")</f>
        <v>0</v>
      </c>
      <c r="O513" s="32">
        <f>SUMIFS('Capex forecast'!N$9:N$223,'Capex forecast'!$T$9:$T$223,'Allocation of site-spec costs'!$B513,'Capex forecast'!$S$9:$S$223,'Allocation of site-spec costs'!$D513,'Capex forecast'!$Q$9:$Q$223,"Customer Connection")</f>
        <v>0</v>
      </c>
      <c r="Q513" s="45" t="s">
        <v>116</v>
      </c>
      <c r="R513" s="6" t="str">
        <f>INDEX('Demand forecast'!$M$9:$M$5832,MATCH($Q513,'Demand forecast'!$B$9:$B$5832,0))</f>
        <v>No</v>
      </c>
      <c r="S513" s="6" t="str">
        <f>IF(COUNTIF($Q$93:Q513,$B513) = 1, "LV", IF(COUNTIF($Q$93:Q513,$B513) = 2, "HV", "ST"))</f>
        <v>HV</v>
      </c>
      <c r="T513" s="6" t="str">
        <f>INDEX('Demand forecast and growth rate'!$E$7:$E$273,MATCH($Q513,'Demand forecast and growth rate'!$B$7:$B$273,0))</f>
        <v>High growth</v>
      </c>
      <c r="U513" s="32">
        <f>SUMIFS('Capex forecast'!E$9:E$223,'Capex forecast'!$T$9:$T$223,$Q513,'Capex forecast'!$S$9:$S$223,$S513,'Capex forecast'!$Q$9:$Q$223,"Augex")</f>
        <v>0</v>
      </c>
      <c r="V513" s="32">
        <f>SUMIFS('Capex forecast'!F$9:F$223,'Capex forecast'!$T$9:$T$223,$Q513,'Capex forecast'!$S$9:$S$223,$S513,'Capex forecast'!$Q$9:$Q$223,"Augex")</f>
        <v>0</v>
      </c>
      <c r="W513" s="32">
        <f>SUMIFS('Capex forecast'!G$9:G$223,'Capex forecast'!$T$9:$T$223,$Q513,'Capex forecast'!$S$9:$S$223,$S513,'Capex forecast'!$Q$9:$Q$223,"Augex")</f>
        <v>0</v>
      </c>
      <c r="X513" s="32">
        <f>SUMIFS('Capex forecast'!H$9:H$223,'Capex forecast'!$T$9:$T$223,$Q513,'Capex forecast'!$S$9:$S$223,$S513,'Capex forecast'!$Q$9:$Q$223,"Augex")</f>
        <v>0</v>
      </c>
      <c r="Y513" s="32">
        <f>SUMIFS('Capex forecast'!I$9:I$223,'Capex forecast'!$T$9:$T$223,$Q513,'Capex forecast'!$S$9:$S$223,$S513,'Capex forecast'!$Q$9:$Q$223,"Augex")</f>
        <v>0</v>
      </c>
      <c r="Z513" s="32">
        <f>SUMIFS('Capex forecast'!J$9:J$223,'Capex forecast'!$T$9:$T$223,$Q513,'Capex forecast'!$S$9:$S$223,$S513,'Capex forecast'!$Q$9:$Q$223,"Augex")</f>
        <v>0</v>
      </c>
      <c r="AA513" s="32">
        <f>SUMIFS('Capex forecast'!K$9:K$223,'Capex forecast'!$T$9:$T$223,$Q513,'Capex forecast'!$S$9:$S$223,$S513,'Capex forecast'!$Q$9:$Q$223,"Augex")</f>
        <v>0</v>
      </c>
      <c r="AB513" s="32">
        <f>SUMIFS('Capex forecast'!L$9:L$223,'Capex forecast'!$T$9:$T$223,$Q513,'Capex forecast'!$S$9:$S$223,$S513,'Capex forecast'!$Q$9:$Q$223,"Augex")</f>
        <v>0</v>
      </c>
      <c r="AC513" s="32">
        <f>SUMIFS('Capex forecast'!M$9:M$223,'Capex forecast'!$T$9:$T$223,$Q513,'Capex forecast'!$S$9:$S$223,$S513,'Capex forecast'!$Q$9:$Q$223,"Augex")</f>
        <v>0</v>
      </c>
      <c r="AD513" s="32">
        <f>SUMIFS('Capex forecast'!N$9:N$223,'Capex forecast'!$T$9:$T$223,$Q513,'Capex forecast'!$S$9:$S$223,$S513,'Capex forecast'!$Q$9:$Q$223,"Augex")</f>
        <v>0</v>
      </c>
      <c r="AF513" s="45" t="s">
        <v>116</v>
      </c>
      <c r="AG513" s="6" t="str">
        <f>INDEX('Demand forecast'!$M$9:$M$5832,MATCH($Q513,'Demand forecast'!$B$9:$B$5832,0))</f>
        <v>No</v>
      </c>
      <c r="AH513" s="6" t="str">
        <f>IF(COUNTIF($AF$93:AF513,$B513) = 1, "LV", IF(COUNTIF($AF$93:AF513,$B513) = 2, "HV", "ST"))</f>
        <v>HV</v>
      </c>
      <c r="AI513" s="6" t="str">
        <f>INDEX('Demand forecast and growth rate'!$E$7:$E$273,MATCH($Q513,'Demand forecast and growth rate'!$B$7:$B$273,0))</f>
        <v>High growth</v>
      </c>
      <c r="AJ513" s="47">
        <f>SUMIFS('Capex forecast'!E$9:E$223,'Capex forecast'!$T$9:$T$223,$AF513,'Capex forecast'!$S$9:$S$223,$AH513,'Capex forecast'!$Q$9:$Q$223,"Repex")</f>
        <v>0</v>
      </c>
      <c r="AK513" s="47">
        <f>SUMIFS('Capex forecast'!F$9:F$223,'Capex forecast'!$T$9:$T$223,$AF513,'Capex forecast'!$S$9:$S$223,$AH513,'Capex forecast'!$Q$9:$Q$223,"Repex")</f>
        <v>0</v>
      </c>
      <c r="AL513" s="47">
        <f>SUMIFS('Capex forecast'!G$9:G$223,'Capex forecast'!$T$9:$T$223,$AF513,'Capex forecast'!$S$9:$S$223,$AH513,'Capex forecast'!$Q$9:$Q$223,"Repex")</f>
        <v>0</v>
      </c>
      <c r="AM513" s="47">
        <f>SUMIFS('Capex forecast'!H$9:H$223,'Capex forecast'!$T$9:$T$223,$AF513,'Capex forecast'!$S$9:$S$223,$AH513,'Capex forecast'!$Q$9:$Q$223,"Repex")</f>
        <v>0</v>
      </c>
      <c r="AN513" s="47">
        <f>SUMIFS('Capex forecast'!I$9:I$223,'Capex forecast'!$T$9:$T$223,$AF513,'Capex forecast'!$S$9:$S$223,$AH513,'Capex forecast'!$Q$9:$Q$223,"Repex")</f>
        <v>0</v>
      </c>
      <c r="AO513" s="47">
        <f>SUMIFS('Capex forecast'!J$9:J$223,'Capex forecast'!$T$9:$T$223,$AF513,'Capex forecast'!$S$9:$S$223,$AH513,'Capex forecast'!$Q$9:$Q$223,"Repex")</f>
        <v>0</v>
      </c>
      <c r="AP513" s="47">
        <f>SUMIFS('Capex forecast'!K$9:K$223,'Capex forecast'!$T$9:$T$223,$AF513,'Capex forecast'!$S$9:$S$223,$AH513,'Capex forecast'!$Q$9:$Q$223,"Repex")</f>
        <v>0</v>
      </c>
      <c r="AQ513" s="47">
        <f>SUMIFS('Capex forecast'!L$9:L$223,'Capex forecast'!$T$9:$T$223,$AF513,'Capex forecast'!$S$9:$S$223,$AH513,'Capex forecast'!$Q$9:$Q$223,"Repex")</f>
        <v>0</v>
      </c>
      <c r="AR513" s="47">
        <f>SUMIFS('Capex forecast'!M$9:M$223,'Capex forecast'!$T$9:$T$223,$AF513,'Capex forecast'!$S$9:$S$223,$AH513,'Capex forecast'!$Q$9:$Q$223,"Repex")</f>
        <v>0</v>
      </c>
      <c r="AS513" s="47">
        <f>SUMIFS('Capex forecast'!N$9:N$223,'Capex forecast'!$T$9:$T$223,$AF513,'Capex forecast'!$S$9:$S$223,$AH513,'Capex forecast'!$Q$9:$Q$223,"Repex")</f>
        <v>0</v>
      </c>
    </row>
    <row r="514" spans="2:45" ht="15">
      <c r="B514" s="45" t="s">
        <v>153</v>
      </c>
      <c r="C514" s="6" t="str">
        <f>INDEX('Demand forecast'!$M$9:$M$5832,MATCH($B514,'Demand forecast'!$B$9:$B$5832,0))</f>
        <v>No</v>
      </c>
      <c r="D514" s="6" t="str">
        <f>IF(COUNTIF($B$93:B514,$B514) = 1, "LV", IF(COUNTIF($B$93:B514,$B514) = 2, "HV", "ST"))</f>
        <v>HV</v>
      </c>
      <c r="E514" s="6" t="str">
        <f>INDEX('Demand forecast and growth rate'!$E$7:$E$273,MATCH($B514,'Demand forecast and growth rate'!$B$7:$B$273,0))</f>
        <v>Steady/falling</v>
      </c>
      <c r="F514" s="32">
        <f>SUMIFS('Capex forecast'!E$9:E$223,'Capex forecast'!$T$9:$T$223,'Allocation of site-spec costs'!$B514,'Capex forecast'!$S$9:$S$223,'Allocation of site-spec costs'!$D514,'Capex forecast'!$Q$9:$Q$223,"Customer Connection")</f>
        <v>0</v>
      </c>
      <c r="G514" s="32">
        <f>SUMIFS('Capex forecast'!F$9:F$223,'Capex forecast'!$T$9:$T$223,'Allocation of site-spec costs'!$B514,'Capex forecast'!$S$9:$S$223,'Allocation of site-spec costs'!$D514,'Capex forecast'!$Q$9:$Q$223,"Customer Connection")</f>
        <v>0</v>
      </c>
      <c r="H514" s="32">
        <f>SUMIFS('Capex forecast'!G$9:G$223,'Capex forecast'!$T$9:$T$223,'Allocation of site-spec costs'!$B514,'Capex forecast'!$S$9:$S$223,'Allocation of site-spec costs'!$D514,'Capex forecast'!$Q$9:$Q$223,"Customer Connection")</f>
        <v>0</v>
      </c>
      <c r="I514" s="32">
        <f>SUMIFS('Capex forecast'!H$9:H$223,'Capex forecast'!$T$9:$T$223,'Allocation of site-spec costs'!$B514,'Capex forecast'!$S$9:$S$223,'Allocation of site-spec costs'!$D514,'Capex forecast'!$Q$9:$Q$223,"Customer Connection")</f>
        <v>0</v>
      </c>
      <c r="J514" s="32">
        <f>SUMIFS('Capex forecast'!I$9:I$223,'Capex forecast'!$T$9:$T$223,'Allocation of site-spec costs'!$B514,'Capex forecast'!$S$9:$S$223,'Allocation of site-spec costs'!$D514,'Capex forecast'!$Q$9:$Q$223,"Customer Connection")</f>
        <v>0</v>
      </c>
      <c r="K514" s="32">
        <f>SUMIFS('Capex forecast'!J$9:J$223,'Capex forecast'!$T$9:$T$223,'Allocation of site-spec costs'!$B514,'Capex forecast'!$S$9:$S$223,'Allocation of site-spec costs'!$D514,'Capex forecast'!$Q$9:$Q$223,"Customer Connection")</f>
        <v>0</v>
      </c>
      <c r="L514" s="32">
        <f>SUMIFS('Capex forecast'!K$9:K$223,'Capex forecast'!$T$9:$T$223,'Allocation of site-spec costs'!$B514,'Capex forecast'!$S$9:$S$223,'Allocation of site-spec costs'!$D514,'Capex forecast'!$Q$9:$Q$223,"Customer Connection")</f>
        <v>0</v>
      </c>
      <c r="M514" s="32">
        <f>SUMIFS('Capex forecast'!L$9:L$223,'Capex forecast'!$T$9:$T$223,'Allocation of site-spec costs'!$B514,'Capex forecast'!$S$9:$S$223,'Allocation of site-spec costs'!$D514,'Capex forecast'!$Q$9:$Q$223,"Customer Connection")</f>
        <v>0</v>
      </c>
      <c r="N514" s="32">
        <f>SUMIFS('Capex forecast'!M$9:M$223,'Capex forecast'!$T$9:$T$223,'Allocation of site-spec costs'!$B514,'Capex forecast'!$S$9:$S$223,'Allocation of site-spec costs'!$D514,'Capex forecast'!$Q$9:$Q$223,"Customer Connection")</f>
        <v>0</v>
      </c>
      <c r="O514" s="32">
        <f>SUMIFS('Capex forecast'!N$9:N$223,'Capex forecast'!$T$9:$T$223,'Allocation of site-spec costs'!$B514,'Capex forecast'!$S$9:$S$223,'Allocation of site-spec costs'!$D514,'Capex forecast'!$Q$9:$Q$223,"Customer Connection")</f>
        <v>0</v>
      </c>
      <c r="Q514" s="45" t="s">
        <v>153</v>
      </c>
      <c r="R514" s="6" t="str">
        <f>INDEX('Demand forecast'!$M$9:$M$5832,MATCH($Q514,'Demand forecast'!$B$9:$B$5832,0))</f>
        <v>No</v>
      </c>
      <c r="S514" s="6" t="str">
        <f>IF(COUNTIF($Q$93:Q514,$B514) = 1, "LV", IF(COUNTIF($Q$93:Q514,$B514) = 2, "HV", "ST"))</f>
        <v>HV</v>
      </c>
      <c r="T514" s="6" t="str">
        <f>INDEX('Demand forecast and growth rate'!$E$7:$E$273,MATCH($Q514,'Demand forecast and growth rate'!$B$7:$B$273,0))</f>
        <v>Steady/falling</v>
      </c>
      <c r="U514" s="32">
        <f>SUMIFS('Capex forecast'!E$9:E$223,'Capex forecast'!$T$9:$T$223,$Q514,'Capex forecast'!$S$9:$S$223,$S514,'Capex forecast'!$Q$9:$Q$223,"Augex")</f>
        <v>0</v>
      </c>
      <c r="V514" s="32">
        <f>SUMIFS('Capex forecast'!F$9:F$223,'Capex forecast'!$T$9:$T$223,$Q514,'Capex forecast'!$S$9:$S$223,$S514,'Capex forecast'!$Q$9:$Q$223,"Augex")</f>
        <v>0</v>
      </c>
      <c r="W514" s="32">
        <f>SUMIFS('Capex forecast'!G$9:G$223,'Capex forecast'!$T$9:$T$223,$Q514,'Capex forecast'!$S$9:$S$223,$S514,'Capex forecast'!$Q$9:$Q$223,"Augex")</f>
        <v>0</v>
      </c>
      <c r="X514" s="32">
        <f>SUMIFS('Capex forecast'!H$9:H$223,'Capex forecast'!$T$9:$T$223,$Q514,'Capex forecast'!$S$9:$S$223,$S514,'Capex forecast'!$Q$9:$Q$223,"Augex")</f>
        <v>0</v>
      </c>
      <c r="Y514" s="32">
        <f>SUMIFS('Capex forecast'!I$9:I$223,'Capex forecast'!$T$9:$T$223,$Q514,'Capex forecast'!$S$9:$S$223,$S514,'Capex forecast'!$Q$9:$Q$223,"Augex")</f>
        <v>0</v>
      </c>
      <c r="Z514" s="32">
        <f>SUMIFS('Capex forecast'!J$9:J$223,'Capex forecast'!$T$9:$T$223,$Q514,'Capex forecast'!$S$9:$S$223,$S514,'Capex forecast'!$Q$9:$Q$223,"Augex")</f>
        <v>0</v>
      </c>
      <c r="AA514" s="32">
        <f>SUMIFS('Capex forecast'!K$9:K$223,'Capex forecast'!$T$9:$T$223,$Q514,'Capex forecast'!$S$9:$S$223,$S514,'Capex forecast'!$Q$9:$Q$223,"Augex")</f>
        <v>0</v>
      </c>
      <c r="AB514" s="32">
        <f>SUMIFS('Capex forecast'!L$9:L$223,'Capex forecast'!$T$9:$T$223,$Q514,'Capex forecast'!$S$9:$S$223,$S514,'Capex forecast'!$Q$9:$Q$223,"Augex")</f>
        <v>0</v>
      </c>
      <c r="AC514" s="32">
        <f>SUMIFS('Capex forecast'!M$9:M$223,'Capex forecast'!$T$9:$T$223,$Q514,'Capex forecast'!$S$9:$S$223,$S514,'Capex forecast'!$Q$9:$Q$223,"Augex")</f>
        <v>0</v>
      </c>
      <c r="AD514" s="32">
        <f>SUMIFS('Capex forecast'!N$9:N$223,'Capex forecast'!$T$9:$T$223,$Q514,'Capex forecast'!$S$9:$S$223,$S514,'Capex forecast'!$Q$9:$Q$223,"Augex")</f>
        <v>0</v>
      </c>
      <c r="AF514" s="45" t="s">
        <v>153</v>
      </c>
      <c r="AG514" s="6" t="str">
        <f>INDEX('Demand forecast'!$M$9:$M$5832,MATCH($Q514,'Demand forecast'!$B$9:$B$5832,0))</f>
        <v>No</v>
      </c>
      <c r="AH514" s="6" t="str">
        <f>IF(COUNTIF($AF$93:AF514,$B514) = 1, "LV", IF(COUNTIF($AF$93:AF514,$B514) = 2, "HV", "ST"))</f>
        <v>HV</v>
      </c>
      <c r="AI514" s="6" t="str">
        <f>INDEX('Demand forecast and growth rate'!$E$7:$E$273,MATCH($Q514,'Demand forecast and growth rate'!$B$7:$B$273,0))</f>
        <v>Steady/falling</v>
      </c>
      <c r="AJ514" s="47">
        <f>SUMIFS('Capex forecast'!E$9:E$223,'Capex forecast'!$T$9:$T$223,$AF514,'Capex forecast'!$S$9:$S$223,$AH514,'Capex forecast'!$Q$9:$Q$223,"Repex")</f>
        <v>0</v>
      </c>
      <c r="AK514" s="47">
        <f>SUMIFS('Capex forecast'!F$9:F$223,'Capex forecast'!$T$9:$T$223,$AF514,'Capex forecast'!$S$9:$S$223,$AH514,'Capex forecast'!$Q$9:$Q$223,"Repex")</f>
        <v>0</v>
      </c>
      <c r="AL514" s="47">
        <f>SUMIFS('Capex forecast'!G$9:G$223,'Capex forecast'!$T$9:$T$223,$AF514,'Capex forecast'!$S$9:$S$223,$AH514,'Capex forecast'!$Q$9:$Q$223,"Repex")</f>
        <v>0</v>
      </c>
      <c r="AM514" s="47">
        <f>SUMIFS('Capex forecast'!H$9:H$223,'Capex forecast'!$T$9:$T$223,$AF514,'Capex forecast'!$S$9:$S$223,$AH514,'Capex forecast'!$Q$9:$Q$223,"Repex")</f>
        <v>0</v>
      </c>
      <c r="AN514" s="47">
        <f>SUMIFS('Capex forecast'!I$9:I$223,'Capex forecast'!$T$9:$T$223,$AF514,'Capex forecast'!$S$9:$S$223,$AH514,'Capex forecast'!$Q$9:$Q$223,"Repex")</f>
        <v>0</v>
      </c>
      <c r="AO514" s="47">
        <f>SUMIFS('Capex forecast'!J$9:J$223,'Capex forecast'!$T$9:$T$223,$AF514,'Capex forecast'!$S$9:$S$223,$AH514,'Capex forecast'!$Q$9:$Q$223,"Repex")</f>
        <v>0</v>
      </c>
      <c r="AP514" s="47">
        <f>SUMIFS('Capex forecast'!K$9:K$223,'Capex forecast'!$T$9:$T$223,$AF514,'Capex forecast'!$S$9:$S$223,$AH514,'Capex forecast'!$Q$9:$Q$223,"Repex")</f>
        <v>0</v>
      </c>
      <c r="AQ514" s="47">
        <f>SUMIFS('Capex forecast'!L$9:L$223,'Capex forecast'!$T$9:$T$223,$AF514,'Capex forecast'!$S$9:$S$223,$AH514,'Capex forecast'!$Q$9:$Q$223,"Repex")</f>
        <v>0</v>
      </c>
      <c r="AR514" s="47">
        <f>SUMIFS('Capex forecast'!M$9:M$223,'Capex forecast'!$T$9:$T$223,$AF514,'Capex forecast'!$S$9:$S$223,$AH514,'Capex forecast'!$Q$9:$Q$223,"Repex")</f>
        <v>0</v>
      </c>
      <c r="AS514" s="47">
        <f>SUMIFS('Capex forecast'!N$9:N$223,'Capex forecast'!$T$9:$T$223,$AF514,'Capex forecast'!$S$9:$S$223,$AH514,'Capex forecast'!$Q$9:$Q$223,"Repex")</f>
        <v>0</v>
      </c>
    </row>
    <row r="515" spans="2:45" ht="15">
      <c r="B515" s="45" t="s">
        <v>173</v>
      </c>
      <c r="C515" s="6" t="str">
        <f>INDEX('Demand forecast'!$M$9:$M$5832,MATCH($B515,'Demand forecast'!$B$9:$B$5832,0))</f>
        <v>No</v>
      </c>
      <c r="D515" s="6" t="str">
        <f>IF(COUNTIF($B$93:B515,$B515) = 1, "LV", IF(COUNTIF($B$93:B515,$B515) = 2, "HV", "ST"))</f>
        <v>HV</v>
      </c>
      <c r="E515" s="6" t="str">
        <f>INDEX('Demand forecast and growth rate'!$E$7:$E$273,MATCH($B515,'Demand forecast and growth rate'!$B$7:$B$273,0))</f>
        <v>Steady/falling</v>
      </c>
      <c r="F515" s="32">
        <f>SUMIFS('Capex forecast'!E$9:E$223,'Capex forecast'!$T$9:$T$223,'Allocation of site-spec costs'!$B515,'Capex forecast'!$S$9:$S$223,'Allocation of site-spec costs'!$D515,'Capex forecast'!$Q$9:$Q$223,"Customer Connection")</f>
        <v>0</v>
      </c>
      <c r="G515" s="32">
        <f>SUMIFS('Capex forecast'!F$9:F$223,'Capex forecast'!$T$9:$T$223,'Allocation of site-spec costs'!$B515,'Capex forecast'!$S$9:$S$223,'Allocation of site-spec costs'!$D515,'Capex forecast'!$Q$9:$Q$223,"Customer Connection")</f>
        <v>0</v>
      </c>
      <c r="H515" s="32">
        <f>SUMIFS('Capex forecast'!G$9:G$223,'Capex forecast'!$T$9:$T$223,'Allocation of site-spec costs'!$B515,'Capex forecast'!$S$9:$S$223,'Allocation of site-spec costs'!$D515,'Capex forecast'!$Q$9:$Q$223,"Customer Connection")</f>
        <v>0</v>
      </c>
      <c r="I515" s="32">
        <f>SUMIFS('Capex forecast'!H$9:H$223,'Capex forecast'!$T$9:$T$223,'Allocation of site-spec costs'!$B515,'Capex forecast'!$S$9:$S$223,'Allocation of site-spec costs'!$D515,'Capex forecast'!$Q$9:$Q$223,"Customer Connection")</f>
        <v>0</v>
      </c>
      <c r="J515" s="32">
        <f>SUMIFS('Capex forecast'!I$9:I$223,'Capex forecast'!$T$9:$T$223,'Allocation of site-spec costs'!$B515,'Capex forecast'!$S$9:$S$223,'Allocation of site-spec costs'!$D515,'Capex forecast'!$Q$9:$Q$223,"Customer Connection")</f>
        <v>0</v>
      </c>
      <c r="K515" s="32">
        <f>SUMIFS('Capex forecast'!J$9:J$223,'Capex forecast'!$T$9:$T$223,'Allocation of site-spec costs'!$B515,'Capex forecast'!$S$9:$S$223,'Allocation of site-spec costs'!$D515,'Capex forecast'!$Q$9:$Q$223,"Customer Connection")</f>
        <v>0</v>
      </c>
      <c r="L515" s="32">
        <f>SUMIFS('Capex forecast'!K$9:K$223,'Capex forecast'!$T$9:$T$223,'Allocation of site-spec costs'!$B515,'Capex forecast'!$S$9:$S$223,'Allocation of site-spec costs'!$D515,'Capex forecast'!$Q$9:$Q$223,"Customer Connection")</f>
        <v>0</v>
      </c>
      <c r="M515" s="32">
        <f>SUMIFS('Capex forecast'!L$9:L$223,'Capex forecast'!$T$9:$T$223,'Allocation of site-spec costs'!$B515,'Capex forecast'!$S$9:$S$223,'Allocation of site-spec costs'!$D515,'Capex forecast'!$Q$9:$Q$223,"Customer Connection")</f>
        <v>0</v>
      </c>
      <c r="N515" s="32">
        <f>SUMIFS('Capex forecast'!M$9:M$223,'Capex forecast'!$T$9:$T$223,'Allocation of site-spec costs'!$B515,'Capex forecast'!$S$9:$S$223,'Allocation of site-spec costs'!$D515,'Capex forecast'!$Q$9:$Q$223,"Customer Connection")</f>
        <v>0</v>
      </c>
      <c r="O515" s="32">
        <f>SUMIFS('Capex forecast'!N$9:N$223,'Capex forecast'!$T$9:$T$223,'Allocation of site-spec costs'!$B515,'Capex forecast'!$S$9:$S$223,'Allocation of site-spec costs'!$D515,'Capex forecast'!$Q$9:$Q$223,"Customer Connection")</f>
        <v>0</v>
      </c>
      <c r="Q515" s="45" t="s">
        <v>173</v>
      </c>
      <c r="R515" s="6" t="str">
        <f>INDEX('Demand forecast'!$M$9:$M$5832,MATCH($Q515,'Demand forecast'!$B$9:$B$5832,0))</f>
        <v>No</v>
      </c>
      <c r="S515" s="6" t="str">
        <f>IF(COUNTIF($Q$93:Q515,$B515) = 1, "LV", IF(COUNTIF($Q$93:Q515,$B515) = 2, "HV", "ST"))</f>
        <v>HV</v>
      </c>
      <c r="T515" s="6" t="str">
        <f>INDEX('Demand forecast and growth rate'!$E$7:$E$273,MATCH($Q515,'Demand forecast and growth rate'!$B$7:$B$273,0))</f>
        <v>Steady/falling</v>
      </c>
      <c r="U515" s="32">
        <f>SUMIFS('Capex forecast'!E$9:E$223,'Capex forecast'!$T$9:$T$223,$Q515,'Capex forecast'!$S$9:$S$223,$S515,'Capex forecast'!$Q$9:$Q$223,"Augex")</f>
        <v>0</v>
      </c>
      <c r="V515" s="32">
        <f>SUMIFS('Capex forecast'!F$9:F$223,'Capex forecast'!$T$9:$T$223,$Q515,'Capex forecast'!$S$9:$S$223,$S515,'Capex forecast'!$Q$9:$Q$223,"Augex")</f>
        <v>0</v>
      </c>
      <c r="W515" s="32">
        <f>SUMIFS('Capex forecast'!G$9:G$223,'Capex forecast'!$T$9:$T$223,$Q515,'Capex forecast'!$S$9:$S$223,$S515,'Capex forecast'!$Q$9:$Q$223,"Augex")</f>
        <v>0</v>
      </c>
      <c r="X515" s="32">
        <f>SUMIFS('Capex forecast'!H$9:H$223,'Capex forecast'!$T$9:$T$223,$Q515,'Capex forecast'!$S$9:$S$223,$S515,'Capex forecast'!$Q$9:$Q$223,"Augex")</f>
        <v>0</v>
      </c>
      <c r="Y515" s="32">
        <f>SUMIFS('Capex forecast'!I$9:I$223,'Capex forecast'!$T$9:$T$223,$Q515,'Capex forecast'!$S$9:$S$223,$S515,'Capex forecast'!$Q$9:$Q$223,"Augex")</f>
        <v>0</v>
      </c>
      <c r="Z515" s="32">
        <f>SUMIFS('Capex forecast'!J$9:J$223,'Capex forecast'!$T$9:$T$223,$Q515,'Capex forecast'!$S$9:$S$223,$S515,'Capex forecast'!$Q$9:$Q$223,"Augex")</f>
        <v>0</v>
      </c>
      <c r="AA515" s="32">
        <f>SUMIFS('Capex forecast'!K$9:K$223,'Capex forecast'!$T$9:$T$223,$Q515,'Capex forecast'!$S$9:$S$223,$S515,'Capex forecast'!$Q$9:$Q$223,"Augex")</f>
        <v>0</v>
      </c>
      <c r="AB515" s="32">
        <f>SUMIFS('Capex forecast'!L$9:L$223,'Capex forecast'!$T$9:$T$223,$Q515,'Capex forecast'!$S$9:$S$223,$S515,'Capex forecast'!$Q$9:$Q$223,"Augex")</f>
        <v>0</v>
      </c>
      <c r="AC515" s="32">
        <f>SUMIFS('Capex forecast'!M$9:M$223,'Capex forecast'!$T$9:$T$223,$Q515,'Capex forecast'!$S$9:$S$223,$S515,'Capex forecast'!$Q$9:$Q$223,"Augex")</f>
        <v>0</v>
      </c>
      <c r="AD515" s="32">
        <f>SUMIFS('Capex forecast'!N$9:N$223,'Capex forecast'!$T$9:$T$223,$Q515,'Capex forecast'!$S$9:$S$223,$S515,'Capex forecast'!$Q$9:$Q$223,"Augex")</f>
        <v>0</v>
      </c>
      <c r="AF515" s="45" t="s">
        <v>173</v>
      </c>
      <c r="AG515" s="6" t="str">
        <f>INDEX('Demand forecast'!$M$9:$M$5832,MATCH($Q515,'Demand forecast'!$B$9:$B$5832,0))</f>
        <v>No</v>
      </c>
      <c r="AH515" s="6" t="str">
        <f>IF(COUNTIF($AF$93:AF515,$B515) = 1, "LV", IF(COUNTIF($AF$93:AF515,$B515) = 2, "HV", "ST"))</f>
        <v>HV</v>
      </c>
      <c r="AI515" s="6" t="str">
        <f>INDEX('Demand forecast and growth rate'!$E$7:$E$273,MATCH($Q515,'Demand forecast and growth rate'!$B$7:$B$273,0))</f>
        <v>Steady/falling</v>
      </c>
      <c r="AJ515" s="47">
        <f>SUMIFS('Capex forecast'!E$9:E$223,'Capex forecast'!$T$9:$T$223,$AF515,'Capex forecast'!$S$9:$S$223,$AH515,'Capex forecast'!$Q$9:$Q$223,"Repex")</f>
        <v>0</v>
      </c>
      <c r="AK515" s="47">
        <f>SUMIFS('Capex forecast'!F$9:F$223,'Capex forecast'!$T$9:$T$223,$AF515,'Capex forecast'!$S$9:$S$223,$AH515,'Capex forecast'!$Q$9:$Q$223,"Repex")</f>
        <v>0</v>
      </c>
      <c r="AL515" s="47">
        <f>SUMIFS('Capex forecast'!G$9:G$223,'Capex forecast'!$T$9:$T$223,$AF515,'Capex forecast'!$S$9:$S$223,$AH515,'Capex forecast'!$Q$9:$Q$223,"Repex")</f>
        <v>0</v>
      </c>
      <c r="AM515" s="47">
        <f>SUMIFS('Capex forecast'!H$9:H$223,'Capex forecast'!$T$9:$T$223,$AF515,'Capex forecast'!$S$9:$S$223,$AH515,'Capex forecast'!$Q$9:$Q$223,"Repex")</f>
        <v>0</v>
      </c>
      <c r="AN515" s="47">
        <f>SUMIFS('Capex forecast'!I$9:I$223,'Capex forecast'!$T$9:$T$223,$AF515,'Capex forecast'!$S$9:$S$223,$AH515,'Capex forecast'!$Q$9:$Q$223,"Repex")</f>
        <v>0</v>
      </c>
      <c r="AO515" s="47">
        <f>SUMIFS('Capex forecast'!J$9:J$223,'Capex forecast'!$T$9:$T$223,$AF515,'Capex forecast'!$S$9:$S$223,$AH515,'Capex forecast'!$Q$9:$Q$223,"Repex")</f>
        <v>0</v>
      </c>
      <c r="AP515" s="47">
        <f>SUMIFS('Capex forecast'!K$9:K$223,'Capex forecast'!$T$9:$T$223,$AF515,'Capex forecast'!$S$9:$S$223,$AH515,'Capex forecast'!$Q$9:$Q$223,"Repex")</f>
        <v>0</v>
      </c>
      <c r="AQ515" s="47">
        <f>SUMIFS('Capex forecast'!L$9:L$223,'Capex forecast'!$T$9:$T$223,$AF515,'Capex forecast'!$S$9:$S$223,$AH515,'Capex forecast'!$Q$9:$Q$223,"Repex")</f>
        <v>0</v>
      </c>
      <c r="AR515" s="47">
        <f>SUMIFS('Capex forecast'!M$9:M$223,'Capex forecast'!$T$9:$T$223,$AF515,'Capex forecast'!$S$9:$S$223,$AH515,'Capex forecast'!$Q$9:$Q$223,"Repex")</f>
        <v>0</v>
      </c>
      <c r="AS515" s="47">
        <f>SUMIFS('Capex forecast'!N$9:N$223,'Capex forecast'!$T$9:$T$223,$AF515,'Capex forecast'!$S$9:$S$223,$AH515,'Capex forecast'!$Q$9:$Q$223,"Repex")</f>
        <v>0</v>
      </c>
    </row>
    <row r="516" spans="2:45" ht="15">
      <c r="B516" s="45" t="s">
        <v>208</v>
      </c>
      <c r="C516" s="6" t="str">
        <f>INDEX('Demand forecast'!$M$9:$M$5832,MATCH($B516,'Demand forecast'!$B$9:$B$5832,0))</f>
        <v>Yes</v>
      </c>
      <c r="D516" s="6" t="str">
        <f>IF(COUNTIF($B$93:B516,$B516) = 1, "LV", IF(COUNTIF($B$93:B516,$B516) = 2, "HV", "ST"))</f>
        <v>HV</v>
      </c>
      <c r="E516" s="6" t="str">
        <f>INDEX('Demand forecast and growth rate'!$E$7:$E$273,MATCH($B516,'Demand forecast and growth rate'!$B$7:$B$273,0))</f>
        <v>Steady/falling</v>
      </c>
      <c r="F516" s="32">
        <f>SUMIFS('Capex forecast'!E$9:E$223,'Capex forecast'!$T$9:$T$223,'Allocation of site-spec costs'!$B516,'Capex forecast'!$S$9:$S$223,'Allocation of site-spec costs'!$D516,'Capex forecast'!$Q$9:$Q$223,"Customer Connection")</f>
        <v>0</v>
      </c>
      <c r="G516" s="32">
        <f>SUMIFS('Capex forecast'!F$9:F$223,'Capex forecast'!$T$9:$T$223,'Allocation of site-spec costs'!$B516,'Capex forecast'!$S$9:$S$223,'Allocation of site-spec costs'!$D516,'Capex forecast'!$Q$9:$Q$223,"Customer Connection")</f>
        <v>0</v>
      </c>
      <c r="H516" s="32">
        <f>SUMIFS('Capex forecast'!G$9:G$223,'Capex forecast'!$T$9:$T$223,'Allocation of site-spec costs'!$B516,'Capex forecast'!$S$9:$S$223,'Allocation of site-spec costs'!$D516,'Capex forecast'!$Q$9:$Q$223,"Customer Connection")</f>
        <v>0</v>
      </c>
      <c r="I516" s="32">
        <f>SUMIFS('Capex forecast'!H$9:H$223,'Capex forecast'!$T$9:$T$223,'Allocation of site-spec costs'!$B516,'Capex forecast'!$S$9:$S$223,'Allocation of site-spec costs'!$D516,'Capex forecast'!$Q$9:$Q$223,"Customer Connection")</f>
        <v>0</v>
      </c>
      <c r="J516" s="32">
        <f>SUMIFS('Capex forecast'!I$9:I$223,'Capex forecast'!$T$9:$T$223,'Allocation of site-spec costs'!$B516,'Capex forecast'!$S$9:$S$223,'Allocation of site-spec costs'!$D516,'Capex forecast'!$Q$9:$Q$223,"Customer Connection")</f>
        <v>0</v>
      </c>
      <c r="K516" s="32">
        <f>SUMIFS('Capex forecast'!J$9:J$223,'Capex forecast'!$T$9:$T$223,'Allocation of site-spec costs'!$B516,'Capex forecast'!$S$9:$S$223,'Allocation of site-spec costs'!$D516,'Capex forecast'!$Q$9:$Q$223,"Customer Connection")</f>
        <v>0</v>
      </c>
      <c r="L516" s="32">
        <f>SUMIFS('Capex forecast'!K$9:K$223,'Capex forecast'!$T$9:$T$223,'Allocation of site-spec costs'!$B516,'Capex forecast'!$S$9:$S$223,'Allocation of site-spec costs'!$D516,'Capex forecast'!$Q$9:$Q$223,"Customer Connection")</f>
        <v>0</v>
      </c>
      <c r="M516" s="32">
        <f>SUMIFS('Capex forecast'!L$9:L$223,'Capex forecast'!$T$9:$T$223,'Allocation of site-spec costs'!$B516,'Capex forecast'!$S$9:$S$223,'Allocation of site-spec costs'!$D516,'Capex forecast'!$Q$9:$Q$223,"Customer Connection")</f>
        <v>0</v>
      </c>
      <c r="N516" s="32">
        <f>SUMIFS('Capex forecast'!M$9:M$223,'Capex forecast'!$T$9:$T$223,'Allocation of site-spec costs'!$B516,'Capex forecast'!$S$9:$S$223,'Allocation of site-spec costs'!$D516,'Capex forecast'!$Q$9:$Q$223,"Customer Connection")</f>
        <v>0</v>
      </c>
      <c r="O516" s="32">
        <f>SUMIFS('Capex forecast'!N$9:N$223,'Capex forecast'!$T$9:$T$223,'Allocation of site-spec costs'!$B516,'Capex forecast'!$S$9:$S$223,'Allocation of site-spec costs'!$D516,'Capex forecast'!$Q$9:$Q$223,"Customer Connection")</f>
        <v>0</v>
      </c>
      <c r="Q516" s="45" t="s">
        <v>208</v>
      </c>
      <c r="R516" s="6" t="str">
        <f>INDEX('Demand forecast'!$M$9:$M$5832,MATCH($Q516,'Demand forecast'!$B$9:$B$5832,0))</f>
        <v>Yes</v>
      </c>
      <c r="S516" s="6" t="str">
        <f>IF(COUNTIF($Q$93:Q516,$B516) = 1, "LV", IF(COUNTIF($Q$93:Q516,$B516) = 2, "HV", "ST"))</f>
        <v>HV</v>
      </c>
      <c r="T516" s="6" t="str">
        <f>INDEX('Demand forecast and growth rate'!$E$7:$E$273,MATCH($Q516,'Demand forecast and growth rate'!$B$7:$B$273,0))</f>
        <v>Steady/falling</v>
      </c>
      <c r="U516" s="32">
        <f>SUMIFS('Capex forecast'!E$9:E$223,'Capex forecast'!$T$9:$T$223,$Q516,'Capex forecast'!$S$9:$S$223,$S516,'Capex forecast'!$Q$9:$Q$223,"Augex")</f>
        <v>0</v>
      </c>
      <c r="V516" s="32">
        <f>SUMIFS('Capex forecast'!F$9:F$223,'Capex forecast'!$T$9:$T$223,$Q516,'Capex forecast'!$S$9:$S$223,$S516,'Capex forecast'!$Q$9:$Q$223,"Augex")</f>
        <v>0</v>
      </c>
      <c r="W516" s="32">
        <f>SUMIFS('Capex forecast'!G$9:G$223,'Capex forecast'!$T$9:$T$223,$Q516,'Capex forecast'!$S$9:$S$223,$S516,'Capex forecast'!$Q$9:$Q$223,"Augex")</f>
        <v>0</v>
      </c>
      <c r="X516" s="32">
        <f>SUMIFS('Capex forecast'!H$9:H$223,'Capex forecast'!$T$9:$T$223,$Q516,'Capex forecast'!$S$9:$S$223,$S516,'Capex forecast'!$Q$9:$Q$223,"Augex")</f>
        <v>0</v>
      </c>
      <c r="Y516" s="32">
        <f>SUMIFS('Capex forecast'!I$9:I$223,'Capex forecast'!$T$9:$T$223,$Q516,'Capex forecast'!$S$9:$S$223,$S516,'Capex forecast'!$Q$9:$Q$223,"Augex")</f>
        <v>0</v>
      </c>
      <c r="Z516" s="32">
        <f>SUMIFS('Capex forecast'!J$9:J$223,'Capex forecast'!$T$9:$T$223,$Q516,'Capex forecast'!$S$9:$S$223,$S516,'Capex forecast'!$Q$9:$Q$223,"Augex")</f>
        <v>0</v>
      </c>
      <c r="AA516" s="32">
        <f>SUMIFS('Capex forecast'!K$9:K$223,'Capex forecast'!$T$9:$T$223,$Q516,'Capex forecast'!$S$9:$S$223,$S516,'Capex forecast'!$Q$9:$Q$223,"Augex")</f>
        <v>0</v>
      </c>
      <c r="AB516" s="32">
        <f>SUMIFS('Capex forecast'!L$9:L$223,'Capex forecast'!$T$9:$T$223,$Q516,'Capex forecast'!$S$9:$S$223,$S516,'Capex forecast'!$Q$9:$Q$223,"Augex")</f>
        <v>0</v>
      </c>
      <c r="AC516" s="32">
        <f>SUMIFS('Capex forecast'!M$9:M$223,'Capex forecast'!$T$9:$T$223,$Q516,'Capex forecast'!$S$9:$S$223,$S516,'Capex forecast'!$Q$9:$Q$223,"Augex")</f>
        <v>0</v>
      </c>
      <c r="AD516" s="32">
        <f>SUMIFS('Capex forecast'!N$9:N$223,'Capex forecast'!$T$9:$T$223,$Q516,'Capex forecast'!$S$9:$S$223,$S516,'Capex forecast'!$Q$9:$Q$223,"Augex")</f>
        <v>0</v>
      </c>
      <c r="AF516" s="45" t="s">
        <v>208</v>
      </c>
      <c r="AG516" s="6" t="str">
        <f>INDEX('Demand forecast'!$M$9:$M$5832,MATCH($Q516,'Demand forecast'!$B$9:$B$5832,0))</f>
        <v>Yes</v>
      </c>
      <c r="AH516" s="6" t="str">
        <f>IF(COUNTIF($AF$93:AF516,$B516) = 1, "LV", IF(COUNTIF($AF$93:AF516,$B516) = 2, "HV", "ST"))</f>
        <v>HV</v>
      </c>
      <c r="AI516" s="6" t="str">
        <f>INDEX('Demand forecast and growth rate'!$E$7:$E$273,MATCH($Q516,'Demand forecast and growth rate'!$B$7:$B$273,0))</f>
        <v>Steady/falling</v>
      </c>
      <c r="AJ516" s="47">
        <f>SUMIFS('Capex forecast'!E$9:E$223,'Capex forecast'!$T$9:$T$223,$AF516,'Capex forecast'!$S$9:$S$223,$AH516,'Capex forecast'!$Q$9:$Q$223,"Repex")</f>
        <v>0</v>
      </c>
      <c r="AK516" s="47">
        <f>SUMIFS('Capex forecast'!F$9:F$223,'Capex forecast'!$T$9:$T$223,$AF516,'Capex forecast'!$S$9:$S$223,$AH516,'Capex forecast'!$Q$9:$Q$223,"Repex")</f>
        <v>0</v>
      </c>
      <c r="AL516" s="47">
        <f>SUMIFS('Capex forecast'!G$9:G$223,'Capex forecast'!$T$9:$T$223,$AF516,'Capex forecast'!$S$9:$S$223,$AH516,'Capex forecast'!$Q$9:$Q$223,"Repex")</f>
        <v>0</v>
      </c>
      <c r="AM516" s="47">
        <f>SUMIFS('Capex forecast'!H$9:H$223,'Capex forecast'!$T$9:$T$223,$AF516,'Capex forecast'!$S$9:$S$223,$AH516,'Capex forecast'!$Q$9:$Q$223,"Repex")</f>
        <v>0</v>
      </c>
      <c r="AN516" s="47">
        <f>SUMIFS('Capex forecast'!I$9:I$223,'Capex forecast'!$T$9:$T$223,$AF516,'Capex forecast'!$S$9:$S$223,$AH516,'Capex forecast'!$Q$9:$Q$223,"Repex")</f>
        <v>0</v>
      </c>
      <c r="AO516" s="47">
        <f>SUMIFS('Capex forecast'!J$9:J$223,'Capex forecast'!$T$9:$T$223,$AF516,'Capex forecast'!$S$9:$S$223,$AH516,'Capex forecast'!$Q$9:$Q$223,"Repex")</f>
        <v>0</v>
      </c>
      <c r="AP516" s="47">
        <f>SUMIFS('Capex forecast'!K$9:K$223,'Capex forecast'!$T$9:$T$223,$AF516,'Capex forecast'!$S$9:$S$223,$AH516,'Capex forecast'!$Q$9:$Q$223,"Repex")</f>
        <v>0</v>
      </c>
      <c r="AQ516" s="47">
        <f>SUMIFS('Capex forecast'!L$9:L$223,'Capex forecast'!$T$9:$T$223,$AF516,'Capex forecast'!$S$9:$S$223,$AH516,'Capex forecast'!$Q$9:$Q$223,"Repex")</f>
        <v>0</v>
      </c>
      <c r="AR516" s="47">
        <f>SUMIFS('Capex forecast'!M$9:M$223,'Capex forecast'!$T$9:$T$223,$AF516,'Capex forecast'!$S$9:$S$223,$AH516,'Capex forecast'!$Q$9:$Q$223,"Repex")</f>
        <v>0</v>
      </c>
      <c r="AS516" s="47">
        <f>SUMIFS('Capex forecast'!N$9:N$223,'Capex forecast'!$T$9:$T$223,$AF516,'Capex forecast'!$S$9:$S$223,$AH516,'Capex forecast'!$Q$9:$Q$223,"Repex")</f>
        <v>0</v>
      </c>
    </row>
    <row r="517" spans="2:45" ht="15">
      <c r="B517" s="45" t="s">
        <v>93</v>
      </c>
      <c r="C517" s="6" t="str">
        <f>INDEX('Demand forecast'!$M$9:$M$5832,MATCH($B517,'Demand forecast'!$B$9:$B$5832,0))</f>
        <v>No</v>
      </c>
      <c r="D517" s="6" t="str">
        <f>IF(COUNTIF($B$93:B517,$B517) = 1, "LV", IF(COUNTIF($B$93:B517,$B517) = 2, "HV", "ST"))</f>
        <v>HV</v>
      </c>
      <c r="E517" s="6" t="str">
        <f>INDEX('Demand forecast and growth rate'!$E$7:$E$273,MATCH($B517,'Demand forecast and growth rate'!$B$7:$B$273,0))</f>
        <v>Small growth</v>
      </c>
      <c r="F517" s="32">
        <f>SUMIFS('Capex forecast'!E$9:E$223,'Capex forecast'!$T$9:$T$223,'Allocation of site-spec costs'!$B517,'Capex forecast'!$S$9:$S$223,'Allocation of site-spec costs'!$D517,'Capex forecast'!$Q$9:$Q$223,"Customer Connection")</f>
        <v>0</v>
      </c>
      <c r="G517" s="32">
        <f>SUMIFS('Capex forecast'!F$9:F$223,'Capex forecast'!$T$9:$T$223,'Allocation of site-spec costs'!$B517,'Capex forecast'!$S$9:$S$223,'Allocation of site-spec costs'!$D517,'Capex forecast'!$Q$9:$Q$223,"Customer Connection")</f>
        <v>0</v>
      </c>
      <c r="H517" s="32">
        <f>SUMIFS('Capex forecast'!G$9:G$223,'Capex forecast'!$T$9:$T$223,'Allocation of site-spec costs'!$B517,'Capex forecast'!$S$9:$S$223,'Allocation of site-spec costs'!$D517,'Capex forecast'!$Q$9:$Q$223,"Customer Connection")</f>
        <v>0</v>
      </c>
      <c r="I517" s="32">
        <f>SUMIFS('Capex forecast'!H$9:H$223,'Capex forecast'!$T$9:$T$223,'Allocation of site-spec costs'!$B517,'Capex forecast'!$S$9:$S$223,'Allocation of site-spec costs'!$D517,'Capex forecast'!$Q$9:$Q$223,"Customer Connection")</f>
        <v>0</v>
      </c>
      <c r="J517" s="32">
        <f>SUMIFS('Capex forecast'!I$9:I$223,'Capex forecast'!$T$9:$T$223,'Allocation of site-spec costs'!$B517,'Capex forecast'!$S$9:$S$223,'Allocation of site-spec costs'!$D517,'Capex forecast'!$Q$9:$Q$223,"Customer Connection")</f>
        <v>0</v>
      </c>
      <c r="K517" s="32">
        <f>SUMIFS('Capex forecast'!J$9:J$223,'Capex forecast'!$T$9:$T$223,'Allocation of site-spec costs'!$B517,'Capex forecast'!$S$9:$S$223,'Allocation of site-spec costs'!$D517,'Capex forecast'!$Q$9:$Q$223,"Customer Connection")</f>
        <v>0</v>
      </c>
      <c r="L517" s="32">
        <f>SUMIFS('Capex forecast'!K$9:K$223,'Capex forecast'!$T$9:$T$223,'Allocation of site-spec costs'!$B517,'Capex forecast'!$S$9:$S$223,'Allocation of site-spec costs'!$D517,'Capex forecast'!$Q$9:$Q$223,"Customer Connection")</f>
        <v>0</v>
      </c>
      <c r="M517" s="32">
        <f>SUMIFS('Capex forecast'!L$9:L$223,'Capex forecast'!$T$9:$T$223,'Allocation of site-spec costs'!$B517,'Capex forecast'!$S$9:$S$223,'Allocation of site-spec costs'!$D517,'Capex forecast'!$Q$9:$Q$223,"Customer Connection")</f>
        <v>0</v>
      </c>
      <c r="N517" s="32">
        <f>SUMIFS('Capex forecast'!M$9:M$223,'Capex forecast'!$T$9:$T$223,'Allocation of site-spec costs'!$B517,'Capex forecast'!$S$9:$S$223,'Allocation of site-spec costs'!$D517,'Capex forecast'!$Q$9:$Q$223,"Customer Connection")</f>
        <v>0</v>
      </c>
      <c r="O517" s="32">
        <f>SUMIFS('Capex forecast'!N$9:N$223,'Capex forecast'!$T$9:$T$223,'Allocation of site-spec costs'!$B517,'Capex forecast'!$S$9:$S$223,'Allocation of site-spec costs'!$D517,'Capex forecast'!$Q$9:$Q$223,"Customer Connection")</f>
        <v>0</v>
      </c>
      <c r="Q517" s="45" t="s">
        <v>93</v>
      </c>
      <c r="R517" s="6" t="str">
        <f>INDEX('Demand forecast'!$M$9:$M$5832,MATCH($Q517,'Demand forecast'!$B$9:$B$5832,0))</f>
        <v>No</v>
      </c>
      <c r="S517" s="6" t="str">
        <f>IF(COUNTIF($Q$93:Q517,$B517) = 1, "LV", IF(COUNTIF($Q$93:Q517,$B517) = 2, "HV", "ST"))</f>
        <v>HV</v>
      </c>
      <c r="T517" s="6" t="str">
        <f>INDEX('Demand forecast and growth rate'!$E$7:$E$273,MATCH($Q517,'Demand forecast and growth rate'!$B$7:$B$273,0))</f>
        <v>Small growth</v>
      </c>
      <c r="U517" s="32">
        <f>SUMIFS('Capex forecast'!E$9:E$223,'Capex forecast'!$T$9:$T$223,$Q517,'Capex forecast'!$S$9:$S$223,$S517,'Capex forecast'!$Q$9:$Q$223,"Augex")</f>
        <v>0</v>
      </c>
      <c r="V517" s="32">
        <f>SUMIFS('Capex forecast'!F$9:F$223,'Capex forecast'!$T$9:$T$223,$Q517,'Capex forecast'!$S$9:$S$223,$S517,'Capex forecast'!$Q$9:$Q$223,"Augex")</f>
        <v>0</v>
      </c>
      <c r="W517" s="32">
        <f>SUMIFS('Capex forecast'!G$9:G$223,'Capex forecast'!$T$9:$T$223,$Q517,'Capex forecast'!$S$9:$S$223,$S517,'Capex forecast'!$Q$9:$Q$223,"Augex")</f>
        <v>0</v>
      </c>
      <c r="X517" s="32">
        <f>SUMIFS('Capex forecast'!H$9:H$223,'Capex forecast'!$T$9:$T$223,$Q517,'Capex forecast'!$S$9:$S$223,$S517,'Capex forecast'!$Q$9:$Q$223,"Augex")</f>
        <v>0</v>
      </c>
      <c r="Y517" s="32">
        <f>SUMIFS('Capex forecast'!I$9:I$223,'Capex forecast'!$T$9:$T$223,$Q517,'Capex forecast'!$S$9:$S$223,$S517,'Capex forecast'!$Q$9:$Q$223,"Augex")</f>
        <v>0</v>
      </c>
      <c r="Z517" s="32">
        <f>SUMIFS('Capex forecast'!J$9:J$223,'Capex forecast'!$T$9:$T$223,$Q517,'Capex forecast'!$S$9:$S$223,$S517,'Capex forecast'!$Q$9:$Q$223,"Augex")</f>
        <v>0</v>
      </c>
      <c r="AA517" s="32">
        <f>SUMIFS('Capex forecast'!K$9:K$223,'Capex forecast'!$T$9:$T$223,$Q517,'Capex forecast'!$S$9:$S$223,$S517,'Capex forecast'!$Q$9:$Q$223,"Augex")</f>
        <v>0</v>
      </c>
      <c r="AB517" s="32">
        <f>SUMIFS('Capex forecast'!L$9:L$223,'Capex forecast'!$T$9:$T$223,$Q517,'Capex forecast'!$S$9:$S$223,$S517,'Capex forecast'!$Q$9:$Q$223,"Augex")</f>
        <v>0</v>
      </c>
      <c r="AC517" s="32">
        <f>SUMIFS('Capex forecast'!M$9:M$223,'Capex forecast'!$T$9:$T$223,$Q517,'Capex forecast'!$S$9:$S$223,$S517,'Capex forecast'!$Q$9:$Q$223,"Augex")</f>
        <v>0</v>
      </c>
      <c r="AD517" s="32">
        <f>SUMIFS('Capex forecast'!N$9:N$223,'Capex forecast'!$T$9:$T$223,$Q517,'Capex forecast'!$S$9:$S$223,$S517,'Capex forecast'!$Q$9:$Q$223,"Augex")</f>
        <v>0</v>
      </c>
      <c r="AF517" s="45" t="s">
        <v>93</v>
      </c>
      <c r="AG517" s="6" t="str">
        <f>INDEX('Demand forecast'!$M$9:$M$5832,MATCH($Q517,'Demand forecast'!$B$9:$B$5832,0))</f>
        <v>No</v>
      </c>
      <c r="AH517" s="6" t="str">
        <f>IF(COUNTIF($AF$93:AF517,$B517) = 1, "LV", IF(COUNTIF($AF$93:AF517,$B517) = 2, "HV", "ST"))</f>
        <v>HV</v>
      </c>
      <c r="AI517" s="6" t="str">
        <f>INDEX('Demand forecast and growth rate'!$E$7:$E$273,MATCH($Q517,'Demand forecast and growth rate'!$B$7:$B$273,0))</f>
        <v>Small growth</v>
      </c>
      <c r="AJ517" s="47">
        <f>SUMIFS('Capex forecast'!E$9:E$223,'Capex forecast'!$T$9:$T$223,$AF517,'Capex forecast'!$S$9:$S$223,$AH517,'Capex forecast'!$Q$9:$Q$223,"Repex")</f>
        <v>0</v>
      </c>
      <c r="AK517" s="47">
        <f>SUMIFS('Capex forecast'!F$9:F$223,'Capex forecast'!$T$9:$T$223,$AF517,'Capex forecast'!$S$9:$S$223,$AH517,'Capex forecast'!$Q$9:$Q$223,"Repex")</f>
        <v>0</v>
      </c>
      <c r="AL517" s="47">
        <f>SUMIFS('Capex forecast'!G$9:G$223,'Capex forecast'!$T$9:$T$223,$AF517,'Capex forecast'!$S$9:$S$223,$AH517,'Capex forecast'!$Q$9:$Q$223,"Repex")</f>
        <v>0</v>
      </c>
      <c r="AM517" s="47">
        <f>SUMIFS('Capex forecast'!H$9:H$223,'Capex forecast'!$T$9:$T$223,$AF517,'Capex forecast'!$S$9:$S$223,$AH517,'Capex forecast'!$Q$9:$Q$223,"Repex")</f>
        <v>0</v>
      </c>
      <c r="AN517" s="47">
        <f>SUMIFS('Capex forecast'!I$9:I$223,'Capex forecast'!$T$9:$T$223,$AF517,'Capex forecast'!$S$9:$S$223,$AH517,'Capex forecast'!$Q$9:$Q$223,"Repex")</f>
        <v>0</v>
      </c>
      <c r="AO517" s="47">
        <f>SUMIFS('Capex forecast'!J$9:J$223,'Capex forecast'!$T$9:$T$223,$AF517,'Capex forecast'!$S$9:$S$223,$AH517,'Capex forecast'!$Q$9:$Q$223,"Repex")</f>
        <v>0</v>
      </c>
      <c r="AP517" s="47">
        <f>SUMIFS('Capex forecast'!K$9:K$223,'Capex forecast'!$T$9:$T$223,$AF517,'Capex forecast'!$S$9:$S$223,$AH517,'Capex forecast'!$Q$9:$Q$223,"Repex")</f>
        <v>0</v>
      </c>
      <c r="AQ517" s="47">
        <f>SUMIFS('Capex forecast'!L$9:L$223,'Capex forecast'!$T$9:$T$223,$AF517,'Capex forecast'!$S$9:$S$223,$AH517,'Capex forecast'!$Q$9:$Q$223,"Repex")</f>
        <v>0</v>
      </c>
      <c r="AR517" s="47">
        <f>SUMIFS('Capex forecast'!M$9:M$223,'Capex forecast'!$T$9:$T$223,$AF517,'Capex forecast'!$S$9:$S$223,$AH517,'Capex forecast'!$Q$9:$Q$223,"Repex")</f>
        <v>0</v>
      </c>
      <c r="AS517" s="47">
        <f>SUMIFS('Capex forecast'!N$9:N$223,'Capex forecast'!$T$9:$T$223,$AF517,'Capex forecast'!$S$9:$S$223,$AH517,'Capex forecast'!$Q$9:$Q$223,"Repex")</f>
        <v>0</v>
      </c>
    </row>
    <row r="518" spans="2:45" ht="15">
      <c r="B518" s="45" t="s">
        <v>104</v>
      </c>
      <c r="C518" s="6" t="str">
        <f>INDEX('Demand forecast'!$M$9:$M$5832,MATCH($B518,'Demand forecast'!$B$9:$B$5832,0))</f>
        <v>No</v>
      </c>
      <c r="D518" s="6" t="str">
        <f>IF(COUNTIF($B$93:B518,$B518) = 1, "LV", IF(COUNTIF($B$93:B518,$B518) = 2, "HV", "ST"))</f>
        <v>HV</v>
      </c>
      <c r="E518" s="6" t="str">
        <f>INDEX('Demand forecast and growth rate'!$E$7:$E$273,MATCH($B518,'Demand forecast and growth rate'!$B$7:$B$273,0))</f>
        <v>Small growth</v>
      </c>
      <c r="F518" s="32">
        <f>SUMIFS('Capex forecast'!E$9:E$223,'Capex forecast'!$T$9:$T$223,'Allocation of site-spec costs'!$B518,'Capex forecast'!$S$9:$S$223,'Allocation of site-spec costs'!$D518,'Capex forecast'!$Q$9:$Q$223,"Customer Connection")</f>
        <v>0</v>
      </c>
      <c r="G518" s="32">
        <f>SUMIFS('Capex forecast'!F$9:F$223,'Capex forecast'!$T$9:$T$223,'Allocation of site-spec costs'!$B518,'Capex forecast'!$S$9:$S$223,'Allocation of site-spec costs'!$D518,'Capex forecast'!$Q$9:$Q$223,"Customer Connection")</f>
        <v>0</v>
      </c>
      <c r="H518" s="32">
        <f>SUMIFS('Capex forecast'!G$9:G$223,'Capex forecast'!$T$9:$T$223,'Allocation of site-spec costs'!$B518,'Capex forecast'!$S$9:$S$223,'Allocation of site-spec costs'!$D518,'Capex forecast'!$Q$9:$Q$223,"Customer Connection")</f>
        <v>0</v>
      </c>
      <c r="I518" s="32">
        <f>SUMIFS('Capex forecast'!H$9:H$223,'Capex forecast'!$T$9:$T$223,'Allocation of site-spec costs'!$B518,'Capex forecast'!$S$9:$S$223,'Allocation of site-spec costs'!$D518,'Capex forecast'!$Q$9:$Q$223,"Customer Connection")</f>
        <v>0</v>
      </c>
      <c r="J518" s="32">
        <f>SUMIFS('Capex forecast'!I$9:I$223,'Capex forecast'!$T$9:$T$223,'Allocation of site-spec costs'!$B518,'Capex forecast'!$S$9:$S$223,'Allocation of site-spec costs'!$D518,'Capex forecast'!$Q$9:$Q$223,"Customer Connection")</f>
        <v>0</v>
      </c>
      <c r="K518" s="32">
        <f>SUMIFS('Capex forecast'!J$9:J$223,'Capex forecast'!$T$9:$T$223,'Allocation of site-spec costs'!$B518,'Capex forecast'!$S$9:$S$223,'Allocation of site-spec costs'!$D518,'Capex forecast'!$Q$9:$Q$223,"Customer Connection")</f>
        <v>0</v>
      </c>
      <c r="L518" s="32">
        <f>SUMIFS('Capex forecast'!K$9:K$223,'Capex forecast'!$T$9:$T$223,'Allocation of site-spec costs'!$B518,'Capex forecast'!$S$9:$S$223,'Allocation of site-spec costs'!$D518,'Capex forecast'!$Q$9:$Q$223,"Customer Connection")</f>
        <v>0</v>
      </c>
      <c r="M518" s="32">
        <f>SUMIFS('Capex forecast'!L$9:L$223,'Capex forecast'!$T$9:$T$223,'Allocation of site-spec costs'!$B518,'Capex forecast'!$S$9:$S$223,'Allocation of site-spec costs'!$D518,'Capex forecast'!$Q$9:$Q$223,"Customer Connection")</f>
        <v>0</v>
      </c>
      <c r="N518" s="32">
        <f>SUMIFS('Capex forecast'!M$9:M$223,'Capex forecast'!$T$9:$T$223,'Allocation of site-spec costs'!$B518,'Capex forecast'!$S$9:$S$223,'Allocation of site-spec costs'!$D518,'Capex forecast'!$Q$9:$Q$223,"Customer Connection")</f>
        <v>0</v>
      </c>
      <c r="O518" s="32">
        <f>SUMIFS('Capex forecast'!N$9:N$223,'Capex forecast'!$T$9:$T$223,'Allocation of site-spec costs'!$B518,'Capex forecast'!$S$9:$S$223,'Allocation of site-spec costs'!$D518,'Capex forecast'!$Q$9:$Q$223,"Customer Connection")</f>
        <v>0</v>
      </c>
      <c r="Q518" s="45" t="s">
        <v>104</v>
      </c>
      <c r="R518" s="6" t="str">
        <f>INDEX('Demand forecast'!$M$9:$M$5832,MATCH($Q518,'Demand forecast'!$B$9:$B$5832,0))</f>
        <v>No</v>
      </c>
      <c r="S518" s="6" t="str">
        <f>IF(COUNTIF($Q$93:Q518,$B518) = 1, "LV", IF(COUNTIF($Q$93:Q518,$B518) = 2, "HV", "ST"))</f>
        <v>HV</v>
      </c>
      <c r="T518" s="6" t="str">
        <f>INDEX('Demand forecast and growth rate'!$E$7:$E$273,MATCH($Q518,'Demand forecast and growth rate'!$B$7:$B$273,0))</f>
        <v>Small growth</v>
      </c>
      <c r="U518" s="32">
        <f>SUMIFS('Capex forecast'!E$9:E$223,'Capex forecast'!$T$9:$T$223,$Q518,'Capex forecast'!$S$9:$S$223,$S518,'Capex forecast'!$Q$9:$Q$223,"Augex")</f>
        <v>0</v>
      </c>
      <c r="V518" s="32">
        <f>SUMIFS('Capex forecast'!F$9:F$223,'Capex forecast'!$T$9:$T$223,$Q518,'Capex forecast'!$S$9:$S$223,$S518,'Capex forecast'!$Q$9:$Q$223,"Augex")</f>
        <v>0</v>
      </c>
      <c r="W518" s="32">
        <f>SUMIFS('Capex forecast'!G$9:G$223,'Capex forecast'!$T$9:$T$223,$Q518,'Capex forecast'!$S$9:$S$223,$S518,'Capex forecast'!$Q$9:$Q$223,"Augex")</f>
        <v>0</v>
      </c>
      <c r="X518" s="32">
        <f>SUMIFS('Capex forecast'!H$9:H$223,'Capex forecast'!$T$9:$T$223,$Q518,'Capex forecast'!$S$9:$S$223,$S518,'Capex forecast'!$Q$9:$Q$223,"Augex")</f>
        <v>0</v>
      </c>
      <c r="Y518" s="32">
        <f>SUMIFS('Capex forecast'!I$9:I$223,'Capex forecast'!$T$9:$T$223,$Q518,'Capex forecast'!$S$9:$S$223,$S518,'Capex forecast'!$Q$9:$Q$223,"Augex")</f>
        <v>0</v>
      </c>
      <c r="Z518" s="32">
        <f>SUMIFS('Capex forecast'!J$9:J$223,'Capex forecast'!$T$9:$T$223,$Q518,'Capex forecast'!$S$9:$S$223,$S518,'Capex forecast'!$Q$9:$Q$223,"Augex")</f>
        <v>0</v>
      </c>
      <c r="AA518" s="32">
        <f>SUMIFS('Capex forecast'!K$9:K$223,'Capex forecast'!$T$9:$T$223,$Q518,'Capex forecast'!$S$9:$S$223,$S518,'Capex forecast'!$Q$9:$Q$223,"Augex")</f>
        <v>0</v>
      </c>
      <c r="AB518" s="32">
        <f>SUMIFS('Capex forecast'!L$9:L$223,'Capex forecast'!$T$9:$T$223,$Q518,'Capex forecast'!$S$9:$S$223,$S518,'Capex forecast'!$Q$9:$Q$223,"Augex")</f>
        <v>0</v>
      </c>
      <c r="AC518" s="32">
        <f>SUMIFS('Capex forecast'!M$9:M$223,'Capex forecast'!$T$9:$T$223,$Q518,'Capex forecast'!$S$9:$S$223,$S518,'Capex forecast'!$Q$9:$Q$223,"Augex")</f>
        <v>0</v>
      </c>
      <c r="AD518" s="32">
        <f>SUMIFS('Capex forecast'!N$9:N$223,'Capex forecast'!$T$9:$T$223,$Q518,'Capex forecast'!$S$9:$S$223,$S518,'Capex forecast'!$Q$9:$Q$223,"Augex")</f>
        <v>0</v>
      </c>
      <c r="AF518" s="45" t="s">
        <v>104</v>
      </c>
      <c r="AG518" s="6" t="str">
        <f>INDEX('Demand forecast'!$M$9:$M$5832,MATCH($Q518,'Demand forecast'!$B$9:$B$5832,0))</f>
        <v>No</v>
      </c>
      <c r="AH518" s="6" t="str">
        <f>IF(COUNTIF($AF$93:AF518,$B518) = 1, "LV", IF(COUNTIF($AF$93:AF518,$B518) = 2, "HV", "ST"))</f>
        <v>HV</v>
      </c>
      <c r="AI518" s="6" t="str">
        <f>INDEX('Demand forecast and growth rate'!$E$7:$E$273,MATCH($Q518,'Demand forecast and growth rate'!$B$7:$B$273,0))</f>
        <v>Small growth</v>
      </c>
      <c r="AJ518" s="47">
        <f>SUMIFS('Capex forecast'!E$9:E$223,'Capex forecast'!$T$9:$T$223,$AF518,'Capex forecast'!$S$9:$S$223,$AH518,'Capex forecast'!$Q$9:$Q$223,"Repex")</f>
        <v>0</v>
      </c>
      <c r="AK518" s="47">
        <f>SUMIFS('Capex forecast'!F$9:F$223,'Capex forecast'!$T$9:$T$223,$AF518,'Capex forecast'!$S$9:$S$223,$AH518,'Capex forecast'!$Q$9:$Q$223,"Repex")</f>
        <v>0</v>
      </c>
      <c r="AL518" s="47">
        <f>SUMIFS('Capex forecast'!G$9:G$223,'Capex forecast'!$T$9:$T$223,$AF518,'Capex forecast'!$S$9:$S$223,$AH518,'Capex forecast'!$Q$9:$Q$223,"Repex")</f>
        <v>0</v>
      </c>
      <c r="AM518" s="47">
        <f>SUMIFS('Capex forecast'!H$9:H$223,'Capex forecast'!$T$9:$T$223,$AF518,'Capex forecast'!$S$9:$S$223,$AH518,'Capex forecast'!$Q$9:$Q$223,"Repex")</f>
        <v>0</v>
      </c>
      <c r="AN518" s="47">
        <f>SUMIFS('Capex forecast'!I$9:I$223,'Capex forecast'!$T$9:$T$223,$AF518,'Capex forecast'!$S$9:$S$223,$AH518,'Capex forecast'!$Q$9:$Q$223,"Repex")</f>
        <v>0</v>
      </c>
      <c r="AO518" s="47">
        <f>SUMIFS('Capex forecast'!J$9:J$223,'Capex forecast'!$T$9:$T$223,$AF518,'Capex forecast'!$S$9:$S$223,$AH518,'Capex forecast'!$Q$9:$Q$223,"Repex")</f>
        <v>0</v>
      </c>
      <c r="AP518" s="47">
        <f>SUMIFS('Capex forecast'!K$9:K$223,'Capex forecast'!$T$9:$T$223,$AF518,'Capex forecast'!$S$9:$S$223,$AH518,'Capex forecast'!$Q$9:$Q$223,"Repex")</f>
        <v>0</v>
      </c>
      <c r="AQ518" s="47">
        <f>SUMIFS('Capex forecast'!L$9:L$223,'Capex forecast'!$T$9:$T$223,$AF518,'Capex forecast'!$S$9:$S$223,$AH518,'Capex forecast'!$Q$9:$Q$223,"Repex")</f>
        <v>0</v>
      </c>
      <c r="AR518" s="47">
        <f>SUMIFS('Capex forecast'!M$9:M$223,'Capex forecast'!$T$9:$T$223,$AF518,'Capex forecast'!$S$9:$S$223,$AH518,'Capex forecast'!$Q$9:$Q$223,"Repex")</f>
        <v>0</v>
      </c>
      <c r="AS518" s="47">
        <f>SUMIFS('Capex forecast'!N$9:N$223,'Capex forecast'!$T$9:$T$223,$AF518,'Capex forecast'!$S$9:$S$223,$AH518,'Capex forecast'!$Q$9:$Q$223,"Repex")</f>
        <v>0</v>
      </c>
    </row>
    <row r="519" spans="2:45" ht="15">
      <c r="B519" s="45" t="s">
        <v>105</v>
      </c>
      <c r="C519" s="6" t="str">
        <f>INDEX('Demand forecast'!$M$9:$M$5832,MATCH($B519,'Demand forecast'!$B$9:$B$5832,0))</f>
        <v>No</v>
      </c>
      <c r="D519" s="6" t="str">
        <f>IF(COUNTIF($B$93:B519,$B519) = 1, "LV", IF(COUNTIF($B$93:B519,$B519) = 2, "HV", "ST"))</f>
        <v>HV</v>
      </c>
      <c r="E519" s="6" t="str">
        <f>INDEX('Demand forecast and growth rate'!$E$7:$E$273,MATCH($B519,'Demand forecast and growth rate'!$B$7:$B$273,0))</f>
        <v>Steady/falling</v>
      </c>
      <c r="F519" s="32">
        <f>SUMIFS('Capex forecast'!E$9:E$223,'Capex forecast'!$T$9:$T$223,'Allocation of site-spec costs'!$B519,'Capex forecast'!$S$9:$S$223,'Allocation of site-spec costs'!$D519,'Capex forecast'!$Q$9:$Q$223,"Customer Connection")</f>
        <v>0</v>
      </c>
      <c r="G519" s="32">
        <f>SUMIFS('Capex forecast'!F$9:F$223,'Capex forecast'!$T$9:$T$223,'Allocation of site-spec costs'!$B519,'Capex forecast'!$S$9:$S$223,'Allocation of site-spec costs'!$D519,'Capex forecast'!$Q$9:$Q$223,"Customer Connection")</f>
        <v>0</v>
      </c>
      <c r="H519" s="32">
        <f>SUMIFS('Capex forecast'!G$9:G$223,'Capex forecast'!$T$9:$T$223,'Allocation of site-spec costs'!$B519,'Capex forecast'!$S$9:$S$223,'Allocation of site-spec costs'!$D519,'Capex forecast'!$Q$9:$Q$223,"Customer Connection")</f>
        <v>0</v>
      </c>
      <c r="I519" s="32">
        <f>SUMIFS('Capex forecast'!H$9:H$223,'Capex forecast'!$T$9:$T$223,'Allocation of site-spec costs'!$B519,'Capex forecast'!$S$9:$S$223,'Allocation of site-spec costs'!$D519,'Capex forecast'!$Q$9:$Q$223,"Customer Connection")</f>
        <v>0</v>
      </c>
      <c r="J519" s="32">
        <f>SUMIFS('Capex forecast'!I$9:I$223,'Capex forecast'!$T$9:$T$223,'Allocation of site-spec costs'!$B519,'Capex forecast'!$S$9:$S$223,'Allocation of site-spec costs'!$D519,'Capex forecast'!$Q$9:$Q$223,"Customer Connection")</f>
        <v>0</v>
      </c>
      <c r="K519" s="32">
        <f>SUMIFS('Capex forecast'!J$9:J$223,'Capex forecast'!$T$9:$T$223,'Allocation of site-spec costs'!$B519,'Capex forecast'!$S$9:$S$223,'Allocation of site-spec costs'!$D519,'Capex forecast'!$Q$9:$Q$223,"Customer Connection")</f>
        <v>0</v>
      </c>
      <c r="L519" s="32">
        <f>SUMIFS('Capex forecast'!K$9:K$223,'Capex forecast'!$T$9:$T$223,'Allocation of site-spec costs'!$B519,'Capex forecast'!$S$9:$S$223,'Allocation of site-spec costs'!$D519,'Capex forecast'!$Q$9:$Q$223,"Customer Connection")</f>
        <v>0</v>
      </c>
      <c r="M519" s="32">
        <f>SUMIFS('Capex forecast'!L$9:L$223,'Capex forecast'!$T$9:$T$223,'Allocation of site-spec costs'!$B519,'Capex forecast'!$S$9:$S$223,'Allocation of site-spec costs'!$D519,'Capex forecast'!$Q$9:$Q$223,"Customer Connection")</f>
        <v>0</v>
      </c>
      <c r="N519" s="32">
        <f>SUMIFS('Capex forecast'!M$9:M$223,'Capex forecast'!$T$9:$T$223,'Allocation of site-spec costs'!$B519,'Capex forecast'!$S$9:$S$223,'Allocation of site-spec costs'!$D519,'Capex forecast'!$Q$9:$Q$223,"Customer Connection")</f>
        <v>0</v>
      </c>
      <c r="O519" s="32">
        <f>SUMIFS('Capex forecast'!N$9:N$223,'Capex forecast'!$T$9:$T$223,'Allocation of site-spec costs'!$B519,'Capex forecast'!$S$9:$S$223,'Allocation of site-spec costs'!$D519,'Capex forecast'!$Q$9:$Q$223,"Customer Connection")</f>
        <v>0</v>
      </c>
      <c r="Q519" s="45" t="s">
        <v>105</v>
      </c>
      <c r="R519" s="6" t="str">
        <f>INDEX('Demand forecast'!$M$9:$M$5832,MATCH($Q519,'Demand forecast'!$B$9:$B$5832,0))</f>
        <v>No</v>
      </c>
      <c r="S519" s="6" t="str">
        <f>IF(COUNTIF($Q$93:Q519,$B519) = 1, "LV", IF(COUNTIF($Q$93:Q519,$B519) = 2, "HV", "ST"))</f>
        <v>HV</v>
      </c>
      <c r="T519" s="6" t="str">
        <f>INDEX('Demand forecast and growth rate'!$E$7:$E$273,MATCH($Q519,'Demand forecast and growth rate'!$B$7:$B$273,0))</f>
        <v>Steady/falling</v>
      </c>
      <c r="U519" s="32">
        <f>SUMIFS('Capex forecast'!E$9:E$223,'Capex forecast'!$T$9:$T$223,$Q519,'Capex forecast'!$S$9:$S$223,$S519,'Capex forecast'!$Q$9:$Q$223,"Augex")</f>
        <v>0</v>
      </c>
      <c r="V519" s="32">
        <f>SUMIFS('Capex forecast'!F$9:F$223,'Capex forecast'!$T$9:$T$223,$Q519,'Capex forecast'!$S$9:$S$223,$S519,'Capex forecast'!$Q$9:$Q$223,"Augex")</f>
        <v>0</v>
      </c>
      <c r="W519" s="32">
        <f>SUMIFS('Capex forecast'!G$9:G$223,'Capex forecast'!$T$9:$T$223,$Q519,'Capex forecast'!$S$9:$S$223,$S519,'Capex forecast'!$Q$9:$Q$223,"Augex")</f>
        <v>0</v>
      </c>
      <c r="X519" s="32">
        <f>SUMIFS('Capex forecast'!H$9:H$223,'Capex forecast'!$T$9:$T$223,$Q519,'Capex forecast'!$S$9:$S$223,$S519,'Capex forecast'!$Q$9:$Q$223,"Augex")</f>
        <v>0</v>
      </c>
      <c r="Y519" s="32">
        <f>SUMIFS('Capex forecast'!I$9:I$223,'Capex forecast'!$T$9:$T$223,$Q519,'Capex forecast'!$S$9:$S$223,$S519,'Capex forecast'!$Q$9:$Q$223,"Augex")</f>
        <v>0</v>
      </c>
      <c r="Z519" s="32">
        <f>SUMIFS('Capex forecast'!J$9:J$223,'Capex forecast'!$T$9:$T$223,$Q519,'Capex forecast'!$S$9:$S$223,$S519,'Capex forecast'!$Q$9:$Q$223,"Augex")</f>
        <v>0</v>
      </c>
      <c r="AA519" s="32">
        <f>SUMIFS('Capex forecast'!K$9:K$223,'Capex forecast'!$T$9:$T$223,$Q519,'Capex forecast'!$S$9:$S$223,$S519,'Capex forecast'!$Q$9:$Q$223,"Augex")</f>
        <v>0</v>
      </c>
      <c r="AB519" s="32">
        <f>SUMIFS('Capex forecast'!L$9:L$223,'Capex forecast'!$T$9:$T$223,$Q519,'Capex forecast'!$S$9:$S$223,$S519,'Capex forecast'!$Q$9:$Q$223,"Augex")</f>
        <v>0</v>
      </c>
      <c r="AC519" s="32">
        <f>SUMIFS('Capex forecast'!M$9:M$223,'Capex forecast'!$T$9:$T$223,$Q519,'Capex forecast'!$S$9:$S$223,$S519,'Capex forecast'!$Q$9:$Q$223,"Augex")</f>
        <v>0</v>
      </c>
      <c r="AD519" s="32">
        <f>SUMIFS('Capex forecast'!N$9:N$223,'Capex forecast'!$T$9:$T$223,$Q519,'Capex forecast'!$S$9:$S$223,$S519,'Capex forecast'!$Q$9:$Q$223,"Augex")</f>
        <v>0</v>
      </c>
      <c r="AF519" s="45" t="s">
        <v>105</v>
      </c>
      <c r="AG519" s="6" t="str">
        <f>INDEX('Demand forecast'!$M$9:$M$5832,MATCH($Q519,'Demand forecast'!$B$9:$B$5832,0))</f>
        <v>No</v>
      </c>
      <c r="AH519" s="6" t="str">
        <f>IF(COUNTIF($AF$93:AF519,$B519) = 1, "LV", IF(COUNTIF($AF$93:AF519,$B519) = 2, "HV", "ST"))</f>
        <v>HV</v>
      </c>
      <c r="AI519" s="6" t="str">
        <f>INDEX('Demand forecast and growth rate'!$E$7:$E$273,MATCH($Q519,'Demand forecast and growth rate'!$B$7:$B$273,0))</f>
        <v>Steady/falling</v>
      </c>
      <c r="AJ519" s="47">
        <f>SUMIFS('Capex forecast'!E$9:E$223,'Capex forecast'!$T$9:$T$223,$AF519,'Capex forecast'!$S$9:$S$223,$AH519,'Capex forecast'!$Q$9:$Q$223,"Repex")</f>
        <v>0</v>
      </c>
      <c r="AK519" s="47">
        <f>SUMIFS('Capex forecast'!F$9:F$223,'Capex forecast'!$T$9:$T$223,$AF519,'Capex forecast'!$S$9:$S$223,$AH519,'Capex forecast'!$Q$9:$Q$223,"Repex")</f>
        <v>0</v>
      </c>
      <c r="AL519" s="47">
        <f>SUMIFS('Capex forecast'!G$9:G$223,'Capex forecast'!$T$9:$T$223,$AF519,'Capex forecast'!$S$9:$S$223,$AH519,'Capex forecast'!$Q$9:$Q$223,"Repex")</f>
        <v>0</v>
      </c>
      <c r="AM519" s="47">
        <f>SUMIFS('Capex forecast'!H$9:H$223,'Capex forecast'!$T$9:$T$223,$AF519,'Capex forecast'!$S$9:$S$223,$AH519,'Capex forecast'!$Q$9:$Q$223,"Repex")</f>
        <v>0</v>
      </c>
      <c r="AN519" s="47">
        <f>SUMIFS('Capex forecast'!I$9:I$223,'Capex forecast'!$T$9:$T$223,$AF519,'Capex forecast'!$S$9:$S$223,$AH519,'Capex forecast'!$Q$9:$Q$223,"Repex")</f>
        <v>0</v>
      </c>
      <c r="AO519" s="47">
        <f>SUMIFS('Capex forecast'!J$9:J$223,'Capex forecast'!$T$9:$T$223,$AF519,'Capex forecast'!$S$9:$S$223,$AH519,'Capex forecast'!$Q$9:$Q$223,"Repex")</f>
        <v>0</v>
      </c>
      <c r="AP519" s="47">
        <f>SUMIFS('Capex forecast'!K$9:K$223,'Capex forecast'!$T$9:$T$223,$AF519,'Capex forecast'!$S$9:$S$223,$AH519,'Capex forecast'!$Q$9:$Q$223,"Repex")</f>
        <v>0</v>
      </c>
      <c r="AQ519" s="47">
        <f>SUMIFS('Capex forecast'!L$9:L$223,'Capex forecast'!$T$9:$T$223,$AF519,'Capex forecast'!$S$9:$S$223,$AH519,'Capex forecast'!$Q$9:$Q$223,"Repex")</f>
        <v>0</v>
      </c>
      <c r="AR519" s="47">
        <f>SUMIFS('Capex forecast'!M$9:M$223,'Capex forecast'!$T$9:$T$223,$AF519,'Capex forecast'!$S$9:$S$223,$AH519,'Capex forecast'!$Q$9:$Q$223,"Repex")</f>
        <v>0</v>
      </c>
      <c r="AS519" s="47">
        <f>SUMIFS('Capex forecast'!N$9:N$223,'Capex forecast'!$T$9:$T$223,$AF519,'Capex forecast'!$S$9:$S$223,$AH519,'Capex forecast'!$Q$9:$Q$223,"Repex")</f>
        <v>0</v>
      </c>
    </row>
    <row r="520" spans="2:45" ht="15">
      <c r="B520" s="45" t="s">
        <v>152</v>
      </c>
      <c r="C520" s="6" t="str">
        <f>INDEX('Demand forecast'!$M$9:$M$5832,MATCH($B520,'Demand forecast'!$B$9:$B$5832,0))</f>
        <v>No</v>
      </c>
      <c r="D520" s="6" t="str">
        <f>IF(COUNTIF($B$93:B520,$B520) = 1, "LV", IF(COUNTIF($B$93:B520,$B520) = 2, "HV", "ST"))</f>
        <v>HV</v>
      </c>
      <c r="E520" s="6" t="str">
        <f>INDEX('Demand forecast and growth rate'!$E$7:$E$273,MATCH($B520,'Demand forecast and growth rate'!$B$7:$B$273,0))</f>
        <v>High growth</v>
      </c>
      <c r="F520" s="32">
        <f>SUMIFS('Capex forecast'!E$9:E$223,'Capex forecast'!$T$9:$T$223,'Allocation of site-spec costs'!$B520,'Capex forecast'!$S$9:$S$223,'Allocation of site-spec costs'!$D520,'Capex forecast'!$Q$9:$Q$223,"Customer Connection")</f>
        <v>0</v>
      </c>
      <c r="G520" s="32">
        <f>SUMIFS('Capex forecast'!F$9:F$223,'Capex forecast'!$T$9:$T$223,'Allocation of site-spec costs'!$B520,'Capex forecast'!$S$9:$S$223,'Allocation of site-spec costs'!$D520,'Capex forecast'!$Q$9:$Q$223,"Customer Connection")</f>
        <v>0</v>
      </c>
      <c r="H520" s="32">
        <f>SUMIFS('Capex forecast'!G$9:G$223,'Capex forecast'!$T$9:$T$223,'Allocation of site-spec costs'!$B520,'Capex forecast'!$S$9:$S$223,'Allocation of site-spec costs'!$D520,'Capex forecast'!$Q$9:$Q$223,"Customer Connection")</f>
        <v>0</v>
      </c>
      <c r="I520" s="32">
        <f>SUMIFS('Capex forecast'!H$9:H$223,'Capex forecast'!$T$9:$T$223,'Allocation of site-spec costs'!$B520,'Capex forecast'!$S$9:$S$223,'Allocation of site-spec costs'!$D520,'Capex forecast'!$Q$9:$Q$223,"Customer Connection")</f>
        <v>0</v>
      </c>
      <c r="J520" s="32">
        <f>SUMIFS('Capex forecast'!I$9:I$223,'Capex forecast'!$T$9:$T$223,'Allocation of site-spec costs'!$B520,'Capex forecast'!$S$9:$S$223,'Allocation of site-spec costs'!$D520,'Capex forecast'!$Q$9:$Q$223,"Customer Connection")</f>
        <v>0</v>
      </c>
      <c r="K520" s="32">
        <f>SUMIFS('Capex forecast'!J$9:J$223,'Capex forecast'!$T$9:$T$223,'Allocation of site-spec costs'!$B520,'Capex forecast'!$S$9:$S$223,'Allocation of site-spec costs'!$D520,'Capex forecast'!$Q$9:$Q$223,"Customer Connection")</f>
        <v>0</v>
      </c>
      <c r="L520" s="32">
        <f>SUMIFS('Capex forecast'!K$9:K$223,'Capex forecast'!$T$9:$T$223,'Allocation of site-spec costs'!$B520,'Capex forecast'!$S$9:$S$223,'Allocation of site-spec costs'!$D520,'Capex forecast'!$Q$9:$Q$223,"Customer Connection")</f>
        <v>0</v>
      </c>
      <c r="M520" s="32">
        <f>SUMIFS('Capex forecast'!L$9:L$223,'Capex forecast'!$T$9:$T$223,'Allocation of site-spec costs'!$B520,'Capex forecast'!$S$9:$S$223,'Allocation of site-spec costs'!$D520,'Capex forecast'!$Q$9:$Q$223,"Customer Connection")</f>
        <v>0</v>
      </c>
      <c r="N520" s="32">
        <f>SUMIFS('Capex forecast'!M$9:M$223,'Capex forecast'!$T$9:$T$223,'Allocation of site-spec costs'!$B520,'Capex forecast'!$S$9:$S$223,'Allocation of site-spec costs'!$D520,'Capex forecast'!$Q$9:$Q$223,"Customer Connection")</f>
        <v>0</v>
      </c>
      <c r="O520" s="32">
        <f>SUMIFS('Capex forecast'!N$9:N$223,'Capex forecast'!$T$9:$T$223,'Allocation of site-spec costs'!$B520,'Capex forecast'!$S$9:$S$223,'Allocation of site-spec costs'!$D520,'Capex forecast'!$Q$9:$Q$223,"Customer Connection")</f>
        <v>0</v>
      </c>
      <c r="Q520" s="45" t="s">
        <v>152</v>
      </c>
      <c r="R520" s="6" t="str">
        <f>INDEX('Demand forecast'!$M$9:$M$5832,MATCH($Q520,'Demand forecast'!$B$9:$B$5832,0))</f>
        <v>No</v>
      </c>
      <c r="S520" s="6" t="str">
        <f>IF(COUNTIF($Q$93:Q520,$B520) = 1, "LV", IF(COUNTIF($Q$93:Q520,$B520) = 2, "HV", "ST"))</f>
        <v>HV</v>
      </c>
      <c r="T520" s="6" t="str">
        <f>INDEX('Demand forecast and growth rate'!$E$7:$E$273,MATCH($Q520,'Demand forecast and growth rate'!$B$7:$B$273,0))</f>
        <v>High growth</v>
      </c>
      <c r="U520" s="32">
        <f>SUMIFS('Capex forecast'!E$9:E$223,'Capex forecast'!$T$9:$T$223,$Q520,'Capex forecast'!$S$9:$S$223,$S520,'Capex forecast'!$Q$9:$Q$223,"Augex")</f>
        <v>0</v>
      </c>
      <c r="V520" s="32">
        <f>SUMIFS('Capex forecast'!F$9:F$223,'Capex forecast'!$T$9:$T$223,$Q520,'Capex forecast'!$S$9:$S$223,$S520,'Capex forecast'!$Q$9:$Q$223,"Augex")</f>
        <v>0</v>
      </c>
      <c r="W520" s="32">
        <f>SUMIFS('Capex forecast'!G$9:G$223,'Capex forecast'!$T$9:$T$223,$Q520,'Capex forecast'!$S$9:$S$223,$S520,'Capex forecast'!$Q$9:$Q$223,"Augex")</f>
        <v>0</v>
      </c>
      <c r="X520" s="32">
        <f>SUMIFS('Capex forecast'!H$9:H$223,'Capex forecast'!$T$9:$T$223,$Q520,'Capex forecast'!$S$9:$S$223,$S520,'Capex forecast'!$Q$9:$Q$223,"Augex")</f>
        <v>0</v>
      </c>
      <c r="Y520" s="32">
        <f>SUMIFS('Capex forecast'!I$9:I$223,'Capex forecast'!$T$9:$T$223,$Q520,'Capex forecast'!$S$9:$S$223,$S520,'Capex forecast'!$Q$9:$Q$223,"Augex")</f>
        <v>0</v>
      </c>
      <c r="Z520" s="32">
        <f>SUMIFS('Capex forecast'!J$9:J$223,'Capex forecast'!$T$9:$T$223,$Q520,'Capex forecast'!$S$9:$S$223,$S520,'Capex forecast'!$Q$9:$Q$223,"Augex")</f>
        <v>0</v>
      </c>
      <c r="AA520" s="32">
        <f>SUMIFS('Capex forecast'!K$9:K$223,'Capex forecast'!$T$9:$T$223,$Q520,'Capex forecast'!$S$9:$S$223,$S520,'Capex forecast'!$Q$9:$Q$223,"Augex")</f>
        <v>0</v>
      </c>
      <c r="AB520" s="32">
        <f>SUMIFS('Capex forecast'!L$9:L$223,'Capex forecast'!$T$9:$T$223,$Q520,'Capex forecast'!$S$9:$S$223,$S520,'Capex forecast'!$Q$9:$Q$223,"Augex")</f>
        <v>0</v>
      </c>
      <c r="AC520" s="32">
        <f>SUMIFS('Capex forecast'!M$9:M$223,'Capex forecast'!$T$9:$T$223,$Q520,'Capex forecast'!$S$9:$S$223,$S520,'Capex forecast'!$Q$9:$Q$223,"Augex")</f>
        <v>0</v>
      </c>
      <c r="AD520" s="32">
        <f>SUMIFS('Capex forecast'!N$9:N$223,'Capex forecast'!$T$9:$T$223,$Q520,'Capex forecast'!$S$9:$S$223,$S520,'Capex forecast'!$Q$9:$Q$223,"Augex")</f>
        <v>0</v>
      </c>
      <c r="AF520" s="45" t="s">
        <v>152</v>
      </c>
      <c r="AG520" s="6" t="str">
        <f>INDEX('Demand forecast'!$M$9:$M$5832,MATCH($Q520,'Demand forecast'!$B$9:$B$5832,0))</f>
        <v>No</v>
      </c>
      <c r="AH520" s="6" t="str">
        <f>IF(COUNTIF($AF$93:AF520,$B520) = 1, "LV", IF(COUNTIF($AF$93:AF520,$B520) = 2, "HV", "ST"))</f>
        <v>HV</v>
      </c>
      <c r="AI520" s="6" t="str">
        <f>INDEX('Demand forecast and growth rate'!$E$7:$E$273,MATCH($Q520,'Demand forecast and growth rate'!$B$7:$B$273,0))</f>
        <v>High growth</v>
      </c>
      <c r="AJ520" s="47">
        <f>SUMIFS('Capex forecast'!E$9:E$223,'Capex forecast'!$T$9:$T$223,$AF520,'Capex forecast'!$S$9:$S$223,$AH520,'Capex forecast'!$Q$9:$Q$223,"Repex")</f>
        <v>0</v>
      </c>
      <c r="AK520" s="47">
        <f>SUMIFS('Capex forecast'!F$9:F$223,'Capex forecast'!$T$9:$T$223,$AF520,'Capex forecast'!$S$9:$S$223,$AH520,'Capex forecast'!$Q$9:$Q$223,"Repex")</f>
        <v>0</v>
      </c>
      <c r="AL520" s="47">
        <f>SUMIFS('Capex forecast'!G$9:G$223,'Capex forecast'!$T$9:$T$223,$AF520,'Capex forecast'!$S$9:$S$223,$AH520,'Capex forecast'!$Q$9:$Q$223,"Repex")</f>
        <v>0</v>
      </c>
      <c r="AM520" s="47">
        <f>SUMIFS('Capex forecast'!H$9:H$223,'Capex forecast'!$T$9:$T$223,$AF520,'Capex forecast'!$S$9:$S$223,$AH520,'Capex forecast'!$Q$9:$Q$223,"Repex")</f>
        <v>0</v>
      </c>
      <c r="AN520" s="47">
        <f>SUMIFS('Capex forecast'!I$9:I$223,'Capex forecast'!$T$9:$T$223,$AF520,'Capex forecast'!$S$9:$S$223,$AH520,'Capex forecast'!$Q$9:$Q$223,"Repex")</f>
        <v>0</v>
      </c>
      <c r="AO520" s="47">
        <f>SUMIFS('Capex forecast'!J$9:J$223,'Capex forecast'!$T$9:$T$223,$AF520,'Capex forecast'!$S$9:$S$223,$AH520,'Capex forecast'!$Q$9:$Q$223,"Repex")</f>
        <v>0</v>
      </c>
      <c r="AP520" s="47">
        <f>SUMIFS('Capex forecast'!K$9:K$223,'Capex forecast'!$T$9:$T$223,$AF520,'Capex forecast'!$S$9:$S$223,$AH520,'Capex forecast'!$Q$9:$Q$223,"Repex")</f>
        <v>0</v>
      </c>
      <c r="AQ520" s="47">
        <f>SUMIFS('Capex forecast'!L$9:L$223,'Capex forecast'!$T$9:$T$223,$AF520,'Capex forecast'!$S$9:$S$223,$AH520,'Capex forecast'!$Q$9:$Q$223,"Repex")</f>
        <v>0</v>
      </c>
      <c r="AR520" s="47">
        <f>SUMIFS('Capex forecast'!M$9:M$223,'Capex forecast'!$T$9:$T$223,$AF520,'Capex forecast'!$S$9:$S$223,$AH520,'Capex forecast'!$Q$9:$Q$223,"Repex")</f>
        <v>0</v>
      </c>
      <c r="AS520" s="47">
        <f>SUMIFS('Capex forecast'!N$9:N$223,'Capex forecast'!$T$9:$T$223,$AF520,'Capex forecast'!$S$9:$S$223,$AH520,'Capex forecast'!$Q$9:$Q$223,"Repex")</f>
        <v>0</v>
      </c>
    </row>
    <row r="521" spans="2:45" ht="15">
      <c r="B521" s="45" t="s">
        <v>255</v>
      </c>
      <c r="C521" s="6" t="str">
        <f>INDEX('Demand forecast'!$M$9:$M$5832,MATCH($B521,'Demand forecast'!$B$9:$B$5832,0))</f>
        <v>Yes</v>
      </c>
      <c r="D521" s="6" t="str">
        <f>IF(COUNTIF($B$93:B521,$B521) = 1, "LV", IF(COUNTIF($B$93:B521,$B521) = 2, "HV", "ST"))</f>
        <v>HV</v>
      </c>
      <c r="E521" s="6" t="str">
        <f>INDEX('Demand forecast and growth rate'!$E$7:$E$273,MATCH($B521,'Demand forecast and growth rate'!$B$7:$B$273,0))</f>
        <v>Steady/falling</v>
      </c>
      <c r="F521" s="32">
        <f>SUMIFS('Capex forecast'!E$9:E$223,'Capex forecast'!$T$9:$T$223,'Allocation of site-spec costs'!$B521,'Capex forecast'!$S$9:$S$223,'Allocation of site-spec costs'!$D521,'Capex forecast'!$Q$9:$Q$223,"Customer Connection")</f>
        <v>0</v>
      </c>
      <c r="G521" s="32">
        <f>SUMIFS('Capex forecast'!F$9:F$223,'Capex forecast'!$T$9:$T$223,'Allocation of site-spec costs'!$B521,'Capex forecast'!$S$9:$S$223,'Allocation of site-spec costs'!$D521,'Capex forecast'!$Q$9:$Q$223,"Customer Connection")</f>
        <v>0</v>
      </c>
      <c r="H521" s="32">
        <f>SUMIFS('Capex forecast'!G$9:G$223,'Capex forecast'!$T$9:$T$223,'Allocation of site-spec costs'!$B521,'Capex forecast'!$S$9:$S$223,'Allocation of site-spec costs'!$D521,'Capex forecast'!$Q$9:$Q$223,"Customer Connection")</f>
        <v>0</v>
      </c>
      <c r="I521" s="32">
        <f>SUMIFS('Capex forecast'!H$9:H$223,'Capex forecast'!$T$9:$T$223,'Allocation of site-spec costs'!$B521,'Capex forecast'!$S$9:$S$223,'Allocation of site-spec costs'!$D521,'Capex forecast'!$Q$9:$Q$223,"Customer Connection")</f>
        <v>0</v>
      </c>
      <c r="J521" s="32">
        <f>SUMIFS('Capex forecast'!I$9:I$223,'Capex forecast'!$T$9:$T$223,'Allocation of site-spec costs'!$B521,'Capex forecast'!$S$9:$S$223,'Allocation of site-spec costs'!$D521,'Capex forecast'!$Q$9:$Q$223,"Customer Connection")</f>
        <v>0</v>
      </c>
      <c r="K521" s="32">
        <f>SUMIFS('Capex forecast'!J$9:J$223,'Capex forecast'!$T$9:$T$223,'Allocation of site-spec costs'!$B521,'Capex forecast'!$S$9:$S$223,'Allocation of site-spec costs'!$D521,'Capex forecast'!$Q$9:$Q$223,"Customer Connection")</f>
        <v>0</v>
      </c>
      <c r="L521" s="32">
        <f>SUMIFS('Capex forecast'!K$9:K$223,'Capex forecast'!$T$9:$T$223,'Allocation of site-spec costs'!$B521,'Capex forecast'!$S$9:$S$223,'Allocation of site-spec costs'!$D521,'Capex forecast'!$Q$9:$Q$223,"Customer Connection")</f>
        <v>0</v>
      </c>
      <c r="M521" s="32">
        <f>SUMIFS('Capex forecast'!L$9:L$223,'Capex forecast'!$T$9:$T$223,'Allocation of site-spec costs'!$B521,'Capex forecast'!$S$9:$S$223,'Allocation of site-spec costs'!$D521,'Capex forecast'!$Q$9:$Q$223,"Customer Connection")</f>
        <v>0</v>
      </c>
      <c r="N521" s="32">
        <f>SUMIFS('Capex forecast'!M$9:M$223,'Capex forecast'!$T$9:$T$223,'Allocation of site-spec costs'!$B521,'Capex forecast'!$S$9:$S$223,'Allocation of site-spec costs'!$D521,'Capex forecast'!$Q$9:$Q$223,"Customer Connection")</f>
        <v>0</v>
      </c>
      <c r="O521" s="32">
        <f>SUMIFS('Capex forecast'!N$9:N$223,'Capex forecast'!$T$9:$T$223,'Allocation of site-spec costs'!$B521,'Capex forecast'!$S$9:$S$223,'Allocation of site-spec costs'!$D521,'Capex forecast'!$Q$9:$Q$223,"Customer Connection")</f>
        <v>0</v>
      </c>
      <c r="Q521" s="45" t="s">
        <v>255</v>
      </c>
      <c r="R521" s="6" t="str">
        <f>INDEX('Demand forecast'!$M$9:$M$5832,MATCH($Q521,'Demand forecast'!$B$9:$B$5832,0))</f>
        <v>Yes</v>
      </c>
      <c r="S521" s="6" t="str">
        <f>IF(COUNTIF($Q$93:Q521,$B521) = 1, "LV", IF(COUNTIF($Q$93:Q521,$B521) = 2, "HV", "ST"))</f>
        <v>HV</v>
      </c>
      <c r="T521" s="6" t="str">
        <f>INDEX('Demand forecast and growth rate'!$E$7:$E$273,MATCH($Q521,'Demand forecast and growth rate'!$B$7:$B$273,0))</f>
        <v>Steady/falling</v>
      </c>
      <c r="U521" s="32">
        <f>SUMIFS('Capex forecast'!E$9:E$223,'Capex forecast'!$T$9:$T$223,$Q521,'Capex forecast'!$S$9:$S$223,$S521,'Capex forecast'!$Q$9:$Q$223,"Augex")</f>
        <v>0</v>
      </c>
      <c r="V521" s="32">
        <f>SUMIFS('Capex forecast'!F$9:F$223,'Capex forecast'!$T$9:$T$223,$Q521,'Capex forecast'!$S$9:$S$223,$S521,'Capex forecast'!$Q$9:$Q$223,"Augex")</f>
        <v>0</v>
      </c>
      <c r="W521" s="32">
        <f>SUMIFS('Capex forecast'!G$9:G$223,'Capex forecast'!$T$9:$T$223,$Q521,'Capex forecast'!$S$9:$S$223,$S521,'Capex forecast'!$Q$9:$Q$223,"Augex")</f>
        <v>0</v>
      </c>
      <c r="X521" s="32">
        <f>SUMIFS('Capex forecast'!H$9:H$223,'Capex forecast'!$T$9:$T$223,$Q521,'Capex forecast'!$S$9:$S$223,$S521,'Capex forecast'!$Q$9:$Q$223,"Augex")</f>
        <v>0</v>
      </c>
      <c r="Y521" s="32">
        <f>SUMIFS('Capex forecast'!I$9:I$223,'Capex forecast'!$T$9:$T$223,$Q521,'Capex forecast'!$S$9:$S$223,$S521,'Capex forecast'!$Q$9:$Q$223,"Augex")</f>
        <v>0</v>
      </c>
      <c r="Z521" s="32">
        <f>SUMIFS('Capex forecast'!J$9:J$223,'Capex forecast'!$T$9:$T$223,$Q521,'Capex forecast'!$S$9:$S$223,$S521,'Capex forecast'!$Q$9:$Q$223,"Augex")</f>
        <v>0</v>
      </c>
      <c r="AA521" s="32">
        <f>SUMIFS('Capex forecast'!K$9:K$223,'Capex forecast'!$T$9:$T$223,$Q521,'Capex forecast'!$S$9:$S$223,$S521,'Capex forecast'!$Q$9:$Q$223,"Augex")</f>
        <v>0</v>
      </c>
      <c r="AB521" s="32">
        <f>SUMIFS('Capex forecast'!L$9:L$223,'Capex forecast'!$T$9:$T$223,$Q521,'Capex forecast'!$S$9:$S$223,$S521,'Capex forecast'!$Q$9:$Q$223,"Augex")</f>
        <v>0</v>
      </c>
      <c r="AC521" s="32">
        <f>SUMIFS('Capex forecast'!M$9:M$223,'Capex forecast'!$T$9:$T$223,$Q521,'Capex forecast'!$S$9:$S$223,$S521,'Capex forecast'!$Q$9:$Q$223,"Augex")</f>
        <v>0</v>
      </c>
      <c r="AD521" s="32">
        <f>SUMIFS('Capex forecast'!N$9:N$223,'Capex forecast'!$T$9:$T$223,$Q521,'Capex forecast'!$S$9:$S$223,$S521,'Capex forecast'!$Q$9:$Q$223,"Augex")</f>
        <v>0</v>
      </c>
      <c r="AF521" s="45" t="s">
        <v>255</v>
      </c>
      <c r="AG521" s="6" t="str">
        <f>INDEX('Demand forecast'!$M$9:$M$5832,MATCH($Q521,'Demand forecast'!$B$9:$B$5832,0))</f>
        <v>Yes</v>
      </c>
      <c r="AH521" s="6" t="str">
        <f>IF(COUNTIF($AF$93:AF521,$B521) = 1, "LV", IF(COUNTIF($AF$93:AF521,$B521) = 2, "HV", "ST"))</f>
        <v>HV</v>
      </c>
      <c r="AI521" s="6" t="str">
        <f>INDEX('Demand forecast and growth rate'!$E$7:$E$273,MATCH($Q521,'Demand forecast and growth rate'!$B$7:$B$273,0))</f>
        <v>Steady/falling</v>
      </c>
      <c r="AJ521" s="47">
        <f>SUMIFS('Capex forecast'!E$9:E$223,'Capex forecast'!$T$9:$T$223,$AF521,'Capex forecast'!$S$9:$S$223,$AH521,'Capex forecast'!$Q$9:$Q$223,"Repex")</f>
        <v>0</v>
      </c>
      <c r="AK521" s="47">
        <f>SUMIFS('Capex forecast'!F$9:F$223,'Capex forecast'!$T$9:$T$223,$AF521,'Capex forecast'!$S$9:$S$223,$AH521,'Capex forecast'!$Q$9:$Q$223,"Repex")</f>
        <v>0</v>
      </c>
      <c r="AL521" s="47">
        <f>SUMIFS('Capex forecast'!G$9:G$223,'Capex forecast'!$T$9:$T$223,$AF521,'Capex forecast'!$S$9:$S$223,$AH521,'Capex forecast'!$Q$9:$Q$223,"Repex")</f>
        <v>0</v>
      </c>
      <c r="AM521" s="47">
        <f>SUMIFS('Capex forecast'!H$9:H$223,'Capex forecast'!$T$9:$T$223,$AF521,'Capex forecast'!$S$9:$S$223,$AH521,'Capex forecast'!$Q$9:$Q$223,"Repex")</f>
        <v>0</v>
      </c>
      <c r="AN521" s="47">
        <f>SUMIFS('Capex forecast'!I$9:I$223,'Capex forecast'!$T$9:$T$223,$AF521,'Capex forecast'!$S$9:$S$223,$AH521,'Capex forecast'!$Q$9:$Q$223,"Repex")</f>
        <v>0</v>
      </c>
      <c r="AO521" s="47">
        <f>SUMIFS('Capex forecast'!J$9:J$223,'Capex forecast'!$T$9:$T$223,$AF521,'Capex forecast'!$S$9:$S$223,$AH521,'Capex forecast'!$Q$9:$Q$223,"Repex")</f>
        <v>0</v>
      </c>
      <c r="AP521" s="47">
        <f>SUMIFS('Capex forecast'!K$9:K$223,'Capex forecast'!$T$9:$T$223,$AF521,'Capex forecast'!$S$9:$S$223,$AH521,'Capex forecast'!$Q$9:$Q$223,"Repex")</f>
        <v>0</v>
      </c>
      <c r="AQ521" s="47">
        <f>SUMIFS('Capex forecast'!L$9:L$223,'Capex forecast'!$T$9:$T$223,$AF521,'Capex forecast'!$S$9:$S$223,$AH521,'Capex forecast'!$Q$9:$Q$223,"Repex")</f>
        <v>0</v>
      </c>
      <c r="AR521" s="47">
        <f>SUMIFS('Capex forecast'!M$9:M$223,'Capex forecast'!$T$9:$T$223,$AF521,'Capex forecast'!$S$9:$S$223,$AH521,'Capex forecast'!$Q$9:$Q$223,"Repex")</f>
        <v>0</v>
      </c>
      <c r="AS521" s="47">
        <f>SUMIFS('Capex forecast'!N$9:N$223,'Capex forecast'!$T$9:$T$223,$AF521,'Capex forecast'!$S$9:$S$223,$AH521,'Capex forecast'!$Q$9:$Q$223,"Repex")</f>
        <v>0</v>
      </c>
    </row>
    <row r="522" spans="2:45" ht="15">
      <c r="B522" s="45" t="s">
        <v>170</v>
      </c>
      <c r="C522" s="6" t="str">
        <f>INDEX('Demand forecast'!$M$9:$M$5832,MATCH($B522,'Demand forecast'!$B$9:$B$5832,0))</f>
        <v>No</v>
      </c>
      <c r="D522" s="6" t="str">
        <f>IF(COUNTIF($B$93:B522,$B522) = 1, "LV", IF(COUNTIF($B$93:B522,$B522) = 2, "HV", "ST"))</f>
        <v>HV</v>
      </c>
      <c r="E522" s="6" t="str">
        <f>INDEX('Demand forecast and growth rate'!$E$7:$E$273,MATCH($B522,'Demand forecast and growth rate'!$B$7:$B$273,0))</f>
        <v>High growth</v>
      </c>
      <c r="F522" s="32">
        <f>SUMIFS('Capex forecast'!E$9:E$223,'Capex forecast'!$T$9:$T$223,'Allocation of site-spec costs'!$B522,'Capex forecast'!$S$9:$S$223,'Allocation of site-spec costs'!$D522,'Capex forecast'!$Q$9:$Q$223,"Customer Connection")</f>
        <v>0</v>
      </c>
      <c r="G522" s="32">
        <f>SUMIFS('Capex forecast'!F$9:F$223,'Capex forecast'!$T$9:$T$223,'Allocation of site-spec costs'!$B522,'Capex forecast'!$S$9:$S$223,'Allocation of site-spec costs'!$D522,'Capex forecast'!$Q$9:$Q$223,"Customer Connection")</f>
        <v>0</v>
      </c>
      <c r="H522" s="32">
        <f>SUMIFS('Capex forecast'!G$9:G$223,'Capex forecast'!$T$9:$T$223,'Allocation of site-spec costs'!$B522,'Capex forecast'!$S$9:$S$223,'Allocation of site-spec costs'!$D522,'Capex forecast'!$Q$9:$Q$223,"Customer Connection")</f>
        <v>0</v>
      </c>
      <c r="I522" s="32">
        <f>SUMIFS('Capex forecast'!H$9:H$223,'Capex forecast'!$T$9:$T$223,'Allocation of site-spec costs'!$B522,'Capex forecast'!$S$9:$S$223,'Allocation of site-spec costs'!$D522,'Capex forecast'!$Q$9:$Q$223,"Customer Connection")</f>
        <v>0</v>
      </c>
      <c r="J522" s="32">
        <f>SUMIFS('Capex forecast'!I$9:I$223,'Capex forecast'!$T$9:$T$223,'Allocation of site-spec costs'!$B522,'Capex forecast'!$S$9:$S$223,'Allocation of site-spec costs'!$D522,'Capex forecast'!$Q$9:$Q$223,"Customer Connection")</f>
        <v>0</v>
      </c>
      <c r="K522" s="32">
        <f>SUMIFS('Capex forecast'!J$9:J$223,'Capex forecast'!$T$9:$T$223,'Allocation of site-spec costs'!$B522,'Capex forecast'!$S$9:$S$223,'Allocation of site-spec costs'!$D522,'Capex forecast'!$Q$9:$Q$223,"Customer Connection")</f>
        <v>0</v>
      </c>
      <c r="L522" s="32">
        <f>SUMIFS('Capex forecast'!K$9:K$223,'Capex forecast'!$T$9:$T$223,'Allocation of site-spec costs'!$B522,'Capex forecast'!$S$9:$S$223,'Allocation of site-spec costs'!$D522,'Capex forecast'!$Q$9:$Q$223,"Customer Connection")</f>
        <v>0</v>
      </c>
      <c r="M522" s="32">
        <f>SUMIFS('Capex forecast'!L$9:L$223,'Capex forecast'!$T$9:$T$223,'Allocation of site-spec costs'!$B522,'Capex forecast'!$S$9:$S$223,'Allocation of site-spec costs'!$D522,'Capex forecast'!$Q$9:$Q$223,"Customer Connection")</f>
        <v>0</v>
      </c>
      <c r="N522" s="32">
        <f>SUMIFS('Capex forecast'!M$9:M$223,'Capex forecast'!$T$9:$T$223,'Allocation of site-spec costs'!$B522,'Capex forecast'!$S$9:$S$223,'Allocation of site-spec costs'!$D522,'Capex forecast'!$Q$9:$Q$223,"Customer Connection")</f>
        <v>0</v>
      </c>
      <c r="O522" s="32">
        <f>SUMIFS('Capex forecast'!N$9:N$223,'Capex forecast'!$T$9:$T$223,'Allocation of site-spec costs'!$B522,'Capex forecast'!$S$9:$S$223,'Allocation of site-spec costs'!$D522,'Capex forecast'!$Q$9:$Q$223,"Customer Connection")</f>
        <v>0</v>
      </c>
      <c r="Q522" s="45" t="s">
        <v>170</v>
      </c>
      <c r="R522" s="6" t="str">
        <f>INDEX('Demand forecast'!$M$9:$M$5832,MATCH($Q522,'Demand forecast'!$B$9:$B$5832,0))</f>
        <v>No</v>
      </c>
      <c r="S522" s="6" t="str">
        <f>IF(COUNTIF($Q$93:Q522,$B522) = 1, "LV", IF(COUNTIF($Q$93:Q522,$B522) = 2, "HV", "ST"))</f>
        <v>HV</v>
      </c>
      <c r="T522" s="6" t="str">
        <f>INDEX('Demand forecast and growth rate'!$E$7:$E$273,MATCH($Q522,'Demand forecast and growth rate'!$B$7:$B$273,0))</f>
        <v>High growth</v>
      </c>
      <c r="U522" s="32">
        <f>SUMIFS('Capex forecast'!E$9:E$223,'Capex forecast'!$T$9:$T$223,$Q522,'Capex forecast'!$S$9:$S$223,$S522,'Capex forecast'!$Q$9:$Q$223,"Augex")</f>
        <v>0</v>
      </c>
      <c r="V522" s="32">
        <f>SUMIFS('Capex forecast'!F$9:F$223,'Capex forecast'!$T$9:$T$223,$Q522,'Capex forecast'!$S$9:$S$223,$S522,'Capex forecast'!$Q$9:$Q$223,"Augex")</f>
        <v>0</v>
      </c>
      <c r="W522" s="32">
        <f>SUMIFS('Capex forecast'!G$9:G$223,'Capex forecast'!$T$9:$T$223,$Q522,'Capex forecast'!$S$9:$S$223,$S522,'Capex forecast'!$Q$9:$Q$223,"Augex")</f>
        <v>0</v>
      </c>
      <c r="X522" s="32">
        <f>SUMIFS('Capex forecast'!H$9:H$223,'Capex forecast'!$T$9:$T$223,$Q522,'Capex forecast'!$S$9:$S$223,$S522,'Capex forecast'!$Q$9:$Q$223,"Augex")</f>
        <v>0</v>
      </c>
      <c r="Y522" s="32">
        <f>SUMIFS('Capex forecast'!I$9:I$223,'Capex forecast'!$T$9:$T$223,$Q522,'Capex forecast'!$S$9:$S$223,$S522,'Capex forecast'!$Q$9:$Q$223,"Augex")</f>
        <v>0</v>
      </c>
      <c r="Z522" s="32">
        <f>SUMIFS('Capex forecast'!J$9:J$223,'Capex forecast'!$T$9:$T$223,$Q522,'Capex forecast'!$S$9:$S$223,$S522,'Capex forecast'!$Q$9:$Q$223,"Augex")</f>
        <v>0</v>
      </c>
      <c r="AA522" s="32">
        <f>SUMIFS('Capex forecast'!K$9:K$223,'Capex forecast'!$T$9:$T$223,$Q522,'Capex forecast'!$S$9:$S$223,$S522,'Capex forecast'!$Q$9:$Q$223,"Augex")</f>
        <v>0</v>
      </c>
      <c r="AB522" s="32">
        <f>SUMIFS('Capex forecast'!L$9:L$223,'Capex forecast'!$T$9:$T$223,$Q522,'Capex forecast'!$S$9:$S$223,$S522,'Capex forecast'!$Q$9:$Q$223,"Augex")</f>
        <v>0</v>
      </c>
      <c r="AC522" s="32">
        <f>SUMIFS('Capex forecast'!M$9:M$223,'Capex forecast'!$T$9:$T$223,$Q522,'Capex forecast'!$S$9:$S$223,$S522,'Capex forecast'!$Q$9:$Q$223,"Augex")</f>
        <v>0</v>
      </c>
      <c r="AD522" s="32">
        <f>SUMIFS('Capex forecast'!N$9:N$223,'Capex forecast'!$T$9:$T$223,$Q522,'Capex forecast'!$S$9:$S$223,$S522,'Capex forecast'!$Q$9:$Q$223,"Augex")</f>
        <v>0</v>
      </c>
      <c r="AF522" s="45" t="s">
        <v>170</v>
      </c>
      <c r="AG522" s="6" t="str">
        <f>INDEX('Demand forecast'!$M$9:$M$5832,MATCH($Q522,'Demand forecast'!$B$9:$B$5832,0))</f>
        <v>No</v>
      </c>
      <c r="AH522" s="6" t="str">
        <f>IF(COUNTIF($AF$93:AF522,$B522) = 1, "LV", IF(COUNTIF($AF$93:AF522,$B522) = 2, "HV", "ST"))</f>
        <v>HV</v>
      </c>
      <c r="AI522" s="6" t="str">
        <f>INDEX('Demand forecast and growth rate'!$E$7:$E$273,MATCH($Q522,'Demand forecast and growth rate'!$B$7:$B$273,0))</f>
        <v>High growth</v>
      </c>
      <c r="AJ522" s="47">
        <f>SUMIFS('Capex forecast'!E$9:E$223,'Capex forecast'!$T$9:$T$223,$AF522,'Capex forecast'!$S$9:$S$223,$AH522,'Capex forecast'!$Q$9:$Q$223,"Repex")</f>
        <v>0</v>
      </c>
      <c r="AK522" s="47">
        <f>SUMIFS('Capex forecast'!F$9:F$223,'Capex forecast'!$T$9:$T$223,$AF522,'Capex forecast'!$S$9:$S$223,$AH522,'Capex forecast'!$Q$9:$Q$223,"Repex")</f>
        <v>0</v>
      </c>
      <c r="AL522" s="47">
        <f>SUMIFS('Capex forecast'!G$9:G$223,'Capex forecast'!$T$9:$T$223,$AF522,'Capex forecast'!$S$9:$S$223,$AH522,'Capex forecast'!$Q$9:$Q$223,"Repex")</f>
        <v>0</v>
      </c>
      <c r="AM522" s="47">
        <f>SUMIFS('Capex forecast'!H$9:H$223,'Capex forecast'!$T$9:$T$223,$AF522,'Capex forecast'!$S$9:$S$223,$AH522,'Capex forecast'!$Q$9:$Q$223,"Repex")</f>
        <v>0</v>
      </c>
      <c r="AN522" s="47">
        <f>SUMIFS('Capex forecast'!I$9:I$223,'Capex forecast'!$T$9:$T$223,$AF522,'Capex forecast'!$S$9:$S$223,$AH522,'Capex forecast'!$Q$9:$Q$223,"Repex")</f>
        <v>0</v>
      </c>
      <c r="AO522" s="47">
        <f>SUMIFS('Capex forecast'!J$9:J$223,'Capex forecast'!$T$9:$T$223,$AF522,'Capex forecast'!$S$9:$S$223,$AH522,'Capex forecast'!$Q$9:$Q$223,"Repex")</f>
        <v>0</v>
      </c>
      <c r="AP522" s="47">
        <f>SUMIFS('Capex forecast'!K$9:K$223,'Capex forecast'!$T$9:$T$223,$AF522,'Capex forecast'!$S$9:$S$223,$AH522,'Capex forecast'!$Q$9:$Q$223,"Repex")</f>
        <v>0</v>
      </c>
      <c r="AQ522" s="47">
        <f>SUMIFS('Capex forecast'!L$9:L$223,'Capex forecast'!$T$9:$T$223,$AF522,'Capex forecast'!$S$9:$S$223,$AH522,'Capex forecast'!$Q$9:$Q$223,"Repex")</f>
        <v>0</v>
      </c>
      <c r="AR522" s="47">
        <f>SUMIFS('Capex forecast'!M$9:M$223,'Capex forecast'!$T$9:$T$223,$AF522,'Capex forecast'!$S$9:$S$223,$AH522,'Capex forecast'!$Q$9:$Q$223,"Repex")</f>
        <v>0</v>
      </c>
      <c r="AS522" s="47">
        <f>SUMIFS('Capex forecast'!N$9:N$223,'Capex forecast'!$T$9:$T$223,$AF522,'Capex forecast'!$S$9:$S$223,$AH522,'Capex forecast'!$Q$9:$Q$223,"Repex")</f>
        <v>0</v>
      </c>
    </row>
    <row r="523" spans="2:45" ht="15">
      <c r="B523" s="45" t="s">
        <v>437</v>
      </c>
      <c r="C523" s="6" t="str">
        <f>INDEX('Demand forecast'!$M$9:$M$5832,MATCH($B523,'Demand forecast'!$B$9:$B$5832,0))</f>
        <v>No</v>
      </c>
      <c r="D523" s="6" t="str">
        <f>IF(COUNTIF($B$93:B523,$B523) = 1, "LV", IF(COUNTIF($B$93:B523,$B523) = 2, "HV", "ST"))</f>
        <v>HV</v>
      </c>
      <c r="E523" s="6" t="str">
        <f>INDEX('Demand forecast and growth rate'!$E$7:$E$273,MATCH($B523,'Demand forecast and growth rate'!$B$7:$B$273,0))</f>
        <v>Steady/falling</v>
      </c>
      <c r="F523" s="32">
        <f>SUMIFS('Capex forecast'!E$9:E$223,'Capex forecast'!$T$9:$T$223,'Allocation of site-spec costs'!$B523,'Capex forecast'!$S$9:$S$223,'Allocation of site-spec costs'!$D523,'Capex forecast'!$Q$9:$Q$223,"Customer Connection")</f>
        <v>0</v>
      </c>
      <c r="G523" s="32">
        <f>SUMIFS('Capex forecast'!F$9:F$223,'Capex forecast'!$T$9:$T$223,'Allocation of site-spec costs'!$B523,'Capex forecast'!$S$9:$S$223,'Allocation of site-spec costs'!$D523,'Capex forecast'!$Q$9:$Q$223,"Customer Connection")</f>
        <v>0</v>
      </c>
      <c r="H523" s="32">
        <f>SUMIFS('Capex forecast'!G$9:G$223,'Capex forecast'!$T$9:$T$223,'Allocation of site-spec costs'!$B523,'Capex forecast'!$S$9:$S$223,'Allocation of site-spec costs'!$D523,'Capex forecast'!$Q$9:$Q$223,"Customer Connection")</f>
        <v>0</v>
      </c>
      <c r="I523" s="32">
        <f>SUMIFS('Capex forecast'!H$9:H$223,'Capex forecast'!$T$9:$T$223,'Allocation of site-spec costs'!$B523,'Capex forecast'!$S$9:$S$223,'Allocation of site-spec costs'!$D523,'Capex forecast'!$Q$9:$Q$223,"Customer Connection")</f>
        <v>0</v>
      </c>
      <c r="J523" s="32">
        <f>SUMIFS('Capex forecast'!I$9:I$223,'Capex forecast'!$T$9:$T$223,'Allocation of site-spec costs'!$B523,'Capex forecast'!$S$9:$S$223,'Allocation of site-spec costs'!$D523,'Capex forecast'!$Q$9:$Q$223,"Customer Connection")</f>
        <v>0</v>
      </c>
      <c r="K523" s="32">
        <f>SUMIFS('Capex forecast'!J$9:J$223,'Capex forecast'!$T$9:$T$223,'Allocation of site-spec costs'!$B523,'Capex forecast'!$S$9:$S$223,'Allocation of site-spec costs'!$D523,'Capex forecast'!$Q$9:$Q$223,"Customer Connection")</f>
        <v>0</v>
      </c>
      <c r="L523" s="32">
        <f>SUMIFS('Capex forecast'!K$9:K$223,'Capex forecast'!$T$9:$T$223,'Allocation of site-spec costs'!$B523,'Capex forecast'!$S$9:$S$223,'Allocation of site-spec costs'!$D523,'Capex forecast'!$Q$9:$Q$223,"Customer Connection")</f>
        <v>0</v>
      </c>
      <c r="M523" s="32">
        <f>SUMIFS('Capex forecast'!L$9:L$223,'Capex forecast'!$T$9:$T$223,'Allocation of site-spec costs'!$B523,'Capex forecast'!$S$9:$S$223,'Allocation of site-spec costs'!$D523,'Capex forecast'!$Q$9:$Q$223,"Customer Connection")</f>
        <v>0</v>
      </c>
      <c r="N523" s="32">
        <f>SUMIFS('Capex forecast'!M$9:M$223,'Capex forecast'!$T$9:$T$223,'Allocation of site-spec costs'!$B523,'Capex forecast'!$S$9:$S$223,'Allocation of site-spec costs'!$D523,'Capex forecast'!$Q$9:$Q$223,"Customer Connection")</f>
        <v>0</v>
      </c>
      <c r="O523" s="32">
        <f>SUMIFS('Capex forecast'!N$9:N$223,'Capex forecast'!$T$9:$T$223,'Allocation of site-spec costs'!$B523,'Capex forecast'!$S$9:$S$223,'Allocation of site-spec costs'!$D523,'Capex forecast'!$Q$9:$Q$223,"Customer Connection")</f>
        <v>0</v>
      </c>
      <c r="Q523" s="45" t="s">
        <v>437</v>
      </c>
      <c r="R523" s="6" t="str">
        <f>INDEX('Demand forecast'!$M$9:$M$5832,MATCH($Q523,'Demand forecast'!$B$9:$B$5832,0))</f>
        <v>No</v>
      </c>
      <c r="S523" s="6" t="str">
        <f>IF(COUNTIF($Q$93:Q523,$B523) = 1, "LV", IF(COUNTIF($Q$93:Q523,$B523) = 2, "HV", "ST"))</f>
        <v>HV</v>
      </c>
      <c r="T523" s="6" t="str">
        <f>INDEX('Demand forecast and growth rate'!$E$7:$E$273,MATCH($Q523,'Demand forecast and growth rate'!$B$7:$B$273,0))</f>
        <v>Steady/falling</v>
      </c>
      <c r="U523" s="32">
        <f>SUMIFS('Capex forecast'!E$9:E$223,'Capex forecast'!$T$9:$T$223,$Q523,'Capex forecast'!$S$9:$S$223,$S523,'Capex forecast'!$Q$9:$Q$223,"Augex")</f>
        <v>0</v>
      </c>
      <c r="V523" s="32">
        <f>SUMIFS('Capex forecast'!F$9:F$223,'Capex forecast'!$T$9:$T$223,$Q523,'Capex forecast'!$S$9:$S$223,$S523,'Capex forecast'!$Q$9:$Q$223,"Augex")</f>
        <v>0</v>
      </c>
      <c r="W523" s="32">
        <f>SUMIFS('Capex forecast'!G$9:G$223,'Capex forecast'!$T$9:$T$223,$Q523,'Capex forecast'!$S$9:$S$223,$S523,'Capex forecast'!$Q$9:$Q$223,"Augex")</f>
        <v>0</v>
      </c>
      <c r="X523" s="32">
        <f>SUMIFS('Capex forecast'!H$9:H$223,'Capex forecast'!$T$9:$T$223,$Q523,'Capex forecast'!$S$9:$S$223,$S523,'Capex forecast'!$Q$9:$Q$223,"Augex")</f>
        <v>0</v>
      </c>
      <c r="Y523" s="32">
        <f>SUMIFS('Capex forecast'!I$9:I$223,'Capex forecast'!$T$9:$T$223,$Q523,'Capex forecast'!$S$9:$S$223,$S523,'Capex forecast'!$Q$9:$Q$223,"Augex")</f>
        <v>0</v>
      </c>
      <c r="Z523" s="32">
        <f>SUMIFS('Capex forecast'!J$9:J$223,'Capex forecast'!$T$9:$T$223,$Q523,'Capex forecast'!$S$9:$S$223,$S523,'Capex forecast'!$Q$9:$Q$223,"Augex")</f>
        <v>0</v>
      </c>
      <c r="AA523" s="32">
        <f>SUMIFS('Capex forecast'!K$9:K$223,'Capex forecast'!$T$9:$T$223,$Q523,'Capex forecast'!$S$9:$S$223,$S523,'Capex forecast'!$Q$9:$Q$223,"Augex")</f>
        <v>0</v>
      </c>
      <c r="AB523" s="32">
        <f>SUMIFS('Capex forecast'!L$9:L$223,'Capex forecast'!$T$9:$T$223,$Q523,'Capex forecast'!$S$9:$S$223,$S523,'Capex forecast'!$Q$9:$Q$223,"Augex")</f>
        <v>0</v>
      </c>
      <c r="AC523" s="32">
        <f>SUMIFS('Capex forecast'!M$9:M$223,'Capex forecast'!$T$9:$T$223,$Q523,'Capex forecast'!$S$9:$S$223,$S523,'Capex forecast'!$Q$9:$Q$223,"Augex")</f>
        <v>0</v>
      </c>
      <c r="AD523" s="32">
        <f>SUMIFS('Capex forecast'!N$9:N$223,'Capex forecast'!$T$9:$T$223,$Q523,'Capex forecast'!$S$9:$S$223,$S523,'Capex forecast'!$Q$9:$Q$223,"Augex")</f>
        <v>0</v>
      </c>
      <c r="AF523" s="45" t="s">
        <v>437</v>
      </c>
      <c r="AG523" s="6" t="str">
        <f>INDEX('Demand forecast'!$M$9:$M$5832,MATCH($Q523,'Demand forecast'!$B$9:$B$5832,0))</f>
        <v>No</v>
      </c>
      <c r="AH523" s="6" t="str">
        <f>IF(COUNTIF($AF$93:AF523,$B523) = 1, "LV", IF(COUNTIF($AF$93:AF523,$B523) = 2, "HV", "ST"))</f>
        <v>HV</v>
      </c>
      <c r="AI523" s="6" t="str">
        <f>INDEX('Demand forecast and growth rate'!$E$7:$E$273,MATCH($Q523,'Demand forecast and growth rate'!$B$7:$B$273,0))</f>
        <v>Steady/falling</v>
      </c>
      <c r="AJ523" s="47">
        <f>SUMIFS('Capex forecast'!E$9:E$223,'Capex forecast'!$T$9:$T$223,$AF523,'Capex forecast'!$S$9:$S$223,$AH523,'Capex forecast'!$Q$9:$Q$223,"Repex")</f>
        <v>0</v>
      </c>
      <c r="AK523" s="47">
        <f>SUMIFS('Capex forecast'!F$9:F$223,'Capex forecast'!$T$9:$T$223,$AF523,'Capex forecast'!$S$9:$S$223,$AH523,'Capex forecast'!$Q$9:$Q$223,"Repex")</f>
        <v>0</v>
      </c>
      <c r="AL523" s="47">
        <f>SUMIFS('Capex forecast'!G$9:G$223,'Capex forecast'!$T$9:$T$223,$AF523,'Capex forecast'!$S$9:$S$223,$AH523,'Capex forecast'!$Q$9:$Q$223,"Repex")</f>
        <v>0</v>
      </c>
      <c r="AM523" s="47">
        <f>SUMIFS('Capex forecast'!H$9:H$223,'Capex forecast'!$T$9:$T$223,$AF523,'Capex forecast'!$S$9:$S$223,$AH523,'Capex forecast'!$Q$9:$Q$223,"Repex")</f>
        <v>0</v>
      </c>
      <c r="AN523" s="47">
        <f>SUMIFS('Capex forecast'!I$9:I$223,'Capex forecast'!$T$9:$T$223,$AF523,'Capex forecast'!$S$9:$S$223,$AH523,'Capex forecast'!$Q$9:$Q$223,"Repex")</f>
        <v>0</v>
      </c>
      <c r="AO523" s="47">
        <f>SUMIFS('Capex forecast'!J$9:J$223,'Capex forecast'!$T$9:$T$223,$AF523,'Capex forecast'!$S$9:$S$223,$AH523,'Capex forecast'!$Q$9:$Q$223,"Repex")</f>
        <v>0</v>
      </c>
      <c r="AP523" s="47">
        <f>SUMIFS('Capex forecast'!K$9:K$223,'Capex forecast'!$T$9:$T$223,$AF523,'Capex forecast'!$S$9:$S$223,$AH523,'Capex forecast'!$Q$9:$Q$223,"Repex")</f>
        <v>0</v>
      </c>
      <c r="AQ523" s="47">
        <f>SUMIFS('Capex forecast'!L$9:L$223,'Capex forecast'!$T$9:$T$223,$AF523,'Capex forecast'!$S$9:$S$223,$AH523,'Capex forecast'!$Q$9:$Q$223,"Repex")</f>
        <v>0</v>
      </c>
      <c r="AR523" s="47">
        <f>SUMIFS('Capex forecast'!M$9:M$223,'Capex forecast'!$T$9:$T$223,$AF523,'Capex forecast'!$S$9:$S$223,$AH523,'Capex forecast'!$Q$9:$Q$223,"Repex")</f>
        <v>0</v>
      </c>
      <c r="AS523" s="47">
        <f>SUMIFS('Capex forecast'!N$9:N$223,'Capex forecast'!$T$9:$T$223,$AF523,'Capex forecast'!$S$9:$S$223,$AH523,'Capex forecast'!$Q$9:$Q$223,"Repex")</f>
        <v>0</v>
      </c>
    </row>
    <row r="524" spans="2:45" ht="15">
      <c r="B524" s="45" t="s">
        <v>438</v>
      </c>
      <c r="C524" s="6" t="str">
        <f>INDEX('Demand forecast'!$M$9:$M$5832,MATCH($B524,'Demand forecast'!$B$9:$B$5832,0))</f>
        <v>Yes</v>
      </c>
      <c r="D524" s="6" t="str">
        <f>IF(COUNTIF($B$93:B524,$B524) = 1, "LV", IF(COUNTIF($B$93:B524,$B524) = 2, "HV", "ST"))</f>
        <v>HV</v>
      </c>
      <c r="E524" s="6" t="e">
        <f>INDEX('Demand forecast and growth rate'!$E$7:$E$273,MATCH($B524,'Demand forecast and growth rate'!$B$7:$B$273,0))</f>
        <v>#N/A</v>
      </c>
      <c r="F524" s="32">
        <f>SUMIFS('Capex forecast'!E$9:E$223,'Capex forecast'!$T$9:$T$223,'Allocation of site-spec costs'!$B524,'Capex forecast'!$S$9:$S$223,'Allocation of site-spec costs'!$D524,'Capex forecast'!$Q$9:$Q$223,"Customer Connection")</f>
        <v>0</v>
      </c>
      <c r="G524" s="32">
        <f>SUMIFS('Capex forecast'!F$9:F$223,'Capex forecast'!$T$9:$T$223,'Allocation of site-spec costs'!$B524,'Capex forecast'!$S$9:$S$223,'Allocation of site-spec costs'!$D524,'Capex forecast'!$Q$9:$Q$223,"Customer Connection")</f>
        <v>0</v>
      </c>
      <c r="H524" s="32">
        <f>SUMIFS('Capex forecast'!G$9:G$223,'Capex forecast'!$T$9:$T$223,'Allocation of site-spec costs'!$B524,'Capex forecast'!$S$9:$S$223,'Allocation of site-spec costs'!$D524,'Capex forecast'!$Q$9:$Q$223,"Customer Connection")</f>
        <v>0</v>
      </c>
      <c r="I524" s="32">
        <f>SUMIFS('Capex forecast'!H$9:H$223,'Capex forecast'!$T$9:$T$223,'Allocation of site-spec costs'!$B524,'Capex forecast'!$S$9:$S$223,'Allocation of site-spec costs'!$D524,'Capex forecast'!$Q$9:$Q$223,"Customer Connection")</f>
        <v>0</v>
      </c>
      <c r="J524" s="32">
        <f>SUMIFS('Capex forecast'!I$9:I$223,'Capex forecast'!$T$9:$T$223,'Allocation of site-spec costs'!$B524,'Capex forecast'!$S$9:$S$223,'Allocation of site-spec costs'!$D524,'Capex forecast'!$Q$9:$Q$223,"Customer Connection")</f>
        <v>0</v>
      </c>
      <c r="K524" s="32">
        <f>SUMIFS('Capex forecast'!J$9:J$223,'Capex forecast'!$T$9:$T$223,'Allocation of site-spec costs'!$B524,'Capex forecast'!$S$9:$S$223,'Allocation of site-spec costs'!$D524,'Capex forecast'!$Q$9:$Q$223,"Customer Connection")</f>
        <v>0</v>
      </c>
      <c r="L524" s="32">
        <f>SUMIFS('Capex forecast'!K$9:K$223,'Capex forecast'!$T$9:$T$223,'Allocation of site-spec costs'!$B524,'Capex forecast'!$S$9:$S$223,'Allocation of site-spec costs'!$D524,'Capex forecast'!$Q$9:$Q$223,"Customer Connection")</f>
        <v>0</v>
      </c>
      <c r="M524" s="32">
        <f>SUMIFS('Capex forecast'!L$9:L$223,'Capex forecast'!$T$9:$T$223,'Allocation of site-spec costs'!$B524,'Capex forecast'!$S$9:$S$223,'Allocation of site-spec costs'!$D524,'Capex forecast'!$Q$9:$Q$223,"Customer Connection")</f>
        <v>0</v>
      </c>
      <c r="N524" s="32">
        <f>SUMIFS('Capex forecast'!M$9:M$223,'Capex forecast'!$T$9:$T$223,'Allocation of site-spec costs'!$B524,'Capex forecast'!$S$9:$S$223,'Allocation of site-spec costs'!$D524,'Capex forecast'!$Q$9:$Q$223,"Customer Connection")</f>
        <v>0</v>
      </c>
      <c r="O524" s="32">
        <f>SUMIFS('Capex forecast'!N$9:N$223,'Capex forecast'!$T$9:$T$223,'Allocation of site-spec costs'!$B524,'Capex forecast'!$S$9:$S$223,'Allocation of site-spec costs'!$D524,'Capex forecast'!$Q$9:$Q$223,"Customer Connection")</f>
        <v>0</v>
      </c>
      <c r="Q524" s="45" t="s">
        <v>438</v>
      </c>
      <c r="R524" s="6" t="str">
        <f>INDEX('Demand forecast'!$M$9:$M$5832,MATCH($Q524,'Demand forecast'!$B$9:$B$5832,0))</f>
        <v>Yes</v>
      </c>
      <c r="S524" s="6" t="str">
        <f>IF(COUNTIF($Q$93:Q524,$B524) = 1, "LV", IF(COUNTIF($Q$93:Q524,$B524) = 2, "HV", "ST"))</f>
        <v>HV</v>
      </c>
      <c r="T524" s="6" t="e">
        <f>INDEX('Demand forecast and growth rate'!$E$7:$E$273,MATCH($Q524,'Demand forecast and growth rate'!$B$7:$B$273,0))</f>
        <v>#N/A</v>
      </c>
      <c r="U524" s="32">
        <f>SUMIFS('Capex forecast'!E$9:E$223,'Capex forecast'!$T$9:$T$223,$Q524,'Capex forecast'!$S$9:$S$223,$S524,'Capex forecast'!$Q$9:$Q$223,"Augex")</f>
        <v>0</v>
      </c>
      <c r="V524" s="32">
        <f>SUMIFS('Capex forecast'!F$9:F$223,'Capex forecast'!$T$9:$T$223,$Q524,'Capex forecast'!$S$9:$S$223,$S524,'Capex forecast'!$Q$9:$Q$223,"Augex")</f>
        <v>0</v>
      </c>
      <c r="W524" s="32">
        <f>SUMIFS('Capex forecast'!G$9:G$223,'Capex forecast'!$T$9:$T$223,$Q524,'Capex forecast'!$S$9:$S$223,$S524,'Capex forecast'!$Q$9:$Q$223,"Augex")</f>
        <v>0</v>
      </c>
      <c r="X524" s="32">
        <f>SUMIFS('Capex forecast'!H$9:H$223,'Capex forecast'!$T$9:$T$223,$Q524,'Capex forecast'!$S$9:$S$223,$S524,'Capex forecast'!$Q$9:$Q$223,"Augex")</f>
        <v>0</v>
      </c>
      <c r="Y524" s="32">
        <f>SUMIFS('Capex forecast'!I$9:I$223,'Capex forecast'!$T$9:$T$223,$Q524,'Capex forecast'!$S$9:$S$223,$S524,'Capex forecast'!$Q$9:$Q$223,"Augex")</f>
        <v>0</v>
      </c>
      <c r="Z524" s="32">
        <f>SUMIFS('Capex forecast'!J$9:J$223,'Capex forecast'!$T$9:$T$223,$Q524,'Capex forecast'!$S$9:$S$223,$S524,'Capex forecast'!$Q$9:$Q$223,"Augex")</f>
        <v>0</v>
      </c>
      <c r="AA524" s="32">
        <f>SUMIFS('Capex forecast'!K$9:K$223,'Capex forecast'!$T$9:$T$223,$Q524,'Capex forecast'!$S$9:$S$223,$S524,'Capex forecast'!$Q$9:$Q$223,"Augex")</f>
        <v>0</v>
      </c>
      <c r="AB524" s="32">
        <f>SUMIFS('Capex forecast'!L$9:L$223,'Capex forecast'!$T$9:$T$223,$Q524,'Capex forecast'!$S$9:$S$223,$S524,'Capex forecast'!$Q$9:$Q$223,"Augex")</f>
        <v>0</v>
      </c>
      <c r="AC524" s="32">
        <f>SUMIFS('Capex forecast'!M$9:M$223,'Capex forecast'!$T$9:$T$223,$Q524,'Capex forecast'!$S$9:$S$223,$S524,'Capex forecast'!$Q$9:$Q$223,"Augex")</f>
        <v>0</v>
      </c>
      <c r="AD524" s="32">
        <f>SUMIFS('Capex forecast'!N$9:N$223,'Capex forecast'!$T$9:$T$223,$Q524,'Capex forecast'!$S$9:$S$223,$S524,'Capex forecast'!$Q$9:$Q$223,"Augex")</f>
        <v>0</v>
      </c>
      <c r="AF524" s="45" t="s">
        <v>438</v>
      </c>
      <c r="AG524" s="6" t="str">
        <f>INDEX('Demand forecast'!$M$9:$M$5832,MATCH($Q524,'Demand forecast'!$B$9:$B$5832,0))</f>
        <v>Yes</v>
      </c>
      <c r="AH524" s="6" t="str">
        <f>IF(COUNTIF($AF$93:AF524,$B524) = 1, "LV", IF(COUNTIF($AF$93:AF524,$B524) = 2, "HV", "ST"))</f>
        <v>HV</v>
      </c>
      <c r="AI524" s="6" t="e">
        <f>INDEX('Demand forecast and growth rate'!$E$7:$E$273,MATCH($Q524,'Demand forecast and growth rate'!$B$7:$B$273,0))</f>
        <v>#N/A</v>
      </c>
      <c r="AJ524" s="47">
        <f>SUMIFS('Capex forecast'!E$9:E$223,'Capex forecast'!$T$9:$T$223,$AF524,'Capex forecast'!$S$9:$S$223,$AH524,'Capex forecast'!$Q$9:$Q$223,"Repex")</f>
        <v>0</v>
      </c>
      <c r="AK524" s="47">
        <f>SUMIFS('Capex forecast'!F$9:F$223,'Capex forecast'!$T$9:$T$223,$AF524,'Capex forecast'!$S$9:$S$223,$AH524,'Capex forecast'!$Q$9:$Q$223,"Repex")</f>
        <v>0</v>
      </c>
      <c r="AL524" s="47">
        <f>SUMIFS('Capex forecast'!G$9:G$223,'Capex forecast'!$T$9:$T$223,$AF524,'Capex forecast'!$S$9:$S$223,$AH524,'Capex forecast'!$Q$9:$Q$223,"Repex")</f>
        <v>0</v>
      </c>
      <c r="AM524" s="47">
        <f>SUMIFS('Capex forecast'!H$9:H$223,'Capex forecast'!$T$9:$T$223,$AF524,'Capex forecast'!$S$9:$S$223,$AH524,'Capex forecast'!$Q$9:$Q$223,"Repex")</f>
        <v>0</v>
      </c>
      <c r="AN524" s="47">
        <f>SUMIFS('Capex forecast'!I$9:I$223,'Capex forecast'!$T$9:$T$223,$AF524,'Capex forecast'!$S$9:$S$223,$AH524,'Capex forecast'!$Q$9:$Q$223,"Repex")</f>
        <v>0</v>
      </c>
      <c r="AO524" s="47">
        <f>SUMIFS('Capex forecast'!J$9:J$223,'Capex forecast'!$T$9:$T$223,$AF524,'Capex forecast'!$S$9:$S$223,$AH524,'Capex forecast'!$Q$9:$Q$223,"Repex")</f>
        <v>0</v>
      </c>
      <c r="AP524" s="47">
        <f>SUMIFS('Capex forecast'!K$9:K$223,'Capex forecast'!$T$9:$T$223,$AF524,'Capex forecast'!$S$9:$S$223,$AH524,'Capex forecast'!$Q$9:$Q$223,"Repex")</f>
        <v>0</v>
      </c>
      <c r="AQ524" s="47">
        <f>SUMIFS('Capex forecast'!L$9:L$223,'Capex forecast'!$T$9:$T$223,$AF524,'Capex forecast'!$S$9:$S$223,$AH524,'Capex forecast'!$Q$9:$Q$223,"Repex")</f>
        <v>0</v>
      </c>
      <c r="AR524" s="47">
        <f>SUMIFS('Capex forecast'!M$9:M$223,'Capex forecast'!$T$9:$T$223,$AF524,'Capex forecast'!$S$9:$S$223,$AH524,'Capex forecast'!$Q$9:$Q$223,"Repex")</f>
        <v>0</v>
      </c>
      <c r="AS524" s="47">
        <f>SUMIFS('Capex forecast'!N$9:N$223,'Capex forecast'!$T$9:$T$223,$AF524,'Capex forecast'!$S$9:$S$223,$AH524,'Capex forecast'!$Q$9:$Q$223,"Repex")</f>
        <v>0</v>
      </c>
    </row>
    <row r="525" spans="2:45" ht="15">
      <c r="B525" s="45" t="s">
        <v>217</v>
      </c>
      <c r="C525" s="6" t="str">
        <f>INDEX('Demand forecast'!$M$9:$M$5832,MATCH($B525,'Demand forecast'!$B$9:$B$5832,0))</f>
        <v>Yes</v>
      </c>
      <c r="D525" s="6" t="str">
        <f>IF(COUNTIF($B$93:B525,$B525) = 1, "LV", IF(COUNTIF($B$93:B525,$B525) = 2, "HV", "ST"))</f>
        <v>HV</v>
      </c>
      <c r="E525" s="6" t="str">
        <f>INDEX('Demand forecast and growth rate'!$E$7:$E$273,MATCH($B525,'Demand forecast and growth rate'!$B$7:$B$273,0))</f>
        <v>Steady/falling</v>
      </c>
      <c r="F525" s="32">
        <f>SUMIFS('Capex forecast'!E$9:E$223,'Capex forecast'!$T$9:$T$223,'Allocation of site-spec costs'!$B525,'Capex forecast'!$S$9:$S$223,'Allocation of site-spec costs'!$D525,'Capex forecast'!$Q$9:$Q$223,"Customer Connection")</f>
        <v>0</v>
      </c>
      <c r="G525" s="32">
        <f>SUMIFS('Capex forecast'!F$9:F$223,'Capex forecast'!$T$9:$T$223,'Allocation of site-spec costs'!$B525,'Capex forecast'!$S$9:$S$223,'Allocation of site-spec costs'!$D525,'Capex forecast'!$Q$9:$Q$223,"Customer Connection")</f>
        <v>0</v>
      </c>
      <c r="H525" s="32">
        <f>SUMIFS('Capex forecast'!G$9:G$223,'Capex forecast'!$T$9:$T$223,'Allocation of site-spec costs'!$B525,'Capex forecast'!$S$9:$S$223,'Allocation of site-spec costs'!$D525,'Capex forecast'!$Q$9:$Q$223,"Customer Connection")</f>
        <v>0</v>
      </c>
      <c r="I525" s="32">
        <f>SUMIFS('Capex forecast'!H$9:H$223,'Capex forecast'!$T$9:$T$223,'Allocation of site-spec costs'!$B525,'Capex forecast'!$S$9:$S$223,'Allocation of site-spec costs'!$D525,'Capex forecast'!$Q$9:$Q$223,"Customer Connection")</f>
        <v>0</v>
      </c>
      <c r="J525" s="32">
        <f>SUMIFS('Capex forecast'!I$9:I$223,'Capex forecast'!$T$9:$T$223,'Allocation of site-spec costs'!$B525,'Capex forecast'!$S$9:$S$223,'Allocation of site-spec costs'!$D525,'Capex forecast'!$Q$9:$Q$223,"Customer Connection")</f>
        <v>0</v>
      </c>
      <c r="K525" s="32">
        <f>SUMIFS('Capex forecast'!J$9:J$223,'Capex forecast'!$T$9:$T$223,'Allocation of site-spec costs'!$B525,'Capex forecast'!$S$9:$S$223,'Allocation of site-spec costs'!$D525,'Capex forecast'!$Q$9:$Q$223,"Customer Connection")</f>
        <v>0</v>
      </c>
      <c r="L525" s="32">
        <f>SUMIFS('Capex forecast'!K$9:K$223,'Capex forecast'!$T$9:$T$223,'Allocation of site-spec costs'!$B525,'Capex forecast'!$S$9:$S$223,'Allocation of site-spec costs'!$D525,'Capex forecast'!$Q$9:$Q$223,"Customer Connection")</f>
        <v>0</v>
      </c>
      <c r="M525" s="32">
        <f>SUMIFS('Capex forecast'!L$9:L$223,'Capex forecast'!$T$9:$T$223,'Allocation of site-spec costs'!$B525,'Capex forecast'!$S$9:$S$223,'Allocation of site-spec costs'!$D525,'Capex forecast'!$Q$9:$Q$223,"Customer Connection")</f>
        <v>0</v>
      </c>
      <c r="N525" s="32">
        <f>SUMIFS('Capex forecast'!M$9:M$223,'Capex forecast'!$T$9:$T$223,'Allocation of site-spec costs'!$B525,'Capex forecast'!$S$9:$S$223,'Allocation of site-spec costs'!$D525,'Capex forecast'!$Q$9:$Q$223,"Customer Connection")</f>
        <v>0</v>
      </c>
      <c r="O525" s="32">
        <f>SUMIFS('Capex forecast'!N$9:N$223,'Capex forecast'!$T$9:$T$223,'Allocation of site-spec costs'!$B525,'Capex forecast'!$S$9:$S$223,'Allocation of site-spec costs'!$D525,'Capex forecast'!$Q$9:$Q$223,"Customer Connection")</f>
        <v>0</v>
      </c>
      <c r="Q525" s="45" t="s">
        <v>217</v>
      </c>
      <c r="R525" s="6" t="str">
        <f>INDEX('Demand forecast'!$M$9:$M$5832,MATCH($Q525,'Demand forecast'!$B$9:$B$5832,0))</f>
        <v>Yes</v>
      </c>
      <c r="S525" s="6" t="str">
        <f>IF(COUNTIF($Q$93:Q525,$B525) = 1, "LV", IF(COUNTIF($Q$93:Q525,$B525) = 2, "HV", "ST"))</f>
        <v>HV</v>
      </c>
      <c r="T525" s="6" t="str">
        <f>INDEX('Demand forecast and growth rate'!$E$7:$E$273,MATCH($Q525,'Demand forecast and growth rate'!$B$7:$B$273,0))</f>
        <v>Steady/falling</v>
      </c>
      <c r="U525" s="32">
        <f>SUMIFS('Capex forecast'!E$9:E$223,'Capex forecast'!$T$9:$T$223,$Q525,'Capex forecast'!$S$9:$S$223,$S525,'Capex forecast'!$Q$9:$Q$223,"Augex")</f>
        <v>0</v>
      </c>
      <c r="V525" s="32">
        <f>SUMIFS('Capex forecast'!F$9:F$223,'Capex forecast'!$T$9:$T$223,$Q525,'Capex forecast'!$S$9:$S$223,$S525,'Capex forecast'!$Q$9:$Q$223,"Augex")</f>
        <v>0</v>
      </c>
      <c r="W525" s="32">
        <f>SUMIFS('Capex forecast'!G$9:G$223,'Capex forecast'!$T$9:$T$223,$Q525,'Capex forecast'!$S$9:$S$223,$S525,'Capex forecast'!$Q$9:$Q$223,"Augex")</f>
        <v>0</v>
      </c>
      <c r="X525" s="32">
        <f>SUMIFS('Capex forecast'!H$9:H$223,'Capex forecast'!$T$9:$T$223,$Q525,'Capex forecast'!$S$9:$S$223,$S525,'Capex forecast'!$Q$9:$Q$223,"Augex")</f>
        <v>0</v>
      </c>
      <c r="Y525" s="32">
        <f>SUMIFS('Capex forecast'!I$9:I$223,'Capex forecast'!$T$9:$T$223,$Q525,'Capex forecast'!$S$9:$S$223,$S525,'Capex forecast'!$Q$9:$Q$223,"Augex")</f>
        <v>0</v>
      </c>
      <c r="Z525" s="32">
        <f>SUMIFS('Capex forecast'!J$9:J$223,'Capex forecast'!$T$9:$T$223,$Q525,'Capex forecast'!$S$9:$S$223,$S525,'Capex forecast'!$Q$9:$Q$223,"Augex")</f>
        <v>0</v>
      </c>
      <c r="AA525" s="32">
        <f>SUMIFS('Capex forecast'!K$9:K$223,'Capex forecast'!$T$9:$T$223,$Q525,'Capex forecast'!$S$9:$S$223,$S525,'Capex forecast'!$Q$9:$Q$223,"Augex")</f>
        <v>0</v>
      </c>
      <c r="AB525" s="32">
        <f>SUMIFS('Capex forecast'!L$9:L$223,'Capex forecast'!$T$9:$T$223,$Q525,'Capex forecast'!$S$9:$S$223,$S525,'Capex forecast'!$Q$9:$Q$223,"Augex")</f>
        <v>0</v>
      </c>
      <c r="AC525" s="32">
        <f>SUMIFS('Capex forecast'!M$9:M$223,'Capex forecast'!$T$9:$T$223,$Q525,'Capex forecast'!$S$9:$S$223,$S525,'Capex forecast'!$Q$9:$Q$223,"Augex")</f>
        <v>0</v>
      </c>
      <c r="AD525" s="32">
        <f>SUMIFS('Capex forecast'!N$9:N$223,'Capex forecast'!$T$9:$T$223,$Q525,'Capex forecast'!$S$9:$S$223,$S525,'Capex forecast'!$Q$9:$Q$223,"Augex")</f>
        <v>0</v>
      </c>
      <c r="AF525" s="45" t="s">
        <v>217</v>
      </c>
      <c r="AG525" s="6" t="str">
        <f>INDEX('Demand forecast'!$M$9:$M$5832,MATCH($Q525,'Demand forecast'!$B$9:$B$5832,0))</f>
        <v>Yes</v>
      </c>
      <c r="AH525" s="6" t="str">
        <f>IF(COUNTIF($AF$93:AF525,$B525) = 1, "LV", IF(COUNTIF($AF$93:AF525,$B525) = 2, "HV", "ST"))</f>
        <v>HV</v>
      </c>
      <c r="AI525" s="6" t="str">
        <f>INDEX('Demand forecast and growth rate'!$E$7:$E$273,MATCH($Q525,'Demand forecast and growth rate'!$B$7:$B$273,0))</f>
        <v>Steady/falling</v>
      </c>
      <c r="AJ525" s="47">
        <f>SUMIFS('Capex forecast'!E$9:E$223,'Capex forecast'!$T$9:$T$223,$AF525,'Capex forecast'!$S$9:$S$223,$AH525,'Capex forecast'!$Q$9:$Q$223,"Repex")</f>
        <v>0</v>
      </c>
      <c r="AK525" s="47">
        <f>SUMIFS('Capex forecast'!F$9:F$223,'Capex forecast'!$T$9:$T$223,$AF525,'Capex forecast'!$S$9:$S$223,$AH525,'Capex forecast'!$Q$9:$Q$223,"Repex")</f>
        <v>0</v>
      </c>
      <c r="AL525" s="47">
        <f>SUMIFS('Capex forecast'!G$9:G$223,'Capex forecast'!$T$9:$T$223,$AF525,'Capex forecast'!$S$9:$S$223,$AH525,'Capex forecast'!$Q$9:$Q$223,"Repex")</f>
        <v>0</v>
      </c>
      <c r="AM525" s="47">
        <f>SUMIFS('Capex forecast'!H$9:H$223,'Capex forecast'!$T$9:$T$223,$AF525,'Capex forecast'!$S$9:$S$223,$AH525,'Capex forecast'!$Q$9:$Q$223,"Repex")</f>
        <v>0</v>
      </c>
      <c r="AN525" s="47">
        <f>SUMIFS('Capex forecast'!I$9:I$223,'Capex forecast'!$T$9:$T$223,$AF525,'Capex forecast'!$S$9:$S$223,$AH525,'Capex forecast'!$Q$9:$Q$223,"Repex")</f>
        <v>0</v>
      </c>
      <c r="AO525" s="47">
        <f>SUMIFS('Capex forecast'!J$9:J$223,'Capex forecast'!$T$9:$T$223,$AF525,'Capex forecast'!$S$9:$S$223,$AH525,'Capex forecast'!$Q$9:$Q$223,"Repex")</f>
        <v>0</v>
      </c>
      <c r="AP525" s="47">
        <f>SUMIFS('Capex forecast'!K$9:K$223,'Capex forecast'!$T$9:$T$223,$AF525,'Capex forecast'!$S$9:$S$223,$AH525,'Capex forecast'!$Q$9:$Q$223,"Repex")</f>
        <v>0</v>
      </c>
      <c r="AQ525" s="47">
        <f>SUMIFS('Capex forecast'!L$9:L$223,'Capex forecast'!$T$9:$T$223,$AF525,'Capex forecast'!$S$9:$S$223,$AH525,'Capex forecast'!$Q$9:$Q$223,"Repex")</f>
        <v>0</v>
      </c>
      <c r="AR525" s="47">
        <f>SUMIFS('Capex forecast'!M$9:M$223,'Capex forecast'!$T$9:$T$223,$AF525,'Capex forecast'!$S$9:$S$223,$AH525,'Capex forecast'!$Q$9:$Q$223,"Repex")</f>
        <v>0</v>
      </c>
      <c r="AS525" s="47">
        <f>SUMIFS('Capex forecast'!N$9:N$223,'Capex forecast'!$T$9:$T$223,$AF525,'Capex forecast'!$S$9:$S$223,$AH525,'Capex forecast'!$Q$9:$Q$223,"Repex")</f>
        <v>0</v>
      </c>
    </row>
    <row r="526" spans="2:45" ht="15">
      <c r="B526" s="45" t="s">
        <v>219</v>
      </c>
      <c r="C526" s="6" t="str">
        <f>INDEX('Demand forecast'!$M$9:$M$5832,MATCH($B526,'Demand forecast'!$B$9:$B$5832,0))</f>
        <v>Yes</v>
      </c>
      <c r="D526" s="6" t="str">
        <f>IF(COUNTIF($B$93:B526,$B526) = 1, "LV", IF(COUNTIF($B$93:B526,$B526) = 2, "HV", "ST"))</f>
        <v>HV</v>
      </c>
      <c r="E526" s="6" t="str">
        <f>INDEX('Demand forecast and growth rate'!$E$7:$E$273,MATCH($B526,'Demand forecast and growth rate'!$B$7:$B$273,0))</f>
        <v>Steady/falling</v>
      </c>
      <c r="F526" s="32">
        <f>SUMIFS('Capex forecast'!E$9:E$223,'Capex forecast'!$T$9:$T$223,'Allocation of site-spec costs'!$B526,'Capex forecast'!$S$9:$S$223,'Allocation of site-spec costs'!$D526,'Capex forecast'!$Q$9:$Q$223,"Customer Connection")</f>
        <v>0</v>
      </c>
      <c r="G526" s="32">
        <f>SUMIFS('Capex forecast'!F$9:F$223,'Capex forecast'!$T$9:$T$223,'Allocation of site-spec costs'!$B526,'Capex forecast'!$S$9:$S$223,'Allocation of site-spec costs'!$D526,'Capex forecast'!$Q$9:$Q$223,"Customer Connection")</f>
        <v>0</v>
      </c>
      <c r="H526" s="32">
        <f>SUMIFS('Capex forecast'!G$9:G$223,'Capex forecast'!$T$9:$T$223,'Allocation of site-spec costs'!$B526,'Capex forecast'!$S$9:$S$223,'Allocation of site-spec costs'!$D526,'Capex forecast'!$Q$9:$Q$223,"Customer Connection")</f>
        <v>0</v>
      </c>
      <c r="I526" s="32">
        <f>SUMIFS('Capex forecast'!H$9:H$223,'Capex forecast'!$T$9:$T$223,'Allocation of site-spec costs'!$B526,'Capex forecast'!$S$9:$S$223,'Allocation of site-spec costs'!$D526,'Capex forecast'!$Q$9:$Q$223,"Customer Connection")</f>
        <v>0</v>
      </c>
      <c r="J526" s="32">
        <f>SUMIFS('Capex forecast'!I$9:I$223,'Capex forecast'!$T$9:$T$223,'Allocation of site-spec costs'!$B526,'Capex forecast'!$S$9:$S$223,'Allocation of site-spec costs'!$D526,'Capex forecast'!$Q$9:$Q$223,"Customer Connection")</f>
        <v>0</v>
      </c>
      <c r="K526" s="32">
        <f>SUMIFS('Capex forecast'!J$9:J$223,'Capex forecast'!$T$9:$T$223,'Allocation of site-spec costs'!$B526,'Capex forecast'!$S$9:$S$223,'Allocation of site-spec costs'!$D526,'Capex forecast'!$Q$9:$Q$223,"Customer Connection")</f>
        <v>0</v>
      </c>
      <c r="L526" s="32">
        <f>SUMIFS('Capex forecast'!K$9:K$223,'Capex forecast'!$T$9:$T$223,'Allocation of site-spec costs'!$B526,'Capex forecast'!$S$9:$S$223,'Allocation of site-spec costs'!$D526,'Capex forecast'!$Q$9:$Q$223,"Customer Connection")</f>
        <v>0</v>
      </c>
      <c r="M526" s="32">
        <f>SUMIFS('Capex forecast'!L$9:L$223,'Capex forecast'!$T$9:$T$223,'Allocation of site-spec costs'!$B526,'Capex forecast'!$S$9:$S$223,'Allocation of site-spec costs'!$D526,'Capex forecast'!$Q$9:$Q$223,"Customer Connection")</f>
        <v>0</v>
      </c>
      <c r="N526" s="32">
        <f>SUMIFS('Capex forecast'!M$9:M$223,'Capex forecast'!$T$9:$T$223,'Allocation of site-spec costs'!$B526,'Capex forecast'!$S$9:$S$223,'Allocation of site-spec costs'!$D526,'Capex forecast'!$Q$9:$Q$223,"Customer Connection")</f>
        <v>0</v>
      </c>
      <c r="O526" s="32">
        <f>SUMIFS('Capex forecast'!N$9:N$223,'Capex forecast'!$T$9:$T$223,'Allocation of site-spec costs'!$B526,'Capex forecast'!$S$9:$S$223,'Allocation of site-spec costs'!$D526,'Capex forecast'!$Q$9:$Q$223,"Customer Connection")</f>
        <v>0</v>
      </c>
      <c r="Q526" s="45" t="s">
        <v>219</v>
      </c>
      <c r="R526" s="6" t="str">
        <f>INDEX('Demand forecast'!$M$9:$M$5832,MATCH($Q526,'Demand forecast'!$B$9:$B$5832,0))</f>
        <v>Yes</v>
      </c>
      <c r="S526" s="6" t="str">
        <f>IF(COUNTIF($Q$93:Q526,$B526) = 1, "LV", IF(COUNTIF($Q$93:Q526,$B526) = 2, "HV", "ST"))</f>
        <v>HV</v>
      </c>
      <c r="T526" s="6" t="str">
        <f>INDEX('Demand forecast and growth rate'!$E$7:$E$273,MATCH($Q526,'Demand forecast and growth rate'!$B$7:$B$273,0))</f>
        <v>Steady/falling</v>
      </c>
      <c r="U526" s="32">
        <f>SUMIFS('Capex forecast'!E$9:E$223,'Capex forecast'!$T$9:$T$223,$Q526,'Capex forecast'!$S$9:$S$223,$S526,'Capex forecast'!$Q$9:$Q$223,"Augex")</f>
        <v>0</v>
      </c>
      <c r="V526" s="32">
        <f>SUMIFS('Capex forecast'!F$9:F$223,'Capex forecast'!$T$9:$T$223,$Q526,'Capex forecast'!$S$9:$S$223,$S526,'Capex forecast'!$Q$9:$Q$223,"Augex")</f>
        <v>0</v>
      </c>
      <c r="W526" s="32">
        <f>SUMIFS('Capex forecast'!G$9:G$223,'Capex forecast'!$T$9:$T$223,$Q526,'Capex forecast'!$S$9:$S$223,$S526,'Capex forecast'!$Q$9:$Q$223,"Augex")</f>
        <v>0</v>
      </c>
      <c r="X526" s="32">
        <f>SUMIFS('Capex forecast'!H$9:H$223,'Capex forecast'!$T$9:$T$223,$Q526,'Capex forecast'!$S$9:$S$223,$S526,'Capex forecast'!$Q$9:$Q$223,"Augex")</f>
        <v>0</v>
      </c>
      <c r="Y526" s="32">
        <f>SUMIFS('Capex forecast'!I$9:I$223,'Capex forecast'!$T$9:$T$223,$Q526,'Capex forecast'!$S$9:$S$223,$S526,'Capex forecast'!$Q$9:$Q$223,"Augex")</f>
        <v>0</v>
      </c>
      <c r="Z526" s="32">
        <f>SUMIFS('Capex forecast'!J$9:J$223,'Capex forecast'!$T$9:$T$223,$Q526,'Capex forecast'!$S$9:$S$223,$S526,'Capex forecast'!$Q$9:$Q$223,"Augex")</f>
        <v>0</v>
      </c>
      <c r="AA526" s="32">
        <f>SUMIFS('Capex forecast'!K$9:K$223,'Capex forecast'!$T$9:$T$223,$Q526,'Capex forecast'!$S$9:$S$223,$S526,'Capex forecast'!$Q$9:$Q$223,"Augex")</f>
        <v>0</v>
      </c>
      <c r="AB526" s="32">
        <f>SUMIFS('Capex forecast'!L$9:L$223,'Capex forecast'!$T$9:$T$223,$Q526,'Capex forecast'!$S$9:$S$223,$S526,'Capex forecast'!$Q$9:$Q$223,"Augex")</f>
        <v>0</v>
      </c>
      <c r="AC526" s="32">
        <f>SUMIFS('Capex forecast'!M$9:M$223,'Capex forecast'!$T$9:$T$223,$Q526,'Capex forecast'!$S$9:$S$223,$S526,'Capex forecast'!$Q$9:$Q$223,"Augex")</f>
        <v>0</v>
      </c>
      <c r="AD526" s="32">
        <f>SUMIFS('Capex forecast'!N$9:N$223,'Capex forecast'!$T$9:$T$223,$Q526,'Capex forecast'!$S$9:$S$223,$S526,'Capex forecast'!$Q$9:$Q$223,"Augex")</f>
        <v>0</v>
      </c>
      <c r="AF526" s="45" t="s">
        <v>219</v>
      </c>
      <c r="AG526" s="6" t="str">
        <f>INDEX('Demand forecast'!$M$9:$M$5832,MATCH($Q526,'Demand forecast'!$B$9:$B$5832,0))</f>
        <v>Yes</v>
      </c>
      <c r="AH526" s="6" t="str">
        <f>IF(COUNTIF($AF$93:AF526,$B526) = 1, "LV", IF(COUNTIF($AF$93:AF526,$B526) = 2, "HV", "ST"))</f>
        <v>HV</v>
      </c>
      <c r="AI526" s="6" t="str">
        <f>INDEX('Demand forecast and growth rate'!$E$7:$E$273,MATCH($Q526,'Demand forecast and growth rate'!$B$7:$B$273,0))</f>
        <v>Steady/falling</v>
      </c>
      <c r="AJ526" s="47">
        <f>SUMIFS('Capex forecast'!E$9:E$223,'Capex forecast'!$T$9:$T$223,$AF526,'Capex forecast'!$S$9:$S$223,$AH526,'Capex forecast'!$Q$9:$Q$223,"Repex")</f>
        <v>0</v>
      </c>
      <c r="AK526" s="47">
        <f>SUMIFS('Capex forecast'!F$9:F$223,'Capex forecast'!$T$9:$T$223,$AF526,'Capex forecast'!$S$9:$S$223,$AH526,'Capex forecast'!$Q$9:$Q$223,"Repex")</f>
        <v>0</v>
      </c>
      <c r="AL526" s="47">
        <f>SUMIFS('Capex forecast'!G$9:G$223,'Capex forecast'!$T$9:$T$223,$AF526,'Capex forecast'!$S$9:$S$223,$AH526,'Capex forecast'!$Q$9:$Q$223,"Repex")</f>
        <v>0</v>
      </c>
      <c r="AM526" s="47">
        <f>SUMIFS('Capex forecast'!H$9:H$223,'Capex forecast'!$T$9:$T$223,$AF526,'Capex forecast'!$S$9:$S$223,$AH526,'Capex forecast'!$Q$9:$Q$223,"Repex")</f>
        <v>0</v>
      </c>
      <c r="AN526" s="47">
        <f>SUMIFS('Capex forecast'!I$9:I$223,'Capex forecast'!$T$9:$T$223,$AF526,'Capex forecast'!$S$9:$S$223,$AH526,'Capex forecast'!$Q$9:$Q$223,"Repex")</f>
        <v>0</v>
      </c>
      <c r="AO526" s="47">
        <f>SUMIFS('Capex forecast'!J$9:J$223,'Capex forecast'!$T$9:$T$223,$AF526,'Capex forecast'!$S$9:$S$223,$AH526,'Capex forecast'!$Q$9:$Q$223,"Repex")</f>
        <v>0</v>
      </c>
      <c r="AP526" s="47">
        <f>SUMIFS('Capex forecast'!K$9:K$223,'Capex forecast'!$T$9:$T$223,$AF526,'Capex forecast'!$S$9:$S$223,$AH526,'Capex forecast'!$Q$9:$Q$223,"Repex")</f>
        <v>0</v>
      </c>
      <c r="AQ526" s="47">
        <f>SUMIFS('Capex forecast'!L$9:L$223,'Capex forecast'!$T$9:$T$223,$AF526,'Capex forecast'!$S$9:$S$223,$AH526,'Capex forecast'!$Q$9:$Q$223,"Repex")</f>
        <v>0</v>
      </c>
      <c r="AR526" s="47">
        <f>SUMIFS('Capex forecast'!M$9:M$223,'Capex forecast'!$T$9:$T$223,$AF526,'Capex forecast'!$S$9:$S$223,$AH526,'Capex forecast'!$Q$9:$Q$223,"Repex")</f>
        <v>0</v>
      </c>
      <c r="AS526" s="47">
        <f>SUMIFS('Capex forecast'!N$9:N$223,'Capex forecast'!$T$9:$T$223,$AF526,'Capex forecast'!$S$9:$S$223,$AH526,'Capex forecast'!$Q$9:$Q$223,"Repex")</f>
        <v>0</v>
      </c>
    </row>
    <row r="527" spans="2:45" ht="15">
      <c r="B527" s="45" t="s">
        <v>234</v>
      </c>
      <c r="C527" s="6" t="str">
        <f>INDEX('Demand forecast'!$M$9:$M$5832,MATCH($B527,'Demand forecast'!$B$9:$B$5832,0))</f>
        <v>Yes</v>
      </c>
      <c r="D527" s="6" t="str">
        <f>IF(COUNTIF($B$93:B527,$B527) = 1, "LV", IF(COUNTIF($B$93:B527,$B527) = 2, "HV", "ST"))</f>
        <v>HV</v>
      </c>
      <c r="E527" s="6" t="str">
        <f>INDEX('Demand forecast and growth rate'!$E$7:$E$273,MATCH($B527,'Demand forecast and growth rate'!$B$7:$B$273,0))</f>
        <v>Steady/falling</v>
      </c>
      <c r="F527" s="32">
        <f>SUMIFS('Capex forecast'!E$9:E$223,'Capex forecast'!$T$9:$T$223,'Allocation of site-spec costs'!$B527,'Capex forecast'!$S$9:$S$223,'Allocation of site-spec costs'!$D527,'Capex forecast'!$Q$9:$Q$223,"Customer Connection")</f>
        <v>0</v>
      </c>
      <c r="G527" s="32">
        <f>SUMIFS('Capex forecast'!F$9:F$223,'Capex forecast'!$T$9:$T$223,'Allocation of site-spec costs'!$B527,'Capex forecast'!$S$9:$S$223,'Allocation of site-spec costs'!$D527,'Capex forecast'!$Q$9:$Q$223,"Customer Connection")</f>
        <v>0</v>
      </c>
      <c r="H527" s="32">
        <f>SUMIFS('Capex forecast'!G$9:G$223,'Capex forecast'!$T$9:$T$223,'Allocation of site-spec costs'!$B527,'Capex forecast'!$S$9:$S$223,'Allocation of site-spec costs'!$D527,'Capex forecast'!$Q$9:$Q$223,"Customer Connection")</f>
        <v>0</v>
      </c>
      <c r="I527" s="32">
        <f>SUMIFS('Capex forecast'!H$9:H$223,'Capex forecast'!$T$9:$T$223,'Allocation of site-spec costs'!$B527,'Capex forecast'!$S$9:$S$223,'Allocation of site-spec costs'!$D527,'Capex forecast'!$Q$9:$Q$223,"Customer Connection")</f>
        <v>0</v>
      </c>
      <c r="J527" s="32">
        <f>SUMIFS('Capex forecast'!I$9:I$223,'Capex forecast'!$T$9:$T$223,'Allocation of site-spec costs'!$B527,'Capex forecast'!$S$9:$S$223,'Allocation of site-spec costs'!$D527,'Capex forecast'!$Q$9:$Q$223,"Customer Connection")</f>
        <v>0</v>
      </c>
      <c r="K527" s="32">
        <f>SUMIFS('Capex forecast'!J$9:J$223,'Capex forecast'!$T$9:$T$223,'Allocation of site-spec costs'!$B527,'Capex forecast'!$S$9:$S$223,'Allocation of site-spec costs'!$D527,'Capex forecast'!$Q$9:$Q$223,"Customer Connection")</f>
        <v>0</v>
      </c>
      <c r="L527" s="32">
        <f>SUMIFS('Capex forecast'!K$9:K$223,'Capex forecast'!$T$9:$T$223,'Allocation of site-spec costs'!$B527,'Capex forecast'!$S$9:$S$223,'Allocation of site-spec costs'!$D527,'Capex forecast'!$Q$9:$Q$223,"Customer Connection")</f>
        <v>0</v>
      </c>
      <c r="M527" s="32">
        <f>SUMIFS('Capex forecast'!L$9:L$223,'Capex forecast'!$T$9:$T$223,'Allocation of site-spec costs'!$B527,'Capex forecast'!$S$9:$S$223,'Allocation of site-spec costs'!$D527,'Capex forecast'!$Q$9:$Q$223,"Customer Connection")</f>
        <v>0</v>
      </c>
      <c r="N527" s="32">
        <f>SUMIFS('Capex forecast'!M$9:M$223,'Capex forecast'!$T$9:$T$223,'Allocation of site-spec costs'!$B527,'Capex forecast'!$S$9:$S$223,'Allocation of site-spec costs'!$D527,'Capex forecast'!$Q$9:$Q$223,"Customer Connection")</f>
        <v>0</v>
      </c>
      <c r="O527" s="32">
        <f>SUMIFS('Capex forecast'!N$9:N$223,'Capex forecast'!$T$9:$T$223,'Allocation of site-spec costs'!$B527,'Capex forecast'!$S$9:$S$223,'Allocation of site-spec costs'!$D527,'Capex forecast'!$Q$9:$Q$223,"Customer Connection")</f>
        <v>0</v>
      </c>
      <c r="Q527" s="45" t="s">
        <v>234</v>
      </c>
      <c r="R527" s="6" t="str">
        <f>INDEX('Demand forecast'!$M$9:$M$5832,MATCH($Q527,'Demand forecast'!$B$9:$B$5832,0))</f>
        <v>Yes</v>
      </c>
      <c r="S527" s="6" t="str">
        <f>IF(COUNTIF($Q$93:Q527,$B527) = 1, "LV", IF(COUNTIF($Q$93:Q527,$B527) = 2, "HV", "ST"))</f>
        <v>HV</v>
      </c>
      <c r="T527" s="6" t="str">
        <f>INDEX('Demand forecast and growth rate'!$E$7:$E$273,MATCH($Q527,'Demand forecast and growth rate'!$B$7:$B$273,0))</f>
        <v>Steady/falling</v>
      </c>
      <c r="U527" s="32">
        <f>SUMIFS('Capex forecast'!E$9:E$223,'Capex forecast'!$T$9:$T$223,$Q527,'Capex forecast'!$S$9:$S$223,$S527,'Capex forecast'!$Q$9:$Q$223,"Augex")</f>
        <v>0</v>
      </c>
      <c r="V527" s="32">
        <f>SUMIFS('Capex forecast'!F$9:F$223,'Capex forecast'!$T$9:$T$223,$Q527,'Capex forecast'!$S$9:$S$223,$S527,'Capex forecast'!$Q$9:$Q$223,"Augex")</f>
        <v>0</v>
      </c>
      <c r="W527" s="32">
        <f>SUMIFS('Capex forecast'!G$9:G$223,'Capex forecast'!$T$9:$T$223,$Q527,'Capex forecast'!$S$9:$S$223,$S527,'Capex forecast'!$Q$9:$Q$223,"Augex")</f>
        <v>0</v>
      </c>
      <c r="X527" s="32">
        <f>SUMIFS('Capex forecast'!H$9:H$223,'Capex forecast'!$T$9:$T$223,$Q527,'Capex forecast'!$S$9:$S$223,$S527,'Capex forecast'!$Q$9:$Q$223,"Augex")</f>
        <v>0</v>
      </c>
      <c r="Y527" s="32">
        <f>SUMIFS('Capex forecast'!I$9:I$223,'Capex forecast'!$T$9:$T$223,$Q527,'Capex forecast'!$S$9:$S$223,$S527,'Capex forecast'!$Q$9:$Q$223,"Augex")</f>
        <v>0</v>
      </c>
      <c r="Z527" s="32">
        <f>SUMIFS('Capex forecast'!J$9:J$223,'Capex forecast'!$T$9:$T$223,$Q527,'Capex forecast'!$S$9:$S$223,$S527,'Capex forecast'!$Q$9:$Q$223,"Augex")</f>
        <v>0</v>
      </c>
      <c r="AA527" s="32">
        <f>SUMIFS('Capex forecast'!K$9:K$223,'Capex forecast'!$T$9:$T$223,$Q527,'Capex forecast'!$S$9:$S$223,$S527,'Capex forecast'!$Q$9:$Q$223,"Augex")</f>
        <v>0</v>
      </c>
      <c r="AB527" s="32">
        <f>SUMIFS('Capex forecast'!L$9:L$223,'Capex forecast'!$T$9:$T$223,$Q527,'Capex forecast'!$S$9:$S$223,$S527,'Capex forecast'!$Q$9:$Q$223,"Augex")</f>
        <v>0</v>
      </c>
      <c r="AC527" s="32">
        <f>SUMIFS('Capex forecast'!M$9:M$223,'Capex forecast'!$T$9:$T$223,$Q527,'Capex forecast'!$S$9:$S$223,$S527,'Capex forecast'!$Q$9:$Q$223,"Augex")</f>
        <v>0</v>
      </c>
      <c r="AD527" s="32">
        <f>SUMIFS('Capex forecast'!N$9:N$223,'Capex forecast'!$T$9:$T$223,$Q527,'Capex forecast'!$S$9:$S$223,$S527,'Capex forecast'!$Q$9:$Q$223,"Augex")</f>
        <v>0</v>
      </c>
      <c r="AF527" s="45" t="s">
        <v>234</v>
      </c>
      <c r="AG527" s="6" t="str">
        <f>INDEX('Demand forecast'!$M$9:$M$5832,MATCH($Q527,'Demand forecast'!$B$9:$B$5832,0))</f>
        <v>Yes</v>
      </c>
      <c r="AH527" s="6" t="str">
        <f>IF(COUNTIF($AF$93:AF527,$B527) = 1, "LV", IF(COUNTIF($AF$93:AF527,$B527) = 2, "HV", "ST"))</f>
        <v>HV</v>
      </c>
      <c r="AI527" s="6" t="str">
        <f>INDEX('Demand forecast and growth rate'!$E$7:$E$273,MATCH($Q527,'Demand forecast and growth rate'!$B$7:$B$273,0))</f>
        <v>Steady/falling</v>
      </c>
      <c r="AJ527" s="47">
        <f>SUMIFS('Capex forecast'!E$9:E$223,'Capex forecast'!$T$9:$T$223,$AF527,'Capex forecast'!$S$9:$S$223,$AH527,'Capex forecast'!$Q$9:$Q$223,"Repex")</f>
        <v>0</v>
      </c>
      <c r="AK527" s="47">
        <f>SUMIFS('Capex forecast'!F$9:F$223,'Capex forecast'!$T$9:$T$223,$AF527,'Capex forecast'!$S$9:$S$223,$AH527,'Capex forecast'!$Q$9:$Q$223,"Repex")</f>
        <v>0</v>
      </c>
      <c r="AL527" s="47">
        <f>SUMIFS('Capex forecast'!G$9:G$223,'Capex forecast'!$T$9:$T$223,$AF527,'Capex forecast'!$S$9:$S$223,$AH527,'Capex forecast'!$Q$9:$Q$223,"Repex")</f>
        <v>0</v>
      </c>
      <c r="AM527" s="47">
        <f>SUMIFS('Capex forecast'!H$9:H$223,'Capex forecast'!$T$9:$T$223,$AF527,'Capex forecast'!$S$9:$S$223,$AH527,'Capex forecast'!$Q$9:$Q$223,"Repex")</f>
        <v>0</v>
      </c>
      <c r="AN527" s="47">
        <f>SUMIFS('Capex forecast'!I$9:I$223,'Capex forecast'!$T$9:$T$223,$AF527,'Capex forecast'!$S$9:$S$223,$AH527,'Capex forecast'!$Q$9:$Q$223,"Repex")</f>
        <v>0</v>
      </c>
      <c r="AO527" s="47">
        <f>SUMIFS('Capex forecast'!J$9:J$223,'Capex forecast'!$T$9:$T$223,$AF527,'Capex forecast'!$S$9:$S$223,$AH527,'Capex forecast'!$Q$9:$Q$223,"Repex")</f>
        <v>0</v>
      </c>
      <c r="AP527" s="47">
        <f>SUMIFS('Capex forecast'!K$9:K$223,'Capex forecast'!$T$9:$T$223,$AF527,'Capex forecast'!$S$9:$S$223,$AH527,'Capex forecast'!$Q$9:$Q$223,"Repex")</f>
        <v>0</v>
      </c>
      <c r="AQ527" s="47">
        <f>SUMIFS('Capex forecast'!L$9:L$223,'Capex forecast'!$T$9:$T$223,$AF527,'Capex forecast'!$S$9:$S$223,$AH527,'Capex forecast'!$Q$9:$Q$223,"Repex")</f>
        <v>0</v>
      </c>
      <c r="AR527" s="47">
        <f>SUMIFS('Capex forecast'!M$9:M$223,'Capex forecast'!$T$9:$T$223,$AF527,'Capex forecast'!$S$9:$S$223,$AH527,'Capex forecast'!$Q$9:$Q$223,"Repex")</f>
        <v>0</v>
      </c>
      <c r="AS527" s="47">
        <f>SUMIFS('Capex forecast'!N$9:N$223,'Capex forecast'!$T$9:$T$223,$AF527,'Capex forecast'!$S$9:$S$223,$AH527,'Capex forecast'!$Q$9:$Q$223,"Repex")</f>
        <v>0</v>
      </c>
    </row>
    <row r="528" spans="2:45" ht="15">
      <c r="B528" s="45" t="s">
        <v>235</v>
      </c>
      <c r="C528" s="6" t="str">
        <f>INDEX('Demand forecast'!$M$9:$M$5832,MATCH($B528,'Demand forecast'!$B$9:$B$5832,0))</f>
        <v>Yes</v>
      </c>
      <c r="D528" s="6" t="str">
        <f>IF(COUNTIF($B$93:B528,$B528) = 1, "LV", IF(COUNTIF($B$93:B528,$B528) = 2, "HV", "ST"))</f>
        <v>HV</v>
      </c>
      <c r="E528" s="6" t="str">
        <f>INDEX('Demand forecast and growth rate'!$E$7:$E$273,MATCH($B528,'Demand forecast and growth rate'!$B$7:$B$273,0))</f>
        <v>Steady/falling</v>
      </c>
      <c r="F528" s="32">
        <f>SUMIFS('Capex forecast'!E$9:E$223,'Capex forecast'!$T$9:$T$223,'Allocation of site-spec costs'!$B528,'Capex forecast'!$S$9:$S$223,'Allocation of site-spec costs'!$D528,'Capex forecast'!$Q$9:$Q$223,"Customer Connection")</f>
        <v>0</v>
      </c>
      <c r="G528" s="32">
        <f>SUMIFS('Capex forecast'!F$9:F$223,'Capex forecast'!$T$9:$T$223,'Allocation of site-spec costs'!$B528,'Capex forecast'!$S$9:$S$223,'Allocation of site-spec costs'!$D528,'Capex forecast'!$Q$9:$Q$223,"Customer Connection")</f>
        <v>0</v>
      </c>
      <c r="H528" s="32">
        <f>SUMIFS('Capex forecast'!G$9:G$223,'Capex forecast'!$T$9:$T$223,'Allocation of site-spec costs'!$B528,'Capex forecast'!$S$9:$S$223,'Allocation of site-spec costs'!$D528,'Capex forecast'!$Q$9:$Q$223,"Customer Connection")</f>
        <v>0</v>
      </c>
      <c r="I528" s="32">
        <f>SUMIFS('Capex forecast'!H$9:H$223,'Capex forecast'!$T$9:$T$223,'Allocation of site-spec costs'!$B528,'Capex forecast'!$S$9:$S$223,'Allocation of site-spec costs'!$D528,'Capex forecast'!$Q$9:$Q$223,"Customer Connection")</f>
        <v>0</v>
      </c>
      <c r="J528" s="32">
        <f>SUMIFS('Capex forecast'!I$9:I$223,'Capex forecast'!$T$9:$T$223,'Allocation of site-spec costs'!$B528,'Capex forecast'!$S$9:$S$223,'Allocation of site-spec costs'!$D528,'Capex forecast'!$Q$9:$Q$223,"Customer Connection")</f>
        <v>0</v>
      </c>
      <c r="K528" s="32">
        <f>SUMIFS('Capex forecast'!J$9:J$223,'Capex forecast'!$T$9:$T$223,'Allocation of site-spec costs'!$B528,'Capex forecast'!$S$9:$S$223,'Allocation of site-spec costs'!$D528,'Capex forecast'!$Q$9:$Q$223,"Customer Connection")</f>
        <v>0</v>
      </c>
      <c r="L528" s="32">
        <f>SUMIFS('Capex forecast'!K$9:K$223,'Capex forecast'!$T$9:$T$223,'Allocation of site-spec costs'!$B528,'Capex forecast'!$S$9:$S$223,'Allocation of site-spec costs'!$D528,'Capex forecast'!$Q$9:$Q$223,"Customer Connection")</f>
        <v>0</v>
      </c>
      <c r="M528" s="32">
        <f>SUMIFS('Capex forecast'!L$9:L$223,'Capex forecast'!$T$9:$T$223,'Allocation of site-spec costs'!$B528,'Capex forecast'!$S$9:$S$223,'Allocation of site-spec costs'!$D528,'Capex forecast'!$Q$9:$Q$223,"Customer Connection")</f>
        <v>0</v>
      </c>
      <c r="N528" s="32">
        <f>SUMIFS('Capex forecast'!M$9:M$223,'Capex forecast'!$T$9:$T$223,'Allocation of site-spec costs'!$B528,'Capex forecast'!$S$9:$S$223,'Allocation of site-spec costs'!$D528,'Capex forecast'!$Q$9:$Q$223,"Customer Connection")</f>
        <v>0</v>
      </c>
      <c r="O528" s="32">
        <f>SUMIFS('Capex forecast'!N$9:N$223,'Capex forecast'!$T$9:$T$223,'Allocation of site-spec costs'!$B528,'Capex forecast'!$S$9:$S$223,'Allocation of site-spec costs'!$D528,'Capex forecast'!$Q$9:$Q$223,"Customer Connection")</f>
        <v>0</v>
      </c>
      <c r="Q528" s="45" t="s">
        <v>235</v>
      </c>
      <c r="R528" s="6" t="str">
        <f>INDEX('Demand forecast'!$M$9:$M$5832,MATCH($Q528,'Demand forecast'!$B$9:$B$5832,0))</f>
        <v>Yes</v>
      </c>
      <c r="S528" s="6" t="str">
        <f>IF(COUNTIF($Q$93:Q528,$B528) = 1, "LV", IF(COUNTIF($Q$93:Q528,$B528) = 2, "HV", "ST"))</f>
        <v>HV</v>
      </c>
      <c r="T528" s="6" t="str">
        <f>INDEX('Demand forecast and growth rate'!$E$7:$E$273,MATCH($Q528,'Demand forecast and growth rate'!$B$7:$B$273,0))</f>
        <v>Steady/falling</v>
      </c>
      <c r="U528" s="32">
        <f>SUMIFS('Capex forecast'!E$9:E$223,'Capex forecast'!$T$9:$T$223,$Q528,'Capex forecast'!$S$9:$S$223,$S528,'Capex forecast'!$Q$9:$Q$223,"Augex")</f>
        <v>0</v>
      </c>
      <c r="V528" s="32">
        <f>SUMIFS('Capex forecast'!F$9:F$223,'Capex forecast'!$T$9:$T$223,$Q528,'Capex forecast'!$S$9:$S$223,$S528,'Capex forecast'!$Q$9:$Q$223,"Augex")</f>
        <v>0</v>
      </c>
      <c r="W528" s="32">
        <f>SUMIFS('Capex forecast'!G$9:G$223,'Capex forecast'!$T$9:$T$223,$Q528,'Capex forecast'!$S$9:$S$223,$S528,'Capex forecast'!$Q$9:$Q$223,"Augex")</f>
        <v>0</v>
      </c>
      <c r="X528" s="32">
        <f>SUMIFS('Capex forecast'!H$9:H$223,'Capex forecast'!$T$9:$T$223,$Q528,'Capex forecast'!$S$9:$S$223,$S528,'Capex forecast'!$Q$9:$Q$223,"Augex")</f>
        <v>0</v>
      </c>
      <c r="Y528" s="32">
        <f>SUMIFS('Capex forecast'!I$9:I$223,'Capex forecast'!$T$9:$T$223,$Q528,'Capex forecast'!$S$9:$S$223,$S528,'Capex forecast'!$Q$9:$Q$223,"Augex")</f>
        <v>0</v>
      </c>
      <c r="Z528" s="32">
        <f>SUMIFS('Capex forecast'!J$9:J$223,'Capex forecast'!$T$9:$T$223,$Q528,'Capex forecast'!$S$9:$S$223,$S528,'Capex forecast'!$Q$9:$Q$223,"Augex")</f>
        <v>0</v>
      </c>
      <c r="AA528" s="32">
        <f>SUMIFS('Capex forecast'!K$9:K$223,'Capex forecast'!$T$9:$T$223,$Q528,'Capex forecast'!$S$9:$S$223,$S528,'Capex forecast'!$Q$9:$Q$223,"Augex")</f>
        <v>0</v>
      </c>
      <c r="AB528" s="32">
        <f>SUMIFS('Capex forecast'!L$9:L$223,'Capex forecast'!$T$9:$T$223,$Q528,'Capex forecast'!$S$9:$S$223,$S528,'Capex forecast'!$Q$9:$Q$223,"Augex")</f>
        <v>0</v>
      </c>
      <c r="AC528" s="32">
        <f>SUMIFS('Capex forecast'!M$9:M$223,'Capex forecast'!$T$9:$T$223,$Q528,'Capex forecast'!$S$9:$S$223,$S528,'Capex forecast'!$Q$9:$Q$223,"Augex")</f>
        <v>0</v>
      </c>
      <c r="AD528" s="32">
        <f>SUMIFS('Capex forecast'!N$9:N$223,'Capex forecast'!$T$9:$T$223,$Q528,'Capex forecast'!$S$9:$S$223,$S528,'Capex forecast'!$Q$9:$Q$223,"Augex")</f>
        <v>0</v>
      </c>
      <c r="AF528" s="45" t="s">
        <v>235</v>
      </c>
      <c r="AG528" s="6" t="str">
        <f>INDEX('Demand forecast'!$M$9:$M$5832,MATCH($Q528,'Demand forecast'!$B$9:$B$5832,0))</f>
        <v>Yes</v>
      </c>
      <c r="AH528" s="6" t="str">
        <f>IF(COUNTIF($AF$93:AF528,$B528) = 1, "LV", IF(COUNTIF($AF$93:AF528,$B528) = 2, "HV", "ST"))</f>
        <v>HV</v>
      </c>
      <c r="AI528" s="6" t="str">
        <f>INDEX('Demand forecast and growth rate'!$E$7:$E$273,MATCH($Q528,'Demand forecast and growth rate'!$B$7:$B$273,0))</f>
        <v>Steady/falling</v>
      </c>
      <c r="AJ528" s="47">
        <f>SUMIFS('Capex forecast'!E$9:E$223,'Capex forecast'!$T$9:$T$223,$AF528,'Capex forecast'!$S$9:$S$223,$AH528,'Capex forecast'!$Q$9:$Q$223,"Repex")</f>
        <v>0</v>
      </c>
      <c r="AK528" s="47">
        <f>SUMIFS('Capex forecast'!F$9:F$223,'Capex forecast'!$T$9:$T$223,$AF528,'Capex forecast'!$S$9:$S$223,$AH528,'Capex forecast'!$Q$9:$Q$223,"Repex")</f>
        <v>0</v>
      </c>
      <c r="AL528" s="47">
        <f>SUMIFS('Capex forecast'!G$9:G$223,'Capex forecast'!$T$9:$T$223,$AF528,'Capex forecast'!$S$9:$S$223,$AH528,'Capex forecast'!$Q$9:$Q$223,"Repex")</f>
        <v>0</v>
      </c>
      <c r="AM528" s="47">
        <f>SUMIFS('Capex forecast'!H$9:H$223,'Capex forecast'!$T$9:$T$223,$AF528,'Capex forecast'!$S$9:$S$223,$AH528,'Capex forecast'!$Q$9:$Q$223,"Repex")</f>
        <v>0</v>
      </c>
      <c r="AN528" s="47">
        <f>SUMIFS('Capex forecast'!I$9:I$223,'Capex forecast'!$T$9:$T$223,$AF528,'Capex forecast'!$S$9:$S$223,$AH528,'Capex forecast'!$Q$9:$Q$223,"Repex")</f>
        <v>0</v>
      </c>
      <c r="AO528" s="47">
        <f>SUMIFS('Capex forecast'!J$9:J$223,'Capex forecast'!$T$9:$T$223,$AF528,'Capex forecast'!$S$9:$S$223,$AH528,'Capex forecast'!$Q$9:$Q$223,"Repex")</f>
        <v>0</v>
      </c>
      <c r="AP528" s="47">
        <f>SUMIFS('Capex forecast'!K$9:K$223,'Capex forecast'!$T$9:$T$223,$AF528,'Capex forecast'!$S$9:$S$223,$AH528,'Capex forecast'!$Q$9:$Q$223,"Repex")</f>
        <v>0</v>
      </c>
      <c r="AQ528" s="47">
        <f>SUMIFS('Capex forecast'!L$9:L$223,'Capex forecast'!$T$9:$T$223,$AF528,'Capex forecast'!$S$9:$S$223,$AH528,'Capex forecast'!$Q$9:$Q$223,"Repex")</f>
        <v>0</v>
      </c>
      <c r="AR528" s="47">
        <f>SUMIFS('Capex forecast'!M$9:M$223,'Capex forecast'!$T$9:$T$223,$AF528,'Capex forecast'!$S$9:$S$223,$AH528,'Capex forecast'!$Q$9:$Q$223,"Repex")</f>
        <v>0</v>
      </c>
      <c r="AS528" s="47">
        <f>SUMIFS('Capex forecast'!N$9:N$223,'Capex forecast'!$T$9:$T$223,$AF528,'Capex forecast'!$S$9:$S$223,$AH528,'Capex forecast'!$Q$9:$Q$223,"Repex")</f>
        <v>0</v>
      </c>
    </row>
    <row r="529" spans="2:45" ht="15">
      <c r="B529" s="45" t="s">
        <v>121</v>
      </c>
      <c r="C529" s="6" t="str">
        <f>INDEX('Demand forecast'!$M$9:$M$5832,MATCH($B529,'Demand forecast'!$B$9:$B$5832,0))</f>
        <v>No</v>
      </c>
      <c r="D529" s="6" t="str">
        <f>IF(COUNTIF($B$93:B529,$B529) = 1, "LV", IF(COUNTIF($B$93:B529,$B529) = 2, "HV", "ST"))</f>
        <v>HV</v>
      </c>
      <c r="E529" s="6" t="str">
        <f>INDEX('Demand forecast and growth rate'!$E$7:$E$273,MATCH($B529,'Demand forecast and growth rate'!$B$7:$B$273,0))</f>
        <v>Steady/falling</v>
      </c>
      <c r="F529" s="32">
        <f>SUMIFS('Capex forecast'!E$9:E$223,'Capex forecast'!$T$9:$T$223,'Allocation of site-spec costs'!$B529,'Capex forecast'!$S$9:$S$223,'Allocation of site-spec costs'!$D529,'Capex forecast'!$Q$9:$Q$223,"Customer Connection")</f>
        <v>0</v>
      </c>
      <c r="G529" s="32">
        <f>SUMIFS('Capex forecast'!F$9:F$223,'Capex forecast'!$T$9:$T$223,'Allocation of site-spec costs'!$B529,'Capex forecast'!$S$9:$S$223,'Allocation of site-spec costs'!$D529,'Capex forecast'!$Q$9:$Q$223,"Customer Connection")</f>
        <v>0</v>
      </c>
      <c r="H529" s="32">
        <f>SUMIFS('Capex forecast'!G$9:G$223,'Capex forecast'!$T$9:$T$223,'Allocation of site-spec costs'!$B529,'Capex forecast'!$S$9:$S$223,'Allocation of site-spec costs'!$D529,'Capex forecast'!$Q$9:$Q$223,"Customer Connection")</f>
        <v>0</v>
      </c>
      <c r="I529" s="32">
        <f>SUMIFS('Capex forecast'!H$9:H$223,'Capex forecast'!$T$9:$T$223,'Allocation of site-spec costs'!$B529,'Capex forecast'!$S$9:$S$223,'Allocation of site-spec costs'!$D529,'Capex forecast'!$Q$9:$Q$223,"Customer Connection")</f>
        <v>0</v>
      </c>
      <c r="J529" s="32">
        <f>SUMIFS('Capex forecast'!I$9:I$223,'Capex forecast'!$T$9:$T$223,'Allocation of site-spec costs'!$B529,'Capex forecast'!$S$9:$S$223,'Allocation of site-spec costs'!$D529,'Capex forecast'!$Q$9:$Q$223,"Customer Connection")</f>
        <v>0</v>
      </c>
      <c r="K529" s="32">
        <f>SUMIFS('Capex forecast'!J$9:J$223,'Capex forecast'!$T$9:$T$223,'Allocation of site-spec costs'!$B529,'Capex forecast'!$S$9:$S$223,'Allocation of site-spec costs'!$D529,'Capex forecast'!$Q$9:$Q$223,"Customer Connection")</f>
        <v>0</v>
      </c>
      <c r="L529" s="32">
        <f>SUMIFS('Capex forecast'!K$9:K$223,'Capex forecast'!$T$9:$T$223,'Allocation of site-spec costs'!$B529,'Capex forecast'!$S$9:$S$223,'Allocation of site-spec costs'!$D529,'Capex forecast'!$Q$9:$Q$223,"Customer Connection")</f>
        <v>0</v>
      </c>
      <c r="M529" s="32">
        <f>SUMIFS('Capex forecast'!L$9:L$223,'Capex forecast'!$T$9:$T$223,'Allocation of site-spec costs'!$B529,'Capex forecast'!$S$9:$S$223,'Allocation of site-spec costs'!$D529,'Capex forecast'!$Q$9:$Q$223,"Customer Connection")</f>
        <v>0</v>
      </c>
      <c r="N529" s="32">
        <f>SUMIFS('Capex forecast'!M$9:M$223,'Capex forecast'!$T$9:$T$223,'Allocation of site-spec costs'!$B529,'Capex forecast'!$S$9:$S$223,'Allocation of site-spec costs'!$D529,'Capex forecast'!$Q$9:$Q$223,"Customer Connection")</f>
        <v>0</v>
      </c>
      <c r="O529" s="32">
        <f>SUMIFS('Capex forecast'!N$9:N$223,'Capex forecast'!$T$9:$T$223,'Allocation of site-spec costs'!$B529,'Capex forecast'!$S$9:$S$223,'Allocation of site-spec costs'!$D529,'Capex forecast'!$Q$9:$Q$223,"Customer Connection")</f>
        <v>0</v>
      </c>
      <c r="Q529" s="45" t="s">
        <v>121</v>
      </c>
      <c r="R529" s="6" t="str">
        <f>INDEX('Demand forecast'!$M$9:$M$5832,MATCH($Q529,'Demand forecast'!$B$9:$B$5832,0))</f>
        <v>No</v>
      </c>
      <c r="S529" s="6" t="str">
        <f>IF(COUNTIF($Q$93:Q529,$B529) = 1, "LV", IF(COUNTIF($Q$93:Q529,$B529) = 2, "HV", "ST"))</f>
        <v>HV</v>
      </c>
      <c r="T529" s="6" t="str">
        <f>INDEX('Demand forecast and growth rate'!$E$7:$E$273,MATCH($Q529,'Demand forecast and growth rate'!$B$7:$B$273,0))</f>
        <v>Steady/falling</v>
      </c>
      <c r="U529" s="32">
        <f>SUMIFS('Capex forecast'!E$9:E$223,'Capex forecast'!$T$9:$T$223,$Q529,'Capex forecast'!$S$9:$S$223,$S529,'Capex forecast'!$Q$9:$Q$223,"Augex")</f>
        <v>0</v>
      </c>
      <c r="V529" s="32">
        <f>SUMIFS('Capex forecast'!F$9:F$223,'Capex forecast'!$T$9:$T$223,$Q529,'Capex forecast'!$S$9:$S$223,$S529,'Capex forecast'!$Q$9:$Q$223,"Augex")</f>
        <v>0</v>
      </c>
      <c r="W529" s="32">
        <f>SUMIFS('Capex forecast'!G$9:G$223,'Capex forecast'!$T$9:$T$223,$Q529,'Capex forecast'!$S$9:$S$223,$S529,'Capex forecast'!$Q$9:$Q$223,"Augex")</f>
        <v>0</v>
      </c>
      <c r="X529" s="32">
        <f>SUMIFS('Capex forecast'!H$9:H$223,'Capex forecast'!$T$9:$T$223,$Q529,'Capex forecast'!$S$9:$S$223,$S529,'Capex forecast'!$Q$9:$Q$223,"Augex")</f>
        <v>0</v>
      </c>
      <c r="Y529" s="32">
        <f>SUMIFS('Capex forecast'!I$9:I$223,'Capex forecast'!$T$9:$T$223,$Q529,'Capex forecast'!$S$9:$S$223,$S529,'Capex forecast'!$Q$9:$Q$223,"Augex")</f>
        <v>0</v>
      </c>
      <c r="Z529" s="32">
        <f>SUMIFS('Capex forecast'!J$9:J$223,'Capex forecast'!$T$9:$T$223,$Q529,'Capex forecast'!$S$9:$S$223,$S529,'Capex forecast'!$Q$9:$Q$223,"Augex")</f>
        <v>0</v>
      </c>
      <c r="AA529" s="32">
        <f>SUMIFS('Capex forecast'!K$9:K$223,'Capex forecast'!$T$9:$T$223,$Q529,'Capex forecast'!$S$9:$S$223,$S529,'Capex forecast'!$Q$9:$Q$223,"Augex")</f>
        <v>0</v>
      </c>
      <c r="AB529" s="32">
        <f>SUMIFS('Capex forecast'!L$9:L$223,'Capex forecast'!$T$9:$T$223,$Q529,'Capex forecast'!$S$9:$S$223,$S529,'Capex forecast'!$Q$9:$Q$223,"Augex")</f>
        <v>0</v>
      </c>
      <c r="AC529" s="32">
        <f>SUMIFS('Capex forecast'!M$9:M$223,'Capex forecast'!$T$9:$T$223,$Q529,'Capex forecast'!$S$9:$S$223,$S529,'Capex forecast'!$Q$9:$Q$223,"Augex")</f>
        <v>0</v>
      </c>
      <c r="AD529" s="32">
        <f>SUMIFS('Capex forecast'!N$9:N$223,'Capex forecast'!$T$9:$T$223,$Q529,'Capex forecast'!$S$9:$S$223,$S529,'Capex forecast'!$Q$9:$Q$223,"Augex")</f>
        <v>0</v>
      </c>
      <c r="AF529" s="45" t="s">
        <v>121</v>
      </c>
      <c r="AG529" s="6" t="str">
        <f>INDEX('Demand forecast'!$M$9:$M$5832,MATCH($Q529,'Demand forecast'!$B$9:$B$5832,0))</f>
        <v>No</v>
      </c>
      <c r="AH529" s="6" t="str">
        <f>IF(COUNTIF($AF$93:AF529,$B529) = 1, "LV", IF(COUNTIF($AF$93:AF529,$B529) = 2, "HV", "ST"))</f>
        <v>HV</v>
      </c>
      <c r="AI529" s="6" t="str">
        <f>INDEX('Demand forecast and growth rate'!$E$7:$E$273,MATCH($Q529,'Demand forecast and growth rate'!$B$7:$B$273,0))</f>
        <v>Steady/falling</v>
      </c>
      <c r="AJ529" s="47">
        <f>SUMIFS('Capex forecast'!E$9:E$223,'Capex forecast'!$T$9:$T$223,$AF529,'Capex forecast'!$S$9:$S$223,$AH529,'Capex forecast'!$Q$9:$Q$223,"Repex")</f>
        <v>0</v>
      </c>
      <c r="AK529" s="47">
        <f>SUMIFS('Capex forecast'!F$9:F$223,'Capex forecast'!$T$9:$T$223,$AF529,'Capex forecast'!$S$9:$S$223,$AH529,'Capex forecast'!$Q$9:$Q$223,"Repex")</f>
        <v>0</v>
      </c>
      <c r="AL529" s="47">
        <f>SUMIFS('Capex forecast'!G$9:G$223,'Capex forecast'!$T$9:$T$223,$AF529,'Capex forecast'!$S$9:$S$223,$AH529,'Capex forecast'!$Q$9:$Q$223,"Repex")</f>
        <v>0</v>
      </c>
      <c r="AM529" s="47">
        <f>SUMIFS('Capex forecast'!H$9:H$223,'Capex forecast'!$T$9:$T$223,$AF529,'Capex forecast'!$S$9:$S$223,$AH529,'Capex forecast'!$Q$9:$Q$223,"Repex")</f>
        <v>0</v>
      </c>
      <c r="AN529" s="47">
        <f>SUMIFS('Capex forecast'!I$9:I$223,'Capex forecast'!$T$9:$T$223,$AF529,'Capex forecast'!$S$9:$S$223,$AH529,'Capex forecast'!$Q$9:$Q$223,"Repex")</f>
        <v>0</v>
      </c>
      <c r="AO529" s="47">
        <f>SUMIFS('Capex forecast'!J$9:J$223,'Capex forecast'!$T$9:$T$223,$AF529,'Capex forecast'!$S$9:$S$223,$AH529,'Capex forecast'!$Q$9:$Q$223,"Repex")</f>
        <v>0</v>
      </c>
      <c r="AP529" s="47">
        <f>SUMIFS('Capex forecast'!K$9:K$223,'Capex forecast'!$T$9:$T$223,$AF529,'Capex forecast'!$S$9:$S$223,$AH529,'Capex forecast'!$Q$9:$Q$223,"Repex")</f>
        <v>0</v>
      </c>
      <c r="AQ529" s="47">
        <f>SUMIFS('Capex forecast'!L$9:L$223,'Capex forecast'!$T$9:$T$223,$AF529,'Capex forecast'!$S$9:$S$223,$AH529,'Capex forecast'!$Q$9:$Q$223,"Repex")</f>
        <v>0</v>
      </c>
      <c r="AR529" s="47">
        <f>SUMIFS('Capex forecast'!M$9:M$223,'Capex forecast'!$T$9:$T$223,$AF529,'Capex forecast'!$S$9:$S$223,$AH529,'Capex forecast'!$Q$9:$Q$223,"Repex")</f>
        <v>0</v>
      </c>
      <c r="AS529" s="47">
        <f>SUMIFS('Capex forecast'!N$9:N$223,'Capex forecast'!$T$9:$T$223,$AF529,'Capex forecast'!$S$9:$S$223,$AH529,'Capex forecast'!$Q$9:$Q$223,"Repex")</f>
        <v>0</v>
      </c>
    </row>
    <row r="530" spans="2:45" ht="15">
      <c r="B530" s="45" t="s">
        <v>252</v>
      </c>
      <c r="C530" s="6" t="str">
        <f>INDEX('Demand forecast'!$M$9:$M$5832,MATCH($B530,'Demand forecast'!$B$9:$B$5832,0))</f>
        <v>Yes</v>
      </c>
      <c r="D530" s="6" t="str">
        <f>IF(COUNTIF($B$93:B530,$B530) = 1, "LV", IF(COUNTIF($B$93:B530,$B530) = 2, "HV", "ST"))</f>
        <v>HV</v>
      </c>
      <c r="E530" s="6" t="str">
        <f>INDEX('Demand forecast and growth rate'!$E$7:$E$273,MATCH($B530,'Demand forecast and growth rate'!$B$7:$B$273,0))</f>
        <v>Steady/falling</v>
      </c>
      <c r="F530" s="32">
        <f>SUMIFS('Capex forecast'!E$9:E$223,'Capex forecast'!$T$9:$T$223,'Allocation of site-spec costs'!$B530,'Capex forecast'!$S$9:$S$223,'Allocation of site-spec costs'!$D530,'Capex forecast'!$Q$9:$Q$223,"Customer Connection")</f>
        <v>0</v>
      </c>
      <c r="G530" s="32">
        <f>SUMIFS('Capex forecast'!F$9:F$223,'Capex forecast'!$T$9:$T$223,'Allocation of site-spec costs'!$B530,'Capex forecast'!$S$9:$S$223,'Allocation of site-spec costs'!$D530,'Capex forecast'!$Q$9:$Q$223,"Customer Connection")</f>
        <v>0</v>
      </c>
      <c r="H530" s="32">
        <f>SUMIFS('Capex forecast'!G$9:G$223,'Capex forecast'!$T$9:$T$223,'Allocation of site-spec costs'!$B530,'Capex forecast'!$S$9:$S$223,'Allocation of site-spec costs'!$D530,'Capex forecast'!$Q$9:$Q$223,"Customer Connection")</f>
        <v>0</v>
      </c>
      <c r="I530" s="32">
        <f>SUMIFS('Capex forecast'!H$9:H$223,'Capex forecast'!$T$9:$T$223,'Allocation of site-spec costs'!$B530,'Capex forecast'!$S$9:$S$223,'Allocation of site-spec costs'!$D530,'Capex forecast'!$Q$9:$Q$223,"Customer Connection")</f>
        <v>0</v>
      </c>
      <c r="J530" s="32">
        <f>SUMIFS('Capex forecast'!I$9:I$223,'Capex forecast'!$T$9:$T$223,'Allocation of site-spec costs'!$B530,'Capex forecast'!$S$9:$S$223,'Allocation of site-spec costs'!$D530,'Capex forecast'!$Q$9:$Q$223,"Customer Connection")</f>
        <v>0</v>
      </c>
      <c r="K530" s="32">
        <f>SUMIFS('Capex forecast'!J$9:J$223,'Capex forecast'!$T$9:$T$223,'Allocation of site-spec costs'!$B530,'Capex forecast'!$S$9:$S$223,'Allocation of site-spec costs'!$D530,'Capex forecast'!$Q$9:$Q$223,"Customer Connection")</f>
        <v>0</v>
      </c>
      <c r="L530" s="32">
        <f>SUMIFS('Capex forecast'!K$9:K$223,'Capex forecast'!$T$9:$T$223,'Allocation of site-spec costs'!$B530,'Capex forecast'!$S$9:$S$223,'Allocation of site-spec costs'!$D530,'Capex forecast'!$Q$9:$Q$223,"Customer Connection")</f>
        <v>0</v>
      </c>
      <c r="M530" s="32">
        <f>SUMIFS('Capex forecast'!L$9:L$223,'Capex forecast'!$T$9:$T$223,'Allocation of site-spec costs'!$B530,'Capex forecast'!$S$9:$S$223,'Allocation of site-spec costs'!$D530,'Capex forecast'!$Q$9:$Q$223,"Customer Connection")</f>
        <v>0</v>
      </c>
      <c r="N530" s="32">
        <f>SUMIFS('Capex forecast'!M$9:M$223,'Capex forecast'!$T$9:$T$223,'Allocation of site-spec costs'!$B530,'Capex forecast'!$S$9:$S$223,'Allocation of site-spec costs'!$D530,'Capex forecast'!$Q$9:$Q$223,"Customer Connection")</f>
        <v>0</v>
      </c>
      <c r="O530" s="32">
        <f>SUMIFS('Capex forecast'!N$9:N$223,'Capex forecast'!$T$9:$T$223,'Allocation of site-spec costs'!$B530,'Capex forecast'!$S$9:$S$223,'Allocation of site-spec costs'!$D530,'Capex forecast'!$Q$9:$Q$223,"Customer Connection")</f>
        <v>0</v>
      </c>
      <c r="Q530" s="45" t="s">
        <v>252</v>
      </c>
      <c r="R530" s="6" t="str">
        <f>INDEX('Demand forecast'!$M$9:$M$5832,MATCH($Q530,'Demand forecast'!$B$9:$B$5832,0))</f>
        <v>Yes</v>
      </c>
      <c r="S530" s="6" t="str">
        <f>IF(COUNTIF($Q$93:Q530,$B530) = 1, "LV", IF(COUNTIF($Q$93:Q530,$B530) = 2, "HV", "ST"))</f>
        <v>HV</v>
      </c>
      <c r="T530" s="6" t="str">
        <f>INDEX('Demand forecast and growth rate'!$E$7:$E$273,MATCH($Q530,'Demand forecast and growth rate'!$B$7:$B$273,0))</f>
        <v>Steady/falling</v>
      </c>
      <c r="U530" s="32">
        <f>SUMIFS('Capex forecast'!E$9:E$223,'Capex forecast'!$T$9:$T$223,$Q530,'Capex forecast'!$S$9:$S$223,$S530,'Capex forecast'!$Q$9:$Q$223,"Augex")</f>
        <v>0</v>
      </c>
      <c r="V530" s="32">
        <f>SUMIFS('Capex forecast'!F$9:F$223,'Capex forecast'!$T$9:$T$223,$Q530,'Capex forecast'!$S$9:$S$223,$S530,'Capex forecast'!$Q$9:$Q$223,"Augex")</f>
        <v>0</v>
      </c>
      <c r="W530" s="32">
        <f>SUMIFS('Capex forecast'!G$9:G$223,'Capex forecast'!$T$9:$T$223,$Q530,'Capex forecast'!$S$9:$S$223,$S530,'Capex forecast'!$Q$9:$Q$223,"Augex")</f>
        <v>0</v>
      </c>
      <c r="X530" s="32">
        <f>SUMIFS('Capex forecast'!H$9:H$223,'Capex forecast'!$T$9:$T$223,$Q530,'Capex forecast'!$S$9:$S$223,$S530,'Capex forecast'!$Q$9:$Q$223,"Augex")</f>
        <v>0</v>
      </c>
      <c r="Y530" s="32">
        <f>SUMIFS('Capex forecast'!I$9:I$223,'Capex forecast'!$T$9:$T$223,$Q530,'Capex forecast'!$S$9:$S$223,$S530,'Capex forecast'!$Q$9:$Q$223,"Augex")</f>
        <v>0</v>
      </c>
      <c r="Z530" s="32">
        <f>SUMIFS('Capex forecast'!J$9:J$223,'Capex forecast'!$T$9:$T$223,$Q530,'Capex forecast'!$S$9:$S$223,$S530,'Capex forecast'!$Q$9:$Q$223,"Augex")</f>
        <v>0</v>
      </c>
      <c r="AA530" s="32">
        <f>SUMIFS('Capex forecast'!K$9:K$223,'Capex forecast'!$T$9:$T$223,$Q530,'Capex forecast'!$S$9:$S$223,$S530,'Capex forecast'!$Q$9:$Q$223,"Augex")</f>
        <v>0</v>
      </c>
      <c r="AB530" s="32">
        <f>SUMIFS('Capex forecast'!L$9:L$223,'Capex forecast'!$T$9:$T$223,$Q530,'Capex forecast'!$S$9:$S$223,$S530,'Capex forecast'!$Q$9:$Q$223,"Augex")</f>
        <v>0</v>
      </c>
      <c r="AC530" s="32">
        <f>SUMIFS('Capex forecast'!M$9:M$223,'Capex forecast'!$T$9:$T$223,$Q530,'Capex forecast'!$S$9:$S$223,$S530,'Capex forecast'!$Q$9:$Q$223,"Augex")</f>
        <v>0</v>
      </c>
      <c r="AD530" s="32">
        <f>SUMIFS('Capex forecast'!N$9:N$223,'Capex forecast'!$T$9:$T$223,$Q530,'Capex forecast'!$S$9:$S$223,$S530,'Capex forecast'!$Q$9:$Q$223,"Augex")</f>
        <v>0</v>
      </c>
      <c r="AF530" s="45" t="s">
        <v>252</v>
      </c>
      <c r="AG530" s="6" t="str">
        <f>INDEX('Demand forecast'!$M$9:$M$5832,MATCH($Q530,'Demand forecast'!$B$9:$B$5832,0))</f>
        <v>Yes</v>
      </c>
      <c r="AH530" s="6" t="str">
        <f>IF(COUNTIF($AF$93:AF530,$B530) = 1, "LV", IF(COUNTIF($AF$93:AF530,$B530) = 2, "HV", "ST"))</f>
        <v>HV</v>
      </c>
      <c r="AI530" s="6" t="str">
        <f>INDEX('Demand forecast and growth rate'!$E$7:$E$273,MATCH($Q530,'Demand forecast and growth rate'!$B$7:$B$273,0))</f>
        <v>Steady/falling</v>
      </c>
      <c r="AJ530" s="47">
        <f>SUMIFS('Capex forecast'!E$9:E$223,'Capex forecast'!$T$9:$T$223,$AF530,'Capex forecast'!$S$9:$S$223,$AH530,'Capex forecast'!$Q$9:$Q$223,"Repex")</f>
        <v>0</v>
      </c>
      <c r="AK530" s="47">
        <f>SUMIFS('Capex forecast'!F$9:F$223,'Capex forecast'!$T$9:$T$223,$AF530,'Capex forecast'!$S$9:$S$223,$AH530,'Capex forecast'!$Q$9:$Q$223,"Repex")</f>
        <v>0</v>
      </c>
      <c r="AL530" s="47">
        <f>SUMIFS('Capex forecast'!G$9:G$223,'Capex forecast'!$T$9:$T$223,$AF530,'Capex forecast'!$S$9:$S$223,$AH530,'Capex forecast'!$Q$9:$Q$223,"Repex")</f>
        <v>0</v>
      </c>
      <c r="AM530" s="47">
        <f>SUMIFS('Capex forecast'!H$9:H$223,'Capex forecast'!$T$9:$T$223,$AF530,'Capex forecast'!$S$9:$S$223,$AH530,'Capex forecast'!$Q$9:$Q$223,"Repex")</f>
        <v>0</v>
      </c>
      <c r="AN530" s="47">
        <f>SUMIFS('Capex forecast'!I$9:I$223,'Capex forecast'!$T$9:$T$223,$AF530,'Capex forecast'!$S$9:$S$223,$AH530,'Capex forecast'!$Q$9:$Q$223,"Repex")</f>
        <v>0</v>
      </c>
      <c r="AO530" s="47">
        <f>SUMIFS('Capex forecast'!J$9:J$223,'Capex forecast'!$T$9:$T$223,$AF530,'Capex forecast'!$S$9:$S$223,$AH530,'Capex forecast'!$Q$9:$Q$223,"Repex")</f>
        <v>0</v>
      </c>
      <c r="AP530" s="47">
        <f>SUMIFS('Capex forecast'!K$9:K$223,'Capex forecast'!$T$9:$T$223,$AF530,'Capex forecast'!$S$9:$S$223,$AH530,'Capex forecast'!$Q$9:$Q$223,"Repex")</f>
        <v>0</v>
      </c>
      <c r="AQ530" s="47">
        <f>SUMIFS('Capex forecast'!L$9:L$223,'Capex forecast'!$T$9:$T$223,$AF530,'Capex forecast'!$S$9:$S$223,$AH530,'Capex forecast'!$Q$9:$Q$223,"Repex")</f>
        <v>0</v>
      </c>
      <c r="AR530" s="47">
        <f>SUMIFS('Capex forecast'!M$9:M$223,'Capex forecast'!$T$9:$T$223,$AF530,'Capex forecast'!$S$9:$S$223,$AH530,'Capex forecast'!$Q$9:$Q$223,"Repex")</f>
        <v>0</v>
      </c>
      <c r="AS530" s="47">
        <f>SUMIFS('Capex forecast'!N$9:N$223,'Capex forecast'!$T$9:$T$223,$AF530,'Capex forecast'!$S$9:$S$223,$AH530,'Capex forecast'!$Q$9:$Q$223,"Repex")</f>
        <v>0</v>
      </c>
    </row>
    <row r="531" spans="2:45" ht="15">
      <c r="B531" s="45" t="s">
        <v>32</v>
      </c>
      <c r="C531" s="6" t="str">
        <f>INDEX('Demand forecast'!$M$9:$M$5832,MATCH($B531,'Demand forecast'!$B$9:$B$5832,0))</f>
        <v>No</v>
      </c>
      <c r="D531" s="6" t="str">
        <f>IF(COUNTIF($B$93:B531,$B531) = 1, "LV", IF(COUNTIF($B$93:B531,$B531) = 2, "HV", "ST"))</f>
        <v>HV</v>
      </c>
      <c r="E531" s="6" t="str">
        <f>INDEX('Demand forecast and growth rate'!$E$7:$E$273,MATCH($B531,'Demand forecast and growth rate'!$B$7:$B$273,0))</f>
        <v>Small growth</v>
      </c>
      <c r="F531" s="32">
        <f>SUMIFS('Capex forecast'!E$9:E$223,'Capex forecast'!$T$9:$T$223,'Allocation of site-spec costs'!$B531,'Capex forecast'!$S$9:$S$223,'Allocation of site-spec costs'!$D531,'Capex forecast'!$Q$9:$Q$223,"Customer Connection")</f>
        <v>0</v>
      </c>
      <c r="G531" s="32">
        <f>SUMIFS('Capex forecast'!F$9:F$223,'Capex forecast'!$T$9:$T$223,'Allocation of site-spec costs'!$B531,'Capex forecast'!$S$9:$S$223,'Allocation of site-spec costs'!$D531,'Capex forecast'!$Q$9:$Q$223,"Customer Connection")</f>
        <v>0</v>
      </c>
      <c r="H531" s="32">
        <f>SUMIFS('Capex forecast'!G$9:G$223,'Capex forecast'!$T$9:$T$223,'Allocation of site-spec costs'!$B531,'Capex forecast'!$S$9:$S$223,'Allocation of site-spec costs'!$D531,'Capex forecast'!$Q$9:$Q$223,"Customer Connection")</f>
        <v>0</v>
      </c>
      <c r="I531" s="32">
        <f>SUMIFS('Capex forecast'!H$9:H$223,'Capex forecast'!$T$9:$T$223,'Allocation of site-spec costs'!$B531,'Capex forecast'!$S$9:$S$223,'Allocation of site-spec costs'!$D531,'Capex forecast'!$Q$9:$Q$223,"Customer Connection")</f>
        <v>0</v>
      </c>
      <c r="J531" s="32">
        <f>SUMIFS('Capex forecast'!I$9:I$223,'Capex forecast'!$T$9:$T$223,'Allocation of site-spec costs'!$B531,'Capex forecast'!$S$9:$S$223,'Allocation of site-spec costs'!$D531,'Capex forecast'!$Q$9:$Q$223,"Customer Connection")</f>
        <v>0</v>
      </c>
      <c r="K531" s="32">
        <f>SUMIFS('Capex forecast'!J$9:J$223,'Capex forecast'!$T$9:$T$223,'Allocation of site-spec costs'!$B531,'Capex forecast'!$S$9:$S$223,'Allocation of site-spec costs'!$D531,'Capex forecast'!$Q$9:$Q$223,"Customer Connection")</f>
        <v>0</v>
      </c>
      <c r="L531" s="32">
        <f>SUMIFS('Capex forecast'!K$9:K$223,'Capex forecast'!$T$9:$T$223,'Allocation of site-spec costs'!$B531,'Capex forecast'!$S$9:$S$223,'Allocation of site-spec costs'!$D531,'Capex forecast'!$Q$9:$Q$223,"Customer Connection")</f>
        <v>0</v>
      </c>
      <c r="M531" s="32">
        <f>SUMIFS('Capex forecast'!L$9:L$223,'Capex forecast'!$T$9:$T$223,'Allocation of site-spec costs'!$B531,'Capex forecast'!$S$9:$S$223,'Allocation of site-spec costs'!$D531,'Capex forecast'!$Q$9:$Q$223,"Customer Connection")</f>
        <v>0</v>
      </c>
      <c r="N531" s="32">
        <f>SUMIFS('Capex forecast'!M$9:M$223,'Capex forecast'!$T$9:$T$223,'Allocation of site-spec costs'!$B531,'Capex forecast'!$S$9:$S$223,'Allocation of site-spec costs'!$D531,'Capex forecast'!$Q$9:$Q$223,"Customer Connection")</f>
        <v>0</v>
      </c>
      <c r="O531" s="32">
        <f>SUMIFS('Capex forecast'!N$9:N$223,'Capex forecast'!$T$9:$T$223,'Allocation of site-spec costs'!$B531,'Capex forecast'!$S$9:$S$223,'Allocation of site-spec costs'!$D531,'Capex forecast'!$Q$9:$Q$223,"Customer Connection")</f>
        <v>0</v>
      </c>
      <c r="Q531" s="45" t="s">
        <v>32</v>
      </c>
      <c r="R531" s="6" t="str">
        <f>INDEX('Demand forecast'!$M$9:$M$5832,MATCH($Q531,'Demand forecast'!$B$9:$B$5832,0))</f>
        <v>No</v>
      </c>
      <c r="S531" s="6" t="str">
        <f>IF(COUNTIF($Q$93:Q531,$B531) = 1, "LV", IF(COUNTIF($Q$93:Q531,$B531) = 2, "HV", "ST"))</f>
        <v>HV</v>
      </c>
      <c r="T531" s="6" t="str">
        <f>INDEX('Demand forecast and growth rate'!$E$7:$E$273,MATCH($Q531,'Demand forecast and growth rate'!$B$7:$B$273,0))</f>
        <v>Small growth</v>
      </c>
      <c r="U531" s="32">
        <f>SUMIFS('Capex forecast'!E$9:E$223,'Capex forecast'!$T$9:$T$223,$Q531,'Capex forecast'!$S$9:$S$223,$S531,'Capex forecast'!$Q$9:$Q$223,"Augex")</f>
        <v>0</v>
      </c>
      <c r="V531" s="32">
        <f>SUMIFS('Capex forecast'!F$9:F$223,'Capex forecast'!$T$9:$T$223,$Q531,'Capex forecast'!$S$9:$S$223,$S531,'Capex forecast'!$Q$9:$Q$223,"Augex")</f>
        <v>0</v>
      </c>
      <c r="W531" s="32">
        <f>SUMIFS('Capex forecast'!G$9:G$223,'Capex forecast'!$T$9:$T$223,$Q531,'Capex forecast'!$S$9:$S$223,$S531,'Capex forecast'!$Q$9:$Q$223,"Augex")</f>
        <v>0</v>
      </c>
      <c r="X531" s="32">
        <f>SUMIFS('Capex forecast'!H$9:H$223,'Capex forecast'!$T$9:$T$223,$Q531,'Capex forecast'!$S$9:$S$223,$S531,'Capex forecast'!$Q$9:$Q$223,"Augex")</f>
        <v>0</v>
      </c>
      <c r="Y531" s="32">
        <f>SUMIFS('Capex forecast'!I$9:I$223,'Capex forecast'!$T$9:$T$223,$Q531,'Capex forecast'!$S$9:$S$223,$S531,'Capex forecast'!$Q$9:$Q$223,"Augex")</f>
        <v>0</v>
      </c>
      <c r="Z531" s="32">
        <f>SUMIFS('Capex forecast'!J$9:J$223,'Capex forecast'!$T$9:$T$223,$Q531,'Capex forecast'!$S$9:$S$223,$S531,'Capex forecast'!$Q$9:$Q$223,"Augex")</f>
        <v>0</v>
      </c>
      <c r="AA531" s="32">
        <f>SUMIFS('Capex forecast'!K$9:K$223,'Capex forecast'!$T$9:$T$223,$Q531,'Capex forecast'!$S$9:$S$223,$S531,'Capex forecast'!$Q$9:$Q$223,"Augex")</f>
        <v>0</v>
      </c>
      <c r="AB531" s="32">
        <f>SUMIFS('Capex forecast'!L$9:L$223,'Capex forecast'!$T$9:$T$223,$Q531,'Capex forecast'!$S$9:$S$223,$S531,'Capex forecast'!$Q$9:$Q$223,"Augex")</f>
        <v>0</v>
      </c>
      <c r="AC531" s="32">
        <f>SUMIFS('Capex forecast'!M$9:M$223,'Capex forecast'!$T$9:$T$223,$Q531,'Capex forecast'!$S$9:$S$223,$S531,'Capex forecast'!$Q$9:$Q$223,"Augex")</f>
        <v>0</v>
      </c>
      <c r="AD531" s="32">
        <f>SUMIFS('Capex forecast'!N$9:N$223,'Capex forecast'!$T$9:$T$223,$Q531,'Capex forecast'!$S$9:$S$223,$S531,'Capex forecast'!$Q$9:$Q$223,"Augex")</f>
        <v>0</v>
      </c>
      <c r="AF531" s="45" t="s">
        <v>32</v>
      </c>
      <c r="AG531" s="6" t="str">
        <f>INDEX('Demand forecast'!$M$9:$M$5832,MATCH($Q531,'Demand forecast'!$B$9:$B$5832,0))</f>
        <v>No</v>
      </c>
      <c r="AH531" s="6" t="str">
        <f>IF(COUNTIF($AF$93:AF531,$B531) = 1, "LV", IF(COUNTIF($AF$93:AF531,$B531) = 2, "HV", "ST"))</f>
        <v>HV</v>
      </c>
      <c r="AI531" s="6" t="str">
        <f>INDEX('Demand forecast and growth rate'!$E$7:$E$273,MATCH($Q531,'Demand forecast and growth rate'!$B$7:$B$273,0))</f>
        <v>Small growth</v>
      </c>
      <c r="AJ531" s="47">
        <f>SUMIFS('Capex forecast'!E$9:E$223,'Capex forecast'!$T$9:$T$223,$AF531,'Capex forecast'!$S$9:$S$223,$AH531,'Capex forecast'!$Q$9:$Q$223,"Repex")</f>
        <v>0</v>
      </c>
      <c r="AK531" s="47">
        <f>SUMIFS('Capex forecast'!F$9:F$223,'Capex forecast'!$T$9:$T$223,$AF531,'Capex forecast'!$S$9:$S$223,$AH531,'Capex forecast'!$Q$9:$Q$223,"Repex")</f>
        <v>0</v>
      </c>
      <c r="AL531" s="47">
        <f>SUMIFS('Capex forecast'!G$9:G$223,'Capex forecast'!$T$9:$T$223,$AF531,'Capex forecast'!$S$9:$S$223,$AH531,'Capex forecast'!$Q$9:$Q$223,"Repex")</f>
        <v>0</v>
      </c>
      <c r="AM531" s="47">
        <f>SUMIFS('Capex forecast'!H$9:H$223,'Capex forecast'!$T$9:$T$223,$AF531,'Capex forecast'!$S$9:$S$223,$AH531,'Capex forecast'!$Q$9:$Q$223,"Repex")</f>
        <v>0</v>
      </c>
      <c r="AN531" s="47">
        <f>SUMIFS('Capex forecast'!I$9:I$223,'Capex forecast'!$T$9:$T$223,$AF531,'Capex forecast'!$S$9:$S$223,$AH531,'Capex forecast'!$Q$9:$Q$223,"Repex")</f>
        <v>0</v>
      </c>
      <c r="AO531" s="47">
        <f>SUMIFS('Capex forecast'!J$9:J$223,'Capex forecast'!$T$9:$T$223,$AF531,'Capex forecast'!$S$9:$S$223,$AH531,'Capex forecast'!$Q$9:$Q$223,"Repex")</f>
        <v>0</v>
      </c>
      <c r="AP531" s="47">
        <f>SUMIFS('Capex forecast'!K$9:K$223,'Capex forecast'!$T$9:$T$223,$AF531,'Capex forecast'!$S$9:$S$223,$AH531,'Capex forecast'!$Q$9:$Q$223,"Repex")</f>
        <v>0</v>
      </c>
      <c r="AQ531" s="47">
        <f>SUMIFS('Capex forecast'!L$9:L$223,'Capex forecast'!$T$9:$T$223,$AF531,'Capex forecast'!$S$9:$S$223,$AH531,'Capex forecast'!$Q$9:$Q$223,"Repex")</f>
        <v>0</v>
      </c>
      <c r="AR531" s="47">
        <f>SUMIFS('Capex forecast'!M$9:M$223,'Capex forecast'!$T$9:$T$223,$AF531,'Capex forecast'!$S$9:$S$223,$AH531,'Capex forecast'!$Q$9:$Q$223,"Repex")</f>
        <v>0</v>
      </c>
      <c r="AS531" s="47">
        <f>SUMIFS('Capex forecast'!N$9:N$223,'Capex forecast'!$T$9:$T$223,$AF531,'Capex forecast'!$S$9:$S$223,$AH531,'Capex forecast'!$Q$9:$Q$223,"Repex")</f>
        <v>0</v>
      </c>
    </row>
    <row r="532" spans="2:45" ht="15">
      <c r="B532" s="45" t="s">
        <v>44</v>
      </c>
      <c r="C532" s="6" t="str">
        <f>INDEX('Demand forecast'!$M$9:$M$5832,MATCH($B532,'Demand forecast'!$B$9:$B$5832,0))</f>
        <v>No</v>
      </c>
      <c r="D532" s="6" t="str">
        <f>IF(COUNTIF($B$93:B532,$B532) = 1, "LV", IF(COUNTIF($B$93:B532,$B532) = 2, "HV", "ST"))</f>
        <v>HV</v>
      </c>
      <c r="E532" s="6" t="str">
        <f>INDEX('Demand forecast and growth rate'!$E$7:$E$273,MATCH($B532,'Demand forecast and growth rate'!$B$7:$B$273,0))</f>
        <v>High growth</v>
      </c>
      <c r="F532" s="32">
        <f>SUMIFS('Capex forecast'!E$9:E$223,'Capex forecast'!$T$9:$T$223,'Allocation of site-spec costs'!$B532,'Capex forecast'!$S$9:$S$223,'Allocation of site-spec costs'!$D532,'Capex forecast'!$Q$9:$Q$223,"Customer Connection")</f>
        <v>0</v>
      </c>
      <c r="G532" s="32">
        <f>SUMIFS('Capex forecast'!F$9:F$223,'Capex forecast'!$T$9:$T$223,'Allocation of site-spec costs'!$B532,'Capex forecast'!$S$9:$S$223,'Allocation of site-spec costs'!$D532,'Capex forecast'!$Q$9:$Q$223,"Customer Connection")</f>
        <v>0</v>
      </c>
      <c r="H532" s="32">
        <f>SUMIFS('Capex forecast'!G$9:G$223,'Capex forecast'!$T$9:$T$223,'Allocation of site-spec costs'!$B532,'Capex forecast'!$S$9:$S$223,'Allocation of site-spec costs'!$D532,'Capex forecast'!$Q$9:$Q$223,"Customer Connection")</f>
        <v>0</v>
      </c>
      <c r="I532" s="32">
        <f>SUMIFS('Capex forecast'!H$9:H$223,'Capex forecast'!$T$9:$T$223,'Allocation of site-spec costs'!$B532,'Capex forecast'!$S$9:$S$223,'Allocation of site-spec costs'!$D532,'Capex forecast'!$Q$9:$Q$223,"Customer Connection")</f>
        <v>0</v>
      </c>
      <c r="J532" s="32">
        <f>SUMIFS('Capex forecast'!I$9:I$223,'Capex forecast'!$T$9:$T$223,'Allocation of site-spec costs'!$B532,'Capex forecast'!$S$9:$S$223,'Allocation of site-spec costs'!$D532,'Capex forecast'!$Q$9:$Q$223,"Customer Connection")</f>
        <v>0</v>
      </c>
      <c r="K532" s="32">
        <f>SUMIFS('Capex forecast'!J$9:J$223,'Capex forecast'!$T$9:$T$223,'Allocation of site-spec costs'!$B532,'Capex forecast'!$S$9:$S$223,'Allocation of site-spec costs'!$D532,'Capex forecast'!$Q$9:$Q$223,"Customer Connection")</f>
        <v>0</v>
      </c>
      <c r="L532" s="32">
        <f>SUMIFS('Capex forecast'!K$9:K$223,'Capex forecast'!$T$9:$T$223,'Allocation of site-spec costs'!$B532,'Capex forecast'!$S$9:$S$223,'Allocation of site-spec costs'!$D532,'Capex forecast'!$Q$9:$Q$223,"Customer Connection")</f>
        <v>0</v>
      </c>
      <c r="M532" s="32">
        <f>SUMIFS('Capex forecast'!L$9:L$223,'Capex forecast'!$T$9:$T$223,'Allocation of site-spec costs'!$B532,'Capex forecast'!$S$9:$S$223,'Allocation of site-spec costs'!$D532,'Capex forecast'!$Q$9:$Q$223,"Customer Connection")</f>
        <v>0</v>
      </c>
      <c r="N532" s="32">
        <f>SUMIFS('Capex forecast'!M$9:M$223,'Capex forecast'!$T$9:$T$223,'Allocation of site-spec costs'!$B532,'Capex forecast'!$S$9:$S$223,'Allocation of site-spec costs'!$D532,'Capex forecast'!$Q$9:$Q$223,"Customer Connection")</f>
        <v>0</v>
      </c>
      <c r="O532" s="32">
        <f>SUMIFS('Capex forecast'!N$9:N$223,'Capex forecast'!$T$9:$T$223,'Allocation of site-spec costs'!$B532,'Capex forecast'!$S$9:$S$223,'Allocation of site-spec costs'!$D532,'Capex forecast'!$Q$9:$Q$223,"Customer Connection")</f>
        <v>0</v>
      </c>
      <c r="Q532" s="45" t="s">
        <v>44</v>
      </c>
      <c r="R532" s="6" t="str">
        <f>INDEX('Demand forecast'!$M$9:$M$5832,MATCH($Q532,'Demand forecast'!$B$9:$B$5832,0))</f>
        <v>No</v>
      </c>
      <c r="S532" s="6" t="str">
        <f>IF(COUNTIF($Q$93:Q532,$B532) = 1, "LV", IF(COUNTIF($Q$93:Q532,$B532) = 2, "HV", "ST"))</f>
        <v>HV</v>
      </c>
      <c r="T532" s="6" t="str">
        <f>INDEX('Demand forecast and growth rate'!$E$7:$E$273,MATCH($Q532,'Demand forecast and growth rate'!$B$7:$B$273,0))</f>
        <v>High growth</v>
      </c>
      <c r="U532" s="32">
        <f>SUMIFS('Capex forecast'!E$9:E$223,'Capex forecast'!$T$9:$T$223,$Q532,'Capex forecast'!$S$9:$S$223,$S532,'Capex forecast'!$Q$9:$Q$223,"Augex")</f>
        <v>0</v>
      </c>
      <c r="V532" s="32">
        <f>SUMIFS('Capex forecast'!F$9:F$223,'Capex forecast'!$T$9:$T$223,$Q532,'Capex forecast'!$S$9:$S$223,$S532,'Capex forecast'!$Q$9:$Q$223,"Augex")</f>
        <v>0</v>
      </c>
      <c r="W532" s="32">
        <f>SUMIFS('Capex forecast'!G$9:G$223,'Capex forecast'!$T$9:$T$223,$Q532,'Capex forecast'!$S$9:$S$223,$S532,'Capex forecast'!$Q$9:$Q$223,"Augex")</f>
        <v>0</v>
      </c>
      <c r="X532" s="32">
        <f>SUMIFS('Capex forecast'!H$9:H$223,'Capex forecast'!$T$9:$T$223,$Q532,'Capex forecast'!$S$9:$S$223,$S532,'Capex forecast'!$Q$9:$Q$223,"Augex")</f>
        <v>0</v>
      </c>
      <c r="Y532" s="32">
        <f>SUMIFS('Capex forecast'!I$9:I$223,'Capex forecast'!$T$9:$T$223,$Q532,'Capex forecast'!$S$9:$S$223,$S532,'Capex forecast'!$Q$9:$Q$223,"Augex")</f>
        <v>0</v>
      </c>
      <c r="Z532" s="32">
        <f>SUMIFS('Capex forecast'!J$9:J$223,'Capex forecast'!$T$9:$T$223,$Q532,'Capex forecast'!$S$9:$S$223,$S532,'Capex forecast'!$Q$9:$Q$223,"Augex")</f>
        <v>0</v>
      </c>
      <c r="AA532" s="32">
        <f>SUMIFS('Capex forecast'!K$9:K$223,'Capex forecast'!$T$9:$T$223,$Q532,'Capex forecast'!$S$9:$S$223,$S532,'Capex forecast'!$Q$9:$Q$223,"Augex")</f>
        <v>0</v>
      </c>
      <c r="AB532" s="32">
        <f>SUMIFS('Capex forecast'!L$9:L$223,'Capex forecast'!$T$9:$T$223,$Q532,'Capex forecast'!$S$9:$S$223,$S532,'Capex forecast'!$Q$9:$Q$223,"Augex")</f>
        <v>0</v>
      </c>
      <c r="AC532" s="32">
        <f>SUMIFS('Capex forecast'!M$9:M$223,'Capex forecast'!$T$9:$T$223,$Q532,'Capex forecast'!$S$9:$S$223,$S532,'Capex forecast'!$Q$9:$Q$223,"Augex")</f>
        <v>0</v>
      </c>
      <c r="AD532" s="32">
        <f>SUMIFS('Capex forecast'!N$9:N$223,'Capex forecast'!$T$9:$T$223,$Q532,'Capex forecast'!$S$9:$S$223,$S532,'Capex forecast'!$Q$9:$Q$223,"Augex")</f>
        <v>0</v>
      </c>
      <c r="AF532" s="45" t="s">
        <v>44</v>
      </c>
      <c r="AG532" s="6" t="str">
        <f>INDEX('Demand forecast'!$M$9:$M$5832,MATCH($Q532,'Demand forecast'!$B$9:$B$5832,0))</f>
        <v>No</v>
      </c>
      <c r="AH532" s="6" t="str">
        <f>IF(COUNTIF($AF$93:AF532,$B532) = 1, "LV", IF(COUNTIF($AF$93:AF532,$B532) = 2, "HV", "ST"))</f>
        <v>HV</v>
      </c>
      <c r="AI532" s="6" t="str">
        <f>INDEX('Demand forecast and growth rate'!$E$7:$E$273,MATCH($Q532,'Demand forecast and growth rate'!$B$7:$B$273,0))</f>
        <v>High growth</v>
      </c>
      <c r="AJ532" s="47">
        <f>SUMIFS('Capex forecast'!E$9:E$223,'Capex forecast'!$T$9:$T$223,$AF532,'Capex forecast'!$S$9:$S$223,$AH532,'Capex forecast'!$Q$9:$Q$223,"Repex")</f>
        <v>0</v>
      </c>
      <c r="AK532" s="47">
        <f>SUMIFS('Capex forecast'!F$9:F$223,'Capex forecast'!$T$9:$T$223,$AF532,'Capex forecast'!$S$9:$S$223,$AH532,'Capex forecast'!$Q$9:$Q$223,"Repex")</f>
        <v>0</v>
      </c>
      <c r="AL532" s="47">
        <f>SUMIFS('Capex forecast'!G$9:G$223,'Capex forecast'!$T$9:$T$223,$AF532,'Capex forecast'!$S$9:$S$223,$AH532,'Capex forecast'!$Q$9:$Q$223,"Repex")</f>
        <v>0</v>
      </c>
      <c r="AM532" s="47">
        <f>SUMIFS('Capex forecast'!H$9:H$223,'Capex forecast'!$T$9:$T$223,$AF532,'Capex forecast'!$S$9:$S$223,$AH532,'Capex forecast'!$Q$9:$Q$223,"Repex")</f>
        <v>0</v>
      </c>
      <c r="AN532" s="47">
        <f>SUMIFS('Capex forecast'!I$9:I$223,'Capex forecast'!$T$9:$T$223,$AF532,'Capex forecast'!$S$9:$S$223,$AH532,'Capex forecast'!$Q$9:$Q$223,"Repex")</f>
        <v>0</v>
      </c>
      <c r="AO532" s="47">
        <f>SUMIFS('Capex forecast'!J$9:J$223,'Capex forecast'!$T$9:$T$223,$AF532,'Capex forecast'!$S$9:$S$223,$AH532,'Capex forecast'!$Q$9:$Q$223,"Repex")</f>
        <v>0</v>
      </c>
      <c r="AP532" s="47">
        <f>SUMIFS('Capex forecast'!K$9:K$223,'Capex forecast'!$T$9:$T$223,$AF532,'Capex forecast'!$S$9:$S$223,$AH532,'Capex forecast'!$Q$9:$Q$223,"Repex")</f>
        <v>0</v>
      </c>
      <c r="AQ532" s="47">
        <f>SUMIFS('Capex forecast'!L$9:L$223,'Capex forecast'!$T$9:$T$223,$AF532,'Capex forecast'!$S$9:$S$223,$AH532,'Capex forecast'!$Q$9:$Q$223,"Repex")</f>
        <v>0</v>
      </c>
      <c r="AR532" s="47">
        <f>SUMIFS('Capex forecast'!M$9:M$223,'Capex forecast'!$T$9:$T$223,$AF532,'Capex forecast'!$S$9:$S$223,$AH532,'Capex forecast'!$Q$9:$Q$223,"Repex")</f>
        <v>0</v>
      </c>
      <c r="AS532" s="47">
        <f>SUMIFS('Capex forecast'!N$9:N$223,'Capex forecast'!$T$9:$T$223,$AF532,'Capex forecast'!$S$9:$S$223,$AH532,'Capex forecast'!$Q$9:$Q$223,"Repex")</f>
        <v>0</v>
      </c>
    </row>
    <row r="533" spans="2:45" ht="15">
      <c r="B533" s="45" t="s">
        <v>52</v>
      </c>
      <c r="C533" s="6" t="str">
        <f>INDEX('Demand forecast'!$M$9:$M$5832,MATCH($B533,'Demand forecast'!$B$9:$B$5832,0))</f>
        <v>No</v>
      </c>
      <c r="D533" s="6" t="str">
        <f>IF(COUNTIF($B$93:B533,$B533) = 1, "LV", IF(COUNTIF($B$93:B533,$B533) = 2, "HV", "ST"))</f>
        <v>HV</v>
      </c>
      <c r="E533" s="6" t="str">
        <f>INDEX('Demand forecast and growth rate'!$E$7:$E$273,MATCH($B533,'Demand forecast and growth rate'!$B$7:$B$273,0))</f>
        <v>Small growth</v>
      </c>
      <c r="F533" s="32">
        <f>SUMIFS('Capex forecast'!E$9:E$223,'Capex forecast'!$T$9:$T$223,'Allocation of site-spec costs'!$B533,'Capex forecast'!$S$9:$S$223,'Allocation of site-spec costs'!$D533,'Capex forecast'!$Q$9:$Q$223,"Customer Connection")</f>
        <v>0</v>
      </c>
      <c r="G533" s="32">
        <f>SUMIFS('Capex forecast'!F$9:F$223,'Capex forecast'!$T$9:$T$223,'Allocation of site-spec costs'!$B533,'Capex forecast'!$S$9:$S$223,'Allocation of site-spec costs'!$D533,'Capex forecast'!$Q$9:$Q$223,"Customer Connection")</f>
        <v>0</v>
      </c>
      <c r="H533" s="32">
        <f>SUMIFS('Capex forecast'!G$9:G$223,'Capex forecast'!$T$9:$T$223,'Allocation of site-spec costs'!$B533,'Capex forecast'!$S$9:$S$223,'Allocation of site-spec costs'!$D533,'Capex forecast'!$Q$9:$Q$223,"Customer Connection")</f>
        <v>0</v>
      </c>
      <c r="I533" s="32">
        <f>SUMIFS('Capex forecast'!H$9:H$223,'Capex forecast'!$T$9:$T$223,'Allocation of site-spec costs'!$B533,'Capex forecast'!$S$9:$S$223,'Allocation of site-spec costs'!$D533,'Capex forecast'!$Q$9:$Q$223,"Customer Connection")</f>
        <v>0</v>
      </c>
      <c r="J533" s="32">
        <f>SUMIFS('Capex forecast'!I$9:I$223,'Capex forecast'!$T$9:$T$223,'Allocation of site-spec costs'!$B533,'Capex forecast'!$S$9:$S$223,'Allocation of site-spec costs'!$D533,'Capex forecast'!$Q$9:$Q$223,"Customer Connection")</f>
        <v>0</v>
      </c>
      <c r="K533" s="32">
        <f>SUMIFS('Capex forecast'!J$9:J$223,'Capex forecast'!$T$9:$T$223,'Allocation of site-spec costs'!$B533,'Capex forecast'!$S$9:$S$223,'Allocation of site-spec costs'!$D533,'Capex forecast'!$Q$9:$Q$223,"Customer Connection")</f>
        <v>0</v>
      </c>
      <c r="L533" s="32">
        <f>SUMIFS('Capex forecast'!K$9:K$223,'Capex forecast'!$T$9:$T$223,'Allocation of site-spec costs'!$B533,'Capex forecast'!$S$9:$S$223,'Allocation of site-spec costs'!$D533,'Capex forecast'!$Q$9:$Q$223,"Customer Connection")</f>
        <v>0</v>
      </c>
      <c r="M533" s="32">
        <f>SUMIFS('Capex forecast'!L$9:L$223,'Capex forecast'!$T$9:$T$223,'Allocation of site-spec costs'!$B533,'Capex forecast'!$S$9:$S$223,'Allocation of site-spec costs'!$D533,'Capex forecast'!$Q$9:$Q$223,"Customer Connection")</f>
        <v>0</v>
      </c>
      <c r="N533" s="32">
        <f>SUMIFS('Capex forecast'!M$9:M$223,'Capex forecast'!$T$9:$T$223,'Allocation of site-spec costs'!$B533,'Capex forecast'!$S$9:$S$223,'Allocation of site-spec costs'!$D533,'Capex forecast'!$Q$9:$Q$223,"Customer Connection")</f>
        <v>0</v>
      </c>
      <c r="O533" s="32">
        <f>SUMIFS('Capex forecast'!N$9:N$223,'Capex forecast'!$T$9:$T$223,'Allocation of site-spec costs'!$B533,'Capex forecast'!$S$9:$S$223,'Allocation of site-spec costs'!$D533,'Capex forecast'!$Q$9:$Q$223,"Customer Connection")</f>
        <v>0</v>
      </c>
      <c r="Q533" s="45" t="s">
        <v>52</v>
      </c>
      <c r="R533" s="6" t="str">
        <f>INDEX('Demand forecast'!$M$9:$M$5832,MATCH($Q533,'Demand forecast'!$B$9:$B$5832,0))</f>
        <v>No</v>
      </c>
      <c r="S533" s="6" t="str">
        <f>IF(COUNTIF($Q$93:Q533,$B533) = 1, "LV", IF(COUNTIF($Q$93:Q533,$B533) = 2, "HV", "ST"))</f>
        <v>HV</v>
      </c>
      <c r="T533" s="6" t="str">
        <f>INDEX('Demand forecast and growth rate'!$E$7:$E$273,MATCH($Q533,'Demand forecast and growth rate'!$B$7:$B$273,0))</f>
        <v>Small growth</v>
      </c>
      <c r="U533" s="32">
        <f>SUMIFS('Capex forecast'!E$9:E$223,'Capex forecast'!$T$9:$T$223,$Q533,'Capex forecast'!$S$9:$S$223,$S533,'Capex forecast'!$Q$9:$Q$223,"Augex")</f>
        <v>0</v>
      </c>
      <c r="V533" s="32">
        <f>SUMIFS('Capex forecast'!F$9:F$223,'Capex forecast'!$T$9:$T$223,$Q533,'Capex forecast'!$S$9:$S$223,$S533,'Capex forecast'!$Q$9:$Q$223,"Augex")</f>
        <v>0</v>
      </c>
      <c r="W533" s="32">
        <f>SUMIFS('Capex forecast'!G$9:G$223,'Capex forecast'!$T$9:$T$223,$Q533,'Capex forecast'!$S$9:$S$223,$S533,'Capex forecast'!$Q$9:$Q$223,"Augex")</f>
        <v>0</v>
      </c>
      <c r="X533" s="32">
        <f>SUMIFS('Capex forecast'!H$9:H$223,'Capex forecast'!$T$9:$T$223,$Q533,'Capex forecast'!$S$9:$S$223,$S533,'Capex forecast'!$Q$9:$Q$223,"Augex")</f>
        <v>0</v>
      </c>
      <c r="Y533" s="32">
        <f>SUMIFS('Capex forecast'!I$9:I$223,'Capex forecast'!$T$9:$T$223,$Q533,'Capex forecast'!$S$9:$S$223,$S533,'Capex forecast'!$Q$9:$Q$223,"Augex")</f>
        <v>0</v>
      </c>
      <c r="Z533" s="32">
        <f>SUMIFS('Capex forecast'!J$9:J$223,'Capex forecast'!$T$9:$T$223,$Q533,'Capex forecast'!$S$9:$S$223,$S533,'Capex forecast'!$Q$9:$Q$223,"Augex")</f>
        <v>0</v>
      </c>
      <c r="AA533" s="32">
        <f>SUMIFS('Capex forecast'!K$9:K$223,'Capex forecast'!$T$9:$T$223,$Q533,'Capex forecast'!$S$9:$S$223,$S533,'Capex forecast'!$Q$9:$Q$223,"Augex")</f>
        <v>0</v>
      </c>
      <c r="AB533" s="32">
        <f>SUMIFS('Capex forecast'!L$9:L$223,'Capex forecast'!$T$9:$T$223,$Q533,'Capex forecast'!$S$9:$S$223,$S533,'Capex forecast'!$Q$9:$Q$223,"Augex")</f>
        <v>0</v>
      </c>
      <c r="AC533" s="32">
        <f>SUMIFS('Capex forecast'!M$9:M$223,'Capex forecast'!$T$9:$T$223,$Q533,'Capex forecast'!$S$9:$S$223,$S533,'Capex forecast'!$Q$9:$Q$223,"Augex")</f>
        <v>0</v>
      </c>
      <c r="AD533" s="32">
        <f>SUMIFS('Capex forecast'!N$9:N$223,'Capex forecast'!$T$9:$T$223,$Q533,'Capex forecast'!$S$9:$S$223,$S533,'Capex forecast'!$Q$9:$Q$223,"Augex")</f>
        <v>0</v>
      </c>
      <c r="AF533" s="45" t="s">
        <v>52</v>
      </c>
      <c r="AG533" s="6" t="str">
        <f>INDEX('Demand forecast'!$M$9:$M$5832,MATCH($Q533,'Demand forecast'!$B$9:$B$5832,0))</f>
        <v>No</v>
      </c>
      <c r="AH533" s="6" t="str">
        <f>IF(COUNTIF($AF$93:AF533,$B533) = 1, "LV", IF(COUNTIF($AF$93:AF533,$B533) = 2, "HV", "ST"))</f>
        <v>HV</v>
      </c>
      <c r="AI533" s="6" t="str">
        <f>INDEX('Demand forecast and growth rate'!$E$7:$E$273,MATCH($Q533,'Demand forecast and growth rate'!$B$7:$B$273,0))</f>
        <v>Small growth</v>
      </c>
      <c r="AJ533" s="47">
        <f>SUMIFS('Capex forecast'!E$9:E$223,'Capex forecast'!$T$9:$T$223,$AF533,'Capex forecast'!$S$9:$S$223,$AH533,'Capex forecast'!$Q$9:$Q$223,"Repex")</f>
        <v>0</v>
      </c>
      <c r="AK533" s="47">
        <f>SUMIFS('Capex forecast'!F$9:F$223,'Capex forecast'!$T$9:$T$223,$AF533,'Capex forecast'!$S$9:$S$223,$AH533,'Capex forecast'!$Q$9:$Q$223,"Repex")</f>
        <v>0</v>
      </c>
      <c r="AL533" s="47">
        <f>SUMIFS('Capex forecast'!G$9:G$223,'Capex forecast'!$T$9:$T$223,$AF533,'Capex forecast'!$S$9:$S$223,$AH533,'Capex forecast'!$Q$9:$Q$223,"Repex")</f>
        <v>0</v>
      </c>
      <c r="AM533" s="47">
        <f>SUMIFS('Capex forecast'!H$9:H$223,'Capex forecast'!$T$9:$T$223,$AF533,'Capex forecast'!$S$9:$S$223,$AH533,'Capex forecast'!$Q$9:$Q$223,"Repex")</f>
        <v>0</v>
      </c>
      <c r="AN533" s="47">
        <f>SUMIFS('Capex forecast'!I$9:I$223,'Capex forecast'!$T$9:$T$223,$AF533,'Capex forecast'!$S$9:$S$223,$AH533,'Capex forecast'!$Q$9:$Q$223,"Repex")</f>
        <v>0</v>
      </c>
      <c r="AO533" s="47">
        <f>SUMIFS('Capex forecast'!J$9:J$223,'Capex forecast'!$T$9:$T$223,$AF533,'Capex forecast'!$S$9:$S$223,$AH533,'Capex forecast'!$Q$9:$Q$223,"Repex")</f>
        <v>0</v>
      </c>
      <c r="AP533" s="47">
        <f>SUMIFS('Capex forecast'!K$9:K$223,'Capex forecast'!$T$9:$T$223,$AF533,'Capex forecast'!$S$9:$S$223,$AH533,'Capex forecast'!$Q$9:$Q$223,"Repex")</f>
        <v>0</v>
      </c>
      <c r="AQ533" s="47">
        <f>SUMIFS('Capex forecast'!L$9:L$223,'Capex forecast'!$T$9:$T$223,$AF533,'Capex forecast'!$S$9:$S$223,$AH533,'Capex forecast'!$Q$9:$Q$223,"Repex")</f>
        <v>0</v>
      </c>
      <c r="AR533" s="47">
        <f>SUMIFS('Capex forecast'!M$9:M$223,'Capex forecast'!$T$9:$T$223,$AF533,'Capex forecast'!$S$9:$S$223,$AH533,'Capex forecast'!$Q$9:$Q$223,"Repex")</f>
        <v>0</v>
      </c>
      <c r="AS533" s="47">
        <f>SUMIFS('Capex forecast'!N$9:N$223,'Capex forecast'!$T$9:$T$223,$AF533,'Capex forecast'!$S$9:$S$223,$AH533,'Capex forecast'!$Q$9:$Q$223,"Repex")</f>
        <v>0</v>
      </c>
    </row>
    <row r="534" spans="2:45" ht="15">
      <c r="B534" s="45" t="s">
        <v>74</v>
      </c>
      <c r="C534" s="6" t="str">
        <f>INDEX('Demand forecast'!$M$9:$M$5832,MATCH($B534,'Demand forecast'!$B$9:$B$5832,0))</f>
        <v>No</v>
      </c>
      <c r="D534" s="6" t="str">
        <f>IF(COUNTIF($B$93:B534,$B534) = 1, "LV", IF(COUNTIF($B$93:B534,$B534) = 2, "HV", "ST"))</f>
        <v>HV</v>
      </c>
      <c r="E534" s="6" t="str">
        <f>INDEX('Demand forecast and growth rate'!$E$7:$E$273,MATCH($B534,'Demand forecast and growth rate'!$B$7:$B$273,0))</f>
        <v>Small growth</v>
      </c>
      <c r="F534" s="32">
        <f>SUMIFS('Capex forecast'!E$9:E$223,'Capex forecast'!$T$9:$T$223,'Allocation of site-spec costs'!$B534,'Capex forecast'!$S$9:$S$223,'Allocation of site-spec costs'!$D534,'Capex forecast'!$Q$9:$Q$223,"Customer Connection")</f>
        <v>0</v>
      </c>
      <c r="G534" s="32">
        <f>SUMIFS('Capex forecast'!F$9:F$223,'Capex forecast'!$T$9:$T$223,'Allocation of site-spec costs'!$B534,'Capex forecast'!$S$9:$S$223,'Allocation of site-spec costs'!$D534,'Capex forecast'!$Q$9:$Q$223,"Customer Connection")</f>
        <v>0</v>
      </c>
      <c r="H534" s="32">
        <f>SUMIFS('Capex forecast'!G$9:G$223,'Capex forecast'!$T$9:$T$223,'Allocation of site-spec costs'!$B534,'Capex forecast'!$S$9:$S$223,'Allocation of site-spec costs'!$D534,'Capex forecast'!$Q$9:$Q$223,"Customer Connection")</f>
        <v>0</v>
      </c>
      <c r="I534" s="32">
        <f>SUMIFS('Capex forecast'!H$9:H$223,'Capex forecast'!$T$9:$T$223,'Allocation of site-spec costs'!$B534,'Capex forecast'!$S$9:$S$223,'Allocation of site-spec costs'!$D534,'Capex forecast'!$Q$9:$Q$223,"Customer Connection")</f>
        <v>0</v>
      </c>
      <c r="J534" s="32">
        <f>SUMIFS('Capex forecast'!I$9:I$223,'Capex forecast'!$T$9:$T$223,'Allocation of site-spec costs'!$B534,'Capex forecast'!$S$9:$S$223,'Allocation of site-spec costs'!$D534,'Capex forecast'!$Q$9:$Q$223,"Customer Connection")</f>
        <v>0</v>
      </c>
      <c r="K534" s="32">
        <f>SUMIFS('Capex forecast'!J$9:J$223,'Capex forecast'!$T$9:$T$223,'Allocation of site-spec costs'!$B534,'Capex forecast'!$S$9:$S$223,'Allocation of site-spec costs'!$D534,'Capex forecast'!$Q$9:$Q$223,"Customer Connection")</f>
        <v>0</v>
      </c>
      <c r="L534" s="32">
        <f>SUMIFS('Capex forecast'!K$9:K$223,'Capex forecast'!$T$9:$T$223,'Allocation of site-spec costs'!$B534,'Capex forecast'!$S$9:$S$223,'Allocation of site-spec costs'!$D534,'Capex forecast'!$Q$9:$Q$223,"Customer Connection")</f>
        <v>0</v>
      </c>
      <c r="M534" s="32">
        <f>SUMIFS('Capex forecast'!L$9:L$223,'Capex forecast'!$T$9:$T$223,'Allocation of site-spec costs'!$B534,'Capex forecast'!$S$9:$S$223,'Allocation of site-spec costs'!$D534,'Capex forecast'!$Q$9:$Q$223,"Customer Connection")</f>
        <v>0</v>
      </c>
      <c r="N534" s="32">
        <f>SUMIFS('Capex forecast'!M$9:M$223,'Capex forecast'!$T$9:$T$223,'Allocation of site-spec costs'!$B534,'Capex forecast'!$S$9:$S$223,'Allocation of site-spec costs'!$D534,'Capex forecast'!$Q$9:$Q$223,"Customer Connection")</f>
        <v>0</v>
      </c>
      <c r="O534" s="32">
        <f>SUMIFS('Capex forecast'!N$9:N$223,'Capex forecast'!$T$9:$T$223,'Allocation of site-spec costs'!$B534,'Capex forecast'!$S$9:$S$223,'Allocation of site-spec costs'!$D534,'Capex forecast'!$Q$9:$Q$223,"Customer Connection")</f>
        <v>0</v>
      </c>
      <c r="Q534" s="45" t="s">
        <v>74</v>
      </c>
      <c r="R534" s="6" t="str">
        <f>INDEX('Demand forecast'!$M$9:$M$5832,MATCH($Q534,'Demand forecast'!$B$9:$B$5832,0))</f>
        <v>No</v>
      </c>
      <c r="S534" s="6" t="str">
        <f>IF(COUNTIF($Q$93:Q534,$B534) = 1, "LV", IF(COUNTIF($Q$93:Q534,$B534) = 2, "HV", "ST"))</f>
        <v>HV</v>
      </c>
      <c r="T534" s="6" t="str">
        <f>INDEX('Demand forecast and growth rate'!$E$7:$E$273,MATCH($Q534,'Demand forecast and growth rate'!$B$7:$B$273,0))</f>
        <v>Small growth</v>
      </c>
      <c r="U534" s="32">
        <f>SUMIFS('Capex forecast'!E$9:E$223,'Capex forecast'!$T$9:$T$223,$Q534,'Capex forecast'!$S$9:$S$223,$S534,'Capex forecast'!$Q$9:$Q$223,"Augex")</f>
        <v>0</v>
      </c>
      <c r="V534" s="32">
        <f>SUMIFS('Capex forecast'!F$9:F$223,'Capex forecast'!$T$9:$T$223,$Q534,'Capex forecast'!$S$9:$S$223,$S534,'Capex forecast'!$Q$9:$Q$223,"Augex")</f>
        <v>0</v>
      </c>
      <c r="W534" s="32">
        <f>SUMIFS('Capex forecast'!G$9:G$223,'Capex forecast'!$T$9:$T$223,$Q534,'Capex forecast'!$S$9:$S$223,$S534,'Capex forecast'!$Q$9:$Q$223,"Augex")</f>
        <v>0</v>
      </c>
      <c r="X534" s="32">
        <f>SUMIFS('Capex forecast'!H$9:H$223,'Capex forecast'!$T$9:$T$223,$Q534,'Capex forecast'!$S$9:$S$223,$S534,'Capex forecast'!$Q$9:$Q$223,"Augex")</f>
        <v>0</v>
      </c>
      <c r="Y534" s="32">
        <f>SUMIFS('Capex forecast'!I$9:I$223,'Capex forecast'!$T$9:$T$223,$Q534,'Capex forecast'!$S$9:$S$223,$S534,'Capex forecast'!$Q$9:$Q$223,"Augex")</f>
        <v>0</v>
      </c>
      <c r="Z534" s="32">
        <f>SUMIFS('Capex forecast'!J$9:J$223,'Capex forecast'!$T$9:$T$223,$Q534,'Capex forecast'!$S$9:$S$223,$S534,'Capex forecast'!$Q$9:$Q$223,"Augex")</f>
        <v>0</v>
      </c>
      <c r="AA534" s="32">
        <f>SUMIFS('Capex forecast'!K$9:K$223,'Capex forecast'!$T$9:$T$223,$Q534,'Capex forecast'!$S$9:$S$223,$S534,'Capex forecast'!$Q$9:$Q$223,"Augex")</f>
        <v>0</v>
      </c>
      <c r="AB534" s="32">
        <f>SUMIFS('Capex forecast'!L$9:L$223,'Capex forecast'!$T$9:$T$223,$Q534,'Capex forecast'!$S$9:$S$223,$S534,'Capex forecast'!$Q$9:$Q$223,"Augex")</f>
        <v>0</v>
      </c>
      <c r="AC534" s="32">
        <f>SUMIFS('Capex forecast'!M$9:M$223,'Capex forecast'!$T$9:$T$223,$Q534,'Capex forecast'!$S$9:$S$223,$S534,'Capex forecast'!$Q$9:$Q$223,"Augex")</f>
        <v>0</v>
      </c>
      <c r="AD534" s="32">
        <f>SUMIFS('Capex forecast'!N$9:N$223,'Capex forecast'!$T$9:$T$223,$Q534,'Capex forecast'!$S$9:$S$223,$S534,'Capex forecast'!$Q$9:$Q$223,"Augex")</f>
        <v>0</v>
      </c>
      <c r="AF534" s="45" t="s">
        <v>74</v>
      </c>
      <c r="AG534" s="6" t="str">
        <f>INDEX('Demand forecast'!$M$9:$M$5832,MATCH($Q534,'Demand forecast'!$B$9:$B$5832,0))</f>
        <v>No</v>
      </c>
      <c r="AH534" s="6" t="str">
        <f>IF(COUNTIF($AF$93:AF534,$B534) = 1, "LV", IF(COUNTIF($AF$93:AF534,$B534) = 2, "HV", "ST"))</f>
        <v>HV</v>
      </c>
      <c r="AI534" s="6" t="str">
        <f>INDEX('Demand forecast and growth rate'!$E$7:$E$273,MATCH($Q534,'Demand forecast and growth rate'!$B$7:$B$273,0))</f>
        <v>Small growth</v>
      </c>
      <c r="AJ534" s="47">
        <f>SUMIFS('Capex forecast'!E$9:E$223,'Capex forecast'!$T$9:$T$223,$AF534,'Capex forecast'!$S$9:$S$223,$AH534,'Capex forecast'!$Q$9:$Q$223,"Repex")</f>
        <v>0</v>
      </c>
      <c r="AK534" s="47">
        <f>SUMIFS('Capex forecast'!F$9:F$223,'Capex forecast'!$T$9:$T$223,$AF534,'Capex forecast'!$S$9:$S$223,$AH534,'Capex forecast'!$Q$9:$Q$223,"Repex")</f>
        <v>0</v>
      </c>
      <c r="AL534" s="47">
        <f>SUMIFS('Capex forecast'!G$9:G$223,'Capex forecast'!$T$9:$T$223,$AF534,'Capex forecast'!$S$9:$S$223,$AH534,'Capex forecast'!$Q$9:$Q$223,"Repex")</f>
        <v>0</v>
      </c>
      <c r="AM534" s="47">
        <f>SUMIFS('Capex forecast'!H$9:H$223,'Capex forecast'!$T$9:$T$223,$AF534,'Capex forecast'!$S$9:$S$223,$AH534,'Capex forecast'!$Q$9:$Q$223,"Repex")</f>
        <v>0</v>
      </c>
      <c r="AN534" s="47">
        <f>SUMIFS('Capex forecast'!I$9:I$223,'Capex forecast'!$T$9:$T$223,$AF534,'Capex forecast'!$S$9:$S$223,$AH534,'Capex forecast'!$Q$9:$Q$223,"Repex")</f>
        <v>0</v>
      </c>
      <c r="AO534" s="47">
        <f>SUMIFS('Capex forecast'!J$9:J$223,'Capex forecast'!$T$9:$T$223,$AF534,'Capex forecast'!$S$9:$S$223,$AH534,'Capex forecast'!$Q$9:$Q$223,"Repex")</f>
        <v>0</v>
      </c>
      <c r="AP534" s="47">
        <f>SUMIFS('Capex forecast'!K$9:K$223,'Capex forecast'!$T$9:$T$223,$AF534,'Capex forecast'!$S$9:$S$223,$AH534,'Capex forecast'!$Q$9:$Q$223,"Repex")</f>
        <v>0</v>
      </c>
      <c r="AQ534" s="47">
        <f>SUMIFS('Capex forecast'!L$9:L$223,'Capex forecast'!$T$9:$T$223,$AF534,'Capex forecast'!$S$9:$S$223,$AH534,'Capex forecast'!$Q$9:$Q$223,"Repex")</f>
        <v>0</v>
      </c>
      <c r="AR534" s="47">
        <f>SUMIFS('Capex forecast'!M$9:M$223,'Capex forecast'!$T$9:$T$223,$AF534,'Capex forecast'!$S$9:$S$223,$AH534,'Capex forecast'!$Q$9:$Q$223,"Repex")</f>
        <v>0</v>
      </c>
      <c r="AS534" s="47">
        <f>SUMIFS('Capex forecast'!N$9:N$223,'Capex forecast'!$T$9:$T$223,$AF534,'Capex forecast'!$S$9:$S$223,$AH534,'Capex forecast'!$Q$9:$Q$223,"Repex")</f>
        <v>0</v>
      </c>
    </row>
    <row r="535" spans="2:45" ht="15">
      <c r="B535" s="45" t="s">
        <v>85</v>
      </c>
      <c r="C535" s="6" t="str">
        <f>INDEX('Demand forecast'!$M$9:$M$5832,MATCH($B535,'Demand forecast'!$B$9:$B$5832,0))</f>
        <v>No</v>
      </c>
      <c r="D535" s="6" t="str">
        <f>IF(COUNTIF($B$93:B535,$B535) = 1, "LV", IF(COUNTIF($B$93:B535,$B535) = 2, "HV", "ST"))</f>
        <v>HV</v>
      </c>
      <c r="E535" s="6" t="str">
        <f>INDEX('Demand forecast and growth rate'!$E$7:$E$273,MATCH($B535,'Demand forecast and growth rate'!$B$7:$B$273,0))</f>
        <v>Steady/falling</v>
      </c>
      <c r="F535" s="32">
        <f>SUMIFS('Capex forecast'!E$9:E$223,'Capex forecast'!$T$9:$T$223,'Allocation of site-spec costs'!$B535,'Capex forecast'!$S$9:$S$223,'Allocation of site-spec costs'!$D535,'Capex forecast'!$Q$9:$Q$223,"Customer Connection")</f>
        <v>0</v>
      </c>
      <c r="G535" s="32">
        <f>SUMIFS('Capex forecast'!F$9:F$223,'Capex forecast'!$T$9:$T$223,'Allocation of site-spec costs'!$B535,'Capex forecast'!$S$9:$S$223,'Allocation of site-spec costs'!$D535,'Capex forecast'!$Q$9:$Q$223,"Customer Connection")</f>
        <v>0</v>
      </c>
      <c r="H535" s="32">
        <f>SUMIFS('Capex forecast'!G$9:G$223,'Capex forecast'!$T$9:$T$223,'Allocation of site-spec costs'!$B535,'Capex forecast'!$S$9:$S$223,'Allocation of site-spec costs'!$D535,'Capex forecast'!$Q$9:$Q$223,"Customer Connection")</f>
        <v>0</v>
      </c>
      <c r="I535" s="32">
        <f>SUMIFS('Capex forecast'!H$9:H$223,'Capex forecast'!$T$9:$T$223,'Allocation of site-spec costs'!$B535,'Capex forecast'!$S$9:$S$223,'Allocation of site-spec costs'!$D535,'Capex forecast'!$Q$9:$Q$223,"Customer Connection")</f>
        <v>0</v>
      </c>
      <c r="J535" s="32">
        <f>SUMIFS('Capex forecast'!I$9:I$223,'Capex forecast'!$T$9:$T$223,'Allocation of site-spec costs'!$B535,'Capex forecast'!$S$9:$S$223,'Allocation of site-spec costs'!$D535,'Capex forecast'!$Q$9:$Q$223,"Customer Connection")</f>
        <v>0</v>
      </c>
      <c r="K535" s="32">
        <f>SUMIFS('Capex forecast'!J$9:J$223,'Capex forecast'!$T$9:$T$223,'Allocation of site-spec costs'!$B535,'Capex forecast'!$S$9:$S$223,'Allocation of site-spec costs'!$D535,'Capex forecast'!$Q$9:$Q$223,"Customer Connection")</f>
        <v>0</v>
      </c>
      <c r="L535" s="32">
        <f>SUMIFS('Capex forecast'!K$9:K$223,'Capex forecast'!$T$9:$T$223,'Allocation of site-spec costs'!$B535,'Capex forecast'!$S$9:$S$223,'Allocation of site-spec costs'!$D535,'Capex forecast'!$Q$9:$Q$223,"Customer Connection")</f>
        <v>0</v>
      </c>
      <c r="M535" s="32">
        <f>SUMIFS('Capex forecast'!L$9:L$223,'Capex forecast'!$T$9:$T$223,'Allocation of site-spec costs'!$B535,'Capex forecast'!$S$9:$S$223,'Allocation of site-spec costs'!$D535,'Capex forecast'!$Q$9:$Q$223,"Customer Connection")</f>
        <v>0</v>
      </c>
      <c r="N535" s="32">
        <f>SUMIFS('Capex forecast'!M$9:M$223,'Capex forecast'!$T$9:$T$223,'Allocation of site-spec costs'!$B535,'Capex forecast'!$S$9:$S$223,'Allocation of site-spec costs'!$D535,'Capex forecast'!$Q$9:$Q$223,"Customer Connection")</f>
        <v>0</v>
      </c>
      <c r="O535" s="32">
        <f>SUMIFS('Capex forecast'!N$9:N$223,'Capex forecast'!$T$9:$T$223,'Allocation of site-spec costs'!$B535,'Capex forecast'!$S$9:$S$223,'Allocation of site-spec costs'!$D535,'Capex forecast'!$Q$9:$Q$223,"Customer Connection")</f>
        <v>0</v>
      </c>
      <c r="Q535" s="45" t="s">
        <v>85</v>
      </c>
      <c r="R535" s="6" t="str">
        <f>INDEX('Demand forecast'!$M$9:$M$5832,MATCH($Q535,'Demand forecast'!$B$9:$B$5832,0))</f>
        <v>No</v>
      </c>
      <c r="S535" s="6" t="str">
        <f>IF(COUNTIF($Q$93:Q535,$B535) = 1, "LV", IF(COUNTIF($Q$93:Q535,$B535) = 2, "HV", "ST"))</f>
        <v>HV</v>
      </c>
      <c r="T535" s="6" t="str">
        <f>INDEX('Demand forecast and growth rate'!$E$7:$E$273,MATCH($Q535,'Demand forecast and growth rate'!$B$7:$B$273,0))</f>
        <v>Steady/falling</v>
      </c>
      <c r="U535" s="32">
        <f>SUMIFS('Capex forecast'!E$9:E$223,'Capex forecast'!$T$9:$T$223,$Q535,'Capex forecast'!$S$9:$S$223,$S535,'Capex forecast'!$Q$9:$Q$223,"Augex")</f>
        <v>0</v>
      </c>
      <c r="V535" s="32">
        <f>SUMIFS('Capex forecast'!F$9:F$223,'Capex forecast'!$T$9:$T$223,$Q535,'Capex forecast'!$S$9:$S$223,$S535,'Capex forecast'!$Q$9:$Q$223,"Augex")</f>
        <v>0</v>
      </c>
      <c r="W535" s="32">
        <f>SUMIFS('Capex forecast'!G$9:G$223,'Capex forecast'!$T$9:$T$223,$Q535,'Capex forecast'!$S$9:$S$223,$S535,'Capex forecast'!$Q$9:$Q$223,"Augex")</f>
        <v>0</v>
      </c>
      <c r="X535" s="32">
        <f>SUMIFS('Capex forecast'!H$9:H$223,'Capex forecast'!$T$9:$T$223,$Q535,'Capex forecast'!$S$9:$S$223,$S535,'Capex forecast'!$Q$9:$Q$223,"Augex")</f>
        <v>0</v>
      </c>
      <c r="Y535" s="32">
        <f>SUMIFS('Capex forecast'!I$9:I$223,'Capex forecast'!$T$9:$T$223,$Q535,'Capex forecast'!$S$9:$S$223,$S535,'Capex forecast'!$Q$9:$Q$223,"Augex")</f>
        <v>0</v>
      </c>
      <c r="Z535" s="32">
        <f>SUMIFS('Capex forecast'!J$9:J$223,'Capex forecast'!$T$9:$T$223,$Q535,'Capex forecast'!$S$9:$S$223,$S535,'Capex forecast'!$Q$9:$Q$223,"Augex")</f>
        <v>0</v>
      </c>
      <c r="AA535" s="32">
        <f>SUMIFS('Capex forecast'!K$9:K$223,'Capex forecast'!$T$9:$T$223,$Q535,'Capex forecast'!$S$9:$S$223,$S535,'Capex forecast'!$Q$9:$Q$223,"Augex")</f>
        <v>0</v>
      </c>
      <c r="AB535" s="32">
        <f>SUMIFS('Capex forecast'!L$9:L$223,'Capex forecast'!$T$9:$T$223,$Q535,'Capex forecast'!$S$9:$S$223,$S535,'Capex forecast'!$Q$9:$Q$223,"Augex")</f>
        <v>0</v>
      </c>
      <c r="AC535" s="32">
        <f>SUMIFS('Capex forecast'!M$9:M$223,'Capex forecast'!$T$9:$T$223,$Q535,'Capex forecast'!$S$9:$S$223,$S535,'Capex forecast'!$Q$9:$Q$223,"Augex")</f>
        <v>0</v>
      </c>
      <c r="AD535" s="32">
        <f>SUMIFS('Capex forecast'!N$9:N$223,'Capex forecast'!$T$9:$T$223,$Q535,'Capex forecast'!$S$9:$S$223,$S535,'Capex forecast'!$Q$9:$Q$223,"Augex")</f>
        <v>0</v>
      </c>
      <c r="AF535" s="45" t="s">
        <v>85</v>
      </c>
      <c r="AG535" s="6" t="str">
        <f>INDEX('Demand forecast'!$M$9:$M$5832,MATCH($Q535,'Demand forecast'!$B$9:$B$5832,0))</f>
        <v>No</v>
      </c>
      <c r="AH535" s="6" t="str">
        <f>IF(COUNTIF($AF$93:AF535,$B535) = 1, "LV", IF(COUNTIF($AF$93:AF535,$B535) = 2, "HV", "ST"))</f>
        <v>HV</v>
      </c>
      <c r="AI535" s="6" t="str">
        <f>INDEX('Demand forecast and growth rate'!$E$7:$E$273,MATCH($Q535,'Demand forecast and growth rate'!$B$7:$B$273,0))</f>
        <v>Steady/falling</v>
      </c>
      <c r="AJ535" s="47">
        <f>SUMIFS('Capex forecast'!E$9:E$223,'Capex forecast'!$T$9:$T$223,$AF535,'Capex forecast'!$S$9:$S$223,$AH535,'Capex forecast'!$Q$9:$Q$223,"Repex")</f>
        <v>0</v>
      </c>
      <c r="AK535" s="47">
        <f>SUMIFS('Capex forecast'!F$9:F$223,'Capex forecast'!$T$9:$T$223,$AF535,'Capex forecast'!$S$9:$S$223,$AH535,'Capex forecast'!$Q$9:$Q$223,"Repex")</f>
        <v>0</v>
      </c>
      <c r="AL535" s="47">
        <f>SUMIFS('Capex forecast'!G$9:G$223,'Capex forecast'!$T$9:$T$223,$AF535,'Capex forecast'!$S$9:$S$223,$AH535,'Capex forecast'!$Q$9:$Q$223,"Repex")</f>
        <v>0</v>
      </c>
      <c r="AM535" s="47">
        <f>SUMIFS('Capex forecast'!H$9:H$223,'Capex forecast'!$T$9:$T$223,$AF535,'Capex forecast'!$S$9:$S$223,$AH535,'Capex forecast'!$Q$9:$Q$223,"Repex")</f>
        <v>0</v>
      </c>
      <c r="AN535" s="47">
        <f>SUMIFS('Capex forecast'!I$9:I$223,'Capex forecast'!$T$9:$T$223,$AF535,'Capex forecast'!$S$9:$S$223,$AH535,'Capex forecast'!$Q$9:$Q$223,"Repex")</f>
        <v>0</v>
      </c>
      <c r="AO535" s="47">
        <f>SUMIFS('Capex forecast'!J$9:J$223,'Capex forecast'!$T$9:$T$223,$AF535,'Capex forecast'!$S$9:$S$223,$AH535,'Capex forecast'!$Q$9:$Q$223,"Repex")</f>
        <v>0</v>
      </c>
      <c r="AP535" s="47">
        <f>SUMIFS('Capex forecast'!K$9:K$223,'Capex forecast'!$T$9:$T$223,$AF535,'Capex forecast'!$S$9:$S$223,$AH535,'Capex forecast'!$Q$9:$Q$223,"Repex")</f>
        <v>0</v>
      </c>
      <c r="AQ535" s="47">
        <f>SUMIFS('Capex forecast'!L$9:L$223,'Capex forecast'!$T$9:$T$223,$AF535,'Capex forecast'!$S$9:$S$223,$AH535,'Capex forecast'!$Q$9:$Q$223,"Repex")</f>
        <v>0</v>
      </c>
      <c r="AR535" s="47">
        <f>SUMIFS('Capex forecast'!M$9:M$223,'Capex forecast'!$T$9:$T$223,$AF535,'Capex forecast'!$S$9:$S$223,$AH535,'Capex forecast'!$Q$9:$Q$223,"Repex")</f>
        <v>0</v>
      </c>
      <c r="AS535" s="47">
        <f>SUMIFS('Capex forecast'!N$9:N$223,'Capex forecast'!$T$9:$T$223,$AF535,'Capex forecast'!$S$9:$S$223,$AH535,'Capex forecast'!$Q$9:$Q$223,"Repex")</f>
        <v>0</v>
      </c>
    </row>
    <row r="536" spans="2:45" ht="15">
      <c r="B536" s="45" t="s">
        <v>256</v>
      </c>
      <c r="C536" s="6" t="str">
        <f>INDEX('Demand forecast'!$M$9:$M$5832,MATCH($B536,'Demand forecast'!$B$9:$B$5832,0))</f>
        <v>Yes</v>
      </c>
      <c r="D536" s="6" t="str">
        <f>IF(COUNTIF($B$93:B536,$B536) = 1, "LV", IF(COUNTIF($B$93:B536,$B536) = 2, "HV", "ST"))</f>
        <v>HV</v>
      </c>
      <c r="E536" s="6" t="str">
        <f>INDEX('Demand forecast and growth rate'!$E$7:$E$273,MATCH($B536,'Demand forecast and growth rate'!$B$7:$B$273,0))</f>
        <v>Steady/falling</v>
      </c>
      <c r="F536" s="32">
        <f>SUMIFS('Capex forecast'!E$9:E$223,'Capex forecast'!$T$9:$T$223,'Allocation of site-spec costs'!$B536,'Capex forecast'!$S$9:$S$223,'Allocation of site-spec costs'!$D536,'Capex forecast'!$Q$9:$Q$223,"Customer Connection")</f>
        <v>0</v>
      </c>
      <c r="G536" s="32">
        <f>SUMIFS('Capex forecast'!F$9:F$223,'Capex forecast'!$T$9:$T$223,'Allocation of site-spec costs'!$B536,'Capex forecast'!$S$9:$S$223,'Allocation of site-spec costs'!$D536,'Capex forecast'!$Q$9:$Q$223,"Customer Connection")</f>
        <v>0</v>
      </c>
      <c r="H536" s="32">
        <f>SUMIFS('Capex forecast'!G$9:G$223,'Capex forecast'!$T$9:$T$223,'Allocation of site-spec costs'!$B536,'Capex forecast'!$S$9:$S$223,'Allocation of site-spec costs'!$D536,'Capex forecast'!$Q$9:$Q$223,"Customer Connection")</f>
        <v>0</v>
      </c>
      <c r="I536" s="32">
        <f>SUMIFS('Capex forecast'!H$9:H$223,'Capex forecast'!$T$9:$T$223,'Allocation of site-spec costs'!$B536,'Capex forecast'!$S$9:$S$223,'Allocation of site-spec costs'!$D536,'Capex forecast'!$Q$9:$Q$223,"Customer Connection")</f>
        <v>0</v>
      </c>
      <c r="J536" s="32">
        <f>SUMIFS('Capex forecast'!I$9:I$223,'Capex forecast'!$T$9:$T$223,'Allocation of site-spec costs'!$B536,'Capex forecast'!$S$9:$S$223,'Allocation of site-spec costs'!$D536,'Capex forecast'!$Q$9:$Q$223,"Customer Connection")</f>
        <v>0</v>
      </c>
      <c r="K536" s="32">
        <f>SUMIFS('Capex forecast'!J$9:J$223,'Capex forecast'!$T$9:$T$223,'Allocation of site-spec costs'!$B536,'Capex forecast'!$S$9:$S$223,'Allocation of site-spec costs'!$D536,'Capex forecast'!$Q$9:$Q$223,"Customer Connection")</f>
        <v>0</v>
      </c>
      <c r="L536" s="32">
        <f>SUMIFS('Capex forecast'!K$9:K$223,'Capex forecast'!$T$9:$T$223,'Allocation of site-spec costs'!$B536,'Capex forecast'!$S$9:$S$223,'Allocation of site-spec costs'!$D536,'Capex forecast'!$Q$9:$Q$223,"Customer Connection")</f>
        <v>0</v>
      </c>
      <c r="M536" s="32">
        <f>SUMIFS('Capex forecast'!L$9:L$223,'Capex forecast'!$T$9:$T$223,'Allocation of site-spec costs'!$B536,'Capex forecast'!$S$9:$S$223,'Allocation of site-spec costs'!$D536,'Capex forecast'!$Q$9:$Q$223,"Customer Connection")</f>
        <v>0</v>
      </c>
      <c r="N536" s="32">
        <f>SUMIFS('Capex forecast'!M$9:M$223,'Capex forecast'!$T$9:$T$223,'Allocation of site-spec costs'!$B536,'Capex forecast'!$S$9:$S$223,'Allocation of site-spec costs'!$D536,'Capex forecast'!$Q$9:$Q$223,"Customer Connection")</f>
        <v>0</v>
      </c>
      <c r="O536" s="32">
        <f>SUMIFS('Capex forecast'!N$9:N$223,'Capex forecast'!$T$9:$T$223,'Allocation of site-spec costs'!$B536,'Capex forecast'!$S$9:$S$223,'Allocation of site-spec costs'!$D536,'Capex forecast'!$Q$9:$Q$223,"Customer Connection")</f>
        <v>0</v>
      </c>
      <c r="Q536" s="45" t="s">
        <v>256</v>
      </c>
      <c r="R536" s="6" t="str">
        <f>INDEX('Demand forecast'!$M$9:$M$5832,MATCH($Q536,'Demand forecast'!$B$9:$B$5832,0))</f>
        <v>Yes</v>
      </c>
      <c r="S536" s="6" t="str">
        <f>IF(COUNTIF($Q$93:Q536,$B536) = 1, "LV", IF(COUNTIF($Q$93:Q536,$B536) = 2, "HV", "ST"))</f>
        <v>HV</v>
      </c>
      <c r="T536" s="6" t="str">
        <f>INDEX('Demand forecast and growth rate'!$E$7:$E$273,MATCH($Q536,'Demand forecast and growth rate'!$B$7:$B$273,0))</f>
        <v>Steady/falling</v>
      </c>
      <c r="U536" s="32">
        <f>SUMIFS('Capex forecast'!E$9:E$223,'Capex forecast'!$T$9:$T$223,$Q536,'Capex forecast'!$S$9:$S$223,$S536,'Capex forecast'!$Q$9:$Q$223,"Augex")</f>
        <v>0</v>
      </c>
      <c r="V536" s="32">
        <f>SUMIFS('Capex forecast'!F$9:F$223,'Capex forecast'!$T$9:$T$223,$Q536,'Capex forecast'!$S$9:$S$223,$S536,'Capex forecast'!$Q$9:$Q$223,"Augex")</f>
        <v>0</v>
      </c>
      <c r="W536" s="32">
        <f>SUMIFS('Capex forecast'!G$9:G$223,'Capex forecast'!$T$9:$T$223,$Q536,'Capex forecast'!$S$9:$S$223,$S536,'Capex forecast'!$Q$9:$Q$223,"Augex")</f>
        <v>0</v>
      </c>
      <c r="X536" s="32">
        <f>SUMIFS('Capex forecast'!H$9:H$223,'Capex forecast'!$T$9:$T$223,$Q536,'Capex forecast'!$S$9:$S$223,$S536,'Capex forecast'!$Q$9:$Q$223,"Augex")</f>
        <v>0</v>
      </c>
      <c r="Y536" s="32">
        <f>SUMIFS('Capex forecast'!I$9:I$223,'Capex forecast'!$T$9:$T$223,$Q536,'Capex forecast'!$S$9:$S$223,$S536,'Capex forecast'!$Q$9:$Q$223,"Augex")</f>
        <v>0</v>
      </c>
      <c r="Z536" s="32">
        <f>SUMIFS('Capex forecast'!J$9:J$223,'Capex forecast'!$T$9:$T$223,$Q536,'Capex forecast'!$S$9:$S$223,$S536,'Capex forecast'!$Q$9:$Q$223,"Augex")</f>
        <v>0</v>
      </c>
      <c r="AA536" s="32">
        <f>SUMIFS('Capex forecast'!K$9:K$223,'Capex forecast'!$T$9:$T$223,$Q536,'Capex forecast'!$S$9:$S$223,$S536,'Capex forecast'!$Q$9:$Q$223,"Augex")</f>
        <v>0</v>
      </c>
      <c r="AB536" s="32">
        <f>SUMIFS('Capex forecast'!L$9:L$223,'Capex forecast'!$T$9:$T$223,$Q536,'Capex forecast'!$S$9:$S$223,$S536,'Capex forecast'!$Q$9:$Q$223,"Augex")</f>
        <v>0</v>
      </c>
      <c r="AC536" s="32">
        <f>SUMIFS('Capex forecast'!M$9:M$223,'Capex forecast'!$T$9:$T$223,$Q536,'Capex forecast'!$S$9:$S$223,$S536,'Capex forecast'!$Q$9:$Q$223,"Augex")</f>
        <v>0</v>
      </c>
      <c r="AD536" s="32">
        <f>SUMIFS('Capex forecast'!N$9:N$223,'Capex forecast'!$T$9:$T$223,$Q536,'Capex forecast'!$S$9:$S$223,$S536,'Capex forecast'!$Q$9:$Q$223,"Augex")</f>
        <v>0</v>
      </c>
      <c r="AF536" s="45" t="s">
        <v>256</v>
      </c>
      <c r="AG536" s="6" t="str">
        <f>INDEX('Demand forecast'!$M$9:$M$5832,MATCH($Q536,'Demand forecast'!$B$9:$B$5832,0))</f>
        <v>Yes</v>
      </c>
      <c r="AH536" s="6" t="str">
        <f>IF(COUNTIF($AF$93:AF536,$B536) = 1, "LV", IF(COUNTIF($AF$93:AF536,$B536) = 2, "HV", "ST"))</f>
        <v>HV</v>
      </c>
      <c r="AI536" s="6" t="str">
        <f>INDEX('Demand forecast and growth rate'!$E$7:$E$273,MATCH($Q536,'Demand forecast and growth rate'!$B$7:$B$273,0))</f>
        <v>Steady/falling</v>
      </c>
      <c r="AJ536" s="47">
        <f>SUMIFS('Capex forecast'!E$9:E$223,'Capex forecast'!$T$9:$T$223,$AF536,'Capex forecast'!$S$9:$S$223,$AH536,'Capex forecast'!$Q$9:$Q$223,"Repex")</f>
        <v>0</v>
      </c>
      <c r="AK536" s="47">
        <f>SUMIFS('Capex forecast'!F$9:F$223,'Capex forecast'!$T$9:$T$223,$AF536,'Capex forecast'!$S$9:$S$223,$AH536,'Capex forecast'!$Q$9:$Q$223,"Repex")</f>
        <v>0</v>
      </c>
      <c r="AL536" s="47">
        <f>SUMIFS('Capex forecast'!G$9:G$223,'Capex forecast'!$T$9:$T$223,$AF536,'Capex forecast'!$S$9:$S$223,$AH536,'Capex forecast'!$Q$9:$Q$223,"Repex")</f>
        <v>0</v>
      </c>
      <c r="AM536" s="47">
        <f>SUMIFS('Capex forecast'!H$9:H$223,'Capex forecast'!$T$9:$T$223,$AF536,'Capex forecast'!$S$9:$S$223,$AH536,'Capex forecast'!$Q$9:$Q$223,"Repex")</f>
        <v>0</v>
      </c>
      <c r="AN536" s="47">
        <f>SUMIFS('Capex forecast'!I$9:I$223,'Capex forecast'!$T$9:$T$223,$AF536,'Capex forecast'!$S$9:$S$223,$AH536,'Capex forecast'!$Q$9:$Q$223,"Repex")</f>
        <v>0</v>
      </c>
      <c r="AO536" s="47">
        <f>SUMIFS('Capex forecast'!J$9:J$223,'Capex forecast'!$T$9:$T$223,$AF536,'Capex forecast'!$S$9:$S$223,$AH536,'Capex forecast'!$Q$9:$Q$223,"Repex")</f>
        <v>0</v>
      </c>
      <c r="AP536" s="47">
        <f>SUMIFS('Capex forecast'!K$9:K$223,'Capex forecast'!$T$9:$T$223,$AF536,'Capex forecast'!$S$9:$S$223,$AH536,'Capex forecast'!$Q$9:$Q$223,"Repex")</f>
        <v>0</v>
      </c>
      <c r="AQ536" s="47">
        <f>SUMIFS('Capex forecast'!L$9:L$223,'Capex forecast'!$T$9:$T$223,$AF536,'Capex forecast'!$S$9:$S$223,$AH536,'Capex forecast'!$Q$9:$Q$223,"Repex")</f>
        <v>0</v>
      </c>
      <c r="AR536" s="47">
        <f>SUMIFS('Capex forecast'!M$9:M$223,'Capex forecast'!$T$9:$T$223,$AF536,'Capex forecast'!$S$9:$S$223,$AH536,'Capex forecast'!$Q$9:$Q$223,"Repex")</f>
        <v>0</v>
      </c>
      <c r="AS536" s="47">
        <f>SUMIFS('Capex forecast'!N$9:N$223,'Capex forecast'!$T$9:$T$223,$AF536,'Capex forecast'!$S$9:$S$223,$AH536,'Capex forecast'!$Q$9:$Q$223,"Repex")</f>
        <v>0</v>
      </c>
    </row>
    <row r="537" spans="2:45" ht="15">
      <c r="B537" s="45" t="s">
        <v>56</v>
      </c>
      <c r="C537" s="6" t="str">
        <f>INDEX('Demand forecast'!$M$9:$M$5832,MATCH($B537,'Demand forecast'!$B$9:$B$5832,0))</f>
        <v>No</v>
      </c>
      <c r="D537" s="6" t="str">
        <f>IF(COUNTIF($B$93:B537,$B537) = 1, "LV", IF(COUNTIF($B$93:B537,$B537) = 2, "HV", "ST"))</f>
        <v>HV</v>
      </c>
      <c r="E537" s="6" t="str">
        <f>INDEX('Demand forecast and growth rate'!$E$7:$E$273,MATCH($B537,'Demand forecast and growth rate'!$B$7:$B$273,0))</f>
        <v>Small growth</v>
      </c>
      <c r="F537" s="32">
        <f>SUMIFS('Capex forecast'!E$9:E$223,'Capex forecast'!$T$9:$T$223,'Allocation of site-spec costs'!$B537,'Capex forecast'!$S$9:$S$223,'Allocation of site-spec costs'!$D537,'Capex forecast'!$Q$9:$Q$223,"Customer Connection")</f>
        <v>0</v>
      </c>
      <c r="G537" s="32">
        <f>SUMIFS('Capex forecast'!F$9:F$223,'Capex forecast'!$T$9:$T$223,'Allocation of site-spec costs'!$B537,'Capex forecast'!$S$9:$S$223,'Allocation of site-spec costs'!$D537,'Capex forecast'!$Q$9:$Q$223,"Customer Connection")</f>
        <v>0</v>
      </c>
      <c r="H537" s="32">
        <f>SUMIFS('Capex forecast'!G$9:G$223,'Capex forecast'!$T$9:$T$223,'Allocation of site-spec costs'!$B537,'Capex forecast'!$S$9:$S$223,'Allocation of site-spec costs'!$D537,'Capex forecast'!$Q$9:$Q$223,"Customer Connection")</f>
        <v>0</v>
      </c>
      <c r="I537" s="32">
        <f>SUMIFS('Capex forecast'!H$9:H$223,'Capex forecast'!$T$9:$T$223,'Allocation of site-spec costs'!$B537,'Capex forecast'!$S$9:$S$223,'Allocation of site-spec costs'!$D537,'Capex forecast'!$Q$9:$Q$223,"Customer Connection")</f>
        <v>0</v>
      </c>
      <c r="J537" s="32">
        <f>SUMIFS('Capex forecast'!I$9:I$223,'Capex forecast'!$T$9:$T$223,'Allocation of site-spec costs'!$B537,'Capex forecast'!$S$9:$S$223,'Allocation of site-spec costs'!$D537,'Capex forecast'!$Q$9:$Q$223,"Customer Connection")</f>
        <v>0</v>
      </c>
      <c r="K537" s="32">
        <f>SUMIFS('Capex forecast'!J$9:J$223,'Capex forecast'!$T$9:$T$223,'Allocation of site-spec costs'!$B537,'Capex forecast'!$S$9:$S$223,'Allocation of site-spec costs'!$D537,'Capex forecast'!$Q$9:$Q$223,"Customer Connection")</f>
        <v>0</v>
      </c>
      <c r="L537" s="32">
        <f>SUMIFS('Capex forecast'!K$9:K$223,'Capex forecast'!$T$9:$T$223,'Allocation of site-spec costs'!$B537,'Capex forecast'!$S$9:$S$223,'Allocation of site-spec costs'!$D537,'Capex forecast'!$Q$9:$Q$223,"Customer Connection")</f>
        <v>0</v>
      </c>
      <c r="M537" s="32">
        <f>SUMIFS('Capex forecast'!L$9:L$223,'Capex forecast'!$T$9:$T$223,'Allocation of site-spec costs'!$B537,'Capex forecast'!$S$9:$S$223,'Allocation of site-spec costs'!$D537,'Capex forecast'!$Q$9:$Q$223,"Customer Connection")</f>
        <v>0</v>
      </c>
      <c r="N537" s="32">
        <f>SUMIFS('Capex forecast'!M$9:M$223,'Capex forecast'!$T$9:$T$223,'Allocation of site-spec costs'!$B537,'Capex forecast'!$S$9:$S$223,'Allocation of site-spec costs'!$D537,'Capex forecast'!$Q$9:$Q$223,"Customer Connection")</f>
        <v>0</v>
      </c>
      <c r="O537" s="32">
        <f>SUMIFS('Capex forecast'!N$9:N$223,'Capex forecast'!$T$9:$T$223,'Allocation of site-spec costs'!$B537,'Capex forecast'!$S$9:$S$223,'Allocation of site-spec costs'!$D537,'Capex forecast'!$Q$9:$Q$223,"Customer Connection")</f>
        <v>0</v>
      </c>
      <c r="Q537" s="45" t="s">
        <v>56</v>
      </c>
      <c r="R537" s="6" t="str">
        <f>INDEX('Demand forecast'!$M$9:$M$5832,MATCH($Q537,'Demand forecast'!$B$9:$B$5832,0))</f>
        <v>No</v>
      </c>
      <c r="S537" s="6" t="str">
        <f>IF(COUNTIF($Q$93:Q537,$B537) = 1, "LV", IF(COUNTIF($Q$93:Q537,$B537) = 2, "HV", "ST"))</f>
        <v>HV</v>
      </c>
      <c r="T537" s="6" t="str">
        <f>INDEX('Demand forecast and growth rate'!$E$7:$E$273,MATCH($Q537,'Demand forecast and growth rate'!$B$7:$B$273,0))</f>
        <v>Small growth</v>
      </c>
      <c r="U537" s="32">
        <f>SUMIFS('Capex forecast'!E$9:E$223,'Capex forecast'!$T$9:$T$223,$Q537,'Capex forecast'!$S$9:$S$223,$S537,'Capex forecast'!$Q$9:$Q$223,"Augex")</f>
        <v>0</v>
      </c>
      <c r="V537" s="32">
        <f>SUMIFS('Capex forecast'!F$9:F$223,'Capex forecast'!$T$9:$T$223,$Q537,'Capex forecast'!$S$9:$S$223,$S537,'Capex forecast'!$Q$9:$Q$223,"Augex")</f>
        <v>0</v>
      </c>
      <c r="W537" s="32">
        <f>SUMIFS('Capex forecast'!G$9:G$223,'Capex forecast'!$T$9:$T$223,$Q537,'Capex forecast'!$S$9:$S$223,$S537,'Capex forecast'!$Q$9:$Q$223,"Augex")</f>
        <v>0</v>
      </c>
      <c r="X537" s="32">
        <f>SUMIFS('Capex forecast'!H$9:H$223,'Capex forecast'!$T$9:$T$223,$Q537,'Capex forecast'!$S$9:$S$223,$S537,'Capex forecast'!$Q$9:$Q$223,"Augex")</f>
        <v>0</v>
      </c>
      <c r="Y537" s="32">
        <f>SUMIFS('Capex forecast'!I$9:I$223,'Capex forecast'!$T$9:$T$223,$Q537,'Capex forecast'!$S$9:$S$223,$S537,'Capex forecast'!$Q$9:$Q$223,"Augex")</f>
        <v>0</v>
      </c>
      <c r="Z537" s="32">
        <f>SUMIFS('Capex forecast'!J$9:J$223,'Capex forecast'!$T$9:$T$223,$Q537,'Capex forecast'!$S$9:$S$223,$S537,'Capex forecast'!$Q$9:$Q$223,"Augex")</f>
        <v>0</v>
      </c>
      <c r="AA537" s="32">
        <f>SUMIFS('Capex forecast'!K$9:K$223,'Capex forecast'!$T$9:$T$223,$Q537,'Capex forecast'!$S$9:$S$223,$S537,'Capex forecast'!$Q$9:$Q$223,"Augex")</f>
        <v>0</v>
      </c>
      <c r="AB537" s="32">
        <f>SUMIFS('Capex forecast'!L$9:L$223,'Capex forecast'!$T$9:$T$223,$Q537,'Capex forecast'!$S$9:$S$223,$S537,'Capex forecast'!$Q$9:$Q$223,"Augex")</f>
        <v>0</v>
      </c>
      <c r="AC537" s="32">
        <f>SUMIFS('Capex forecast'!M$9:M$223,'Capex forecast'!$T$9:$T$223,$Q537,'Capex forecast'!$S$9:$S$223,$S537,'Capex forecast'!$Q$9:$Q$223,"Augex")</f>
        <v>0</v>
      </c>
      <c r="AD537" s="32">
        <f>SUMIFS('Capex forecast'!N$9:N$223,'Capex forecast'!$T$9:$T$223,$Q537,'Capex forecast'!$S$9:$S$223,$S537,'Capex forecast'!$Q$9:$Q$223,"Augex")</f>
        <v>0</v>
      </c>
      <c r="AF537" s="45" t="s">
        <v>56</v>
      </c>
      <c r="AG537" s="6" t="str">
        <f>INDEX('Demand forecast'!$M$9:$M$5832,MATCH($Q537,'Demand forecast'!$B$9:$B$5832,0))</f>
        <v>No</v>
      </c>
      <c r="AH537" s="6" t="str">
        <f>IF(COUNTIF($AF$93:AF537,$B537) = 1, "LV", IF(COUNTIF($AF$93:AF537,$B537) = 2, "HV", "ST"))</f>
        <v>HV</v>
      </c>
      <c r="AI537" s="6" t="str">
        <f>INDEX('Demand forecast and growth rate'!$E$7:$E$273,MATCH($Q537,'Demand forecast and growth rate'!$B$7:$B$273,0))</f>
        <v>Small growth</v>
      </c>
      <c r="AJ537" s="47">
        <f>SUMIFS('Capex forecast'!E$9:E$223,'Capex forecast'!$T$9:$T$223,$AF537,'Capex forecast'!$S$9:$S$223,$AH537,'Capex forecast'!$Q$9:$Q$223,"Repex")</f>
        <v>0</v>
      </c>
      <c r="AK537" s="47">
        <f>SUMIFS('Capex forecast'!F$9:F$223,'Capex forecast'!$T$9:$T$223,$AF537,'Capex forecast'!$S$9:$S$223,$AH537,'Capex forecast'!$Q$9:$Q$223,"Repex")</f>
        <v>0</v>
      </c>
      <c r="AL537" s="47">
        <f>SUMIFS('Capex forecast'!G$9:G$223,'Capex forecast'!$T$9:$T$223,$AF537,'Capex forecast'!$S$9:$S$223,$AH537,'Capex forecast'!$Q$9:$Q$223,"Repex")</f>
        <v>0</v>
      </c>
      <c r="AM537" s="47">
        <f>SUMIFS('Capex forecast'!H$9:H$223,'Capex forecast'!$T$9:$T$223,$AF537,'Capex forecast'!$S$9:$S$223,$AH537,'Capex forecast'!$Q$9:$Q$223,"Repex")</f>
        <v>0</v>
      </c>
      <c r="AN537" s="47">
        <f>SUMIFS('Capex forecast'!I$9:I$223,'Capex forecast'!$T$9:$T$223,$AF537,'Capex forecast'!$S$9:$S$223,$AH537,'Capex forecast'!$Q$9:$Q$223,"Repex")</f>
        <v>0</v>
      </c>
      <c r="AO537" s="47">
        <f>SUMIFS('Capex forecast'!J$9:J$223,'Capex forecast'!$T$9:$T$223,$AF537,'Capex forecast'!$S$9:$S$223,$AH537,'Capex forecast'!$Q$9:$Q$223,"Repex")</f>
        <v>0</v>
      </c>
      <c r="AP537" s="47">
        <f>SUMIFS('Capex forecast'!K$9:K$223,'Capex forecast'!$T$9:$T$223,$AF537,'Capex forecast'!$S$9:$S$223,$AH537,'Capex forecast'!$Q$9:$Q$223,"Repex")</f>
        <v>0</v>
      </c>
      <c r="AQ537" s="47">
        <f>SUMIFS('Capex forecast'!L$9:L$223,'Capex forecast'!$T$9:$T$223,$AF537,'Capex forecast'!$S$9:$S$223,$AH537,'Capex forecast'!$Q$9:$Q$223,"Repex")</f>
        <v>0</v>
      </c>
      <c r="AR537" s="47">
        <f>SUMIFS('Capex forecast'!M$9:M$223,'Capex forecast'!$T$9:$T$223,$AF537,'Capex forecast'!$S$9:$S$223,$AH537,'Capex forecast'!$Q$9:$Q$223,"Repex")</f>
        <v>0</v>
      </c>
      <c r="AS537" s="47">
        <f>SUMIFS('Capex forecast'!N$9:N$223,'Capex forecast'!$T$9:$T$223,$AF537,'Capex forecast'!$S$9:$S$223,$AH537,'Capex forecast'!$Q$9:$Q$223,"Repex")</f>
        <v>0</v>
      </c>
    </row>
    <row r="538" spans="2:45" ht="15">
      <c r="B538" s="45" t="s">
        <v>91</v>
      </c>
      <c r="C538" s="6" t="str">
        <f>INDEX('Demand forecast'!$M$9:$M$5832,MATCH($B538,'Demand forecast'!$B$9:$B$5832,0))</f>
        <v>No</v>
      </c>
      <c r="D538" s="6" t="str">
        <f>IF(COUNTIF($B$93:B538,$B538) = 1, "LV", IF(COUNTIF($B$93:B538,$B538) = 2, "HV", "ST"))</f>
        <v>HV</v>
      </c>
      <c r="E538" s="6" t="str">
        <f>INDEX('Demand forecast and growth rate'!$E$7:$E$273,MATCH($B538,'Demand forecast and growth rate'!$B$7:$B$273,0))</f>
        <v>High growth</v>
      </c>
      <c r="F538" s="32">
        <f>SUMIFS('Capex forecast'!E$9:E$223,'Capex forecast'!$T$9:$T$223,'Allocation of site-spec costs'!$B538,'Capex forecast'!$S$9:$S$223,'Allocation of site-spec costs'!$D538,'Capex forecast'!$Q$9:$Q$223,"Customer Connection")</f>
        <v>0</v>
      </c>
      <c r="G538" s="32">
        <f>SUMIFS('Capex forecast'!F$9:F$223,'Capex forecast'!$T$9:$T$223,'Allocation of site-spec costs'!$B538,'Capex forecast'!$S$9:$S$223,'Allocation of site-spec costs'!$D538,'Capex forecast'!$Q$9:$Q$223,"Customer Connection")</f>
        <v>0</v>
      </c>
      <c r="H538" s="32">
        <f>SUMIFS('Capex forecast'!G$9:G$223,'Capex forecast'!$T$9:$T$223,'Allocation of site-spec costs'!$B538,'Capex forecast'!$S$9:$S$223,'Allocation of site-spec costs'!$D538,'Capex forecast'!$Q$9:$Q$223,"Customer Connection")</f>
        <v>0</v>
      </c>
      <c r="I538" s="32">
        <f>SUMIFS('Capex forecast'!H$9:H$223,'Capex forecast'!$T$9:$T$223,'Allocation of site-spec costs'!$B538,'Capex forecast'!$S$9:$S$223,'Allocation of site-spec costs'!$D538,'Capex forecast'!$Q$9:$Q$223,"Customer Connection")</f>
        <v>0</v>
      </c>
      <c r="J538" s="32">
        <f>SUMIFS('Capex forecast'!I$9:I$223,'Capex forecast'!$T$9:$T$223,'Allocation of site-spec costs'!$B538,'Capex forecast'!$S$9:$S$223,'Allocation of site-spec costs'!$D538,'Capex forecast'!$Q$9:$Q$223,"Customer Connection")</f>
        <v>0</v>
      </c>
      <c r="K538" s="32">
        <f>SUMIFS('Capex forecast'!J$9:J$223,'Capex forecast'!$T$9:$T$223,'Allocation of site-spec costs'!$B538,'Capex forecast'!$S$9:$S$223,'Allocation of site-spec costs'!$D538,'Capex forecast'!$Q$9:$Q$223,"Customer Connection")</f>
        <v>0</v>
      </c>
      <c r="L538" s="32">
        <f>SUMIFS('Capex forecast'!K$9:K$223,'Capex forecast'!$T$9:$T$223,'Allocation of site-spec costs'!$B538,'Capex forecast'!$S$9:$S$223,'Allocation of site-spec costs'!$D538,'Capex forecast'!$Q$9:$Q$223,"Customer Connection")</f>
        <v>0</v>
      </c>
      <c r="M538" s="32">
        <f>SUMIFS('Capex forecast'!L$9:L$223,'Capex forecast'!$T$9:$T$223,'Allocation of site-spec costs'!$B538,'Capex forecast'!$S$9:$S$223,'Allocation of site-spec costs'!$D538,'Capex forecast'!$Q$9:$Q$223,"Customer Connection")</f>
        <v>0</v>
      </c>
      <c r="N538" s="32">
        <f>SUMIFS('Capex forecast'!M$9:M$223,'Capex forecast'!$T$9:$T$223,'Allocation of site-spec costs'!$B538,'Capex forecast'!$S$9:$S$223,'Allocation of site-spec costs'!$D538,'Capex forecast'!$Q$9:$Q$223,"Customer Connection")</f>
        <v>0</v>
      </c>
      <c r="O538" s="32">
        <f>SUMIFS('Capex forecast'!N$9:N$223,'Capex forecast'!$T$9:$T$223,'Allocation of site-spec costs'!$B538,'Capex forecast'!$S$9:$S$223,'Allocation of site-spec costs'!$D538,'Capex forecast'!$Q$9:$Q$223,"Customer Connection")</f>
        <v>0</v>
      </c>
      <c r="Q538" s="45" t="s">
        <v>91</v>
      </c>
      <c r="R538" s="6" t="str">
        <f>INDEX('Demand forecast'!$M$9:$M$5832,MATCH($Q538,'Demand forecast'!$B$9:$B$5832,0))</f>
        <v>No</v>
      </c>
      <c r="S538" s="6" t="str">
        <f>IF(COUNTIF($Q$93:Q538,$B538) = 1, "LV", IF(COUNTIF($Q$93:Q538,$B538) = 2, "HV", "ST"))</f>
        <v>HV</v>
      </c>
      <c r="T538" s="6" t="str">
        <f>INDEX('Demand forecast and growth rate'!$E$7:$E$273,MATCH($Q538,'Demand forecast and growth rate'!$B$7:$B$273,0))</f>
        <v>High growth</v>
      </c>
      <c r="U538" s="32">
        <f>SUMIFS('Capex forecast'!E$9:E$223,'Capex forecast'!$T$9:$T$223,$Q538,'Capex forecast'!$S$9:$S$223,$S538,'Capex forecast'!$Q$9:$Q$223,"Augex")</f>
        <v>0</v>
      </c>
      <c r="V538" s="32">
        <f>SUMIFS('Capex forecast'!F$9:F$223,'Capex forecast'!$T$9:$T$223,$Q538,'Capex forecast'!$S$9:$S$223,$S538,'Capex forecast'!$Q$9:$Q$223,"Augex")</f>
        <v>0</v>
      </c>
      <c r="W538" s="32">
        <f>SUMIFS('Capex forecast'!G$9:G$223,'Capex forecast'!$T$9:$T$223,$Q538,'Capex forecast'!$S$9:$S$223,$S538,'Capex forecast'!$Q$9:$Q$223,"Augex")</f>
        <v>0</v>
      </c>
      <c r="X538" s="32">
        <f>SUMIFS('Capex forecast'!H$9:H$223,'Capex forecast'!$T$9:$T$223,$Q538,'Capex forecast'!$S$9:$S$223,$S538,'Capex forecast'!$Q$9:$Q$223,"Augex")</f>
        <v>0</v>
      </c>
      <c r="Y538" s="32">
        <f>SUMIFS('Capex forecast'!I$9:I$223,'Capex forecast'!$T$9:$T$223,$Q538,'Capex forecast'!$S$9:$S$223,$S538,'Capex forecast'!$Q$9:$Q$223,"Augex")</f>
        <v>0</v>
      </c>
      <c r="Z538" s="32">
        <f>SUMIFS('Capex forecast'!J$9:J$223,'Capex forecast'!$T$9:$T$223,$Q538,'Capex forecast'!$S$9:$S$223,$S538,'Capex forecast'!$Q$9:$Q$223,"Augex")</f>
        <v>0</v>
      </c>
      <c r="AA538" s="32">
        <f>SUMIFS('Capex forecast'!K$9:K$223,'Capex forecast'!$T$9:$T$223,$Q538,'Capex forecast'!$S$9:$S$223,$S538,'Capex forecast'!$Q$9:$Q$223,"Augex")</f>
        <v>0</v>
      </c>
      <c r="AB538" s="32">
        <f>SUMIFS('Capex forecast'!L$9:L$223,'Capex forecast'!$T$9:$T$223,$Q538,'Capex forecast'!$S$9:$S$223,$S538,'Capex forecast'!$Q$9:$Q$223,"Augex")</f>
        <v>0</v>
      </c>
      <c r="AC538" s="32">
        <f>SUMIFS('Capex forecast'!M$9:M$223,'Capex forecast'!$T$9:$T$223,$Q538,'Capex forecast'!$S$9:$S$223,$S538,'Capex forecast'!$Q$9:$Q$223,"Augex")</f>
        <v>0</v>
      </c>
      <c r="AD538" s="32">
        <f>SUMIFS('Capex forecast'!N$9:N$223,'Capex forecast'!$T$9:$T$223,$Q538,'Capex forecast'!$S$9:$S$223,$S538,'Capex forecast'!$Q$9:$Q$223,"Augex")</f>
        <v>0</v>
      </c>
      <c r="AF538" s="45" t="s">
        <v>91</v>
      </c>
      <c r="AG538" s="6" t="str">
        <f>INDEX('Demand forecast'!$M$9:$M$5832,MATCH($Q538,'Demand forecast'!$B$9:$B$5832,0))</f>
        <v>No</v>
      </c>
      <c r="AH538" s="6" t="str">
        <f>IF(COUNTIF($AF$93:AF538,$B538) = 1, "LV", IF(COUNTIF($AF$93:AF538,$B538) = 2, "HV", "ST"))</f>
        <v>HV</v>
      </c>
      <c r="AI538" s="6" t="str">
        <f>INDEX('Demand forecast and growth rate'!$E$7:$E$273,MATCH($Q538,'Demand forecast and growth rate'!$B$7:$B$273,0))</f>
        <v>High growth</v>
      </c>
      <c r="AJ538" s="47">
        <f>SUMIFS('Capex forecast'!E$9:E$223,'Capex forecast'!$T$9:$T$223,$AF538,'Capex forecast'!$S$9:$S$223,$AH538,'Capex forecast'!$Q$9:$Q$223,"Repex")</f>
        <v>0</v>
      </c>
      <c r="AK538" s="47">
        <f>SUMIFS('Capex forecast'!F$9:F$223,'Capex forecast'!$T$9:$T$223,$AF538,'Capex forecast'!$S$9:$S$223,$AH538,'Capex forecast'!$Q$9:$Q$223,"Repex")</f>
        <v>0</v>
      </c>
      <c r="AL538" s="47">
        <f>SUMIFS('Capex forecast'!G$9:G$223,'Capex forecast'!$T$9:$T$223,$AF538,'Capex forecast'!$S$9:$S$223,$AH538,'Capex forecast'!$Q$9:$Q$223,"Repex")</f>
        <v>0</v>
      </c>
      <c r="AM538" s="47">
        <f>SUMIFS('Capex forecast'!H$9:H$223,'Capex forecast'!$T$9:$T$223,$AF538,'Capex forecast'!$S$9:$S$223,$AH538,'Capex forecast'!$Q$9:$Q$223,"Repex")</f>
        <v>0</v>
      </c>
      <c r="AN538" s="47">
        <f>SUMIFS('Capex forecast'!I$9:I$223,'Capex forecast'!$T$9:$T$223,$AF538,'Capex forecast'!$S$9:$S$223,$AH538,'Capex forecast'!$Q$9:$Q$223,"Repex")</f>
        <v>0</v>
      </c>
      <c r="AO538" s="47">
        <f>SUMIFS('Capex forecast'!J$9:J$223,'Capex forecast'!$T$9:$T$223,$AF538,'Capex forecast'!$S$9:$S$223,$AH538,'Capex forecast'!$Q$9:$Q$223,"Repex")</f>
        <v>0</v>
      </c>
      <c r="AP538" s="47">
        <f>SUMIFS('Capex forecast'!K$9:K$223,'Capex forecast'!$T$9:$T$223,$AF538,'Capex forecast'!$S$9:$S$223,$AH538,'Capex forecast'!$Q$9:$Q$223,"Repex")</f>
        <v>0</v>
      </c>
      <c r="AQ538" s="47">
        <f>SUMIFS('Capex forecast'!L$9:L$223,'Capex forecast'!$T$9:$T$223,$AF538,'Capex forecast'!$S$9:$S$223,$AH538,'Capex forecast'!$Q$9:$Q$223,"Repex")</f>
        <v>0</v>
      </c>
      <c r="AR538" s="47">
        <f>SUMIFS('Capex forecast'!M$9:M$223,'Capex forecast'!$T$9:$T$223,$AF538,'Capex forecast'!$S$9:$S$223,$AH538,'Capex forecast'!$Q$9:$Q$223,"Repex")</f>
        <v>0</v>
      </c>
      <c r="AS538" s="47">
        <f>SUMIFS('Capex forecast'!N$9:N$223,'Capex forecast'!$T$9:$T$223,$AF538,'Capex forecast'!$S$9:$S$223,$AH538,'Capex forecast'!$Q$9:$Q$223,"Repex")</f>
        <v>0</v>
      </c>
    </row>
    <row r="539" spans="2:45" ht="15">
      <c r="B539" s="45" t="s">
        <v>112</v>
      </c>
      <c r="C539" s="6" t="str">
        <f>INDEX('Demand forecast'!$M$9:$M$5832,MATCH($B539,'Demand forecast'!$B$9:$B$5832,0))</f>
        <v>No</v>
      </c>
      <c r="D539" s="6" t="str">
        <f>IF(COUNTIF($B$93:B539,$B539) = 1, "LV", IF(COUNTIF($B$93:B539,$B539) = 2, "HV", "ST"))</f>
        <v>HV</v>
      </c>
      <c r="E539" s="6" t="str">
        <f>INDEX('Demand forecast and growth rate'!$E$7:$E$273,MATCH($B539,'Demand forecast and growth rate'!$B$7:$B$273,0))</f>
        <v>Small growth</v>
      </c>
      <c r="F539" s="32">
        <f>SUMIFS('Capex forecast'!E$9:E$223,'Capex forecast'!$T$9:$T$223,'Allocation of site-spec costs'!$B539,'Capex forecast'!$S$9:$S$223,'Allocation of site-spec costs'!$D539,'Capex forecast'!$Q$9:$Q$223,"Customer Connection")</f>
        <v>0</v>
      </c>
      <c r="G539" s="32">
        <f>SUMIFS('Capex forecast'!F$9:F$223,'Capex forecast'!$T$9:$T$223,'Allocation of site-spec costs'!$B539,'Capex forecast'!$S$9:$S$223,'Allocation of site-spec costs'!$D539,'Capex forecast'!$Q$9:$Q$223,"Customer Connection")</f>
        <v>0</v>
      </c>
      <c r="H539" s="32">
        <f>SUMIFS('Capex forecast'!G$9:G$223,'Capex forecast'!$T$9:$T$223,'Allocation of site-spec costs'!$B539,'Capex forecast'!$S$9:$S$223,'Allocation of site-spec costs'!$D539,'Capex forecast'!$Q$9:$Q$223,"Customer Connection")</f>
        <v>0</v>
      </c>
      <c r="I539" s="32">
        <f>SUMIFS('Capex forecast'!H$9:H$223,'Capex forecast'!$T$9:$T$223,'Allocation of site-spec costs'!$B539,'Capex forecast'!$S$9:$S$223,'Allocation of site-spec costs'!$D539,'Capex forecast'!$Q$9:$Q$223,"Customer Connection")</f>
        <v>0</v>
      </c>
      <c r="J539" s="32">
        <f>SUMIFS('Capex forecast'!I$9:I$223,'Capex forecast'!$T$9:$T$223,'Allocation of site-spec costs'!$B539,'Capex forecast'!$S$9:$S$223,'Allocation of site-spec costs'!$D539,'Capex forecast'!$Q$9:$Q$223,"Customer Connection")</f>
        <v>0</v>
      </c>
      <c r="K539" s="32">
        <f>SUMIFS('Capex forecast'!J$9:J$223,'Capex forecast'!$T$9:$T$223,'Allocation of site-spec costs'!$B539,'Capex forecast'!$S$9:$S$223,'Allocation of site-spec costs'!$D539,'Capex forecast'!$Q$9:$Q$223,"Customer Connection")</f>
        <v>0</v>
      </c>
      <c r="L539" s="32">
        <f>SUMIFS('Capex forecast'!K$9:K$223,'Capex forecast'!$T$9:$T$223,'Allocation of site-spec costs'!$B539,'Capex forecast'!$S$9:$S$223,'Allocation of site-spec costs'!$D539,'Capex forecast'!$Q$9:$Q$223,"Customer Connection")</f>
        <v>0</v>
      </c>
      <c r="M539" s="32">
        <f>SUMIFS('Capex forecast'!L$9:L$223,'Capex forecast'!$T$9:$T$223,'Allocation of site-spec costs'!$B539,'Capex forecast'!$S$9:$S$223,'Allocation of site-spec costs'!$D539,'Capex forecast'!$Q$9:$Q$223,"Customer Connection")</f>
        <v>0</v>
      </c>
      <c r="N539" s="32">
        <f>SUMIFS('Capex forecast'!M$9:M$223,'Capex forecast'!$T$9:$T$223,'Allocation of site-spec costs'!$B539,'Capex forecast'!$S$9:$S$223,'Allocation of site-spec costs'!$D539,'Capex forecast'!$Q$9:$Q$223,"Customer Connection")</f>
        <v>0</v>
      </c>
      <c r="O539" s="32">
        <f>SUMIFS('Capex forecast'!N$9:N$223,'Capex forecast'!$T$9:$T$223,'Allocation of site-spec costs'!$B539,'Capex forecast'!$S$9:$S$223,'Allocation of site-spec costs'!$D539,'Capex forecast'!$Q$9:$Q$223,"Customer Connection")</f>
        <v>0</v>
      </c>
      <c r="Q539" s="45" t="s">
        <v>112</v>
      </c>
      <c r="R539" s="6" t="str">
        <f>INDEX('Demand forecast'!$M$9:$M$5832,MATCH($Q539,'Demand forecast'!$B$9:$B$5832,0))</f>
        <v>No</v>
      </c>
      <c r="S539" s="6" t="str">
        <f>IF(COUNTIF($Q$93:Q539,$B539) = 1, "LV", IF(COUNTIF($Q$93:Q539,$B539) = 2, "HV", "ST"))</f>
        <v>HV</v>
      </c>
      <c r="T539" s="6" t="str">
        <f>INDEX('Demand forecast and growth rate'!$E$7:$E$273,MATCH($Q539,'Demand forecast and growth rate'!$B$7:$B$273,0))</f>
        <v>Small growth</v>
      </c>
      <c r="U539" s="32">
        <f>SUMIFS('Capex forecast'!E$9:E$223,'Capex forecast'!$T$9:$T$223,$Q539,'Capex forecast'!$S$9:$S$223,$S539,'Capex forecast'!$Q$9:$Q$223,"Augex")</f>
        <v>0</v>
      </c>
      <c r="V539" s="32">
        <f>SUMIFS('Capex forecast'!F$9:F$223,'Capex forecast'!$T$9:$T$223,$Q539,'Capex forecast'!$S$9:$S$223,$S539,'Capex forecast'!$Q$9:$Q$223,"Augex")</f>
        <v>0</v>
      </c>
      <c r="W539" s="32">
        <f>SUMIFS('Capex forecast'!G$9:G$223,'Capex forecast'!$T$9:$T$223,$Q539,'Capex forecast'!$S$9:$S$223,$S539,'Capex forecast'!$Q$9:$Q$223,"Augex")</f>
        <v>0</v>
      </c>
      <c r="X539" s="32">
        <f>SUMIFS('Capex forecast'!H$9:H$223,'Capex forecast'!$T$9:$T$223,$Q539,'Capex forecast'!$S$9:$S$223,$S539,'Capex forecast'!$Q$9:$Q$223,"Augex")</f>
        <v>0</v>
      </c>
      <c r="Y539" s="32">
        <f>SUMIFS('Capex forecast'!I$9:I$223,'Capex forecast'!$T$9:$T$223,$Q539,'Capex forecast'!$S$9:$S$223,$S539,'Capex forecast'!$Q$9:$Q$223,"Augex")</f>
        <v>0</v>
      </c>
      <c r="Z539" s="32">
        <f>SUMIFS('Capex forecast'!J$9:J$223,'Capex forecast'!$T$9:$T$223,$Q539,'Capex forecast'!$S$9:$S$223,$S539,'Capex forecast'!$Q$9:$Q$223,"Augex")</f>
        <v>0</v>
      </c>
      <c r="AA539" s="32">
        <f>SUMIFS('Capex forecast'!K$9:K$223,'Capex forecast'!$T$9:$T$223,$Q539,'Capex forecast'!$S$9:$S$223,$S539,'Capex forecast'!$Q$9:$Q$223,"Augex")</f>
        <v>0</v>
      </c>
      <c r="AB539" s="32">
        <f>SUMIFS('Capex forecast'!L$9:L$223,'Capex forecast'!$T$9:$T$223,$Q539,'Capex forecast'!$S$9:$S$223,$S539,'Capex forecast'!$Q$9:$Q$223,"Augex")</f>
        <v>0</v>
      </c>
      <c r="AC539" s="32">
        <f>SUMIFS('Capex forecast'!M$9:M$223,'Capex forecast'!$T$9:$T$223,$Q539,'Capex forecast'!$S$9:$S$223,$S539,'Capex forecast'!$Q$9:$Q$223,"Augex")</f>
        <v>0</v>
      </c>
      <c r="AD539" s="32">
        <f>SUMIFS('Capex forecast'!N$9:N$223,'Capex forecast'!$T$9:$T$223,$Q539,'Capex forecast'!$S$9:$S$223,$S539,'Capex forecast'!$Q$9:$Q$223,"Augex")</f>
        <v>0</v>
      </c>
      <c r="AF539" s="45" t="s">
        <v>112</v>
      </c>
      <c r="AG539" s="6" t="str">
        <f>INDEX('Demand forecast'!$M$9:$M$5832,MATCH($Q539,'Demand forecast'!$B$9:$B$5832,0))</f>
        <v>No</v>
      </c>
      <c r="AH539" s="6" t="str">
        <f>IF(COUNTIF($AF$93:AF539,$B539) = 1, "LV", IF(COUNTIF($AF$93:AF539,$B539) = 2, "HV", "ST"))</f>
        <v>HV</v>
      </c>
      <c r="AI539" s="6" t="str">
        <f>INDEX('Demand forecast and growth rate'!$E$7:$E$273,MATCH($Q539,'Demand forecast and growth rate'!$B$7:$B$273,0))</f>
        <v>Small growth</v>
      </c>
      <c r="AJ539" s="47">
        <f>SUMIFS('Capex forecast'!E$9:E$223,'Capex forecast'!$T$9:$T$223,$AF539,'Capex forecast'!$S$9:$S$223,$AH539,'Capex forecast'!$Q$9:$Q$223,"Repex")</f>
        <v>0</v>
      </c>
      <c r="AK539" s="47">
        <f>SUMIFS('Capex forecast'!F$9:F$223,'Capex forecast'!$T$9:$T$223,$AF539,'Capex forecast'!$S$9:$S$223,$AH539,'Capex forecast'!$Q$9:$Q$223,"Repex")</f>
        <v>0</v>
      </c>
      <c r="AL539" s="47">
        <f>SUMIFS('Capex forecast'!G$9:G$223,'Capex forecast'!$T$9:$T$223,$AF539,'Capex forecast'!$S$9:$S$223,$AH539,'Capex forecast'!$Q$9:$Q$223,"Repex")</f>
        <v>0</v>
      </c>
      <c r="AM539" s="47">
        <f>SUMIFS('Capex forecast'!H$9:H$223,'Capex forecast'!$T$9:$T$223,$AF539,'Capex forecast'!$S$9:$S$223,$AH539,'Capex forecast'!$Q$9:$Q$223,"Repex")</f>
        <v>0</v>
      </c>
      <c r="AN539" s="47">
        <f>SUMIFS('Capex forecast'!I$9:I$223,'Capex forecast'!$T$9:$T$223,$AF539,'Capex forecast'!$S$9:$S$223,$AH539,'Capex forecast'!$Q$9:$Q$223,"Repex")</f>
        <v>0</v>
      </c>
      <c r="AO539" s="47">
        <f>SUMIFS('Capex forecast'!J$9:J$223,'Capex forecast'!$T$9:$T$223,$AF539,'Capex forecast'!$S$9:$S$223,$AH539,'Capex forecast'!$Q$9:$Q$223,"Repex")</f>
        <v>0</v>
      </c>
      <c r="AP539" s="47">
        <f>SUMIFS('Capex forecast'!K$9:K$223,'Capex forecast'!$T$9:$T$223,$AF539,'Capex forecast'!$S$9:$S$223,$AH539,'Capex forecast'!$Q$9:$Q$223,"Repex")</f>
        <v>0</v>
      </c>
      <c r="AQ539" s="47">
        <f>SUMIFS('Capex forecast'!L$9:L$223,'Capex forecast'!$T$9:$T$223,$AF539,'Capex forecast'!$S$9:$S$223,$AH539,'Capex forecast'!$Q$9:$Q$223,"Repex")</f>
        <v>0</v>
      </c>
      <c r="AR539" s="47">
        <f>SUMIFS('Capex forecast'!M$9:M$223,'Capex forecast'!$T$9:$T$223,$AF539,'Capex forecast'!$S$9:$S$223,$AH539,'Capex forecast'!$Q$9:$Q$223,"Repex")</f>
        <v>0</v>
      </c>
      <c r="AS539" s="47">
        <f>SUMIFS('Capex forecast'!N$9:N$223,'Capex forecast'!$T$9:$T$223,$AF539,'Capex forecast'!$S$9:$S$223,$AH539,'Capex forecast'!$Q$9:$Q$223,"Repex")</f>
        <v>0</v>
      </c>
    </row>
    <row r="540" spans="2:45" ht="15">
      <c r="B540" s="45" t="s">
        <v>119</v>
      </c>
      <c r="C540" s="6" t="str">
        <f>INDEX('Demand forecast'!$M$9:$M$5832,MATCH($B540,'Demand forecast'!$B$9:$B$5832,0))</f>
        <v>No</v>
      </c>
      <c r="D540" s="6" t="str">
        <f>IF(COUNTIF($B$93:B540,$B540) = 1, "LV", IF(COUNTIF($B$93:B540,$B540) = 2, "HV", "ST"))</f>
        <v>HV</v>
      </c>
      <c r="E540" s="6" t="str">
        <f>INDEX('Demand forecast and growth rate'!$E$7:$E$273,MATCH($B540,'Demand forecast and growth rate'!$B$7:$B$273,0))</f>
        <v>High growth</v>
      </c>
      <c r="F540" s="32">
        <f>SUMIFS('Capex forecast'!E$9:E$223,'Capex forecast'!$T$9:$T$223,'Allocation of site-spec costs'!$B540,'Capex forecast'!$S$9:$S$223,'Allocation of site-spec costs'!$D540,'Capex forecast'!$Q$9:$Q$223,"Customer Connection")</f>
        <v>0</v>
      </c>
      <c r="G540" s="32">
        <f>SUMIFS('Capex forecast'!F$9:F$223,'Capex forecast'!$T$9:$T$223,'Allocation of site-spec costs'!$B540,'Capex forecast'!$S$9:$S$223,'Allocation of site-spec costs'!$D540,'Capex forecast'!$Q$9:$Q$223,"Customer Connection")</f>
        <v>0</v>
      </c>
      <c r="H540" s="32">
        <f>SUMIFS('Capex forecast'!G$9:G$223,'Capex forecast'!$T$9:$T$223,'Allocation of site-spec costs'!$B540,'Capex forecast'!$S$9:$S$223,'Allocation of site-spec costs'!$D540,'Capex forecast'!$Q$9:$Q$223,"Customer Connection")</f>
        <v>0</v>
      </c>
      <c r="I540" s="32">
        <f>SUMIFS('Capex forecast'!H$9:H$223,'Capex forecast'!$T$9:$T$223,'Allocation of site-spec costs'!$B540,'Capex forecast'!$S$9:$S$223,'Allocation of site-spec costs'!$D540,'Capex forecast'!$Q$9:$Q$223,"Customer Connection")</f>
        <v>0</v>
      </c>
      <c r="J540" s="32">
        <f>SUMIFS('Capex forecast'!I$9:I$223,'Capex forecast'!$T$9:$T$223,'Allocation of site-spec costs'!$B540,'Capex forecast'!$S$9:$S$223,'Allocation of site-spec costs'!$D540,'Capex forecast'!$Q$9:$Q$223,"Customer Connection")</f>
        <v>0</v>
      </c>
      <c r="K540" s="32">
        <f>SUMIFS('Capex forecast'!J$9:J$223,'Capex forecast'!$T$9:$T$223,'Allocation of site-spec costs'!$B540,'Capex forecast'!$S$9:$S$223,'Allocation of site-spec costs'!$D540,'Capex forecast'!$Q$9:$Q$223,"Customer Connection")</f>
        <v>0</v>
      </c>
      <c r="L540" s="32">
        <f>SUMIFS('Capex forecast'!K$9:K$223,'Capex forecast'!$T$9:$T$223,'Allocation of site-spec costs'!$B540,'Capex forecast'!$S$9:$S$223,'Allocation of site-spec costs'!$D540,'Capex forecast'!$Q$9:$Q$223,"Customer Connection")</f>
        <v>0</v>
      </c>
      <c r="M540" s="32">
        <f>SUMIFS('Capex forecast'!L$9:L$223,'Capex forecast'!$T$9:$T$223,'Allocation of site-spec costs'!$B540,'Capex forecast'!$S$9:$S$223,'Allocation of site-spec costs'!$D540,'Capex forecast'!$Q$9:$Q$223,"Customer Connection")</f>
        <v>0</v>
      </c>
      <c r="N540" s="32">
        <f>SUMIFS('Capex forecast'!M$9:M$223,'Capex forecast'!$T$9:$T$223,'Allocation of site-spec costs'!$B540,'Capex forecast'!$S$9:$S$223,'Allocation of site-spec costs'!$D540,'Capex forecast'!$Q$9:$Q$223,"Customer Connection")</f>
        <v>0</v>
      </c>
      <c r="O540" s="32">
        <f>SUMIFS('Capex forecast'!N$9:N$223,'Capex forecast'!$T$9:$T$223,'Allocation of site-spec costs'!$B540,'Capex forecast'!$S$9:$S$223,'Allocation of site-spec costs'!$D540,'Capex forecast'!$Q$9:$Q$223,"Customer Connection")</f>
        <v>0</v>
      </c>
      <c r="Q540" s="45" t="s">
        <v>119</v>
      </c>
      <c r="R540" s="6" t="str">
        <f>INDEX('Demand forecast'!$M$9:$M$5832,MATCH($Q540,'Demand forecast'!$B$9:$B$5832,0))</f>
        <v>No</v>
      </c>
      <c r="S540" s="6" t="str">
        <f>IF(COUNTIF($Q$93:Q540,$B540) = 1, "LV", IF(COUNTIF($Q$93:Q540,$B540) = 2, "HV", "ST"))</f>
        <v>HV</v>
      </c>
      <c r="T540" s="6" t="str">
        <f>INDEX('Demand forecast and growth rate'!$E$7:$E$273,MATCH($Q540,'Demand forecast and growth rate'!$B$7:$B$273,0))</f>
        <v>High growth</v>
      </c>
      <c r="U540" s="32">
        <f>SUMIFS('Capex forecast'!E$9:E$223,'Capex forecast'!$T$9:$T$223,$Q540,'Capex forecast'!$S$9:$S$223,$S540,'Capex forecast'!$Q$9:$Q$223,"Augex")</f>
        <v>0</v>
      </c>
      <c r="V540" s="32">
        <f>SUMIFS('Capex forecast'!F$9:F$223,'Capex forecast'!$T$9:$T$223,$Q540,'Capex forecast'!$S$9:$S$223,$S540,'Capex forecast'!$Q$9:$Q$223,"Augex")</f>
        <v>0</v>
      </c>
      <c r="W540" s="32">
        <f>SUMIFS('Capex forecast'!G$9:G$223,'Capex forecast'!$T$9:$T$223,$Q540,'Capex forecast'!$S$9:$S$223,$S540,'Capex forecast'!$Q$9:$Q$223,"Augex")</f>
        <v>0</v>
      </c>
      <c r="X540" s="32">
        <f>SUMIFS('Capex forecast'!H$9:H$223,'Capex forecast'!$T$9:$T$223,$Q540,'Capex forecast'!$S$9:$S$223,$S540,'Capex forecast'!$Q$9:$Q$223,"Augex")</f>
        <v>0</v>
      </c>
      <c r="Y540" s="32">
        <f>SUMIFS('Capex forecast'!I$9:I$223,'Capex forecast'!$T$9:$T$223,$Q540,'Capex forecast'!$S$9:$S$223,$S540,'Capex forecast'!$Q$9:$Q$223,"Augex")</f>
        <v>0</v>
      </c>
      <c r="Z540" s="32">
        <f>SUMIFS('Capex forecast'!J$9:J$223,'Capex forecast'!$T$9:$T$223,$Q540,'Capex forecast'!$S$9:$S$223,$S540,'Capex forecast'!$Q$9:$Q$223,"Augex")</f>
        <v>0</v>
      </c>
      <c r="AA540" s="32">
        <f>SUMIFS('Capex forecast'!K$9:K$223,'Capex forecast'!$T$9:$T$223,$Q540,'Capex forecast'!$S$9:$S$223,$S540,'Capex forecast'!$Q$9:$Q$223,"Augex")</f>
        <v>0</v>
      </c>
      <c r="AB540" s="32">
        <f>SUMIFS('Capex forecast'!L$9:L$223,'Capex forecast'!$T$9:$T$223,$Q540,'Capex forecast'!$S$9:$S$223,$S540,'Capex forecast'!$Q$9:$Q$223,"Augex")</f>
        <v>0</v>
      </c>
      <c r="AC540" s="32">
        <f>SUMIFS('Capex forecast'!M$9:M$223,'Capex forecast'!$T$9:$T$223,$Q540,'Capex forecast'!$S$9:$S$223,$S540,'Capex forecast'!$Q$9:$Q$223,"Augex")</f>
        <v>0</v>
      </c>
      <c r="AD540" s="32">
        <f>SUMIFS('Capex forecast'!N$9:N$223,'Capex forecast'!$T$9:$T$223,$Q540,'Capex forecast'!$S$9:$S$223,$S540,'Capex forecast'!$Q$9:$Q$223,"Augex")</f>
        <v>0</v>
      </c>
      <c r="AF540" s="45" t="s">
        <v>119</v>
      </c>
      <c r="AG540" s="6" t="str">
        <f>INDEX('Demand forecast'!$M$9:$M$5832,MATCH($Q540,'Demand forecast'!$B$9:$B$5832,0))</f>
        <v>No</v>
      </c>
      <c r="AH540" s="6" t="str">
        <f>IF(COUNTIF($AF$93:AF540,$B540) = 1, "LV", IF(COUNTIF($AF$93:AF540,$B540) = 2, "HV", "ST"))</f>
        <v>HV</v>
      </c>
      <c r="AI540" s="6" t="str">
        <f>INDEX('Demand forecast and growth rate'!$E$7:$E$273,MATCH($Q540,'Demand forecast and growth rate'!$B$7:$B$273,0))</f>
        <v>High growth</v>
      </c>
      <c r="AJ540" s="47">
        <f>SUMIFS('Capex forecast'!E$9:E$223,'Capex forecast'!$T$9:$T$223,$AF540,'Capex forecast'!$S$9:$S$223,$AH540,'Capex forecast'!$Q$9:$Q$223,"Repex")</f>
        <v>0</v>
      </c>
      <c r="AK540" s="47">
        <f>SUMIFS('Capex forecast'!F$9:F$223,'Capex forecast'!$T$9:$T$223,$AF540,'Capex forecast'!$S$9:$S$223,$AH540,'Capex forecast'!$Q$9:$Q$223,"Repex")</f>
        <v>0</v>
      </c>
      <c r="AL540" s="47">
        <f>SUMIFS('Capex forecast'!G$9:G$223,'Capex forecast'!$T$9:$T$223,$AF540,'Capex forecast'!$S$9:$S$223,$AH540,'Capex forecast'!$Q$9:$Q$223,"Repex")</f>
        <v>0</v>
      </c>
      <c r="AM540" s="47">
        <f>SUMIFS('Capex forecast'!H$9:H$223,'Capex forecast'!$T$9:$T$223,$AF540,'Capex forecast'!$S$9:$S$223,$AH540,'Capex forecast'!$Q$9:$Q$223,"Repex")</f>
        <v>0</v>
      </c>
      <c r="AN540" s="47">
        <f>SUMIFS('Capex forecast'!I$9:I$223,'Capex forecast'!$T$9:$T$223,$AF540,'Capex forecast'!$S$9:$S$223,$AH540,'Capex forecast'!$Q$9:$Q$223,"Repex")</f>
        <v>0</v>
      </c>
      <c r="AO540" s="47">
        <f>SUMIFS('Capex forecast'!J$9:J$223,'Capex forecast'!$T$9:$T$223,$AF540,'Capex forecast'!$S$9:$S$223,$AH540,'Capex forecast'!$Q$9:$Q$223,"Repex")</f>
        <v>0</v>
      </c>
      <c r="AP540" s="47">
        <f>SUMIFS('Capex forecast'!K$9:K$223,'Capex forecast'!$T$9:$T$223,$AF540,'Capex forecast'!$S$9:$S$223,$AH540,'Capex forecast'!$Q$9:$Q$223,"Repex")</f>
        <v>0</v>
      </c>
      <c r="AQ540" s="47">
        <f>SUMIFS('Capex forecast'!L$9:L$223,'Capex forecast'!$T$9:$T$223,$AF540,'Capex forecast'!$S$9:$S$223,$AH540,'Capex forecast'!$Q$9:$Q$223,"Repex")</f>
        <v>0</v>
      </c>
      <c r="AR540" s="47">
        <f>SUMIFS('Capex forecast'!M$9:M$223,'Capex forecast'!$T$9:$T$223,$AF540,'Capex forecast'!$S$9:$S$223,$AH540,'Capex forecast'!$Q$9:$Q$223,"Repex")</f>
        <v>0</v>
      </c>
      <c r="AS540" s="47">
        <f>SUMIFS('Capex forecast'!N$9:N$223,'Capex forecast'!$T$9:$T$223,$AF540,'Capex forecast'!$S$9:$S$223,$AH540,'Capex forecast'!$Q$9:$Q$223,"Repex")</f>
        <v>0</v>
      </c>
    </row>
    <row r="541" spans="2:45" ht="15">
      <c r="B541" s="45" t="s">
        <v>197</v>
      </c>
      <c r="C541" s="6" t="str">
        <f>INDEX('Demand forecast'!$M$9:$M$5832,MATCH($B541,'Demand forecast'!$B$9:$B$5832,0))</f>
        <v>Yes</v>
      </c>
      <c r="D541" s="6" t="str">
        <f>IF(COUNTIF($B$93:B541,$B541) = 1, "LV", IF(COUNTIF($B$93:B541,$B541) = 2, "HV", "ST"))</f>
        <v>HV</v>
      </c>
      <c r="E541" s="6" t="str">
        <f>INDEX('Demand forecast and growth rate'!$E$7:$E$273,MATCH($B541,'Demand forecast and growth rate'!$B$7:$B$273,0))</f>
        <v>Steady/falling</v>
      </c>
      <c r="F541" s="32">
        <f>SUMIFS('Capex forecast'!E$9:E$223,'Capex forecast'!$T$9:$T$223,'Allocation of site-spec costs'!$B541,'Capex forecast'!$S$9:$S$223,'Allocation of site-spec costs'!$D541,'Capex forecast'!$Q$9:$Q$223,"Customer Connection")</f>
        <v>0</v>
      </c>
      <c r="G541" s="32">
        <f>SUMIFS('Capex forecast'!F$9:F$223,'Capex forecast'!$T$9:$T$223,'Allocation of site-spec costs'!$B541,'Capex forecast'!$S$9:$S$223,'Allocation of site-spec costs'!$D541,'Capex forecast'!$Q$9:$Q$223,"Customer Connection")</f>
        <v>0</v>
      </c>
      <c r="H541" s="32">
        <f>SUMIFS('Capex forecast'!G$9:G$223,'Capex forecast'!$T$9:$T$223,'Allocation of site-spec costs'!$B541,'Capex forecast'!$S$9:$S$223,'Allocation of site-spec costs'!$D541,'Capex forecast'!$Q$9:$Q$223,"Customer Connection")</f>
        <v>0</v>
      </c>
      <c r="I541" s="32">
        <f>SUMIFS('Capex forecast'!H$9:H$223,'Capex forecast'!$T$9:$T$223,'Allocation of site-spec costs'!$B541,'Capex forecast'!$S$9:$S$223,'Allocation of site-spec costs'!$D541,'Capex forecast'!$Q$9:$Q$223,"Customer Connection")</f>
        <v>0</v>
      </c>
      <c r="J541" s="32">
        <f>SUMIFS('Capex forecast'!I$9:I$223,'Capex forecast'!$T$9:$T$223,'Allocation of site-spec costs'!$B541,'Capex forecast'!$S$9:$S$223,'Allocation of site-spec costs'!$D541,'Capex forecast'!$Q$9:$Q$223,"Customer Connection")</f>
        <v>0</v>
      </c>
      <c r="K541" s="32">
        <f>SUMIFS('Capex forecast'!J$9:J$223,'Capex forecast'!$T$9:$T$223,'Allocation of site-spec costs'!$B541,'Capex forecast'!$S$9:$S$223,'Allocation of site-spec costs'!$D541,'Capex forecast'!$Q$9:$Q$223,"Customer Connection")</f>
        <v>0</v>
      </c>
      <c r="L541" s="32">
        <f>SUMIFS('Capex forecast'!K$9:K$223,'Capex forecast'!$T$9:$T$223,'Allocation of site-spec costs'!$B541,'Capex forecast'!$S$9:$S$223,'Allocation of site-spec costs'!$D541,'Capex forecast'!$Q$9:$Q$223,"Customer Connection")</f>
        <v>0</v>
      </c>
      <c r="M541" s="32">
        <f>SUMIFS('Capex forecast'!L$9:L$223,'Capex forecast'!$T$9:$T$223,'Allocation of site-spec costs'!$B541,'Capex forecast'!$S$9:$S$223,'Allocation of site-spec costs'!$D541,'Capex forecast'!$Q$9:$Q$223,"Customer Connection")</f>
        <v>0</v>
      </c>
      <c r="N541" s="32">
        <f>SUMIFS('Capex forecast'!M$9:M$223,'Capex forecast'!$T$9:$T$223,'Allocation of site-spec costs'!$B541,'Capex forecast'!$S$9:$S$223,'Allocation of site-spec costs'!$D541,'Capex forecast'!$Q$9:$Q$223,"Customer Connection")</f>
        <v>0</v>
      </c>
      <c r="O541" s="32">
        <f>SUMIFS('Capex forecast'!N$9:N$223,'Capex forecast'!$T$9:$T$223,'Allocation of site-spec costs'!$B541,'Capex forecast'!$S$9:$S$223,'Allocation of site-spec costs'!$D541,'Capex forecast'!$Q$9:$Q$223,"Customer Connection")</f>
        <v>0</v>
      </c>
      <c r="Q541" s="45" t="s">
        <v>197</v>
      </c>
      <c r="R541" s="6" t="str">
        <f>INDEX('Demand forecast'!$M$9:$M$5832,MATCH($Q541,'Demand forecast'!$B$9:$B$5832,0))</f>
        <v>Yes</v>
      </c>
      <c r="S541" s="6" t="str">
        <f>IF(COUNTIF($Q$93:Q541,$B541) = 1, "LV", IF(COUNTIF($Q$93:Q541,$B541) = 2, "HV", "ST"))</f>
        <v>HV</v>
      </c>
      <c r="T541" s="6" t="str">
        <f>INDEX('Demand forecast and growth rate'!$E$7:$E$273,MATCH($Q541,'Demand forecast and growth rate'!$B$7:$B$273,0))</f>
        <v>Steady/falling</v>
      </c>
      <c r="U541" s="32">
        <f>SUMIFS('Capex forecast'!E$9:E$223,'Capex forecast'!$T$9:$T$223,$Q541,'Capex forecast'!$S$9:$S$223,$S541,'Capex forecast'!$Q$9:$Q$223,"Augex")</f>
        <v>0</v>
      </c>
      <c r="V541" s="32">
        <f>SUMIFS('Capex forecast'!F$9:F$223,'Capex forecast'!$T$9:$T$223,$Q541,'Capex forecast'!$S$9:$S$223,$S541,'Capex forecast'!$Q$9:$Q$223,"Augex")</f>
        <v>0</v>
      </c>
      <c r="W541" s="32">
        <f>SUMIFS('Capex forecast'!G$9:G$223,'Capex forecast'!$T$9:$T$223,$Q541,'Capex forecast'!$S$9:$S$223,$S541,'Capex forecast'!$Q$9:$Q$223,"Augex")</f>
        <v>0</v>
      </c>
      <c r="X541" s="32">
        <f>SUMIFS('Capex forecast'!H$9:H$223,'Capex forecast'!$T$9:$T$223,$Q541,'Capex forecast'!$S$9:$S$223,$S541,'Capex forecast'!$Q$9:$Q$223,"Augex")</f>
        <v>0</v>
      </c>
      <c r="Y541" s="32">
        <f>SUMIFS('Capex forecast'!I$9:I$223,'Capex forecast'!$T$9:$T$223,$Q541,'Capex forecast'!$S$9:$S$223,$S541,'Capex forecast'!$Q$9:$Q$223,"Augex")</f>
        <v>0</v>
      </c>
      <c r="Z541" s="32">
        <f>SUMIFS('Capex forecast'!J$9:J$223,'Capex forecast'!$T$9:$T$223,$Q541,'Capex forecast'!$S$9:$S$223,$S541,'Capex forecast'!$Q$9:$Q$223,"Augex")</f>
        <v>0</v>
      </c>
      <c r="AA541" s="32">
        <f>SUMIFS('Capex forecast'!K$9:K$223,'Capex forecast'!$T$9:$T$223,$Q541,'Capex forecast'!$S$9:$S$223,$S541,'Capex forecast'!$Q$9:$Q$223,"Augex")</f>
        <v>0</v>
      </c>
      <c r="AB541" s="32">
        <f>SUMIFS('Capex forecast'!L$9:L$223,'Capex forecast'!$T$9:$T$223,$Q541,'Capex forecast'!$S$9:$S$223,$S541,'Capex forecast'!$Q$9:$Q$223,"Augex")</f>
        <v>0</v>
      </c>
      <c r="AC541" s="32">
        <f>SUMIFS('Capex forecast'!M$9:M$223,'Capex forecast'!$T$9:$T$223,$Q541,'Capex forecast'!$S$9:$S$223,$S541,'Capex forecast'!$Q$9:$Q$223,"Augex")</f>
        <v>0</v>
      </c>
      <c r="AD541" s="32">
        <f>SUMIFS('Capex forecast'!N$9:N$223,'Capex forecast'!$T$9:$T$223,$Q541,'Capex forecast'!$S$9:$S$223,$S541,'Capex forecast'!$Q$9:$Q$223,"Augex")</f>
        <v>0</v>
      </c>
      <c r="AF541" s="45" t="s">
        <v>197</v>
      </c>
      <c r="AG541" s="6" t="str">
        <f>INDEX('Demand forecast'!$M$9:$M$5832,MATCH($Q541,'Demand forecast'!$B$9:$B$5832,0))</f>
        <v>Yes</v>
      </c>
      <c r="AH541" s="6" t="str">
        <f>IF(COUNTIF($AF$93:AF541,$B541) = 1, "LV", IF(COUNTIF($AF$93:AF541,$B541) = 2, "HV", "ST"))</f>
        <v>HV</v>
      </c>
      <c r="AI541" s="6" t="str">
        <f>INDEX('Demand forecast and growth rate'!$E$7:$E$273,MATCH($Q541,'Demand forecast and growth rate'!$B$7:$B$273,0))</f>
        <v>Steady/falling</v>
      </c>
      <c r="AJ541" s="47">
        <f>SUMIFS('Capex forecast'!E$9:E$223,'Capex forecast'!$T$9:$T$223,$AF541,'Capex forecast'!$S$9:$S$223,$AH541,'Capex forecast'!$Q$9:$Q$223,"Repex")</f>
        <v>0</v>
      </c>
      <c r="AK541" s="47">
        <f>SUMIFS('Capex forecast'!F$9:F$223,'Capex forecast'!$T$9:$T$223,$AF541,'Capex forecast'!$S$9:$S$223,$AH541,'Capex forecast'!$Q$9:$Q$223,"Repex")</f>
        <v>0</v>
      </c>
      <c r="AL541" s="47">
        <f>SUMIFS('Capex forecast'!G$9:G$223,'Capex forecast'!$T$9:$T$223,$AF541,'Capex forecast'!$S$9:$S$223,$AH541,'Capex forecast'!$Q$9:$Q$223,"Repex")</f>
        <v>0</v>
      </c>
      <c r="AM541" s="47">
        <f>SUMIFS('Capex forecast'!H$9:H$223,'Capex forecast'!$T$9:$T$223,$AF541,'Capex forecast'!$S$9:$S$223,$AH541,'Capex forecast'!$Q$9:$Q$223,"Repex")</f>
        <v>0</v>
      </c>
      <c r="AN541" s="47">
        <f>SUMIFS('Capex forecast'!I$9:I$223,'Capex forecast'!$T$9:$T$223,$AF541,'Capex forecast'!$S$9:$S$223,$AH541,'Capex forecast'!$Q$9:$Q$223,"Repex")</f>
        <v>0</v>
      </c>
      <c r="AO541" s="47">
        <f>SUMIFS('Capex forecast'!J$9:J$223,'Capex forecast'!$T$9:$T$223,$AF541,'Capex forecast'!$S$9:$S$223,$AH541,'Capex forecast'!$Q$9:$Q$223,"Repex")</f>
        <v>0</v>
      </c>
      <c r="AP541" s="47">
        <f>SUMIFS('Capex forecast'!K$9:K$223,'Capex forecast'!$T$9:$T$223,$AF541,'Capex forecast'!$S$9:$S$223,$AH541,'Capex forecast'!$Q$9:$Q$223,"Repex")</f>
        <v>0</v>
      </c>
      <c r="AQ541" s="47">
        <f>SUMIFS('Capex forecast'!L$9:L$223,'Capex forecast'!$T$9:$T$223,$AF541,'Capex forecast'!$S$9:$S$223,$AH541,'Capex forecast'!$Q$9:$Q$223,"Repex")</f>
        <v>0</v>
      </c>
      <c r="AR541" s="47">
        <f>SUMIFS('Capex forecast'!M$9:M$223,'Capex forecast'!$T$9:$T$223,$AF541,'Capex forecast'!$S$9:$S$223,$AH541,'Capex forecast'!$Q$9:$Q$223,"Repex")</f>
        <v>0</v>
      </c>
      <c r="AS541" s="47">
        <f>SUMIFS('Capex forecast'!N$9:N$223,'Capex forecast'!$T$9:$T$223,$AF541,'Capex forecast'!$S$9:$S$223,$AH541,'Capex forecast'!$Q$9:$Q$223,"Repex")</f>
        <v>0</v>
      </c>
    </row>
    <row r="542" spans="2:45" ht="15">
      <c r="B542" s="45" t="s">
        <v>205</v>
      </c>
      <c r="C542" s="6" t="str">
        <f>INDEX('Demand forecast'!$M$9:$M$5832,MATCH($B542,'Demand forecast'!$B$9:$B$5832,0))</f>
        <v>Yes</v>
      </c>
      <c r="D542" s="6" t="str">
        <f>IF(COUNTIF($B$93:B542,$B542) = 1, "LV", IF(COUNTIF($B$93:B542,$B542) = 2, "HV", "ST"))</f>
        <v>HV</v>
      </c>
      <c r="E542" s="6" t="str">
        <f>INDEX('Demand forecast and growth rate'!$E$7:$E$273,MATCH($B542,'Demand forecast and growth rate'!$B$7:$B$273,0))</f>
        <v>Steady/falling</v>
      </c>
      <c r="F542" s="32">
        <f>SUMIFS('Capex forecast'!E$9:E$223,'Capex forecast'!$T$9:$T$223,'Allocation of site-spec costs'!$B542,'Capex forecast'!$S$9:$S$223,'Allocation of site-spec costs'!$D542,'Capex forecast'!$Q$9:$Q$223,"Customer Connection")</f>
        <v>0</v>
      </c>
      <c r="G542" s="32">
        <f>SUMIFS('Capex forecast'!F$9:F$223,'Capex forecast'!$T$9:$T$223,'Allocation of site-spec costs'!$B542,'Capex forecast'!$S$9:$S$223,'Allocation of site-spec costs'!$D542,'Capex forecast'!$Q$9:$Q$223,"Customer Connection")</f>
        <v>0</v>
      </c>
      <c r="H542" s="32">
        <f>SUMIFS('Capex forecast'!G$9:G$223,'Capex forecast'!$T$9:$T$223,'Allocation of site-spec costs'!$B542,'Capex forecast'!$S$9:$S$223,'Allocation of site-spec costs'!$D542,'Capex forecast'!$Q$9:$Q$223,"Customer Connection")</f>
        <v>0</v>
      </c>
      <c r="I542" s="32">
        <f>SUMIFS('Capex forecast'!H$9:H$223,'Capex forecast'!$T$9:$T$223,'Allocation of site-spec costs'!$B542,'Capex forecast'!$S$9:$S$223,'Allocation of site-spec costs'!$D542,'Capex forecast'!$Q$9:$Q$223,"Customer Connection")</f>
        <v>0</v>
      </c>
      <c r="J542" s="32">
        <f>SUMIFS('Capex forecast'!I$9:I$223,'Capex forecast'!$T$9:$T$223,'Allocation of site-spec costs'!$B542,'Capex forecast'!$S$9:$S$223,'Allocation of site-spec costs'!$D542,'Capex forecast'!$Q$9:$Q$223,"Customer Connection")</f>
        <v>0</v>
      </c>
      <c r="K542" s="32">
        <f>SUMIFS('Capex forecast'!J$9:J$223,'Capex forecast'!$T$9:$T$223,'Allocation of site-spec costs'!$B542,'Capex forecast'!$S$9:$S$223,'Allocation of site-spec costs'!$D542,'Capex forecast'!$Q$9:$Q$223,"Customer Connection")</f>
        <v>0</v>
      </c>
      <c r="L542" s="32">
        <f>SUMIFS('Capex forecast'!K$9:K$223,'Capex forecast'!$T$9:$T$223,'Allocation of site-spec costs'!$B542,'Capex forecast'!$S$9:$S$223,'Allocation of site-spec costs'!$D542,'Capex forecast'!$Q$9:$Q$223,"Customer Connection")</f>
        <v>0</v>
      </c>
      <c r="M542" s="32">
        <f>SUMIFS('Capex forecast'!L$9:L$223,'Capex forecast'!$T$9:$T$223,'Allocation of site-spec costs'!$B542,'Capex forecast'!$S$9:$S$223,'Allocation of site-spec costs'!$D542,'Capex forecast'!$Q$9:$Q$223,"Customer Connection")</f>
        <v>0</v>
      </c>
      <c r="N542" s="32">
        <f>SUMIFS('Capex forecast'!M$9:M$223,'Capex forecast'!$T$9:$T$223,'Allocation of site-spec costs'!$B542,'Capex forecast'!$S$9:$S$223,'Allocation of site-spec costs'!$D542,'Capex forecast'!$Q$9:$Q$223,"Customer Connection")</f>
        <v>0</v>
      </c>
      <c r="O542" s="32">
        <f>SUMIFS('Capex forecast'!N$9:N$223,'Capex forecast'!$T$9:$T$223,'Allocation of site-spec costs'!$B542,'Capex forecast'!$S$9:$S$223,'Allocation of site-spec costs'!$D542,'Capex forecast'!$Q$9:$Q$223,"Customer Connection")</f>
        <v>0</v>
      </c>
      <c r="Q542" s="45" t="s">
        <v>205</v>
      </c>
      <c r="R542" s="6" t="str">
        <f>INDEX('Demand forecast'!$M$9:$M$5832,MATCH($Q542,'Demand forecast'!$B$9:$B$5832,0))</f>
        <v>Yes</v>
      </c>
      <c r="S542" s="6" t="str">
        <f>IF(COUNTIF($Q$93:Q542,$B542) = 1, "LV", IF(COUNTIF($Q$93:Q542,$B542) = 2, "HV", "ST"))</f>
        <v>HV</v>
      </c>
      <c r="T542" s="6" t="str">
        <f>INDEX('Demand forecast and growth rate'!$E$7:$E$273,MATCH($Q542,'Demand forecast and growth rate'!$B$7:$B$273,0))</f>
        <v>Steady/falling</v>
      </c>
      <c r="U542" s="32">
        <f>SUMIFS('Capex forecast'!E$9:E$223,'Capex forecast'!$T$9:$T$223,$Q542,'Capex forecast'!$S$9:$S$223,$S542,'Capex forecast'!$Q$9:$Q$223,"Augex")</f>
        <v>0</v>
      </c>
      <c r="V542" s="32">
        <f>SUMIFS('Capex forecast'!F$9:F$223,'Capex forecast'!$T$9:$T$223,$Q542,'Capex forecast'!$S$9:$S$223,$S542,'Capex forecast'!$Q$9:$Q$223,"Augex")</f>
        <v>0</v>
      </c>
      <c r="W542" s="32">
        <f>SUMIFS('Capex forecast'!G$9:G$223,'Capex forecast'!$T$9:$T$223,$Q542,'Capex forecast'!$S$9:$S$223,$S542,'Capex forecast'!$Q$9:$Q$223,"Augex")</f>
        <v>0</v>
      </c>
      <c r="X542" s="32">
        <f>SUMIFS('Capex forecast'!H$9:H$223,'Capex forecast'!$T$9:$T$223,$Q542,'Capex forecast'!$S$9:$S$223,$S542,'Capex forecast'!$Q$9:$Q$223,"Augex")</f>
        <v>0</v>
      </c>
      <c r="Y542" s="32">
        <f>SUMIFS('Capex forecast'!I$9:I$223,'Capex forecast'!$T$9:$T$223,$Q542,'Capex forecast'!$S$9:$S$223,$S542,'Capex forecast'!$Q$9:$Q$223,"Augex")</f>
        <v>0</v>
      </c>
      <c r="Z542" s="32">
        <f>SUMIFS('Capex forecast'!J$9:J$223,'Capex forecast'!$T$9:$T$223,$Q542,'Capex forecast'!$S$9:$S$223,$S542,'Capex forecast'!$Q$9:$Q$223,"Augex")</f>
        <v>0</v>
      </c>
      <c r="AA542" s="32">
        <f>SUMIFS('Capex forecast'!K$9:K$223,'Capex forecast'!$T$9:$T$223,$Q542,'Capex forecast'!$S$9:$S$223,$S542,'Capex forecast'!$Q$9:$Q$223,"Augex")</f>
        <v>0</v>
      </c>
      <c r="AB542" s="32">
        <f>SUMIFS('Capex forecast'!L$9:L$223,'Capex forecast'!$T$9:$T$223,$Q542,'Capex forecast'!$S$9:$S$223,$S542,'Capex forecast'!$Q$9:$Q$223,"Augex")</f>
        <v>0</v>
      </c>
      <c r="AC542" s="32">
        <f>SUMIFS('Capex forecast'!M$9:M$223,'Capex forecast'!$T$9:$T$223,$Q542,'Capex forecast'!$S$9:$S$223,$S542,'Capex forecast'!$Q$9:$Q$223,"Augex")</f>
        <v>0</v>
      </c>
      <c r="AD542" s="32">
        <f>SUMIFS('Capex forecast'!N$9:N$223,'Capex forecast'!$T$9:$T$223,$Q542,'Capex forecast'!$S$9:$S$223,$S542,'Capex forecast'!$Q$9:$Q$223,"Augex")</f>
        <v>0</v>
      </c>
      <c r="AF542" s="45" t="s">
        <v>205</v>
      </c>
      <c r="AG542" s="6" t="str">
        <f>INDEX('Demand forecast'!$M$9:$M$5832,MATCH($Q542,'Demand forecast'!$B$9:$B$5832,0))</f>
        <v>Yes</v>
      </c>
      <c r="AH542" s="6" t="str">
        <f>IF(COUNTIF($AF$93:AF542,$B542) = 1, "LV", IF(COUNTIF($AF$93:AF542,$B542) = 2, "HV", "ST"))</f>
        <v>HV</v>
      </c>
      <c r="AI542" s="6" t="str">
        <f>INDEX('Demand forecast and growth rate'!$E$7:$E$273,MATCH($Q542,'Demand forecast and growth rate'!$B$7:$B$273,0))</f>
        <v>Steady/falling</v>
      </c>
      <c r="AJ542" s="47">
        <f>SUMIFS('Capex forecast'!E$9:E$223,'Capex forecast'!$T$9:$T$223,$AF542,'Capex forecast'!$S$9:$S$223,$AH542,'Capex forecast'!$Q$9:$Q$223,"Repex")</f>
        <v>0</v>
      </c>
      <c r="AK542" s="47">
        <f>SUMIFS('Capex forecast'!F$9:F$223,'Capex forecast'!$T$9:$T$223,$AF542,'Capex forecast'!$S$9:$S$223,$AH542,'Capex forecast'!$Q$9:$Q$223,"Repex")</f>
        <v>0</v>
      </c>
      <c r="AL542" s="47">
        <f>SUMIFS('Capex forecast'!G$9:G$223,'Capex forecast'!$T$9:$T$223,$AF542,'Capex forecast'!$S$9:$S$223,$AH542,'Capex forecast'!$Q$9:$Q$223,"Repex")</f>
        <v>0</v>
      </c>
      <c r="AM542" s="47">
        <f>SUMIFS('Capex forecast'!H$9:H$223,'Capex forecast'!$T$9:$T$223,$AF542,'Capex forecast'!$S$9:$S$223,$AH542,'Capex forecast'!$Q$9:$Q$223,"Repex")</f>
        <v>0</v>
      </c>
      <c r="AN542" s="47">
        <f>SUMIFS('Capex forecast'!I$9:I$223,'Capex forecast'!$T$9:$T$223,$AF542,'Capex forecast'!$S$9:$S$223,$AH542,'Capex forecast'!$Q$9:$Q$223,"Repex")</f>
        <v>0</v>
      </c>
      <c r="AO542" s="47">
        <f>SUMIFS('Capex forecast'!J$9:J$223,'Capex forecast'!$T$9:$T$223,$AF542,'Capex forecast'!$S$9:$S$223,$AH542,'Capex forecast'!$Q$9:$Q$223,"Repex")</f>
        <v>0</v>
      </c>
      <c r="AP542" s="47">
        <f>SUMIFS('Capex forecast'!K$9:K$223,'Capex forecast'!$T$9:$T$223,$AF542,'Capex forecast'!$S$9:$S$223,$AH542,'Capex forecast'!$Q$9:$Q$223,"Repex")</f>
        <v>0</v>
      </c>
      <c r="AQ542" s="47">
        <f>SUMIFS('Capex forecast'!L$9:L$223,'Capex forecast'!$T$9:$T$223,$AF542,'Capex forecast'!$S$9:$S$223,$AH542,'Capex forecast'!$Q$9:$Q$223,"Repex")</f>
        <v>0</v>
      </c>
      <c r="AR542" s="47">
        <f>SUMIFS('Capex forecast'!M$9:M$223,'Capex forecast'!$T$9:$T$223,$AF542,'Capex forecast'!$S$9:$S$223,$AH542,'Capex forecast'!$Q$9:$Q$223,"Repex")</f>
        <v>0</v>
      </c>
      <c r="AS542" s="47">
        <f>SUMIFS('Capex forecast'!N$9:N$223,'Capex forecast'!$T$9:$T$223,$AF542,'Capex forecast'!$S$9:$S$223,$AH542,'Capex forecast'!$Q$9:$Q$223,"Repex")</f>
        <v>0</v>
      </c>
    </row>
    <row r="543" spans="2:45" ht="15">
      <c r="B543" s="45" t="s">
        <v>16</v>
      </c>
      <c r="C543" s="6" t="str">
        <f>INDEX('Demand forecast'!$M$9:$M$5832,MATCH($B543,'Demand forecast'!$B$9:$B$5832,0))</f>
        <v>No</v>
      </c>
      <c r="D543" s="6" t="str">
        <f>IF(COUNTIF($B$93:B543,$B543) = 1, "LV", IF(COUNTIF($B$93:B543,$B543) = 2, "HV", "ST"))</f>
        <v>HV</v>
      </c>
      <c r="E543" s="6" t="str">
        <f>INDEX('Demand forecast and growth rate'!$E$7:$E$273,MATCH($B543,'Demand forecast and growth rate'!$B$7:$B$273,0))</f>
        <v>Small growth</v>
      </c>
      <c r="F543" s="32">
        <f>SUMIFS('Capex forecast'!E$9:E$223,'Capex forecast'!$T$9:$T$223,'Allocation of site-spec costs'!$B543,'Capex forecast'!$S$9:$S$223,'Allocation of site-spec costs'!$D543,'Capex forecast'!$Q$9:$Q$223,"Customer Connection")</f>
        <v>0</v>
      </c>
      <c r="G543" s="32">
        <f>SUMIFS('Capex forecast'!F$9:F$223,'Capex forecast'!$T$9:$T$223,'Allocation of site-spec costs'!$B543,'Capex forecast'!$S$9:$S$223,'Allocation of site-spec costs'!$D543,'Capex forecast'!$Q$9:$Q$223,"Customer Connection")</f>
        <v>0</v>
      </c>
      <c r="H543" s="32">
        <f>SUMIFS('Capex forecast'!G$9:G$223,'Capex forecast'!$T$9:$T$223,'Allocation of site-spec costs'!$B543,'Capex forecast'!$S$9:$S$223,'Allocation of site-spec costs'!$D543,'Capex forecast'!$Q$9:$Q$223,"Customer Connection")</f>
        <v>0</v>
      </c>
      <c r="I543" s="32">
        <f>SUMIFS('Capex forecast'!H$9:H$223,'Capex forecast'!$T$9:$T$223,'Allocation of site-spec costs'!$B543,'Capex forecast'!$S$9:$S$223,'Allocation of site-spec costs'!$D543,'Capex forecast'!$Q$9:$Q$223,"Customer Connection")</f>
        <v>0</v>
      </c>
      <c r="J543" s="32">
        <f>SUMIFS('Capex forecast'!I$9:I$223,'Capex forecast'!$T$9:$T$223,'Allocation of site-spec costs'!$B543,'Capex forecast'!$S$9:$S$223,'Allocation of site-spec costs'!$D543,'Capex forecast'!$Q$9:$Q$223,"Customer Connection")</f>
        <v>0</v>
      </c>
      <c r="K543" s="32">
        <f>SUMIFS('Capex forecast'!J$9:J$223,'Capex forecast'!$T$9:$T$223,'Allocation of site-spec costs'!$B543,'Capex forecast'!$S$9:$S$223,'Allocation of site-spec costs'!$D543,'Capex forecast'!$Q$9:$Q$223,"Customer Connection")</f>
        <v>0</v>
      </c>
      <c r="L543" s="32">
        <f>SUMIFS('Capex forecast'!K$9:K$223,'Capex forecast'!$T$9:$T$223,'Allocation of site-spec costs'!$B543,'Capex forecast'!$S$9:$S$223,'Allocation of site-spec costs'!$D543,'Capex forecast'!$Q$9:$Q$223,"Customer Connection")</f>
        <v>0</v>
      </c>
      <c r="M543" s="32">
        <f>SUMIFS('Capex forecast'!L$9:L$223,'Capex forecast'!$T$9:$T$223,'Allocation of site-spec costs'!$B543,'Capex forecast'!$S$9:$S$223,'Allocation of site-spec costs'!$D543,'Capex forecast'!$Q$9:$Q$223,"Customer Connection")</f>
        <v>0</v>
      </c>
      <c r="N543" s="32">
        <f>SUMIFS('Capex forecast'!M$9:M$223,'Capex forecast'!$T$9:$T$223,'Allocation of site-spec costs'!$B543,'Capex forecast'!$S$9:$S$223,'Allocation of site-spec costs'!$D543,'Capex forecast'!$Q$9:$Q$223,"Customer Connection")</f>
        <v>0</v>
      </c>
      <c r="O543" s="32">
        <f>SUMIFS('Capex forecast'!N$9:N$223,'Capex forecast'!$T$9:$T$223,'Allocation of site-spec costs'!$B543,'Capex forecast'!$S$9:$S$223,'Allocation of site-spec costs'!$D543,'Capex forecast'!$Q$9:$Q$223,"Customer Connection")</f>
        <v>0</v>
      </c>
      <c r="Q543" s="45" t="s">
        <v>16</v>
      </c>
      <c r="R543" s="6" t="str">
        <f>INDEX('Demand forecast'!$M$9:$M$5832,MATCH($Q543,'Demand forecast'!$B$9:$B$5832,0))</f>
        <v>No</v>
      </c>
      <c r="S543" s="6" t="str">
        <f>IF(COUNTIF($Q$93:Q543,$B543) = 1, "LV", IF(COUNTIF($Q$93:Q543,$B543) = 2, "HV", "ST"))</f>
        <v>HV</v>
      </c>
      <c r="T543" s="6" t="str">
        <f>INDEX('Demand forecast and growth rate'!$E$7:$E$273,MATCH($Q543,'Demand forecast and growth rate'!$B$7:$B$273,0))</f>
        <v>Small growth</v>
      </c>
      <c r="U543" s="32">
        <f>SUMIFS('Capex forecast'!E$9:E$223,'Capex forecast'!$T$9:$T$223,$Q543,'Capex forecast'!$S$9:$S$223,$S543,'Capex forecast'!$Q$9:$Q$223,"Augex")</f>
        <v>0</v>
      </c>
      <c r="V543" s="32">
        <f>SUMIFS('Capex forecast'!F$9:F$223,'Capex forecast'!$T$9:$T$223,$Q543,'Capex forecast'!$S$9:$S$223,$S543,'Capex forecast'!$Q$9:$Q$223,"Augex")</f>
        <v>0</v>
      </c>
      <c r="W543" s="32">
        <f>SUMIFS('Capex forecast'!G$9:G$223,'Capex forecast'!$T$9:$T$223,$Q543,'Capex forecast'!$S$9:$S$223,$S543,'Capex forecast'!$Q$9:$Q$223,"Augex")</f>
        <v>0</v>
      </c>
      <c r="X543" s="32">
        <f>SUMIFS('Capex forecast'!H$9:H$223,'Capex forecast'!$T$9:$T$223,$Q543,'Capex forecast'!$S$9:$S$223,$S543,'Capex forecast'!$Q$9:$Q$223,"Augex")</f>
        <v>0</v>
      </c>
      <c r="Y543" s="32">
        <f>SUMIFS('Capex forecast'!I$9:I$223,'Capex forecast'!$T$9:$T$223,$Q543,'Capex forecast'!$S$9:$S$223,$S543,'Capex forecast'!$Q$9:$Q$223,"Augex")</f>
        <v>0</v>
      </c>
      <c r="Z543" s="32">
        <f>SUMIFS('Capex forecast'!J$9:J$223,'Capex forecast'!$T$9:$T$223,$Q543,'Capex forecast'!$S$9:$S$223,$S543,'Capex forecast'!$Q$9:$Q$223,"Augex")</f>
        <v>0</v>
      </c>
      <c r="AA543" s="32">
        <f>SUMIFS('Capex forecast'!K$9:K$223,'Capex forecast'!$T$9:$T$223,$Q543,'Capex forecast'!$S$9:$S$223,$S543,'Capex forecast'!$Q$9:$Q$223,"Augex")</f>
        <v>0</v>
      </c>
      <c r="AB543" s="32">
        <f>SUMIFS('Capex forecast'!L$9:L$223,'Capex forecast'!$T$9:$T$223,$Q543,'Capex forecast'!$S$9:$S$223,$S543,'Capex forecast'!$Q$9:$Q$223,"Augex")</f>
        <v>0</v>
      </c>
      <c r="AC543" s="32">
        <f>SUMIFS('Capex forecast'!M$9:M$223,'Capex forecast'!$T$9:$T$223,$Q543,'Capex forecast'!$S$9:$S$223,$S543,'Capex forecast'!$Q$9:$Q$223,"Augex")</f>
        <v>0</v>
      </c>
      <c r="AD543" s="32">
        <f>SUMIFS('Capex forecast'!N$9:N$223,'Capex forecast'!$T$9:$T$223,$Q543,'Capex forecast'!$S$9:$S$223,$S543,'Capex forecast'!$Q$9:$Q$223,"Augex")</f>
        <v>0</v>
      </c>
      <c r="AF543" s="45" t="s">
        <v>16</v>
      </c>
      <c r="AG543" s="6" t="str">
        <f>INDEX('Demand forecast'!$M$9:$M$5832,MATCH($Q543,'Demand forecast'!$B$9:$B$5832,0))</f>
        <v>No</v>
      </c>
      <c r="AH543" s="6" t="str">
        <f>IF(COUNTIF($AF$93:AF543,$B543) = 1, "LV", IF(COUNTIF($AF$93:AF543,$B543) = 2, "HV", "ST"))</f>
        <v>HV</v>
      </c>
      <c r="AI543" s="6" t="str">
        <f>INDEX('Demand forecast and growth rate'!$E$7:$E$273,MATCH($Q543,'Demand forecast and growth rate'!$B$7:$B$273,0))</f>
        <v>Small growth</v>
      </c>
      <c r="AJ543" s="47">
        <f>SUMIFS('Capex forecast'!E$9:E$223,'Capex forecast'!$T$9:$T$223,$AF543,'Capex forecast'!$S$9:$S$223,$AH543,'Capex forecast'!$Q$9:$Q$223,"Repex")</f>
        <v>0</v>
      </c>
      <c r="AK543" s="47">
        <f>SUMIFS('Capex forecast'!F$9:F$223,'Capex forecast'!$T$9:$T$223,$AF543,'Capex forecast'!$S$9:$S$223,$AH543,'Capex forecast'!$Q$9:$Q$223,"Repex")</f>
        <v>0</v>
      </c>
      <c r="AL543" s="47">
        <f>SUMIFS('Capex forecast'!G$9:G$223,'Capex forecast'!$T$9:$T$223,$AF543,'Capex forecast'!$S$9:$S$223,$AH543,'Capex forecast'!$Q$9:$Q$223,"Repex")</f>
        <v>0</v>
      </c>
      <c r="AM543" s="47">
        <f>SUMIFS('Capex forecast'!H$9:H$223,'Capex forecast'!$T$9:$T$223,$AF543,'Capex forecast'!$S$9:$S$223,$AH543,'Capex forecast'!$Q$9:$Q$223,"Repex")</f>
        <v>0</v>
      </c>
      <c r="AN543" s="47">
        <f>SUMIFS('Capex forecast'!I$9:I$223,'Capex forecast'!$T$9:$T$223,$AF543,'Capex forecast'!$S$9:$S$223,$AH543,'Capex forecast'!$Q$9:$Q$223,"Repex")</f>
        <v>0</v>
      </c>
      <c r="AO543" s="47">
        <f>SUMIFS('Capex forecast'!J$9:J$223,'Capex forecast'!$T$9:$T$223,$AF543,'Capex forecast'!$S$9:$S$223,$AH543,'Capex forecast'!$Q$9:$Q$223,"Repex")</f>
        <v>0</v>
      </c>
      <c r="AP543" s="47">
        <f>SUMIFS('Capex forecast'!K$9:K$223,'Capex forecast'!$T$9:$T$223,$AF543,'Capex forecast'!$S$9:$S$223,$AH543,'Capex forecast'!$Q$9:$Q$223,"Repex")</f>
        <v>0</v>
      </c>
      <c r="AQ543" s="47">
        <f>SUMIFS('Capex forecast'!L$9:L$223,'Capex forecast'!$T$9:$T$223,$AF543,'Capex forecast'!$S$9:$S$223,$AH543,'Capex forecast'!$Q$9:$Q$223,"Repex")</f>
        <v>0</v>
      </c>
      <c r="AR543" s="47">
        <f>SUMIFS('Capex forecast'!M$9:M$223,'Capex forecast'!$T$9:$T$223,$AF543,'Capex forecast'!$S$9:$S$223,$AH543,'Capex forecast'!$Q$9:$Q$223,"Repex")</f>
        <v>0</v>
      </c>
      <c r="AS543" s="47">
        <f>SUMIFS('Capex forecast'!N$9:N$223,'Capex forecast'!$T$9:$T$223,$AF543,'Capex forecast'!$S$9:$S$223,$AH543,'Capex forecast'!$Q$9:$Q$223,"Repex")</f>
        <v>0</v>
      </c>
    </row>
    <row r="544" spans="2:45" ht="15">
      <c r="B544" s="45" t="s">
        <v>20</v>
      </c>
      <c r="C544" s="6" t="str">
        <f>INDEX('Demand forecast'!$M$9:$M$5832,MATCH($B544,'Demand forecast'!$B$9:$B$5832,0))</f>
        <v>No</v>
      </c>
      <c r="D544" s="6" t="str">
        <f>IF(COUNTIF($B$93:B544,$B544) = 1, "LV", IF(COUNTIF($B$93:B544,$B544) = 2, "HV", "ST"))</f>
        <v>HV</v>
      </c>
      <c r="E544" s="6" t="str">
        <f>INDEX('Demand forecast and growth rate'!$E$7:$E$273,MATCH($B544,'Demand forecast and growth rate'!$B$7:$B$273,0))</f>
        <v>Small growth</v>
      </c>
      <c r="F544" s="32">
        <f>SUMIFS('Capex forecast'!E$9:E$223,'Capex forecast'!$T$9:$T$223,'Allocation of site-spec costs'!$B544,'Capex forecast'!$S$9:$S$223,'Allocation of site-spec costs'!$D544,'Capex forecast'!$Q$9:$Q$223,"Customer Connection")</f>
        <v>0</v>
      </c>
      <c r="G544" s="32">
        <f>SUMIFS('Capex forecast'!F$9:F$223,'Capex forecast'!$T$9:$T$223,'Allocation of site-spec costs'!$B544,'Capex forecast'!$S$9:$S$223,'Allocation of site-spec costs'!$D544,'Capex forecast'!$Q$9:$Q$223,"Customer Connection")</f>
        <v>0</v>
      </c>
      <c r="H544" s="32">
        <f>SUMIFS('Capex forecast'!G$9:G$223,'Capex forecast'!$T$9:$T$223,'Allocation of site-spec costs'!$B544,'Capex forecast'!$S$9:$S$223,'Allocation of site-spec costs'!$D544,'Capex forecast'!$Q$9:$Q$223,"Customer Connection")</f>
        <v>0</v>
      </c>
      <c r="I544" s="32">
        <f>SUMIFS('Capex forecast'!H$9:H$223,'Capex forecast'!$T$9:$T$223,'Allocation of site-spec costs'!$B544,'Capex forecast'!$S$9:$S$223,'Allocation of site-spec costs'!$D544,'Capex forecast'!$Q$9:$Q$223,"Customer Connection")</f>
        <v>0</v>
      </c>
      <c r="J544" s="32">
        <f>SUMIFS('Capex forecast'!I$9:I$223,'Capex forecast'!$T$9:$T$223,'Allocation of site-spec costs'!$B544,'Capex forecast'!$S$9:$S$223,'Allocation of site-spec costs'!$D544,'Capex forecast'!$Q$9:$Q$223,"Customer Connection")</f>
        <v>0</v>
      </c>
      <c r="K544" s="32">
        <f>SUMIFS('Capex forecast'!J$9:J$223,'Capex forecast'!$T$9:$T$223,'Allocation of site-spec costs'!$B544,'Capex forecast'!$S$9:$S$223,'Allocation of site-spec costs'!$D544,'Capex forecast'!$Q$9:$Q$223,"Customer Connection")</f>
        <v>0</v>
      </c>
      <c r="L544" s="32">
        <f>SUMIFS('Capex forecast'!K$9:K$223,'Capex forecast'!$T$9:$T$223,'Allocation of site-spec costs'!$B544,'Capex forecast'!$S$9:$S$223,'Allocation of site-spec costs'!$D544,'Capex forecast'!$Q$9:$Q$223,"Customer Connection")</f>
        <v>0</v>
      </c>
      <c r="M544" s="32">
        <f>SUMIFS('Capex forecast'!L$9:L$223,'Capex forecast'!$T$9:$T$223,'Allocation of site-spec costs'!$B544,'Capex forecast'!$S$9:$S$223,'Allocation of site-spec costs'!$D544,'Capex forecast'!$Q$9:$Q$223,"Customer Connection")</f>
        <v>0</v>
      </c>
      <c r="N544" s="32">
        <f>SUMIFS('Capex forecast'!M$9:M$223,'Capex forecast'!$T$9:$T$223,'Allocation of site-spec costs'!$B544,'Capex forecast'!$S$9:$S$223,'Allocation of site-spec costs'!$D544,'Capex forecast'!$Q$9:$Q$223,"Customer Connection")</f>
        <v>0</v>
      </c>
      <c r="O544" s="32">
        <f>SUMIFS('Capex forecast'!N$9:N$223,'Capex forecast'!$T$9:$T$223,'Allocation of site-spec costs'!$B544,'Capex forecast'!$S$9:$S$223,'Allocation of site-spec costs'!$D544,'Capex forecast'!$Q$9:$Q$223,"Customer Connection")</f>
        <v>0</v>
      </c>
      <c r="Q544" s="45" t="s">
        <v>20</v>
      </c>
      <c r="R544" s="6" t="str">
        <f>INDEX('Demand forecast'!$M$9:$M$5832,MATCH($Q544,'Demand forecast'!$B$9:$B$5832,0))</f>
        <v>No</v>
      </c>
      <c r="S544" s="6" t="str">
        <f>IF(COUNTIF($Q$93:Q544,$B544) = 1, "LV", IF(COUNTIF($Q$93:Q544,$B544) = 2, "HV", "ST"))</f>
        <v>HV</v>
      </c>
      <c r="T544" s="6" t="str">
        <f>INDEX('Demand forecast and growth rate'!$E$7:$E$273,MATCH($Q544,'Demand forecast and growth rate'!$B$7:$B$273,0))</f>
        <v>Small growth</v>
      </c>
      <c r="U544" s="32">
        <f>SUMIFS('Capex forecast'!E$9:E$223,'Capex forecast'!$T$9:$T$223,$Q544,'Capex forecast'!$S$9:$S$223,$S544,'Capex forecast'!$Q$9:$Q$223,"Augex")</f>
        <v>0</v>
      </c>
      <c r="V544" s="32">
        <f>SUMIFS('Capex forecast'!F$9:F$223,'Capex forecast'!$T$9:$T$223,$Q544,'Capex forecast'!$S$9:$S$223,$S544,'Capex forecast'!$Q$9:$Q$223,"Augex")</f>
        <v>0</v>
      </c>
      <c r="W544" s="32">
        <f>SUMIFS('Capex forecast'!G$9:G$223,'Capex forecast'!$T$9:$T$223,$Q544,'Capex forecast'!$S$9:$S$223,$S544,'Capex forecast'!$Q$9:$Q$223,"Augex")</f>
        <v>0</v>
      </c>
      <c r="X544" s="32">
        <f>SUMIFS('Capex forecast'!H$9:H$223,'Capex forecast'!$T$9:$T$223,$Q544,'Capex forecast'!$S$9:$S$223,$S544,'Capex forecast'!$Q$9:$Q$223,"Augex")</f>
        <v>0</v>
      </c>
      <c r="Y544" s="32">
        <f>SUMIFS('Capex forecast'!I$9:I$223,'Capex forecast'!$T$9:$T$223,$Q544,'Capex forecast'!$S$9:$S$223,$S544,'Capex forecast'!$Q$9:$Q$223,"Augex")</f>
        <v>0</v>
      </c>
      <c r="Z544" s="32">
        <f>SUMIFS('Capex forecast'!J$9:J$223,'Capex forecast'!$T$9:$T$223,$Q544,'Capex forecast'!$S$9:$S$223,$S544,'Capex forecast'!$Q$9:$Q$223,"Augex")</f>
        <v>0</v>
      </c>
      <c r="AA544" s="32">
        <f>SUMIFS('Capex forecast'!K$9:K$223,'Capex forecast'!$T$9:$T$223,$Q544,'Capex forecast'!$S$9:$S$223,$S544,'Capex forecast'!$Q$9:$Q$223,"Augex")</f>
        <v>0</v>
      </c>
      <c r="AB544" s="32">
        <f>SUMIFS('Capex forecast'!L$9:L$223,'Capex forecast'!$T$9:$T$223,$Q544,'Capex forecast'!$S$9:$S$223,$S544,'Capex forecast'!$Q$9:$Q$223,"Augex")</f>
        <v>0</v>
      </c>
      <c r="AC544" s="32">
        <f>SUMIFS('Capex forecast'!M$9:M$223,'Capex forecast'!$T$9:$T$223,$Q544,'Capex forecast'!$S$9:$S$223,$S544,'Capex forecast'!$Q$9:$Q$223,"Augex")</f>
        <v>0</v>
      </c>
      <c r="AD544" s="32">
        <f>SUMIFS('Capex forecast'!N$9:N$223,'Capex forecast'!$T$9:$T$223,$Q544,'Capex forecast'!$S$9:$S$223,$S544,'Capex forecast'!$Q$9:$Q$223,"Augex")</f>
        <v>0</v>
      </c>
      <c r="AF544" s="45" t="s">
        <v>20</v>
      </c>
      <c r="AG544" s="6" t="str">
        <f>INDEX('Demand forecast'!$M$9:$M$5832,MATCH($Q544,'Demand forecast'!$B$9:$B$5832,0))</f>
        <v>No</v>
      </c>
      <c r="AH544" s="6" t="str">
        <f>IF(COUNTIF($AF$93:AF544,$B544) = 1, "LV", IF(COUNTIF($AF$93:AF544,$B544) = 2, "HV", "ST"))</f>
        <v>HV</v>
      </c>
      <c r="AI544" s="6" t="str">
        <f>INDEX('Demand forecast and growth rate'!$E$7:$E$273,MATCH($Q544,'Demand forecast and growth rate'!$B$7:$B$273,0))</f>
        <v>Small growth</v>
      </c>
      <c r="AJ544" s="47">
        <f>SUMIFS('Capex forecast'!E$9:E$223,'Capex forecast'!$T$9:$T$223,$AF544,'Capex forecast'!$S$9:$S$223,$AH544,'Capex forecast'!$Q$9:$Q$223,"Repex")</f>
        <v>0</v>
      </c>
      <c r="AK544" s="47">
        <f>SUMIFS('Capex forecast'!F$9:F$223,'Capex forecast'!$T$9:$T$223,$AF544,'Capex forecast'!$S$9:$S$223,$AH544,'Capex forecast'!$Q$9:$Q$223,"Repex")</f>
        <v>0</v>
      </c>
      <c r="AL544" s="47">
        <f>SUMIFS('Capex forecast'!G$9:G$223,'Capex forecast'!$T$9:$T$223,$AF544,'Capex forecast'!$S$9:$S$223,$AH544,'Capex forecast'!$Q$9:$Q$223,"Repex")</f>
        <v>0</v>
      </c>
      <c r="AM544" s="47">
        <f>SUMIFS('Capex forecast'!H$9:H$223,'Capex forecast'!$T$9:$T$223,$AF544,'Capex forecast'!$S$9:$S$223,$AH544,'Capex forecast'!$Q$9:$Q$223,"Repex")</f>
        <v>0</v>
      </c>
      <c r="AN544" s="47">
        <f>SUMIFS('Capex forecast'!I$9:I$223,'Capex forecast'!$T$9:$T$223,$AF544,'Capex forecast'!$S$9:$S$223,$AH544,'Capex forecast'!$Q$9:$Q$223,"Repex")</f>
        <v>0</v>
      </c>
      <c r="AO544" s="47">
        <f>SUMIFS('Capex forecast'!J$9:J$223,'Capex forecast'!$T$9:$T$223,$AF544,'Capex forecast'!$S$9:$S$223,$AH544,'Capex forecast'!$Q$9:$Q$223,"Repex")</f>
        <v>0</v>
      </c>
      <c r="AP544" s="47">
        <f>SUMIFS('Capex forecast'!K$9:K$223,'Capex forecast'!$T$9:$T$223,$AF544,'Capex forecast'!$S$9:$S$223,$AH544,'Capex forecast'!$Q$9:$Q$223,"Repex")</f>
        <v>0</v>
      </c>
      <c r="AQ544" s="47">
        <f>SUMIFS('Capex forecast'!L$9:L$223,'Capex forecast'!$T$9:$T$223,$AF544,'Capex forecast'!$S$9:$S$223,$AH544,'Capex forecast'!$Q$9:$Q$223,"Repex")</f>
        <v>0</v>
      </c>
      <c r="AR544" s="47">
        <f>SUMIFS('Capex forecast'!M$9:M$223,'Capex forecast'!$T$9:$T$223,$AF544,'Capex forecast'!$S$9:$S$223,$AH544,'Capex forecast'!$Q$9:$Q$223,"Repex")</f>
        <v>0</v>
      </c>
      <c r="AS544" s="47">
        <f>SUMIFS('Capex forecast'!N$9:N$223,'Capex forecast'!$T$9:$T$223,$AF544,'Capex forecast'!$S$9:$S$223,$AH544,'Capex forecast'!$Q$9:$Q$223,"Repex")</f>
        <v>0</v>
      </c>
    </row>
    <row r="545" spans="2:45" ht="15">
      <c r="B545" s="45" t="s">
        <v>21</v>
      </c>
      <c r="C545" s="6" t="str">
        <f>INDEX('Demand forecast'!$M$9:$M$5832,MATCH($B545,'Demand forecast'!$B$9:$B$5832,0))</f>
        <v>No</v>
      </c>
      <c r="D545" s="6" t="str">
        <f>IF(COUNTIF($B$93:B545,$B545) = 1, "LV", IF(COUNTIF($B$93:B545,$B545) = 2, "HV", "ST"))</f>
        <v>HV</v>
      </c>
      <c r="E545" s="6" t="str">
        <f>INDEX('Demand forecast and growth rate'!$E$7:$E$273,MATCH($B545,'Demand forecast and growth rate'!$B$7:$B$273,0))</f>
        <v>High growth</v>
      </c>
      <c r="F545" s="32">
        <f>SUMIFS('Capex forecast'!E$9:E$223,'Capex forecast'!$T$9:$T$223,'Allocation of site-spec costs'!$B545,'Capex forecast'!$S$9:$S$223,'Allocation of site-spec costs'!$D545,'Capex forecast'!$Q$9:$Q$223,"Customer Connection")</f>
        <v>0</v>
      </c>
      <c r="G545" s="32">
        <f>SUMIFS('Capex forecast'!F$9:F$223,'Capex forecast'!$T$9:$T$223,'Allocation of site-spec costs'!$B545,'Capex forecast'!$S$9:$S$223,'Allocation of site-spec costs'!$D545,'Capex forecast'!$Q$9:$Q$223,"Customer Connection")</f>
        <v>0</v>
      </c>
      <c r="H545" s="32">
        <f>SUMIFS('Capex forecast'!G$9:G$223,'Capex forecast'!$T$9:$T$223,'Allocation of site-spec costs'!$B545,'Capex forecast'!$S$9:$S$223,'Allocation of site-spec costs'!$D545,'Capex forecast'!$Q$9:$Q$223,"Customer Connection")</f>
        <v>0</v>
      </c>
      <c r="I545" s="32">
        <f>SUMIFS('Capex forecast'!H$9:H$223,'Capex forecast'!$T$9:$T$223,'Allocation of site-spec costs'!$B545,'Capex forecast'!$S$9:$S$223,'Allocation of site-spec costs'!$D545,'Capex forecast'!$Q$9:$Q$223,"Customer Connection")</f>
        <v>0</v>
      </c>
      <c r="J545" s="32">
        <f>SUMIFS('Capex forecast'!I$9:I$223,'Capex forecast'!$T$9:$T$223,'Allocation of site-spec costs'!$B545,'Capex forecast'!$S$9:$S$223,'Allocation of site-spec costs'!$D545,'Capex forecast'!$Q$9:$Q$223,"Customer Connection")</f>
        <v>0</v>
      </c>
      <c r="K545" s="32">
        <f>SUMIFS('Capex forecast'!J$9:J$223,'Capex forecast'!$T$9:$T$223,'Allocation of site-spec costs'!$B545,'Capex forecast'!$S$9:$S$223,'Allocation of site-spec costs'!$D545,'Capex forecast'!$Q$9:$Q$223,"Customer Connection")</f>
        <v>0</v>
      </c>
      <c r="L545" s="32">
        <f>SUMIFS('Capex forecast'!K$9:K$223,'Capex forecast'!$T$9:$T$223,'Allocation of site-spec costs'!$B545,'Capex forecast'!$S$9:$S$223,'Allocation of site-spec costs'!$D545,'Capex forecast'!$Q$9:$Q$223,"Customer Connection")</f>
        <v>0</v>
      </c>
      <c r="M545" s="32">
        <f>SUMIFS('Capex forecast'!L$9:L$223,'Capex forecast'!$T$9:$T$223,'Allocation of site-spec costs'!$B545,'Capex forecast'!$S$9:$S$223,'Allocation of site-spec costs'!$D545,'Capex forecast'!$Q$9:$Q$223,"Customer Connection")</f>
        <v>0</v>
      </c>
      <c r="N545" s="32">
        <f>SUMIFS('Capex forecast'!M$9:M$223,'Capex forecast'!$T$9:$T$223,'Allocation of site-spec costs'!$B545,'Capex forecast'!$S$9:$S$223,'Allocation of site-spec costs'!$D545,'Capex forecast'!$Q$9:$Q$223,"Customer Connection")</f>
        <v>0</v>
      </c>
      <c r="O545" s="32">
        <f>SUMIFS('Capex forecast'!N$9:N$223,'Capex forecast'!$T$9:$T$223,'Allocation of site-spec costs'!$B545,'Capex forecast'!$S$9:$S$223,'Allocation of site-spec costs'!$D545,'Capex forecast'!$Q$9:$Q$223,"Customer Connection")</f>
        <v>0</v>
      </c>
      <c r="Q545" s="45" t="s">
        <v>21</v>
      </c>
      <c r="R545" s="6" t="str">
        <f>INDEX('Demand forecast'!$M$9:$M$5832,MATCH($Q545,'Demand forecast'!$B$9:$B$5832,0))</f>
        <v>No</v>
      </c>
      <c r="S545" s="6" t="str">
        <f>IF(COUNTIF($Q$93:Q545,$B545) = 1, "LV", IF(COUNTIF($Q$93:Q545,$B545) = 2, "HV", "ST"))</f>
        <v>HV</v>
      </c>
      <c r="T545" s="6" t="str">
        <f>INDEX('Demand forecast and growth rate'!$E$7:$E$273,MATCH($Q545,'Demand forecast and growth rate'!$B$7:$B$273,0))</f>
        <v>High growth</v>
      </c>
      <c r="U545" s="32">
        <f>SUMIFS('Capex forecast'!E$9:E$223,'Capex forecast'!$T$9:$T$223,$Q545,'Capex forecast'!$S$9:$S$223,$S545,'Capex forecast'!$Q$9:$Q$223,"Augex")</f>
        <v>0</v>
      </c>
      <c r="V545" s="32">
        <f>SUMIFS('Capex forecast'!F$9:F$223,'Capex forecast'!$T$9:$T$223,$Q545,'Capex forecast'!$S$9:$S$223,$S545,'Capex forecast'!$Q$9:$Q$223,"Augex")</f>
        <v>0</v>
      </c>
      <c r="W545" s="32">
        <f>SUMIFS('Capex forecast'!G$9:G$223,'Capex forecast'!$T$9:$T$223,$Q545,'Capex forecast'!$S$9:$S$223,$S545,'Capex forecast'!$Q$9:$Q$223,"Augex")</f>
        <v>0</v>
      </c>
      <c r="X545" s="32">
        <f>SUMIFS('Capex forecast'!H$9:H$223,'Capex forecast'!$T$9:$T$223,$Q545,'Capex forecast'!$S$9:$S$223,$S545,'Capex forecast'!$Q$9:$Q$223,"Augex")</f>
        <v>0</v>
      </c>
      <c r="Y545" s="32">
        <f>SUMIFS('Capex forecast'!I$9:I$223,'Capex forecast'!$T$9:$T$223,$Q545,'Capex forecast'!$S$9:$S$223,$S545,'Capex forecast'!$Q$9:$Q$223,"Augex")</f>
        <v>0</v>
      </c>
      <c r="Z545" s="32">
        <f>SUMIFS('Capex forecast'!J$9:J$223,'Capex forecast'!$T$9:$T$223,$Q545,'Capex forecast'!$S$9:$S$223,$S545,'Capex forecast'!$Q$9:$Q$223,"Augex")</f>
        <v>0</v>
      </c>
      <c r="AA545" s="32">
        <f>SUMIFS('Capex forecast'!K$9:K$223,'Capex forecast'!$T$9:$T$223,$Q545,'Capex forecast'!$S$9:$S$223,$S545,'Capex forecast'!$Q$9:$Q$223,"Augex")</f>
        <v>0</v>
      </c>
      <c r="AB545" s="32">
        <f>SUMIFS('Capex forecast'!L$9:L$223,'Capex forecast'!$T$9:$T$223,$Q545,'Capex forecast'!$S$9:$S$223,$S545,'Capex forecast'!$Q$9:$Q$223,"Augex")</f>
        <v>0</v>
      </c>
      <c r="AC545" s="32">
        <f>SUMIFS('Capex forecast'!M$9:M$223,'Capex forecast'!$T$9:$T$223,$Q545,'Capex forecast'!$S$9:$S$223,$S545,'Capex forecast'!$Q$9:$Q$223,"Augex")</f>
        <v>0</v>
      </c>
      <c r="AD545" s="32">
        <f>SUMIFS('Capex forecast'!N$9:N$223,'Capex forecast'!$T$9:$T$223,$Q545,'Capex forecast'!$S$9:$S$223,$S545,'Capex forecast'!$Q$9:$Q$223,"Augex")</f>
        <v>0</v>
      </c>
      <c r="AF545" s="45" t="s">
        <v>21</v>
      </c>
      <c r="AG545" s="6" t="str">
        <f>INDEX('Demand forecast'!$M$9:$M$5832,MATCH($Q545,'Demand forecast'!$B$9:$B$5832,0))</f>
        <v>No</v>
      </c>
      <c r="AH545" s="6" t="str">
        <f>IF(COUNTIF($AF$93:AF545,$B545) = 1, "LV", IF(COUNTIF($AF$93:AF545,$B545) = 2, "HV", "ST"))</f>
        <v>HV</v>
      </c>
      <c r="AI545" s="6" t="str">
        <f>INDEX('Demand forecast and growth rate'!$E$7:$E$273,MATCH($Q545,'Demand forecast and growth rate'!$B$7:$B$273,0))</f>
        <v>High growth</v>
      </c>
      <c r="AJ545" s="47">
        <f>SUMIFS('Capex forecast'!E$9:E$223,'Capex forecast'!$T$9:$T$223,$AF545,'Capex forecast'!$S$9:$S$223,$AH545,'Capex forecast'!$Q$9:$Q$223,"Repex")</f>
        <v>0</v>
      </c>
      <c r="AK545" s="47">
        <f>SUMIFS('Capex forecast'!F$9:F$223,'Capex forecast'!$T$9:$T$223,$AF545,'Capex forecast'!$S$9:$S$223,$AH545,'Capex forecast'!$Q$9:$Q$223,"Repex")</f>
        <v>0</v>
      </c>
      <c r="AL545" s="47">
        <f>SUMIFS('Capex forecast'!G$9:G$223,'Capex forecast'!$T$9:$T$223,$AF545,'Capex forecast'!$S$9:$S$223,$AH545,'Capex forecast'!$Q$9:$Q$223,"Repex")</f>
        <v>0</v>
      </c>
      <c r="AM545" s="47">
        <f>SUMIFS('Capex forecast'!H$9:H$223,'Capex forecast'!$T$9:$T$223,$AF545,'Capex forecast'!$S$9:$S$223,$AH545,'Capex forecast'!$Q$9:$Q$223,"Repex")</f>
        <v>0</v>
      </c>
      <c r="AN545" s="47">
        <f>SUMIFS('Capex forecast'!I$9:I$223,'Capex forecast'!$T$9:$T$223,$AF545,'Capex forecast'!$S$9:$S$223,$AH545,'Capex forecast'!$Q$9:$Q$223,"Repex")</f>
        <v>0</v>
      </c>
      <c r="AO545" s="47">
        <f>SUMIFS('Capex forecast'!J$9:J$223,'Capex forecast'!$T$9:$T$223,$AF545,'Capex forecast'!$S$9:$S$223,$AH545,'Capex forecast'!$Q$9:$Q$223,"Repex")</f>
        <v>0</v>
      </c>
      <c r="AP545" s="47">
        <f>SUMIFS('Capex forecast'!K$9:K$223,'Capex forecast'!$T$9:$T$223,$AF545,'Capex forecast'!$S$9:$S$223,$AH545,'Capex forecast'!$Q$9:$Q$223,"Repex")</f>
        <v>0</v>
      </c>
      <c r="AQ545" s="47">
        <f>SUMIFS('Capex forecast'!L$9:L$223,'Capex forecast'!$T$9:$T$223,$AF545,'Capex forecast'!$S$9:$S$223,$AH545,'Capex forecast'!$Q$9:$Q$223,"Repex")</f>
        <v>0</v>
      </c>
      <c r="AR545" s="47">
        <f>SUMIFS('Capex forecast'!M$9:M$223,'Capex forecast'!$T$9:$T$223,$AF545,'Capex forecast'!$S$9:$S$223,$AH545,'Capex forecast'!$Q$9:$Q$223,"Repex")</f>
        <v>0</v>
      </c>
      <c r="AS545" s="47">
        <f>SUMIFS('Capex forecast'!N$9:N$223,'Capex forecast'!$T$9:$T$223,$AF545,'Capex forecast'!$S$9:$S$223,$AH545,'Capex forecast'!$Q$9:$Q$223,"Repex")</f>
        <v>0</v>
      </c>
    </row>
    <row r="546" spans="2:45" ht="15">
      <c r="B546" s="45" t="s">
        <v>216</v>
      </c>
      <c r="C546" s="6" t="str">
        <f>INDEX('Demand forecast'!$M$9:$M$5832,MATCH($B546,'Demand forecast'!$B$9:$B$5832,0))</f>
        <v>Yes</v>
      </c>
      <c r="D546" s="6" t="str">
        <f>IF(COUNTIF($B$93:B546,$B546) = 1, "LV", IF(COUNTIF($B$93:B546,$B546) = 2, "HV", "ST"))</f>
        <v>HV</v>
      </c>
      <c r="E546" s="6" t="str">
        <f>INDEX('Demand forecast and growth rate'!$E$7:$E$273,MATCH($B546,'Demand forecast and growth rate'!$B$7:$B$273,0))</f>
        <v>Steady/falling</v>
      </c>
      <c r="F546" s="32">
        <f>SUMIFS('Capex forecast'!E$9:E$223,'Capex forecast'!$T$9:$T$223,'Allocation of site-spec costs'!$B546,'Capex forecast'!$S$9:$S$223,'Allocation of site-spec costs'!$D546,'Capex forecast'!$Q$9:$Q$223,"Customer Connection")</f>
        <v>0</v>
      </c>
      <c r="G546" s="32">
        <f>SUMIFS('Capex forecast'!F$9:F$223,'Capex forecast'!$T$9:$T$223,'Allocation of site-spec costs'!$B546,'Capex forecast'!$S$9:$S$223,'Allocation of site-spec costs'!$D546,'Capex forecast'!$Q$9:$Q$223,"Customer Connection")</f>
        <v>0</v>
      </c>
      <c r="H546" s="32">
        <f>SUMIFS('Capex forecast'!G$9:G$223,'Capex forecast'!$T$9:$T$223,'Allocation of site-spec costs'!$B546,'Capex forecast'!$S$9:$S$223,'Allocation of site-spec costs'!$D546,'Capex forecast'!$Q$9:$Q$223,"Customer Connection")</f>
        <v>0</v>
      </c>
      <c r="I546" s="32">
        <f>SUMIFS('Capex forecast'!H$9:H$223,'Capex forecast'!$T$9:$T$223,'Allocation of site-spec costs'!$B546,'Capex forecast'!$S$9:$S$223,'Allocation of site-spec costs'!$D546,'Capex forecast'!$Q$9:$Q$223,"Customer Connection")</f>
        <v>0</v>
      </c>
      <c r="J546" s="32">
        <f>SUMIFS('Capex forecast'!I$9:I$223,'Capex forecast'!$T$9:$T$223,'Allocation of site-spec costs'!$B546,'Capex forecast'!$S$9:$S$223,'Allocation of site-spec costs'!$D546,'Capex forecast'!$Q$9:$Q$223,"Customer Connection")</f>
        <v>0</v>
      </c>
      <c r="K546" s="32">
        <f>SUMIFS('Capex forecast'!J$9:J$223,'Capex forecast'!$T$9:$T$223,'Allocation of site-spec costs'!$B546,'Capex forecast'!$S$9:$S$223,'Allocation of site-spec costs'!$D546,'Capex forecast'!$Q$9:$Q$223,"Customer Connection")</f>
        <v>0</v>
      </c>
      <c r="L546" s="32">
        <f>SUMIFS('Capex forecast'!K$9:K$223,'Capex forecast'!$T$9:$T$223,'Allocation of site-spec costs'!$B546,'Capex forecast'!$S$9:$S$223,'Allocation of site-spec costs'!$D546,'Capex forecast'!$Q$9:$Q$223,"Customer Connection")</f>
        <v>0</v>
      </c>
      <c r="M546" s="32">
        <f>SUMIFS('Capex forecast'!L$9:L$223,'Capex forecast'!$T$9:$T$223,'Allocation of site-spec costs'!$B546,'Capex forecast'!$S$9:$S$223,'Allocation of site-spec costs'!$D546,'Capex forecast'!$Q$9:$Q$223,"Customer Connection")</f>
        <v>0</v>
      </c>
      <c r="N546" s="32">
        <f>SUMIFS('Capex forecast'!M$9:M$223,'Capex forecast'!$T$9:$T$223,'Allocation of site-spec costs'!$B546,'Capex forecast'!$S$9:$S$223,'Allocation of site-spec costs'!$D546,'Capex forecast'!$Q$9:$Q$223,"Customer Connection")</f>
        <v>0</v>
      </c>
      <c r="O546" s="32">
        <f>SUMIFS('Capex forecast'!N$9:N$223,'Capex forecast'!$T$9:$T$223,'Allocation of site-spec costs'!$B546,'Capex forecast'!$S$9:$S$223,'Allocation of site-spec costs'!$D546,'Capex forecast'!$Q$9:$Q$223,"Customer Connection")</f>
        <v>0</v>
      </c>
      <c r="Q546" s="45" t="s">
        <v>216</v>
      </c>
      <c r="R546" s="6" t="str">
        <f>INDEX('Demand forecast'!$M$9:$M$5832,MATCH($Q546,'Demand forecast'!$B$9:$B$5832,0))</f>
        <v>Yes</v>
      </c>
      <c r="S546" s="6" t="str">
        <f>IF(COUNTIF($Q$93:Q546,$B546) = 1, "LV", IF(COUNTIF($Q$93:Q546,$B546) = 2, "HV", "ST"))</f>
        <v>HV</v>
      </c>
      <c r="T546" s="6" t="str">
        <f>INDEX('Demand forecast and growth rate'!$E$7:$E$273,MATCH($Q546,'Demand forecast and growth rate'!$B$7:$B$273,0))</f>
        <v>Steady/falling</v>
      </c>
      <c r="U546" s="32">
        <f>SUMIFS('Capex forecast'!E$9:E$223,'Capex forecast'!$T$9:$T$223,$Q546,'Capex forecast'!$S$9:$S$223,$S546,'Capex forecast'!$Q$9:$Q$223,"Augex")</f>
        <v>0</v>
      </c>
      <c r="V546" s="32">
        <f>SUMIFS('Capex forecast'!F$9:F$223,'Capex forecast'!$T$9:$T$223,$Q546,'Capex forecast'!$S$9:$S$223,$S546,'Capex forecast'!$Q$9:$Q$223,"Augex")</f>
        <v>0</v>
      </c>
      <c r="W546" s="32">
        <f>SUMIFS('Capex forecast'!G$9:G$223,'Capex forecast'!$T$9:$T$223,$Q546,'Capex forecast'!$S$9:$S$223,$S546,'Capex forecast'!$Q$9:$Q$223,"Augex")</f>
        <v>0</v>
      </c>
      <c r="X546" s="32">
        <f>SUMIFS('Capex forecast'!H$9:H$223,'Capex forecast'!$T$9:$T$223,$Q546,'Capex forecast'!$S$9:$S$223,$S546,'Capex forecast'!$Q$9:$Q$223,"Augex")</f>
        <v>0</v>
      </c>
      <c r="Y546" s="32">
        <f>SUMIFS('Capex forecast'!I$9:I$223,'Capex forecast'!$T$9:$T$223,$Q546,'Capex forecast'!$S$9:$S$223,$S546,'Capex forecast'!$Q$9:$Q$223,"Augex")</f>
        <v>0</v>
      </c>
      <c r="Z546" s="32">
        <f>SUMIFS('Capex forecast'!J$9:J$223,'Capex forecast'!$T$9:$T$223,$Q546,'Capex forecast'!$S$9:$S$223,$S546,'Capex forecast'!$Q$9:$Q$223,"Augex")</f>
        <v>0</v>
      </c>
      <c r="AA546" s="32">
        <f>SUMIFS('Capex forecast'!K$9:K$223,'Capex forecast'!$T$9:$T$223,$Q546,'Capex forecast'!$S$9:$S$223,$S546,'Capex forecast'!$Q$9:$Q$223,"Augex")</f>
        <v>0</v>
      </c>
      <c r="AB546" s="32">
        <f>SUMIFS('Capex forecast'!L$9:L$223,'Capex forecast'!$T$9:$T$223,$Q546,'Capex forecast'!$S$9:$S$223,$S546,'Capex forecast'!$Q$9:$Q$223,"Augex")</f>
        <v>0</v>
      </c>
      <c r="AC546" s="32">
        <f>SUMIFS('Capex forecast'!M$9:M$223,'Capex forecast'!$T$9:$T$223,$Q546,'Capex forecast'!$S$9:$S$223,$S546,'Capex forecast'!$Q$9:$Q$223,"Augex")</f>
        <v>0</v>
      </c>
      <c r="AD546" s="32">
        <f>SUMIFS('Capex forecast'!N$9:N$223,'Capex forecast'!$T$9:$T$223,$Q546,'Capex forecast'!$S$9:$S$223,$S546,'Capex forecast'!$Q$9:$Q$223,"Augex")</f>
        <v>0</v>
      </c>
      <c r="AF546" s="45" t="s">
        <v>216</v>
      </c>
      <c r="AG546" s="6" t="str">
        <f>INDEX('Demand forecast'!$M$9:$M$5832,MATCH($Q546,'Demand forecast'!$B$9:$B$5832,0))</f>
        <v>Yes</v>
      </c>
      <c r="AH546" s="6" t="str">
        <f>IF(COUNTIF($AF$93:AF546,$B546) = 1, "LV", IF(COUNTIF($AF$93:AF546,$B546) = 2, "HV", "ST"))</f>
        <v>HV</v>
      </c>
      <c r="AI546" s="6" t="str">
        <f>INDEX('Demand forecast and growth rate'!$E$7:$E$273,MATCH($Q546,'Demand forecast and growth rate'!$B$7:$B$273,0))</f>
        <v>Steady/falling</v>
      </c>
      <c r="AJ546" s="47">
        <f>SUMIFS('Capex forecast'!E$9:E$223,'Capex forecast'!$T$9:$T$223,$AF546,'Capex forecast'!$S$9:$S$223,$AH546,'Capex forecast'!$Q$9:$Q$223,"Repex")</f>
        <v>0</v>
      </c>
      <c r="AK546" s="47">
        <f>SUMIFS('Capex forecast'!F$9:F$223,'Capex forecast'!$T$9:$T$223,$AF546,'Capex forecast'!$S$9:$S$223,$AH546,'Capex forecast'!$Q$9:$Q$223,"Repex")</f>
        <v>0</v>
      </c>
      <c r="AL546" s="47">
        <f>SUMIFS('Capex forecast'!G$9:G$223,'Capex forecast'!$T$9:$T$223,$AF546,'Capex forecast'!$S$9:$S$223,$AH546,'Capex forecast'!$Q$9:$Q$223,"Repex")</f>
        <v>0</v>
      </c>
      <c r="AM546" s="47">
        <f>SUMIFS('Capex forecast'!H$9:H$223,'Capex forecast'!$T$9:$T$223,$AF546,'Capex forecast'!$S$9:$S$223,$AH546,'Capex forecast'!$Q$9:$Q$223,"Repex")</f>
        <v>0</v>
      </c>
      <c r="AN546" s="47">
        <f>SUMIFS('Capex forecast'!I$9:I$223,'Capex forecast'!$T$9:$T$223,$AF546,'Capex forecast'!$S$9:$S$223,$AH546,'Capex forecast'!$Q$9:$Q$223,"Repex")</f>
        <v>0</v>
      </c>
      <c r="AO546" s="47">
        <f>SUMIFS('Capex forecast'!J$9:J$223,'Capex forecast'!$T$9:$T$223,$AF546,'Capex forecast'!$S$9:$S$223,$AH546,'Capex forecast'!$Q$9:$Q$223,"Repex")</f>
        <v>0</v>
      </c>
      <c r="AP546" s="47">
        <f>SUMIFS('Capex forecast'!K$9:K$223,'Capex forecast'!$T$9:$T$223,$AF546,'Capex forecast'!$S$9:$S$223,$AH546,'Capex forecast'!$Q$9:$Q$223,"Repex")</f>
        <v>0</v>
      </c>
      <c r="AQ546" s="47">
        <f>SUMIFS('Capex forecast'!L$9:L$223,'Capex forecast'!$T$9:$T$223,$AF546,'Capex forecast'!$S$9:$S$223,$AH546,'Capex forecast'!$Q$9:$Q$223,"Repex")</f>
        <v>0</v>
      </c>
      <c r="AR546" s="47">
        <f>SUMIFS('Capex forecast'!M$9:M$223,'Capex forecast'!$T$9:$T$223,$AF546,'Capex forecast'!$S$9:$S$223,$AH546,'Capex forecast'!$Q$9:$Q$223,"Repex")</f>
        <v>0</v>
      </c>
      <c r="AS546" s="47">
        <f>SUMIFS('Capex forecast'!N$9:N$223,'Capex forecast'!$T$9:$T$223,$AF546,'Capex forecast'!$S$9:$S$223,$AH546,'Capex forecast'!$Q$9:$Q$223,"Repex")</f>
        <v>0</v>
      </c>
    </row>
    <row r="547" spans="2:45" ht="15">
      <c r="B547" s="45" t="s">
        <v>227</v>
      </c>
      <c r="C547" s="6" t="str">
        <f>INDEX('Demand forecast'!$M$9:$M$5832,MATCH($B547,'Demand forecast'!$B$9:$B$5832,0))</f>
        <v>Yes</v>
      </c>
      <c r="D547" s="6" t="str">
        <f>IF(COUNTIF($B$93:B547,$B547) = 1, "LV", IF(COUNTIF($B$93:B547,$B547) = 2, "HV", "ST"))</f>
        <v>HV</v>
      </c>
      <c r="E547" s="6" t="str">
        <f>INDEX('Demand forecast and growth rate'!$E$7:$E$273,MATCH($B547,'Demand forecast and growth rate'!$B$7:$B$273,0))</f>
        <v>High growth</v>
      </c>
      <c r="F547" s="32">
        <f>SUMIFS('Capex forecast'!E$9:E$223,'Capex forecast'!$T$9:$T$223,'Allocation of site-spec costs'!$B547,'Capex forecast'!$S$9:$S$223,'Allocation of site-spec costs'!$D547,'Capex forecast'!$Q$9:$Q$223,"Customer Connection")</f>
        <v>0</v>
      </c>
      <c r="G547" s="32">
        <f>SUMIFS('Capex forecast'!F$9:F$223,'Capex forecast'!$T$9:$T$223,'Allocation of site-spec costs'!$B547,'Capex forecast'!$S$9:$S$223,'Allocation of site-spec costs'!$D547,'Capex forecast'!$Q$9:$Q$223,"Customer Connection")</f>
        <v>0</v>
      </c>
      <c r="H547" s="32">
        <f>SUMIFS('Capex forecast'!G$9:G$223,'Capex forecast'!$T$9:$T$223,'Allocation of site-spec costs'!$B547,'Capex forecast'!$S$9:$S$223,'Allocation of site-spec costs'!$D547,'Capex forecast'!$Q$9:$Q$223,"Customer Connection")</f>
        <v>0</v>
      </c>
      <c r="I547" s="32">
        <f>SUMIFS('Capex forecast'!H$9:H$223,'Capex forecast'!$T$9:$T$223,'Allocation of site-spec costs'!$B547,'Capex forecast'!$S$9:$S$223,'Allocation of site-spec costs'!$D547,'Capex forecast'!$Q$9:$Q$223,"Customer Connection")</f>
        <v>0</v>
      </c>
      <c r="J547" s="32">
        <f>SUMIFS('Capex forecast'!I$9:I$223,'Capex forecast'!$T$9:$T$223,'Allocation of site-spec costs'!$B547,'Capex forecast'!$S$9:$S$223,'Allocation of site-spec costs'!$D547,'Capex forecast'!$Q$9:$Q$223,"Customer Connection")</f>
        <v>0</v>
      </c>
      <c r="K547" s="32">
        <f>SUMIFS('Capex forecast'!J$9:J$223,'Capex forecast'!$T$9:$T$223,'Allocation of site-spec costs'!$B547,'Capex forecast'!$S$9:$S$223,'Allocation of site-spec costs'!$D547,'Capex forecast'!$Q$9:$Q$223,"Customer Connection")</f>
        <v>0</v>
      </c>
      <c r="L547" s="32">
        <f>SUMIFS('Capex forecast'!K$9:K$223,'Capex forecast'!$T$9:$T$223,'Allocation of site-spec costs'!$B547,'Capex forecast'!$S$9:$S$223,'Allocation of site-spec costs'!$D547,'Capex forecast'!$Q$9:$Q$223,"Customer Connection")</f>
        <v>0</v>
      </c>
      <c r="M547" s="32">
        <f>SUMIFS('Capex forecast'!L$9:L$223,'Capex forecast'!$T$9:$T$223,'Allocation of site-spec costs'!$B547,'Capex forecast'!$S$9:$S$223,'Allocation of site-spec costs'!$D547,'Capex forecast'!$Q$9:$Q$223,"Customer Connection")</f>
        <v>0</v>
      </c>
      <c r="N547" s="32">
        <f>SUMIFS('Capex forecast'!M$9:M$223,'Capex forecast'!$T$9:$T$223,'Allocation of site-spec costs'!$B547,'Capex forecast'!$S$9:$S$223,'Allocation of site-spec costs'!$D547,'Capex forecast'!$Q$9:$Q$223,"Customer Connection")</f>
        <v>0</v>
      </c>
      <c r="O547" s="32">
        <f>SUMIFS('Capex forecast'!N$9:N$223,'Capex forecast'!$T$9:$T$223,'Allocation of site-spec costs'!$B547,'Capex forecast'!$S$9:$S$223,'Allocation of site-spec costs'!$D547,'Capex forecast'!$Q$9:$Q$223,"Customer Connection")</f>
        <v>0</v>
      </c>
      <c r="Q547" s="45" t="s">
        <v>227</v>
      </c>
      <c r="R547" s="6" t="str">
        <f>INDEX('Demand forecast'!$M$9:$M$5832,MATCH($Q547,'Demand forecast'!$B$9:$B$5832,0))</f>
        <v>Yes</v>
      </c>
      <c r="S547" s="6" t="str">
        <f>IF(COUNTIF($Q$93:Q547,$B547) = 1, "LV", IF(COUNTIF($Q$93:Q547,$B547) = 2, "HV", "ST"))</f>
        <v>HV</v>
      </c>
      <c r="T547" s="6" t="str">
        <f>INDEX('Demand forecast and growth rate'!$E$7:$E$273,MATCH($Q547,'Demand forecast and growth rate'!$B$7:$B$273,0))</f>
        <v>High growth</v>
      </c>
      <c r="U547" s="32">
        <f>SUMIFS('Capex forecast'!E$9:E$223,'Capex forecast'!$T$9:$T$223,$Q547,'Capex forecast'!$S$9:$S$223,$S547,'Capex forecast'!$Q$9:$Q$223,"Augex")</f>
        <v>0</v>
      </c>
      <c r="V547" s="32">
        <f>SUMIFS('Capex forecast'!F$9:F$223,'Capex forecast'!$T$9:$T$223,$Q547,'Capex forecast'!$S$9:$S$223,$S547,'Capex forecast'!$Q$9:$Q$223,"Augex")</f>
        <v>0</v>
      </c>
      <c r="W547" s="32">
        <f>SUMIFS('Capex forecast'!G$9:G$223,'Capex forecast'!$T$9:$T$223,$Q547,'Capex forecast'!$S$9:$S$223,$S547,'Capex forecast'!$Q$9:$Q$223,"Augex")</f>
        <v>0</v>
      </c>
      <c r="X547" s="32">
        <f>SUMIFS('Capex forecast'!H$9:H$223,'Capex forecast'!$T$9:$T$223,$Q547,'Capex forecast'!$S$9:$S$223,$S547,'Capex forecast'!$Q$9:$Q$223,"Augex")</f>
        <v>0</v>
      </c>
      <c r="Y547" s="32">
        <f>SUMIFS('Capex forecast'!I$9:I$223,'Capex forecast'!$T$9:$T$223,$Q547,'Capex forecast'!$S$9:$S$223,$S547,'Capex forecast'!$Q$9:$Q$223,"Augex")</f>
        <v>0</v>
      </c>
      <c r="Z547" s="32">
        <f>SUMIFS('Capex forecast'!J$9:J$223,'Capex forecast'!$T$9:$T$223,$Q547,'Capex forecast'!$S$9:$S$223,$S547,'Capex forecast'!$Q$9:$Q$223,"Augex")</f>
        <v>0</v>
      </c>
      <c r="AA547" s="32">
        <f>SUMIFS('Capex forecast'!K$9:K$223,'Capex forecast'!$T$9:$T$223,$Q547,'Capex forecast'!$S$9:$S$223,$S547,'Capex forecast'!$Q$9:$Q$223,"Augex")</f>
        <v>0</v>
      </c>
      <c r="AB547" s="32">
        <f>SUMIFS('Capex forecast'!L$9:L$223,'Capex forecast'!$T$9:$T$223,$Q547,'Capex forecast'!$S$9:$S$223,$S547,'Capex forecast'!$Q$9:$Q$223,"Augex")</f>
        <v>0</v>
      </c>
      <c r="AC547" s="32">
        <f>SUMIFS('Capex forecast'!M$9:M$223,'Capex forecast'!$T$9:$T$223,$Q547,'Capex forecast'!$S$9:$S$223,$S547,'Capex forecast'!$Q$9:$Q$223,"Augex")</f>
        <v>0</v>
      </c>
      <c r="AD547" s="32">
        <f>SUMIFS('Capex forecast'!N$9:N$223,'Capex forecast'!$T$9:$T$223,$Q547,'Capex forecast'!$S$9:$S$223,$S547,'Capex forecast'!$Q$9:$Q$223,"Augex")</f>
        <v>0</v>
      </c>
      <c r="AF547" s="45" t="s">
        <v>227</v>
      </c>
      <c r="AG547" s="6" t="str">
        <f>INDEX('Demand forecast'!$M$9:$M$5832,MATCH($Q547,'Demand forecast'!$B$9:$B$5832,0))</f>
        <v>Yes</v>
      </c>
      <c r="AH547" s="6" t="str">
        <f>IF(COUNTIF($AF$93:AF547,$B547) = 1, "LV", IF(COUNTIF($AF$93:AF547,$B547) = 2, "HV", "ST"))</f>
        <v>HV</v>
      </c>
      <c r="AI547" s="6" t="str">
        <f>INDEX('Demand forecast and growth rate'!$E$7:$E$273,MATCH($Q547,'Demand forecast and growth rate'!$B$7:$B$273,0))</f>
        <v>High growth</v>
      </c>
      <c r="AJ547" s="47">
        <f>SUMIFS('Capex forecast'!E$9:E$223,'Capex forecast'!$T$9:$T$223,$AF547,'Capex forecast'!$S$9:$S$223,$AH547,'Capex forecast'!$Q$9:$Q$223,"Repex")</f>
        <v>0</v>
      </c>
      <c r="AK547" s="47">
        <f>SUMIFS('Capex forecast'!F$9:F$223,'Capex forecast'!$T$9:$T$223,$AF547,'Capex forecast'!$S$9:$S$223,$AH547,'Capex forecast'!$Q$9:$Q$223,"Repex")</f>
        <v>0</v>
      </c>
      <c r="AL547" s="47">
        <f>SUMIFS('Capex forecast'!G$9:G$223,'Capex forecast'!$T$9:$T$223,$AF547,'Capex forecast'!$S$9:$S$223,$AH547,'Capex forecast'!$Q$9:$Q$223,"Repex")</f>
        <v>0</v>
      </c>
      <c r="AM547" s="47">
        <f>SUMIFS('Capex forecast'!H$9:H$223,'Capex forecast'!$T$9:$T$223,$AF547,'Capex forecast'!$S$9:$S$223,$AH547,'Capex forecast'!$Q$9:$Q$223,"Repex")</f>
        <v>0</v>
      </c>
      <c r="AN547" s="47">
        <f>SUMIFS('Capex forecast'!I$9:I$223,'Capex forecast'!$T$9:$T$223,$AF547,'Capex forecast'!$S$9:$S$223,$AH547,'Capex forecast'!$Q$9:$Q$223,"Repex")</f>
        <v>0</v>
      </c>
      <c r="AO547" s="47">
        <f>SUMIFS('Capex forecast'!J$9:J$223,'Capex forecast'!$T$9:$T$223,$AF547,'Capex forecast'!$S$9:$S$223,$AH547,'Capex forecast'!$Q$9:$Q$223,"Repex")</f>
        <v>0</v>
      </c>
      <c r="AP547" s="47">
        <f>SUMIFS('Capex forecast'!K$9:K$223,'Capex forecast'!$T$9:$T$223,$AF547,'Capex forecast'!$S$9:$S$223,$AH547,'Capex forecast'!$Q$9:$Q$223,"Repex")</f>
        <v>0</v>
      </c>
      <c r="AQ547" s="47">
        <f>SUMIFS('Capex forecast'!L$9:L$223,'Capex forecast'!$T$9:$T$223,$AF547,'Capex forecast'!$S$9:$S$223,$AH547,'Capex forecast'!$Q$9:$Q$223,"Repex")</f>
        <v>0</v>
      </c>
      <c r="AR547" s="47">
        <f>SUMIFS('Capex forecast'!M$9:M$223,'Capex forecast'!$T$9:$T$223,$AF547,'Capex forecast'!$S$9:$S$223,$AH547,'Capex forecast'!$Q$9:$Q$223,"Repex")</f>
        <v>0</v>
      </c>
      <c r="AS547" s="47">
        <f>SUMIFS('Capex forecast'!N$9:N$223,'Capex forecast'!$T$9:$T$223,$AF547,'Capex forecast'!$S$9:$S$223,$AH547,'Capex forecast'!$Q$9:$Q$223,"Repex")</f>
        <v>0</v>
      </c>
    </row>
    <row r="548" spans="2:45" ht="15">
      <c r="B548" s="45" t="s">
        <v>76</v>
      </c>
      <c r="C548" s="6" t="str">
        <f>INDEX('Demand forecast'!$M$9:$M$5832,MATCH($B548,'Demand forecast'!$B$9:$B$5832,0))</f>
        <v>No</v>
      </c>
      <c r="D548" s="6" t="str">
        <f>IF(COUNTIF($B$93:B548,$B548) = 1, "LV", IF(COUNTIF($B$93:B548,$B548) = 2, "HV", "ST"))</f>
        <v>HV</v>
      </c>
      <c r="E548" s="6" t="str">
        <f>INDEX('Demand forecast and growth rate'!$E$7:$E$273,MATCH($B548,'Demand forecast and growth rate'!$B$7:$B$273,0))</f>
        <v>Small growth</v>
      </c>
      <c r="F548" s="32">
        <f>SUMIFS('Capex forecast'!E$9:E$223,'Capex forecast'!$T$9:$T$223,'Allocation of site-spec costs'!$B548,'Capex forecast'!$S$9:$S$223,'Allocation of site-spec costs'!$D548,'Capex forecast'!$Q$9:$Q$223,"Customer Connection")</f>
        <v>0</v>
      </c>
      <c r="G548" s="32">
        <f>SUMIFS('Capex forecast'!F$9:F$223,'Capex forecast'!$T$9:$T$223,'Allocation of site-spec costs'!$B548,'Capex forecast'!$S$9:$S$223,'Allocation of site-spec costs'!$D548,'Capex forecast'!$Q$9:$Q$223,"Customer Connection")</f>
        <v>0</v>
      </c>
      <c r="H548" s="32">
        <f>SUMIFS('Capex forecast'!G$9:G$223,'Capex forecast'!$T$9:$T$223,'Allocation of site-spec costs'!$B548,'Capex forecast'!$S$9:$S$223,'Allocation of site-spec costs'!$D548,'Capex forecast'!$Q$9:$Q$223,"Customer Connection")</f>
        <v>0</v>
      </c>
      <c r="I548" s="32">
        <f>SUMIFS('Capex forecast'!H$9:H$223,'Capex forecast'!$T$9:$T$223,'Allocation of site-spec costs'!$B548,'Capex forecast'!$S$9:$S$223,'Allocation of site-spec costs'!$D548,'Capex forecast'!$Q$9:$Q$223,"Customer Connection")</f>
        <v>0</v>
      </c>
      <c r="J548" s="32">
        <f>SUMIFS('Capex forecast'!I$9:I$223,'Capex forecast'!$T$9:$T$223,'Allocation of site-spec costs'!$B548,'Capex forecast'!$S$9:$S$223,'Allocation of site-spec costs'!$D548,'Capex forecast'!$Q$9:$Q$223,"Customer Connection")</f>
        <v>0</v>
      </c>
      <c r="K548" s="32">
        <f>SUMIFS('Capex forecast'!J$9:J$223,'Capex forecast'!$T$9:$T$223,'Allocation of site-spec costs'!$B548,'Capex forecast'!$S$9:$S$223,'Allocation of site-spec costs'!$D548,'Capex forecast'!$Q$9:$Q$223,"Customer Connection")</f>
        <v>0</v>
      </c>
      <c r="L548" s="32">
        <f>SUMIFS('Capex forecast'!K$9:K$223,'Capex forecast'!$T$9:$T$223,'Allocation of site-spec costs'!$B548,'Capex forecast'!$S$9:$S$223,'Allocation of site-spec costs'!$D548,'Capex forecast'!$Q$9:$Q$223,"Customer Connection")</f>
        <v>0</v>
      </c>
      <c r="M548" s="32">
        <f>SUMIFS('Capex forecast'!L$9:L$223,'Capex forecast'!$T$9:$T$223,'Allocation of site-spec costs'!$B548,'Capex forecast'!$S$9:$S$223,'Allocation of site-spec costs'!$D548,'Capex forecast'!$Q$9:$Q$223,"Customer Connection")</f>
        <v>0</v>
      </c>
      <c r="N548" s="32">
        <f>SUMIFS('Capex forecast'!M$9:M$223,'Capex forecast'!$T$9:$T$223,'Allocation of site-spec costs'!$B548,'Capex forecast'!$S$9:$S$223,'Allocation of site-spec costs'!$D548,'Capex forecast'!$Q$9:$Q$223,"Customer Connection")</f>
        <v>0</v>
      </c>
      <c r="O548" s="32">
        <f>SUMIFS('Capex forecast'!N$9:N$223,'Capex forecast'!$T$9:$T$223,'Allocation of site-spec costs'!$B548,'Capex forecast'!$S$9:$S$223,'Allocation of site-spec costs'!$D548,'Capex forecast'!$Q$9:$Q$223,"Customer Connection")</f>
        <v>0</v>
      </c>
      <c r="Q548" s="45" t="s">
        <v>76</v>
      </c>
      <c r="R548" s="6" t="str">
        <f>INDEX('Demand forecast'!$M$9:$M$5832,MATCH($Q548,'Demand forecast'!$B$9:$B$5832,0))</f>
        <v>No</v>
      </c>
      <c r="S548" s="6" t="str">
        <f>IF(COUNTIF($Q$93:Q548,$B548) = 1, "LV", IF(COUNTIF($Q$93:Q548,$B548) = 2, "HV", "ST"))</f>
        <v>HV</v>
      </c>
      <c r="T548" s="6" t="str">
        <f>INDEX('Demand forecast and growth rate'!$E$7:$E$273,MATCH($Q548,'Demand forecast and growth rate'!$B$7:$B$273,0))</f>
        <v>Small growth</v>
      </c>
      <c r="U548" s="32">
        <f>SUMIFS('Capex forecast'!E$9:E$223,'Capex forecast'!$T$9:$T$223,$Q548,'Capex forecast'!$S$9:$S$223,$S548,'Capex forecast'!$Q$9:$Q$223,"Augex")</f>
        <v>0</v>
      </c>
      <c r="V548" s="32">
        <f>SUMIFS('Capex forecast'!F$9:F$223,'Capex forecast'!$T$9:$T$223,$Q548,'Capex forecast'!$S$9:$S$223,$S548,'Capex forecast'!$Q$9:$Q$223,"Augex")</f>
        <v>0</v>
      </c>
      <c r="W548" s="32">
        <f>SUMIFS('Capex forecast'!G$9:G$223,'Capex forecast'!$T$9:$T$223,$Q548,'Capex forecast'!$S$9:$S$223,$S548,'Capex forecast'!$Q$9:$Q$223,"Augex")</f>
        <v>0</v>
      </c>
      <c r="X548" s="32">
        <f>SUMIFS('Capex forecast'!H$9:H$223,'Capex forecast'!$T$9:$T$223,$Q548,'Capex forecast'!$S$9:$S$223,$S548,'Capex forecast'!$Q$9:$Q$223,"Augex")</f>
        <v>0</v>
      </c>
      <c r="Y548" s="32">
        <f>SUMIFS('Capex forecast'!I$9:I$223,'Capex forecast'!$T$9:$T$223,$Q548,'Capex forecast'!$S$9:$S$223,$S548,'Capex forecast'!$Q$9:$Q$223,"Augex")</f>
        <v>0</v>
      </c>
      <c r="Z548" s="32">
        <f>SUMIFS('Capex forecast'!J$9:J$223,'Capex forecast'!$T$9:$T$223,$Q548,'Capex forecast'!$S$9:$S$223,$S548,'Capex forecast'!$Q$9:$Q$223,"Augex")</f>
        <v>0</v>
      </c>
      <c r="AA548" s="32">
        <f>SUMIFS('Capex forecast'!K$9:K$223,'Capex forecast'!$T$9:$T$223,$Q548,'Capex forecast'!$S$9:$S$223,$S548,'Capex forecast'!$Q$9:$Q$223,"Augex")</f>
        <v>0</v>
      </c>
      <c r="AB548" s="32">
        <f>SUMIFS('Capex forecast'!L$9:L$223,'Capex forecast'!$T$9:$T$223,$Q548,'Capex forecast'!$S$9:$S$223,$S548,'Capex forecast'!$Q$9:$Q$223,"Augex")</f>
        <v>0</v>
      </c>
      <c r="AC548" s="32">
        <f>SUMIFS('Capex forecast'!M$9:M$223,'Capex forecast'!$T$9:$T$223,$Q548,'Capex forecast'!$S$9:$S$223,$S548,'Capex forecast'!$Q$9:$Q$223,"Augex")</f>
        <v>0</v>
      </c>
      <c r="AD548" s="32">
        <f>SUMIFS('Capex forecast'!N$9:N$223,'Capex forecast'!$T$9:$T$223,$Q548,'Capex forecast'!$S$9:$S$223,$S548,'Capex forecast'!$Q$9:$Q$223,"Augex")</f>
        <v>0</v>
      </c>
      <c r="AF548" s="45" t="s">
        <v>76</v>
      </c>
      <c r="AG548" s="6" t="str">
        <f>INDEX('Demand forecast'!$M$9:$M$5832,MATCH($Q548,'Demand forecast'!$B$9:$B$5832,0))</f>
        <v>No</v>
      </c>
      <c r="AH548" s="6" t="str">
        <f>IF(COUNTIF($AF$93:AF548,$B548) = 1, "LV", IF(COUNTIF($AF$93:AF548,$B548) = 2, "HV", "ST"))</f>
        <v>HV</v>
      </c>
      <c r="AI548" s="6" t="str">
        <f>INDEX('Demand forecast and growth rate'!$E$7:$E$273,MATCH($Q548,'Demand forecast and growth rate'!$B$7:$B$273,0))</f>
        <v>Small growth</v>
      </c>
      <c r="AJ548" s="47">
        <f>SUMIFS('Capex forecast'!E$9:E$223,'Capex forecast'!$T$9:$T$223,$AF548,'Capex forecast'!$S$9:$S$223,$AH548,'Capex forecast'!$Q$9:$Q$223,"Repex")</f>
        <v>0</v>
      </c>
      <c r="AK548" s="47">
        <f>SUMIFS('Capex forecast'!F$9:F$223,'Capex forecast'!$T$9:$T$223,$AF548,'Capex forecast'!$S$9:$S$223,$AH548,'Capex forecast'!$Q$9:$Q$223,"Repex")</f>
        <v>0</v>
      </c>
      <c r="AL548" s="47">
        <f>SUMIFS('Capex forecast'!G$9:G$223,'Capex forecast'!$T$9:$T$223,$AF548,'Capex forecast'!$S$9:$S$223,$AH548,'Capex forecast'!$Q$9:$Q$223,"Repex")</f>
        <v>0</v>
      </c>
      <c r="AM548" s="47">
        <f>SUMIFS('Capex forecast'!H$9:H$223,'Capex forecast'!$T$9:$T$223,$AF548,'Capex forecast'!$S$9:$S$223,$AH548,'Capex forecast'!$Q$9:$Q$223,"Repex")</f>
        <v>0</v>
      </c>
      <c r="AN548" s="47">
        <f>SUMIFS('Capex forecast'!I$9:I$223,'Capex forecast'!$T$9:$T$223,$AF548,'Capex forecast'!$S$9:$S$223,$AH548,'Capex forecast'!$Q$9:$Q$223,"Repex")</f>
        <v>0</v>
      </c>
      <c r="AO548" s="47">
        <f>SUMIFS('Capex forecast'!J$9:J$223,'Capex forecast'!$T$9:$T$223,$AF548,'Capex forecast'!$S$9:$S$223,$AH548,'Capex forecast'!$Q$9:$Q$223,"Repex")</f>
        <v>0</v>
      </c>
      <c r="AP548" s="47">
        <f>SUMIFS('Capex forecast'!K$9:K$223,'Capex forecast'!$T$9:$T$223,$AF548,'Capex forecast'!$S$9:$S$223,$AH548,'Capex forecast'!$Q$9:$Q$223,"Repex")</f>
        <v>0</v>
      </c>
      <c r="AQ548" s="47">
        <f>SUMIFS('Capex forecast'!L$9:L$223,'Capex forecast'!$T$9:$T$223,$AF548,'Capex forecast'!$S$9:$S$223,$AH548,'Capex forecast'!$Q$9:$Q$223,"Repex")</f>
        <v>0</v>
      </c>
      <c r="AR548" s="47">
        <f>SUMIFS('Capex forecast'!M$9:M$223,'Capex forecast'!$T$9:$T$223,$AF548,'Capex forecast'!$S$9:$S$223,$AH548,'Capex forecast'!$Q$9:$Q$223,"Repex")</f>
        <v>0</v>
      </c>
      <c r="AS548" s="47">
        <f>SUMIFS('Capex forecast'!N$9:N$223,'Capex forecast'!$T$9:$T$223,$AF548,'Capex forecast'!$S$9:$S$223,$AH548,'Capex forecast'!$Q$9:$Q$223,"Repex")</f>
        <v>0</v>
      </c>
    </row>
    <row r="549" spans="2:45" ht="15">
      <c r="B549" s="45" t="s">
        <v>233</v>
      </c>
      <c r="C549" s="6" t="str">
        <f>INDEX('Demand forecast'!$M$9:$M$5832,MATCH($B549,'Demand forecast'!$B$9:$B$5832,0))</f>
        <v>Yes</v>
      </c>
      <c r="D549" s="6" t="str">
        <f>IF(COUNTIF($B$93:B549,$B549) = 1, "LV", IF(COUNTIF($B$93:B549,$B549) = 2, "HV", "ST"))</f>
        <v>HV</v>
      </c>
      <c r="E549" s="6" t="str">
        <f>INDEX('Demand forecast and growth rate'!$E$7:$E$273,MATCH($B549,'Demand forecast and growth rate'!$B$7:$B$273,0))</f>
        <v>Steady/falling</v>
      </c>
      <c r="F549" s="32">
        <f>SUMIFS('Capex forecast'!E$9:E$223,'Capex forecast'!$T$9:$T$223,'Allocation of site-spec costs'!$B549,'Capex forecast'!$S$9:$S$223,'Allocation of site-spec costs'!$D549,'Capex forecast'!$Q$9:$Q$223,"Customer Connection")</f>
        <v>0</v>
      </c>
      <c r="G549" s="32">
        <f>SUMIFS('Capex forecast'!F$9:F$223,'Capex forecast'!$T$9:$T$223,'Allocation of site-spec costs'!$B549,'Capex forecast'!$S$9:$S$223,'Allocation of site-spec costs'!$D549,'Capex forecast'!$Q$9:$Q$223,"Customer Connection")</f>
        <v>0</v>
      </c>
      <c r="H549" s="32">
        <f>SUMIFS('Capex forecast'!G$9:G$223,'Capex forecast'!$T$9:$T$223,'Allocation of site-spec costs'!$B549,'Capex forecast'!$S$9:$S$223,'Allocation of site-spec costs'!$D549,'Capex forecast'!$Q$9:$Q$223,"Customer Connection")</f>
        <v>0</v>
      </c>
      <c r="I549" s="32">
        <f>SUMIFS('Capex forecast'!H$9:H$223,'Capex forecast'!$T$9:$T$223,'Allocation of site-spec costs'!$B549,'Capex forecast'!$S$9:$S$223,'Allocation of site-spec costs'!$D549,'Capex forecast'!$Q$9:$Q$223,"Customer Connection")</f>
        <v>0</v>
      </c>
      <c r="J549" s="32">
        <f>SUMIFS('Capex forecast'!I$9:I$223,'Capex forecast'!$T$9:$T$223,'Allocation of site-spec costs'!$B549,'Capex forecast'!$S$9:$S$223,'Allocation of site-spec costs'!$D549,'Capex forecast'!$Q$9:$Q$223,"Customer Connection")</f>
        <v>0</v>
      </c>
      <c r="K549" s="32">
        <f>SUMIFS('Capex forecast'!J$9:J$223,'Capex forecast'!$T$9:$T$223,'Allocation of site-spec costs'!$B549,'Capex forecast'!$S$9:$S$223,'Allocation of site-spec costs'!$D549,'Capex forecast'!$Q$9:$Q$223,"Customer Connection")</f>
        <v>0</v>
      </c>
      <c r="L549" s="32">
        <f>SUMIFS('Capex forecast'!K$9:K$223,'Capex forecast'!$T$9:$T$223,'Allocation of site-spec costs'!$B549,'Capex forecast'!$S$9:$S$223,'Allocation of site-spec costs'!$D549,'Capex forecast'!$Q$9:$Q$223,"Customer Connection")</f>
        <v>0</v>
      </c>
      <c r="M549" s="32">
        <f>SUMIFS('Capex forecast'!L$9:L$223,'Capex forecast'!$T$9:$T$223,'Allocation of site-spec costs'!$B549,'Capex forecast'!$S$9:$S$223,'Allocation of site-spec costs'!$D549,'Capex forecast'!$Q$9:$Q$223,"Customer Connection")</f>
        <v>0</v>
      </c>
      <c r="N549" s="32">
        <f>SUMIFS('Capex forecast'!M$9:M$223,'Capex forecast'!$T$9:$T$223,'Allocation of site-spec costs'!$B549,'Capex forecast'!$S$9:$S$223,'Allocation of site-spec costs'!$D549,'Capex forecast'!$Q$9:$Q$223,"Customer Connection")</f>
        <v>0</v>
      </c>
      <c r="O549" s="32">
        <f>SUMIFS('Capex forecast'!N$9:N$223,'Capex forecast'!$T$9:$T$223,'Allocation of site-spec costs'!$B549,'Capex forecast'!$S$9:$S$223,'Allocation of site-spec costs'!$D549,'Capex forecast'!$Q$9:$Q$223,"Customer Connection")</f>
        <v>0</v>
      </c>
      <c r="Q549" s="45" t="s">
        <v>233</v>
      </c>
      <c r="R549" s="6" t="str">
        <f>INDEX('Demand forecast'!$M$9:$M$5832,MATCH($Q549,'Demand forecast'!$B$9:$B$5832,0))</f>
        <v>Yes</v>
      </c>
      <c r="S549" s="6" t="str">
        <f>IF(COUNTIF($Q$93:Q549,$B549) = 1, "LV", IF(COUNTIF($Q$93:Q549,$B549) = 2, "HV", "ST"))</f>
        <v>HV</v>
      </c>
      <c r="T549" s="6" t="str">
        <f>INDEX('Demand forecast and growth rate'!$E$7:$E$273,MATCH($Q549,'Demand forecast and growth rate'!$B$7:$B$273,0))</f>
        <v>Steady/falling</v>
      </c>
      <c r="U549" s="32">
        <f>SUMIFS('Capex forecast'!E$9:E$223,'Capex forecast'!$T$9:$T$223,$Q549,'Capex forecast'!$S$9:$S$223,$S549,'Capex forecast'!$Q$9:$Q$223,"Augex")</f>
        <v>0</v>
      </c>
      <c r="V549" s="32">
        <f>SUMIFS('Capex forecast'!F$9:F$223,'Capex forecast'!$T$9:$T$223,$Q549,'Capex forecast'!$S$9:$S$223,$S549,'Capex forecast'!$Q$9:$Q$223,"Augex")</f>
        <v>0</v>
      </c>
      <c r="W549" s="32">
        <f>SUMIFS('Capex forecast'!G$9:G$223,'Capex forecast'!$T$9:$T$223,$Q549,'Capex forecast'!$S$9:$S$223,$S549,'Capex forecast'!$Q$9:$Q$223,"Augex")</f>
        <v>0</v>
      </c>
      <c r="X549" s="32">
        <f>SUMIFS('Capex forecast'!H$9:H$223,'Capex forecast'!$T$9:$T$223,$Q549,'Capex forecast'!$S$9:$S$223,$S549,'Capex forecast'!$Q$9:$Q$223,"Augex")</f>
        <v>0</v>
      </c>
      <c r="Y549" s="32">
        <f>SUMIFS('Capex forecast'!I$9:I$223,'Capex forecast'!$T$9:$T$223,$Q549,'Capex forecast'!$S$9:$S$223,$S549,'Capex forecast'!$Q$9:$Q$223,"Augex")</f>
        <v>0</v>
      </c>
      <c r="Z549" s="32">
        <f>SUMIFS('Capex forecast'!J$9:J$223,'Capex forecast'!$T$9:$T$223,$Q549,'Capex forecast'!$S$9:$S$223,$S549,'Capex forecast'!$Q$9:$Q$223,"Augex")</f>
        <v>0</v>
      </c>
      <c r="AA549" s="32">
        <f>SUMIFS('Capex forecast'!K$9:K$223,'Capex forecast'!$T$9:$T$223,$Q549,'Capex forecast'!$S$9:$S$223,$S549,'Capex forecast'!$Q$9:$Q$223,"Augex")</f>
        <v>0</v>
      </c>
      <c r="AB549" s="32">
        <f>SUMIFS('Capex forecast'!L$9:L$223,'Capex forecast'!$T$9:$T$223,$Q549,'Capex forecast'!$S$9:$S$223,$S549,'Capex forecast'!$Q$9:$Q$223,"Augex")</f>
        <v>0</v>
      </c>
      <c r="AC549" s="32">
        <f>SUMIFS('Capex forecast'!M$9:M$223,'Capex forecast'!$T$9:$T$223,$Q549,'Capex forecast'!$S$9:$S$223,$S549,'Capex forecast'!$Q$9:$Q$223,"Augex")</f>
        <v>0</v>
      </c>
      <c r="AD549" s="32">
        <f>SUMIFS('Capex forecast'!N$9:N$223,'Capex forecast'!$T$9:$T$223,$Q549,'Capex forecast'!$S$9:$S$223,$S549,'Capex forecast'!$Q$9:$Q$223,"Augex")</f>
        <v>0</v>
      </c>
      <c r="AF549" s="45" t="s">
        <v>233</v>
      </c>
      <c r="AG549" s="6" t="str">
        <f>INDEX('Demand forecast'!$M$9:$M$5832,MATCH($Q549,'Demand forecast'!$B$9:$B$5832,0))</f>
        <v>Yes</v>
      </c>
      <c r="AH549" s="6" t="str">
        <f>IF(COUNTIF($AF$93:AF549,$B549) = 1, "LV", IF(COUNTIF($AF$93:AF549,$B549) = 2, "HV", "ST"))</f>
        <v>HV</v>
      </c>
      <c r="AI549" s="6" t="str">
        <f>INDEX('Demand forecast and growth rate'!$E$7:$E$273,MATCH($Q549,'Demand forecast and growth rate'!$B$7:$B$273,0))</f>
        <v>Steady/falling</v>
      </c>
      <c r="AJ549" s="47">
        <f>SUMIFS('Capex forecast'!E$9:E$223,'Capex forecast'!$T$9:$T$223,$AF549,'Capex forecast'!$S$9:$S$223,$AH549,'Capex forecast'!$Q$9:$Q$223,"Repex")</f>
        <v>0</v>
      </c>
      <c r="AK549" s="47">
        <f>SUMIFS('Capex forecast'!F$9:F$223,'Capex forecast'!$T$9:$T$223,$AF549,'Capex forecast'!$S$9:$S$223,$AH549,'Capex forecast'!$Q$9:$Q$223,"Repex")</f>
        <v>0</v>
      </c>
      <c r="AL549" s="47">
        <f>SUMIFS('Capex forecast'!G$9:G$223,'Capex forecast'!$T$9:$T$223,$AF549,'Capex forecast'!$S$9:$S$223,$AH549,'Capex forecast'!$Q$9:$Q$223,"Repex")</f>
        <v>0</v>
      </c>
      <c r="AM549" s="47">
        <f>SUMIFS('Capex forecast'!H$9:H$223,'Capex forecast'!$T$9:$T$223,$AF549,'Capex forecast'!$S$9:$S$223,$AH549,'Capex forecast'!$Q$9:$Q$223,"Repex")</f>
        <v>0</v>
      </c>
      <c r="AN549" s="47">
        <f>SUMIFS('Capex forecast'!I$9:I$223,'Capex forecast'!$T$9:$T$223,$AF549,'Capex forecast'!$S$9:$S$223,$AH549,'Capex forecast'!$Q$9:$Q$223,"Repex")</f>
        <v>0</v>
      </c>
      <c r="AO549" s="47">
        <f>SUMIFS('Capex forecast'!J$9:J$223,'Capex forecast'!$T$9:$T$223,$AF549,'Capex forecast'!$S$9:$S$223,$AH549,'Capex forecast'!$Q$9:$Q$223,"Repex")</f>
        <v>0</v>
      </c>
      <c r="AP549" s="47">
        <f>SUMIFS('Capex forecast'!K$9:K$223,'Capex forecast'!$T$9:$T$223,$AF549,'Capex forecast'!$S$9:$S$223,$AH549,'Capex forecast'!$Q$9:$Q$223,"Repex")</f>
        <v>0</v>
      </c>
      <c r="AQ549" s="47">
        <f>SUMIFS('Capex forecast'!L$9:L$223,'Capex forecast'!$T$9:$T$223,$AF549,'Capex forecast'!$S$9:$S$223,$AH549,'Capex forecast'!$Q$9:$Q$223,"Repex")</f>
        <v>0</v>
      </c>
      <c r="AR549" s="47">
        <f>SUMIFS('Capex forecast'!M$9:M$223,'Capex forecast'!$T$9:$T$223,$AF549,'Capex forecast'!$S$9:$S$223,$AH549,'Capex forecast'!$Q$9:$Q$223,"Repex")</f>
        <v>0</v>
      </c>
      <c r="AS549" s="47">
        <f>SUMIFS('Capex forecast'!N$9:N$223,'Capex forecast'!$T$9:$T$223,$AF549,'Capex forecast'!$S$9:$S$223,$AH549,'Capex forecast'!$Q$9:$Q$223,"Repex")</f>
        <v>0</v>
      </c>
    </row>
    <row r="550" spans="2:45" ht="15">
      <c r="B550" s="45" t="s">
        <v>439</v>
      </c>
      <c r="C550" s="6" t="str">
        <f>INDEX('Demand forecast'!$M$9:$M$5832,MATCH($B550,'Demand forecast'!$B$9:$B$5832,0))</f>
        <v>Yes</v>
      </c>
      <c r="D550" s="6" t="str">
        <f>IF(COUNTIF($B$93:B550,$B550) = 1, "LV", IF(COUNTIF($B$93:B550,$B550) = 2, "HV", "ST"))</f>
        <v>HV</v>
      </c>
      <c r="E550" s="6" t="str">
        <f>INDEX('Demand forecast and growth rate'!$E$7:$E$273,MATCH($B550,'Demand forecast and growth rate'!$B$7:$B$273,0))</f>
        <v>Steady/falling</v>
      </c>
      <c r="F550" s="32">
        <f>SUMIFS('Capex forecast'!E$9:E$223,'Capex forecast'!$T$9:$T$223,'Allocation of site-spec costs'!$B550,'Capex forecast'!$S$9:$S$223,'Allocation of site-spec costs'!$D550,'Capex forecast'!$Q$9:$Q$223,"Customer Connection")</f>
        <v>0</v>
      </c>
      <c r="G550" s="32">
        <f>SUMIFS('Capex forecast'!F$9:F$223,'Capex forecast'!$T$9:$T$223,'Allocation of site-spec costs'!$B550,'Capex forecast'!$S$9:$S$223,'Allocation of site-spec costs'!$D550,'Capex forecast'!$Q$9:$Q$223,"Customer Connection")</f>
        <v>0</v>
      </c>
      <c r="H550" s="32">
        <f>SUMIFS('Capex forecast'!G$9:G$223,'Capex forecast'!$T$9:$T$223,'Allocation of site-spec costs'!$B550,'Capex forecast'!$S$9:$S$223,'Allocation of site-spec costs'!$D550,'Capex forecast'!$Q$9:$Q$223,"Customer Connection")</f>
        <v>0</v>
      </c>
      <c r="I550" s="32">
        <f>SUMIFS('Capex forecast'!H$9:H$223,'Capex forecast'!$T$9:$T$223,'Allocation of site-spec costs'!$B550,'Capex forecast'!$S$9:$S$223,'Allocation of site-spec costs'!$D550,'Capex forecast'!$Q$9:$Q$223,"Customer Connection")</f>
        <v>0</v>
      </c>
      <c r="J550" s="32">
        <f>SUMIFS('Capex forecast'!I$9:I$223,'Capex forecast'!$T$9:$T$223,'Allocation of site-spec costs'!$B550,'Capex forecast'!$S$9:$S$223,'Allocation of site-spec costs'!$D550,'Capex forecast'!$Q$9:$Q$223,"Customer Connection")</f>
        <v>0</v>
      </c>
      <c r="K550" s="32">
        <f>SUMIFS('Capex forecast'!J$9:J$223,'Capex forecast'!$T$9:$T$223,'Allocation of site-spec costs'!$B550,'Capex forecast'!$S$9:$S$223,'Allocation of site-spec costs'!$D550,'Capex forecast'!$Q$9:$Q$223,"Customer Connection")</f>
        <v>0</v>
      </c>
      <c r="L550" s="32">
        <f>SUMIFS('Capex forecast'!K$9:K$223,'Capex forecast'!$T$9:$T$223,'Allocation of site-spec costs'!$B550,'Capex forecast'!$S$9:$S$223,'Allocation of site-spec costs'!$D550,'Capex forecast'!$Q$9:$Q$223,"Customer Connection")</f>
        <v>0</v>
      </c>
      <c r="M550" s="32">
        <f>SUMIFS('Capex forecast'!L$9:L$223,'Capex forecast'!$T$9:$T$223,'Allocation of site-spec costs'!$B550,'Capex forecast'!$S$9:$S$223,'Allocation of site-spec costs'!$D550,'Capex forecast'!$Q$9:$Q$223,"Customer Connection")</f>
        <v>0</v>
      </c>
      <c r="N550" s="32">
        <f>SUMIFS('Capex forecast'!M$9:M$223,'Capex forecast'!$T$9:$T$223,'Allocation of site-spec costs'!$B550,'Capex forecast'!$S$9:$S$223,'Allocation of site-spec costs'!$D550,'Capex forecast'!$Q$9:$Q$223,"Customer Connection")</f>
        <v>0</v>
      </c>
      <c r="O550" s="32">
        <f>SUMIFS('Capex forecast'!N$9:N$223,'Capex forecast'!$T$9:$T$223,'Allocation of site-spec costs'!$B550,'Capex forecast'!$S$9:$S$223,'Allocation of site-spec costs'!$D550,'Capex forecast'!$Q$9:$Q$223,"Customer Connection")</f>
        <v>0</v>
      </c>
      <c r="Q550" s="45" t="s">
        <v>439</v>
      </c>
      <c r="R550" s="6" t="str">
        <f>INDEX('Demand forecast'!$M$9:$M$5832,MATCH($Q550,'Demand forecast'!$B$9:$B$5832,0))</f>
        <v>Yes</v>
      </c>
      <c r="S550" s="6" t="str">
        <f>IF(COUNTIF($Q$93:Q550,$B550) = 1, "LV", IF(COUNTIF($Q$93:Q550,$B550) = 2, "HV", "ST"))</f>
        <v>HV</v>
      </c>
      <c r="T550" s="6" t="str">
        <f>INDEX('Demand forecast and growth rate'!$E$7:$E$273,MATCH($Q550,'Demand forecast and growth rate'!$B$7:$B$273,0))</f>
        <v>Steady/falling</v>
      </c>
      <c r="U550" s="32">
        <f>SUMIFS('Capex forecast'!E$9:E$223,'Capex forecast'!$T$9:$T$223,$Q550,'Capex forecast'!$S$9:$S$223,$S550,'Capex forecast'!$Q$9:$Q$223,"Augex")</f>
        <v>0</v>
      </c>
      <c r="V550" s="32">
        <f>SUMIFS('Capex forecast'!F$9:F$223,'Capex forecast'!$T$9:$T$223,$Q550,'Capex forecast'!$S$9:$S$223,$S550,'Capex forecast'!$Q$9:$Q$223,"Augex")</f>
        <v>0</v>
      </c>
      <c r="W550" s="32">
        <f>SUMIFS('Capex forecast'!G$9:G$223,'Capex forecast'!$T$9:$T$223,$Q550,'Capex forecast'!$S$9:$S$223,$S550,'Capex forecast'!$Q$9:$Q$223,"Augex")</f>
        <v>0</v>
      </c>
      <c r="X550" s="32">
        <f>SUMIFS('Capex forecast'!H$9:H$223,'Capex forecast'!$T$9:$T$223,$Q550,'Capex forecast'!$S$9:$S$223,$S550,'Capex forecast'!$Q$9:$Q$223,"Augex")</f>
        <v>0</v>
      </c>
      <c r="Y550" s="32">
        <f>SUMIFS('Capex forecast'!I$9:I$223,'Capex forecast'!$T$9:$T$223,$Q550,'Capex forecast'!$S$9:$S$223,$S550,'Capex forecast'!$Q$9:$Q$223,"Augex")</f>
        <v>0</v>
      </c>
      <c r="Z550" s="32">
        <f>SUMIFS('Capex forecast'!J$9:J$223,'Capex forecast'!$T$9:$T$223,$Q550,'Capex forecast'!$S$9:$S$223,$S550,'Capex forecast'!$Q$9:$Q$223,"Augex")</f>
        <v>0</v>
      </c>
      <c r="AA550" s="32">
        <f>SUMIFS('Capex forecast'!K$9:K$223,'Capex forecast'!$T$9:$T$223,$Q550,'Capex forecast'!$S$9:$S$223,$S550,'Capex forecast'!$Q$9:$Q$223,"Augex")</f>
        <v>0</v>
      </c>
      <c r="AB550" s="32">
        <f>SUMIFS('Capex forecast'!L$9:L$223,'Capex forecast'!$T$9:$T$223,$Q550,'Capex forecast'!$S$9:$S$223,$S550,'Capex forecast'!$Q$9:$Q$223,"Augex")</f>
        <v>0</v>
      </c>
      <c r="AC550" s="32">
        <f>SUMIFS('Capex forecast'!M$9:M$223,'Capex forecast'!$T$9:$T$223,$Q550,'Capex forecast'!$S$9:$S$223,$S550,'Capex forecast'!$Q$9:$Q$223,"Augex")</f>
        <v>0</v>
      </c>
      <c r="AD550" s="32">
        <f>SUMIFS('Capex forecast'!N$9:N$223,'Capex forecast'!$T$9:$T$223,$Q550,'Capex forecast'!$S$9:$S$223,$S550,'Capex forecast'!$Q$9:$Q$223,"Augex")</f>
        <v>0</v>
      </c>
      <c r="AF550" s="45" t="s">
        <v>439</v>
      </c>
      <c r="AG550" s="6" t="str">
        <f>INDEX('Demand forecast'!$M$9:$M$5832,MATCH($Q550,'Demand forecast'!$B$9:$B$5832,0))</f>
        <v>Yes</v>
      </c>
      <c r="AH550" s="6" t="str">
        <f>IF(COUNTIF($AF$93:AF550,$B550) = 1, "LV", IF(COUNTIF($AF$93:AF550,$B550) = 2, "HV", "ST"))</f>
        <v>HV</v>
      </c>
      <c r="AI550" s="6" t="str">
        <f>INDEX('Demand forecast and growth rate'!$E$7:$E$273,MATCH($Q550,'Demand forecast and growth rate'!$B$7:$B$273,0))</f>
        <v>Steady/falling</v>
      </c>
      <c r="AJ550" s="47">
        <f>SUMIFS('Capex forecast'!E$9:E$223,'Capex forecast'!$T$9:$T$223,$AF550,'Capex forecast'!$S$9:$S$223,$AH550,'Capex forecast'!$Q$9:$Q$223,"Repex")</f>
        <v>0</v>
      </c>
      <c r="AK550" s="47">
        <f>SUMIFS('Capex forecast'!F$9:F$223,'Capex forecast'!$T$9:$T$223,$AF550,'Capex forecast'!$S$9:$S$223,$AH550,'Capex forecast'!$Q$9:$Q$223,"Repex")</f>
        <v>0</v>
      </c>
      <c r="AL550" s="47">
        <f>SUMIFS('Capex forecast'!G$9:G$223,'Capex forecast'!$T$9:$T$223,$AF550,'Capex forecast'!$S$9:$S$223,$AH550,'Capex forecast'!$Q$9:$Q$223,"Repex")</f>
        <v>0</v>
      </c>
      <c r="AM550" s="47">
        <f>SUMIFS('Capex forecast'!H$9:H$223,'Capex forecast'!$T$9:$T$223,$AF550,'Capex forecast'!$S$9:$S$223,$AH550,'Capex forecast'!$Q$9:$Q$223,"Repex")</f>
        <v>0</v>
      </c>
      <c r="AN550" s="47">
        <f>SUMIFS('Capex forecast'!I$9:I$223,'Capex forecast'!$T$9:$T$223,$AF550,'Capex forecast'!$S$9:$S$223,$AH550,'Capex forecast'!$Q$9:$Q$223,"Repex")</f>
        <v>0</v>
      </c>
      <c r="AO550" s="47">
        <f>SUMIFS('Capex forecast'!J$9:J$223,'Capex forecast'!$T$9:$T$223,$AF550,'Capex forecast'!$S$9:$S$223,$AH550,'Capex forecast'!$Q$9:$Q$223,"Repex")</f>
        <v>0</v>
      </c>
      <c r="AP550" s="47">
        <f>SUMIFS('Capex forecast'!K$9:K$223,'Capex forecast'!$T$9:$T$223,$AF550,'Capex forecast'!$S$9:$S$223,$AH550,'Capex forecast'!$Q$9:$Q$223,"Repex")</f>
        <v>0</v>
      </c>
      <c r="AQ550" s="47">
        <f>SUMIFS('Capex forecast'!L$9:L$223,'Capex forecast'!$T$9:$T$223,$AF550,'Capex forecast'!$S$9:$S$223,$AH550,'Capex forecast'!$Q$9:$Q$223,"Repex")</f>
        <v>0</v>
      </c>
      <c r="AR550" s="47">
        <f>SUMIFS('Capex forecast'!M$9:M$223,'Capex forecast'!$T$9:$T$223,$AF550,'Capex forecast'!$S$9:$S$223,$AH550,'Capex forecast'!$Q$9:$Q$223,"Repex")</f>
        <v>0</v>
      </c>
      <c r="AS550" s="47">
        <f>SUMIFS('Capex forecast'!N$9:N$223,'Capex forecast'!$T$9:$T$223,$AF550,'Capex forecast'!$S$9:$S$223,$AH550,'Capex forecast'!$Q$9:$Q$223,"Repex")</f>
        <v>0</v>
      </c>
    </row>
    <row r="551" spans="2:45" ht="15">
      <c r="B551" s="45" t="s">
        <v>115</v>
      </c>
      <c r="C551" s="6" t="str">
        <f>INDEX('Demand forecast'!$M$9:$M$5832,MATCH($B551,'Demand forecast'!$B$9:$B$5832,0))</f>
        <v>No</v>
      </c>
      <c r="D551" s="6" t="str">
        <f>IF(COUNTIF($B$93:B551,$B551) = 1, "LV", IF(COUNTIF($B$93:B551,$B551) = 2, "HV", "ST"))</f>
        <v>HV</v>
      </c>
      <c r="E551" s="6" t="str">
        <f>INDEX('Demand forecast and growth rate'!$E$7:$E$273,MATCH($B551,'Demand forecast and growth rate'!$B$7:$B$273,0))</f>
        <v>Small growth</v>
      </c>
      <c r="F551" s="32">
        <f>SUMIFS('Capex forecast'!E$9:E$223,'Capex forecast'!$T$9:$T$223,'Allocation of site-spec costs'!$B551,'Capex forecast'!$S$9:$S$223,'Allocation of site-spec costs'!$D551,'Capex forecast'!$Q$9:$Q$223,"Customer Connection")</f>
        <v>0</v>
      </c>
      <c r="G551" s="32">
        <f>SUMIFS('Capex forecast'!F$9:F$223,'Capex forecast'!$T$9:$T$223,'Allocation of site-spec costs'!$B551,'Capex forecast'!$S$9:$S$223,'Allocation of site-spec costs'!$D551,'Capex forecast'!$Q$9:$Q$223,"Customer Connection")</f>
        <v>0</v>
      </c>
      <c r="H551" s="32">
        <f>SUMIFS('Capex forecast'!G$9:G$223,'Capex forecast'!$T$9:$T$223,'Allocation of site-spec costs'!$B551,'Capex forecast'!$S$9:$S$223,'Allocation of site-spec costs'!$D551,'Capex forecast'!$Q$9:$Q$223,"Customer Connection")</f>
        <v>0</v>
      </c>
      <c r="I551" s="32">
        <f>SUMIFS('Capex forecast'!H$9:H$223,'Capex forecast'!$T$9:$T$223,'Allocation of site-spec costs'!$B551,'Capex forecast'!$S$9:$S$223,'Allocation of site-spec costs'!$D551,'Capex forecast'!$Q$9:$Q$223,"Customer Connection")</f>
        <v>0</v>
      </c>
      <c r="J551" s="32">
        <f>SUMIFS('Capex forecast'!I$9:I$223,'Capex forecast'!$T$9:$T$223,'Allocation of site-spec costs'!$B551,'Capex forecast'!$S$9:$S$223,'Allocation of site-spec costs'!$D551,'Capex forecast'!$Q$9:$Q$223,"Customer Connection")</f>
        <v>0</v>
      </c>
      <c r="K551" s="32">
        <f>SUMIFS('Capex forecast'!J$9:J$223,'Capex forecast'!$T$9:$T$223,'Allocation of site-spec costs'!$B551,'Capex forecast'!$S$9:$S$223,'Allocation of site-spec costs'!$D551,'Capex forecast'!$Q$9:$Q$223,"Customer Connection")</f>
        <v>0</v>
      </c>
      <c r="L551" s="32">
        <f>SUMIFS('Capex forecast'!K$9:K$223,'Capex forecast'!$T$9:$T$223,'Allocation of site-spec costs'!$B551,'Capex forecast'!$S$9:$S$223,'Allocation of site-spec costs'!$D551,'Capex forecast'!$Q$9:$Q$223,"Customer Connection")</f>
        <v>0</v>
      </c>
      <c r="M551" s="32">
        <f>SUMIFS('Capex forecast'!L$9:L$223,'Capex forecast'!$T$9:$T$223,'Allocation of site-spec costs'!$B551,'Capex forecast'!$S$9:$S$223,'Allocation of site-spec costs'!$D551,'Capex forecast'!$Q$9:$Q$223,"Customer Connection")</f>
        <v>0</v>
      </c>
      <c r="N551" s="32">
        <f>SUMIFS('Capex forecast'!M$9:M$223,'Capex forecast'!$T$9:$T$223,'Allocation of site-spec costs'!$B551,'Capex forecast'!$S$9:$S$223,'Allocation of site-spec costs'!$D551,'Capex forecast'!$Q$9:$Q$223,"Customer Connection")</f>
        <v>0</v>
      </c>
      <c r="O551" s="32">
        <f>SUMIFS('Capex forecast'!N$9:N$223,'Capex forecast'!$T$9:$T$223,'Allocation of site-spec costs'!$B551,'Capex forecast'!$S$9:$S$223,'Allocation of site-spec costs'!$D551,'Capex forecast'!$Q$9:$Q$223,"Customer Connection")</f>
        <v>0</v>
      </c>
      <c r="Q551" s="45" t="s">
        <v>115</v>
      </c>
      <c r="R551" s="6" t="str">
        <f>INDEX('Demand forecast'!$M$9:$M$5832,MATCH($Q551,'Demand forecast'!$B$9:$B$5832,0))</f>
        <v>No</v>
      </c>
      <c r="S551" s="6" t="str">
        <f>IF(COUNTIF($Q$93:Q551,$B551) = 1, "LV", IF(COUNTIF($Q$93:Q551,$B551) = 2, "HV", "ST"))</f>
        <v>HV</v>
      </c>
      <c r="T551" s="6" t="str">
        <f>INDEX('Demand forecast and growth rate'!$E$7:$E$273,MATCH($Q551,'Demand forecast and growth rate'!$B$7:$B$273,0))</f>
        <v>Small growth</v>
      </c>
      <c r="U551" s="32">
        <f>SUMIFS('Capex forecast'!E$9:E$223,'Capex forecast'!$T$9:$T$223,$Q551,'Capex forecast'!$S$9:$S$223,$S551,'Capex forecast'!$Q$9:$Q$223,"Augex")</f>
        <v>0</v>
      </c>
      <c r="V551" s="32">
        <f>SUMIFS('Capex forecast'!F$9:F$223,'Capex forecast'!$T$9:$T$223,$Q551,'Capex forecast'!$S$9:$S$223,$S551,'Capex forecast'!$Q$9:$Q$223,"Augex")</f>
        <v>0</v>
      </c>
      <c r="W551" s="32">
        <f>SUMIFS('Capex forecast'!G$9:G$223,'Capex forecast'!$T$9:$T$223,$Q551,'Capex forecast'!$S$9:$S$223,$S551,'Capex forecast'!$Q$9:$Q$223,"Augex")</f>
        <v>0</v>
      </c>
      <c r="X551" s="32">
        <f>SUMIFS('Capex forecast'!H$9:H$223,'Capex forecast'!$T$9:$T$223,$Q551,'Capex forecast'!$S$9:$S$223,$S551,'Capex forecast'!$Q$9:$Q$223,"Augex")</f>
        <v>0</v>
      </c>
      <c r="Y551" s="32">
        <f>SUMIFS('Capex forecast'!I$9:I$223,'Capex forecast'!$T$9:$T$223,$Q551,'Capex forecast'!$S$9:$S$223,$S551,'Capex forecast'!$Q$9:$Q$223,"Augex")</f>
        <v>0</v>
      </c>
      <c r="Z551" s="32">
        <f>SUMIFS('Capex forecast'!J$9:J$223,'Capex forecast'!$T$9:$T$223,$Q551,'Capex forecast'!$S$9:$S$223,$S551,'Capex forecast'!$Q$9:$Q$223,"Augex")</f>
        <v>0</v>
      </c>
      <c r="AA551" s="32">
        <f>SUMIFS('Capex forecast'!K$9:K$223,'Capex forecast'!$T$9:$T$223,$Q551,'Capex forecast'!$S$9:$S$223,$S551,'Capex forecast'!$Q$9:$Q$223,"Augex")</f>
        <v>0</v>
      </c>
      <c r="AB551" s="32">
        <f>SUMIFS('Capex forecast'!L$9:L$223,'Capex forecast'!$T$9:$T$223,$Q551,'Capex forecast'!$S$9:$S$223,$S551,'Capex forecast'!$Q$9:$Q$223,"Augex")</f>
        <v>0</v>
      </c>
      <c r="AC551" s="32">
        <f>SUMIFS('Capex forecast'!M$9:M$223,'Capex forecast'!$T$9:$T$223,$Q551,'Capex forecast'!$S$9:$S$223,$S551,'Capex forecast'!$Q$9:$Q$223,"Augex")</f>
        <v>0</v>
      </c>
      <c r="AD551" s="32">
        <f>SUMIFS('Capex forecast'!N$9:N$223,'Capex forecast'!$T$9:$T$223,$Q551,'Capex forecast'!$S$9:$S$223,$S551,'Capex forecast'!$Q$9:$Q$223,"Augex")</f>
        <v>0</v>
      </c>
      <c r="AF551" s="45" t="s">
        <v>115</v>
      </c>
      <c r="AG551" s="6" t="str">
        <f>INDEX('Demand forecast'!$M$9:$M$5832,MATCH($Q551,'Demand forecast'!$B$9:$B$5832,0))</f>
        <v>No</v>
      </c>
      <c r="AH551" s="6" t="str">
        <f>IF(COUNTIF($AF$93:AF551,$B551) = 1, "LV", IF(COUNTIF($AF$93:AF551,$B551) = 2, "HV", "ST"))</f>
        <v>HV</v>
      </c>
      <c r="AI551" s="6" t="str">
        <f>INDEX('Demand forecast and growth rate'!$E$7:$E$273,MATCH($Q551,'Demand forecast and growth rate'!$B$7:$B$273,0))</f>
        <v>Small growth</v>
      </c>
      <c r="AJ551" s="47">
        <f>SUMIFS('Capex forecast'!E$9:E$223,'Capex forecast'!$T$9:$T$223,$AF551,'Capex forecast'!$S$9:$S$223,$AH551,'Capex forecast'!$Q$9:$Q$223,"Repex")</f>
        <v>0</v>
      </c>
      <c r="AK551" s="47">
        <f>SUMIFS('Capex forecast'!F$9:F$223,'Capex forecast'!$T$9:$T$223,$AF551,'Capex forecast'!$S$9:$S$223,$AH551,'Capex forecast'!$Q$9:$Q$223,"Repex")</f>
        <v>0</v>
      </c>
      <c r="AL551" s="47">
        <f>SUMIFS('Capex forecast'!G$9:G$223,'Capex forecast'!$T$9:$T$223,$AF551,'Capex forecast'!$S$9:$S$223,$AH551,'Capex forecast'!$Q$9:$Q$223,"Repex")</f>
        <v>0</v>
      </c>
      <c r="AM551" s="47">
        <f>SUMIFS('Capex forecast'!H$9:H$223,'Capex forecast'!$T$9:$T$223,$AF551,'Capex forecast'!$S$9:$S$223,$AH551,'Capex forecast'!$Q$9:$Q$223,"Repex")</f>
        <v>0</v>
      </c>
      <c r="AN551" s="47">
        <f>SUMIFS('Capex forecast'!I$9:I$223,'Capex forecast'!$T$9:$T$223,$AF551,'Capex forecast'!$S$9:$S$223,$AH551,'Capex forecast'!$Q$9:$Q$223,"Repex")</f>
        <v>0</v>
      </c>
      <c r="AO551" s="47">
        <f>SUMIFS('Capex forecast'!J$9:J$223,'Capex forecast'!$T$9:$T$223,$AF551,'Capex forecast'!$S$9:$S$223,$AH551,'Capex forecast'!$Q$9:$Q$223,"Repex")</f>
        <v>0</v>
      </c>
      <c r="AP551" s="47">
        <f>SUMIFS('Capex forecast'!K$9:K$223,'Capex forecast'!$T$9:$T$223,$AF551,'Capex forecast'!$S$9:$S$223,$AH551,'Capex forecast'!$Q$9:$Q$223,"Repex")</f>
        <v>0</v>
      </c>
      <c r="AQ551" s="47">
        <f>SUMIFS('Capex forecast'!L$9:L$223,'Capex forecast'!$T$9:$T$223,$AF551,'Capex forecast'!$S$9:$S$223,$AH551,'Capex forecast'!$Q$9:$Q$223,"Repex")</f>
        <v>0</v>
      </c>
      <c r="AR551" s="47">
        <f>SUMIFS('Capex forecast'!M$9:M$223,'Capex forecast'!$T$9:$T$223,$AF551,'Capex forecast'!$S$9:$S$223,$AH551,'Capex forecast'!$Q$9:$Q$223,"Repex")</f>
        <v>0</v>
      </c>
      <c r="AS551" s="47">
        <f>SUMIFS('Capex forecast'!N$9:N$223,'Capex forecast'!$T$9:$T$223,$AF551,'Capex forecast'!$S$9:$S$223,$AH551,'Capex forecast'!$Q$9:$Q$223,"Repex")</f>
        <v>0</v>
      </c>
    </row>
    <row r="552" spans="2:45" ht="15">
      <c r="B552" s="45" t="s">
        <v>209</v>
      </c>
      <c r="C552" s="6" t="str">
        <f>INDEX('Demand forecast'!$M$9:$M$5832,MATCH($B552,'Demand forecast'!$B$9:$B$5832,0))</f>
        <v>Yes</v>
      </c>
      <c r="D552" s="6" t="str">
        <f>IF(COUNTIF($B$93:B552,$B552) = 1, "LV", IF(COUNTIF($B$93:B552,$B552) = 2, "HV", "ST"))</f>
        <v>HV</v>
      </c>
      <c r="E552" s="6" t="str">
        <f>INDEX('Demand forecast and growth rate'!$E$7:$E$273,MATCH($B552,'Demand forecast and growth rate'!$B$7:$B$273,0))</f>
        <v>Steady/falling</v>
      </c>
      <c r="F552" s="32">
        <f>SUMIFS('Capex forecast'!E$9:E$223,'Capex forecast'!$T$9:$T$223,'Allocation of site-spec costs'!$B552,'Capex forecast'!$S$9:$S$223,'Allocation of site-spec costs'!$D552,'Capex forecast'!$Q$9:$Q$223,"Customer Connection")</f>
        <v>0</v>
      </c>
      <c r="G552" s="32">
        <f>SUMIFS('Capex forecast'!F$9:F$223,'Capex forecast'!$T$9:$T$223,'Allocation of site-spec costs'!$B552,'Capex forecast'!$S$9:$S$223,'Allocation of site-spec costs'!$D552,'Capex forecast'!$Q$9:$Q$223,"Customer Connection")</f>
        <v>0</v>
      </c>
      <c r="H552" s="32">
        <f>SUMIFS('Capex forecast'!G$9:G$223,'Capex forecast'!$T$9:$T$223,'Allocation of site-spec costs'!$B552,'Capex forecast'!$S$9:$S$223,'Allocation of site-spec costs'!$D552,'Capex forecast'!$Q$9:$Q$223,"Customer Connection")</f>
        <v>0</v>
      </c>
      <c r="I552" s="32">
        <f>SUMIFS('Capex forecast'!H$9:H$223,'Capex forecast'!$T$9:$T$223,'Allocation of site-spec costs'!$B552,'Capex forecast'!$S$9:$S$223,'Allocation of site-spec costs'!$D552,'Capex forecast'!$Q$9:$Q$223,"Customer Connection")</f>
        <v>0</v>
      </c>
      <c r="J552" s="32">
        <f>SUMIFS('Capex forecast'!I$9:I$223,'Capex forecast'!$T$9:$T$223,'Allocation of site-spec costs'!$B552,'Capex forecast'!$S$9:$S$223,'Allocation of site-spec costs'!$D552,'Capex forecast'!$Q$9:$Q$223,"Customer Connection")</f>
        <v>0</v>
      </c>
      <c r="K552" s="32">
        <f>SUMIFS('Capex forecast'!J$9:J$223,'Capex forecast'!$T$9:$T$223,'Allocation of site-spec costs'!$B552,'Capex forecast'!$S$9:$S$223,'Allocation of site-spec costs'!$D552,'Capex forecast'!$Q$9:$Q$223,"Customer Connection")</f>
        <v>0</v>
      </c>
      <c r="L552" s="32">
        <f>SUMIFS('Capex forecast'!K$9:K$223,'Capex forecast'!$T$9:$T$223,'Allocation of site-spec costs'!$B552,'Capex forecast'!$S$9:$S$223,'Allocation of site-spec costs'!$D552,'Capex forecast'!$Q$9:$Q$223,"Customer Connection")</f>
        <v>0</v>
      </c>
      <c r="M552" s="32">
        <f>SUMIFS('Capex forecast'!L$9:L$223,'Capex forecast'!$T$9:$T$223,'Allocation of site-spec costs'!$B552,'Capex forecast'!$S$9:$S$223,'Allocation of site-spec costs'!$D552,'Capex forecast'!$Q$9:$Q$223,"Customer Connection")</f>
        <v>0</v>
      </c>
      <c r="N552" s="32">
        <f>SUMIFS('Capex forecast'!M$9:M$223,'Capex forecast'!$T$9:$T$223,'Allocation of site-spec costs'!$B552,'Capex forecast'!$S$9:$S$223,'Allocation of site-spec costs'!$D552,'Capex forecast'!$Q$9:$Q$223,"Customer Connection")</f>
        <v>0</v>
      </c>
      <c r="O552" s="32">
        <f>SUMIFS('Capex forecast'!N$9:N$223,'Capex forecast'!$T$9:$T$223,'Allocation of site-spec costs'!$B552,'Capex forecast'!$S$9:$S$223,'Allocation of site-spec costs'!$D552,'Capex forecast'!$Q$9:$Q$223,"Customer Connection")</f>
        <v>0</v>
      </c>
      <c r="Q552" s="45" t="s">
        <v>209</v>
      </c>
      <c r="R552" s="6" t="str">
        <f>INDEX('Demand forecast'!$M$9:$M$5832,MATCH($Q552,'Demand forecast'!$B$9:$B$5832,0))</f>
        <v>Yes</v>
      </c>
      <c r="S552" s="6" t="str">
        <f>IF(COUNTIF($Q$93:Q552,$B552) = 1, "LV", IF(COUNTIF($Q$93:Q552,$B552) = 2, "HV", "ST"))</f>
        <v>HV</v>
      </c>
      <c r="T552" s="6" t="str">
        <f>INDEX('Demand forecast and growth rate'!$E$7:$E$273,MATCH($Q552,'Demand forecast and growth rate'!$B$7:$B$273,0))</f>
        <v>Steady/falling</v>
      </c>
      <c r="U552" s="32">
        <f>SUMIFS('Capex forecast'!E$9:E$223,'Capex forecast'!$T$9:$T$223,$Q552,'Capex forecast'!$S$9:$S$223,$S552,'Capex forecast'!$Q$9:$Q$223,"Augex")</f>
        <v>0</v>
      </c>
      <c r="V552" s="32">
        <f>SUMIFS('Capex forecast'!F$9:F$223,'Capex forecast'!$T$9:$T$223,$Q552,'Capex forecast'!$S$9:$S$223,$S552,'Capex forecast'!$Q$9:$Q$223,"Augex")</f>
        <v>0</v>
      </c>
      <c r="W552" s="32">
        <f>SUMIFS('Capex forecast'!G$9:G$223,'Capex forecast'!$T$9:$T$223,$Q552,'Capex forecast'!$S$9:$S$223,$S552,'Capex forecast'!$Q$9:$Q$223,"Augex")</f>
        <v>0</v>
      </c>
      <c r="X552" s="32">
        <f>SUMIFS('Capex forecast'!H$9:H$223,'Capex forecast'!$T$9:$T$223,$Q552,'Capex forecast'!$S$9:$S$223,$S552,'Capex forecast'!$Q$9:$Q$223,"Augex")</f>
        <v>0</v>
      </c>
      <c r="Y552" s="32">
        <f>SUMIFS('Capex forecast'!I$9:I$223,'Capex forecast'!$T$9:$T$223,$Q552,'Capex forecast'!$S$9:$S$223,$S552,'Capex forecast'!$Q$9:$Q$223,"Augex")</f>
        <v>0</v>
      </c>
      <c r="Z552" s="32">
        <f>SUMIFS('Capex forecast'!J$9:J$223,'Capex forecast'!$T$9:$T$223,$Q552,'Capex forecast'!$S$9:$S$223,$S552,'Capex forecast'!$Q$9:$Q$223,"Augex")</f>
        <v>0</v>
      </c>
      <c r="AA552" s="32">
        <f>SUMIFS('Capex forecast'!K$9:K$223,'Capex forecast'!$T$9:$T$223,$Q552,'Capex forecast'!$S$9:$S$223,$S552,'Capex forecast'!$Q$9:$Q$223,"Augex")</f>
        <v>0</v>
      </c>
      <c r="AB552" s="32">
        <f>SUMIFS('Capex forecast'!L$9:L$223,'Capex forecast'!$T$9:$T$223,$Q552,'Capex forecast'!$S$9:$S$223,$S552,'Capex forecast'!$Q$9:$Q$223,"Augex")</f>
        <v>0</v>
      </c>
      <c r="AC552" s="32">
        <f>SUMIFS('Capex forecast'!M$9:M$223,'Capex forecast'!$T$9:$T$223,$Q552,'Capex forecast'!$S$9:$S$223,$S552,'Capex forecast'!$Q$9:$Q$223,"Augex")</f>
        <v>0</v>
      </c>
      <c r="AD552" s="32">
        <f>SUMIFS('Capex forecast'!N$9:N$223,'Capex forecast'!$T$9:$T$223,$Q552,'Capex forecast'!$S$9:$S$223,$S552,'Capex forecast'!$Q$9:$Q$223,"Augex")</f>
        <v>0</v>
      </c>
      <c r="AF552" s="45" t="s">
        <v>209</v>
      </c>
      <c r="AG552" s="6" t="str">
        <f>INDEX('Demand forecast'!$M$9:$M$5832,MATCH($Q552,'Demand forecast'!$B$9:$B$5832,0))</f>
        <v>Yes</v>
      </c>
      <c r="AH552" s="6" t="str">
        <f>IF(COUNTIF($AF$93:AF552,$B552) = 1, "LV", IF(COUNTIF($AF$93:AF552,$B552) = 2, "HV", "ST"))</f>
        <v>HV</v>
      </c>
      <c r="AI552" s="6" t="str">
        <f>INDEX('Demand forecast and growth rate'!$E$7:$E$273,MATCH($Q552,'Demand forecast and growth rate'!$B$7:$B$273,0))</f>
        <v>Steady/falling</v>
      </c>
      <c r="AJ552" s="47">
        <f>SUMIFS('Capex forecast'!E$9:E$223,'Capex forecast'!$T$9:$T$223,$AF552,'Capex forecast'!$S$9:$S$223,$AH552,'Capex forecast'!$Q$9:$Q$223,"Repex")</f>
        <v>0</v>
      </c>
      <c r="AK552" s="47">
        <f>SUMIFS('Capex forecast'!F$9:F$223,'Capex forecast'!$T$9:$T$223,$AF552,'Capex forecast'!$S$9:$S$223,$AH552,'Capex forecast'!$Q$9:$Q$223,"Repex")</f>
        <v>0</v>
      </c>
      <c r="AL552" s="47">
        <f>SUMIFS('Capex forecast'!G$9:G$223,'Capex forecast'!$T$9:$T$223,$AF552,'Capex forecast'!$S$9:$S$223,$AH552,'Capex forecast'!$Q$9:$Q$223,"Repex")</f>
        <v>0</v>
      </c>
      <c r="AM552" s="47">
        <f>SUMIFS('Capex forecast'!H$9:H$223,'Capex forecast'!$T$9:$T$223,$AF552,'Capex forecast'!$S$9:$S$223,$AH552,'Capex forecast'!$Q$9:$Q$223,"Repex")</f>
        <v>0</v>
      </c>
      <c r="AN552" s="47">
        <f>SUMIFS('Capex forecast'!I$9:I$223,'Capex forecast'!$T$9:$T$223,$AF552,'Capex forecast'!$S$9:$S$223,$AH552,'Capex forecast'!$Q$9:$Q$223,"Repex")</f>
        <v>0</v>
      </c>
      <c r="AO552" s="47">
        <f>SUMIFS('Capex forecast'!J$9:J$223,'Capex forecast'!$T$9:$T$223,$AF552,'Capex forecast'!$S$9:$S$223,$AH552,'Capex forecast'!$Q$9:$Q$223,"Repex")</f>
        <v>0</v>
      </c>
      <c r="AP552" s="47">
        <f>SUMIFS('Capex forecast'!K$9:K$223,'Capex forecast'!$T$9:$T$223,$AF552,'Capex forecast'!$S$9:$S$223,$AH552,'Capex forecast'!$Q$9:$Q$223,"Repex")</f>
        <v>0</v>
      </c>
      <c r="AQ552" s="47">
        <f>SUMIFS('Capex forecast'!L$9:L$223,'Capex forecast'!$T$9:$T$223,$AF552,'Capex forecast'!$S$9:$S$223,$AH552,'Capex forecast'!$Q$9:$Q$223,"Repex")</f>
        <v>0</v>
      </c>
      <c r="AR552" s="47">
        <f>SUMIFS('Capex forecast'!M$9:M$223,'Capex forecast'!$T$9:$T$223,$AF552,'Capex forecast'!$S$9:$S$223,$AH552,'Capex forecast'!$Q$9:$Q$223,"Repex")</f>
        <v>0</v>
      </c>
      <c r="AS552" s="47">
        <f>SUMIFS('Capex forecast'!N$9:N$223,'Capex forecast'!$T$9:$T$223,$AF552,'Capex forecast'!$S$9:$S$223,$AH552,'Capex forecast'!$Q$9:$Q$223,"Repex")</f>
        <v>0</v>
      </c>
    </row>
    <row r="553" spans="2:45" ht="15">
      <c r="B553" s="45" t="s">
        <v>220</v>
      </c>
      <c r="C553" s="6" t="str">
        <f>INDEX('Demand forecast'!$M$9:$M$5832,MATCH($B553,'Demand forecast'!$B$9:$B$5832,0))</f>
        <v>Yes</v>
      </c>
      <c r="D553" s="6" t="str">
        <f>IF(COUNTIF($B$93:B553,$B553) = 1, "LV", IF(COUNTIF($B$93:B553,$B553) = 2, "HV", "ST"))</f>
        <v>HV</v>
      </c>
      <c r="E553" s="6" t="str">
        <f>INDEX('Demand forecast and growth rate'!$E$7:$E$273,MATCH($B553,'Demand forecast and growth rate'!$B$7:$B$273,0))</f>
        <v>Steady/falling</v>
      </c>
      <c r="F553" s="32">
        <f>SUMIFS('Capex forecast'!E$9:E$223,'Capex forecast'!$T$9:$T$223,'Allocation of site-spec costs'!$B553,'Capex forecast'!$S$9:$S$223,'Allocation of site-spec costs'!$D553,'Capex forecast'!$Q$9:$Q$223,"Customer Connection")</f>
        <v>0</v>
      </c>
      <c r="G553" s="32">
        <f>SUMIFS('Capex forecast'!F$9:F$223,'Capex forecast'!$T$9:$T$223,'Allocation of site-spec costs'!$B553,'Capex forecast'!$S$9:$S$223,'Allocation of site-spec costs'!$D553,'Capex forecast'!$Q$9:$Q$223,"Customer Connection")</f>
        <v>0</v>
      </c>
      <c r="H553" s="32">
        <f>SUMIFS('Capex forecast'!G$9:G$223,'Capex forecast'!$T$9:$T$223,'Allocation of site-spec costs'!$B553,'Capex forecast'!$S$9:$S$223,'Allocation of site-spec costs'!$D553,'Capex forecast'!$Q$9:$Q$223,"Customer Connection")</f>
        <v>0</v>
      </c>
      <c r="I553" s="32">
        <f>SUMIFS('Capex forecast'!H$9:H$223,'Capex forecast'!$T$9:$T$223,'Allocation of site-spec costs'!$B553,'Capex forecast'!$S$9:$S$223,'Allocation of site-spec costs'!$D553,'Capex forecast'!$Q$9:$Q$223,"Customer Connection")</f>
        <v>0</v>
      </c>
      <c r="J553" s="32">
        <f>SUMIFS('Capex forecast'!I$9:I$223,'Capex forecast'!$T$9:$T$223,'Allocation of site-spec costs'!$B553,'Capex forecast'!$S$9:$S$223,'Allocation of site-spec costs'!$D553,'Capex forecast'!$Q$9:$Q$223,"Customer Connection")</f>
        <v>0</v>
      </c>
      <c r="K553" s="32">
        <f>SUMIFS('Capex forecast'!J$9:J$223,'Capex forecast'!$T$9:$T$223,'Allocation of site-spec costs'!$B553,'Capex forecast'!$S$9:$S$223,'Allocation of site-spec costs'!$D553,'Capex forecast'!$Q$9:$Q$223,"Customer Connection")</f>
        <v>0</v>
      </c>
      <c r="L553" s="32">
        <f>SUMIFS('Capex forecast'!K$9:K$223,'Capex forecast'!$T$9:$T$223,'Allocation of site-spec costs'!$B553,'Capex forecast'!$S$9:$S$223,'Allocation of site-spec costs'!$D553,'Capex forecast'!$Q$9:$Q$223,"Customer Connection")</f>
        <v>0</v>
      </c>
      <c r="M553" s="32">
        <f>SUMIFS('Capex forecast'!L$9:L$223,'Capex forecast'!$T$9:$T$223,'Allocation of site-spec costs'!$B553,'Capex forecast'!$S$9:$S$223,'Allocation of site-spec costs'!$D553,'Capex forecast'!$Q$9:$Q$223,"Customer Connection")</f>
        <v>0</v>
      </c>
      <c r="N553" s="32">
        <f>SUMIFS('Capex forecast'!M$9:M$223,'Capex forecast'!$T$9:$T$223,'Allocation of site-spec costs'!$B553,'Capex forecast'!$S$9:$S$223,'Allocation of site-spec costs'!$D553,'Capex forecast'!$Q$9:$Q$223,"Customer Connection")</f>
        <v>0</v>
      </c>
      <c r="O553" s="32">
        <f>SUMIFS('Capex forecast'!N$9:N$223,'Capex forecast'!$T$9:$T$223,'Allocation of site-spec costs'!$B553,'Capex forecast'!$S$9:$S$223,'Allocation of site-spec costs'!$D553,'Capex forecast'!$Q$9:$Q$223,"Customer Connection")</f>
        <v>0</v>
      </c>
      <c r="Q553" s="45" t="s">
        <v>220</v>
      </c>
      <c r="R553" s="6" t="str">
        <f>INDEX('Demand forecast'!$M$9:$M$5832,MATCH($Q553,'Demand forecast'!$B$9:$B$5832,0))</f>
        <v>Yes</v>
      </c>
      <c r="S553" s="6" t="str">
        <f>IF(COUNTIF($Q$93:Q553,$B553) = 1, "LV", IF(COUNTIF($Q$93:Q553,$B553) = 2, "HV", "ST"))</f>
        <v>HV</v>
      </c>
      <c r="T553" s="6" t="str">
        <f>INDEX('Demand forecast and growth rate'!$E$7:$E$273,MATCH($Q553,'Demand forecast and growth rate'!$B$7:$B$273,0))</f>
        <v>Steady/falling</v>
      </c>
      <c r="U553" s="32">
        <f>SUMIFS('Capex forecast'!E$9:E$223,'Capex forecast'!$T$9:$T$223,$Q553,'Capex forecast'!$S$9:$S$223,$S553,'Capex forecast'!$Q$9:$Q$223,"Augex")</f>
        <v>0</v>
      </c>
      <c r="V553" s="32">
        <f>SUMIFS('Capex forecast'!F$9:F$223,'Capex forecast'!$T$9:$T$223,$Q553,'Capex forecast'!$S$9:$S$223,$S553,'Capex forecast'!$Q$9:$Q$223,"Augex")</f>
        <v>0</v>
      </c>
      <c r="W553" s="32">
        <f>SUMIFS('Capex forecast'!G$9:G$223,'Capex forecast'!$T$9:$T$223,$Q553,'Capex forecast'!$S$9:$S$223,$S553,'Capex forecast'!$Q$9:$Q$223,"Augex")</f>
        <v>0</v>
      </c>
      <c r="X553" s="32">
        <f>SUMIFS('Capex forecast'!H$9:H$223,'Capex forecast'!$T$9:$T$223,$Q553,'Capex forecast'!$S$9:$S$223,$S553,'Capex forecast'!$Q$9:$Q$223,"Augex")</f>
        <v>0</v>
      </c>
      <c r="Y553" s="32">
        <f>SUMIFS('Capex forecast'!I$9:I$223,'Capex forecast'!$T$9:$T$223,$Q553,'Capex forecast'!$S$9:$S$223,$S553,'Capex forecast'!$Q$9:$Q$223,"Augex")</f>
        <v>0</v>
      </c>
      <c r="Z553" s="32">
        <f>SUMIFS('Capex forecast'!J$9:J$223,'Capex forecast'!$T$9:$T$223,$Q553,'Capex forecast'!$S$9:$S$223,$S553,'Capex forecast'!$Q$9:$Q$223,"Augex")</f>
        <v>0</v>
      </c>
      <c r="AA553" s="32">
        <f>SUMIFS('Capex forecast'!K$9:K$223,'Capex forecast'!$T$9:$T$223,$Q553,'Capex forecast'!$S$9:$S$223,$S553,'Capex forecast'!$Q$9:$Q$223,"Augex")</f>
        <v>0</v>
      </c>
      <c r="AB553" s="32">
        <f>SUMIFS('Capex forecast'!L$9:L$223,'Capex forecast'!$T$9:$T$223,$Q553,'Capex forecast'!$S$9:$S$223,$S553,'Capex forecast'!$Q$9:$Q$223,"Augex")</f>
        <v>0</v>
      </c>
      <c r="AC553" s="32">
        <f>SUMIFS('Capex forecast'!M$9:M$223,'Capex forecast'!$T$9:$T$223,$Q553,'Capex forecast'!$S$9:$S$223,$S553,'Capex forecast'!$Q$9:$Q$223,"Augex")</f>
        <v>0</v>
      </c>
      <c r="AD553" s="32">
        <f>SUMIFS('Capex forecast'!N$9:N$223,'Capex forecast'!$T$9:$T$223,$Q553,'Capex forecast'!$S$9:$S$223,$S553,'Capex forecast'!$Q$9:$Q$223,"Augex")</f>
        <v>0</v>
      </c>
      <c r="AF553" s="45" t="s">
        <v>220</v>
      </c>
      <c r="AG553" s="6" t="str">
        <f>INDEX('Demand forecast'!$M$9:$M$5832,MATCH($Q553,'Demand forecast'!$B$9:$B$5832,0))</f>
        <v>Yes</v>
      </c>
      <c r="AH553" s="6" t="str">
        <f>IF(COUNTIF($AF$93:AF553,$B553) = 1, "LV", IF(COUNTIF($AF$93:AF553,$B553) = 2, "HV", "ST"))</f>
        <v>HV</v>
      </c>
      <c r="AI553" s="6" t="str">
        <f>INDEX('Demand forecast and growth rate'!$E$7:$E$273,MATCH($Q553,'Demand forecast and growth rate'!$B$7:$B$273,0))</f>
        <v>Steady/falling</v>
      </c>
      <c r="AJ553" s="47">
        <f>SUMIFS('Capex forecast'!E$9:E$223,'Capex forecast'!$T$9:$T$223,$AF553,'Capex forecast'!$S$9:$S$223,$AH553,'Capex forecast'!$Q$9:$Q$223,"Repex")</f>
        <v>0</v>
      </c>
      <c r="AK553" s="47">
        <f>SUMIFS('Capex forecast'!F$9:F$223,'Capex forecast'!$T$9:$T$223,$AF553,'Capex forecast'!$S$9:$S$223,$AH553,'Capex forecast'!$Q$9:$Q$223,"Repex")</f>
        <v>0</v>
      </c>
      <c r="AL553" s="47">
        <f>SUMIFS('Capex forecast'!G$9:G$223,'Capex forecast'!$T$9:$T$223,$AF553,'Capex forecast'!$S$9:$S$223,$AH553,'Capex forecast'!$Q$9:$Q$223,"Repex")</f>
        <v>0</v>
      </c>
      <c r="AM553" s="47">
        <f>SUMIFS('Capex forecast'!H$9:H$223,'Capex forecast'!$T$9:$T$223,$AF553,'Capex forecast'!$S$9:$S$223,$AH553,'Capex forecast'!$Q$9:$Q$223,"Repex")</f>
        <v>0</v>
      </c>
      <c r="AN553" s="47">
        <f>SUMIFS('Capex forecast'!I$9:I$223,'Capex forecast'!$T$9:$T$223,$AF553,'Capex forecast'!$S$9:$S$223,$AH553,'Capex forecast'!$Q$9:$Q$223,"Repex")</f>
        <v>0</v>
      </c>
      <c r="AO553" s="47">
        <f>SUMIFS('Capex forecast'!J$9:J$223,'Capex forecast'!$T$9:$T$223,$AF553,'Capex forecast'!$S$9:$S$223,$AH553,'Capex forecast'!$Q$9:$Q$223,"Repex")</f>
        <v>0</v>
      </c>
      <c r="AP553" s="47">
        <f>SUMIFS('Capex forecast'!K$9:K$223,'Capex forecast'!$T$9:$T$223,$AF553,'Capex forecast'!$S$9:$S$223,$AH553,'Capex forecast'!$Q$9:$Q$223,"Repex")</f>
        <v>0</v>
      </c>
      <c r="AQ553" s="47">
        <f>SUMIFS('Capex forecast'!L$9:L$223,'Capex forecast'!$T$9:$T$223,$AF553,'Capex forecast'!$S$9:$S$223,$AH553,'Capex forecast'!$Q$9:$Q$223,"Repex")</f>
        <v>0</v>
      </c>
      <c r="AR553" s="47">
        <f>SUMIFS('Capex forecast'!M$9:M$223,'Capex forecast'!$T$9:$T$223,$AF553,'Capex forecast'!$S$9:$S$223,$AH553,'Capex forecast'!$Q$9:$Q$223,"Repex")</f>
        <v>0</v>
      </c>
      <c r="AS553" s="47">
        <f>SUMIFS('Capex forecast'!N$9:N$223,'Capex forecast'!$T$9:$T$223,$AF553,'Capex forecast'!$S$9:$S$223,$AH553,'Capex forecast'!$Q$9:$Q$223,"Repex")</f>
        <v>0</v>
      </c>
    </row>
    <row r="554" spans="2:45" ht="15">
      <c r="B554" s="45" t="s">
        <v>221</v>
      </c>
      <c r="C554" s="6" t="str">
        <f>INDEX('Demand forecast'!$M$9:$M$5832,MATCH($B554,'Demand forecast'!$B$9:$B$5832,0))</f>
        <v>Yes</v>
      </c>
      <c r="D554" s="6" t="str">
        <f>IF(COUNTIF($B$93:B554,$B554) = 1, "LV", IF(COUNTIF($B$93:B554,$B554) = 2, "HV", "ST"))</f>
        <v>HV</v>
      </c>
      <c r="E554" s="6" t="str">
        <f>INDEX('Demand forecast and growth rate'!$E$7:$E$273,MATCH($B554,'Demand forecast and growth rate'!$B$7:$B$273,0))</f>
        <v>High growth</v>
      </c>
      <c r="F554" s="32">
        <f>SUMIFS('Capex forecast'!E$9:E$223,'Capex forecast'!$T$9:$T$223,'Allocation of site-spec costs'!$B554,'Capex forecast'!$S$9:$S$223,'Allocation of site-spec costs'!$D554,'Capex forecast'!$Q$9:$Q$223,"Customer Connection")</f>
        <v>0</v>
      </c>
      <c r="G554" s="32">
        <f>SUMIFS('Capex forecast'!F$9:F$223,'Capex forecast'!$T$9:$T$223,'Allocation of site-spec costs'!$B554,'Capex forecast'!$S$9:$S$223,'Allocation of site-spec costs'!$D554,'Capex forecast'!$Q$9:$Q$223,"Customer Connection")</f>
        <v>0</v>
      </c>
      <c r="H554" s="32">
        <f>SUMIFS('Capex forecast'!G$9:G$223,'Capex forecast'!$T$9:$T$223,'Allocation of site-spec costs'!$B554,'Capex forecast'!$S$9:$S$223,'Allocation of site-spec costs'!$D554,'Capex forecast'!$Q$9:$Q$223,"Customer Connection")</f>
        <v>0</v>
      </c>
      <c r="I554" s="32">
        <f>SUMIFS('Capex forecast'!H$9:H$223,'Capex forecast'!$T$9:$T$223,'Allocation of site-spec costs'!$B554,'Capex forecast'!$S$9:$S$223,'Allocation of site-spec costs'!$D554,'Capex forecast'!$Q$9:$Q$223,"Customer Connection")</f>
        <v>0</v>
      </c>
      <c r="J554" s="32">
        <f>SUMIFS('Capex forecast'!I$9:I$223,'Capex forecast'!$T$9:$T$223,'Allocation of site-spec costs'!$B554,'Capex forecast'!$S$9:$S$223,'Allocation of site-spec costs'!$D554,'Capex forecast'!$Q$9:$Q$223,"Customer Connection")</f>
        <v>0</v>
      </c>
      <c r="K554" s="32">
        <f>SUMIFS('Capex forecast'!J$9:J$223,'Capex forecast'!$T$9:$T$223,'Allocation of site-spec costs'!$B554,'Capex forecast'!$S$9:$S$223,'Allocation of site-spec costs'!$D554,'Capex forecast'!$Q$9:$Q$223,"Customer Connection")</f>
        <v>0</v>
      </c>
      <c r="L554" s="32">
        <f>SUMIFS('Capex forecast'!K$9:K$223,'Capex forecast'!$T$9:$T$223,'Allocation of site-spec costs'!$B554,'Capex forecast'!$S$9:$S$223,'Allocation of site-spec costs'!$D554,'Capex forecast'!$Q$9:$Q$223,"Customer Connection")</f>
        <v>0</v>
      </c>
      <c r="M554" s="32">
        <f>SUMIFS('Capex forecast'!L$9:L$223,'Capex forecast'!$T$9:$T$223,'Allocation of site-spec costs'!$B554,'Capex forecast'!$S$9:$S$223,'Allocation of site-spec costs'!$D554,'Capex forecast'!$Q$9:$Q$223,"Customer Connection")</f>
        <v>0</v>
      </c>
      <c r="N554" s="32">
        <f>SUMIFS('Capex forecast'!M$9:M$223,'Capex forecast'!$T$9:$T$223,'Allocation of site-spec costs'!$B554,'Capex forecast'!$S$9:$S$223,'Allocation of site-spec costs'!$D554,'Capex forecast'!$Q$9:$Q$223,"Customer Connection")</f>
        <v>0</v>
      </c>
      <c r="O554" s="32">
        <f>SUMIFS('Capex forecast'!N$9:N$223,'Capex forecast'!$T$9:$T$223,'Allocation of site-spec costs'!$B554,'Capex forecast'!$S$9:$S$223,'Allocation of site-spec costs'!$D554,'Capex forecast'!$Q$9:$Q$223,"Customer Connection")</f>
        <v>0</v>
      </c>
      <c r="Q554" s="45" t="s">
        <v>221</v>
      </c>
      <c r="R554" s="6" t="str">
        <f>INDEX('Demand forecast'!$M$9:$M$5832,MATCH($Q554,'Demand forecast'!$B$9:$B$5832,0))</f>
        <v>Yes</v>
      </c>
      <c r="S554" s="6" t="str">
        <f>IF(COUNTIF($Q$93:Q554,$B554) = 1, "LV", IF(COUNTIF($Q$93:Q554,$B554) = 2, "HV", "ST"))</f>
        <v>HV</v>
      </c>
      <c r="T554" s="6" t="str">
        <f>INDEX('Demand forecast and growth rate'!$E$7:$E$273,MATCH($Q554,'Demand forecast and growth rate'!$B$7:$B$273,0))</f>
        <v>High growth</v>
      </c>
      <c r="U554" s="32">
        <f>SUMIFS('Capex forecast'!E$9:E$223,'Capex forecast'!$T$9:$T$223,$Q554,'Capex forecast'!$S$9:$S$223,$S554,'Capex forecast'!$Q$9:$Q$223,"Augex")</f>
        <v>0</v>
      </c>
      <c r="V554" s="32">
        <f>SUMIFS('Capex forecast'!F$9:F$223,'Capex forecast'!$T$9:$T$223,$Q554,'Capex forecast'!$S$9:$S$223,$S554,'Capex forecast'!$Q$9:$Q$223,"Augex")</f>
        <v>0</v>
      </c>
      <c r="W554" s="32">
        <f>SUMIFS('Capex forecast'!G$9:G$223,'Capex forecast'!$T$9:$T$223,$Q554,'Capex forecast'!$S$9:$S$223,$S554,'Capex forecast'!$Q$9:$Q$223,"Augex")</f>
        <v>0</v>
      </c>
      <c r="X554" s="32">
        <f>SUMIFS('Capex forecast'!H$9:H$223,'Capex forecast'!$T$9:$T$223,$Q554,'Capex forecast'!$S$9:$S$223,$S554,'Capex forecast'!$Q$9:$Q$223,"Augex")</f>
        <v>0</v>
      </c>
      <c r="Y554" s="32">
        <f>SUMIFS('Capex forecast'!I$9:I$223,'Capex forecast'!$T$9:$T$223,$Q554,'Capex forecast'!$S$9:$S$223,$S554,'Capex forecast'!$Q$9:$Q$223,"Augex")</f>
        <v>0</v>
      </c>
      <c r="Z554" s="32">
        <f>SUMIFS('Capex forecast'!J$9:J$223,'Capex forecast'!$T$9:$T$223,$Q554,'Capex forecast'!$S$9:$S$223,$S554,'Capex forecast'!$Q$9:$Q$223,"Augex")</f>
        <v>0</v>
      </c>
      <c r="AA554" s="32">
        <f>SUMIFS('Capex forecast'!K$9:K$223,'Capex forecast'!$T$9:$T$223,$Q554,'Capex forecast'!$S$9:$S$223,$S554,'Capex forecast'!$Q$9:$Q$223,"Augex")</f>
        <v>0</v>
      </c>
      <c r="AB554" s="32">
        <f>SUMIFS('Capex forecast'!L$9:L$223,'Capex forecast'!$T$9:$T$223,$Q554,'Capex forecast'!$S$9:$S$223,$S554,'Capex forecast'!$Q$9:$Q$223,"Augex")</f>
        <v>0</v>
      </c>
      <c r="AC554" s="32">
        <f>SUMIFS('Capex forecast'!M$9:M$223,'Capex forecast'!$T$9:$T$223,$Q554,'Capex forecast'!$S$9:$S$223,$S554,'Capex forecast'!$Q$9:$Q$223,"Augex")</f>
        <v>0</v>
      </c>
      <c r="AD554" s="32">
        <f>SUMIFS('Capex forecast'!N$9:N$223,'Capex forecast'!$T$9:$T$223,$Q554,'Capex forecast'!$S$9:$S$223,$S554,'Capex forecast'!$Q$9:$Q$223,"Augex")</f>
        <v>0</v>
      </c>
      <c r="AF554" s="45" t="s">
        <v>221</v>
      </c>
      <c r="AG554" s="6" t="str">
        <f>INDEX('Demand forecast'!$M$9:$M$5832,MATCH($Q554,'Demand forecast'!$B$9:$B$5832,0))</f>
        <v>Yes</v>
      </c>
      <c r="AH554" s="6" t="str">
        <f>IF(COUNTIF($AF$93:AF554,$B554) = 1, "LV", IF(COUNTIF($AF$93:AF554,$B554) = 2, "HV", "ST"))</f>
        <v>HV</v>
      </c>
      <c r="AI554" s="6" t="str">
        <f>INDEX('Demand forecast and growth rate'!$E$7:$E$273,MATCH($Q554,'Demand forecast and growth rate'!$B$7:$B$273,0))</f>
        <v>High growth</v>
      </c>
      <c r="AJ554" s="47">
        <f>SUMIFS('Capex forecast'!E$9:E$223,'Capex forecast'!$T$9:$T$223,$AF554,'Capex forecast'!$S$9:$S$223,$AH554,'Capex forecast'!$Q$9:$Q$223,"Repex")</f>
        <v>0</v>
      </c>
      <c r="AK554" s="47">
        <f>SUMIFS('Capex forecast'!F$9:F$223,'Capex forecast'!$T$9:$T$223,$AF554,'Capex forecast'!$S$9:$S$223,$AH554,'Capex forecast'!$Q$9:$Q$223,"Repex")</f>
        <v>0</v>
      </c>
      <c r="AL554" s="47">
        <f>SUMIFS('Capex forecast'!G$9:G$223,'Capex forecast'!$T$9:$T$223,$AF554,'Capex forecast'!$S$9:$S$223,$AH554,'Capex forecast'!$Q$9:$Q$223,"Repex")</f>
        <v>0</v>
      </c>
      <c r="AM554" s="47">
        <f>SUMIFS('Capex forecast'!H$9:H$223,'Capex forecast'!$T$9:$T$223,$AF554,'Capex forecast'!$S$9:$S$223,$AH554,'Capex forecast'!$Q$9:$Q$223,"Repex")</f>
        <v>0</v>
      </c>
      <c r="AN554" s="47">
        <f>SUMIFS('Capex forecast'!I$9:I$223,'Capex forecast'!$T$9:$T$223,$AF554,'Capex forecast'!$S$9:$S$223,$AH554,'Capex forecast'!$Q$9:$Q$223,"Repex")</f>
        <v>0</v>
      </c>
      <c r="AO554" s="47">
        <f>SUMIFS('Capex forecast'!J$9:J$223,'Capex forecast'!$T$9:$T$223,$AF554,'Capex forecast'!$S$9:$S$223,$AH554,'Capex forecast'!$Q$9:$Q$223,"Repex")</f>
        <v>0</v>
      </c>
      <c r="AP554" s="47">
        <f>SUMIFS('Capex forecast'!K$9:K$223,'Capex forecast'!$T$9:$T$223,$AF554,'Capex forecast'!$S$9:$S$223,$AH554,'Capex forecast'!$Q$9:$Q$223,"Repex")</f>
        <v>0</v>
      </c>
      <c r="AQ554" s="47">
        <f>SUMIFS('Capex forecast'!L$9:L$223,'Capex forecast'!$T$9:$T$223,$AF554,'Capex forecast'!$S$9:$S$223,$AH554,'Capex forecast'!$Q$9:$Q$223,"Repex")</f>
        <v>0</v>
      </c>
      <c r="AR554" s="47">
        <f>SUMIFS('Capex forecast'!M$9:M$223,'Capex forecast'!$T$9:$T$223,$AF554,'Capex forecast'!$S$9:$S$223,$AH554,'Capex forecast'!$Q$9:$Q$223,"Repex")</f>
        <v>0</v>
      </c>
      <c r="AS554" s="47">
        <f>SUMIFS('Capex forecast'!N$9:N$223,'Capex forecast'!$T$9:$T$223,$AF554,'Capex forecast'!$S$9:$S$223,$AH554,'Capex forecast'!$Q$9:$Q$223,"Repex")</f>
        <v>0</v>
      </c>
    </row>
    <row r="555" spans="2:45" ht="15">
      <c r="B555" s="45" t="s">
        <v>46</v>
      </c>
      <c r="C555" s="6" t="str">
        <f>INDEX('Demand forecast'!$M$9:$M$5832,MATCH($B555,'Demand forecast'!$B$9:$B$5832,0))</f>
        <v>No</v>
      </c>
      <c r="D555" s="6" t="str">
        <f>IF(COUNTIF($B$93:B555,$B555) = 1, "LV", IF(COUNTIF($B$93:B555,$B555) = 2, "HV", "ST"))</f>
        <v>HV</v>
      </c>
      <c r="E555" s="6" t="str">
        <f>INDEX('Demand forecast and growth rate'!$E$7:$E$273,MATCH($B555,'Demand forecast and growth rate'!$B$7:$B$273,0))</f>
        <v>Steady/falling</v>
      </c>
      <c r="F555" s="32">
        <f>SUMIFS('Capex forecast'!E$9:E$223,'Capex forecast'!$T$9:$T$223,'Allocation of site-spec costs'!$B555,'Capex forecast'!$S$9:$S$223,'Allocation of site-spec costs'!$D555,'Capex forecast'!$Q$9:$Q$223,"Customer Connection")</f>
        <v>0</v>
      </c>
      <c r="G555" s="32">
        <f>SUMIFS('Capex forecast'!F$9:F$223,'Capex forecast'!$T$9:$T$223,'Allocation of site-spec costs'!$B555,'Capex forecast'!$S$9:$S$223,'Allocation of site-spec costs'!$D555,'Capex forecast'!$Q$9:$Q$223,"Customer Connection")</f>
        <v>0</v>
      </c>
      <c r="H555" s="32">
        <f>SUMIFS('Capex forecast'!G$9:G$223,'Capex forecast'!$T$9:$T$223,'Allocation of site-spec costs'!$B555,'Capex forecast'!$S$9:$S$223,'Allocation of site-spec costs'!$D555,'Capex forecast'!$Q$9:$Q$223,"Customer Connection")</f>
        <v>0</v>
      </c>
      <c r="I555" s="32">
        <f>SUMIFS('Capex forecast'!H$9:H$223,'Capex forecast'!$T$9:$T$223,'Allocation of site-spec costs'!$B555,'Capex forecast'!$S$9:$S$223,'Allocation of site-spec costs'!$D555,'Capex forecast'!$Q$9:$Q$223,"Customer Connection")</f>
        <v>0</v>
      </c>
      <c r="J555" s="32">
        <f>SUMIFS('Capex forecast'!I$9:I$223,'Capex forecast'!$T$9:$T$223,'Allocation of site-spec costs'!$B555,'Capex forecast'!$S$9:$S$223,'Allocation of site-spec costs'!$D555,'Capex forecast'!$Q$9:$Q$223,"Customer Connection")</f>
        <v>0</v>
      </c>
      <c r="K555" s="32">
        <f>SUMIFS('Capex forecast'!J$9:J$223,'Capex forecast'!$T$9:$T$223,'Allocation of site-spec costs'!$B555,'Capex forecast'!$S$9:$S$223,'Allocation of site-spec costs'!$D555,'Capex forecast'!$Q$9:$Q$223,"Customer Connection")</f>
        <v>0</v>
      </c>
      <c r="L555" s="32">
        <f>SUMIFS('Capex forecast'!K$9:K$223,'Capex forecast'!$T$9:$T$223,'Allocation of site-spec costs'!$B555,'Capex forecast'!$S$9:$S$223,'Allocation of site-spec costs'!$D555,'Capex forecast'!$Q$9:$Q$223,"Customer Connection")</f>
        <v>0</v>
      </c>
      <c r="M555" s="32">
        <f>SUMIFS('Capex forecast'!L$9:L$223,'Capex forecast'!$T$9:$T$223,'Allocation of site-spec costs'!$B555,'Capex forecast'!$S$9:$S$223,'Allocation of site-spec costs'!$D555,'Capex forecast'!$Q$9:$Q$223,"Customer Connection")</f>
        <v>0</v>
      </c>
      <c r="N555" s="32">
        <f>SUMIFS('Capex forecast'!M$9:M$223,'Capex forecast'!$T$9:$T$223,'Allocation of site-spec costs'!$B555,'Capex forecast'!$S$9:$S$223,'Allocation of site-spec costs'!$D555,'Capex forecast'!$Q$9:$Q$223,"Customer Connection")</f>
        <v>0</v>
      </c>
      <c r="O555" s="32">
        <f>SUMIFS('Capex forecast'!N$9:N$223,'Capex forecast'!$T$9:$T$223,'Allocation of site-spec costs'!$B555,'Capex forecast'!$S$9:$S$223,'Allocation of site-spec costs'!$D555,'Capex forecast'!$Q$9:$Q$223,"Customer Connection")</f>
        <v>0</v>
      </c>
      <c r="Q555" s="45" t="s">
        <v>46</v>
      </c>
      <c r="R555" s="6" t="str">
        <f>INDEX('Demand forecast'!$M$9:$M$5832,MATCH($Q555,'Demand forecast'!$B$9:$B$5832,0))</f>
        <v>No</v>
      </c>
      <c r="S555" s="6" t="str">
        <f>IF(COUNTIF($Q$93:Q555,$B555) = 1, "LV", IF(COUNTIF($Q$93:Q555,$B555) = 2, "HV", "ST"))</f>
        <v>HV</v>
      </c>
      <c r="T555" s="6" t="str">
        <f>INDEX('Demand forecast and growth rate'!$E$7:$E$273,MATCH($Q555,'Demand forecast and growth rate'!$B$7:$B$273,0))</f>
        <v>Steady/falling</v>
      </c>
      <c r="U555" s="32">
        <f>SUMIFS('Capex forecast'!E$9:E$223,'Capex forecast'!$T$9:$T$223,$Q555,'Capex forecast'!$S$9:$S$223,$S555,'Capex forecast'!$Q$9:$Q$223,"Augex")</f>
        <v>0</v>
      </c>
      <c r="V555" s="32">
        <f>SUMIFS('Capex forecast'!F$9:F$223,'Capex forecast'!$T$9:$T$223,$Q555,'Capex forecast'!$S$9:$S$223,$S555,'Capex forecast'!$Q$9:$Q$223,"Augex")</f>
        <v>0</v>
      </c>
      <c r="W555" s="32">
        <f>SUMIFS('Capex forecast'!G$9:G$223,'Capex forecast'!$T$9:$T$223,$Q555,'Capex forecast'!$S$9:$S$223,$S555,'Capex forecast'!$Q$9:$Q$223,"Augex")</f>
        <v>0</v>
      </c>
      <c r="X555" s="32">
        <f>SUMIFS('Capex forecast'!H$9:H$223,'Capex forecast'!$T$9:$T$223,$Q555,'Capex forecast'!$S$9:$S$223,$S555,'Capex forecast'!$Q$9:$Q$223,"Augex")</f>
        <v>0</v>
      </c>
      <c r="Y555" s="32">
        <f>SUMIFS('Capex forecast'!I$9:I$223,'Capex forecast'!$T$9:$T$223,$Q555,'Capex forecast'!$S$9:$S$223,$S555,'Capex forecast'!$Q$9:$Q$223,"Augex")</f>
        <v>0</v>
      </c>
      <c r="Z555" s="32">
        <f>SUMIFS('Capex forecast'!J$9:J$223,'Capex forecast'!$T$9:$T$223,$Q555,'Capex forecast'!$S$9:$S$223,$S555,'Capex forecast'!$Q$9:$Q$223,"Augex")</f>
        <v>0</v>
      </c>
      <c r="AA555" s="32">
        <f>SUMIFS('Capex forecast'!K$9:K$223,'Capex forecast'!$T$9:$T$223,$Q555,'Capex forecast'!$S$9:$S$223,$S555,'Capex forecast'!$Q$9:$Q$223,"Augex")</f>
        <v>0</v>
      </c>
      <c r="AB555" s="32">
        <f>SUMIFS('Capex forecast'!L$9:L$223,'Capex forecast'!$T$9:$T$223,$Q555,'Capex forecast'!$S$9:$S$223,$S555,'Capex forecast'!$Q$9:$Q$223,"Augex")</f>
        <v>0</v>
      </c>
      <c r="AC555" s="32">
        <f>SUMIFS('Capex forecast'!M$9:M$223,'Capex forecast'!$T$9:$T$223,$Q555,'Capex forecast'!$S$9:$S$223,$S555,'Capex forecast'!$Q$9:$Q$223,"Augex")</f>
        <v>0</v>
      </c>
      <c r="AD555" s="32">
        <f>SUMIFS('Capex forecast'!N$9:N$223,'Capex forecast'!$T$9:$T$223,$Q555,'Capex forecast'!$S$9:$S$223,$S555,'Capex forecast'!$Q$9:$Q$223,"Augex")</f>
        <v>0</v>
      </c>
      <c r="AF555" s="45" t="s">
        <v>46</v>
      </c>
      <c r="AG555" s="6" t="str">
        <f>INDEX('Demand forecast'!$M$9:$M$5832,MATCH($Q555,'Demand forecast'!$B$9:$B$5832,0))</f>
        <v>No</v>
      </c>
      <c r="AH555" s="6" t="str">
        <f>IF(COUNTIF($AF$93:AF555,$B555) = 1, "LV", IF(COUNTIF($AF$93:AF555,$B555) = 2, "HV", "ST"))</f>
        <v>HV</v>
      </c>
      <c r="AI555" s="6" t="str">
        <f>INDEX('Demand forecast and growth rate'!$E$7:$E$273,MATCH($Q555,'Demand forecast and growth rate'!$B$7:$B$273,0))</f>
        <v>Steady/falling</v>
      </c>
      <c r="AJ555" s="47">
        <f>SUMIFS('Capex forecast'!E$9:E$223,'Capex forecast'!$T$9:$T$223,$AF555,'Capex forecast'!$S$9:$S$223,$AH555,'Capex forecast'!$Q$9:$Q$223,"Repex")</f>
        <v>0</v>
      </c>
      <c r="AK555" s="47">
        <f>SUMIFS('Capex forecast'!F$9:F$223,'Capex forecast'!$T$9:$T$223,$AF555,'Capex forecast'!$S$9:$S$223,$AH555,'Capex forecast'!$Q$9:$Q$223,"Repex")</f>
        <v>0</v>
      </c>
      <c r="AL555" s="47">
        <f>SUMIFS('Capex forecast'!G$9:G$223,'Capex forecast'!$T$9:$T$223,$AF555,'Capex forecast'!$S$9:$S$223,$AH555,'Capex forecast'!$Q$9:$Q$223,"Repex")</f>
        <v>0</v>
      </c>
      <c r="AM555" s="47">
        <f>SUMIFS('Capex forecast'!H$9:H$223,'Capex forecast'!$T$9:$T$223,$AF555,'Capex forecast'!$S$9:$S$223,$AH555,'Capex forecast'!$Q$9:$Q$223,"Repex")</f>
        <v>0</v>
      </c>
      <c r="AN555" s="47">
        <f>SUMIFS('Capex forecast'!I$9:I$223,'Capex forecast'!$T$9:$T$223,$AF555,'Capex forecast'!$S$9:$S$223,$AH555,'Capex forecast'!$Q$9:$Q$223,"Repex")</f>
        <v>0</v>
      </c>
      <c r="AO555" s="47">
        <f>SUMIFS('Capex forecast'!J$9:J$223,'Capex forecast'!$T$9:$T$223,$AF555,'Capex forecast'!$S$9:$S$223,$AH555,'Capex forecast'!$Q$9:$Q$223,"Repex")</f>
        <v>0</v>
      </c>
      <c r="AP555" s="47">
        <f>SUMIFS('Capex forecast'!K$9:K$223,'Capex forecast'!$T$9:$T$223,$AF555,'Capex forecast'!$S$9:$S$223,$AH555,'Capex forecast'!$Q$9:$Q$223,"Repex")</f>
        <v>0</v>
      </c>
      <c r="AQ555" s="47">
        <f>SUMIFS('Capex forecast'!L$9:L$223,'Capex forecast'!$T$9:$T$223,$AF555,'Capex forecast'!$S$9:$S$223,$AH555,'Capex forecast'!$Q$9:$Q$223,"Repex")</f>
        <v>0</v>
      </c>
      <c r="AR555" s="47">
        <f>SUMIFS('Capex forecast'!M$9:M$223,'Capex forecast'!$T$9:$T$223,$AF555,'Capex forecast'!$S$9:$S$223,$AH555,'Capex forecast'!$Q$9:$Q$223,"Repex")</f>
        <v>0</v>
      </c>
      <c r="AS555" s="47">
        <f>SUMIFS('Capex forecast'!N$9:N$223,'Capex forecast'!$T$9:$T$223,$AF555,'Capex forecast'!$S$9:$S$223,$AH555,'Capex forecast'!$Q$9:$Q$223,"Repex")</f>
        <v>0</v>
      </c>
    </row>
    <row r="556" spans="2:45" ht="15">
      <c r="B556" s="45" t="s">
        <v>225</v>
      </c>
      <c r="C556" s="6" t="str">
        <f>INDEX('Demand forecast'!$M$9:$M$5832,MATCH($B556,'Demand forecast'!$B$9:$B$5832,0))</f>
        <v>Yes</v>
      </c>
      <c r="D556" s="6" t="str">
        <f>IF(COUNTIF($B$93:B556,$B556) = 1, "LV", IF(COUNTIF($B$93:B556,$B556) = 2, "HV", "ST"))</f>
        <v>HV</v>
      </c>
      <c r="E556" s="6" t="str">
        <f>INDEX('Demand forecast and growth rate'!$E$7:$E$273,MATCH($B556,'Demand forecast and growth rate'!$B$7:$B$273,0))</f>
        <v>Steady/falling</v>
      </c>
      <c r="F556" s="32">
        <f>SUMIFS('Capex forecast'!E$9:E$223,'Capex forecast'!$T$9:$T$223,'Allocation of site-spec costs'!$B556,'Capex forecast'!$S$9:$S$223,'Allocation of site-spec costs'!$D556,'Capex forecast'!$Q$9:$Q$223,"Customer Connection")</f>
        <v>0</v>
      </c>
      <c r="G556" s="32">
        <f>SUMIFS('Capex forecast'!F$9:F$223,'Capex forecast'!$T$9:$T$223,'Allocation of site-spec costs'!$B556,'Capex forecast'!$S$9:$S$223,'Allocation of site-spec costs'!$D556,'Capex forecast'!$Q$9:$Q$223,"Customer Connection")</f>
        <v>0</v>
      </c>
      <c r="H556" s="32">
        <f>SUMIFS('Capex forecast'!G$9:G$223,'Capex forecast'!$T$9:$T$223,'Allocation of site-spec costs'!$B556,'Capex forecast'!$S$9:$S$223,'Allocation of site-spec costs'!$D556,'Capex forecast'!$Q$9:$Q$223,"Customer Connection")</f>
        <v>0</v>
      </c>
      <c r="I556" s="32">
        <f>SUMIFS('Capex forecast'!H$9:H$223,'Capex forecast'!$T$9:$T$223,'Allocation of site-spec costs'!$B556,'Capex forecast'!$S$9:$S$223,'Allocation of site-spec costs'!$D556,'Capex forecast'!$Q$9:$Q$223,"Customer Connection")</f>
        <v>0</v>
      </c>
      <c r="J556" s="32">
        <f>SUMIFS('Capex forecast'!I$9:I$223,'Capex forecast'!$T$9:$T$223,'Allocation of site-spec costs'!$B556,'Capex forecast'!$S$9:$S$223,'Allocation of site-spec costs'!$D556,'Capex forecast'!$Q$9:$Q$223,"Customer Connection")</f>
        <v>0</v>
      </c>
      <c r="K556" s="32">
        <f>SUMIFS('Capex forecast'!J$9:J$223,'Capex forecast'!$T$9:$T$223,'Allocation of site-spec costs'!$B556,'Capex forecast'!$S$9:$S$223,'Allocation of site-spec costs'!$D556,'Capex forecast'!$Q$9:$Q$223,"Customer Connection")</f>
        <v>0</v>
      </c>
      <c r="L556" s="32">
        <f>SUMIFS('Capex forecast'!K$9:K$223,'Capex forecast'!$T$9:$T$223,'Allocation of site-spec costs'!$B556,'Capex forecast'!$S$9:$S$223,'Allocation of site-spec costs'!$D556,'Capex forecast'!$Q$9:$Q$223,"Customer Connection")</f>
        <v>0</v>
      </c>
      <c r="M556" s="32">
        <f>SUMIFS('Capex forecast'!L$9:L$223,'Capex forecast'!$T$9:$T$223,'Allocation of site-spec costs'!$B556,'Capex forecast'!$S$9:$S$223,'Allocation of site-spec costs'!$D556,'Capex forecast'!$Q$9:$Q$223,"Customer Connection")</f>
        <v>0</v>
      </c>
      <c r="N556" s="32">
        <f>SUMIFS('Capex forecast'!M$9:M$223,'Capex forecast'!$T$9:$T$223,'Allocation of site-spec costs'!$B556,'Capex forecast'!$S$9:$S$223,'Allocation of site-spec costs'!$D556,'Capex forecast'!$Q$9:$Q$223,"Customer Connection")</f>
        <v>0</v>
      </c>
      <c r="O556" s="32">
        <f>SUMIFS('Capex forecast'!N$9:N$223,'Capex forecast'!$T$9:$T$223,'Allocation of site-spec costs'!$B556,'Capex forecast'!$S$9:$S$223,'Allocation of site-spec costs'!$D556,'Capex forecast'!$Q$9:$Q$223,"Customer Connection")</f>
        <v>0</v>
      </c>
      <c r="Q556" s="45" t="s">
        <v>225</v>
      </c>
      <c r="R556" s="6" t="str">
        <f>INDEX('Demand forecast'!$M$9:$M$5832,MATCH($Q556,'Demand forecast'!$B$9:$B$5832,0))</f>
        <v>Yes</v>
      </c>
      <c r="S556" s="6" t="str">
        <f>IF(COUNTIF($Q$93:Q556,$B556) = 1, "LV", IF(COUNTIF($Q$93:Q556,$B556) = 2, "HV", "ST"))</f>
        <v>HV</v>
      </c>
      <c r="T556" s="6" t="str">
        <f>INDEX('Demand forecast and growth rate'!$E$7:$E$273,MATCH($Q556,'Demand forecast and growth rate'!$B$7:$B$273,0))</f>
        <v>Steady/falling</v>
      </c>
      <c r="U556" s="32">
        <f>SUMIFS('Capex forecast'!E$9:E$223,'Capex forecast'!$T$9:$T$223,$Q556,'Capex forecast'!$S$9:$S$223,$S556,'Capex forecast'!$Q$9:$Q$223,"Augex")</f>
        <v>0</v>
      </c>
      <c r="V556" s="32">
        <f>SUMIFS('Capex forecast'!F$9:F$223,'Capex forecast'!$T$9:$T$223,$Q556,'Capex forecast'!$S$9:$S$223,$S556,'Capex forecast'!$Q$9:$Q$223,"Augex")</f>
        <v>0</v>
      </c>
      <c r="W556" s="32">
        <f>SUMIFS('Capex forecast'!G$9:G$223,'Capex forecast'!$T$9:$T$223,$Q556,'Capex forecast'!$S$9:$S$223,$S556,'Capex forecast'!$Q$9:$Q$223,"Augex")</f>
        <v>0</v>
      </c>
      <c r="X556" s="32">
        <f>SUMIFS('Capex forecast'!H$9:H$223,'Capex forecast'!$T$9:$T$223,$Q556,'Capex forecast'!$S$9:$S$223,$S556,'Capex forecast'!$Q$9:$Q$223,"Augex")</f>
        <v>0</v>
      </c>
      <c r="Y556" s="32">
        <f>SUMIFS('Capex forecast'!I$9:I$223,'Capex forecast'!$T$9:$T$223,$Q556,'Capex forecast'!$S$9:$S$223,$S556,'Capex forecast'!$Q$9:$Q$223,"Augex")</f>
        <v>0</v>
      </c>
      <c r="Z556" s="32">
        <f>SUMIFS('Capex forecast'!J$9:J$223,'Capex forecast'!$T$9:$T$223,$Q556,'Capex forecast'!$S$9:$S$223,$S556,'Capex forecast'!$Q$9:$Q$223,"Augex")</f>
        <v>0</v>
      </c>
      <c r="AA556" s="32">
        <f>SUMIFS('Capex forecast'!K$9:K$223,'Capex forecast'!$T$9:$T$223,$Q556,'Capex forecast'!$S$9:$S$223,$S556,'Capex forecast'!$Q$9:$Q$223,"Augex")</f>
        <v>0</v>
      </c>
      <c r="AB556" s="32">
        <f>SUMIFS('Capex forecast'!L$9:L$223,'Capex forecast'!$T$9:$T$223,$Q556,'Capex forecast'!$S$9:$S$223,$S556,'Capex forecast'!$Q$9:$Q$223,"Augex")</f>
        <v>0</v>
      </c>
      <c r="AC556" s="32">
        <f>SUMIFS('Capex forecast'!M$9:M$223,'Capex forecast'!$T$9:$T$223,$Q556,'Capex forecast'!$S$9:$S$223,$S556,'Capex forecast'!$Q$9:$Q$223,"Augex")</f>
        <v>0</v>
      </c>
      <c r="AD556" s="32">
        <f>SUMIFS('Capex forecast'!N$9:N$223,'Capex forecast'!$T$9:$T$223,$Q556,'Capex forecast'!$S$9:$S$223,$S556,'Capex forecast'!$Q$9:$Q$223,"Augex")</f>
        <v>0</v>
      </c>
      <c r="AF556" s="45" t="s">
        <v>225</v>
      </c>
      <c r="AG556" s="6" t="str">
        <f>INDEX('Demand forecast'!$M$9:$M$5832,MATCH($Q556,'Demand forecast'!$B$9:$B$5832,0))</f>
        <v>Yes</v>
      </c>
      <c r="AH556" s="6" t="str">
        <f>IF(COUNTIF($AF$93:AF556,$B556) = 1, "LV", IF(COUNTIF($AF$93:AF556,$B556) = 2, "HV", "ST"))</f>
        <v>HV</v>
      </c>
      <c r="AI556" s="6" t="str">
        <f>INDEX('Demand forecast and growth rate'!$E$7:$E$273,MATCH($Q556,'Demand forecast and growth rate'!$B$7:$B$273,0))</f>
        <v>Steady/falling</v>
      </c>
      <c r="AJ556" s="47">
        <f>SUMIFS('Capex forecast'!E$9:E$223,'Capex forecast'!$T$9:$T$223,$AF556,'Capex forecast'!$S$9:$S$223,$AH556,'Capex forecast'!$Q$9:$Q$223,"Repex")</f>
        <v>0</v>
      </c>
      <c r="AK556" s="47">
        <f>SUMIFS('Capex forecast'!F$9:F$223,'Capex forecast'!$T$9:$T$223,$AF556,'Capex forecast'!$S$9:$S$223,$AH556,'Capex forecast'!$Q$9:$Q$223,"Repex")</f>
        <v>0</v>
      </c>
      <c r="AL556" s="47">
        <f>SUMIFS('Capex forecast'!G$9:G$223,'Capex forecast'!$T$9:$T$223,$AF556,'Capex forecast'!$S$9:$S$223,$AH556,'Capex forecast'!$Q$9:$Q$223,"Repex")</f>
        <v>0</v>
      </c>
      <c r="AM556" s="47">
        <f>SUMIFS('Capex forecast'!H$9:H$223,'Capex forecast'!$T$9:$T$223,$AF556,'Capex forecast'!$S$9:$S$223,$AH556,'Capex forecast'!$Q$9:$Q$223,"Repex")</f>
        <v>0</v>
      </c>
      <c r="AN556" s="47">
        <f>SUMIFS('Capex forecast'!I$9:I$223,'Capex forecast'!$T$9:$T$223,$AF556,'Capex forecast'!$S$9:$S$223,$AH556,'Capex forecast'!$Q$9:$Q$223,"Repex")</f>
        <v>0</v>
      </c>
      <c r="AO556" s="47">
        <f>SUMIFS('Capex forecast'!J$9:J$223,'Capex forecast'!$T$9:$T$223,$AF556,'Capex forecast'!$S$9:$S$223,$AH556,'Capex forecast'!$Q$9:$Q$223,"Repex")</f>
        <v>0</v>
      </c>
      <c r="AP556" s="47">
        <f>SUMIFS('Capex forecast'!K$9:K$223,'Capex forecast'!$T$9:$T$223,$AF556,'Capex forecast'!$S$9:$S$223,$AH556,'Capex forecast'!$Q$9:$Q$223,"Repex")</f>
        <v>0</v>
      </c>
      <c r="AQ556" s="47">
        <f>SUMIFS('Capex forecast'!L$9:L$223,'Capex forecast'!$T$9:$T$223,$AF556,'Capex forecast'!$S$9:$S$223,$AH556,'Capex forecast'!$Q$9:$Q$223,"Repex")</f>
        <v>0</v>
      </c>
      <c r="AR556" s="47">
        <f>SUMIFS('Capex forecast'!M$9:M$223,'Capex forecast'!$T$9:$T$223,$AF556,'Capex forecast'!$S$9:$S$223,$AH556,'Capex forecast'!$Q$9:$Q$223,"Repex")</f>
        <v>0</v>
      </c>
      <c r="AS556" s="47">
        <f>SUMIFS('Capex forecast'!N$9:N$223,'Capex forecast'!$T$9:$T$223,$AF556,'Capex forecast'!$S$9:$S$223,$AH556,'Capex forecast'!$Q$9:$Q$223,"Repex")</f>
        <v>0</v>
      </c>
    </row>
    <row r="557" spans="2:45" ht="15">
      <c r="B557" s="45" t="s">
        <v>54</v>
      </c>
      <c r="C557" s="6" t="str">
        <f>INDEX('Demand forecast'!$M$9:$M$5832,MATCH($B557,'Demand forecast'!$B$9:$B$5832,0))</f>
        <v>No</v>
      </c>
      <c r="D557" s="6" t="str">
        <f>IF(COUNTIF($B$93:B557,$B557) = 1, "LV", IF(COUNTIF($B$93:B557,$B557) = 2, "HV", "ST"))</f>
        <v>HV</v>
      </c>
      <c r="E557" s="6" t="str">
        <f>INDEX('Demand forecast and growth rate'!$E$7:$E$273,MATCH($B557,'Demand forecast and growth rate'!$B$7:$B$273,0))</f>
        <v>Small growth</v>
      </c>
      <c r="F557" s="32">
        <f>SUMIFS('Capex forecast'!E$9:E$223,'Capex forecast'!$T$9:$T$223,'Allocation of site-spec costs'!$B557,'Capex forecast'!$S$9:$S$223,'Allocation of site-spec costs'!$D557,'Capex forecast'!$Q$9:$Q$223,"Customer Connection")</f>
        <v>0</v>
      </c>
      <c r="G557" s="32">
        <f>SUMIFS('Capex forecast'!F$9:F$223,'Capex forecast'!$T$9:$T$223,'Allocation of site-spec costs'!$B557,'Capex forecast'!$S$9:$S$223,'Allocation of site-spec costs'!$D557,'Capex forecast'!$Q$9:$Q$223,"Customer Connection")</f>
        <v>0</v>
      </c>
      <c r="H557" s="32">
        <f>SUMIFS('Capex forecast'!G$9:G$223,'Capex forecast'!$T$9:$T$223,'Allocation of site-spec costs'!$B557,'Capex forecast'!$S$9:$S$223,'Allocation of site-spec costs'!$D557,'Capex forecast'!$Q$9:$Q$223,"Customer Connection")</f>
        <v>0</v>
      </c>
      <c r="I557" s="32">
        <f>SUMIFS('Capex forecast'!H$9:H$223,'Capex forecast'!$T$9:$T$223,'Allocation of site-spec costs'!$B557,'Capex forecast'!$S$9:$S$223,'Allocation of site-spec costs'!$D557,'Capex forecast'!$Q$9:$Q$223,"Customer Connection")</f>
        <v>0</v>
      </c>
      <c r="J557" s="32">
        <f>SUMIFS('Capex forecast'!I$9:I$223,'Capex forecast'!$T$9:$T$223,'Allocation of site-spec costs'!$B557,'Capex forecast'!$S$9:$S$223,'Allocation of site-spec costs'!$D557,'Capex forecast'!$Q$9:$Q$223,"Customer Connection")</f>
        <v>0</v>
      </c>
      <c r="K557" s="32">
        <f>SUMIFS('Capex forecast'!J$9:J$223,'Capex forecast'!$T$9:$T$223,'Allocation of site-spec costs'!$B557,'Capex forecast'!$S$9:$S$223,'Allocation of site-spec costs'!$D557,'Capex forecast'!$Q$9:$Q$223,"Customer Connection")</f>
        <v>0</v>
      </c>
      <c r="L557" s="32">
        <f>SUMIFS('Capex forecast'!K$9:K$223,'Capex forecast'!$T$9:$T$223,'Allocation of site-spec costs'!$B557,'Capex forecast'!$S$9:$S$223,'Allocation of site-spec costs'!$D557,'Capex forecast'!$Q$9:$Q$223,"Customer Connection")</f>
        <v>0</v>
      </c>
      <c r="M557" s="32">
        <f>SUMIFS('Capex forecast'!L$9:L$223,'Capex forecast'!$T$9:$T$223,'Allocation of site-spec costs'!$B557,'Capex forecast'!$S$9:$S$223,'Allocation of site-spec costs'!$D557,'Capex forecast'!$Q$9:$Q$223,"Customer Connection")</f>
        <v>0</v>
      </c>
      <c r="N557" s="32">
        <f>SUMIFS('Capex forecast'!M$9:M$223,'Capex forecast'!$T$9:$T$223,'Allocation of site-spec costs'!$B557,'Capex forecast'!$S$9:$S$223,'Allocation of site-spec costs'!$D557,'Capex forecast'!$Q$9:$Q$223,"Customer Connection")</f>
        <v>0</v>
      </c>
      <c r="O557" s="32">
        <f>SUMIFS('Capex forecast'!N$9:N$223,'Capex forecast'!$T$9:$T$223,'Allocation of site-spec costs'!$B557,'Capex forecast'!$S$9:$S$223,'Allocation of site-spec costs'!$D557,'Capex forecast'!$Q$9:$Q$223,"Customer Connection")</f>
        <v>0</v>
      </c>
      <c r="Q557" s="45" t="s">
        <v>54</v>
      </c>
      <c r="R557" s="6" t="str">
        <f>INDEX('Demand forecast'!$M$9:$M$5832,MATCH($Q557,'Demand forecast'!$B$9:$B$5832,0))</f>
        <v>No</v>
      </c>
      <c r="S557" s="6" t="str">
        <f>IF(COUNTIF($Q$93:Q557,$B557) = 1, "LV", IF(COUNTIF($Q$93:Q557,$B557) = 2, "HV", "ST"))</f>
        <v>HV</v>
      </c>
      <c r="T557" s="6" t="str">
        <f>INDEX('Demand forecast and growth rate'!$E$7:$E$273,MATCH($Q557,'Demand forecast and growth rate'!$B$7:$B$273,0))</f>
        <v>Small growth</v>
      </c>
      <c r="U557" s="32">
        <f>SUMIFS('Capex forecast'!E$9:E$223,'Capex forecast'!$T$9:$T$223,$Q557,'Capex forecast'!$S$9:$S$223,$S557,'Capex forecast'!$Q$9:$Q$223,"Augex")</f>
        <v>0</v>
      </c>
      <c r="V557" s="32">
        <f>SUMIFS('Capex forecast'!F$9:F$223,'Capex forecast'!$T$9:$T$223,$Q557,'Capex forecast'!$S$9:$S$223,$S557,'Capex forecast'!$Q$9:$Q$223,"Augex")</f>
        <v>0</v>
      </c>
      <c r="W557" s="32">
        <f>SUMIFS('Capex forecast'!G$9:G$223,'Capex forecast'!$T$9:$T$223,$Q557,'Capex forecast'!$S$9:$S$223,$S557,'Capex forecast'!$Q$9:$Q$223,"Augex")</f>
        <v>0</v>
      </c>
      <c r="X557" s="32">
        <f>SUMIFS('Capex forecast'!H$9:H$223,'Capex forecast'!$T$9:$T$223,$Q557,'Capex forecast'!$S$9:$S$223,$S557,'Capex forecast'!$Q$9:$Q$223,"Augex")</f>
        <v>0</v>
      </c>
      <c r="Y557" s="32">
        <f>SUMIFS('Capex forecast'!I$9:I$223,'Capex forecast'!$T$9:$T$223,$Q557,'Capex forecast'!$S$9:$S$223,$S557,'Capex forecast'!$Q$9:$Q$223,"Augex")</f>
        <v>0</v>
      </c>
      <c r="Z557" s="32">
        <f>SUMIFS('Capex forecast'!J$9:J$223,'Capex forecast'!$T$9:$T$223,$Q557,'Capex forecast'!$S$9:$S$223,$S557,'Capex forecast'!$Q$9:$Q$223,"Augex")</f>
        <v>0</v>
      </c>
      <c r="AA557" s="32">
        <f>SUMIFS('Capex forecast'!K$9:K$223,'Capex forecast'!$T$9:$T$223,$Q557,'Capex forecast'!$S$9:$S$223,$S557,'Capex forecast'!$Q$9:$Q$223,"Augex")</f>
        <v>0</v>
      </c>
      <c r="AB557" s="32">
        <f>SUMIFS('Capex forecast'!L$9:L$223,'Capex forecast'!$T$9:$T$223,$Q557,'Capex forecast'!$S$9:$S$223,$S557,'Capex forecast'!$Q$9:$Q$223,"Augex")</f>
        <v>0</v>
      </c>
      <c r="AC557" s="32">
        <f>SUMIFS('Capex forecast'!M$9:M$223,'Capex forecast'!$T$9:$T$223,$Q557,'Capex forecast'!$S$9:$S$223,$S557,'Capex forecast'!$Q$9:$Q$223,"Augex")</f>
        <v>0</v>
      </c>
      <c r="AD557" s="32">
        <f>SUMIFS('Capex forecast'!N$9:N$223,'Capex forecast'!$T$9:$T$223,$Q557,'Capex forecast'!$S$9:$S$223,$S557,'Capex forecast'!$Q$9:$Q$223,"Augex")</f>
        <v>0</v>
      </c>
      <c r="AF557" s="45" t="s">
        <v>54</v>
      </c>
      <c r="AG557" s="6" t="str">
        <f>INDEX('Demand forecast'!$M$9:$M$5832,MATCH($Q557,'Demand forecast'!$B$9:$B$5832,0))</f>
        <v>No</v>
      </c>
      <c r="AH557" s="6" t="str">
        <f>IF(COUNTIF($AF$93:AF557,$B557) = 1, "LV", IF(COUNTIF($AF$93:AF557,$B557) = 2, "HV", "ST"))</f>
        <v>HV</v>
      </c>
      <c r="AI557" s="6" t="str">
        <f>INDEX('Demand forecast and growth rate'!$E$7:$E$273,MATCH($Q557,'Demand forecast and growth rate'!$B$7:$B$273,0))</f>
        <v>Small growth</v>
      </c>
      <c r="AJ557" s="47">
        <f>SUMIFS('Capex forecast'!E$9:E$223,'Capex forecast'!$T$9:$T$223,$AF557,'Capex forecast'!$S$9:$S$223,$AH557,'Capex forecast'!$Q$9:$Q$223,"Repex")</f>
        <v>0</v>
      </c>
      <c r="AK557" s="47">
        <f>SUMIFS('Capex forecast'!F$9:F$223,'Capex forecast'!$T$9:$T$223,$AF557,'Capex forecast'!$S$9:$S$223,$AH557,'Capex forecast'!$Q$9:$Q$223,"Repex")</f>
        <v>0</v>
      </c>
      <c r="AL557" s="47">
        <f>SUMIFS('Capex forecast'!G$9:G$223,'Capex forecast'!$T$9:$T$223,$AF557,'Capex forecast'!$S$9:$S$223,$AH557,'Capex forecast'!$Q$9:$Q$223,"Repex")</f>
        <v>0</v>
      </c>
      <c r="AM557" s="47">
        <f>SUMIFS('Capex forecast'!H$9:H$223,'Capex forecast'!$T$9:$T$223,$AF557,'Capex forecast'!$S$9:$S$223,$AH557,'Capex forecast'!$Q$9:$Q$223,"Repex")</f>
        <v>0</v>
      </c>
      <c r="AN557" s="47">
        <f>SUMIFS('Capex forecast'!I$9:I$223,'Capex forecast'!$T$9:$T$223,$AF557,'Capex forecast'!$S$9:$S$223,$AH557,'Capex forecast'!$Q$9:$Q$223,"Repex")</f>
        <v>0</v>
      </c>
      <c r="AO557" s="47">
        <f>SUMIFS('Capex forecast'!J$9:J$223,'Capex forecast'!$T$9:$T$223,$AF557,'Capex forecast'!$S$9:$S$223,$AH557,'Capex forecast'!$Q$9:$Q$223,"Repex")</f>
        <v>0</v>
      </c>
      <c r="AP557" s="47">
        <f>SUMIFS('Capex forecast'!K$9:K$223,'Capex forecast'!$T$9:$T$223,$AF557,'Capex forecast'!$S$9:$S$223,$AH557,'Capex forecast'!$Q$9:$Q$223,"Repex")</f>
        <v>0</v>
      </c>
      <c r="AQ557" s="47">
        <f>SUMIFS('Capex forecast'!L$9:L$223,'Capex forecast'!$T$9:$T$223,$AF557,'Capex forecast'!$S$9:$S$223,$AH557,'Capex forecast'!$Q$9:$Q$223,"Repex")</f>
        <v>0</v>
      </c>
      <c r="AR557" s="47">
        <f>SUMIFS('Capex forecast'!M$9:M$223,'Capex forecast'!$T$9:$T$223,$AF557,'Capex forecast'!$S$9:$S$223,$AH557,'Capex forecast'!$Q$9:$Q$223,"Repex")</f>
        <v>0</v>
      </c>
      <c r="AS557" s="47">
        <f>SUMIFS('Capex forecast'!N$9:N$223,'Capex forecast'!$T$9:$T$223,$AF557,'Capex forecast'!$S$9:$S$223,$AH557,'Capex forecast'!$Q$9:$Q$223,"Repex")</f>
        <v>0</v>
      </c>
    </row>
    <row r="558" spans="2:45" ht="15">
      <c r="B558" s="45" t="s">
        <v>71</v>
      </c>
      <c r="C558" s="6" t="str">
        <f>INDEX('Demand forecast'!$M$9:$M$5832,MATCH($B558,'Demand forecast'!$B$9:$B$5832,0))</f>
        <v>No</v>
      </c>
      <c r="D558" s="6" t="str">
        <f>IF(COUNTIF($B$93:B558,$B558) = 1, "LV", IF(COUNTIF($B$93:B558,$B558) = 2, "HV", "ST"))</f>
        <v>HV</v>
      </c>
      <c r="E558" s="6" t="str">
        <f>INDEX('Demand forecast and growth rate'!$E$7:$E$273,MATCH($B558,'Demand forecast and growth rate'!$B$7:$B$273,0))</f>
        <v>Steady/falling</v>
      </c>
      <c r="F558" s="32">
        <f>SUMIFS('Capex forecast'!E$9:E$223,'Capex forecast'!$T$9:$T$223,'Allocation of site-spec costs'!$B558,'Capex forecast'!$S$9:$S$223,'Allocation of site-spec costs'!$D558,'Capex forecast'!$Q$9:$Q$223,"Customer Connection")</f>
        <v>0</v>
      </c>
      <c r="G558" s="32">
        <f>SUMIFS('Capex forecast'!F$9:F$223,'Capex forecast'!$T$9:$T$223,'Allocation of site-spec costs'!$B558,'Capex forecast'!$S$9:$S$223,'Allocation of site-spec costs'!$D558,'Capex forecast'!$Q$9:$Q$223,"Customer Connection")</f>
        <v>0</v>
      </c>
      <c r="H558" s="32">
        <f>SUMIFS('Capex forecast'!G$9:G$223,'Capex forecast'!$T$9:$T$223,'Allocation of site-spec costs'!$B558,'Capex forecast'!$S$9:$S$223,'Allocation of site-spec costs'!$D558,'Capex forecast'!$Q$9:$Q$223,"Customer Connection")</f>
        <v>0</v>
      </c>
      <c r="I558" s="32">
        <f>SUMIFS('Capex forecast'!H$9:H$223,'Capex forecast'!$T$9:$T$223,'Allocation of site-spec costs'!$B558,'Capex forecast'!$S$9:$S$223,'Allocation of site-spec costs'!$D558,'Capex forecast'!$Q$9:$Q$223,"Customer Connection")</f>
        <v>0</v>
      </c>
      <c r="J558" s="32">
        <f>SUMIFS('Capex forecast'!I$9:I$223,'Capex forecast'!$T$9:$T$223,'Allocation of site-spec costs'!$B558,'Capex forecast'!$S$9:$S$223,'Allocation of site-spec costs'!$D558,'Capex forecast'!$Q$9:$Q$223,"Customer Connection")</f>
        <v>0</v>
      </c>
      <c r="K558" s="32">
        <f>SUMIFS('Capex forecast'!J$9:J$223,'Capex forecast'!$T$9:$T$223,'Allocation of site-spec costs'!$B558,'Capex forecast'!$S$9:$S$223,'Allocation of site-spec costs'!$D558,'Capex forecast'!$Q$9:$Q$223,"Customer Connection")</f>
        <v>0</v>
      </c>
      <c r="L558" s="32">
        <f>SUMIFS('Capex forecast'!K$9:K$223,'Capex forecast'!$T$9:$T$223,'Allocation of site-spec costs'!$B558,'Capex forecast'!$S$9:$S$223,'Allocation of site-spec costs'!$D558,'Capex forecast'!$Q$9:$Q$223,"Customer Connection")</f>
        <v>0</v>
      </c>
      <c r="M558" s="32">
        <f>SUMIFS('Capex forecast'!L$9:L$223,'Capex forecast'!$T$9:$T$223,'Allocation of site-spec costs'!$B558,'Capex forecast'!$S$9:$S$223,'Allocation of site-spec costs'!$D558,'Capex forecast'!$Q$9:$Q$223,"Customer Connection")</f>
        <v>0</v>
      </c>
      <c r="N558" s="32">
        <f>SUMIFS('Capex forecast'!M$9:M$223,'Capex forecast'!$T$9:$T$223,'Allocation of site-spec costs'!$B558,'Capex forecast'!$S$9:$S$223,'Allocation of site-spec costs'!$D558,'Capex forecast'!$Q$9:$Q$223,"Customer Connection")</f>
        <v>0</v>
      </c>
      <c r="O558" s="32">
        <f>SUMIFS('Capex forecast'!N$9:N$223,'Capex forecast'!$T$9:$T$223,'Allocation of site-spec costs'!$B558,'Capex forecast'!$S$9:$S$223,'Allocation of site-spec costs'!$D558,'Capex forecast'!$Q$9:$Q$223,"Customer Connection")</f>
        <v>0</v>
      </c>
      <c r="Q558" s="45" t="s">
        <v>71</v>
      </c>
      <c r="R558" s="6" t="str">
        <f>INDEX('Demand forecast'!$M$9:$M$5832,MATCH($Q558,'Demand forecast'!$B$9:$B$5832,0))</f>
        <v>No</v>
      </c>
      <c r="S558" s="6" t="str">
        <f>IF(COUNTIF($Q$93:Q558,$B558) = 1, "LV", IF(COUNTIF($Q$93:Q558,$B558) = 2, "HV", "ST"))</f>
        <v>HV</v>
      </c>
      <c r="T558" s="6" t="str">
        <f>INDEX('Demand forecast and growth rate'!$E$7:$E$273,MATCH($Q558,'Demand forecast and growth rate'!$B$7:$B$273,0))</f>
        <v>Steady/falling</v>
      </c>
      <c r="U558" s="32">
        <f>SUMIFS('Capex forecast'!E$9:E$223,'Capex forecast'!$T$9:$T$223,$Q558,'Capex forecast'!$S$9:$S$223,$S558,'Capex forecast'!$Q$9:$Q$223,"Augex")</f>
        <v>0</v>
      </c>
      <c r="V558" s="32">
        <f>SUMIFS('Capex forecast'!F$9:F$223,'Capex forecast'!$T$9:$T$223,$Q558,'Capex forecast'!$S$9:$S$223,$S558,'Capex forecast'!$Q$9:$Q$223,"Augex")</f>
        <v>0</v>
      </c>
      <c r="W558" s="32">
        <f>SUMIFS('Capex forecast'!G$9:G$223,'Capex forecast'!$T$9:$T$223,$Q558,'Capex forecast'!$S$9:$S$223,$S558,'Capex forecast'!$Q$9:$Q$223,"Augex")</f>
        <v>0</v>
      </c>
      <c r="X558" s="32">
        <f>SUMIFS('Capex forecast'!H$9:H$223,'Capex forecast'!$T$9:$T$223,$Q558,'Capex forecast'!$S$9:$S$223,$S558,'Capex forecast'!$Q$9:$Q$223,"Augex")</f>
        <v>0</v>
      </c>
      <c r="Y558" s="32">
        <f>SUMIFS('Capex forecast'!I$9:I$223,'Capex forecast'!$T$9:$T$223,$Q558,'Capex forecast'!$S$9:$S$223,$S558,'Capex forecast'!$Q$9:$Q$223,"Augex")</f>
        <v>0</v>
      </c>
      <c r="Z558" s="32">
        <f>SUMIFS('Capex forecast'!J$9:J$223,'Capex forecast'!$T$9:$T$223,$Q558,'Capex forecast'!$S$9:$S$223,$S558,'Capex forecast'!$Q$9:$Q$223,"Augex")</f>
        <v>0</v>
      </c>
      <c r="AA558" s="32">
        <f>SUMIFS('Capex forecast'!K$9:K$223,'Capex forecast'!$T$9:$T$223,$Q558,'Capex forecast'!$S$9:$S$223,$S558,'Capex forecast'!$Q$9:$Q$223,"Augex")</f>
        <v>0</v>
      </c>
      <c r="AB558" s="32">
        <f>SUMIFS('Capex forecast'!L$9:L$223,'Capex forecast'!$T$9:$T$223,$Q558,'Capex forecast'!$S$9:$S$223,$S558,'Capex forecast'!$Q$9:$Q$223,"Augex")</f>
        <v>0</v>
      </c>
      <c r="AC558" s="32">
        <f>SUMIFS('Capex forecast'!M$9:M$223,'Capex forecast'!$T$9:$T$223,$Q558,'Capex forecast'!$S$9:$S$223,$S558,'Capex forecast'!$Q$9:$Q$223,"Augex")</f>
        <v>0</v>
      </c>
      <c r="AD558" s="32">
        <f>SUMIFS('Capex forecast'!N$9:N$223,'Capex forecast'!$T$9:$T$223,$Q558,'Capex forecast'!$S$9:$S$223,$S558,'Capex forecast'!$Q$9:$Q$223,"Augex")</f>
        <v>0</v>
      </c>
      <c r="AF558" s="45" t="s">
        <v>71</v>
      </c>
      <c r="AG558" s="6" t="str">
        <f>INDEX('Demand forecast'!$M$9:$M$5832,MATCH($Q558,'Demand forecast'!$B$9:$B$5832,0))</f>
        <v>No</v>
      </c>
      <c r="AH558" s="6" t="str">
        <f>IF(COUNTIF($AF$93:AF558,$B558) = 1, "LV", IF(COUNTIF($AF$93:AF558,$B558) = 2, "HV", "ST"))</f>
        <v>HV</v>
      </c>
      <c r="AI558" s="6" t="str">
        <f>INDEX('Demand forecast and growth rate'!$E$7:$E$273,MATCH($Q558,'Demand forecast and growth rate'!$B$7:$B$273,0))</f>
        <v>Steady/falling</v>
      </c>
      <c r="AJ558" s="47">
        <f>SUMIFS('Capex forecast'!E$9:E$223,'Capex forecast'!$T$9:$T$223,$AF558,'Capex forecast'!$S$9:$S$223,$AH558,'Capex forecast'!$Q$9:$Q$223,"Repex")</f>
        <v>0</v>
      </c>
      <c r="AK558" s="47">
        <f>SUMIFS('Capex forecast'!F$9:F$223,'Capex forecast'!$T$9:$T$223,$AF558,'Capex forecast'!$S$9:$S$223,$AH558,'Capex forecast'!$Q$9:$Q$223,"Repex")</f>
        <v>0</v>
      </c>
      <c r="AL558" s="47">
        <f>SUMIFS('Capex forecast'!G$9:G$223,'Capex forecast'!$T$9:$T$223,$AF558,'Capex forecast'!$S$9:$S$223,$AH558,'Capex forecast'!$Q$9:$Q$223,"Repex")</f>
        <v>0</v>
      </c>
      <c r="AM558" s="47">
        <f>SUMIFS('Capex forecast'!H$9:H$223,'Capex forecast'!$T$9:$T$223,$AF558,'Capex forecast'!$S$9:$S$223,$AH558,'Capex forecast'!$Q$9:$Q$223,"Repex")</f>
        <v>0</v>
      </c>
      <c r="AN558" s="47">
        <f>SUMIFS('Capex forecast'!I$9:I$223,'Capex forecast'!$T$9:$T$223,$AF558,'Capex forecast'!$S$9:$S$223,$AH558,'Capex forecast'!$Q$9:$Q$223,"Repex")</f>
        <v>0</v>
      </c>
      <c r="AO558" s="47">
        <f>SUMIFS('Capex forecast'!J$9:J$223,'Capex forecast'!$T$9:$T$223,$AF558,'Capex forecast'!$S$9:$S$223,$AH558,'Capex forecast'!$Q$9:$Q$223,"Repex")</f>
        <v>0</v>
      </c>
      <c r="AP558" s="47">
        <f>SUMIFS('Capex forecast'!K$9:K$223,'Capex forecast'!$T$9:$T$223,$AF558,'Capex forecast'!$S$9:$S$223,$AH558,'Capex forecast'!$Q$9:$Q$223,"Repex")</f>
        <v>0</v>
      </c>
      <c r="AQ558" s="47">
        <f>SUMIFS('Capex forecast'!L$9:L$223,'Capex forecast'!$T$9:$T$223,$AF558,'Capex forecast'!$S$9:$S$223,$AH558,'Capex forecast'!$Q$9:$Q$223,"Repex")</f>
        <v>0</v>
      </c>
      <c r="AR558" s="47">
        <f>SUMIFS('Capex forecast'!M$9:M$223,'Capex forecast'!$T$9:$T$223,$AF558,'Capex forecast'!$S$9:$S$223,$AH558,'Capex forecast'!$Q$9:$Q$223,"Repex")</f>
        <v>0</v>
      </c>
      <c r="AS558" s="47">
        <f>SUMIFS('Capex forecast'!N$9:N$223,'Capex forecast'!$T$9:$T$223,$AF558,'Capex forecast'!$S$9:$S$223,$AH558,'Capex forecast'!$Q$9:$Q$223,"Repex")</f>
        <v>0</v>
      </c>
    </row>
    <row r="559" spans="2:45" ht="15">
      <c r="B559" s="45" t="s">
        <v>81</v>
      </c>
      <c r="C559" s="6" t="str">
        <f>INDEX('Demand forecast'!$M$9:$M$5832,MATCH($B559,'Demand forecast'!$B$9:$B$5832,0))</f>
        <v>No</v>
      </c>
      <c r="D559" s="6" t="str">
        <f>IF(COUNTIF($B$93:B559,$B559) = 1, "LV", IF(COUNTIF($B$93:B559,$B559) = 2, "HV", "ST"))</f>
        <v>HV</v>
      </c>
      <c r="E559" s="6" t="str">
        <f>INDEX('Demand forecast and growth rate'!$E$7:$E$273,MATCH($B559,'Demand forecast and growth rate'!$B$7:$B$273,0))</f>
        <v>Small growth</v>
      </c>
      <c r="F559" s="32">
        <f>SUMIFS('Capex forecast'!E$9:E$223,'Capex forecast'!$T$9:$T$223,'Allocation of site-spec costs'!$B559,'Capex forecast'!$S$9:$S$223,'Allocation of site-spec costs'!$D559,'Capex forecast'!$Q$9:$Q$223,"Customer Connection")</f>
        <v>0</v>
      </c>
      <c r="G559" s="32">
        <f>SUMIFS('Capex forecast'!F$9:F$223,'Capex forecast'!$T$9:$T$223,'Allocation of site-spec costs'!$B559,'Capex forecast'!$S$9:$S$223,'Allocation of site-spec costs'!$D559,'Capex forecast'!$Q$9:$Q$223,"Customer Connection")</f>
        <v>0</v>
      </c>
      <c r="H559" s="32">
        <f>SUMIFS('Capex forecast'!G$9:G$223,'Capex forecast'!$T$9:$T$223,'Allocation of site-spec costs'!$B559,'Capex forecast'!$S$9:$S$223,'Allocation of site-spec costs'!$D559,'Capex forecast'!$Q$9:$Q$223,"Customer Connection")</f>
        <v>0</v>
      </c>
      <c r="I559" s="32">
        <f>SUMIFS('Capex forecast'!H$9:H$223,'Capex forecast'!$T$9:$T$223,'Allocation of site-spec costs'!$B559,'Capex forecast'!$S$9:$S$223,'Allocation of site-spec costs'!$D559,'Capex forecast'!$Q$9:$Q$223,"Customer Connection")</f>
        <v>0</v>
      </c>
      <c r="J559" s="32">
        <f>SUMIFS('Capex forecast'!I$9:I$223,'Capex forecast'!$T$9:$T$223,'Allocation of site-spec costs'!$B559,'Capex forecast'!$S$9:$S$223,'Allocation of site-spec costs'!$D559,'Capex forecast'!$Q$9:$Q$223,"Customer Connection")</f>
        <v>0</v>
      </c>
      <c r="K559" s="32">
        <f>SUMIFS('Capex forecast'!J$9:J$223,'Capex forecast'!$T$9:$T$223,'Allocation of site-spec costs'!$B559,'Capex forecast'!$S$9:$S$223,'Allocation of site-spec costs'!$D559,'Capex forecast'!$Q$9:$Q$223,"Customer Connection")</f>
        <v>0</v>
      </c>
      <c r="L559" s="32">
        <f>SUMIFS('Capex forecast'!K$9:K$223,'Capex forecast'!$T$9:$T$223,'Allocation of site-spec costs'!$B559,'Capex forecast'!$S$9:$S$223,'Allocation of site-spec costs'!$D559,'Capex forecast'!$Q$9:$Q$223,"Customer Connection")</f>
        <v>0</v>
      </c>
      <c r="M559" s="32">
        <f>SUMIFS('Capex forecast'!L$9:L$223,'Capex forecast'!$T$9:$T$223,'Allocation of site-spec costs'!$B559,'Capex forecast'!$S$9:$S$223,'Allocation of site-spec costs'!$D559,'Capex forecast'!$Q$9:$Q$223,"Customer Connection")</f>
        <v>0</v>
      </c>
      <c r="N559" s="32">
        <f>SUMIFS('Capex forecast'!M$9:M$223,'Capex forecast'!$T$9:$T$223,'Allocation of site-spec costs'!$B559,'Capex forecast'!$S$9:$S$223,'Allocation of site-spec costs'!$D559,'Capex forecast'!$Q$9:$Q$223,"Customer Connection")</f>
        <v>0</v>
      </c>
      <c r="O559" s="32">
        <f>SUMIFS('Capex forecast'!N$9:N$223,'Capex forecast'!$T$9:$T$223,'Allocation of site-spec costs'!$B559,'Capex forecast'!$S$9:$S$223,'Allocation of site-spec costs'!$D559,'Capex forecast'!$Q$9:$Q$223,"Customer Connection")</f>
        <v>0</v>
      </c>
      <c r="Q559" s="45" t="s">
        <v>81</v>
      </c>
      <c r="R559" s="6" t="str">
        <f>INDEX('Demand forecast'!$M$9:$M$5832,MATCH($Q559,'Demand forecast'!$B$9:$B$5832,0))</f>
        <v>No</v>
      </c>
      <c r="S559" s="6" t="str">
        <f>IF(COUNTIF($Q$93:Q559,$B559) = 1, "LV", IF(COUNTIF($Q$93:Q559,$B559) = 2, "HV", "ST"))</f>
        <v>HV</v>
      </c>
      <c r="T559" s="6" t="str">
        <f>INDEX('Demand forecast and growth rate'!$E$7:$E$273,MATCH($Q559,'Demand forecast and growth rate'!$B$7:$B$273,0))</f>
        <v>Small growth</v>
      </c>
      <c r="U559" s="32">
        <f>SUMIFS('Capex forecast'!E$9:E$223,'Capex forecast'!$T$9:$T$223,$Q559,'Capex forecast'!$S$9:$S$223,$S559,'Capex forecast'!$Q$9:$Q$223,"Augex")</f>
        <v>0</v>
      </c>
      <c r="V559" s="32">
        <f>SUMIFS('Capex forecast'!F$9:F$223,'Capex forecast'!$T$9:$T$223,$Q559,'Capex forecast'!$S$9:$S$223,$S559,'Capex forecast'!$Q$9:$Q$223,"Augex")</f>
        <v>0</v>
      </c>
      <c r="W559" s="32">
        <f>SUMIFS('Capex forecast'!G$9:G$223,'Capex forecast'!$T$9:$T$223,$Q559,'Capex forecast'!$S$9:$S$223,$S559,'Capex forecast'!$Q$9:$Q$223,"Augex")</f>
        <v>0</v>
      </c>
      <c r="X559" s="32">
        <f>SUMIFS('Capex forecast'!H$9:H$223,'Capex forecast'!$T$9:$T$223,$Q559,'Capex forecast'!$S$9:$S$223,$S559,'Capex forecast'!$Q$9:$Q$223,"Augex")</f>
        <v>0</v>
      </c>
      <c r="Y559" s="32">
        <f>SUMIFS('Capex forecast'!I$9:I$223,'Capex forecast'!$T$9:$T$223,$Q559,'Capex forecast'!$S$9:$S$223,$S559,'Capex forecast'!$Q$9:$Q$223,"Augex")</f>
        <v>0</v>
      </c>
      <c r="Z559" s="32">
        <f>SUMIFS('Capex forecast'!J$9:J$223,'Capex forecast'!$T$9:$T$223,$Q559,'Capex forecast'!$S$9:$S$223,$S559,'Capex forecast'!$Q$9:$Q$223,"Augex")</f>
        <v>0</v>
      </c>
      <c r="AA559" s="32">
        <f>SUMIFS('Capex forecast'!K$9:K$223,'Capex forecast'!$T$9:$T$223,$Q559,'Capex forecast'!$S$9:$S$223,$S559,'Capex forecast'!$Q$9:$Q$223,"Augex")</f>
        <v>0</v>
      </c>
      <c r="AB559" s="32">
        <f>SUMIFS('Capex forecast'!L$9:L$223,'Capex forecast'!$T$9:$T$223,$Q559,'Capex forecast'!$S$9:$S$223,$S559,'Capex forecast'!$Q$9:$Q$223,"Augex")</f>
        <v>0</v>
      </c>
      <c r="AC559" s="32">
        <f>SUMIFS('Capex forecast'!M$9:M$223,'Capex forecast'!$T$9:$T$223,$Q559,'Capex forecast'!$S$9:$S$223,$S559,'Capex forecast'!$Q$9:$Q$223,"Augex")</f>
        <v>0</v>
      </c>
      <c r="AD559" s="32">
        <f>SUMIFS('Capex forecast'!N$9:N$223,'Capex forecast'!$T$9:$T$223,$Q559,'Capex forecast'!$S$9:$S$223,$S559,'Capex forecast'!$Q$9:$Q$223,"Augex")</f>
        <v>0</v>
      </c>
      <c r="AF559" s="45" t="s">
        <v>81</v>
      </c>
      <c r="AG559" s="6" t="str">
        <f>INDEX('Demand forecast'!$M$9:$M$5832,MATCH($Q559,'Demand forecast'!$B$9:$B$5832,0))</f>
        <v>No</v>
      </c>
      <c r="AH559" s="6" t="str">
        <f>IF(COUNTIF($AF$93:AF559,$B559) = 1, "LV", IF(COUNTIF($AF$93:AF559,$B559) = 2, "HV", "ST"))</f>
        <v>HV</v>
      </c>
      <c r="AI559" s="6" t="str">
        <f>INDEX('Demand forecast and growth rate'!$E$7:$E$273,MATCH($Q559,'Demand forecast and growth rate'!$B$7:$B$273,0))</f>
        <v>Small growth</v>
      </c>
      <c r="AJ559" s="47">
        <f>SUMIFS('Capex forecast'!E$9:E$223,'Capex forecast'!$T$9:$T$223,$AF559,'Capex forecast'!$S$9:$S$223,$AH559,'Capex forecast'!$Q$9:$Q$223,"Repex")</f>
        <v>0</v>
      </c>
      <c r="AK559" s="47">
        <f>SUMIFS('Capex forecast'!F$9:F$223,'Capex forecast'!$T$9:$T$223,$AF559,'Capex forecast'!$S$9:$S$223,$AH559,'Capex forecast'!$Q$9:$Q$223,"Repex")</f>
        <v>0</v>
      </c>
      <c r="AL559" s="47">
        <f>SUMIFS('Capex forecast'!G$9:G$223,'Capex forecast'!$T$9:$T$223,$AF559,'Capex forecast'!$S$9:$S$223,$AH559,'Capex forecast'!$Q$9:$Q$223,"Repex")</f>
        <v>0</v>
      </c>
      <c r="AM559" s="47">
        <f>SUMIFS('Capex forecast'!H$9:H$223,'Capex forecast'!$T$9:$T$223,$AF559,'Capex forecast'!$S$9:$S$223,$AH559,'Capex forecast'!$Q$9:$Q$223,"Repex")</f>
        <v>0</v>
      </c>
      <c r="AN559" s="47">
        <f>SUMIFS('Capex forecast'!I$9:I$223,'Capex forecast'!$T$9:$T$223,$AF559,'Capex forecast'!$S$9:$S$223,$AH559,'Capex forecast'!$Q$9:$Q$223,"Repex")</f>
        <v>0</v>
      </c>
      <c r="AO559" s="47">
        <f>SUMIFS('Capex forecast'!J$9:J$223,'Capex forecast'!$T$9:$T$223,$AF559,'Capex forecast'!$S$9:$S$223,$AH559,'Capex forecast'!$Q$9:$Q$223,"Repex")</f>
        <v>0</v>
      </c>
      <c r="AP559" s="47">
        <f>SUMIFS('Capex forecast'!K$9:K$223,'Capex forecast'!$T$9:$T$223,$AF559,'Capex forecast'!$S$9:$S$223,$AH559,'Capex forecast'!$Q$9:$Q$223,"Repex")</f>
        <v>0</v>
      </c>
      <c r="AQ559" s="47">
        <f>SUMIFS('Capex forecast'!L$9:L$223,'Capex forecast'!$T$9:$T$223,$AF559,'Capex forecast'!$S$9:$S$223,$AH559,'Capex forecast'!$Q$9:$Q$223,"Repex")</f>
        <v>0</v>
      </c>
      <c r="AR559" s="47">
        <f>SUMIFS('Capex forecast'!M$9:M$223,'Capex forecast'!$T$9:$T$223,$AF559,'Capex forecast'!$S$9:$S$223,$AH559,'Capex forecast'!$Q$9:$Q$223,"Repex")</f>
        <v>0</v>
      </c>
      <c r="AS559" s="47">
        <f>SUMIFS('Capex forecast'!N$9:N$223,'Capex forecast'!$T$9:$T$223,$AF559,'Capex forecast'!$S$9:$S$223,$AH559,'Capex forecast'!$Q$9:$Q$223,"Repex")</f>
        <v>0</v>
      </c>
    </row>
    <row r="560" spans="2:45" ht="15">
      <c r="B560" s="45" t="s">
        <v>79</v>
      </c>
      <c r="C560" s="6" t="str">
        <f>INDEX('Demand forecast'!$M$9:$M$5832,MATCH($B560,'Demand forecast'!$B$9:$B$5832,0))</f>
        <v>No</v>
      </c>
      <c r="D560" s="6" t="str">
        <f>IF(COUNTIF($B$93:B560,$B560) = 1, "LV", IF(COUNTIF($B$93:B560,$B560) = 2, "HV", "ST"))</f>
        <v>HV</v>
      </c>
      <c r="E560" s="6" t="str">
        <f>INDEX('Demand forecast and growth rate'!$E$7:$E$273,MATCH($B560,'Demand forecast and growth rate'!$B$7:$B$273,0))</f>
        <v>Steady/falling</v>
      </c>
      <c r="F560" s="32">
        <f>SUMIFS('Capex forecast'!E$9:E$223,'Capex forecast'!$T$9:$T$223,'Allocation of site-spec costs'!$B560,'Capex forecast'!$S$9:$S$223,'Allocation of site-spec costs'!$D560,'Capex forecast'!$Q$9:$Q$223,"Customer Connection")</f>
        <v>0</v>
      </c>
      <c r="G560" s="32">
        <f>SUMIFS('Capex forecast'!F$9:F$223,'Capex forecast'!$T$9:$T$223,'Allocation of site-spec costs'!$B560,'Capex forecast'!$S$9:$S$223,'Allocation of site-spec costs'!$D560,'Capex forecast'!$Q$9:$Q$223,"Customer Connection")</f>
        <v>0</v>
      </c>
      <c r="H560" s="32">
        <f>SUMIFS('Capex forecast'!G$9:G$223,'Capex forecast'!$T$9:$T$223,'Allocation of site-spec costs'!$B560,'Capex forecast'!$S$9:$S$223,'Allocation of site-spec costs'!$D560,'Capex forecast'!$Q$9:$Q$223,"Customer Connection")</f>
        <v>0</v>
      </c>
      <c r="I560" s="32">
        <f>SUMIFS('Capex forecast'!H$9:H$223,'Capex forecast'!$T$9:$T$223,'Allocation of site-spec costs'!$B560,'Capex forecast'!$S$9:$S$223,'Allocation of site-spec costs'!$D560,'Capex forecast'!$Q$9:$Q$223,"Customer Connection")</f>
        <v>0</v>
      </c>
      <c r="J560" s="32">
        <f>SUMIFS('Capex forecast'!I$9:I$223,'Capex forecast'!$T$9:$T$223,'Allocation of site-spec costs'!$B560,'Capex forecast'!$S$9:$S$223,'Allocation of site-spec costs'!$D560,'Capex forecast'!$Q$9:$Q$223,"Customer Connection")</f>
        <v>0</v>
      </c>
      <c r="K560" s="32">
        <f>SUMIFS('Capex forecast'!J$9:J$223,'Capex forecast'!$T$9:$T$223,'Allocation of site-spec costs'!$B560,'Capex forecast'!$S$9:$S$223,'Allocation of site-spec costs'!$D560,'Capex forecast'!$Q$9:$Q$223,"Customer Connection")</f>
        <v>0</v>
      </c>
      <c r="L560" s="32">
        <f>SUMIFS('Capex forecast'!K$9:K$223,'Capex forecast'!$T$9:$T$223,'Allocation of site-spec costs'!$B560,'Capex forecast'!$S$9:$S$223,'Allocation of site-spec costs'!$D560,'Capex forecast'!$Q$9:$Q$223,"Customer Connection")</f>
        <v>0</v>
      </c>
      <c r="M560" s="32">
        <f>SUMIFS('Capex forecast'!L$9:L$223,'Capex forecast'!$T$9:$T$223,'Allocation of site-spec costs'!$B560,'Capex forecast'!$S$9:$S$223,'Allocation of site-spec costs'!$D560,'Capex forecast'!$Q$9:$Q$223,"Customer Connection")</f>
        <v>0</v>
      </c>
      <c r="N560" s="32">
        <f>SUMIFS('Capex forecast'!M$9:M$223,'Capex forecast'!$T$9:$T$223,'Allocation of site-spec costs'!$B560,'Capex forecast'!$S$9:$S$223,'Allocation of site-spec costs'!$D560,'Capex forecast'!$Q$9:$Q$223,"Customer Connection")</f>
        <v>0</v>
      </c>
      <c r="O560" s="32">
        <f>SUMIFS('Capex forecast'!N$9:N$223,'Capex forecast'!$T$9:$T$223,'Allocation of site-spec costs'!$B560,'Capex forecast'!$S$9:$S$223,'Allocation of site-spec costs'!$D560,'Capex forecast'!$Q$9:$Q$223,"Customer Connection")</f>
        <v>0</v>
      </c>
      <c r="Q560" s="45" t="s">
        <v>79</v>
      </c>
      <c r="R560" s="6" t="str">
        <f>INDEX('Demand forecast'!$M$9:$M$5832,MATCH($Q560,'Demand forecast'!$B$9:$B$5832,0))</f>
        <v>No</v>
      </c>
      <c r="S560" s="6" t="str">
        <f>IF(COUNTIF($Q$93:Q560,$B560) = 1, "LV", IF(COUNTIF($Q$93:Q560,$B560) = 2, "HV", "ST"))</f>
        <v>HV</v>
      </c>
      <c r="T560" s="6" t="str">
        <f>INDEX('Demand forecast and growth rate'!$E$7:$E$273,MATCH($Q560,'Demand forecast and growth rate'!$B$7:$B$273,0))</f>
        <v>Steady/falling</v>
      </c>
      <c r="U560" s="32">
        <f>SUMIFS('Capex forecast'!E$9:E$223,'Capex forecast'!$T$9:$T$223,$Q560,'Capex forecast'!$S$9:$S$223,$S560,'Capex forecast'!$Q$9:$Q$223,"Augex")</f>
        <v>0</v>
      </c>
      <c r="V560" s="32">
        <f>SUMIFS('Capex forecast'!F$9:F$223,'Capex forecast'!$T$9:$T$223,$Q560,'Capex forecast'!$S$9:$S$223,$S560,'Capex forecast'!$Q$9:$Q$223,"Augex")</f>
        <v>0</v>
      </c>
      <c r="W560" s="32">
        <f>SUMIFS('Capex forecast'!G$9:G$223,'Capex forecast'!$T$9:$T$223,$Q560,'Capex forecast'!$S$9:$S$223,$S560,'Capex forecast'!$Q$9:$Q$223,"Augex")</f>
        <v>0</v>
      </c>
      <c r="X560" s="32">
        <f>SUMIFS('Capex forecast'!H$9:H$223,'Capex forecast'!$T$9:$T$223,$Q560,'Capex forecast'!$S$9:$S$223,$S560,'Capex forecast'!$Q$9:$Q$223,"Augex")</f>
        <v>0</v>
      </c>
      <c r="Y560" s="32">
        <f>SUMIFS('Capex forecast'!I$9:I$223,'Capex forecast'!$T$9:$T$223,$Q560,'Capex forecast'!$S$9:$S$223,$S560,'Capex forecast'!$Q$9:$Q$223,"Augex")</f>
        <v>0</v>
      </c>
      <c r="Z560" s="32">
        <f>SUMIFS('Capex forecast'!J$9:J$223,'Capex forecast'!$T$9:$T$223,$Q560,'Capex forecast'!$S$9:$S$223,$S560,'Capex forecast'!$Q$9:$Q$223,"Augex")</f>
        <v>0</v>
      </c>
      <c r="AA560" s="32">
        <f>SUMIFS('Capex forecast'!K$9:K$223,'Capex forecast'!$T$9:$T$223,$Q560,'Capex forecast'!$S$9:$S$223,$S560,'Capex forecast'!$Q$9:$Q$223,"Augex")</f>
        <v>0</v>
      </c>
      <c r="AB560" s="32">
        <f>SUMIFS('Capex forecast'!L$9:L$223,'Capex forecast'!$T$9:$T$223,$Q560,'Capex forecast'!$S$9:$S$223,$S560,'Capex forecast'!$Q$9:$Q$223,"Augex")</f>
        <v>0</v>
      </c>
      <c r="AC560" s="32">
        <f>SUMIFS('Capex forecast'!M$9:M$223,'Capex forecast'!$T$9:$T$223,$Q560,'Capex forecast'!$S$9:$S$223,$S560,'Capex forecast'!$Q$9:$Q$223,"Augex")</f>
        <v>0</v>
      </c>
      <c r="AD560" s="32">
        <f>SUMIFS('Capex forecast'!N$9:N$223,'Capex forecast'!$T$9:$T$223,$Q560,'Capex forecast'!$S$9:$S$223,$S560,'Capex forecast'!$Q$9:$Q$223,"Augex")</f>
        <v>0</v>
      </c>
      <c r="AF560" s="45" t="s">
        <v>79</v>
      </c>
      <c r="AG560" s="6" t="str">
        <f>INDEX('Demand forecast'!$M$9:$M$5832,MATCH($Q560,'Demand forecast'!$B$9:$B$5832,0))</f>
        <v>No</v>
      </c>
      <c r="AH560" s="6" t="str">
        <f>IF(COUNTIF($AF$93:AF560,$B560) = 1, "LV", IF(COUNTIF($AF$93:AF560,$B560) = 2, "HV", "ST"))</f>
        <v>HV</v>
      </c>
      <c r="AI560" s="6" t="str">
        <f>INDEX('Demand forecast and growth rate'!$E$7:$E$273,MATCH($Q560,'Demand forecast and growth rate'!$B$7:$B$273,0))</f>
        <v>Steady/falling</v>
      </c>
      <c r="AJ560" s="47">
        <f>SUMIFS('Capex forecast'!E$9:E$223,'Capex forecast'!$T$9:$T$223,$AF560,'Capex forecast'!$S$9:$S$223,$AH560,'Capex forecast'!$Q$9:$Q$223,"Repex")</f>
        <v>0</v>
      </c>
      <c r="AK560" s="47">
        <f>SUMIFS('Capex forecast'!F$9:F$223,'Capex forecast'!$T$9:$T$223,$AF560,'Capex forecast'!$S$9:$S$223,$AH560,'Capex forecast'!$Q$9:$Q$223,"Repex")</f>
        <v>0</v>
      </c>
      <c r="AL560" s="47">
        <f>SUMIFS('Capex forecast'!G$9:G$223,'Capex forecast'!$T$9:$T$223,$AF560,'Capex forecast'!$S$9:$S$223,$AH560,'Capex forecast'!$Q$9:$Q$223,"Repex")</f>
        <v>0</v>
      </c>
      <c r="AM560" s="47">
        <f>SUMIFS('Capex forecast'!H$9:H$223,'Capex forecast'!$T$9:$T$223,$AF560,'Capex forecast'!$S$9:$S$223,$AH560,'Capex forecast'!$Q$9:$Q$223,"Repex")</f>
        <v>0</v>
      </c>
      <c r="AN560" s="47">
        <f>SUMIFS('Capex forecast'!I$9:I$223,'Capex forecast'!$T$9:$T$223,$AF560,'Capex forecast'!$S$9:$S$223,$AH560,'Capex forecast'!$Q$9:$Q$223,"Repex")</f>
        <v>0</v>
      </c>
      <c r="AO560" s="47">
        <f>SUMIFS('Capex forecast'!J$9:J$223,'Capex forecast'!$T$9:$T$223,$AF560,'Capex forecast'!$S$9:$S$223,$AH560,'Capex forecast'!$Q$9:$Q$223,"Repex")</f>
        <v>0</v>
      </c>
      <c r="AP560" s="47">
        <f>SUMIFS('Capex forecast'!K$9:K$223,'Capex forecast'!$T$9:$T$223,$AF560,'Capex forecast'!$S$9:$S$223,$AH560,'Capex forecast'!$Q$9:$Q$223,"Repex")</f>
        <v>0</v>
      </c>
      <c r="AQ560" s="47">
        <f>SUMIFS('Capex forecast'!L$9:L$223,'Capex forecast'!$T$9:$T$223,$AF560,'Capex forecast'!$S$9:$S$223,$AH560,'Capex forecast'!$Q$9:$Q$223,"Repex")</f>
        <v>0</v>
      </c>
      <c r="AR560" s="47">
        <f>SUMIFS('Capex forecast'!M$9:M$223,'Capex forecast'!$T$9:$T$223,$AF560,'Capex forecast'!$S$9:$S$223,$AH560,'Capex forecast'!$Q$9:$Q$223,"Repex")</f>
        <v>0</v>
      </c>
      <c r="AS560" s="47">
        <f>SUMIFS('Capex forecast'!N$9:N$223,'Capex forecast'!$T$9:$T$223,$AF560,'Capex forecast'!$S$9:$S$223,$AH560,'Capex forecast'!$Q$9:$Q$223,"Repex")</f>
        <v>0</v>
      </c>
    </row>
    <row r="561" spans="2:45" ht="15">
      <c r="B561" s="45" t="s">
        <v>231</v>
      </c>
      <c r="C561" s="6" t="str">
        <f>INDEX('Demand forecast'!$M$9:$M$5832,MATCH($B561,'Demand forecast'!$B$9:$B$5832,0))</f>
        <v>Yes</v>
      </c>
      <c r="D561" s="6" t="str">
        <f>IF(COUNTIF($B$93:B561,$B561) = 1, "LV", IF(COUNTIF($B$93:B561,$B561) = 2, "HV", "ST"))</f>
        <v>HV</v>
      </c>
      <c r="E561" s="6" t="str">
        <f>INDEX('Demand forecast and growth rate'!$E$7:$E$273,MATCH($B561,'Demand forecast and growth rate'!$B$7:$B$273,0))</f>
        <v>Steady/falling</v>
      </c>
      <c r="F561" s="32">
        <f>SUMIFS('Capex forecast'!E$9:E$223,'Capex forecast'!$T$9:$T$223,'Allocation of site-spec costs'!$B561,'Capex forecast'!$S$9:$S$223,'Allocation of site-spec costs'!$D561,'Capex forecast'!$Q$9:$Q$223,"Customer Connection")</f>
        <v>0</v>
      </c>
      <c r="G561" s="32">
        <f>SUMIFS('Capex forecast'!F$9:F$223,'Capex forecast'!$T$9:$T$223,'Allocation of site-spec costs'!$B561,'Capex forecast'!$S$9:$S$223,'Allocation of site-spec costs'!$D561,'Capex forecast'!$Q$9:$Q$223,"Customer Connection")</f>
        <v>0</v>
      </c>
      <c r="H561" s="32">
        <f>SUMIFS('Capex forecast'!G$9:G$223,'Capex forecast'!$T$9:$T$223,'Allocation of site-spec costs'!$B561,'Capex forecast'!$S$9:$S$223,'Allocation of site-spec costs'!$D561,'Capex forecast'!$Q$9:$Q$223,"Customer Connection")</f>
        <v>0</v>
      </c>
      <c r="I561" s="32">
        <f>SUMIFS('Capex forecast'!H$9:H$223,'Capex forecast'!$T$9:$T$223,'Allocation of site-spec costs'!$B561,'Capex forecast'!$S$9:$S$223,'Allocation of site-spec costs'!$D561,'Capex forecast'!$Q$9:$Q$223,"Customer Connection")</f>
        <v>0</v>
      </c>
      <c r="J561" s="32">
        <f>SUMIFS('Capex forecast'!I$9:I$223,'Capex forecast'!$T$9:$T$223,'Allocation of site-spec costs'!$B561,'Capex forecast'!$S$9:$S$223,'Allocation of site-spec costs'!$D561,'Capex forecast'!$Q$9:$Q$223,"Customer Connection")</f>
        <v>0</v>
      </c>
      <c r="K561" s="32">
        <f>SUMIFS('Capex forecast'!J$9:J$223,'Capex forecast'!$T$9:$T$223,'Allocation of site-spec costs'!$B561,'Capex forecast'!$S$9:$S$223,'Allocation of site-spec costs'!$D561,'Capex forecast'!$Q$9:$Q$223,"Customer Connection")</f>
        <v>0</v>
      </c>
      <c r="L561" s="32">
        <f>SUMIFS('Capex forecast'!K$9:K$223,'Capex forecast'!$T$9:$T$223,'Allocation of site-spec costs'!$B561,'Capex forecast'!$S$9:$S$223,'Allocation of site-spec costs'!$D561,'Capex forecast'!$Q$9:$Q$223,"Customer Connection")</f>
        <v>0</v>
      </c>
      <c r="M561" s="32">
        <f>SUMIFS('Capex forecast'!L$9:L$223,'Capex forecast'!$T$9:$T$223,'Allocation of site-spec costs'!$B561,'Capex forecast'!$S$9:$S$223,'Allocation of site-spec costs'!$D561,'Capex forecast'!$Q$9:$Q$223,"Customer Connection")</f>
        <v>0</v>
      </c>
      <c r="N561" s="32">
        <f>SUMIFS('Capex forecast'!M$9:M$223,'Capex forecast'!$T$9:$T$223,'Allocation of site-spec costs'!$B561,'Capex forecast'!$S$9:$S$223,'Allocation of site-spec costs'!$D561,'Capex forecast'!$Q$9:$Q$223,"Customer Connection")</f>
        <v>0</v>
      </c>
      <c r="O561" s="32">
        <f>SUMIFS('Capex forecast'!N$9:N$223,'Capex forecast'!$T$9:$T$223,'Allocation of site-spec costs'!$B561,'Capex forecast'!$S$9:$S$223,'Allocation of site-spec costs'!$D561,'Capex forecast'!$Q$9:$Q$223,"Customer Connection")</f>
        <v>0</v>
      </c>
      <c r="Q561" s="45" t="s">
        <v>231</v>
      </c>
      <c r="R561" s="6" t="str">
        <f>INDEX('Demand forecast'!$M$9:$M$5832,MATCH($Q561,'Demand forecast'!$B$9:$B$5832,0))</f>
        <v>Yes</v>
      </c>
      <c r="S561" s="6" t="str">
        <f>IF(COUNTIF($Q$93:Q561,$B561) = 1, "LV", IF(COUNTIF($Q$93:Q561,$B561) = 2, "HV", "ST"))</f>
        <v>HV</v>
      </c>
      <c r="T561" s="6" t="str">
        <f>INDEX('Demand forecast and growth rate'!$E$7:$E$273,MATCH($Q561,'Demand forecast and growth rate'!$B$7:$B$273,0))</f>
        <v>Steady/falling</v>
      </c>
      <c r="U561" s="32">
        <f>SUMIFS('Capex forecast'!E$9:E$223,'Capex forecast'!$T$9:$T$223,$Q561,'Capex forecast'!$S$9:$S$223,$S561,'Capex forecast'!$Q$9:$Q$223,"Augex")</f>
        <v>0</v>
      </c>
      <c r="V561" s="32">
        <f>SUMIFS('Capex forecast'!F$9:F$223,'Capex forecast'!$T$9:$T$223,$Q561,'Capex forecast'!$S$9:$S$223,$S561,'Capex forecast'!$Q$9:$Q$223,"Augex")</f>
        <v>0</v>
      </c>
      <c r="W561" s="32">
        <f>SUMIFS('Capex forecast'!G$9:G$223,'Capex forecast'!$T$9:$T$223,$Q561,'Capex forecast'!$S$9:$S$223,$S561,'Capex forecast'!$Q$9:$Q$223,"Augex")</f>
        <v>0</v>
      </c>
      <c r="X561" s="32">
        <f>SUMIFS('Capex forecast'!H$9:H$223,'Capex forecast'!$T$9:$T$223,$Q561,'Capex forecast'!$S$9:$S$223,$S561,'Capex forecast'!$Q$9:$Q$223,"Augex")</f>
        <v>0</v>
      </c>
      <c r="Y561" s="32">
        <f>SUMIFS('Capex forecast'!I$9:I$223,'Capex forecast'!$T$9:$T$223,$Q561,'Capex forecast'!$S$9:$S$223,$S561,'Capex forecast'!$Q$9:$Q$223,"Augex")</f>
        <v>0</v>
      </c>
      <c r="Z561" s="32">
        <f>SUMIFS('Capex forecast'!J$9:J$223,'Capex forecast'!$T$9:$T$223,$Q561,'Capex forecast'!$S$9:$S$223,$S561,'Capex forecast'!$Q$9:$Q$223,"Augex")</f>
        <v>0</v>
      </c>
      <c r="AA561" s="32">
        <f>SUMIFS('Capex forecast'!K$9:K$223,'Capex forecast'!$T$9:$T$223,$Q561,'Capex forecast'!$S$9:$S$223,$S561,'Capex forecast'!$Q$9:$Q$223,"Augex")</f>
        <v>0</v>
      </c>
      <c r="AB561" s="32">
        <f>SUMIFS('Capex forecast'!L$9:L$223,'Capex forecast'!$T$9:$T$223,$Q561,'Capex forecast'!$S$9:$S$223,$S561,'Capex forecast'!$Q$9:$Q$223,"Augex")</f>
        <v>0</v>
      </c>
      <c r="AC561" s="32">
        <f>SUMIFS('Capex forecast'!M$9:M$223,'Capex forecast'!$T$9:$T$223,$Q561,'Capex forecast'!$S$9:$S$223,$S561,'Capex forecast'!$Q$9:$Q$223,"Augex")</f>
        <v>0</v>
      </c>
      <c r="AD561" s="32">
        <f>SUMIFS('Capex forecast'!N$9:N$223,'Capex forecast'!$T$9:$T$223,$Q561,'Capex forecast'!$S$9:$S$223,$S561,'Capex forecast'!$Q$9:$Q$223,"Augex")</f>
        <v>0</v>
      </c>
      <c r="AF561" s="45" t="s">
        <v>231</v>
      </c>
      <c r="AG561" s="6" t="str">
        <f>INDEX('Demand forecast'!$M$9:$M$5832,MATCH($Q561,'Demand forecast'!$B$9:$B$5832,0))</f>
        <v>Yes</v>
      </c>
      <c r="AH561" s="6" t="str">
        <f>IF(COUNTIF($AF$93:AF561,$B561) = 1, "LV", IF(COUNTIF($AF$93:AF561,$B561) = 2, "HV", "ST"))</f>
        <v>HV</v>
      </c>
      <c r="AI561" s="6" t="str">
        <f>INDEX('Demand forecast and growth rate'!$E$7:$E$273,MATCH($Q561,'Demand forecast and growth rate'!$B$7:$B$273,0))</f>
        <v>Steady/falling</v>
      </c>
      <c r="AJ561" s="47">
        <f>SUMIFS('Capex forecast'!E$9:E$223,'Capex forecast'!$T$9:$T$223,$AF561,'Capex forecast'!$S$9:$S$223,$AH561,'Capex forecast'!$Q$9:$Q$223,"Repex")</f>
        <v>0</v>
      </c>
      <c r="AK561" s="47">
        <f>SUMIFS('Capex forecast'!F$9:F$223,'Capex forecast'!$T$9:$T$223,$AF561,'Capex forecast'!$S$9:$S$223,$AH561,'Capex forecast'!$Q$9:$Q$223,"Repex")</f>
        <v>0</v>
      </c>
      <c r="AL561" s="47">
        <f>SUMIFS('Capex forecast'!G$9:G$223,'Capex forecast'!$T$9:$T$223,$AF561,'Capex forecast'!$S$9:$S$223,$AH561,'Capex forecast'!$Q$9:$Q$223,"Repex")</f>
        <v>0</v>
      </c>
      <c r="AM561" s="47">
        <f>SUMIFS('Capex forecast'!H$9:H$223,'Capex forecast'!$T$9:$T$223,$AF561,'Capex forecast'!$S$9:$S$223,$AH561,'Capex forecast'!$Q$9:$Q$223,"Repex")</f>
        <v>0</v>
      </c>
      <c r="AN561" s="47">
        <f>SUMIFS('Capex forecast'!I$9:I$223,'Capex forecast'!$T$9:$T$223,$AF561,'Capex forecast'!$S$9:$S$223,$AH561,'Capex forecast'!$Q$9:$Q$223,"Repex")</f>
        <v>0</v>
      </c>
      <c r="AO561" s="47">
        <f>SUMIFS('Capex forecast'!J$9:J$223,'Capex forecast'!$T$9:$T$223,$AF561,'Capex forecast'!$S$9:$S$223,$AH561,'Capex forecast'!$Q$9:$Q$223,"Repex")</f>
        <v>0</v>
      </c>
      <c r="AP561" s="47">
        <f>SUMIFS('Capex forecast'!K$9:K$223,'Capex forecast'!$T$9:$T$223,$AF561,'Capex forecast'!$S$9:$S$223,$AH561,'Capex forecast'!$Q$9:$Q$223,"Repex")</f>
        <v>0</v>
      </c>
      <c r="AQ561" s="47">
        <f>SUMIFS('Capex forecast'!L$9:L$223,'Capex forecast'!$T$9:$T$223,$AF561,'Capex forecast'!$S$9:$S$223,$AH561,'Capex forecast'!$Q$9:$Q$223,"Repex")</f>
        <v>0</v>
      </c>
      <c r="AR561" s="47">
        <f>SUMIFS('Capex forecast'!M$9:M$223,'Capex forecast'!$T$9:$T$223,$AF561,'Capex forecast'!$S$9:$S$223,$AH561,'Capex forecast'!$Q$9:$Q$223,"Repex")</f>
        <v>0</v>
      </c>
      <c r="AS561" s="47">
        <f>SUMIFS('Capex forecast'!N$9:N$223,'Capex forecast'!$T$9:$T$223,$AF561,'Capex forecast'!$S$9:$S$223,$AH561,'Capex forecast'!$Q$9:$Q$223,"Repex")</f>
        <v>0</v>
      </c>
    </row>
    <row r="562" spans="2:45" ht="15">
      <c r="B562" s="45" t="s">
        <v>236</v>
      </c>
      <c r="C562" s="6" t="str">
        <f>INDEX('Demand forecast'!$M$9:$M$5832,MATCH($B562,'Demand forecast'!$B$9:$B$5832,0))</f>
        <v>Yes</v>
      </c>
      <c r="D562" s="6" t="str">
        <f>IF(COUNTIF($B$93:B562,$B562) = 1, "LV", IF(COUNTIF($B$93:B562,$B562) = 2, "HV", "ST"))</f>
        <v>HV</v>
      </c>
      <c r="E562" s="6" t="str">
        <f>INDEX('Demand forecast and growth rate'!$E$7:$E$273,MATCH($B562,'Demand forecast and growth rate'!$B$7:$B$273,0))</f>
        <v>Steady/falling</v>
      </c>
      <c r="F562" s="32">
        <f>SUMIFS('Capex forecast'!E$9:E$223,'Capex forecast'!$T$9:$T$223,'Allocation of site-spec costs'!$B562,'Capex forecast'!$S$9:$S$223,'Allocation of site-spec costs'!$D562,'Capex forecast'!$Q$9:$Q$223,"Customer Connection")</f>
        <v>0</v>
      </c>
      <c r="G562" s="32">
        <f>SUMIFS('Capex forecast'!F$9:F$223,'Capex forecast'!$T$9:$T$223,'Allocation of site-spec costs'!$B562,'Capex forecast'!$S$9:$S$223,'Allocation of site-spec costs'!$D562,'Capex forecast'!$Q$9:$Q$223,"Customer Connection")</f>
        <v>0</v>
      </c>
      <c r="H562" s="32">
        <f>SUMIFS('Capex forecast'!G$9:G$223,'Capex forecast'!$T$9:$T$223,'Allocation of site-spec costs'!$B562,'Capex forecast'!$S$9:$S$223,'Allocation of site-spec costs'!$D562,'Capex forecast'!$Q$9:$Q$223,"Customer Connection")</f>
        <v>0</v>
      </c>
      <c r="I562" s="32">
        <f>SUMIFS('Capex forecast'!H$9:H$223,'Capex forecast'!$T$9:$T$223,'Allocation of site-spec costs'!$B562,'Capex forecast'!$S$9:$S$223,'Allocation of site-spec costs'!$D562,'Capex forecast'!$Q$9:$Q$223,"Customer Connection")</f>
        <v>0</v>
      </c>
      <c r="J562" s="32">
        <f>SUMIFS('Capex forecast'!I$9:I$223,'Capex forecast'!$T$9:$T$223,'Allocation of site-spec costs'!$B562,'Capex forecast'!$S$9:$S$223,'Allocation of site-spec costs'!$D562,'Capex forecast'!$Q$9:$Q$223,"Customer Connection")</f>
        <v>0</v>
      </c>
      <c r="K562" s="32">
        <f>SUMIFS('Capex forecast'!J$9:J$223,'Capex forecast'!$T$9:$T$223,'Allocation of site-spec costs'!$B562,'Capex forecast'!$S$9:$S$223,'Allocation of site-spec costs'!$D562,'Capex forecast'!$Q$9:$Q$223,"Customer Connection")</f>
        <v>0</v>
      </c>
      <c r="L562" s="32">
        <f>SUMIFS('Capex forecast'!K$9:K$223,'Capex forecast'!$T$9:$T$223,'Allocation of site-spec costs'!$B562,'Capex forecast'!$S$9:$S$223,'Allocation of site-spec costs'!$D562,'Capex forecast'!$Q$9:$Q$223,"Customer Connection")</f>
        <v>0</v>
      </c>
      <c r="M562" s="32">
        <f>SUMIFS('Capex forecast'!L$9:L$223,'Capex forecast'!$T$9:$T$223,'Allocation of site-spec costs'!$B562,'Capex forecast'!$S$9:$S$223,'Allocation of site-spec costs'!$D562,'Capex forecast'!$Q$9:$Q$223,"Customer Connection")</f>
        <v>0</v>
      </c>
      <c r="N562" s="32">
        <f>SUMIFS('Capex forecast'!M$9:M$223,'Capex forecast'!$T$9:$T$223,'Allocation of site-spec costs'!$B562,'Capex forecast'!$S$9:$S$223,'Allocation of site-spec costs'!$D562,'Capex forecast'!$Q$9:$Q$223,"Customer Connection")</f>
        <v>0</v>
      </c>
      <c r="O562" s="32">
        <f>SUMIFS('Capex forecast'!N$9:N$223,'Capex forecast'!$T$9:$T$223,'Allocation of site-spec costs'!$B562,'Capex forecast'!$S$9:$S$223,'Allocation of site-spec costs'!$D562,'Capex forecast'!$Q$9:$Q$223,"Customer Connection")</f>
        <v>0</v>
      </c>
      <c r="Q562" s="45" t="s">
        <v>236</v>
      </c>
      <c r="R562" s="6" t="str">
        <f>INDEX('Demand forecast'!$M$9:$M$5832,MATCH($Q562,'Demand forecast'!$B$9:$B$5832,0))</f>
        <v>Yes</v>
      </c>
      <c r="S562" s="6" t="str">
        <f>IF(COUNTIF($Q$93:Q562,$B562) = 1, "LV", IF(COUNTIF($Q$93:Q562,$B562) = 2, "HV", "ST"))</f>
        <v>HV</v>
      </c>
      <c r="T562" s="6" t="str">
        <f>INDEX('Demand forecast and growth rate'!$E$7:$E$273,MATCH($Q562,'Demand forecast and growth rate'!$B$7:$B$273,0))</f>
        <v>Steady/falling</v>
      </c>
      <c r="U562" s="32">
        <f>SUMIFS('Capex forecast'!E$9:E$223,'Capex forecast'!$T$9:$T$223,$Q562,'Capex forecast'!$S$9:$S$223,$S562,'Capex forecast'!$Q$9:$Q$223,"Augex")</f>
        <v>0</v>
      </c>
      <c r="V562" s="32">
        <f>SUMIFS('Capex forecast'!F$9:F$223,'Capex forecast'!$T$9:$T$223,$Q562,'Capex forecast'!$S$9:$S$223,$S562,'Capex forecast'!$Q$9:$Q$223,"Augex")</f>
        <v>0</v>
      </c>
      <c r="W562" s="32">
        <f>SUMIFS('Capex forecast'!G$9:G$223,'Capex forecast'!$T$9:$T$223,$Q562,'Capex forecast'!$S$9:$S$223,$S562,'Capex forecast'!$Q$9:$Q$223,"Augex")</f>
        <v>0</v>
      </c>
      <c r="X562" s="32">
        <f>SUMIFS('Capex forecast'!H$9:H$223,'Capex forecast'!$T$9:$T$223,$Q562,'Capex forecast'!$S$9:$S$223,$S562,'Capex forecast'!$Q$9:$Q$223,"Augex")</f>
        <v>0</v>
      </c>
      <c r="Y562" s="32">
        <f>SUMIFS('Capex forecast'!I$9:I$223,'Capex forecast'!$T$9:$T$223,$Q562,'Capex forecast'!$S$9:$S$223,$S562,'Capex forecast'!$Q$9:$Q$223,"Augex")</f>
        <v>0</v>
      </c>
      <c r="Z562" s="32">
        <f>SUMIFS('Capex forecast'!J$9:J$223,'Capex forecast'!$T$9:$T$223,$Q562,'Capex forecast'!$S$9:$S$223,$S562,'Capex forecast'!$Q$9:$Q$223,"Augex")</f>
        <v>0</v>
      </c>
      <c r="AA562" s="32">
        <f>SUMIFS('Capex forecast'!K$9:K$223,'Capex forecast'!$T$9:$T$223,$Q562,'Capex forecast'!$S$9:$S$223,$S562,'Capex forecast'!$Q$9:$Q$223,"Augex")</f>
        <v>0</v>
      </c>
      <c r="AB562" s="32">
        <f>SUMIFS('Capex forecast'!L$9:L$223,'Capex forecast'!$T$9:$T$223,$Q562,'Capex forecast'!$S$9:$S$223,$S562,'Capex forecast'!$Q$9:$Q$223,"Augex")</f>
        <v>0</v>
      </c>
      <c r="AC562" s="32">
        <f>SUMIFS('Capex forecast'!M$9:M$223,'Capex forecast'!$T$9:$T$223,$Q562,'Capex forecast'!$S$9:$S$223,$S562,'Capex forecast'!$Q$9:$Q$223,"Augex")</f>
        <v>0</v>
      </c>
      <c r="AD562" s="32">
        <f>SUMIFS('Capex forecast'!N$9:N$223,'Capex forecast'!$T$9:$T$223,$Q562,'Capex forecast'!$S$9:$S$223,$S562,'Capex forecast'!$Q$9:$Q$223,"Augex")</f>
        <v>0</v>
      </c>
      <c r="AF562" s="45" t="s">
        <v>236</v>
      </c>
      <c r="AG562" s="6" t="str">
        <f>INDEX('Demand forecast'!$M$9:$M$5832,MATCH($Q562,'Demand forecast'!$B$9:$B$5832,0))</f>
        <v>Yes</v>
      </c>
      <c r="AH562" s="6" t="str">
        <f>IF(COUNTIF($AF$93:AF562,$B562) = 1, "LV", IF(COUNTIF($AF$93:AF562,$B562) = 2, "HV", "ST"))</f>
        <v>HV</v>
      </c>
      <c r="AI562" s="6" t="str">
        <f>INDEX('Demand forecast and growth rate'!$E$7:$E$273,MATCH($Q562,'Demand forecast and growth rate'!$B$7:$B$273,0))</f>
        <v>Steady/falling</v>
      </c>
      <c r="AJ562" s="47">
        <f>SUMIFS('Capex forecast'!E$9:E$223,'Capex forecast'!$T$9:$T$223,$AF562,'Capex forecast'!$S$9:$S$223,$AH562,'Capex forecast'!$Q$9:$Q$223,"Repex")</f>
        <v>0</v>
      </c>
      <c r="AK562" s="47">
        <f>SUMIFS('Capex forecast'!F$9:F$223,'Capex forecast'!$T$9:$T$223,$AF562,'Capex forecast'!$S$9:$S$223,$AH562,'Capex forecast'!$Q$9:$Q$223,"Repex")</f>
        <v>0</v>
      </c>
      <c r="AL562" s="47">
        <f>SUMIFS('Capex forecast'!G$9:G$223,'Capex forecast'!$T$9:$T$223,$AF562,'Capex forecast'!$S$9:$S$223,$AH562,'Capex forecast'!$Q$9:$Q$223,"Repex")</f>
        <v>0</v>
      </c>
      <c r="AM562" s="47">
        <f>SUMIFS('Capex forecast'!H$9:H$223,'Capex forecast'!$T$9:$T$223,$AF562,'Capex forecast'!$S$9:$S$223,$AH562,'Capex forecast'!$Q$9:$Q$223,"Repex")</f>
        <v>0</v>
      </c>
      <c r="AN562" s="47">
        <f>SUMIFS('Capex forecast'!I$9:I$223,'Capex forecast'!$T$9:$T$223,$AF562,'Capex forecast'!$S$9:$S$223,$AH562,'Capex forecast'!$Q$9:$Q$223,"Repex")</f>
        <v>0</v>
      </c>
      <c r="AO562" s="47">
        <f>SUMIFS('Capex forecast'!J$9:J$223,'Capex forecast'!$T$9:$T$223,$AF562,'Capex forecast'!$S$9:$S$223,$AH562,'Capex forecast'!$Q$9:$Q$223,"Repex")</f>
        <v>0</v>
      </c>
      <c r="AP562" s="47">
        <f>SUMIFS('Capex forecast'!K$9:K$223,'Capex forecast'!$T$9:$T$223,$AF562,'Capex forecast'!$S$9:$S$223,$AH562,'Capex forecast'!$Q$9:$Q$223,"Repex")</f>
        <v>0</v>
      </c>
      <c r="AQ562" s="47">
        <f>SUMIFS('Capex forecast'!L$9:L$223,'Capex forecast'!$T$9:$T$223,$AF562,'Capex forecast'!$S$9:$S$223,$AH562,'Capex forecast'!$Q$9:$Q$223,"Repex")</f>
        <v>0</v>
      </c>
      <c r="AR562" s="47">
        <f>SUMIFS('Capex forecast'!M$9:M$223,'Capex forecast'!$T$9:$T$223,$AF562,'Capex forecast'!$S$9:$S$223,$AH562,'Capex forecast'!$Q$9:$Q$223,"Repex")</f>
        <v>0</v>
      </c>
      <c r="AS562" s="47">
        <f>SUMIFS('Capex forecast'!N$9:N$223,'Capex forecast'!$T$9:$T$223,$AF562,'Capex forecast'!$S$9:$S$223,$AH562,'Capex forecast'!$Q$9:$Q$223,"Repex")</f>
        <v>0</v>
      </c>
    </row>
    <row r="563" spans="2:45" ht="15">
      <c r="B563" s="45" t="s">
        <v>113</v>
      </c>
      <c r="C563" s="6" t="str">
        <f>INDEX('Demand forecast'!$M$9:$M$5832,MATCH($B563,'Demand forecast'!$B$9:$B$5832,0))</f>
        <v>No</v>
      </c>
      <c r="D563" s="6" t="str">
        <f>IF(COUNTIF($B$93:B563,$B563) = 1, "LV", IF(COUNTIF($B$93:B563,$B563) = 2, "HV", "ST"))</f>
        <v>HV</v>
      </c>
      <c r="E563" s="6" t="str">
        <f>INDEX('Demand forecast and growth rate'!$E$7:$E$273,MATCH($B563,'Demand forecast and growth rate'!$B$7:$B$273,0))</f>
        <v>Steady/falling</v>
      </c>
      <c r="F563" s="32">
        <f>SUMIFS('Capex forecast'!E$9:E$223,'Capex forecast'!$T$9:$T$223,'Allocation of site-spec costs'!$B563,'Capex forecast'!$S$9:$S$223,'Allocation of site-spec costs'!$D563,'Capex forecast'!$Q$9:$Q$223,"Customer Connection")</f>
        <v>0</v>
      </c>
      <c r="G563" s="32">
        <f>SUMIFS('Capex forecast'!F$9:F$223,'Capex forecast'!$T$9:$T$223,'Allocation of site-spec costs'!$B563,'Capex forecast'!$S$9:$S$223,'Allocation of site-spec costs'!$D563,'Capex forecast'!$Q$9:$Q$223,"Customer Connection")</f>
        <v>0</v>
      </c>
      <c r="H563" s="32">
        <f>SUMIFS('Capex forecast'!G$9:G$223,'Capex forecast'!$T$9:$T$223,'Allocation of site-spec costs'!$B563,'Capex forecast'!$S$9:$S$223,'Allocation of site-spec costs'!$D563,'Capex forecast'!$Q$9:$Q$223,"Customer Connection")</f>
        <v>0</v>
      </c>
      <c r="I563" s="32">
        <f>SUMIFS('Capex forecast'!H$9:H$223,'Capex forecast'!$T$9:$T$223,'Allocation of site-spec costs'!$B563,'Capex forecast'!$S$9:$S$223,'Allocation of site-spec costs'!$D563,'Capex forecast'!$Q$9:$Q$223,"Customer Connection")</f>
        <v>0</v>
      </c>
      <c r="J563" s="32">
        <f>SUMIFS('Capex forecast'!I$9:I$223,'Capex forecast'!$T$9:$T$223,'Allocation of site-spec costs'!$B563,'Capex forecast'!$S$9:$S$223,'Allocation of site-spec costs'!$D563,'Capex forecast'!$Q$9:$Q$223,"Customer Connection")</f>
        <v>0</v>
      </c>
      <c r="K563" s="32">
        <f>SUMIFS('Capex forecast'!J$9:J$223,'Capex forecast'!$T$9:$T$223,'Allocation of site-spec costs'!$B563,'Capex forecast'!$S$9:$S$223,'Allocation of site-spec costs'!$D563,'Capex forecast'!$Q$9:$Q$223,"Customer Connection")</f>
        <v>0</v>
      </c>
      <c r="L563" s="32">
        <f>SUMIFS('Capex forecast'!K$9:K$223,'Capex forecast'!$T$9:$T$223,'Allocation of site-spec costs'!$B563,'Capex forecast'!$S$9:$S$223,'Allocation of site-spec costs'!$D563,'Capex forecast'!$Q$9:$Q$223,"Customer Connection")</f>
        <v>0</v>
      </c>
      <c r="M563" s="32">
        <f>SUMIFS('Capex forecast'!L$9:L$223,'Capex forecast'!$T$9:$T$223,'Allocation of site-spec costs'!$B563,'Capex forecast'!$S$9:$S$223,'Allocation of site-spec costs'!$D563,'Capex forecast'!$Q$9:$Q$223,"Customer Connection")</f>
        <v>0</v>
      </c>
      <c r="N563" s="32">
        <f>SUMIFS('Capex forecast'!M$9:M$223,'Capex forecast'!$T$9:$T$223,'Allocation of site-spec costs'!$B563,'Capex forecast'!$S$9:$S$223,'Allocation of site-spec costs'!$D563,'Capex forecast'!$Q$9:$Q$223,"Customer Connection")</f>
        <v>0</v>
      </c>
      <c r="O563" s="32">
        <f>SUMIFS('Capex forecast'!N$9:N$223,'Capex forecast'!$T$9:$T$223,'Allocation of site-spec costs'!$B563,'Capex forecast'!$S$9:$S$223,'Allocation of site-spec costs'!$D563,'Capex forecast'!$Q$9:$Q$223,"Customer Connection")</f>
        <v>0</v>
      </c>
      <c r="Q563" s="45" t="s">
        <v>113</v>
      </c>
      <c r="R563" s="6" t="str">
        <f>INDEX('Demand forecast'!$M$9:$M$5832,MATCH($Q563,'Demand forecast'!$B$9:$B$5832,0))</f>
        <v>No</v>
      </c>
      <c r="S563" s="6" t="str">
        <f>IF(COUNTIF($Q$93:Q563,$B563) = 1, "LV", IF(COUNTIF($Q$93:Q563,$B563) = 2, "HV", "ST"))</f>
        <v>HV</v>
      </c>
      <c r="T563" s="6" t="str">
        <f>INDEX('Demand forecast and growth rate'!$E$7:$E$273,MATCH($Q563,'Demand forecast and growth rate'!$B$7:$B$273,0))</f>
        <v>Steady/falling</v>
      </c>
      <c r="U563" s="32">
        <f>SUMIFS('Capex forecast'!E$9:E$223,'Capex forecast'!$T$9:$T$223,$Q563,'Capex forecast'!$S$9:$S$223,$S563,'Capex forecast'!$Q$9:$Q$223,"Augex")</f>
        <v>0</v>
      </c>
      <c r="V563" s="32">
        <f>SUMIFS('Capex forecast'!F$9:F$223,'Capex forecast'!$T$9:$T$223,$Q563,'Capex forecast'!$S$9:$S$223,$S563,'Capex forecast'!$Q$9:$Q$223,"Augex")</f>
        <v>0</v>
      </c>
      <c r="W563" s="32">
        <f>SUMIFS('Capex forecast'!G$9:G$223,'Capex forecast'!$T$9:$T$223,$Q563,'Capex forecast'!$S$9:$S$223,$S563,'Capex forecast'!$Q$9:$Q$223,"Augex")</f>
        <v>0</v>
      </c>
      <c r="X563" s="32">
        <f>SUMIFS('Capex forecast'!H$9:H$223,'Capex forecast'!$T$9:$T$223,$Q563,'Capex forecast'!$S$9:$S$223,$S563,'Capex forecast'!$Q$9:$Q$223,"Augex")</f>
        <v>0</v>
      </c>
      <c r="Y563" s="32">
        <f>SUMIFS('Capex forecast'!I$9:I$223,'Capex forecast'!$T$9:$T$223,$Q563,'Capex forecast'!$S$9:$S$223,$S563,'Capex forecast'!$Q$9:$Q$223,"Augex")</f>
        <v>0</v>
      </c>
      <c r="Z563" s="32">
        <f>SUMIFS('Capex forecast'!J$9:J$223,'Capex forecast'!$T$9:$T$223,$Q563,'Capex forecast'!$S$9:$S$223,$S563,'Capex forecast'!$Q$9:$Q$223,"Augex")</f>
        <v>0</v>
      </c>
      <c r="AA563" s="32">
        <f>SUMIFS('Capex forecast'!K$9:K$223,'Capex forecast'!$T$9:$T$223,$Q563,'Capex forecast'!$S$9:$S$223,$S563,'Capex forecast'!$Q$9:$Q$223,"Augex")</f>
        <v>0</v>
      </c>
      <c r="AB563" s="32">
        <f>SUMIFS('Capex forecast'!L$9:L$223,'Capex forecast'!$T$9:$T$223,$Q563,'Capex forecast'!$S$9:$S$223,$S563,'Capex forecast'!$Q$9:$Q$223,"Augex")</f>
        <v>0</v>
      </c>
      <c r="AC563" s="32">
        <f>SUMIFS('Capex forecast'!M$9:M$223,'Capex forecast'!$T$9:$T$223,$Q563,'Capex forecast'!$S$9:$S$223,$S563,'Capex forecast'!$Q$9:$Q$223,"Augex")</f>
        <v>0</v>
      </c>
      <c r="AD563" s="32">
        <f>SUMIFS('Capex forecast'!N$9:N$223,'Capex forecast'!$T$9:$T$223,$Q563,'Capex forecast'!$S$9:$S$223,$S563,'Capex forecast'!$Q$9:$Q$223,"Augex")</f>
        <v>0</v>
      </c>
      <c r="AF563" s="45" t="s">
        <v>113</v>
      </c>
      <c r="AG563" s="6" t="str">
        <f>INDEX('Demand forecast'!$M$9:$M$5832,MATCH($Q563,'Demand forecast'!$B$9:$B$5832,0))</f>
        <v>No</v>
      </c>
      <c r="AH563" s="6" t="str">
        <f>IF(COUNTIF($AF$93:AF563,$B563) = 1, "LV", IF(COUNTIF($AF$93:AF563,$B563) = 2, "HV", "ST"))</f>
        <v>HV</v>
      </c>
      <c r="AI563" s="6" t="str">
        <f>INDEX('Demand forecast and growth rate'!$E$7:$E$273,MATCH($Q563,'Demand forecast and growth rate'!$B$7:$B$273,0))</f>
        <v>Steady/falling</v>
      </c>
      <c r="AJ563" s="47">
        <f>SUMIFS('Capex forecast'!E$9:E$223,'Capex forecast'!$T$9:$T$223,$AF563,'Capex forecast'!$S$9:$S$223,$AH563,'Capex forecast'!$Q$9:$Q$223,"Repex")</f>
        <v>0</v>
      </c>
      <c r="AK563" s="47">
        <f>SUMIFS('Capex forecast'!F$9:F$223,'Capex forecast'!$T$9:$T$223,$AF563,'Capex forecast'!$S$9:$S$223,$AH563,'Capex forecast'!$Q$9:$Q$223,"Repex")</f>
        <v>0</v>
      </c>
      <c r="AL563" s="47">
        <f>SUMIFS('Capex forecast'!G$9:G$223,'Capex forecast'!$T$9:$T$223,$AF563,'Capex forecast'!$S$9:$S$223,$AH563,'Capex forecast'!$Q$9:$Q$223,"Repex")</f>
        <v>0</v>
      </c>
      <c r="AM563" s="47">
        <f>SUMIFS('Capex forecast'!H$9:H$223,'Capex forecast'!$T$9:$T$223,$AF563,'Capex forecast'!$S$9:$S$223,$AH563,'Capex forecast'!$Q$9:$Q$223,"Repex")</f>
        <v>0</v>
      </c>
      <c r="AN563" s="47">
        <f>SUMIFS('Capex forecast'!I$9:I$223,'Capex forecast'!$T$9:$T$223,$AF563,'Capex forecast'!$S$9:$S$223,$AH563,'Capex forecast'!$Q$9:$Q$223,"Repex")</f>
        <v>0</v>
      </c>
      <c r="AO563" s="47">
        <f>SUMIFS('Capex forecast'!J$9:J$223,'Capex forecast'!$T$9:$T$223,$AF563,'Capex forecast'!$S$9:$S$223,$AH563,'Capex forecast'!$Q$9:$Q$223,"Repex")</f>
        <v>0</v>
      </c>
      <c r="AP563" s="47">
        <f>SUMIFS('Capex forecast'!K$9:K$223,'Capex forecast'!$T$9:$T$223,$AF563,'Capex forecast'!$S$9:$S$223,$AH563,'Capex forecast'!$Q$9:$Q$223,"Repex")</f>
        <v>0</v>
      </c>
      <c r="AQ563" s="47">
        <f>SUMIFS('Capex forecast'!L$9:L$223,'Capex forecast'!$T$9:$T$223,$AF563,'Capex forecast'!$S$9:$S$223,$AH563,'Capex forecast'!$Q$9:$Q$223,"Repex")</f>
        <v>0</v>
      </c>
      <c r="AR563" s="47">
        <f>SUMIFS('Capex forecast'!M$9:M$223,'Capex forecast'!$T$9:$T$223,$AF563,'Capex forecast'!$S$9:$S$223,$AH563,'Capex forecast'!$Q$9:$Q$223,"Repex")</f>
        <v>0</v>
      </c>
      <c r="AS563" s="47">
        <f>SUMIFS('Capex forecast'!N$9:N$223,'Capex forecast'!$T$9:$T$223,$AF563,'Capex forecast'!$S$9:$S$223,$AH563,'Capex forecast'!$Q$9:$Q$223,"Repex")</f>
        <v>0</v>
      </c>
    </row>
    <row r="564" spans="2:45" ht="15">
      <c r="B564" s="45" t="s">
        <v>122</v>
      </c>
      <c r="C564" s="6" t="str">
        <f>INDEX('Demand forecast'!$M$9:$M$5832,MATCH($B564,'Demand forecast'!$B$9:$B$5832,0))</f>
        <v>No</v>
      </c>
      <c r="D564" s="6" t="str">
        <f>IF(COUNTIF($B$93:B564,$B564) = 1, "LV", IF(COUNTIF($B$93:B564,$B564) = 2, "HV", "ST"))</f>
        <v>HV</v>
      </c>
      <c r="E564" s="6" t="str">
        <f>INDEX('Demand forecast and growth rate'!$E$7:$E$273,MATCH($B564,'Demand forecast and growth rate'!$B$7:$B$273,0))</f>
        <v>Small growth</v>
      </c>
      <c r="F564" s="32">
        <f>SUMIFS('Capex forecast'!E$9:E$223,'Capex forecast'!$T$9:$T$223,'Allocation of site-spec costs'!$B564,'Capex forecast'!$S$9:$S$223,'Allocation of site-spec costs'!$D564,'Capex forecast'!$Q$9:$Q$223,"Customer Connection")</f>
        <v>0</v>
      </c>
      <c r="G564" s="32">
        <f>SUMIFS('Capex forecast'!F$9:F$223,'Capex forecast'!$T$9:$T$223,'Allocation of site-spec costs'!$B564,'Capex forecast'!$S$9:$S$223,'Allocation of site-spec costs'!$D564,'Capex forecast'!$Q$9:$Q$223,"Customer Connection")</f>
        <v>0</v>
      </c>
      <c r="H564" s="32">
        <f>SUMIFS('Capex forecast'!G$9:G$223,'Capex forecast'!$T$9:$T$223,'Allocation of site-spec costs'!$B564,'Capex forecast'!$S$9:$S$223,'Allocation of site-spec costs'!$D564,'Capex forecast'!$Q$9:$Q$223,"Customer Connection")</f>
        <v>0</v>
      </c>
      <c r="I564" s="32">
        <f>SUMIFS('Capex forecast'!H$9:H$223,'Capex forecast'!$T$9:$T$223,'Allocation of site-spec costs'!$B564,'Capex forecast'!$S$9:$S$223,'Allocation of site-spec costs'!$D564,'Capex forecast'!$Q$9:$Q$223,"Customer Connection")</f>
        <v>0</v>
      </c>
      <c r="J564" s="32">
        <f>SUMIFS('Capex forecast'!I$9:I$223,'Capex forecast'!$T$9:$T$223,'Allocation of site-spec costs'!$B564,'Capex forecast'!$S$9:$S$223,'Allocation of site-spec costs'!$D564,'Capex forecast'!$Q$9:$Q$223,"Customer Connection")</f>
        <v>0</v>
      </c>
      <c r="K564" s="32">
        <f>SUMIFS('Capex forecast'!J$9:J$223,'Capex forecast'!$T$9:$T$223,'Allocation of site-spec costs'!$B564,'Capex forecast'!$S$9:$S$223,'Allocation of site-spec costs'!$D564,'Capex forecast'!$Q$9:$Q$223,"Customer Connection")</f>
        <v>0</v>
      </c>
      <c r="L564" s="32">
        <f>SUMIFS('Capex forecast'!K$9:K$223,'Capex forecast'!$T$9:$T$223,'Allocation of site-spec costs'!$B564,'Capex forecast'!$S$9:$S$223,'Allocation of site-spec costs'!$D564,'Capex forecast'!$Q$9:$Q$223,"Customer Connection")</f>
        <v>0</v>
      </c>
      <c r="M564" s="32">
        <f>SUMIFS('Capex forecast'!L$9:L$223,'Capex forecast'!$T$9:$T$223,'Allocation of site-spec costs'!$B564,'Capex forecast'!$S$9:$S$223,'Allocation of site-spec costs'!$D564,'Capex forecast'!$Q$9:$Q$223,"Customer Connection")</f>
        <v>0</v>
      </c>
      <c r="N564" s="32">
        <f>SUMIFS('Capex forecast'!M$9:M$223,'Capex forecast'!$T$9:$T$223,'Allocation of site-spec costs'!$B564,'Capex forecast'!$S$9:$S$223,'Allocation of site-spec costs'!$D564,'Capex forecast'!$Q$9:$Q$223,"Customer Connection")</f>
        <v>0</v>
      </c>
      <c r="O564" s="32">
        <f>SUMIFS('Capex forecast'!N$9:N$223,'Capex forecast'!$T$9:$T$223,'Allocation of site-spec costs'!$B564,'Capex forecast'!$S$9:$S$223,'Allocation of site-spec costs'!$D564,'Capex forecast'!$Q$9:$Q$223,"Customer Connection")</f>
        <v>0</v>
      </c>
      <c r="Q564" s="45" t="s">
        <v>122</v>
      </c>
      <c r="R564" s="6" t="str">
        <f>INDEX('Demand forecast'!$M$9:$M$5832,MATCH($Q564,'Demand forecast'!$B$9:$B$5832,0))</f>
        <v>No</v>
      </c>
      <c r="S564" s="6" t="str">
        <f>IF(COUNTIF($Q$93:Q564,$B564) = 1, "LV", IF(COUNTIF($Q$93:Q564,$B564) = 2, "HV", "ST"))</f>
        <v>HV</v>
      </c>
      <c r="T564" s="6" t="str">
        <f>INDEX('Demand forecast and growth rate'!$E$7:$E$273,MATCH($Q564,'Demand forecast and growth rate'!$B$7:$B$273,0))</f>
        <v>Small growth</v>
      </c>
      <c r="U564" s="32">
        <f>SUMIFS('Capex forecast'!E$9:E$223,'Capex forecast'!$T$9:$T$223,$Q564,'Capex forecast'!$S$9:$S$223,$S564,'Capex forecast'!$Q$9:$Q$223,"Augex")</f>
        <v>0</v>
      </c>
      <c r="V564" s="32">
        <f>SUMIFS('Capex forecast'!F$9:F$223,'Capex forecast'!$T$9:$T$223,$Q564,'Capex forecast'!$S$9:$S$223,$S564,'Capex forecast'!$Q$9:$Q$223,"Augex")</f>
        <v>0</v>
      </c>
      <c r="W564" s="32">
        <f>SUMIFS('Capex forecast'!G$9:G$223,'Capex forecast'!$T$9:$T$223,$Q564,'Capex forecast'!$S$9:$S$223,$S564,'Capex forecast'!$Q$9:$Q$223,"Augex")</f>
        <v>0</v>
      </c>
      <c r="X564" s="32">
        <f>SUMIFS('Capex forecast'!H$9:H$223,'Capex forecast'!$T$9:$T$223,$Q564,'Capex forecast'!$S$9:$S$223,$S564,'Capex forecast'!$Q$9:$Q$223,"Augex")</f>
        <v>0</v>
      </c>
      <c r="Y564" s="32">
        <f>SUMIFS('Capex forecast'!I$9:I$223,'Capex forecast'!$T$9:$T$223,$Q564,'Capex forecast'!$S$9:$S$223,$S564,'Capex forecast'!$Q$9:$Q$223,"Augex")</f>
        <v>0</v>
      </c>
      <c r="Z564" s="32">
        <f>SUMIFS('Capex forecast'!J$9:J$223,'Capex forecast'!$T$9:$T$223,$Q564,'Capex forecast'!$S$9:$S$223,$S564,'Capex forecast'!$Q$9:$Q$223,"Augex")</f>
        <v>0</v>
      </c>
      <c r="AA564" s="32">
        <f>SUMIFS('Capex forecast'!K$9:K$223,'Capex forecast'!$T$9:$T$223,$Q564,'Capex forecast'!$S$9:$S$223,$S564,'Capex forecast'!$Q$9:$Q$223,"Augex")</f>
        <v>0</v>
      </c>
      <c r="AB564" s="32">
        <f>SUMIFS('Capex forecast'!L$9:L$223,'Capex forecast'!$T$9:$T$223,$Q564,'Capex forecast'!$S$9:$S$223,$S564,'Capex forecast'!$Q$9:$Q$223,"Augex")</f>
        <v>0</v>
      </c>
      <c r="AC564" s="32">
        <f>SUMIFS('Capex forecast'!M$9:M$223,'Capex forecast'!$T$9:$T$223,$Q564,'Capex forecast'!$S$9:$S$223,$S564,'Capex forecast'!$Q$9:$Q$223,"Augex")</f>
        <v>0</v>
      </c>
      <c r="AD564" s="32">
        <f>SUMIFS('Capex forecast'!N$9:N$223,'Capex forecast'!$T$9:$T$223,$Q564,'Capex forecast'!$S$9:$S$223,$S564,'Capex forecast'!$Q$9:$Q$223,"Augex")</f>
        <v>0</v>
      </c>
      <c r="AF564" s="45" t="s">
        <v>122</v>
      </c>
      <c r="AG564" s="6" t="str">
        <f>INDEX('Demand forecast'!$M$9:$M$5832,MATCH($Q564,'Demand forecast'!$B$9:$B$5832,0))</f>
        <v>No</v>
      </c>
      <c r="AH564" s="6" t="str">
        <f>IF(COUNTIF($AF$93:AF564,$B564) = 1, "LV", IF(COUNTIF($AF$93:AF564,$B564) = 2, "HV", "ST"))</f>
        <v>HV</v>
      </c>
      <c r="AI564" s="6" t="str">
        <f>INDEX('Demand forecast and growth rate'!$E$7:$E$273,MATCH($Q564,'Demand forecast and growth rate'!$B$7:$B$273,0))</f>
        <v>Small growth</v>
      </c>
      <c r="AJ564" s="47">
        <f>SUMIFS('Capex forecast'!E$9:E$223,'Capex forecast'!$T$9:$T$223,$AF564,'Capex forecast'!$S$9:$S$223,$AH564,'Capex forecast'!$Q$9:$Q$223,"Repex")</f>
        <v>0</v>
      </c>
      <c r="AK564" s="47">
        <f>SUMIFS('Capex forecast'!F$9:F$223,'Capex forecast'!$T$9:$T$223,$AF564,'Capex forecast'!$S$9:$S$223,$AH564,'Capex forecast'!$Q$9:$Q$223,"Repex")</f>
        <v>0</v>
      </c>
      <c r="AL564" s="47">
        <f>SUMIFS('Capex forecast'!G$9:G$223,'Capex forecast'!$T$9:$T$223,$AF564,'Capex forecast'!$S$9:$S$223,$AH564,'Capex forecast'!$Q$9:$Q$223,"Repex")</f>
        <v>0</v>
      </c>
      <c r="AM564" s="47">
        <f>SUMIFS('Capex forecast'!H$9:H$223,'Capex forecast'!$T$9:$T$223,$AF564,'Capex forecast'!$S$9:$S$223,$AH564,'Capex forecast'!$Q$9:$Q$223,"Repex")</f>
        <v>0</v>
      </c>
      <c r="AN564" s="47">
        <f>SUMIFS('Capex forecast'!I$9:I$223,'Capex forecast'!$T$9:$T$223,$AF564,'Capex forecast'!$S$9:$S$223,$AH564,'Capex forecast'!$Q$9:$Q$223,"Repex")</f>
        <v>0</v>
      </c>
      <c r="AO564" s="47">
        <f>SUMIFS('Capex forecast'!J$9:J$223,'Capex forecast'!$T$9:$T$223,$AF564,'Capex forecast'!$S$9:$S$223,$AH564,'Capex forecast'!$Q$9:$Q$223,"Repex")</f>
        <v>0</v>
      </c>
      <c r="AP564" s="47">
        <f>SUMIFS('Capex forecast'!K$9:K$223,'Capex forecast'!$T$9:$T$223,$AF564,'Capex forecast'!$S$9:$S$223,$AH564,'Capex forecast'!$Q$9:$Q$223,"Repex")</f>
        <v>0</v>
      </c>
      <c r="AQ564" s="47">
        <f>SUMIFS('Capex forecast'!L$9:L$223,'Capex forecast'!$T$9:$T$223,$AF564,'Capex forecast'!$S$9:$S$223,$AH564,'Capex forecast'!$Q$9:$Q$223,"Repex")</f>
        <v>0</v>
      </c>
      <c r="AR564" s="47">
        <f>SUMIFS('Capex forecast'!M$9:M$223,'Capex forecast'!$T$9:$T$223,$AF564,'Capex forecast'!$S$9:$S$223,$AH564,'Capex forecast'!$Q$9:$Q$223,"Repex")</f>
        <v>0</v>
      </c>
      <c r="AS564" s="47">
        <f>SUMIFS('Capex forecast'!N$9:N$223,'Capex forecast'!$T$9:$T$223,$AF564,'Capex forecast'!$S$9:$S$223,$AH564,'Capex forecast'!$Q$9:$Q$223,"Repex")</f>
        <v>0</v>
      </c>
    </row>
    <row r="565" spans="2:45" ht="15">
      <c r="B565" s="45" t="s">
        <v>146</v>
      </c>
      <c r="C565" s="6" t="str">
        <f>INDEX('Demand forecast'!$M$9:$M$5832,MATCH($B565,'Demand forecast'!$B$9:$B$5832,0))</f>
        <v>No</v>
      </c>
      <c r="D565" s="6" t="str">
        <f>IF(COUNTIF($B$93:B565,$B565) = 1, "LV", IF(COUNTIF($B$93:B565,$B565) = 2, "HV", "ST"))</f>
        <v>HV</v>
      </c>
      <c r="E565" s="6" t="str">
        <f>INDEX('Demand forecast and growth rate'!$E$7:$E$273,MATCH($B565,'Demand forecast and growth rate'!$B$7:$B$273,0))</f>
        <v>Steady/falling</v>
      </c>
      <c r="F565" s="32">
        <f>SUMIFS('Capex forecast'!E$9:E$223,'Capex forecast'!$T$9:$T$223,'Allocation of site-spec costs'!$B565,'Capex forecast'!$S$9:$S$223,'Allocation of site-spec costs'!$D565,'Capex forecast'!$Q$9:$Q$223,"Customer Connection")</f>
        <v>0</v>
      </c>
      <c r="G565" s="32">
        <f>SUMIFS('Capex forecast'!F$9:F$223,'Capex forecast'!$T$9:$T$223,'Allocation of site-spec costs'!$B565,'Capex forecast'!$S$9:$S$223,'Allocation of site-spec costs'!$D565,'Capex forecast'!$Q$9:$Q$223,"Customer Connection")</f>
        <v>0</v>
      </c>
      <c r="H565" s="32">
        <f>SUMIFS('Capex forecast'!G$9:G$223,'Capex forecast'!$T$9:$T$223,'Allocation of site-spec costs'!$B565,'Capex forecast'!$S$9:$S$223,'Allocation of site-spec costs'!$D565,'Capex forecast'!$Q$9:$Q$223,"Customer Connection")</f>
        <v>0</v>
      </c>
      <c r="I565" s="32">
        <f>SUMIFS('Capex forecast'!H$9:H$223,'Capex forecast'!$T$9:$T$223,'Allocation of site-spec costs'!$B565,'Capex forecast'!$S$9:$S$223,'Allocation of site-spec costs'!$D565,'Capex forecast'!$Q$9:$Q$223,"Customer Connection")</f>
        <v>0</v>
      </c>
      <c r="J565" s="32">
        <f>SUMIFS('Capex forecast'!I$9:I$223,'Capex forecast'!$T$9:$T$223,'Allocation of site-spec costs'!$B565,'Capex forecast'!$S$9:$S$223,'Allocation of site-spec costs'!$D565,'Capex forecast'!$Q$9:$Q$223,"Customer Connection")</f>
        <v>0</v>
      </c>
      <c r="K565" s="32">
        <f>SUMIFS('Capex forecast'!J$9:J$223,'Capex forecast'!$T$9:$T$223,'Allocation of site-spec costs'!$B565,'Capex forecast'!$S$9:$S$223,'Allocation of site-spec costs'!$D565,'Capex forecast'!$Q$9:$Q$223,"Customer Connection")</f>
        <v>0</v>
      </c>
      <c r="L565" s="32">
        <f>SUMIFS('Capex forecast'!K$9:K$223,'Capex forecast'!$T$9:$T$223,'Allocation of site-spec costs'!$B565,'Capex forecast'!$S$9:$S$223,'Allocation of site-spec costs'!$D565,'Capex forecast'!$Q$9:$Q$223,"Customer Connection")</f>
        <v>0</v>
      </c>
      <c r="M565" s="32">
        <f>SUMIFS('Capex forecast'!L$9:L$223,'Capex forecast'!$T$9:$T$223,'Allocation of site-spec costs'!$B565,'Capex forecast'!$S$9:$S$223,'Allocation of site-spec costs'!$D565,'Capex forecast'!$Q$9:$Q$223,"Customer Connection")</f>
        <v>0</v>
      </c>
      <c r="N565" s="32">
        <f>SUMIFS('Capex forecast'!M$9:M$223,'Capex forecast'!$T$9:$T$223,'Allocation of site-spec costs'!$B565,'Capex forecast'!$S$9:$S$223,'Allocation of site-spec costs'!$D565,'Capex forecast'!$Q$9:$Q$223,"Customer Connection")</f>
        <v>0</v>
      </c>
      <c r="O565" s="32">
        <f>SUMIFS('Capex forecast'!N$9:N$223,'Capex forecast'!$T$9:$T$223,'Allocation of site-spec costs'!$B565,'Capex forecast'!$S$9:$S$223,'Allocation of site-spec costs'!$D565,'Capex forecast'!$Q$9:$Q$223,"Customer Connection")</f>
        <v>0</v>
      </c>
      <c r="Q565" s="45" t="s">
        <v>146</v>
      </c>
      <c r="R565" s="6" t="str">
        <f>INDEX('Demand forecast'!$M$9:$M$5832,MATCH($Q565,'Demand forecast'!$B$9:$B$5832,0))</f>
        <v>No</v>
      </c>
      <c r="S565" s="6" t="str">
        <f>IF(COUNTIF($Q$93:Q565,$B565) = 1, "LV", IF(COUNTIF($Q$93:Q565,$B565) = 2, "HV", "ST"))</f>
        <v>HV</v>
      </c>
      <c r="T565" s="6" t="str">
        <f>INDEX('Demand forecast and growth rate'!$E$7:$E$273,MATCH($Q565,'Demand forecast and growth rate'!$B$7:$B$273,0))</f>
        <v>Steady/falling</v>
      </c>
      <c r="U565" s="32">
        <f>SUMIFS('Capex forecast'!E$9:E$223,'Capex forecast'!$T$9:$T$223,$Q565,'Capex forecast'!$S$9:$S$223,$S565,'Capex forecast'!$Q$9:$Q$223,"Augex")</f>
        <v>0</v>
      </c>
      <c r="V565" s="32">
        <f>SUMIFS('Capex forecast'!F$9:F$223,'Capex forecast'!$T$9:$T$223,$Q565,'Capex forecast'!$S$9:$S$223,$S565,'Capex forecast'!$Q$9:$Q$223,"Augex")</f>
        <v>0</v>
      </c>
      <c r="W565" s="32">
        <f>SUMIFS('Capex forecast'!G$9:G$223,'Capex forecast'!$T$9:$T$223,$Q565,'Capex forecast'!$S$9:$S$223,$S565,'Capex forecast'!$Q$9:$Q$223,"Augex")</f>
        <v>0</v>
      </c>
      <c r="X565" s="32">
        <f>SUMIFS('Capex forecast'!H$9:H$223,'Capex forecast'!$T$9:$T$223,$Q565,'Capex forecast'!$S$9:$S$223,$S565,'Capex forecast'!$Q$9:$Q$223,"Augex")</f>
        <v>0</v>
      </c>
      <c r="Y565" s="32">
        <f>SUMIFS('Capex forecast'!I$9:I$223,'Capex forecast'!$T$9:$T$223,$Q565,'Capex forecast'!$S$9:$S$223,$S565,'Capex forecast'!$Q$9:$Q$223,"Augex")</f>
        <v>0</v>
      </c>
      <c r="Z565" s="32">
        <f>SUMIFS('Capex forecast'!J$9:J$223,'Capex forecast'!$T$9:$T$223,$Q565,'Capex forecast'!$S$9:$S$223,$S565,'Capex forecast'!$Q$9:$Q$223,"Augex")</f>
        <v>0</v>
      </c>
      <c r="AA565" s="32">
        <f>SUMIFS('Capex forecast'!K$9:K$223,'Capex forecast'!$T$9:$T$223,$Q565,'Capex forecast'!$S$9:$S$223,$S565,'Capex forecast'!$Q$9:$Q$223,"Augex")</f>
        <v>0</v>
      </c>
      <c r="AB565" s="32">
        <f>SUMIFS('Capex forecast'!L$9:L$223,'Capex forecast'!$T$9:$T$223,$Q565,'Capex forecast'!$S$9:$S$223,$S565,'Capex forecast'!$Q$9:$Q$223,"Augex")</f>
        <v>0</v>
      </c>
      <c r="AC565" s="32">
        <f>SUMIFS('Capex forecast'!M$9:M$223,'Capex forecast'!$T$9:$T$223,$Q565,'Capex forecast'!$S$9:$S$223,$S565,'Capex forecast'!$Q$9:$Q$223,"Augex")</f>
        <v>0</v>
      </c>
      <c r="AD565" s="32">
        <f>SUMIFS('Capex forecast'!N$9:N$223,'Capex forecast'!$T$9:$T$223,$Q565,'Capex forecast'!$S$9:$S$223,$S565,'Capex forecast'!$Q$9:$Q$223,"Augex")</f>
        <v>0</v>
      </c>
      <c r="AF565" s="45" t="s">
        <v>146</v>
      </c>
      <c r="AG565" s="6" t="str">
        <f>INDEX('Demand forecast'!$M$9:$M$5832,MATCH($Q565,'Demand forecast'!$B$9:$B$5832,0))</f>
        <v>No</v>
      </c>
      <c r="AH565" s="6" t="str">
        <f>IF(COUNTIF($AF$93:AF565,$B565) = 1, "LV", IF(COUNTIF($AF$93:AF565,$B565) = 2, "HV", "ST"))</f>
        <v>HV</v>
      </c>
      <c r="AI565" s="6" t="str">
        <f>INDEX('Demand forecast and growth rate'!$E$7:$E$273,MATCH($Q565,'Demand forecast and growth rate'!$B$7:$B$273,0))</f>
        <v>Steady/falling</v>
      </c>
      <c r="AJ565" s="47">
        <f>SUMIFS('Capex forecast'!E$9:E$223,'Capex forecast'!$T$9:$T$223,$AF565,'Capex forecast'!$S$9:$S$223,$AH565,'Capex forecast'!$Q$9:$Q$223,"Repex")</f>
        <v>0</v>
      </c>
      <c r="AK565" s="47">
        <f>SUMIFS('Capex forecast'!F$9:F$223,'Capex forecast'!$T$9:$T$223,$AF565,'Capex forecast'!$S$9:$S$223,$AH565,'Capex forecast'!$Q$9:$Q$223,"Repex")</f>
        <v>0</v>
      </c>
      <c r="AL565" s="47">
        <f>SUMIFS('Capex forecast'!G$9:G$223,'Capex forecast'!$T$9:$T$223,$AF565,'Capex forecast'!$S$9:$S$223,$AH565,'Capex forecast'!$Q$9:$Q$223,"Repex")</f>
        <v>0</v>
      </c>
      <c r="AM565" s="47">
        <f>SUMIFS('Capex forecast'!H$9:H$223,'Capex forecast'!$T$9:$T$223,$AF565,'Capex forecast'!$S$9:$S$223,$AH565,'Capex forecast'!$Q$9:$Q$223,"Repex")</f>
        <v>0</v>
      </c>
      <c r="AN565" s="47">
        <f>SUMIFS('Capex forecast'!I$9:I$223,'Capex forecast'!$T$9:$T$223,$AF565,'Capex forecast'!$S$9:$S$223,$AH565,'Capex forecast'!$Q$9:$Q$223,"Repex")</f>
        <v>0</v>
      </c>
      <c r="AO565" s="47">
        <f>SUMIFS('Capex forecast'!J$9:J$223,'Capex forecast'!$T$9:$T$223,$AF565,'Capex forecast'!$S$9:$S$223,$AH565,'Capex forecast'!$Q$9:$Q$223,"Repex")</f>
        <v>0</v>
      </c>
      <c r="AP565" s="47">
        <f>SUMIFS('Capex forecast'!K$9:K$223,'Capex forecast'!$T$9:$T$223,$AF565,'Capex forecast'!$S$9:$S$223,$AH565,'Capex forecast'!$Q$9:$Q$223,"Repex")</f>
        <v>0</v>
      </c>
      <c r="AQ565" s="47">
        <f>SUMIFS('Capex forecast'!L$9:L$223,'Capex forecast'!$T$9:$T$223,$AF565,'Capex forecast'!$S$9:$S$223,$AH565,'Capex forecast'!$Q$9:$Q$223,"Repex")</f>
        <v>0</v>
      </c>
      <c r="AR565" s="47">
        <f>SUMIFS('Capex forecast'!M$9:M$223,'Capex forecast'!$T$9:$T$223,$AF565,'Capex forecast'!$S$9:$S$223,$AH565,'Capex forecast'!$Q$9:$Q$223,"Repex")</f>
        <v>0</v>
      </c>
      <c r="AS565" s="47">
        <f>SUMIFS('Capex forecast'!N$9:N$223,'Capex forecast'!$T$9:$T$223,$AF565,'Capex forecast'!$S$9:$S$223,$AH565,'Capex forecast'!$Q$9:$Q$223,"Repex")</f>
        <v>0</v>
      </c>
    </row>
    <row r="566" spans="2:45" ht="15">
      <c r="B566" s="45" t="s">
        <v>156</v>
      </c>
      <c r="C566" s="6" t="str">
        <f>INDEX('Demand forecast'!$M$9:$M$5832,MATCH($B566,'Demand forecast'!$B$9:$B$5832,0))</f>
        <v>No</v>
      </c>
      <c r="D566" s="6" t="str">
        <f>IF(COUNTIF($B$93:B566,$B566) = 1, "LV", IF(COUNTIF($B$93:B566,$B566) = 2, "HV", "ST"))</f>
        <v>HV</v>
      </c>
      <c r="E566" s="6" t="str">
        <f>INDEX('Demand forecast and growth rate'!$E$7:$E$273,MATCH($B566,'Demand forecast and growth rate'!$B$7:$B$273,0))</f>
        <v>Steady/falling</v>
      </c>
      <c r="F566" s="32">
        <f>SUMIFS('Capex forecast'!E$9:E$223,'Capex forecast'!$T$9:$T$223,'Allocation of site-spec costs'!$B566,'Capex forecast'!$S$9:$S$223,'Allocation of site-spec costs'!$D566,'Capex forecast'!$Q$9:$Q$223,"Customer Connection")</f>
        <v>0</v>
      </c>
      <c r="G566" s="32">
        <f>SUMIFS('Capex forecast'!F$9:F$223,'Capex forecast'!$T$9:$T$223,'Allocation of site-spec costs'!$B566,'Capex forecast'!$S$9:$S$223,'Allocation of site-spec costs'!$D566,'Capex forecast'!$Q$9:$Q$223,"Customer Connection")</f>
        <v>0</v>
      </c>
      <c r="H566" s="32">
        <f>SUMIFS('Capex forecast'!G$9:G$223,'Capex forecast'!$T$9:$T$223,'Allocation of site-spec costs'!$B566,'Capex forecast'!$S$9:$S$223,'Allocation of site-spec costs'!$D566,'Capex forecast'!$Q$9:$Q$223,"Customer Connection")</f>
        <v>0</v>
      </c>
      <c r="I566" s="32">
        <f>SUMIFS('Capex forecast'!H$9:H$223,'Capex forecast'!$T$9:$T$223,'Allocation of site-spec costs'!$B566,'Capex forecast'!$S$9:$S$223,'Allocation of site-spec costs'!$D566,'Capex forecast'!$Q$9:$Q$223,"Customer Connection")</f>
        <v>0</v>
      </c>
      <c r="J566" s="32">
        <f>SUMIFS('Capex forecast'!I$9:I$223,'Capex forecast'!$T$9:$T$223,'Allocation of site-spec costs'!$B566,'Capex forecast'!$S$9:$S$223,'Allocation of site-spec costs'!$D566,'Capex forecast'!$Q$9:$Q$223,"Customer Connection")</f>
        <v>0</v>
      </c>
      <c r="K566" s="32">
        <f>SUMIFS('Capex forecast'!J$9:J$223,'Capex forecast'!$T$9:$T$223,'Allocation of site-spec costs'!$B566,'Capex forecast'!$S$9:$S$223,'Allocation of site-spec costs'!$D566,'Capex forecast'!$Q$9:$Q$223,"Customer Connection")</f>
        <v>0</v>
      </c>
      <c r="L566" s="32">
        <f>SUMIFS('Capex forecast'!K$9:K$223,'Capex forecast'!$T$9:$T$223,'Allocation of site-spec costs'!$B566,'Capex forecast'!$S$9:$S$223,'Allocation of site-spec costs'!$D566,'Capex forecast'!$Q$9:$Q$223,"Customer Connection")</f>
        <v>0</v>
      </c>
      <c r="M566" s="32">
        <f>SUMIFS('Capex forecast'!L$9:L$223,'Capex forecast'!$T$9:$T$223,'Allocation of site-spec costs'!$B566,'Capex forecast'!$S$9:$S$223,'Allocation of site-spec costs'!$D566,'Capex forecast'!$Q$9:$Q$223,"Customer Connection")</f>
        <v>0</v>
      </c>
      <c r="N566" s="32">
        <f>SUMIFS('Capex forecast'!M$9:M$223,'Capex forecast'!$T$9:$T$223,'Allocation of site-spec costs'!$B566,'Capex forecast'!$S$9:$S$223,'Allocation of site-spec costs'!$D566,'Capex forecast'!$Q$9:$Q$223,"Customer Connection")</f>
        <v>0</v>
      </c>
      <c r="O566" s="32">
        <f>SUMIFS('Capex forecast'!N$9:N$223,'Capex forecast'!$T$9:$T$223,'Allocation of site-spec costs'!$B566,'Capex forecast'!$S$9:$S$223,'Allocation of site-spec costs'!$D566,'Capex forecast'!$Q$9:$Q$223,"Customer Connection")</f>
        <v>0</v>
      </c>
      <c r="Q566" s="45" t="s">
        <v>156</v>
      </c>
      <c r="R566" s="6" t="str">
        <f>INDEX('Demand forecast'!$M$9:$M$5832,MATCH($Q566,'Demand forecast'!$B$9:$B$5832,0))</f>
        <v>No</v>
      </c>
      <c r="S566" s="6" t="str">
        <f>IF(COUNTIF($Q$93:Q566,$B566) = 1, "LV", IF(COUNTIF($Q$93:Q566,$B566) = 2, "HV", "ST"))</f>
        <v>HV</v>
      </c>
      <c r="T566" s="6" t="str">
        <f>INDEX('Demand forecast and growth rate'!$E$7:$E$273,MATCH($Q566,'Demand forecast and growth rate'!$B$7:$B$273,0))</f>
        <v>Steady/falling</v>
      </c>
      <c r="U566" s="32">
        <f>SUMIFS('Capex forecast'!E$9:E$223,'Capex forecast'!$T$9:$T$223,$Q566,'Capex forecast'!$S$9:$S$223,$S566,'Capex forecast'!$Q$9:$Q$223,"Augex")</f>
        <v>0</v>
      </c>
      <c r="V566" s="32">
        <f>SUMIFS('Capex forecast'!F$9:F$223,'Capex forecast'!$T$9:$T$223,$Q566,'Capex forecast'!$S$9:$S$223,$S566,'Capex forecast'!$Q$9:$Q$223,"Augex")</f>
        <v>0</v>
      </c>
      <c r="W566" s="32">
        <f>SUMIFS('Capex forecast'!G$9:G$223,'Capex forecast'!$T$9:$T$223,$Q566,'Capex forecast'!$S$9:$S$223,$S566,'Capex forecast'!$Q$9:$Q$223,"Augex")</f>
        <v>0</v>
      </c>
      <c r="X566" s="32">
        <f>SUMIFS('Capex forecast'!H$9:H$223,'Capex forecast'!$T$9:$T$223,$Q566,'Capex forecast'!$S$9:$S$223,$S566,'Capex forecast'!$Q$9:$Q$223,"Augex")</f>
        <v>0</v>
      </c>
      <c r="Y566" s="32">
        <f>SUMIFS('Capex forecast'!I$9:I$223,'Capex forecast'!$T$9:$T$223,$Q566,'Capex forecast'!$S$9:$S$223,$S566,'Capex forecast'!$Q$9:$Q$223,"Augex")</f>
        <v>0</v>
      </c>
      <c r="Z566" s="32">
        <f>SUMIFS('Capex forecast'!J$9:J$223,'Capex forecast'!$T$9:$T$223,$Q566,'Capex forecast'!$S$9:$S$223,$S566,'Capex forecast'!$Q$9:$Q$223,"Augex")</f>
        <v>0</v>
      </c>
      <c r="AA566" s="32">
        <f>SUMIFS('Capex forecast'!K$9:K$223,'Capex forecast'!$T$9:$T$223,$Q566,'Capex forecast'!$S$9:$S$223,$S566,'Capex forecast'!$Q$9:$Q$223,"Augex")</f>
        <v>0</v>
      </c>
      <c r="AB566" s="32">
        <f>SUMIFS('Capex forecast'!L$9:L$223,'Capex forecast'!$T$9:$T$223,$Q566,'Capex forecast'!$S$9:$S$223,$S566,'Capex forecast'!$Q$9:$Q$223,"Augex")</f>
        <v>0</v>
      </c>
      <c r="AC566" s="32">
        <f>SUMIFS('Capex forecast'!M$9:M$223,'Capex forecast'!$T$9:$T$223,$Q566,'Capex forecast'!$S$9:$S$223,$S566,'Capex forecast'!$Q$9:$Q$223,"Augex")</f>
        <v>0</v>
      </c>
      <c r="AD566" s="32">
        <f>SUMIFS('Capex forecast'!N$9:N$223,'Capex forecast'!$T$9:$T$223,$Q566,'Capex forecast'!$S$9:$S$223,$S566,'Capex forecast'!$Q$9:$Q$223,"Augex")</f>
        <v>0</v>
      </c>
      <c r="AF566" s="45" t="s">
        <v>156</v>
      </c>
      <c r="AG566" s="6" t="str">
        <f>INDEX('Demand forecast'!$M$9:$M$5832,MATCH($Q566,'Demand forecast'!$B$9:$B$5832,0))</f>
        <v>No</v>
      </c>
      <c r="AH566" s="6" t="str">
        <f>IF(COUNTIF($AF$93:AF566,$B566) = 1, "LV", IF(COUNTIF($AF$93:AF566,$B566) = 2, "HV", "ST"))</f>
        <v>HV</v>
      </c>
      <c r="AI566" s="6" t="str">
        <f>INDEX('Demand forecast and growth rate'!$E$7:$E$273,MATCH($Q566,'Demand forecast and growth rate'!$B$7:$B$273,0))</f>
        <v>Steady/falling</v>
      </c>
      <c r="AJ566" s="47">
        <f>SUMIFS('Capex forecast'!E$9:E$223,'Capex forecast'!$T$9:$T$223,$AF566,'Capex forecast'!$S$9:$S$223,$AH566,'Capex forecast'!$Q$9:$Q$223,"Repex")</f>
        <v>0</v>
      </c>
      <c r="AK566" s="47">
        <f>SUMIFS('Capex forecast'!F$9:F$223,'Capex forecast'!$T$9:$T$223,$AF566,'Capex forecast'!$S$9:$S$223,$AH566,'Capex forecast'!$Q$9:$Q$223,"Repex")</f>
        <v>0</v>
      </c>
      <c r="AL566" s="47">
        <f>SUMIFS('Capex forecast'!G$9:G$223,'Capex forecast'!$T$9:$T$223,$AF566,'Capex forecast'!$S$9:$S$223,$AH566,'Capex forecast'!$Q$9:$Q$223,"Repex")</f>
        <v>0</v>
      </c>
      <c r="AM566" s="47">
        <f>SUMIFS('Capex forecast'!H$9:H$223,'Capex forecast'!$T$9:$T$223,$AF566,'Capex forecast'!$S$9:$S$223,$AH566,'Capex forecast'!$Q$9:$Q$223,"Repex")</f>
        <v>0</v>
      </c>
      <c r="AN566" s="47">
        <f>SUMIFS('Capex forecast'!I$9:I$223,'Capex forecast'!$T$9:$T$223,$AF566,'Capex forecast'!$S$9:$S$223,$AH566,'Capex forecast'!$Q$9:$Q$223,"Repex")</f>
        <v>0</v>
      </c>
      <c r="AO566" s="47">
        <f>SUMIFS('Capex forecast'!J$9:J$223,'Capex forecast'!$T$9:$T$223,$AF566,'Capex forecast'!$S$9:$S$223,$AH566,'Capex forecast'!$Q$9:$Q$223,"Repex")</f>
        <v>0</v>
      </c>
      <c r="AP566" s="47">
        <f>SUMIFS('Capex forecast'!K$9:K$223,'Capex forecast'!$T$9:$T$223,$AF566,'Capex forecast'!$S$9:$S$223,$AH566,'Capex forecast'!$Q$9:$Q$223,"Repex")</f>
        <v>0</v>
      </c>
      <c r="AQ566" s="47">
        <f>SUMIFS('Capex forecast'!L$9:L$223,'Capex forecast'!$T$9:$T$223,$AF566,'Capex forecast'!$S$9:$S$223,$AH566,'Capex forecast'!$Q$9:$Q$223,"Repex")</f>
        <v>0</v>
      </c>
      <c r="AR566" s="47">
        <f>SUMIFS('Capex forecast'!M$9:M$223,'Capex forecast'!$T$9:$T$223,$AF566,'Capex forecast'!$S$9:$S$223,$AH566,'Capex forecast'!$Q$9:$Q$223,"Repex")</f>
        <v>0</v>
      </c>
      <c r="AS566" s="47">
        <f>SUMIFS('Capex forecast'!N$9:N$223,'Capex forecast'!$T$9:$T$223,$AF566,'Capex forecast'!$S$9:$S$223,$AH566,'Capex forecast'!$Q$9:$Q$223,"Repex")</f>
        <v>0</v>
      </c>
    </row>
    <row r="567" spans="2:45" ht="15">
      <c r="B567" s="45" t="s">
        <v>166</v>
      </c>
      <c r="C567" s="6" t="str">
        <f>INDEX('Demand forecast'!$M$9:$M$5832,MATCH($B567,'Demand forecast'!$B$9:$B$5832,0))</f>
        <v>No</v>
      </c>
      <c r="D567" s="6" t="str">
        <f>IF(COUNTIF($B$93:B567,$B567) = 1, "LV", IF(COUNTIF($B$93:B567,$B567) = 2, "HV", "ST"))</f>
        <v>HV</v>
      </c>
      <c r="E567" s="6" t="str">
        <f>INDEX('Demand forecast and growth rate'!$E$7:$E$273,MATCH($B567,'Demand forecast and growth rate'!$B$7:$B$273,0))</f>
        <v>Small growth</v>
      </c>
      <c r="F567" s="32">
        <f>SUMIFS('Capex forecast'!E$9:E$223,'Capex forecast'!$T$9:$T$223,'Allocation of site-spec costs'!$B567,'Capex forecast'!$S$9:$S$223,'Allocation of site-spec costs'!$D567,'Capex forecast'!$Q$9:$Q$223,"Customer Connection")</f>
        <v>0</v>
      </c>
      <c r="G567" s="32">
        <f>SUMIFS('Capex forecast'!F$9:F$223,'Capex forecast'!$T$9:$T$223,'Allocation of site-spec costs'!$B567,'Capex forecast'!$S$9:$S$223,'Allocation of site-spec costs'!$D567,'Capex forecast'!$Q$9:$Q$223,"Customer Connection")</f>
        <v>0</v>
      </c>
      <c r="H567" s="32">
        <f>SUMIFS('Capex forecast'!G$9:G$223,'Capex forecast'!$T$9:$T$223,'Allocation of site-spec costs'!$B567,'Capex forecast'!$S$9:$S$223,'Allocation of site-spec costs'!$D567,'Capex forecast'!$Q$9:$Q$223,"Customer Connection")</f>
        <v>0</v>
      </c>
      <c r="I567" s="32">
        <f>SUMIFS('Capex forecast'!H$9:H$223,'Capex forecast'!$T$9:$T$223,'Allocation of site-spec costs'!$B567,'Capex forecast'!$S$9:$S$223,'Allocation of site-spec costs'!$D567,'Capex forecast'!$Q$9:$Q$223,"Customer Connection")</f>
        <v>0</v>
      </c>
      <c r="J567" s="32">
        <f>SUMIFS('Capex forecast'!I$9:I$223,'Capex forecast'!$T$9:$T$223,'Allocation of site-spec costs'!$B567,'Capex forecast'!$S$9:$S$223,'Allocation of site-spec costs'!$D567,'Capex forecast'!$Q$9:$Q$223,"Customer Connection")</f>
        <v>0</v>
      </c>
      <c r="K567" s="32">
        <f>SUMIFS('Capex forecast'!J$9:J$223,'Capex forecast'!$T$9:$T$223,'Allocation of site-spec costs'!$B567,'Capex forecast'!$S$9:$S$223,'Allocation of site-spec costs'!$D567,'Capex forecast'!$Q$9:$Q$223,"Customer Connection")</f>
        <v>0</v>
      </c>
      <c r="L567" s="32">
        <f>SUMIFS('Capex forecast'!K$9:K$223,'Capex forecast'!$T$9:$T$223,'Allocation of site-spec costs'!$B567,'Capex forecast'!$S$9:$S$223,'Allocation of site-spec costs'!$D567,'Capex forecast'!$Q$9:$Q$223,"Customer Connection")</f>
        <v>0</v>
      </c>
      <c r="M567" s="32">
        <f>SUMIFS('Capex forecast'!L$9:L$223,'Capex forecast'!$T$9:$T$223,'Allocation of site-spec costs'!$B567,'Capex forecast'!$S$9:$S$223,'Allocation of site-spec costs'!$D567,'Capex forecast'!$Q$9:$Q$223,"Customer Connection")</f>
        <v>0</v>
      </c>
      <c r="N567" s="32">
        <f>SUMIFS('Capex forecast'!M$9:M$223,'Capex forecast'!$T$9:$T$223,'Allocation of site-spec costs'!$B567,'Capex forecast'!$S$9:$S$223,'Allocation of site-spec costs'!$D567,'Capex forecast'!$Q$9:$Q$223,"Customer Connection")</f>
        <v>0</v>
      </c>
      <c r="O567" s="32">
        <f>SUMIFS('Capex forecast'!N$9:N$223,'Capex forecast'!$T$9:$T$223,'Allocation of site-spec costs'!$B567,'Capex forecast'!$S$9:$S$223,'Allocation of site-spec costs'!$D567,'Capex forecast'!$Q$9:$Q$223,"Customer Connection")</f>
        <v>0</v>
      </c>
      <c r="Q567" s="45" t="s">
        <v>166</v>
      </c>
      <c r="R567" s="6" t="str">
        <f>INDEX('Demand forecast'!$M$9:$M$5832,MATCH($Q567,'Demand forecast'!$B$9:$B$5832,0))</f>
        <v>No</v>
      </c>
      <c r="S567" s="6" t="str">
        <f>IF(COUNTIF($Q$93:Q567,$B567) = 1, "LV", IF(COUNTIF($Q$93:Q567,$B567) = 2, "HV", "ST"))</f>
        <v>HV</v>
      </c>
      <c r="T567" s="6" t="str">
        <f>INDEX('Demand forecast and growth rate'!$E$7:$E$273,MATCH($Q567,'Demand forecast and growth rate'!$B$7:$B$273,0))</f>
        <v>Small growth</v>
      </c>
      <c r="U567" s="32">
        <f>SUMIFS('Capex forecast'!E$9:E$223,'Capex forecast'!$T$9:$T$223,$Q567,'Capex forecast'!$S$9:$S$223,$S567,'Capex forecast'!$Q$9:$Q$223,"Augex")</f>
        <v>0</v>
      </c>
      <c r="V567" s="32">
        <f>SUMIFS('Capex forecast'!F$9:F$223,'Capex forecast'!$T$9:$T$223,$Q567,'Capex forecast'!$S$9:$S$223,$S567,'Capex forecast'!$Q$9:$Q$223,"Augex")</f>
        <v>0</v>
      </c>
      <c r="W567" s="32">
        <f>SUMIFS('Capex forecast'!G$9:G$223,'Capex forecast'!$T$9:$T$223,$Q567,'Capex forecast'!$S$9:$S$223,$S567,'Capex forecast'!$Q$9:$Q$223,"Augex")</f>
        <v>0</v>
      </c>
      <c r="X567" s="32">
        <f>SUMIFS('Capex forecast'!H$9:H$223,'Capex forecast'!$T$9:$T$223,$Q567,'Capex forecast'!$S$9:$S$223,$S567,'Capex forecast'!$Q$9:$Q$223,"Augex")</f>
        <v>0</v>
      </c>
      <c r="Y567" s="32">
        <f>SUMIFS('Capex forecast'!I$9:I$223,'Capex forecast'!$T$9:$T$223,$Q567,'Capex forecast'!$S$9:$S$223,$S567,'Capex forecast'!$Q$9:$Q$223,"Augex")</f>
        <v>0</v>
      </c>
      <c r="Z567" s="32">
        <f>SUMIFS('Capex forecast'!J$9:J$223,'Capex forecast'!$T$9:$T$223,$Q567,'Capex forecast'!$S$9:$S$223,$S567,'Capex forecast'!$Q$9:$Q$223,"Augex")</f>
        <v>0</v>
      </c>
      <c r="AA567" s="32">
        <f>SUMIFS('Capex forecast'!K$9:K$223,'Capex forecast'!$T$9:$T$223,$Q567,'Capex forecast'!$S$9:$S$223,$S567,'Capex forecast'!$Q$9:$Q$223,"Augex")</f>
        <v>0</v>
      </c>
      <c r="AB567" s="32">
        <f>SUMIFS('Capex forecast'!L$9:L$223,'Capex forecast'!$T$9:$T$223,$Q567,'Capex forecast'!$S$9:$S$223,$S567,'Capex forecast'!$Q$9:$Q$223,"Augex")</f>
        <v>0</v>
      </c>
      <c r="AC567" s="32">
        <f>SUMIFS('Capex forecast'!M$9:M$223,'Capex forecast'!$T$9:$T$223,$Q567,'Capex forecast'!$S$9:$S$223,$S567,'Capex forecast'!$Q$9:$Q$223,"Augex")</f>
        <v>0</v>
      </c>
      <c r="AD567" s="32">
        <f>SUMIFS('Capex forecast'!N$9:N$223,'Capex forecast'!$T$9:$T$223,$Q567,'Capex forecast'!$S$9:$S$223,$S567,'Capex forecast'!$Q$9:$Q$223,"Augex")</f>
        <v>0</v>
      </c>
      <c r="AF567" s="45" t="s">
        <v>166</v>
      </c>
      <c r="AG567" s="6" t="str">
        <f>INDEX('Demand forecast'!$M$9:$M$5832,MATCH($Q567,'Demand forecast'!$B$9:$B$5832,0))</f>
        <v>No</v>
      </c>
      <c r="AH567" s="6" t="str">
        <f>IF(COUNTIF($AF$93:AF567,$B567) = 1, "LV", IF(COUNTIF($AF$93:AF567,$B567) = 2, "HV", "ST"))</f>
        <v>HV</v>
      </c>
      <c r="AI567" s="6" t="str">
        <f>INDEX('Demand forecast and growth rate'!$E$7:$E$273,MATCH($Q567,'Demand forecast and growth rate'!$B$7:$B$273,0))</f>
        <v>Small growth</v>
      </c>
      <c r="AJ567" s="47">
        <f>SUMIFS('Capex forecast'!E$9:E$223,'Capex forecast'!$T$9:$T$223,$AF567,'Capex forecast'!$S$9:$S$223,$AH567,'Capex forecast'!$Q$9:$Q$223,"Repex")</f>
        <v>0</v>
      </c>
      <c r="AK567" s="47">
        <f>SUMIFS('Capex forecast'!F$9:F$223,'Capex forecast'!$T$9:$T$223,$AF567,'Capex forecast'!$S$9:$S$223,$AH567,'Capex forecast'!$Q$9:$Q$223,"Repex")</f>
        <v>0</v>
      </c>
      <c r="AL567" s="47">
        <f>SUMIFS('Capex forecast'!G$9:G$223,'Capex forecast'!$T$9:$T$223,$AF567,'Capex forecast'!$S$9:$S$223,$AH567,'Capex forecast'!$Q$9:$Q$223,"Repex")</f>
        <v>0</v>
      </c>
      <c r="AM567" s="47">
        <f>SUMIFS('Capex forecast'!H$9:H$223,'Capex forecast'!$T$9:$T$223,$AF567,'Capex forecast'!$S$9:$S$223,$AH567,'Capex forecast'!$Q$9:$Q$223,"Repex")</f>
        <v>0</v>
      </c>
      <c r="AN567" s="47">
        <f>SUMIFS('Capex forecast'!I$9:I$223,'Capex forecast'!$T$9:$T$223,$AF567,'Capex forecast'!$S$9:$S$223,$AH567,'Capex forecast'!$Q$9:$Q$223,"Repex")</f>
        <v>0</v>
      </c>
      <c r="AO567" s="47">
        <f>SUMIFS('Capex forecast'!J$9:J$223,'Capex forecast'!$T$9:$T$223,$AF567,'Capex forecast'!$S$9:$S$223,$AH567,'Capex forecast'!$Q$9:$Q$223,"Repex")</f>
        <v>0</v>
      </c>
      <c r="AP567" s="47">
        <f>SUMIFS('Capex forecast'!K$9:K$223,'Capex forecast'!$T$9:$T$223,$AF567,'Capex forecast'!$S$9:$S$223,$AH567,'Capex forecast'!$Q$9:$Q$223,"Repex")</f>
        <v>0</v>
      </c>
      <c r="AQ567" s="47">
        <f>SUMIFS('Capex forecast'!L$9:L$223,'Capex forecast'!$T$9:$T$223,$AF567,'Capex forecast'!$S$9:$S$223,$AH567,'Capex forecast'!$Q$9:$Q$223,"Repex")</f>
        <v>0</v>
      </c>
      <c r="AR567" s="47">
        <f>SUMIFS('Capex forecast'!M$9:M$223,'Capex forecast'!$T$9:$T$223,$AF567,'Capex forecast'!$S$9:$S$223,$AH567,'Capex forecast'!$Q$9:$Q$223,"Repex")</f>
        <v>0</v>
      </c>
      <c r="AS567" s="47">
        <f>SUMIFS('Capex forecast'!N$9:N$223,'Capex forecast'!$T$9:$T$223,$AF567,'Capex forecast'!$S$9:$S$223,$AH567,'Capex forecast'!$Q$9:$Q$223,"Repex")</f>
        <v>0</v>
      </c>
    </row>
    <row r="568" spans="2:45" ht="15">
      <c r="B568" s="45" t="s">
        <v>264</v>
      </c>
      <c r="C568" s="6" t="str">
        <f>INDEX('Demand forecast'!$M$9:$M$5832,MATCH($B568,'Demand forecast'!$B$9:$B$5832,0))</f>
        <v>Yes</v>
      </c>
      <c r="D568" s="6" t="str">
        <f>IF(COUNTIF($B$93:B568,$B568) = 1, "LV", IF(COUNTIF($B$93:B568,$B568) = 2, "HV", "ST"))</f>
        <v>HV</v>
      </c>
      <c r="E568" s="6" t="str">
        <f>INDEX('Demand forecast and growth rate'!$E$7:$E$273,MATCH($B568,'Demand forecast and growth rate'!$B$7:$B$273,0))</f>
        <v>Steady/falling</v>
      </c>
      <c r="F568" s="32">
        <f>SUMIFS('Capex forecast'!E$9:E$223,'Capex forecast'!$T$9:$T$223,'Allocation of site-spec costs'!$B568,'Capex forecast'!$S$9:$S$223,'Allocation of site-spec costs'!$D568,'Capex forecast'!$Q$9:$Q$223,"Customer Connection")</f>
        <v>0</v>
      </c>
      <c r="G568" s="32">
        <f>SUMIFS('Capex forecast'!F$9:F$223,'Capex forecast'!$T$9:$T$223,'Allocation of site-spec costs'!$B568,'Capex forecast'!$S$9:$S$223,'Allocation of site-spec costs'!$D568,'Capex forecast'!$Q$9:$Q$223,"Customer Connection")</f>
        <v>0</v>
      </c>
      <c r="H568" s="32">
        <f>SUMIFS('Capex forecast'!G$9:G$223,'Capex forecast'!$T$9:$T$223,'Allocation of site-spec costs'!$B568,'Capex forecast'!$S$9:$S$223,'Allocation of site-spec costs'!$D568,'Capex forecast'!$Q$9:$Q$223,"Customer Connection")</f>
        <v>0</v>
      </c>
      <c r="I568" s="32">
        <f>SUMIFS('Capex forecast'!H$9:H$223,'Capex forecast'!$T$9:$T$223,'Allocation of site-spec costs'!$B568,'Capex forecast'!$S$9:$S$223,'Allocation of site-spec costs'!$D568,'Capex forecast'!$Q$9:$Q$223,"Customer Connection")</f>
        <v>0</v>
      </c>
      <c r="J568" s="32">
        <f>SUMIFS('Capex forecast'!I$9:I$223,'Capex forecast'!$T$9:$T$223,'Allocation of site-spec costs'!$B568,'Capex forecast'!$S$9:$S$223,'Allocation of site-spec costs'!$D568,'Capex forecast'!$Q$9:$Q$223,"Customer Connection")</f>
        <v>0</v>
      </c>
      <c r="K568" s="32">
        <f>SUMIFS('Capex forecast'!J$9:J$223,'Capex forecast'!$T$9:$T$223,'Allocation of site-spec costs'!$B568,'Capex forecast'!$S$9:$S$223,'Allocation of site-spec costs'!$D568,'Capex forecast'!$Q$9:$Q$223,"Customer Connection")</f>
        <v>0</v>
      </c>
      <c r="L568" s="32">
        <f>SUMIFS('Capex forecast'!K$9:K$223,'Capex forecast'!$T$9:$T$223,'Allocation of site-spec costs'!$B568,'Capex forecast'!$S$9:$S$223,'Allocation of site-spec costs'!$D568,'Capex forecast'!$Q$9:$Q$223,"Customer Connection")</f>
        <v>0</v>
      </c>
      <c r="M568" s="32">
        <f>SUMIFS('Capex forecast'!L$9:L$223,'Capex forecast'!$T$9:$T$223,'Allocation of site-spec costs'!$B568,'Capex forecast'!$S$9:$S$223,'Allocation of site-spec costs'!$D568,'Capex forecast'!$Q$9:$Q$223,"Customer Connection")</f>
        <v>0</v>
      </c>
      <c r="N568" s="32">
        <f>SUMIFS('Capex forecast'!M$9:M$223,'Capex forecast'!$T$9:$T$223,'Allocation of site-spec costs'!$B568,'Capex forecast'!$S$9:$S$223,'Allocation of site-spec costs'!$D568,'Capex forecast'!$Q$9:$Q$223,"Customer Connection")</f>
        <v>0</v>
      </c>
      <c r="O568" s="32">
        <f>SUMIFS('Capex forecast'!N$9:N$223,'Capex forecast'!$T$9:$T$223,'Allocation of site-spec costs'!$B568,'Capex forecast'!$S$9:$S$223,'Allocation of site-spec costs'!$D568,'Capex forecast'!$Q$9:$Q$223,"Customer Connection")</f>
        <v>0</v>
      </c>
      <c r="Q568" s="45" t="s">
        <v>264</v>
      </c>
      <c r="R568" s="6" t="str">
        <f>INDEX('Demand forecast'!$M$9:$M$5832,MATCH($Q568,'Demand forecast'!$B$9:$B$5832,0))</f>
        <v>Yes</v>
      </c>
      <c r="S568" s="6" t="str">
        <f>IF(COUNTIF($Q$93:Q568,$B568) = 1, "LV", IF(COUNTIF($Q$93:Q568,$B568) = 2, "HV", "ST"))</f>
        <v>HV</v>
      </c>
      <c r="T568" s="6" t="str">
        <f>INDEX('Demand forecast and growth rate'!$E$7:$E$273,MATCH($Q568,'Demand forecast and growth rate'!$B$7:$B$273,0))</f>
        <v>Steady/falling</v>
      </c>
      <c r="U568" s="32">
        <f>SUMIFS('Capex forecast'!E$9:E$223,'Capex forecast'!$T$9:$T$223,$Q568,'Capex forecast'!$S$9:$S$223,$S568,'Capex forecast'!$Q$9:$Q$223,"Augex")</f>
        <v>0</v>
      </c>
      <c r="V568" s="32">
        <f>SUMIFS('Capex forecast'!F$9:F$223,'Capex forecast'!$T$9:$T$223,$Q568,'Capex forecast'!$S$9:$S$223,$S568,'Capex forecast'!$Q$9:$Q$223,"Augex")</f>
        <v>0</v>
      </c>
      <c r="W568" s="32">
        <f>SUMIFS('Capex forecast'!G$9:G$223,'Capex forecast'!$T$9:$T$223,$Q568,'Capex forecast'!$S$9:$S$223,$S568,'Capex forecast'!$Q$9:$Q$223,"Augex")</f>
        <v>0</v>
      </c>
      <c r="X568" s="32">
        <f>SUMIFS('Capex forecast'!H$9:H$223,'Capex forecast'!$T$9:$T$223,$Q568,'Capex forecast'!$S$9:$S$223,$S568,'Capex forecast'!$Q$9:$Q$223,"Augex")</f>
        <v>0</v>
      </c>
      <c r="Y568" s="32">
        <f>SUMIFS('Capex forecast'!I$9:I$223,'Capex forecast'!$T$9:$T$223,$Q568,'Capex forecast'!$S$9:$S$223,$S568,'Capex forecast'!$Q$9:$Q$223,"Augex")</f>
        <v>0</v>
      </c>
      <c r="Z568" s="32">
        <f>SUMIFS('Capex forecast'!J$9:J$223,'Capex forecast'!$T$9:$T$223,$Q568,'Capex forecast'!$S$9:$S$223,$S568,'Capex forecast'!$Q$9:$Q$223,"Augex")</f>
        <v>0</v>
      </c>
      <c r="AA568" s="32">
        <f>SUMIFS('Capex forecast'!K$9:K$223,'Capex forecast'!$T$9:$T$223,$Q568,'Capex forecast'!$S$9:$S$223,$S568,'Capex forecast'!$Q$9:$Q$223,"Augex")</f>
        <v>0</v>
      </c>
      <c r="AB568" s="32">
        <f>SUMIFS('Capex forecast'!L$9:L$223,'Capex forecast'!$T$9:$T$223,$Q568,'Capex forecast'!$S$9:$S$223,$S568,'Capex forecast'!$Q$9:$Q$223,"Augex")</f>
        <v>0</v>
      </c>
      <c r="AC568" s="32">
        <f>SUMIFS('Capex forecast'!M$9:M$223,'Capex forecast'!$T$9:$T$223,$Q568,'Capex forecast'!$S$9:$S$223,$S568,'Capex forecast'!$Q$9:$Q$223,"Augex")</f>
        <v>0</v>
      </c>
      <c r="AD568" s="32">
        <f>SUMIFS('Capex forecast'!N$9:N$223,'Capex forecast'!$T$9:$T$223,$Q568,'Capex forecast'!$S$9:$S$223,$S568,'Capex forecast'!$Q$9:$Q$223,"Augex")</f>
        <v>0</v>
      </c>
      <c r="AF568" s="45" t="s">
        <v>264</v>
      </c>
      <c r="AG568" s="6" t="str">
        <f>INDEX('Demand forecast'!$M$9:$M$5832,MATCH($Q568,'Demand forecast'!$B$9:$B$5832,0))</f>
        <v>Yes</v>
      </c>
      <c r="AH568" s="6" t="str">
        <f>IF(COUNTIF($AF$93:AF568,$B568) = 1, "LV", IF(COUNTIF($AF$93:AF568,$B568) = 2, "HV", "ST"))</f>
        <v>HV</v>
      </c>
      <c r="AI568" s="6" t="str">
        <f>INDEX('Demand forecast and growth rate'!$E$7:$E$273,MATCH($Q568,'Demand forecast and growth rate'!$B$7:$B$273,0))</f>
        <v>Steady/falling</v>
      </c>
      <c r="AJ568" s="47">
        <f>SUMIFS('Capex forecast'!E$9:E$223,'Capex forecast'!$T$9:$T$223,$AF568,'Capex forecast'!$S$9:$S$223,$AH568,'Capex forecast'!$Q$9:$Q$223,"Repex")</f>
        <v>0</v>
      </c>
      <c r="AK568" s="47">
        <f>SUMIFS('Capex forecast'!F$9:F$223,'Capex forecast'!$T$9:$T$223,$AF568,'Capex forecast'!$S$9:$S$223,$AH568,'Capex forecast'!$Q$9:$Q$223,"Repex")</f>
        <v>0</v>
      </c>
      <c r="AL568" s="47">
        <f>SUMIFS('Capex forecast'!G$9:G$223,'Capex forecast'!$T$9:$T$223,$AF568,'Capex forecast'!$S$9:$S$223,$AH568,'Capex forecast'!$Q$9:$Q$223,"Repex")</f>
        <v>0</v>
      </c>
      <c r="AM568" s="47">
        <f>SUMIFS('Capex forecast'!H$9:H$223,'Capex forecast'!$T$9:$T$223,$AF568,'Capex forecast'!$S$9:$S$223,$AH568,'Capex forecast'!$Q$9:$Q$223,"Repex")</f>
        <v>0</v>
      </c>
      <c r="AN568" s="47">
        <f>SUMIFS('Capex forecast'!I$9:I$223,'Capex forecast'!$T$9:$T$223,$AF568,'Capex forecast'!$S$9:$S$223,$AH568,'Capex forecast'!$Q$9:$Q$223,"Repex")</f>
        <v>0</v>
      </c>
      <c r="AO568" s="47">
        <f>SUMIFS('Capex forecast'!J$9:J$223,'Capex forecast'!$T$9:$T$223,$AF568,'Capex forecast'!$S$9:$S$223,$AH568,'Capex forecast'!$Q$9:$Q$223,"Repex")</f>
        <v>0</v>
      </c>
      <c r="AP568" s="47">
        <f>SUMIFS('Capex forecast'!K$9:K$223,'Capex forecast'!$T$9:$T$223,$AF568,'Capex forecast'!$S$9:$S$223,$AH568,'Capex forecast'!$Q$9:$Q$223,"Repex")</f>
        <v>0</v>
      </c>
      <c r="AQ568" s="47">
        <f>SUMIFS('Capex forecast'!L$9:L$223,'Capex forecast'!$T$9:$T$223,$AF568,'Capex forecast'!$S$9:$S$223,$AH568,'Capex forecast'!$Q$9:$Q$223,"Repex")</f>
        <v>0</v>
      </c>
      <c r="AR568" s="47">
        <f>SUMIFS('Capex forecast'!M$9:M$223,'Capex forecast'!$T$9:$T$223,$AF568,'Capex forecast'!$S$9:$S$223,$AH568,'Capex forecast'!$Q$9:$Q$223,"Repex")</f>
        <v>0</v>
      </c>
      <c r="AS568" s="47">
        <f>SUMIFS('Capex forecast'!N$9:N$223,'Capex forecast'!$T$9:$T$223,$AF568,'Capex forecast'!$S$9:$S$223,$AH568,'Capex forecast'!$Q$9:$Q$223,"Repex")</f>
        <v>0</v>
      </c>
    </row>
    <row r="569" spans="2:45" ht="15">
      <c r="B569" s="45" t="s">
        <v>265</v>
      </c>
      <c r="C569" s="6" t="str">
        <f>INDEX('Demand forecast'!$M$9:$M$5832,MATCH($B569,'Demand forecast'!$B$9:$B$5832,0))</f>
        <v>Yes</v>
      </c>
      <c r="D569" s="6" t="str">
        <f>IF(COUNTIF($B$93:B569,$B569) = 1, "LV", IF(COUNTIF($B$93:B569,$B569) = 2, "HV", "ST"))</f>
        <v>HV</v>
      </c>
      <c r="E569" s="6" t="str">
        <f>INDEX('Demand forecast and growth rate'!$E$7:$E$273,MATCH($B569,'Demand forecast and growth rate'!$B$7:$B$273,0))</f>
        <v>Steady/falling</v>
      </c>
      <c r="F569" s="32">
        <f>SUMIFS('Capex forecast'!E$9:E$223,'Capex forecast'!$T$9:$T$223,'Allocation of site-spec costs'!$B569,'Capex forecast'!$S$9:$S$223,'Allocation of site-spec costs'!$D569,'Capex forecast'!$Q$9:$Q$223,"Customer Connection")</f>
        <v>0</v>
      </c>
      <c r="G569" s="32">
        <f>SUMIFS('Capex forecast'!F$9:F$223,'Capex forecast'!$T$9:$T$223,'Allocation of site-spec costs'!$B569,'Capex forecast'!$S$9:$S$223,'Allocation of site-spec costs'!$D569,'Capex forecast'!$Q$9:$Q$223,"Customer Connection")</f>
        <v>0</v>
      </c>
      <c r="H569" s="32">
        <f>SUMIFS('Capex forecast'!G$9:G$223,'Capex forecast'!$T$9:$T$223,'Allocation of site-spec costs'!$B569,'Capex forecast'!$S$9:$S$223,'Allocation of site-spec costs'!$D569,'Capex forecast'!$Q$9:$Q$223,"Customer Connection")</f>
        <v>0</v>
      </c>
      <c r="I569" s="32">
        <f>SUMIFS('Capex forecast'!H$9:H$223,'Capex forecast'!$T$9:$T$223,'Allocation of site-spec costs'!$B569,'Capex forecast'!$S$9:$S$223,'Allocation of site-spec costs'!$D569,'Capex forecast'!$Q$9:$Q$223,"Customer Connection")</f>
        <v>0</v>
      </c>
      <c r="J569" s="32">
        <f>SUMIFS('Capex forecast'!I$9:I$223,'Capex forecast'!$T$9:$T$223,'Allocation of site-spec costs'!$B569,'Capex forecast'!$S$9:$S$223,'Allocation of site-spec costs'!$D569,'Capex forecast'!$Q$9:$Q$223,"Customer Connection")</f>
        <v>0</v>
      </c>
      <c r="K569" s="32">
        <f>SUMIFS('Capex forecast'!J$9:J$223,'Capex forecast'!$T$9:$T$223,'Allocation of site-spec costs'!$B569,'Capex forecast'!$S$9:$S$223,'Allocation of site-spec costs'!$D569,'Capex forecast'!$Q$9:$Q$223,"Customer Connection")</f>
        <v>0</v>
      </c>
      <c r="L569" s="32">
        <f>SUMIFS('Capex forecast'!K$9:K$223,'Capex forecast'!$T$9:$T$223,'Allocation of site-spec costs'!$B569,'Capex forecast'!$S$9:$S$223,'Allocation of site-spec costs'!$D569,'Capex forecast'!$Q$9:$Q$223,"Customer Connection")</f>
        <v>0</v>
      </c>
      <c r="M569" s="32">
        <f>SUMIFS('Capex forecast'!L$9:L$223,'Capex forecast'!$T$9:$T$223,'Allocation of site-spec costs'!$B569,'Capex forecast'!$S$9:$S$223,'Allocation of site-spec costs'!$D569,'Capex forecast'!$Q$9:$Q$223,"Customer Connection")</f>
        <v>0</v>
      </c>
      <c r="N569" s="32">
        <f>SUMIFS('Capex forecast'!M$9:M$223,'Capex forecast'!$T$9:$T$223,'Allocation of site-spec costs'!$B569,'Capex forecast'!$S$9:$S$223,'Allocation of site-spec costs'!$D569,'Capex forecast'!$Q$9:$Q$223,"Customer Connection")</f>
        <v>0</v>
      </c>
      <c r="O569" s="32">
        <f>SUMIFS('Capex forecast'!N$9:N$223,'Capex forecast'!$T$9:$T$223,'Allocation of site-spec costs'!$B569,'Capex forecast'!$S$9:$S$223,'Allocation of site-spec costs'!$D569,'Capex forecast'!$Q$9:$Q$223,"Customer Connection")</f>
        <v>0</v>
      </c>
      <c r="Q569" s="45" t="s">
        <v>265</v>
      </c>
      <c r="R569" s="6" t="str">
        <f>INDEX('Demand forecast'!$M$9:$M$5832,MATCH($Q569,'Demand forecast'!$B$9:$B$5832,0))</f>
        <v>Yes</v>
      </c>
      <c r="S569" s="6" t="str">
        <f>IF(COUNTIF($Q$93:Q569,$B569) = 1, "LV", IF(COUNTIF($Q$93:Q569,$B569) = 2, "HV", "ST"))</f>
        <v>HV</v>
      </c>
      <c r="T569" s="6" t="str">
        <f>INDEX('Demand forecast and growth rate'!$E$7:$E$273,MATCH($Q569,'Demand forecast and growth rate'!$B$7:$B$273,0))</f>
        <v>Steady/falling</v>
      </c>
      <c r="U569" s="32">
        <f>SUMIFS('Capex forecast'!E$9:E$223,'Capex forecast'!$T$9:$T$223,$Q569,'Capex forecast'!$S$9:$S$223,$S569,'Capex forecast'!$Q$9:$Q$223,"Augex")</f>
        <v>0</v>
      </c>
      <c r="V569" s="32">
        <f>SUMIFS('Capex forecast'!F$9:F$223,'Capex forecast'!$T$9:$T$223,$Q569,'Capex forecast'!$S$9:$S$223,$S569,'Capex forecast'!$Q$9:$Q$223,"Augex")</f>
        <v>0</v>
      </c>
      <c r="W569" s="32">
        <f>SUMIFS('Capex forecast'!G$9:G$223,'Capex forecast'!$T$9:$T$223,$Q569,'Capex forecast'!$S$9:$S$223,$S569,'Capex forecast'!$Q$9:$Q$223,"Augex")</f>
        <v>0</v>
      </c>
      <c r="X569" s="32">
        <f>SUMIFS('Capex forecast'!H$9:H$223,'Capex forecast'!$T$9:$T$223,$Q569,'Capex forecast'!$S$9:$S$223,$S569,'Capex forecast'!$Q$9:$Q$223,"Augex")</f>
        <v>0</v>
      </c>
      <c r="Y569" s="32">
        <f>SUMIFS('Capex forecast'!I$9:I$223,'Capex forecast'!$T$9:$T$223,$Q569,'Capex forecast'!$S$9:$S$223,$S569,'Capex forecast'!$Q$9:$Q$223,"Augex")</f>
        <v>0</v>
      </c>
      <c r="Z569" s="32">
        <f>SUMIFS('Capex forecast'!J$9:J$223,'Capex forecast'!$T$9:$T$223,$Q569,'Capex forecast'!$S$9:$S$223,$S569,'Capex forecast'!$Q$9:$Q$223,"Augex")</f>
        <v>0</v>
      </c>
      <c r="AA569" s="32">
        <f>SUMIFS('Capex forecast'!K$9:K$223,'Capex forecast'!$T$9:$T$223,$Q569,'Capex forecast'!$S$9:$S$223,$S569,'Capex forecast'!$Q$9:$Q$223,"Augex")</f>
        <v>0</v>
      </c>
      <c r="AB569" s="32">
        <f>SUMIFS('Capex forecast'!L$9:L$223,'Capex forecast'!$T$9:$T$223,$Q569,'Capex forecast'!$S$9:$S$223,$S569,'Capex forecast'!$Q$9:$Q$223,"Augex")</f>
        <v>0</v>
      </c>
      <c r="AC569" s="32">
        <f>SUMIFS('Capex forecast'!M$9:M$223,'Capex forecast'!$T$9:$T$223,$Q569,'Capex forecast'!$S$9:$S$223,$S569,'Capex forecast'!$Q$9:$Q$223,"Augex")</f>
        <v>0</v>
      </c>
      <c r="AD569" s="32">
        <f>SUMIFS('Capex forecast'!N$9:N$223,'Capex forecast'!$T$9:$T$223,$Q569,'Capex forecast'!$S$9:$S$223,$S569,'Capex forecast'!$Q$9:$Q$223,"Augex")</f>
        <v>0</v>
      </c>
      <c r="AF569" s="45" t="s">
        <v>265</v>
      </c>
      <c r="AG569" s="6" t="str">
        <f>INDEX('Demand forecast'!$M$9:$M$5832,MATCH($Q569,'Demand forecast'!$B$9:$B$5832,0))</f>
        <v>Yes</v>
      </c>
      <c r="AH569" s="6" t="str">
        <f>IF(COUNTIF($AF$93:AF569,$B569) = 1, "LV", IF(COUNTIF($AF$93:AF569,$B569) = 2, "HV", "ST"))</f>
        <v>HV</v>
      </c>
      <c r="AI569" s="6" t="str">
        <f>INDEX('Demand forecast and growth rate'!$E$7:$E$273,MATCH($Q569,'Demand forecast and growth rate'!$B$7:$B$273,0))</f>
        <v>Steady/falling</v>
      </c>
      <c r="AJ569" s="47">
        <f>SUMIFS('Capex forecast'!E$9:E$223,'Capex forecast'!$T$9:$T$223,$AF569,'Capex forecast'!$S$9:$S$223,$AH569,'Capex forecast'!$Q$9:$Q$223,"Repex")</f>
        <v>0</v>
      </c>
      <c r="AK569" s="47">
        <f>SUMIFS('Capex forecast'!F$9:F$223,'Capex forecast'!$T$9:$T$223,$AF569,'Capex forecast'!$S$9:$S$223,$AH569,'Capex forecast'!$Q$9:$Q$223,"Repex")</f>
        <v>0</v>
      </c>
      <c r="AL569" s="47">
        <f>SUMIFS('Capex forecast'!G$9:G$223,'Capex forecast'!$T$9:$T$223,$AF569,'Capex forecast'!$S$9:$S$223,$AH569,'Capex forecast'!$Q$9:$Q$223,"Repex")</f>
        <v>0</v>
      </c>
      <c r="AM569" s="47">
        <f>SUMIFS('Capex forecast'!H$9:H$223,'Capex forecast'!$T$9:$T$223,$AF569,'Capex forecast'!$S$9:$S$223,$AH569,'Capex forecast'!$Q$9:$Q$223,"Repex")</f>
        <v>0</v>
      </c>
      <c r="AN569" s="47">
        <f>SUMIFS('Capex forecast'!I$9:I$223,'Capex forecast'!$T$9:$T$223,$AF569,'Capex forecast'!$S$9:$S$223,$AH569,'Capex forecast'!$Q$9:$Q$223,"Repex")</f>
        <v>0</v>
      </c>
      <c r="AO569" s="47">
        <f>SUMIFS('Capex forecast'!J$9:J$223,'Capex forecast'!$T$9:$T$223,$AF569,'Capex forecast'!$S$9:$S$223,$AH569,'Capex forecast'!$Q$9:$Q$223,"Repex")</f>
        <v>0</v>
      </c>
      <c r="AP569" s="47">
        <f>SUMIFS('Capex forecast'!K$9:K$223,'Capex forecast'!$T$9:$T$223,$AF569,'Capex forecast'!$S$9:$S$223,$AH569,'Capex forecast'!$Q$9:$Q$223,"Repex")</f>
        <v>0</v>
      </c>
      <c r="AQ569" s="47">
        <f>SUMIFS('Capex forecast'!L$9:L$223,'Capex forecast'!$T$9:$T$223,$AF569,'Capex forecast'!$S$9:$S$223,$AH569,'Capex forecast'!$Q$9:$Q$223,"Repex")</f>
        <v>0</v>
      </c>
      <c r="AR569" s="47">
        <f>SUMIFS('Capex forecast'!M$9:M$223,'Capex forecast'!$T$9:$T$223,$AF569,'Capex forecast'!$S$9:$S$223,$AH569,'Capex forecast'!$Q$9:$Q$223,"Repex")</f>
        <v>0</v>
      </c>
      <c r="AS569" s="47">
        <f>SUMIFS('Capex forecast'!N$9:N$223,'Capex forecast'!$T$9:$T$223,$AF569,'Capex forecast'!$S$9:$S$223,$AH569,'Capex forecast'!$Q$9:$Q$223,"Repex")</f>
        <v>0</v>
      </c>
    </row>
    <row r="570" spans="2:45" ht="15">
      <c r="B570" s="45" t="s">
        <v>78</v>
      </c>
      <c r="C570" s="6" t="str">
        <f>INDEX('Demand forecast'!$M$9:$M$5832,MATCH($B570,'Demand forecast'!$B$9:$B$5832,0))</f>
        <v>No</v>
      </c>
      <c r="D570" s="6" t="str">
        <f>IF(COUNTIF($B$93:B570,$B570) = 1, "LV", IF(COUNTIF($B$93:B570,$B570) = 2, "HV", "ST"))</f>
        <v>HV</v>
      </c>
      <c r="E570" s="6" t="str">
        <f>INDEX('Demand forecast and growth rate'!$E$7:$E$273,MATCH($B570,'Demand forecast and growth rate'!$B$7:$B$273,0))</f>
        <v>Small growth</v>
      </c>
      <c r="F570" s="32">
        <f>SUMIFS('Capex forecast'!E$9:E$223,'Capex forecast'!$T$9:$T$223,'Allocation of site-spec costs'!$B570,'Capex forecast'!$S$9:$S$223,'Allocation of site-spec costs'!$D570,'Capex forecast'!$Q$9:$Q$223,"Customer Connection")</f>
        <v>0</v>
      </c>
      <c r="G570" s="32">
        <f>SUMIFS('Capex forecast'!F$9:F$223,'Capex forecast'!$T$9:$T$223,'Allocation of site-spec costs'!$B570,'Capex forecast'!$S$9:$S$223,'Allocation of site-spec costs'!$D570,'Capex forecast'!$Q$9:$Q$223,"Customer Connection")</f>
        <v>0</v>
      </c>
      <c r="H570" s="32">
        <f>SUMIFS('Capex forecast'!G$9:G$223,'Capex forecast'!$T$9:$T$223,'Allocation of site-spec costs'!$B570,'Capex forecast'!$S$9:$S$223,'Allocation of site-spec costs'!$D570,'Capex forecast'!$Q$9:$Q$223,"Customer Connection")</f>
        <v>0</v>
      </c>
      <c r="I570" s="32">
        <f>SUMIFS('Capex forecast'!H$9:H$223,'Capex forecast'!$T$9:$T$223,'Allocation of site-spec costs'!$B570,'Capex forecast'!$S$9:$S$223,'Allocation of site-spec costs'!$D570,'Capex forecast'!$Q$9:$Q$223,"Customer Connection")</f>
        <v>0</v>
      </c>
      <c r="J570" s="32">
        <f>SUMIFS('Capex forecast'!I$9:I$223,'Capex forecast'!$T$9:$T$223,'Allocation of site-spec costs'!$B570,'Capex forecast'!$S$9:$S$223,'Allocation of site-spec costs'!$D570,'Capex forecast'!$Q$9:$Q$223,"Customer Connection")</f>
        <v>0</v>
      </c>
      <c r="K570" s="32">
        <f>SUMIFS('Capex forecast'!J$9:J$223,'Capex forecast'!$T$9:$T$223,'Allocation of site-spec costs'!$B570,'Capex forecast'!$S$9:$S$223,'Allocation of site-spec costs'!$D570,'Capex forecast'!$Q$9:$Q$223,"Customer Connection")</f>
        <v>0</v>
      </c>
      <c r="L570" s="32">
        <f>SUMIFS('Capex forecast'!K$9:K$223,'Capex forecast'!$T$9:$T$223,'Allocation of site-spec costs'!$B570,'Capex forecast'!$S$9:$S$223,'Allocation of site-spec costs'!$D570,'Capex forecast'!$Q$9:$Q$223,"Customer Connection")</f>
        <v>0</v>
      </c>
      <c r="M570" s="32">
        <f>SUMIFS('Capex forecast'!L$9:L$223,'Capex forecast'!$T$9:$T$223,'Allocation of site-spec costs'!$B570,'Capex forecast'!$S$9:$S$223,'Allocation of site-spec costs'!$D570,'Capex forecast'!$Q$9:$Q$223,"Customer Connection")</f>
        <v>0</v>
      </c>
      <c r="N570" s="32">
        <f>SUMIFS('Capex forecast'!M$9:M$223,'Capex forecast'!$T$9:$T$223,'Allocation of site-spec costs'!$B570,'Capex forecast'!$S$9:$S$223,'Allocation of site-spec costs'!$D570,'Capex forecast'!$Q$9:$Q$223,"Customer Connection")</f>
        <v>0</v>
      </c>
      <c r="O570" s="32">
        <f>SUMIFS('Capex forecast'!N$9:N$223,'Capex forecast'!$T$9:$T$223,'Allocation of site-spec costs'!$B570,'Capex forecast'!$S$9:$S$223,'Allocation of site-spec costs'!$D570,'Capex forecast'!$Q$9:$Q$223,"Customer Connection")</f>
        <v>0</v>
      </c>
      <c r="Q570" s="45" t="s">
        <v>78</v>
      </c>
      <c r="R570" s="6" t="str">
        <f>INDEX('Demand forecast'!$M$9:$M$5832,MATCH($Q570,'Demand forecast'!$B$9:$B$5832,0))</f>
        <v>No</v>
      </c>
      <c r="S570" s="6" t="str">
        <f>IF(COUNTIF($Q$93:Q570,$B570) = 1, "LV", IF(COUNTIF($Q$93:Q570,$B570) = 2, "HV", "ST"))</f>
        <v>HV</v>
      </c>
      <c r="T570" s="6" t="str">
        <f>INDEX('Demand forecast and growth rate'!$E$7:$E$273,MATCH($Q570,'Demand forecast and growth rate'!$B$7:$B$273,0))</f>
        <v>Small growth</v>
      </c>
      <c r="U570" s="32">
        <f>SUMIFS('Capex forecast'!E$9:E$223,'Capex forecast'!$T$9:$T$223,$Q570,'Capex forecast'!$S$9:$S$223,$S570,'Capex forecast'!$Q$9:$Q$223,"Augex")</f>
        <v>0</v>
      </c>
      <c r="V570" s="32">
        <f>SUMIFS('Capex forecast'!F$9:F$223,'Capex forecast'!$T$9:$T$223,$Q570,'Capex forecast'!$S$9:$S$223,$S570,'Capex forecast'!$Q$9:$Q$223,"Augex")</f>
        <v>0</v>
      </c>
      <c r="W570" s="32">
        <f>SUMIFS('Capex forecast'!G$9:G$223,'Capex forecast'!$T$9:$T$223,$Q570,'Capex forecast'!$S$9:$S$223,$S570,'Capex forecast'!$Q$9:$Q$223,"Augex")</f>
        <v>0</v>
      </c>
      <c r="X570" s="32">
        <f>SUMIFS('Capex forecast'!H$9:H$223,'Capex forecast'!$T$9:$T$223,$Q570,'Capex forecast'!$S$9:$S$223,$S570,'Capex forecast'!$Q$9:$Q$223,"Augex")</f>
        <v>0</v>
      </c>
      <c r="Y570" s="32">
        <f>SUMIFS('Capex forecast'!I$9:I$223,'Capex forecast'!$T$9:$T$223,$Q570,'Capex forecast'!$S$9:$S$223,$S570,'Capex forecast'!$Q$9:$Q$223,"Augex")</f>
        <v>0</v>
      </c>
      <c r="Z570" s="32">
        <f>SUMIFS('Capex forecast'!J$9:J$223,'Capex forecast'!$T$9:$T$223,$Q570,'Capex forecast'!$S$9:$S$223,$S570,'Capex forecast'!$Q$9:$Q$223,"Augex")</f>
        <v>0</v>
      </c>
      <c r="AA570" s="32">
        <f>SUMIFS('Capex forecast'!K$9:K$223,'Capex forecast'!$T$9:$T$223,$Q570,'Capex forecast'!$S$9:$S$223,$S570,'Capex forecast'!$Q$9:$Q$223,"Augex")</f>
        <v>0</v>
      </c>
      <c r="AB570" s="32">
        <f>SUMIFS('Capex forecast'!L$9:L$223,'Capex forecast'!$T$9:$T$223,$Q570,'Capex forecast'!$S$9:$S$223,$S570,'Capex forecast'!$Q$9:$Q$223,"Augex")</f>
        <v>0</v>
      </c>
      <c r="AC570" s="32">
        <f>SUMIFS('Capex forecast'!M$9:M$223,'Capex forecast'!$T$9:$T$223,$Q570,'Capex forecast'!$S$9:$S$223,$S570,'Capex forecast'!$Q$9:$Q$223,"Augex")</f>
        <v>0</v>
      </c>
      <c r="AD570" s="32">
        <f>SUMIFS('Capex forecast'!N$9:N$223,'Capex forecast'!$T$9:$T$223,$Q570,'Capex forecast'!$S$9:$S$223,$S570,'Capex forecast'!$Q$9:$Q$223,"Augex")</f>
        <v>0</v>
      </c>
      <c r="AF570" s="45" t="s">
        <v>78</v>
      </c>
      <c r="AG570" s="6" t="str">
        <f>INDEX('Demand forecast'!$M$9:$M$5832,MATCH($Q570,'Demand forecast'!$B$9:$B$5832,0))</f>
        <v>No</v>
      </c>
      <c r="AH570" s="6" t="str">
        <f>IF(COUNTIF($AF$93:AF570,$B570) = 1, "LV", IF(COUNTIF($AF$93:AF570,$B570) = 2, "HV", "ST"))</f>
        <v>HV</v>
      </c>
      <c r="AI570" s="6" t="str">
        <f>INDEX('Demand forecast and growth rate'!$E$7:$E$273,MATCH($Q570,'Demand forecast and growth rate'!$B$7:$B$273,0))</f>
        <v>Small growth</v>
      </c>
      <c r="AJ570" s="47">
        <f>SUMIFS('Capex forecast'!E$9:E$223,'Capex forecast'!$T$9:$T$223,$AF570,'Capex forecast'!$S$9:$S$223,$AH570,'Capex forecast'!$Q$9:$Q$223,"Repex")</f>
        <v>0</v>
      </c>
      <c r="AK570" s="47">
        <f>SUMIFS('Capex forecast'!F$9:F$223,'Capex forecast'!$T$9:$T$223,$AF570,'Capex forecast'!$S$9:$S$223,$AH570,'Capex forecast'!$Q$9:$Q$223,"Repex")</f>
        <v>0</v>
      </c>
      <c r="AL570" s="47">
        <f>SUMIFS('Capex forecast'!G$9:G$223,'Capex forecast'!$T$9:$T$223,$AF570,'Capex forecast'!$S$9:$S$223,$AH570,'Capex forecast'!$Q$9:$Q$223,"Repex")</f>
        <v>0</v>
      </c>
      <c r="AM570" s="47">
        <f>SUMIFS('Capex forecast'!H$9:H$223,'Capex forecast'!$T$9:$T$223,$AF570,'Capex forecast'!$S$9:$S$223,$AH570,'Capex forecast'!$Q$9:$Q$223,"Repex")</f>
        <v>0</v>
      </c>
      <c r="AN570" s="47">
        <f>SUMIFS('Capex forecast'!I$9:I$223,'Capex forecast'!$T$9:$T$223,$AF570,'Capex forecast'!$S$9:$S$223,$AH570,'Capex forecast'!$Q$9:$Q$223,"Repex")</f>
        <v>0</v>
      </c>
      <c r="AO570" s="47">
        <f>SUMIFS('Capex forecast'!J$9:J$223,'Capex forecast'!$T$9:$T$223,$AF570,'Capex forecast'!$S$9:$S$223,$AH570,'Capex forecast'!$Q$9:$Q$223,"Repex")</f>
        <v>0</v>
      </c>
      <c r="AP570" s="47">
        <f>SUMIFS('Capex forecast'!K$9:K$223,'Capex forecast'!$T$9:$T$223,$AF570,'Capex forecast'!$S$9:$S$223,$AH570,'Capex forecast'!$Q$9:$Q$223,"Repex")</f>
        <v>0</v>
      </c>
      <c r="AQ570" s="47">
        <f>SUMIFS('Capex forecast'!L$9:L$223,'Capex forecast'!$T$9:$T$223,$AF570,'Capex forecast'!$S$9:$S$223,$AH570,'Capex forecast'!$Q$9:$Q$223,"Repex")</f>
        <v>0</v>
      </c>
      <c r="AR570" s="47">
        <f>SUMIFS('Capex forecast'!M$9:M$223,'Capex forecast'!$T$9:$T$223,$AF570,'Capex forecast'!$S$9:$S$223,$AH570,'Capex forecast'!$Q$9:$Q$223,"Repex")</f>
        <v>0</v>
      </c>
      <c r="AS570" s="47">
        <f>SUMIFS('Capex forecast'!N$9:N$223,'Capex forecast'!$T$9:$T$223,$AF570,'Capex forecast'!$S$9:$S$223,$AH570,'Capex forecast'!$Q$9:$Q$223,"Repex")</f>
        <v>0</v>
      </c>
    </row>
    <row r="571" spans="2:45" ht="15">
      <c r="B571" s="45" t="s">
        <v>82</v>
      </c>
      <c r="C571" s="6" t="str">
        <f>INDEX('Demand forecast'!$M$9:$M$5832,MATCH($B571,'Demand forecast'!$B$9:$B$5832,0))</f>
        <v>No</v>
      </c>
      <c r="D571" s="6" t="str">
        <f>IF(COUNTIF($B$93:B571,$B571) = 1, "LV", IF(COUNTIF($B$93:B571,$B571) = 2, "HV", "ST"))</f>
        <v>HV</v>
      </c>
      <c r="E571" s="6" t="str">
        <f>INDEX('Demand forecast and growth rate'!$E$7:$E$273,MATCH($B571,'Demand forecast and growth rate'!$B$7:$B$273,0))</f>
        <v>Small growth</v>
      </c>
      <c r="F571" s="32">
        <f>SUMIFS('Capex forecast'!E$9:E$223,'Capex forecast'!$T$9:$T$223,'Allocation of site-spec costs'!$B571,'Capex forecast'!$S$9:$S$223,'Allocation of site-spec costs'!$D571,'Capex forecast'!$Q$9:$Q$223,"Customer Connection")</f>
        <v>0</v>
      </c>
      <c r="G571" s="32">
        <f>SUMIFS('Capex forecast'!F$9:F$223,'Capex forecast'!$T$9:$T$223,'Allocation of site-spec costs'!$B571,'Capex forecast'!$S$9:$S$223,'Allocation of site-spec costs'!$D571,'Capex forecast'!$Q$9:$Q$223,"Customer Connection")</f>
        <v>0</v>
      </c>
      <c r="H571" s="32">
        <f>SUMIFS('Capex forecast'!G$9:G$223,'Capex forecast'!$T$9:$T$223,'Allocation of site-spec costs'!$B571,'Capex forecast'!$S$9:$S$223,'Allocation of site-spec costs'!$D571,'Capex forecast'!$Q$9:$Q$223,"Customer Connection")</f>
        <v>0</v>
      </c>
      <c r="I571" s="32">
        <f>SUMIFS('Capex forecast'!H$9:H$223,'Capex forecast'!$T$9:$T$223,'Allocation of site-spec costs'!$B571,'Capex forecast'!$S$9:$S$223,'Allocation of site-spec costs'!$D571,'Capex forecast'!$Q$9:$Q$223,"Customer Connection")</f>
        <v>0</v>
      </c>
      <c r="J571" s="32">
        <f>SUMIFS('Capex forecast'!I$9:I$223,'Capex forecast'!$T$9:$T$223,'Allocation of site-spec costs'!$B571,'Capex forecast'!$S$9:$S$223,'Allocation of site-spec costs'!$D571,'Capex forecast'!$Q$9:$Q$223,"Customer Connection")</f>
        <v>0</v>
      </c>
      <c r="K571" s="32">
        <f>SUMIFS('Capex forecast'!J$9:J$223,'Capex forecast'!$T$9:$T$223,'Allocation of site-spec costs'!$B571,'Capex forecast'!$S$9:$S$223,'Allocation of site-spec costs'!$D571,'Capex forecast'!$Q$9:$Q$223,"Customer Connection")</f>
        <v>0</v>
      </c>
      <c r="L571" s="32">
        <f>SUMIFS('Capex forecast'!K$9:K$223,'Capex forecast'!$T$9:$T$223,'Allocation of site-spec costs'!$B571,'Capex forecast'!$S$9:$S$223,'Allocation of site-spec costs'!$D571,'Capex forecast'!$Q$9:$Q$223,"Customer Connection")</f>
        <v>0</v>
      </c>
      <c r="M571" s="32">
        <f>SUMIFS('Capex forecast'!L$9:L$223,'Capex forecast'!$T$9:$T$223,'Allocation of site-spec costs'!$B571,'Capex forecast'!$S$9:$S$223,'Allocation of site-spec costs'!$D571,'Capex forecast'!$Q$9:$Q$223,"Customer Connection")</f>
        <v>0</v>
      </c>
      <c r="N571" s="32">
        <f>SUMIFS('Capex forecast'!M$9:M$223,'Capex forecast'!$T$9:$T$223,'Allocation of site-spec costs'!$B571,'Capex forecast'!$S$9:$S$223,'Allocation of site-spec costs'!$D571,'Capex forecast'!$Q$9:$Q$223,"Customer Connection")</f>
        <v>0</v>
      </c>
      <c r="O571" s="32">
        <f>SUMIFS('Capex forecast'!N$9:N$223,'Capex forecast'!$T$9:$T$223,'Allocation of site-spec costs'!$B571,'Capex forecast'!$S$9:$S$223,'Allocation of site-spec costs'!$D571,'Capex forecast'!$Q$9:$Q$223,"Customer Connection")</f>
        <v>0</v>
      </c>
      <c r="Q571" s="45" t="s">
        <v>82</v>
      </c>
      <c r="R571" s="6" t="str">
        <f>INDEX('Demand forecast'!$M$9:$M$5832,MATCH($Q571,'Demand forecast'!$B$9:$B$5832,0))</f>
        <v>No</v>
      </c>
      <c r="S571" s="6" t="str">
        <f>IF(COUNTIF($Q$93:Q571,$B571) = 1, "LV", IF(COUNTIF($Q$93:Q571,$B571) = 2, "HV", "ST"))</f>
        <v>HV</v>
      </c>
      <c r="T571" s="6" t="str">
        <f>INDEX('Demand forecast and growth rate'!$E$7:$E$273,MATCH($Q571,'Demand forecast and growth rate'!$B$7:$B$273,0))</f>
        <v>Small growth</v>
      </c>
      <c r="U571" s="32">
        <f>SUMIFS('Capex forecast'!E$9:E$223,'Capex forecast'!$T$9:$T$223,$Q571,'Capex forecast'!$S$9:$S$223,$S571,'Capex forecast'!$Q$9:$Q$223,"Augex")</f>
        <v>0</v>
      </c>
      <c r="V571" s="32">
        <f>SUMIFS('Capex forecast'!F$9:F$223,'Capex forecast'!$T$9:$T$223,$Q571,'Capex forecast'!$S$9:$S$223,$S571,'Capex forecast'!$Q$9:$Q$223,"Augex")</f>
        <v>0</v>
      </c>
      <c r="W571" s="32">
        <f>SUMIFS('Capex forecast'!G$9:G$223,'Capex forecast'!$T$9:$T$223,$Q571,'Capex forecast'!$S$9:$S$223,$S571,'Capex forecast'!$Q$9:$Q$223,"Augex")</f>
        <v>0</v>
      </c>
      <c r="X571" s="32">
        <f>SUMIFS('Capex forecast'!H$9:H$223,'Capex forecast'!$T$9:$T$223,$Q571,'Capex forecast'!$S$9:$S$223,$S571,'Capex forecast'!$Q$9:$Q$223,"Augex")</f>
        <v>0</v>
      </c>
      <c r="Y571" s="32">
        <f>SUMIFS('Capex forecast'!I$9:I$223,'Capex forecast'!$T$9:$T$223,$Q571,'Capex forecast'!$S$9:$S$223,$S571,'Capex forecast'!$Q$9:$Q$223,"Augex")</f>
        <v>0</v>
      </c>
      <c r="Z571" s="32">
        <f>SUMIFS('Capex forecast'!J$9:J$223,'Capex forecast'!$T$9:$T$223,$Q571,'Capex forecast'!$S$9:$S$223,$S571,'Capex forecast'!$Q$9:$Q$223,"Augex")</f>
        <v>0</v>
      </c>
      <c r="AA571" s="32">
        <f>SUMIFS('Capex forecast'!K$9:K$223,'Capex forecast'!$T$9:$T$223,$Q571,'Capex forecast'!$S$9:$S$223,$S571,'Capex forecast'!$Q$9:$Q$223,"Augex")</f>
        <v>0</v>
      </c>
      <c r="AB571" s="32">
        <f>SUMIFS('Capex forecast'!L$9:L$223,'Capex forecast'!$T$9:$T$223,$Q571,'Capex forecast'!$S$9:$S$223,$S571,'Capex forecast'!$Q$9:$Q$223,"Augex")</f>
        <v>0</v>
      </c>
      <c r="AC571" s="32">
        <f>SUMIFS('Capex forecast'!M$9:M$223,'Capex forecast'!$T$9:$T$223,$Q571,'Capex forecast'!$S$9:$S$223,$S571,'Capex forecast'!$Q$9:$Q$223,"Augex")</f>
        <v>0</v>
      </c>
      <c r="AD571" s="32">
        <f>SUMIFS('Capex forecast'!N$9:N$223,'Capex forecast'!$T$9:$T$223,$Q571,'Capex forecast'!$S$9:$S$223,$S571,'Capex forecast'!$Q$9:$Q$223,"Augex")</f>
        <v>0</v>
      </c>
      <c r="AF571" s="45" t="s">
        <v>82</v>
      </c>
      <c r="AG571" s="6" t="str">
        <f>INDEX('Demand forecast'!$M$9:$M$5832,MATCH($Q571,'Demand forecast'!$B$9:$B$5832,0))</f>
        <v>No</v>
      </c>
      <c r="AH571" s="6" t="str">
        <f>IF(COUNTIF($AF$93:AF571,$B571) = 1, "LV", IF(COUNTIF($AF$93:AF571,$B571) = 2, "HV", "ST"))</f>
        <v>HV</v>
      </c>
      <c r="AI571" s="6" t="str">
        <f>INDEX('Demand forecast and growth rate'!$E$7:$E$273,MATCH($Q571,'Demand forecast and growth rate'!$B$7:$B$273,0))</f>
        <v>Small growth</v>
      </c>
      <c r="AJ571" s="47">
        <f>SUMIFS('Capex forecast'!E$9:E$223,'Capex forecast'!$T$9:$T$223,$AF571,'Capex forecast'!$S$9:$S$223,$AH571,'Capex forecast'!$Q$9:$Q$223,"Repex")</f>
        <v>0</v>
      </c>
      <c r="AK571" s="47">
        <f>SUMIFS('Capex forecast'!F$9:F$223,'Capex forecast'!$T$9:$T$223,$AF571,'Capex forecast'!$S$9:$S$223,$AH571,'Capex forecast'!$Q$9:$Q$223,"Repex")</f>
        <v>0</v>
      </c>
      <c r="AL571" s="47">
        <f>SUMIFS('Capex forecast'!G$9:G$223,'Capex forecast'!$T$9:$T$223,$AF571,'Capex forecast'!$S$9:$S$223,$AH571,'Capex forecast'!$Q$9:$Q$223,"Repex")</f>
        <v>0</v>
      </c>
      <c r="AM571" s="47">
        <f>SUMIFS('Capex forecast'!H$9:H$223,'Capex forecast'!$T$9:$T$223,$AF571,'Capex forecast'!$S$9:$S$223,$AH571,'Capex forecast'!$Q$9:$Q$223,"Repex")</f>
        <v>0</v>
      </c>
      <c r="AN571" s="47">
        <f>SUMIFS('Capex forecast'!I$9:I$223,'Capex forecast'!$T$9:$T$223,$AF571,'Capex forecast'!$S$9:$S$223,$AH571,'Capex forecast'!$Q$9:$Q$223,"Repex")</f>
        <v>0</v>
      </c>
      <c r="AO571" s="47">
        <f>SUMIFS('Capex forecast'!J$9:J$223,'Capex forecast'!$T$9:$T$223,$AF571,'Capex forecast'!$S$9:$S$223,$AH571,'Capex forecast'!$Q$9:$Q$223,"Repex")</f>
        <v>0</v>
      </c>
      <c r="AP571" s="47">
        <f>SUMIFS('Capex forecast'!K$9:K$223,'Capex forecast'!$T$9:$T$223,$AF571,'Capex forecast'!$S$9:$S$223,$AH571,'Capex forecast'!$Q$9:$Q$223,"Repex")</f>
        <v>0</v>
      </c>
      <c r="AQ571" s="47">
        <f>SUMIFS('Capex forecast'!L$9:L$223,'Capex forecast'!$T$9:$T$223,$AF571,'Capex forecast'!$S$9:$S$223,$AH571,'Capex forecast'!$Q$9:$Q$223,"Repex")</f>
        <v>0</v>
      </c>
      <c r="AR571" s="47">
        <f>SUMIFS('Capex forecast'!M$9:M$223,'Capex forecast'!$T$9:$T$223,$AF571,'Capex forecast'!$S$9:$S$223,$AH571,'Capex forecast'!$Q$9:$Q$223,"Repex")</f>
        <v>0</v>
      </c>
      <c r="AS571" s="47">
        <f>SUMIFS('Capex forecast'!N$9:N$223,'Capex forecast'!$T$9:$T$223,$AF571,'Capex forecast'!$S$9:$S$223,$AH571,'Capex forecast'!$Q$9:$Q$223,"Repex")</f>
        <v>0</v>
      </c>
    </row>
    <row r="572" spans="2:45" ht="15">
      <c r="B572" s="45" t="s">
        <v>440</v>
      </c>
      <c r="C572" s="6" t="str">
        <f>INDEX('Demand forecast'!$M$9:$M$5832,MATCH($B572,'Demand forecast'!$B$9:$B$5832,0))</f>
        <v>Yes</v>
      </c>
      <c r="D572" s="6" t="str">
        <f>IF(COUNTIF($B$93:B572,$B572) = 1, "LV", IF(COUNTIF($B$93:B572,$B572) = 2, "HV", "ST"))</f>
        <v>HV</v>
      </c>
      <c r="E572" s="6" t="str">
        <f>INDEX('Demand forecast and growth rate'!$E$7:$E$273,MATCH($B572,'Demand forecast and growth rate'!$B$7:$B$273,0))</f>
        <v>Steady/falling</v>
      </c>
      <c r="F572" s="32">
        <f>SUMIFS('Capex forecast'!E$9:E$223,'Capex forecast'!$T$9:$T$223,'Allocation of site-spec costs'!$B572,'Capex forecast'!$S$9:$S$223,'Allocation of site-spec costs'!$D572,'Capex forecast'!$Q$9:$Q$223,"Customer Connection")</f>
        <v>0</v>
      </c>
      <c r="G572" s="32">
        <f>SUMIFS('Capex forecast'!F$9:F$223,'Capex forecast'!$T$9:$T$223,'Allocation of site-spec costs'!$B572,'Capex forecast'!$S$9:$S$223,'Allocation of site-spec costs'!$D572,'Capex forecast'!$Q$9:$Q$223,"Customer Connection")</f>
        <v>0</v>
      </c>
      <c r="H572" s="32">
        <f>SUMIFS('Capex forecast'!G$9:G$223,'Capex forecast'!$T$9:$T$223,'Allocation of site-spec costs'!$B572,'Capex forecast'!$S$9:$S$223,'Allocation of site-spec costs'!$D572,'Capex forecast'!$Q$9:$Q$223,"Customer Connection")</f>
        <v>0</v>
      </c>
      <c r="I572" s="32">
        <f>SUMIFS('Capex forecast'!H$9:H$223,'Capex forecast'!$T$9:$T$223,'Allocation of site-spec costs'!$B572,'Capex forecast'!$S$9:$S$223,'Allocation of site-spec costs'!$D572,'Capex forecast'!$Q$9:$Q$223,"Customer Connection")</f>
        <v>0</v>
      </c>
      <c r="J572" s="32">
        <f>SUMIFS('Capex forecast'!I$9:I$223,'Capex forecast'!$T$9:$T$223,'Allocation of site-spec costs'!$B572,'Capex forecast'!$S$9:$S$223,'Allocation of site-spec costs'!$D572,'Capex forecast'!$Q$9:$Q$223,"Customer Connection")</f>
        <v>0</v>
      </c>
      <c r="K572" s="32">
        <f>SUMIFS('Capex forecast'!J$9:J$223,'Capex forecast'!$T$9:$T$223,'Allocation of site-spec costs'!$B572,'Capex forecast'!$S$9:$S$223,'Allocation of site-spec costs'!$D572,'Capex forecast'!$Q$9:$Q$223,"Customer Connection")</f>
        <v>0</v>
      </c>
      <c r="L572" s="32">
        <f>SUMIFS('Capex forecast'!K$9:K$223,'Capex forecast'!$T$9:$T$223,'Allocation of site-spec costs'!$B572,'Capex forecast'!$S$9:$S$223,'Allocation of site-spec costs'!$D572,'Capex forecast'!$Q$9:$Q$223,"Customer Connection")</f>
        <v>0</v>
      </c>
      <c r="M572" s="32">
        <f>SUMIFS('Capex forecast'!L$9:L$223,'Capex forecast'!$T$9:$T$223,'Allocation of site-spec costs'!$B572,'Capex forecast'!$S$9:$S$223,'Allocation of site-spec costs'!$D572,'Capex forecast'!$Q$9:$Q$223,"Customer Connection")</f>
        <v>0</v>
      </c>
      <c r="N572" s="32">
        <f>SUMIFS('Capex forecast'!M$9:M$223,'Capex forecast'!$T$9:$T$223,'Allocation of site-spec costs'!$B572,'Capex forecast'!$S$9:$S$223,'Allocation of site-spec costs'!$D572,'Capex forecast'!$Q$9:$Q$223,"Customer Connection")</f>
        <v>0</v>
      </c>
      <c r="O572" s="32">
        <f>SUMIFS('Capex forecast'!N$9:N$223,'Capex forecast'!$T$9:$T$223,'Allocation of site-spec costs'!$B572,'Capex forecast'!$S$9:$S$223,'Allocation of site-spec costs'!$D572,'Capex forecast'!$Q$9:$Q$223,"Customer Connection")</f>
        <v>0</v>
      </c>
      <c r="Q572" s="45" t="s">
        <v>440</v>
      </c>
      <c r="R572" s="6" t="str">
        <f>INDEX('Demand forecast'!$M$9:$M$5832,MATCH($Q572,'Demand forecast'!$B$9:$B$5832,0))</f>
        <v>Yes</v>
      </c>
      <c r="S572" s="6" t="str">
        <f>IF(COUNTIF($Q$93:Q572,$B572) = 1, "LV", IF(COUNTIF($Q$93:Q572,$B572) = 2, "HV", "ST"))</f>
        <v>HV</v>
      </c>
      <c r="T572" s="6" t="str">
        <f>INDEX('Demand forecast and growth rate'!$E$7:$E$273,MATCH($Q572,'Demand forecast and growth rate'!$B$7:$B$273,0))</f>
        <v>Steady/falling</v>
      </c>
      <c r="U572" s="32">
        <f>SUMIFS('Capex forecast'!E$9:E$223,'Capex forecast'!$T$9:$T$223,$Q572,'Capex forecast'!$S$9:$S$223,$S572,'Capex forecast'!$Q$9:$Q$223,"Augex")</f>
        <v>0</v>
      </c>
      <c r="V572" s="32">
        <f>SUMIFS('Capex forecast'!F$9:F$223,'Capex forecast'!$T$9:$T$223,$Q572,'Capex forecast'!$S$9:$S$223,$S572,'Capex forecast'!$Q$9:$Q$223,"Augex")</f>
        <v>0</v>
      </c>
      <c r="W572" s="32">
        <f>SUMIFS('Capex forecast'!G$9:G$223,'Capex forecast'!$T$9:$T$223,$Q572,'Capex forecast'!$S$9:$S$223,$S572,'Capex forecast'!$Q$9:$Q$223,"Augex")</f>
        <v>0</v>
      </c>
      <c r="X572" s="32">
        <f>SUMIFS('Capex forecast'!H$9:H$223,'Capex forecast'!$T$9:$T$223,$Q572,'Capex forecast'!$S$9:$S$223,$S572,'Capex forecast'!$Q$9:$Q$223,"Augex")</f>
        <v>0</v>
      </c>
      <c r="Y572" s="32">
        <f>SUMIFS('Capex forecast'!I$9:I$223,'Capex forecast'!$T$9:$T$223,$Q572,'Capex forecast'!$S$9:$S$223,$S572,'Capex forecast'!$Q$9:$Q$223,"Augex")</f>
        <v>0</v>
      </c>
      <c r="Z572" s="32">
        <f>SUMIFS('Capex forecast'!J$9:J$223,'Capex forecast'!$T$9:$T$223,$Q572,'Capex forecast'!$S$9:$S$223,$S572,'Capex forecast'!$Q$9:$Q$223,"Augex")</f>
        <v>0</v>
      </c>
      <c r="AA572" s="32">
        <f>SUMIFS('Capex forecast'!K$9:K$223,'Capex forecast'!$T$9:$T$223,$Q572,'Capex forecast'!$S$9:$S$223,$S572,'Capex forecast'!$Q$9:$Q$223,"Augex")</f>
        <v>0</v>
      </c>
      <c r="AB572" s="32">
        <f>SUMIFS('Capex forecast'!L$9:L$223,'Capex forecast'!$T$9:$T$223,$Q572,'Capex forecast'!$S$9:$S$223,$S572,'Capex forecast'!$Q$9:$Q$223,"Augex")</f>
        <v>0</v>
      </c>
      <c r="AC572" s="32">
        <f>SUMIFS('Capex forecast'!M$9:M$223,'Capex forecast'!$T$9:$T$223,$Q572,'Capex forecast'!$S$9:$S$223,$S572,'Capex forecast'!$Q$9:$Q$223,"Augex")</f>
        <v>0</v>
      </c>
      <c r="AD572" s="32">
        <f>SUMIFS('Capex forecast'!N$9:N$223,'Capex forecast'!$T$9:$T$223,$Q572,'Capex forecast'!$S$9:$S$223,$S572,'Capex forecast'!$Q$9:$Q$223,"Augex")</f>
        <v>0</v>
      </c>
      <c r="AF572" s="45" t="s">
        <v>440</v>
      </c>
      <c r="AG572" s="6" t="str">
        <f>INDEX('Demand forecast'!$M$9:$M$5832,MATCH($Q572,'Demand forecast'!$B$9:$B$5832,0))</f>
        <v>Yes</v>
      </c>
      <c r="AH572" s="6" t="str">
        <f>IF(COUNTIF($AF$93:AF572,$B572) = 1, "LV", IF(COUNTIF($AF$93:AF572,$B572) = 2, "HV", "ST"))</f>
        <v>HV</v>
      </c>
      <c r="AI572" s="6" t="str">
        <f>INDEX('Demand forecast and growth rate'!$E$7:$E$273,MATCH($Q572,'Demand forecast and growth rate'!$B$7:$B$273,0))</f>
        <v>Steady/falling</v>
      </c>
      <c r="AJ572" s="47">
        <f>SUMIFS('Capex forecast'!E$9:E$223,'Capex forecast'!$T$9:$T$223,$AF572,'Capex forecast'!$S$9:$S$223,$AH572,'Capex forecast'!$Q$9:$Q$223,"Repex")</f>
        <v>0</v>
      </c>
      <c r="AK572" s="47">
        <f>SUMIFS('Capex forecast'!F$9:F$223,'Capex forecast'!$T$9:$T$223,$AF572,'Capex forecast'!$S$9:$S$223,$AH572,'Capex forecast'!$Q$9:$Q$223,"Repex")</f>
        <v>0</v>
      </c>
      <c r="AL572" s="47">
        <f>SUMIFS('Capex forecast'!G$9:G$223,'Capex forecast'!$T$9:$T$223,$AF572,'Capex forecast'!$S$9:$S$223,$AH572,'Capex forecast'!$Q$9:$Q$223,"Repex")</f>
        <v>0</v>
      </c>
      <c r="AM572" s="47">
        <f>SUMIFS('Capex forecast'!H$9:H$223,'Capex forecast'!$T$9:$T$223,$AF572,'Capex forecast'!$S$9:$S$223,$AH572,'Capex forecast'!$Q$9:$Q$223,"Repex")</f>
        <v>0</v>
      </c>
      <c r="AN572" s="47">
        <f>SUMIFS('Capex forecast'!I$9:I$223,'Capex forecast'!$T$9:$T$223,$AF572,'Capex forecast'!$S$9:$S$223,$AH572,'Capex forecast'!$Q$9:$Q$223,"Repex")</f>
        <v>0</v>
      </c>
      <c r="AO572" s="47">
        <f>SUMIFS('Capex forecast'!J$9:J$223,'Capex forecast'!$T$9:$T$223,$AF572,'Capex forecast'!$S$9:$S$223,$AH572,'Capex forecast'!$Q$9:$Q$223,"Repex")</f>
        <v>0</v>
      </c>
      <c r="AP572" s="47">
        <f>SUMIFS('Capex forecast'!K$9:K$223,'Capex forecast'!$T$9:$T$223,$AF572,'Capex forecast'!$S$9:$S$223,$AH572,'Capex forecast'!$Q$9:$Q$223,"Repex")</f>
        <v>0</v>
      </c>
      <c r="AQ572" s="47">
        <f>SUMIFS('Capex forecast'!L$9:L$223,'Capex forecast'!$T$9:$T$223,$AF572,'Capex forecast'!$S$9:$S$223,$AH572,'Capex forecast'!$Q$9:$Q$223,"Repex")</f>
        <v>0</v>
      </c>
      <c r="AR572" s="47">
        <f>SUMIFS('Capex forecast'!M$9:M$223,'Capex forecast'!$T$9:$T$223,$AF572,'Capex forecast'!$S$9:$S$223,$AH572,'Capex forecast'!$Q$9:$Q$223,"Repex")</f>
        <v>0</v>
      </c>
      <c r="AS572" s="47">
        <f>SUMIFS('Capex forecast'!N$9:N$223,'Capex forecast'!$T$9:$T$223,$AF572,'Capex forecast'!$S$9:$S$223,$AH572,'Capex forecast'!$Q$9:$Q$223,"Repex")</f>
        <v>0</v>
      </c>
    </row>
    <row r="573" spans="2:45" ht="15">
      <c r="B573" s="45" t="s">
        <v>441</v>
      </c>
      <c r="C573" s="6" t="str">
        <f>INDEX('Demand forecast'!$M$9:$M$5832,MATCH($B573,'Demand forecast'!$B$9:$B$5832,0))</f>
        <v>Yes</v>
      </c>
      <c r="D573" s="6" t="str">
        <f>IF(COUNTIF($B$93:B573,$B573) = 1, "LV", IF(COUNTIF($B$93:B573,$B573) = 2, "HV", "ST"))</f>
        <v>HV</v>
      </c>
      <c r="E573" s="6" t="str">
        <f>INDEX('Demand forecast and growth rate'!$E$7:$E$273,MATCH($B573,'Demand forecast and growth rate'!$B$7:$B$273,0))</f>
        <v>Steady/falling</v>
      </c>
      <c r="F573" s="32">
        <f>SUMIFS('Capex forecast'!E$9:E$223,'Capex forecast'!$T$9:$T$223,'Allocation of site-spec costs'!$B573,'Capex forecast'!$S$9:$S$223,'Allocation of site-spec costs'!$D573,'Capex forecast'!$Q$9:$Q$223,"Customer Connection")</f>
        <v>0</v>
      </c>
      <c r="G573" s="32">
        <f>SUMIFS('Capex forecast'!F$9:F$223,'Capex forecast'!$T$9:$T$223,'Allocation of site-spec costs'!$B573,'Capex forecast'!$S$9:$S$223,'Allocation of site-spec costs'!$D573,'Capex forecast'!$Q$9:$Q$223,"Customer Connection")</f>
        <v>0</v>
      </c>
      <c r="H573" s="32">
        <f>SUMIFS('Capex forecast'!G$9:G$223,'Capex forecast'!$T$9:$T$223,'Allocation of site-spec costs'!$B573,'Capex forecast'!$S$9:$S$223,'Allocation of site-spec costs'!$D573,'Capex forecast'!$Q$9:$Q$223,"Customer Connection")</f>
        <v>0</v>
      </c>
      <c r="I573" s="32">
        <f>SUMIFS('Capex forecast'!H$9:H$223,'Capex forecast'!$T$9:$T$223,'Allocation of site-spec costs'!$B573,'Capex forecast'!$S$9:$S$223,'Allocation of site-spec costs'!$D573,'Capex forecast'!$Q$9:$Q$223,"Customer Connection")</f>
        <v>0</v>
      </c>
      <c r="J573" s="32">
        <f>SUMIFS('Capex forecast'!I$9:I$223,'Capex forecast'!$T$9:$T$223,'Allocation of site-spec costs'!$B573,'Capex forecast'!$S$9:$S$223,'Allocation of site-spec costs'!$D573,'Capex forecast'!$Q$9:$Q$223,"Customer Connection")</f>
        <v>0</v>
      </c>
      <c r="K573" s="32">
        <f>SUMIFS('Capex forecast'!J$9:J$223,'Capex forecast'!$T$9:$T$223,'Allocation of site-spec costs'!$B573,'Capex forecast'!$S$9:$S$223,'Allocation of site-spec costs'!$D573,'Capex forecast'!$Q$9:$Q$223,"Customer Connection")</f>
        <v>0</v>
      </c>
      <c r="L573" s="32">
        <f>SUMIFS('Capex forecast'!K$9:K$223,'Capex forecast'!$T$9:$T$223,'Allocation of site-spec costs'!$B573,'Capex forecast'!$S$9:$S$223,'Allocation of site-spec costs'!$D573,'Capex forecast'!$Q$9:$Q$223,"Customer Connection")</f>
        <v>0</v>
      </c>
      <c r="M573" s="32">
        <f>SUMIFS('Capex forecast'!L$9:L$223,'Capex forecast'!$T$9:$T$223,'Allocation of site-spec costs'!$B573,'Capex forecast'!$S$9:$S$223,'Allocation of site-spec costs'!$D573,'Capex forecast'!$Q$9:$Q$223,"Customer Connection")</f>
        <v>0</v>
      </c>
      <c r="N573" s="32">
        <f>SUMIFS('Capex forecast'!M$9:M$223,'Capex forecast'!$T$9:$T$223,'Allocation of site-spec costs'!$B573,'Capex forecast'!$S$9:$S$223,'Allocation of site-spec costs'!$D573,'Capex forecast'!$Q$9:$Q$223,"Customer Connection")</f>
        <v>0</v>
      </c>
      <c r="O573" s="32">
        <f>SUMIFS('Capex forecast'!N$9:N$223,'Capex forecast'!$T$9:$T$223,'Allocation of site-spec costs'!$B573,'Capex forecast'!$S$9:$S$223,'Allocation of site-spec costs'!$D573,'Capex forecast'!$Q$9:$Q$223,"Customer Connection")</f>
        <v>0</v>
      </c>
      <c r="Q573" s="45" t="s">
        <v>441</v>
      </c>
      <c r="R573" s="6" t="str">
        <f>INDEX('Demand forecast'!$M$9:$M$5832,MATCH($Q573,'Demand forecast'!$B$9:$B$5832,0))</f>
        <v>Yes</v>
      </c>
      <c r="S573" s="6" t="str">
        <f>IF(COUNTIF($Q$93:Q573,$B573) = 1, "LV", IF(COUNTIF($Q$93:Q573,$B573) = 2, "HV", "ST"))</f>
        <v>HV</v>
      </c>
      <c r="T573" s="6" t="str">
        <f>INDEX('Demand forecast and growth rate'!$E$7:$E$273,MATCH($Q573,'Demand forecast and growth rate'!$B$7:$B$273,0))</f>
        <v>Steady/falling</v>
      </c>
      <c r="U573" s="32">
        <f>SUMIFS('Capex forecast'!E$9:E$223,'Capex forecast'!$T$9:$T$223,$Q573,'Capex forecast'!$S$9:$S$223,$S573,'Capex forecast'!$Q$9:$Q$223,"Augex")</f>
        <v>0</v>
      </c>
      <c r="V573" s="32">
        <f>SUMIFS('Capex forecast'!F$9:F$223,'Capex forecast'!$T$9:$T$223,$Q573,'Capex forecast'!$S$9:$S$223,$S573,'Capex forecast'!$Q$9:$Q$223,"Augex")</f>
        <v>0</v>
      </c>
      <c r="W573" s="32">
        <f>SUMIFS('Capex forecast'!G$9:G$223,'Capex forecast'!$T$9:$T$223,$Q573,'Capex forecast'!$S$9:$S$223,$S573,'Capex forecast'!$Q$9:$Q$223,"Augex")</f>
        <v>0</v>
      </c>
      <c r="X573" s="32">
        <f>SUMIFS('Capex forecast'!H$9:H$223,'Capex forecast'!$T$9:$T$223,$Q573,'Capex forecast'!$S$9:$S$223,$S573,'Capex forecast'!$Q$9:$Q$223,"Augex")</f>
        <v>0</v>
      </c>
      <c r="Y573" s="32">
        <f>SUMIFS('Capex forecast'!I$9:I$223,'Capex forecast'!$T$9:$T$223,$Q573,'Capex forecast'!$S$9:$S$223,$S573,'Capex forecast'!$Q$9:$Q$223,"Augex")</f>
        <v>0</v>
      </c>
      <c r="Z573" s="32">
        <f>SUMIFS('Capex forecast'!J$9:J$223,'Capex forecast'!$T$9:$T$223,$Q573,'Capex forecast'!$S$9:$S$223,$S573,'Capex forecast'!$Q$9:$Q$223,"Augex")</f>
        <v>0</v>
      </c>
      <c r="AA573" s="32">
        <f>SUMIFS('Capex forecast'!K$9:K$223,'Capex forecast'!$T$9:$T$223,$Q573,'Capex forecast'!$S$9:$S$223,$S573,'Capex forecast'!$Q$9:$Q$223,"Augex")</f>
        <v>0</v>
      </c>
      <c r="AB573" s="32">
        <f>SUMIFS('Capex forecast'!L$9:L$223,'Capex forecast'!$T$9:$T$223,$Q573,'Capex forecast'!$S$9:$S$223,$S573,'Capex forecast'!$Q$9:$Q$223,"Augex")</f>
        <v>0</v>
      </c>
      <c r="AC573" s="32">
        <f>SUMIFS('Capex forecast'!M$9:M$223,'Capex forecast'!$T$9:$T$223,$Q573,'Capex forecast'!$S$9:$S$223,$S573,'Capex forecast'!$Q$9:$Q$223,"Augex")</f>
        <v>0</v>
      </c>
      <c r="AD573" s="32">
        <f>SUMIFS('Capex forecast'!N$9:N$223,'Capex forecast'!$T$9:$T$223,$Q573,'Capex forecast'!$S$9:$S$223,$S573,'Capex forecast'!$Q$9:$Q$223,"Augex")</f>
        <v>0</v>
      </c>
      <c r="AF573" s="45" t="s">
        <v>441</v>
      </c>
      <c r="AG573" s="6" t="str">
        <f>INDEX('Demand forecast'!$M$9:$M$5832,MATCH($Q573,'Demand forecast'!$B$9:$B$5832,0))</f>
        <v>Yes</v>
      </c>
      <c r="AH573" s="6" t="str">
        <f>IF(COUNTIF($AF$93:AF573,$B573) = 1, "LV", IF(COUNTIF($AF$93:AF573,$B573) = 2, "HV", "ST"))</f>
        <v>HV</v>
      </c>
      <c r="AI573" s="6" t="str">
        <f>INDEX('Demand forecast and growth rate'!$E$7:$E$273,MATCH($Q573,'Demand forecast and growth rate'!$B$7:$B$273,0))</f>
        <v>Steady/falling</v>
      </c>
      <c r="AJ573" s="47">
        <f>SUMIFS('Capex forecast'!E$9:E$223,'Capex forecast'!$T$9:$T$223,$AF573,'Capex forecast'!$S$9:$S$223,$AH573,'Capex forecast'!$Q$9:$Q$223,"Repex")</f>
        <v>0</v>
      </c>
      <c r="AK573" s="47">
        <f>SUMIFS('Capex forecast'!F$9:F$223,'Capex forecast'!$T$9:$T$223,$AF573,'Capex forecast'!$S$9:$S$223,$AH573,'Capex forecast'!$Q$9:$Q$223,"Repex")</f>
        <v>0</v>
      </c>
      <c r="AL573" s="47">
        <f>SUMIFS('Capex forecast'!G$9:G$223,'Capex forecast'!$T$9:$T$223,$AF573,'Capex forecast'!$S$9:$S$223,$AH573,'Capex forecast'!$Q$9:$Q$223,"Repex")</f>
        <v>0</v>
      </c>
      <c r="AM573" s="47">
        <f>SUMIFS('Capex forecast'!H$9:H$223,'Capex forecast'!$T$9:$T$223,$AF573,'Capex forecast'!$S$9:$S$223,$AH573,'Capex forecast'!$Q$9:$Q$223,"Repex")</f>
        <v>0</v>
      </c>
      <c r="AN573" s="47">
        <f>SUMIFS('Capex forecast'!I$9:I$223,'Capex forecast'!$T$9:$T$223,$AF573,'Capex forecast'!$S$9:$S$223,$AH573,'Capex forecast'!$Q$9:$Q$223,"Repex")</f>
        <v>0</v>
      </c>
      <c r="AO573" s="47">
        <f>SUMIFS('Capex forecast'!J$9:J$223,'Capex forecast'!$T$9:$T$223,$AF573,'Capex forecast'!$S$9:$S$223,$AH573,'Capex forecast'!$Q$9:$Q$223,"Repex")</f>
        <v>0</v>
      </c>
      <c r="AP573" s="47">
        <f>SUMIFS('Capex forecast'!K$9:K$223,'Capex forecast'!$T$9:$T$223,$AF573,'Capex forecast'!$S$9:$S$223,$AH573,'Capex forecast'!$Q$9:$Q$223,"Repex")</f>
        <v>0</v>
      </c>
      <c r="AQ573" s="47">
        <f>SUMIFS('Capex forecast'!L$9:L$223,'Capex forecast'!$T$9:$T$223,$AF573,'Capex forecast'!$S$9:$S$223,$AH573,'Capex forecast'!$Q$9:$Q$223,"Repex")</f>
        <v>0</v>
      </c>
      <c r="AR573" s="47">
        <f>SUMIFS('Capex forecast'!M$9:M$223,'Capex forecast'!$T$9:$T$223,$AF573,'Capex forecast'!$S$9:$S$223,$AH573,'Capex forecast'!$Q$9:$Q$223,"Repex")</f>
        <v>0</v>
      </c>
      <c r="AS573" s="47">
        <f>SUMIFS('Capex forecast'!N$9:N$223,'Capex forecast'!$T$9:$T$223,$AF573,'Capex forecast'!$S$9:$S$223,$AH573,'Capex forecast'!$Q$9:$Q$223,"Repex")</f>
        <v>0</v>
      </c>
    </row>
    <row r="574" spans="2:45" ht="15">
      <c r="B574" s="45" t="s">
        <v>442</v>
      </c>
      <c r="C574" s="6" t="str">
        <f>INDEX('Demand forecast'!$M$9:$M$5832,MATCH($B574,'Demand forecast'!$B$9:$B$5832,0))</f>
        <v>Yes</v>
      </c>
      <c r="D574" s="6" t="str">
        <f>IF(COUNTIF($B$93:B574,$B574) = 1, "LV", IF(COUNTIF($B$93:B574,$B574) = 2, "HV", "ST"))</f>
        <v>HV</v>
      </c>
      <c r="E574" s="6" t="str">
        <f>INDEX('Demand forecast and growth rate'!$E$7:$E$273,MATCH($B574,'Demand forecast and growth rate'!$B$7:$B$273,0))</f>
        <v>Steady/falling</v>
      </c>
      <c r="F574" s="32">
        <f>SUMIFS('Capex forecast'!E$9:E$223,'Capex forecast'!$T$9:$T$223,'Allocation of site-spec costs'!$B574,'Capex forecast'!$S$9:$S$223,'Allocation of site-spec costs'!$D574,'Capex forecast'!$Q$9:$Q$223,"Customer Connection")</f>
        <v>0</v>
      </c>
      <c r="G574" s="32">
        <f>SUMIFS('Capex forecast'!F$9:F$223,'Capex forecast'!$T$9:$T$223,'Allocation of site-spec costs'!$B574,'Capex forecast'!$S$9:$S$223,'Allocation of site-spec costs'!$D574,'Capex forecast'!$Q$9:$Q$223,"Customer Connection")</f>
        <v>0</v>
      </c>
      <c r="H574" s="32">
        <f>SUMIFS('Capex forecast'!G$9:G$223,'Capex forecast'!$T$9:$T$223,'Allocation of site-spec costs'!$B574,'Capex forecast'!$S$9:$S$223,'Allocation of site-spec costs'!$D574,'Capex forecast'!$Q$9:$Q$223,"Customer Connection")</f>
        <v>0</v>
      </c>
      <c r="I574" s="32">
        <f>SUMIFS('Capex forecast'!H$9:H$223,'Capex forecast'!$T$9:$T$223,'Allocation of site-spec costs'!$B574,'Capex forecast'!$S$9:$S$223,'Allocation of site-spec costs'!$D574,'Capex forecast'!$Q$9:$Q$223,"Customer Connection")</f>
        <v>0</v>
      </c>
      <c r="J574" s="32">
        <f>SUMIFS('Capex forecast'!I$9:I$223,'Capex forecast'!$T$9:$T$223,'Allocation of site-spec costs'!$B574,'Capex forecast'!$S$9:$S$223,'Allocation of site-spec costs'!$D574,'Capex forecast'!$Q$9:$Q$223,"Customer Connection")</f>
        <v>0</v>
      </c>
      <c r="K574" s="32">
        <f>SUMIFS('Capex forecast'!J$9:J$223,'Capex forecast'!$T$9:$T$223,'Allocation of site-spec costs'!$B574,'Capex forecast'!$S$9:$S$223,'Allocation of site-spec costs'!$D574,'Capex forecast'!$Q$9:$Q$223,"Customer Connection")</f>
        <v>0</v>
      </c>
      <c r="L574" s="32">
        <f>SUMIFS('Capex forecast'!K$9:K$223,'Capex forecast'!$T$9:$T$223,'Allocation of site-spec costs'!$B574,'Capex forecast'!$S$9:$S$223,'Allocation of site-spec costs'!$D574,'Capex forecast'!$Q$9:$Q$223,"Customer Connection")</f>
        <v>0</v>
      </c>
      <c r="M574" s="32">
        <f>SUMIFS('Capex forecast'!L$9:L$223,'Capex forecast'!$T$9:$T$223,'Allocation of site-spec costs'!$B574,'Capex forecast'!$S$9:$S$223,'Allocation of site-spec costs'!$D574,'Capex forecast'!$Q$9:$Q$223,"Customer Connection")</f>
        <v>0</v>
      </c>
      <c r="N574" s="32">
        <f>SUMIFS('Capex forecast'!M$9:M$223,'Capex forecast'!$T$9:$T$223,'Allocation of site-spec costs'!$B574,'Capex forecast'!$S$9:$S$223,'Allocation of site-spec costs'!$D574,'Capex forecast'!$Q$9:$Q$223,"Customer Connection")</f>
        <v>0</v>
      </c>
      <c r="O574" s="32">
        <f>SUMIFS('Capex forecast'!N$9:N$223,'Capex forecast'!$T$9:$T$223,'Allocation of site-spec costs'!$B574,'Capex forecast'!$S$9:$S$223,'Allocation of site-spec costs'!$D574,'Capex forecast'!$Q$9:$Q$223,"Customer Connection")</f>
        <v>0</v>
      </c>
      <c r="Q574" s="45" t="s">
        <v>442</v>
      </c>
      <c r="R574" s="6" t="str">
        <f>INDEX('Demand forecast'!$M$9:$M$5832,MATCH($Q574,'Demand forecast'!$B$9:$B$5832,0))</f>
        <v>Yes</v>
      </c>
      <c r="S574" s="6" t="str">
        <f>IF(COUNTIF($Q$93:Q574,$B574) = 1, "LV", IF(COUNTIF($Q$93:Q574,$B574) = 2, "HV", "ST"))</f>
        <v>HV</v>
      </c>
      <c r="T574" s="6" t="str">
        <f>INDEX('Demand forecast and growth rate'!$E$7:$E$273,MATCH($Q574,'Demand forecast and growth rate'!$B$7:$B$273,0))</f>
        <v>Steady/falling</v>
      </c>
      <c r="U574" s="32">
        <f>SUMIFS('Capex forecast'!E$9:E$223,'Capex forecast'!$T$9:$T$223,$Q574,'Capex forecast'!$S$9:$S$223,$S574,'Capex forecast'!$Q$9:$Q$223,"Augex")</f>
        <v>0</v>
      </c>
      <c r="V574" s="32">
        <f>SUMIFS('Capex forecast'!F$9:F$223,'Capex forecast'!$T$9:$T$223,$Q574,'Capex forecast'!$S$9:$S$223,$S574,'Capex forecast'!$Q$9:$Q$223,"Augex")</f>
        <v>0</v>
      </c>
      <c r="W574" s="32">
        <f>SUMIFS('Capex forecast'!G$9:G$223,'Capex forecast'!$T$9:$T$223,$Q574,'Capex forecast'!$S$9:$S$223,$S574,'Capex forecast'!$Q$9:$Q$223,"Augex")</f>
        <v>0</v>
      </c>
      <c r="X574" s="32">
        <f>SUMIFS('Capex forecast'!H$9:H$223,'Capex forecast'!$T$9:$T$223,$Q574,'Capex forecast'!$S$9:$S$223,$S574,'Capex forecast'!$Q$9:$Q$223,"Augex")</f>
        <v>0</v>
      </c>
      <c r="Y574" s="32">
        <f>SUMIFS('Capex forecast'!I$9:I$223,'Capex forecast'!$T$9:$T$223,$Q574,'Capex forecast'!$S$9:$S$223,$S574,'Capex forecast'!$Q$9:$Q$223,"Augex")</f>
        <v>0</v>
      </c>
      <c r="Z574" s="32">
        <f>SUMIFS('Capex forecast'!J$9:J$223,'Capex forecast'!$T$9:$T$223,$Q574,'Capex forecast'!$S$9:$S$223,$S574,'Capex forecast'!$Q$9:$Q$223,"Augex")</f>
        <v>0</v>
      </c>
      <c r="AA574" s="32">
        <f>SUMIFS('Capex forecast'!K$9:K$223,'Capex forecast'!$T$9:$T$223,$Q574,'Capex forecast'!$S$9:$S$223,$S574,'Capex forecast'!$Q$9:$Q$223,"Augex")</f>
        <v>0</v>
      </c>
      <c r="AB574" s="32">
        <f>SUMIFS('Capex forecast'!L$9:L$223,'Capex forecast'!$T$9:$T$223,$Q574,'Capex forecast'!$S$9:$S$223,$S574,'Capex forecast'!$Q$9:$Q$223,"Augex")</f>
        <v>0</v>
      </c>
      <c r="AC574" s="32">
        <f>SUMIFS('Capex forecast'!M$9:M$223,'Capex forecast'!$T$9:$T$223,$Q574,'Capex forecast'!$S$9:$S$223,$S574,'Capex forecast'!$Q$9:$Q$223,"Augex")</f>
        <v>0</v>
      </c>
      <c r="AD574" s="32">
        <f>SUMIFS('Capex forecast'!N$9:N$223,'Capex forecast'!$T$9:$T$223,$Q574,'Capex forecast'!$S$9:$S$223,$S574,'Capex forecast'!$Q$9:$Q$223,"Augex")</f>
        <v>0</v>
      </c>
      <c r="AF574" s="45" t="s">
        <v>442</v>
      </c>
      <c r="AG574" s="6" t="str">
        <f>INDEX('Demand forecast'!$M$9:$M$5832,MATCH($Q574,'Demand forecast'!$B$9:$B$5832,0))</f>
        <v>Yes</v>
      </c>
      <c r="AH574" s="6" t="str">
        <f>IF(COUNTIF($AF$93:AF574,$B574) = 1, "LV", IF(COUNTIF($AF$93:AF574,$B574) = 2, "HV", "ST"))</f>
        <v>HV</v>
      </c>
      <c r="AI574" s="6" t="str">
        <f>INDEX('Demand forecast and growth rate'!$E$7:$E$273,MATCH($Q574,'Demand forecast and growth rate'!$B$7:$B$273,0))</f>
        <v>Steady/falling</v>
      </c>
      <c r="AJ574" s="47">
        <f>SUMIFS('Capex forecast'!E$9:E$223,'Capex forecast'!$T$9:$T$223,$AF574,'Capex forecast'!$S$9:$S$223,$AH574,'Capex forecast'!$Q$9:$Q$223,"Repex")</f>
        <v>0</v>
      </c>
      <c r="AK574" s="47">
        <f>SUMIFS('Capex forecast'!F$9:F$223,'Capex forecast'!$T$9:$T$223,$AF574,'Capex forecast'!$S$9:$S$223,$AH574,'Capex forecast'!$Q$9:$Q$223,"Repex")</f>
        <v>0</v>
      </c>
      <c r="AL574" s="47">
        <f>SUMIFS('Capex forecast'!G$9:G$223,'Capex forecast'!$T$9:$T$223,$AF574,'Capex forecast'!$S$9:$S$223,$AH574,'Capex forecast'!$Q$9:$Q$223,"Repex")</f>
        <v>0</v>
      </c>
      <c r="AM574" s="47">
        <f>SUMIFS('Capex forecast'!H$9:H$223,'Capex forecast'!$T$9:$T$223,$AF574,'Capex forecast'!$S$9:$S$223,$AH574,'Capex forecast'!$Q$9:$Q$223,"Repex")</f>
        <v>0</v>
      </c>
      <c r="AN574" s="47">
        <f>SUMIFS('Capex forecast'!I$9:I$223,'Capex forecast'!$T$9:$T$223,$AF574,'Capex forecast'!$S$9:$S$223,$AH574,'Capex forecast'!$Q$9:$Q$223,"Repex")</f>
        <v>0</v>
      </c>
      <c r="AO574" s="47">
        <f>SUMIFS('Capex forecast'!J$9:J$223,'Capex forecast'!$T$9:$T$223,$AF574,'Capex forecast'!$S$9:$S$223,$AH574,'Capex forecast'!$Q$9:$Q$223,"Repex")</f>
        <v>0</v>
      </c>
      <c r="AP574" s="47">
        <f>SUMIFS('Capex forecast'!K$9:K$223,'Capex forecast'!$T$9:$T$223,$AF574,'Capex forecast'!$S$9:$S$223,$AH574,'Capex forecast'!$Q$9:$Q$223,"Repex")</f>
        <v>0</v>
      </c>
      <c r="AQ574" s="47">
        <f>SUMIFS('Capex forecast'!L$9:L$223,'Capex forecast'!$T$9:$T$223,$AF574,'Capex forecast'!$S$9:$S$223,$AH574,'Capex forecast'!$Q$9:$Q$223,"Repex")</f>
        <v>0</v>
      </c>
      <c r="AR574" s="47">
        <f>SUMIFS('Capex forecast'!M$9:M$223,'Capex forecast'!$T$9:$T$223,$AF574,'Capex forecast'!$S$9:$S$223,$AH574,'Capex forecast'!$Q$9:$Q$223,"Repex")</f>
        <v>0</v>
      </c>
      <c r="AS574" s="47">
        <f>SUMIFS('Capex forecast'!N$9:N$223,'Capex forecast'!$T$9:$T$223,$AF574,'Capex forecast'!$S$9:$S$223,$AH574,'Capex forecast'!$Q$9:$Q$223,"Repex")</f>
        <v>0</v>
      </c>
    </row>
    <row r="575" spans="2:45" ht="15">
      <c r="B575" s="45" t="s">
        <v>443</v>
      </c>
      <c r="C575" s="6" t="str">
        <f>INDEX('Demand forecast'!$M$9:$M$5832,MATCH($B575,'Demand forecast'!$B$9:$B$5832,0))</f>
        <v>Yes</v>
      </c>
      <c r="D575" s="6" t="str">
        <f>IF(COUNTIF($B$93:B575,$B575) = 1, "LV", IF(COUNTIF($B$93:B575,$B575) = 2, "HV", "ST"))</f>
        <v>HV</v>
      </c>
      <c r="E575" s="6" t="str">
        <f>INDEX('Demand forecast and growth rate'!$E$7:$E$273,MATCH($B575,'Demand forecast and growth rate'!$B$7:$B$273,0))</f>
        <v>Steady/falling</v>
      </c>
      <c r="F575" s="32">
        <f>SUMIFS('Capex forecast'!E$9:E$223,'Capex forecast'!$T$9:$T$223,'Allocation of site-spec costs'!$B575,'Capex forecast'!$S$9:$S$223,'Allocation of site-spec costs'!$D575,'Capex forecast'!$Q$9:$Q$223,"Customer Connection")</f>
        <v>0</v>
      </c>
      <c r="G575" s="32">
        <f>SUMIFS('Capex forecast'!F$9:F$223,'Capex forecast'!$T$9:$T$223,'Allocation of site-spec costs'!$B575,'Capex forecast'!$S$9:$S$223,'Allocation of site-spec costs'!$D575,'Capex forecast'!$Q$9:$Q$223,"Customer Connection")</f>
        <v>0</v>
      </c>
      <c r="H575" s="32">
        <f>SUMIFS('Capex forecast'!G$9:G$223,'Capex forecast'!$T$9:$T$223,'Allocation of site-spec costs'!$B575,'Capex forecast'!$S$9:$S$223,'Allocation of site-spec costs'!$D575,'Capex forecast'!$Q$9:$Q$223,"Customer Connection")</f>
        <v>0</v>
      </c>
      <c r="I575" s="32">
        <f>SUMIFS('Capex forecast'!H$9:H$223,'Capex forecast'!$T$9:$T$223,'Allocation of site-spec costs'!$B575,'Capex forecast'!$S$9:$S$223,'Allocation of site-spec costs'!$D575,'Capex forecast'!$Q$9:$Q$223,"Customer Connection")</f>
        <v>0</v>
      </c>
      <c r="J575" s="32">
        <f>SUMIFS('Capex forecast'!I$9:I$223,'Capex forecast'!$T$9:$T$223,'Allocation of site-spec costs'!$B575,'Capex forecast'!$S$9:$S$223,'Allocation of site-spec costs'!$D575,'Capex forecast'!$Q$9:$Q$223,"Customer Connection")</f>
        <v>0</v>
      </c>
      <c r="K575" s="32">
        <f>SUMIFS('Capex forecast'!J$9:J$223,'Capex forecast'!$T$9:$T$223,'Allocation of site-spec costs'!$B575,'Capex forecast'!$S$9:$S$223,'Allocation of site-spec costs'!$D575,'Capex forecast'!$Q$9:$Q$223,"Customer Connection")</f>
        <v>0</v>
      </c>
      <c r="L575" s="32">
        <f>SUMIFS('Capex forecast'!K$9:K$223,'Capex forecast'!$T$9:$T$223,'Allocation of site-spec costs'!$B575,'Capex forecast'!$S$9:$S$223,'Allocation of site-spec costs'!$D575,'Capex forecast'!$Q$9:$Q$223,"Customer Connection")</f>
        <v>0</v>
      </c>
      <c r="M575" s="32">
        <f>SUMIFS('Capex forecast'!L$9:L$223,'Capex forecast'!$T$9:$T$223,'Allocation of site-spec costs'!$B575,'Capex forecast'!$S$9:$S$223,'Allocation of site-spec costs'!$D575,'Capex forecast'!$Q$9:$Q$223,"Customer Connection")</f>
        <v>0</v>
      </c>
      <c r="N575" s="32">
        <f>SUMIFS('Capex forecast'!M$9:M$223,'Capex forecast'!$T$9:$T$223,'Allocation of site-spec costs'!$B575,'Capex forecast'!$S$9:$S$223,'Allocation of site-spec costs'!$D575,'Capex forecast'!$Q$9:$Q$223,"Customer Connection")</f>
        <v>0</v>
      </c>
      <c r="O575" s="32">
        <f>SUMIFS('Capex forecast'!N$9:N$223,'Capex forecast'!$T$9:$T$223,'Allocation of site-spec costs'!$B575,'Capex forecast'!$S$9:$S$223,'Allocation of site-spec costs'!$D575,'Capex forecast'!$Q$9:$Q$223,"Customer Connection")</f>
        <v>0</v>
      </c>
      <c r="Q575" s="45" t="s">
        <v>443</v>
      </c>
      <c r="R575" s="6" t="str">
        <f>INDEX('Demand forecast'!$M$9:$M$5832,MATCH($Q575,'Demand forecast'!$B$9:$B$5832,0))</f>
        <v>Yes</v>
      </c>
      <c r="S575" s="6" t="str">
        <f>IF(COUNTIF($Q$93:Q575,$B575) = 1, "LV", IF(COUNTIF($Q$93:Q575,$B575) = 2, "HV", "ST"))</f>
        <v>HV</v>
      </c>
      <c r="T575" s="6" t="str">
        <f>INDEX('Demand forecast and growth rate'!$E$7:$E$273,MATCH($Q575,'Demand forecast and growth rate'!$B$7:$B$273,0))</f>
        <v>Steady/falling</v>
      </c>
      <c r="U575" s="32">
        <f>SUMIFS('Capex forecast'!E$9:E$223,'Capex forecast'!$T$9:$T$223,$Q575,'Capex forecast'!$S$9:$S$223,$S575,'Capex forecast'!$Q$9:$Q$223,"Augex")</f>
        <v>0</v>
      </c>
      <c r="V575" s="32">
        <f>SUMIFS('Capex forecast'!F$9:F$223,'Capex forecast'!$T$9:$T$223,$Q575,'Capex forecast'!$S$9:$S$223,$S575,'Capex forecast'!$Q$9:$Q$223,"Augex")</f>
        <v>0</v>
      </c>
      <c r="W575" s="32">
        <f>SUMIFS('Capex forecast'!G$9:G$223,'Capex forecast'!$T$9:$T$223,$Q575,'Capex forecast'!$S$9:$S$223,$S575,'Capex forecast'!$Q$9:$Q$223,"Augex")</f>
        <v>0</v>
      </c>
      <c r="X575" s="32">
        <f>SUMIFS('Capex forecast'!H$9:H$223,'Capex forecast'!$T$9:$T$223,$Q575,'Capex forecast'!$S$9:$S$223,$S575,'Capex forecast'!$Q$9:$Q$223,"Augex")</f>
        <v>0</v>
      </c>
      <c r="Y575" s="32">
        <f>SUMIFS('Capex forecast'!I$9:I$223,'Capex forecast'!$T$9:$T$223,$Q575,'Capex forecast'!$S$9:$S$223,$S575,'Capex forecast'!$Q$9:$Q$223,"Augex")</f>
        <v>0</v>
      </c>
      <c r="Z575" s="32">
        <f>SUMIFS('Capex forecast'!J$9:J$223,'Capex forecast'!$T$9:$T$223,$Q575,'Capex forecast'!$S$9:$S$223,$S575,'Capex forecast'!$Q$9:$Q$223,"Augex")</f>
        <v>0</v>
      </c>
      <c r="AA575" s="32">
        <f>SUMIFS('Capex forecast'!K$9:K$223,'Capex forecast'!$T$9:$T$223,$Q575,'Capex forecast'!$S$9:$S$223,$S575,'Capex forecast'!$Q$9:$Q$223,"Augex")</f>
        <v>0</v>
      </c>
      <c r="AB575" s="32">
        <f>SUMIFS('Capex forecast'!L$9:L$223,'Capex forecast'!$T$9:$T$223,$Q575,'Capex forecast'!$S$9:$S$223,$S575,'Capex forecast'!$Q$9:$Q$223,"Augex")</f>
        <v>0</v>
      </c>
      <c r="AC575" s="32">
        <f>SUMIFS('Capex forecast'!M$9:M$223,'Capex forecast'!$T$9:$T$223,$Q575,'Capex forecast'!$S$9:$S$223,$S575,'Capex forecast'!$Q$9:$Q$223,"Augex")</f>
        <v>0</v>
      </c>
      <c r="AD575" s="32">
        <f>SUMIFS('Capex forecast'!N$9:N$223,'Capex forecast'!$T$9:$T$223,$Q575,'Capex forecast'!$S$9:$S$223,$S575,'Capex forecast'!$Q$9:$Q$223,"Augex")</f>
        <v>0</v>
      </c>
      <c r="AF575" s="45" t="s">
        <v>443</v>
      </c>
      <c r="AG575" s="6" t="str">
        <f>INDEX('Demand forecast'!$M$9:$M$5832,MATCH($Q575,'Demand forecast'!$B$9:$B$5832,0))</f>
        <v>Yes</v>
      </c>
      <c r="AH575" s="6" t="str">
        <f>IF(COUNTIF($AF$93:AF575,$B575) = 1, "LV", IF(COUNTIF($AF$93:AF575,$B575) = 2, "HV", "ST"))</f>
        <v>HV</v>
      </c>
      <c r="AI575" s="6" t="str">
        <f>INDEX('Demand forecast and growth rate'!$E$7:$E$273,MATCH($Q575,'Demand forecast and growth rate'!$B$7:$B$273,0))</f>
        <v>Steady/falling</v>
      </c>
      <c r="AJ575" s="47">
        <f>SUMIFS('Capex forecast'!E$9:E$223,'Capex forecast'!$T$9:$T$223,$AF575,'Capex forecast'!$S$9:$S$223,$AH575,'Capex forecast'!$Q$9:$Q$223,"Repex")</f>
        <v>0</v>
      </c>
      <c r="AK575" s="47">
        <f>SUMIFS('Capex forecast'!F$9:F$223,'Capex forecast'!$T$9:$T$223,$AF575,'Capex forecast'!$S$9:$S$223,$AH575,'Capex forecast'!$Q$9:$Q$223,"Repex")</f>
        <v>0</v>
      </c>
      <c r="AL575" s="47">
        <f>SUMIFS('Capex forecast'!G$9:G$223,'Capex forecast'!$T$9:$T$223,$AF575,'Capex forecast'!$S$9:$S$223,$AH575,'Capex forecast'!$Q$9:$Q$223,"Repex")</f>
        <v>0</v>
      </c>
      <c r="AM575" s="47">
        <f>SUMIFS('Capex forecast'!H$9:H$223,'Capex forecast'!$T$9:$T$223,$AF575,'Capex forecast'!$S$9:$S$223,$AH575,'Capex forecast'!$Q$9:$Q$223,"Repex")</f>
        <v>0</v>
      </c>
      <c r="AN575" s="47">
        <f>SUMIFS('Capex forecast'!I$9:I$223,'Capex forecast'!$T$9:$T$223,$AF575,'Capex forecast'!$S$9:$S$223,$AH575,'Capex forecast'!$Q$9:$Q$223,"Repex")</f>
        <v>0</v>
      </c>
      <c r="AO575" s="47">
        <f>SUMIFS('Capex forecast'!J$9:J$223,'Capex forecast'!$T$9:$T$223,$AF575,'Capex forecast'!$S$9:$S$223,$AH575,'Capex forecast'!$Q$9:$Q$223,"Repex")</f>
        <v>0</v>
      </c>
      <c r="AP575" s="47">
        <f>SUMIFS('Capex forecast'!K$9:K$223,'Capex forecast'!$T$9:$T$223,$AF575,'Capex forecast'!$S$9:$S$223,$AH575,'Capex forecast'!$Q$9:$Q$223,"Repex")</f>
        <v>0</v>
      </c>
      <c r="AQ575" s="47">
        <f>SUMIFS('Capex forecast'!L$9:L$223,'Capex forecast'!$T$9:$T$223,$AF575,'Capex forecast'!$S$9:$S$223,$AH575,'Capex forecast'!$Q$9:$Q$223,"Repex")</f>
        <v>0</v>
      </c>
      <c r="AR575" s="47">
        <f>SUMIFS('Capex forecast'!M$9:M$223,'Capex forecast'!$T$9:$T$223,$AF575,'Capex forecast'!$S$9:$S$223,$AH575,'Capex forecast'!$Q$9:$Q$223,"Repex")</f>
        <v>0</v>
      </c>
      <c r="AS575" s="47">
        <f>SUMIFS('Capex forecast'!N$9:N$223,'Capex forecast'!$T$9:$T$223,$AF575,'Capex forecast'!$S$9:$S$223,$AH575,'Capex forecast'!$Q$9:$Q$223,"Repex")</f>
        <v>0</v>
      </c>
    </row>
    <row r="576" spans="2:45" ht="15">
      <c r="B576" s="45" t="s">
        <v>444</v>
      </c>
      <c r="C576" s="6" t="str">
        <f>INDEX('Demand forecast'!$M$9:$M$5832,MATCH($B576,'Demand forecast'!$B$9:$B$5832,0))</f>
        <v>Yes</v>
      </c>
      <c r="D576" s="6" t="str">
        <f>IF(COUNTIF($B$93:B576,$B576) = 1, "LV", IF(COUNTIF($B$93:B576,$B576) = 2, "HV", "ST"))</f>
        <v>HV</v>
      </c>
      <c r="E576" s="6" t="str">
        <f>INDEX('Demand forecast and growth rate'!$E$7:$E$273,MATCH($B576,'Demand forecast and growth rate'!$B$7:$B$273,0))</f>
        <v>Steady/falling</v>
      </c>
      <c r="F576" s="32">
        <f>SUMIFS('Capex forecast'!E$9:E$223,'Capex forecast'!$T$9:$T$223,'Allocation of site-spec costs'!$B576,'Capex forecast'!$S$9:$S$223,'Allocation of site-spec costs'!$D576,'Capex forecast'!$Q$9:$Q$223,"Customer Connection")</f>
        <v>0</v>
      </c>
      <c r="G576" s="32">
        <f>SUMIFS('Capex forecast'!F$9:F$223,'Capex forecast'!$T$9:$T$223,'Allocation of site-spec costs'!$B576,'Capex forecast'!$S$9:$S$223,'Allocation of site-spec costs'!$D576,'Capex forecast'!$Q$9:$Q$223,"Customer Connection")</f>
        <v>0</v>
      </c>
      <c r="H576" s="32">
        <f>SUMIFS('Capex forecast'!G$9:G$223,'Capex forecast'!$T$9:$T$223,'Allocation of site-spec costs'!$B576,'Capex forecast'!$S$9:$S$223,'Allocation of site-spec costs'!$D576,'Capex forecast'!$Q$9:$Q$223,"Customer Connection")</f>
        <v>0</v>
      </c>
      <c r="I576" s="32">
        <f>SUMIFS('Capex forecast'!H$9:H$223,'Capex forecast'!$T$9:$T$223,'Allocation of site-spec costs'!$B576,'Capex forecast'!$S$9:$S$223,'Allocation of site-spec costs'!$D576,'Capex forecast'!$Q$9:$Q$223,"Customer Connection")</f>
        <v>0</v>
      </c>
      <c r="J576" s="32">
        <f>SUMIFS('Capex forecast'!I$9:I$223,'Capex forecast'!$T$9:$T$223,'Allocation of site-spec costs'!$B576,'Capex forecast'!$S$9:$S$223,'Allocation of site-spec costs'!$D576,'Capex forecast'!$Q$9:$Q$223,"Customer Connection")</f>
        <v>0</v>
      </c>
      <c r="K576" s="32">
        <f>SUMIFS('Capex forecast'!J$9:J$223,'Capex forecast'!$T$9:$T$223,'Allocation of site-spec costs'!$B576,'Capex forecast'!$S$9:$S$223,'Allocation of site-spec costs'!$D576,'Capex forecast'!$Q$9:$Q$223,"Customer Connection")</f>
        <v>0</v>
      </c>
      <c r="L576" s="32">
        <f>SUMIFS('Capex forecast'!K$9:K$223,'Capex forecast'!$T$9:$T$223,'Allocation of site-spec costs'!$B576,'Capex forecast'!$S$9:$S$223,'Allocation of site-spec costs'!$D576,'Capex forecast'!$Q$9:$Q$223,"Customer Connection")</f>
        <v>0</v>
      </c>
      <c r="M576" s="32">
        <f>SUMIFS('Capex forecast'!L$9:L$223,'Capex forecast'!$T$9:$T$223,'Allocation of site-spec costs'!$B576,'Capex forecast'!$S$9:$S$223,'Allocation of site-spec costs'!$D576,'Capex forecast'!$Q$9:$Q$223,"Customer Connection")</f>
        <v>0</v>
      </c>
      <c r="N576" s="32">
        <f>SUMIFS('Capex forecast'!M$9:M$223,'Capex forecast'!$T$9:$T$223,'Allocation of site-spec costs'!$B576,'Capex forecast'!$S$9:$S$223,'Allocation of site-spec costs'!$D576,'Capex forecast'!$Q$9:$Q$223,"Customer Connection")</f>
        <v>0</v>
      </c>
      <c r="O576" s="32">
        <f>SUMIFS('Capex forecast'!N$9:N$223,'Capex forecast'!$T$9:$T$223,'Allocation of site-spec costs'!$B576,'Capex forecast'!$S$9:$S$223,'Allocation of site-spec costs'!$D576,'Capex forecast'!$Q$9:$Q$223,"Customer Connection")</f>
        <v>0</v>
      </c>
      <c r="Q576" s="45" t="s">
        <v>444</v>
      </c>
      <c r="R576" s="6" t="str">
        <f>INDEX('Demand forecast'!$M$9:$M$5832,MATCH($Q576,'Demand forecast'!$B$9:$B$5832,0))</f>
        <v>Yes</v>
      </c>
      <c r="S576" s="6" t="str">
        <f>IF(COUNTIF($Q$93:Q576,$B576) = 1, "LV", IF(COUNTIF($Q$93:Q576,$B576) = 2, "HV", "ST"))</f>
        <v>HV</v>
      </c>
      <c r="T576" s="6" t="str">
        <f>INDEX('Demand forecast and growth rate'!$E$7:$E$273,MATCH($Q576,'Demand forecast and growth rate'!$B$7:$B$273,0))</f>
        <v>Steady/falling</v>
      </c>
      <c r="U576" s="32">
        <f>SUMIFS('Capex forecast'!E$9:E$223,'Capex forecast'!$T$9:$T$223,$Q576,'Capex forecast'!$S$9:$S$223,$S576,'Capex forecast'!$Q$9:$Q$223,"Augex")</f>
        <v>0</v>
      </c>
      <c r="V576" s="32">
        <f>SUMIFS('Capex forecast'!F$9:F$223,'Capex forecast'!$T$9:$T$223,$Q576,'Capex forecast'!$S$9:$S$223,$S576,'Capex forecast'!$Q$9:$Q$223,"Augex")</f>
        <v>0</v>
      </c>
      <c r="W576" s="32">
        <f>SUMIFS('Capex forecast'!G$9:G$223,'Capex forecast'!$T$9:$T$223,$Q576,'Capex forecast'!$S$9:$S$223,$S576,'Capex forecast'!$Q$9:$Q$223,"Augex")</f>
        <v>0</v>
      </c>
      <c r="X576" s="32">
        <f>SUMIFS('Capex forecast'!H$9:H$223,'Capex forecast'!$T$9:$T$223,$Q576,'Capex forecast'!$S$9:$S$223,$S576,'Capex forecast'!$Q$9:$Q$223,"Augex")</f>
        <v>0</v>
      </c>
      <c r="Y576" s="32">
        <f>SUMIFS('Capex forecast'!I$9:I$223,'Capex forecast'!$T$9:$T$223,$Q576,'Capex forecast'!$S$9:$S$223,$S576,'Capex forecast'!$Q$9:$Q$223,"Augex")</f>
        <v>0</v>
      </c>
      <c r="Z576" s="32">
        <f>SUMIFS('Capex forecast'!J$9:J$223,'Capex forecast'!$T$9:$T$223,$Q576,'Capex forecast'!$S$9:$S$223,$S576,'Capex forecast'!$Q$9:$Q$223,"Augex")</f>
        <v>0</v>
      </c>
      <c r="AA576" s="32">
        <f>SUMIFS('Capex forecast'!K$9:K$223,'Capex forecast'!$T$9:$T$223,$Q576,'Capex forecast'!$S$9:$S$223,$S576,'Capex forecast'!$Q$9:$Q$223,"Augex")</f>
        <v>0</v>
      </c>
      <c r="AB576" s="32">
        <f>SUMIFS('Capex forecast'!L$9:L$223,'Capex forecast'!$T$9:$T$223,$Q576,'Capex forecast'!$S$9:$S$223,$S576,'Capex forecast'!$Q$9:$Q$223,"Augex")</f>
        <v>0</v>
      </c>
      <c r="AC576" s="32">
        <f>SUMIFS('Capex forecast'!M$9:M$223,'Capex forecast'!$T$9:$T$223,$Q576,'Capex forecast'!$S$9:$S$223,$S576,'Capex forecast'!$Q$9:$Q$223,"Augex")</f>
        <v>0</v>
      </c>
      <c r="AD576" s="32">
        <f>SUMIFS('Capex forecast'!N$9:N$223,'Capex forecast'!$T$9:$T$223,$Q576,'Capex forecast'!$S$9:$S$223,$S576,'Capex forecast'!$Q$9:$Q$223,"Augex")</f>
        <v>0</v>
      </c>
      <c r="AF576" s="45" t="s">
        <v>444</v>
      </c>
      <c r="AG576" s="6" t="str">
        <f>INDEX('Demand forecast'!$M$9:$M$5832,MATCH($Q576,'Demand forecast'!$B$9:$B$5832,0))</f>
        <v>Yes</v>
      </c>
      <c r="AH576" s="6" t="str">
        <f>IF(COUNTIF($AF$93:AF576,$B576) = 1, "LV", IF(COUNTIF($AF$93:AF576,$B576) = 2, "HV", "ST"))</f>
        <v>HV</v>
      </c>
      <c r="AI576" s="6" t="str">
        <f>INDEX('Demand forecast and growth rate'!$E$7:$E$273,MATCH($Q576,'Demand forecast and growth rate'!$B$7:$B$273,0))</f>
        <v>Steady/falling</v>
      </c>
      <c r="AJ576" s="47">
        <f>SUMIFS('Capex forecast'!E$9:E$223,'Capex forecast'!$T$9:$T$223,$AF576,'Capex forecast'!$S$9:$S$223,$AH576,'Capex forecast'!$Q$9:$Q$223,"Repex")</f>
        <v>0</v>
      </c>
      <c r="AK576" s="47">
        <f>SUMIFS('Capex forecast'!F$9:F$223,'Capex forecast'!$T$9:$T$223,$AF576,'Capex forecast'!$S$9:$S$223,$AH576,'Capex forecast'!$Q$9:$Q$223,"Repex")</f>
        <v>0</v>
      </c>
      <c r="AL576" s="47">
        <f>SUMIFS('Capex forecast'!G$9:G$223,'Capex forecast'!$T$9:$T$223,$AF576,'Capex forecast'!$S$9:$S$223,$AH576,'Capex forecast'!$Q$9:$Q$223,"Repex")</f>
        <v>0</v>
      </c>
      <c r="AM576" s="47">
        <f>SUMIFS('Capex forecast'!H$9:H$223,'Capex forecast'!$T$9:$T$223,$AF576,'Capex forecast'!$S$9:$S$223,$AH576,'Capex forecast'!$Q$9:$Q$223,"Repex")</f>
        <v>0</v>
      </c>
      <c r="AN576" s="47">
        <f>SUMIFS('Capex forecast'!I$9:I$223,'Capex forecast'!$T$9:$T$223,$AF576,'Capex forecast'!$S$9:$S$223,$AH576,'Capex forecast'!$Q$9:$Q$223,"Repex")</f>
        <v>0</v>
      </c>
      <c r="AO576" s="47">
        <f>SUMIFS('Capex forecast'!J$9:J$223,'Capex forecast'!$T$9:$T$223,$AF576,'Capex forecast'!$S$9:$S$223,$AH576,'Capex forecast'!$Q$9:$Q$223,"Repex")</f>
        <v>0</v>
      </c>
      <c r="AP576" s="47">
        <f>SUMIFS('Capex forecast'!K$9:K$223,'Capex forecast'!$T$9:$T$223,$AF576,'Capex forecast'!$S$9:$S$223,$AH576,'Capex forecast'!$Q$9:$Q$223,"Repex")</f>
        <v>0</v>
      </c>
      <c r="AQ576" s="47">
        <f>SUMIFS('Capex forecast'!L$9:L$223,'Capex forecast'!$T$9:$T$223,$AF576,'Capex forecast'!$S$9:$S$223,$AH576,'Capex forecast'!$Q$9:$Q$223,"Repex")</f>
        <v>0</v>
      </c>
      <c r="AR576" s="47">
        <f>SUMIFS('Capex forecast'!M$9:M$223,'Capex forecast'!$T$9:$T$223,$AF576,'Capex forecast'!$S$9:$S$223,$AH576,'Capex forecast'!$Q$9:$Q$223,"Repex")</f>
        <v>0</v>
      </c>
      <c r="AS576" s="47">
        <f>SUMIFS('Capex forecast'!N$9:N$223,'Capex forecast'!$T$9:$T$223,$AF576,'Capex forecast'!$S$9:$S$223,$AH576,'Capex forecast'!$Q$9:$Q$223,"Repex")</f>
        <v>0</v>
      </c>
    </row>
    <row r="577" spans="2:45" ht="15">
      <c r="B577" s="45" t="s">
        <v>445</v>
      </c>
      <c r="C577" s="6" t="str">
        <f>INDEX('Demand forecast'!$M$9:$M$5832,MATCH($B577,'Demand forecast'!$B$9:$B$5832,0))</f>
        <v>Yes</v>
      </c>
      <c r="D577" s="6" t="str">
        <f>IF(COUNTIF($B$93:B577,$B577) = 1, "LV", IF(COUNTIF($B$93:B577,$B577) = 2, "HV", "ST"))</f>
        <v>HV</v>
      </c>
      <c r="E577" s="6" t="str">
        <f>INDEX('Demand forecast and growth rate'!$E$7:$E$273,MATCH($B577,'Demand forecast and growth rate'!$B$7:$B$273,0))</f>
        <v>Steady/falling</v>
      </c>
      <c r="F577" s="32">
        <f>SUMIFS('Capex forecast'!E$9:E$223,'Capex forecast'!$T$9:$T$223,'Allocation of site-spec costs'!$B577,'Capex forecast'!$S$9:$S$223,'Allocation of site-spec costs'!$D577,'Capex forecast'!$Q$9:$Q$223,"Customer Connection")</f>
        <v>0</v>
      </c>
      <c r="G577" s="32">
        <f>SUMIFS('Capex forecast'!F$9:F$223,'Capex forecast'!$T$9:$T$223,'Allocation of site-spec costs'!$B577,'Capex forecast'!$S$9:$S$223,'Allocation of site-spec costs'!$D577,'Capex forecast'!$Q$9:$Q$223,"Customer Connection")</f>
        <v>0</v>
      </c>
      <c r="H577" s="32">
        <f>SUMIFS('Capex forecast'!G$9:G$223,'Capex forecast'!$T$9:$T$223,'Allocation of site-spec costs'!$B577,'Capex forecast'!$S$9:$S$223,'Allocation of site-spec costs'!$D577,'Capex forecast'!$Q$9:$Q$223,"Customer Connection")</f>
        <v>0</v>
      </c>
      <c r="I577" s="32">
        <f>SUMIFS('Capex forecast'!H$9:H$223,'Capex forecast'!$T$9:$T$223,'Allocation of site-spec costs'!$B577,'Capex forecast'!$S$9:$S$223,'Allocation of site-spec costs'!$D577,'Capex forecast'!$Q$9:$Q$223,"Customer Connection")</f>
        <v>0</v>
      </c>
      <c r="J577" s="32">
        <f>SUMIFS('Capex forecast'!I$9:I$223,'Capex forecast'!$T$9:$T$223,'Allocation of site-spec costs'!$B577,'Capex forecast'!$S$9:$S$223,'Allocation of site-spec costs'!$D577,'Capex forecast'!$Q$9:$Q$223,"Customer Connection")</f>
        <v>0</v>
      </c>
      <c r="K577" s="32">
        <f>SUMIFS('Capex forecast'!J$9:J$223,'Capex forecast'!$T$9:$T$223,'Allocation of site-spec costs'!$B577,'Capex forecast'!$S$9:$S$223,'Allocation of site-spec costs'!$D577,'Capex forecast'!$Q$9:$Q$223,"Customer Connection")</f>
        <v>0</v>
      </c>
      <c r="L577" s="32">
        <f>SUMIFS('Capex forecast'!K$9:K$223,'Capex forecast'!$T$9:$T$223,'Allocation of site-spec costs'!$B577,'Capex forecast'!$S$9:$S$223,'Allocation of site-spec costs'!$D577,'Capex forecast'!$Q$9:$Q$223,"Customer Connection")</f>
        <v>0</v>
      </c>
      <c r="M577" s="32">
        <f>SUMIFS('Capex forecast'!L$9:L$223,'Capex forecast'!$T$9:$T$223,'Allocation of site-spec costs'!$B577,'Capex forecast'!$S$9:$S$223,'Allocation of site-spec costs'!$D577,'Capex forecast'!$Q$9:$Q$223,"Customer Connection")</f>
        <v>0</v>
      </c>
      <c r="N577" s="32">
        <f>SUMIFS('Capex forecast'!M$9:M$223,'Capex forecast'!$T$9:$T$223,'Allocation of site-spec costs'!$B577,'Capex forecast'!$S$9:$S$223,'Allocation of site-spec costs'!$D577,'Capex forecast'!$Q$9:$Q$223,"Customer Connection")</f>
        <v>0</v>
      </c>
      <c r="O577" s="32">
        <f>SUMIFS('Capex forecast'!N$9:N$223,'Capex forecast'!$T$9:$T$223,'Allocation of site-spec costs'!$B577,'Capex forecast'!$S$9:$S$223,'Allocation of site-spec costs'!$D577,'Capex forecast'!$Q$9:$Q$223,"Customer Connection")</f>
        <v>0</v>
      </c>
      <c r="Q577" s="45" t="s">
        <v>445</v>
      </c>
      <c r="R577" s="6" t="str">
        <f>INDEX('Demand forecast'!$M$9:$M$5832,MATCH($Q577,'Demand forecast'!$B$9:$B$5832,0))</f>
        <v>Yes</v>
      </c>
      <c r="S577" s="6" t="str">
        <f>IF(COUNTIF($Q$93:Q577,$B577) = 1, "LV", IF(COUNTIF($Q$93:Q577,$B577) = 2, "HV", "ST"))</f>
        <v>HV</v>
      </c>
      <c r="T577" s="6" t="str">
        <f>INDEX('Demand forecast and growth rate'!$E$7:$E$273,MATCH($Q577,'Demand forecast and growth rate'!$B$7:$B$273,0))</f>
        <v>Steady/falling</v>
      </c>
      <c r="U577" s="32">
        <f>SUMIFS('Capex forecast'!E$9:E$223,'Capex forecast'!$T$9:$T$223,$Q577,'Capex forecast'!$S$9:$S$223,$S577,'Capex forecast'!$Q$9:$Q$223,"Augex")</f>
        <v>0</v>
      </c>
      <c r="V577" s="32">
        <f>SUMIFS('Capex forecast'!F$9:F$223,'Capex forecast'!$T$9:$T$223,$Q577,'Capex forecast'!$S$9:$S$223,$S577,'Capex forecast'!$Q$9:$Q$223,"Augex")</f>
        <v>0</v>
      </c>
      <c r="W577" s="32">
        <f>SUMIFS('Capex forecast'!G$9:G$223,'Capex forecast'!$T$9:$T$223,$Q577,'Capex forecast'!$S$9:$S$223,$S577,'Capex forecast'!$Q$9:$Q$223,"Augex")</f>
        <v>0</v>
      </c>
      <c r="X577" s="32">
        <f>SUMIFS('Capex forecast'!H$9:H$223,'Capex forecast'!$T$9:$T$223,$Q577,'Capex forecast'!$S$9:$S$223,$S577,'Capex forecast'!$Q$9:$Q$223,"Augex")</f>
        <v>0</v>
      </c>
      <c r="Y577" s="32">
        <f>SUMIFS('Capex forecast'!I$9:I$223,'Capex forecast'!$T$9:$T$223,$Q577,'Capex forecast'!$S$9:$S$223,$S577,'Capex forecast'!$Q$9:$Q$223,"Augex")</f>
        <v>0</v>
      </c>
      <c r="Z577" s="32">
        <f>SUMIFS('Capex forecast'!J$9:J$223,'Capex forecast'!$T$9:$T$223,$Q577,'Capex forecast'!$S$9:$S$223,$S577,'Capex forecast'!$Q$9:$Q$223,"Augex")</f>
        <v>0</v>
      </c>
      <c r="AA577" s="32">
        <f>SUMIFS('Capex forecast'!K$9:K$223,'Capex forecast'!$T$9:$T$223,$Q577,'Capex forecast'!$S$9:$S$223,$S577,'Capex forecast'!$Q$9:$Q$223,"Augex")</f>
        <v>0</v>
      </c>
      <c r="AB577" s="32">
        <f>SUMIFS('Capex forecast'!L$9:L$223,'Capex forecast'!$T$9:$T$223,$Q577,'Capex forecast'!$S$9:$S$223,$S577,'Capex forecast'!$Q$9:$Q$223,"Augex")</f>
        <v>0</v>
      </c>
      <c r="AC577" s="32">
        <f>SUMIFS('Capex forecast'!M$9:M$223,'Capex forecast'!$T$9:$T$223,$Q577,'Capex forecast'!$S$9:$S$223,$S577,'Capex forecast'!$Q$9:$Q$223,"Augex")</f>
        <v>0</v>
      </c>
      <c r="AD577" s="32">
        <f>SUMIFS('Capex forecast'!N$9:N$223,'Capex forecast'!$T$9:$T$223,$Q577,'Capex forecast'!$S$9:$S$223,$S577,'Capex forecast'!$Q$9:$Q$223,"Augex")</f>
        <v>0</v>
      </c>
      <c r="AF577" s="45" t="s">
        <v>445</v>
      </c>
      <c r="AG577" s="6" t="str">
        <f>INDEX('Demand forecast'!$M$9:$M$5832,MATCH($Q577,'Demand forecast'!$B$9:$B$5832,0))</f>
        <v>Yes</v>
      </c>
      <c r="AH577" s="6" t="str">
        <f>IF(COUNTIF($AF$93:AF577,$B577) = 1, "LV", IF(COUNTIF($AF$93:AF577,$B577) = 2, "HV", "ST"))</f>
        <v>HV</v>
      </c>
      <c r="AI577" s="6" t="str">
        <f>INDEX('Demand forecast and growth rate'!$E$7:$E$273,MATCH($Q577,'Demand forecast and growth rate'!$B$7:$B$273,0))</f>
        <v>Steady/falling</v>
      </c>
      <c r="AJ577" s="47">
        <f>SUMIFS('Capex forecast'!E$9:E$223,'Capex forecast'!$T$9:$T$223,$AF577,'Capex forecast'!$S$9:$S$223,$AH577,'Capex forecast'!$Q$9:$Q$223,"Repex")</f>
        <v>0</v>
      </c>
      <c r="AK577" s="47">
        <f>SUMIFS('Capex forecast'!F$9:F$223,'Capex forecast'!$T$9:$T$223,$AF577,'Capex forecast'!$S$9:$S$223,$AH577,'Capex forecast'!$Q$9:$Q$223,"Repex")</f>
        <v>0</v>
      </c>
      <c r="AL577" s="47">
        <f>SUMIFS('Capex forecast'!G$9:G$223,'Capex forecast'!$T$9:$T$223,$AF577,'Capex forecast'!$S$9:$S$223,$AH577,'Capex forecast'!$Q$9:$Q$223,"Repex")</f>
        <v>0</v>
      </c>
      <c r="AM577" s="47">
        <f>SUMIFS('Capex forecast'!H$9:H$223,'Capex forecast'!$T$9:$T$223,$AF577,'Capex forecast'!$S$9:$S$223,$AH577,'Capex forecast'!$Q$9:$Q$223,"Repex")</f>
        <v>0</v>
      </c>
      <c r="AN577" s="47">
        <f>SUMIFS('Capex forecast'!I$9:I$223,'Capex forecast'!$T$9:$T$223,$AF577,'Capex forecast'!$S$9:$S$223,$AH577,'Capex forecast'!$Q$9:$Q$223,"Repex")</f>
        <v>0</v>
      </c>
      <c r="AO577" s="47">
        <f>SUMIFS('Capex forecast'!J$9:J$223,'Capex forecast'!$T$9:$T$223,$AF577,'Capex forecast'!$S$9:$S$223,$AH577,'Capex forecast'!$Q$9:$Q$223,"Repex")</f>
        <v>0</v>
      </c>
      <c r="AP577" s="47">
        <f>SUMIFS('Capex forecast'!K$9:K$223,'Capex forecast'!$T$9:$T$223,$AF577,'Capex forecast'!$S$9:$S$223,$AH577,'Capex forecast'!$Q$9:$Q$223,"Repex")</f>
        <v>0</v>
      </c>
      <c r="AQ577" s="47">
        <f>SUMIFS('Capex forecast'!L$9:L$223,'Capex forecast'!$T$9:$T$223,$AF577,'Capex forecast'!$S$9:$S$223,$AH577,'Capex forecast'!$Q$9:$Q$223,"Repex")</f>
        <v>0</v>
      </c>
      <c r="AR577" s="47">
        <f>SUMIFS('Capex forecast'!M$9:M$223,'Capex forecast'!$T$9:$T$223,$AF577,'Capex forecast'!$S$9:$S$223,$AH577,'Capex forecast'!$Q$9:$Q$223,"Repex")</f>
        <v>0</v>
      </c>
      <c r="AS577" s="47">
        <f>SUMIFS('Capex forecast'!N$9:N$223,'Capex forecast'!$T$9:$T$223,$AF577,'Capex forecast'!$S$9:$S$223,$AH577,'Capex forecast'!$Q$9:$Q$223,"Repex")</f>
        <v>0</v>
      </c>
    </row>
    <row r="578" spans="2:45" ht="15">
      <c r="B578" s="45" t="s">
        <v>446</v>
      </c>
      <c r="C578" s="6" t="str">
        <f>INDEX('Demand forecast'!$M$9:$M$5832,MATCH($B578,'Demand forecast'!$B$9:$B$5832,0))</f>
        <v>Yes</v>
      </c>
      <c r="D578" s="6" t="str">
        <f>IF(COUNTIF($B$93:B578,$B578) = 1, "LV", IF(COUNTIF($B$93:B578,$B578) = 2, "HV", "ST"))</f>
        <v>HV</v>
      </c>
      <c r="E578" s="6" t="str">
        <f>INDEX('Demand forecast and growth rate'!$E$7:$E$273,MATCH($B578,'Demand forecast and growth rate'!$B$7:$B$273,0))</f>
        <v>Steady/falling</v>
      </c>
      <c r="F578" s="32">
        <f>SUMIFS('Capex forecast'!E$9:E$223,'Capex forecast'!$T$9:$T$223,'Allocation of site-spec costs'!$B578,'Capex forecast'!$S$9:$S$223,'Allocation of site-spec costs'!$D578,'Capex forecast'!$Q$9:$Q$223,"Customer Connection")</f>
        <v>0</v>
      </c>
      <c r="G578" s="32">
        <f>SUMIFS('Capex forecast'!F$9:F$223,'Capex forecast'!$T$9:$T$223,'Allocation of site-spec costs'!$B578,'Capex forecast'!$S$9:$S$223,'Allocation of site-spec costs'!$D578,'Capex forecast'!$Q$9:$Q$223,"Customer Connection")</f>
        <v>0</v>
      </c>
      <c r="H578" s="32">
        <f>SUMIFS('Capex forecast'!G$9:G$223,'Capex forecast'!$T$9:$T$223,'Allocation of site-spec costs'!$B578,'Capex forecast'!$S$9:$S$223,'Allocation of site-spec costs'!$D578,'Capex forecast'!$Q$9:$Q$223,"Customer Connection")</f>
        <v>0</v>
      </c>
      <c r="I578" s="32">
        <f>SUMIFS('Capex forecast'!H$9:H$223,'Capex forecast'!$T$9:$T$223,'Allocation of site-spec costs'!$B578,'Capex forecast'!$S$9:$S$223,'Allocation of site-spec costs'!$D578,'Capex forecast'!$Q$9:$Q$223,"Customer Connection")</f>
        <v>0</v>
      </c>
      <c r="J578" s="32">
        <f>SUMIFS('Capex forecast'!I$9:I$223,'Capex forecast'!$T$9:$T$223,'Allocation of site-spec costs'!$B578,'Capex forecast'!$S$9:$S$223,'Allocation of site-spec costs'!$D578,'Capex forecast'!$Q$9:$Q$223,"Customer Connection")</f>
        <v>0</v>
      </c>
      <c r="K578" s="32">
        <f>SUMIFS('Capex forecast'!J$9:J$223,'Capex forecast'!$T$9:$T$223,'Allocation of site-spec costs'!$B578,'Capex forecast'!$S$9:$S$223,'Allocation of site-spec costs'!$D578,'Capex forecast'!$Q$9:$Q$223,"Customer Connection")</f>
        <v>0</v>
      </c>
      <c r="L578" s="32">
        <f>SUMIFS('Capex forecast'!K$9:K$223,'Capex forecast'!$T$9:$T$223,'Allocation of site-spec costs'!$B578,'Capex forecast'!$S$9:$S$223,'Allocation of site-spec costs'!$D578,'Capex forecast'!$Q$9:$Q$223,"Customer Connection")</f>
        <v>0</v>
      </c>
      <c r="M578" s="32">
        <f>SUMIFS('Capex forecast'!L$9:L$223,'Capex forecast'!$T$9:$T$223,'Allocation of site-spec costs'!$B578,'Capex forecast'!$S$9:$S$223,'Allocation of site-spec costs'!$D578,'Capex forecast'!$Q$9:$Q$223,"Customer Connection")</f>
        <v>0</v>
      </c>
      <c r="N578" s="32">
        <f>SUMIFS('Capex forecast'!M$9:M$223,'Capex forecast'!$T$9:$T$223,'Allocation of site-spec costs'!$B578,'Capex forecast'!$S$9:$S$223,'Allocation of site-spec costs'!$D578,'Capex forecast'!$Q$9:$Q$223,"Customer Connection")</f>
        <v>0</v>
      </c>
      <c r="O578" s="32">
        <f>SUMIFS('Capex forecast'!N$9:N$223,'Capex forecast'!$T$9:$T$223,'Allocation of site-spec costs'!$B578,'Capex forecast'!$S$9:$S$223,'Allocation of site-spec costs'!$D578,'Capex forecast'!$Q$9:$Q$223,"Customer Connection")</f>
        <v>0</v>
      </c>
      <c r="Q578" s="45" t="s">
        <v>446</v>
      </c>
      <c r="R578" s="6" t="str">
        <f>INDEX('Demand forecast'!$M$9:$M$5832,MATCH($Q578,'Demand forecast'!$B$9:$B$5832,0))</f>
        <v>Yes</v>
      </c>
      <c r="S578" s="6" t="str">
        <f>IF(COUNTIF($Q$93:Q578,$B578) = 1, "LV", IF(COUNTIF($Q$93:Q578,$B578) = 2, "HV", "ST"))</f>
        <v>HV</v>
      </c>
      <c r="T578" s="6" t="str">
        <f>INDEX('Demand forecast and growth rate'!$E$7:$E$273,MATCH($Q578,'Demand forecast and growth rate'!$B$7:$B$273,0))</f>
        <v>Steady/falling</v>
      </c>
      <c r="U578" s="32">
        <f>SUMIFS('Capex forecast'!E$9:E$223,'Capex forecast'!$T$9:$T$223,$Q578,'Capex forecast'!$S$9:$S$223,$S578,'Capex forecast'!$Q$9:$Q$223,"Augex")</f>
        <v>0</v>
      </c>
      <c r="V578" s="32">
        <f>SUMIFS('Capex forecast'!F$9:F$223,'Capex forecast'!$T$9:$T$223,$Q578,'Capex forecast'!$S$9:$S$223,$S578,'Capex forecast'!$Q$9:$Q$223,"Augex")</f>
        <v>0</v>
      </c>
      <c r="W578" s="32">
        <f>SUMIFS('Capex forecast'!G$9:G$223,'Capex forecast'!$T$9:$T$223,$Q578,'Capex forecast'!$S$9:$S$223,$S578,'Capex forecast'!$Q$9:$Q$223,"Augex")</f>
        <v>0</v>
      </c>
      <c r="X578" s="32">
        <f>SUMIFS('Capex forecast'!H$9:H$223,'Capex forecast'!$T$9:$T$223,$Q578,'Capex forecast'!$S$9:$S$223,$S578,'Capex forecast'!$Q$9:$Q$223,"Augex")</f>
        <v>0</v>
      </c>
      <c r="Y578" s="32">
        <f>SUMIFS('Capex forecast'!I$9:I$223,'Capex forecast'!$T$9:$T$223,$Q578,'Capex forecast'!$S$9:$S$223,$S578,'Capex forecast'!$Q$9:$Q$223,"Augex")</f>
        <v>0</v>
      </c>
      <c r="Z578" s="32">
        <f>SUMIFS('Capex forecast'!J$9:J$223,'Capex forecast'!$T$9:$T$223,$Q578,'Capex forecast'!$S$9:$S$223,$S578,'Capex forecast'!$Q$9:$Q$223,"Augex")</f>
        <v>0</v>
      </c>
      <c r="AA578" s="32">
        <f>SUMIFS('Capex forecast'!K$9:K$223,'Capex forecast'!$T$9:$T$223,$Q578,'Capex forecast'!$S$9:$S$223,$S578,'Capex forecast'!$Q$9:$Q$223,"Augex")</f>
        <v>0</v>
      </c>
      <c r="AB578" s="32">
        <f>SUMIFS('Capex forecast'!L$9:L$223,'Capex forecast'!$T$9:$T$223,$Q578,'Capex forecast'!$S$9:$S$223,$S578,'Capex forecast'!$Q$9:$Q$223,"Augex")</f>
        <v>0</v>
      </c>
      <c r="AC578" s="32">
        <f>SUMIFS('Capex forecast'!M$9:M$223,'Capex forecast'!$T$9:$T$223,$Q578,'Capex forecast'!$S$9:$S$223,$S578,'Capex forecast'!$Q$9:$Q$223,"Augex")</f>
        <v>0</v>
      </c>
      <c r="AD578" s="32">
        <f>SUMIFS('Capex forecast'!N$9:N$223,'Capex forecast'!$T$9:$T$223,$Q578,'Capex forecast'!$S$9:$S$223,$S578,'Capex forecast'!$Q$9:$Q$223,"Augex")</f>
        <v>0</v>
      </c>
      <c r="AF578" s="45" t="s">
        <v>446</v>
      </c>
      <c r="AG578" s="6" t="str">
        <f>INDEX('Demand forecast'!$M$9:$M$5832,MATCH($Q578,'Demand forecast'!$B$9:$B$5832,0))</f>
        <v>Yes</v>
      </c>
      <c r="AH578" s="6" t="str">
        <f>IF(COUNTIF($AF$93:AF578,$B578) = 1, "LV", IF(COUNTIF($AF$93:AF578,$B578) = 2, "HV", "ST"))</f>
        <v>HV</v>
      </c>
      <c r="AI578" s="6" t="str">
        <f>INDEX('Demand forecast and growth rate'!$E$7:$E$273,MATCH($Q578,'Demand forecast and growth rate'!$B$7:$B$273,0))</f>
        <v>Steady/falling</v>
      </c>
      <c r="AJ578" s="47">
        <f>SUMIFS('Capex forecast'!E$9:E$223,'Capex forecast'!$T$9:$T$223,$AF578,'Capex forecast'!$S$9:$S$223,$AH578,'Capex forecast'!$Q$9:$Q$223,"Repex")</f>
        <v>0</v>
      </c>
      <c r="AK578" s="47">
        <f>SUMIFS('Capex forecast'!F$9:F$223,'Capex forecast'!$T$9:$T$223,$AF578,'Capex forecast'!$S$9:$S$223,$AH578,'Capex forecast'!$Q$9:$Q$223,"Repex")</f>
        <v>0</v>
      </c>
      <c r="AL578" s="47">
        <f>SUMIFS('Capex forecast'!G$9:G$223,'Capex forecast'!$T$9:$T$223,$AF578,'Capex forecast'!$S$9:$S$223,$AH578,'Capex forecast'!$Q$9:$Q$223,"Repex")</f>
        <v>0</v>
      </c>
      <c r="AM578" s="47">
        <f>SUMIFS('Capex forecast'!H$9:H$223,'Capex forecast'!$T$9:$T$223,$AF578,'Capex forecast'!$S$9:$S$223,$AH578,'Capex forecast'!$Q$9:$Q$223,"Repex")</f>
        <v>0</v>
      </c>
      <c r="AN578" s="47">
        <f>SUMIFS('Capex forecast'!I$9:I$223,'Capex forecast'!$T$9:$T$223,$AF578,'Capex forecast'!$S$9:$S$223,$AH578,'Capex forecast'!$Q$9:$Q$223,"Repex")</f>
        <v>0</v>
      </c>
      <c r="AO578" s="47">
        <f>SUMIFS('Capex forecast'!J$9:J$223,'Capex forecast'!$T$9:$T$223,$AF578,'Capex forecast'!$S$9:$S$223,$AH578,'Capex forecast'!$Q$9:$Q$223,"Repex")</f>
        <v>0</v>
      </c>
      <c r="AP578" s="47">
        <f>SUMIFS('Capex forecast'!K$9:K$223,'Capex forecast'!$T$9:$T$223,$AF578,'Capex forecast'!$S$9:$S$223,$AH578,'Capex forecast'!$Q$9:$Q$223,"Repex")</f>
        <v>0</v>
      </c>
      <c r="AQ578" s="47">
        <f>SUMIFS('Capex forecast'!L$9:L$223,'Capex forecast'!$T$9:$T$223,$AF578,'Capex forecast'!$S$9:$S$223,$AH578,'Capex forecast'!$Q$9:$Q$223,"Repex")</f>
        <v>0</v>
      </c>
      <c r="AR578" s="47">
        <f>SUMIFS('Capex forecast'!M$9:M$223,'Capex forecast'!$T$9:$T$223,$AF578,'Capex forecast'!$S$9:$S$223,$AH578,'Capex forecast'!$Q$9:$Q$223,"Repex")</f>
        <v>0</v>
      </c>
      <c r="AS578" s="47">
        <f>SUMIFS('Capex forecast'!N$9:N$223,'Capex forecast'!$T$9:$T$223,$AF578,'Capex forecast'!$S$9:$S$223,$AH578,'Capex forecast'!$Q$9:$Q$223,"Repex")</f>
        <v>0</v>
      </c>
    </row>
    <row r="579" spans="2:45" ht="15">
      <c r="B579" s="45" t="s">
        <v>447</v>
      </c>
      <c r="C579" s="6" t="str">
        <f>INDEX('Demand forecast'!$M$9:$M$5832,MATCH($B579,'Demand forecast'!$B$9:$B$5832,0))</f>
        <v>No</v>
      </c>
      <c r="D579" s="6" t="str">
        <f>IF(COUNTIF($B$93:B579,$B579) = 1, "LV", IF(COUNTIF($B$93:B579,$B579) = 2, "HV", "ST"))</f>
        <v>HV</v>
      </c>
      <c r="E579" s="6" t="str">
        <f>INDEX('Demand forecast and growth rate'!$E$7:$E$273,MATCH($B579,'Demand forecast and growth rate'!$B$7:$B$273,0))</f>
        <v>High growth</v>
      </c>
      <c r="F579" s="32">
        <f>SUMIFS('Capex forecast'!E$9:E$223,'Capex forecast'!$T$9:$T$223,'Allocation of site-spec costs'!$B579,'Capex forecast'!$S$9:$S$223,'Allocation of site-spec costs'!$D579,'Capex forecast'!$Q$9:$Q$223,"Customer Connection")</f>
        <v>0</v>
      </c>
      <c r="G579" s="32">
        <f>SUMIFS('Capex forecast'!F$9:F$223,'Capex forecast'!$T$9:$T$223,'Allocation of site-spec costs'!$B579,'Capex forecast'!$S$9:$S$223,'Allocation of site-spec costs'!$D579,'Capex forecast'!$Q$9:$Q$223,"Customer Connection")</f>
        <v>0</v>
      </c>
      <c r="H579" s="32">
        <f>SUMIFS('Capex forecast'!G$9:G$223,'Capex forecast'!$T$9:$T$223,'Allocation of site-spec costs'!$B579,'Capex forecast'!$S$9:$S$223,'Allocation of site-spec costs'!$D579,'Capex forecast'!$Q$9:$Q$223,"Customer Connection")</f>
        <v>0</v>
      </c>
      <c r="I579" s="32">
        <f>SUMIFS('Capex forecast'!H$9:H$223,'Capex forecast'!$T$9:$T$223,'Allocation of site-spec costs'!$B579,'Capex forecast'!$S$9:$S$223,'Allocation of site-spec costs'!$D579,'Capex forecast'!$Q$9:$Q$223,"Customer Connection")</f>
        <v>0</v>
      </c>
      <c r="J579" s="32">
        <f>SUMIFS('Capex forecast'!I$9:I$223,'Capex forecast'!$T$9:$T$223,'Allocation of site-spec costs'!$B579,'Capex forecast'!$S$9:$S$223,'Allocation of site-spec costs'!$D579,'Capex forecast'!$Q$9:$Q$223,"Customer Connection")</f>
        <v>0</v>
      </c>
      <c r="K579" s="32">
        <f>SUMIFS('Capex forecast'!J$9:J$223,'Capex forecast'!$T$9:$T$223,'Allocation of site-spec costs'!$B579,'Capex forecast'!$S$9:$S$223,'Allocation of site-spec costs'!$D579,'Capex forecast'!$Q$9:$Q$223,"Customer Connection")</f>
        <v>0</v>
      </c>
      <c r="L579" s="32">
        <f>SUMIFS('Capex forecast'!K$9:K$223,'Capex forecast'!$T$9:$T$223,'Allocation of site-spec costs'!$B579,'Capex forecast'!$S$9:$S$223,'Allocation of site-spec costs'!$D579,'Capex forecast'!$Q$9:$Q$223,"Customer Connection")</f>
        <v>0</v>
      </c>
      <c r="M579" s="32">
        <f>SUMIFS('Capex forecast'!L$9:L$223,'Capex forecast'!$T$9:$T$223,'Allocation of site-spec costs'!$B579,'Capex forecast'!$S$9:$S$223,'Allocation of site-spec costs'!$D579,'Capex forecast'!$Q$9:$Q$223,"Customer Connection")</f>
        <v>0</v>
      </c>
      <c r="N579" s="32">
        <f>SUMIFS('Capex forecast'!M$9:M$223,'Capex forecast'!$T$9:$T$223,'Allocation of site-spec costs'!$B579,'Capex forecast'!$S$9:$S$223,'Allocation of site-spec costs'!$D579,'Capex forecast'!$Q$9:$Q$223,"Customer Connection")</f>
        <v>0</v>
      </c>
      <c r="O579" s="32">
        <f>SUMIFS('Capex forecast'!N$9:N$223,'Capex forecast'!$T$9:$T$223,'Allocation of site-spec costs'!$B579,'Capex forecast'!$S$9:$S$223,'Allocation of site-spec costs'!$D579,'Capex forecast'!$Q$9:$Q$223,"Customer Connection")</f>
        <v>0</v>
      </c>
      <c r="Q579" s="45" t="s">
        <v>447</v>
      </c>
      <c r="R579" s="6" t="str">
        <f>INDEX('Demand forecast'!$M$9:$M$5832,MATCH($Q579,'Demand forecast'!$B$9:$B$5832,0))</f>
        <v>No</v>
      </c>
      <c r="S579" s="6" t="str">
        <f>IF(COUNTIF($Q$93:Q579,$B579) = 1, "LV", IF(COUNTIF($Q$93:Q579,$B579) = 2, "HV", "ST"))</f>
        <v>HV</v>
      </c>
      <c r="T579" s="6" t="str">
        <f>INDEX('Demand forecast and growth rate'!$E$7:$E$273,MATCH($Q579,'Demand forecast and growth rate'!$B$7:$B$273,0))</f>
        <v>High growth</v>
      </c>
      <c r="U579" s="32">
        <f>SUMIFS('Capex forecast'!E$9:E$223,'Capex forecast'!$T$9:$T$223,$Q579,'Capex forecast'!$S$9:$S$223,$S579,'Capex forecast'!$Q$9:$Q$223,"Augex")</f>
        <v>0</v>
      </c>
      <c r="V579" s="32">
        <f>SUMIFS('Capex forecast'!F$9:F$223,'Capex forecast'!$T$9:$T$223,$Q579,'Capex forecast'!$S$9:$S$223,$S579,'Capex forecast'!$Q$9:$Q$223,"Augex")</f>
        <v>0</v>
      </c>
      <c r="W579" s="32">
        <f>SUMIFS('Capex forecast'!G$9:G$223,'Capex forecast'!$T$9:$T$223,$Q579,'Capex forecast'!$S$9:$S$223,$S579,'Capex forecast'!$Q$9:$Q$223,"Augex")</f>
        <v>0</v>
      </c>
      <c r="X579" s="32">
        <f>SUMIFS('Capex forecast'!H$9:H$223,'Capex forecast'!$T$9:$T$223,$Q579,'Capex forecast'!$S$9:$S$223,$S579,'Capex forecast'!$Q$9:$Q$223,"Augex")</f>
        <v>0</v>
      </c>
      <c r="Y579" s="32">
        <f>SUMIFS('Capex forecast'!I$9:I$223,'Capex forecast'!$T$9:$T$223,$Q579,'Capex forecast'!$S$9:$S$223,$S579,'Capex forecast'!$Q$9:$Q$223,"Augex")</f>
        <v>0</v>
      </c>
      <c r="Z579" s="32">
        <f>SUMIFS('Capex forecast'!J$9:J$223,'Capex forecast'!$T$9:$T$223,$Q579,'Capex forecast'!$S$9:$S$223,$S579,'Capex forecast'!$Q$9:$Q$223,"Augex")</f>
        <v>0</v>
      </c>
      <c r="AA579" s="32">
        <f>SUMIFS('Capex forecast'!K$9:K$223,'Capex forecast'!$T$9:$T$223,$Q579,'Capex forecast'!$S$9:$S$223,$S579,'Capex forecast'!$Q$9:$Q$223,"Augex")</f>
        <v>0</v>
      </c>
      <c r="AB579" s="32">
        <f>SUMIFS('Capex forecast'!L$9:L$223,'Capex forecast'!$T$9:$T$223,$Q579,'Capex forecast'!$S$9:$S$223,$S579,'Capex forecast'!$Q$9:$Q$223,"Augex")</f>
        <v>0</v>
      </c>
      <c r="AC579" s="32">
        <f>SUMIFS('Capex forecast'!M$9:M$223,'Capex forecast'!$T$9:$T$223,$Q579,'Capex forecast'!$S$9:$S$223,$S579,'Capex forecast'!$Q$9:$Q$223,"Augex")</f>
        <v>0</v>
      </c>
      <c r="AD579" s="32">
        <f>SUMIFS('Capex forecast'!N$9:N$223,'Capex forecast'!$T$9:$T$223,$Q579,'Capex forecast'!$S$9:$S$223,$S579,'Capex forecast'!$Q$9:$Q$223,"Augex")</f>
        <v>0</v>
      </c>
      <c r="AF579" s="45" t="s">
        <v>447</v>
      </c>
      <c r="AG579" s="6" t="str">
        <f>INDEX('Demand forecast'!$M$9:$M$5832,MATCH($Q579,'Demand forecast'!$B$9:$B$5832,0))</f>
        <v>No</v>
      </c>
      <c r="AH579" s="6" t="str">
        <f>IF(COUNTIF($AF$93:AF579,$B579) = 1, "LV", IF(COUNTIF($AF$93:AF579,$B579) = 2, "HV", "ST"))</f>
        <v>HV</v>
      </c>
      <c r="AI579" s="6" t="str">
        <f>INDEX('Demand forecast and growth rate'!$E$7:$E$273,MATCH($Q579,'Demand forecast and growth rate'!$B$7:$B$273,0))</f>
        <v>High growth</v>
      </c>
      <c r="AJ579" s="47">
        <f>SUMIFS('Capex forecast'!E$9:E$223,'Capex forecast'!$T$9:$T$223,$AF579,'Capex forecast'!$S$9:$S$223,$AH579,'Capex forecast'!$Q$9:$Q$223,"Repex")</f>
        <v>0</v>
      </c>
      <c r="AK579" s="47">
        <f>SUMIFS('Capex forecast'!F$9:F$223,'Capex forecast'!$T$9:$T$223,$AF579,'Capex forecast'!$S$9:$S$223,$AH579,'Capex forecast'!$Q$9:$Q$223,"Repex")</f>
        <v>0</v>
      </c>
      <c r="AL579" s="47">
        <f>SUMIFS('Capex forecast'!G$9:G$223,'Capex forecast'!$T$9:$T$223,$AF579,'Capex forecast'!$S$9:$S$223,$AH579,'Capex forecast'!$Q$9:$Q$223,"Repex")</f>
        <v>0</v>
      </c>
      <c r="AM579" s="47">
        <f>SUMIFS('Capex forecast'!H$9:H$223,'Capex forecast'!$T$9:$T$223,$AF579,'Capex forecast'!$S$9:$S$223,$AH579,'Capex forecast'!$Q$9:$Q$223,"Repex")</f>
        <v>0</v>
      </c>
      <c r="AN579" s="47">
        <f>SUMIFS('Capex forecast'!I$9:I$223,'Capex forecast'!$T$9:$T$223,$AF579,'Capex forecast'!$S$9:$S$223,$AH579,'Capex forecast'!$Q$9:$Q$223,"Repex")</f>
        <v>0</v>
      </c>
      <c r="AO579" s="47">
        <f>SUMIFS('Capex forecast'!J$9:J$223,'Capex forecast'!$T$9:$T$223,$AF579,'Capex forecast'!$S$9:$S$223,$AH579,'Capex forecast'!$Q$9:$Q$223,"Repex")</f>
        <v>0</v>
      </c>
      <c r="AP579" s="47">
        <f>SUMIFS('Capex forecast'!K$9:K$223,'Capex forecast'!$T$9:$T$223,$AF579,'Capex forecast'!$S$9:$S$223,$AH579,'Capex forecast'!$Q$9:$Q$223,"Repex")</f>
        <v>0</v>
      </c>
      <c r="AQ579" s="47">
        <f>SUMIFS('Capex forecast'!L$9:L$223,'Capex forecast'!$T$9:$T$223,$AF579,'Capex forecast'!$S$9:$S$223,$AH579,'Capex forecast'!$Q$9:$Q$223,"Repex")</f>
        <v>0</v>
      </c>
      <c r="AR579" s="47">
        <f>SUMIFS('Capex forecast'!M$9:M$223,'Capex forecast'!$T$9:$T$223,$AF579,'Capex forecast'!$S$9:$S$223,$AH579,'Capex forecast'!$Q$9:$Q$223,"Repex")</f>
        <v>0</v>
      </c>
      <c r="AS579" s="47">
        <f>SUMIFS('Capex forecast'!N$9:N$223,'Capex forecast'!$T$9:$T$223,$AF579,'Capex forecast'!$S$9:$S$223,$AH579,'Capex forecast'!$Q$9:$Q$223,"Repex")</f>
        <v>0</v>
      </c>
    </row>
    <row r="580" spans="2:45" ht="15">
      <c r="B580" s="45" t="s">
        <v>12</v>
      </c>
      <c r="C580" s="6" t="str">
        <f>INDEX('Demand forecast'!$M$9:$M$5832,MATCH($B580,'Demand forecast'!$B$9:$B$5832,0))</f>
        <v>No</v>
      </c>
      <c r="D580" s="6" t="str">
        <f>IF(COUNTIF($B$93:B580,$B580) = 1, "LV", IF(COUNTIF($B$93:B580,$B580) = 2, "HV", "ST"))</f>
        <v>HV</v>
      </c>
      <c r="E580" s="6" t="str">
        <f>INDEX('Demand forecast and growth rate'!$E$7:$E$273,MATCH($B580,'Demand forecast and growth rate'!$B$7:$B$273,0))</f>
        <v>Small growth</v>
      </c>
      <c r="F580" s="32">
        <f>SUMIFS('Capex forecast'!E$9:E$223,'Capex forecast'!$T$9:$T$223,'Allocation of site-spec costs'!$B580,'Capex forecast'!$S$9:$S$223,'Allocation of site-spec costs'!$D580,'Capex forecast'!$Q$9:$Q$223,"Customer Connection")</f>
        <v>0</v>
      </c>
      <c r="G580" s="32">
        <f>SUMIFS('Capex forecast'!F$9:F$223,'Capex forecast'!$T$9:$T$223,'Allocation of site-spec costs'!$B580,'Capex forecast'!$S$9:$S$223,'Allocation of site-spec costs'!$D580,'Capex forecast'!$Q$9:$Q$223,"Customer Connection")</f>
        <v>0</v>
      </c>
      <c r="H580" s="32">
        <f>SUMIFS('Capex forecast'!G$9:G$223,'Capex forecast'!$T$9:$T$223,'Allocation of site-spec costs'!$B580,'Capex forecast'!$S$9:$S$223,'Allocation of site-spec costs'!$D580,'Capex forecast'!$Q$9:$Q$223,"Customer Connection")</f>
        <v>0</v>
      </c>
      <c r="I580" s="32">
        <f>SUMIFS('Capex forecast'!H$9:H$223,'Capex forecast'!$T$9:$T$223,'Allocation of site-spec costs'!$B580,'Capex forecast'!$S$9:$S$223,'Allocation of site-spec costs'!$D580,'Capex forecast'!$Q$9:$Q$223,"Customer Connection")</f>
        <v>0</v>
      </c>
      <c r="J580" s="32">
        <f>SUMIFS('Capex forecast'!I$9:I$223,'Capex forecast'!$T$9:$T$223,'Allocation of site-spec costs'!$B580,'Capex forecast'!$S$9:$S$223,'Allocation of site-spec costs'!$D580,'Capex forecast'!$Q$9:$Q$223,"Customer Connection")</f>
        <v>0</v>
      </c>
      <c r="K580" s="32">
        <f>SUMIFS('Capex forecast'!J$9:J$223,'Capex forecast'!$T$9:$T$223,'Allocation of site-spec costs'!$B580,'Capex forecast'!$S$9:$S$223,'Allocation of site-spec costs'!$D580,'Capex forecast'!$Q$9:$Q$223,"Customer Connection")</f>
        <v>0</v>
      </c>
      <c r="L580" s="32">
        <f>SUMIFS('Capex forecast'!K$9:K$223,'Capex forecast'!$T$9:$T$223,'Allocation of site-spec costs'!$B580,'Capex forecast'!$S$9:$S$223,'Allocation of site-spec costs'!$D580,'Capex forecast'!$Q$9:$Q$223,"Customer Connection")</f>
        <v>0</v>
      </c>
      <c r="M580" s="32">
        <f>SUMIFS('Capex forecast'!L$9:L$223,'Capex forecast'!$T$9:$T$223,'Allocation of site-spec costs'!$B580,'Capex forecast'!$S$9:$S$223,'Allocation of site-spec costs'!$D580,'Capex forecast'!$Q$9:$Q$223,"Customer Connection")</f>
        <v>0</v>
      </c>
      <c r="N580" s="32">
        <f>SUMIFS('Capex forecast'!M$9:M$223,'Capex forecast'!$T$9:$T$223,'Allocation of site-spec costs'!$B580,'Capex forecast'!$S$9:$S$223,'Allocation of site-spec costs'!$D580,'Capex forecast'!$Q$9:$Q$223,"Customer Connection")</f>
        <v>0</v>
      </c>
      <c r="O580" s="32">
        <f>SUMIFS('Capex forecast'!N$9:N$223,'Capex forecast'!$T$9:$T$223,'Allocation of site-spec costs'!$B580,'Capex forecast'!$S$9:$S$223,'Allocation of site-spec costs'!$D580,'Capex forecast'!$Q$9:$Q$223,"Customer Connection")</f>
        <v>0</v>
      </c>
      <c r="Q580" s="45" t="s">
        <v>12</v>
      </c>
      <c r="R580" s="6" t="str">
        <f>INDEX('Demand forecast'!$M$9:$M$5832,MATCH($Q580,'Demand forecast'!$B$9:$B$5832,0))</f>
        <v>No</v>
      </c>
      <c r="S580" s="6" t="str">
        <f>IF(COUNTIF($Q$93:Q580,$B580) = 1, "LV", IF(COUNTIF($Q$93:Q580,$B580) = 2, "HV", "ST"))</f>
        <v>HV</v>
      </c>
      <c r="T580" s="6" t="str">
        <f>INDEX('Demand forecast and growth rate'!$E$7:$E$273,MATCH($Q580,'Demand forecast and growth rate'!$B$7:$B$273,0))</f>
        <v>Small growth</v>
      </c>
      <c r="U580" s="32">
        <f>SUMIFS('Capex forecast'!E$9:E$223,'Capex forecast'!$T$9:$T$223,$Q580,'Capex forecast'!$S$9:$S$223,$S580,'Capex forecast'!$Q$9:$Q$223,"Augex")</f>
        <v>0</v>
      </c>
      <c r="V580" s="32">
        <f>SUMIFS('Capex forecast'!F$9:F$223,'Capex forecast'!$T$9:$T$223,$Q580,'Capex forecast'!$S$9:$S$223,$S580,'Capex forecast'!$Q$9:$Q$223,"Augex")</f>
        <v>0</v>
      </c>
      <c r="W580" s="32">
        <f>SUMIFS('Capex forecast'!G$9:G$223,'Capex forecast'!$T$9:$T$223,$Q580,'Capex forecast'!$S$9:$S$223,$S580,'Capex forecast'!$Q$9:$Q$223,"Augex")</f>
        <v>0</v>
      </c>
      <c r="X580" s="32">
        <f>SUMIFS('Capex forecast'!H$9:H$223,'Capex forecast'!$T$9:$T$223,$Q580,'Capex forecast'!$S$9:$S$223,$S580,'Capex forecast'!$Q$9:$Q$223,"Augex")</f>
        <v>0</v>
      </c>
      <c r="Y580" s="32">
        <f>SUMIFS('Capex forecast'!I$9:I$223,'Capex forecast'!$T$9:$T$223,$Q580,'Capex forecast'!$S$9:$S$223,$S580,'Capex forecast'!$Q$9:$Q$223,"Augex")</f>
        <v>0</v>
      </c>
      <c r="Z580" s="32">
        <f>SUMIFS('Capex forecast'!J$9:J$223,'Capex forecast'!$T$9:$T$223,$Q580,'Capex forecast'!$S$9:$S$223,$S580,'Capex forecast'!$Q$9:$Q$223,"Augex")</f>
        <v>0</v>
      </c>
      <c r="AA580" s="32">
        <f>SUMIFS('Capex forecast'!K$9:K$223,'Capex forecast'!$T$9:$T$223,$Q580,'Capex forecast'!$S$9:$S$223,$S580,'Capex forecast'!$Q$9:$Q$223,"Augex")</f>
        <v>0</v>
      </c>
      <c r="AB580" s="32">
        <f>SUMIFS('Capex forecast'!L$9:L$223,'Capex forecast'!$T$9:$T$223,$Q580,'Capex forecast'!$S$9:$S$223,$S580,'Capex forecast'!$Q$9:$Q$223,"Augex")</f>
        <v>0</v>
      </c>
      <c r="AC580" s="32">
        <f>SUMIFS('Capex forecast'!M$9:M$223,'Capex forecast'!$T$9:$T$223,$Q580,'Capex forecast'!$S$9:$S$223,$S580,'Capex forecast'!$Q$9:$Q$223,"Augex")</f>
        <v>0</v>
      </c>
      <c r="AD580" s="32">
        <f>SUMIFS('Capex forecast'!N$9:N$223,'Capex forecast'!$T$9:$T$223,$Q580,'Capex forecast'!$S$9:$S$223,$S580,'Capex forecast'!$Q$9:$Q$223,"Augex")</f>
        <v>0</v>
      </c>
      <c r="AF580" s="45" t="s">
        <v>12</v>
      </c>
      <c r="AG580" s="6" t="str">
        <f>INDEX('Demand forecast'!$M$9:$M$5832,MATCH($Q580,'Demand forecast'!$B$9:$B$5832,0))</f>
        <v>No</v>
      </c>
      <c r="AH580" s="6" t="str">
        <f>IF(COUNTIF($AF$93:AF580,$B580) = 1, "LV", IF(COUNTIF($AF$93:AF580,$B580) = 2, "HV", "ST"))</f>
        <v>HV</v>
      </c>
      <c r="AI580" s="6" t="str">
        <f>INDEX('Demand forecast and growth rate'!$E$7:$E$273,MATCH($Q580,'Demand forecast and growth rate'!$B$7:$B$273,0))</f>
        <v>Small growth</v>
      </c>
      <c r="AJ580" s="47">
        <f>SUMIFS('Capex forecast'!E$9:E$223,'Capex forecast'!$T$9:$T$223,$AF580,'Capex forecast'!$S$9:$S$223,$AH580,'Capex forecast'!$Q$9:$Q$223,"Repex")</f>
        <v>0</v>
      </c>
      <c r="AK580" s="47">
        <f>SUMIFS('Capex forecast'!F$9:F$223,'Capex forecast'!$T$9:$T$223,$AF580,'Capex forecast'!$S$9:$S$223,$AH580,'Capex forecast'!$Q$9:$Q$223,"Repex")</f>
        <v>0</v>
      </c>
      <c r="AL580" s="47">
        <f>SUMIFS('Capex forecast'!G$9:G$223,'Capex forecast'!$T$9:$T$223,$AF580,'Capex forecast'!$S$9:$S$223,$AH580,'Capex forecast'!$Q$9:$Q$223,"Repex")</f>
        <v>0</v>
      </c>
      <c r="AM580" s="47">
        <f>SUMIFS('Capex forecast'!H$9:H$223,'Capex forecast'!$T$9:$T$223,$AF580,'Capex forecast'!$S$9:$S$223,$AH580,'Capex forecast'!$Q$9:$Q$223,"Repex")</f>
        <v>0</v>
      </c>
      <c r="AN580" s="47">
        <f>SUMIFS('Capex forecast'!I$9:I$223,'Capex forecast'!$T$9:$T$223,$AF580,'Capex forecast'!$S$9:$S$223,$AH580,'Capex forecast'!$Q$9:$Q$223,"Repex")</f>
        <v>0</v>
      </c>
      <c r="AO580" s="47">
        <f>SUMIFS('Capex forecast'!J$9:J$223,'Capex forecast'!$T$9:$T$223,$AF580,'Capex forecast'!$S$9:$S$223,$AH580,'Capex forecast'!$Q$9:$Q$223,"Repex")</f>
        <v>0</v>
      </c>
      <c r="AP580" s="47">
        <f>SUMIFS('Capex forecast'!K$9:K$223,'Capex forecast'!$T$9:$T$223,$AF580,'Capex forecast'!$S$9:$S$223,$AH580,'Capex forecast'!$Q$9:$Q$223,"Repex")</f>
        <v>0</v>
      </c>
      <c r="AQ580" s="47">
        <f>SUMIFS('Capex forecast'!L$9:L$223,'Capex forecast'!$T$9:$T$223,$AF580,'Capex forecast'!$S$9:$S$223,$AH580,'Capex forecast'!$Q$9:$Q$223,"Repex")</f>
        <v>0</v>
      </c>
      <c r="AR580" s="47">
        <f>SUMIFS('Capex forecast'!M$9:M$223,'Capex forecast'!$T$9:$T$223,$AF580,'Capex forecast'!$S$9:$S$223,$AH580,'Capex forecast'!$Q$9:$Q$223,"Repex")</f>
        <v>0</v>
      </c>
      <c r="AS580" s="47">
        <f>SUMIFS('Capex forecast'!N$9:N$223,'Capex forecast'!$T$9:$T$223,$AF580,'Capex forecast'!$S$9:$S$223,$AH580,'Capex forecast'!$Q$9:$Q$223,"Repex")</f>
        <v>0</v>
      </c>
    </row>
    <row r="581" spans="2:45" ht="15">
      <c r="B581" s="45" t="s">
        <v>13</v>
      </c>
      <c r="C581" s="6" t="str">
        <f>INDEX('Demand forecast'!$M$9:$M$5832,MATCH($B581,'Demand forecast'!$B$9:$B$5832,0))</f>
        <v>No</v>
      </c>
      <c r="D581" s="6" t="str">
        <f>IF(COUNTIF($B$93:B581,$B581) = 1, "LV", IF(COUNTIF($B$93:B581,$B581) = 2, "HV", "ST"))</f>
        <v>HV</v>
      </c>
      <c r="E581" s="6" t="str">
        <f>INDEX('Demand forecast and growth rate'!$E$7:$E$273,MATCH($B581,'Demand forecast and growth rate'!$B$7:$B$273,0))</f>
        <v>Small growth</v>
      </c>
      <c r="F581" s="32">
        <f>SUMIFS('Capex forecast'!E$9:E$223,'Capex forecast'!$T$9:$T$223,'Allocation of site-spec costs'!$B581,'Capex forecast'!$S$9:$S$223,'Allocation of site-spec costs'!$D581,'Capex forecast'!$Q$9:$Q$223,"Customer Connection")</f>
        <v>0</v>
      </c>
      <c r="G581" s="32">
        <f>SUMIFS('Capex forecast'!F$9:F$223,'Capex forecast'!$T$9:$T$223,'Allocation of site-spec costs'!$B581,'Capex forecast'!$S$9:$S$223,'Allocation of site-spec costs'!$D581,'Capex forecast'!$Q$9:$Q$223,"Customer Connection")</f>
        <v>0</v>
      </c>
      <c r="H581" s="32">
        <f>SUMIFS('Capex forecast'!G$9:G$223,'Capex forecast'!$T$9:$T$223,'Allocation of site-spec costs'!$B581,'Capex forecast'!$S$9:$S$223,'Allocation of site-spec costs'!$D581,'Capex forecast'!$Q$9:$Q$223,"Customer Connection")</f>
        <v>0</v>
      </c>
      <c r="I581" s="32">
        <f>SUMIFS('Capex forecast'!H$9:H$223,'Capex forecast'!$T$9:$T$223,'Allocation of site-spec costs'!$B581,'Capex forecast'!$S$9:$S$223,'Allocation of site-spec costs'!$D581,'Capex forecast'!$Q$9:$Q$223,"Customer Connection")</f>
        <v>0</v>
      </c>
      <c r="J581" s="32">
        <f>SUMIFS('Capex forecast'!I$9:I$223,'Capex forecast'!$T$9:$T$223,'Allocation of site-spec costs'!$B581,'Capex forecast'!$S$9:$S$223,'Allocation of site-spec costs'!$D581,'Capex forecast'!$Q$9:$Q$223,"Customer Connection")</f>
        <v>0</v>
      </c>
      <c r="K581" s="32">
        <f>SUMIFS('Capex forecast'!J$9:J$223,'Capex forecast'!$T$9:$T$223,'Allocation of site-spec costs'!$B581,'Capex forecast'!$S$9:$S$223,'Allocation of site-spec costs'!$D581,'Capex forecast'!$Q$9:$Q$223,"Customer Connection")</f>
        <v>0</v>
      </c>
      <c r="L581" s="32">
        <f>SUMIFS('Capex forecast'!K$9:K$223,'Capex forecast'!$T$9:$T$223,'Allocation of site-spec costs'!$B581,'Capex forecast'!$S$9:$S$223,'Allocation of site-spec costs'!$D581,'Capex forecast'!$Q$9:$Q$223,"Customer Connection")</f>
        <v>0</v>
      </c>
      <c r="M581" s="32">
        <f>SUMIFS('Capex forecast'!L$9:L$223,'Capex forecast'!$T$9:$T$223,'Allocation of site-spec costs'!$B581,'Capex forecast'!$S$9:$S$223,'Allocation of site-spec costs'!$D581,'Capex forecast'!$Q$9:$Q$223,"Customer Connection")</f>
        <v>0</v>
      </c>
      <c r="N581" s="32">
        <f>SUMIFS('Capex forecast'!M$9:M$223,'Capex forecast'!$T$9:$T$223,'Allocation of site-spec costs'!$B581,'Capex forecast'!$S$9:$S$223,'Allocation of site-spec costs'!$D581,'Capex forecast'!$Q$9:$Q$223,"Customer Connection")</f>
        <v>0</v>
      </c>
      <c r="O581" s="32">
        <f>SUMIFS('Capex forecast'!N$9:N$223,'Capex forecast'!$T$9:$T$223,'Allocation of site-spec costs'!$B581,'Capex forecast'!$S$9:$S$223,'Allocation of site-spec costs'!$D581,'Capex forecast'!$Q$9:$Q$223,"Customer Connection")</f>
        <v>0</v>
      </c>
      <c r="Q581" s="45" t="s">
        <v>13</v>
      </c>
      <c r="R581" s="6" t="str">
        <f>INDEX('Demand forecast'!$M$9:$M$5832,MATCH($Q581,'Demand forecast'!$B$9:$B$5832,0))</f>
        <v>No</v>
      </c>
      <c r="S581" s="6" t="str">
        <f>IF(COUNTIF($Q$93:Q581,$B581) = 1, "LV", IF(COUNTIF($Q$93:Q581,$B581) = 2, "HV", "ST"))</f>
        <v>HV</v>
      </c>
      <c r="T581" s="6" t="str">
        <f>INDEX('Demand forecast and growth rate'!$E$7:$E$273,MATCH($Q581,'Demand forecast and growth rate'!$B$7:$B$273,0))</f>
        <v>Small growth</v>
      </c>
      <c r="U581" s="32">
        <f>SUMIFS('Capex forecast'!E$9:E$223,'Capex forecast'!$T$9:$T$223,$Q581,'Capex forecast'!$S$9:$S$223,$S581,'Capex forecast'!$Q$9:$Q$223,"Augex")</f>
        <v>0</v>
      </c>
      <c r="V581" s="32">
        <f>SUMIFS('Capex forecast'!F$9:F$223,'Capex forecast'!$T$9:$T$223,$Q581,'Capex forecast'!$S$9:$S$223,$S581,'Capex forecast'!$Q$9:$Q$223,"Augex")</f>
        <v>0</v>
      </c>
      <c r="W581" s="32">
        <f>SUMIFS('Capex forecast'!G$9:G$223,'Capex forecast'!$T$9:$T$223,$Q581,'Capex forecast'!$S$9:$S$223,$S581,'Capex forecast'!$Q$9:$Q$223,"Augex")</f>
        <v>0</v>
      </c>
      <c r="X581" s="32">
        <f>SUMIFS('Capex forecast'!H$9:H$223,'Capex forecast'!$T$9:$T$223,$Q581,'Capex forecast'!$S$9:$S$223,$S581,'Capex forecast'!$Q$9:$Q$223,"Augex")</f>
        <v>0</v>
      </c>
      <c r="Y581" s="32">
        <f>SUMIFS('Capex forecast'!I$9:I$223,'Capex forecast'!$T$9:$T$223,$Q581,'Capex forecast'!$S$9:$S$223,$S581,'Capex forecast'!$Q$9:$Q$223,"Augex")</f>
        <v>0</v>
      </c>
      <c r="Z581" s="32">
        <f>SUMIFS('Capex forecast'!J$9:J$223,'Capex forecast'!$T$9:$T$223,$Q581,'Capex forecast'!$S$9:$S$223,$S581,'Capex forecast'!$Q$9:$Q$223,"Augex")</f>
        <v>0</v>
      </c>
      <c r="AA581" s="32">
        <f>SUMIFS('Capex forecast'!K$9:K$223,'Capex forecast'!$T$9:$T$223,$Q581,'Capex forecast'!$S$9:$S$223,$S581,'Capex forecast'!$Q$9:$Q$223,"Augex")</f>
        <v>0</v>
      </c>
      <c r="AB581" s="32">
        <f>SUMIFS('Capex forecast'!L$9:L$223,'Capex forecast'!$T$9:$T$223,$Q581,'Capex forecast'!$S$9:$S$223,$S581,'Capex forecast'!$Q$9:$Q$223,"Augex")</f>
        <v>0</v>
      </c>
      <c r="AC581" s="32">
        <f>SUMIFS('Capex forecast'!M$9:M$223,'Capex forecast'!$T$9:$T$223,$Q581,'Capex forecast'!$S$9:$S$223,$S581,'Capex forecast'!$Q$9:$Q$223,"Augex")</f>
        <v>0</v>
      </c>
      <c r="AD581" s="32">
        <f>SUMIFS('Capex forecast'!N$9:N$223,'Capex forecast'!$T$9:$T$223,$Q581,'Capex forecast'!$S$9:$S$223,$S581,'Capex forecast'!$Q$9:$Q$223,"Augex")</f>
        <v>0</v>
      </c>
      <c r="AF581" s="45" t="s">
        <v>13</v>
      </c>
      <c r="AG581" s="6" t="str">
        <f>INDEX('Demand forecast'!$M$9:$M$5832,MATCH($Q581,'Demand forecast'!$B$9:$B$5832,0))</f>
        <v>No</v>
      </c>
      <c r="AH581" s="6" t="str">
        <f>IF(COUNTIF($AF$93:AF581,$B581) = 1, "LV", IF(COUNTIF($AF$93:AF581,$B581) = 2, "HV", "ST"))</f>
        <v>HV</v>
      </c>
      <c r="AI581" s="6" t="str">
        <f>INDEX('Demand forecast and growth rate'!$E$7:$E$273,MATCH($Q581,'Demand forecast and growth rate'!$B$7:$B$273,0))</f>
        <v>Small growth</v>
      </c>
      <c r="AJ581" s="47">
        <f>SUMIFS('Capex forecast'!E$9:E$223,'Capex forecast'!$T$9:$T$223,$AF581,'Capex forecast'!$S$9:$S$223,$AH581,'Capex forecast'!$Q$9:$Q$223,"Repex")</f>
        <v>0</v>
      </c>
      <c r="AK581" s="47">
        <f>SUMIFS('Capex forecast'!F$9:F$223,'Capex forecast'!$T$9:$T$223,$AF581,'Capex forecast'!$S$9:$S$223,$AH581,'Capex forecast'!$Q$9:$Q$223,"Repex")</f>
        <v>0</v>
      </c>
      <c r="AL581" s="47">
        <f>SUMIFS('Capex forecast'!G$9:G$223,'Capex forecast'!$T$9:$T$223,$AF581,'Capex forecast'!$S$9:$S$223,$AH581,'Capex forecast'!$Q$9:$Q$223,"Repex")</f>
        <v>0</v>
      </c>
      <c r="AM581" s="47">
        <f>SUMIFS('Capex forecast'!H$9:H$223,'Capex forecast'!$T$9:$T$223,$AF581,'Capex forecast'!$S$9:$S$223,$AH581,'Capex forecast'!$Q$9:$Q$223,"Repex")</f>
        <v>0</v>
      </c>
      <c r="AN581" s="47">
        <f>SUMIFS('Capex forecast'!I$9:I$223,'Capex forecast'!$T$9:$T$223,$AF581,'Capex forecast'!$S$9:$S$223,$AH581,'Capex forecast'!$Q$9:$Q$223,"Repex")</f>
        <v>0</v>
      </c>
      <c r="AO581" s="47">
        <f>SUMIFS('Capex forecast'!J$9:J$223,'Capex forecast'!$T$9:$T$223,$AF581,'Capex forecast'!$S$9:$S$223,$AH581,'Capex forecast'!$Q$9:$Q$223,"Repex")</f>
        <v>0</v>
      </c>
      <c r="AP581" s="47">
        <f>SUMIFS('Capex forecast'!K$9:K$223,'Capex forecast'!$T$9:$T$223,$AF581,'Capex forecast'!$S$9:$S$223,$AH581,'Capex forecast'!$Q$9:$Q$223,"Repex")</f>
        <v>0</v>
      </c>
      <c r="AQ581" s="47">
        <f>SUMIFS('Capex forecast'!L$9:L$223,'Capex forecast'!$T$9:$T$223,$AF581,'Capex forecast'!$S$9:$S$223,$AH581,'Capex forecast'!$Q$9:$Q$223,"Repex")</f>
        <v>0</v>
      </c>
      <c r="AR581" s="47">
        <f>SUMIFS('Capex forecast'!M$9:M$223,'Capex forecast'!$T$9:$T$223,$AF581,'Capex forecast'!$S$9:$S$223,$AH581,'Capex forecast'!$Q$9:$Q$223,"Repex")</f>
        <v>0</v>
      </c>
      <c r="AS581" s="47">
        <f>SUMIFS('Capex forecast'!N$9:N$223,'Capex forecast'!$T$9:$T$223,$AF581,'Capex forecast'!$S$9:$S$223,$AH581,'Capex forecast'!$Q$9:$Q$223,"Repex")</f>
        <v>0</v>
      </c>
    </row>
    <row r="582" spans="2:45" ht="15">
      <c r="B582" s="45" t="s">
        <v>238</v>
      </c>
      <c r="C582" s="6" t="str">
        <f>INDEX('Demand forecast'!$M$9:$M$5832,MATCH($B582,'Demand forecast'!$B$9:$B$5832,0))</f>
        <v>Yes</v>
      </c>
      <c r="D582" s="6" t="str">
        <f>IF(COUNTIF($B$93:B582,$B582) = 1, "LV", IF(COUNTIF($B$93:B582,$B582) = 2, "HV", "ST"))</f>
        <v>HV</v>
      </c>
      <c r="E582" s="6" t="str">
        <f>INDEX('Demand forecast and growth rate'!$E$7:$E$273,MATCH($B582,'Demand forecast and growth rate'!$B$7:$B$273,0))</f>
        <v>Steady/falling</v>
      </c>
      <c r="F582" s="32">
        <f>SUMIFS('Capex forecast'!E$9:E$223,'Capex forecast'!$T$9:$T$223,'Allocation of site-spec costs'!$B582,'Capex forecast'!$S$9:$S$223,'Allocation of site-spec costs'!$D582,'Capex forecast'!$Q$9:$Q$223,"Customer Connection")</f>
        <v>0</v>
      </c>
      <c r="G582" s="32">
        <f>SUMIFS('Capex forecast'!F$9:F$223,'Capex forecast'!$T$9:$T$223,'Allocation of site-spec costs'!$B582,'Capex forecast'!$S$9:$S$223,'Allocation of site-spec costs'!$D582,'Capex forecast'!$Q$9:$Q$223,"Customer Connection")</f>
        <v>0</v>
      </c>
      <c r="H582" s="32">
        <f>SUMIFS('Capex forecast'!G$9:G$223,'Capex forecast'!$T$9:$T$223,'Allocation of site-spec costs'!$B582,'Capex forecast'!$S$9:$S$223,'Allocation of site-spec costs'!$D582,'Capex forecast'!$Q$9:$Q$223,"Customer Connection")</f>
        <v>0</v>
      </c>
      <c r="I582" s="32">
        <f>SUMIFS('Capex forecast'!H$9:H$223,'Capex forecast'!$T$9:$T$223,'Allocation of site-spec costs'!$B582,'Capex forecast'!$S$9:$S$223,'Allocation of site-spec costs'!$D582,'Capex forecast'!$Q$9:$Q$223,"Customer Connection")</f>
        <v>0</v>
      </c>
      <c r="J582" s="32">
        <f>SUMIFS('Capex forecast'!I$9:I$223,'Capex forecast'!$T$9:$T$223,'Allocation of site-spec costs'!$B582,'Capex forecast'!$S$9:$S$223,'Allocation of site-spec costs'!$D582,'Capex forecast'!$Q$9:$Q$223,"Customer Connection")</f>
        <v>0</v>
      </c>
      <c r="K582" s="32">
        <f>SUMIFS('Capex forecast'!J$9:J$223,'Capex forecast'!$T$9:$T$223,'Allocation of site-spec costs'!$B582,'Capex forecast'!$S$9:$S$223,'Allocation of site-spec costs'!$D582,'Capex forecast'!$Q$9:$Q$223,"Customer Connection")</f>
        <v>0</v>
      </c>
      <c r="L582" s="32">
        <f>SUMIFS('Capex forecast'!K$9:K$223,'Capex forecast'!$T$9:$T$223,'Allocation of site-spec costs'!$B582,'Capex forecast'!$S$9:$S$223,'Allocation of site-spec costs'!$D582,'Capex forecast'!$Q$9:$Q$223,"Customer Connection")</f>
        <v>0</v>
      </c>
      <c r="M582" s="32">
        <f>SUMIFS('Capex forecast'!L$9:L$223,'Capex forecast'!$T$9:$T$223,'Allocation of site-spec costs'!$B582,'Capex forecast'!$S$9:$S$223,'Allocation of site-spec costs'!$D582,'Capex forecast'!$Q$9:$Q$223,"Customer Connection")</f>
        <v>0</v>
      </c>
      <c r="N582" s="32">
        <f>SUMIFS('Capex forecast'!M$9:M$223,'Capex forecast'!$T$9:$T$223,'Allocation of site-spec costs'!$B582,'Capex forecast'!$S$9:$S$223,'Allocation of site-spec costs'!$D582,'Capex forecast'!$Q$9:$Q$223,"Customer Connection")</f>
        <v>0</v>
      </c>
      <c r="O582" s="32">
        <f>SUMIFS('Capex forecast'!N$9:N$223,'Capex forecast'!$T$9:$T$223,'Allocation of site-spec costs'!$B582,'Capex forecast'!$S$9:$S$223,'Allocation of site-spec costs'!$D582,'Capex forecast'!$Q$9:$Q$223,"Customer Connection")</f>
        <v>0</v>
      </c>
      <c r="Q582" s="45" t="s">
        <v>238</v>
      </c>
      <c r="R582" s="6" t="str">
        <f>INDEX('Demand forecast'!$M$9:$M$5832,MATCH($Q582,'Demand forecast'!$B$9:$B$5832,0))</f>
        <v>Yes</v>
      </c>
      <c r="S582" s="6" t="str">
        <f>IF(COUNTIF($Q$93:Q582,$B582) = 1, "LV", IF(COUNTIF($Q$93:Q582,$B582) = 2, "HV", "ST"))</f>
        <v>HV</v>
      </c>
      <c r="T582" s="6" t="str">
        <f>INDEX('Demand forecast and growth rate'!$E$7:$E$273,MATCH($Q582,'Demand forecast and growth rate'!$B$7:$B$273,0))</f>
        <v>Steady/falling</v>
      </c>
      <c r="U582" s="32">
        <f>SUMIFS('Capex forecast'!E$9:E$223,'Capex forecast'!$T$9:$T$223,$Q582,'Capex forecast'!$S$9:$S$223,$S582,'Capex forecast'!$Q$9:$Q$223,"Augex")</f>
        <v>0</v>
      </c>
      <c r="V582" s="32">
        <f>SUMIFS('Capex forecast'!F$9:F$223,'Capex forecast'!$T$9:$T$223,$Q582,'Capex forecast'!$S$9:$S$223,$S582,'Capex forecast'!$Q$9:$Q$223,"Augex")</f>
        <v>0</v>
      </c>
      <c r="W582" s="32">
        <f>SUMIFS('Capex forecast'!G$9:G$223,'Capex forecast'!$T$9:$T$223,$Q582,'Capex forecast'!$S$9:$S$223,$S582,'Capex forecast'!$Q$9:$Q$223,"Augex")</f>
        <v>0</v>
      </c>
      <c r="X582" s="32">
        <f>SUMIFS('Capex forecast'!H$9:H$223,'Capex forecast'!$T$9:$T$223,$Q582,'Capex forecast'!$S$9:$S$223,$S582,'Capex forecast'!$Q$9:$Q$223,"Augex")</f>
        <v>0</v>
      </c>
      <c r="Y582" s="32">
        <f>SUMIFS('Capex forecast'!I$9:I$223,'Capex forecast'!$T$9:$T$223,$Q582,'Capex forecast'!$S$9:$S$223,$S582,'Capex forecast'!$Q$9:$Q$223,"Augex")</f>
        <v>0</v>
      </c>
      <c r="Z582" s="32">
        <f>SUMIFS('Capex forecast'!J$9:J$223,'Capex forecast'!$T$9:$T$223,$Q582,'Capex forecast'!$S$9:$S$223,$S582,'Capex forecast'!$Q$9:$Q$223,"Augex")</f>
        <v>0</v>
      </c>
      <c r="AA582" s="32">
        <f>SUMIFS('Capex forecast'!K$9:K$223,'Capex forecast'!$T$9:$T$223,$Q582,'Capex forecast'!$S$9:$S$223,$S582,'Capex forecast'!$Q$9:$Q$223,"Augex")</f>
        <v>0</v>
      </c>
      <c r="AB582" s="32">
        <f>SUMIFS('Capex forecast'!L$9:L$223,'Capex forecast'!$T$9:$T$223,$Q582,'Capex forecast'!$S$9:$S$223,$S582,'Capex forecast'!$Q$9:$Q$223,"Augex")</f>
        <v>0</v>
      </c>
      <c r="AC582" s="32">
        <f>SUMIFS('Capex forecast'!M$9:M$223,'Capex forecast'!$T$9:$T$223,$Q582,'Capex forecast'!$S$9:$S$223,$S582,'Capex forecast'!$Q$9:$Q$223,"Augex")</f>
        <v>0</v>
      </c>
      <c r="AD582" s="32">
        <f>SUMIFS('Capex forecast'!N$9:N$223,'Capex forecast'!$T$9:$T$223,$Q582,'Capex forecast'!$S$9:$S$223,$S582,'Capex forecast'!$Q$9:$Q$223,"Augex")</f>
        <v>0</v>
      </c>
      <c r="AF582" s="45" t="s">
        <v>238</v>
      </c>
      <c r="AG582" s="6" t="str">
        <f>INDEX('Demand forecast'!$M$9:$M$5832,MATCH($Q582,'Demand forecast'!$B$9:$B$5832,0))</f>
        <v>Yes</v>
      </c>
      <c r="AH582" s="6" t="str">
        <f>IF(COUNTIF($AF$93:AF582,$B582) = 1, "LV", IF(COUNTIF($AF$93:AF582,$B582) = 2, "HV", "ST"))</f>
        <v>HV</v>
      </c>
      <c r="AI582" s="6" t="str">
        <f>INDEX('Demand forecast and growth rate'!$E$7:$E$273,MATCH($Q582,'Demand forecast and growth rate'!$B$7:$B$273,0))</f>
        <v>Steady/falling</v>
      </c>
      <c r="AJ582" s="47">
        <f>SUMIFS('Capex forecast'!E$9:E$223,'Capex forecast'!$T$9:$T$223,$AF582,'Capex forecast'!$S$9:$S$223,$AH582,'Capex forecast'!$Q$9:$Q$223,"Repex")</f>
        <v>0</v>
      </c>
      <c r="AK582" s="47">
        <f>SUMIFS('Capex forecast'!F$9:F$223,'Capex forecast'!$T$9:$T$223,$AF582,'Capex forecast'!$S$9:$S$223,$AH582,'Capex forecast'!$Q$9:$Q$223,"Repex")</f>
        <v>0</v>
      </c>
      <c r="AL582" s="47">
        <f>SUMIFS('Capex forecast'!G$9:G$223,'Capex forecast'!$T$9:$T$223,$AF582,'Capex forecast'!$S$9:$S$223,$AH582,'Capex forecast'!$Q$9:$Q$223,"Repex")</f>
        <v>0</v>
      </c>
      <c r="AM582" s="47">
        <f>SUMIFS('Capex forecast'!H$9:H$223,'Capex forecast'!$T$9:$T$223,$AF582,'Capex forecast'!$S$9:$S$223,$AH582,'Capex forecast'!$Q$9:$Q$223,"Repex")</f>
        <v>0</v>
      </c>
      <c r="AN582" s="47">
        <f>SUMIFS('Capex forecast'!I$9:I$223,'Capex forecast'!$T$9:$T$223,$AF582,'Capex forecast'!$S$9:$S$223,$AH582,'Capex forecast'!$Q$9:$Q$223,"Repex")</f>
        <v>0</v>
      </c>
      <c r="AO582" s="47">
        <f>SUMIFS('Capex forecast'!J$9:J$223,'Capex forecast'!$T$9:$T$223,$AF582,'Capex forecast'!$S$9:$S$223,$AH582,'Capex forecast'!$Q$9:$Q$223,"Repex")</f>
        <v>0</v>
      </c>
      <c r="AP582" s="47">
        <f>SUMIFS('Capex forecast'!K$9:K$223,'Capex forecast'!$T$9:$T$223,$AF582,'Capex forecast'!$S$9:$S$223,$AH582,'Capex forecast'!$Q$9:$Q$223,"Repex")</f>
        <v>0</v>
      </c>
      <c r="AQ582" s="47">
        <f>SUMIFS('Capex forecast'!L$9:L$223,'Capex forecast'!$T$9:$T$223,$AF582,'Capex forecast'!$S$9:$S$223,$AH582,'Capex forecast'!$Q$9:$Q$223,"Repex")</f>
        <v>0</v>
      </c>
      <c r="AR582" s="47">
        <f>SUMIFS('Capex forecast'!M$9:M$223,'Capex forecast'!$T$9:$T$223,$AF582,'Capex forecast'!$S$9:$S$223,$AH582,'Capex forecast'!$Q$9:$Q$223,"Repex")</f>
        <v>0</v>
      </c>
      <c r="AS582" s="47">
        <f>SUMIFS('Capex forecast'!N$9:N$223,'Capex forecast'!$T$9:$T$223,$AF582,'Capex forecast'!$S$9:$S$223,$AH582,'Capex forecast'!$Q$9:$Q$223,"Repex")</f>
        <v>0</v>
      </c>
    </row>
    <row r="583" spans="2:45" ht="15">
      <c r="B583" s="45" t="s">
        <v>48</v>
      </c>
      <c r="C583" s="6" t="str">
        <f>INDEX('Demand forecast'!$M$9:$M$5832,MATCH($B583,'Demand forecast'!$B$9:$B$5832,0))</f>
        <v>No</v>
      </c>
      <c r="D583" s="6" t="str">
        <f>IF(COUNTIF($B$93:B583,$B583) = 1, "LV", IF(COUNTIF($B$93:B583,$B583) = 2, "HV", "ST"))</f>
        <v>HV</v>
      </c>
      <c r="E583" s="6" t="str">
        <f>INDEX('Demand forecast and growth rate'!$E$7:$E$273,MATCH($B583,'Demand forecast and growth rate'!$B$7:$B$273,0))</f>
        <v>Small growth</v>
      </c>
      <c r="F583" s="32">
        <f>SUMIFS('Capex forecast'!E$9:E$223,'Capex forecast'!$T$9:$T$223,'Allocation of site-spec costs'!$B583,'Capex forecast'!$S$9:$S$223,'Allocation of site-spec costs'!$D583,'Capex forecast'!$Q$9:$Q$223,"Customer Connection")</f>
        <v>0</v>
      </c>
      <c r="G583" s="32">
        <f>SUMIFS('Capex forecast'!F$9:F$223,'Capex forecast'!$T$9:$T$223,'Allocation of site-spec costs'!$B583,'Capex forecast'!$S$9:$S$223,'Allocation of site-spec costs'!$D583,'Capex forecast'!$Q$9:$Q$223,"Customer Connection")</f>
        <v>0</v>
      </c>
      <c r="H583" s="32">
        <f>SUMIFS('Capex forecast'!G$9:G$223,'Capex forecast'!$T$9:$T$223,'Allocation of site-spec costs'!$B583,'Capex forecast'!$S$9:$S$223,'Allocation of site-spec costs'!$D583,'Capex forecast'!$Q$9:$Q$223,"Customer Connection")</f>
        <v>0</v>
      </c>
      <c r="I583" s="32">
        <f>SUMIFS('Capex forecast'!H$9:H$223,'Capex forecast'!$T$9:$T$223,'Allocation of site-spec costs'!$B583,'Capex forecast'!$S$9:$S$223,'Allocation of site-spec costs'!$D583,'Capex forecast'!$Q$9:$Q$223,"Customer Connection")</f>
        <v>0</v>
      </c>
      <c r="J583" s="32">
        <f>SUMIFS('Capex forecast'!I$9:I$223,'Capex forecast'!$T$9:$T$223,'Allocation of site-spec costs'!$B583,'Capex forecast'!$S$9:$S$223,'Allocation of site-spec costs'!$D583,'Capex forecast'!$Q$9:$Q$223,"Customer Connection")</f>
        <v>0</v>
      </c>
      <c r="K583" s="32">
        <f>SUMIFS('Capex forecast'!J$9:J$223,'Capex forecast'!$T$9:$T$223,'Allocation of site-spec costs'!$B583,'Capex forecast'!$S$9:$S$223,'Allocation of site-spec costs'!$D583,'Capex forecast'!$Q$9:$Q$223,"Customer Connection")</f>
        <v>0</v>
      </c>
      <c r="L583" s="32">
        <f>SUMIFS('Capex forecast'!K$9:K$223,'Capex forecast'!$T$9:$T$223,'Allocation of site-spec costs'!$B583,'Capex forecast'!$S$9:$S$223,'Allocation of site-spec costs'!$D583,'Capex forecast'!$Q$9:$Q$223,"Customer Connection")</f>
        <v>0</v>
      </c>
      <c r="M583" s="32">
        <f>SUMIFS('Capex forecast'!L$9:L$223,'Capex forecast'!$T$9:$T$223,'Allocation of site-spec costs'!$B583,'Capex forecast'!$S$9:$S$223,'Allocation of site-spec costs'!$D583,'Capex forecast'!$Q$9:$Q$223,"Customer Connection")</f>
        <v>0</v>
      </c>
      <c r="N583" s="32">
        <f>SUMIFS('Capex forecast'!M$9:M$223,'Capex forecast'!$T$9:$T$223,'Allocation of site-spec costs'!$B583,'Capex forecast'!$S$9:$S$223,'Allocation of site-spec costs'!$D583,'Capex forecast'!$Q$9:$Q$223,"Customer Connection")</f>
        <v>0</v>
      </c>
      <c r="O583" s="32">
        <f>SUMIFS('Capex forecast'!N$9:N$223,'Capex forecast'!$T$9:$T$223,'Allocation of site-spec costs'!$B583,'Capex forecast'!$S$9:$S$223,'Allocation of site-spec costs'!$D583,'Capex forecast'!$Q$9:$Q$223,"Customer Connection")</f>
        <v>0</v>
      </c>
      <c r="Q583" s="45" t="s">
        <v>48</v>
      </c>
      <c r="R583" s="6" t="str">
        <f>INDEX('Demand forecast'!$M$9:$M$5832,MATCH($Q583,'Demand forecast'!$B$9:$B$5832,0))</f>
        <v>No</v>
      </c>
      <c r="S583" s="6" t="str">
        <f>IF(COUNTIF($Q$93:Q583,$B583) = 1, "LV", IF(COUNTIF($Q$93:Q583,$B583) = 2, "HV", "ST"))</f>
        <v>HV</v>
      </c>
      <c r="T583" s="6" t="str">
        <f>INDEX('Demand forecast and growth rate'!$E$7:$E$273,MATCH($Q583,'Demand forecast and growth rate'!$B$7:$B$273,0))</f>
        <v>Small growth</v>
      </c>
      <c r="U583" s="32">
        <f>SUMIFS('Capex forecast'!E$9:E$223,'Capex forecast'!$T$9:$T$223,$Q583,'Capex forecast'!$S$9:$S$223,$S583,'Capex forecast'!$Q$9:$Q$223,"Augex")</f>
        <v>0</v>
      </c>
      <c r="V583" s="32">
        <f>SUMIFS('Capex forecast'!F$9:F$223,'Capex forecast'!$T$9:$T$223,$Q583,'Capex forecast'!$S$9:$S$223,$S583,'Capex forecast'!$Q$9:$Q$223,"Augex")</f>
        <v>0</v>
      </c>
      <c r="W583" s="32">
        <f>SUMIFS('Capex forecast'!G$9:G$223,'Capex forecast'!$T$9:$T$223,$Q583,'Capex forecast'!$S$9:$S$223,$S583,'Capex forecast'!$Q$9:$Q$223,"Augex")</f>
        <v>0</v>
      </c>
      <c r="X583" s="32">
        <f>SUMIFS('Capex forecast'!H$9:H$223,'Capex forecast'!$T$9:$T$223,$Q583,'Capex forecast'!$S$9:$S$223,$S583,'Capex forecast'!$Q$9:$Q$223,"Augex")</f>
        <v>0</v>
      </c>
      <c r="Y583" s="32">
        <f>SUMIFS('Capex forecast'!I$9:I$223,'Capex forecast'!$T$9:$T$223,$Q583,'Capex forecast'!$S$9:$S$223,$S583,'Capex forecast'!$Q$9:$Q$223,"Augex")</f>
        <v>0</v>
      </c>
      <c r="Z583" s="32">
        <f>SUMIFS('Capex forecast'!J$9:J$223,'Capex forecast'!$T$9:$T$223,$Q583,'Capex forecast'!$S$9:$S$223,$S583,'Capex forecast'!$Q$9:$Q$223,"Augex")</f>
        <v>0</v>
      </c>
      <c r="AA583" s="32">
        <f>SUMIFS('Capex forecast'!K$9:K$223,'Capex forecast'!$T$9:$T$223,$Q583,'Capex forecast'!$S$9:$S$223,$S583,'Capex forecast'!$Q$9:$Q$223,"Augex")</f>
        <v>0</v>
      </c>
      <c r="AB583" s="32">
        <f>SUMIFS('Capex forecast'!L$9:L$223,'Capex forecast'!$T$9:$T$223,$Q583,'Capex forecast'!$S$9:$S$223,$S583,'Capex forecast'!$Q$9:$Q$223,"Augex")</f>
        <v>0</v>
      </c>
      <c r="AC583" s="32">
        <f>SUMIFS('Capex forecast'!M$9:M$223,'Capex forecast'!$T$9:$T$223,$Q583,'Capex forecast'!$S$9:$S$223,$S583,'Capex forecast'!$Q$9:$Q$223,"Augex")</f>
        <v>0</v>
      </c>
      <c r="AD583" s="32">
        <f>SUMIFS('Capex forecast'!N$9:N$223,'Capex forecast'!$T$9:$T$223,$Q583,'Capex forecast'!$S$9:$S$223,$S583,'Capex forecast'!$Q$9:$Q$223,"Augex")</f>
        <v>0</v>
      </c>
      <c r="AF583" s="45" t="s">
        <v>48</v>
      </c>
      <c r="AG583" s="6" t="str">
        <f>INDEX('Demand forecast'!$M$9:$M$5832,MATCH($Q583,'Demand forecast'!$B$9:$B$5832,0))</f>
        <v>No</v>
      </c>
      <c r="AH583" s="6" t="str">
        <f>IF(COUNTIF($AF$93:AF583,$B583) = 1, "LV", IF(COUNTIF($AF$93:AF583,$B583) = 2, "HV", "ST"))</f>
        <v>HV</v>
      </c>
      <c r="AI583" s="6" t="str">
        <f>INDEX('Demand forecast and growth rate'!$E$7:$E$273,MATCH($Q583,'Demand forecast and growth rate'!$B$7:$B$273,0))</f>
        <v>Small growth</v>
      </c>
      <c r="AJ583" s="47">
        <f>SUMIFS('Capex forecast'!E$9:E$223,'Capex forecast'!$T$9:$T$223,$AF583,'Capex forecast'!$S$9:$S$223,$AH583,'Capex forecast'!$Q$9:$Q$223,"Repex")</f>
        <v>0</v>
      </c>
      <c r="AK583" s="47">
        <f>SUMIFS('Capex forecast'!F$9:F$223,'Capex forecast'!$T$9:$T$223,$AF583,'Capex forecast'!$S$9:$S$223,$AH583,'Capex forecast'!$Q$9:$Q$223,"Repex")</f>
        <v>0</v>
      </c>
      <c r="AL583" s="47">
        <f>SUMIFS('Capex forecast'!G$9:G$223,'Capex forecast'!$T$9:$T$223,$AF583,'Capex forecast'!$S$9:$S$223,$AH583,'Capex forecast'!$Q$9:$Q$223,"Repex")</f>
        <v>0</v>
      </c>
      <c r="AM583" s="47">
        <f>SUMIFS('Capex forecast'!H$9:H$223,'Capex forecast'!$T$9:$T$223,$AF583,'Capex forecast'!$S$9:$S$223,$AH583,'Capex forecast'!$Q$9:$Q$223,"Repex")</f>
        <v>0</v>
      </c>
      <c r="AN583" s="47">
        <f>SUMIFS('Capex forecast'!I$9:I$223,'Capex forecast'!$T$9:$T$223,$AF583,'Capex forecast'!$S$9:$S$223,$AH583,'Capex forecast'!$Q$9:$Q$223,"Repex")</f>
        <v>0</v>
      </c>
      <c r="AO583" s="47">
        <f>SUMIFS('Capex forecast'!J$9:J$223,'Capex forecast'!$T$9:$T$223,$AF583,'Capex forecast'!$S$9:$S$223,$AH583,'Capex forecast'!$Q$9:$Q$223,"Repex")</f>
        <v>0</v>
      </c>
      <c r="AP583" s="47">
        <f>SUMIFS('Capex forecast'!K$9:K$223,'Capex forecast'!$T$9:$T$223,$AF583,'Capex forecast'!$S$9:$S$223,$AH583,'Capex forecast'!$Q$9:$Q$223,"Repex")</f>
        <v>0</v>
      </c>
      <c r="AQ583" s="47">
        <f>SUMIFS('Capex forecast'!L$9:L$223,'Capex forecast'!$T$9:$T$223,$AF583,'Capex forecast'!$S$9:$S$223,$AH583,'Capex forecast'!$Q$9:$Q$223,"Repex")</f>
        <v>0</v>
      </c>
      <c r="AR583" s="47">
        <f>SUMIFS('Capex forecast'!M$9:M$223,'Capex forecast'!$T$9:$T$223,$AF583,'Capex forecast'!$S$9:$S$223,$AH583,'Capex forecast'!$Q$9:$Q$223,"Repex")</f>
        <v>0</v>
      </c>
      <c r="AS583" s="47">
        <f>SUMIFS('Capex forecast'!N$9:N$223,'Capex forecast'!$T$9:$T$223,$AF583,'Capex forecast'!$S$9:$S$223,$AH583,'Capex forecast'!$Q$9:$Q$223,"Repex")</f>
        <v>0</v>
      </c>
    </row>
    <row r="584" spans="2:45" ht="15">
      <c r="B584" s="45" t="s">
        <v>418</v>
      </c>
      <c r="C584" s="6" t="str">
        <f>INDEX('Demand forecast'!$M$9:$M$5832,MATCH($B584,'Demand forecast'!$B$9:$B$5832,0))</f>
        <v>No</v>
      </c>
      <c r="D584" s="6" t="str">
        <f>IF(COUNTIF($B$93:B584,$B584) = 1, "LV", IF(COUNTIF($B$93:B584,$B584) = 2, "HV", "ST"))</f>
        <v>HV</v>
      </c>
      <c r="E584" s="6" t="str">
        <f>INDEX('Demand forecast and growth rate'!$E$7:$E$273,MATCH($B584,'Demand forecast and growth rate'!$B$7:$B$273,0))</f>
        <v>High growth</v>
      </c>
      <c r="F584" s="32">
        <f>SUMIFS('Capex forecast'!E$9:E$223,'Capex forecast'!$T$9:$T$223,'Allocation of site-spec costs'!$B584,'Capex forecast'!$S$9:$S$223,'Allocation of site-spec costs'!$D584,'Capex forecast'!$Q$9:$Q$223,"Customer Connection")</f>
        <v>0</v>
      </c>
      <c r="G584" s="32">
        <f>SUMIFS('Capex forecast'!F$9:F$223,'Capex forecast'!$T$9:$T$223,'Allocation of site-spec costs'!$B584,'Capex forecast'!$S$9:$S$223,'Allocation of site-spec costs'!$D584,'Capex forecast'!$Q$9:$Q$223,"Customer Connection")</f>
        <v>0</v>
      </c>
      <c r="H584" s="32">
        <f>SUMIFS('Capex forecast'!G$9:G$223,'Capex forecast'!$T$9:$T$223,'Allocation of site-spec costs'!$B584,'Capex forecast'!$S$9:$S$223,'Allocation of site-spec costs'!$D584,'Capex forecast'!$Q$9:$Q$223,"Customer Connection")</f>
        <v>0</v>
      </c>
      <c r="I584" s="32">
        <f>SUMIFS('Capex forecast'!H$9:H$223,'Capex forecast'!$T$9:$T$223,'Allocation of site-spec costs'!$B584,'Capex forecast'!$S$9:$S$223,'Allocation of site-spec costs'!$D584,'Capex forecast'!$Q$9:$Q$223,"Customer Connection")</f>
        <v>0</v>
      </c>
      <c r="J584" s="32">
        <f>SUMIFS('Capex forecast'!I$9:I$223,'Capex forecast'!$T$9:$T$223,'Allocation of site-spec costs'!$B584,'Capex forecast'!$S$9:$S$223,'Allocation of site-spec costs'!$D584,'Capex forecast'!$Q$9:$Q$223,"Customer Connection")</f>
        <v>0</v>
      </c>
      <c r="K584" s="32">
        <f>SUMIFS('Capex forecast'!J$9:J$223,'Capex forecast'!$T$9:$T$223,'Allocation of site-spec costs'!$B584,'Capex forecast'!$S$9:$S$223,'Allocation of site-spec costs'!$D584,'Capex forecast'!$Q$9:$Q$223,"Customer Connection")</f>
        <v>0</v>
      </c>
      <c r="L584" s="32">
        <f>SUMIFS('Capex forecast'!K$9:K$223,'Capex forecast'!$T$9:$T$223,'Allocation of site-spec costs'!$B584,'Capex forecast'!$S$9:$S$223,'Allocation of site-spec costs'!$D584,'Capex forecast'!$Q$9:$Q$223,"Customer Connection")</f>
        <v>0</v>
      </c>
      <c r="M584" s="32">
        <f>SUMIFS('Capex forecast'!L$9:L$223,'Capex forecast'!$T$9:$T$223,'Allocation of site-spec costs'!$B584,'Capex forecast'!$S$9:$S$223,'Allocation of site-spec costs'!$D584,'Capex forecast'!$Q$9:$Q$223,"Customer Connection")</f>
        <v>0</v>
      </c>
      <c r="N584" s="32">
        <f>SUMIFS('Capex forecast'!M$9:M$223,'Capex forecast'!$T$9:$T$223,'Allocation of site-spec costs'!$B584,'Capex forecast'!$S$9:$S$223,'Allocation of site-spec costs'!$D584,'Capex forecast'!$Q$9:$Q$223,"Customer Connection")</f>
        <v>0</v>
      </c>
      <c r="O584" s="32">
        <f>SUMIFS('Capex forecast'!N$9:N$223,'Capex forecast'!$T$9:$T$223,'Allocation of site-spec costs'!$B584,'Capex forecast'!$S$9:$S$223,'Allocation of site-spec costs'!$D584,'Capex forecast'!$Q$9:$Q$223,"Customer Connection")</f>
        <v>0</v>
      </c>
      <c r="Q584" s="45" t="s">
        <v>418</v>
      </c>
      <c r="R584" s="6" t="str">
        <f>INDEX('Demand forecast'!$M$9:$M$5832,MATCH($Q584,'Demand forecast'!$B$9:$B$5832,0))</f>
        <v>No</v>
      </c>
      <c r="S584" s="6" t="str">
        <f>IF(COUNTIF($Q$93:Q584,$B584) = 1, "LV", IF(COUNTIF($Q$93:Q584,$B584) = 2, "HV", "ST"))</f>
        <v>HV</v>
      </c>
      <c r="T584" s="6" t="str">
        <f>INDEX('Demand forecast and growth rate'!$E$7:$E$273,MATCH($Q584,'Demand forecast and growth rate'!$B$7:$B$273,0))</f>
        <v>High growth</v>
      </c>
      <c r="U584" s="32">
        <f>SUMIFS('Capex forecast'!E$9:E$223,'Capex forecast'!$T$9:$T$223,$Q584,'Capex forecast'!$S$9:$S$223,$S584,'Capex forecast'!$Q$9:$Q$223,"Augex")</f>
        <v>0</v>
      </c>
      <c r="V584" s="32">
        <f>SUMIFS('Capex forecast'!F$9:F$223,'Capex forecast'!$T$9:$T$223,$Q584,'Capex forecast'!$S$9:$S$223,$S584,'Capex forecast'!$Q$9:$Q$223,"Augex")</f>
        <v>0</v>
      </c>
      <c r="W584" s="32">
        <f>SUMIFS('Capex forecast'!G$9:G$223,'Capex forecast'!$T$9:$T$223,$Q584,'Capex forecast'!$S$9:$S$223,$S584,'Capex forecast'!$Q$9:$Q$223,"Augex")</f>
        <v>2006673.2949599957</v>
      </c>
      <c r="X584" s="32">
        <f>SUMIFS('Capex forecast'!H$9:H$223,'Capex forecast'!$T$9:$T$223,$Q584,'Capex forecast'!$S$9:$S$223,$S584,'Capex forecast'!$Q$9:$Q$223,"Augex")</f>
        <v>1959259.2217926143</v>
      </c>
      <c r="Y584" s="32">
        <f>SUMIFS('Capex forecast'!I$9:I$223,'Capex forecast'!$T$9:$T$223,$Q584,'Capex forecast'!$S$9:$S$223,$S584,'Capex forecast'!$Q$9:$Q$223,"Augex")</f>
        <v>0</v>
      </c>
      <c r="Z584" s="32">
        <f>SUMIFS('Capex forecast'!J$9:J$223,'Capex forecast'!$T$9:$T$223,$Q584,'Capex forecast'!$S$9:$S$223,$S584,'Capex forecast'!$Q$9:$Q$223,"Augex")</f>
        <v>0</v>
      </c>
      <c r="AA584" s="32">
        <f>SUMIFS('Capex forecast'!K$9:K$223,'Capex forecast'!$T$9:$T$223,$Q584,'Capex forecast'!$S$9:$S$223,$S584,'Capex forecast'!$Q$9:$Q$223,"Augex")</f>
        <v>0</v>
      </c>
      <c r="AB584" s="32">
        <f>SUMIFS('Capex forecast'!L$9:L$223,'Capex forecast'!$T$9:$T$223,$Q584,'Capex forecast'!$S$9:$S$223,$S584,'Capex forecast'!$Q$9:$Q$223,"Augex")</f>
        <v>793186.50335052214</v>
      </c>
      <c r="AC584" s="32">
        <f>SUMIFS('Capex forecast'!M$9:M$223,'Capex forecast'!$T$9:$T$223,$Q584,'Capex forecast'!$S$9:$S$223,$S584,'Capex forecast'!$Q$9:$Q$223,"Augex")</f>
        <v>793186.50335052214</v>
      </c>
      <c r="AD584" s="32">
        <f>SUMIFS('Capex forecast'!N$9:N$223,'Capex forecast'!$T$9:$T$223,$Q584,'Capex forecast'!$S$9:$S$223,$S584,'Capex forecast'!$Q$9:$Q$223,"Augex")</f>
        <v>793186.50335052214</v>
      </c>
      <c r="AF584" s="45" t="s">
        <v>418</v>
      </c>
      <c r="AG584" s="6" t="str">
        <f>INDEX('Demand forecast'!$M$9:$M$5832,MATCH($Q584,'Demand forecast'!$B$9:$B$5832,0))</f>
        <v>No</v>
      </c>
      <c r="AH584" s="6" t="str">
        <f>IF(COUNTIF($AF$93:AF584,$B584) = 1, "LV", IF(COUNTIF($AF$93:AF584,$B584) = 2, "HV", "ST"))</f>
        <v>HV</v>
      </c>
      <c r="AI584" s="6" t="str">
        <f>INDEX('Demand forecast and growth rate'!$E$7:$E$273,MATCH($Q584,'Demand forecast and growth rate'!$B$7:$B$273,0))</f>
        <v>High growth</v>
      </c>
      <c r="AJ584" s="47">
        <f>SUMIFS('Capex forecast'!E$9:E$223,'Capex forecast'!$T$9:$T$223,$AF584,'Capex forecast'!$S$9:$S$223,$AH584,'Capex forecast'!$Q$9:$Q$223,"Repex")</f>
        <v>0</v>
      </c>
      <c r="AK584" s="47">
        <f>SUMIFS('Capex forecast'!F$9:F$223,'Capex forecast'!$T$9:$T$223,$AF584,'Capex forecast'!$S$9:$S$223,$AH584,'Capex forecast'!$Q$9:$Q$223,"Repex")</f>
        <v>0</v>
      </c>
      <c r="AL584" s="47">
        <f>SUMIFS('Capex forecast'!G$9:G$223,'Capex forecast'!$T$9:$T$223,$AF584,'Capex forecast'!$S$9:$S$223,$AH584,'Capex forecast'!$Q$9:$Q$223,"Repex")</f>
        <v>0</v>
      </c>
      <c r="AM584" s="47">
        <f>SUMIFS('Capex forecast'!H$9:H$223,'Capex forecast'!$T$9:$T$223,$AF584,'Capex forecast'!$S$9:$S$223,$AH584,'Capex forecast'!$Q$9:$Q$223,"Repex")</f>
        <v>0</v>
      </c>
      <c r="AN584" s="47">
        <f>SUMIFS('Capex forecast'!I$9:I$223,'Capex forecast'!$T$9:$T$223,$AF584,'Capex forecast'!$S$9:$S$223,$AH584,'Capex forecast'!$Q$9:$Q$223,"Repex")</f>
        <v>0</v>
      </c>
      <c r="AO584" s="47">
        <f>SUMIFS('Capex forecast'!J$9:J$223,'Capex forecast'!$T$9:$T$223,$AF584,'Capex forecast'!$S$9:$S$223,$AH584,'Capex forecast'!$Q$9:$Q$223,"Repex")</f>
        <v>0</v>
      </c>
      <c r="AP584" s="47">
        <f>SUMIFS('Capex forecast'!K$9:K$223,'Capex forecast'!$T$9:$T$223,$AF584,'Capex forecast'!$S$9:$S$223,$AH584,'Capex forecast'!$Q$9:$Q$223,"Repex")</f>
        <v>0</v>
      </c>
      <c r="AQ584" s="47">
        <f>SUMIFS('Capex forecast'!L$9:L$223,'Capex forecast'!$T$9:$T$223,$AF584,'Capex forecast'!$S$9:$S$223,$AH584,'Capex forecast'!$Q$9:$Q$223,"Repex")</f>
        <v>0</v>
      </c>
      <c r="AR584" s="47">
        <f>SUMIFS('Capex forecast'!M$9:M$223,'Capex forecast'!$T$9:$T$223,$AF584,'Capex forecast'!$S$9:$S$223,$AH584,'Capex forecast'!$Q$9:$Q$223,"Repex")</f>
        <v>0</v>
      </c>
      <c r="AS584" s="47">
        <f>SUMIFS('Capex forecast'!N$9:N$223,'Capex forecast'!$T$9:$T$223,$AF584,'Capex forecast'!$S$9:$S$223,$AH584,'Capex forecast'!$Q$9:$Q$223,"Repex")</f>
        <v>0</v>
      </c>
    </row>
    <row r="585" spans="2:45" ht="15">
      <c r="B585" s="45" t="s">
        <v>68</v>
      </c>
      <c r="C585" s="6" t="str">
        <f>INDEX('Demand forecast'!$M$9:$M$5832,MATCH($B585,'Demand forecast'!$B$9:$B$5832,0))</f>
        <v>No</v>
      </c>
      <c r="D585" s="6" t="str">
        <f>IF(COUNTIF($B$93:B585,$B585) = 1, "LV", IF(COUNTIF($B$93:B585,$B585) = 2, "HV", "ST"))</f>
        <v>HV</v>
      </c>
      <c r="E585" s="6" t="str">
        <f>INDEX('Demand forecast and growth rate'!$E$7:$E$273,MATCH($B585,'Demand forecast and growth rate'!$B$7:$B$273,0))</f>
        <v>High growth</v>
      </c>
      <c r="F585" s="32">
        <f>SUMIFS('Capex forecast'!E$9:E$223,'Capex forecast'!$T$9:$T$223,'Allocation of site-spec costs'!$B585,'Capex forecast'!$S$9:$S$223,'Allocation of site-spec costs'!$D585,'Capex forecast'!$Q$9:$Q$223,"Customer Connection")</f>
        <v>0</v>
      </c>
      <c r="G585" s="32">
        <f>SUMIFS('Capex forecast'!F$9:F$223,'Capex forecast'!$T$9:$T$223,'Allocation of site-spec costs'!$B585,'Capex forecast'!$S$9:$S$223,'Allocation of site-spec costs'!$D585,'Capex forecast'!$Q$9:$Q$223,"Customer Connection")</f>
        <v>0</v>
      </c>
      <c r="H585" s="32">
        <f>SUMIFS('Capex forecast'!G$9:G$223,'Capex forecast'!$T$9:$T$223,'Allocation of site-spec costs'!$B585,'Capex forecast'!$S$9:$S$223,'Allocation of site-spec costs'!$D585,'Capex forecast'!$Q$9:$Q$223,"Customer Connection")</f>
        <v>0</v>
      </c>
      <c r="I585" s="32">
        <f>SUMIFS('Capex forecast'!H$9:H$223,'Capex forecast'!$T$9:$T$223,'Allocation of site-spec costs'!$B585,'Capex forecast'!$S$9:$S$223,'Allocation of site-spec costs'!$D585,'Capex forecast'!$Q$9:$Q$223,"Customer Connection")</f>
        <v>0</v>
      </c>
      <c r="J585" s="32">
        <f>SUMIFS('Capex forecast'!I$9:I$223,'Capex forecast'!$T$9:$T$223,'Allocation of site-spec costs'!$B585,'Capex forecast'!$S$9:$S$223,'Allocation of site-spec costs'!$D585,'Capex forecast'!$Q$9:$Q$223,"Customer Connection")</f>
        <v>0</v>
      </c>
      <c r="K585" s="32">
        <f>SUMIFS('Capex forecast'!J$9:J$223,'Capex forecast'!$T$9:$T$223,'Allocation of site-spec costs'!$B585,'Capex forecast'!$S$9:$S$223,'Allocation of site-spec costs'!$D585,'Capex forecast'!$Q$9:$Q$223,"Customer Connection")</f>
        <v>0</v>
      </c>
      <c r="L585" s="32">
        <f>SUMIFS('Capex forecast'!K$9:K$223,'Capex forecast'!$T$9:$T$223,'Allocation of site-spec costs'!$B585,'Capex forecast'!$S$9:$S$223,'Allocation of site-spec costs'!$D585,'Capex forecast'!$Q$9:$Q$223,"Customer Connection")</f>
        <v>0</v>
      </c>
      <c r="M585" s="32">
        <f>SUMIFS('Capex forecast'!L$9:L$223,'Capex forecast'!$T$9:$T$223,'Allocation of site-spec costs'!$B585,'Capex forecast'!$S$9:$S$223,'Allocation of site-spec costs'!$D585,'Capex forecast'!$Q$9:$Q$223,"Customer Connection")</f>
        <v>0</v>
      </c>
      <c r="N585" s="32">
        <f>SUMIFS('Capex forecast'!M$9:M$223,'Capex forecast'!$T$9:$T$223,'Allocation of site-spec costs'!$B585,'Capex forecast'!$S$9:$S$223,'Allocation of site-spec costs'!$D585,'Capex forecast'!$Q$9:$Q$223,"Customer Connection")</f>
        <v>0</v>
      </c>
      <c r="O585" s="32">
        <f>SUMIFS('Capex forecast'!N$9:N$223,'Capex forecast'!$T$9:$T$223,'Allocation of site-spec costs'!$B585,'Capex forecast'!$S$9:$S$223,'Allocation of site-spec costs'!$D585,'Capex forecast'!$Q$9:$Q$223,"Customer Connection")</f>
        <v>0</v>
      </c>
      <c r="Q585" s="45" t="s">
        <v>68</v>
      </c>
      <c r="R585" s="6" t="str">
        <f>INDEX('Demand forecast'!$M$9:$M$5832,MATCH($Q585,'Demand forecast'!$B$9:$B$5832,0))</f>
        <v>No</v>
      </c>
      <c r="S585" s="6" t="str">
        <f>IF(COUNTIF($Q$93:Q585,$B585) = 1, "LV", IF(COUNTIF($Q$93:Q585,$B585) = 2, "HV", "ST"))</f>
        <v>HV</v>
      </c>
      <c r="T585" s="6" t="str">
        <f>INDEX('Demand forecast and growth rate'!$E$7:$E$273,MATCH($Q585,'Demand forecast and growth rate'!$B$7:$B$273,0))</f>
        <v>High growth</v>
      </c>
      <c r="U585" s="32">
        <f>SUMIFS('Capex forecast'!E$9:E$223,'Capex forecast'!$T$9:$T$223,$Q585,'Capex forecast'!$S$9:$S$223,$S585,'Capex forecast'!$Q$9:$Q$223,"Augex")</f>
        <v>0</v>
      </c>
      <c r="V585" s="32">
        <f>SUMIFS('Capex forecast'!F$9:F$223,'Capex forecast'!$T$9:$T$223,$Q585,'Capex forecast'!$S$9:$S$223,$S585,'Capex forecast'!$Q$9:$Q$223,"Augex")</f>
        <v>0</v>
      </c>
      <c r="W585" s="32">
        <f>SUMIFS('Capex forecast'!G$9:G$223,'Capex forecast'!$T$9:$T$223,$Q585,'Capex forecast'!$S$9:$S$223,$S585,'Capex forecast'!$Q$9:$Q$223,"Augex")</f>
        <v>0</v>
      </c>
      <c r="X585" s="32">
        <f>SUMIFS('Capex forecast'!H$9:H$223,'Capex forecast'!$T$9:$T$223,$Q585,'Capex forecast'!$S$9:$S$223,$S585,'Capex forecast'!$Q$9:$Q$223,"Augex")</f>
        <v>0</v>
      </c>
      <c r="Y585" s="32">
        <f>SUMIFS('Capex forecast'!I$9:I$223,'Capex forecast'!$T$9:$T$223,$Q585,'Capex forecast'!$S$9:$S$223,$S585,'Capex forecast'!$Q$9:$Q$223,"Augex")</f>
        <v>0</v>
      </c>
      <c r="Z585" s="32">
        <f>SUMIFS('Capex forecast'!J$9:J$223,'Capex forecast'!$T$9:$T$223,$Q585,'Capex forecast'!$S$9:$S$223,$S585,'Capex forecast'!$Q$9:$Q$223,"Augex")</f>
        <v>0</v>
      </c>
      <c r="AA585" s="32">
        <f>SUMIFS('Capex forecast'!K$9:K$223,'Capex forecast'!$T$9:$T$223,$Q585,'Capex forecast'!$S$9:$S$223,$S585,'Capex forecast'!$Q$9:$Q$223,"Augex")</f>
        <v>0</v>
      </c>
      <c r="AB585" s="32">
        <f>SUMIFS('Capex forecast'!L$9:L$223,'Capex forecast'!$T$9:$T$223,$Q585,'Capex forecast'!$S$9:$S$223,$S585,'Capex forecast'!$Q$9:$Q$223,"Augex")</f>
        <v>0</v>
      </c>
      <c r="AC585" s="32">
        <f>SUMIFS('Capex forecast'!M$9:M$223,'Capex forecast'!$T$9:$T$223,$Q585,'Capex forecast'!$S$9:$S$223,$S585,'Capex forecast'!$Q$9:$Q$223,"Augex")</f>
        <v>0</v>
      </c>
      <c r="AD585" s="32">
        <f>SUMIFS('Capex forecast'!N$9:N$223,'Capex forecast'!$T$9:$T$223,$Q585,'Capex forecast'!$S$9:$S$223,$S585,'Capex forecast'!$Q$9:$Q$223,"Augex")</f>
        <v>0</v>
      </c>
      <c r="AF585" s="45" t="s">
        <v>68</v>
      </c>
      <c r="AG585" s="6" t="str">
        <f>INDEX('Demand forecast'!$M$9:$M$5832,MATCH($Q585,'Demand forecast'!$B$9:$B$5832,0))</f>
        <v>No</v>
      </c>
      <c r="AH585" s="6" t="str">
        <f>IF(COUNTIF($AF$93:AF585,$B585) = 1, "LV", IF(COUNTIF($AF$93:AF585,$B585) = 2, "HV", "ST"))</f>
        <v>HV</v>
      </c>
      <c r="AI585" s="6" t="str">
        <f>INDEX('Demand forecast and growth rate'!$E$7:$E$273,MATCH($Q585,'Demand forecast and growth rate'!$B$7:$B$273,0))</f>
        <v>High growth</v>
      </c>
      <c r="AJ585" s="47">
        <f>SUMIFS('Capex forecast'!E$9:E$223,'Capex forecast'!$T$9:$T$223,$AF585,'Capex forecast'!$S$9:$S$223,$AH585,'Capex forecast'!$Q$9:$Q$223,"Repex")</f>
        <v>0</v>
      </c>
      <c r="AK585" s="47">
        <f>SUMIFS('Capex forecast'!F$9:F$223,'Capex forecast'!$T$9:$T$223,$AF585,'Capex forecast'!$S$9:$S$223,$AH585,'Capex forecast'!$Q$9:$Q$223,"Repex")</f>
        <v>0</v>
      </c>
      <c r="AL585" s="47">
        <f>SUMIFS('Capex forecast'!G$9:G$223,'Capex forecast'!$T$9:$T$223,$AF585,'Capex forecast'!$S$9:$S$223,$AH585,'Capex forecast'!$Q$9:$Q$223,"Repex")</f>
        <v>0</v>
      </c>
      <c r="AM585" s="47">
        <f>SUMIFS('Capex forecast'!H$9:H$223,'Capex forecast'!$T$9:$T$223,$AF585,'Capex forecast'!$S$9:$S$223,$AH585,'Capex forecast'!$Q$9:$Q$223,"Repex")</f>
        <v>0</v>
      </c>
      <c r="AN585" s="47">
        <f>SUMIFS('Capex forecast'!I$9:I$223,'Capex forecast'!$T$9:$T$223,$AF585,'Capex forecast'!$S$9:$S$223,$AH585,'Capex forecast'!$Q$9:$Q$223,"Repex")</f>
        <v>0</v>
      </c>
      <c r="AO585" s="47">
        <f>SUMIFS('Capex forecast'!J$9:J$223,'Capex forecast'!$T$9:$T$223,$AF585,'Capex forecast'!$S$9:$S$223,$AH585,'Capex forecast'!$Q$9:$Q$223,"Repex")</f>
        <v>0</v>
      </c>
      <c r="AP585" s="47">
        <f>SUMIFS('Capex forecast'!K$9:K$223,'Capex forecast'!$T$9:$T$223,$AF585,'Capex forecast'!$S$9:$S$223,$AH585,'Capex forecast'!$Q$9:$Q$223,"Repex")</f>
        <v>0</v>
      </c>
      <c r="AQ585" s="47">
        <f>SUMIFS('Capex forecast'!L$9:L$223,'Capex forecast'!$T$9:$T$223,$AF585,'Capex forecast'!$S$9:$S$223,$AH585,'Capex forecast'!$Q$9:$Q$223,"Repex")</f>
        <v>0</v>
      </c>
      <c r="AR585" s="47">
        <f>SUMIFS('Capex forecast'!M$9:M$223,'Capex forecast'!$T$9:$T$223,$AF585,'Capex forecast'!$S$9:$S$223,$AH585,'Capex forecast'!$Q$9:$Q$223,"Repex")</f>
        <v>0</v>
      </c>
      <c r="AS585" s="47">
        <f>SUMIFS('Capex forecast'!N$9:N$223,'Capex forecast'!$T$9:$T$223,$AF585,'Capex forecast'!$S$9:$S$223,$AH585,'Capex forecast'!$Q$9:$Q$223,"Repex")</f>
        <v>0</v>
      </c>
    </row>
    <row r="586" spans="2:45" ht="15">
      <c r="B586" s="45" t="s">
        <v>94</v>
      </c>
      <c r="C586" s="6" t="str">
        <f>INDEX('Demand forecast'!$M$9:$M$5832,MATCH($B586,'Demand forecast'!$B$9:$B$5832,0))</f>
        <v>No</v>
      </c>
      <c r="D586" s="6" t="str">
        <f>IF(COUNTIF($B$93:B586,$B586) = 1, "LV", IF(COUNTIF($B$93:B586,$B586) = 2, "HV", "ST"))</f>
        <v>HV</v>
      </c>
      <c r="E586" s="6" t="str">
        <f>INDEX('Demand forecast and growth rate'!$E$7:$E$273,MATCH($B586,'Demand forecast and growth rate'!$B$7:$B$273,0))</f>
        <v>High growth</v>
      </c>
      <c r="F586" s="32">
        <f>SUMIFS('Capex forecast'!E$9:E$223,'Capex forecast'!$T$9:$T$223,'Allocation of site-spec costs'!$B586,'Capex forecast'!$S$9:$S$223,'Allocation of site-spec costs'!$D586,'Capex forecast'!$Q$9:$Q$223,"Customer Connection")</f>
        <v>0</v>
      </c>
      <c r="G586" s="32">
        <f>SUMIFS('Capex forecast'!F$9:F$223,'Capex forecast'!$T$9:$T$223,'Allocation of site-spec costs'!$B586,'Capex forecast'!$S$9:$S$223,'Allocation of site-spec costs'!$D586,'Capex forecast'!$Q$9:$Q$223,"Customer Connection")</f>
        <v>0</v>
      </c>
      <c r="H586" s="32">
        <f>SUMIFS('Capex forecast'!G$9:G$223,'Capex forecast'!$T$9:$T$223,'Allocation of site-spec costs'!$B586,'Capex forecast'!$S$9:$S$223,'Allocation of site-spec costs'!$D586,'Capex forecast'!$Q$9:$Q$223,"Customer Connection")</f>
        <v>0</v>
      </c>
      <c r="I586" s="32">
        <f>SUMIFS('Capex forecast'!H$9:H$223,'Capex forecast'!$T$9:$T$223,'Allocation of site-spec costs'!$B586,'Capex forecast'!$S$9:$S$223,'Allocation of site-spec costs'!$D586,'Capex forecast'!$Q$9:$Q$223,"Customer Connection")</f>
        <v>0</v>
      </c>
      <c r="J586" s="32">
        <f>SUMIFS('Capex forecast'!I$9:I$223,'Capex forecast'!$T$9:$T$223,'Allocation of site-spec costs'!$B586,'Capex forecast'!$S$9:$S$223,'Allocation of site-spec costs'!$D586,'Capex forecast'!$Q$9:$Q$223,"Customer Connection")</f>
        <v>0</v>
      </c>
      <c r="K586" s="32">
        <f>SUMIFS('Capex forecast'!J$9:J$223,'Capex forecast'!$T$9:$T$223,'Allocation of site-spec costs'!$B586,'Capex forecast'!$S$9:$S$223,'Allocation of site-spec costs'!$D586,'Capex forecast'!$Q$9:$Q$223,"Customer Connection")</f>
        <v>0</v>
      </c>
      <c r="L586" s="32">
        <f>SUMIFS('Capex forecast'!K$9:K$223,'Capex forecast'!$T$9:$T$223,'Allocation of site-spec costs'!$B586,'Capex forecast'!$S$9:$S$223,'Allocation of site-spec costs'!$D586,'Capex forecast'!$Q$9:$Q$223,"Customer Connection")</f>
        <v>0</v>
      </c>
      <c r="M586" s="32">
        <f>SUMIFS('Capex forecast'!L$9:L$223,'Capex forecast'!$T$9:$T$223,'Allocation of site-spec costs'!$B586,'Capex forecast'!$S$9:$S$223,'Allocation of site-spec costs'!$D586,'Capex forecast'!$Q$9:$Q$223,"Customer Connection")</f>
        <v>0</v>
      </c>
      <c r="N586" s="32">
        <f>SUMIFS('Capex forecast'!M$9:M$223,'Capex forecast'!$T$9:$T$223,'Allocation of site-spec costs'!$B586,'Capex forecast'!$S$9:$S$223,'Allocation of site-spec costs'!$D586,'Capex forecast'!$Q$9:$Q$223,"Customer Connection")</f>
        <v>0</v>
      </c>
      <c r="O586" s="32">
        <f>SUMIFS('Capex forecast'!N$9:N$223,'Capex forecast'!$T$9:$T$223,'Allocation of site-spec costs'!$B586,'Capex forecast'!$S$9:$S$223,'Allocation of site-spec costs'!$D586,'Capex forecast'!$Q$9:$Q$223,"Customer Connection")</f>
        <v>0</v>
      </c>
      <c r="Q586" s="45" t="s">
        <v>94</v>
      </c>
      <c r="R586" s="6" t="str">
        <f>INDEX('Demand forecast'!$M$9:$M$5832,MATCH($Q586,'Demand forecast'!$B$9:$B$5832,0))</f>
        <v>No</v>
      </c>
      <c r="S586" s="6" t="str">
        <f>IF(COUNTIF($Q$93:Q586,$B586) = 1, "LV", IF(COUNTIF($Q$93:Q586,$B586) = 2, "HV", "ST"))</f>
        <v>HV</v>
      </c>
      <c r="T586" s="6" t="str">
        <f>INDEX('Demand forecast and growth rate'!$E$7:$E$273,MATCH($Q586,'Demand forecast and growth rate'!$B$7:$B$273,0))</f>
        <v>High growth</v>
      </c>
      <c r="U586" s="32">
        <f>SUMIFS('Capex forecast'!E$9:E$223,'Capex forecast'!$T$9:$T$223,$Q586,'Capex forecast'!$S$9:$S$223,$S586,'Capex forecast'!$Q$9:$Q$223,"Augex")</f>
        <v>0</v>
      </c>
      <c r="V586" s="32">
        <f>SUMIFS('Capex forecast'!F$9:F$223,'Capex forecast'!$T$9:$T$223,$Q586,'Capex forecast'!$S$9:$S$223,$S586,'Capex forecast'!$Q$9:$Q$223,"Augex")</f>
        <v>0</v>
      </c>
      <c r="W586" s="32">
        <f>SUMIFS('Capex forecast'!G$9:G$223,'Capex forecast'!$T$9:$T$223,$Q586,'Capex forecast'!$S$9:$S$223,$S586,'Capex forecast'!$Q$9:$Q$223,"Augex")</f>
        <v>0</v>
      </c>
      <c r="X586" s="32">
        <f>SUMIFS('Capex forecast'!H$9:H$223,'Capex forecast'!$T$9:$T$223,$Q586,'Capex forecast'!$S$9:$S$223,$S586,'Capex forecast'!$Q$9:$Q$223,"Augex")</f>
        <v>0</v>
      </c>
      <c r="Y586" s="32">
        <f>SUMIFS('Capex forecast'!I$9:I$223,'Capex forecast'!$T$9:$T$223,$Q586,'Capex forecast'!$S$9:$S$223,$S586,'Capex forecast'!$Q$9:$Q$223,"Augex")</f>
        <v>0</v>
      </c>
      <c r="Z586" s="32">
        <f>SUMIFS('Capex forecast'!J$9:J$223,'Capex forecast'!$T$9:$T$223,$Q586,'Capex forecast'!$S$9:$S$223,$S586,'Capex forecast'!$Q$9:$Q$223,"Augex")</f>
        <v>0</v>
      </c>
      <c r="AA586" s="32">
        <f>SUMIFS('Capex forecast'!K$9:K$223,'Capex forecast'!$T$9:$T$223,$Q586,'Capex forecast'!$S$9:$S$223,$S586,'Capex forecast'!$Q$9:$Q$223,"Augex")</f>
        <v>0</v>
      </c>
      <c r="AB586" s="32">
        <f>SUMIFS('Capex forecast'!L$9:L$223,'Capex forecast'!$T$9:$T$223,$Q586,'Capex forecast'!$S$9:$S$223,$S586,'Capex forecast'!$Q$9:$Q$223,"Augex")</f>
        <v>0</v>
      </c>
      <c r="AC586" s="32">
        <f>SUMIFS('Capex forecast'!M$9:M$223,'Capex forecast'!$T$9:$T$223,$Q586,'Capex forecast'!$S$9:$S$223,$S586,'Capex forecast'!$Q$9:$Q$223,"Augex")</f>
        <v>0</v>
      </c>
      <c r="AD586" s="32">
        <f>SUMIFS('Capex forecast'!N$9:N$223,'Capex forecast'!$T$9:$T$223,$Q586,'Capex forecast'!$S$9:$S$223,$S586,'Capex forecast'!$Q$9:$Q$223,"Augex")</f>
        <v>0</v>
      </c>
      <c r="AF586" s="45" t="s">
        <v>94</v>
      </c>
      <c r="AG586" s="6" t="str">
        <f>INDEX('Demand forecast'!$M$9:$M$5832,MATCH($Q586,'Demand forecast'!$B$9:$B$5832,0))</f>
        <v>No</v>
      </c>
      <c r="AH586" s="6" t="str">
        <f>IF(COUNTIF($AF$93:AF586,$B586) = 1, "LV", IF(COUNTIF($AF$93:AF586,$B586) = 2, "HV", "ST"))</f>
        <v>HV</v>
      </c>
      <c r="AI586" s="6" t="str">
        <f>INDEX('Demand forecast and growth rate'!$E$7:$E$273,MATCH($Q586,'Demand forecast and growth rate'!$B$7:$B$273,0))</f>
        <v>High growth</v>
      </c>
      <c r="AJ586" s="47">
        <f>SUMIFS('Capex forecast'!E$9:E$223,'Capex forecast'!$T$9:$T$223,$AF586,'Capex forecast'!$S$9:$S$223,$AH586,'Capex forecast'!$Q$9:$Q$223,"Repex")</f>
        <v>0</v>
      </c>
      <c r="AK586" s="47">
        <f>SUMIFS('Capex forecast'!F$9:F$223,'Capex forecast'!$T$9:$T$223,$AF586,'Capex forecast'!$S$9:$S$223,$AH586,'Capex forecast'!$Q$9:$Q$223,"Repex")</f>
        <v>0</v>
      </c>
      <c r="AL586" s="47">
        <f>SUMIFS('Capex forecast'!G$9:G$223,'Capex forecast'!$T$9:$T$223,$AF586,'Capex forecast'!$S$9:$S$223,$AH586,'Capex forecast'!$Q$9:$Q$223,"Repex")</f>
        <v>0</v>
      </c>
      <c r="AM586" s="47">
        <f>SUMIFS('Capex forecast'!H$9:H$223,'Capex forecast'!$T$9:$T$223,$AF586,'Capex forecast'!$S$9:$S$223,$AH586,'Capex forecast'!$Q$9:$Q$223,"Repex")</f>
        <v>0</v>
      </c>
      <c r="AN586" s="47">
        <f>SUMIFS('Capex forecast'!I$9:I$223,'Capex forecast'!$T$9:$T$223,$AF586,'Capex forecast'!$S$9:$S$223,$AH586,'Capex forecast'!$Q$9:$Q$223,"Repex")</f>
        <v>0</v>
      </c>
      <c r="AO586" s="47">
        <f>SUMIFS('Capex forecast'!J$9:J$223,'Capex forecast'!$T$9:$T$223,$AF586,'Capex forecast'!$S$9:$S$223,$AH586,'Capex forecast'!$Q$9:$Q$223,"Repex")</f>
        <v>0</v>
      </c>
      <c r="AP586" s="47">
        <f>SUMIFS('Capex forecast'!K$9:K$223,'Capex forecast'!$T$9:$T$223,$AF586,'Capex forecast'!$S$9:$S$223,$AH586,'Capex forecast'!$Q$9:$Q$223,"Repex")</f>
        <v>0</v>
      </c>
      <c r="AQ586" s="47">
        <f>SUMIFS('Capex forecast'!L$9:L$223,'Capex forecast'!$T$9:$T$223,$AF586,'Capex forecast'!$S$9:$S$223,$AH586,'Capex forecast'!$Q$9:$Q$223,"Repex")</f>
        <v>0</v>
      </c>
      <c r="AR586" s="47">
        <f>SUMIFS('Capex forecast'!M$9:M$223,'Capex forecast'!$T$9:$T$223,$AF586,'Capex forecast'!$S$9:$S$223,$AH586,'Capex forecast'!$Q$9:$Q$223,"Repex")</f>
        <v>0</v>
      </c>
      <c r="AS586" s="47">
        <f>SUMIFS('Capex forecast'!N$9:N$223,'Capex forecast'!$T$9:$T$223,$AF586,'Capex forecast'!$S$9:$S$223,$AH586,'Capex forecast'!$Q$9:$Q$223,"Repex")</f>
        <v>0</v>
      </c>
    </row>
    <row r="587" spans="2:45" ht="15">
      <c r="B587" s="45" t="s">
        <v>107</v>
      </c>
      <c r="C587" s="6" t="str">
        <f>INDEX('Demand forecast'!$M$9:$M$5832,MATCH($B587,'Demand forecast'!$B$9:$B$5832,0))</f>
        <v>No</v>
      </c>
      <c r="D587" s="6" t="str">
        <f>IF(COUNTIF($B$93:B587,$B587) = 1, "LV", IF(COUNTIF($B$93:B587,$B587) = 2, "HV", "ST"))</f>
        <v>HV</v>
      </c>
      <c r="E587" s="6" t="str">
        <f>INDEX('Demand forecast and growth rate'!$E$7:$E$273,MATCH($B587,'Demand forecast and growth rate'!$B$7:$B$273,0))</f>
        <v>Small growth</v>
      </c>
      <c r="F587" s="32">
        <f>SUMIFS('Capex forecast'!E$9:E$223,'Capex forecast'!$T$9:$T$223,'Allocation of site-spec costs'!$B587,'Capex forecast'!$S$9:$S$223,'Allocation of site-spec costs'!$D587,'Capex forecast'!$Q$9:$Q$223,"Customer Connection")</f>
        <v>0</v>
      </c>
      <c r="G587" s="32">
        <f>SUMIFS('Capex forecast'!F$9:F$223,'Capex forecast'!$T$9:$T$223,'Allocation of site-spec costs'!$B587,'Capex forecast'!$S$9:$S$223,'Allocation of site-spec costs'!$D587,'Capex forecast'!$Q$9:$Q$223,"Customer Connection")</f>
        <v>0</v>
      </c>
      <c r="H587" s="32">
        <f>SUMIFS('Capex forecast'!G$9:G$223,'Capex forecast'!$T$9:$T$223,'Allocation of site-spec costs'!$B587,'Capex forecast'!$S$9:$S$223,'Allocation of site-spec costs'!$D587,'Capex forecast'!$Q$9:$Q$223,"Customer Connection")</f>
        <v>0</v>
      </c>
      <c r="I587" s="32">
        <f>SUMIFS('Capex forecast'!H$9:H$223,'Capex forecast'!$T$9:$T$223,'Allocation of site-spec costs'!$B587,'Capex forecast'!$S$9:$S$223,'Allocation of site-spec costs'!$D587,'Capex forecast'!$Q$9:$Q$223,"Customer Connection")</f>
        <v>0</v>
      </c>
      <c r="J587" s="32">
        <f>SUMIFS('Capex forecast'!I$9:I$223,'Capex forecast'!$T$9:$T$223,'Allocation of site-spec costs'!$B587,'Capex forecast'!$S$9:$S$223,'Allocation of site-spec costs'!$D587,'Capex forecast'!$Q$9:$Q$223,"Customer Connection")</f>
        <v>0</v>
      </c>
      <c r="K587" s="32">
        <f>SUMIFS('Capex forecast'!J$9:J$223,'Capex forecast'!$T$9:$T$223,'Allocation of site-spec costs'!$B587,'Capex forecast'!$S$9:$S$223,'Allocation of site-spec costs'!$D587,'Capex forecast'!$Q$9:$Q$223,"Customer Connection")</f>
        <v>0</v>
      </c>
      <c r="L587" s="32">
        <f>SUMIFS('Capex forecast'!K$9:K$223,'Capex forecast'!$T$9:$T$223,'Allocation of site-spec costs'!$B587,'Capex forecast'!$S$9:$S$223,'Allocation of site-spec costs'!$D587,'Capex forecast'!$Q$9:$Q$223,"Customer Connection")</f>
        <v>0</v>
      </c>
      <c r="M587" s="32">
        <f>SUMIFS('Capex forecast'!L$9:L$223,'Capex forecast'!$T$9:$T$223,'Allocation of site-spec costs'!$B587,'Capex forecast'!$S$9:$S$223,'Allocation of site-spec costs'!$D587,'Capex forecast'!$Q$9:$Q$223,"Customer Connection")</f>
        <v>0</v>
      </c>
      <c r="N587" s="32">
        <f>SUMIFS('Capex forecast'!M$9:M$223,'Capex forecast'!$T$9:$T$223,'Allocation of site-spec costs'!$B587,'Capex forecast'!$S$9:$S$223,'Allocation of site-spec costs'!$D587,'Capex forecast'!$Q$9:$Q$223,"Customer Connection")</f>
        <v>0</v>
      </c>
      <c r="O587" s="32">
        <f>SUMIFS('Capex forecast'!N$9:N$223,'Capex forecast'!$T$9:$T$223,'Allocation of site-spec costs'!$B587,'Capex forecast'!$S$9:$S$223,'Allocation of site-spec costs'!$D587,'Capex forecast'!$Q$9:$Q$223,"Customer Connection")</f>
        <v>0</v>
      </c>
      <c r="Q587" s="45" t="s">
        <v>107</v>
      </c>
      <c r="R587" s="6" t="str">
        <f>INDEX('Demand forecast'!$M$9:$M$5832,MATCH($Q587,'Demand forecast'!$B$9:$B$5832,0))</f>
        <v>No</v>
      </c>
      <c r="S587" s="6" t="str">
        <f>IF(COUNTIF($Q$93:Q587,$B587) = 1, "LV", IF(COUNTIF($Q$93:Q587,$B587) = 2, "HV", "ST"))</f>
        <v>HV</v>
      </c>
      <c r="T587" s="6" t="str">
        <f>INDEX('Demand forecast and growth rate'!$E$7:$E$273,MATCH($Q587,'Demand forecast and growth rate'!$B$7:$B$273,0))</f>
        <v>Small growth</v>
      </c>
      <c r="U587" s="32">
        <f>SUMIFS('Capex forecast'!E$9:E$223,'Capex forecast'!$T$9:$T$223,$Q587,'Capex forecast'!$S$9:$S$223,$S587,'Capex forecast'!$Q$9:$Q$223,"Augex")</f>
        <v>0</v>
      </c>
      <c r="V587" s="32">
        <f>SUMIFS('Capex forecast'!F$9:F$223,'Capex forecast'!$T$9:$T$223,$Q587,'Capex forecast'!$S$9:$S$223,$S587,'Capex forecast'!$Q$9:$Q$223,"Augex")</f>
        <v>0</v>
      </c>
      <c r="W587" s="32">
        <f>SUMIFS('Capex forecast'!G$9:G$223,'Capex forecast'!$T$9:$T$223,$Q587,'Capex forecast'!$S$9:$S$223,$S587,'Capex forecast'!$Q$9:$Q$223,"Augex")</f>
        <v>0</v>
      </c>
      <c r="X587" s="32">
        <f>SUMIFS('Capex forecast'!H$9:H$223,'Capex forecast'!$T$9:$T$223,$Q587,'Capex forecast'!$S$9:$S$223,$S587,'Capex forecast'!$Q$9:$Q$223,"Augex")</f>
        <v>0</v>
      </c>
      <c r="Y587" s="32">
        <f>SUMIFS('Capex forecast'!I$9:I$223,'Capex forecast'!$T$9:$T$223,$Q587,'Capex forecast'!$S$9:$S$223,$S587,'Capex forecast'!$Q$9:$Q$223,"Augex")</f>
        <v>0</v>
      </c>
      <c r="Z587" s="32">
        <f>SUMIFS('Capex forecast'!J$9:J$223,'Capex forecast'!$T$9:$T$223,$Q587,'Capex forecast'!$S$9:$S$223,$S587,'Capex forecast'!$Q$9:$Q$223,"Augex")</f>
        <v>0</v>
      </c>
      <c r="AA587" s="32">
        <f>SUMIFS('Capex forecast'!K$9:K$223,'Capex forecast'!$T$9:$T$223,$Q587,'Capex forecast'!$S$9:$S$223,$S587,'Capex forecast'!$Q$9:$Q$223,"Augex")</f>
        <v>0</v>
      </c>
      <c r="AB587" s="32">
        <f>SUMIFS('Capex forecast'!L$9:L$223,'Capex forecast'!$T$9:$T$223,$Q587,'Capex forecast'!$S$9:$S$223,$S587,'Capex forecast'!$Q$9:$Q$223,"Augex")</f>
        <v>0</v>
      </c>
      <c r="AC587" s="32">
        <f>SUMIFS('Capex forecast'!M$9:M$223,'Capex forecast'!$T$9:$T$223,$Q587,'Capex forecast'!$S$9:$S$223,$S587,'Capex forecast'!$Q$9:$Q$223,"Augex")</f>
        <v>0</v>
      </c>
      <c r="AD587" s="32">
        <f>SUMIFS('Capex forecast'!N$9:N$223,'Capex forecast'!$T$9:$T$223,$Q587,'Capex forecast'!$S$9:$S$223,$S587,'Capex forecast'!$Q$9:$Q$223,"Augex")</f>
        <v>0</v>
      </c>
      <c r="AF587" s="45" t="s">
        <v>107</v>
      </c>
      <c r="AG587" s="6" t="str">
        <f>INDEX('Demand forecast'!$M$9:$M$5832,MATCH($Q587,'Demand forecast'!$B$9:$B$5832,0))</f>
        <v>No</v>
      </c>
      <c r="AH587" s="6" t="str">
        <f>IF(COUNTIF($AF$93:AF587,$B587) = 1, "LV", IF(COUNTIF($AF$93:AF587,$B587) = 2, "HV", "ST"))</f>
        <v>HV</v>
      </c>
      <c r="AI587" s="6" t="str">
        <f>INDEX('Demand forecast and growth rate'!$E$7:$E$273,MATCH($Q587,'Demand forecast and growth rate'!$B$7:$B$273,0))</f>
        <v>Small growth</v>
      </c>
      <c r="AJ587" s="47">
        <f>SUMIFS('Capex forecast'!E$9:E$223,'Capex forecast'!$T$9:$T$223,$AF587,'Capex forecast'!$S$9:$S$223,$AH587,'Capex forecast'!$Q$9:$Q$223,"Repex")</f>
        <v>0</v>
      </c>
      <c r="AK587" s="47">
        <f>SUMIFS('Capex forecast'!F$9:F$223,'Capex forecast'!$T$9:$T$223,$AF587,'Capex forecast'!$S$9:$S$223,$AH587,'Capex forecast'!$Q$9:$Q$223,"Repex")</f>
        <v>0</v>
      </c>
      <c r="AL587" s="47">
        <f>SUMIFS('Capex forecast'!G$9:G$223,'Capex forecast'!$T$9:$T$223,$AF587,'Capex forecast'!$S$9:$S$223,$AH587,'Capex forecast'!$Q$9:$Q$223,"Repex")</f>
        <v>0</v>
      </c>
      <c r="AM587" s="47">
        <f>SUMIFS('Capex forecast'!H$9:H$223,'Capex forecast'!$T$9:$T$223,$AF587,'Capex forecast'!$S$9:$S$223,$AH587,'Capex forecast'!$Q$9:$Q$223,"Repex")</f>
        <v>0</v>
      </c>
      <c r="AN587" s="47">
        <f>SUMIFS('Capex forecast'!I$9:I$223,'Capex forecast'!$T$9:$T$223,$AF587,'Capex forecast'!$S$9:$S$223,$AH587,'Capex forecast'!$Q$9:$Q$223,"Repex")</f>
        <v>0</v>
      </c>
      <c r="AO587" s="47">
        <f>SUMIFS('Capex forecast'!J$9:J$223,'Capex forecast'!$T$9:$T$223,$AF587,'Capex forecast'!$S$9:$S$223,$AH587,'Capex forecast'!$Q$9:$Q$223,"Repex")</f>
        <v>0</v>
      </c>
      <c r="AP587" s="47">
        <f>SUMIFS('Capex forecast'!K$9:K$223,'Capex forecast'!$T$9:$T$223,$AF587,'Capex forecast'!$S$9:$S$223,$AH587,'Capex forecast'!$Q$9:$Q$223,"Repex")</f>
        <v>0</v>
      </c>
      <c r="AQ587" s="47">
        <f>SUMIFS('Capex forecast'!L$9:L$223,'Capex forecast'!$T$9:$T$223,$AF587,'Capex forecast'!$S$9:$S$223,$AH587,'Capex forecast'!$Q$9:$Q$223,"Repex")</f>
        <v>0</v>
      </c>
      <c r="AR587" s="47">
        <f>SUMIFS('Capex forecast'!M$9:M$223,'Capex forecast'!$T$9:$T$223,$AF587,'Capex forecast'!$S$9:$S$223,$AH587,'Capex forecast'!$Q$9:$Q$223,"Repex")</f>
        <v>0</v>
      </c>
      <c r="AS587" s="47">
        <f>SUMIFS('Capex forecast'!N$9:N$223,'Capex forecast'!$T$9:$T$223,$AF587,'Capex forecast'!$S$9:$S$223,$AH587,'Capex forecast'!$Q$9:$Q$223,"Repex")</f>
        <v>0</v>
      </c>
    </row>
    <row r="588" spans="2:45" ht="15">
      <c r="B588" s="45" t="s">
        <v>126</v>
      </c>
      <c r="C588" s="6" t="str">
        <f>INDEX('Demand forecast'!$M$9:$M$5832,MATCH($B588,'Demand forecast'!$B$9:$B$5832,0))</f>
        <v>No</v>
      </c>
      <c r="D588" s="6" t="str">
        <f>IF(COUNTIF($B$93:B588,$B588) = 1, "LV", IF(COUNTIF($B$93:B588,$B588) = 2, "HV", "ST"))</f>
        <v>HV</v>
      </c>
      <c r="E588" s="6" t="str">
        <f>INDEX('Demand forecast and growth rate'!$E$7:$E$273,MATCH($B588,'Demand forecast and growth rate'!$B$7:$B$273,0))</f>
        <v>Small growth</v>
      </c>
      <c r="F588" s="32">
        <f>SUMIFS('Capex forecast'!E$9:E$223,'Capex forecast'!$T$9:$T$223,'Allocation of site-spec costs'!$B588,'Capex forecast'!$S$9:$S$223,'Allocation of site-spec costs'!$D588,'Capex forecast'!$Q$9:$Q$223,"Customer Connection")</f>
        <v>0</v>
      </c>
      <c r="G588" s="32">
        <f>SUMIFS('Capex forecast'!F$9:F$223,'Capex forecast'!$T$9:$T$223,'Allocation of site-spec costs'!$B588,'Capex forecast'!$S$9:$S$223,'Allocation of site-spec costs'!$D588,'Capex forecast'!$Q$9:$Q$223,"Customer Connection")</f>
        <v>0</v>
      </c>
      <c r="H588" s="32">
        <f>SUMIFS('Capex forecast'!G$9:G$223,'Capex forecast'!$T$9:$T$223,'Allocation of site-spec costs'!$B588,'Capex forecast'!$S$9:$S$223,'Allocation of site-spec costs'!$D588,'Capex forecast'!$Q$9:$Q$223,"Customer Connection")</f>
        <v>0</v>
      </c>
      <c r="I588" s="32">
        <f>SUMIFS('Capex forecast'!H$9:H$223,'Capex forecast'!$T$9:$T$223,'Allocation of site-spec costs'!$B588,'Capex forecast'!$S$9:$S$223,'Allocation of site-spec costs'!$D588,'Capex forecast'!$Q$9:$Q$223,"Customer Connection")</f>
        <v>0</v>
      </c>
      <c r="J588" s="32">
        <f>SUMIFS('Capex forecast'!I$9:I$223,'Capex forecast'!$T$9:$T$223,'Allocation of site-spec costs'!$B588,'Capex forecast'!$S$9:$S$223,'Allocation of site-spec costs'!$D588,'Capex forecast'!$Q$9:$Q$223,"Customer Connection")</f>
        <v>0</v>
      </c>
      <c r="K588" s="32">
        <f>SUMIFS('Capex forecast'!J$9:J$223,'Capex forecast'!$T$9:$T$223,'Allocation of site-spec costs'!$B588,'Capex forecast'!$S$9:$S$223,'Allocation of site-spec costs'!$D588,'Capex forecast'!$Q$9:$Q$223,"Customer Connection")</f>
        <v>0</v>
      </c>
      <c r="L588" s="32">
        <f>SUMIFS('Capex forecast'!K$9:K$223,'Capex forecast'!$T$9:$T$223,'Allocation of site-spec costs'!$B588,'Capex forecast'!$S$9:$S$223,'Allocation of site-spec costs'!$D588,'Capex forecast'!$Q$9:$Q$223,"Customer Connection")</f>
        <v>0</v>
      </c>
      <c r="M588" s="32">
        <f>SUMIFS('Capex forecast'!L$9:L$223,'Capex forecast'!$T$9:$T$223,'Allocation of site-spec costs'!$B588,'Capex forecast'!$S$9:$S$223,'Allocation of site-spec costs'!$D588,'Capex forecast'!$Q$9:$Q$223,"Customer Connection")</f>
        <v>0</v>
      </c>
      <c r="N588" s="32">
        <f>SUMIFS('Capex forecast'!M$9:M$223,'Capex forecast'!$T$9:$T$223,'Allocation of site-spec costs'!$B588,'Capex forecast'!$S$9:$S$223,'Allocation of site-spec costs'!$D588,'Capex forecast'!$Q$9:$Q$223,"Customer Connection")</f>
        <v>0</v>
      </c>
      <c r="O588" s="32">
        <f>SUMIFS('Capex forecast'!N$9:N$223,'Capex forecast'!$T$9:$T$223,'Allocation of site-spec costs'!$B588,'Capex forecast'!$S$9:$S$223,'Allocation of site-spec costs'!$D588,'Capex forecast'!$Q$9:$Q$223,"Customer Connection")</f>
        <v>0</v>
      </c>
      <c r="Q588" s="45" t="s">
        <v>126</v>
      </c>
      <c r="R588" s="6" t="str">
        <f>INDEX('Demand forecast'!$M$9:$M$5832,MATCH($Q588,'Demand forecast'!$B$9:$B$5832,0))</f>
        <v>No</v>
      </c>
      <c r="S588" s="6" t="str">
        <f>IF(COUNTIF($Q$93:Q588,$B588) = 1, "LV", IF(COUNTIF($Q$93:Q588,$B588) = 2, "HV", "ST"))</f>
        <v>HV</v>
      </c>
      <c r="T588" s="6" t="str">
        <f>INDEX('Demand forecast and growth rate'!$E$7:$E$273,MATCH($Q588,'Demand forecast and growth rate'!$B$7:$B$273,0))</f>
        <v>Small growth</v>
      </c>
      <c r="U588" s="32">
        <f>SUMIFS('Capex forecast'!E$9:E$223,'Capex forecast'!$T$9:$T$223,$Q588,'Capex forecast'!$S$9:$S$223,$S588,'Capex forecast'!$Q$9:$Q$223,"Augex")</f>
        <v>0</v>
      </c>
      <c r="V588" s="32">
        <f>SUMIFS('Capex forecast'!F$9:F$223,'Capex forecast'!$T$9:$T$223,$Q588,'Capex forecast'!$S$9:$S$223,$S588,'Capex forecast'!$Q$9:$Q$223,"Augex")</f>
        <v>0</v>
      </c>
      <c r="W588" s="32">
        <f>SUMIFS('Capex forecast'!G$9:G$223,'Capex forecast'!$T$9:$T$223,$Q588,'Capex forecast'!$S$9:$S$223,$S588,'Capex forecast'!$Q$9:$Q$223,"Augex")</f>
        <v>0</v>
      </c>
      <c r="X588" s="32">
        <f>SUMIFS('Capex forecast'!H$9:H$223,'Capex forecast'!$T$9:$T$223,$Q588,'Capex forecast'!$S$9:$S$223,$S588,'Capex forecast'!$Q$9:$Q$223,"Augex")</f>
        <v>0</v>
      </c>
      <c r="Y588" s="32">
        <f>SUMIFS('Capex forecast'!I$9:I$223,'Capex forecast'!$T$9:$T$223,$Q588,'Capex forecast'!$S$9:$S$223,$S588,'Capex forecast'!$Q$9:$Q$223,"Augex")</f>
        <v>0</v>
      </c>
      <c r="Z588" s="32">
        <f>SUMIFS('Capex forecast'!J$9:J$223,'Capex forecast'!$T$9:$T$223,$Q588,'Capex forecast'!$S$9:$S$223,$S588,'Capex forecast'!$Q$9:$Q$223,"Augex")</f>
        <v>0</v>
      </c>
      <c r="AA588" s="32">
        <f>SUMIFS('Capex forecast'!K$9:K$223,'Capex forecast'!$T$9:$T$223,$Q588,'Capex forecast'!$S$9:$S$223,$S588,'Capex forecast'!$Q$9:$Q$223,"Augex")</f>
        <v>0</v>
      </c>
      <c r="AB588" s="32">
        <f>SUMIFS('Capex forecast'!L$9:L$223,'Capex forecast'!$T$9:$T$223,$Q588,'Capex forecast'!$S$9:$S$223,$S588,'Capex forecast'!$Q$9:$Q$223,"Augex")</f>
        <v>0</v>
      </c>
      <c r="AC588" s="32">
        <f>SUMIFS('Capex forecast'!M$9:M$223,'Capex forecast'!$T$9:$T$223,$Q588,'Capex forecast'!$S$9:$S$223,$S588,'Capex forecast'!$Q$9:$Q$223,"Augex")</f>
        <v>0</v>
      </c>
      <c r="AD588" s="32">
        <f>SUMIFS('Capex forecast'!N$9:N$223,'Capex forecast'!$T$9:$T$223,$Q588,'Capex forecast'!$S$9:$S$223,$S588,'Capex forecast'!$Q$9:$Q$223,"Augex")</f>
        <v>0</v>
      </c>
      <c r="AF588" s="45" t="s">
        <v>126</v>
      </c>
      <c r="AG588" s="6" t="str">
        <f>INDEX('Demand forecast'!$M$9:$M$5832,MATCH($Q588,'Demand forecast'!$B$9:$B$5832,0))</f>
        <v>No</v>
      </c>
      <c r="AH588" s="6" t="str">
        <f>IF(COUNTIF($AF$93:AF588,$B588) = 1, "LV", IF(COUNTIF($AF$93:AF588,$B588) = 2, "HV", "ST"))</f>
        <v>HV</v>
      </c>
      <c r="AI588" s="6" t="str">
        <f>INDEX('Demand forecast and growth rate'!$E$7:$E$273,MATCH($Q588,'Demand forecast and growth rate'!$B$7:$B$273,0))</f>
        <v>Small growth</v>
      </c>
      <c r="AJ588" s="47">
        <f>SUMIFS('Capex forecast'!E$9:E$223,'Capex forecast'!$T$9:$T$223,$AF588,'Capex forecast'!$S$9:$S$223,$AH588,'Capex forecast'!$Q$9:$Q$223,"Repex")</f>
        <v>0</v>
      </c>
      <c r="AK588" s="47">
        <f>SUMIFS('Capex forecast'!F$9:F$223,'Capex forecast'!$T$9:$T$223,$AF588,'Capex forecast'!$S$9:$S$223,$AH588,'Capex forecast'!$Q$9:$Q$223,"Repex")</f>
        <v>0</v>
      </c>
      <c r="AL588" s="47">
        <f>SUMIFS('Capex forecast'!G$9:G$223,'Capex forecast'!$T$9:$T$223,$AF588,'Capex forecast'!$S$9:$S$223,$AH588,'Capex forecast'!$Q$9:$Q$223,"Repex")</f>
        <v>0</v>
      </c>
      <c r="AM588" s="47">
        <f>SUMIFS('Capex forecast'!H$9:H$223,'Capex forecast'!$T$9:$T$223,$AF588,'Capex forecast'!$S$9:$S$223,$AH588,'Capex forecast'!$Q$9:$Q$223,"Repex")</f>
        <v>0</v>
      </c>
      <c r="AN588" s="47">
        <f>SUMIFS('Capex forecast'!I$9:I$223,'Capex forecast'!$T$9:$T$223,$AF588,'Capex forecast'!$S$9:$S$223,$AH588,'Capex forecast'!$Q$9:$Q$223,"Repex")</f>
        <v>0</v>
      </c>
      <c r="AO588" s="47">
        <f>SUMIFS('Capex forecast'!J$9:J$223,'Capex forecast'!$T$9:$T$223,$AF588,'Capex forecast'!$S$9:$S$223,$AH588,'Capex forecast'!$Q$9:$Q$223,"Repex")</f>
        <v>0</v>
      </c>
      <c r="AP588" s="47">
        <f>SUMIFS('Capex forecast'!K$9:K$223,'Capex forecast'!$T$9:$T$223,$AF588,'Capex forecast'!$S$9:$S$223,$AH588,'Capex forecast'!$Q$9:$Q$223,"Repex")</f>
        <v>0</v>
      </c>
      <c r="AQ588" s="47">
        <f>SUMIFS('Capex forecast'!L$9:L$223,'Capex forecast'!$T$9:$T$223,$AF588,'Capex forecast'!$S$9:$S$223,$AH588,'Capex forecast'!$Q$9:$Q$223,"Repex")</f>
        <v>0</v>
      </c>
      <c r="AR588" s="47">
        <f>SUMIFS('Capex forecast'!M$9:M$223,'Capex forecast'!$T$9:$T$223,$AF588,'Capex forecast'!$S$9:$S$223,$AH588,'Capex forecast'!$Q$9:$Q$223,"Repex")</f>
        <v>0</v>
      </c>
      <c r="AS588" s="47">
        <f>SUMIFS('Capex forecast'!N$9:N$223,'Capex forecast'!$T$9:$T$223,$AF588,'Capex forecast'!$S$9:$S$223,$AH588,'Capex forecast'!$Q$9:$Q$223,"Repex")</f>
        <v>0</v>
      </c>
    </row>
    <row r="589" spans="2:45" ht="15">
      <c r="B589" s="45" t="s">
        <v>131</v>
      </c>
      <c r="C589" s="6" t="str">
        <f>INDEX('Demand forecast'!$M$9:$M$5832,MATCH($B589,'Demand forecast'!$B$9:$B$5832,0))</f>
        <v>No</v>
      </c>
      <c r="D589" s="6" t="str">
        <f>IF(COUNTIF($B$93:B589,$B589) = 1, "LV", IF(COUNTIF($B$93:B589,$B589) = 2, "HV", "ST"))</f>
        <v>HV</v>
      </c>
      <c r="E589" s="6" t="str">
        <f>INDEX('Demand forecast and growth rate'!$E$7:$E$273,MATCH($B589,'Demand forecast and growth rate'!$B$7:$B$273,0))</f>
        <v>Steady/falling</v>
      </c>
      <c r="F589" s="32">
        <f>SUMIFS('Capex forecast'!E$9:E$223,'Capex forecast'!$T$9:$T$223,'Allocation of site-spec costs'!$B589,'Capex forecast'!$S$9:$S$223,'Allocation of site-spec costs'!$D589,'Capex forecast'!$Q$9:$Q$223,"Customer Connection")</f>
        <v>0</v>
      </c>
      <c r="G589" s="32">
        <f>SUMIFS('Capex forecast'!F$9:F$223,'Capex forecast'!$T$9:$T$223,'Allocation of site-spec costs'!$B589,'Capex forecast'!$S$9:$S$223,'Allocation of site-spec costs'!$D589,'Capex forecast'!$Q$9:$Q$223,"Customer Connection")</f>
        <v>0</v>
      </c>
      <c r="H589" s="32">
        <f>SUMIFS('Capex forecast'!G$9:G$223,'Capex forecast'!$T$9:$T$223,'Allocation of site-spec costs'!$B589,'Capex forecast'!$S$9:$S$223,'Allocation of site-spec costs'!$D589,'Capex forecast'!$Q$9:$Q$223,"Customer Connection")</f>
        <v>0</v>
      </c>
      <c r="I589" s="32">
        <f>SUMIFS('Capex forecast'!H$9:H$223,'Capex forecast'!$T$9:$T$223,'Allocation of site-spec costs'!$B589,'Capex forecast'!$S$9:$S$223,'Allocation of site-spec costs'!$D589,'Capex forecast'!$Q$9:$Q$223,"Customer Connection")</f>
        <v>0</v>
      </c>
      <c r="J589" s="32">
        <f>SUMIFS('Capex forecast'!I$9:I$223,'Capex forecast'!$T$9:$T$223,'Allocation of site-spec costs'!$B589,'Capex forecast'!$S$9:$S$223,'Allocation of site-spec costs'!$D589,'Capex forecast'!$Q$9:$Q$223,"Customer Connection")</f>
        <v>0</v>
      </c>
      <c r="K589" s="32">
        <f>SUMIFS('Capex forecast'!J$9:J$223,'Capex forecast'!$T$9:$T$223,'Allocation of site-spec costs'!$B589,'Capex forecast'!$S$9:$S$223,'Allocation of site-spec costs'!$D589,'Capex forecast'!$Q$9:$Q$223,"Customer Connection")</f>
        <v>0</v>
      </c>
      <c r="L589" s="32">
        <f>SUMIFS('Capex forecast'!K$9:K$223,'Capex forecast'!$T$9:$T$223,'Allocation of site-spec costs'!$B589,'Capex forecast'!$S$9:$S$223,'Allocation of site-spec costs'!$D589,'Capex forecast'!$Q$9:$Q$223,"Customer Connection")</f>
        <v>0</v>
      </c>
      <c r="M589" s="32">
        <f>SUMIFS('Capex forecast'!L$9:L$223,'Capex forecast'!$T$9:$T$223,'Allocation of site-spec costs'!$B589,'Capex forecast'!$S$9:$S$223,'Allocation of site-spec costs'!$D589,'Capex forecast'!$Q$9:$Q$223,"Customer Connection")</f>
        <v>0</v>
      </c>
      <c r="N589" s="32">
        <f>SUMIFS('Capex forecast'!M$9:M$223,'Capex forecast'!$T$9:$T$223,'Allocation of site-spec costs'!$B589,'Capex forecast'!$S$9:$S$223,'Allocation of site-spec costs'!$D589,'Capex forecast'!$Q$9:$Q$223,"Customer Connection")</f>
        <v>0</v>
      </c>
      <c r="O589" s="32">
        <f>SUMIFS('Capex forecast'!N$9:N$223,'Capex forecast'!$T$9:$T$223,'Allocation of site-spec costs'!$B589,'Capex forecast'!$S$9:$S$223,'Allocation of site-spec costs'!$D589,'Capex forecast'!$Q$9:$Q$223,"Customer Connection")</f>
        <v>0</v>
      </c>
      <c r="Q589" s="45" t="s">
        <v>131</v>
      </c>
      <c r="R589" s="6" t="str">
        <f>INDEX('Demand forecast'!$M$9:$M$5832,MATCH($Q589,'Demand forecast'!$B$9:$B$5832,0))</f>
        <v>No</v>
      </c>
      <c r="S589" s="6" t="str">
        <f>IF(COUNTIF($Q$93:Q589,$B589) = 1, "LV", IF(COUNTIF($Q$93:Q589,$B589) = 2, "HV", "ST"))</f>
        <v>HV</v>
      </c>
      <c r="T589" s="6" t="str">
        <f>INDEX('Demand forecast and growth rate'!$E$7:$E$273,MATCH($Q589,'Demand forecast and growth rate'!$B$7:$B$273,0))</f>
        <v>Steady/falling</v>
      </c>
      <c r="U589" s="32">
        <f>SUMIFS('Capex forecast'!E$9:E$223,'Capex forecast'!$T$9:$T$223,$Q589,'Capex forecast'!$S$9:$S$223,$S589,'Capex forecast'!$Q$9:$Q$223,"Augex")</f>
        <v>0</v>
      </c>
      <c r="V589" s="32">
        <f>SUMIFS('Capex forecast'!F$9:F$223,'Capex forecast'!$T$9:$T$223,$Q589,'Capex forecast'!$S$9:$S$223,$S589,'Capex forecast'!$Q$9:$Q$223,"Augex")</f>
        <v>0</v>
      </c>
      <c r="W589" s="32">
        <f>SUMIFS('Capex forecast'!G$9:G$223,'Capex forecast'!$T$9:$T$223,$Q589,'Capex forecast'!$S$9:$S$223,$S589,'Capex forecast'!$Q$9:$Q$223,"Augex")</f>
        <v>0</v>
      </c>
      <c r="X589" s="32">
        <f>SUMIFS('Capex forecast'!H$9:H$223,'Capex forecast'!$T$9:$T$223,$Q589,'Capex forecast'!$S$9:$S$223,$S589,'Capex forecast'!$Q$9:$Q$223,"Augex")</f>
        <v>0</v>
      </c>
      <c r="Y589" s="32">
        <f>SUMIFS('Capex forecast'!I$9:I$223,'Capex forecast'!$T$9:$T$223,$Q589,'Capex forecast'!$S$9:$S$223,$S589,'Capex forecast'!$Q$9:$Q$223,"Augex")</f>
        <v>0</v>
      </c>
      <c r="Z589" s="32">
        <f>SUMIFS('Capex forecast'!J$9:J$223,'Capex forecast'!$T$9:$T$223,$Q589,'Capex forecast'!$S$9:$S$223,$S589,'Capex forecast'!$Q$9:$Q$223,"Augex")</f>
        <v>0</v>
      </c>
      <c r="AA589" s="32">
        <f>SUMIFS('Capex forecast'!K$9:K$223,'Capex forecast'!$T$9:$T$223,$Q589,'Capex forecast'!$S$9:$S$223,$S589,'Capex forecast'!$Q$9:$Q$223,"Augex")</f>
        <v>0</v>
      </c>
      <c r="AB589" s="32">
        <f>SUMIFS('Capex forecast'!L$9:L$223,'Capex forecast'!$T$9:$T$223,$Q589,'Capex forecast'!$S$9:$S$223,$S589,'Capex forecast'!$Q$9:$Q$223,"Augex")</f>
        <v>0</v>
      </c>
      <c r="AC589" s="32">
        <f>SUMIFS('Capex forecast'!M$9:M$223,'Capex forecast'!$T$9:$T$223,$Q589,'Capex forecast'!$S$9:$S$223,$S589,'Capex forecast'!$Q$9:$Q$223,"Augex")</f>
        <v>0</v>
      </c>
      <c r="AD589" s="32">
        <f>SUMIFS('Capex forecast'!N$9:N$223,'Capex forecast'!$T$9:$T$223,$Q589,'Capex forecast'!$S$9:$S$223,$S589,'Capex forecast'!$Q$9:$Q$223,"Augex")</f>
        <v>0</v>
      </c>
      <c r="AF589" s="45" t="s">
        <v>131</v>
      </c>
      <c r="AG589" s="6" t="str">
        <f>INDEX('Demand forecast'!$M$9:$M$5832,MATCH($Q589,'Demand forecast'!$B$9:$B$5832,0))</f>
        <v>No</v>
      </c>
      <c r="AH589" s="6" t="str">
        <f>IF(COUNTIF($AF$93:AF589,$B589) = 1, "LV", IF(COUNTIF($AF$93:AF589,$B589) = 2, "HV", "ST"))</f>
        <v>HV</v>
      </c>
      <c r="AI589" s="6" t="str">
        <f>INDEX('Demand forecast and growth rate'!$E$7:$E$273,MATCH($Q589,'Demand forecast and growth rate'!$B$7:$B$273,0))</f>
        <v>Steady/falling</v>
      </c>
      <c r="AJ589" s="47">
        <f>SUMIFS('Capex forecast'!E$9:E$223,'Capex forecast'!$T$9:$T$223,$AF589,'Capex forecast'!$S$9:$S$223,$AH589,'Capex forecast'!$Q$9:$Q$223,"Repex")</f>
        <v>0</v>
      </c>
      <c r="AK589" s="47">
        <f>SUMIFS('Capex forecast'!F$9:F$223,'Capex forecast'!$T$9:$T$223,$AF589,'Capex forecast'!$S$9:$S$223,$AH589,'Capex forecast'!$Q$9:$Q$223,"Repex")</f>
        <v>0</v>
      </c>
      <c r="AL589" s="47">
        <f>SUMIFS('Capex forecast'!G$9:G$223,'Capex forecast'!$T$9:$T$223,$AF589,'Capex forecast'!$S$9:$S$223,$AH589,'Capex forecast'!$Q$9:$Q$223,"Repex")</f>
        <v>0</v>
      </c>
      <c r="AM589" s="47">
        <f>SUMIFS('Capex forecast'!H$9:H$223,'Capex forecast'!$T$9:$T$223,$AF589,'Capex forecast'!$S$9:$S$223,$AH589,'Capex forecast'!$Q$9:$Q$223,"Repex")</f>
        <v>0</v>
      </c>
      <c r="AN589" s="47">
        <f>SUMIFS('Capex forecast'!I$9:I$223,'Capex forecast'!$T$9:$T$223,$AF589,'Capex forecast'!$S$9:$S$223,$AH589,'Capex forecast'!$Q$9:$Q$223,"Repex")</f>
        <v>0</v>
      </c>
      <c r="AO589" s="47">
        <f>SUMIFS('Capex forecast'!J$9:J$223,'Capex forecast'!$T$9:$T$223,$AF589,'Capex forecast'!$S$9:$S$223,$AH589,'Capex forecast'!$Q$9:$Q$223,"Repex")</f>
        <v>0</v>
      </c>
      <c r="AP589" s="47">
        <f>SUMIFS('Capex forecast'!K$9:K$223,'Capex forecast'!$T$9:$T$223,$AF589,'Capex forecast'!$S$9:$S$223,$AH589,'Capex forecast'!$Q$9:$Q$223,"Repex")</f>
        <v>0</v>
      </c>
      <c r="AQ589" s="47">
        <f>SUMIFS('Capex forecast'!L$9:L$223,'Capex forecast'!$T$9:$T$223,$AF589,'Capex forecast'!$S$9:$S$223,$AH589,'Capex forecast'!$Q$9:$Q$223,"Repex")</f>
        <v>0</v>
      </c>
      <c r="AR589" s="47">
        <f>SUMIFS('Capex forecast'!M$9:M$223,'Capex forecast'!$T$9:$T$223,$AF589,'Capex forecast'!$S$9:$S$223,$AH589,'Capex forecast'!$Q$9:$Q$223,"Repex")</f>
        <v>0</v>
      </c>
      <c r="AS589" s="47">
        <f>SUMIFS('Capex forecast'!N$9:N$223,'Capex forecast'!$T$9:$T$223,$AF589,'Capex forecast'!$S$9:$S$223,$AH589,'Capex forecast'!$Q$9:$Q$223,"Repex")</f>
        <v>0</v>
      </c>
    </row>
    <row r="590" spans="2:45" ht="15">
      <c r="B590" s="45" t="s">
        <v>136</v>
      </c>
      <c r="C590" s="6" t="str">
        <f>INDEX('Demand forecast'!$M$9:$M$5832,MATCH($B590,'Demand forecast'!$B$9:$B$5832,0))</f>
        <v>No</v>
      </c>
      <c r="D590" s="6" t="str">
        <f>IF(COUNTIF($B$93:B590,$B590) = 1, "LV", IF(COUNTIF($B$93:B590,$B590) = 2, "HV", "ST"))</f>
        <v>HV</v>
      </c>
      <c r="E590" s="6" t="str">
        <f>INDEX('Demand forecast and growth rate'!$E$7:$E$273,MATCH($B590,'Demand forecast and growth rate'!$B$7:$B$273,0))</f>
        <v>High growth</v>
      </c>
      <c r="F590" s="32">
        <f>SUMIFS('Capex forecast'!E$9:E$223,'Capex forecast'!$T$9:$T$223,'Allocation of site-spec costs'!$B590,'Capex forecast'!$S$9:$S$223,'Allocation of site-spec costs'!$D590,'Capex forecast'!$Q$9:$Q$223,"Customer Connection")</f>
        <v>0</v>
      </c>
      <c r="G590" s="32">
        <f>SUMIFS('Capex forecast'!F$9:F$223,'Capex forecast'!$T$9:$T$223,'Allocation of site-spec costs'!$B590,'Capex forecast'!$S$9:$S$223,'Allocation of site-spec costs'!$D590,'Capex forecast'!$Q$9:$Q$223,"Customer Connection")</f>
        <v>0</v>
      </c>
      <c r="H590" s="32">
        <f>SUMIFS('Capex forecast'!G$9:G$223,'Capex forecast'!$T$9:$T$223,'Allocation of site-spec costs'!$B590,'Capex forecast'!$S$9:$S$223,'Allocation of site-spec costs'!$D590,'Capex forecast'!$Q$9:$Q$223,"Customer Connection")</f>
        <v>0</v>
      </c>
      <c r="I590" s="32">
        <f>SUMIFS('Capex forecast'!H$9:H$223,'Capex forecast'!$T$9:$T$223,'Allocation of site-spec costs'!$B590,'Capex forecast'!$S$9:$S$223,'Allocation of site-spec costs'!$D590,'Capex forecast'!$Q$9:$Q$223,"Customer Connection")</f>
        <v>0</v>
      </c>
      <c r="J590" s="32">
        <f>SUMIFS('Capex forecast'!I$9:I$223,'Capex forecast'!$T$9:$T$223,'Allocation of site-spec costs'!$B590,'Capex forecast'!$S$9:$S$223,'Allocation of site-spec costs'!$D590,'Capex forecast'!$Q$9:$Q$223,"Customer Connection")</f>
        <v>0</v>
      </c>
      <c r="K590" s="32">
        <f>SUMIFS('Capex forecast'!J$9:J$223,'Capex forecast'!$T$9:$T$223,'Allocation of site-spec costs'!$B590,'Capex forecast'!$S$9:$S$223,'Allocation of site-spec costs'!$D590,'Capex forecast'!$Q$9:$Q$223,"Customer Connection")</f>
        <v>0</v>
      </c>
      <c r="L590" s="32">
        <f>SUMIFS('Capex forecast'!K$9:K$223,'Capex forecast'!$T$9:$T$223,'Allocation of site-spec costs'!$B590,'Capex forecast'!$S$9:$S$223,'Allocation of site-spec costs'!$D590,'Capex forecast'!$Q$9:$Q$223,"Customer Connection")</f>
        <v>0</v>
      </c>
      <c r="M590" s="32">
        <f>SUMIFS('Capex forecast'!L$9:L$223,'Capex forecast'!$T$9:$T$223,'Allocation of site-spec costs'!$B590,'Capex forecast'!$S$9:$S$223,'Allocation of site-spec costs'!$D590,'Capex forecast'!$Q$9:$Q$223,"Customer Connection")</f>
        <v>0</v>
      </c>
      <c r="N590" s="32">
        <f>SUMIFS('Capex forecast'!M$9:M$223,'Capex forecast'!$T$9:$T$223,'Allocation of site-spec costs'!$B590,'Capex forecast'!$S$9:$S$223,'Allocation of site-spec costs'!$D590,'Capex forecast'!$Q$9:$Q$223,"Customer Connection")</f>
        <v>0</v>
      </c>
      <c r="O590" s="32">
        <f>SUMIFS('Capex forecast'!N$9:N$223,'Capex forecast'!$T$9:$T$223,'Allocation of site-spec costs'!$B590,'Capex forecast'!$S$9:$S$223,'Allocation of site-spec costs'!$D590,'Capex forecast'!$Q$9:$Q$223,"Customer Connection")</f>
        <v>0</v>
      </c>
      <c r="Q590" s="45" t="s">
        <v>136</v>
      </c>
      <c r="R590" s="6" t="str">
        <f>INDEX('Demand forecast'!$M$9:$M$5832,MATCH($Q590,'Demand forecast'!$B$9:$B$5832,0))</f>
        <v>No</v>
      </c>
      <c r="S590" s="6" t="str">
        <f>IF(COUNTIF($Q$93:Q590,$B590) = 1, "LV", IF(COUNTIF($Q$93:Q590,$B590) = 2, "HV", "ST"))</f>
        <v>HV</v>
      </c>
      <c r="T590" s="6" t="str">
        <f>INDEX('Demand forecast and growth rate'!$E$7:$E$273,MATCH($Q590,'Demand forecast and growth rate'!$B$7:$B$273,0))</f>
        <v>High growth</v>
      </c>
      <c r="U590" s="32">
        <f>SUMIFS('Capex forecast'!E$9:E$223,'Capex forecast'!$T$9:$T$223,$Q590,'Capex forecast'!$S$9:$S$223,$S590,'Capex forecast'!$Q$9:$Q$223,"Augex")</f>
        <v>0</v>
      </c>
      <c r="V590" s="32">
        <f>SUMIFS('Capex forecast'!F$9:F$223,'Capex forecast'!$T$9:$T$223,$Q590,'Capex forecast'!$S$9:$S$223,$S590,'Capex forecast'!$Q$9:$Q$223,"Augex")</f>
        <v>0</v>
      </c>
      <c r="W590" s="32">
        <f>SUMIFS('Capex forecast'!G$9:G$223,'Capex forecast'!$T$9:$T$223,$Q590,'Capex forecast'!$S$9:$S$223,$S590,'Capex forecast'!$Q$9:$Q$223,"Augex")</f>
        <v>0</v>
      </c>
      <c r="X590" s="32">
        <f>SUMIFS('Capex forecast'!H$9:H$223,'Capex forecast'!$T$9:$T$223,$Q590,'Capex forecast'!$S$9:$S$223,$S590,'Capex forecast'!$Q$9:$Q$223,"Augex")</f>
        <v>0</v>
      </c>
      <c r="Y590" s="32">
        <f>SUMIFS('Capex forecast'!I$9:I$223,'Capex forecast'!$T$9:$T$223,$Q590,'Capex forecast'!$S$9:$S$223,$S590,'Capex forecast'!$Q$9:$Q$223,"Augex")</f>
        <v>0</v>
      </c>
      <c r="Z590" s="32">
        <f>SUMIFS('Capex forecast'!J$9:J$223,'Capex forecast'!$T$9:$T$223,$Q590,'Capex forecast'!$S$9:$S$223,$S590,'Capex forecast'!$Q$9:$Q$223,"Augex")</f>
        <v>0</v>
      </c>
      <c r="AA590" s="32">
        <f>SUMIFS('Capex forecast'!K$9:K$223,'Capex forecast'!$T$9:$T$223,$Q590,'Capex forecast'!$S$9:$S$223,$S590,'Capex forecast'!$Q$9:$Q$223,"Augex")</f>
        <v>0</v>
      </c>
      <c r="AB590" s="32">
        <f>SUMIFS('Capex forecast'!L$9:L$223,'Capex forecast'!$T$9:$T$223,$Q590,'Capex forecast'!$S$9:$S$223,$S590,'Capex forecast'!$Q$9:$Q$223,"Augex")</f>
        <v>0</v>
      </c>
      <c r="AC590" s="32">
        <f>SUMIFS('Capex forecast'!M$9:M$223,'Capex forecast'!$T$9:$T$223,$Q590,'Capex forecast'!$S$9:$S$223,$S590,'Capex forecast'!$Q$9:$Q$223,"Augex")</f>
        <v>0</v>
      </c>
      <c r="AD590" s="32">
        <f>SUMIFS('Capex forecast'!N$9:N$223,'Capex forecast'!$T$9:$T$223,$Q590,'Capex forecast'!$S$9:$S$223,$S590,'Capex forecast'!$Q$9:$Q$223,"Augex")</f>
        <v>0</v>
      </c>
      <c r="AF590" s="45" t="s">
        <v>136</v>
      </c>
      <c r="AG590" s="6" t="str">
        <f>INDEX('Demand forecast'!$M$9:$M$5832,MATCH($Q590,'Demand forecast'!$B$9:$B$5832,0))</f>
        <v>No</v>
      </c>
      <c r="AH590" s="6" t="str">
        <f>IF(COUNTIF($AF$93:AF590,$B590) = 1, "LV", IF(COUNTIF($AF$93:AF590,$B590) = 2, "HV", "ST"))</f>
        <v>HV</v>
      </c>
      <c r="AI590" s="6" t="str">
        <f>INDEX('Demand forecast and growth rate'!$E$7:$E$273,MATCH($Q590,'Demand forecast and growth rate'!$B$7:$B$273,0))</f>
        <v>High growth</v>
      </c>
      <c r="AJ590" s="47">
        <f>SUMIFS('Capex forecast'!E$9:E$223,'Capex forecast'!$T$9:$T$223,$AF590,'Capex forecast'!$S$9:$S$223,$AH590,'Capex forecast'!$Q$9:$Q$223,"Repex")</f>
        <v>0</v>
      </c>
      <c r="AK590" s="47">
        <f>SUMIFS('Capex forecast'!F$9:F$223,'Capex forecast'!$T$9:$T$223,$AF590,'Capex forecast'!$S$9:$S$223,$AH590,'Capex forecast'!$Q$9:$Q$223,"Repex")</f>
        <v>0</v>
      </c>
      <c r="AL590" s="47">
        <f>SUMIFS('Capex forecast'!G$9:G$223,'Capex forecast'!$T$9:$T$223,$AF590,'Capex forecast'!$S$9:$S$223,$AH590,'Capex forecast'!$Q$9:$Q$223,"Repex")</f>
        <v>0</v>
      </c>
      <c r="AM590" s="47">
        <f>SUMIFS('Capex forecast'!H$9:H$223,'Capex forecast'!$T$9:$T$223,$AF590,'Capex forecast'!$S$9:$S$223,$AH590,'Capex forecast'!$Q$9:$Q$223,"Repex")</f>
        <v>0</v>
      </c>
      <c r="AN590" s="47">
        <f>SUMIFS('Capex forecast'!I$9:I$223,'Capex forecast'!$T$9:$T$223,$AF590,'Capex forecast'!$S$9:$S$223,$AH590,'Capex forecast'!$Q$9:$Q$223,"Repex")</f>
        <v>0</v>
      </c>
      <c r="AO590" s="47">
        <f>SUMIFS('Capex forecast'!J$9:J$223,'Capex forecast'!$T$9:$T$223,$AF590,'Capex forecast'!$S$9:$S$223,$AH590,'Capex forecast'!$Q$9:$Q$223,"Repex")</f>
        <v>0</v>
      </c>
      <c r="AP590" s="47">
        <f>SUMIFS('Capex forecast'!K$9:K$223,'Capex forecast'!$T$9:$T$223,$AF590,'Capex forecast'!$S$9:$S$223,$AH590,'Capex forecast'!$Q$9:$Q$223,"Repex")</f>
        <v>0</v>
      </c>
      <c r="AQ590" s="47">
        <f>SUMIFS('Capex forecast'!L$9:L$223,'Capex forecast'!$T$9:$T$223,$AF590,'Capex forecast'!$S$9:$S$223,$AH590,'Capex forecast'!$Q$9:$Q$223,"Repex")</f>
        <v>0</v>
      </c>
      <c r="AR590" s="47">
        <f>SUMIFS('Capex forecast'!M$9:M$223,'Capex forecast'!$T$9:$T$223,$AF590,'Capex forecast'!$S$9:$S$223,$AH590,'Capex forecast'!$Q$9:$Q$223,"Repex")</f>
        <v>0</v>
      </c>
      <c r="AS590" s="47">
        <f>SUMIFS('Capex forecast'!N$9:N$223,'Capex forecast'!$T$9:$T$223,$AF590,'Capex forecast'!$S$9:$S$223,$AH590,'Capex forecast'!$Q$9:$Q$223,"Repex")</f>
        <v>0</v>
      </c>
    </row>
    <row r="591" spans="2:45" ht="15">
      <c r="B591" s="45" t="s">
        <v>420</v>
      </c>
      <c r="C591" s="6" t="str">
        <f>INDEX('Demand forecast'!$M$9:$M$5832,MATCH($B591,'Demand forecast'!$B$9:$B$5832,0))</f>
        <v>No</v>
      </c>
      <c r="D591" s="6" t="str">
        <f>IF(COUNTIF($B$93:B591,$B591) = 1, "LV", IF(COUNTIF($B$93:B591,$B591) = 2, "HV", "ST"))</f>
        <v>HV</v>
      </c>
      <c r="E591" s="6" t="str">
        <f>INDEX('Demand forecast and growth rate'!$E$7:$E$273,MATCH($B591,'Demand forecast and growth rate'!$B$7:$B$273,0))</f>
        <v>High growth</v>
      </c>
      <c r="F591" s="32">
        <f>SUMIFS('Capex forecast'!E$9:E$223,'Capex forecast'!$T$9:$T$223,'Allocation of site-spec costs'!$B591,'Capex forecast'!$S$9:$S$223,'Allocation of site-spec costs'!$D591,'Capex forecast'!$Q$9:$Q$223,"Customer Connection")</f>
        <v>0</v>
      </c>
      <c r="G591" s="32">
        <f>SUMIFS('Capex forecast'!F$9:F$223,'Capex forecast'!$T$9:$T$223,'Allocation of site-spec costs'!$B591,'Capex forecast'!$S$9:$S$223,'Allocation of site-spec costs'!$D591,'Capex forecast'!$Q$9:$Q$223,"Customer Connection")</f>
        <v>0</v>
      </c>
      <c r="H591" s="32">
        <f>SUMIFS('Capex forecast'!G$9:G$223,'Capex forecast'!$T$9:$T$223,'Allocation of site-spec costs'!$B591,'Capex forecast'!$S$9:$S$223,'Allocation of site-spec costs'!$D591,'Capex forecast'!$Q$9:$Q$223,"Customer Connection")</f>
        <v>0</v>
      </c>
      <c r="I591" s="32">
        <f>SUMIFS('Capex forecast'!H$9:H$223,'Capex forecast'!$T$9:$T$223,'Allocation of site-spec costs'!$B591,'Capex forecast'!$S$9:$S$223,'Allocation of site-spec costs'!$D591,'Capex forecast'!$Q$9:$Q$223,"Customer Connection")</f>
        <v>0</v>
      </c>
      <c r="J591" s="32">
        <f>SUMIFS('Capex forecast'!I$9:I$223,'Capex forecast'!$T$9:$T$223,'Allocation of site-spec costs'!$B591,'Capex forecast'!$S$9:$S$223,'Allocation of site-spec costs'!$D591,'Capex forecast'!$Q$9:$Q$223,"Customer Connection")</f>
        <v>0</v>
      </c>
      <c r="K591" s="32">
        <f>SUMIFS('Capex forecast'!J$9:J$223,'Capex forecast'!$T$9:$T$223,'Allocation of site-spec costs'!$B591,'Capex forecast'!$S$9:$S$223,'Allocation of site-spec costs'!$D591,'Capex forecast'!$Q$9:$Q$223,"Customer Connection")</f>
        <v>0</v>
      </c>
      <c r="L591" s="32">
        <f>SUMIFS('Capex forecast'!K$9:K$223,'Capex forecast'!$T$9:$T$223,'Allocation of site-spec costs'!$B591,'Capex forecast'!$S$9:$S$223,'Allocation of site-spec costs'!$D591,'Capex forecast'!$Q$9:$Q$223,"Customer Connection")</f>
        <v>0</v>
      </c>
      <c r="M591" s="32">
        <f>SUMIFS('Capex forecast'!L$9:L$223,'Capex forecast'!$T$9:$T$223,'Allocation of site-spec costs'!$B591,'Capex forecast'!$S$9:$S$223,'Allocation of site-spec costs'!$D591,'Capex forecast'!$Q$9:$Q$223,"Customer Connection")</f>
        <v>0</v>
      </c>
      <c r="N591" s="32">
        <f>SUMIFS('Capex forecast'!M$9:M$223,'Capex forecast'!$T$9:$T$223,'Allocation of site-spec costs'!$B591,'Capex forecast'!$S$9:$S$223,'Allocation of site-spec costs'!$D591,'Capex forecast'!$Q$9:$Q$223,"Customer Connection")</f>
        <v>0</v>
      </c>
      <c r="O591" s="32">
        <f>SUMIFS('Capex forecast'!N$9:N$223,'Capex forecast'!$T$9:$T$223,'Allocation of site-spec costs'!$B591,'Capex forecast'!$S$9:$S$223,'Allocation of site-spec costs'!$D591,'Capex forecast'!$Q$9:$Q$223,"Customer Connection")</f>
        <v>0</v>
      </c>
      <c r="Q591" s="45" t="s">
        <v>420</v>
      </c>
      <c r="R591" s="6" t="str">
        <f>INDEX('Demand forecast'!$M$9:$M$5832,MATCH($Q591,'Demand forecast'!$B$9:$B$5832,0))</f>
        <v>No</v>
      </c>
      <c r="S591" s="6" t="str">
        <f>IF(COUNTIF($Q$93:Q591,$B591) = 1, "LV", IF(COUNTIF($Q$93:Q591,$B591) = 2, "HV", "ST"))</f>
        <v>HV</v>
      </c>
      <c r="T591" s="6" t="str">
        <f>INDEX('Demand forecast and growth rate'!$E$7:$E$273,MATCH($Q591,'Demand forecast and growth rate'!$B$7:$B$273,0))</f>
        <v>High growth</v>
      </c>
      <c r="U591" s="32">
        <f>SUMIFS('Capex forecast'!E$9:E$223,'Capex forecast'!$T$9:$T$223,$Q591,'Capex forecast'!$S$9:$S$223,$S591,'Capex forecast'!$Q$9:$Q$223,"Augex")</f>
        <v>3373612.5162481628</v>
      </c>
      <c r="V591" s="32">
        <f>SUMIFS('Capex forecast'!F$9:F$223,'Capex forecast'!$T$9:$T$223,$Q591,'Capex forecast'!$S$9:$S$223,$S591,'Capex forecast'!$Q$9:$Q$223,"Augex")</f>
        <v>0</v>
      </c>
      <c r="W591" s="32">
        <f>SUMIFS('Capex forecast'!G$9:G$223,'Capex forecast'!$T$9:$T$223,$Q591,'Capex forecast'!$S$9:$S$223,$S591,'Capex forecast'!$Q$9:$Q$223,"Augex")</f>
        <v>0</v>
      </c>
      <c r="X591" s="32">
        <f>SUMIFS('Capex forecast'!H$9:H$223,'Capex forecast'!$T$9:$T$223,$Q591,'Capex forecast'!$S$9:$S$223,$S591,'Capex forecast'!$Q$9:$Q$223,"Augex")</f>
        <v>0</v>
      </c>
      <c r="Y591" s="32">
        <f>SUMIFS('Capex forecast'!I$9:I$223,'Capex forecast'!$T$9:$T$223,$Q591,'Capex forecast'!$S$9:$S$223,$S591,'Capex forecast'!$Q$9:$Q$223,"Augex")</f>
        <v>0</v>
      </c>
      <c r="Z591" s="32">
        <f>SUMIFS('Capex forecast'!J$9:J$223,'Capex forecast'!$T$9:$T$223,$Q591,'Capex forecast'!$S$9:$S$223,$S591,'Capex forecast'!$Q$9:$Q$223,"Augex")</f>
        <v>0</v>
      </c>
      <c r="AA591" s="32">
        <f>SUMIFS('Capex forecast'!K$9:K$223,'Capex forecast'!$T$9:$T$223,$Q591,'Capex forecast'!$S$9:$S$223,$S591,'Capex forecast'!$Q$9:$Q$223,"Augex")</f>
        <v>0</v>
      </c>
      <c r="AB591" s="32">
        <f>SUMIFS('Capex forecast'!L$9:L$223,'Capex forecast'!$T$9:$T$223,$Q591,'Capex forecast'!$S$9:$S$223,$S591,'Capex forecast'!$Q$9:$Q$223,"Augex")</f>
        <v>0</v>
      </c>
      <c r="AC591" s="32">
        <f>SUMIFS('Capex forecast'!M$9:M$223,'Capex forecast'!$T$9:$T$223,$Q591,'Capex forecast'!$S$9:$S$223,$S591,'Capex forecast'!$Q$9:$Q$223,"Augex")</f>
        <v>0</v>
      </c>
      <c r="AD591" s="32">
        <f>SUMIFS('Capex forecast'!N$9:N$223,'Capex forecast'!$T$9:$T$223,$Q591,'Capex forecast'!$S$9:$S$223,$S591,'Capex forecast'!$Q$9:$Q$223,"Augex")</f>
        <v>0</v>
      </c>
      <c r="AF591" s="45" t="s">
        <v>420</v>
      </c>
      <c r="AG591" s="6" t="str">
        <f>INDEX('Demand forecast'!$M$9:$M$5832,MATCH($Q591,'Demand forecast'!$B$9:$B$5832,0))</f>
        <v>No</v>
      </c>
      <c r="AH591" s="6" t="str">
        <f>IF(COUNTIF($AF$93:AF591,$B591) = 1, "LV", IF(COUNTIF($AF$93:AF591,$B591) = 2, "HV", "ST"))</f>
        <v>HV</v>
      </c>
      <c r="AI591" s="6" t="str">
        <f>INDEX('Demand forecast and growth rate'!$E$7:$E$273,MATCH($Q591,'Demand forecast and growth rate'!$B$7:$B$273,0))</f>
        <v>High growth</v>
      </c>
      <c r="AJ591" s="47">
        <f>SUMIFS('Capex forecast'!E$9:E$223,'Capex forecast'!$T$9:$T$223,$AF591,'Capex forecast'!$S$9:$S$223,$AH591,'Capex forecast'!$Q$9:$Q$223,"Repex")</f>
        <v>0</v>
      </c>
      <c r="AK591" s="47">
        <f>SUMIFS('Capex forecast'!F$9:F$223,'Capex forecast'!$T$9:$T$223,$AF591,'Capex forecast'!$S$9:$S$223,$AH591,'Capex forecast'!$Q$9:$Q$223,"Repex")</f>
        <v>0</v>
      </c>
      <c r="AL591" s="47">
        <f>SUMIFS('Capex forecast'!G$9:G$223,'Capex forecast'!$T$9:$T$223,$AF591,'Capex forecast'!$S$9:$S$223,$AH591,'Capex forecast'!$Q$9:$Q$223,"Repex")</f>
        <v>0</v>
      </c>
      <c r="AM591" s="47">
        <f>SUMIFS('Capex forecast'!H$9:H$223,'Capex forecast'!$T$9:$T$223,$AF591,'Capex forecast'!$S$9:$S$223,$AH591,'Capex forecast'!$Q$9:$Q$223,"Repex")</f>
        <v>0</v>
      </c>
      <c r="AN591" s="47">
        <f>SUMIFS('Capex forecast'!I$9:I$223,'Capex forecast'!$T$9:$T$223,$AF591,'Capex forecast'!$S$9:$S$223,$AH591,'Capex forecast'!$Q$9:$Q$223,"Repex")</f>
        <v>0</v>
      </c>
      <c r="AO591" s="47">
        <f>SUMIFS('Capex forecast'!J$9:J$223,'Capex forecast'!$T$9:$T$223,$AF591,'Capex forecast'!$S$9:$S$223,$AH591,'Capex forecast'!$Q$9:$Q$223,"Repex")</f>
        <v>0</v>
      </c>
      <c r="AP591" s="47">
        <f>SUMIFS('Capex forecast'!K$9:K$223,'Capex forecast'!$T$9:$T$223,$AF591,'Capex forecast'!$S$9:$S$223,$AH591,'Capex forecast'!$Q$9:$Q$223,"Repex")</f>
        <v>0</v>
      </c>
      <c r="AQ591" s="47">
        <f>SUMIFS('Capex forecast'!L$9:L$223,'Capex forecast'!$T$9:$T$223,$AF591,'Capex forecast'!$S$9:$S$223,$AH591,'Capex forecast'!$Q$9:$Q$223,"Repex")</f>
        <v>0</v>
      </c>
      <c r="AR591" s="47">
        <f>SUMIFS('Capex forecast'!M$9:M$223,'Capex forecast'!$T$9:$T$223,$AF591,'Capex forecast'!$S$9:$S$223,$AH591,'Capex forecast'!$Q$9:$Q$223,"Repex")</f>
        <v>0</v>
      </c>
      <c r="AS591" s="47">
        <f>SUMIFS('Capex forecast'!N$9:N$223,'Capex forecast'!$T$9:$T$223,$AF591,'Capex forecast'!$S$9:$S$223,$AH591,'Capex forecast'!$Q$9:$Q$223,"Repex")</f>
        <v>0</v>
      </c>
    </row>
    <row r="592" spans="2:45" ht="15">
      <c r="B592" s="45" t="s">
        <v>165</v>
      </c>
      <c r="C592" s="6" t="str">
        <f>INDEX('Demand forecast'!$M$9:$M$5832,MATCH($B592,'Demand forecast'!$B$9:$B$5832,0))</f>
        <v>No</v>
      </c>
      <c r="D592" s="6" t="str">
        <f>IF(COUNTIF($B$93:B592,$B592) = 1, "LV", IF(COUNTIF($B$93:B592,$B592) = 2, "HV", "ST"))</f>
        <v>HV</v>
      </c>
      <c r="E592" s="6" t="str">
        <f>INDEX('Demand forecast and growth rate'!$E$7:$E$273,MATCH($B592,'Demand forecast and growth rate'!$B$7:$B$273,0))</f>
        <v>High growth</v>
      </c>
      <c r="F592" s="32">
        <f>SUMIFS('Capex forecast'!E$9:E$223,'Capex forecast'!$T$9:$T$223,'Allocation of site-spec costs'!$B592,'Capex forecast'!$S$9:$S$223,'Allocation of site-spec costs'!$D592,'Capex forecast'!$Q$9:$Q$223,"Customer Connection")</f>
        <v>0</v>
      </c>
      <c r="G592" s="32">
        <f>SUMIFS('Capex forecast'!F$9:F$223,'Capex forecast'!$T$9:$T$223,'Allocation of site-spec costs'!$B592,'Capex forecast'!$S$9:$S$223,'Allocation of site-spec costs'!$D592,'Capex forecast'!$Q$9:$Q$223,"Customer Connection")</f>
        <v>0</v>
      </c>
      <c r="H592" s="32">
        <f>SUMIFS('Capex forecast'!G$9:G$223,'Capex forecast'!$T$9:$T$223,'Allocation of site-spec costs'!$B592,'Capex forecast'!$S$9:$S$223,'Allocation of site-spec costs'!$D592,'Capex forecast'!$Q$9:$Q$223,"Customer Connection")</f>
        <v>0</v>
      </c>
      <c r="I592" s="32">
        <f>SUMIFS('Capex forecast'!H$9:H$223,'Capex forecast'!$T$9:$T$223,'Allocation of site-spec costs'!$B592,'Capex forecast'!$S$9:$S$223,'Allocation of site-spec costs'!$D592,'Capex forecast'!$Q$9:$Q$223,"Customer Connection")</f>
        <v>0</v>
      </c>
      <c r="J592" s="32">
        <f>SUMIFS('Capex forecast'!I$9:I$223,'Capex forecast'!$T$9:$T$223,'Allocation of site-spec costs'!$B592,'Capex forecast'!$S$9:$S$223,'Allocation of site-spec costs'!$D592,'Capex forecast'!$Q$9:$Q$223,"Customer Connection")</f>
        <v>0</v>
      </c>
      <c r="K592" s="32">
        <f>SUMIFS('Capex forecast'!J$9:J$223,'Capex forecast'!$T$9:$T$223,'Allocation of site-spec costs'!$B592,'Capex forecast'!$S$9:$S$223,'Allocation of site-spec costs'!$D592,'Capex forecast'!$Q$9:$Q$223,"Customer Connection")</f>
        <v>0</v>
      </c>
      <c r="L592" s="32">
        <f>SUMIFS('Capex forecast'!K$9:K$223,'Capex forecast'!$T$9:$T$223,'Allocation of site-spec costs'!$B592,'Capex forecast'!$S$9:$S$223,'Allocation of site-spec costs'!$D592,'Capex forecast'!$Q$9:$Q$223,"Customer Connection")</f>
        <v>0</v>
      </c>
      <c r="M592" s="32">
        <f>SUMIFS('Capex forecast'!L$9:L$223,'Capex forecast'!$T$9:$T$223,'Allocation of site-spec costs'!$B592,'Capex forecast'!$S$9:$S$223,'Allocation of site-spec costs'!$D592,'Capex forecast'!$Q$9:$Q$223,"Customer Connection")</f>
        <v>0</v>
      </c>
      <c r="N592" s="32">
        <f>SUMIFS('Capex forecast'!M$9:M$223,'Capex forecast'!$T$9:$T$223,'Allocation of site-spec costs'!$B592,'Capex forecast'!$S$9:$S$223,'Allocation of site-spec costs'!$D592,'Capex forecast'!$Q$9:$Q$223,"Customer Connection")</f>
        <v>0</v>
      </c>
      <c r="O592" s="32">
        <f>SUMIFS('Capex forecast'!N$9:N$223,'Capex forecast'!$T$9:$T$223,'Allocation of site-spec costs'!$B592,'Capex forecast'!$S$9:$S$223,'Allocation of site-spec costs'!$D592,'Capex forecast'!$Q$9:$Q$223,"Customer Connection")</f>
        <v>0</v>
      </c>
      <c r="Q592" s="45" t="s">
        <v>165</v>
      </c>
      <c r="R592" s="6" t="str">
        <f>INDEX('Demand forecast'!$M$9:$M$5832,MATCH($Q592,'Demand forecast'!$B$9:$B$5832,0))</f>
        <v>No</v>
      </c>
      <c r="S592" s="6" t="str">
        <f>IF(COUNTIF($Q$93:Q592,$B592) = 1, "LV", IF(COUNTIF($Q$93:Q592,$B592) = 2, "HV", "ST"))</f>
        <v>HV</v>
      </c>
      <c r="T592" s="6" t="str">
        <f>INDEX('Demand forecast and growth rate'!$E$7:$E$273,MATCH($Q592,'Demand forecast and growth rate'!$B$7:$B$273,0))</f>
        <v>High growth</v>
      </c>
      <c r="U592" s="32">
        <f>SUMIFS('Capex forecast'!E$9:E$223,'Capex forecast'!$T$9:$T$223,$Q592,'Capex forecast'!$S$9:$S$223,$S592,'Capex forecast'!$Q$9:$Q$223,"Augex")</f>
        <v>0</v>
      </c>
      <c r="V592" s="32">
        <f>SUMIFS('Capex forecast'!F$9:F$223,'Capex forecast'!$T$9:$T$223,$Q592,'Capex forecast'!$S$9:$S$223,$S592,'Capex forecast'!$Q$9:$Q$223,"Augex")</f>
        <v>0</v>
      </c>
      <c r="W592" s="32">
        <f>SUMIFS('Capex forecast'!G$9:G$223,'Capex forecast'!$T$9:$T$223,$Q592,'Capex forecast'!$S$9:$S$223,$S592,'Capex forecast'!$Q$9:$Q$223,"Augex")</f>
        <v>0</v>
      </c>
      <c r="X592" s="32">
        <f>SUMIFS('Capex forecast'!H$9:H$223,'Capex forecast'!$T$9:$T$223,$Q592,'Capex forecast'!$S$9:$S$223,$S592,'Capex forecast'!$Q$9:$Q$223,"Augex")</f>
        <v>0</v>
      </c>
      <c r="Y592" s="32">
        <f>SUMIFS('Capex forecast'!I$9:I$223,'Capex forecast'!$T$9:$T$223,$Q592,'Capex forecast'!$S$9:$S$223,$S592,'Capex forecast'!$Q$9:$Q$223,"Augex")</f>
        <v>0</v>
      </c>
      <c r="Z592" s="32">
        <f>SUMIFS('Capex forecast'!J$9:J$223,'Capex forecast'!$T$9:$T$223,$Q592,'Capex forecast'!$S$9:$S$223,$S592,'Capex forecast'!$Q$9:$Q$223,"Augex")</f>
        <v>0</v>
      </c>
      <c r="AA592" s="32">
        <f>SUMIFS('Capex forecast'!K$9:K$223,'Capex forecast'!$T$9:$T$223,$Q592,'Capex forecast'!$S$9:$S$223,$S592,'Capex forecast'!$Q$9:$Q$223,"Augex")</f>
        <v>0</v>
      </c>
      <c r="AB592" s="32">
        <f>SUMIFS('Capex forecast'!L$9:L$223,'Capex forecast'!$T$9:$T$223,$Q592,'Capex forecast'!$S$9:$S$223,$S592,'Capex forecast'!$Q$9:$Q$223,"Augex")</f>
        <v>0</v>
      </c>
      <c r="AC592" s="32">
        <f>SUMIFS('Capex forecast'!M$9:M$223,'Capex forecast'!$T$9:$T$223,$Q592,'Capex forecast'!$S$9:$S$223,$S592,'Capex forecast'!$Q$9:$Q$223,"Augex")</f>
        <v>0</v>
      </c>
      <c r="AD592" s="32">
        <f>SUMIFS('Capex forecast'!N$9:N$223,'Capex forecast'!$T$9:$T$223,$Q592,'Capex forecast'!$S$9:$S$223,$S592,'Capex forecast'!$Q$9:$Q$223,"Augex")</f>
        <v>0</v>
      </c>
      <c r="AF592" s="45" t="s">
        <v>165</v>
      </c>
      <c r="AG592" s="6" t="str">
        <f>INDEX('Demand forecast'!$M$9:$M$5832,MATCH($Q592,'Demand forecast'!$B$9:$B$5832,0))</f>
        <v>No</v>
      </c>
      <c r="AH592" s="6" t="str">
        <f>IF(COUNTIF($AF$93:AF592,$B592) = 1, "LV", IF(COUNTIF($AF$93:AF592,$B592) = 2, "HV", "ST"))</f>
        <v>HV</v>
      </c>
      <c r="AI592" s="6" t="str">
        <f>INDEX('Demand forecast and growth rate'!$E$7:$E$273,MATCH($Q592,'Demand forecast and growth rate'!$B$7:$B$273,0))</f>
        <v>High growth</v>
      </c>
      <c r="AJ592" s="47">
        <f>SUMIFS('Capex forecast'!E$9:E$223,'Capex forecast'!$T$9:$T$223,$AF592,'Capex forecast'!$S$9:$S$223,$AH592,'Capex forecast'!$Q$9:$Q$223,"Repex")</f>
        <v>0</v>
      </c>
      <c r="AK592" s="47">
        <f>SUMIFS('Capex forecast'!F$9:F$223,'Capex forecast'!$T$9:$T$223,$AF592,'Capex forecast'!$S$9:$S$223,$AH592,'Capex forecast'!$Q$9:$Q$223,"Repex")</f>
        <v>0</v>
      </c>
      <c r="AL592" s="47">
        <f>SUMIFS('Capex forecast'!G$9:G$223,'Capex forecast'!$T$9:$T$223,$AF592,'Capex forecast'!$S$9:$S$223,$AH592,'Capex forecast'!$Q$9:$Q$223,"Repex")</f>
        <v>0</v>
      </c>
      <c r="AM592" s="47">
        <f>SUMIFS('Capex forecast'!H$9:H$223,'Capex forecast'!$T$9:$T$223,$AF592,'Capex forecast'!$S$9:$S$223,$AH592,'Capex forecast'!$Q$9:$Q$223,"Repex")</f>
        <v>0</v>
      </c>
      <c r="AN592" s="47">
        <f>SUMIFS('Capex forecast'!I$9:I$223,'Capex forecast'!$T$9:$T$223,$AF592,'Capex forecast'!$S$9:$S$223,$AH592,'Capex forecast'!$Q$9:$Q$223,"Repex")</f>
        <v>0</v>
      </c>
      <c r="AO592" s="47">
        <f>SUMIFS('Capex forecast'!J$9:J$223,'Capex forecast'!$T$9:$T$223,$AF592,'Capex forecast'!$S$9:$S$223,$AH592,'Capex forecast'!$Q$9:$Q$223,"Repex")</f>
        <v>0</v>
      </c>
      <c r="AP592" s="47">
        <f>SUMIFS('Capex forecast'!K$9:K$223,'Capex forecast'!$T$9:$T$223,$AF592,'Capex forecast'!$S$9:$S$223,$AH592,'Capex forecast'!$Q$9:$Q$223,"Repex")</f>
        <v>0</v>
      </c>
      <c r="AQ592" s="47">
        <f>SUMIFS('Capex forecast'!L$9:L$223,'Capex forecast'!$T$9:$T$223,$AF592,'Capex forecast'!$S$9:$S$223,$AH592,'Capex forecast'!$Q$9:$Q$223,"Repex")</f>
        <v>0</v>
      </c>
      <c r="AR592" s="47">
        <f>SUMIFS('Capex forecast'!M$9:M$223,'Capex forecast'!$T$9:$T$223,$AF592,'Capex forecast'!$S$9:$S$223,$AH592,'Capex forecast'!$Q$9:$Q$223,"Repex")</f>
        <v>0</v>
      </c>
      <c r="AS592" s="47">
        <f>SUMIFS('Capex forecast'!N$9:N$223,'Capex forecast'!$T$9:$T$223,$AF592,'Capex forecast'!$S$9:$S$223,$AH592,'Capex forecast'!$Q$9:$Q$223,"Repex")</f>
        <v>0</v>
      </c>
    </row>
    <row r="593" spans="2:45" ht="15">
      <c r="B593" s="45" t="s">
        <v>168</v>
      </c>
      <c r="C593" s="6" t="str">
        <f>INDEX('Demand forecast'!$M$9:$M$5832,MATCH($B593,'Demand forecast'!$B$9:$B$5832,0))</f>
        <v>No</v>
      </c>
      <c r="D593" s="6" t="str">
        <f>IF(COUNTIF($B$93:B593,$B593) = 1, "LV", IF(COUNTIF($B$93:B593,$B593) = 2, "HV", "ST"))</f>
        <v>HV</v>
      </c>
      <c r="E593" s="6" t="str">
        <f>INDEX('Demand forecast and growth rate'!$E$7:$E$273,MATCH($B593,'Demand forecast and growth rate'!$B$7:$B$273,0))</f>
        <v>Steady/falling</v>
      </c>
      <c r="F593" s="32">
        <f>SUMIFS('Capex forecast'!E$9:E$223,'Capex forecast'!$T$9:$T$223,'Allocation of site-spec costs'!$B593,'Capex forecast'!$S$9:$S$223,'Allocation of site-spec costs'!$D593,'Capex forecast'!$Q$9:$Q$223,"Customer Connection")</f>
        <v>0</v>
      </c>
      <c r="G593" s="32">
        <f>SUMIFS('Capex forecast'!F$9:F$223,'Capex forecast'!$T$9:$T$223,'Allocation of site-spec costs'!$B593,'Capex forecast'!$S$9:$S$223,'Allocation of site-spec costs'!$D593,'Capex forecast'!$Q$9:$Q$223,"Customer Connection")</f>
        <v>0</v>
      </c>
      <c r="H593" s="32">
        <f>SUMIFS('Capex forecast'!G$9:G$223,'Capex forecast'!$T$9:$T$223,'Allocation of site-spec costs'!$B593,'Capex forecast'!$S$9:$S$223,'Allocation of site-spec costs'!$D593,'Capex forecast'!$Q$9:$Q$223,"Customer Connection")</f>
        <v>0</v>
      </c>
      <c r="I593" s="32">
        <f>SUMIFS('Capex forecast'!H$9:H$223,'Capex forecast'!$T$9:$T$223,'Allocation of site-spec costs'!$B593,'Capex forecast'!$S$9:$S$223,'Allocation of site-spec costs'!$D593,'Capex forecast'!$Q$9:$Q$223,"Customer Connection")</f>
        <v>0</v>
      </c>
      <c r="J593" s="32">
        <f>SUMIFS('Capex forecast'!I$9:I$223,'Capex forecast'!$T$9:$T$223,'Allocation of site-spec costs'!$B593,'Capex forecast'!$S$9:$S$223,'Allocation of site-spec costs'!$D593,'Capex forecast'!$Q$9:$Q$223,"Customer Connection")</f>
        <v>0</v>
      </c>
      <c r="K593" s="32">
        <f>SUMIFS('Capex forecast'!J$9:J$223,'Capex forecast'!$T$9:$T$223,'Allocation of site-spec costs'!$B593,'Capex forecast'!$S$9:$S$223,'Allocation of site-spec costs'!$D593,'Capex forecast'!$Q$9:$Q$223,"Customer Connection")</f>
        <v>0</v>
      </c>
      <c r="L593" s="32">
        <f>SUMIFS('Capex forecast'!K$9:K$223,'Capex forecast'!$T$9:$T$223,'Allocation of site-spec costs'!$B593,'Capex forecast'!$S$9:$S$223,'Allocation of site-spec costs'!$D593,'Capex forecast'!$Q$9:$Q$223,"Customer Connection")</f>
        <v>0</v>
      </c>
      <c r="M593" s="32">
        <f>SUMIFS('Capex forecast'!L$9:L$223,'Capex forecast'!$T$9:$T$223,'Allocation of site-spec costs'!$B593,'Capex forecast'!$S$9:$S$223,'Allocation of site-spec costs'!$D593,'Capex forecast'!$Q$9:$Q$223,"Customer Connection")</f>
        <v>0</v>
      </c>
      <c r="N593" s="32">
        <f>SUMIFS('Capex forecast'!M$9:M$223,'Capex forecast'!$T$9:$T$223,'Allocation of site-spec costs'!$B593,'Capex forecast'!$S$9:$S$223,'Allocation of site-spec costs'!$D593,'Capex forecast'!$Q$9:$Q$223,"Customer Connection")</f>
        <v>0</v>
      </c>
      <c r="O593" s="32">
        <f>SUMIFS('Capex forecast'!N$9:N$223,'Capex forecast'!$T$9:$T$223,'Allocation of site-spec costs'!$B593,'Capex forecast'!$S$9:$S$223,'Allocation of site-spec costs'!$D593,'Capex forecast'!$Q$9:$Q$223,"Customer Connection")</f>
        <v>0</v>
      </c>
      <c r="Q593" s="45" t="s">
        <v>168</v>
      </c>
      <c r="R593" s="6" t="str">
        <f>INDEX('Demand forecast'!$M$9:$M$5832,MATCH($Q593,'Demand forecast'!$B$9:$B$5832,0))</f>
        <v>No</v>
      </c>
      <c r="S593" s="6" t="str">
        <f>IF(COUNTIF($Q$93:Q593,$B593) = 1, "LV", IF(COUNTIF($Q$93:Q593,$B593) = 2, "HV", "ST"))</f>
        <v>HV</v>
      </c>
      <c r="T593" s="6" t="str">
        <f>INDEX('Demand forecast and growth rate'!$E$7:$E$273,MATCH($Q593,'Demand forecast and growth rate'!$B$7:$B$273,0))</f>
        <v>Steady/falling</v>
      </c>
      <c r="U593" s="32">
        <f>SUMIFS('Capex forecast'!E$9:E$223,'Capex forecast'!$T$9:$T$223,$Q593,'Capex forecast'!$S$9:$S$223,$S593,'Capex forecast'!$Q$9:$Q$223,"Augex")</f>
        <v>0</v>
      </c>
      <c r="V593" s="32">
        <f>SUMIFS('Capex forecast'!F$9:F$223,'Capex forecast'!$T$9:$T$223,$Q593,'Capex forecast'!$S$9:$S$223,$S593,'Capex forecast'!$Q$9:$Q$223,"Augex")</f>
        <v>0</v>
      </c>
      <c r="W593" s="32">
        <f>SUMIFS('Capex forecast'!G$9:G$223,'Capex forecast'!$T$9:$T$223,$Q593,'Capex forecast'!$S$9:$S$223,$S593,'Capex forecast'!$Q$9:$Q$223,"Augex")</f>
        <v>0</v>
      </c>
      <c r="X593" s="32">
        <f>SUMIFS('Capex forecast'!H$9:H$223,'Capex forecast'!$T$9:$T$223,$Q593,'Capex forecast'!$S$9:$S$223,$S593,'Capex forecast'!$Q$9:$Q$223,"Augex")</f>
        <v>0</v>
      </c>
      <c r="Y593" s="32">
        <f>SUMIFS('Capex forecast'!I$9:I$223,'Capex forecast'!$T$9:$T$223,$Q593,'Capex forecast'!$S$9:$S$223,$S593,'Capex forecast'!$Q$9:$Q$223,"Augex")</f>
        <v>0</v>
      </c>
      <c r="Z593" s="32">
        <f>SUMIFS('Capex forecast'!J$9:J$223,'Capex forecast'!$T$9:$T$223,$Q593,'Capex forecast'!$S$9:$S$223,$S593,'Capex forecast'!$Q$9:$Q$223,"Augex")</f>
        <v>0</v>
      </c>
      <c r="AA593" s="32">
        <f>SUMIFS('Capex forecast'!K$9:K$223,'Capex forecast'!$T$9:$T$223,$Q593,'Capex forecast'!$S$9:$S$223,$S593,'Capex forecast'!$Q$9:$Q$223,"Augex")</f>
        <v>0</v>
      </c>
      <c r="AB593" s="32">
        <f>SUMIFS('Capex forecast'!L$9:L$223,'Capex forecast'!$T$9:$T$223,$Q593,'Capex forecast'!$S$9:$S$223,$S593,'Capex forecast'!$Q$9:$Q$223,"Augex")</f>
        <v>0</v>
      </c>
      <c r="AC593" s="32">
        <f>SUMIFS('Capex forecast'!M$9:M$223,'Capex forecast'!$T$9:$T$223,$Q593,'Capex forecast'!$S$9:$S$223,$S593,'Capex forecast'!$Q$9:$Q$223,"Augex")</f>
        <v>0</v>
      </c>
      <c r="AD593" s="32">
        <f>SUMIFS('Capex forecast'!N$9:N$223,'Capex forecast'!$T$9:$T$223,$Q593,'Capex forecast'!$S$9:$S$223,$S593,'Capex forecast'!$Q$9:$Q$223,"Augex")</f>
        <v>0</v>
      </c>
      <c r="AF593" s="45" t="s">
        <v>168</v>
      </c>
      <c r="AG593" s="6" t="str">
        <f>INDEX('Demand forecast'!$M$9:$M$5832,MATCH($Q593,'Demand forecast'!$B$9:$B$5832,0))</f>
        <v>No</v>
      </c>
      <c r="AH593" s="6" t="str">
        <f>IF(COUNTIF($AF$93:AF593,$B593) = 1, "LV", IF(COUNTIF($AF$93:AF593,$B593) = 2, "HV", "ST"))</f>
        <v>HV</v>
      </c>
      <c r="AI593" s="6" t="str">
        <f>INDEX('Demand forecast and growth rate'!$E$7:$E$273,MATCH($Q593,'Demand forecast and growth rate'!$B$7:$B$273,0))</f>
        <v>Steady/falling</v>
      </c>
      <c r="AJ593" s="47">
        <f>SUMIFS('Capex forecast'!E$9:E$223,'Capex forecast'!$T$9:$T$223,$AF593,'Capex forecast'!$S$9:$S$223,$AH593,'Capex forecast'!$Q$9:$Q$223,"Repex")</f>
        <v>0</v>
      </c>
      <c r="AK593" s="47">
        <f>SUMIFS('Capex forecast'!F$9:F$223,'Capex forecast'!$T$9:$T$223,$AF593,'Capex forecast'!$S$9:$S$223,$AH593,'Capex forecast'!$Q$9:$Q$223,"Repex")</f>
        <v>0</v>
      </c>
      <c r="AL593" s="47">
        <f>SUMIFS('Capex forecast'!G$9:G$223,'Capex forecast'!$T$9:$T$223,$AF593,'Capex forecast'!$S$9:$S$223,$AH593,'Capex forecast'!$Q$9:$Q$223,"Repex")</f>
        <v>0</v>
      </c>
      <c r="AM593" s="47">
        <f>SUMIFS('Capex forecast'!H$9:H$223,'Capex forecast'!$T$9:$T$223,$AF593,'Capex forecast'!$S$9:$S$223,$AH593,'Capex forecast'!$Q$9:$Q$223,"Repex")</f>
        <v>0</v>
      </c>
      <c r="AN593" s="47">
        <f>SUMIFS('Capex forecast'!I$9:I$223,'Capex forecast'!$T$9:$T$223,$AF593,'Capex forecast'!$S$9:$S$223,$AH593,'Capex forecast'!$Q$9:$Q$223,"Repex")</f>
        <v>0</v>
      </c>
      <c r="AO593" s="47">
        <f>SUMIFS('Capex forecast'!J$9:J$223,'Capex forecast'!$T$9:$T$223,$AF593,'Capex forecast'!$S$9:$S$223,$AH593,'Capex forecast'!$Q$9:$Q$223,"Repex")</f>
        <v>0</v>
      </c>
      <c r="AP593" s="47">
        <f>SUMIFS('Capex forecast'!K$9:K$223,'Capex forecast'!$T$9:$T$223,$AF593,'Capex forecast'!$S$9:$S$223,$AH593,'Capex forecast'!$Q$9:$Q$223,"Repex")</f>
        <v>0</v>
      </c>
      <c r="AQ593" s="47">
        <f>SUMIFS('Capex forecast'!L$9:L$223,'Capex forecast'!$T$9:$T$223,$AF593,'Capex forecast'!$S$9:$S$223,$AH593,'Capex forecast'!$Q$9:$Q$223,"Repex")</f>
        <v>0</v>
      </c>
      <c r="AR593" s="47">
        <f>SUMIFS('Capex forecast'!M$9:M$223,'Capex forecast'!$T$9:$T$223,$AF593,'Capex forecast'!$S$9:$S$223,$AH593,'Capex forecast'!$Q$9:$Q$223,"Repex")</f>
        <v>0</v>
      </c>
      <c r="AS593" s="47">
        <f>SUMIFS('Capex forecast'!N$9:N$223,'Capex forecast'!$T$9:$T$223,$AF593,'Capex forecast'!$S$9:$S$223,$AH593,'Capex forecast'!$Q$9:$Q$223,"Repex")</f>
        <v>0</v>
      </c>
    </row>
    <row r="594" spans="2:45" ht="15">
      <c r="B594" s="45" t="s">
        <v>14</v>
      </c>
      <c r="C594" s="6" t="str">
        <f>INDEX('Demand forecast'!$M$9:$M$5832,MATCH($B594,'Demand forecast'!$B$9:$B$5832,0))</f>
        <v>No</v>
      </c>
      <c r="D594" s="6" t="str">
        <f>IF(COUNTIF($B$93:B594,$B594) = 1, "LV", IF(COUNTIF($B$93:B594,$B594) = 2, "HV", "ST"))</f>
        <v>HV</v>
      </c>
      <c r="E594" s="6" t="str">
        <f>INDEX('Demand forecast and growth rate'!$E$7:$E$273,MATCH($B594,'Demand forecast and growth rate'!$B$7:$B$273,0))</f>
        <v>High growth</v>
      </c>
      <c r="F594" s="32">
        <f>SUMIFS('Capex forecast'!E$9:E$223,'Capex forecast'!$T$9:$T$223,'Allocation of site-spec costs'!$B594,'Capex forecast'!$S$9:$S$223,'Allocation of site-spec costs'!$D594,'Capex forecast'!$Q$9:$Q$223,"Customer Connection")</f>
        <v>0</v>
      </c>
      <c r="G594" s="32">
        <f>SUMIFS('Capex forecast'!F$9:F$223,'Capex forecast'!$T$9:$T$223,'Allocation of site-spec costs'!$B594,'Capex forecast'!$S$9:$S$223,'Allocation of site-spec costs'!$D594,'Capex forecast'!$Q$9:$Q$223,"Customer Connection")</f>
        <v>0</v>
      </c>
      <c r="H594" s="32">
        <f>SUMIFS('Capex forecast'!G$9:G$223,'Capex forecast'!$T$9:$T$223,'Allocation of site-spec costs'!$B594,'Capex forecast'!$S$9:$S$223,'Allocation of site-spec costs'!$D594,'Capex forecast'!$Q$9:$Q$223,"Customer Connection")</f>
        <v>0</v>
      </c>
      <c r="I594" s="32">
        <f>SUMIFS('Capex forecast'!H$9:H$223,'Capex forecast'!$T$9:$T$223,'Allocation of site-spec costs'!$B594,'Capex forecast'!$S$9:$S$223,'Allocation of site-spec costs'!$D594,'Capex forecast'!$Q$9:$Q$223,"Customer Connection")</f>
        <v>0</v>
      </c>
      <c r="J594" s="32">
        <f>SUMIFS('Capex forecast'!I$9:I$223,'Capex forecast'!$T$9:$T$223,'Allocation of site-spec costs'!$B594,'Capex forecast'!$S$9:$S$223,'Allocation of site-spec costs'!$D594,'Capex forecast'!$Q$9:$Q$223,"Customer Connection")</f>
        <v>0</v>
      </c>
      <c r="K594" s="32">
        <f>SUMIFS('Capex forecast'!J$9:J$223,'Capex forecast'!$T$9:$T$223,'Allocation of site-spec costs'!$B594,'Capex forecast'!$S$9:$S$223,'Allocation of site-spec costs'!$D594,'Capex forecast'!$Q$9:$Q$223,"Customer Connection")</f>
        <v>0</v>
      </c>
      <c r="L594" s="32">
        <f>SUMIFS('Capex forecast'!K$9:K$223,'Capex forecast'!$T$9:$T$223,'Allocation of site-spec costs'!$B594,'Capex forecast'!$S$9:$S$223,'Allocation of site-spec costs'!$D594,'Capex forecast'!$Q$9:$Q$223,"Customer Connection")</f>
        <v>0</v>
      </c>
      <c r="M594" s="32">
        <f>SUMIFS('Capex forecast'!L$9:L$223,'Capex forecast'!$T$9:$T$223,'Allocation of site-spec costs'!$B594,'Capex forecast'!$S$9:$S$223,'Allocation of site-spec costs'!$D594,'Capex forecast'!$Q$9:$Q$223,"Customer Connection")</f>
        <v>0</v>
      </c>
      <c r="N594" s="32">
        <f>SUMIFS('Capex forecast'!M$9:M$223,'Capex forecast'!$T$9:$T$223,'Allocation of site-spec costs'!$B594,'Capex forecast'!$S$9:$S$223,'Allocation of site-spec costs'!$D594,'Capex forecast'!$Q$9:$Q$223,"Customer Connection")</f>
        <v>0</v>
      </c>
      <c r="O594" s="32">
        <f>SUMIFS('Capex forecast'!N$9:N$223,'Capex forecast'!$T$9:$T$223,'Allocation of site-spec costs'!$B594,'Capex forecast'!$S$9:$S$223,'Allocation of site-spec costs'!$D594,'Capex forecast'!$Q$9:$Q$223,"Customer Connection")</f>
        <v>0</v>
      </c>
      <c r="Q594" s="45" t="s">
        <v>14</v>
      </c>
      <c r="R594" s="6" t="str">
        <f>INDEX('Demand forecast'!$M$9:$M$5832,MATCH($Q594,'Demand forecast'!$B$9:$B$5832,0))</f>
        <v>No</v>
      </c>
      <c r="S594" s="6" t="str">
        <f>IF(COUNTIF($Q$93:Q594,$B594) = 1, "LV", IF(COUNTIF($Q$93:Q594,$B594) = 2, "HV", "ST"))</f>
        <v>HV</v>
      </c>
      <c r="T594" s="6" t="str">
        <f>INDEX('Demand forecast and growth rate'!$E$7:$E$273,MATCH($Q594,'Demand forecast and growth rate'!$B$7:$B$273,0))</f>
        <v>High growth</v>
      </c>
      <c r="U594" s="32">
        <f>SUMIFS('Capex forecast'!E$9:E$223,'Capex forecast'!$T$9:$T$223,$Q594,'Capex forecast'!$S$9:$S$223,$S594,'Capex forecast'!$Q$9:$Q$223,"Augex")</f>
        <v>0</v>
      </c>
      <c r="V594" s="32">
        <f>SUMIFS('Capex forecast'!F$9:F$223,'Capex forecast'!$T$9:$T$223,$Q594,'Capex forecast'!$S$9:$S$223,$S594,'Capex forecast'!$Q$9:$Q$223,"Augex")</f>
        <v>0</v>
      </c>
      <c r="W594" s="32">
        <f>SUMIFS('Capex forecast'!G$9:G$223,'Capex forecast'!$T$9:$T$223,$Q594,'Capex forecast'!$S$9:$S$223,$S594,'Capex forecast'!$Q$9:$Q$223,"Augex")</f>
        <v>0</v>
      </c>
      <c r="X594" s="32">
        <f>SUMIFS('Capex forecast'!H$9:H$223,'Capex forecast'!$T$9:$T$223,$Q594,'Capex forecast'!$S$9:$S$223,$S594,'Capex forecast'!$Q$9:$Q$223,"Augex")</f>
        <v>0</v>
      </c>
      <c r="Y594" s="32">
        <f>SUMIFS('Capex forecast'!I$9:I$223,'Capex forecast'!$T$9:$T$223,$Q594,'Capex forecast'!$S$9:$S$223,$S594,'Capex forecast'!$Q$9:$Q$223,"Augex")</f>
        <v>0</v>
      </c>
      <c r="Z594" s="32">
        <f>SUMIFS('Capex forecast'!J$9:J$223,'Capex forecast'!$T$9:$T$223,$Q594,'Capex forecast'!$S$9:$S$223,$S594,'Capex forecast'!$Q$9:$Q$223,"Augex")</f>
        <v>0</v>
      </c>
      <c r="AA594" s="32">
        <f>SUMIFS('Capex forecast'!K$9:K$223,'Capex forecast'!$T$9:$T$223,$Q594,'Capex forecast'!$S$9:$S$223,$S594,'Capex forecast'!$Q$9:$Q$223,"Augex")</f>
        <v>0</v>
      </c>
      <c r="AB594" s="32">
        <f>SUMIFS('Capex forecast'!L$9:L$223,'Capex forecast'!$T$9:$T$223,$Q594,'Capex forecast'!$S$9:$S$223,$S594,'Capex forecast'!$Q$9:$Q$223,"Augex")</f>
        <v>0</v>
      </c>
      <c r="AC594" s="32">
        <f>SUMIFS('Capex forecast'!M$9:M$223,'Capex forecast'!$T$9:$T$223,$Q594,'Capex forecast'!$S$9:$S$223,$S594,'Capex forecast'!$Q$9:$Q$223,"Augex")</f>
        <v>0</v>
      </c>
      <c r="AD594" s="32">
        <f>SUMIFS('Capex forecast'!N$9:N$223,'Capex forecast'!$T$9:$T$223,$Q594,'Capex forecast'!$S$9:$S$223,$S594,'Capex forecast'!$Q$9:$Q$223,"Augex")</f>
        <v>0</v>
      </c>
      <c r="AF594" s="45" t="s">
        <v>14</v>
      </c>
      <c r="AG594" s="6" t="str">
        <f>INDEX('Demand forecast'!$M$9:$M$5832,MATCH($Q594,'Demand forecast'!$B$9:$B$5832,0))</f>
        <v>No</v>
      </c>
      <c r="AH594" s="6" t="str">
        <f>IF(COUNTIF($AF$93:AF594,$B594) = 1, "LV", IF(COUNTIF($AF$93:AF594,$B594) = 2, "HV", "ST"))</f>
        <v>HV</v>
      </c>
      <c r="AI594" s="6" t="str">
        <f>INDEX('Demand forecast and growth rate'!$E$7:$E$273,MATCH($Q594,'Demand forecast and growth rate'!$B$7:$B$273,0))</f>
        <v>High growth</v>
      </c>
      <c r="AJ594" s="47">
        <f>SUMIFS('Capex forecast'!E$9:E$223,'Capex forecast'!$T$9:$T$223,$AF594,'Capex forecast'!$S$9:$S$223,$AH594,'Capex forecast'!$Q$9:$Q$223,"Repex")</f>
        <v>0</v>
      </c>
      <c r="AK594" s="47">
        <f>SUMIFS('Capex forecast'!F$9:F$223,'Capex forecast'!$T$9:$T$223,$AF594,'Capex forecast'!$S$9:$S$223,$AH594,'Capex forecast'!$Q$9:$Q$223,"Repex")</f>
        <v>0</v>
      </c>
      <c r="AL594" s="47">
        <f>SUMIFS('Capex forecast'!G$9:G$223,'Capex forecast'!$T$9:$T$223,$AF594,'Capex forecast'!$S$9:$S$223,$AH594,'Capex forecast'!$Q$9:$Q$223,"Repex")</f>
        <v>0</v>
      </c>
      <c r="AM594" s="47">
        <f>SUMIFS('Capex forecast'!H$9:H$223,'Capex forecast'!$T$9:$T$223,$AF594,'Capex forecast'!$S$9:$S$223,$AH594,'Capex forecast'!$Q$9:$Q$223,"Repex")</f>
        <v>0</v>
      </c>
      <c r="AN594" s="47">
        <f>SUMIFS('Capex forecast'!I$9:I$223,'Capex forecast'!$T$9:$T$223,$AF594,'Capex forecast'!$S$9:$S$223,$AH594,'Capex forecast'!$Q$9:$Q$223,"Repex")</f>
        <v>0</v>
      </c>
      <c r="AO594" s="47">
        <f>SUMIFS('Capex forecast'!J$9:J$223,'Capex forecast'!$T$9:$T$223,$AF594,'Capex forecast'!$S$9:$S$223,$AH594,'Capex forecast'!$Q$9:$Q$223,"Repex")</f>
        <v>0</v>
      </c>
      <c r="AP594" s="47">
        <f>SUMIFS('Capex forecast'!K$9:K$223,'Capex forecast'!$T$9:$T$223,$AF594,'Capex forecast'!$S$9:$S$223,$AH594,'Capex forecast'!$Q$9:$Q$223,"Repex")</f>
        <v>0</v>
      </c>
      <c r="AQ594" s="47">
        <f>SUMIFS('Capex forecast'!L$9:L$223,'Capex forecast'!$T$9:$T$223,$AF594,'Capex forecast'!$S$9:$S$223,$AH594,'Capex forecast'!$Q$9:$Q$223,"Repex")</f>
        <v>0</v>
      </c>
      <c r="AR594" s="47">
        <f>SUMIFS('Capex forecast'!M$9:M$223,'Capex forecast'!$T$9:$T$223,$AF594,'Capex forecast'!$S$9:$S$223,$AH594,'Capex forecast'!$Q$9:$Q$223,"Repex")</f>
        <v>0</v>
      </c>
      <c r="AS594" s="47">
        <f>SUMIFS('Capex forecast'!N$9:N$223,'Capex forecast'!$T$9:$T$223,$AF594,'Capex forecast'!$S$9:$S$223,$AH594,'Capex forecast'!$Q$9:$Q$223,"Repex")</f>
        <v>0</v>
      </c>
    </row>
    <row r="595" spans="2:45" ht="15">
      <c r="B595" s="45" t="s">
        <v>26</v>
      </c>
      <c r="C595" s="6" t="str">
        <f>INDEX('Demand forecast'!$M$9:$M$5832,MATCH($B595,'Demand forecast'!$B$9:$B$5832,0))</f>
        <v>No</v>
      </c>
      <c r="D595" s="6" t="str">
        <f>IF(COUNTIF($B$93:B595,$B595) = 1, "LV", IF(COUNTIF($B$93:B595,$B595) = 2, "HV", "ST"))</f>
        <v>HV</v>
      </c>
      <c r="E595" s="6" t="str">
        <f>INDEX('Demand forecast and growth rate'!$E$7:$E$273,MATCH($B595,'Demand forecast and growth rate'!$B$7:$B$273,0))</f>
        <v>High growth</v>
      </c>
      <c r="F595" s="32">
        <f>SUMIFS('Capex forecast'!E$9:E$223,'Capex forecast'!$T$9:$T$223,'Allocation of site-spec costs'!$B595,'Capex forecast'!$S$9:$S$223,'Allocation of site-spec costs'!$D595,'Capex forecast'!$Q$9:$Q$223,"Customer Connection")</f>
        <v>0</v>
      </c>
      <c r="G595" s="32">
        <f>SUMIFS('Capex forecast'!F$9:F$223,'Capex forecast'!$T$9:$T$223,'Allocation of site-spec costs'!$B595,'Capex forecast'!$S$9:$S$223,'Allocation of site-spec costs'!$D595,'Capex forecast'!$Q$9:$Q$223,"Customer Connection")</f>
        <v>0</v>
      </c>
      <c r="H595" s="32">
        <f>SUMIFS('Capex forecast'!G$9:G$223,'Capex forecast'!$T$9:$T$223,'Allocation of site-spec costs'!$B595,'Capex forecast'!$S$9:$S$223,'Allocation of site-spec costs'!$D595,'Capex forecast'!$Q$9:$Q$223,"Customer Connection")</f>
        <v>0</v>
      </c>
      <c r="I595" s="32">
        <f>SUMIFS('Capex forecast'!H$9:H$223,'Capex forecast'!$T$9:$T$223,'Allocation of site-spec costs'!$B595,'Capex forecast'!$S$9:$S$223,'Allocation of site-spec costs'!$D595,'Capex forecast'!$Q$9:$Q$223,"Customer Connection")</f>
        <v>0</v>
      </c>
      <c r="J595" s="32">
        <f>SUMIFS('Capex forecast'!I$9:I$223,'Capex forecast'!$T$9:$T$223,'Allocation of site-spec costs'!$B595,'Capex forecast'!$S$9:$S$223,'Allocation of site-spec costs'!$D595,'Capex forecast'!$Q$9:$Q$223,"Customer Connection")</f>
        <v>0</v>
      </c>
      <c r="K595" s="32">
        <f>SUMIFS('Capex forecast'!J$9:J$223,'Capex forecast'!$T$9:$T$223,'Allocation of site-spec costs'!$B595,'Capex forecast'!$S$9:$S$223,'Allocation of site-spec costs'!$D595,'Capex forecast'!$Q$9:$Q$223,"Customer Connection")</f>
        <v>0</v>
      </c>
      <c r="L595" s="32">
        <f>SUMIFS('Capex forecast'!K$9:K$223,'Capex forecast'!$T$9:$T$223,'Allocation of site-spec costs'!$B595,'Capex forecast'!$S$9:$S$223,'Allocation of site-spec costs'!$D595,'Capex forecast'!$Q$9:$Q$223,"Customer Connection")</f>
        <v>0</v>
      </c>
      <c r="M595" s="32">
        <f>SUMIFS('Capex forecast'!L$9:L$223,'Capex forecast'!$T$9:$T$223,'Allocation of site-spec costs'!$B595,'Capex forecast'!$S$9:$S$223,'Allocation of site-spec costs'!$D595,'Capex forecast'!$Q$9:$Q$223,"Customer Connection")</f>
        <v>0</v>
      </c>
      <c r="N595" s="32">
        <f>SUMIFS('Capex forecast'!M$9:M$223,'Capex forecast'!$T$9:$T$223,'Allocation of site-spec costs'!$B595,'Capex forecast'!$S$9:$S$223,'Allocation of site-spec costs'!$D595,'Capex forecast'!$Q$9:$Q$223,"Customer Connection")</f>
        <v>0</v>
      </c>
      <c r="O595" s="32">
        <f>SUMIFS('Capex forecast'!N$9:N$223,'Capex forecast'!$T$9:$T$223,'Allocation of site-spec costs'!$B595,'Capex forecast'!$S$9:$S$223,'Allocation of site-spec costs'!$D595,'Capex forecast'!$Q$9:$Q$223,"Customer Connection")</f>
        <v>0</v>
      </c>
      <c r="Q595" s="45" t="s">
        <v>26</v>
      </c>
      <c r="R595" s="6" t="str">
        <f>INDEX('Demand forecast'!$M$9:$M$5832,MATCH($Q595,'Demand forecast'!$B$9:$B$5832,0))</f>
        <v>No</v>
      </c>
      <c r="S595" s="6" t="str">
        <f>IF(COUNTIF($Q$93:Q595,$B595) = 1, "LV", IF(COUNTIF($Q$93:Q595,$B595) = 2, "HV", "ST"))</f>
        <v>HV</v>
      </c>
      <c r="T595" s="6" t="str">
        <f>INDEX('Demand forecast and growth rate'!$E$7:$E$273,MATCH($Q595,'Demand forecast and growth rate'!$B$7:$B$273,0))</f>
        <v>High growth</v>
      </c>
      <c r="U595" s="32">
        <f>SUMIFS('Capex forecast'!E$9:E$223,'Capex forecast'!$T$9:$T$223,$Q595,'Capex forecast'!$S$9:$S$223,$S595,'Capex forecast'!$Q$9:$Q$223,"Augex")</f>
        <v>0</v>
      </c>
      <c r="V595" s="32">
        <f>SUMIFS('Capex forecast'!F$9:F$223,'Capex forecast'!$T$9:$T$223,$Q595,'Capex forecast'!$S$9:$S$223,$S595,'Capex forecast'!$Q$9:$Q$223,"Augex")</f>
        <v>0</v>
      </c>
      <c r="W595" s="32">
        <f>SUMIFS('Capex forecast'!G$9:G$223,'Capex forecast'!$T$9:$T$223,$Q595,'Capex forecast'!$S$9:$S$223,$S595,'Capex forecast'!$Q$9:$Q$223,"Augex")</f>
        <v>0</v>
      </c>
      <c r="X595" s="32">
        <f>SUMIFS('Capex forecast'!H$9:H$223,'Capex forecast'!$T$9:$T$223,$Q595,'Capex forecast'!$S$9:$S$223,$S595,'Capex forecast'!$Q$9:$Q$223,"Augex")</f>
        <v>0</v>
      </c>
      <c r="Y595" s="32">
        <f>SUMIFS('Capex forecast'!I$9:I$223,'Capex forecast'!$T$9:$T$223,$Q595,'Capex forecast'!$S$9:$S$223,$S595,'Capex forecast'!$Q$9:$Q$223,"Augex")</f>
        <v>0</v>
      </c>
      <c r="Z595" s="32">
        <f>SUMIFS('Capex forecast'!J$9:J$223,'Capex forecast'!$T$9:$T$223,$Q595,'Capex forecast'!$S$9:$S$223,$S595,'Capex forecast'!$Q$9:$Q$223,"Augex")</f>
        <v>0</v>
      </c>
      <c r="AA595" s="32">
        <f>SUMIFS('Capex forecast'!K$9:K$223,'Capex forecast'!$T$9:$T$223,$Q595,'Capex forecast'!$S$9:$S$223,$S595,'Capex forecast'!$Q$9:$Q$223,"Augex")</f>
        <v>0</v>
      </c>
      <c r="AB595" s="32">
        <f>SUMIFS('Capex forecast'!L$9:L$223,'Capex forecast'!$T$9:$T$223,$Q595,'Capex forecast'!$S$9:$S$223,$S595,'Capex forecast'!$Q$9:$Q$223,"Augex")</f>
        <v>0</v>
      </c>
      <c r="AC595" s="32">
        <f>SUMIFS('Capex forecast'!M$9:M$223,'Capex forecast'!$T$9:$T$223,$Q595,'Capex forecast'!$S$9:$S$223,$S595,'Capex forecast'!$Q$9:$Q$223,"Augex")</f>
        <v>0</v>
      </c>
      <c r="AD595" s="32">
        <f>SUMIFS('Capex forecast'!N$9:N$223,'Capex forecast'!$T$9:$T$223,$Q595,'Capex forecast'!$S$9:$S$223,$S595,'Capex forecast'!$Q$9:$Q$223,"Augex")</f>
        <v>0</v>
      </c>
      <c r="AF595" s="45" t="s">
        <v>26</v>
      </c>
      <c r="AG595" s="6" t="str">
        <f>INDEX('Demand forecast'!$M$9:$M$5832,MATCH($Q595,'Demand forecast'!$B$9:$B$5832,0))</f>
        <v>No</v>
      </c>
      <c r="AH595" s="6" t="str">
        <f>IF(COUNTIF($AF$93:AF595,$B595) = 1, "LV", IF(COUNTIF($AF$93:AF595,$B595) = 2, "HV", "ST"))</f>
        <v>HV</v>
      </c>
      <c r="AI595" s="6" t="str">
        <f>INDEX('Demand forecast and growth rate'!$E$7:$E$273,MATCH($Q595,'Demand forecast and growth rate'!$B$7:$B$273,0))</f>
        <v>High growth</v>
      </c>
      <c r="AJ595" s="47">
        <f>SUMIFS('Capex forecast'!E$9:E$223,'Capex forecast'!$T$9:$T$223,$AF595,'Capex forecast'!$S$9:$S$223,$AH595,'Capex forecast'!$Q$9:$Q$223,"Repex")</f>
        <v>0</v>
      </c>
      <c r="AK595" s="47">
        <f>SUMIFS('Capex forecast'!F$9:F$223,'Capex forecast'!$T$9:$T$223,$AF595,'Capex forecast'!$S$9:$S$223,$AH595,'Capex forecast'!$Q$9:$Q$223,"Repex")</f>
        <v>0</v>
      </c>
      <c r="AL595" s="47">
        <f>SUMIFS('Capex forecast'!G$9:G$223,'Capex forecast'!$T$9:$T$223,$AF595,'Capex forecast'!$S$9:$S$223,$AH595,'Capex forecast'!$Q$9:$Q$223,"Repex")</f>
        <v>0</v>
      </c>
      <c r="AM595" s="47">
        <f>SUMIFS('Capex forecast'!H$9:H$223,'Capex forecast'!$T$9:$T$223,$AF595,'Capex forecast'!$S$9:$S$223,$AH595,'Capex forecast'!$Q$9:$Q$223,"Repex")</f>
        <v>0</v>
      </c>
      <c r="AN595" s="47">
        <f>SUMIFS('Capex forecast'!I$9:I$223,'Capex forecast'!$T$9:$T$223,$AF595,'Capex forecast'!$S$9:$S$223,$AH595,'Capex forecast'!$Q$9:$Q$223,"Repex")</f>
        <v>0</v>
      </c>
      <c r="AO595" s="47">
        <f>SUMIFS('Capex forecast'!J$9:J$223,'Capex forecast'!$T$9:$T$223,$AF595,'Capex forecast'!$S$9:$S$223,$AH595,'Capex forecast'!$Q$9:$Q$223,"Repex")</f>
        <v>0</v>
      </c>
      <c r="AP595" s="47">
        <f>SUMIFS('Capex forecast'!K$9:K$223,'Capex forecast'!$T$9:$T$223,$AF595,'Capex forecast'!$S$9:$S$223,$AH595,'Capex forecast'!$Q$9:$Q$223,"Repex")</f>
        <v>0</v>
      </c>
      <c r="AQ595" s="47">
        <f>SUMIFS('Capex forecast'!L$9:L$223,'Capex forecast'!$T$9:$T$223,$AF595,'Capex forecast'!$S$9:$S$223,$AH595,'Capex forecast'!$Q$9:$Q$223,"Repex")</f>
        <v>0</v>
      </c>
      <c r="AR595" s="47">
        <f>SUMIFS('Capex forecast'!M$9:M$223,'Capex forecast'!$T$9:$T$223,$AF595,'Capex forecast'!$S$9:$S$223,$AH595,'Capex forecast'!$Q$9:$Q$223,"Repex")</f>
        <v>0</v>
      </c>
      <c r="AS595" s="47">
        <f>SUMIFS('Capex forecast'!N$9:N$223,'Capex forecast'!$T$9:$T$223,$AF595,'Capex forecast'!$S$9:$S$223,$AH595,'Capex forecast'!$Q$9:$Q$223,"Repex")</f>
        <v>0</v>
      </c>
    </row>
    <row r="596" spans="2:45" ht="15">
      <c r="B596" s="45" t="s">
        <v>40</v>
      </c>
      <c r="C596" s="6" t="str">
        <f>INDEX('Demand forecast'!$M$9:$M$5832,MATCH($B596,'Demand forecast'!$B$9:$B$5832,0))</f>
        <v>No</v>
      </c>
      <c r="D596" s="6" t="str">
        <f>IF(COUNTIF($B$93:B596,$B596) = 1, "LV", IF(COUNTIF($B$93:B596,$B596) = 2, "HV", "ST"))</f>
        <v>HV</v>
      </c>
      <c r="E596" s="6" t="str">
        <f>INDEX('Demand forecast and growth rate'!$E$7:$E$273,MATCH($B596,'Demand forecast and growth rate'!$B$7:$B$273,0))</f>
        <v>High growth</v>
      </c>
      <c r="F596" s="32">
        <f>SUMIFS('Capex forecast'!E$9:E$223,'Capex forecast'!$T$9:$T$223,'Allocation of site-spec costs'!$B596,'Capex forecast'!$S$9:$S$223,'Allocation of site-spec costs'!$D596,'Capex forecast'!$Q$9:$Q$223,"Customer Connection")</f>
        <v>0</v>
      </c>
      <c r="G596" s="32">
        <f>SUMIFS('Capex forecast'!F$9:F$223,'Capex forecast'!$T$9:$T$223,'Allocation of site-spec costs'!$B596,'Capex forecast'!$S$9:$S$223,'Allocation of site-spec costs'!$D596,'Capex forecast'!$Q$9:$Q$223,"Customer Connection")</f>
        <v>0</v>
      </c>
      <c r="H596" s="32">
        <f>SUMIFS('Capex forecast'!G$9:G$223,'Capex forecast'!$T$9:$T$223,'Allocation of site-spec costs'!$B596,'Capex forecast'!$S$9:$S$223,'Allocation of site-spec costs'!$D596,'Capex forecast'!$Q$9:$Q$223,"Customer Connection")</f>
        <v>0</v>
      </c>
      <c r="I596" s="32">
        <f>SUMIFS('Capex forecast'!H$9:H$223,'Capex forecast'!$T$9:$T$223,'Allocation of site-spec costs'!$B596,'Capex forecast'!$S$9:$S$223,'Allocation of site-spec costs'!$D596,'Capex forecast'!$Q$9:$Q$223,"Customer Connection")</f>
        <v>0</v>
      </c>
      <c r="J596" s="32">
        <f>SUMIFS('Capex forecast'!I$9:I$223,'Capex forecast'!$T$9:$T$223,'Allocation of site-spec costs'!$B596,'Capex forecast'!$S$9:$S$223,'Allocation of site-spec costs'!$D596,'Capex forecast'!$Q$9:$Q$223,"Customer Connection")</f>
        <v>0</v>
      </c>
      <c r="K596" s="32">
        <f>SUMIFS('Capex forecast'!J$9:J$223,'Capex forecast'!$T$9:$T$223,'Allocation of site-spec costs'!$B596,'Capex forecast'!$S$9:$S$223,'Allocation of site-spec costs'!$D596,'Capex forecast'!$Q$9:$Q$223,"Customer Connection")</f>
        <v>0</v>
      </c>
      <c r="L596" s="32">
        <f>SUMIFS('Capex forecast'!K$9:K$223,'Capex forecast'!$T$9:$T$223,'Allocation of site-spec costs'!$B596,'Capex forecast'!$S$9:$S$223,'Allocation of site-spec costs'!$D596,'Capex forecast'!$Q$9:$Q$223,"Customer Connection")</f>
        <v>0</v>
      </c>
      <c r="M596" s="32">
        <f>SUMIFS('Capex forecast'!L$9:L$223,'Capex forecast'!$T$9:$T$223,'Allocation of site-spec costs'!$B596,'Capex forecast'!$S$9:$S$223,'Allocation of site-spec costs'!$D596,'Capex forecast'!$Q$9:$Q$223,"Customer Connection")</f>
        <v>0</v>
      </c>
      <c r="N596" s="32">
        <f>SUMIFS('Capex forecast'!M$9:M$223,'Capex forecast'!$T$9:$T$223,'Allocation of site-spec costs'!$B596,'Capex forecast'!$S$9:$S$223,'Allocation of site-spec costs'!$D596,'Capex forecast'!$Q$9:$Q$223,"Customer Connection")</f>
        <v>0</v>
      </c>
      <c r="O596" s="32">
        <f>SUMIFS('Capex forecast'!N$9:N$223,'Capex forecast'!$T$9:$T$223,'Allocation of site-spec costs'!$B596,'Capex forecast'!$S$9:$S$223,'Allocation of site-spec costs'!$D596,'Capex forecast'!$Q$9:$Q$223,"Customer Connection")</f>
        <v>0</v>
      </c>
      <c r="Q596" s="45" t="s">
        <v>40</v>
      </c>
      <c r="R596" s="6" t="str">
        <f>INDEX('Demand forecast'!$M$9:$M$5832,MATCH($Q596,'Demand forecast'!$B$9:$B$5832,0))</f>
        <v>No</v>
      </c>
      <c r="S596" s="6" t="str">
        <f>IF(COUNTIF($Q$93:Q596,$B596) = 1, "LV", IF(COUNTIF($Q$93:Q596,$B596) = 2, "HV", "ST"))</f>
        <v>HV</v>
      </c>
      <c r="T596" s="6" t="str">
        <f>INDEX('Demand forecast and growth rate'!$E$7:$E$273,MATCH($Q596,'Demand forecast and growth rate'!$B$7:$B$273,0))</f>
        <v>High growth</v>
      </c>
      <c r="U596" s="32">
        <f>SUMIFS('Capex forecast'!E$9:E$223,'Capex forecast'!$T$9:$T$223,$Q596,'Capex forecast'!$S$9:$S$223,$S596,'Capex forecast'!$Q$9:$Q$223,"Augex")</f>
        <v>0</v>
      </c>
      <c r="V596" s="32">
        <f>SUMIFS('Capex forecast'!F$9:F$223,'Capex forecast'!$T$9:$T$223,$Q596,'Capex forecast'!$S$9:$S$223,$S596,'Capex forecast'!$Q$9:$Q$223,"Augex")</f>
        <v>0</v>
      </c>
      <c r="W596" s="32">
        <f>SUMIFS('Capex forecast'!G$9:G$223,'Capex forecast'!$T$9:$T$223,$Q596,'Capex forecast'!$S$9:$S$223,$S596,'Capex forecast'!$Q$9:$Q$223,"Augex")</f>
        <v>0</v>
      </c>
      <c r="X596" s="32">
        <f>SUMIFS('Capex forecast'!H$9:H$223,'Capex forecast'!$T$9:$T$223,$Q596,'Capex forecast'!$S$9:$S$223,$S596,'Capex forecast'!$Q$9:$Q$223,"Augex")</f>
        <v>0</v>
      </c>
      <c r="Y596" s="32">
        <f>SUMIFS('Capex forecast'!I$9:I$223,'Capex forecast'!$T$9:$T$223,$Q596,'Capex forecast'!$S$9:$S$223,$S596,'Capex forecast'!$Q$9:$Q$223,"Augex")</f>
        <v>0</v>
      </c>
      <c r="Z596" s="32">
        <f>SUMIFS('Capex forecast'!J$9:J$223,'Capex forecast'!$T$9:$T$223,$Q596,'Capex forecast'!$S$9:$S$223,$S596,'Capex forecast'!$Q$9:$Q$223,"Augex")</f>
        <v>0</v>
      </c>
      <c r="AA596" s="32">
        <f>SUMIFS('Capex forecast'!K$9:K$223,'Capex forecast'!$T$9:$T$223,$Q596,'Capex forecast'!$S$9:$S$223,$S596,'Capex forecast'!$Q$9:$Q$223,"Augex")</f>
        <v>0</v>
      </c>
      <c r="AB596" s="32">
        <f>SUMIFS('Capex forecast'!L$9:L$223,'Capex forecast'!$T$9:$T$223,$Q596,'Capex forecast'!$S$9:$S$223,$S596,'Capex forecast'!$Q$9:$Q$223,"Augex")</f>
        <v>0</v>
      </c>
      <c r="AC596" s="32">
        <f>SUMIFS('Capex forecast'!M$9:M$223,'Capex forecast'!$T$9:$T$223,$Q596,'Capex forecast'!$S$9:$S$223,$S596,'Capex forecast'!$Q$9:$Q$223,"Augex")</f>
        <v>0</v>
      </c>
      <c r="AD596" s="32">
        <f>SUMIFS('Capex forecast'!N$9:N$223,'Capex forecast'!$T$9:$T$223,$Q596,'Capex forecast'!$S$9:$S$223,$S596,'Capex forecast'!$Q$9:$Q$223,"Augex")</f>
        <v>0</v>
      </c>
      <c r="AF596" s="45" t="s">
        <v>40</v>
      </c>
      <c r="AG596" s="6" t="str">
        <f>INDEX('Demand forecast'!$M$9:$M$5832,MATCH($Q596,'Demand forecast'!$B$9:$B$5832,0))</f>
        <v>No</v>
      </c>
      <c r="AH596" s="6" t="str">
        <f>IF(COUNTIF($AF$93:AF596,$B596) = 1, "LV", IF(COUNTIF($AF$93:AF596,$B596) = 2, "HV", "ST"))</f>
        <v>HV</v>
      </c>
      <c r="AI596" s="6" t="str">
        <f>INDEX('Demand forecast and growth rate'!$E$7:$E$273,MATCH($Q596,'Demand forecast and growth rate'!$B$7:$B$273,0))</f>
        <v>High growth</v>
      </c>
      <c r="AJ596" s="47">
        <f>SUMIFS('Capex forecast'!E$9:E$223,'Capex forecast'!$T$9:$T$223,$AF596,'Capex forecast'!$S$9:$S$223,$AH596,'Capex forecast'!$Q$9:$Q$223,"Repex")</f>
        <v>0</v>
      </c>
      <c r="AK596" s="47">
        <f>SUMIFS('Capex forecast'!F$9:F$223,'Capex forecast'!$T$9:$T$223,$AF596,'Capex forecast'!$S$9:$S$223,$AH596,'Capex forecast'!$Q$9:$Q$223,"Repex")</f>
        <v>0</v>
      </c>
      <c r="AL596" s="47">
        <f>SUMIFS('Capex forecast'!G$9:G$223,'Capex forecast'!$T$9:$T$223,$AF596,'Capex forecast'!$S$9:$S$223,$AH596,'Capex forecast'!$Q$9:$Q$223,"Repex")</f>
        <v>0</v>
      </c>
      <c r="AM596" s="47">
        <f>SUMIFS('Capex forecast'!H$9:H$223,'Capex forecast'!$T$9:$T$223,$AF596,'Capex forecast'!$S$9:$S$223,$AH596,'Capex forecast'!$Q$9:$Q$223,"Repex")</f>
        <v>0</v>
      </c>
      <c r="AN596" s="47">
        <f>SUMIFS('Capex forecast'!I$9:I$223,'Capex forecast'!$T$9:$T$223,$AF596,'Capex forecast'!$S$9:$S$223,$AH596,'Capex forecast'!$Q$9:$Q$223,"Repex")</f>
        <v>0</v>
      </c>
      <c r="AO596" s="47">
        <f>SUMIFS('Capex forecast'!J$9:J$223,'Capex forecast'!$T$9:$T$223,$AF596,'Capex forecast'!$S$9:$S$223,$AH596,'Capex forecast'!$Q$9:$Q$223,"Repex")</f>
        <v>0</v>
      </c>
      <c r="AP596" s="47">
        <f>SUMIFS('Capex forecast'!K$9:K$223,'Capex forecast'!$T$9:$T$223,$AF596,'Capex forecast'!$S$9:$S$223,$AH596,'Capex forecast'!$Q$9:$Q$223,"Repex")</f>
        <v>0</v>
      </c>
      <c r="AQ596" s="47">
        <f>SUMIFS('Capex forecast'!L$9:L$223,'Capex forecast'!$T$9:$T$223,$AF596,'Capex forecast'!$S$9:$S$223,$AH596,'Capex forecast'!$Q$9:$Q$223,"Repex")</f>
        <v>0</v>
      </c>
      <c r="AR596" s="47">
        <f>SUMIFS('Capex forecast'!M$9:M$223,'Capex forecast'!$T$9:$T$223,$AF596,'Capex forecast'!$S$9:$S$223,$AH596,'Capex forecast'!$Q$9:$Q$223,"Repex")</f>
        <v>0</v>
      </c>
      <c r="AS596" s="47">
        <f>SUMIFS('Capex forecast'!N$9:N$223,'Capex forecast'!$T$9:$T$223,$AF596,'Capex forecast'!$S$9:$S$223,$AH596,'Capex forecast'!$Q$9:$Q$223,"Repex")</f>
        <v>0</v>
      </c>
    </row>
    <row r="597" spans="2:45" ht="15">
      <c r="B597" s="45" t="s">
        <v>96</v>
      </c>
      <c r="C597" s="6" t="str">
        <f>INDEX('Demand forecast'!$M$9:$M$5832,MATCH($B597,'Demand forecast'!$B$9:$B$5832,0))</f>
        <v>No</v>
      </c>
      <c r="D597" s="6" t="str">
        <f>IF(COUNTIF($B$93:B597,$B597) = 1, "LV", IF(COUNTIF($B$93:B597,$B597) = 2, "HV", "ST"))</f>
        <v>HV</v>
      </c>
      <c r="E597" s="6" t="str">
        <f>INDEX('Demand forecast and growth rate'!$E$7:$E$273,MATCH($B597,'Demand forecast and growth rate'!$B$7:$B$273,0))</f>
        <v>High growth</v>
      </c>
      <c r="F597" s="32">
        <f>SUMIFS('Capex forecast'!E$9:E$223,'Capex forecast'!$T$9:$T$223,'Allocation of site-spec costs'!$B597,'Capex forecast'!$S$9:$S$223,'Allocation of site-spec costs'!$D597,'Capex forecast'!$Q$9:$Q$223,"Customer Connection")</f>
        <v>0</v>
      </c>
      <c r="G597" s="32">
        <f>SUMIFS('Capex forecast'!F$9:F$223,'Capex forecast'!$T$9:$T$223,'Allocation of site-spec costs'!$B597,'Capex forecast'!$S$9:$S$223,'Allocation of site-spec costs'!$D597,'Capex forecast'!$Q$9:$Q$223,"Customer Connection")</f>
        <v>0</v>
      </c>
      <c r="H597" s="32">
        <f>SUMIFS('Capex forecast'!G$9:G$223,'Capex forecast'!$T$9:$T$223,'Allocation of site-spec costs'!$B597,'Capex forecast'!$S$9:$S$223,'Allocation of site-spec costs'!$D597,'Capex forecast'!$Q$9:$Q$223,"Customer Connection")</f>
        <v>0</v>
      </c>
      <c r="I597" s="32">
        <f>SUMIFS('Capex forecast'!H$9:H$223,'Capex forecast'!$T$9:$T$223,'Allocation of site-spec costs'!$B597,'Capex forecast'!$S$9:$S$223,'Allocation of site-spec costs'!$D597,'Capex forecast'!$Q$9:$Q$223,"Customer Connection")</f>
        <v>0</v>
      </c>
      <c r="J597" s="32">
        <f>SUMIFS('Capex forecast'!I$9:I$223,'Capex forecast'!$T$9:$T$223,'Allocation of site-spec costs'!$B597,'Capex forecast'!$S$9:$S$223,'Allocation of site-spec costs'!$D597,'Capex forecast'!$Q$9:$Q$223,"Customer Connection")</f>
        <v>0</v>
      </c>
      <c r="K597" s="32">
        <f>SUMIFS('Capex forecast'!J$9:J$223,'Capex forecast'!$T$9:$T$223,'Allocation of site-spec costs'!$B597,'Capex forecast'!$S$9:$S$223,'Allocation of site-spec costs'!$D597,'Capex forecast'!$Q$9:$Q$223,"Customer Connection")</f>
        <v>0</v>
      </c>
      <c r="L597" s="32">
        <f>SUMIFS('Capex forecast'!K$9:K$223,'Capex forecast'!$T$9:$T$223,'Allocation of site-spec costs'!$B597,'Capex forecast'!$S$9:$S$223,'Allocation of site-spec costs'!$D597,'Capex forecast'!$Q$9:$Q$223,"Customer Connection")</f>
        <v>0</v>
      </c>
      <c r="M597" s="32">
        <f>SUMIFS('Capex forecast'!L$9:L$223,'Capex forecast'!$T$9:$T$223,'Allocation of site-spec costs'!$B597,'Capex forecast'!$S$9:$S$223,'Allocation of site-spec costs'!$D597,'Capex forecast'!$Q$9:$Q$223,"Customer Connection")</f>
        <v>0</v>
      </c>
      <c r="N597" s="32">
        <f>SUMIFS('Capex forecast'!M$9:M$223,'Capex forecast'!$T$9:$T$223,'Allocation of site-spec costs'!$B597,'Capex forecast'!$S$9:$S$223,'Allocation of site-spec costs'!$D597,'Capex forecast'!$Q$9:$Q$223,"Customer Connection")</f>
        <v>0</v>
      </c>
      <c r="O597" s="32">
        <f>SUMIFS('Capex forecast'!N$9:N$223,'Capex forecast'!$T$9:$T$223,'Allocation of site-spec costs'!$B597,'Capex forecast'!$S$9:$S$223,'Allocation of site-spec costs'!$D597,'Capex forecast'!$Q$9:$Q$223,"Customer Connection")</f>
        <v>0</v>
      </c>
      <c r="Q597" s="45" t="s">
        <v>96</v>
      </c>
      <c r="R597" s="6" t="str">
        <f>INDEX('Demand forecast'!$M$9:$M$5832,MATCH($Q597,'Demand forecast'!$B$9:$B$5832,0))</f>
        <v>No</v>
      </c>
      <c r="S597" s="6" t="str">
        <f>IF(COUNTIF($Q$93:Q597,$B597) = 1, "LV", IF(COUNTIF($Q$93:Q597,$B597) = 2, "HV", "ST"))</f>
        <v>HV</v>
      </c>
      <c r="T597" s="6" t="str">
        <f>INDEX('Demand forecast and growth rate'!$E$7:$E$273,MATCH($Q597,'Demand forecast and growth rate'!$B$7:$B$273,0))</f>
        <v>High growth</v>
      </c>
      <c r="U597" s="32">
        <f>SUMIFS('Capex forecast'!E$9:E$223,'Capex forecast'!$T$9:$T$223,$Q597,'Capex forecast'!$S$9:$S$223,$S597,'Capex forecast'!$Q$9:$Q$223,"Augex")</f>
        <v>0</v>
      </c>
      <c r="V597" s="32">
        <f>SUMIFS('Capex forecast'!F$9:F$223,'Capex forecast'!$T$9:$T$223,$Q597,'Capex forecast'!$S$9:$S$223,$S597,'Capex forecast'!$Q$9:$Q$223,"Augex")</f>
        <v>0</v>
      </c>
      <c r="W597" s="32">
        <f>SUMIFS('Capex forecast'!G$9:G$223,'Capex forecast'!$T$9:$T$223,$Q597,'Capex forecast'!$S$9:$S$223,$S597,'Capex forecast'!$Q$9:$Q$223,"Augex")</f>
        <v>0</v>
      </c>
      <c r="X597" s="32">
        <f>SUMIFS('Capex forecast'!H$9:H$223,'Capex forecast'!$T$9:$T$223,$Q597,'Capex forecast'!$S$9:$S$223,$S597,'Capex forecast'!$Q$9:$Q$223,"Augex")</f>
        <v>0</v>
      </c>
      <c r="Y597" s="32">
        <f>SUMIFS('Capex forecast'!I$9:I$223,'Capex forecast'!$T$9:$T$223,$Q597,'Capex forecast'!$S$9:$S$223,$S597,'Capex forecast'!$Q$9:$Q$223,"Augex")</f>
        <v>0</v>
      </c>
      <c r="Z597" s="32">
        <f>SUMIFS('Capex forecast'!J$9:J$223,'Capex forecast'!$T$9:$T$223,$Q597,'Capex forecast'!$S$9:$S$223,$S597,'Capex forecast'!$Q$9:$Q$223,"Augex")</f>
        <v>0</v>
      </c>
      <c r="AA597" s="32">
        <f>SUMIFS('Capex forecast'!K$9:K$223,'Capex forecast'!$T$9:$T$223,$Q597,'Capex forecast'!$S$9:$S$223,$S597,'Capex forecast'!$Q$9:$Q$223,"Augex")</f>
        <v>0</v>
      </c>
      <c r="AB597" s="32">
        <f>SUMIFS('Capex forecast'!L$9:L$223,'Capex forecast'!$T$9:$T$223,$Q597,'Capex forecast'!$S$9:$S$223,$S597,'Capex forecast'!$Q$9:$Q$223,"Augex")</f>
        <v>0</v>
      </c>
      <c r="AC597" s="32">
        <f>SUMIFS('Capex forecast'!M$9:M$223,'Capex forecast'!$T$9:$T$223,$Q597,'Capex forecast'!$S$9:$S$223,$S597,'Capex forecast'!$Q$9:$Q$223,"Augex")</f>
        <v>0</v>
      </c>
      <c r="AD597" s="32">
        <f>SUMIFS('Capex forecast'!N$9:N$223,'Capex forecast'!$T$9:$T$223,$Q597,'Capex forecast'!$S$9:$S$223,$S597,'Capex forecast'!$Q$9:$Q$223,"Augex")</f>
        <v>0</v>
      </c>
      <c r="AF597" s="45" t="s">
        <v>96</v>
      </c>
      <c r="AG597" s="6" t="str">
        <f>INDEX('Demand forecast'!$M$9:$M$5832,MATCH($Q597,'Demand forecast'!$B$9:$B$5832,0))</f>
        <v>No</v>
      </c>
      <c r="AH597" s="6" t="str">
        <f>IF(COUNTIF($AF$93:AF597,$B597) = 1, "LV", IF(COUNTIF($AF$93:AF597,$B597) = 2, "HV", "ST"))</f>
        <v>HV</v>
      </c>
      <c r="AI597" s="6" t="str">
        <f>INDEX('Demand forecast and growth rate'!$E$7:$E$273,MATCH($Q597,'Demand forecast and growth rate'!$B$7:$B$273,0))</f>
        <v>High growth</v>
      </c>
      <c r="AJ597" s="47">
        <f>SUMIFS('Capex forecast'!E$9:E$223,'Capex forecast'!$T$9:$T$223,$AF597,'Capex forecast'!$S$9:$S$223,$AH597,'Capex forecast'!$Q$9:$Q$223,"Repex")</f>
        <v>0</v>
      </c>
      <c r="AK597" s="47">
        <f>SUMIFS('Capex forecast'!F$9:F$223,'Capex forecast'!$T$9:$T$223,$AF597,'Capex forecast'!$S$9:$S$223,$AH597,'Capex forecast'!$Q$9:$Q$223,"Repex")</f>
        <v>0</v>
      </c>
      <c r="AL597" s="47">
        <f>SUMIFS('Capex forecast'!G$9:G$223,'Capex forecast'!$T$9:$T$223,$AF597,'Capex forecast'!$S$9:$S$223,$AH597,'Capex forecast'!$Q$9:$Q$223,"Repex")</f>
        <v>0</v>
      </c>
      <c r="AM597" s="47">
        <f>SUMIFS('Capex forecast'!H$9:H$223,'Capex forecast'!$T$9:$T$223,$AF597,'Capex forecast'!$S$9:$S$223,$AH597,'Capex forecast'!$Q$9:$Q$223,"Repex")</f>
        <v>0</v>
      </c>
      <c r="AN597" s="47">
        <f>SUMIFS('Capex forecast'!I$9:I$223,'Capex forecast'!$T$9:$T$223,$AF597,'Capex forecast'!$S$9:$S$223,$AH597,'Capex forecast'!$Q$9:$Q$223,"Repex")</f>
        <v>0</v>
      </c>
      <c r="AO597" s="47">
        <f>SUMIFS('Capex forecast'!J$9:J$223,'Capex forecast'!$T$9:$T$223,$AF597,'Capex forecast'!$S$9:$S$223,$AH597,'Capex forecast'!$Q$9:$Q$223,"Repex")</f>
        <v>0</v>
      </c>
      <c r="AP597" s="47">
        <f>SUMIFS('Capex forecast'!K$9:K$223,'Capex forecast'!$T$9:$T$223,$AF597,'Capex forecast'!$S$9:$S$223,$AH597,'Capex forecast'!$Q$9:$Q$223,"Repex")</f>
        <v>0</v>
      </c>
      <c r="AQ597" s="47">
        <f>SUMIFS('Capex forecast'!L$9:L$223,'Capex forecast'!$T$9:$T$223,$AF597,'Capex forecast'!$S$9:$S$223,$AH597,'Capex forecast'!$Q$9:$Q$223,"Repex")</f>
        <v>0</v>
      </c>
      <c r="AR597" s="47">
        <f>SUMIFS('Capex forecast'!M$9:M$223,'Capex forecast'!$T$9:$T$223,$AF597,'Capex forecast'!$S$9:$S$223,$AH597,'Capex forecast'!$Q$9:$Q$223,"Repex")</f>
        <v>0</v>
      </c>
      <c r="AS597" s="47">
        <f>SUMIFS('Capex forecast'!N$9:N$223,'Capex forecast'!$T$9:$T$223,$AF597,'Capex forecast'!$S$9:$S$223,$AH597,'Capex forecast'!$Q$9:$Q$223,"Repex")</f>
        <v>0</v>
      </c>
    </row>
    <row r="598" spans="2:45" ht="15">
      <c r="B598" s="45" t="s">
        <v>103</v>
      </c>
      <c r="C598" s="6" t="str">
        <f>INDEX('Demand forecast'!$M$9:$M$5832,MATCH($B598,'Demand forecast'!$B$9:$B$5832,0))</f>
        <v>No</v>
      </c>
      <c r="D598" s="6" t="str">
        <f>IF(COUNTIF($B$93:B598,$B598) = 1, "LV", IF(COUNTIF($B$93:B598,$B598) = 2, "HV", "ST"))</f>
        <v>HV</v>
      </c>
      <c r="E598" s="6" t="str">
        <f>INDEX('Demand forecast and growth rate'!$E$7:$E$273,MATCH($B598,'Demand forecast and growth rate'!$B$7:$B$273,0))</f>
        <v>Small growth</v>
      </c>
      <c r="F598" s="32">
        <f>SUMIFS('Capex forecast'!E$9:E$223,'Capex forecast'!$T$9:$T$223,'Allocation of site-spec costs'!$B598,'Capex forecast'!$S$9:$S$223,'Allocation of site-spec costs'!$D598,'Capex forecast'!$Q$9:$Q$223,"Customer Connection")</f>
        <v>0</v>
      </c>
      <c r="G598" s="32">
        <f>SUMIFS('Capex forecast'!F$9:F$223,'Capex forecast'!$T$9:$T$223,'Allocation of site-spec costs'!$B598,'Capex forecast'!$S$9:$S$223,'Allocation of site-spec costs'!$D598,'Capex forecast'!$Q$9:$Q$223,"Customer Connection")</f>
        <v>0</v>
      </c>
      <c r="H598" s="32">
        <f>SUMIFS('Capex forecast'!G$9:G$223,'Capex forecast'!$T$9:$T$223,'Allocation of site-spec costs'!$B598,'Capex forecast'!$S$9:$S$223,'Allocation of site-spec costs'!$D598,'Capex forecast'!$Q$9:$Q$223,"Customer Connection")</f>
        <v>0</v>
      </c>
      <c r="I598" s="32">
        <f>SUMIFS('Capex forecast'!H$9:H$223,'Capex forecast'!$T$9:$T$223,'Allocation of site-spec costs'!$B598,'Capex forecast'!$S$9:$S$223,'Allocation of site-spec costs'!$D598,'Capex forecast'!$Q$9:$Q$223,"Customer Connection")</f>
        <v>0</v>
      </c>
      <c r="J598" s="32">
        <f>SUMIFS('Capex forecast'!I$9:I$223,'Capex forecast'!$T$9:$T$223,'Allocation of site-spec costs'!$B598,'Capex forecast'!$S$9:$S$223,'Allocation of site-spec costs'!$D598,'Capex forecast'!$Q$9:$Q$223,"Customer Connection")</f>
        <v>0</v>
      </c>
      <c r="K598" s="32">
        <f>SUMIFS('Capex forecast'!J$9:J$223,'Capex forecast'!$T$9:$T$223,'Allocation of site-spec costs'!$B598,'Capex forecast'!$S$9:$S$223,'Allocation of site-spec costs'!$D598,'Capex forecast'!$Q$9:$Q$223,"Customer Connection")</f>
        <v>0</v>
      </c>
      <c r="L598" s="32">
        <f>SUMIFS('Capex forecast'!K$9:K$223,'Capex forecast'!$T$9:$T$223,'Allocation of site-spec costs'!$B598,'Capex forecast'!$S$9:$S$223,'Allocation of site-spec costs'!$D598,'Capex forecast'!$Q$9:$Q$223,"Customer Connection")</f>
        <v>0</v>
      </c>
      <c r="M598" s="32">
        <f>SUMIFS('Capex forecast'!L$9:L$223,'Capex forecast'!$T$9:$T$223,'Allocation of site-spec costs'!$B598,'Capex forecast'!$S$9:$S$223,'Allocation of site-spec costs'!$D598,'Capex forecast'!$Q$9:$Q$223,"Customer Connection")</f>
        <v>0</v>
      </c>
      <c r="N598" s="32">
        <f>SUMIFS('Capex forecast'!M$9:M$223,'Capex forecast'!$T$9:$T$223,'Allocation of site-spec costs'!$B598,'Capex forecast'!$S$9:$S$223,'Allocation of site-spec costs'!$D598,'Capex forecast'!$Q$9:$Q$223,"Customer Connection")</f>
        <v>0</v>
      </c>
      <c r="O598" s="32">
        <f>SUMIFS('Capex forecast'!N$9:N$223,'Capex forecast'!$T$9:$T$223,'Allocation of site-spec costs'!$B598,'Capex forecast'!$S$9:$S$223,'Allocation of site-spec costs'!$D598,'Capex forecast'!$Q$9:$Q$223,"Customer Connection")</f>
        <v>0</v>
      </c>
      <c r="Q598" s="45" t="s">
        <v>103</v>
      </c>
      <c r="R598" s="6" t="str">
        <f>INDEX('Demand forecast'!$M$9:$M$5832,MATCH($Q598,'Demand forecast'!$B$9:$B$5832,0))</f>
        <v>No</v>
      </c>
      <c r="S598" s="6" t="str">
        <f>IF(COUNTIF($Q$93:Q598,$B598) = 1, "LV", IF(COUNTIF($Q$93:Q598,$B598) = 2, "HV", "ST"))</f>
        <v>HV</v>
      </c>
      <c r="T598" s="6" t="str">
        <f>INDEX('Demand forecast and growth rate'!$E$7:$E$273,MATCH($Q598,'Demand forecast and growth rate'!$B$7:$B$273,0))</f>
        <v>Small growth</v>
      </c>
      <c r="U598" s="32">
        <f>SUMIFS('Capex forecast'!E$9:E$223,'Capex forecast'!$T$9:$T$223,$Q598,'Capex forecast'!$S$9:$S$223,$S598,'Capex forecast'!$Q$9:$Q$223,"Augex")</f>
        <v>0</v>
      </c>
      <c r="V598" s="32">
        <f>SUMIFS('Capex forecast'!F$9:F$223,'Capex forecast'!$T$9:$T$223,$Q598,'Capex forecast'!$S$9:$S$223,$S598,'Capex forecast'!$Q$9:$Q$223,"Augex")</f>
        <v>0</v>
      </c>
      <c r="W598" s="32">
        <f>SUMIFS('Capex forecast'!G$9:G$223,'Capex forecast'!$T$9:$T$223,$Q598,'Capex forecast'!$S$9:$S$223,$S598,'Capex forecast'!$Q$9:$Q$223,"Augex")</f>
        <v>0</v>
      </c>
      <c r="X598" s="32">
        <f>SUMIFS('Capex forecast'!H$9:H$223,'Capex forecast'!$T$9:$T$223,$Q598,'Capex forecast'!$S$9:$S$223,$S598,'Capex forecast'!$Q$9:$Q$223,"Augex")</f>
        <v>0</v>
      </c>
      <c r="Y598" s="32">
        <f>SUMIFS('Capex forecast'!I$9:I$223,'Capex forecast'!$T$9:$T$223,$Q598,'Capex forecast'!$S$9:$S$223,$S598,'Capex forecast'!$Q$9:$Q$223,"Augex")</f>
        <v>0</v>
      </c>
      <c r="Z598" s="32">
        <f>SUMIFS('Capex forecast'!J$9:J$223,'Capex forecast'!$T$9:$T$223,$Q598,'Capex forecast'!$S$9:$S$223,$S598,'Capex forecast'!$Q$9:$Q$223,"Augex")</f>
        <v>0</v>
      </c>
      <c r="AA598" s="32">
        <f>SUMIFS('Capex forecast'!K$9:K$223,'Capex forecast'!$T$9:$T$223,$Q598,'Capex forecast'!$S$9:$S$223,$S598,'Capex forecast'!$Q$9:$Q$223,"Augex")</f>
        <v>0</v>
      </c>
      <c r="AB598" s="32">
        <f>SUMIFS('Capex forecast'!L$9:L$223,'Capex forecast'!$T$9:$T$223,$Q598,'Capex forecast'!$S$9:$S$223,$S598,'Capex forecast'!$Q$9:$Q$223,"Augex")</f>
        <v>0</v>
      </c>
      <c r="AC598" s="32">
        <f>SUMIFS('Capex forecast'!M$9:M$223,'Capex forecast'!$T$9:$T$223,$Q598,'Capex forecast'!$S$9:$S$223,$S598,'Capex forecast'!$Q$9:$Q$223,"Augex")</f>
        <v>0</v>
      </c>
      <c r="AD598" s="32">
        <f>SUMIFS('Capex forecast'!N$9:N$223,'Capex forecast'!$T$9:$T$223,$Q598,'Capex forecast'!$S$9:$S$223,$S598,'Capex forecast'!$Q$9:$Q$223,"Augex")</f>
        <v>0</v>
      </c>
      <c r="AF598" s="45" t="s">
        <v>103</v>
      </c>
      <c r="AG598" s="6" t="str">
        <f>INDEX('Demand forecast'!$M$9:$M$5832,MATCH($Q598,'Demand forecast'!$B$9:$B$5832,0))</f>
        <v>No</v>
      </c>
      <c r="AH598" s="6" t="str">
        <f>IF(COUNTIF($AF$93:AF598,$B598) = 1, "LV", IF(COUNTIF($AF$93:AF598,$B598) = 2, "HV", "ST"))</f>
        <v>HV</v>
      </c>
      <c r="AI598" s="6" t="str">
        <f>INDEX('Demand forecast and growth rate'!$E$7:$E$273,MATCH($Q598,'Demand forecast and growth rate'!$B$7:$B$273,0))</f>
        <v>Small growth</v>
      </c>
      <c r="AJ598" s="47">
        <f>SUMIFS('Capex forecast'!E$9:E$223,'Capex forecast'!$T$9:$T$223,$AF598,'Capex forecast'!$S$9:$S$223,$AH598,'Capex forecast'!$Q$9:$Q$223,"Repex")</f>
        <v>0</v>
      </c>
      <c r="AK598" s="47">
        <f>SUMIFS('Capex forecast'!F$9:F$223,'Capex forecast'!$T$9:$T$223,$AF598,'Capex forecast'!$S$9:$S$223,$AH598,'Capex forecast'!$Q$9:$Q$223,"Repex")</f>
        <v>0</v>
      </c>
      <c r="AL598" s="47">
        <f>SUMIFS('Capex forecast'!G$9:G$223,'Capex forecast'!$T$9:$T$223,$AF598,'Capex forecast'!$S$9:$S$223,$AH598,'Capex forecast'!$Q$9:$Q$223,"Repex")</f>
        <v>0</v>
      </c>
      <c r="AM598" s="47">
        <f>SUMIFS('Capex forecast'!H$9:H$223,'Capex forecast'!$T$9:$T$223,$AF598,'Capex forecast'!$S$9:$S$223,$AH598,'Capex forecast'!$Q$9:$Q$223,"Repex")</f>
        <v>0</v>
      </c>
      <c r="AN598" s="47">
        <f>SUMIFS('Capex forecast'!I$9:I$223,'Capex forecast'!$T$9:$T$223,$AF598,'Capex forecast'!$S$9:$S$223,$AH598,'Capex forecast'!$Q$9:$Q$223,"Repex")</f>
        <v>0</v>
      </c>
      <c r="AO598" s="47">
        <f>SUMIFS('Capex forecast'!J$9:J$223,'Capex forecast'!$T$9:$T$223,$AF598,'Capex forecast'!$S$9:$S$223,$AH598,'Capex forecast'!$Q$9:$Q$223,"Repex")</f>
        <v>0</v>
      </c>
      <c r="AP598" s="47">
        <f>SUMIFS('Capex forecast'!K$9:K$223,'Capex forecast'!$T$9:$T$223,$AF598,'Capex forecast'!$S$9:$S$223,$AH598,'Capex forecast'!$Q$9:$Q$223,"Repex")</f>
        <v>0</v>
      </c>
      <c r="AQ598" s="47">
        <f>SUMIFS('Capex forecast'!L$9:L$223,'Capex forecast'!$T$9:$T$223,$AF598,'Capex forecast'!$S$9:$S$223,$AH598,'Capex forecast'!$Q$9:$Q$223,"Repex")</f>
        <v>0</v>
      </c>
      <c r="AR598" s="47">
        <f>SUMIFS('Capex forecast'!M$9:M$223,'Capex forecast'!$T$9:$T$223,$AF598,'Capex forecast'!$S$9:$S$223,$AH598,'Capex forecast'!$Q$9:$Q$223,"Repex")</f>
        <v>0</v>
      </c>
      <c r="AS598" s="47">
        <f>SUMIFS('Capex forecast'!N$9:N$223,'Capex forecast'!$T$9:$T$223,$AF598,'Capex forecast'!$S$9:$S$223,$AH598,'Capex forecast'!$Q$9:$Q$223,"Repex")</f>
        <v>0</v>
      </c>
    </row>
    <row r="599" spans="2:45" ht="15">
      <c r="B599" s="45" t="s">
        <v>448</v>
      </c>
      <c r="C599" s="6" t="str">
        <f>INDEX('Demand forecast'!$M$9:$M$5832,MATCH($B599,'Demand forecast'!$B$9:$B$5832,0))</f>
        <v>Yes</v>
      </c>
      <c r="D599" s="6" t="str">
        <f>IF(COUNTIF($B$93:B599,$B599) = 1, "LV", IF(COUNTIF($B$93:B599,$B599) = 2, "HV", "ST"))</f>
        <v>HV</v>
      </c>
      <c r="E599" s="6" t="str">
        <f>INDEX('Demand forecast and growth rate'!$E$7:$E$273,MATCH($B599,'Demand forecast and growth rate'!$B$7:$B$273,0))</f>
        <v>Steady/falling</v>
      </c>
      <c r="F599" s="32">
        <f>SUMIFS('Capex forecast'!E$9:E$223,'Capex forecast'!$T$9:$T$223,'Allocation of site-spec costs'!$B599,'Capex forecast'!$S$9:$S$223,'Allocation of site-spec costs'!$D599,'Capex forecast'!$Q$9:$Q$223,"Customer Connection")</f>
        <v>0</v>
      </c>
      <c r="G599" s="32">
        <f>SUMIFS('Capex forecast'!F$9:F$223,'Capex forecast'!$T$9:$T$223,'Allocation of site-spec costs'!$B599,'Capex forecast'!$S$9:$S$223,'Allocation of site-spec costs'!$D599,'Capex forecast'!$Q$9:$Q$223,"Customer Connection")</f>
        <v>0</v>
      </c>
      <c r="H599" s="32">
        <f>SUMIFS('Capex forecast'!G$9:G$223,'Capex forecast'!$T$9:$T$223,'Allocation of site-spec costs'!$B599,'Capex forecast'!$S$9:$S$223,'Allocation of site-spec costs'!$D599,'Capex forecast'!$Q$9:$Q$223,"Customer Connection")</f>
        <v>0</v>
      </c>
      <c r="I599" s="32">
        <f>SUMIFS('Capex forecast'!H$9:H$223,'Capex forecast'!$T$9:$T$223,'Allocation of site-spec costs'!$B599,'Capex forecast'!$S$9:$S$223,'Allocation of site-spec costs'!$D599,'Capex forecast'!$Q$9:$Q$223,"Customer Connection")</f>
        <v>0</v>
      </c>
      <c r="J599" s="32">
        <f>SUMIFS('Capex forecast'!I$9:I$223,'Capex forecast'!$T$9:$T$223,'Allocation of site-spec costs'!$B599,'Capex forecast'!$S$9:$S$223,'Allocation of site-spec costs'!$D599,'Capex forecast'!$Q$9:$Q$223,"Customer Connection")</f>
        <v>0</v>
      </c>
      <c r="K599" s="32">
        <f>SUMIFS('Capex forecast'!J$9:J$223,'Capex forecast'!$T$9:$T$223,'Allocation of site-spec costs'!$B599,'Capex forecast'!$S$9:$S$223,'Allocation of site-spec costs'!$D599,'Capex forecast'!$Q$9:$Q$223,"Customer Connection")</f>
        <v>0</v>
      </c>
      <c r="L599" s="32">
        <f>SUMIFS('Capex forecast'!K$9:K$223,'Capex forecast'!$T$9:$T$223,'Allocation of site-spec costs'!$B599,'Capex forecast'!$S$9:$S$223,'Allocation of site-spec costs'!$D599,'Capex forecast'!$Q$9:$Q$223,"Customer Connection")</f>
        <v>0</v>
      </c>
      <c r="M599" s="32">
        <f>SUMIFS('Capex forecast'!L$9:L$223,'Capex forecast'!$T$9:$T$223,'Allocation of site-spec costs'!$B599,'Capex forecast'!$S$9:$S$223,'Allocation of site-spec costs'!$D599,'Capex forecast'!$Q$9:$Q$223,"Customer Connection")</f>
        <v>0</v>
      </c>
      <c r="N599" s="32">
        <f>SUMIFS('Capex forecast'!M$9:M$223,'Capex forecast'!$T$9:$T$223,'Allocation of site-spec costs'!$B599,'Capex forecast'!$S$9:$S$223,'Allocation of site-spec costs'!$D599,'Capex forecast'!$Q$9:$Q$223,"Customer Connection")</f>
        <v>0</v>
      </c>
      <c r="O599" s="32">
        <f>SUMIFS('Capex forecast'!N$9:N$223,'Capex forecast'!$T$9:$T$223,'Allocation of site-spec costs'!$B599,'Capex forecast'!$S$9:$S$223,'Allocation of site-spec costs'!$D599,'Capex forecast'!$Q$9:$Q$223,"Customer Connection")</f>
        <v>0</v>
      </c>
      <c r="Q599" s="45" t="s">
        <v>448</v>
      </c>
      <c r="R599" s="6" t="str">
        <f>INDEX('Demand forecast'!$M$9:$M$5832,MATCH($Q599,'Demand forecast'!$B$9:$B$5832,0))</f>
        <v>Yes</v>
      </c>
      <c r="S599" s="6" t="str">
        <f>IF(COUNTIF($Q$93:Q599,$B599) = 1, "LV", IF(COUNTIF($Q$93:Q599,$B599) = 2, "HV", "ST"))</f>
        <v>HV</v>
      </c>
      <c r="T599" s="6" t="str">
        <f>INDEX('Demand forecast and growth rate'!$E$7:$E$273,MATCH($Q599,'Demand forecast and growth rate'!$B$7:$B$273,0))</f>
        <v>Steady/falling</v>
      </c>
      <c r="U599" s="32">
        <f>SUMIFS('Capex forecast'!E$9:E$223,'Capex forecast'!$T$9:$T$223,$Q599,'Capex forecast'!$S$9:$S$223,$S599,'Capex forecast'!$Q$9:$Q$223,"Augex")</f>
        <v>0</v>
      </c>
      <c r="V599" s="32">
        <f>SUMIFS('Capex forecast'!F$9:F$223,'Capex forecast'!$T$9:$T$223,$Q599,'Capex forecast'!$S$9:$S$223,$S599,'Capex forecast'!$Q$9:$Q$223,"Augex")</f>
        <v>0</v>
      </c>
      <c r="W599" s="32">
        <f>SUMIFS('Capex forecast'!G$9:G$223,'Capex forecast'!$T$9:$T$223,$Q599,'Capex forecast'!$S$9:$S$223,$S599,'Capex forecast'!$Q$9:$Q$223,"Augex")</f>
        <v>0</v>
      </c>
      <c r="X599" s="32">
        <f>SUMIFS('Capex forecast'!H$9:H$223,'Capex forecast'!$T$9:$T$223,$Q599,'Capex forecast'!$S$9:$S$223,$S599,'Capex forecast'!$Q$9:$Q$223,"Augex")</f>
        <v>0</v>
      </c>
      <c r="Y599" s="32">
        <f>SUMIFS('Capex forecast'!I$9:I$223,'Capex forecast'!$T$9:$T$223,$Q599,'Capex forecast'!$S$9:$S$223,$S599,'Capex forecast'!$Q$9:$Q$223,"Augex")</f>
        <v>0</v>
      </c>
      <c r="Z599" s="32">
        <f>SUMIFS('Capex forecast'!J$9:J$223,'Capex forecast'!$T$9:$T$223,$Q599,'Capex forecast'!$S$9:$S$223,$S599,'Capex forecast'!$Q$9:$Q$223,"Augex")</f>
        <v>0</v>
      </c>
      <c r="AA599" s="32">
        <f>SUMIFS('Capex forecast'!K$9:K$223,'Capex forecast'!$T$9:$T$223,$Q599,'Capex forecast'!$S$9:$S$223,$S599,'Capex forecast'!$Q$9:$Q$223,"Augex")</f>
        <v>0</v>
      </c>
      <c r="AB599" s="32">
        <f>SUMIFS('Capex forecast'!L$9:L$223,'Capex forecast'!$T$9:$T$223,$Q599,'Capex forecast'!$S$9:$S$223,$S599,'Capex forecast'!$Q$9:$Q$223,"Augex")</f>
        <v>0</v>
      </c>
      <c r="AC599" s="32">
        <f>SUMIFS('Capex forecast'!M$9:M$223,'Capex forecast'!$T$9:$T$223,$Q599,'Capex forecast'!$S$9:$S$223,$S599,'Capex forecast'!$Q$9:$Q$223,"Augex")</f>
        <v>0</v>
      </c>
      <c r="AD599" s="32">
        <f>SUMIFS('Capex forecast'!N$9:N$223,'Capex forecast'!$T$9:$T$223,$Q599,'Capex forecast'!$S$9:$S$223,$S599,'Capex forecast'!$Q$9:$Q$223,"Augex")</f>
        <v>0</v>
      </c>
      <c r="AF599" s="45" t="s">
        <v>448</v>
      </c>
      <c r="AG599" s="6" t="str">
        <f>INDEX('Demand forecast'!$M$9:$M$5832,MATCH($Q599,'Demand forecast'!$B$9:$B$5832,0))</f>
        <v>Yes</v>
      </c>
      <c r="AH599" s="6" t="str">
        <f>IF(COUNTIF($AF$93:AF599,$B599) = 1, "LV", IF(COUNTIF($AF$93:AF599,$B599) = 2, "HV", "ST"))</f>
        <v>HV</v>
      </c>
      <c r="AI599" s="6" t="str">
        <f>INDEX('Demand forecast and growth rate'!$E$7:$E$273,MATCH($Q599,'Demand forecast and growth rate'!$B$7:$B$273,0))</f>
        <v>Steady/falling</v>
      </c>
      <c r="AJ599" s="47">
        <f>SUMIFS('Capex forecast'!E$9:E$223,'Capex forecast'!$T$9:$T$223,$AF599,'Capex forecast'!$S$9:$S$223,$AH599,'Capex forecast'!$Q$9:$Q$223,"Repex")</f>
        <v>0</v>
      </c>
      <c r="AK599" s="47">
        <f>SUMIFS('Capex forecast'!F$9:F$223,'Capex forecast'!$T$9:$T$223,$AF599,'Capex forecast'!$S$9:$S$223,$AH599,'Capex forecast'!$Q$9:$Q$223,"Repex")</f>
        <v>0</v>
      </c>
      <c r="AL599" s="47">
        <f>SUMIFS('Capex forecast'!G$9:G$223,'Capex forecast'!$T$9:$T$223,$AF599,'Capex forecast'!$S$9:$S$223,$AH599,'Capex forecast'!$Q$9:$Q$223,"Repex")</f>
        <v>0</v>
      </c>
      <c r="AM599" s="47">
        <f>SUMIFS('Capex forecast'!H$9:H$223,'Capex forecast'!$T$9:$T$223,$AF599,'Capex forecast'!$S$9:$S$223,$AH599,'Capex forecast'!$Q$9:$Q$223,"Repex")</f>
        <v>0</v>
      </c>
      <c r="AN599" s="47">
        <f>SUMIFS('Capex forecast'!I$9:I$223,'Capex forecast'!$T$9:$T$223,$AF599,'Capex forecast'!$S$9:$S$223,$AH599,'Capex forecast'!$Q$9:$Q$223,"Repex")</f>
        <v>0</v>
      </c>
      <c r="AO599" s="47">
        <f>SUMIFS('Capex forecast'!J$9:J$223,'Capex forecast'!$T$9:$T$223,$AF599,'Capex forecast'!$S$9:$S$223,$AH599,'Capex forecast'!$Q$9:$Q$223,"Repex")</f>
        <v>0</v>
      </c>
      <c r="AP599" s="47">
        <f>SUMIFS('Capex forecast'!K$9:K$223,'Capex forecast'!$T$9:$T$223,$AF599,'Capex forecast'!$S$9:$S$223,$AH599,'Capex forecast'!$Q$9:$Q$223,"Repex")</f>
        <v>0</v>
      </c>
      <c r="AQ599" s="47">
        <f>SUMIFS('Capex forecast'!L$9:L$223,'Capex forecast'!$T$9:$T$223,$AF599,'Capex forecast'!$S$9:$S$223,$AH599,'Capex forecast'!$Q$9:$Q$223,"Repex")</f>
        <v>0</v>
      </c>
      <c r="AR599" s="47">
        <f>SUMIFS('Capex forecast'!M$9:M$223,'Capex forecast'!$T$9:$T$223,$AF599,'Capex forecast'!$S$9:$S$223,$AH599,'Capex forecast'!$Q$9:$Q$223,"Repex")</f>
        <v>0</v>
      </c>
      <c r="AS599" s="47">
        <f>SUMIFS('Capex forecast'!N$9:N$223,'Capex forecast'!$T$9:$T$223,$AF599,'Capex forecast'!$S$9:$S$223,$AH599,'Capex forecast'!$Q$9:$Q$223,"Repex")</f>
        <v>0</v>
      </c>
    </row>
    <row r="600" spans="2:45" ht="15">
      <c r="B600" s="45" t="s">
        <v>237</v>
      </c>
      <c r="C600" s="6" t="str">
        <f>INDEX('Demand forecast'!$M$9:$M$5832,MATCH($B600,'Demand forecast'!$B$9:$B$5832,0))</f>
        <v>Yes</v>
      </c>
      <c r="D600" s="6" t="str">
        <f>IF(COUNTIF($B$93:B600,$B600) = 1, "LV", IF(COUNTIF($B$93:B600,$B600) = 2, "HV", "ST"))</f>
        <v>HV</v>
      </c>
      <c r="E600" s="6" t="str">
        <f>INDEX('Demand forecast and growth rate'!$E$7:$E$273,MATCH($B600,'Demand forecast and growth rate'!$B$7:$B$273,0))</f>
        <v>Steady/falling</v>
      </c>
      <c r="F600" s="32">
        <f>SUMIFS('Capex forecast'!E$9:E$223,'Capex forecast'!$T$9:$T$223,'Allocation of site-spec costs'!$B600,'Capex forecast'!$S$9:$S$223,'Allocation of site-spec costs'!$D600,'Capex forecast'!$Q$9:$Q$223,"Customer Connection")</f>
        <v>0</v>
      </c>
      <c r="G600" s="32">
        <f>SUMIFS('Capex forecast'!F$9:F$223,'Capex forecast'!$T$9:$T$223,'Allocation of site-spec costs'!$B600,'Capex forecast'!$S$9:$S$223,'Allocation of site-spec costs'!$D600,'Capex forecast'!$Q$9:$Q$223,"Customer Connection")</f>
        <v>0</v>
      </c>
      <c r="H600" s="32">
        <f>SUMIFS('Capex forecast'!G$9:G$223,'Capex forecast'!$T$9:$T$223,'Allocation of site-spec costs'!$B600,'Capex forecast'!$S$9:$S$223,'Allocation of site-spec costs'!$D600,'Capex forecast'!$Q$9:$Q$223,"Customer Connection")</f>
        <v>0</v>
      </c>
      <c r="I600" s="32">
        <f>SUMIFS('Capex forecast'!H$9:H$223,'Capex forecast'!$T$9:$T$223,'Allocation of site-spec costs'!$B600,'Capex forecast'!$S$9:$S$223,'Allocation of site-spec costs'!$D600,'Capex forecast'!$Q$9:$Q$223,"Customer Connection")</f>
        <v>0</v>
      </c>
      <c r="J600" s="32">
        <f>SUMIFS('Capex forecast'!I$9:I$223,'Capex forecast'!$T$9:$T$223,'Allocation of site-spec costs'!$B600,'Capex forecast'!$S$9:$S$223,'Allocation of site-spec costs'!$D600,'Capex forecast'!$Q$9:$Q$223,"Customer Connection")</f>
        <v>0</v>
      </c>
      <c r="K600" s="32">
        <f>SUMIFS('Capex forecast'!J$9:J$223,'Capex forecast'!$T$9:$T$223,'Allocation of site-spec costs'!$B600,'Capex forecast'!$S$9:$S$223,'Allocation of site-spec costs'!$D600,'Capex forecast'!$Q$9:$Q$223,"Customer Connection")</f>
        <v>0</v>
      </c>
      <c r="L600" s="32">
        <f>SUMIFS('Capex forecast'!K$9:K$223,'Capex forecast'!$T$9:$T$223,'Allocation of site-spec costs'!$B600,'Capex forecast'!$S$9:$S$223,'Allocation of site-spec costs'!$D600,'Capex forecast'!$Q$9:$Q$223,"Customer Connection")</f>
        <v>0</v>
      </c>
      <c r="M600" s="32">
        <f>SUMIFS('Capex forecast'!L$9:L$223,'Capex forecast'!$T$9:$T$223,'Allocation of site-spec costs'!$B600,'Capex forecast'!$S$9:$S$223,'Allocation of site-spec costs'!$D600,'Capex forecast'!$Q$9:$Q$223,"Customer Connection")</f>
        <v>0</v>
      </c>
      <c r="N600" s="32">
        <f>SUMIFS('Capex forecast'!M$9:M$223,'Capex forecast'!$T$9:$T$223,'Allocation of site-spec costs'!$B600,'Capex forecast'!$S$9:$S$223,'Allocation of site-spec costs'!$D600,'Capex forecast'!$Q$9:$Q$223,"Customer Connection")</f>
        <v>0</v>
      </c>
      <c r="O600" s="32">
        <f>SUMIFS('Capex forecast'!N$9:N$223,'Capex forecast'!$T$9:$T$223,'Allocation of site-spec costs'!$B600,'Capex forecast'!$S$9:$S$223,'Allocation of site-spec costs'!$D600,'Capex forecast'!$Q$9:$Q$223,"Customer Connection")</f>
        <v>0</v>
      </c>
      <c r="Q600" s="45" t="s">
        <v>237</v>
      </c>
      <c r="R600" s="6" t="str">
        <f>INDEX('Demand forecast'!$M$9:$M$5832,MATCH($Q600,'Demand forecast'!$B$9:$B$5832,0))</f>
        <v>Yes</v>
      </c>
      <c r="S600" s="6" t="str">
        <f>IF(COUNTIF($Q$93:Q600,$B600) = 1, "LV", IF(COUNTIF($Q$93:Q600,$B600) = 2, "HV", "ST"))</f>
        <v>HV</v>
      </c>
      <c r="T600" s="6" t="str">
        <f>INDEX('Demand forecast and growth rate'!$E$7:$E$273,MATCH($Q600,'Demand forecast and growth rate'!$B$7:$B$273,0))</f>
        <v>Steady/falling</v>
      </c>
      <c r="U600" s="32">
        <f>SUMIFS('Capex forecast'!E$9:E$223,'Capex forecast'!$T$9:$T$223,$Q600,'Capex forecast'!$S$9:$S$223,$S600,'Capex forecast'!$Q$9:$Q$223,"Augex")</f>
        <v>0</v>
      </c>
      <c r="V600" s="32">
        <f>SUMIFS('Capex forecast'!F$9:F$223,'Capex forecast'!$T$9:$T$223,$Q600,'Capex forecast'!$S$9:$S$223,$S600,'Capex forecast'!$Q$9:$Q$223,"Augex")</f>
        <v>0</v>
      </c>
      <c r="W600" s="32">
        <f>SUMIFS('Capex forecast'!G$9:G$223,'Capex forecast'!$T$9:$T$223,$Q600,'Capex forecast'!$S$9:$S$223,$S600,'Capex forecast'!$Q$9:$Q$223,"Augex")</f>
        <v>0</v>
      </c>
      <c r="X600" s="32">
        <f>SUMIFS('Capex forecast'!H$9:H$223,'Capex forecast'!$T$9:$T$223,$Q600,'Capex forecast'!$S$9:$S$223,$S600,'Capex forecast'!$Q$9:$Q$223,"Augex")</f>
        <v>0</v>
      </c>
      <c r="Y600" s="32">
        <f>SUMIFS('Capex forecast'!I$9:I$223,'Capex forecast'!$T$9:$T$223,$Q600,'Capex forecast'!$S$9:$S$223,$S600,'Capex forecast'!$Q$9:$Q$223,"Augex")</f>
        <v>0</v>
      </c>
      <c r="Z600" s="32">
        <f>SUMIFS('Capex forecast'!J$9:J$223,'Capex forecast'!$T$9:$T$223,$Q600,'Capex forecast'!$S$9:$S$223,$S600,'Capex forecast'!$Q$9:$Q$223,"Augex")</f>
        <v>0</v>
      </c>
      <c r="AA600" s="32">
        <f>SUMIFS('Capex forecast'!K$9:K$223,'Capex forecast'!$T$9:$T$223,$Q600,'Capex forecast'!$S$9:$S$223,$S600,'Capex forecast'!$Q$9:$Q$223,"Augex")</f>
        <v>0</v>
      </c>
      <c r="AB600" s="32">
        <f>SUMIFS('Capex forecast'!L$9:L$223,'Capex forecast'!$T$9:$T$223,$Q600,'Capex forecast'!$S$9:$S$223,$S600,'Capex forecast'!$Q$9:$Q$223,"Augex")</f>
        <v>0</v>
      </c>
      <c r="AC600" s="32">
        <f>SUMIFS('Capex forecast'!M$9:M$223,'Capex forecast'!$T$9:$T$223,$Q600,'Capex forecast'!$S$9:$S$223,$S600,'Capex forecast'!$Q$9:$Q$223,"Augex")</f>
        <v>0</v>
      </c>
      <c r="AD600" s="32">
        <f>SUMIFS('Capex forecast'!N$9:N$223,'Capex forecast'!$T$9:$T$223,$Q600,'Capex forecast'!$S$9:$S$223,$S600,'Capex forecast'!$Q$9:$Q$223,"Augex")</f>
        <v>0</v>
      </c>
      <c r="AF600" s="45" t="s">
        <v>237</v>
      </c>
      <c r="AG600" s="6" t="str">
        <f>INDEX('Demand forecast'!$M$9:$M$5832,MATCH($Q600,'Demand forecast'!$B$9:$B$5832,0))</f>
        <v>Yes</v>
      </c>
      <c r="AH600" s="6" t="str">
        <f>IF(COUNTIF($AF$93:AF600,$B600) = 1, "LV", IF(COUNTIF($AF$93:AF600,$B600) = 2, "HV", "ST"))</f>
        <v>HV</v>
      </c>
      <c r="AI600" s="6" t="str">
        <f>INDEX('Demand forecast and growth rate'!$E$7:$E$273,MATCH($Q600,'Demand forecast and growth rate'!$B$7:$B$273,0))</f>
        <v>Steady/falling</v>
      </c>
      <c r="AJ600" s="47">
        <f>SUMIFS('Capex forecast'!E$9:E$223,'Capex forecast'!$T$9:$T$223,$AF600,'Capex forecast'!$S$9:$S$223,$AH600,'Capex forecast'!$Q$9:$Q$223,"Repex")</f>
        <v>0</v>
      </c>
      <c r="AK600" s="47">
        <f>SUMIFS('Capex forecast'!F$9:F$223,'Capex forecast'!$T$9:$T$223,$AF600,'Capex forecast'!$S$9:$S$223,$AH600,'Capex forecast'!$Q$9:$Q$223,"Repex")</f>
        <v>0</v>
      </c>
      <c r="AL600" s="47">
        <f>SUMIFS('Capex forecast'!G$9:G$223,'Capex forecast'!$T$9:$T$223,$AF600,'Capex forecast'!$S$9:$S$223,$AH600,'Capex forecast'!$Q$9:$Q$223,"Repex")</f>
        <v>0</v>
      </c>
      <c r="AM600" s="47">
        <f>SUMIFS('Capex forecast'!H$9:H$223,'Capex forecast'!$T$9:$T$223,$AF600,'Capex forecast'!$S$9:$S$223,$AH600,'Capex forecast'!$Q$9:$Q$223,"Repex")</f>
        <v>0</v>
      </c>
      <c r="AN600" s="47">
        <f>SUMIFS('Capex forecast'!I$9:I$223,'Capex forecast'!$T$9:$T$223,$AF600,'Capex forecast'!$S$9:$S$223,$AH600,'Capex forecast'!$Q$9:$Q$223,"Repex")</f>
        <v>0</v>
      </c>
      <c r="AO600" s="47">
        <f>SUMIFS('Capex forecast'!J$9:J$223,'Capex forecast'!$T$9:$T$223,$AF600,'Capex forecast'!$S$9:$S$223,$AH600,'Capex forecast'!$Q$9:$Q$223,"Repex")</f>
        <v>0</v>
      </c>
      <c r="AP600" s="47">
        <f>SUMIFS('Capex forecast'!K$9:K$223,'Capex forecast'!$T$9:$T$223,$AF600,'Capex forecast'!$S$9:$S$223,$AH600,'Capex forecast'!$Q$9:$Q$223,"Repex")</f>
        <v>0</v>
      </c>
      <c r="AQ600" s="47">
        <f>SUMIFS('Capex forecast'!L$9:L$223,'Capex forecast'!$T$9:$T$223,$AF600,'Capex forecast'!$S$9:$S$223,$AH600,'Capex forecast'!$Q$9:$Q$223,"Repex")</f>
        <v>0</v>
      </c>
      <c r="AR600" s="47">
        <f>SUMIFS('Capex forecast'!M$9:M$223,'Capex forecast'!$T$9:$T$223,$AF600,'Capex forecast'!$S$9:$S$223,$AH600,'Capex forecast'!$Q$9:$Q$223,"Repex")</f>
        <v>0</v>
      </c>
      <c r="AS600" s="47">
        <f>SUMIFS('Capex forecast'!N$9:N$223,'Capex forecast'!$T$9:$T$223,$AF600,'Capex forecast'!$S$9:$S$223,$AH600,'Capex forecast'!$Q$9:$Q$223,"Repex")</f>
        <v>0</v>
      </c>
    </row>
    <row r="601" spans="2:45" ht="15">
      <c r="B601" s="45" t="s">
        <v>135</v>
      </c>
      <c r="C601" s="6" t="str">
        <f>INDEX('Demand forecast'!$M$9:$M$5832,MATCH($B601,'Demand forecast'!$B$9:$B$5832,0))</f>
        <v>No</v>
      </c>
      <c r="D601" s="6" t="str">
        <f>IF(COUNTIF($B$93:B601,$B601) = 1, "LV", IF(COUNTIF($B$93:B601,$B601) = 2, "HV", "ST"))</f>
        <v>HV</v>
      </c>
      <c r="E601" s="6" t="str">
        <f>INDEX('Demand forecast and growth rate'!$E$7:$E$273,MATCH($B601,'Demand forecast and growth rate'!$B$7:$B$273,0))</f>
        <v>High growth</v>
      </c>
      <c r="F601" s="32">
        <f>SUMIFS('Capex forecast'!E$9:E$223,'Capex forecast'!$T$9:$T$223,'Allocation of site-spec costs'!$B601,'Capex forecast'!$S$9:$S$223,'Allocation of site-spec costs'!$D601,'Capex forecast'!$Q$9:$Q$223,"Customer Connection")</f>
        <v>0</v>
      </c>
      <c r="G601" s="32">
        <f>SUMIFS('Capex forecast'!F$9:F$223,'Capex forecast'!$T$9:$T$223,'Allocation of site-spec costs'!$B601,'Capex forecast'!$S$9:$S$223,'Allocation of site-spec costs'!$D601,'Capex forecast'!$Q$9:$Q$223,"Customer Connection")</f>
        <v>0</v>
      </c>
      <c r="H601" s="32">
        <f>SUMIFS('Capex forecast'!G$9:G$223,'Capex forecast'!$T$9:$T$223,'Allocation of site-spec costs'!$B601,'Capex forecast'!$S$9:$S$223,'Allocation of site-spec costs'!$D601,'Capex forecast'!$Q$9:$Q$223,"Customer Connection")</f>
        <v>0</v>
      </c>
      <c r="I601" s="32">
        <f>SUMIFS('Capex forecast'!H$9:H$223,'Capex forecast'!$T$9:$T$223,'Allocation of site-spec costs'!$B601,'Capex forecast'!$S$9:$S$223,'Allocation of site-spec costs'!$D601,'Capex forecast'!$Q$9:$Q$223,"Customer Connection")</f>
        <v>0</v>
      </c>
      <c r="J601" s="32">
        <f>SUMIFS('Capex forecast'!I$9:I$223,'Capex forecast'!$T$9:$T$223,'Allocation of site-spec costs'!$B601,'Capex forecast'!$S$9:$S$223,'Allocation of site-spec costs'!$D601,'Capex forecast'!$Q$9:$Q$223,"Customer Connection")</f>
        <v>0</v>
      </c>
      <c r="K601" s="32">
        <f>SUMIFS('Capex forecast'!J$9:J$223,'Capex forecast'!$T$9:$T$223,'Allocation of site-spec costs'!$B601,'Capex forecast'!$S$9:$S$223,'Allocation of site-spec costs'!$D601,'Capex forecast'!$Q$9:$Q$223,"Customer Connection")</f>
        <v>0</v>
      </c>
      <c r="L601" s="32">
        <f>SUMIFS('Capex forecast'!K$9:K$223,'Capex forecast'!$T$9:$T$223,'Allocation of site-spec costs'!$B601,'Capex forecast'!$S$9:$S$223,'Allocation of site-spec costs'!$D601,'Capex forecast'!$Q$9:$Q$223,"Customer Connection")</f>
        <v>0</v>
      </c>
      <c r="M601" s="32">
        <f>SUMIFS('Capex forecast'!L$9:L$223,'Capex forecast'!$T$9:$T$223,'Allocation of site-spec costs'!$B601,'Capex forecast'!$S$9:$S$223,'Allocation of site-spec costs'!$D601,'Capex forecast'!$Q$9:$Q$223,"Customer Connection")</f>
        <v>0</v>
      </c>
      <c r="N601" s="32">
        <f>SUMIFS('Capex forecast'!M$9:M$223,'Capex forecast'!$T$9:$T$223,'Allocation of site-spec costs'!$B601,'Capex forecast'!$S$9:$S$223,'Allocation of site-spec costs'!$D601,'Capex forecast'!$Q$9:$Q$223,"Customer Connection")</f>
        <v>0</v>
      </c>
      <c r="O601" s="32">
        <f>SUMIFS('Capex forecast'!N$9:N$223,'Capex forecast'!$T$9:$T$223,'Allocation of site-spec costs'!$B601,'Capex forecast'!$S$9:$S$223,'Allocation of site-spec costs'!$D601,'Capex forecast'!$Q$9:$Q$223,"Customer Connection")</f>
        <v>0</v>
      </c>
      <c r="Q601" s="45" t="s">
        <v>135</v>
      </c>
      <c r="R601" s="6" t="str">
        <f>INDEX('Demand forecast'!$M$9:$M$5832,MATCH($Q601,'Demand forecast'!$B$9:$B$5832,0))</f>
        <v>No</v>
      </c>
      <c r="S601" s="6" t="str">
        <f>IF(COUNTIF($Q$93:Q601,$B601) = 1, "LV", IF(COUNTIF($Q$93:Q601,$B601) = 2, "HV", "ST"))</f>
        <v>HV</v>
      </c>
      <c r="T601" s="6" t="str">
        <f>INDEX('Demand forecast and growth rate'!$E$7:$E$273,MATCH($Q601,'Demand forecast and growth rate'!$B$7:$B$273,0))</f>
        <v>High growth</v>
      </c>
      <c r="U601" s="32">
        <f>SUMIFS('Capex forecast'!E$9:E$223,'Capex forecast'!$T$9:$T$223,$Q601,'Capex forecast'!$S$9:$S$223,$S601,'Capex forecast'!$Q$9:$Q$223,"Augex")</f>
        <v>0</v>
      </c>
      <c r="V601" s="32">
        <f>SUMIFS('Capex forecast'!F$9:F$223,'Capex forecast'!$T$9:$T$223,$Q601,'Capex forecast'!$S$9:$S$223,$S601,'Capex forecast'!$Q$9:$Q$223,"Augex")</f>
        <v>0</v>
      </c>
      <c r="W601" s="32">
        <f>SUMIFS('Capex forecast'!G$9:G$223,'Capex forecast'!$T$9:$T$223,$Q601,'Capex forecast'!$S$9:$S$223,$S601,'Capex forecast'!$Q$9:$Q$223,"Augex")</f>
        <v>0</v>
      </c>
      <c r="X601" s="32">
        <f>SUMIFS('Capex forecast'!H$9:H$223,'Capex forecast'!$T$9:$T$223,$Q601,'Capex forecast'!$S$9:$S$223,$S601,'Capex forecast'!$Q$9:$Q$223,"Augex")</f>
        <v>0</v>
      </c>
      <c r="Y601" s="32">
        <f>SUMIFS('Capex forecast'!I$9:I$223,'Capex forecast'!$T$9:$T$223,$Q601,'Capex forecast'!$S$9:$S$223,$S601,'Capex forecast'!$Q$9:$Q$223,"Augex")</f>
        <v>0</v>
      </c>
      <c r="Z601" s="32">
        <f>SUMIFS('Capex forecast'!J$9:J$223,'Capex forecast'!$T$9:$T$223,$Q601,'Capex forecast'!$S$9:$S$223,$S601,'Capex forecast'!$Q$9:$Q$223,"Augex")</f>
        <v>0</v>
      </c>
      <c r="AA601" s="32">
        <f>SUMIFS('Capex forecast'!K$9:K$223,'Capex forecast'!$T$9:$T$223,$Q601,'Capex forecast'!$S$9:$S$223,$S601,'Capex forecast'!$Q$9:$Q$223,"Augex")</f>
        <v>0</v>
      </c>
      <c r="AB601" s="32">
        <f>SUMIFS('Capex forecast'!L$9:L$223,'Capex forecast'!$T$9:$T$223,$Q601,'Capex forecast'!$S$9:$S$223,$S601,'Capex forecast'!$Q$9:$Q$223,"Augex")</f>
        <v>0</v>
      </c>
      <c r="AC601" s="32">
        <f>SUMIFS('Capex forecast'!M$9:M$223,'Capex forecast'!$T$9:$T$223,$Q601,'Capex forecast'!$S$9:$S$223,$S601,'Capex forecast'!$Q$9:$Q$223,"Augex")</f>
        <v>0</v>
      </c>
      <c r="AD601" s="32">
        <f>SUMIFS('Capex forecast'!N$9:N$223,'Capex forecast'!$T$9:$T$223,$Q601,'Capex forecast'!$S$9:$S$223,$S601,'Capex forecast'!$Q$9:$Q$223,"Augex")</f>
        <v>0</v>
      </c>
      <c r="AF601" s="45" t="s">
        <v>135</v>
      </c>
      <c r="AG601" s="6" t="str">
        <f>INDEX('Demand forecast'!$M$9:$M$5832,MATCH($Q601,'Demand forecast'!$B$9:$B$5832,0))</f>
        <v>No</v>
      </c>
      <c r="AH601" s="6" t="str">
        <f>IF(COUNTIF($AF$93:AF601,$B601) = 1, "LV", IF(COUNTIF($AF$93:AF601,$B601) = 2, "HV", "ST"))</f>
        <v>HV</v>
      </c>
      <c r="AI601" s="6" t="str">
        <f>INDEX('Demand forecast and growth rate'!$E$7:$E$273,MATCH($Q601,'Demand forecast and growth rate'!$B$7:$B$273,0))</f>
        <v>High growth</v>
      </c>
      <c r="AJ601" s="47">
        <f>SUMIFS('Capex forecast'!E$9:E$223,'Capex forecast'!$T$9:$T$223,$AF601,'Capex forecast'!$S$9:$S$223,$AH601,'Capex forecast'!$Q$9:$Q$223,"Repex")</f>
        <v>0</v>
      </c>
      <c r="AK601" s="47">
        <f>SUMIFS('Capex forecast'!F$9:F$223,'Capex forecast'!$T$9:$T$223,$AF601,'Capex forecast'!$S$9:$S$223,$AH601,'Capex forecast'!$Q$9:$Q$223,"Repex")</f>
        <v>0</v>
      </c>
      <c r="AL601" s="47">
        <f>SUMIFS('Capex forecast'!G$9:G$223,'Capex forecast'!$T$9:$T$223,$AF601,'Capex forecast'!$S$9:$S$223,$AH601,'Capex forecast'!$Q$9:$Q$223,"Repex")</f>
        <v>0</v>
      </c>
      <c r="AM601" s="47">
        <f>SUMIFS('Capex forecast'!H$9:H$223,'Capex forecast'!$T$9:$T$223,$AF601,'Capex forecast'!$S$9:$S$223,$AH601,'Capex forecast'!$Q$9:$Q$223,"Repex")</f>
        <v>0</v>
      </c>
      <c r="AN601" s="47">
        <f>SUMIFS('Capex forecast'!I$9:I$223,'Capex forecast'!$T$9:$T$223,$AF601,'Capex forecast'!$S$9:$S$223,$AH601,'Capex forecast'!$Q$9:$Q$223,"Repex")</f>
        <v>0</v>
      </c>
      <c r="AO601" s="47">
        <f>SUMIFS('Capex forecast'!J$9:J$223,'Capex forecast'!$T$9:$T$223,$AF601,'Capex forecast'!$S$9:$S$223,$AH601,'Capex forecast'!$Q$9:$Q$223,"Repex")</f>
        <v>0</v>
      </c>
      <c r="AP601" s="47">
        <f>SUMIFS('Capex forecast'!K$9:K$223,'Capex forecast'!$T$9:$T$223,$AF601,'Capex forecast'!$S$9:$S$223,$AH601,'Capex forecast'!$Q$9:$Q$223,"Repex")</f>
        <v>0</v>
      </c>
      <c r="AQ601" s="47">
        <f>SUMIFS('Capex forecast'!L$9:L$223,'Capex forecast'!$T$9:$T$223,$AF601,'Capex forecast'!$S$9:$S$223,$AH601,'Capex forecast'!$Q$9:$Q$223,"Repex")</f>
        <v>0</v>
      </c>
      <c r="AR601" s="47">
        <f>SUMIFS('Capex forecast'!M$9:M$223,'Capex forecast'!$T$9:$T$223,$AF601,'Capex forecast'!$S$9:$S$223,$AH601,'Capex forecast'!$Q$9:$Q$223,"Repex")</f>
        <v>0</v>
      </c>
      <c r="AS601" s="47">
        <f>SUMIFS('Capex forecast'!N$9:N$223,'Capex forecast'!$T$9:$T$223,$AF601,'Capex forecast'!$S$9:$S$223,$AH601,'Capex forecast'!$Q$9:$Q$223,"Repex")</f>
        <v>0</v>
      </c>
    </row>
    <row r="602" spans="2:45" ht="15">
      <c r="B602" s="45" t="s">
        <v>143</v>
      </c>
      <c r="C602" s="6" t="str">
        <f>INDEX('Demand forecast'!$M$9:$M$5832,MATCH($B602,'Demand forecast'!$B$9:$B$5832,0))</f>
        <v>No</v>
      </c>
      <c r="D602" s="6" t="str">
        <f>IF(COUNTIF($B$93:B602,$B602) = 1, "LV", IF(COUNTIF($B$93:B602,$B602) = 2, "HV", "ST"))</f>
        <v>HV</v>
      </c>
      <c r="E602" s="6" t="str">
        <f>INDEX('Demand forecast and growth rate'!$E$7:$E$273,MATCH($B602,'Demand forecast and growth rate'!$B$7:$B$273,0))</f>
        <v>High growth</v>
      </c>
      <c r="F602" s="32">
        <f>SUMIFS('Capex forecast'!E$9:E$223,'Capex forecast'!$T$9:$T$223,'Allocation of site-spec costs'!$B602,'Capex forecast'!$S$9:$S$223,'Allocation of site-spec costs'!$D602,'Capex forecast'!$Q$9:$Q$223,"Customer Connection")</f>
        <v>0</v>
      </c>
      <c r="G602" s="32">
        <f>SUMIFS('Capex forecast'!F$9:F$223,'Capex forecast'!$T$9:$T$223,'Allocation of site-spec costs'!$B602,'Capex forecast'!$S$9:$S$223,'Allocation of site-spec costs'!$D602,'Capex forecast'!$Q$9:$Q$223,"Customer Connection")</f>
        <v>0</v>
      </c>
      <c r="H602" s="32">
        <f>SUMIFS('Capex forecast'!G$9:G$223,'Capex forecast'!$T$9:$T$223,'Allocation of site-spec costs'!$B602,'Capex forecast'!$S$9:$S$223,'Allocation of site-spec costs'!$D602,'Capex forecast'!$Q$9:$Q$223,"Customer Connection")</f>
        <v>0</v>
      </c>
      <c r="I602" s="32">
        <f>SUMIFS('Capex forecast'!H$9:H$223,'Capex forecast'!$T$9:$T$223,'Allocation of site-spec costs'!$B602,'Capex forecast'!$S$9:$S$223,'Allocation of site-spec costs'!$D602,'Capex forecast'!$Q$9:$Q$223,"Customer Connection")</f>
        <v>0</v>
      </c>
      <c r="J602" s="32">
        <f>SUMIFS('Capex forecast'!I$9:I$223,'Capex forecast'!$T$9:$T$223,'Allocation of site-spec costs'!$B602,'Capex forecast'!$S$9:$S$223,'Allocation of site-spec costs'!$D602,'Capex forecast'!$Q$9:$Q$223,"Customer Connection")</f>
        <v>0</v>
      </c>
      <c r="K602" s="32">
        <f>SUMIFS('Capex forecast'!J$9:J$223,'Capex forecast'!$T$9:$T$223,'Allocation of site-spec costs'!$B602,'Capex forecast'!$S$9:$S$223,'Allocation of site-spec costs'!$D602,'Capex forecast'!$Q$9:$Q$223,"Customer Connection")</f>
        <v>0</v>
      </c>
      <c r="L602" s="32">
        <f>SUMIFS('Capex forecast'!K$9:K$223,'Capex forecast'!$T$9:$T$223,'Allocation of site-spec costs'!$B602,'Capex forecast'!$S$9:$S$223,'Allocation of site-spec costs'!$D602,'Capex forecast'!$Q$9:$Q$223,"Customer Connection")</f>
        <v>0</v>
      </c>
      <c r="M602" s="32">
        <f>SUMIFS('Capex forecast'!L$9:L$223,'Capex forecast'!$T$9:$T$223,'Allocation of site-spec costs'!$B602,'Capex forecast'!$S$9:$S$223,'Allocation of site-spec costs'!$D602,'Capex forecast'!$Q$9:$Q$223,"Customer Connection")</f>
        <v>0</v>
      </c>
      <c r="N602" s="32">
        <f>SUMIFS('Capex forecast'!M$9:M$223,'Capex forecast'!$T$9:$T$223,'Allocation of site-spec costs'!$B602,'Capex forecast'!$S$9:$S$223,'Allocation of site-spec costs'!$D602,'Capex forecast'!$Q$9:$Q$223,"Customer Connection")</f>
        <v>0</v>
      </c>
      <c r="O602" s="32">
        <f>SUMIFS('Capex forecast'!N$9:N$223,'Capex forecast'!$T$9:$T$223,'Allocation of site-spec costs'!$B602,'Capex forecast'!$S$9:$S$223,'Allocation of site-spec costs'!$D602,'Capex forecast'!$Q$9:$Q$223,"Customer Connection")</f>
        <v>0</v>
      </c>
      <c r="Q602" s="45" t="s">
        <v>143</v>
      </c>
      <c r="R602" s="6" t="str">
        <f>INDEX('Demand forecast'!$M$9:$M$5832,MATCH($Q602,'Demand forecast'!$B$9:$B$5832,0))</f>
        <v>No</v>
      </c>
      <c r="S602" s="6" t="str">
        <f>IF(COUNTIF($Q$93:Q602,$B602) = 1, "LV", IF(COUNTIF($Q$93:Q602,$B602) = 2, "HV", "ST"))</f>
        <v>HV</v>
      </c>
      <c r="T602" s="6" t="str">
        <f>INDEX('Demand forecast and growth rate'!$E$7:$E$273,MATCH($Q602,'Demand forecast and growth rate'!$B$7:$B$273,0))</f>
        <v>High growth</v>
      </c>
      <c r="U602" s="32">
        <f>SUMIFS('Capex forecast'!E$9:E$223,'Capex forecast'!$T$9:$T$223,$Q602,'Capex forecast'!$S$9:$S$223,$S602,'Capex forecast'!$Q$9:$Q$223,"Augex")</f>
        <v>0</v>
      </c>
      <c r="V602" s="32">
        <f>SUMIFS('Capex forecast'!F$9:F$223,'Capex forecast'!$T$9:$T$223,$Q602,'Capex forecast'!$S$9:$S$223,$S602,'Capex forecast'!$Q$9:$Q$223,"Augex")</f>
        <v>0</v>
      </c>
      <c r="W602" s="32">
        <f>SUMIFS('Capex forecast'!G$9:G$223,'Capex forecast'!$T$9:$T$223,$Q602,'Capex forecast'!$S$9:$S$223,$S602,'Capex forecast'!$Q$9:$Q$223,"Augex")</f>
        <v>0</v>
      </c>
      <c r="X602" s="32">
        <f>SUMIFS('Capex forecast'!H$9:H$223,'Capex forecast'!$T$9:$T$223,$Q602,'Capex forecast'!$S$9:$S$223,$S602,'Capex forecast'!$Q$9:$Q$223,"Augex")</f>
        <v>0</v>
      </c>
      <c r="Y602" s="32">
        <f>SUMIFS('Capex forecast'!I$9:I$223,'Capex forecast'!$T$9:$T$223,$Q602,'Capex forecast'!$S$9:$S$223,$S602,'Capex forecast'!$Q$9:$Q$223,"Augex")</f>
        <v>0</v>
      </c>
      <c r="Z602" s="32">
        <f>SUMIFS('Capex forecast'!J$9:J$223,'Capex forecast'!$T$9:$T$223,$Q602,'Capex forecast'!$S$9:$S$223,$S602,'Capex forecast'!$Q$9:$Q$223,"Augex")</f>
        <v>0</v>
      </c>
      <c r="AA602" s="32">
        <f>SUMIFS('Capex forecast'!K$9:K$223,'Capex forecast'!$T$9:$T$223,$Q602,'Capex forecast'!$S$9:$S$223,$S602,'Capex forecast'!$Q$9:$Q$223,"Augex")</f>
        <v>0</v>
      </c>
      <c r="AB602" s="32">
        <f>SUMIFS('Capex forecast'!L$9:L$223,'Capex forecast'!$T$9:$T$223,$Q602,'Capex forecast'!$S$9:$S$223,$S602,'Capex forecast'!$Q$9:$Q$223,"Augex")</f>
        <v>0</v>
      </c>
      <c r="AC602" s="32">
        <f>SUMIFS('Capex forecast'!M$9:M$223,'Capex forecast'!$T$9:$T$223,$Q602,'Capex forecast'!$S$9:$S$223,$S602,'Capex forecast'!$Q$9:$Q$223,"Augex")</f>
        <v>0</v>
      </c>
      <c r="AD602" s="32">
        <f>SUMIFS('Capex forecast'!N$9:N$223,'Capex forecast'!$T$9:$T$223,$Q602,'Capex forecast'!$S$9:$S$223,$S602,'Capex forecast'!$Q$9:$Q$223,"Augex")</f>
        <v>0</v>
      </c>
      <c r="AF602" s="45" t="s">
        <v>143</v>
      </c>
      <c r="AG602" s="6" t="str">
        <f>INDEX('Demand forecast'!$M$9:$M$5832,MATCH($Q602,'Demand forecast'!$B$9:$B$5832,0))</f>
        <v>No</v>
      </c>
      <c r="AH602" s="6" t="str">
        <f>IF(COUNTIF($AF$93:AF602,$B602) = 1, "LV", IF(COUNTIF($AF$93:AF602,$B602) = 2, "HV", "ST"))</f>
        <v>HV</v>
      </c>
      <c r="AI602" s="6" t="str">
        <f>INDEX('Demand forecast and growth rate'!$E$7:$E$273,MATCH($Q602,'Demand forecast and growth rate'!$B$7:$B$273,0))</f>
        <v>High growth</v>
      </c>
      <c r="AJ602" s="47">
        <f>SUMIFS('Capex forecast'!E$9:E$223,'Capex forecast'!$T$9:$T$223,$AF602,'Capex forecast'!$S$9:$S$223,$AH602,'Capex forecast'!$Q$9:$Q$223,"Repex")</f>
        <v>0</v>
      </c>
      <c r="AK602" s="47">
        <f>SUMIFS('Capex forecast'!F$9:F$223,'Capex forecast'!$T$9:$T$223,$AF602,'Capex forecast'!$S$9:$S$223,$AH602,'Capex forecast'!$Q$9:$Q$223,"Repex")</f>
        <v>0</v>
      </c>
      <c r="AL602" s="47">
        <f>SUMIFS('Capex forecast'!G$9:G$223,'Capex forecast'!$T$9:$T$223,$AF602,'Capex forecast'!$S$9:$S$223,$AH602,'Capex forecast'!$Q$9:$Q$223,"Repex")</f>
        <v>0</v>
      </c>
      <c r="AM602" s="47">
        <f>SUMIFS('Capex forecast'!H$9:H$223,'Capex forecast'!$T$9:$T$223,$AF602,'Capex forecast'!$S$9:$S$223,$AH602,'Capex forecast'!$Q$9:$Q$223,"Repex")</f>
        <v>0</v>
      </c>
      <c r="AN602" s="47">
        <f>SUMIFS('Capex forecast'!I$9:I$223,'Capex forecast'!$T$9:$T$223,$AF602,'Capex forecast'!$S$9:$S$223,$AH602,'Capex forecast'!$Q$9:$Q$223,"Repex")</f>
        <v>0</v>
      </c>
      <c r="AO602" s="47">
        <f>SUMIFS('Capex forecast'!J$9:J$223,'Capex forecast'!$T$9:$T$223,$AF602,'Capex forecast'!$S$9:$S$223,$AH602,'Capex forecast'!$Q$9:$Q$223,"Repex")</f>
        <v>0</v>
      </c>
      <c r="AP602" s="47">
        <f>SUMIFS('Capex forecast'!K$9:K$223,'Capex forecast'!$T$9:$T$223,$AF602,'Capex forecast'!$S$9:$S$223,$AH602,'Capex forecast'!$Q$9:$Q$223,"Repex")</f>
        <v>0</v>
      </c>
      <c r="AQ602" s="47">
        <f>SUMIFS('Capex forecast'!L$9:L$223,'Capex forecast'!$T$9:$T$223,$AF602,'Capex forecast'!$S$9:$S$223,$AH602,'Capex forecast'!$Q$9:$Q$223,"Repex")</f>
        <v>0</v>
      </c>
      <c r="AR602" s="47">
        <f>SUMIFS('Capex forecast'!M$9:M$223,'Capex forecast'!$T$9:$T$223,$AF602,'Capex forecast'!$S$9:$S$223,$AH602,'Capex forecast'!$Q$9:$Q$223,"Repex")</f>
        <v>0</v>
      </c>
      <c r="AS602" s="47">
        <f>SUMIFS('Capex forecast'!N$9:N$223,'Capex forecast'!$T$9:$T$223,$AF602,'Capex forecast'!$S$9:$S$223,$AH602,'Capex forecast'!$Q$9:$Q$223,"Repex")</f>
        <v>0</v>
      </c>
    </row>
    <row r="603" spans="2:45" ht="15">
      <c r="B603" s="45" t="s">
        <v>118</v>
      </c>
      <c r="C603" s="6" t="str">
        <f>INDEX('Demand forecast'!$M$9:$M$5832,MATCH($B603,'Demand forecast'!$B$9:$B$5832,0))</f>
        <v>No</v>
      </c>
      <c r="D603" s="6" t="str">
        <f>IF(COUNTIF($B$93:B603,$B603) = 1, "LV", IF(COUNTIF($B$93:B603,$B603) = 2, "HV", "ST"))</f>
        <v>HV</v>
      </c>
      <c r="E603" s="6" t="str">
        <f>INDEX('Demand forecast and growth rate'!$E$7:$E$273,MATCH($B603,'Demand forecast and growth rate'!$B$7:$B$273,0))</f>
        <v>Small growth</v>
      </c>
      <c r="F603" s="32">
        <f>SUMIFS('Capex forecast'!E$9:E$223,'Capex forecast'!$T$9:$T$223,'Allocation of site-spec costs'!$B603,'Capex forecast'!$S$9:$S$223,'Allocation of site-spec costs'!$D603,'Capex forecast'!$Q$9:$Q$223,"Customer Connection")</f>
        <v>0</v>
      </c>
      <c r="G603" s="32">
        <f>SUMIFS('Capex forecast'!F$9:F$223,'Capex forecast'!$T$9:$T$223,'Allocation of site-spec costs'!$B603,'Capex forecast'!$S$9:$S$223,'Allocation of site-spec costs'!$D603,'Capex forecast'!$Q$9:$Q$223,"Customer Connection")</f>
        <v>0</v>
      </c>
      <c r="H603" s="32">
        <f>SUMIFS('Capex forecast'!G$9:G$223,'Capex forecast'!$T$9:$T$223,'Allocation of site-spec costs'!$B603,'Capex forecast'!$S$9:$S$223,'Allocation of site-spec costs'!$D603,'Capex forecast'!$Q$9:$Q$223,"Customer Connection")</f>
        <v>0</v>
      </c>
      <c r="I603" s="32">
        <f>SUMIFS('Capex forecast'!H$9:H$223,'Capex forecast'!$T$9:$T$223,'Allocation of site-spec costs'!$B603,'Capex forecast'!$S$9:$S$223,'Allocation of site-spec costs'!$D603,'Capex forecast'!$Q$9:$Q$223,"Customer Connection")</f>
        <v>0</v>
      </c>
      <c r="J603" s="32">
        <f>SUMIFS('Capex forecast'!I$9:I$223,'Capex forecast'!$T$9:$T$223,'Allocation of site-spec costs'!$B603,'Capex forecast'!$S$9:$S$223,'Allocation of site-spec costs'!$D603,'Capex forecast'!$Q$9:$Q$223,"Customer Connection")</f>
        <v>0</v>
      </c>
      <c r="K603" s="32">
        <f>SUMIFS('Capex forecast'!J$9:J$223,'Capex forecast'!$T$9:$T$223,'Allocation of site-spec costs'!$B603,'Capex forecast'!$S$9:$S$223,'Allocation of site-spec costs'!$D603,'Capex forecast'!$Q$9:$Q$223,"Customer Connection")</f>
        <v>0</v>
      </c>
      <c r="L603" s="32">
        <f>SUMIFS('Capex forecast'!K$9:K$223,'Capex forecast'!$T$9:$T$223,'Allocation of site-spec costs'!$B603,'Capex forecast'!$S$9:$S$223,'Allocation of site-spec costs'!$D603,'Capex forecast'!$Q$9:$Q$223,"Customer Connection")</f>
        <v>0</v>
      </c>
      <c r="M603" s="32">
        <f>SUMIFS('Capex forecast'!L$9:L$223,'Capex forecast'!$T$9:$T$223,'Allocation of site-spec costs'!$B603,'Capex forecast'!$S$9:$S$223,'Allocation of site-spec costs'!$D603,'Capex forecast'!$Q$9:$Q$223,"Customer Connection")</f>
        <v>0</v>
      </c>
      <c r="N603" s="32">
        <f>SUMIFS('Capex forecast'!M$9:M$223,'Capex forecast'!$T$9:$T$223,'Allocation of site-spec costs'!$B603,'Capex forecast'!$S$9:$S$223,'Allocation of site-spec costs'!$D603,'Capex forecast'!$Q$9:$Q$223,"Customer Connection")</f>
        <v>0</v>
      </c>
      <c r="O603" s="32">
        <f>SUMIFS('Capex forecast'!N$9:N$223,'Capex forecast'!$T$9:$T$223,'Allocation of site-spec costs'!$B603,'Capex forecast'!$S$9:$S$223,'Allocation of site-spec costs'!$D603,'Capex forecast'!$Q$9:$Q$223,"Customer Connection")</f>
        <v>0</v>
      </c>
      <c r="Q603" s="45" t="s">
        <v>118</v>
      </c>
      <c r="R603" s="6" t="str">
        <f>INDEX('Demand forecast'!$M$9:$M$5832,MATCH($Q603,'Demand forecast'!$B$9:$B$5832,0))</f>
        <v>No</v>
      </c>
      <c r="S603" s="6" t="str">
        <f>IF(COUNTIF($Q$93:Q603,$B603) = 1, "LV", IF(COUNTIF($Q$93:Q603,$B603) = 2, "HV", "ST"))</f>
        <v>HV</v>
      </c>
      <c r="T603" s="6" t="str">
        <f>INDEX('Demand forecast and growth rate'!$E$7:$E$273,MATCH($Q603,'Demand forecast and growth rate'!$B$7:$B$273,0))</f>
        <v>Small growth</v>
      </c>
      <c r="U603" s="32">
        <f>SUMIFS('Capex forecast'!E$9:E$223,'Capex forecast'!$T$9:$T$223,$Q603,'Capex forecast'!$S$9:$S$223,$S603,'Capex forecast'!$Q$9:$Q$223,"Augex")</f>
        <v>0</v>
      </c>
      <c r="V603" s="32">
        <f>SUMIFS('Capex forecast'!F$9:F$223,'Capex forecast'!$T$9:$T$223,$Q603,'Capex forecast'!$S$9:$S$223,$S603,'Capex forecast'!$Q$9:$Q$223,"Augex")</f>
        <v>0</v>
      </c>
      <c r="W603" s="32">
        <f>SUMIFS('Capex forecast'!G$9:G$223,'Capex forecast'!$T$9:$T$223,$Q603,'Capex forecast'!$S$9:$S$223,$S603,'Capex forecast'!$Q$9:$Q$223,"Augex")</f>
        <v>0</v>
      </c>
      <c r="X603" s="32">
        <f>SUMIFS('Capex forecast'!H$9:H$223,'Capex forecast'!$T$9:$T$223,$Q603,'Capex forecast'!$S$9:$S$223,$S603,'Capex forecast'!$Q$9:$Q$223,"Augex")</f>
        <v>0</v>
      </c>
      <c r="Y603" s="32">
        <f>SUMIFS('Capex forecast'!I$9:I$223,'Capex forecast'!$T$9:$T$223,$Q603,'Capex forecast'!$S$9:$S$223,$S603,'Capex forecast'!$Q$9:$Q$223,"Augex")</f>
        <v>0</v>
      </c>
      <c r="Z603" s="32">
        <f>SUMIFS('Capex forecast'!J$9:J$223,'Capex forecast'!$T$9:$T$223,$Q603,'Capex forecast'!$S$9:$S$223,$S603,'Capex forecast'!$Q$9:$Q$223,"Augex")</f>
        <v>0</v>
      </c>
      <c r="AA603" s="32">
        <f>SUMIFS('Capex forecast'!K$9:K$223,'Capex forecast'!$T$9:$T$223,$Q603,'Capex forecast'!$S$9:$S$223,$S603,'Capex forecast'!$Q$9:$Q$223,"Augex")</f>
        <v>0</v>
      </c>
      <c r="AB603" s="32">
        <f>SUMIFS('Capex forecast'!L$9:L$223,'Capex forecast'!$T$9:$T$223,$Q603,'Capex forecast'!$S$9:$S$223,$S603,'Capex forecast'!$Q$9:$Q$223,"Augex")</f>
        <v>0</v>
      </c>
      <c r="AC603" s="32">
        <f>SUMIFS('Capex forecast'!M$9:M$223,'Capex forecast'!$T$9:$T$223,$Q603,'Capex forecast'!$S$9:$S$223,$S603,'Capex forecast'!$Q$9:$Q$223,"Augex")</f>
        <v>0</v>
      </c>
      <c r="AD603" s="32">
        <f>SUMIFS('Capex forecast'!N$9:N$223,'Capex forecast'!$T$9:$T$223,$Q603,'Capex forecast'!$S$9:$S$223,$S603,'Capex forecast'!$Q$9:$Q$223,"Augex")</f>
        <v>0</v>
      </c>
      <c r="AF603" s="45" t="s">
        <v>118</v>
      </c>
      <c r="AG603" s="6" t="str">
        <f>INDEX('Demand forecast'!$M$9:$M$5832,MATCH($Q603,'Demand forecast'!$B$9:$B$5832,0))</f>
        <v>No</v>
      </c>
      <c r="AH603" s="6" t="str">
        <f>IF(COUNTIF($AF$93:AF603,$B603) = 1, "LV", IF(COUNTIF($AF$93:AF603,$B603) = 2, "HV", "ST"))</f>
        <v>HV</v>
      </c>
      <c r="AI603" s="6" t="str">
        <f>INDEX('Demand forecast and growth rate'!$E$7:$E$273,MATCH($Q603,'Demand forecast and growth rate'!$B$7:$B$273,0))</f>
        <v>Small growth</v>
      </c>
      <c r="AJ603" s="47">
        <f>SUMIFS('Capex forecast'!E$9:E$223,'Capex forecast'!$T$9:$T$223,$AF603,'Capex forecast'!$S$9:$S$223,$AH603,'Capex forecast'!$Q$9:$Q$223,"Repex")</f>
        <v>0</v>
      </c>
      <c r="AK603" s="47">
        <f>SUMIFS('Capex forecast'!F$9:F$223,'Capex forecast'!$T$9:$T$223,$AF603,'Capex forecast'!$S$9:$S$223,$AH603,'Capex forecast'!$Q$9:$Q$223,"Repex")</f>
        <v>0</v>
      </c>
      <c r="AL603" s="47">
        <f>SUMIFS('Capex forecast'!G$9:G$223,'Capex forecast'!$T$9:$T$223,$AF603,'Capex forecast'!$S$9:$S$223,$AH603,'Capex forecast'!$Q$9:$Q$223,"Repex")</f>
        <v>0</v>
      </c>
      <c r="AM603" s="47">
        <f>SUMIFS('Capex forecast'!H$9:H$223,'Capex forecast'!$T$9:$T$223,$AF603,'Capex forecast'!$S$9:$S$223,$AH603,'Capex forecast'!$Q$9:$Q$223,"Repex")</f>
        <v>0</v>
      </c>
      <c r="AN603" s="47">
        <f>SUMIFS('Capex forecast'!I$9:I$223,'Capex forecast'!$T$9:$T$223,$AF603,'Capex forecast'!$S$9:$S$223,$AH603,'Capex forecast'!$Q$9:$Q$223,"Repex")</f>
        <v>0</v>
      </c>
      <c r="AO603" s="47">
        <f>SUMIFS('Capex forecast'!J$9:J$223,'Capex forecast'!$T$9:$T$223,$AF603,'Capex forecast'!$S$9:$S$223,$AH603,'Capex forecast'!$Q$9:$Q$223,"Repex")</f>
        <v>0</v>
      </c>
      <c r="AP603" s="47">
        <f>SUMIFS('Capex forecast'!K$9:K$223,'Capex forecast'!$T$9:$T$223,$AF603,'Capex forecast'!$S$9:$S$223,$AH603,'Capex forecast'!$Q$9:$Q$223,"Repex")</f>
        <v>0</v>
      </c>
      <c r="AQ603" s="47">
        <f>SUMIFS('Capex forecast'!L$9:L$223,'Capex forecast'!$T$9:$T$223,$AF603,'Capex forecast'!$S$9:$S$223,$AH603,'Capex forecast'!$Q$9:$Q$223,"Repex")</f>
        <v>0</v>
      </c>
      <c r="AR603" s="47">
        <f>SUMIFS('Capex forecast'!M$9:M$223,'Capex forecast'!$T$9:$T$223,$AF603,'Capex forecast'!$S$9:$S$223,$AH603,'Capex forecast'!$Q$9:$Q$223,"Repex")</f>
        <v>0</v>
      </c>
      <c r="AS603" s="47">
        <f>SUMIFS('Capex forecast'!N$9:N$223,'Capex forecast'!$T$9:$T$223,$AF603,'Capex forecast'!$S$9:$S$223,$AH603,'Capex forecast'!$Q$9:$Q$223,"Repex")</f>
        <v>0</v>
      </c>
    </row>
    <row r="604" spans="2:45" ht="15">
      <c r="B604" s="45" t="s">
        <v>160</v>
      </c>
      <c r="C604" s="6" t="str">
        <f>INDEX('Demand forecast'!$M$9:$M$5832,MATCH($B604,'Demand forecast'!$B$9:$B$5832,0))</f>
        <v>No</v>
      </c>
      <c r="D604" s="6" t="str">
        <f>IF(COUNTIF($B$93:B604,$B604) = 1, "LV", IF(COUNTIF($B$93:B604,$B604) = 2, "HV", "ST"))</f>
        <v>HV</v>
      </c>
      <c r="E604" s="6" t="str">
        <f>INDEX('Demand forecast and growth rate'!$E$7:$E$273,MATCH($B604,'Demand forecast and growth rate'!$B$7:$B$273,0))</f>
        <v>High growth</v>
      </c>
      <c r="F604" s="32">
        <f>SUMIFS('Capex forecast'!E$9:E$223,'Capex forecast'!$T$9:$T$223,'Allocation of site-spec costs'!$B604,'Capex forecast'!$S$9:$S$223,'Allocation of site-spec costs'!$D604,'Capex forecast'!$Q$9:$Q$223,"Customer Connection")</f>
        <v>0</v>
      </c>
      <c r="G604" s="32">
        <f>SUMIFS('Capex forecast'!F$9:F$223,'Capex forecast'!$T$9:$T$223,'Allocation of site-spec costs'!$B604,'Capex forecast'!$S$9:$S$223,'Allocation of site-spec costs'!$D604,'Capex forecast'!$Q$9:$Q$223,"Customer Connection")</f>
        <v>0</v>
      </c>
      <c r="H604" s="32">
        <f>SUMIFS('Capex forecast'!G$9:G$223,'Capex forecast'!$T$9:$T$223,'Allocation of site-spec costs'!$B604,'Capex forecast'!$S$9:$S$223,'Allocation of site-spec costs'!$D604,'Capex forecast'!$Q$9:$Q$223,"Customer Connection")</f>
        <v>0</v>
      </c>
      <c r="I604" s="32">
        <f>SUMIFS('Capex forecast'!H$9:H$223,'Capex forecast'!$T$9:$T$223,'Allocation of site-spec costs'!$B604,'Capex forecast'!$S$9:$S$223,'Allocation of site-spec costs'!$D604,'Capex forecast'!$Q$9:$Q$223,"Customer Connection")</f>
        <v>0</v>
      </c>
      <c r="J604" s="32">
        <f>SUMIFS('Capex forecast'!I$9:I$223,'Capex forecast'!$T$9:$T$223,'Allocation of site-spec costs'!$B604,'Capex forecast'!$S$9:$S$223,'Allocation of site-spec costs'!$D604,'Capex forecast'!$Q$9:$Q$223,"Customer Connection")</f>
        <v>0</v>
      </c>
      <c r="K604" s="32">
        <f>SUMIFS('Capex forecast'!J$9:J$223,'Capex forecast'!$T$9:$T$223,'Allocation of site-spec costs'!$B604,'Capex forecast'!$S$9:$S$223,'Allocation of site-spec costs'!$D604,'Capex forecast'!$Q$9:$Q$223,"Customer Connection")</f>
        <v>0</v>
      </c>
      <c r="L604" s="32">
        <f>SUMIFS('Capex forecast'!K$9:K$223,'Capex forecast'!$T$9:$T$223,'Allocation of site-spec costs'!$B604,'Capex forecast'!$S$9:$S$223,'Allocation of site-spec costs'!$D604,'Capex forecast'!$Q$9:$Q$223,"Customer Connection")</f>
        <v>0</v>
      </c>
      <c r="M604" s="32">
        <f>SUMIFS('Capex forecast'!L$9:L$223,'Capex forecast'!$T$9:$T$223,'Allocation of site-spec costs'!$B604,'Capex forecast'!$S$9:$S$223,'Allocation of site-spec costs'!$D604,'Capex forecast'!$Q$9:$Q$223,"Customer Connection")</f>
        <v>0</v>
      </c>
      <c r="N604" s="32">
        <f>SUMIFS('Capex forecast'!M$9:M$223,'Capex forecast'!$T$9:$T$223,'Allocation of site-spec costs'!$B604,'Capex forecast'!$S$9:$S$223,'Allocation of site-spec costs'!$D604,'Capex forecast'!$Q$9:$Q$223,"Customer Connection")</f>
        <v>0</v>
      </c>
      <c r="O604" s="32">
        <f>SUMIFS('Capex forecast'!N$9:N$223,'Capex forecast'!$T$9:$T$223,'Allocation of site-spec costs'!$B604,'Capex forecast'!$S$9:$S$223,'Allocation of site-spec costs'!$D604,'Capex forecast'!$Q$9:$Q$223,"Customer Connection")</f>
        <v>0</v>
      </c>
      <c r="Q604" s="45" t="s">
        <v>160</v>
      </c>
      <c r="R604" s="6" t="str">
        <f>INDEX('Demand forecast'!$M$9:$M$5832,MATCH($Q604,'Demand forecast'!$B$9:$B$5832,0))</f>
        <v>No</v>
      </c>
      <c r="S604" s="6" t="str">
        <f>IF(COUNTIF($Q$93:Q604,$B604) = 1, "LV", IF(COUNTIF($Q$93:Q604,$B604) = 2, "HV", "ST"))</f>
        <v>HV</v>
      </c>
      <c r="T604" s="6" t="str">
        <f>INDEX('Demand forecast and growth rate'!$E$7:$E$273,MATCH($Q604,'Demand forecast and growth rate'!$B$7:$B$273,0))</f>
        <v>High growth</v>
      </c>
      <c r="U604" s="32">
        <f>SUMIFS('Capex forecast'!E$9:E$223,'Capex forecast'!$T$9:$T$223,$Q604,'Capex forecast'!$S$9:$S$223,$S604,'Capex forecast'!$Q$9:$Q$223,"Augex")</f>
        <v>0</v>
      </c>
      <c r="V604" s="32">
        <f>SUMIFS('Capex forecast'!F$9:F$223,'Capex forecast'!$T$9:$T$223,$Q604,'Capex forecast'!$S$9:$S$223,$S604,'Capex forecast'!$Q$9:$Q$223,"Augex")</f>
        <v>0</v>
      </c>
      <c r="W604" s="32">
        <f>SUMIFS('Capex forecast'!G$9:G$223,'Capex forecast'!$T$9:$T$223,$Q604,'Capex forecast'!$S$9:$S$223,$S604,'Capex forecast'!$Q$9:$Q$223,"Augex")</f>
        <v>0</v>
      </c>
      <c r="X604" s="32">
        <f>SUMIFS('Capex forecast'!H$9:H$223,'Capex forecast'!$T$9:$T$223,$Q604,'Capex forecast'!$S$9:$S$223,$S604,'Capex forecast'!$Q$9:$Q$223,"Augex")</f>
        <v>0</v>
      </c>
      <c r="Y604" s="32">
        <f>SUMIFS('Capex forecast'!I$9:I$223,'Capex forecast'!$T$9:$T$223,$Q604,'Capex forecast'!$S$9:$S$223,$S604,'Capex forecast'!$Q$9:$Q$223,"Augex")</f>
        <v>0</v>
      </c>
      <c r="Z604" s="32">
        <f>SUMIFS('Capex forecast'!J$9:J$223,'Capex forecast'!$T$9:$T$223,$Q604,'Capex forecast'!$S$9:$S$223,$S604,'Capex forecast'!$Q$9:$Q$223,"Augex")</f>
        <v>0</v>
      </c>
      <c r="AA604" s="32">
        <f>SUMIFS('Capex forecast'!K$9:K$223,'Capex forecast'!$T$9:$T$223,$Q604,'Capex forecast'!$S$9:$S$223,$S604,'Capex forecast'!$Q$9:$Q$223,"Augex")</f>
        <v>0</v>
      </c>
      <c r="AB604" s="32">
        <f>SUMIFS('Capex forecast'!L$9:L$223,'Capex forecast'!$T$9:$T$223,$Q604,'Capex forecast'!$S$9:$S$223,$S604,'Capex forecast'!$Q$9:$Q$223,"Augex")</f>
        <v>0</v>
      </c>
      <c r="AC604" s="32">
        <f>SUMIFS('Capex forecast'!M$9:M$223,'Capex forecast'!$T$9:$T$223,$Q604,'Capex forecast'!$S$9:$S$223,$S604,'Capex forecast'!$Q$9:$Q$223,"Augex")</f>
        <v>0</v>
      </c>
      <c r="AD604" s="32">
        <f>SUMIFS('Capex forecast'!N$9:N$223,'Capex forecast'!$T$9:$T$223,$Q604,'Capex forecast'!$S$9:$S$223,$S604,'Capex forecast'!$Q$9:$Q$223,"Augex")</f>
        <v>0</v>
      </c>
      <c r="AF604" s="45" t="s">
        <v>160</v>
      </c>
      <c r="AG604" s="6" t="str">
        <f>INDEX('Demand forecast'!$M$9:$M$5832,MATCH($Q604,'Demand forecast'!$B$9:$B$5832,0))</f>
        <v>No</v>
      </c>
      <c r="AH604" s="6" t="str">
        <f>IF(COUNTIF($AF$93:AF604,$B604) = 1, "LV", IF(COUNTIF($AF$93:AF604,$B604) = 2, "HV", "ST"))</f>
        <v>HV</v>
      </c>
      <c r="AI604" s="6" t="str">
        <f>INDEX('Demand forecast and growth rate'!$E$7:$E$273,MATCH($Q604,'Demand forecast and growth rate'!$B$7:$B$273,0))</f>
        <v>High growth</v>
      </c>
      <c r="AJ604" s="47">
        <f>SUMIFS('Capex forecast'!E$9:E$223,'Capex forecast'!$T$9:$T$223,$AF604,'Capex forecast'!$S$9:$S$223,$AH604,'Capex forecast'!$Q$9:$Q$223,"Repex")</f>
        <v>0</v>
      </c>
      <c r="AK604" s="47">
        <f>SUMIFS('Capex forecast'!F$9:F$223,'Capex forecast'!$T$9:$T$223,$AF604,'Capex forecast'!$S$9:$S$223,$AH604,'Capex forecast'!$Q$9:$Q$223,"Repex")</f>
        <v>0</v>
      </c>
      <c r="AL604" s="47">
        <f>SUMIFS('Capex forecast'!G$9:G$223,'Capex forecast'!$T$9:$T$223,$AF604,'Capex forecast'!$S$9:$S$223,$AH604,'Capex forecast'!$Q$9:$Q$223,"Repex")</f>
        <v>0</v>
      </c>
      <c r="AM604" s="47">
        <f>SUMIFS('Capex forecast'!H$9:H$223,'Capex forecast'!$T$9:$T$223,$AF604,'Capex forecast'!$S$9:$S$223,$AH604,'Capex forecast'!$Q$9:$Q$223,"Repex")</f>
        <v>0</v>
      </c>
      <c r="AN604" s="47">
        <f>SUMIFS('Capex forecast'!I$9:I$223,'Capex forecast'!$T$9:$T$223,$AF604,'Capex forecast'!$S$9:$S$223,$AH604,'Capex forecast'!$Q$9:$Q$223,"Repex")</f>
        <v>0</v>
      </c>
      <c r="AO604" s="47">
        <f>SUMIFS('Capex forecast'!J$9:J$223,'Capex forecast'!$T$9:$T$223,$AF604,'Capex forecast'!$S$9:$S$223,$AH604,'Capex forecast'!$Q$9:$Q$223,"Repex")</f>
        <v>0</v>
      </c>
      <c r="AP604" s="47">
        <f>SUMIFS('Capex forecast'!K$9:K$223,'Capex forecast'!$T$9:$T$223,$AF604,'Capex forecast'!$S$9:$S$223,$AH604,'Capex forecast'!$Q$9:$Q$223,"Repex")</f>
        <v>0</v>
      </c>
      <c r="AQ604" s="47">
        <f>SUMIFS('Capex forecast'!L$9:L$223,'Capex forecast'!$T$9:$T$223,$AF604,'Capex forecast'!$S$9:$S$223,$AH604,'Capex forecast'!$Q$9:$Q$223,"Repex")</f>
        <v>0</v>
      </c>
      <c r="AR604" s="47">
        <f>SUMIFS('Capex forecast'!M$9:M$223,'Capex forecast'!$T$9:$T$223,$AF604,'Capex forecast'!$S$9:$S$223,$AH604,'Capex forecast'!$Q$9:$Q$223,"Repex")</f>
        <v>0</v>
      </c>
      <c r="AS604" s="47">
        <f>SUMIFS('Capex forecast'!N$9:N$223,'Capex forecast'!$T$9:$T$223,$AF604,'Capex forecast'!$S$9:$S$223,$AH604,'Capex forecast'!$Q$9:$Q$223,"Repex")</f>
        <v>0</v>
      </c>
    </row>
    <row r="605" spans="2:45" ht="15">
      <c r="B605" s="45" t="s">
        <v>89</v>
      </c>
      <c r="C605" s="6" t="str">
        <f>INDEX('Demand forecast'!$M$9:$M$5832,MATCH($B605,'Demand forecast'!$B$9:$B$5832,0))</f>
        <v>No</v>
      </c>
      <c r="D605" s="6" t="str">
        <f>IF(COUNTIF($B$93:B605,$B605) = 1, "LV", IF(COUNTIF($B$93:B605,$B605) = 2, "HV", "ST"))</f>
        <v>HV</v>
      </c>
      <c r="E605" s="6" t="str">
        <f>INDEX('Demand forecast and growth rate'!$E$7:$E$273,MATCH($B605,'Demand forecast and growth rate'!$B$7:$B$273,0))</f>
        <v>Small growth</v>
      </c>
      <c r="F605" s="32">
        <f>SUMIFS('Capex forecast'!E$9:E$223,'Capex forecast'!$T$9:$T$223,'Allocation of site-spec costs'!$B605,'Capex forecast'!$S$9:$S$223,'Allocation of site-spec costs'!$D605,'Capex forecast'!$Q$9:$Q$223,"Customer Connection")</f>
        <v>0</v>
      </c>
      <c r="G605" s="32">
        <f>SUMIFS('Capex forecast'!F$9:F$223,'Capex forecast'!$T$9:$T$223,'Allocation of site-spec costs'!$B605,'Capex forecast'!$S$9:$S$223,'Allocation of site-spec costs'!$D605,'Capex forecast'!$Q$9:$Q$223,"Customer Connection")</f>
        <v>0</v>
      </c>
      <c r="H605" s="32">
        <f>SUMIFS('Capex forecast'!G$9:G$223,'Capex forecast'!$T$9:$T$223,'Allocation of site-spec costs'!$B605,'Capex forecast'!$S$9:$S$223,'Allocation of site-spec costs'!$D605,'Capex forecast'!$Q$9:$Q$223,"Customer Connection")</f>
        <v>0</v>
      </c>
      <c r="I605" s="32">
        <f>SUMIFS('Capex forecast'!H$9:H$223,'Capex forecast'!$T$9:$T$223,'Allocation of site-spec costs'!$B605,'Capex forecast'!$S$9:$S$223,'Allocation of site-spec costs'!$D605,'Capex forecast'!$Q$9:$Q$223,"Customer Connection")</f>
        <v>0</v>
      </c>
      <c r="J605" s="32">
        <f>SUMIFS('Capex forecast'!I$9:I$223,'Capex forecast'!$T$9:$T$223,'Allocation of site-spec costs'!$B605,'Capex forecast'!$S$9:$S$223,'Allocation of site-spec costs'!$D605,'Capex forecast'!$Q$9:$Q$223,"Customer Connection")</f>
        <v>0</v>
      </c>
      <c r="K605" s="32">
        <f>SUMIFS('Capex forecast'!J$9:J$223,'Capex forecast'!$T$9:$T$223,'Allocation of site-spec costs'!$B605,'Capex forecast'!$S$9:$S$223,'Allocation of site-spec costs'!$D605,'Capex forecast'!$Q$9:$Q$223,"Customer Connection")</f>
        <v>0</v>
      </c>
      <c r="L605" s="32">
        <f>SUMIFS('Capex forecast'!K$9:K$223,'Capex forecast'!$T$9:$T$223,'Allocation of site-spec costs'!$B605,'Capex forecast'!$S$9:$S$223,'Allocation of site-spec costs'!$D605,'Capex forecast'!$Q$9:$Q$223,"Customer Connection")</f>
        <v>0</v>
      </c>
      <c r="M605" s="32">
        <f>SUMIFS('Capex forecast'!L$9:L$223,'Capex forecast'!$T$9:$T$223,'Allocation of site-spec costs'!$B605,'Capex forecast'!$S$9:$S$223,'Allocation of site-spec costs'!$D605,'Capex forecast'!$Q$9:$Q$223,"Customer Connection")</f>
        <v>0</v>
      </c>
      <c r="N605" s="32">
        <f>SUMIFS('Capex forecast'!M$9:M$223,'Capex forecast'!$T$9:$T$223,'Allocation of site-spec costs'!$B605,'Capex forecast'!$S$9:$S$223,'Allocation of site-spec costs'!$D605,'Capex forecast'!$Q$9:$Q$223,"Customer Connection")</f>
        <v>0</v>
      </c>
      <c r="O605" s="32">
        <f>SUMIFS('Capex forecast'!N$9:N$223,'Capex forecast'!$T$9:$T$223,'Allocation of site-spec costs'!$B605,'Capex forecast'!$S$9:$S$223,'Allocation of site-spec costs'!$D605,'Capex forecast'!$Q$9:$Q$223,"Customer Connection")</f>
        <v>0</v>
      </c>
      <c r="Q605" s="45" t="s">
        <v>89</v>
      </c>
      <c r="R605" s="6" t="str">
        <f>INDEX('Demand forecast'!$M$9:$M$5832,MATCH($Q605,'Demand forecast'!$B$9:$B$5832,0))</f>
        <v>No</v>
      </c>
      <c r="S605" s="6" t="str">
        <f>IF(COUNTIF($Q$93:Q605,$B605) = 1, "LV", IF(COUNTIF($Q$93:Q605,$B605) = 2, "HV", "ST"))</f>
        <v>HV</v>
      </c>
      <c r="T605" s="6" t="str">
        <f>INDEX('Demand forecast and growth rate'!$E$7:$E$273,MATCH($Q605,'Demand forecast and growth rate'!$B$7:$B$273,0))</f>
        <v>Small growth</v>
      </c>
      <c r="U605" s="32">
        <f>SUMIFS('Capex forecast'!E$9:E$223,'Capex forecast'!$T$9:$T$223,$Q605,'Capex forecast'!$S$9:$S$223,$S605,'Capex forecast'!$Q$9:$Q$223,"Augex")</f>
        <v>0</v>
      </c>
      <c r="V605" s="32">
        <f>SUMIFS('Capex forecast'!F$9:F$223,'Capex forecast'!$T$9:$T$223,$Q605,'Capex forecast'!$S$9:$S$223,$S605,'Capex forecast'!$Q$9:$Q$223,"Augex")</f>
        <v>0</v>
      </c>
      <c r="W605" s="32">
        <f>SUMIFS('Capex forecast'!G$9:G$223,'Capex forecast'!$T$9:$T$223,$Q605,'Capex forecast'!$S$9:$S$223,$S605,'Capex forecast'!$Q$9:$Q$223,"Augex")</f>
        <v>0</v>
      </c>
      <c r="X605" s="32">
        <f>SUMIFS('Capex forecast'!H$9:H$223,'Capex forecast'!$T$9:$T$223,$Q605,'Capex forecast'!$S$9:$S$223,$S605,'Capex forecast'!$Q$9:$Q$223,"Augex")</f>
        <v>0</v>
      </c>
      <c r="Y605" s="32">
        <f>SUMIFS('Capex forecast'!I$9:I$223,'Capex forecast'!$T$9:$T$223,$Q605,'Capex forecast'!$S$9:$S$223,$S605,'Capex forecast'!$Q$9:$Q$223,"Augex")</f>
        <v>0</v>
      </c>
      <c r="Z605" s="32">
        <f>SUMIFS('Capex forecast'!J$9:J$223,'Capex forecast'!$T$9:$T$223,$Q605,'Capex forecast'!$S$9:$S$223,$S605,'Capex forecast'!$Q$9:$Q$223,"Augex")</f>
        <v>0</v>
      </c>
      <c r="AA605" s="32">
        <f>SUMIFS('Capex forecast'!K$9:K$223,'Capex forecast'!$T$9:$T$223,$Q605,'Capex forecast'!$S$9:$S$223,$S605,'Capex forecast'!$Q$9:$Q$223,"Augex")</f>
        <v>0</v>
      </c>
      <c r="AB605" s="32">
        <f>SUMIFS('Capex forecast'!L$9:L$223,'Capex forecast'!$T$9:$T$223,$Q605,'Capex forecast'!$S$9:$S$223,$S605,'Capex forecast'!$Q$9:$Q$223,"Augex")</f>
        <v>0</v>
      </c>
      <c r="AC605" s="32">
        <f>SUMIFS('Capex forecast'!M$9:M$223,'Capex forecast'!$T$9:$T$223,$Q605,'Capex forecast'!$S$9:$S$223,$S605,'Capex forecast'!$Q$9:$Q$223,"Augex")</f>
        <v>0</v>
      </c>
      <c r="AD605" s="32">
        <f>SUMIFS('Capex forecast'!N$9:N$223,'Capex forecast'!$T$9:$T$223,$Q605,'Capex forecast'!$S$9:$S$223,$S605,'Capex forecast'!$Q$9:$Q$223,"Augex")</f>
        <v>0</v>
      </c>
      <c r="AF605" s="45" t="s">
        <v>89</v>
      </c>
      <c r="AG605" s="6" t="str">
        <f>INDEX('Demand forecast'!$M$9:$M$5832,MATCH($Q605,'Demand forecast'!$B$9:$B$5832,0))</f>
        <v>No</v>
      </c>
      <c r="AH605" s="6" t="str">
        <f>IF(COUNTIF($AF$93:AF605,$B605) = 1, "LV", IF(COUNTIF($AF$93:AF605,$B605) = 2, "HV", "ST"))</f>
        <v>HV</v>
      </c>
      <c r="AI605" s="6" t="str">
        <f>INDEX('Demand forecast and growth rate'!$E$7:$E$273,MATCH($Q605,'Demand forecast and growth rate'!$B$7:$B$273,0))</f>
        <v>Small growth</v>
      </c>
      <c r="AJ605" s="47">
        <f>SUMIFS('Capex forecast'!E$9:E$223,'Capex forecast'!$T$9:$T$223,$AF605,'Capex forecast'!$S$9:$S$223,$AH605,'Capex forecast'!$Q$9:$Q$223,"Repex")</f>
        <v>0</v>
      </c>
      <c r="AK605" s="47">
        <f>SUMIFS('Capex forecast'!F$9:F$223,'Capex forecast'!$T$9:$T$223,$AF605,'Capex forecast'!$S$9:$S$223,$AH605,'Capex forecast'!$Q$9:$Q$223,"Repex")</f>
        <v>0</v>
      </c>
      <c r="AL605" s="47">
        <f>SUMIFS('Capex forecast'!G$9:G$223,'Capex forecast'!$T$9:$T$223,$AF605,'Capex forecast'!$S$9:$S$223,$AH605,'Capex forecast'!$Q$9:$Q$223,"Repex")</f>
        <v>0</v>
      </c>
      <c r="AM605" s="47">
        <f>SUMIFS('Capex forecast'!H$9:H$223,'Capex forecast'!$T$9:$T$223,$AF605,'Capex forecast'!$S$9:$S$223,$AH605,'Capex forecast'!$Q$9:$Q$223,"Repex")</f>
        <v>0</v>
      </c>
      <c r="AN605" s="47">
        <f>SUMIFS('Capex forecast'!I$9:I$223,'Capex forecast'!$T$9:$T$223,$AF605,'Capex forecast'!$S$9:$S$223,$AH605,'Capex forecast'!$Q$9:$Q$223,"Repex")</f>
        <v>0</v>
      </c>
      <c r="AO605" s="47">
        <f>SUMIFS('Capex forecast'!J$9:J$223,'Capex forecast'!$T$9:$T$223,$AF605,'Capex forecast'!$S$9:$S$223,$AH605,'Capex forecast'!$Q$9:$Q$223,"Repex")</f>
        <v>0</v>
      </c>
      <c r="AP605" s="47">
        <f>SUMIFS('Capex forecast'!K$9:K$223,'Capex forecast'!$T$9:$T$223,$AF605,'Capex forecast'!$S$9:$S$223,$AH605,'Capex forecast'!$Q$9:$Q$223,"Repex")</f>
        <v>0</v>
      </c>
      <c r="AQ605" s="47">
        <f>SUMIFS('Capex forecast'!L$9:L$223,'Capex forecast'!$T$9:$T$223,$AF605,'Capex forecast'!$S$9:$S$223,$AH605,'Capex forecast'!$Q$9:$Q$223,"Repex")</f>
        <v>0</v>
      </c>
      <c r="AR605" s="47">
        <f>SUMIFS('Capex forecast'!M$9:M$223,'Capex forecast'!$T$9:$T$223,$AF605,'Capex forecast'!$S$9:$S$223,$AH605,'Capex forecast'!$Q$9:$Q$223,"Repex")</f>
        <v>0</v>
      </c>
      <c r="AS605" s="47">
        <f>SUMIFS('Capex forecast'!N$9:N$223,'Capex forecast'!$T$9:$T$223,$AF605,'Capex forecast'!$S$9:$S$223,$AH605,'Capex forecast'!$Q$9:$Q$223,"Repex")</f>
        <v>0</v>
      </c>
    </row>
    <row r="606" spans="2:45" ht="15">
      <c r="B606" s="45" t="s">
        <v>97</v>
      </c>
      <c r="C606" s="6" t="str">
        <f>INDEX('Demand forecast'!$M$9:$M$5832,MATCH($B606,'Demand forecast'!$B$9:$B$5832,0))</f>
        <v>No</v>
      </c>
      <c r="D606" s="6" t="str">
        <f>IF(COUNTIF($B$93:B606,$B606) = 1, "LV", IF(COUNTIF($B$93:B606,$B606) = 2, "HV", "ST"))</f>
        <v>HV</v>
      </c>
      <c r="E606" s="6" t="str">
        <f>INDEX('Demand forecast and growth rate'!$E$7:$E$273,MATCH($B606,'Demand forecast and growth rate'!$B$7:$B$273,0))</f>
        <v>Small growth</v>
      </c>
      <c r="F606" s="32">
        <f>SUMIFS('Capex forecast'!E$9:E$223,'Capex forecast'!$T$9:$T$223,'Allocation of site-spec costs'!$B606,'Capex forecast'!$S$9:$S$223,'Allocation of site-spec costs'!$D606,'Capex forecast'!$Q$9:$Q$223,"Customer Connection")</f>
        <v>0</v>
      </c>
      <c r="G606" s="32">
        <f>SUMIFS('Capex forecast'!F$9:F$223,'Capex forecast'!$T$9:$T$223,'Allocation of site-spec costs'!$B606,'Capex forecast'!$S$9:$S$223,'Allocation of site-spec costs'!$D606,'Capex forecast'!$Q$9:$Q$223,"Customer Connection")</f>
        <v>0</v>
      </c>
      <c r="H606" s="32">
        <f>SUMIFS('Capex forecast'!G$9:G$223,'Capex forecast'!$T$9:$T$223,'Allocation of site-spec costs'!$B606,'Capex forecast'!$S$9:$S$223,'Allocation of site-spec costs'!$D606,'Capex forecast'!$Q$9:$Q$223,"Customer Connection")</f>
        <v>0</v>
      </c>
      <c r="I606" s="32">
        <f>SUMIFS('Capex forecast'!H$9:H$223,'Capex forecast'!$T$9:$T$223,'Allocation of site-spec costs'!$B606,'Capex forecast'!$S$9:$S$223,'Allocation of site-spec costs'!$D606,'Capex forecast'!$Q$9:$Q$223,"Customer Connection")</f>
        <v>0</v>
      </c>
      <c r="J606" s="32">
        <f>SUMIFS('Capex forecast'!I$9:I$223,'Capex forecast'!$T$9:$T$223,'Allocation of site-spec costs'!$B606,'Capex forecast'!$S$9:$S$223,'Allocation of site-spec costs'!$D606,'Capex forecast'!$Q$9:$Q$223,"Customer Connection")</f>
        <v>0</v>
      </c>
      <c r="K606" s="32">
        <f>SUMIFS('Capex forecast'!J$9:J$223,'Capex forecast'!$T$9:$T$223,'Allocation of site-spec costs'!$B606,'Capex forecast'!$S$9:$S$223,'Allocation of site-spec costs'!$D606,'Capex forecast'!$Q$9:$Q$223,"Customer Connection")</f>
        <v>0</v>
      </c>
      <c r="L606" s="32">
        <f>SUMIFS('Capex forecast'!K$9:K$223,'Capex forecast'!$T$9:$T$223,'Allocation of site-spec costs'!$B606,'Capex forecast'!$S$9:$S$223,'Allocation of site-spec costs'!$D606,'Capex forecast'!$Q$9:$Q$223,"Customer Connection")</f>
        <v>0</v>
      </c>
      <c r="M606" s="32">
        <f>SUMIFS('Capex forecast'!L$9:L$223,'Capex forecast'!$T$9:$T$223,'Allocation of site-spec costs'!$B606,'Capex forecast'!$S$9:$S$223,'Allocation of site-spec costs'!$D606,'Capex forecast'!$Q$9:$Q$223,"Customer Connection")</f>
        <v>0</v>
      </c>
      <c r="N606" s="32">
        <f>SUMIFS('Capex forecast'!M$9:M$223,'Capex forecast'!$T$9:$T$223,'Allocation of site-spec costs'!$B606,'Capex forecast'!$S$9:$S$223,'Allocation of site-spec costs'!$D606,'Capex forecast'!$Q$9:$Q$223,"Customer Connection")</f>
        <v>0</v>
      </c>
      <c r="O606" s="32">
        <f>SUMIFS('Capex forecast'!N$9:N$223,'Capex forecast'!$T$9:$T$223,'Allocation of site-spec costs'!$B606,'Capex forecast'!$S$9:$S$223,'Allocation of site-spec costs'!$D606,'Capex forecast'!$Q$9:$Q$223,"Customer Connection")</f>
        <v>0</v>
      </c>
      <c r="Q606" s="45" t="s">
        <v>97</v>
      </c>
      <c r="R606" s="6" t="str">
        <f>INDEX('Demand forecast'!$M$9:$M$5832,MATCH($Q606,'Demand forecast'!$B$9:$B$5832,0))</f>
        <v>No</v>
      </c>
      <c r="S606" s="6" t="str">
        <f>IF(COUNTIF($Q$93:Q606,$B606) = 1, "LV", IF(COUNTIF($Q$93:Q606,$B606) = 2, "HV", "ST"))</f>
        <v>HV</v>
      </c>
      <c r="T606" s="6" t="str">
        <f>INDEX('Demand forecast and growth rate'!$E$7:$E$273,MATCH($Q606,'Demand forecast and growth rate'!$B$7:$B$273,0))</f>
        <v>Small growth</v>
      </c>
      <c r="U606" s="32">
        <f>SUMIFS('Capex forecast'!E$9:E$223,'Capex forecast'!$T$9:$T$223,$Q606,'Capex forecast'!$S$9:$S$223,$S606,'Capex forecast'!$Q$9:$Q$223,"Augex")</f>
        <v>0</v>
      </c>
      <c r="V606" s="32">
        <f>SUMIFS('Capex forecast'!F$9:F$223,'Capex forecast'!$T$9:$T$223,$Q606,'Capex forecast'!$S$9:$S$223,$S606,'Capex forecast'!$Q$9:$Q$223,"Augex")</f>
        <v>0</v>
      </c>
      <c r="W606" s="32">
        <f>SUMIFS('Capex forecast'!G$9:G$223,'Capex forecast'!$T$9:$T$223,$Q606,'Capex forecast'!$S$9:$S$223,$S606,'Capex forecast'!$Q$9:$Q$223,"Augex")</f>
        <v>0</v>
      </c>
      <c r="X606" s="32">
        <f>SUMIFS('Capex forecast'!H$9:H$223,'Capex forecast'!$T$9:$T$223,$Q606,'Capex forecast'!$S$9:$S$223,$S606,'Capex forecast'!$Q$9:$Q$223,"Augex")</f>
        <v>0</v>
      </c>
      <c r="Y606" s="32">
        <f>SUMIFS('Capex forecast'!I$9:I$223,'Capex forecast'!$T$9:$T$223,$Q606,'Capex forecast'!$S$9:$S$223,$S606,'Capex forecast'!$Q$9:$Q$223,"Augex")</f>
        <v>0</v>
      </c>
      <c r="Z606" s="32">
        <f>SUMIFS('Capex forecast'!J$9:J$223,'Capex forecast'!$T$9:$T$223,$Q606,'Capex forecast'!$S$9:$S$223,$S606,'Capex forecast'!$Q$9:$Q$223,"Augex")</f>
        <v>0</v>
      </c>
      <c r="AA606" s="32">
        <f>SUMIFS('Capex forecast'!K$9:K$223,'Capex forecast'!$T$9:$T$223,$Q606,'Capex forecast'!$S$9:$S$223,$S606,'Capex forecast'!$Q$9:$Q$223,"Augex")</f>
        <v>0</v>
      </c>
      <c r="AB606" s="32">
        <f>SUMIFS('Capex forecast'!L$9:L$223,'Capex forecast'!$T$9:$T$223,$Q606,'Capex forecast'!$S$9:$S$223,$S606,'Capex forecast'!$Q$9:$Q$223,"Augex")</f>
        <v>0</v>
      </c>
      <c r="AC606" s="32">
        <f>SUMIFS('Capex forecast'!M$9:M$223,'Capex forecast'!$T$9:$T$223,$Q606,'Capex forecast'!$S$9:$S$223,$S606,'Capex forecast'!$Q$9:$Q$223,"Augex")</f>
        <v>0</v>
      </c>
      <c r="AD606" s="32">
        <f>SUMIFS('Capex forecast'!N$9:N$223,'Capex forecast'!$T$9:$T$223,$Q606,'Capex forecast'!$S$9:$S$223,$S606,'Capex forecast'!$Q$9:$Q$223,"Augex")</f>
        <v>0</v>
      </c>
      <c r="AF606" s="45" t="s">
        <v>97</v>
      </c>
      <c r="AG606" s="6" t="str">
        <f>INDEX('Demand forecast'!$M$9:$M$5832,MATCH($Q606,'Demand forecast'!$B$9:$B$5832,0))</f>
        <v>No</v>
      </c>
      <c r="AH606" s="6" t="str">
        <f>IF(COUNTIF($AF$93:AF606,$B606) = 1, "LV", IF(COUNTIF($AF$93:AF606,$B606) = 2, "HV", "ST"))</f>
        <v>HV</v>
      </c>
      <c r="AI606" s="6" t="str">
        <f>INDEX('Demand forecast and growth rate'!$E$7:$E$273,MATCH($Q606,'Demand forecast and growth rate'!$B$7:$B$273,0))</f>
        <v>Small growth</v>
      </c>
      <c r="AJ606" s="47">
        <f>SUMIFS('Capex forecast'!E$9:E$223,'Capex forecast'!$T$9:$T$223,$AF606,'Capex forecast'!$S$9:$S$223,$AH606,'Capex forecast'!$Q$9:$Q$223,"Repex")</f>
        <v>0</v>
      </c>
      <c r="AK606" s="47">
        <f>SUMIFS('Capex forecast'!F$9:F$223,'Capex forecast'!$T$9:$T$223,$AF606,'Capex forecast'!$S$9:$S$223,$AH606,'Capex forecast'!$Q$9:$Q$223,"Repex")</f>
        <v>0</v>
      </c>
      <c r="AL606" s="47">
        <f>SUMIFS('Capex forecast'!G$9:G$223,'Capex forecast'!$T$9:$T$223,$AF606,'Capex forecast'!$S$9:$S$223,$AH606,'Capex forecast'!$Q$9:$Q$223,"Repex")</f>
        <v>0</v>
      </c>
      <c r="AM606" s="47">
        <f>SUMIFS('Capex forecast'!H$9:H$223,'Capex forecast'!$T$9:$T$223,$AF606,'Capex forecast'!$S$9:$S$223,$AH606,'Capex forecast'!$Q$9:$Q$223,"Repex")</f>
        <v>0</v>
      </c>
      <c r="AN606" s="47">
        <f>SUMIFS('Capex forecast'!I$9:I$223,'Capex forecast'!$T$9:$T$223,$AF606,'Capex forecast'!$S$9:$S$223,$AH606,'Capex forecast'!$Q$9:$Q$223,"Repex")</f>
        <v>0</v>
      </c>
      <c r="AO606" s="47">
        <f>SUMIFS('Capex forecast'!J$9:J$223,'Capex forecast'!$T$9:$T$223,$AF606,'Capex forecast'!$S$9:$S$223,$AH606,'Capex forecast'!$Q$9:$Q$223,"Repex")</f>
        <v>0</v>
      </c>
      <c r="AP606" s="47">
        <f>SUMIFS('Capex forecast'!K$9:K$223,'Capex forecast'!$T$9:$T$223,$AF606,'Capex forecast'!$S$9:$S$223,$AH606,'Capex forecast'!$Q$9:$Q$223,"Repex")</f>
        <v>0</v>
      </c>
      <c r="AQ606" s="47">
        <f>SUMIFS('Capex forecast'!L$9:L$223,'Capex forecast'!$T$9:$T$223,$AF606,'Capex forecast'!$S$9:$S$223,$AH606,'Capex forecast'!$Q$9:$Q$223,"Repex")</f>
        <v>0</v>
      </c>
      <c r="AR606" s="47">
        <f>SUMIFS('Capex forecast'!M$9:M$223,'Capex forecast'!$T$9:$T$223,$AF606,'Capex forecast'!$S$9:$S$223,$AH606,'Capex forecast'!$Q$9:$Q$223,"Repex")</f>
        <v>0</v>
      </c>
      <c r="AS606" s="47">
        <f>SUMIFS('Capex forecast'!N$9:N$223,'Capex forecast'!$T$9:$T$223,$AF606,'Capex forecast'!$S$9:$S$223,$AH606,'Capex forecast'!$Q$9:$Q$223,"Repex")</f>
        <v>0</v>
      </c>
    </row>
    <row r="607" spans="2:45" ht="15">
      <c r="B607" s="45" t="s">
        <v>123</v>
      </c>
      <c r="C607" s="6" t="str">
        <f>INDEX('Demand forecast'!$M$9:$M$5832,MATCH($B607,'Demand forecast'!$B$9:$B$5832,0))</f>
        <v>No</v>
      </c>
      <c r="D607" s="6" t="str">
        <f>IF(COUNTIF($B$93:B607,$B607) = 1, "LV", IF(COUNTIF($B$93:B607,$B607) = 2, "HV", "ST"))</f>
        <v>HV</v>
      </c>
      <c r="E607" s="6" t="str">
        <f>INDEX('Demand forecast and growth rate'!$E$7:$E$273,MATCH($B607,'Demand forecast and growth rate'!$B$7:$B$273,0))</f>
        <v>Small growth</v>
      </c>
      <c r="F607" s="32">
        <f>SUMIFS('Capex forecast'!E$9:E$223,'Capex forecast'!$T$9:$T$223,'Allocation of site-spec costs'!$B607,'Capex forecast'!$S$9:$S$223,'Allocation of site-spec costs'!$D607,'Capex forecast'!$Q$9:$Q$223,"Customer Connection")</f>
        <v>0</v>
      </c>
      <c r="G607" s="32">
        <f>SUMIFS('Capex forecast'!F$9:F$223,'Capex forecast'!$T$9:$T$223,'Allocation of site-spec costs'!$B607,'Capex forecast'!$S$9:$S$223,'Allocation of site-spec costs'!$D607,'Capex forecast'!$Q$9:$Q$223,"Customer Connection")</f>
        <v>0</v>
      </c>
      <c r="H607" s="32">
        <f>SUMIFS('Capex forecast'!G$9:G$223,'Capex forecast'!$T$9:$T$223,'Allocation of site-spec costs'!$B607,'Capex forecast'!$S$9:$S$223,'Allocation of site-spec costs'!$D607,'Capex forecast'!$Q$9:$Q$223,"Customer Connection")</f>
        <v>0</v>
      </c>
      <c r="I607" s="32">
        <f>SUMIFS('Capex forecast'!H$9:H$223,'Capex forecast'!$T$9:$T$223,'Allocation of site-spec costs'!$B607,'Capex forecast'!$S$9:$S$223,'Allocation of site-spec costs'!$D607,'Capex forecast'!$Q$9:$Q$223,"Customer Connection")</f>
        <v>0</v>
      </c>
      <c r="J607" s="32">
        <f>SUMIFS('Capex forecast'!I$9:I$223,'Capex forecast'!$T$9:$T$223,'Allocation of site-spec costs'!$B607,'Capex forecast'!$S$9:$S$223,'Allocation of site-spec costs'!$D607,'Capex forecast'!$Q$9:$Q$223,"Customer Connection")</f>
        <v>0</v>
      </c>
      <c r="K607" s="32">
        <f>SUMIFS('Capex forecast'!J$9:J$223,'Capex forecast'!$T$9:$T$223,'Allocation of site-spec costs'!$B607,'Capex forecast'!$S$9:$S$223,'Allocation of site-spec costs'!$D607,'Capex forecast'!$Q$9:$Q$223,"Customer Connection")</f>
        <v>0</v>
      </c>
      <c r="L607" s="32">
        <f>SUMIFS('Capex forecast'!K$9:K$223,'Capex forecast'!$T$9:$T$223,'Allocation of site-spec costs'!$B607,'Capex forecast'!$S$9:$S$223,'Allocation of site-spec costs'!$D607,'Capex forecast'!$Q$9:$Q$223,"Customer Connection")</f>
        <v>0</v>
      </c>
      <c r="M607" s="32">
        <f>SUMIFS('Capex forecast'!L$9:L$223,'Capex forecast'!$T$9:$T$223,'Allocation of site-spec costs'!$B607,'Capex forecast'!$S$9:$S$223,'Allocation of site-spec costs'!$D607,'Capex forecast'!$Q$9:$Q$223,"Customer Connection")</f>
        <v>0</v>
      </c>
      <c r="N607" s="32">
        <f>SUMIFS('Capex forecast'!M$9:M$223,'Capex forecast'!$T$9:$T$223,'Allocation of site-spec costs'!$B607,'Capex forecast'!$S$9:$S$223,'Allocation of site-spec costs'!$D607,'Capex forecast'!$Q$9:$Q$223,"Customer Connection")</f>
        <v>0</v>
      </c>
      <c r="O607" s="32">
        <f>SUMIFS('Capex forecast'!N$9:N$223,'Capex forecast'!$T$9:$T$223,'Allocation of site-spec costs'!$B607,'Capex forecast'!$S$9:$S$223,'Allocation of site-spec costs'!$D607,'Capex forecast'!$Q$9:$Q$223,"Customer Connection")</f>
        <v>0</v>
      </c>
      <c r="Q607" s="45" t="s">
        <v>123</v>
      </c>
      <c r="R607" s="6" t="str">
        <f>INDEX('Demand forecast'!$M$9:$M$5832,MATCH($Q607,'Demand forecast'!$B$9:$B$5832,0))</f>
        <v>No</v>
      </c>
      <c r="S607" s="6" t="str">
        <f>IF(COUNTIF($Q$93:Q607,$B607) = 1, "LV", IF(COUNTIF($Q$93:Q607,$B607) = 2, "HV", "ST"))</f>
        <v>HV</v>
      </c>
      <c r="T607" s="6" t="str">
        <f>INDEX('Demand forecast and growth rate'!$E$7:$E$273,MATCH($Q607,'Demand forecast and growth rate'!$B$7:$B$273,0))</f>
        <v>Small growth</v>
      </c>
      <c r="U607" s="32">
        <f>SUMIFS('Capex forecast'!E$9:E$223,'Capex forecast'!$T$9:$T$223,$Q607,'Capex forecast'!$S$9:$S$223,$S607,'Capex forecast'!$Q$9:$Q$223,"Augex")</f>
        <v>0</v>
      </c>
      <c r="V607" s="32">
        <f>SUMIFS('Capex forecast'!F$9:F$223,'Capex forecast'!$T$9:$T$223,$Q607,'Capex forecast'!$S$9:$S$223,$S607,'Capex forecast'!$Q$9:$Q$223,"Augex")</f>
        <v>0</v>
      </c>
      <c r="W607" s="32">
        <f>SUMIFS('Capex forecast'!G$9:G$223,'Capex forecast'!$T$9:$T$223,$Q607,'Capex forecast'!$S$9:$S$223,$S607,'Capex forecast'!$Q$9:$Q$223,"Augex")</f>
        <v>0</v>
      </c>
      <c r="X607" s="32">
        <f>SUMIFS('Capex forecast'!H$9:H$223,'Capex forecast'!$T$9:$T$223,$Q607,'Capex forecast'!$S$9:$S$223,$S607,'Capex forecast'!$Q$9:$Q$223,"Augex")</f>
        <v>0</v>
      </c>
      <c r="Y607" s="32">
        <f>SUMIFS('Capex forecast'!I$9:I$223,'Capex forecast'!$T$9:$T$223,$Q607,'Capex forecast'!$S$9:$S$223,$S607,'Capex forecast'!$Q$9:$Q$223,"Augex")</f>
        <v>0</v>
      </c>
      <c r="Z607" s="32">
        <f>SUMIFS('Capex forecast'!J$9:J$223,'Capex forecast'!$T$9:$T$223,$Q607,'Capex forecast'!$S$9:$S$223,$S607,'Capex forecast'!$Q$9:$Q$223,"Augex")</f>
        <v>0</v>
      </c>
      <c r="AA607" s="32">
        <f>SUMIFS('Capex forecast'!K$9:K$223,'Capex forecast'!$T$9:$T$223,$Q607,'Capex forecast'!$S$9:$S$223,$S607,'Capex forecast'!$Q$9:$Q$223,"Augex")</f>
        <v>0</v>
      </c>
      <c r="AB607" s="32">
        <f>SUMIFS('Capex forecast'!L$9:L$223,'Capex forecast'!$T$9:$T$223,$Q607,'Capex forecast'!$S$9:$S$223,$S607,'Capex forecast'!$Q$9:$Q$223,"Augex")</f>
        <v>0</v>
      </c>
      <c r="AC607" s="32">
        <f>SUMIFS('Capex forecast'!M$9:M$223,'Capex forecast'!$T$9:$T$223,$Q607,'Capex forecast'!$S$9:$S$223,$S607,'Capex forecast'!$Q$9:$Q$223,"Augex")</f>
        <v>0</v>
      </c>
      <c r="AD607" s="32">
        <f>SUMIFS('Capex forecast'!N$9:N$223,'Capex forecast'!$T$9:$T$223,$Q607,'Capex forecast'!$S$9:$S$223,$S607,'Capex forecast'!$Q$9:$Q$223,"Augex")</f>
        <v>0</v>
      </c>
      <c r="AF607" s="45" t="s">
        <v>123</v>
      </c>
      <c r="AG607" s="6" t="str">
        <f>INDEX('Demand forecast'!$M$9:$M$5832,MATCH($Q607,'Demand forecast'!$B$9:$B$5832,0))</f>
        <v>No</v>
      </c>
      <c r="AH607" s="6" t="str">
        <f>IF(COUNTIF($AF$93:AF607,$B607) = 1, "LV", IF(COUNTIF($AF$93:AF607,$B607) = 2, "HV", "ST"))</f>
        <v>HV</v>
      </c>
      <c r="AI607" s="6" t="str">
        <f>INDEX('Demand forecast and growth rate'!$E$7:$E$273,MATCH($Q607,'Demand forecast and growth rate'!$B$7:$B$273,0))</f>
        <v>Small growth</v>
      </c>
      <c r="AJ607" s="47">
        <f>SUMIFS('Capex forecast'!E$9:E$223,'Capex forecast'!$T$9:$T$223,$AF607,'Capex forecast'!$S$9:$S$223,$AH607,'Capex forecast'!$Q$9:$Q$223,"Repex")</f>
        <v>0</v>
      </c>
      <c r="AK607" s="47">
        <f>SUMIFS('Capex forecast'!F$9:F$223,'Capex forecast'!$T$9:$T$223,$AF607,'Capex forecast'!$S$9:$S$223,$AH607,'Capex forecast'!$Q$9:$Q$223,"Repex")</f>
        <v>0</v>
      </c>
      <c r="AL607" s="47">
        <f>SUMIFS('Capex forecast'!G$9:G$223,'Capex forecast'!$T$9:$T$223,$AF607,'Capex forecast'!$S$9:$S$223,$AH607,'Capex forecast'!$Q$9:$Q$223,"Repex")</f>
        <v>0</v>
      </c>
      <c r="AM607" s="47">
        <f>SUMIFS('Capex forecast'!H$9:H$223,'Capex forecast'!$T$9:$T$223,$AF607,'Capex forecast'!$S$9:$S$223,$AH607,'Capex forecast'!$Q$9:$Q$223,"Repex")</f>
        <v>0</v>
      </c>
      <c r="AN607" s="47">
        <f>SUMIFS('Capex forecast'!I$9:I$223,'Capex forecast'!$T$9:$T$223,$AF607,'Capex forecast'!$S$9:$S$223,$AH607,'Capex forecast'!$Q$9:$Q$223,"Repex")</f>
        <v>0</v>
      </c>
      <c r="AO607" s="47">
        <f>SUMIFS('Capex forecast'!J$9:J$223,'Capex forecast'!$T$9:$T$223,$AF607,'Capex forecast'!$S$9:$S$223,$AH607,'Capex forecast'!$Q$9:$Q$223,"Repex")</f>
        <v>0</v>
      </c>
      <c r="AP607" s="47">
        <f>SUMIFS('Capex forecast'!K$9:K$223,'Capex forecast'!$T$9:$T$223,$AF607,'Capex forecast'!$S$9:$S$223,$AH607,'Capex forecast'!$Q$9:$Q$223,"Repex")</f>
        <v>0</v>
      </c>
      <c r="AQ607" s="47">
        <f>SUMIFS('Capex forecast'!L$9:L$223,'Capex forecast'!$T$9:$T$223,$AF607,'Capex forecast'!$S$9:$S$223,$AH607,'Capex forecast'!$Q$9:$Q$223,"Repex")</f>
        <v>0</v>
      </c>
      <c r="AR607" s="47">
        <f>SUMIFS('Capex forecast'!M$9:M$223,'Capex forecast'!$T$9:$T$223,$AF607,'Capex forecast'!$S$9:$S$223,$AH607,'Capex forecast'!$Q$9:$Q$223,"Repex")</f>
        <v>0</v>
      </c>
      <c r="AS607" s="47">
        <f>SUMIFS('Capex forecast'!N$9:N$223,'Capex forecast'!$T$9:$T$223,$AF607,'Capex forecast'!$S$9:$S$223,$AH607,'Capex forecast'!$Q$9:$Q$223,"Repex")</f>
        <v>0</v>
      </c>
    </row>
    <row r="608" spans="2:45" ht="15">
      <c r="B608" s="45" t="s">
        <v>243</v>
      </c>
      <c r="C608" s="6" t="str">
        <f>INDEX('Demand forecast'!$M$9:$M$5832,MATCH($B608,'Demand forecast'!$B$9:$B$5832,0))</f>
        <v>Yes</v>
      </c>
      <c r="D608" s="6" t="str">
        <f>IF(COUNTIF($B$93:B608,$B608) = 1, "LV", IF(COUNTIF($B$93:B608,$B608) = 2, "HV", "ST"))</f>
        <v>HV</v>
      </c>
      <c r="E608" s="6" t="str">
        <f>INDEX('Demand forecast and growth rate'!$E$7:$E$273,MATCH($B608,'Demand forecast and growth rate'!$B$7:$B$273,0))</f>
        <v>Steady/falling</v>
      </c>
      <c r="F608" s="32">
        <f>SUMIFS('Capex forecast'!E$9:E$223,'Capex forecast'!$T$9:$T$223,'Allocation of site-spec costs'!$B608,'Capex forecast'!$S$9:$S$223,'Allocation of site-spec costs'!$D608,'Capex forecast'!$Q$9:$Q$223,"Customer Connection")</f>
        <v>0</v>
      </c>
      <c r="G608" s="32">
        <f>SUMIFS('Capex forecast'!F$9:F$223,'Capex forecast'!$T$9:$T$223,'Allocation of site-spec costs'!$B608,'Capex forecast'!$S$9:$S$223,'Allocation of site-spec costs'!$D608,'Capex forecast'!$Q$9:$Q$223,"Customer Connection")</f>
        <v>0</v>
      </c>
      <c r="H608" s="32">
        <f>SUMIFS('Capex forecast'!G$9:G$223,'Capex forecast'!$T$9:$T$223,'Allocation of site-spec costs'!$B608,'Capex forecast'!$S$9:$S$223,'Allocation of site-spec costs'!$D608,'Capex forecast'!$Q$9:$Q$223,"Customer Connection")</f>
        <v>0</v>
      </c>
      <c r="I608" s="32">
        <f>SUMIFS('Capex forecast'!H$9:H$223,'Capex forecast'!$T$9:$T$223,'Allocation of site-spec costs'!$B608,'Capex forecast'!$S$9:$S$223,'Allocation of site-spec costs'!$D608,'Capex forecast'!$Q$9:$Q$223,"Customer Connection")</f>
        <v>0</v>
      </c>
      <c r="J608" s="32">
        <f>SUMIFS('Capex forecast'!I$9:I$223,'Capex forecast'!$T$9:$T$223,'Allocation of site-spec costs'!$B608,'Capex forecast'!$S$9:$S$223,'Allocation of site-spec costs'!$D608,'Capex forecast'!$Q$9:$Q$223,"Customer Connection")</f>
        <v>0</v>
      </c>
      <c r="K608" s="32">
        <f>SUMIFS('Capex forecast'!J$9:J$223,'Capex forecast'!$T$9:$T$223,'Allocation of site-spec costs'!$B608,'Capex forecast'!$S$9:$S$223,'Allocation of site-spec costs'!$D608,'Capex forecast'!$Q$9:$Q$223,"Customer Connection")</f>
        <v>0</v>
      </c>
      <c r="L608" s="32">
        <f>SUMIFS('Capex forecast'!K$9:K$223,'Capex forecast'!$T$9:$T$223,'Allocation of site-spec costs'!$B608,'Capex forecast'!$S$9:$S$223,'Allocation of site-spec costs'!$D608,'Capex forecast'!$Q$9:$Q$223,"Customer Connection")</f>
        <v>0</v>
      </c>
      <c r="M608" s="32">
        <f>SUMIFS('Capex forecast'!L$9:L$223,'Capex forecast'!$T$9:$T$223,'Allocation of site-spec costs'!$B608,'Capex forecast'!$S$9:$S$223,'Allocation of site-spec costs'!$D608,'Capex forecast'!$Q$9:$Q$223,"Customer Connection")</f>
        <v>0</v>
      </c>
      <c r="N608" s="32">
        <f>SUMIFS('Capex forecast'!M$9:M$223,'Capex forecast'!$T$9:$T$223,'Allocation of site-spec costs'!$B608,'Capex forecast'!$S$9:$S$223,'Allocation of site-spec costs'!$D608,'Capex forecast'!$Q$9:$Q$223,"Customer Connection")</f>
        <v>0</v>
      </c>
      <c r="O608" s="32">
        <f>SUMIFS('Capex forecast'!N$9:N$223,'Capex forecast'!$T$9:$T$223,'Allocation of site-spec costs'!$B608,'Capex forecast'!$S$9:$S$223,'Allocation of site-spec costs'!$D608,'Capex forecast'!$Q$9:$Q$223,"Customer Connection")</f>
        <v>0</v>
      </c>
      <c r="Q608" s="45" t="s">
        <v>243</v>
      </c>
      <c r="R608" s="6" t="str">
        <f>INDEX('Demand forecast'!$M$9:$M$5832,MATCH($Q608,'Demand forecast'!$B$9:$B$5832,0))</f>
        <v>Yes</v>
      </c>
      <c r="S608" s="6" t="str">
        <f>IF(COUNTIF($Q$93:Q608,$B608) = 1, "LV", IF(COUNTIF($Q$93:Q608,$B608) = 2, "HV", "ST"))</f>
        <v>HV</v>
      </c>
      <c r="T608" s="6" t="str">
        <f>INDEX('Demand forecast and growth rate'!$E$7:$E$273,MATCH($Q608,'Demand forecast and growth rate'!$B$7:$B$273,0))</f>
        <v>Steady/falling</v>
      </c>
      <c r="U608" s="32">
        <f>SUMIFS('Capex forecast'!E$9:E$223,'Capex forecast'!$T$9:$T$223,$Q608,'Capex forecast'!$S$9:$S$223,$S608,'Capex forecast'!$Q$9:$Q$223,"Augex")</f>
        <v>0</v>
      </c>
      <c r="V608" s="32">
        <f>SUMIFS('Capex forecast'!F$9:F$223,'Capex forecast'!$T$9:$T$223,$Q608,'Capex forecast'!$S$9:$S$223,$S608,'Capex forecast'!$Q$9:$Q$223,"Augex")</f>
        <v>0</v>
      </c>
      <c r="W608" s="32">
        <f>SUMIFS('Capex forecast'!G$9:G$223,'Capex forecast'!$T$9:$T$223,$Q608,'Capex forecast'!$S$9:$S$223,$S608,'Capex forecast'!$Q$9:$Q$223,"Augex")</f>
        <v>0</v>
      </c>
      <c r="X608" s="32">
        <f>SUMIFS('Capex forecast'!H$9:H$223,'Capex forecast'!$T$9:$T$223,$Q608,'Capex forecast'!$S$9:$S$223,$S608,'Capex forecast'!$Q$9:$Q$223,"Augex")</f>
        <v>0</v>
      </c>
      <c r="Y608" s="32">
        <f>SUMIFS('Capex forecast'!I$9:I$223,'Capex forecast'!$T$9:$T$223,$Q608,'Capex forecast'!$S$9:$S$223,$S608,'Capex forecast'!$Q$9:$Q$223,"Augex")</f>
        <v>0</v>
      </c>
      <c r="Z608" s="32">
        <f>SUMIFS('Capex forecast'!J$9:J$223,'Capex forecast'!$T$9:$T$223,$Q608,'Capex forecast'!$S$9:$S$223,$S608,'Capex forecast'!$Q$9:$Q$223,"Augex")</f>
        <v>0</v>
      </c>
      <c r="AA608" s="32">
        <f>SUMIFS('Capex forecast'!K$9:K$223,'Capex forecast'!$T$9:$T$223,$Q608,'Capex forecast'!$S$9:$S$223,$S608,'Capex forecast'!$Q$9:$Q$223,"Augex")</f>
        <v>0</v>
      </c>
      <c r="AB608" s="32">
        <f>SUMIFS('Capex forecast'!L$9:L$223,'Capex forecast'!$T$9:$T$223,$Q608,'Capex forecast'!$S$9:$S$223,$S608,'Capex forecast'!$Q$9:$Q$223,"Augex")</f>
        <v>0</v>
      </c>
      <c r="AC608" s="32">
        <f>SUMIFS('Capex forecast'!M$9:M$223,'Capex forecast'!$T$9:$T$223,$Q608,'Capex forecast'!$S$9:$S$223,$S608,'Capex forecast'!$Q$9:$Q$223,"Augex")</f>
        <v>0</v>
      </c>
      <c r="AD608" s="32">
        <f>SUMIFS('Capex forecast'!N$9:N$223,'Capex forecast'!$T$9:$T$223,$Q608,'Capex forecast'!$S$9:$S$223,$S608,'Capex forecast'!$Q$9:$Q$223,"Augex")</f>
        <v>0</v>
      </c>
      <c r="AF608" s="45" t="s">
        <v>243</v>
      </c>
      <c r="AG608" s="6" t="str">
        <f>INDEX('Demand forecast'!$M$9:$M$5832,MATCH($Q608,'Demand forecast'!$B$9:$B$5832,0))</f>
        <v>Yes</v>
      </c>
      <c r="AH608" s="6" t="str">
        <f>IF(COUNTIF($AF$93:AF608,$B608) = 1, "LV", IF(COUNTIF($AF$93:AF608,$B608) = 2, "HV", "ST"))</f>
        <v>HV</v>
      </c>
      <c r="AI608" s="6" t="str">
        <f>INDEX('Demand forecast and growth rate'!$E$7:$E$273,MATCH($Q608,'Demand forecast and growth rate'!$B$7:$B$273,0))</f>
        <v>Steady/falling</v>
      </c>
      <c r="AJ608" s="47">
        <f>SUMIFS('Capex forecast'!E$9:E$223,'Capex forecast'!$T$9:$T$223,$AF608,'Capex forecast'!$S$9:$S$223,$AH608,'Capex forecast'!$Q$9:$Q$223,"Repex")</f>
        <v>0</v>
      </c>
      <c r="AK608" s="47">
        <f>SUMIFS('Capex forecast'!F$9:F$223,'Capex forecast'!$T$9:$T$223,$AF608,'Capex forecast'!$S$9:$S$223,$AH608,'Capex forecast'!$Q$9:$Q$223,"Repex")</f>
        <v>0</v>
      </c>
      <c r="AL608" s="47">
        <f>SUMIFS('Capex forecast'!G$9:G$223,'Capex forecast'!$T$9:$T$223,$AF608,'Capex forecast'!$S$9:$S$223,$AH608,'Capex forecast'!$Q$9:$Q$223,"Repex")</f>
        <v>0</v>
      </c>
      <c r="AM608" s="47">
        <f>SUMIFS('Capex forecast'!H$9:H$223,'Capex forecast'!$T$9:$T$223,$AF608,'Capex forecast'!$S$9:$S$223,$AH608,'Capex forecast'!$Q$9:$Q$223,"Repex")</f>
        <v>0</v>
      </c>
      <c r="AN608" s="47">
        <f>SUMIFS('Capex forecast'!I$9:I$223,'Capex forecast'!$T$9:$T$223,$AF608,'Capex forecast'!$S$9:$S$223,$AH608,'Capex forecast'!$Q$9:$Q$223,"Repex")</f>
        <v>0</v>
      </c>
      <c r="AO608" s="47">
        <f>SUMIFS('Capex forecast'!J$9:J$223,'Capex forecast'!$T$9:$T$223,$AF608,'Capex forecast'!$S$9:$S$223,$AH608,'Capex forecast'!$Q$9:$Q$223,"Repex")</f>
        <v>0</v>
      </c>
      <c r="AP608" s="47">
        <f>SUMIFS('Capex forecast'!K$9:K$223,'Capex forecast'!$T$9:$T$223,$AF608,'Capex forecast'!$S$9:$S$223,$AH608,'Capex forecast'!$Q$9:$Q$223,"Repex")</f>
        <v>0</v>
      </c>
      <c r="AQ608" s="47">
        <f>SUMIFS('Capex forecast'!L$9:L$223,'Capex forecast'!$T$9:$T$223,$AF608,'Capex forecast'!$S$9:$S$223,$AH608,'Capex forecast'!$Q$9:$Q$223,"Repex")</f>
        <v>0</v>
      </c>
      <c r="AR608" s="47">
        <f>SUMIFS('Capex forecast'!M$9:M$223,'Capex forecast'!$T$9:$T$223,$AF608,'Capex forecast'!$S$9:$S$223,$AH608,'Capex forecast'!$Q$9:$Q$223,"Repex")</f>
        <v>0</v>
      </c>
      <c r="AS608" s="47">
        <f>SUMIFS('Capex forecast'!N$9:N$223,'Capex forecast'!$T$9:$T$223,$AF608,'Capex forecast'!$S$9:$S$223,$AH608,'Capex forecast'!$Q$9:$Q$223,"Repex")</f>
        <v>0</v>
      </c>
    </row>
    <row r="609" spans="2:45" ht="15">
      <c r="B609" s="45" t="s">
        <v>254</v>
      </c>
      <c r="C609" s="6" t="str">
        <f>INDEX('Demand forecast'!$M$9:$M$5832,MATCH($B609,'Demand forecast'!$B$9:$B$5832,0))</f>
        <v>Yes</v>
      </c>
      <c r="D609" s="6" t="str">
        <f>IF(COUNTIF($B$93:B609,$B609) = 1, "LV", IF(COUNTIF($B$93:B609,$B609) = 2, "HV", "ST"))</f>
        <v>HV</v>
      </c>
      <c r="E609" s="6" t="str">
        <f>INDEX('Demand forecast and growth rate'!$E$7:$E$273,MATCH($B609,'Demand forecast and growth rate'!$B$7:$B$273,0))</f>
        <v>Steady/falling</v>
      </c>
      <c r="F609" s="32">
        <f>SUMIFS('Capex forecast'!E$9:E$223,'Capex forecast'!$T$9:$T$223,'Allocation of site-spec costs'!$B609,'Capex forecast'!$S$9:$S$223,'Allocation of site-spec costs'!$D609,'Capex forecast'!$Q$9:$Q$223,"Customer Connection")</f>
        <v>0</v>
      </c>
      <c r="G609" s="32">
        <f>SUMIFS('Capex forecast'!F$9:F$223,'Capex forecast'!$T$9:$T$223,'Allocation of site-spec costs'!$B609,'Capex forecast'!$S$9:$S$223,'Allocation of site-spec costs'!$D609,'Capex forecast'!$Q$9:$Q$223,"Customer Connection")</f>
        <v>0</v>
      </c>
      <c r="H609" s="32">
        <f>SUMIFS('Capex forecast'!G$9:G$223,'Capex forecast'!$T$9:$T$223,'Allocation of site-spec costs'!$B609,'Capex forecast'!$S$9:$S$223,'Allocation of site-spec costs'!$D609,'Capex forecast'!$Q$9:$Q$223,"Customer Connection")</f>
        <v>0</v>
      </c>
      <c r="I609" s="32">
        <f>SUMIFS('Capex forecast'!H$9:H$223,'Capex forecast'!$T$9:$T$223,'Allocation of site-spec costs'!$B609,'Capex forecast'!$S$9:$S$223,'Allocation of site-spec costs'!$D609,'Capex forecast'!$Q$9:$Q$223,"Customer Connection")</f>
        <v>0</v>
      </c>
      <c r="J609" s="32">
        <f>SUMIFS('Capex forecast'!I$9:I$223,'Capex forecast'!$T$9:$T$223,'Allocation of site-spec costs'!$B609,'Capex forecast'!$S$9:$S$223,'Allocation of site-spec costs'!$D609,'Capex forecast'!$Q$9:$Q$223,"Customer Connection")</f>
        <v>0</v>
      </c>
      <c r="K609" s="32">
        <f>SUMIFS('Capex forecast'!J$9:J$223,'Capex forecast'!$T$9:$T$223,'Allocation of site-spec costs'!$B609,'Capex forecast'!$S$9:$S$223,'Allocation of site-spec costs'!$D609,'Capex forecast'!$Q$9:$Q$223,"Customer Connection")</f>
        <v>0</v>
      </c>
      <c r="L609" s="32">
        <f>SUMIFS('Capex forecast'!K$9:K$223,'Capex forecast'!$T$9:$T$223,'Allocation of site-spec costs'!$B609,'Capex forecast'!$S$9:$S$223,'Allocation of site-spec costs'!$D609,'Capex forecast'!$Q$9:$Q$223,"Customer Connection")</f>
        <v>0</v>
      </c>
      <c r="M609" s="32">
        <f>SUMIFS('Capex forecast'!L$9:L$223,'Capex forecast'!$T$9:$T$223,'Allocation of site-spec costs'!$B609,'Capex forecast'!$S$9:$S$223,'Allocation of site-spec costs'!$D609,'Capex forecast'!$Q$9:$Q$223,"Customer Connection")</f>
        <v>0</v>
      </c>
      <c r="N609" s="32">
        <f>SUMIFS('Capex forecast'!M$9:M$223,'Capex forecast'!$T$9:$T$223,'Allocation of site-spec costs'!$B609,'Capex forecast'!$S$9:$S$223,'Allocation of site-spec costs'!$D609,'Capex forecast'!$Q$9:$Q$223,"Customer Connection")</f>
        <v>0</v>
      </c>
      <c r="O609" s="32">
        <f>SUMIFS('Capex forecast'!N$9:N$223,'Capex forecast'!$T$9:$T$223,'Allocation of site-spec costs'!$B609,'Capex forecast'!$S$9:$S$223,'Allocation of site-spec costs'!$D609,'Capex forecast'!$Q$9:$Q$223,"Customer Connection")</f>
        <v>0</v>
      </c>
      <c r="Q609" s="45" t="s">
        <v>254</v>
      </c>
      <c r="R609" s="6" t="str">
        <f>INDEX('Demand forecast'!$M$9:$M$5832,MATCH($Q609,'Demand forecast'!$B$9:$B$5832,0))</f>
        <v>Yes</v>
      </c>
      <c r="S609" s="6" t="str">
        <f>IF(COUNTIF($Q$93:Q609,$B609) = 1, "LV", IF(COUNTIF($Q$93:Q609,$B609) = 2, "HV", "ST"))</f>
        <v>HV</v>
      </c>
      <c r="T609" s="6" t="str">
        <f>INDEX('Demand forecast and growth rate'!$E$7:$E$273,MATCH($Q609,'Demand forecast and growth rate'!$B$7:$B$273,0))</f>
        <v>Steady/falling</v>
      </c>
      <c r="U609" s="32">
        <f>SUMIFS('Capex forecast'!E$9:E$223,'Capex forecast'!$T$9:$T$223,$Q609,'Capex forecast'!$S$9:$S$223,$S609,'Capex forecast'!$Q$9:$Q$223,"Augex")</f>
        <v>0</v>
      </c>
      <c r="V609" s="32">
        <f>SUMIFS('Capex forecast'!F$9:F$223,'Capex forecast'!$T$9:$T$223,$Q609,'Capex forecast'!$S$9:$S$223,$S609,'Capex forecast'!$Q$9:$Q$223,"Augex")</f>
        <v>0</v>
      </c>
      <c r="W609" s="32">
        <f>SUMIFS('Capex forecast'!G$9:G$223,'Capex forecast'!$T$9:$T$223,$Q609,'Capex forecast'!$S$9:$S$223,$S609,'Capex forecast'!$Q$9:$Q$223,"Augex")</f>
        <v>0</v>
      </c>
      <c r="X609" s="32">
        <f>SUMIFS('Capex forecast'!H$9:H$223,'Capex forecast'!$T$9:$T$223,$Q609,'Capex forecast'!$S$9:$S$223,$S609,'Capex forecast'!$Q$9:$Q$223,"Augex")</f>
        <v>0</v>
      </c>
      <c r="Y609" s="32">
        <f>SUMIFS('Capex forecast'!I$9:I$223,'Capex forecast'!$T$9:$T$223,$Q609,'Capex forecast'!$S$9:$S$223,$S609,'Capex forecast'!$Q$9:$Q$223,"Augex")</f>
        <v>0</v>
      </c>
      <c r="Z609" s="32">
        <f>SUMIFS('Capex forecast'!J$9:J$223,'Capex forecast'!$T$9:$T$223,$Q609,'Capex forecast'!$S$9:$S$223,$S609,'Capex forecast'!$Q$9:$Q$223,"Augex")</f>
        <v>0</v>
      </c>
      <c r="AA609" s="32">
        <f>SUMIFS('Capex forecast'!K$9:K$223,'Capex forecast'!$T$9:$T$223,$Q609,'Capex forecast'!$S$9:$S$223,$S609,'Capex forecast'!$Q$9:$Q$223,"Augex")</f>
        <v>0</v>
      </c>
      <c r="AB609" s="32">
        <f>SUMIFS('Capex forecast'!L$9:L$223,'Capex forecast'!$T$9:$T$223,$Q609,'Capex forecast'!$S$9:$S$223,$S609,'Capex forecast'!$Q$9:$Q$223,"Augex")</f>
        <v>0</v>
      </c>
      <c r="AC609" s="32">
        <f>SUMIFS('Capex forecast'!M$9:M$223,'Capex forecast'!$T$9:$T$223,$Q609,'Capex forecast'!$S$9:$S$223,$S609,'Capex forecast'!$Q$9:$Q$223,"Augex")</f>
        <v>0</v>
      </c>
      <c r="AD609" s="32">
        <f>SUMIFS('Capex forecast'!N$9:N$223,'Capex forecast'!$T$9:$T$223,$Q609,'Capex forecast'!$S$9:$S$223,$S609,'Capex forecast'!$Q$9:$Q$223,"Augex")</f>
        <v>0</v>
      </c>
      <c r="AF609" s="45" t="s">
        <v>254</v>
      </c>
      <c r="AG609" s="6" t="str">
        <f>INDEX('Demand forecast'!$M$9:$M$5832,MATCH($Q609,'Demand forecast'!$B$9:$B$5832,0))</f>
        <v>Yes</v>
      </c>
      <c r="AH609" s="6" t="str">
        <f>IF(COUNTIF($AF$93:AF609,$B609) = 1, "LV", IF(COUNTIF($AF$93:AF609,$B609) = 2, "HV", "ST"))</f>
        <v>HV</v>
      </c>
      <c r="AI609" s="6" t="str">
        <f>INDEX('Demand forecast and growth rate'!$E$7:$E$273,MATCH($Q609,'Demand forecast and growth rate'!$B$7:$B$273,0))</f>
        <v>Steady/falling</v>
      </c>
      <c r="AJ609" s="47">
        <f>SUMIFS('Capex forecast'!E$9:E$223,'Capex forecast'!$T$9:$T$223,$AF609,'Capex forecast'!$S$9:$S$223,$AH609,'Capex forecast'!$Q$9:$Q$223,"Repex")</f>
        <v>0</v>
      </c>
      <c r="AK609" s="47">
        <f>SUMIFS('Capex forecast'!F$9:F$223,'Capex forecast'!$T$9:$T$223,$AF609,'Capex forecast'!$S$9:$S$223,$AH609,'Capex forecast'!$Q$9:$Q$223,"Repex")</f>
        <v>0</v>
      </c>
      <c r="AL609" s="47">
        <f>SUMIFS('Capex forecast'!G$9:G$223,'Capex forecast'!$T$9:$T$223,$AF609,'Capex forecast'!$S$9:$S$223,$AH609,'Capex forecast'!$Q$9:$Q$223,"Repex")</f>
        <v>0</v>
      </c>
      <c r="AM609" s="47">
        <f>SUMIFS('Capex forecast'!H$9:H$223,'Capex forecast'!$T$9:$T$223,$AF609,'Capex forecast'!$S$9:$S$223,$AH609,'Capex forecast'!$Q$9:$Q$223,"Repex")</f>
        <v>0</v>
      </c>
      <c r="AN609" s="47">
        <f>SUMIFS('Capex forecast'!I$9:I$223,'Capex forecast'!$T$9:$T$223,$AF609,'Capex forecast'!$S$9:$S$223,$AH609,'Capex forecast'!$Q$9:$Q$223,"Repex")</f>
        <v>0</v>
      </c>
      <c r="AO609" s="47">
        <f>SUMIFS('Capex forecast'!J$9:J$223,'Capex forecast'!$T$9:$T$223,$AF609,'Capex forecast'!$S$9:$S$223,$AH609,'Capex forecast'!$Q$9:$Q$223,"Repex")</f>
        <v>0</v>
      </c>
      <c r="AP609" s="47">
        <f>SUMIFS('Capex forecast'!K$9:K$223,'Capex forecast'!$T$9:$T$223,$AF609,'Capex forecast'!$S$9:$S$223,$AH609,'Capex forecast'!$Q$9:$Q$223,"Repex")</f>
        <v>0</v>
      </c>
      <c r="AQ609" s="47">
        <f>SUMIFS('Capex forecast'!L$9:L$223,'Capex forecast'!$T$9:$T$223,$AF609,'Capex forecast'!$S$9:$S$223,$AH609,'Capex forecast'!$Q$9:$Q$223,"Repex")</f>
        <v>0</v>
      </c>
      <c r="AR609" s="47">
        <f>SUMIFS('Capex forecast'!M$9:M$223,'Capex forecast'!$T$9:$T$223,$AF609,'Capex forecast'!$S$9:$S$223,$AH609,'Capex forecast'!$Q$9:$Q$223,"Repex")</f>
        <v>0</v>
      </c>
      <c r="AS609" s="47">
        <f>SUMIFS('Capex forecast'!N$9:N$223,'Capex forecast'!$T$9:$T$223,$AF609,'Capex forecast'!$S$9:$S$223,$AH609,'Capex forecast'!$Q$9:$Q$223,"Repex")</f>
        <v>0</v>
      </c>
    </row>
    <row r="610" spans="2:45" ht="15">
      <c r="B610" s="45" t="s">
        <v>19</v>
      </c>
      <c r="C610" s="6" t="str">
        <f>INDEX('Demand forecast'!$M$9:$M$5832,MATCH($B610,'Demand forecast'!$B$9:$B$5832,0))</f>
        <v>No</v>
      </c>
      <c r="D610" s="6" t="str">
        <f>IF(COUNTIF($B$93:B610,$B610) = 1, "LV", IF(COUNTIF($B$93:B610,$B610) = 2, "HV", "ST"))</f>
        <v>HV</v>
      </c>
      <c r="E610" s="6" t="str">
        <f>INDEX('Demand forecast and growth rate'!$E$7:$E$273,MATCH($B610,'Demand forecast and growth rate'!$B$7:$B$273,0))</f>
        <v>Small growth</v>
      </c>
      <c r="F610" s="32">
        <f>SUMIFS('Capex forecast'!E$9:E$223,'Capex forecast'!$T$9:$T$223,'Allocation of site-spec costs'!$B610,'Capex forecast'!$S$9:$S$223,'Allocation of site-spec costs'!$D610,'Capex forecast'!$Q$9:$Q$223,"Customer Connection")</f>
        <v>0</v>
      </c>
      <c r="G610" s="32">
        <f>SUMIFS('Capex forecast'!F$9:F$223,'Capex forecast'!$T$9:$T$223,'Allocation of site-spec costs'!$B610,'Capex forecast'!$S$9:$S$223,'Allocation of site-spec costs'!$D610,'Capex forecast'!$Q$9:$Q$223,"Customer Connection")</f>
        <v>0</v>
      </c>
      <c r="H610" s="32">
        <f>SUMIFS('Capex forecast'!G$9:G$223,'Capex forecast'!$T$9:$T$223,'Allocation of site-spec costs'!$B610,'Capex forecast'!$S$9:$S$223,'Allocation of site-spec costs'!$D610,'Capex forecast'!$Q$9:$Q$223,"Customer Connection")</f>
        <v>0</v>
      </c>
      <c r="I610" s="32">
        <f>SUMIFS('Capex forecast'!H$9:H$223,'Capex forecast'!$T$9:$T$223,'Allocation of site-spec costs'!$B610,'Capex forecast'!$S$9:$S$223,'Allocation of site-spec costs'!$D610,'Capex forecast'!$Q$9:$Q$223,"Customer Connection")</f>
        <v>0</v>
      </c>
      <c r="J610" s="32">
        <f>SUMIFS('Capex forecast'!I$9:I$223,'Capex forecast'!$T$9:$T$223,'Allocation of site-spec costs'!$B610,'Capex forecast'!$S$9:$S$223,'Allocation of site-spec costs'!$D610,'Capex forecast'!$Q$9:$Q$223,"Customer Connection")</f>
        <v>0</v>
      </c>
      <c r="K610" s="32">
        <f>SUMIFS('Capex forecast'!J$9:J$223,'Capex forecast'!$T$9:$T$223,'Allocation of site-spec costs'!$B610,'Capex forecast'!$S$9:$S$223,'Allocation of site-spec costs'!$D610,'Capex forecast'!$Q$9:$Q$223,"Customer Connection")</f>
        <v>0</v>
      </c>
      <c r="L610" s="32">
        <f>SUMIFS('Capex forecast'!K$9:K$223,'Capex forecast'!$T$9:$T$223,'Allocation of site-spec costs'!$B610,'Capex forecast'!$S$9:$S$223,'Allocation of site-spec costs'!$D610,'Capex forecast'!$Q$9:$Q$223,"Customer Connection")</f>
        <v>0</v>
      </c>
      <c r="M610" s="32">
        <f>SUMIFS('Capex forecast'!L$9:L$223,'Capex forecast'!$T$9:$T$223,'Allocation of site-spec costs'!$B610,'Capex forecast'!$S$9:$S$223,'Allocation of site-spec costs'!$D610,'Capex forecast'!$Q$9:$Q$223,"Customer Connection")</f>
        <v>0</v>
      </c>
      <c r="N610" s="32">
        <f>SUMIFS('Capex forecast'!M$9:M$223,'Capex forecast'!$T$9:$T$223,'Allocation of site-spec costs'!$B610,'Capex forecast'!$S$9:$S$223,'Allocation of site-spec costs'!$D610,'Capex forecast'!$Q$9:$Q$223,"Customer Connection")</f>
        <v>0</v>
      </c>
      <c r="O610" s="32">
        <f>SUMIFS('Capex forecast'!N$9:N$223,'Capex forecast'!$T$9:$T$223,'Allocation of site-spec costs'!$B610,'Capex forecast'!$S$9:$S$223,'Allocation of site-spec costs'!$D610,'Capex forecast'!$Q$9:$Q$223,"Customer Connection")</f>
        <v>0</v>
      </c>
      <c r="Q610" s="45" t="s">
        <v>19</v>
      </c>
      <c r="R610" s="6" t="str">
        <f>INDEX('Demand forecast'!$M$9:$M$5832,MATCH($Q610,'Demand forecast'!$B$9:$B$5832,0))</f>
        <v>No</v>
      </c>
      <c r="S610" s="6" t="str">
        <f>IF(COUNTIF($Q$93:Q610,$B610) = 1, "LV", IF(COUNTIF($Q$93:Q610,$B610) = 2, "HV", "ST"))</f>
        <v>HV</v>
      </c>
      <c r="T610" s="6" t="str">
        <f>INDEX('Demand forecast and growth rate'!$E$7:$E$273,MATCH($Q610,'Demand forecast and growth rate'!$B$7:$B$273,0))</f>
        <v>Small growth</v>
      </c>
      <c r="U610" s="32">
        <f>SUMIFS('Capex forecast'!E$9:E$223,'Capex forecast'!$T$9:$T$223,$Q610,'Capex forecast'!$S$9:$S$223,$S610,'Capex forecast'!$Q$9:$Q$223,"Augex")</f>
        <v>0</v>
      </c>
      <c r="V610" s="32">
        <f>SUMIFS('Capex forecast'!F$9:F$223,'Capex forecast'!$T$9:$T$223,$Q610,'Capex forecast'!$S$9:$S$223,$S610,'Capex forecast'!$Q$9:$Q$223,"Augex")</f>
        <v>0</v>
      </c>
      <c r="W610" s="32">
        <f>SUMIFS('Capex forecast'!G$9:G$223,'Capex forecast'!$T$9:$T$223,$Q610,'Capex forecast'!$S$9:$S$223,$S610,'Capex forecast'!$Q$9:$Q$223,"Augex")</f>
        <v>0</v>
      </c>
      <c r="X610" s="32">
        <f>SUMIFS('Capex forecast'!H$9:H$223,'Capex forecast'!$T$9:$T$223,$Q610,'Capex forecast'!$S$9:$S$223,$S610,'Capex forecast'!$Q$9:$Q$223,"Augex")</f>
        <v>0</v>
      </c>
      <c r="Y610" s="32">
        <f>SUMIFS('Capex forecast'!I$9:I$223,'Capex forecast'!$T$9:$T$223,$Q610,'Capex forecast'!$S$9:$S$223,$S610,'Capex forecast'!$Q$9:$Q$223,"Augex")</f>
        <v>0</v>
      </c>
      <c r="Z610" s="32">
        <f>SUMIFS('Capex forecast'!J$9:J$223,'Capex forecast'!$T$9:$T$223,$Q610,'Capex forecast'!$S$9:$S$223,$S610,'Capex forecast'!$Q$9:$Q$223,"Augex")</f>
        <v>0</v>
      </c>
      <c r="AA610" s="32">
        <f>SUMIFS('Capex forecast'!K$9:K$223,'Capex forecast'!$T$9:$T$223,$Q610,'Capex forecast'!$S$9:$S$223,$S610,'Capex forecast'!$Q$9:$Q$223,"Augex")</f>
        <v>0</v>
      </c>
      <c r="AB610" s="32">
        <f>SUMIFS('Capex forecast'!L$9:L$223,'Capex forecast'!$T$9:$T$223,$Q610,'Capex forecast'!$S$9:$S$223,$S610,'Capex forecast'!$Q$9:$Q$223,"Augex")</f>
        <v>0</v>
      </c>
      <c r="AC610" s="32">
        <f>SUMIFS('Capex forecast'!M$9:M$223,'Capex forecast'!$T$9:$T$223,$Q610,'Capex forecast'!$S$9:$S$223,$S610,'Capex forecast'!$Q$9:$Q$223,"Augex")</f>
        <v>0</v>
      </c>
      <c r="AD610" s="32">
        <f>SUMIFS('Capex forecast'!N$9:N$223,'Capex forecast'!$T$9:$T$223,$Q610,'Capex forecast'!$S$9:$S$223,$S610,'Capex forecast'!$Q$9:$Q$223,"Augex")</f>
        <v>0</v>
      </c>
      <c r="AF610" s="45" t="s">
        <v>19</v>
      </c>
      <c r="AG610" s="6" t="str">
        <f>INDEX('Demand forecast'!$M$9:$M$5832,MATCH($Q610,'Demand forecast'!$B$9:$B$5832,0))</f>
        <v>No</v>
      </c>
      <c r="AH610" s="6" t="str">
        <f>IF(COUNTIF($AF$93:AF610,$B610) = 1, "LV", IF(COUNTIF($AF$93:AF610,$B610) = 2, "HV", "ST"))</f>
        <v>HV</v>
      </c>
      <c r="AI610" s="6" t="str">
        <f>INDEX('Demand forecast and growth rate'!$E$7:$E$273,MATCH($Q610,'Demand forecast and growth rate'!$B$7:$B$273,0))</f>
        <v>Small growth</v>
      </c>
      <c r="AJ610" s="47">
        <f>SUMIFS('Capex forecast'!E$9:E$223,'Capex forecast'!$T$9:$T$223,$AF610,'Capex forecast'!$S$9:$S$223,$AH610,'Capex forecast'!$Q$9:$Q$223,"Repex")</f>
        <v>0</v>
      </c>
      <c r="AK610" s="47">
        <f>SUMIFS('Capex forecast'!F$9:F$223,'Capex forecast'!$T$9:$T$223,$AF610,'Capex forecast'!$S$9:$S$223,$AH610,'Capex forecast'!$Q$9:$Q$223,"Repex")</f>
        <v>0</v>
      </c>
      <c r="AL610" s="47">
        <f>SUMIFS('Capex forecast'!G$9:G$223,'Capex forecast'!$T$9:$T$223,$AF610,'Capex forecast'!$S$9:$S$223,$AH610,'Capex forecast'!$Q$9:$Q$223,"Repex")</f>
        <v>0</v>
      </c>
      <c r="AM610" s="47">
        <f>SUMIFS('Capex forecast'!H$9:H$223,'Capex forecast'!$T$9:$T$223,$AF610,'Capex forecast'!$S$9:$S$223,$AH610,'Capex forecast'!$Q$9:$Q$223,"Repex")</f>
        <v>0</v>
      </c>
      <c r="AN610" s="47">
        <f>SUMIFS('Capex forecast'!I$9:I$223,'Capex forecast'!$T$9:$T$223,$AF610,'Capex forecast'!$S$9:$S$223,$AH610,'Capex forecast'!$Q$9:$Q$223,"Repex")</f>
        <v>0</v>
      </c>
      <c r="AO610" s="47">
        <f>SUMIFS('Capex forecast'!J$9:J$223,'Capex forecast'!$T$9:$T$223,$AF610,'Capex forecast'!$S$9:$S$223,$AH610,'Capex forecast'!$Q$9:$Q$223,"Repex")</f>
        <v>0</v>
      </c>
      <c r="AP610" s="47">
        <f>SUMIFS('Capex forecast'!K$9:K$223,'Capex forecast'!$T$9:$T$223,$AF610,'Capex forecast'!$S$9:$S$223,$AH610,'Capex forecast'!$Q$9:$Q$223,"Repex")</f>
        <v>0</v>
      </c>
      <c r="AQ610" s="47">
        <f>SUMIFS('Capex forecast'!L$9:L$223,'Capex forecast'!$T$9:$T$223,$AF610,'Capex forecast'!$S$9:$S$223,$AH610,'Capex forecast'!$Q$9:$Q$223,"Repex")</f>
        <v>0</v>
      </c>
      <c r="AR610" s="47">
        <f>SUMIFS('Capex forecast'!M$9:M$223,'Capex forecast'!$T$9:$T$223,$AF610,'Capex forecast'!$S$9:$S$223,$AH610,'Capex forecast'!$Q$9:$Q$223,"Repex")</f>
        <v>0</v>
      </c>
      <c r="AS610" s="47">
        <f>SUMIFS('Capex forecast'!N$9:N$223,'Capex forecast'!$T$9:$T$223,$AF610,'Capex forecast'!$S$9:$S$223,$AH610,'Capex forecast'!$Q$9:$Q$223,"Repex")</f>
        <v>0</v>
      </c>
    </row>
    <row r="611" spans="2:45" ht="15">
      <c r="B611" s="45" t="s">
        <v>147</v>
      </c>
      <c r="C611" s="6" t="str">
        <f>INDEX('Demand forecast'!$M$9:$M$5832,MATCH($B611,'Demand forecast'!$B$9:$B$5832,0))</f>
        <v>No</v>
      </c>
      <c r="D611" s="6" t="str">
        <f>IF(COUNTIF($B$93:B611,$B611) = 1, "LV", IF(COUNTIF($B$93:B611,$B611) = 2, "HV", "ST"))</f>
        <v>HV</v>
      </c>
      <c r="E611" s="6" t="str">
        <f>INDEX('Demand forecast and growth rate'!$E$7:$E$273,MATCH($B611,'Demand forecast and growth rate'!$B$7:$B$273,0))</f>
        <v>Small growth</v>
      </c>
      <c r="F611" s="32">
        <f>SUMIFS('Capex forecast'!E$9:E$223,'Capex forecast'!$T$9:$T$223,'Allocation of site-spec costs'!$B611,'Capex forecast'!$S$9:$S$223,'Allocation of site-spec costs'!$D611,'Capex forecast'!$Q$9:$Q$223,"Customer Connection")</f>
        <v>0</v>
      </c>
      <c r="G611" s="32">
        <f>SUMIFS('Capex forecast'!F$9:F$223,'Capex forecast'!$T$9:$T$223,'Allocation of site-spec costs'!$B611,'Capex forecast'!$S$9:$S$223,'Allocation of site-spec costs'!$D611,'Capex forecast'!$Q$9:$Q$223,"Customer Connection")</f>
        <v>0</v>
      </c>
      <c r="H611" s="32">
        <f>SUMIFS('Capex forecast'!G$9:G$223,'Capex forecast'!$T$9:$T$223,'Allocation of site-spec costs'!$B611,'Capex forecast'!$S$9:$S$223,'Allocation of site-spec costs'!$D611,'Capex forecast'!$Q$9:$Q$223,"Customer Connection")</f>
        <v>0</v>
      </c>
      <c r="I611" s="32">
        <f>SUMIFS('Capex forecast'!H$9:H$223,'Capex forecast'!$T$9:$T$223,'Allocation of site-spec costs'!$B611,'Capex forecast'!$S$9:$S$223,'Allocation of site-spec costs'!$D611,'Capex forecast'!$Q$9:$Q$223,"Customer Connection")</f>
        <v>0</v>
      </c>
      <c r="J611" s="32">
        <f>SUMIFS('Capex forecast'!I$9:I$223,'Capex forecast'!$T$9:$T$223,'Allocation of site-spec costs'!$B611,'Capex forecast'!$S$9:$S$223,'Allocation of site-spec costs'!$D611,'Capex forecast'!$Q$9:$Q$223,"Customer Connection")</f>
        <v>0</v>
      </c>
      <c r="K611" s="32">
        <f>SUMIFS('Capex forecast'!J$9:J$223,'Capex forecast'!$T$9:$T$223,'Allocation of site-spec costs'!$B611,'Capex forecast'!$S$9:$S$223,'Allocation of site-spec costs'!$D611,'Capex forecast'!$Q$9:$Q$223,"Customer Connection")</f>
        <v>0</v>
      </c>
      <c r="L611" s="32">
        <f>SUMIFS('Capex forecast'!K$9:K$223,'Capex forecast'!$T$9:$T$223,'Allocation of site-spec costs'!$B611,'Capex forecast'!$S$9:$S$223,'Allocation of site-spec costs'!$D611,'Capex forecast'!$Q$9:$Q$223,"Customer Connection")</f>
        <v>0</v>
      </c>
      <c r="M611" s="32">
        <f>SUMIFS('Capex forecast'!L$9:L$223,'Capex forecast'!$T$9:$T$223,'Allocation of site-spec costs'!$B611,'Capex forecast'!$S$9:$S$223,'Allocation of site-spec costs'!$D611,'Capex forecast'!$Q$9:$Q$223,"Customer Connection")</f>
        <v>0</v>
      </c>
      <c r="N611" s="32">
        <f>SUMIFS('Capex forecast'!M$9:M$223,'Capex forecast'!$T$9:$T$223,'Allocation of site-spec costs'!$B611,'Capex forecast'!$S$9:$S$223,'Allocation of site-spec costs'!$D611,'Capex forecast'!$Q$9:$Q$223,"Customer Connection")</f>
        <v>0</v>
      </c>
      <c r="O611" s="32">
        <f>SUMIFS('Capex forecast'!N$9:N$223,'Capex forecast'!$T$9:$T$223,'Allocation of site-spec costs'!$B611,'Capex forecast'!$S$9:$S$223,'Allocation of site-spec costs'!$D611,'Capex forecast'!$Q$9:$Q$223,"Customer Connection")</f>
        <v>0</v>
      </c>
      <c r="Q611" s="45" t="s">
        <v>147</v>
      </c>
      <c r="R611" s="6" t="str">
        <f>INDEX('Demand forecast'!$M$9:$M$5832,MATCH($Q611,'Demand forecast'!$B$9:$B$5832,0))</f>
        <v>No</v>
      </c>
      <c r="S611" s="6" t="str">
        <f>IF(COUNTIF($Q$93:Q611,$B611) = 1, "LV", IF(COUNTIF($Q$93:Q611,$B611) = 2, "HV", "ST"))</f>
        <v>HV</v>
      </c>
      <c r="T611" s="6" t="str">
        <f>INDEX('Demand forecast and growth rate'!$E$7:$E$273,MATCH($Q611,'Demand forecast and growth rate'!$B$7:$B$273,0))</f>
        <v>Small growth</v>
      </c>
      <c r="U611" s="32">
        <f>SUMIFS('Capex forecast'!E$9:E$223,'Capex forecast'!$T$9:$T$223,$Q611,'Capex forecast'!$S$9:$S$223,$S611,'Capex forecast'!$Q$9:$Q$223,"Augex")</f>
        <v>0</v>
      </c>
      <c r="V611" s="32">
        <f>SUMIFS('Capex forecast'!F$9:F$223,'Capex forecast'!$T$9:$T$223,$Q611,'Capex forecast'!$S$9:$S$223,$S611,'Capex forecast'!$Q$9:$Q$223,"Augex")</f>
        <v>0</v>
      </c>
      <c r="W611" s="32">
        <f>SUMIFS('Capex forecast'!G$9:G$223,'Capex forecast'!$T$9:$T$223,$Q611,'Capex forecast'!$S$9:$S$223,$S611,'Capex forecast'!$Q$9:$Q$223,"Augex")</f>
        <v>0</v>
      </c>
      <c r="X611" s="32">
        <f>SUMIFS('Capex forecast'!H$9:H$223,'Capex forecast'!$T$9:$T$223,$Q611,'Capex forecast'!$S$9:$S$223,$S611,'Capex forecast'!$Q$9:$Q$223,"Augex")</f>
        <v>0</v>
      </c>
      <c r="Y611" s="32">
        <f>SUMIFS('Capex forecast'!I$9:I$223,'Capex forecast'!$T$9:$T$223,$Q611,'Capex forecast'!$S$9:$S$223,$S611,'Capex forecast'!$Q$9:$Q$223,"Augex")</f>
        <v>0</v>
      </c>
      <c r="Z611" s="32">
        <f>SUMIFS('Capex forecast'!J$9:J$223,'Capex forecast'!$T$9:$T$223,$Q611,'Capex forecast'!$S$9:$S$223,$S611,'Capex forecast'!$Q$9:$Q$223,"Augex")</f>
        <v>0</v>
      </c>
      <c r="AA611" s="32">
        <f>SUMIFS('Capex forecast'!K$9:K$223,'Capex forecast'!$T$9:$T$223,$Q611,'Capex forecast'!$S$9:$S$223,$S611,'Capex forecast'!$Q$9:$Q$223,"Augex")</f>
        <v>0</v>
      </c>
      <c r="AB611" s="32">
        <f>SUMIFS('Capex forecast'!L$9:L$223,'Capex forecast'!$T$9:$T$223,$Q611,'Capex forecast'!$S$9:$S$223,$S611,'Capex forecast'!$Q$9:$Q$223,"Augex")</f>
        <v>0</v>
      </c>
      <c r="AC611" s="32">
        <f>SUMIFS('Capex forecast'!M$9:M$223,'Capex forecast'!$T$9:$T$223,$Q611,'Capex forecast'!$S$9:$S$223,$S611,'Capex forecast'!$Q$9:$Q$223,"Augex")</f>
        <v>0</v>
      </c>
      <c r="AD611" s="32">
        <f>SUMIFS('Capex forecast'!N$9:N$223,'Capex forecast'!$T$9:$T$223,$Q611,'Capex forecast'!$S$9:$S$223,$S611,'Capex forecast'!$Q$9:$Q$223,"Augex")</f>
        <v>0</v>
      </c>
      <c r="AF611" s="45" t="s">
        <v>147</v>
      </c>
      <c r="AG611" s="6" t="str">
        <f>INDEX('Demand forecast'!$M$9:$M$5832,MATCH($Q611,'Demand forecast'!$B$9:$B$5832,0))</f>
        <v>No</v>
      </c>
      <c r="AH611" s="6" t="str">
        <f>IF(COUNTIF($AF$93:AF611,$B611) = 1, "LV", IF(COUNTIF($AF$93:AF611,$B611) = 2, "HV", "ST"))</f>
        <v>HV</v>
      </c>
      <c r="AI611" s="6" t="str">
        <f>INDEX('Demand forecast and growth rate'!$E$7:$E$273,MATCH($Q611,'Demand forecast and growth rate'!$B$7:$B$273,0))</f>
        <v>Small growth</v>
      </c>
      <c r="AJ611" s="47">
        <f>SUMIFS('Capex forecast'!E$9:E$223,'Capex forecast'!$T$9:$T$223,$AF611,'Capex forecast'!$S$9:$S$223,$AH611,'Capex forecast'!$Q$9:$Q$223,"Repex")</f>
        <v>0</v>
      </c>
      <c r="AK611" s="47">
        <f>SUMIFS('Capex forecast'!F$9:F$223,'Capex forecast'!$T$9:$T$223,$AF611,'Capex forecast'!$S$9:$S$223,$AH611,'Capex forecast'!$Q$9:$Q$223,"Repex")</f>
        <v>0</v>
      </c>
      <c r="AL611" s="47">
        <f>SUMIFS('Capex forecast'!G$9:G$223,'Capex forecast'!$T$9:$T$223,$AF611,'Capex forecast'!$S$9:$S$223,$AH611,'Capex forecast'!$Q$9:$Q$223,"Repex")</f>
        <v>0</v>
      </c>
      <c r="AM611" s="47">
        <f>SUMIFS('Capex forecast'!H$9:H$223,'Capex forecast'!$T$9:$T$223,$AF611,'Capex forecast'!$S$9:$S$223,$AH611,'Capex forecast'!$Q$9:$Q$223,"Repex")</f>
        <v>0</v>
      </c>
      <c r="AN611" s="47">
        <f>SUMIFS('Capex forecast'!I$9:I$223,'Capex forecast'!$T$9:$T$223,$AF611,'Capex forecast'!$S$9:$S$223,$AH611,'Capex forecast'!$Q$9:$Q$223,"Repex")</f>
        <v>0</v>
      </c>
      <c r="AO611" s="47">
        <f>SUMIFS('Capex forecast'!J$9:J$223,'Capex forecast'!$T$9:$T$223,$AF611,'Capex forecast'!$S$9:$S$223,$AH611,'Capex forecast'!$Q$9:$Q$223,"Repex")</f>
        <v>0</v>
      </c>
      <c r="AP611" s="47">
        <f>SUMIFS('Capex forecast'!K$9:K$223,'Capex forecast'!$T$9:$T$223,$AF611,'Capex forecast'!$S$9:$S$223,$AH611,'Capex forecast'!$Q$9:$Q$223,"Repex")</f>
        <v>0</v>
      </c>
      <c r="AQ611" s="47">
        <f>SUMIFS('Capex forecast'!L$9:L$223,'Capex forecast'!$T$9:$T$223,$AF611,'Capex forecast'!$S$9:$S$223,$AH611,'Capex forecast'!$Q$9:$Q$223,"Repex")</f>
        <v>0</v>
      </c>
      <c r="AR611" s="47">
        <f>SUMIFS('Capex forecast'!M$9:M$223,'Capex forecast'!$T$9:$T$223,$AF611,'Capex forecast'!$S$9:$S$223,$AH611,'Capex forecast'!$Q$9:$Q$223,"Repex")</f>
        <v>0</v>
      </c>
      <c r="AS611" s="47">
        <f>SUMIFS('Capex forecast'!N$9:N$223,'Capex forecast'!$T$9:$T$223,$AF611,'Capex forecast'!$S$9:$S$223,$AH611,'Capex forecast'!$Q$9:$Q$223,"Repex")</f>
        <v>0</v>
      </c>
    </row>
    <row r="612" spans="2:45" ht="15">
      <c r="B612" s="45" t="s">
        <v>22</v>
      </c>
      <c r="C612" s="6" t="str">
        <f>INDEX('Demand forecast'!$M$9:$M$5832,MATCH($B612,'Demand forecast'!$B$9:$B$5832,0))</f>
        <v>No</v>
      </c>
      <c r="D612" s="6" t="str">
        <f>IF(COUNTIF($B$93:B612,$B612) = 1, "LV", IF(COUNTIF($B$93:B612,$B612) = 2, "HV", "ST"))</f>
        <v>HV</v>
      </c>
      <c r="E612" s="6" t="str">
        <f>INDEX('Demand forecast and growth rate'!$E$7:$E$273,MATCH($B612,'Demand forecast and growth rate'!$B$7:$B$273,0))</f>
        <v>Small growth</v>
      </c>
      <c r="F612" s="32">
        <f>SUMIFS('Capex forecast'!E$9:E$223,'Capex forecast'!$T$9:$T$223,'Allocation of site-spec costs'!$B612,'Capex forecast'!$S$9:$S$223,'Allocation of site-spec costs'!$D612,'Capex forecast'!$Q$9:$Q$223,"Customer Connection")</f>
        <v>0</v>
      </c>
      <c r="G612" s="32">
        <f>SUMIFS('Capex forecast'!F$9:F$223,'Capex forecast'!$T$9:$T$223,'Allocation of site-spec costs'!$B612,'Capex forecast'!$S$9:$S$223,'Allocation of site-spec costs'!$D612,'Capex forecast'!$Q$9:$Q$223,"Customer Connection")</f>
        <v>0</v>
      </c>
      <c r="H612" s="32">
        <f>SUMIFS('Capex forecast'!G$9:G$223,'Capex forecast'!$T$9:$T$223,'Allocation of site-spec costs'!$B612,'Capex forecast'!$S$9:$S$223,'Allocation of site-spec costs'!$D612,'Capex forecast'!$Q$9:$Q$223,"Customer Connection")</f>
        <v>0</v>
      </c>
      <c r="I612" s="32">
        <f>SUMIFS('Capex forecast'!H$9:H$223,'Capex forecast'!$T$9:$T$223,'Allocation of site-spec costs'!$B612,'Capex forecast'!$S$9:$S$223,'Allocation of site-spec costs'!$D612,'Capex forecast'!$Q$9:$Q$223,"Customer Connection")</f>
        <v>0</v>
      </c>
      <c r="J612" s="32">
        <f>SUMIFS('Capex forecast'!I$9:I$223,'Capex forecast'!$T$9:$T$223,'Allocation of site-spec costs'!$B612,'Capex forecast'!$S$9:$S$223,'Allocation of site-spec costs'!$D612,'Capex forecast'!$Q$9:$Q$223,"Customer Connection")</f>
        <v>0</v>
      </c>
      <c r="K612" s="32">
        <f>SUMIFS('Capex forecast'!J$9:J$223,'Capex forecast'!$T$9:$T$223,'Allocation of site-spec costs'!$B612,'Capex forecast'!$S$9:$S$223,'Allocation of site-spec costs'!$D612,'Capex forecast'!$Q$9:$Q$223,"Customer Connection")</f>
        <v>0</v>
      </c>
      <c r="L612" s="32">
        <f>SUMIFS('Capex forecast'!K$9:K$223,'Capex forecast'!$T$9:$T$223,'Allocation of site-spec costs'!$B612,'Capex forecast'!$S$9:$S$223,'Allocation of site-spec costs'!$D612,'Capex forecast'!$Q$9:$Q$223,"Customer Connection")</f>
        <v>0</v>
      </c>
      <c r="M612" s="32">
        <f>SUMIFS('Capex forecast'!L$9:L$223,'Capex forecast'!$T$9:$T$223,'Allocation of site-spec costs'!$B612,'Capex forecast'!$S$9:$S$223,'Allocation of site-spec costs'!$D612,'Capex forecast'!$Q$9:$Q$223,"Customer Connection")</f>
        <v>0</v>
      </c>
      <c r="N612" s="32">
        <f>SUMIFS('Capex forecast'!M$9:M$223,'Capex forecast'!$T$9:$T$223,'Allocation of site-spec costs'!$B612,'Capex forecast'!$S$9:$S$223,'Allocation of site-spec costs'!$D612,'Capex forecast'!$Q$9:$Q$223,"Customer Connection")</f>
        <v>0</v>
      </c>
      <c r="O612" s="32">
        <f>SUMIFS('Capex forecast'!N$9:N$223,'Capex forecast'!$T$9:$T$223,'Allocation of site-spec costs'!$B612,'Capex forecast'!$S$9:$S$223,'Allocation of site-spec costs'!$D612,'Capex forecast'!$Q$9:$Q$223,"Customer Connection")</f>
        <v>0</v>
      </c>
      <c r="Q612" s="45" t="s">
        <v>22</v>
      </c>
      <c r="R612" s="6" t="str">
        <f>INDEX('Demand forecast'!$M$9:$M$5832,MATCH($Q612,'Demand forecast'!$B$9:$B$5832,0))</f>
        <v>No</v>
      </c>
      <c r="S612" s="6" t="str">
        <f>IF(COUNTIF($Q$93:Q612,$B612) = 1, "LV", IF(COUNTIF($Q$93:Q612,$B612) = 2, "HV", "ST"))</f>
        <v>HV</v>
      </c>
      <c r="T612" s="6" t="str">
        <f>INDEX('Demand forecast and growth rate'!$E$7:$E$273,MATCH($Q612,'Demand forecast and growth rate'!$B$7:$B$273,0))</f>
        <v>Small growth</v>
      </c>
      <c r="U612" s="32">
        <f>SUMIFS('Capex forecast'!E$9:E$223,'Capex forecast'!$T$9:$T$223,$Q612,'Capex forecast'!$S$9:$S$223,$S612,'Capex forecast'!$Q$9:$Q$223,"Augex")</f>
        <v>0</v>
      </c>
      <c r="V612" s="32">
        <f>SUMIFS('Capex forecast'!F$9:F$223,'Capex forecast'!$T$9:$T$223,$Q612,'Capex forecast'!$S$9:$S$223,$S612,'Capex forecast'!$Q$9:$Q$223,"Augex")</f>
        <v>0</v>
      </c>
      <c r="W612" s="32">
        <f>SUMIFS('Capex forecast'!G$9:G$223,'Capex forecast'!$T$9:$T$223,$Q612,'Capex forecast'!$S$9:$S$223,$S612,'Capex forecast'!$Q$9:$Q$223,"Augex")</f>
        <v>0</v>
      </c>
      <c r="X612" s="32">
        <f>SUMIFS('Capex forecast'!H$9:H$223,'Capex forecast'!$T$9:$T$223,$Q612,'Capex forecast'!$S$9:$S$223,$S612,'Capex forecast'!$Q$9:$Q$223,"Augex")</f>
        <v>0</v>
      </c>
      <c r="Y612" s="32">
        <f>SUMIFS('Capex forecast'!I$9:I$223,'Capex forecast'!$T$9:$T$223,$Q612,'Capex forecast'!$S$9:$S$223,$S612,'Capex forecast'!$Q$9:$Q$223,"Augex")</f>
        <v>0</v>
      </c>
      <c r="Z612" s="32">
        <f>SUMIFS('Capex forecast'!J$9:J$223,'Capex forecast'!$T$9:$T$223,$Q612,'Capex forecast'!$S$9:$S$223,$S612,'Capex forecast'!$Q$9:$Q$223,"Augex")</f>
        <v>0</v>
      </c>
      <c r="AA612" s="32">
        <f>SUMIFS('Capex forecast'!K$9:K$223,'Capex forecast'!$T$9:$T$223,$Q612,'Capex forecast'!$S$9:$S$223,$S612,'Capex forecast'!$Q$9:$Q$223,"Augex")</f>
        <v>0</v>
      </c>
      <c r="AB612" s="32">
        <f>SUMIFS('Capex forecast'!L$9:L$223,'Capex forecast'!$T$9:$T$223,$Q612,'Capex forecast'!$S$9:$S$223,$S612,'Capex forecast'!$Q$9:$Q$223,"Augex")</f>
        <v>0</v>
      </c>
      <c r="AC612" s="32">
        <f>SUMIFS('Capex forecast'!M$9:M$223,'Capex forecast'!$T$9:$T$223,$Q612,'Capex forecast'!$S$9:$S$223,$S612,'Capex forecast'!$Q$9:$Q$223,"Augex")</f>
        <v>0</v>
      </c>
      <c r="AD612" s="32">
        <f>SUMIFS('Capex forecast'!N$9:N$223,'Capex forecast'!$T$9:$T$223,$Q612,'Capex forecast'!$S$9:$S$223,$S612,'Capex forecast'!$Q$9:$Q$223,"Augex")</f>
        <v>0</v>
      </c>
      <c r="AF612" s="45" t="s">
        <v>22</v>
      </c>
      <c r="AG612" s="6" t="str">
        <f>INDEX('Demand forecast'!$M$9:$M$5832,MATCH($Q612,'Demand forecast'!$B$9:$B$5832,0))</f>
        <v>No</v>
      </c>
      <c r="AH612" s="6" t="str">
        <f>IF(COUNTIF($AF$93:AF612,$B612) = 1, "LV", IF(COUNTIF($AF$93:AF612,$B612) = 2, "HV", "ST"))</f>
        <v>HV</v>
      </c>
      <c r="AI612" s="6" t="str">
        <f>INDEX('Demand forecast and growth rate'!$E$7:$E$273,MATCH($Q612,'Demand forecast and growth rate'!$B$7:$B$273,0))</f>
        <v>Small growth</v>
      </c>
      <c r="AJ612" s="47">
        <f>SUMIFS('Capex forecast'!E$9:E$223,'Capex forecast'!$T$9:$T$223,$AF612,'Capex forecast'!$S$9:$S$223,$AH612,'Capex forecast'!$Q$9:$Q$223,"Repex")</f>
        <v>0</v>
      </c>
      <c r="AK612" s="47">
        <f>SUMIFS('Capex forecast'!F$9:F$223,'Capex forecast'!$T$9:$T$223,$AF612,'Capex forecast'!$S$9:$S$223,$AH612,'Capex forecast'!$Q$9:$Q$223,"Repex")</f>
        <v>0</v>
      </c>
      <c r="AL612" s="47">
        <f>SUMIFS('Capex forecast'!G$9:G$223,'Capex forecast'!$T$9:$T$223,$AF612,'Capex forecast'!$S$9:$S$223,$AH612,'Capex forecast'!$Q$9:$Q$223,"Repex")</f>
        <v>0</v>
      </c>
      <c r="AM612" s="47">
        <f>SUMIFS('Capex forecast'!H$9:H$223,'Capex forecast'!$T$9:$T$223,$AF612,'Capex forecast'!$S$9:$S$223,$AH612,'Capex forecast'!$Q$9:$Q$223,"Repex")</f>
        <v>0</v>
      </c>
      <c r="AN612" s="47">
        <f>SUMIFS('Capex forecast'!I$9:I$223,'Capex forecast'!$T$9:$T$223,$AF612,'Capex forecast'!$S$9:$S$223,$AH612,'Capex forecast'!$Q$9:$Q$223,"Repex")</f>
        <v>0</v>
      </c>
      <c r="AO612" s="47">
        <f>SUMIFS('Capex forecast'!J$9:J$223,'Capex forecast'!$T$9:$T$223,$AF612,'Capex forecast'!$S$9:$S$223,$AH612,'Capex forecast'!$Q$9:$Q$223,"Repex")</f>
        <v>0</v>
      </c>
      <c r="AP612" s="47">
        <f>SUMIFS('Capex forecast'!K$9:K$223,'Capex forecast'!$T$9:$T$223,$AF612,'Capex forecast'!$S$9:$S$223,$AH612,'Capex forecast'!$Q$9:$Q$223,"Repex")</f>
        <v>0</v>
      </c>
      <c r="AQ612" s="47">
        <f>SUMIFS('Capex forecast'!L$9:L$223,'Capex forecast'!$T$9:$T$223,$AF612,'Capex forecast'!$S$9:$S$223,$AH612,'Capex forecast'!$Q$9:$Q$223,"Repex")</f>
        <v>0</v>
      </c>
      <c r="AR612" s="47">
        <f>SUMIFS('Capex forecast'!M$9:M$223,'Capex forecast'!$T$9:$T$223,$AF612,'Capex forecast'!$S$9:$S$223,$AH612,'Capex forecast'!$Q$9:$Q$223,"Repex")</f>
        <v>0</v>
      </c>
      <c r="AS612" s="47">
        <f>SUMIFS('Capex forecast'!N$9:N$223,'Capex forecast'!$T$9:$T$223,$AF612,'Capex forecast'!$S$9:$S$223,$AH612,'Capex forecast'!$Q$9:$Q$223,"Repex")</f>
        <v>0</v>
      </c>
    </row>
    <row r="613" spans="2:45" ht="15">
      <c r="B613" s="45" t="s">
        <v>64</v>
      </c>
      <c r="C613" s="6" t="str">
        <f>INDEX('Demand forecast'!$M$9:$M$5832,MATCH($B613,'Demand forecast'!$B$9:$B$5832,0))</f>
        <v>No</v>
      </c>
      <c r="D613" s="6" t="str">
        <f>IF(COUNTIF($B$93:B613,$B613) = 1, "LV", IF(COUNTIF($B$93:B613,$B613) = 2, "HV", "ST"))</f>
        <v>HV</v>
      </c>
      <c r="E613" s="6" t="str">
        <f>INDEX('Demand forecast and growth rate'!$E$7:$E$273,MATCH($B613,'Demand forecast and growth rate'!$B$7:$B$273,0))</f>
        <v>High growth</v>
      </c>
      <c r="F613" s="32">
        <f>SUMIFS('Capex forecast'!E$9:E$223,'Capex forecast'!$T$9:$T$223,'Allocation of site-spec costs'!$B613,'Capex forecast'!$S$9:$S$223,'Allocation of site-spec costs'!$D613,'Capex forecast'!$Q$9:$Q$223,"Customer Connection")</f>
        <v>0</v>
      </c>
      <c r="G613" s="32">
        <f>SUMIFS('Capex forecast'!F$9:F$223,'Capex forecast'!$T$9:$T$223,'Allocation of site-spec costs'!$B613,'Capex forecast'!$S$9:$S$223,'Allocation of site-spec costs'!$D613,'Capex forecast'!$Q$9:$Q$223,"Customer Connection")</f>
        <v>0</v>
      </c>
      <c r="H613" s="32">
        <f>SUMIFS('Capex forecast'!G$9:G$223,'Capex forecast'!$T$9:$T$223,'Allocation of site-spec costs'!$B613,'Capex forecast'!$S$9:$S$223,'Allocation of site-spec costs'!$D613,'Capex forecast'!$Q$9:$Q$223,"Customer Connection")</f>
        <v>0</v>
      </c>
      <c r="I613" s="32">
        <f>SUMIFS('Capex forecast'!H$9:H$223,'Capex forecast'!$T$9:$T$223,'Allocation of site-spec costs'!$B613,'Capex forecast'!$S$9:$S$223,'Allocation of site-spec costs'!$D613,'Capex forecast'!$Q$9:$Q$223,"Customer Connection")</f>
        <v>0</v>
      </c>
      <c r="J613" s="32">
        <f>SUMIFS('Capex forecast'!I$9:I$223,'Capex forecast'!$T$9:$T$223,'Allocation of site-spec costs'!$B613,'Capex forecast'!$S$9:$S$223,'Allocation of site-spec costs'!$D613,'Capex forecast'!$Q$9:$Q$223,"Customer Connection")</f>
        <v>0</v>
      </c>
      <c r="K613" s="32">
        <f>SUMIFS('Capex forecast'!J$9:J$223,'Capex forecast'!$T$9:$T$223,'Allocation of site-spec costs'!$B613,'Capex forecast'!$S$9:$S$223,'Allocation of site-spec costs'!$D613,'Capex forecast'!$Q$9:$Q$223,"Customer Connection")</f>
        <v>0</v>
      </c>
      <c r="L613" s="32">
        <f>SUMIFS('Capex forecast'!K$9:K$223,'Capex forecast'!$T$9:$T$223,'Allocation of site-spec costs'!$B613,'Capex forecast'!$S$9:$S$223,'Allocation of site-spec costs'!$D613,'Capex forecast'!$Q$9:$Q$223,"Customer Connection")</f>
        <v>0</v>
      </c>
      <c r="M613" s="32">
        <f>SUMIFS('Capex forecast'!L$9:L$223,'Capex forecast'!$T$9:$T$223,'Allocation of site-spec costs'!$B613,'Capex forecast'!$S$9:$S$223,'Allocation of site-spec costs'!$D613,'Capex forecast'!$Q$9:$Q$223,"Customer Connection")</f>
        <v>0</v>
      </c>
      <c r="N613" s="32">
        <f>SUMIFS('Capex forecast'!M$9:M$223,'Capex forecast'!$T$9:$T$223,'Allocation of site-spec costs'!$B613,'Capex forecast'!$S$9:$S$223,'Allocation of site-spec costs'!$D613,'Capex forecast'!$Q$9:$Q$223,"Customer Connection")</f>
        <v>0</v>
      </c>
      <c r="O613" s="32">
        <f>SUMIFS('Capex forecast'!N$9:N$223,'Capex forecast'!$T$9:$T$223,'Allocation of site-spec costs'!$B613,'Capex forecast'!$S$9:$S$223,'Allocation of site-spec costs'!$D613,'Capex forecast'!$Q$9:$Q$223,"Customer Connection")</f>
        <v>0</v>
      </c>
      <c r="Q613" s="45" t="s">
        <v>64</v>
      </c>
      <c r="R613" s="6" t="str">
        <f>INDEX('Demand forecast'!$M$9:$M$5832,MATCH($Q613,'Demand forecast'!$B$9:$B$5832,0))</f>
        <v>No</v>
      </c>
      <c r="S613" s="6" t="str">
        <f>IF(COUNTIF($Q$93:Q613,$B613) = 1, "LV", IF(COUNTIF($Q$93:Q613,$B613) = 2, "HV", "ST"))</f>
        <v>HV</v>
      </c>
      <c r="T613" s="6" t="str">
        <f>INDEX('Demand forecast and growth rate'!$E$7:$E$273,MATCH($Q613,'Demand forecast and growth rate'!$B$7:$B$273,0))</f>
        <v>High growth</v>
      </c>
      <c r="U613" s="32">
        <f>SUMIFS('Capex forecast'!E$9:E$223,'Capex forecast'!$T$9:$T$223,$Q613,'Capex forecast'!$S$9:$S$223,$S613,'Capex forecast'!$Q$9:$Q$223,"Augex")</f>
        <v>0</v>
      </c>
      <c r="V613" s="32">
        <f>SUMIFS('Capex forecast'!F$9:F$223,'Capex forecast'!$T$9:$T$223,$Q613,'Capex forecast'!$S$9:$S$223,$S613,'Capex forecast'!$Q$9:$Q$223,"Augex")</f>
        <v>0</v>
      </c>
      <c r="W613" s="32">
        <f>SUMIFS('Capex forecast'!G$9:G$223,'Capex forecast'!$T$9:$T$223,$Q613,'Capex forecast'!$S$9:$S$223,$S613,'Capex forecast'!$Q$9:$Q$223,"Augex")</f>
        <v>0</v>
      </c>
      <c r="X613" s="32">
        <f>SUMIFS('Capex forecast'!H$9:H$223,'Capex forecast'!$T$9:$T$223,$Q613,'Capex forecast'!$S$9:$S$223,$S613,'Capex forecast'!$Q$9:$Q$223,"Augex")</f>
        <v>0</v>
      </c>
      <c r="Y613" s="32">
        <f>SUMIFS('Capex forecast'!I$9:I$223,'Capex forecast'!$T$9:$T$223,$Q613,'Capex forecast'!$S$9:$S$223,$S613,'Capex forecast'!$Q$9:$Q$223,"Augex")</f>
        <v>0</v>
      </c>
      <c r="Z613" s="32">
        <f>SUMIFS('Capex forecast'!J$9:J$223,'Capex forecast'!$T$9:$T$223,$Q613,'Capex forecast'!$S$9:$S$223,$S613,'Capex forecast'!$Q$9:$Q$223,"Augex")</f>
        <v>0</v>
      </c>
      <c r="AA613" s="32">
        <f>SUMIFS('Capex forecast'!K$9:K$223,'Capex forecast'!$T$9:$T$223,$Q613,'Capex forecast'!$S$9:$S$223,$S613,'Capex forecast'!$Q$9:$Q$223,"Augex")</f>
        <v>0</v>
      </c>
      <c r="AB613" s="32">
        <f>SUMIFS('Capex forecast'!L$9:L$223,'Capex forecast'!$T$9:$T$223,$Q613,'Capex forecast'!$S$9:$S$223,$S613,'Capex forecast'!$Q$9:$Q$223,"Augex")</f>
        <v>0</v>
      </c>
      <c r="AC613" s="32">
        <f>SUMIFS('Capex forecast'!M$9:M$223,'Capex forecast'!$T$9:$T$223,$Q613,'Capex forecast'!$S$9:$S$223,$S613,'Capex forecast'!$Q$9:$Q$223,"Augex")</f>
        <v>0</v>
      </c>
      <c r="AD613" s="32">
        <f>SUMIFS('Capex forecast'!N$9:N$223,'Capex forecast'!$T$9:$T$223,$Q613,'Capex forecast'!$S$9:$S$223,$S613,'Capex forecast'!$Q$9:$Q$223,"Augex")</f>
        <v>0</v>
      </c>
      <c r="AF613" s="45" t="s">
        <v>64</v>
      </c>
      <c r="AG613" s="6" t="str">
        <f>INDEX('Demand forecast'!$M$9:$M$5832,MATCH($Q613,'Demand forecast'!$B$9:$B$5832,0))</f>
        <v>No</v>
      </c>
      <c r="AH613" s="6" t="str">
        <f>IF(COUNTIF($AF$93:AF613,$B613) = 1, "LV", IF(COUNTIF($AF$93:AF613,$B613) = 2, "HV", "ST"))</f>
        <v>HV</v>
      </c>
      <c r="AI613" s="6" t="str">
        <f>INDEX('Demand forecast and growth rate'!$E$7:$E$273,MATCH($Q613,'Demand forecast and growth rate'!$B$7:$B$273,0))</f>
        <v>High growth</v>
      </c>
      <c r="AJ613" s="47">
        <f>SUMIFS('Capex forecast'!E$9:E$223,'Capex forecast'!$T$9:$T$223,$AF613,'Capex forecast'!$S$9:$S$223,$AH613,'Capex forecast'!$Q$9:$Q$223,"Repex")</f>
        <v>0</v>
      </c>
      <c r="AK613" s="47">
        <f>SUMIFS('Capex forecast'!F$9:F$223,'Capex forecast'!$T$9:$T$223,$AF613,'Capex forecast'!$S$9:$S$223,$AH613,'Capex forecast'!$Q$9:$Q$223,"Repex")</f>
        <v>0</v>
      </c>
      <c r="AL613" s="47">
        <f>SUMIFS('Capex forecast'!G$9:G$223,'Capex forecast'!$T$9:$T$223,$AF613,'Capex forecast'!$S$9:$S$223,$AH613,'Capex forecast'!$Q$9:$Q$223,"Repex")</f>
        <v>0</v>
      </c>
      <c r="AM613" s="47">
        <f>SUMIFS('Capex forecast'!H$9:H$223,'Capex forecast'!$T$9:$T$223,$AF613,'Capex forecast'!$S$9:$S$223,$AH613,'Capex forecast'!$Q$9:$Q$223,"Repex")</f>
        <v>0</v>
      </c>
      <c r="AN613" s="47">
        <f>SUMIFS('Capex forecast'!I$9:I$223,'Capex forecast'!$T$9:$T$223,$AF613,'Capex forecast'!$S$9:$S$223,$AH613,'Capex forecast'!$Q$9:$Q$223,"Repex")</f>
        <v>0</v>
      </c>
      <c r="AO613" s="47">
        <f>SUMIFS('Capex forecast'!J$9:J$223,'Capex forecast'!$T$9:$T$223,$AF613,'Capex forecast'!$S$9:$S$223,$AH613,'Capex forecast'!$Q$9:$Q$223,"Repex")</f>
        <v>0</v>
      </c>
      <c r="AP613" s="47">
        <f>SUMIFS('Capex forecast'!K$9:K$223,'Capex forecast'!$T$9:$T$223,$AF613,'Capex forecast'!$S$9:$S$223,$AH613,'Capex forecast'!$Q$9:$Q$223,"Repex")</f>
        <v>0</v>
      </c>
      <c r="AQ613" s="47">
        <f>SUMIFS('Capex forecast'!L$9:L$223,'Capex forecast'!$T$9:$T$223,$AF613,'Capex forecast'!$S$9:$S$223,$AH613,'Capex forecast'!$Q$9:$Q$223,"Repex")</f>
        <v>0</v>
      </c>
      <c r="AR613" s="47">
        <f>SUMIFS('Capex forecast'!M$9:M$223,'Capex forecast'!$T$9:$T$223,$AF613,'Capex forecast'!$S$9:$S$223,$AH613,'Capex forecast'!$Q$9:$Q$223,"Repex")</f>
        <v>0</v>
      </c>
      <c r="AS613" s="47">
        <f>SUMIFS('Capex forecast'!N$9:N$223,'Capex forecast'!$T$9:$T$223,$AF613,'Capex forecast'!$S$9:$S$223,$AH613,'Capex forecast'!$Q$9:$Q$223,"Repex")</f>
        <v>0</v>
      </c>
    </row>
    <row r="614" spans="2:45" ht="15">
      <c r="B614" s="45" t="s">
        <v>66</v>
      </c>
      <c r="C614" s="6" t="str">
        <f>INDEX('Demand forecast'!$M$9:$M$5832,MATCH($B614,'Demand forecast'!$B$9:$B$5832,0))</f>
        <v>No</v>
      </c>
      <c r="D614" s="6" t="str">
        <f>IF(COUNTIF($B$93:B614,$B614) = 1, "LV", IF(COUNTIF($B$93:B614,$B614) = 2, "HV", "ST"))</f>
        <v>HV</v>
      </c>
      <c r="E614" s="6" t="str">
        <f>INDEX('Demand forecast and growth rate'!$E$7:$E$273,MATCH($B614,'Demand forecast and growth rate'!$B$7:$B$273,0))</f>
        <v>High growth</v>
      </c>
      <c r="F614" s="32">
        <f>SUMIFS('Capex forecast'!E$9:E$223,'Capex forecast'!$T$9:$T$223,'Allocation of site-spec costs'!$B614,'Capex forecast'!$S$9:$S$223,'Allocation of site-spec costs'!$D614,'Capex forecast'!$Q$9:$Q$223,"Customer Connection")</f>
        <v>0</v>
      </c>
      <c r="G614" s="32">
        <f>SUMIFS('Capex forecast'!F$9:F$223,'Capex forecast'!$T$9:$T$223,'Allocation of site-spec costs'!$B614,'Capex forecast'!$S$9:$S$223,'Allocation of site-spec costs'!$D614,'Capex forecast'!$Q$9:$Q$223,"Customer Connection")</f>
        <v>0</v>
      </c>
      <c r="H614" s="32">
        <f>SUMIFS('Capex forecast'!G$9:G$223,'Capex forecast'!$T$9:$T$223,'Allocation of site-spec costs'!$B614,'Capex forecast'!$S$9:$S$223,'Allocation of site-spec costs'!$D614,'Capex forecast'!$Q$9:$Q$223,"Customer Connection")</f>
        <v>0</v>
      </c>
      <c r="I614" s="32">
        <f>SUMIFS('Capex forecast'!H$9:H$223,'Capex forecast'!$T$9:$T$223,'Allocation of site-spec costs'!$B614,'Capex forecast'!$S$9:$S$223,'Allocation of site-spec costs'!$D614,'Capex forecast'!$Q$9:$Q$223,"Customer Connection")</f>
        <v>0</v>
      </c>
      <c r="J614" s="32">
        <f>SUMIFS('Capex forecast'!I$9:I$223,'Capex forecast'!$T$9:$T$223,'Allocation of site-spec costs'!$B614,'Capex forecast'!$S$9:$S$223,'Allocation of site-spec costs'!$D614,'Capex forecast'!$Q$9:$Q$223,"Customer Connection")</f>
        <v>0</v>
      </c>
      <c r="K614" s="32">
        <f>SUMIFS('Capex forecast'!J$9:J$223,'Capex forecast'!$T$9:$T$223,'Allocation of site-spec costs'!$B614,'Capex forecast'!$S$9:$S$223,'Allocation of site-spec costs'!$D614,'Capex forecast'!$Q$9:$Q$223,"Customer Connection")</f>
        <v>0</v>
      </c>
      <c r="L614" s="32">
        <f>SUMIFS('Capex forecast'!K$9:K$223,'Capex forecast'!$T$9:$T$223,'Allocation of site-spec costs'!$B614,'Capex forecast'!$S$9:$S$223,'Allocation of site-spec costs'!$D614,'Capex forecast'!$Q$9:$Q$223,"Customer Connection")</f>
        <v>0</v>
      </c>
      <c r="M614" s="32">
        <f>SUMIFS('Capex forecast'!L$9:L$223,'Capex forecast'!$T$9:$T$223,'Allocation of site-spec costs'!$B614,'Capex forecast'!$S$9:$S$223,'Allocation of site-spec costs'!$D614,'Capex forecast'!$Q$9:$Q$223,"Customer Connection")</f>
        <v>0</v>
      </c>
      <c r="N614" s="32">
        <f>SUMIFS('Capex forecast'!M$9:M$223,'Capex forecast'!$T$9:$T$223,'Allocation of site-spec costs'!$B614,'Capex forecast'!$S$9:$S$223,'Allocation of site-spec costs'!$D614,'Capex forecast'!$Q$9:$Q$223,"Customer Connection")</f>
        <v>0</v>
      </c>
      <c r="O614" s="32">
        <f>SUMIFS('Capex forecast'!N$9:N$223,'Capex forecast'!$T$9:$T$223,'Allocation of site-spec costs'!$B614,'Capex forecast'!$S$9:$S$223,'Allocation of site-spec costs'!$D614,'Capex forecast'!$Q$9:$Q$223,"Customer Connection")</f>
        <v>0</v>
      </c>
      <c r="Q614" s="45" t="s">
        <v>66</v>
      </c>
      <c r="R614" s="6" t="str">
        <f>INDEX('Demand forecast'!$M$9:$M$5832,MATCH($Q614,'Demand forecast'!$B$9:$B$5832,0))</f>
        <v>No</v>
      </c>
      <c r="S614" s="6" t="str">
        <f>IF(COUNTIF($Q$93:Q614,$B614) = 1, "LV", IF(COUNTIF($Q$93:Q614,$B614) = 2, "HV", "ST"))</f>
        <v>HV</v>
      </c>
      <c r="T614" s="6" t="str">
        <f>INDEX('Demand forecast and growth rate'!$E$7:$E$273,MATCH($Q614,'Demand forecast and growth rate'!$B$7:$B$273,0))</f>
        <v>High growth</v>
      </c>
      <c r="U614" s="32">
        <f>SUMIFS('Capex forecast'!E$9:E$223,'Capex forecast'!$T$9:$T$223,$Q614,'Capex forecast'!$S$9:$S$223,$S614,'Capex forecast'!$Q$9:$Q$223,"Augex")</f>
        <v>0</v>
      </c>
      <c r="V614" s="32">
        <f>SUMIFS('Capex forecast'!F$9:F$223,'Capex forecast'!$T$9:$T$223,$Q614,'Capex forecast'!$S$9:$S$223,$S614,'Capex forecast'!$Q$9:$Q$223,"Augex")</f>
        <v>0</v>
      </c>
      <c r="W614" s="32">
        <f>SUMIFS('Capex forecast'!G$9:G$223,'Capex forecast'!$T$9:$T$223,$Q614,'Capex forecast'!$S$9:$S$223,$S614,'Capex forecast'!$Q$9:$Q$223,"Augex")</f>
        <v>0</v>
      </c>
      <c r="X614" s="32">
        <f>SUMIFS('Capex forecast'!H$9:H$223,'Capex forecast'!$T$9:$T$223,$Q614,'Capex forecast'!$S$9:$S$223,$S614,'Capex forecast'!$Q$9:$Q$223,"Augex")</f>
        <v>0</v>
      </c>
      <c r="Y614" s="32">
        <f>SUMIFS('Capex forecast'!I$9:I$223,'Capex forecast'!$T$9:$T$223,$Q614,'Capex forecast'!$S$9:$S$223,$S614,'Capex forecast'!$Q$9:$Q$223,"Augex")</f>
        <v>0</v>
      </c>
      <c r="Z614" s="32">
        <f>SUMIFS('Capex forecast'!J$9:J$223,'Capex forecast'!$T$9:$T$223,$Q614,'Capex forecast'!$S$9:$S$223,$S614,'Capex forecast'!$Q$9:$Q$223,"Augex")</f>
        <v>0</v>
      </c>
      <c r="AA614" s="32">
        <f>SUMIFS('Capex forecast'!K$9:K$223,'Capex forecast'!$T$9:$T$223,$Q614,'Capex forecast'!$S$9:$S$223,$S614,'Capex forecast'!$Q$9:$Q$223,"Augex")</f>
        <v>0</v>
      </c>
      <c r="AB614" s="32">
        <f>SUMIFS('Capex forecast'!L$9:L$223,'Capex forecast'!$T$9:$T$223,$Q614,'Capex forecast'!$S$9:$S$223,$S614,'Capex forecast'!$Q$9:$Q$223,"Augex")</f>
        <v>0</v>
      </c>
      <c r="AC614" s="32">
        <f>SUMIFS('Capex forecast'!M$9:M$223,'Capex forecast'!$T$9:$T$223,$Q614,'Capex forecast'!$S$9:$S$223,$S614,'Capex forecast'!$Q$9:$Q$223,"Augex")</f>
        <v>0</v>
      </c>
      <c r="AD614" s="32">
        <f>SUMIFS('Capex forecast'!N$9:N$223,'Capex forecast'!$T$9:$T$223,$Q614,'Capex forecast'!$S$9:$S$223,$S614,'Capex forecast'!$Q$9:$Q$223,"Augex")</f>
        <v>0</v>
      </c>
      <c r="AF614" s="45" t="s">
        <v>66</v>
      </c>
      <c r="AG614" s="6" t="str">
        <f>INDEX('Demand forecast'!$M$9:$M$5832,MATCH($Q614,'Demand forecast'!$B$9:$B$5832,0))</f>
        <v>No</v>
      </c>
      <c r="AH614" s="6" t="str">
        <f>IF(COUNTIF($AF$93:AF614,$B614) = 1, "LV", IF(COUNTIF($AF$93:AF614,$B614) = 2, "HV", "ST"))</f>
        <v>HV</v>
      </c>
      <c r="AI614" s="6" t="str">
        <f>INDEX('Demand forecast and growth rate'!$E$7:$E$273,MATCH($Q614,'Demand forecast and growth rate'!$B$7:$B$273,0))</f>
        <v>High growth</v>
      </c>
      <c r="AJ614" s="47">
        <f>SUMIFS('Capex forecast'!E$9:E$223,'Capex forecast'!$T$9:$T$223,$AF614,'Capex forecast'!$S$9:$S$223,$AH614,'Capex forecast'!$Q$9:$Q$223,"Repex")</f>
        <v>0</v>
      </c>
      <c r="AK614" s="47">
        <f>SUMIFS('Capex forecast'!F$9:F$223,'Capex forecast'!$T$9:$T$223,$AF614,'Capex forecast'!$S$9:$S$223,$AH614,'Capex forecast'!$Q$9:$Q$223,"Repex")</f>
        <v>0</v>
      </c>
      <c r="AL614" s="47">
        <f>SUMIFS('Capex forecast'!G$9:G$223,'Capex forecast'!$T$9:$T$223,$AF614,'Capex forecast'!$S$9:$S$223,$AH614,'Capex forecast'!$Q$9:$Q$223,"Repex")</f>
        <v>0</v>
      </c>
      <c r="AM614" s="47">
        <f>SUMIFS('Capex forecast'!H$9:H$223,'Capex forecast'!$T$9:$T$223,$AF614,'Capex forecast'!$S$9:$S$223,$AH614,'Capex forecast'!$Q$9:$Q$223,"Repex")</f>
        <v>0</v>
      </c>
      <c r="AN614" s="47">
        <f>SUMIFS('Capex forecast'!I$9:I$223,'Capex forecast'!$T$9:$T$223,$AF614,'Capex forecast'!$S$9:$S$223,$AH614,'Capex forecast'!$Q$9:$Q$223,"Repex")</f>
        <v>0</v>
      </c>
      <c r="AO614" s="47">
        <f>SUMIFS('Capex forecast'!J$9:J$223,'Capex forecast'!$T$9:$T$223,$AF614,'Capex forecast'!$S$9:$S$223,$AH614,'Capex forecast'!$Q$9:$Q$223,"Repex")</f>
        <v>0</v>
      </c>
      <c r="AP614" s="47">
        <f>SUMIFS('Capex forecast'!K$9:K$223,'Capex forecast'!$T$9:$T$223,$AF614,'Capex forecast'!$S$9:$S$223,$AH614,'Capex forecast'!$Q$9:$Q$223,"Repex")</f>
        <v>0</v>
      </c>
      <c r="AQ614" s="47">
        <f>SUMIFS('Capex forecast'!L$9:L$223,'Capex forecast'!$T$9:$T$223,$AF614,'Capex forecast'!$S$9:$S$223,$AH614,'Capex forecast'!$Q$9:$Q$223,"Repex")</f>
        <v>0</v>
      </c>
      <c r="AR614" s="47">
        <f>SUMIFS('Capex forecast'!M$9:M$223,'Capex forecast'!$T$9:$T$223,$AF614,'Capex forecast'!$S$9:$S$223,$AH614,'Capex forecast'!$Q$9:$Q$223,"Repex")</f>
        <v>0</v>
      </c>
      <c r="AS614" s="47">
        <f>SUMIFS('Capex forecast'!N$9:N$223,'Capex forecast'!$T$9:$T$223,$AF614,'Capex forecast'!$S$9:$S$223,$AH614,'Capex forecast'!$Q$9:$Q$223,"Repex")</f>
        <v>0</v>
      </c>
    </row>
    <row r="615" spans="2:45" ht="15">
      <c r="B615" s="45" t="s">
        <v>80</v>
      </c>
      <c r="C615" s="6" t="str">
        <f>INDEX('Demand forecast'!$M$9:$M$5832,MATCH($B615,'Demand forecast'!$B$9:$B$5832,0))</f>
        <v>No</v>
      </c>
      <c r="D615" s="6" t="str">
        <f>IF(COUNTIF($B$93:B615,$B615) = 1, "LV", IF(COUNTIF($B$93:B615,$B615) = 2, "HV", "ST"))</f>
        <v>HV</v>
      </c>
      <c r="E615" s="6" t="str">
        <f>INDEX('Demand forecast and growth rate'!$E$7:$E$273,MATCH($B615,'Demand forecast and growth rate'!$B$7:$B$273,0))</f>
        <v>High growth</v>
      </c>
      <c r="F615" s="32">
        <f>SUMIFS('Capex forecast'!E$9:E$223,'Capex forecast'!$T$9:$T$223,'Allocation of site-spec costs'!$B615,'Capex forecast'!$S$9:$S$223,'Allocation of site-spec costs'!$D615,'Capex forecast'!$Q$9:$Q$223,"Customer Connection")</f>
        <v>0</v>
      </c>
      <c r="G615" s="32">
        <f>SUMIFS('Capex forecast'!F$9:F$223,'Capex forecast'!$T$9:$T$223,'Allocation of site-spec costs'!$B615,'Capex forecast'!$S$9:$S$223,'Allocation of site-spec costs'!$D615,'Capex forecast'!$Q$9:$Q$223,"Customer Connection")</f>
        <v>0</v>
      </c>
      <c r="H615" s="32">
        <f>SUMIFS('Capex forecast'!G$9:G$223,'Capex forecast'!$T$9:$T$223,'Allocation of site-spec costs'!$B615,'Capex forecast'!$S$9:$S$223,'Allocation of site-spec costs'!$D615,'Capex forecast'!$Q$9:$Q$223,"Customer Connection")</f>
        <v>0</v>
      </c>
      <c r="I615" s="32">
        <f>SUMIFS('Capex forecast'!H$9:H$223,'Capex forecast'!$T$9:$T$223,'Allocation of site-spec costs'!$B615,'Capex forecast'!$S$9:$S$223,'Allocation of site-spec costs'!$D615,'Capex forecast'!$Q$9:$Q$223,"Customer Connection")</f>
        <v>0</v>
      </c>
      <c r="J615" s="32">
        <f>SUMIFS('Capex forecast'!I$9:I$223,'Capex forecast'!$T$9:$T$223,'Allocation of site-spec costs'!$B615,'Capex forecast'!$S$9:$S$223,'Allocation of site-spec costs'!$D615,'Capex forecast'!$Q$9:$Q$223,"Customer Connection")</f>
        <v>0</v>
      </c>
      <c r="K615" s="32">
        <f>SUMIFS('Capex forecast'!J$9:J$223,'Capex forecast'!$T$9:$T$223,'Allocation of site-spec costs'!$B615,'Capex forecast'!$S$9:$S$223,'Allocation of site-spec costs'!$D615,'Capex forecast'!$Q$9:$Q$223,"Customer Connection")</f>
        <v>0</v>
      </c>
      <c r="L615" s="32">
        <f>SUMIFS('Capex forecast'!K$9:K$223,'Capex forecast'!$T$9:$T$223,'Allocation of site-spec costs'!$B615,'Capex forecast'!$S$9:$S$223,'Allocation of site-spec costs'!$D615,'Capex forecast'!$Q$9:$Q$223,"Customer Connection")</f>
        <v>0</v>
      </c>
      <c r="M615" s="32">
        <f>SUMIFS('Capex forecast'!L$9:L$223,'Capex forecast'!$T$9:$T$223,'Allocation of site-spec costs'!$B615,'Capex forecast'!$S$9:$S$223,'Allocation of site-spec costs'!$D615,'Capex forecast'!$Q$9:$Q$223,"Customer Connection")</f>
        <v>0</v>
      </c>
      <c r="N615" s="32">
        <f>SUMIFS('Capex forecast'!M$9:M$223,'Capex forecast'!$T$9:$T$223,'Allocation of site-spec costs'!$B615,'Capex forecast'!$S$9:$S$223,'Allocation of site-spec costs'!$D615,'Capex forecast'!$Q$9:$Q$223,"Customer Connection")</f>
        <v>0</v>
      </c>
      <c r="O615" s="32">
        <f>SUMIFS('Capex forecast'!N$9:N$223,'Capex forecast'!$T$9:$T$223,'Allocation of site-spec costs'!$B615,'Capex forecast'!$S$9:$S$223,'Allocation of site-spec costs'!$D615,'Capex forecast'!$Q$9:$Q$223,"Customer Connection")</f>
        <v>0</v>
      </c>
      <c r="Q615" s="45" t="s">
        <v>80</v>
      </c>
      <c r="R615" s="6" t="str">
        <f>INDEX('Demand forecast'!$M$9:$M$5832,MATCH($Q615,'Demand forecast'!$B$9:$B$5832,0))</f>
        <v>No</v>
      </c>
      <c r="S615" s="6" t="str">
        <f>IF(COUNTIF($Q$93:Q615,$B615) = 1, "LV", IF(COUNTIF($Q$93:Q615,$B615) = 2, "HV", "ST"))</f>
        <v>HV</v>
      </c>
      <c r="T615" s="6" t="str">
        <f>INDEX('Demand forecast and growth rate'!$E$7:$E$273,MATCH($Q615,'Demand forecast and growth rate'!$B$7:$B$273,0))</f>
        <v>High growth</v>
      </c>
      <c r="U615" s="32">
        <f>SUMIFS('Capex forecast'!E$9:E$223,'Capex forecast'!$T$9:$T$223,$Q615,'Capex forecast'!$S$9:$S$223,$S615,'Capex forecast'!$Q$9:$Q$223,"Augex")</f>
        <v>0</v>
      </c>
      <c r="V615" s="32">
        <f>SUMIFS('Capex forecast'!F$9:F$223,'Capex forecast'!$T$9:$T$223,$Q615,'Capex forecast'!$S$9:$S$223,$S615,'Capex forecast'!$Q$9:$Q$223,"Augex")</f>
        <v>0</v>
      </c>
      <c r="W615" s="32">
        <f>SUMIFS('Capex forecast'!G$9:G$223,'Capex forecast'!$T$9:$T$223,$Q615,'Capex forecast'!$S$9:$S$223,$S615,'Capex forecast'!$Q$9:$Q$223,"Augex")</f>
        <v>0</v>
      </c>
      <c r="X615" s="32">
        <f>SUMIFS('Capex forecast'!H$9:H$223,'Capex forecast'!$T$9:$T$223,$Q615,'Capex forecast'!$S$9:$S$223,$S615,'Capex forecast'!$Q$9:$Q$223,"Augex")</f>
        <v>0</v>
      </c>
      <c r="Y615" s="32">
        <f>SUMIFS('Capex forecast'!I$9:I$223,'Capex forecast'!$T$9:$T$223,$Q615,'Capex forecast'!$S$9:$S$223,$S615,'Capex forecast'!$Q$9:$Q$223,"Augex")</f>
        <v>0</v>
      </c>
      <c r="Z615" s="32">
        <f>SUMIFS('Capex forecast'!J$9:J$223,'Capex forecast'!$T$9:$T$223,$Q615,'Capex forecast'!$S$9:$S$223,$S615,'Capex forecast'!$Q$9:$Q$223,"Augex")</f>
        <v>0</v>
      </c>
      <c r="AA615" s="32">
        <f>SUMIFS('Capex forecast'!K$9:K$223,'Capex forecast'!$T$9:$T$223,$Q615,'Capex forecast'!$S$9:$S$223,$S615,'Capex forecast'!$Q$9:$Q$223,"Augex")</f>
        <v>0</v>
      </c>
      <c r="AB615" s="32">
        <f>SUMIFS('Capex forecast'!L$9:L$223,'Capex forecast'!$T$9:$T$223,$Q615,'Capex forecast'!$S$9:$S$223,$S615,'Capex forecast'!$Q$9:$Q$223,"Augex")</f>
        <v>0</v>
      </c>
      <c r="AC615" s="32">
        <f>SUMIFS('Capex forecast'!M$9:M$223,'Capex forecast'!$T$9:$T$223,$Q615,'Capex forecast'!$S$9:$S$223,$S615,'Capex forecast'!$Q$9:$Q$223,"Augex")</f>
        <v>0</v>
      </c>
      <c r="AD615" s="32">
        <f>SUMIFS('Capex forecast'!N$9:N$223,'Capex forecast'!$T$9:$T$223,$Q615,'Capex forecast'!$S$9:$S$223,$S615,'Capex forecast'!$Q$9:$Q$223,"Augex")</f>
        <v>0</v>
      </c>
      <c r="AF615" s="45" t="s">
        <v>80</v>
      </c>
      <c r="AG615" s="6" t="str">
        <f>INDEX('Demand forecast'!$M$9:$M$5832,MATCH($Q615,'Demand forecast'!$B$9:$B$5832,0))</f>
        <v>No</v>
      </c>
      <c r="AH615" s="6" t="str">
        <f>IF(COUNTIF($AF$93:AF615,$B615) = 1, "LV", IF(COUNTIF($AF$93:AF615,$B615) = 2, "HV", "ST"))</f>
        <v>HV</v>
      </c>
      <c r="AI615" s="6" t="str">
        <f>INDEX('Demand forecast and growth rate'!$E$7:$E$273,MATCH($Q615,'Demand forecast and growth rate'!$B$7:$B$273,0))</f>
        <v>High growth</v>
      </c>
      <c r="AJ615" s="47">
        <f>SUMIFS('Capex forecast'!E$9:E$223,'Capex forecast'!$T$9:$T$223,$AF615,'Capex forecast'!$S$9:$S$223,$AH615,'Capex forecast'!$Q$9:$Q$223,"Repex")</f>
        <v>0</v>
      </c>
      <c r="AK615" s="47">
        <f>SUMIFS('Capex forecast'!F$9:F$223,'Capex forecast'!$T$9:$T$223,$AF615,'Capex forecast'!$S$9:$S$223,$AH615,'Capex forecast'!$Q$9:$Q$223,"Repex")</f>
        <v>0</v>
      </c>
      <c r="AL615" s="47">
        <f>SUMIFS('Capex forecast'!G$9:G$223,'Capex forecast'!$T$9:$T$223,$AF615,'Capex forecast'!$S$9:$S$223,$AH615,'Capex forecast'!$Q$9:$Q$223,"Repex")</f>
        <v>0</v>
      </c>
      <c r="AM615" s="47">
        <f>SUMIFS('Capex forecast'!H$9:H$223,'Capex forecast'!$T$9:$T$223,$AF615,'Capex forecast'!$S$9:$S$223,$AH615,'Capex forecast'!$Q$9:$Q$223,"Repex")</f>
        <v>0</v>
      </c>
      <c r="AN615" s="47">
        <f>SUMIFS('Capex forecast'!I$9:I$223,'Capex forecast'!$T$9:$T$223,$AF615,'Capex forecast'!$S$9:$S$223,$AH615,'Capex forecast'!$Q$9:$Q$223,"Repex")</f>
        <v>0</v>
      </c>
      <c r="AO615" s="47">
        <f>SUMIFS('Capex forecast'!J$9:J$223,'Capex forecast'!$T$9:$T$223,$AF615,'Capex forecast'!$S$9:$S$223,$AH615,'Capex forecast'!$Q$9:$Q$223,"Repex")</f>
        <v>0</v>
      </c>
      <c r="AP615" s="47">
        <f>SUMIFS('Capex forecast'!K$9:K$223,'Capex forecast'!$T$9:$T$223,$AF615,'Capex forecast'!$S$9:$S$223,$AH615,'Capex forecast'!$Q$9:$Q$223,"Repex")</f>
        <v>0</v>
      </c>
      <c r="AQ615" s="47">
        <f>SUMIFS('Capex forecast'!L$9:L$223,'Capex forecast'!$T$9:$T$223,$AF615,'Capex forecast'!$S$9:$S$223,$AH615,'Capex forecast'!$Q$9:$Q$223,"Repex")</f>
        <v>0</v>
      </c>
      <c r="AR615" s="47">
        <f>SUMIFS('Capex forecast'!M$9:M$223,'Capex forecast'!$T$9:$T$223,$AF615,'Capex forecast'!$S$9:$S$223,$AH615,'Capex forecast'!$Q$9:$Q$223,"Repex")</f>
        <v>0</v>
      </c>
      <c r="AS615" s="47">
        <f>SUMIFS('Capex forecast'!N$9:N$223,'Capex forecast'!$T$9:$T$223,$AF615,'Capex forecast'!$S$9:$S$223,$AH615,'Capex forecast'!$Q$9:$Q$223,"Repex")</f>
        <v>0</v>
      </c>
    </row>
    <row r="616" spans="2:45" ht="15">
      <c r="B616" s="45" t="s">
        <v>124</v>
      </c>
      <c r="C616" s="6" t="str">
        <f>INDEX('Demand forecast'!$M$9:$M$5832,MATCH($B616,'Demand forecast'!$B$9:$B$5832,0))</f>
        <v>No</v>
      </c>
      <c r="D616" s="6" t="str">
        <f>IF(COUNTIF($B$93:B616,$B616) = 1, "LV", IF(COUNTIF($B$93:B616,$B616) = 2, "HV", "ST"))</f>
        <v>HV</v>
      </c>
      <c r="E616" s="6" t="str">
        <f>INDEX('Demand forecast and growth rate'!$E$7:$E$273,MATCH($B616,'Demand forecast and growth rate'!$B$7:$B$273,0))</f>
        <v>High growth</v>
      </c>
      <c r="F616" s="32">
        <f>SUMIFS('Capex forecast'!E$9:E$223,'Capex forecast'!$T$9:$T$223,'Allocation of site-spec costs'!$B616,'Capex forecast'!$S$9:$S$223,'Allocation of site-spec costs'!$D616,'Capex forecast'!$Q$9:$Q$223,"Customer Connection")</f>
        <v>0</v>
      </c>
      <c r="G616" s="32">
        <f>SUMIFS('Capex forecast'!F$9:F$223,'Capex forecast'!$T$9:$T$223,'Allocation of site-spec costs'!$B616,'Capex forecast'!$S$9:$S$223,'Allocation of site-spec costs'!$D616,'Capex forecast'!$Q$9:$Q$223,"Customer Connection")</f>
        <v>0</v>
      </c>
      <c r="H616" s="32">
        <f>SUMIFS('Capex forecast'!G$9:G$223,'Capex forecast'!$T$9:$T$223,'Allocation of site-spec costs'!$B616,'Capex forecast'!$S$9:$S$223,'Allocation of site-spec costs'!$D616,'Capex forecast'!$Q$9:$Q$223,"Customer Connection")</f>
        <v>0</v>
      </c>
      <c r="I616" s="32">
        <f>SUMIFS('Capex forecast'!H$9:H$223,'Capex forecast'!$T$9:$T$223,'Allocation of site-spec costs'!$B616,'Capex forecast'!$S$9:$S$223,'Allocation of site-spec costs'!$D616,'Capex forecast'!$Q$9:$Q$223,"Customer Connection")</f>
        <v>0</v>
      </c>
      <c r="J616" s="32">
        <f>SUMIFS('Capex forecast'!I$9:I$223,'Capex forecast'!$T$9:$T$223,'Allocation of site-spec costs'!$B616,'Capex forecast'!$S$9:$S$223,'Allocation of site-spec costs'!$D616,'Capex forecast'!$Q$9:$Q$223,"Customer Connection")</f>
        <v>0</v>
      </c>
      <c r="K616" s="32">
        <f>SUMIFS('Capex forecast'!J$9:J$223,'Capex forecast'!$T$9:$T$223,'Allocation of site-spec costs'!$B616,'Capex forecast'!$S$9:$S$223,'Allocation of site-spec costs'!$D616,'Capex forecast'!$Q$9:$Q$223,"Customer Connection")</f>
        <v>0</v>
      </c>
      <c r="L616" s="32">
        <f>SUMIFS('Capex forecast'!K$9:K$223,'Capex forecast'!$T$9:$T$223,'Allocation of site-spec costs'!$B616,'Capex forecast'!$S$9:$S$223,'Allocation of site-spec costs'!$D616,'Capex forecast'!$Q$9:$Q$223,"Customer Connection")</f>
        <v>0</v>
      </c>
      <c r="M616" s="32">
        <f>SUMIFS('Capex forecast'!L$9:L$223,'Capex forecast'!$T$9:$T$223,'Allocation of site-spec costs'!$B616,'Capex forecast'!$S$9:$S$223,'Allocation of site-spec costs'!$D616,'Capex forecast'!$Q$9:$Q$223,"Customer Connection")</f>
        <v>0</v>
      </c>
      <c r="N616" s="32">
        <f>SUMIFS('Capex forecast'!M$9:M$223,'Capex forecast'!$T$9:$T$223,'Allocation of site-spec costs'!$B616,'Capex forecast'!$S$9:$S$223,'Allocation of site-spec costs'!$D616,'Capex forecast'!$Q$9:$Q$223,"Customer Connection")</f>
        <v>0</v>
      </c>
      <c r="O616" s="32">
        <f>SUMIFS('Capex forecast'!N$9:N$223,'Capex forecast'!$T$9:$T$223,'Allocation of site-spec costs'!$B616,'Capex forecast'!$S$9:$S$223,'Allocation of site-spec costs'!$D616,'Capex forecast'!$Q$9:$Q$223,"Customer Connection")</f>
        <v>0</v>
      </c>
      <c r="Q616" s="45" t="s">
        <v>124</v>
      </c>
      <c r="R616" s="6" t="str">
        <f>INDEX('Demand forecast'!$M$9:$M$5832,MATCH($Q616,'Demand forecast'!$B$9:$B$5832,0))</f>
        <v>No</v>
      </c>
      <c r="S616" s="6" t="str">
        <f>IF(COUNTIF($Q$93:Q616,$B616) = 1, "LV", IF(COUNTIF($Q$93:Q616,$B616) = 2, "HV", "ST"))</f>
        <v>HV</v>
      </c>
      <c r="T616" s="6" t="str">
        <f>INDEX('Demand forecast and growth rate'!$E$7:$E$273,MATCH($Q616,'Demand forecast and growth rate'!$B$7:$B$273,0))</f>
        <v>High growth</v>
      </c>
      <c r="U616" s="32">
        <f>SUMIFS('Capex forecast'!E$9:E$223,'Capex forecast'!$T$9:$T$223,$Q616,'Capex forecast'!$S$9:$S$223,$S616,'Capex forecast'!$Q$9:$Q$223,"Augex")</f>
        <v>0</v>
      </c>
      <c r="V616" s="32">
        <f>SUMIFS('Capex forecast'!F$9:F$223,'Capex forecast'!$T$9:$T$223,$Q616,'Capex forecast'!$S$9:$S$223,$S616,'Capex forecast'!$Q$9:$Q$223,"Augex")</f>
        <v>0</v>
      </c>
      <c r="W616" s="32">
        <f>SUMIFS('Capex forecast'!G$9:G$223,'Capex forecast'!$T$9:$T$223,$Q616,'Capex forecast'!$S$9:$S$223,$S616,'Capex forecast'!$Q$9:$Q$223,"Augex")</f>
        <v>0</v>
      </c>
      <c r="X616" s="32">
        <f>SUMIFS('Capex forecast'!H$9:H$223,'Capex forecast'!$T$9:$T$223,$Q616,'Capex forecast'!$S$9:$S$223,$S616,'Capex forecast'!$Q$9:$Q$223,"Augex")</f>
        <v>0</v>
      </c>
      <c r="Y616" s="32">
        <f>SUMIFS('Capex forecast'!I$9:I$223,'Capex forecast'!$T$9:$T$223,$Q616,'Capex forecast'!$S$9:$S$223,$S616,'Capex forecast'!$Q$9:$Q$223,"Augex")</f>
        <v>0</v>
      </c>
      <c r="Z616" s="32">
        <f>SUMIFS('Capex forecast'!J$9:J$223,'Capex forecast'!$T$9:$T$223,$Q616,'Capex forecast'!$S$9:$S$223,$S616,'Capex forecast'!$Q$9:$Q$223,"Augex")</f>
        <v>0</v>
      </c>
      <c r="AA616" s="32">
        <f>SUMIFS('Capex forecast'!K$9:K$223,'Capex forecast'!$T$9:$T$223,$Q616,'Capex forecast'!$S$9:$S$223,$S616,'Capex forecast'!$Q$9:$Q$223,"Augex")</f>
        <v>0</v>
      </c>
      <c r="AB616" s="32">
        <f>SUMIFS('Capex forecast'!L$9:L$223,'Capex forecast'!$T$9:$T$223,$Q616,'Capex forecast'!$S$9:$S$223,$S616,'Capex forecast'!$Q$9:$Q$223,"Augex")</f>
        <v>0</v>
      </c>
      <c r="AC616" s="32">
        <f>SUMIFS('Capex forecast'!M$9:M$223,'Capex forecast'!$T$9:$T$223,$Q616,'Capex forecast'!$S$9:$S$223,$S616,'Capex forecast'!$Q$9:$Q$223,"Augex")</f>
        <v>0</v>
      </c>
      <c r="AD616" s="32">
        <f>SUMIFS('Capex forecast'!N$9:N$223,'Capex forecast'!$T$9:$T$223,$Q616,'Capex forecast'!$S$9:$S$223,$S616,'Capex forecast'!$Q$9:$Q$223,"Augex")</f>
        <v>0</v>
      </c>
      <c r="AF616" s="45" t="s">
        <v>124</v>
      </c>
      <c r="AG616" s="6" t="str">
        <f>INDEX('Demand forecast'!$M$9:$M$5832,MATCH($Q616,'Demand forecast'!$B$9:$B$5832,0))</f>
        <v>No</v>
      </c>
      <c r="AH616" s="6" t="str">
        <f>IF(COUNTIF($AF$93:AF616,$B616) = 1, "LV", IF(COUNTIF($AF$93:AF616,$B616) = 2, "HV", "ST"))</f>
        <v>HV</v>
      </c>
      <c r="AI616" s="6" t="str">
        <f>INDEX('Demand forecast and growth rate'!$E$7:$E$273,MATCH($Q616,'Demand forecast and growth rate'!$B$7:$B$273,0))</f>
        <v>High growth</v>
      </c>
      <c r="AJ616" s="47">
        <f>SUMIFS('Capex forecast'!E$9:E$223,'Capex forecast'!$T$9:$T$223,$AF616,'Capex forecast'!$S$9:$S$223,$AH616,'Capex forecast'!$Q$9:$Q$223,"Repex")</f>
        <v>0</v>
      </c>
      <c r="AK616" s="47">
        <f>SUMIFS('Capex forecast'!F$9:F$223,'Capex forecast'!$T$9:$T$223,$AF616,'Capex forecast'!$S$9:$S$223,$AH616,'Capex forecast'!$Q$9:$Q$223,"Repex")</f>
        <v>0</v>
      </c>
      <c r="AL616" s="47">
        <f>SUMIFS('Capex forecast'!G$9:G$223,'Capex forecast'!$T$9:$T$223,$AF616,'Capex forecast'!$S$9:$S$223,$AH616,'Capex forecast'!$Q$9:$Q$223,"Repex")</f>
        <v>0</v>
      </c>
      <c r="AM616" s="47">
        <f>SUMIFS('Capex forecast'!H$9:H$223,'Capex forecast'!$T$9:$T$223,$AF616,'Capex forecast'!$S$9:$S$223,$AH616,'Capex forecast'!$Q$9:$Q$223,"Repex")</f>
        <v>0</v>
      </c>
      <c r="AN616" s="47">
        <f>SUMIFS('Capex forecast'!I$9:I$223,'Capex forecast'!$T$9:$T$223,$AF616,'Capex forecast'!$S$9:$S$223,$AH616,'Capex forecast'!$Q$9:$Q$223,"Repex")</f>
        <v>0</v>
      </c>
      <c r="AO616" s="47">
        <f>SUMIFS('Capex forecast'!J$9:J$223,'Capex forecast'!$T$9:$T$223,$AF616,'Capex forecast'!$S$9:$S$223,$AH616,'Capex forecast'!$Q$9:$Q$223,"Repex")</f>
        <v>0</v>
      </c>
      <c r="AP616" s="47">
        <f>SUMIFS('Capex forecast'!K$9:K$223,'Capex forecast'!$T$9:$T$223,$AF616,'Capex forecast'!$S$9:$S$223,$AH616,'Capex forecast'!$Q$9:$Q$223,"Repex")</f>
        <v>0</v>
      </c>
      <c r="AQ616" s="47">
        <f>SUMIFS('Capex forecast'!L$9:L$223,'Capex forecast'!$T$9:$T$223,$AF616,'Capex forecast'!$S$9:$S$223,$AH616,'Capex forecast'!$Q$9:$Q$223,"Repex")</f>
        <v>0</v>
      </c>
      <c r="AR616" s="47">
        <f>SUMIFS('Capex forecast'!M$9:M$223,'Capex forecast'!$T$9:$T$223,$AF616,'Capex forecast'!$S$9:$S$223,$AH616,'Capex forecast'!$Q$9:$Q$223,"Repex")</f>
        <v>0</v>
      </c>
      <c r="AS616" s="47">
        <f>SUMIFS('Capex forecast'!N$9:N$223,'Capex forecast'!$T$9:$T$223,$AF616,'Capex forecast'!$S$9:$S$223,$AH616,'Capex forecast'!$Q$9:$Q$223,"Repex")</f>
        <v>0</v>
      </c>
    </row>
    <row r="617" spans="2:45" ht="15">
      <c r="B617" s="45" t="s">
        <v>162</v>
      </c>
      <c r="C617" s="6" t="str">
        <f>INDEX('Demand forecast'!$M$9:$M$5832,MATCH($B617,'Demand forecast'!$B$9:$B$5832,0))</f>
        <v>No</v>
      </c>
      <c r="D617" s="6" t="str">
        <f>IF(COUNTIF($B$93:B617,$B617) = 1, "LV", IF(COUNTIF($B$93:B617,$B617) = 2, "HV", "ST"))</f>
        <v>HV</v>
      </c>
      <c r="E617" s="6" t="str">
        <f>INDEX('Demand forecast and growth rate'!$E$7:$E$273,MATCH($B617,'Demand forecast and growth rate'!$B$7:$B$273,0))</f>
        <v>Steady/falling</v>
      </c>
      <c r="F617" s="32">
        <f>SUMIFS('Capex forecast'!E$9:E$223,'Capex forecast'!$T$9:$T$223,'Allocation of site-spec costs'!$B617,'Capex forecast'!$S$9:$S$223,'Allocation of site-spec costs'!$D617,'Capex forecast'!$Q$9:$Q$223,"Customer Connection")</f>
        <v>0</v>
      </c>
      <c r="G617" s="32">
        <f>SUMIFS('Capex forecast'!F$9:F$223,'Capex forecast'!$T$9:$T$223,'Allocation of site-spec costs'!$B617,'Capex forecast'!$S$9:$S$223,'Allocation of site-spec costs'!$D617,'Capex forecast'!$Q$9:$Q$223,"Customer Connection")</f>
        <v>0</v>
      </c>
      <c r="H617" s="32">
        <f>SUMIFS('Capex forecast'!G$9:G$223,'Capex forecast'!$T$9:$T$223,'Allocation of site-spec costs'!$B617,'Capex forecast'!$S$9:$S$223,'Allocation of site-spec costs'!$D617,'Capex forecast'!$Q$9:$Q$223,"Customer Connection")</f>
        <v>0</v>
      </c>
      <c r="I617" s="32">
        <f>SUMIFS('Capex forecast'!H$9:H$223,'Capex forecast'!$T$9:$T$223,'Allocation of site-spec costs'!$B617,'Capex forecast'!$S$9:$S$223,'Allocation of site-spec costs'!$D617,'Capex forecast'!$Q$9:$Q$223,"Customer Connection")</f>
        <v>0</v>
      </c>
      <c r="J617" s="32">
        <f>SUMIFS('Capex forecast'!I$9:I$223,'Capex forecast'!$T$9:$T$223,'Allocation of site-spec costs'!$B617,'Capex forecast'!$S$9:$S$223,'Allocation of site-spec costs'!$D617,'Capex forecast'!$Q$9:$Q$223,"Customer Connection")</f>
        <v>0</v>
      </c>
      <c r="K617" s="32">
        <f>SUMIFS('Capex forecast'!J$9:J$223,'Capex forecast'!$T$9:$T$223,'Allocation of site-spec costs'!$B617,'Capex forecast'!$S$9:$S$223,'Allocation of site-spec costs'!$D617,'Capex forecast'!$Q$9:$Q$223,"Customer Connection")</f>
        <v>0</v>
      </c>
      <c r="L617" s="32">
        <f>SUMIFS('Capex forecast'!K$9:K$223,'Capex forecast'!$T$9:$T$223,'Allocation of site-spec costs'!$B617,'Capex forecast'!$S$9:$S$223,'Allocation of site-spec costs'!$D617,'Capex forecast'!$Q$9:$Q$223,"Customer Connection")</f>
        <v>0</v>
      </c>
      <c r="M617" s="32">
        <f>SUMIFS('Capex forecast'!L$9:L$223,'Capex forecast'!$T$9:$T$223,'Allocation of site-spec costs'!$B617,'Capex forecast'!$S$9:$S$223,'Allocation of site-spec costs'!$D617,'Capex forecast'!$Q$9:$Q$223,"Customer Connection")</f>
        <v>0</v>
      </c>
      <c r="N617" s="32">
        <f>SUMIFS('Capex forecast'!M$9:M$223,'Capex forecast'!$T$9:$T$223,'Allocation of site-spec costs'!$B617,'Capex forecast'!$S$9:$S$223,'Allocation of site-spec costs'!$D617,'Capex forecast'!$Q$9:$Q$223,"Customer Connection")</f>
        <v>0</v>
      </c>
      <c r="O617" s="32">
        <f>SUMIFS('Capex forecast'!N$9:N$223,'Capex forecast'!$T$9:$T$223,'Allocation of site-spec costs'!$B617,'Capex forecast'!$S$9:$S$223,'Allocation of site-spec costs'!$D617,'Capex forecast'!$Q$9:$Q$223,"Customer Connection")</f>
        <v>0</v>
      </c>
      <c r="Q617" s="45" t="s">
        <v>162</v>
      </c>
      <c r="R617" s="6" t="str">
        <f>INDEX('Demand forecast'!$M$9:$M$5832,MATCH($Q617,'Demand forecast'!$B$9:$B$5832,0))</f>
        <v>No</v>
      </c>
      <c r="S617" s="6" t="str">
        <f>IF(COUNTIF($Q$93:Q617,$B617) = 1, "LV", IF(COUNTIF($Q$93:Q617,$B617) = 2, "HV", "ST"))</f>
        <v>HV</v>
      </c>
      <c r="T617" s="6" t="str">
        <f>INDEX('Demand forecast and growth rate'!$E$7:$E$273,MATCH($Q617,'Demand forecast and growth rate'!$B$7:$B$273,0))</f>
        <v>Steady/falling</v>
      </c>
      <c r="U617" s="32">
        <f>SUMIFS('Capex forecast'!E$9:E$223,'Capex forecast'!$T$9:$T$223,$Q617,'Capex forecast'!$S$9:$S$223,$S617,'Capex forecast'!$Q$9:$Q$223,"Augex")</f>
        <v>0</v>
      </c>
      <c r="V617" s="32">
        <f>SUMIFS('Capex forecast'!F$9:F$223,'Capex forecast'!$T$9:$T$223,$Q617,'Capex forecast'!$S$9:$S$223,$S617,'Capex forecast'!$Q$9:$Q$223,"Augex")</f>
        <v>0</v>
      </c>
      <c r="W617" s="32">
        <f>SUMIFS('Capex forecast'!G$9:G$223,'Capex forecast'!$T$9:$T$223,$Q617,'Capex forecast'!$S$9:$S$223,$S617,'Capex forecast'!$Q$9:$Q$223,"Augex")</f>
        <v>0</v>
      </c>
      <c r="X617" s="32">
        <f>SUMIFS('Capex forecast'!H$9:H$223,'Capex forecast'!$T$9:$T$223,$Q617,'Capex forecast'!$S$9:$S$223,$S617,'Capex forecast'!$Q$9:$Q$223,"Augex")</f>
        <v>0</v>
      </c>
      <c r="Y617" s="32">
        <f>SUMIFS('Capex forecast'!I$9:I$223,'Capex forecast'!$T$9:$T$223,$Q617,'Capex forecast'!$S$9:$S$223,$S617,'Capex forecast'!$Q$9:$Q$223,"Augex")</f>
        <v>0</v>
      </c>
      <c r="Z617" s="32">
        <f>SUMIFS('Capex forecast'!J$9:J$223,'Capex forecast'!$T$9:$T$223,$Q617,'Capex forecast'!$S$9:$S$223,$S617,'Capex forecast'!$Q$9:$Q$223,"Augex")</f>
        <v>0</v>
      </c>
      <c r="AA617" s="32">
        <f>SUMIFS('Capex forecast'!K$9:K$223,'Capex forecast'!$T$9:$T$223,$Q617,'Capex forecast'!$S$9:$S$223,$S617,'Capex forecast'!$Q$9:$Q$223,"Augex")</f>
        <v>0</v>
      </c>
      <c r="AB617" s="32">
        <f>SUMIFS('Capex forecast'!L$9:L$223,'Capex forecast'!$T$9:$T$223,$Q617,'Capex forecast'!$S$9:$S$223,$S617,'Capex forecast'!$Q$9:$Q$223,"Augex")</f>
        <v>0</v>
      </c>
      <c r="AC617" s="32">
        <f>SUMIFS('Capex forecast'!M$9:M$223,'Capex forecast'!$T$9:$T$223,$Q617,'Capex forecast'!$S$9:$S$223,$S617,'Capex forecast'!$Q$9:$Q$223,"Augex")</f>
        <v>0</v>
      </c>
      <c r="AD617" s="32">
        <f>SUMIFS('Capex forecast'!N$9:N$223,'Capex forecast'!$T$9:$T$223,$Q617,'Capex forecast'!$S$9:$S$223,$S617,'Capex forecast'!$Q$9:$Q$223,"Augex")</f>
        <v>0</v>
      </c>
      <c r="AF617" s="45" t="s">
        <v>162</v>
      </c>
      <c r="AG617" s="6" t="str">
        <f>INDEX('Demand forecast'!$M$9:$M$5832,MATCH($Q617,'Demand forecast'!$B$9:$B$5832,0))</f>
        <v>No</v>
      </c>
      <c r="AH617" s="6" t="str">
        <f>IF(COUNTIF($AF$93:AF617,$B617) = 1, "LV", IF(COUNTIF($AF$93:AF617,$B617) = 2, "HV", "ST"))</f>
        <v>HV</v>
      </c>
      <c r="AI617" s="6" t="str">
        <f>INDEX('Demand forecast and growth rate'!$E$7:$E$273,MATCH($Q617,'Demand forecast and growth rate'!$B$7:$B$273,0))</f>
        <v>Steady/falling</v>
      </c>
      <c r="AJ617" s="47">
        <f>SUMIFS('Capex forecast'!E$9:E$223,'Capex forecast'!$T$9:$T$223,$AF617,'Capex forecast'!$S$9:$S$223,$AH617,'Capex forecast'!$Q$9:$Q$223,"Repex")</f>
        <v>0</v>
      </c>
      <c r="AK617" s="47">
        <f>SUMIFS('Capex forecast'!F$9:F$223,'Capex forecast'!$T$9:$T$223,$AF617,'Capex forecast'!$S$9:$S$223,$AH617,'Capex forecast'!$Q$9:$Q$223,"Repex")</f>
        <v>0</v>
      </c>
      <c r="AL617" s="47">
        <f>SUMIFS('Capex forecast'!G$9:G$223,'Capex forecast'!$T$9:$T$223,$AF617,'Capex forecast'!$S$9:$S$223,$AH617,'Capex forecast'!$Q$9:$Q$223,"Repex")</f>
        <v>0</v>
      </c>
      <c r="AM617" s="47">
        <f>SUMIFS('Capex forecast'!H$9:H$223,'Capex forecast'!$T$9:$T$223,$AF617,'Capex forecast'!$S$9:$S$223,$AH617,'Capex forecast'!$Q$9:$Q$223,"Repex")</f>
        <v>0</v>
      </c>
      <c r="AN617" s="47">
        <f>SUMIFS('Capex forecast'!I$9:I$223,'Capex forecast'!$T$9:$T$223,$AF617,'Capex forecast'!$S$9:$S$223,$AH617,'Capex forecast'!$Q$9:$Q$223,"Repex")</f>
        <v>0</v>
      </c>
      <c r="AO617" s="47">
        <f>SUMIFS('Capex forecast'!J$9:J$223,'Capex forecast'!$T$9:$T$223,$AF617,'Capex forecast'!$S$9:$S$223,$AH617,'Capex forecast'!$Q$9:$Q$223,"Repex")</f>
        <v>0</v>
      </c>
      <c r="AP617" s="47">
        <f>SUMIFS('Capex forecast'!K$9:K$223,'Capex forecast'!$T$9:$T$223,$AF617,'Capex forecast'!$S$9:$S$223,$AH617,'Capex forecast'!$Q$9:$Q$223,"Repex")</f>
        <v>0</v>
      </c>
      <c r="AQ617" s="47">
        <f>SUMIFS('Capex forecast'!L$9:L$223,'Capex forecast'!$T$9:$T$223,$AF617,'Capex forecast'!$S$9:$S$223,$AH617,'Capex forecast'!$Q$9:$Q$223,"Repex")</f>
        <v>0</v>
      </c>
      <c r="AR617" s="47">
        <f>SUMIFS('Capex forecast'!M$9:M$223,'Capex forecast'!$T$9:$T$223,$AF617,'Capex forecast'!$S$9:$S$223,$AH617,'Capex forecast'!$Q$9:$Q$223,"Repex")</f>
        <v>0</v>
      </c>
      <c r="AS617" s="47">
        <f>SUMIFS('Capex forecast'!N$9:N$223,'Capex forecast'!$T$9:$T$223,$AF617,'Capex forecast'!$S$9:$S$223,$AH617,'Capex forecast'!$Q$9:$Q$223,"Repex")</f>
        <v>0</v>
      </c>
    </row>
    <row r="618" spans="2:45" ht="15">
      <c r="B618" s="45" t="s">
        <v>214</v>
      </c>
      <c r="C618" s="6" t="str">
        <f>INDEX('Demand forecast'!$M$9:$M$5832,MATCH($B618,'Demand forecast'!$B$9:$B$5832,0))</f>
        <v>Yes</v>
      </c>
      <c r="D618" s="6" t="str">
        <f>IF(COUNTIF($B$93:B618,$B618) = 1, "LV", IF(COUNTIF($B$93:B618,$B618) = 2, "HV", "ST"))</f>
        <v>HV</v>
      </c>
      <c r="E618" s="6" t="str">
        <f>INDEX('Demand forecast and growth rate'!$E$7:$E$273,MATCH($B618,'Demand forecast and growth rate'!$B$7:$B$273,0))</f>
        <v>Steady/falling</v>
      </c>
      <c r="F618" s="32">
        <f>SUMIFS('Capex forecast'!E$9:E$223,'Capex forecast'!$T$9:$T$223,'Allocation of site-spec costs'!$B618,'Capex forecast'!$S$9:$S$223,'Allocation of site-spec costs'!$D618,'Capex forecast'!$Q$9:$Q$223,"Customer Connection")</f>
        <v>0</v>
      </c>
      <c r="G618" s="32">
        <f>SUMIFS('Capex forecast'!F$9:F$223,'Capex forecast'!$T$9:$T$223,'Allocation of site-spec costs'!$B618,'Capex forecast'!$S$9:$S$223,'Allocation of site-spec costs'!$D618,'Capex forecast'!$Q$9:$Q$223,"Customer Connection")</f>
        <v>0</v>
      </c>
      <c r="H618" s="32">
        <f>SUMIFS('Capex forecast'!G$9:G$223,'Capex forecast'!$T$9:$T$223,'Allocation of site-spec costs'!$B618,'Capex forecast'!$S$9:$S$223,'Allocation of site-spec costs'!$D618,'Capex forecast'!$Q$9:$Q$223,"Customer Connection")</f>
        <v>0</v>
      </c>
      <c r="I618" s="32">
        <f>SUMIFS('Capex forecast'!H$9:H$223,'Capex forecast'!$T$9:$T$223,'Allocation of site-spec costs'!$B618,'Capex forecast'!$S$9:$S$223,'Allocation of site-spec costs'!$D618,'Capex forecast'!$Q$9:$Q$223,"Customer Connection")</f>
        <v>0</v>
      </c>
      <c r="J618" s="32">
        <f>SUMIFS('Capex forecast'!I$9:I$223,'Capex forecast'!$T$9:$T$223,'Allocation of site-spec costs'!$B618,'Capex forecast'!$S$9:$S$223,'Allocation of site-spec costs'!$D618,'Capex forecast'!$Q$9:$Q$223,"Customer Connection")</f>
        <v>0</v>
      </c>
      <c r="K618" s="32">
        <f>SUMIFS('Capex forecast'!J$9:J$223,'Capex forecast'!$T$9:$T$223,'Allocation of site-spec costs'!$B618,'Capex forecast'!$S$9:$S$223,'Allocation of site-spec costs'!$D618,'Capex forecast'!$Q$9:$Q$223,"Customer Connection")</f>
        <v>0</v>
      </c>
      <c r="L618" s="32">
        <f>SUMIFS('Capex forecast'!K$9:K$223,'Capex forecast'!$T$9:$T$223,'Allocation of site-spec costs'!$B618,'Capex forecast'!$S$9:$S$223,'Allocation of site-spec costs'!$D618,'Capex forecast'!$Q$9:$Q$223,"Customer Connection")</f>
        <v>0</v>
      </c>
      <c r="M618" s="32">
        <f>SUMIFS('Capex forecast'!L$9:L$223,'Capex forecast'!$T$9:$T$223,'Allocation of site-spec costs'!$B618,'Capex forecast'!$S$9:$S$223,'Allocation of site-spec costs'!$D618,'Capex forecast'!$Q$9:$Q$223,"Customer Connection")</f>
        <v>0</v>
      </c>
      <c r="N618" s="32">
        <f>SUMIFS('Capex forecast'!M$9:M$223,'Capex forecast'!$T$9:$T$223,'Allocation of site-spec costs'!$B618,'Capex forecast'!$S$9:$S$223,'Allocation of site-spec costs'!$D618,'Capex forecast'!$Q$9:$Q$223,"Customer Connection")</f>
        <v>0</v>
      </c>
      <c r="O618" s="32">
        <f>SUMIFS('Capex forecast'!N$9:N$223,'Capex forecast'!$T$9:$T$223,'Allocation of site-spec costs'!$B618,'Capex forecast'!$S$9:$S$223,'Allocation of site-spec costs'!$D618,'Capex forecast'!$Q$9:$Q$223,"Customer Connection")</f>
        <v>0</v>
      </c>
      <c r="Q618" s="45" t="s">
        <v>214</v>
      </c>
      <c r="R618" s="6" t="str">
        <f>INDEX('Demand forecast'!$M$9:$M$5832,MATCH($Q618,'Demand forecast'!$B$9:$B$5832,0))</f>
        <v>Yes</v>
      </c>
      <c r="S618" s="6" t="str">
        <f>IF(COUNTIF($Q$93:Q618,$B618) = 1, "LV", IF(COUNTIF($Q$93:Q618,$B618) = 2, "HV", "ST"))</f>
        <v>HV</v>
      </c>
      <c r="T618" s="6" t="str">
        <f>INDEX('Demand forecast and growth rate'!$E$7:$E$273,MATCH($Q618,'Demand forecast and growth rate'!$B$7:$B$273,0))</f>
        <v>Steady/falling</v>
      </c>
      <c r="U618" s="32">
        <f>SUMIFS('Capex forecast'!E$9:E$223,'Capex forecast'!$T$9:$T$223,$Q618,'Capex forecast'!$S$9:$S$223,$S618,'Capex forecast'!$Q$9:$Q$223,"Augex")</f>
        <v>0</v>
      </c>
      <c r="V618" s="32">
        <f>SUMIFS('Capex forecast'!F$9:F$223,'Capex forecast'!$T$9:$T$223,$Q618,'Capex forecast'!$S$9:$S$223,$S618,'Capex forecast'!$Q$9:$Q$223,"Augex")</f>
        <v>0</v>
      </c>
      <c r="W618" s="32">
        <f>SUMIFS('Capex forecast'!G$9:G$223,'Capex forecast'!$T$9:$T$223,$Q618,'Capex forecast'!$S$9:$S$223,$S618,'Capex forecast'!$Q$9:$Q$223,"Augex")</f>
        <v>0</v>
      </c>
      <c r="X618" s="32">
        <f>SUMIFS('Capex forecast'!H$9:H$223,'Capex forecast'!$T$9:$T$223,$Q618,'Capex forecast'!$S$9:$S$223,$S618,'Capex forecast'!$Q$9:$Q$223,"Augex")</f>
        <v>0</v>
      </c>
      <c r="Y618" s="32">
        <f>SUMIFS('Capex forecast'!I$9:I$223,'Capex forecast'!$T$9:$T$223,$Q618,'Capex forecast'!$S$9:$S$223,$S618,'Capex forecast'!$Q$9:$Q$223,"Augex")</f>
        <v>0</v>
      </c>
      <c r="Z618" s="32">
        <f>SUMIFS('Capex forecast'!J$9:J$223,'Capex forecast'!$T$9:$T$223,$Q618,'Capex forecast'!$S$9:$S$223,$S618,'Capex forecast'!$Q$9:$Q$223,"Augex")</f>
        <v>0</v>
      </c>
      <c r="AA618" s="32">
        <f>SUMIFS('Capex forecast'!K$9:K$223,'Capex forecast'!$T$9:$T$223,$Q618,'Capex forecast'!$S$9:$S$223,$S618,'Capex forecast'!$Q$9:$Q$223,"Augex")</f>
        <v>0</v>
      </c>
      <c r="AB618" s="32">
        <f>SUMIFS('Capex forecast'!L$9:L$223,'Capex forecast'!$T$9:$T$223,$Q618,'Capex forecast'!$S$9:$S$223,$S618,'Capex forecast'!$Q$9:$Q$223,"Augex")</f>
        <v>0</v>
      </c>
      <c r="AC618" s="32">
        <f>SUMIFS('Capex forecast'!M$9:M$223,'Capex forecast'!$T$9:$T$223,$Q618,'Capex forecast'!$S$9:$S$223,$S618,'Capex forecast'!$Q$9:$Q$223,"Augex")</f>
        <v>0</v>
      </c>
      <c r="AD618" s="32">
        <f>SUMIFS('Capex forecast'!N$9:N$223,'Capex forecast'!$T$9:$T$223,$Q618,'Capex forecast'!$S$9:$S$223,$S618,'Capex forecast'!$Q$9:$Q$223,"Augex")</f>
        <v>0</v>
      </c>
      <c r="AF618" s="45" t="s">
        <v>214</v>
      </c>
      <c r="AG618" s="6" t="str">
        <f>INDEX('Demand forecast'!$M$9:$M$5832,MATCH($Q618,'Demand forecast'!$B$9:$B$5832,0))</f>
        <v>Yes</v>
      </c>
      <c r="AH618" s="6" t="str">
        <f>IF(COUNTIF($AF$93:AF618,$B618) = 1, "LV", IF(COUNTIF($AF$93:AF618,$B618) = 2, "HV", "ST"))</f>
        <v>HV</v>
      </c>
      <c r="AI618" s="6" t="str">
        <f>INDEX('Demand forecast and growth rate'!$E$7:$E$273,MATCH($Q618,'Demand forecast and growth rate'!$B$7:$B$273,0))</f>
        <v>Steady/falling</v>
      </c>
      <c r="AJ618" s="47">
        <f>SUMIFS('Capex forecast'!E$9:E$223,'Capex forecast'!$T$9:$T$223,$AF618,'Capex forecast'!$S$9:$S$223,$AH618,'Capex forecast'!$Q$9:$Q$223,"Repex")</f>
        <v>0</v>
      </c>
      <c r="AK618" s="47">
        <f>SUMIFS('Capex forecast'!F$9:F$223,'Capex forecast'!$T$9:$T$223,$AF618,'Capex forecast'!$S$9:$S$223,$AH618,'Capex forecast'!$Q$9:$Q$223,"Repex")</f>
        <v>0</v>
      </c>
      <c r="AL618" s="47">
        <f>SUMIFS('Capex forecast'!G$9:G$223,'Capex forecast'!$T$9:$T$223,$AF618,'Capex forecast'!$S$9:$S$223,$AH618,'Capex forecast'!$Q$9:$Q$223,"Repex")</f>
        <v>0</v>
      </c>
      <c r="AM618" s="47">
        <f>SUMIFS('Capex forecast'!H$9:H$223,'Capex forecast'!$T$9:$T$223,$AF618,'Capex forecast'!$S$9:$S$223,$AH618,'Capex forecast'!$Q$9:$Q$223,"Repex")</f>
        <v>0</v>
      </c>
      <c r="AN618" s="47">
        <f>SUMIFS('Capex forecast'!I$9:I$223,'Capex forecast'!$T$9:$T$223,$AF618,'Capex forecast'!$S$9:$S$223,$AH618,'Capex forecast'!$Q$9:$Q$223,"Repex")</f>
        <v>0</v>
      </c>
      <c r="AO618" s="47">
        <f>SUMIFS('Capex forecast'!J$9:J$223,'Capex forecast'!$T$9:$T$223,$AF618,'Capex forecast'!$S$9:$S$223,$AH618,'Capex forecast'!$Q$9:$Q$223,"Repex")</f>
        <v>0</v>
      </c>
      <c r="AP618" s="47">
        <f>SUMIFS('Capex forecast'!K$9:K$223,'Capex forecast'!$T$9:$T$223,$AF618,'Capex forecast'!$S$9:$S$223,$AH618,'Capex forecast'!$Q$9:$Q$223,"Repex")</f>
        <v>0</v>
      </c>
      <c r="AQ618" s="47">
        <f>SUMIFS('Capex forecast'!L$9:L$223,'Capex forecast'!$T$9:$T$223,$AF618,'Capex forecast'!$S$9:$S$223,$AH618,'Capex forecast'!$Q$9:$Q$223,"Repex")</f>
        <v>0</v>
      </c>
      <c r="AR618" s="47">
        <f>SUMIFS('Capex forecast'!M$9:M$223,'Capex forecast'!$T$9:$T$223,$AF618,'Capex forecast'!$S$9:$S$223,$AH618,'Capex forecast'!$Q$9:$Q$223,"Repex")</f>
        <v>0</v>
      </c>
      <c r="AS618" s="47">
        <f>SUMIFS('Capex forecast'!N$9:N$223,'Capex forecast'!$T$9:$T$223,$AF618,'Capex forecast'!$S$9:$S$223,$AH618,'Capex forecast'!$Q$9:$Q$223,"Repex")</f>
        <v>0</v>
      </c>
    </row>
    <row r="619" spans="2:45" ht="15">
      <c r="B619" s="45" t="s">
        <v>45</v>
      </c>
      <c r="C619" s="6" t="str">
        <f>INDEX('Demand forecast'!$M$9:$M$5832,MATCH($B619,'Demand forecast'!$B$9:$B$5832,0))</f>
        <v>No</v>
      </c>
      <c r="D619" s="6" t="str">
        <f>IF(COUNTIF($B$93:B619,$B619) = 1, "LV", IF(COUNTIF($B$93:B619,$B619) = 2, "HV", "ST"))</f>
        <v>HV</v>
      </c>
      <c r="E619" s="6" t="str">
        <f>INDEX('Demand forecast and growth rate'!$E$7:$E$273,MATCH($B619,'Demand forecast and growth rate'!$B$7:$B$273,0))</f>
        <v>Small growth</v>
      </c>
      <c r="F619" s="32">
        <f>SUMIFS('Capex forecast'!E$9:E$223,'Capex forecast'!$T$9:$T$223,'Allocation of site-spec costs'!$B619,'Capex forecast'!$S$9:$S$223,'Allocation of site-spec costs'!$D619,'Capex forecast'!$Q$9:$Q$223,"Customer Connection")</f>
        <v>0</v>
      </c>
      <c r="G619" s="32">
        <f>SUMIFS('Capex forecast'!F$9:F$223,'Capex forecast'!$T$9:$T$223,'Allocation of site-spec costs'!$B619,'Capex forecast'!$S$9:$S$223,'Allocation of site-spec costs'!$D619,'Capex forecast'!$Q$9:$Q$223,"Customer Connection")</f>
        <v>0</v>
      </c>
      <c r="H619" s="32">
        <f>SUMIFS('Capex forecast'!G$9:G$223,'Capex forecast'!$T$9:$T$223,'Allocation of site-spec costs'!$B619,'Capex forecast'!$S$9:$S$223,'Allocation of site-spec costs'!$D619,'Capex forecast'!$Q$9:$Q$223,"Customer Connection")</f>
        <v>0</v>
      </c>
      <c r="I619" s="32">
        <f>SUMIFS('Capex forecast'!H$9:H$223,'Capex forecast'!$T$9:$T$223,'Allocation of site-spec costs'!$B619,'Capex forecast'!$S$9:$S$223,'Allocation of site-spec costs'!$D619,'Capex forecast'!$Q$9:$Q$223,"Customer Connection")</f>
        <v>0</v>
      </c>
      <c r="J619" s="32">
        <f>SUMIFS('Capex forecast'!I$9:I$223,'Capex forecast'!$T$9:$T$223,'Allocation of site-spec costs'!$B619,'Capex forecast'!$S$9:$S$223,'Allocation of site-spec costs'!$D619,'Capex forecast'!$Q$9:$Q$223,"Customer Connection")</f>
        <v>0</v>
      </c>
      <c r="K619" s="32">
        <f>SUMIFS('Capex forecast'!J$9:J$223,'Capex forecast'!$T$9:$T$223,'Allocation of site-spec costs'!$B619,'Capex forecast'!$S$9:$S$223,'Allocation of site-spec costs'!$D619,'Capex forecast'!$Q$9:$Q$223,"Customer Connection")</f>
        <v>0</v>
      </c>
      <c r="L619" s="32">
        <f>SUMIFS('Capex forecast'!K$9:K$223,'Capex forecast'!$T$9:$T$223,'Allocation of site-spec costs'!$B619,'Capex forecast'!$S$9:$S$223,'Allocation of site-spec costs'!$D619,'Capex forecast'!$Q$9:$Q$223,"Customer Connection")</f>
        <v>0</v>
      </c>
      <c r="M619" s="32">
        <f>SUMIFS('Capex forecast'!L$9:L$223,'Capex forecast'!$T$9:$T$223,'Allocation of site-spec costs'!$B619,'Capex forecast'!$S$9:$S$223,'Allocation of site-spec costs'!$D619,'Capex forecast'!$Q$9:$Q$223,"Customer Connection")</f>
        <v>0</v>
      </c>
      <c r="N619" s="32">
        <f>SUMIFS('Capex forecast'!M$9:M$223,'Capex forecast'!$T$9:$T$223,'Allocation of site-spec costs'!$B619,'Capex forecast'!$S$9:$S$223,'Allocation of site-spec costs'!$D619,'Capex forecast'!$Q$9:$Q$223,"Customer Connection")</f>
        <v>0</v>
      </c>
      <c r="O619" s="32">
        <f>SUMIFS('Capex forecast'!N$9:N$223,'Capex forecast'!$T$9:$T$223,'Allocation of site-spec costs'!$B619,'Capex forecast'!$S$9:$S$223,'Allocation of site-spec costs'!$D619,'Capex forecast'!$Q$9:$Q$223,"Customer Connection")</f>
        <v>0</v>
      </c>
      <c r="Q619" s="45" t="s">
        <v>45</v>
      </c>
      <c r="R619" s="6" t="str">
        <f>INDEX('Demand forecast'!$M$9:$M$5832,MATCH($Q619,'Demand forecast'!$B$9:$B$5832,0))</f>
        <v>No</v>
      </c>
      <c r="S619" s="6" t="str">
        <f>IF(COUNTIF($Q$93:Q619,$B619) = 1, "LV", IF(COUNTIF($Q$93:Q619,$B619) = 2, "HV", "ST"))</f>
        <v>HV</v>
      </c>
      <c r="T619" s="6" t="str">
        <f>INDEX('Demand forecast and growth rate'!$E$7:$E$273,MATCH($Q619,'Demand forecast and growth rate'!$B$7:$B$273,0))</f>
        <v>Small growth</v>
      </c>
      <c r="U619" s="32">
        <f>SUMIFS('Capex forecast'!E$9:E$223,'Capex forecast'!$T$9:$T$223,$Q619,'Capex forecast'!$S$9:$S$223,$S619,'Capex forecast'!$Q$9:$Q$223,"Augex")</f>
        <v>0</v>
      </c>
      <c r="V619" s="32">
        <f>SUMIFS('Capex forecast'!F$9:F$223,'Capex forecast'!$T$9:$T$223,$Q619,'Capex forecast'!$S$9:$S$223,$S619,'Capex forecast'!$Q$9:$Q$223,"Augex")</f>
        <v>0</v>
      </c>
      <c r="W619" s="32">
        <f>SUMIFS('Capex forecast'!G$9:G$223,'Capex forecast'!$T$9:$T$223,$Q619,'Capex forecast'!$S$9:$S$223,$S619,'Capex forecast'!$Q$9:$Q$223,"Augex")</f>
        <v>0</v>
      </c>
      <c r="X619" s="32">
        <f>SUMIFS('Capex forecast'!H$9:H$223,'Capex forecast'!$T$9:$T$223,$Q619,'Capex forecast'!$S$9:$S$223,$S619,'Capex forecast'!$Q$9:$Q$223,"Augex")</f>
        <v>0</v>
      </c>
      <c r="Y619" s="32">
        <f>SUMIFS('Capex forecast'!I$9:I$223,'Capex forecast'!$T$9:$T$223,$Q619,'Capex forecast'!$S$9:$S$223,$S619,'Capex forecast'!$Q$9:$Q$223,"Augex")</f>
        <v>0</v>
      </c>
      <c r="Z619" s="32">
        <f>SUMIFS('Capex forecast'!J$9:J$223,'Capex forecast'!$T$9:$T$223,$Q619,'Capex forecast'!$S$9:$S$223,$S619,'Capex forecast'!$Q$9:$Q$223,"Augex")</f>
        <v>0</v>
      </c>
      <c r="AA619" s="32">
        <f>SUMIFS('Capex forecast'!K$9:K$223,'Capex forecast'!$T$9:$T$223,$Q619,'Capex forecast'!$S$9:$S$223,$S619,'Capex forecast'!$Q$9:$Q$223,"Augex")</f>
        <v>0</v>
      </c>
      <c r="AB619" s="32">
        <f>SUMIFS('Capex forecast'!L$9:L$223,'Capex forecast'!$T$9:$T$223,$Q619,'Capex forecast'!$S$9:$S$223,$S619,'Capex forecast'!$Q$9:$Q$223,"Augex")</f>
        <v>0</v>
      </c>
      <c r="AC619" s="32">
        <f>SUMIFS('Capex forecast'!M$9:M$223,'Capex forecast'!$T$9:$T$223,$Q619,'Capex forecast'!$S$9:$S$223,$S619,'Capex forecast'!$Q$9:$Q$223,"Augex")</f>
        <v>0</v>
      </c>
      <c r="AD619" s="32">
        <f>SUMIFS('Capex forecast'!N$9:N$223,'Capex forecast'!$T$9:$T$223,$Q619,'Capex forecast'!$S$9:$S$223,$S619,'Capex forecast'!$Q$9:$Q$223,"Augex")</f>
        <v>0</v>
      </c>
      <c r="AF619" s="45" t="s">
        <v>45</v>
      </c>
      <c r="AG619" s="6" t="str">
        <f>INDEX('Demand forecast'!$M$9:$M$5832,MATCH($Q619,'Demand forecast'!$B$9:$B$5832,0))</f>
        <v>No</v>
      </c>
      <c r="AH619" s="6" t="str">
        <f>IF(COUNTIF($AF$93:AF619,$B619) = 1, "LV", IF(COUNTIF($AF$93:AF619,$B619) = 2, "HV", "ST"))</f>
        <v>HV</v>
      </c>
      <c r="AI619" s="6" t="str">
        <f>INDEX('Demand forecast and growth rate'!$E$7:$E$273,MATCH($Q619,'Demand forecast and growth rate'!$B$7:$B$273,0))</f>
        <v>Small growth</v>
      </c>
      <c r="AJ619" s="47">
        <f>SUMIFS('Capex forecast'!E$9:E$223,'Capex forecast'!$T$9:$T$223,$AF619,'Capex forecast'!$S$9:$S$223,$AH619,'Capex forecast'!$Q$9:$Q$223,"Repex")</f>
        <v>0</v>
      </c>
      <c r="AK619" s="47">
        <f>SUMIFS('Capex forecast'!F$9:F$223,'Capex forecast'!$T$9:$T$223,$AF619,'Capex forecast'!$S$9:$S$223,$AH619,'Capex forecast'!$Q$9:$Q$223,"Repex")</f>
        <v>0</v>
      </c>
      <c r="AL619" s="47">
        <f>SUMIFS('Capex forecast'!G$9:G$223,'Capex forecast'!$T$9:$T$223,$AF619,'Capex forecast'!$S$9:$S$223,$AH619,'Capex forecast'!$Q$9:$Q$223,"Repex")</f>
        <v>0</v>
      </c>
      <c r="AM619" s="47">
        <f>SUMIFS('Capex forecast'!H$9:H$223,'Capex forecast'!$T$9:$T$223,$AF619,'Capex forecast'!$S$9:$S$223,$AH619,'Capex forecast'!$Q$9:$Q$223,"Repex")</f>
        <v>0</v>
      </c>
      <c r="AN619" s="47">
        <f>SUMIFS('Capex forecast'!I$9:I$223,'Capex forecast'!$T$9:$T$223,$AF619,'Capex forecast'!$S$9:$S$223,$AH619,'Capex forecast'!$Q$9:$Q$223,"Repex")</f>
        <v>0</v>
      </c>
      <c r="AO619" s="47">
        <f>SUMIFS('Capex forecast'!J$9:J$223,'Capex forecast'!$T$9:$T$223,$AF619,'Capex forecast'!$S$9:$S$223,$AH619,'Capex forecast'!$Q$9:$Q$223,"Repex")</f>
        <v>0</v>
      </c>
      <c r="AP619" s="47">
        <f>SUMIFS('Capex forecast'!K$9:K$223,'Capex forecast'!$T$9:$T$223,$AF619,'Capex forecast'!$S$9:$S$223,$AH619,'Capex forecast'!$Q$9:$Q$223,"Repex")</f>
        <v>0</v>
      </c>
      <c r="AQ619" s="47">
        <f>SUMIFS('Capex forecast'!L$9:L$223,'Capex forecast'!$T$9:$T$223,$AF619,'Capex forecast'!$S$9:$S$223,$AH619,'Capex forecast'!$Q$9:$Q$223,"Repex")</f>
        <v>0</v>
      </c>
      <c r="AR619" s="47">
        <f>SUMIFS('Capex forecast'!M$9:M$223,'Capex forecast'!$T$9:$T$223,$AF619,'Capex forecast'!$S$9:$S$223,$AH619,'Capex forecast'!$Q$9:$Q$223,"Repex")</f>
        <v>0</v>
      </c>
      <c r="AS619" s="47">
        <f>SUMIFS('Capex forecast'!N$9:N$223,'Capex forecast'!$T$9:$T$223,$AF619,'Capex forecast'!$S$9:$S$223,$AH619,'Capex forecast'!$Q$9:$Q$223,"Repex")</f>
        <v>0</v>
      </c>
    </row>
    <row r="620" spans="2:45" ht="15">
      <c r="B620" s="45" t="s">
        <v>69</v>
      </c>
      <c r="C620" s="6" t="str">
        <f>INDEX('Demand forecast'!$M$9:$M$5832,MATCH($B620,'Demand forecast'!$B$9:$B$5832,0))</f>
        <v>No</v>
      </c>
      <c r="D620" s="6" t="str">
        <f>IF(COUNTIF($B$93:B620,$B620) = 1, "LV", IF(COUNTIF($B$93:B620,$B620) = 2, "HV", "ST"))</f>
        <v>HV</v>
      </c>
      <c r="E620" s="6" t="str">
        <f>INDEX('Demand forecast and growth rate'!$E$7:$E$273,MATCH($B620,'Demand forecast and growth rate'!$B$7:$B$273,0))</f>
        <v>High growth</v>
      </c>
      <c r="F620" s="32">
        <f>SUMIFS('Capex forecast'!E$9:E$223,'Capex forecast'!$T$9:$T$223,'Allocation of site-spec costs'!$B620,'Capex forecast'!$S$9:$S$223,'Allocation of site-spec costs'!$D620,'Capex forecast'!$Q$9:$Q$223,"Customer Connection")</f>
        <v>0</v>
      </c>
      <c r="G620" s="32">
        <f>SUMIFS('Capex forecast'!F$9:F$223,'Capex forecast'!$T$9:$T$223,'Allocation of site-spec costs'!$B620,'Capex forecast'!$S$9:$S$223,'Allocation of site-spec costs'!$D620,'Capex forecast'!$Q$9:$Q$223,"Customer Connection")</f>
        <v>0</v>
      </c>
      <c r="H620" s="32">
        <f>SUMIFS('Capex forecast'!G$9:G$223,'Capex forecast'!$T$9:$T$223,'Allocation of site-spec costs'!$B620,'Capex forecast'!$S$9:$S$223,'Allocation of site-spec costs'!$D620,'Capex forecast'!$Q$9:$Q$223,"Customer Connection")</f>
        <v>0</v>
      </c>
      <c r="I620" s="32">
        <f>SUMIFS('Capex forecast'!H$9:H$223,'Capex forecast'!$T$9:$T$223,'Allocation of site-spec costs'!$B620,'Capex forecast'!$S$9:$S$223,'Allocation of site-spec costs'!$D620,'Capex forecast'!$Q$9:$Q$223,"Customer Connection")</f>
        <v>0</v>
      </c>
      <c r="J620" s="32">
        <f>SUMIFS('Capex forecast'!I$9:I$223,'Capex forecast'!$T$9:$T$223,'Allocation of site-spec costs'!$B620,'Capex forecast'!$S$9:$S$223,'Allocation of site-spec costs'!$D620,'Capex forecast'!$Q$9:$Q$223,"Customer Connection")</f>
        <v>0</v>
      </c>
      <c r="K620" s="32">
        <f>SUMIFS('Capex forecast'!J$9:J$223,'Capex forecast'!$T$9:$T$223,'Allocation of site-spec costs'!$B620,'Capex forecast'!$S$9:$S$223,'Allocation of site-spec costs'!$D620,'Capex forecast'!$Q$9:$Q$223,"Customer Connection")</f>
        <v>0</v>
      </c>
      <c r="L620" s="32">
        <f>SUMIFS('Capex forecast'!K$9:K$223,'Capex forecast'!$T$9:$T$223,'Allocation of site-spec costs'!$B620,'Capex forecast'!$S$9:$S$223,'Allocation of site-spec costs'!$D620,'Capex forecast'!$Q$9:$Q$223,"Customer Connection")</f>
        <v>0</v>
      </c>
      <c r="M620" s="32">
        <f>SUMIFS('Capex forecast'!L$9:L$223,'Capex forecast'!$T$9:$T$223,'Allocation of site-spec costs'!$B620,'Capex forecast'!$S$9:$S$223,'Allocation of site-spec costs'!$D620,'Capex forecast'!$Q$9:$Q$223,"Customer Connection")</f>
        <v>0</v>
      </c>
      <c r="N620" s="32">
        <f>SUMIFS('Capex forecast'!M$9:M$223,'Capex forecast'!$T$9:$T$223,'Allocation of site-spec costs'!$B620,'Capex forecast'!$S$9:$S$223,'Allocation of site-spec costs'!$D620,'Capex forecast'!$Q$9:$Q$223,"Customer Connection")</f>
        <v>0</v>
      </c>
      <c r="O620" s="32">
        <f>SUMIFS('Capex forecast'!N$9:N$223,'Capex forecast'!$T$9:$T$223,'Allocation of site-spec costs'!$B620,'Capex forecast'!$S$9:$S$223,'Allocation of site-spec costs'!$D620,'Capex forecast'!$Q$9:$Q$223,"Customer Connection")</f>
        <v>0</v>
      </c>
      <c r="Q620" s="45" t="s">
        <v>69</v>
      </c>
      <c r="R620" s="6" t="str">
        <f>INDEX('Demand forecast'!$M$9:$M$5832,MATCH($Q620,'Demand forecast'!$B$9:$B$5832,0))</f>
        <v>No</v>
      </c>
      <c r="S620" s="6" t="str">
        <f>IF(COUNTIF($Q$93:Q620,$B620) = 1, "LV", IF(COUNTIF($Q$93:Q620,$B620) = 2, "HV", "ST"))</f>
        <v>HV</v>
      </c>
      <c r="T620" s="6" t="str">
        <f>INDEX('Demand forecast and growth rate'!$E$7:$E$273,MATCH($Q620,'Demand forecast and growth rate'!$B$7:$B$273,0))</f>
        <v>High growth</v>
      </c>
      <c r="U620" s="32">
        <f>SUMIFS('Capex forecast'!E$9:E$223,'Capex forecast'!$T$9:$T$223,$Q620,'Capex forecast'!$S$9:$S$223,$S620,'Capex forecast'!$Q$9:$Q$223,"Augex")</f>
        <v>0</v>
      </c>
      <c r="V620" s="32">
        <f>SUMIFS('Capex forecast'!F$9:F$223,'Capex forecast'!$T$9:$T$223,$Q620,'Capex forecast'!$S$9:$S$223,$S620,'Capex forecast'!$Q$9:$Q$223,"Augex")</f>
        <v>0</v>
      </c>
      <c r="W620" s="32">
        <f>SUMIFS('Capex forecast'!G$9:G$223,'Capex forecast'!$T$9:$T$223,$Q620,'Capex forecast'!$S$9:$S$223,$S620,'Capex forecast'!$Q$9:$Q$223,"Augex")</f>
        <v>0</v>
      </c>
      <c r="X620" s="32">
        <f>SUMIFS('Capex forecast'!H$9:H$223,'Capex forecast'!$T$9:$T$223,$Q620,'Capex forecast'!$S$9:$S$223,$S620,'Capex forecast'!$Q$9:$Q$223,"Augex")</f>
        <v>0</v>
      </c>
      <c r="Y620" s="32">
        <f>SUMIFS('Capex forecast'!I$9:I$223,'Capex forecast'!$T$9:$T$223,$Q620,'Capex forecast'!$S$9:$S$223,$S620,'Capex forecast'!$Q$9:$Q$223,"Augex")</f>
        <v>0</v>
      </c>
      <c r="Z620" s="32">
        <f>SUMIFS('Capex forecast'!J$9:J$223,'Capex forecast'!$T$9:$T$223,$Q620,'Capex forecast'!$S$9:$S$223,$S620,'Capex forecast'!$Q$9:$Q$223,"Augex")</f>
        <v>0</v>
      </c>
      <c r="AA620" s="32">
        <f>SUMIFS('Capex forecast'!K$9:K$223,'Capex forecast'!$T$9:$T$223,$Q620,'Capex forecast'!$S$9:$S$223,$S620,'Capex forecast'!$Q$9:$Q$223,"Augex")</f>
        <v>0</v>
      </c>
      <c r="AB620" s="32">
        <f>SUMIFS('Capex forecast'!L$9:L$223,'Capex forecast'!$T$9:$T$223,$Q620,'Capex forecast'!$S$9:$S$223,$S620,'Capex forecast'!$Q$9:$Q$223,"Augex")</f>
        <v>0</v>
      </c>
      <c r="AC620" s="32">
        <f>SUMIFS('Capex forecast'!M$9:M$223,'Capex forecast'!$T$9:$T$223,$Q620,'Capex forecast'!$S$9:$S$223,$S620,'Capex forecast'!$Q$9:$Q$223,"Augex")</f>
        <v>0</v>
      </c>
      <c r="AD620" s="32">
        <f>SUMIFS('Capex forecast'!N$9:N$223,'Capex forecast'!$T$9:$T$223,$Q620,'Capex forecast'!$S$9:$S$223,$S620,'Capex forecast'!$Q$9:$Q$223,"Augex")</f>
        <v>0</v>
      </c>
      <c r="AF620" s="45" t="s">
        <v>69</v>
      </c>
      <c r="AG620" s="6" t="str">
        <f>INDEX('Demand forecast'!$M$9:$M$5832,MATCH($Q620,'Demand forecast'!$B$9:$B$5832,0))</f>
        <v>No</v>
      </c>
      <c r="AH620" s="6" t="str">
        <f>IF(COUNTIF($AF$93:AF620,$B620) = 1, "LV", IF(COUNTIF($AF$93:AF620,$B620) = 2, "HV", "ST"))</f>
        <v>HV</v>
      </c>
      <c r="AI620" s="6" t="str">
        <f>INDEX('Demand forecast and growth rate'!$E$7:$E$273,MATCH($Q620,'Demand forecast and growth rate'!$B$7:$B$273,0))</f>
        <v>High growth</v>
      </c>
      <c r="AJ620" s="47">
        <f>SUMIFS('Capex forecast'!E$9:E$223,'Capex forecast'!$T$9:$T$223,$AF620,'Capex forecast'!$S$9:$S$223,$AH620,'Capex forecast'!$Q$9:$Q$223,"Repex")</f>
        <v>0</v>
      </c>
      <c r="AK620" s="47">
        <f>SUMIFS('Capex forecast'!F$9:F$223,'Capex forecast'!$T$9:$T$223,$AF620,'Capex forecast'!$S$9:$S$223,$AH620,'Capex forecast'!$Q$9:$Q$223,"Repex")</f>
        <v>0</v>
      </c>
      <c r="AL620" s="47">
        <f>SUMIFS('Capex forecast'!G$9:G$223,'Capex forecast'!$T$9:$T$223,$AF620,'Capex forecast'!$S$9:$S$223,$AH620,'Capex forecast'!$Q$9:$Q$223,"Repex")</f>
        <v>0</v>
      </c>
      <c r="AM620" s="47">
        <f>SUMIFS('Capex forecast'!H$9:H$223,'Capex forecast'!$T$9:$T$223,$AF620,'Capex forecast'!$S$9:$S$223,$AH620,'Capex forecast'!$Q$9:$Q$223,"Repex")</f>
        <v>0</v>
      </c>
      <c r="AN620" s="47">
        <f>SUMIFS('Capex forecast'!I$9:I$223,'Capex forecast'!$T$9:$T$223,$AF620,'Capex forecast'!$S$9:$S$223,$AH620,'Capex forecast'!$Q$9:$Q$223,"Repex")</f>
        <v>0</v>
      </c>
      <c r="AO620" s="47">
        <f>SUMIFS('Capex forecast'!J$9:J$223,'Capex forecast'!$T$9:$T$223,$AF620,'Capex forecast'!$S$9:$S$223,$AH620,'Capex forecast'!$Q$9:$Q$223,"Repex")</f>
        <v>0</v>
      </c>
      <c r="AP620" s="47">
        <f>SUMIFS('Capex forecast'!K$9:K$223,'Capex forecast'!$T$9:$T$223,$AF620,'Capex forecast'!$S$9:$S$223,$AH620,'Capex forecast'!$Q$9:$Q$223,"Repex")</f>
        <v>0</v>
      </c>
      <c r="AQ620" s="47">
        <f>SUMIFS('Capex forecast'!L$9:L$223,'Capex forecast'!$T$9:$T$223,$AF620,'Capex forecast'!$S$9:$S$223,$AH620,'Capex forecast'!$Q$9:$Q$223,"Repex")</f>
        <v>0</v>
      </c>
      <c r="AR620" s="47">
        <f>SUMIFS('Capex forecast'!M$9:M$223,'Capex forecast'!$T$9:$T$223,$AF620,'Capex forecast'!$S$9:$S$223,$AH620,'Capex forecast'!$Q$9:$Q$223,"Repex")</f>
        <v>0</v>
      </c>
      <c r="AS620" s="47">
        <f>SUMIFS('Capex forecast'!N$9:N$223,'Capex forecast'!$T$9:$T$223,$AF620,'Capex forecast'!$S$9:$S$223,$AH620,'Capex forecast'!$Q$9:$Q$223,"Repex")</f>
        <v>0</v>
      </c>
    </row>
    <row r="621" spans="2:45" ht="15">
      <c r="B621" s="45" t="s">
        <v>144</v>
      </c>
      <c r="C621" s="6" t="str">
        <f>INDEX('Demand forecast'!$M$9:$M$5832,MATCH($B621,'Demand forecast'!$B$9:$B$5832,0))</f>
        <v>No</v>
      </c>
      <c r="D621" s="6" t="str">
        <f>IF(COUNTIF($B$93:B621,$B621) = 1, "LV", IF(COUNTIF($B$93:B621,$B621) = 2, "HV", "ST"))</f>
        <v>HV</v>
      </c>
      <c r="E621" s="6" t="str">
        <f>INDEX('Demand forecast and growth rate'!$E$7:$E$273,MATCH($B621,'Demand forecast and growth rate'!$B$7:$B$273,0))</f>
        <v>High growth</v>
      </c>
      <c r="F621" s="32">
        <f>SUMIFS('Capex forecast'!E$9:E$223,'Capex forecast'!$T$9:$T$223,'Allocation of site-spec costs'!$B621,'Capex forecast'!$S$9:$S$223,'Allocation of site-spec costs'!$D621,'Capex forecast'!$Q$9:$Q$223,"Customer Connection")</f>
        <v>0</v>
      </c>
      <c r="G621" s="32">
        <f>SUMIFS('Capex forecast'!F$9:F$223,'Capex forecast'!$T$9:$T$223,'Allocation of site-spec costs'!$B621,'Capex forecast'!$S$9:$S$223,'Allocation of site-spec costs'!$D621,'Capex forecast'!$Q$9:$Q$223,"Customer Connection")</f>
        <v>0</v>
      </c>
      <c r="H621" s="32">
        <f>SUMIFS('Capex forecast'!G$9:G$223,'Capex forecast'!$T$9:$T$223,'Allocation of site-spec costs'!$B621,'Capex forecast'!$S$9:$S$223,'Allocation of site-spec costs'!$D621,'Capex forecast'!$Q$9:$Q$223,"Customer Connection")</f>
        <v>0</v>
      </c>
      <c r="I621" s="32">
        <f>SUMIFS('Capex forecast'!H$9:H$223,'Capex forecast'!$T$9:$T$223,'Allocation of site-spec costs'!$B621,'Capex forecast'!$S$9:$S$223,'Allocation of site-spec costs'!$D621,'Capex forecast'!$Q$9:$Q$223,"Customer Connection")</f>
        <v>0</v>
      </c>
      <c r="J621" s="32">
        <f>SUMIFS('Capex forecast'!I$9:I$223,'Capex forecast'!$T$9:$T$223,'Allocation of site-spec costs'!$B621,'Capex forecast'!$S$9:$S$223,'Allocation of site-spec costs'!$D621,'Capex forecast'!$Q$9:$Q$223,"Customer Connection")</f>
        <v>0</v>
      </c>
      <c r="K621" s="32">
        <f>SUMIFS('Capex forecast'!J$9:J$223,'Capex forecast'!$T$9:$T$223,'Allocation of site-spec costs'!$B621,'Capex forecast'!$S$9:$S$223,'Allocation of site-spec costs'!$D621,'Capex forecast'!$Q$9:$Q$223,"Customer Connection")</f>
        <v>0</v>
      </c>
      <c r="L621" s="32">
        <f>SUMIFS('Capex forecast'!K$9:K$223,'Capex forecast'!$T$9:$T$223,'Allocation of site-spec costs'!$B621,'Capex forecast'!$S$9:$S$223,'Allocation of site-spec costs'!$D621,'Capex forecast'!$Q$9:$Q$223,"Customer Connection")</f>
        <v>0</v>
      </c>
      <c r="M621" s="32">
        <f>SUMIFS('Capex forecast'!L$9:L$223,'Capex forecast'!$T$9:$T$223,'Allocation of site-spec costs'!$B621,'Capex forecast'!$S$9:$S$223,'Allocation of site-spec costs'!$D621,'Capex forecast'!$Q$9:$Q$223,"Customer Connection")</f>
        <v>0</v>
      </c>
      <c r="N621" s="32">
        <f>SUMIFS('Capex forecast'!M$9:M$223,'Capex forecast'!$T$9:$T$223,'Allocation of site-spec costs'!$B621,'Capex forecast'!$S$9:$S$223,'Allocation of site-spec costs'!$D621,'Capex forecast'!$Q$9:$Q$223,"Customer Connection")</f>
        <v>0</v>
      </c>
      <c r="O621" s="32">
        <f>SUMIFS('Capex forecast'!N$9:N$223,'Capex forecast'!$T$9:$T$223,'Allocation of site-spec costs'!$B621,'Capex forecast'!$S$9:$S$223,'Allocation of site-spec costs'!$D621,'Capex forecast'!$Q$9:$Q$223,"Customer Connection")</f>
        <v>0</v>
      </c>
      <c r="Q621" s="45" t="s">
        <v>144</v>
      </c>
      <c r="R621" s="6" t="str">
        <f>INDEX('Demand forecast'!$M$9:$M$5832,MATCH($Q621,'Demand forecast'!$B$9:$B$5832,0))</f>
        <v>No</v>
      </c>
      <c r="S621" s="6" t="str">
        <f>IF(COUNTIF($Q$93:Q621,$B621) = 1, "LV", IF(COUNTIF($Q$93:Q621,$B621) = 2, "HV", "ST"))</f>
        <v>HV</v>
      </c>
      <c r="T621" s="6" t="str">
        <f>INDEX('Demand forecast and growth rate'!$E$7:$E$273,MATCH($Q621,'Demand forecast and growth rate'!$B$7:$B$273,0))</f>
        <v>High growth</v>
      </c>
      <c r="U621" s="32">
        <f>SUMIFS('Capex forecast'!E$9:E$223,'Capex forecast'!$T$9:$T$223,$Q621,'Capex forecast'!$S$9:$S$223,$S621,'Capex forecast'!$Q$9:$Q$223,"Augex")</f>
        <v>0</v>
      </c>
      <c r="V621" s="32">
        <f>SUMIFS('Capex forecast'!F$9:F$223,'Capex forecast'!$T$9:$T$223,$Q621,'Capex forecast'!$S$9:$S$223,$S621,'Capex forecast'!$Q$9:$Q$223,"Augex")</f>
        <v>0</v>
      </c>
      <c r="W621" s="32">
        <f>SUMIFS('Capex forecast'!G$9:G$223,'Capex forecast'!$T$9:$T$223,$Q621,'Capex forecast'!$S$9:$S$223,$S621,'Capex forecast'!$Q$9:$Q$223,"Augex")</f>
        <v>0</v>
      </c>
      <c r="X621" s="32">
        <f>SUMIFS('Capex forecast'!H$9:H$223,'Capex forecast'!$T$9:$T$223,$Q621,'Capex forecast'!$S$9:$S$223,$S621,'Capex forecast'!$Q$9:$Q$223,"Augex")</f>
        <v>0</v>
      </c>
      <c r="Y621" s="32">
        <f>SUMIFS('Capex forecast'!I$9:I$223,'Capex forecast'!$T$9:$T$223,$Q621,'Capex forecast'!$S$9:$S$223,$S621,'Capex forecast'!$Q$9:$Q$223,"Augex")</f>
        <v>0</v>
      </c>
      <c r="Z621" s="32">
        <f>SUMIFS('Capex forecast'!J$9:J$223,'Capex forecast'!$T$9:$T$223,$Q621,'Capex forecast'!$S$9:$S$223,$S621,'Capex forecast'!$Q$9:$Q$223,"Augex")</f>
        <v>0</v>
      </c>
      <c r="AA621" s="32">
        <f>SUMIFS('Capex forecast'!K$9:K$223,'Capex forecast'!$T$9:$T$223,$Q621,'Capex forecast'!$S$9:$S$223,$S621,'Capex forecast'!$Q$9:$Q$223,"Augex")</f>
        <v>0</v>
      </c>
      <c r="AB621" s="32">
        <f>SUMIFS('Capex forecast'!L$9:L$223,'Capex forecast'!$T$9:$T$223,$Q621,'Capex forecast'!$S$9:$S$223,$S621,'Capex forecast'!$Q$9:$Q$223,"Augex")</f>
        <v>0</v>
      </c>
      <c r="AC621" s="32">
        <f>SUMIFS('Capex forecast'!M$9:M$223,'Capex forecast'!$T$9:$T$223,$Q621,'Capex forecast'!$S$9:$S$223,$S621,'Capex forecast'!$Q$9:$Q$223,"Augex")</f>
        <v>0</v>
      </c>
      <c r="AD621" s="32">
        <f>SUMIFS('Capex forecast'!N$9:N$223,'Capex forecast'!$T$9:$T$223,$Q621,'Capex forecast'!$S$9:$S$223,$S621,'Capex forecast'!$Q$9:$Q$223,"Augex")</f>
        <v>0</v>
      </c>
      <c r="AF621" s="45" t="s">
        <v>144</v>
      </c>
      <c r="AG621" s="6" t="str">
        <f>INDEX('Demand forecast'!$M$9:$M$5832,MATCH($Q621,'Demand forecast'!$B$9:$B$5832,0))</f>
        <v>No</v>
      </c>
      <c r="AH621" s="6" t="str">
        <f>IF(COUNTIF($AF$93:AF621,$B621) = 1, "LV", IF(COUNTIF($AF$93:AF621,$B621) = 2, "HV", "ST"))</f>
        <v>HV</v>
      </c>
      <c r="AI621" s="6" t="str">
        <f>INDEX('Demand forecast and growth rate'!$E$7:$E$273,MATCH($Q621,'Demand forecast and growth rate'!$B$7:$B$273,0))</f>
        <v>High growth</v>
      </c>
      <c r="AJ621" s="47">
        <f>SUMIFS('Capex forecast'!E$9:E$223,'Capex forecast'!$T$9:$T$223,$AF621,'Capex forecast'!$S$9:$S$223,$AH621,'Capex forecast'!$Q$9:$Q$223,"Repex")</f>
        <v>0</v>
      </c>
      <c r="AK621" s="47">
        <f>SUMIFS('Capex forecast'!F$9:F$223,'Capex forecast'!$T$9:$T$223,$AF621,'Capex forecast'!$S$9:$S$223,$AH621,'Capex forecast'!$Q$9:$Q$223,"Repex")</f>
        <v>0</v>
      </c>
      <c r="AL621" s="47">
        <f>SUMIFS('Capex forecast'!G$9:G$223,'Capex forecast'!$T$9:$T$223,$AF621,'Capex forecast'!$S$9:$S$223,$AH621,'Capex forecast'!$Q$9:$Q$223,"Repex")</f>
        <v>0</v>
      </c>
      <c r="AM621" s="47">
        <f>SUMIFS('Capex forecast'!H$9:H$223,'Capex forecast'!$T$9:$T$223,$AF621,'Capex forecast'!$S$9:$S$223,$AH621,'Capex forecast'!$Q$9:$Q$223,"Repex")</f>
        <v>0</v>
      </c>
      <c r="AN621" s="47">
        <f>SUMIFS('Capex forecast'!I$9:I$223,'Capex forecast'!$T$9:$T$223,$AF621,'Capex forecast'!$S$9:$S$223,$AH621,'Capex forecast'!$Q$9:$Q$223,"Repex")</f>
        <v>0</v>
      </c>
      <c r="AO621" s="47">
        <f>SUMIFS('Capex forecast'!J$9:J$223,'Capex forecast'!$T$9:$T$223,$AF621,'Capex forecast'!$S$9:$S$223,$AH621,'Capex forecast'!$Q$9:$Q$223,"Repex")</f>
        <v>0</v>
      </c>
      <c r="AP621" s="47">
        <f>SUMIFS('Capex forecast'!K$9:K$223,'Capex forecast'!$T$9:$T$223,$AF621,'Capex forecast'!$S$9:$S$223,$AH621,'Capex forecast'!$Q$9:$Q$223,"Repex")</f>
        <v>0</v>
      </c>
      <c r="AQ621" s="47">
        <f>SUMIFS('Capex forecast'!L$9:L$223,'Capex forecast'!$T$9:$T$223,$AF621,'Capex forecast'!$S$9:$S$223,$AH621,'Capex forecast'!$Q$9:$Q$223,"Repex")</f>
        <v>0</v>
      </c>
      <c r="AR621" s="47">
        <f>SUMIFS('Capex forecast'!M$9:M$223,'Capex forecast'!$T$9:$T$223,$AF621,'Capex forecast'!$S$9:$S$223,$AH621,'Capex forecast'!$Q$9:$Q$223,"Repex")</f>
        <v>0</v>
      </c>
      <c r="AS621" s="47">
        <f>SUMIFS('Capex forecast'!N$9:N$223,'Capex forecast'!$T$9:$T$223,$AF621,'Capex forecast'!$S$9:$S$223,$AH621,'Capex forecast'!$Q$9:$Q$223,"Repex")</f>
        <v>0</v>
      </c>
    </row>
    <row r="622" spans="2:45" ht="15">
      <c r="B622" s="45" t="s">
        <v>149</v>
      </c>
      <c r="C622" s="6" t="str">
        <f>INDEX('Demand forecast'!$M$9:$M$5832,MATCH($B622,'Demand forecast'!$B$9:$B$5832,0))</f>
        <v>No</v>
      </c>
      <c r="D622" s="6" t="str">
        <f>IF(COUNTIF($B$93:B622,$B622) = 1, "LV", IF(COUNTIF($B$93:B622,$B622) = 2, "HV", "ST"))</f>
        <v>HV</v>
      </c>
      <c r="E622" s="6" t="str">
        <f>INDEX('Demand forecast and growth rate'!$E$7:$E$273,MATCH($B622,'Demand forecast and growth rate'!$B$7:$B$273,0))</f>
        <v>High growth</v>
      </c>
      <c r="F622" s="32">
        <f>SUMIFS('Capex forecast'!E$9:E$223,'Capex forecast'!$T$9:$T$223,'Allocation of site-spec costs'!$B622,'Capex forecast'!$S$9:$S$223,'Allocation of site-spec costs'!$D622,'Capex forecast'!$Q$9:$Q$223,"Customer Connection")</f>
        <v>0</v>
      </c>
      <c r="G622" s="32">
        <f>SUMIFS('Capex forecast'!F$9:F$223,'Capex forecast'!$T$9:$T$223,'Allocation of site-spec costs'!$B622,'Capex forecast'!$S$9:$S$223,'Allocation of site-spec costs'!$D622,'Capex forecast'!$Q$9:$Q$223,"Customer Connection")</f>
        <v>0</v>
      </c>
      <c r="H622" s="32">
        <f>SUMIFS('Capex forecast'!G$9:G$223,'Capex forecast'!$T$9:$T$223,'Allocation of site-spec costs'!$B622,'Capex forecast'!$S$9:$S$223,'Allocation of site-spec costs'!$D622,'Capex forecast'!$Q$9:$Q$223,"Customer Connection")</f>
        <v>0</v>
      </c>
      <c r="I622" s="32">
        <f>SUMIFS('Capex forecast'!H$9:H$223,'Capex forecast'!$T$9:$T$223,'Allocation of site-spec costs'!$B622,'Capex forecast'!$S$9:$S$223,'Allocation of site-spec costs'!$D622,'Capex forecast'!$Q$9:$Q$223,"Customer Connection")</f>
        <v>0</v>
      </c>
      <c r="J622" s="32">
        <f>SUMIFS('Capex forecast'!I$9:I$223,'Capex forecast'!$T$9:$T$223,'Allocation of site-spec costs'!$B622,'Capex forecast'!$S$9:$S$223,'Allocation of site-spec costs'!$D622,'Capex forecast'!$Q$9:$Q$223,"Customer Connection")</f>
        <v>0</v>
      </c>
      <c r="K622" s="32">
        <f>SUMIFS('Capex forecast'!J$9:J$223,'Capex forecast'!$T$9:$T$223,'Allocation of site-spec costs'!$B622,'Capex forecast'!$S$9:$S$223,'Allocation of site-spec costs'!$D622,'Capex forecast'!$Q$9:$Q$223,"Customer Connection")</f>
        <v>0</v>
      </c>
      <c r="L622" s="32">
        <f>SUMIFS('Capex forecast'!K$9:K$223,'Capex forecast'!$T$9:$T$223,'Allocation of site-spec costs'!$B622,'Capex forecast'!$S$9:$S$223,'Allocation of site-spec costs'!$D622,'Capex forecast'!$Q$9:$Q$223,"Customer Connection")</f>
        <v>0</v>
      </c>
      <c r="M622" s="32">
        <f>SUMIFS('Capex forecast'!L$9:L$223,'Capex forecast'!$T$9:$T$223,'Allocation of site-spec costs'!$B622,'Capex forecast'!$S$9:$S$223,'Allocation of site-spec costs'!$D622,'Capex forecast'!$Q$9:$Q$223,"Customer Connection")</f>
        <v>0</v>
      </c>
      <c r="N622" s="32">
        <f>SUMIFS('Capex forecast'!M$9:M$223,'Capex forecast'!$T$9:$T$223,'Allocation of site-spec costs'!$B622,'Capex forecast'!$S$9:$S$223,'Allocation of site-spec costs'!$D622,'Capex forecast'!$Q$9:$Q$223,"Customer Connection")</f>
        <v>0</v>
      </c>
      <c r="O622" s="32">
        <f>SUMIFS('Capex forecast'!N$9:N$223,'Capex forecast'!$T$9:$T$223,'Allocation of site-spec costs'!$B622,'Capex forecast'!$S$9:$S$223,'Allocation of site-spec costs'!$D622,'Capex forecast'!$Q$9:$Q$223,"Customer Connection")</f>
        <v>0</v>
      </c>
      <c r="Q622" s="45" t="s">
        <v>149</v>
      </c>
      <c r="R622" s="6" t="str">
        <f>INDEX('Demand forecast'!$M$9:$M$5832,MATCH($Q622,'Demand forecast'!$B$9:$B$5832,0))</f>
        <v>No</v>
      </c>
      <c r="S622" s="6" t="str">
        <f>IF(COUNTIF($Q$93:Q622,$B622) = 1, "LV", IF(COUNTIF($Q$93:Q622,$B622) = 2, "HV", "ST"))</f>
        <v>HV</v>
      </c>
      <c r="T622" s="6" t="str">
        <f>INDEX('Demand forecast and growth rate'!$E$7:$E$273,MATCH($Q622,'Demand forecast and growth rate'!$B$7:$B$273,0))</f>
        <v>High growth</v>
      </c>
      <c r="U622" s="32">
        <f>SUMIFS('Capex forecast'!E$9:E$223,'Capex forecast'!$T$9:$T$223,$Q622,'Capex forecast'!$S$9:$S$223,$S622,'Capex forecast'!$Q$9:$Q$223,"Augex")</f>
        <v>0</v>
      </c>
      <c r="V622" s="32">
        <f>SUMIFS('Capex forecast'!F$9:F$223,'Capex forecast'!$T$9:$T$223,$Q622,'Capex forecast'!$S$9:$S$223,$S622,'Capex forecast'!$Q$9:$Q$223,"Augex")</f>
        <v>0</v>
      </c>
      <c r="W622" s="32">
        <f>SUMIFS('Capex forecast'!G$9:G$223,'Capex forecast'!$T$9:$T$223,$Q622,'Capex forecast'!$S$9:$S$223,$S622,'Capex forecast'!$Q$9:$Q$223,"Augex")</f>
        <v>0</v>
      </c>
      <c r="X622" s="32">
        <f>SUMIFS('Capex forecast'!H$9:H$223,'Capex forecast'!$T$9:$T$223,$Q622,'Capex forecast'!$S$9:$S$223,$S622,'Capex forecast'!$Q$9:$Q$223,"Augex")</f>
        <v>0</v>
      </c>
      <c r="Y622" s="32">
        <f>SUMIFS('Capex forecast'!I$9:I$223,'Capex forecast'!$T$9:$T$223,$Q622,'Capex forecast'!$S$9:$S$223,$S622,'Capex forecast'!$Q$9:$Q$223,"Augex")</f>
        <v>0</v>
      </c>
      <c r="Z622" s="32">
        <f>SUMIFS('Capex forecast'!J$9:J$223,'Capex forecast'!$T$9:$T$223,$Q622,'Capex forecast'!$S$9:$S$223,$S622,'Capex forecast'!$Q$9:$Q$223,"Augex")</f>
        <v>0</v>
      </c>
      <c r="AA622" s="32">
        <f>SUMIFS('Capex forecast'!K$9:K$223,'Capex forecast'!$T$9:$T$223,$Q622,'Capex forecast'!$S$9:$S$223,$S622,'Capex forecast'!$Q$9:$Q$223,"Augex")</f>
        <v>0</v>
      </c>
      <c r="AB622" s="32">
        <f>SUMIFS('Capex forecast'!L$9:L$223,'Capex forecast'!$T$9:$T$223,$Q622,'Capex forecast'!$S$9:$S$223,$S622,'Capex forecast'!$Q$9:$Q$223,"Augex")</f>
        <v>0</v>
      </c>
      <c r="AC622" s="32">
        <f>SUMIFS('Capex forecast'!M$9:M$223,'Capex forecast'!$T$9:$T$223,$Q622,'Capex forecast'!$S$9:$S$223,$S622,'Capex forecast'!$Q$9:$Q$223,"Augex")</f>
        <v>0</v>
      </c>
      <c r="AD622" s="32">
        <f>SUMIFS('Capex forecast'!N$9:N$223,'Capex forecast'!$T$9:$T$223,$Q622,'Capex forecast'!$S$9:$S$223,$S622,'Capex forecast'!$Q$9:$Q$223,"Augex")</f>
        <v>0</v>
      </c>
      <c r="AF622" s="45" t="s">
        <v>149</v>
      </c>
      <c r="AG622" s="6" t="str">
        <f>INDEX('Demand forecast'!$M$9:$M$5832,MATCH($Q622,'Demand forecast'!$B$9:$B$5832,0))</f>
        <v>No</v>
      </c>
      <c r="AH622" s="6" t="str">
        <f>IF(COUNTIF($AF$93:AF622,$B622) = 1, "LV", IF(COUNTIF($AF$93:AF622,$B622) = 2, "HV", "ST"))</f>
        <v>HV</v>
      </c>
      <c r="AI622" s="6" t="str">
        <f>INDEX('Demand forecast and growth rate'!$E$7:$E$273,MATCH($Q622,'Demand forecast and growth rate'!$B$7:$B$273,0))</f>
        <v>High growth</v>
      </c>
      <c r="AJ622" s="47">
        <f>SUMIFS('Capex forecast'!E$9:E$223,'Capex forecast'!$T$9:$T$223,$AF622,'Capex forecast'!$S$9:$S$223,$AH622,'Capex forecast'!$Q$9:$Q$223,"Repex")</f>
        <v>0</v>
      </c>
      <c r="AK622" s="47">
        <f>SUMIFS('Capex forecast'!F$9:F$223,'Capex forecast'!$T$9:$T$223,$AF622,'Capex forecast'!$S$9:$S$223,$AH622,'Capex forecast'!$Q$9:$Q$223,"Repex")</f>
        <v>0</v>
      </c>
      <c r="AL622" s="47">
        <f>SUMIFS('Capex forecast'!G$9:G$223,'Capex forecast'!$T$9:$T$223,$AF622,'Capex forecast'!$S$9:$S$223,$AH622,'Capex forecast'!$Q$9:$Q$223,"Repex")</f>
        <v>0</v>
      </c>
      <c r="AM622" s="47">
        <f>SUMIFS('Capex forecast'!H$9:H$223,'Capex forecast'!$T$9:$T$223,$AF622,'Capex forecast'!$S$9:$S$223,$AH622,'Capex forecast'!$Q$9:$Q$223,"Repex")</f>
        <v>0</v>
      </c>
      <c r="AN622" s="47">
        <f>SUMIFS('Capex forecast'!I$9:I$223,'Capex forecast'!$T$9:$T$223,$AF622,'Capex forecast'!$S$9:$S$223,$AH622,'Capex forecast'!$Q$9:$Q$223,"Repex")</f>
        <v>0</v>
      </c>
      <c r="AO622" s="47">
        <f>SUMIFS('Capex forecast'!J$9:J$223,'Capex forecast'!$T$9:$T$223,$AF622,'Capex forecast'!$S$9:$S$223,$AH622,'Capex forecast'!$Q$9:$Q$223,"Repex")</f>
        <v>0</v>
      </c>
      <c r="AP622" s="47">
        <f>SUMIFS('Capex forecast'!K$9:K$223,'Capex forecast'!$T$9:$T$223,$AF622,'Capex forecast'!$S$9:$S$223,$AH622,'Capex forecast'!$Q$9:$Q$223,"Repex")</f>
        <v>0</v>
      </c>
      <c r="AQ622" s="47">
        <f>SUMIFS('Capex forecast'!L$9:L$223,'Capex forecast'!$T$9:$T$223,$AF622,'Capex forecast'!$S$9:$S$223,$AH622,'Capex forecast'!$Q$9:$Q$223,"Repex")</f>
        <v>0</v>
      </c>
      <c r="AR622" s="47">
        <f>SUMIFS('Capex forecast'!M$9:M$223,'Capex forecast'!$T$9:$T$223,$AF622,'Capex forecast'!$S$9:$S$223,$AH622,'Capex forecast'!$Q$9:$Q$223,"Repex")</f>
        <v>0</v>
      </c>
      <c r="AS622" s="47">
        <f>SUMIFS('Capex forecast'!N$9:N$223,'Capex forecast'!$T$9:$T$223,$AF622,'Capex forecast'!$S$9:$S$223,$AH622,'Capex forecast'!$Q$9:$Q$223,"Repex")</f>
        <v>0</v>
      </c>
    </row>
    <row r="623" spans="2:45" ht="15">
      <c r="B623" s="45" t="s">
        <v>154</v>
      </c>
      <c r="C623" s="6" t="str">
        <f>INDEX('Demand forecast'!$M$9:$M$5832,MATCH($B623,'Demand forecast'!$B$9:$B$5832,0))</f>
        <v>No</v>
      </c>
      <c r="D623" s="6" t="str">
        <f>IF(COUNTIF($B$93:B623,$B623) = 1, "LV", IF(COUNTIF($B$93:B623,$B623) = 2, "HV", "ST"))</f>
        <v>HV</v>
      </c>
      <c r="E623" s="6" t="str">
        <f>INDEX('Demand forecast and growth rate'!$E$7:$E$273,MATCH($B623,'Demand forecast and growth rate'!$B$7:$B$273,0))</f>
        <v>Small growth</v>
      </c>
      <c r="F623" s="32">
        <f>SUMIFS('Capex forecast'!E$9:E$223,'Capex forecast'!$T$9:$T$223,'Allocation of site-spec costs'!$B623,'Capex forecast'!$S$9:$S$223,'Allocation of site-spec costs'!$D623,'Capex forecast'!$Q$9:$Q$223,"Customer Connection")</f>
        <v>0</v>
      </c>
      <c r="G623" s="32">
        <f>SUMIFS('Capex forecast'!F$9:F$223,'Capex forecast'!$T$9:$T$223,'Allocation of site-spec costs'!$B623,'Capex forecast'!$S$9:$S$223,'Allocation of site-spec costs'!$D623,'Capex forecast'!$Q$9:$Q$223,"Customer Connection")</f>
        <v>0</v>
      </c>
      <c r="H623" s="32">
        <f>SUMIFS('Capex forecast'!G$9:G$223,'Capex forecast'!$T$9:$T$223,'Allocation of site-spec costs'!$B623,'Capex forecast'!$S$9:$S$223,'Allocation of site-spec costs'!$D623,'Capex forecast'!$Q$9:$Q$223,"Customer Connection")</f>
        <v>0</v>
      </c>
      <c r="I623" s="32">
        <f>SUMIFS('Capex forecast'!H$9:H$223,'Capex forecast'!$T$9:$T$223,'Allocation of site-spec costs'!$B623,'Capex forecast'!$S$9:$S$223,'Allocation of site-spec costs'!$D623,'Capex forecast'!$Q$9:$Q$223,"Customer Connection")</f>
        <v>0</v>
      </c>
      <c r="J623" s="32">
        <f>SUMIFS('Capex forecast'!I$9:I$223,'Capex forecast'!$T$9:$T$223,'Allocation of site-spec costs'!$B623,'Capex forecast'!$S$9:$S$223,'Allocation of site-spec costs'!$D623,'Capex forecast'!$Q$9:$Q$223,"Customer Connection")</f>
        <v>0</v>
      </c>
      <c r="K623" s="32">
        <f>SUMIFS('Capex forecast'!J$9:J$223,'Capex forecast'!$T$9:$T$223,'Allocation of site-spec costs'!$B623,'Capex forecast'!$S$9:$S$223,'Allocation of site-spec costs'!$D623,'Capex forecast'!$Q$9:$Q$223,"Customer Connection")</f>
        <v>0</v>
      </c>
      <c r="L623" s="32">
        <f>SUMIFS('Capex forecast'!K$9:K$223,'Capex forecast'!$T$9:$T$223,'Allocation of site-spec costs'!$B623,'Capex forecast'!$S$9:$S$223,'Allocation of site-spec costs'!$D623,'Capex forecast'!$Q$9:$Q$223,"Customer Connection")</f>
        <v>0</v>
      </c>
      <c r="M623" s="32">
        <f>SUMIFS('Capex forecast'!L$9:L$223,'Capex forecast'!$T$9:$T$223,'Allocation of site-spec costs'!$B623,'Capex forecast'!$S$9:$S$223,'Allocation of site-spec costs'!$D623,'Capex forecast'!$Q$9:$Q$223,"Customer Connection")</f>
        <v>0</v>
      </c>
      <c r="N623" s="32">
        <f>SUMIFS('Capex forecast'!M$9:M$223,'Capex forecast'!$T$9:$T$223,'Allocation of site-spec costs'!$B623,'Capex forecast'!$S$9:$S$223,'Allocation of site-spec costs'!$D623,'Capex forecast'!$Q$9:$Q$223,"Customer Connection")</f>
        <v>0</v>
      </c>
      <c r="O623" s="32">
        <f>SUMIFS('Capex forecast'!N$9:N$223,'Capex forecast'!$T$9:$T$223,'Allocation of site-spec costs'!$B623,'Capex forecast'!$S$9:$S$223,'Allocation of site-spec costs'!$D623,'Capex forecast'!$Q$9:$Q$223,"Customer Connection")</f>
        <v>0</v>
      </c>
      <c r="Q623" s="45" t="s">
        <v>154</v>
      </c>
      <c r="R623" s="6" t="str">
        <f>INDEX('Demand forecast'!$M$9:$M$5832,MATCH($Q623,'Demand forecast'!$B$9:$B$5832,0))</f>
        <v>No</v>
      </c>
      <c r="S623" s="6" t="str">
        <f>IF(COUNTIF($Q$93:Q623,$B623) = 1, "LV", IF(COUNTIF($Q$93:Q623,$B623) = 2, "HV", "ST"))</f>
        <v>HV</v>
      </c>
      <c r="T623" s="6" t="str">
        <f>INDEX('Demand forecast and growth rate'!$E$7:$E$273,MATCH($Q623,'Demand forecast and growth rate'!$B$7:$B$273,0))</f>
        <v>Small growth</v>
      </c>
      <c r="U623" s="32">
        <f>SUMIFS('Capex forecast'!E$9:E$223,'Capex forecast'!$T$9:$T$223,$Q623,'Capex forecast'!$S$9:$S$223,$S623,'Capex forecast'!$Q$9:$Q$223,"Augex")</f>
        <v>0</v>
      </c>
      <c r="V623" s="32">
        <f>SUMIFS('Capex forecast'!F$9:F$223,'Capex forecast'!$T$9:$T$223,$Q623,'Capex forecast'!$S$9:$S$223,$S623,'Capex forecast'!$Q$9:$Q$223,"Augex")</f>
        <v>0</v>
      </c>
      <c r="W623" s="32">
        <f>SUMIFS('Capex forecast'!G$9:G$223,'Capex forecast'!$T$9:$T$223,$Q623,'Capex forecast'!$S$9:$S$223,$S623,'Capex forecast'!$Q$9:$Q$223,"Augex")</f>
        <v>0</v>
      </c>
      <c r="X623" s="32">
        <f>SUMIFS('Capex forecast'!H$9:H$223,'Capex forecast'!$T$9:$T$223,$Q623,'Capex forecast'!$S$9:$S$223,$S623,'Capex forecast'!$Q$9:$Q$223,"Augex")</f>
        <v>0</v>
      </c>
      <c r="Y623" s="32">
        <f>SUMIFS('Capex forecast'!I$9:I$223,'Capex forecast'!$T$9:$T$223,$Q623,'Capex forecast'!$S$9:$S$223,$S623,'Capex forecast'!$Q$9:$Q$223,"Augex")</f>
        <v>0</v>
      </c>
      <c r="Z623" s="32">
        <f>SUMIFS('Capex forecast'!J$9:J$223,'Capex forecast'!$T$9:$T$223,$Q623,'Capex forecast'!$S$9:$S$223,$S623,'Capex forecast'!$Q$9:$Q$223,"Augex")</f>
        <v>0</v>
      </c>
      <c r="AA623" s="32">
        <f>SUMIFS('Capex forecast'!K$9:K$223,'Capex forecast'!$T$9:$T$223,$Q623,'Capex forecast'!$S$9:$S$223,$S623,'Capex forecast'!$Q$9:$Q$223,"Augex")</f>
        <v>0</v>
      </c>
      <c r="AB623" s="32">
        <f>SUMIFS('Capex forecast'!L$9:L$223,'Capex forecast'!$T$9:$T$223,$Q623,'Capex forecast'!$S$9:$S$223,$S623,'Capex forecast'!$Q$9:$Q$223,"Augex")</f>
        <v>0</v>
      </c>
      <c r="AC623" s="32">
        <f>SUMIFS('Capex forecast'!M$9:M$223,'Capex forecast'!$T$9:$T$223,$Q623,'Capex forecast'!$S$9:$S$223,$S623,'Capex forecast'!$Q$9:$Q$223,"Augex")</f>
        <v>0</v>
      </c>
      <c r="AD623" s="32">
        <f>SUMIFS('Capex forecast'!N$9:N$223,'Capex forecast'!$T$9:$T$223,$Q623,'Capex forecast'!$S$9:$S$223,$S623,'Capex forecast'!$Q$9:$Q$223,"Augex")</f>
        <v>0</v>
      </c>
      <c r="AF623" s="45" t="s">
        <v>154</v>
      </c>
      <c r="AG623" s="6" t="str">
        <f>INDEX('Demand forecast'!$M$9:$M$5832,MATCH($Q623,'Demand forecast'!$B$9:$B$5832,0))</f>
        <v>No</v>
      </c>
      <c r="AH623" s="6" t="str">
        <f>IF(COUNTIF($AF$93:AF623,$B623) = 1, "LV", IF(COUNTIF($AF$93:AF623,$B623) = 2, "HV", "ST"))</f>
        <v>HV</v>
      </c>
      <c r="AI623" s="6" t="str">
        <f>INDEX('Demand forecast and growth rate'!$E$7:$E$273,MATCH($Q623,'Demand forecast and growth rate'!$B$7:$B$273,0))</f>
        <v>Small growth</v>
      </c>
      <c r="AJ623" s="47">
        <f>SUMIFS('Capex forecast'!E$9:E$223,'Capex forecast'!$T$9:$T$223,$AF623,'Capex forecast'!$S$9:$S$223,$AH623,'Capex forecast'!$Q$9:$Q$223,"Repex")</f>
        <v>0</v>
      </c>
      <c r="AK623" s="47">
        <f>SUMIFS('Capex forecast'!F$9:F$223,'Capex forecast'!$T$9:$T$223,$AF623,'Capex forecast'!$S$9:$S$223,$AH623,'Capex forecast'!$Q$9:$Q$223,"Repex")</f>
        <v>0</v>
      </c>
      <c r="AL623" s="47">
        <f>SUMIFS('Capex forecast'!G$9:G$223,'Capex forecast'!$T$9:$T$223,$AF623,'Capex forecast'!$S$9:$S$223,$AH623,'Capex forecast'!$Q$9:$Q$223,"Repex")</f>
        <v>0</v>
      </c>
      <c r="AM623" s="47">
        <f>SUMIFS('Capex forecast'!H$9:H$223,'Capex forecast'!$T$9:$T$223,$AF623,'Capex forecast'!$S$9:$S$223,$AH623,'Capex forecast'!$Q$9:$Q$223,"Repex")</f>
        <v>0</v>
      </c>
      <c r="AN623" s="47">
        <f>SUMIFS('Capex forecast'!I$9:I$223,'Capex forecast'!$T$9:$T$223,$AF623,'Capex forecast'!$S$9:$S$223,$AH623,'Capex forecast'!$Q$9:$Q$223,"Repex")</f>
        <v>0</v>
      </c>
      <c r="AO623" s="47">
        <f>SUMIFS('Capex forecast'!J$9:J$223,'Capex forecast'!$T$9:$T$223,$AF623,'Capex forecast'!$S$9:$S$223,$AH623,'Capex forecast'!$Q$9:$Q$223,"Repex")</f>
        <v>0</v>
      </c>
      <c r="AP623" s="47">
        <f>SUMIFS('Capex forecast'!K$9:K$223,'Capex forecast'!$T$9:$T$223,$AF623,'Capex forecast'!$S$9:$S$223,$AH623,'Capex forecast'!$Q$9:$Q$223,"Repex")</f>
        <v>0</v>
      </c>
      <c r="AQ623" s="47">
        <f>SUMIFS('Capex forecast'!L$9:L$223,'Capex forecast'!$T$9:$T$223,$AF623,'Capex forecast'!$S$9:$S$223,$AH623,'Capex forecast'!$Q$9:$Q$223,"Repex")</f>
        <v>0</v>
      </c>
      <c r="AR623" s="47">
        <f>SUMIFS('Capex forecast'!M$9:M$223,'Capex forecast'!$T$9:$T$223,$AF623,'Capex forecast'!$S$9:$S$223,$AH623,'Capex forecast'!$Q$9:$Q$223,"Repex")</f>
        <v>0</v>
      </c>
      <c r="AS623" s="47">
        <f>SUMIFS('Capex forecast'!N$9:N$223,'Capex forecast'!$T$9:$T$223,$AF623,'Capex forecast'!$S$9:$S$223,$AH623,'Capex forecast'!$Q$9:$Q$223,"Repex")</f>
        <v>0</v>
      </c>
    </row>
    <row r="624" spans="2:45" ht="15">
      <c r="B624" s="45" t="s">
        <v>176</v>
      </c>
      <c r="C624" s="6" t="str">
        <f>INDEX('Demand forecast'!$M$9:$M$5832,MATCH($B624,'Demand forecast'!$B$9:$B$5832,0))</f>
        <v>No</v>
      </c>
      <c r="D624" s="6" t="str">
        <f>IF(COUNTIF($B$93:B624,$B624) = 1, "LV", IF(COUNTIF($B$93:B624,$B624) = 2, "HV", "ST"))</f>
        <v>HV</v>
      </c>
      <c r="E624" s="6" t="str">
        <f>INDEX('Demand forecast and growth rate'!$E$7:$E$273,MATCH($B624,'Demand forecast and growth rate'!$B$7:$B$273,0))</f>
        <v>Small growth</v>
      </c>
      <c r="F624" s="32">
        <f>SUMIFS('Capex forecast'!E$9:E$223,'Capex forecast'!$T$9:$T$223,'Allocation of site-spec costs'!$B624,'Capex forecast'!$S$9:$S$223,'Allocation of site-spec costs'!$D624,'Capex forecast'!$Q$9:$Q$223,"Customer Connection")</f>
        <v>0</v>
      </c>
      <c r="G624" s="32">
        <f>SUMIFS('Capex forecast'!F$9:F$223,'Capex forecast'!$T$9:$T$223,'Allocation of site-spec costs'!$B624,'Capex forecast'!$S$9:$S$223,'Allocation of site-spec costs'!$D624,'Capex forecast'!$Q$9:$Q$223,"Customer Connection")</f>
        <v>0</v>
      </c>
      <c r="H624" s="32">
        <f>SUMIFS('Capex forecast'!G$9:G$223,'Capex forecast'!$T$9:$T$223,'Allocation of site-spec costs'!$B624,'Capex forecast'!$S$9:$S$223,'Allocation of site-spec costs'!$D624,'Capex forecast'!$Q$9:$Q$223,"Customer Connection")</f>
        <v>0</v>
      </c>
      <c r="I624" s="32">
        <f>SUMIFS('Capex forecast'!H$9:H$223,'Capex forecast'!$T$9:$T$223,'Allocation of site-spec costs'!$B624,'Capex forecast'!$S$9:$S$223,'Allocation of site-spec costs'!$D624,'Capex forecast'!$Q$9:$Q$223,"Customer Connection")</f>
        <v>0</v>
      </c>
      <c r="J624" s="32">
        <f>SUMIFS('Capex forecast'!I$9:I$223,'Capex forecast'!$T$9:$T$223,'Allocation of site-spec costs'!$B624,'Capex forecast'!$S$9:$S$223,'Allocation of site-spec costs'!$D624,'Capex forecast'!$Q$9:$Q$223,"Customer Connection")</f>
        <v>0</v>
      </c>
      <c r="K624" s="32">
        <f>SUMIFS('Capex forecast'!J$9:J$223,'Capex forecast'!$T$9:$T$223,'Allocation of site-spec costs'!$B624,'Capex forecast'!$S$9:$S$223,'Allocation of site-spec costs'!$D624,'Capex forecast'!$Q$9:$Q$223,"Customer Connection")</f>
        <v>0</v>
      </c>
      <c r="L624" s="32">
        <f>SUMIFS('Capex forecast'!K$9:K$223,'Capex forecast'!$T$9:$T$223,'Allocation of site-spec costs'!$B624,'Capex forecast'!$S$9:$S$223,'Allocation of site-spec costs'!$D624,'Capex forecast'!$Q$9:$Q$223,"Customer Connection")</f>
        <v>0</v>
      </c>
      <c r="M624" s="32">
        <f>SUMIFS('Capex forecast'!L$9:L$223,'Capex forecast'!$T$9:$T$223,'Allocation of site-spec costs'!$B624,'Capex forecast'!$S$9:$S$223,'Allocation of site-spec costs'!$D624,'Capex forecast'!$Q$9:$Q$223,"Customer Connection")</f>
        <v>0</v>
      </c>
      <c r="N624" s="32">
        <f>SUMIFS('Capex forecast'!M$9:M$223,'Capex forecast'!$T$9:$T$223,'Allocation of site-spec costs'!$B624,'Capex forecast'!$S$9:$S$223,'Allocation of site-spec costs'!$D624,'Capex forecast'!$Q$9:$Q$223,"Customer Connection")</f>
        <v>0</v>
      </c>
      <c r="O624" s="32">
        <f>SUMIFS('Capex forecast'!N$9:N$223,'Capex forecast'!$T$9:$T$223,'Allocation of site-spec costs'!$B624,'Capex forecast'!$S$9:$S$223,'Allocation of site-spec costs'!$D624,'Capex forecast'!$Q$9:$Q$223,"Customer Connection")</f>
        <v>0</v>
      </c>
      <c r="Q624" s="45" t="s">
        <v>176</v>
      </c>
      <c r="R624" s="6" t="str">
        <f>INDEX('Demand forecast'!$M$9:$M$5832,MATCH($Q624,'Demand forecast'!$B$9:$B$5832,0))</f>
        <v>No</v>
      </c>
      <c r="S624" s="6" t="str">
        <f>IF(COUNTIF($Q$93:Q624,$B624) = 1, "LV", IF(COUNTIF($Q$93:Q624,$B624) = 2, "HV", "ST"))</f>
        <v>HV</v>
      </c>
      <c r="T624" s="6" t="str">
        <f>INDEX('Demand forecast and growth rate'!$E$7:$E$273,MATCH($Q624,'Demand forecast and growth rate'!$B$7:$B$273,0))</f>
        <v>Small growth</v>
      </c>
      <c r="U624" s="32">
        <f>SUMIFS('Capex forecast'!E$9:E$223,'Capex forecast'!$T$9:$T$223,$Q624,'Capex forecast'!$S$9:$S$223,$S624,'Capex forecast'!$Q$9:$Q$223,"Augex")</f>
        <v>0</v>
      </c>
      <c r="V624" s="32">
        <f>SUMIFS('Capex forecast'!F$9:F$223,'Capex forecast'!$T$9:$T$223,$Q624,'Capex forecast'!$S$9:$S$223,$S624,'Capex forecast'!$Q$9:$Q$223,"Augex")</f>
        <v>0</v>
      </c>
      <c r="W624" s="32">
        <f>SUMIFS('Capex forecast'!G$9:G$223,'Capex forecast'!$T$9:$T$223,$Q624,'Capex forecast'!$S$9:$S$223,$S624,'Capex forecast'!$Q$9:$Q$223,"Augex")</f>
        <v>0</v>
      </c>
      <c r="X624" s="32">
        <f>SUMIFS('Capex forecast'!H$9:H$223,'Capex forecast'!$T$9:$T$223,$Q624,'Capex forecast'!$S$9:$S$223,$S624,'Capex forecast'!$Q$9:$Q$223,"Augex")</f>
        <v>0</v>
      </c>
      <c r="Y624" s="32">
        <f>SUMIFS('Capex forecast'!I$9:I$223,'Capex forecast'!$T$9:$T$223,$Q624,'Capex forecast'!$S$9:$S$223,$S624,'Capex forecast'!$Q$9:$Q$223,"Augex")</f>
        <v>0</v>
      </c>
      <c r="Z624" s="32">
        <f>SUMIFS('Capex forecast'!J$9:J$223,'Capex forecast'!$T$9:$T$223,$Q624,'Capex forecast'!$S$9:$S$223,$S624,'Capex forecast'!$Q$9:$Q$223,"Augex")</f>
        <v>0</v>
      </c>
      <c r="AA624" s="32">
        <f>SUMIFS('Capex forecast'!K$9:K$223,'Capex forecast'!$T$9:$T$223,$Q624,'Capex forecast'!$S$9:$S$223,$S624,'Capex forecast'!$Q$9:$Q$223,"Augex")</f>
        <v>0</v>
      </c>
      <c r="AB624" s="32">
        <f>SUMIFS('Capex forecast'!L$9:L$223,'Capex forecast'!$T$9:$T$223,$Q624,'Capex forecast'!$S$9:$S$223,$S624,'Capex forecast'!$Q$9:$Q$223,"Augex")</f>
        <v>0</v>
      </c>
      <c r="AC624" s="32">
        <f>SUMIFS('Capex forecast'!M$9:M$223,'Capex forecast'!$T$9:$T$223,$Q624,'Capex forecast'!$S$9:$S$223,$S624,'Capex forecast'!$Q$9:$Q$223,"Augex")</f>
        <v>0</v>
      </c>
      <c r="AD624" s="32">
        <f>SUMIFS('Capex forecast'!N$9:N$223,'Capex forecast'!$T$9:$T$223,$Q624,'Capex forecast'!$S$9:$S$223,$S624,'Capex forecast'!$Q$9:$Q$223,"Augex")</f>
        <v>0</v>
      </c>
      <c r="AF624" s="45" t="s">
        <v>176</v>
      </c>
      <c r="AG624" s="6" t="str">
        <f>INDEX('Demand forecast'!$M$9:$M$5832,MATCH($Q624,'Demand forecast'!$B$9:$B$5832,0))</f>
        <v>No</v>
      </c>
      <c r="AH624" s="6" t="str">
        <f>IF(COUNTIF($AF$93:AF624,$B624) = 1, "LV", IF(COUNTIF($AF$93:AF624,$B624) = 2, "HV", "ST"))</f>
        <v>HV</v>
      </c>
      <c r="AI624" s="6" t="str">
        <f>INDEX('Demand forecast and growth rate'!$E$7:$E$273,MATCH($Q624,'Demand forecast and growth rate'!$B$7:$B$273,0))</f>
        <v>Small growth</v>
      </c>
      <c r="AJ624" s="47">
        <f>SUMIFS('Capex forecast'!E$9:E$223,'Capex forecast'!$T$9:$T$223,$AF624,'Capex forecast'!$S$9:$S$223,$AH624,'Capex forecast'!$Q$9:$Q$223,"Repex")</f>
        <v>0</v>
      </c>
      <c r="AK624" s="47">
        <f>SUMIFS('Capex forecast'!F$9:F$223,'Capex forecast'!$T$9:$T$223,$AF624,'Capex forecast'!$S$9:$S$223,$AH624,'Capex forecast'!$Q$9:$Q$223,"Repex")</f>
        <v>0</v>
      </c>
      <c r="AL624" s="47">
        <f>SUMIFS('Capex forecast'!G$9:G$223,'Capex forecast'!$T$9:$T$223,$AF624,'Capex forecast'!$S$9:$S$223,$AH624,'Capex forecast'!$Q$9:$Q$223,"Repex")</f>
        <v>0</v>
      </c>
      <c r="AM624" s="47">
        <f>SUMIFS('Capex forecast'!H$9:H$223,'Capex forecast'!$T$9:$T$223,$AF624,'Capex forecast'!$S$9:$S$223,$AH624,'Capex forecast'!$Q$9:$Q$223,"Repex")</f>
        <v>0</v>
      </c>
      <c r="AN624" s="47">
        <f>SUMIFS('Capex forecast'!I$9:I$223,'Capex forecast'!$T$9:$T$223,$AF624,'Capex forecast'!$S$9:$S$223,$AH624,'Capex forecast'!$Q$9:$Q$223,"Repex")</f>
        <v>0</v>
      </c>
      <c r="AO624" s="47">
        <f>SUMIFS('Capex forecast'!J$9:J$223,'Capex forecast'!$T$9:$T$223,$AF624,'Capex forecast'!$S$9:$S$223,$AH624,'Capex forecast'!$Q$9:$Q$223,"Repex")</f>
        <v>0</v>
      </c>
      <c r="AP624" s="47">
        <f>SUMIFS('Capex forecast'!K$9:K$223,'Capex forecast'!$T$9:$T$223,$AF624,'Capex forecast'!$S$9:$S$223,$AH624,'Capex forecast'!$Q$9:$Q$223,"Repex")</f>
        <v>0</v>
      </c>
      <c r="AQ624" s="47">
        <f>SUMIFS('Capex forecast'!L$9:L$223,'Capex forecast'!$T$9:$T$223,$AF624,'Capex forecast'!$S$9:$S$223,$AH624,'Capex forecast'!$Q$9:$Q$223,"Repex")</f>
        <v>0</v>
      </c>
      <c r="AR624" s="47">
        <f>SUMIFS('Capex forecast'!M$9:M$223,'Capex forecast'!$T$9:$T$223,$AF624,'Capex forecast'!$S$9:$S$223,$AH624,'Capex forecast'!$Q$9:$Q$223,"Repex")</f>
        <v>0</v>
      </c>
      <c r="AS624" s="47">
        <f>SUMIFS('Capex forecast'!N$9:N$223,'Capex forecast'!$T$9:$T$223,$AF624,'Capex forecast'!$S$9:$S$223,$AH624,'Capex forecast'!$Q$9:$Q$223,"Repex")</f>
        <v>0</v>
      </c>
    </row>
    <row r="625" spans="2:45" ht="15">
      <c r="B625" s="45" t="s">
        <v>73</v>
      </c>
      <c r="C625" s="6" t="str">
        <f>INDEX('Demand forecast'!$M$9:$M$5832,MATCH($B625,'Demand forecast'!$B$9:$B$5832,0))</f>
        <v>No</v>
      </c>
      <c r="D625" s="6" t="str">
        <f>IF(COUNTIF($B$93:B625,$B625) = 1, "LV", IF(COUNTIF($B$93:B625,$B625) = 2, "HV", "ST"))</f>
        <v>ST</v>
      </c>
      <c r="E625" s="6" t="str">
        <f>INDEX('Demand forecast and growth rate'!$E$7:$E$273,MATCH($B625,'Demand forecast and growth rate'!$B$7:$B$273,0))</f>
        <v>Small growth</v>
      </c>
      <c r="F625" s="32">
        <f>SUMIFS('Capex forecast'!E$9:E$223,'Capex forecast'!$T$9:$T$223,'Allocation of site-spec costs'!$B625,'Capex forecast'!$S$9:$S$223,'Allocation of site-spec costs'!$D625,'Capex forecast'!$Q$9:$Q$223,"Customer Connection")</f>
        <v>0</v>
      </c>
      <c r="G625" s="32">
        <f>SUMIFS('Capex forecast'!F$9:F$223,'Capex forecast'!$T$9:$T$223,'Allocation of site-spec costs'!$B625,'Capex forecast'!$S$9:$S$223,'Allocation of site-spec costs'!$D625,'Capex forecast'!$Q$9:$Q$223,"Customer Connection")</f>
        <v>0</v>
      </c>
      <c r="H625" s="32">
        <f>SUMIFS('Capex forecast'!G$9:G$223,'Capex forecast'!$T$9:$T$223,'Allocation of site-spec costs'!$B625,'Capex forecast'!$S$9:$S$223,'Allocation of site-spec costs'!$D625,'Capex forecast'!$Q$9:$Q$223,"Customer Connection")</f>
        <v>0</v>
      </c>
      <c r="I625" s="32">
        <f>SUMIFS('Capex forecast'!H$9:H$223,'Capex forecast'!$T$9:$T$223,'Allocation of site-spec costs'!$B625,'Capex forecast'!$S$9:$S$223,'Allocation of site-spec costs'!$D625,'Capex forecast'!$Q$9:$Q$223,"Customer Connection")</f>
        <v>0</v>
      </c>
      <c r="J625" s="32">
        <f>SUMIFS('Capex forecast'!I$9:I$223,'Capex forecast'!$T$9:$T$223,'Allocation of site-spec costs'!$B625,'Capex forecast'!$S$9:$S$223,'Allocation of site-spec costs'!$D625,'Capex forecast'!$Q$9:$Q$223,"Customer Connection")</f>
        <v>0</v>
      </c>
      <c r="K625" s="32">
        <f>SUMIFS('Capex forecast'!J$9:J$223,'Capex forecast'!$T$9:$T$223,'Allocation of site-spec costs'!$B625,'Capex forecast'!$S$9:$S$223,'Allocation of site-spec costs'!$D625,'Capex forecast'!$Q$9:$Q$223,"Customer Connection")</f>
        <v>0</v>
      </c>
      <c r="L625" s="32">
        <f>SUMIFS('Capex forecast'!K$9:K$223,'Capex forecast'!$T$9:$T$223,'Allocation of site-spec costs'!$B625,'Capex forecast'!$S$9:$S$223,'Allocation of site-spec costs'!$D625,'Capex forecast'!$Q$9:$Q$223,"Customer Connection")</f>
        <v>0</v>
      </c>
      <c r="M625" s="32">
        <f>SUMIFS('Capex forecast'!L$9:L$223,'Capex forecast'!$T$9:$T$223,'Allocation of site-spec costs'!$B625,'Capex forecast'!$S$9:$S$223,'Allocation of site-spec costs'!$D625,'Capex forecast'!$Q$9:$Q$223,"Customer Connection")</f>
        <v>0</v>
      </c>
      <c r="N625" s="32">
        <f>SUMIFS('Capex forecast'!M$9:M$223,'Capex forecast'!$T$9:$T$223,'Allocation of site-spec costs'!$B625,'Capex forecast'!$S$9:$S$223,'Allocation of site-spec costs'!$D625,'Capex forecast'!$Q$9:$Q$223,"Customer Connection")</f>
        <v>0</v>
      </c>
      <c r="O625" s="32">
        <f>SUMIFS('Capex forecast'!N$9:N$223,'Capex forecast'!$T$9:$T$223,'Allocation of site-spec costs'!$B625,'Capex forecast'!$S$9:$S$223,'Allocation of site-spec costs'!$D625,'Capex forecast'!$Q$9:$Q$223,"Customer Connection")</f>
        <v>0</v>
      </c>
      <c r="Q625" s="45" t="s">
        <v>73</v>
      </c>
      <c r="R625" s="6" t="str">
        <f>INDEX('Demand forecast'!$M$9:$M$5832,MATCH($Q625,'Demand forecast'!$B$9:$B$5832,0))</f>
        <v>No</v>
      </c>
      <c r="S625" s="6" t="str">
        <f>IF(COUNTIF($Q$93:Q625,$B625) = 1, "LV", IF(COUNTIF($Q$93:Q625,$B625) = 2, "HV", "ST"))</f>
        <v>ST</v>
      </c>
      <c r="T625" s="6" t="str">
        <f>INDEX('Demand forecast and growth rate'!$E$7:$E$273,MATCH($Q625,'Demand forecast and growth rate'!$B$7:$B$273,0))</f>
        <v>Small growth</v>
      </c>
      <c r="U625" s="32">
        <f>SUMIFS('Capex forecast'!E$9:E$223,'Capex forecast'!$T$9:$T$223,$Q625,'Capex forecast'!$S$9:$S$223,$S625,'Capex forecast'!$Q$9:$Q$223,"Augex")</f>
        <v>0</v>
      </c>
      <c r="V625" s="32">
        <f>SUMIFS('Capex forecast'!F$9:F$223,'Capex forecast'!$T$9:$T$223,$Q625,'Capex forecast'!$S$9:$S$223,$S625,'Capex forecast'!$Q$9:$Q$223,"Augex")</f>
        <v>0</v>
      </c>
      <c r="W625" s="32">
        <f>SUMIFS('Capex forecast'!G$9:G$223,'Capex forecast'!$T$9:$T$223,$Q625,'Capex forecast'!$S$9:$S$223,$S625,'Capex forecast'!$Q$9:$Q$223,"Augex")</f>
        <v>0</v>
      </c>
      <c r="X625" s="32">
        <f>SUMIFS('Capex forecast'!H$9:H$223,'Capex forecast'!$T$9:$T$223,$Q625,'Capex forecast'!$S$9:$S$223,$S625,'Capex forecast'!$Q$9:$Q$223,"Augex")</f>
        <v>0</v>
      </c>
      <c r="Y625" s="32">
        <f>SUMIFS('Capex forecast'!I$9:I$223,'Capex forecast'!$T$9:$T$223,$Q625,'Capex forecast'!$S$9:$S$223,$S625,'Capex forecast'!$Q$9:$Q$223,"Augex")</f>
        <v>0</v>
      </c>
      <c r="Z625" s="32">
        <f>SUMIFS('Capex forecast'!J$9:J$223,'Capex forecast'!$T$9:$T$223,$Q625,'Capex forecast'!$S$9:$S$223,$S625,'Capex forecast'!$Q$9:$Q$223,"Augex")</f>
        <v>0</v>
      </c>
      <c r="AA625" s="32">
        <f>SUMIFS('Capex forecast'!K$9:K$223,'Capex forecast'!$T$9:$T$223,$Q625,'Capex forecast'!$S$9:$S$223,$S625,'Capex forecast'!$Q$9:$Q$223,"Augex")</f>
        <v>0</v>
      </c>
      <c r="AB625" s="32">
        <f>SUMIFS('Capex forecast'!L$9:L$223,'Capex forecast'!$T$9:$T$223,$Q625,'Capex forecast'!$S$9:$S$223,$S625,'Capex forecast'!$Q$9:$Q$223,"Augex")</f>
        <v>0</v>
      </c>
      <c r="AC625" s="32">
        <f>SUMIFS('Capex forecast'!M$9:M$223,'Capex forecast'!$T$9:$T$223,$Q625,'Capex forecast'!$S$9:$S$223,$S625,'Capex forecast'!$Q$9:$Q$223,"Augex")</f>
        <v>0</v>
      </c>
      <c r="AD625" s="32">
        <f>SUMIFS('Capex forecast'!N$9:N$223,'Capex forecast'!$T$9:$T$223,$Q625,'Capex forecast'!$S$9:$S$223,$S625,'Capex forecast'!$Q$9:$Q$223,"Augex")</f>
        <v>0</v>
      </c>
      <c r="AF625" s="45" t="s">
        <v>73</v>
      </c>
      <c r="AG625" s="6" t="str">
        <f>INDEX('Demand forecast'!$M$9:$M$5832,MATCH($Q625,'Demand forecast'!$B$9:$B$5832,0))</f>
        <v>No</v>
      </c>
      <c r="AH625" s="6" t="str">
        <f>IF(COUNTIF($AF$93:AF625,$B625) = 1, "LV", IF(COUNTIF($AF$93:AF625,$B625) = 2, "HV", "ST"))</f>
        <v>ST</v>
      </c>
      <c r="AI625" s="6" t="str">
        <f>INDEX('Demand forecast and growth rate'!$E$7:$E$273,MATCH($Q625,'Demand forecast and growth rate'!$B$7:$B$273,0))</f>
        <v>Small growth</v>
      </c>
      <c r="AJ625" s="47">
        <f>SUMIFS('Capex forecast'!E$9:E$223,'Capex forecast'!$T$9:$T$223,$AF625,'Capex forecast'!$S$9:$S$223,$AH625,'Capex forecast'!$Q$9:$Q$223,"Repex")</f>
        <v>0</v>
      </c>
      <c r="AK625" s="47">
        <f>SUMIFS('Capex forecast'!F$9:F$223,'Capex forecast'!$T$9:$T$223,$AF625,'Capex forecast'!$S$9:$S$223,$AH625,'Capex forecast'!$Q$9:$Q$223,"Repex")</f>
        <v>0</v>
      </c>
      <c r="AL625" s="47">
        <f>SUMIFS('Capex forecast'!G$9:G$223,'Capex forecast'!$T$9:$T$223,$AF625,'Capex forecast'!$S$9:$S$223,$AH625,'Capex forecast'!$Q$9:$Q$223,"Repex")</f>
        <v>0</v>
      </c>
      <c r="AM625" s="47">
        <f>SUMIFS('Capex forecast'!H$9:H$223,'Capex forecast'!$T$9:$T$223,$AF625,'Capex forecast'!$S$9:$S$223,$AH625,'Capex forecast'!$Q$9:$Q$223,"Repex")</f>
        <v>0</v>
      </c>
      <c r="AN625" s="47">
        <f>SUMIFS('Capex forecast'!I$9:I$223,'Capex forecast'!$T$9:$T$223,$AF625,'Capex forecast'!$S$9:$S$223,$AH625,'Capex forecast'!$Q$9:$Q$223,"Repex")</f>
        <v>0</v>
      </c>
      <c r="AO625" s="47">
        <f>SUMIFS('Capex forecast'!J$9:J$223,'Capex forecast'!$T$9:$T$223,$AF625,'Capex forecast'!$S$9:$S$223,$AH625,'Capex forecast'!$Q$9:$Q$223,"Repex")</f>
        <v>0</v>
      </c>
      <c r="AP625" s="47">
        <f>SUMIFS('Capex forecast'!K$9:K$223,'Capex forecast'!$T$9:$T$223,$AF625,'Capex forecast'!$S$9:$S$223,$AH625,'Capex forecast'!$Q$9:$Q$223,"Repex")</f>
        <v>0</v>
      </c>
      <c r="AQ625" s="47">
        <f>SUMIFS('Capex forecast'!L$9:L$223,'Capex forecast'!$T$9:$T$223,$AF625,'Capex forecast'!$S$9:$S$223,$AH625,'Capex forecast'!$Q$9:$Q$223,"Repex")</f>
        <v>0</v>
      </c>
      <c r="AR625" s="47">
        <f>SUMIFS('Capex forecast'!M$9:M$223,'Capex forecast'!$T$9:$T$223,$AF625,'Capex forecast'!$S$9:$S$223,$AH625,'Capex forecast'!$Q$9:$Q$223,"Repex")</f>
        <v>0</v>
      </c>
      <c r="AS625" s="47">
        <f>SUMIFS('Capex forecast'!N$9:N$223,'Capex forecast'!$T$9:$T$223,$AF625,'Capex forecast'!$S$9:$S$223,$AH625,'Capex forecast'!$Q$9:$Q$223,"Repex")</f>
        <v>0</v>
      </c>
    </row>
    <row r="626" spans="2:45" ht="15">
      <c r="B626" s="45" t="s">
        <v>114</v>
      </c>
      <c r="C626" s="6" t="str">
        <f>INDEX('Demand forecast'!$M$9:$M$5832,MATCH($B626,'Demand forecast'!$B$9:$B$5832,0))</f>
        <v>No</v>
      </c>
      <c r="D626" s="6" t="str">
        <f>IF(COUNTIF($B$93:B626,$B626) = 1, "LV", IF(COUNTIF($B$93:B626,$B626) = 2, "HV", "ST"))</f>
        <v>ST</v>
      </c>
      <c r="E626" s="6" t="str">
        <f>INDEX('Demand forecast and growth rate'!$E$7:$E$273,MATCH($B626,'Demand forecast and growth rate'!$B$7:$B$273,0))</f>
        <v>Small growth</v>
      </c>
      <c r="F626" s="32">
        <f>SUMIFS('Capex forecast'!E$9:E$223,'Capex forecast'!$T$9:$T$223,'Allocation of site-spec costs'!$B626,'Capex forecast'!$S$9:$S$223,'Allocation of site-spec costs'!$D626,'Capex forecast'!$Q$9:$Q$223,"Customer Connection")</f>
        <v>0</v>
      </c>
      <c r="G626" s="32">
        <f>SUMIFS('Capex forecast'!F$9:F$223,'Capex forecast'!$T$9:$T$223,'Allocation of site-spec costs'!$B626,'Capex forecast'!$S$9:$S$223,'Allocation of site-spec costs'!$D626,'Capex forecast'!$Q$9:$Q$223,"Customer Connection")</f>
        <v>0</v>
      </c>
      <c r="H626" s="32">
        <f>SUMIFS('Capex forecast'!G$9:G$223,'Capex forecast'!$T$9:$T$223,'Allocation of site-spec costs'!$B626,'Capex forecast'!$S$9:$S$223,'Allocation of site-spec costs'!$D626,'Capex forecast'!$Q$9:$Q$223,"Customer Connection")</f>
        <v>0</v>
      </c>
      <c r="I626" s="32">
        <f>SUMIFS('Capex forecast'!H$9:H$223,'Capex forecast'!$T$9:$T$223,'Allocation of site-spec costs'!$B626,'Capex forecast'!$S$9:$S$223,'Allocation of site-spec costs'!$D626,'Capex forecast'!$Q$9:$Q$223,"Customer Connection")</f>
        <v>0</v>
      </c>
      <c r="J626" s="32">
        <f>SUMIFS('Capex forecast'!I$9:I$223,'Capex forecast'!$T$9:$T$223,'Allocation of site-spec costs'!$B626,'Capex forecast'!$S$9:$S$223,'Allocation of site-spec costs'!$D626,'Capex forecast'!$Q$9:$Q$223,"Customer Connection")</f>
        <v>0</v>
      </c>
      <c r="K626" s="32">
        <f>SUMIFS('Capex forecast'!J$9:J$223,'Capex forecast'!$T$9:$T$223,'Allocation of site-spec costs'!$B626,'Capex forecast'!$S$9:$S$223,'Allocation of site-spec costs'!$D626,'Capex forecast'!$Q$9:$Q$223,"Customer Connection")</f>
        <v>0</v>
      </c>
      <c r="L626" s="32">
        <f>SUMIFS('Capex forecast'!K$9:K$223,'Capex forecast'!$T$9:$T$223,'Allocation of site-spec costs'!$B626,'Capex forecast'!$S$9:$S$223,'Allocation of site-spec costs'!$D626,'Capex forecast'!$Q$9:$Q$223,"Customer Connection")</f>
        <v>0</v>
      </c>
      <c r="M626" s="32">
        <f>SUMIFS('Capex forecast'!L$9:L$223,'Capex forecast'!$T$9:$T$223,'Allocation of site-spec costs'!$B626,'Capex forecast'!$S$9:$S$223,'Allocation of site-spec costs'!$D626,'Capex forecast'!$Q$9:$Q$223,"Customer Connection")</f>
        <v>0</v>
      </c>
      <c r="N626" s="32">
        <f>SUMIFS('Capex forecast'!M$9:M$223,'Capex forecast'!$T$9:$T$223,'Allocation of site-spec costs'!$B626,'Capex forecast'!$S$9:$S$223,'Allocation of site-spec costs'!$D626,'Capex forecast'!$Q$9:$Q$223,"Customer Connection")</f>
        <v>0</v>
      </c>
      <c r="O626" s="32">
        <f>SUMIFS('Capex forecast'!N$9:N$223,'Capex forecast'!$T$9:$T$223,'Allocation of site-spec costs'!$B626,'Capex forecast'!$S$9:$S$223,'Allocation of site-spec costs'!$D626,'Capex forecast'!$Q$9:$Q$223,"Customer Connection")</f>
        <v>0</v>
      </c>
      <c r="Q626" s="45" t="s">
        <v>114</v>
      </c>
      <c r="R626" s="6" t="str">
        <f>INDEX('Demand forecast'!$M$9:$M$5832,MATCH($Q626,'Demand forecast'!$B$9:$B$5832,0))</f>
        <v>No</v>
      </c>
      <c r="S626" s="6" t="str">
        <f>IF(COUNTIF($Q$93:Q626,$B626) = 1, "LV", IF(COUNTIF($Q$93:Q626,$B626) = 2, "HV", "ST"))</f>
        <v>ST</v>
      </c>
      <c r="T626" s="6" t="str">
        <f>INDEX('Demand forecast and growth rate'!$E$7:$E$273,MATCH($Q626,'Demand forecast and growth rate'!$B$7:$B$273,0))</f>
        <v>Small growth</v>
      </c>
      <c r="U626" s="32">
        <f>SUMIFS('Capex forecast'!E$9:E$223,'Capex forecast'!$T$9:$T$223,$Q626,'Capex forecast'!$S$9:$S$223,$S626,'Capex forecast'!$Q$9:$Q$223,"Augex")</f>
        <v>0</v>
      </c>
      <c r="V626" s="32">
        <f>SUMIFS('Capex forecast'!F$9:F$223,'Capex forecast'!$T$9:$T$223,$Q626,'Capex forecast'!$S$9:$S$223,$S626,'Capex forecast'!$Q$9:$Q$223,"Augex")</f>
        <v>0</v>
      </c>
      <c r="W626" s="32">
        <f>SUMIFS('Capex forecast'!G$9:G$223,'Capex forecast'!$T$9:$T$223,$Q626,'Capex forecast'!$S$9:$S$223,$S626,'Capex forecast'!$Q$9:$Q$223,"Augex")</f>
        <v>0</v>
      </c>
      <c r="X626" s="32">
        <f>SUMIFS('Capex forecast'!H$9:H$223,'Capex forecast'!$T$9:$T$223,$Q626,'Capex forecast'!$S$9:$S$223,$S626,'Capex forecast'!$Q$9:$Q$223,"Augex")</f>
        <v>0</v>
      </c>
      <c r="Y626" s="32">
        <f>SUMIFS('Capex forecast'!I$9:I$223,'Capex forecast'!$T$9:$T$223,$Q626,'Capex forecast'!$S$9:$S$223,$S626,'Capex forecast'!$Q$9:$Q$223,"Augex")</f>
        <v>0</v>
      </c>
      <c r="Z626" s="32">
        <f>SUMIFS('Capex forecast'!J$9:J$223,'Capex forecast'!$T$9:$T$223,$Q626,'Capex forecast'!$S$9:$S$223,$S626,'Capex forecast'!$Q$9:$Q$223,"Augex")</f>
        <v>0</v>
      </c>
      <c r="AA626" s="32">
        <f>SUMIFS('Capex forecast'!K$9:K$223,'Capex forecast'!$T$9:$T$223,$Q626,'Capex forecast'!$S$9:$S$223,$S626,'Capex forecast'!$Q$9:$Q$223,"Augex")</f>
        <v>0</v>
      </c>
      <c r="AB626" s="32">
        <f>SUMIFS('Capex forecast'!L$9:L$223,'Capex forecast'!$T$9:$T$223,$Q626,'Capex forecast'!$S$9:$S$223,$S626,'Capex forecast'!$Q$9:$Q$223,"Augex")</f>
        <v>0</v>
      </c>
      <c r="AC626" s="32">
        <f>SUMIFS('Capex forecast'!M$9:M$223,'Capex forecast'!$T$9:$T$223,$Q626,'Capex forecast'!$S$9:$S$223,$S626,'Capex forecast'!$Q$9:$Q$223,"Augex")</f>
        <v>0</v>
      </c>
      <c r="AD626" s="32">
        <f>SUMIFS('Capex forecast'!N$9:N$223,'Capex forecast'!$T$9:$T$223,$Q626,'Capex forecast'!$S$9:$S$223,$S626,'Capex forecast'!$Q$9:$Q$223,"Augex")</f>
        <v>0</v>
      </c>
      <c r="AF626" s="45" t="s">
        <v>114</v>
      </c>
      <c r="AG626" s="6" t="str">
        <f>INDEX('Demand forecast'!$M$9:$M$5832,MATCH($Q626,'Demand forecast'!$B$9:$B$5832,0))</f>
        <v>No</v>
      </c>
      <c r="AH626" s="6" t="str">
        <f>IF(COUNTIF($AF$93:AF626,$B626) = 1, "LV", IF(COUNTIF($AF$93:AF626,$B626) = 2, "HV", "ST"))</f>
        <v>ST</v>
      </c>
      <c r="AI626" s="6" t="str">
        <f>INDEX('Demand forecast and growth rate'!$E$7:$E$273,MATCH($Q626,'Demand forecast and growth rate'!$B$7:$B$273,0))</f>
        <v>Small growth</v>
      </c>
      <c r="AJ626" s="47">
        <f>SUMIFS('Capex forecast'!E$9:E$223,'Capex forecast'!$T$9:$T$223,$AF626,'Capex forecast'!$S$9:$S$223,$AH626,'Capex forecast'!$Q$9:$Q$223,"Repex")</f>
        <v>0</v>
      </c>
      <c r="AK626" s="47">
        <f>SUMIFS('Capex forecast'!F$9:F$223,'Capex forecast'!$T$9:$T$223,$AF626,'Capex forecast'!$S$9:$S$223,$AH626,'Capex forecast'!$Q$9:$Q$223,"Repex")</f>
        <v>0</v>
      </c>
      <c r="AL626" s="47">
        <f>SUMIFS('Capex forecast'!G$9:G$223,'Capex forecast'!$T$9:$T$223,$AF626,'Capex forecast'!$S$9:$S$223,$AH626,'Capex forecast'!$Q$9:$Q$223,"Repex")</f>
        <v>0</v>
      </c>
      <c r="AM626" s="47">
        <f>SUMIFS('Capex forecast'!H$9:H$223,'Capex forecast'!$T$9:$T$223,$AF626,'Capex forecast'!$S$9:$S$223,$AH626,'Capex forecast'!$Q$9:$Q$223,"Repex")</f>
        <v>0</v>
      </c>
      <c r="AN626" s="47">
        <f>SUMIFS('Capex forecast'!I$9:I$223,'Capex forecast'!$T$9:$T$223,$AF626,'Capex forecast'!$S$9:$S$223,$AH626,'Capex forecast'!$Q$9:$Q$223,"Repex")</f>
        <v>0</v>
      </c>
      <c r="AO626" s="47">
        <f>SUMIFS('Capex forecast'!J$9:J$223,'Capex forecast'!$T$9:$T$223,$AF626,'Capex forecast'!$S$9:$S$223,$AH626,'Capex forecast'!$Q$9:$Q$223,"Repex")</f>
        <v>0</v>
      </c>
      <c r="AP626" s="47">
        <f>SUMIFS('Capex forecast'!K$9:K$223,'Capex forecast'!$T$9:$T$223,$AF626,'Capex forecast'!$S$9:$S$223,$AH626,'Capex forecast'!$Q$9:$Q$223,"Repex")</f>
        <v>0</v>
      </c>
      <c r="AQ626" s="47">
        <f>SUMIFS('Capex forecast'!L$9:L$223,'Capex forecast'!$T$9:$T$223,$AF626,'Capex forecast'!$S$9:$S$223,$AH626,'Capex forecast'!$Q$9:$Q$223,"Repex")</f>
        <v>0</v>
      </c>
      <c r="AR626" s="47">
        <f>SUMIFS('Capex forecast'!M$9:M$223,'Capex forecast'!$T$9:$T$223,$AF626,'Capex forecast'!$S$9:$S$223,$AH626,'Capex forecast'!$Q$9:$Q$223,"Repex")</f>
        <v>0</v>
      </c>
      <c r="AS626" s="47">
        <f>SUMIFS('Capex forecast'!N$9:N$223,'Capex forecast'!$T$9:$T$223,$AF626,'Capex forecast'!$S$9:$S$223,$AH626,'Capex forecast'!$Q$9:$Q$223,"Repex")</f>
        <v>0</v>
      </c>
    </row>
    <row r="627" spans="2:45" ht="15">
      <c r="B627" s="45" t="s">
        <v>111</v>
      </c>
      <c r="C627" s="6" t="str">
        <f>INDEX('Demand forecast'!$M$9:$M$5832,MATCH($B627,'Demand forecast'!$B$9:$B$5832,0))</f>
        <v>No</v>
      </c>
      <c r="D627" s="6" t="str">
        <f>IF(COUNTIF($B$93:B627,$B627) = 1, "LV", IF(COUNTIF($B$93:B627,$B627) = 2, "HV", "ST"))</f>
        <v>ST</v>
      </c>
      <c r="E627" s="6" t="str">
        <f>INDEX('Demand forecast and growth rate'!$E$7:$E$273,MATCH($B627,'Demand forecast and growth rate'!$B$7:$B$273,0))</f>
        <v>Small growth</v>
      </c>
      <c r="F627" s="32">
        <f>SUMIFS('Capex forecast'!E$9:E$223,'Capex forecast'!$T$9:$T$223,'Allocation of site-spec costs'!$B627,'Capex forecast'!$S$9:$S$223,'Allocation of site-spec costs'!$D627,'Capex forecast'!$Q$9:$Q$223,"Customer Connection")</f>
        <v>0</v>
      </c>
      <c r="G627" s="32">
        <f>SUMIFS('Capex forecast'!F$9:F$223,'Capex forecast'!$T$9:$T$223,'Allocation of site-spec costs'!$B627,'Capex forecast'!$S$9:$S$223,'Allocation of site-spec costs'!$D627,'Capex forecast'!$Q$9:$Q$223,"Customer Connection")</f>
        <v>0</v>
      </c>
      <c r="H627" s="32">
        <f>SUMIFS('Capex forecast'!G$9:G$223,'Capex forecast'!$T$9:$T$223,'Allocation of site-spec costs'!$B627,'Capex forecast'!$S$9:$S$223,'Allocation of site-spec costs'!$D627,'Capex forecast'!$Q$9:$Q$223,"Customer Connection")</f>
        <v>0</v>
      </c>
      <c r="I627" s="32">
        <f>SUMIFS('Capex forecast'!H$9:H$223,'Capex forecast'!$T$9:$T$223,'Allocation of site-spec costs'!$B627,'Capex forecast'!$S$9:$S$223,'Allocation of site-spec costs'!$D627,'Capex forecast'!$Q$9:$Q$223,"Customer Connection")</f>
        <v>0</v>
      </c>
      <c r="J627" s="32">
        <f>SUMIFS('Capex forecast'!I$9:I$223,'Capex forecast'!$T$9:$T$223,'Allocation of site-spec costs'!$B627,'Capex forecast'!$S$9:$S$223,'Allocation of site-spec costs'!$D627,'Capex forecast'!$Q$9:$Q$223,"Customer Connection")</f>
        <v>0</v>
      </c>
      <c r="K627" s="32">
        <f>SUMIFS('Capex forecast'!J$9:J$223,'Capex forecast'!$T$9:$T$223,'Allocation of site-spec costs'!$B627,'Capex forecast'!$S$9:$S$223,'Allocation of site-spec costs'!$D627,'Capex forecast'!$Q$9:$Q$223,"Customer Connection")</f>
        <v>0</v>
      </c>
      <c r="L627" s="32">
        <f>SUMIFS('Capex forecast'!K$9:K$223,'Capex forecast'!$T$9:$T$223,'Allocation of site-spec costs'!$B627,'Capex forecast'!$S$9:$S$223,'Allocation of site-spec costs'!$D627,'Capex forecast'!$Q$9:$Q$223,"Customer Connection")</f>
        <v>0</v>
      </c>
      <c r="M627" s="32">
        <f>SUMIFS('Capex forecast'!L$9:L$223,'Capex forecast'!$T$9:$T$223,'Allocation of site-spec costs'!$B627,'Capex forecast'!$S$9:$S$223,'Allocation of site-spec costs'!$D627,'Capex forecast'!$Q$9:$Q$223,"Customer Connection")</f>
        <v>0</v>
      </c>
      <c r="N627" s="32">
        <f>SUMIFS('Capex forecast'!M$9:M$223,'Capex forecast'!$T$9:$T$223,'Allocation of site-spec costs'!$B627,'Capex forecast'!$S$9:$S$223,'Allocation of site-spec costs'!$D627,'Capex forecast'!$Q$9:$Q$223,"Customer Connection")</f>
        <v>0</v>
      </c>
      <c r="O627" s="32">
        <f>SUMIFS('Capex forecast'!N$9:N$223,'Capex forecast'!$T$9:$T$223,'Allocation of site-spec costs'!$B627,'Capex forecast'!$S$9:$S$223,'Allocation of site-spec costs'!$D627,'Capex forecast'!$Q$9:$Q$223,"Customer Connection")</f>
        <v>0</v>
      </c>
      <c r="Q627" s="45" t="s">
        <v>111</v>
      </c>
      <c r="R627" s="6" t="str">
        <f>INDEX('Demand forecast'!$M$9:$M$5832,MATCH($Q627,'Demand forecast'!$B$9:$B$5832,0))</f>
        <v>No</v>
      </c>
      <c r="S627" s="6" t="str">
        <f>IF(COUNTIF($Q$93:Q627,$B627) = 1, "LV", IF(COUNTIF($Q$93:Q627,$B627) = 2, "HV", "ST"))</f>
        <v>ST</v>
      </c>
      <c r="T627" s="6" t="str">
        <f>INDEX('Demand forecast and growth rate'!$E$7:$E$273,MATCH($Q627,'Demand forecast and growth rate'!$B$7:$B$273,0))</f>
        <v>Small growth</v>
      </c>
      <c r="U627" s="32">
        <f>SUMIFS('Capex forecast'!E$9:E$223,'Capex forecast'!$T$9:$T$223,$Q627,'Capex forecast'!$S$9:$S$223,$S627,'Capex forecast'!$Q$9:$Q$223,"Augex")</f>
        <v>0</v>
      </c>
      <c r="V627" s="32">
        <f>SUMIFS('Capex forecast'!F$9:F$223,'Capex forecast'!$T$9:$T$223,$Q627,'Capex forecast'!$S$9:$S$223,$S627,'Capex forecast'!$Q$9:$Q$223,"Augex")</f>
        <v>0</v>
      </c>
      <c r="W627" s="32">
        <f>SUMIFS('Capex forecast'!G$9:G$223,'Capex forecast'!$T$9:$T$223,$Q627,'Capex forecast'!$S$9:$S$223,$S627,'Capex forecast'!$Q$9:$Q$223,"Augex")</f>
        <v>0</v>
      </c>
      <c r="X627" s="32">
        <f>SUMIFS('Capex forecast'!H$9:H$223,'Capex forecast'!$T$9:$T$223,$Q627,'Capex forecast'!$S$9:$S$223,$S627,'Capex forecast'!$Q$9:$Q$223,"Augex")</f>
        <v>0</v>
      </c>
      <c r="Y627" s="32">
        <f>SUMIFS('Capex forecast'!I$9:I$223,'Capex forecast'!$T$9:$T$223,$Q627,'Capex forecast'!$S$9:$S$223,$S627,'Capex forecast'!$Q$9:$Q$223,"Augex")</f>
        <v>0</v>
      </c>
      <c r="Z627" s="32">
        <f>SUMIFS('Capex forecast'!J$9:J$223,'Capex forecast'!$T$9:$T$223,$Q627,'Capex forecast'!$S$9:$S$223,$S627,'Capex forecast'!$Q$9:$Q$223,"Augex")</f>
        <v>0</v>
      </c>
      <c r="AA627" s="32">
        <f>SUMIFS('Capex forecast'!K$9:K$223,'Capex forecast'!$T$9:$T$223,$Q627,'Capex forecast'!$S$9:$S$223,$S627,'Capex forecast'!$Q$9:$Q$223,"Augex")</f>
        <v>0</v>
      </c>
      <c r="AB627" s="32">
        <f>SUMIFS('Capex forecast'!L$9:L$223,'Capex forecast'!$T$9:$T$223,$Q627,'Capex forecast'!$S$9:$S$223,$S627,'Capex forecast'!$Q$9:$Q$223,"Augex")</f>
        <v>0</v>
      </c>
      <c r="AC627" s="32">
        <f>SUMIFS('Capex forecast'!M$9:M$223,'Capex forecast'!$T$9:$T$223,$Q627,'Capex forecast'!$S$9:$S$223,$S627,'Capex forecast'!$Q$9:$Q$223,"Augex")</f>
        <v>0</v>
      </c>
      <c r="AD627" s="32">
        <f>SUMIFS('Capex forecast'!N$9:N$223,'Capex forecast'!$T$9:$T$223,$Q627,'Capex forecast'!$S$9:$S$223,$S627,'Capex forecast'!$Q$9:$Q$223,"Augex")</f>
        <v>0</v>
      </c>
      <c r="AF627" s="45" t="s">
        <v>111</v>
      </c>
      <c r="AG627" s="6" t="str">
        <f>INDEX('Demand forecast'!$M$9:$M$5832,MATCH($Q627,'Demand forecast'!$B$9:$B$5832,0))</f>
        <v>No</v>
      </c>
      <c r="AH627" s="6" t="str">
        <f>IF(COUNTIF($AF$93:AF627,$B627) = 1, "LV", IF(COUNTIF($AF$93:AF627,$B627) = 2, "HV", "ST"))</f>
        <v>ST</v>
      </c>
      <c r="AI627" s="6" t="str">
        <f>INDEX('Demand forecast and growth rate'!$E$7:$E$273,MATCH($Q627,'Demand forecast and growth rate'!$B$7:$B$273,0))</f>
        <v>Small growth</v>
      </c>
      <c r="AJ627" s="47">
        <f>SUMIFS('Capex forecast'!E$9:E$223,'Capex forecast'!$T$9:$T$223,$AF627,'Capex forecast'!$S$9:$S$223,$AH627,'Capex forecast'!$Q$9:$Q$223,"Repex")</f>
        <v>0</v>
      </c>
      <c r="AK627" s="47">
        <f>SUMIFS('Capex forecast'!F$9:F$223,'Capex forecast'!$T$9:$T$223,$AF627,'Capex forecast'!$S$9:$S$223,$AH627,'Capex forecast'!$Q$9:$Q$223,"Repex")</f>
        <v>0</v>
      </c>
      <c r="AL627" s="47">
        <f>SUMIFS('Capex forecast'!G$9:G$223,'Capex forecast'!$T$9:$T$223,$AF627,'Capex forecast'!$S$9:$S$223,$AH627,'Capex forecast'!$Q$9:$Q$223,"Repex")</f>
        <v>0</v>
      </c>
      <c r="AM627" s="47">
        <f>SUMIFS('Capex forecast'!H$9:H$223,'Capex forecast'!$T$9:$T$223,$AF627,'Capex forecast'!$S$9:$S$223,$AH627,'Capex forecast'!$Q$9:$Q$223,"Repex")</f>
        <v>0</v>
      </c>
      <c r="AN627" s="47">
        <f>SUMIFS('Capex forecast'!I$9:I$223,'Capex forecast'!$T$9:$T$223,$AF627,'Capex forecast'!$S$9:$S$223,$AH627,'Capex forecast'!$Q$9:$Q$223,"Repex")</f>
        <v>0</v>
      </c>
      <c r="AO627" s="47">
        <f>SUMIFS('Capex forecast'!J$9:J$223,'Capex forecast'!$T$9:$T$223,$AF627,'Capex forecast'!$S$9:$S$223,$AH627,'Capex forecast'!$Q$9:$Q$223,"Repex")</f>
        <v>0</v>
      </c>
      <c r="AP627" s="47">
        <f>SUMIFS('Capex forecast'!K$9:K$223,'Capex forecast'!$T$9:$T$223,$AF627,'Capex forecast'!$S$9:$S$223,$AH627,'Capex forecast'!$Q$9:$Q$223,"Repex")</f>
        <v>0</v>
      </c>
      <c r="AQ627" s="47">
        <f>SUMIFS('Capex forecast'!L$9:L$223,'Capex forecast'!$T$9:$T$223,$AF627,'Capex forecast'!$S$9:$S$223,$AH627,'Capex forecast'!$Q$9:$Q$223,"Repex")</f>
        <v>0</v>
      </c>
      <c r="AR627" s="47">
        <f>SUMIFS('Capex forecast'!M$9:M$223,'Capex forecast'!$T$9:$T$223,$AF627,'Capex forecast'!$S$9:$S$223,$AH627,'Capex forecast'!$Q$9:$Q$223,"Repex")</f>
        <v>0</v>
      </c>
      <c r="AS627" s="47">
        <f>SUMIFS('Capex forecast'!N$9:N$223,'Capex forecast'!$T$9:$T$223,$AF627,'Capex forecast'!$S$9:$S$223,$AH627,'Capex forecast'!$Q$9:$Q$223,"Repex")</f>
        <v>0</v>
      </c>
    </row>
    <row r="628" spans="2:45" ht="15">
      <c r="B628" s="45" t="s">
        <v>137</v>
      </c>
      <c r="C628" s="6" t="str">
        <f>INDEX('Demand forecast'!$M$9:$M$5832,MATCH($B628,'Demand forecast'!$B$9:$B$5832,0))</f>
        <v>No</v>
      </c>
      <c r="D628" s="6" t="str">
        <f>IF(COUNTIF($B$93:B628,$B628) = 1, "LV", IF(COUNTIF($B$93:B628,$B628) = 2, "HV", "ST"))</f>
        <v>ST</v>
      </c>
      <c r="E628" s="6" t="str">
        <f>INDEX('Demand forecast and growth rate'!$E$7:$E$273,MATCH($B628,'Demand forecast and growth rate'!$B$7:$B$273,0))</f>
        <v>Small growth</v>
      </c>
      <c r="F628" s="32">
        <f>SUMIFS('Capex forecast'!E$9:E$223,'Capex forecast'!$T$9:$T$223,'Allocation of site-spec costs'!$B628,'Capex forecast'!$S$9:$S$223,'Allocation of site-spec costs'!$D628,'Capex forecast'!$Q$9:$Q$223,"Customer Connection")</f>
        <v>0</v>
      </c>
      <c r="G628" s="32">
        <f>SUMIFS('Capex forecast'!F$9:F$223,'Capex forecast'!$T$9:$T$223,'Allocation of site-spec costs'!$B628,'Capex forecast'!$S$9:$S$223,'Allocation of site-spec costs'!$D628,'Capex forecast'!$Q$9:$Q$223,"Customer Connection")</f>
        <v>0</v>
      </c>
      <c r="H628" s="32">
        <f>SUMIFS('Capex forecast'!G$9:G$223,'Capex forecast'!$T$9:$T$223,'Allocation of site-spec costs'!$B628,'Capex forecast'!$S$9:$S$223,'Allocation of site-spec costs'!$D628,'Capex forecast'!$Q$9:$Q$223,"Customer Connection")</f>
        <v>0</v>
      </c>
      <c r="I628" s="32">
        <f>SUMIFS('Capex forecast'!H$9:H$223,'Capex forecast'!$T$9:$T$223,'Allocation of site-spec costs'!$B628,'Capex forecast'!$S$9:$S$223,'Allocation of site-spec costs'!$D628,'Capex forecast'!$Q$9:$Q$223,"Customer Connection")</f>
        <v>0</v>
      </c>
      <c r="J628" s="32">
        <f>SUMIFS('Capex forecast'!I$9:I$223,'Capex forecast'!$T$9:$T$223,'Allocation of site-spec costs'!$B628,'Capex forecast'!$S$9:$S$223,'Allocation of site-spec costs'!$D628,'Capex forecast'!$Q$9:$Q$223,"Customer Connection")</f>
        <v>0</v>
      </c>
      <c r="K628" s="32">
        <f>SUMIFS('Capex forecast'!J$9:J$223,'Capex forecast'!$T$9:$T$223,'Allocation of site-spec costs'!$B628,'Capex forecast'!$S$9:$S$223,'Allocation of site-spec costs'!$D628,'Capex forecast'!$Q$9:$Q$223,"Customer Connection")</f>
        <v>0</v>
      </c>
      <c r="L628" s="32">
        <f>SUMIFS('Capex forecast'!K$9:K$223,'Capex forecast'!$T$9:$T$223,'Allocation of site-spec costs'!$B628,'Capex forecast'!$S$9:$S$223,'Allocation of site-spec costs'!$D628,'Capex forecast'!$Q$9:$Q$223,"Customer Connection")</f>
        <v>0</v>
      </c>
      <c r="M628" s="32">
        <f>SUMIFS('Capex forecast'!L$9:L$223,'Capex forecast'!$T$9:$T$223,'Allocation of site-spec costs'!$B628,'Capex forecast'!$S$9:$S$223,'Allocation of site-spec costs'!$D628,'Capex forecast'!$Q$9:$Q$223,"Customer Connection")</f>
        <v>0</v>
      </c>
      <c r="N628" s="32">
        <f>SUMIFS('Capex forecast'!M$9:M$223,'Capex forecast'!$T$9:$T$223,'Allocation of site-spec costs'!$B628,'Capex forecast'!$S$9:$S$223,'Allocation of site-spec costs'!$D628,'Capex forecast'!$Q$9:$Q$223,"Customer Connection")</f>
        <v>0</v>
      </c>
      <c r="O628" s="32">
        <f>SUMIFS('Capex forecast'!N$9:N$223,'Capex forecast'!$T$9:$T$223,'Allocation of site-spec costs'!$B628,'Capex forecast'!$S$9:$S$223,'Allocation of site-spec costs'!$D628,'Capex forecast'!$Q$9:$Q$223,"Customer Connection")</f>
        <v>0</v>
      </c>
      <c r="Q628" s="45" t="s">
        <v>137</v>
      </c>
      <c r="R628" s="6" t="str">
        <f>INDEX('Demand forecast'!$M$9:$M$5832,MATCH($Q628,'Demand forecast'!$B$9:$B$5832,0))</f>
        <v>No</v>
      </c>
      <c r="S628" s="6" t="str">
        <f>IF(COUNTIF($Q$93:Q628,$B628) = 1, "LV", IF(COUNTIF($Q$93:Q628,$B628) = 2, "HV", "ST"))</f>
        <v>ST</v>
      </c>
      <c r="T628" s="6" t="str">
        <f>INDEX('Demand forecast and growth rate'!$E$7:$E$273,MATCH($Q628,'Demand forecast and growth rate'!$B$7:$B$273,0))</f>
        <v>Small growth</v>
      </c>
      <c r="U628" s="32">
        <f>SUMIFS('Capex forecast'!E$9:E$223,'Capex forecast'!$T$9:$T$223,$Q628,'Capex forecast'!$S$9:$S$223,$S628,'Capex forecast'!$Q$9:$Q$223,"Augex")</f>
        <v>0</v>
      </c>
      <c r="V628" s="32">
        <f>SUMIFS('Capex forecast'!F$9:F$223,'Capex forecast'!$T$9:$T$223,$Q628,'Capex forecast'!$S$9:$S$223,$S628,'Capex forecast'!$Q$9:$Q$223,"Augex")</f>
        <v>0</v>
      </c>
      <c r="W628" s="32">
        <f>SUMIFS('Capex forecast'!G$9:G$223,'Capex forecast'!$T$9:$T$223,$Q628,'Capex forecast'!$S$9:$S$223,$S628,'Capex forecast'!$Q$9:$Q$223,"Augex")</f>
        <v>0</v>
      </c>
      <c r="X628" s="32">
        <f>SUMIFS('Capex forecast'!H$9:H$223,'Capex forecast'!$T$9:$T$223,$Q628,'Capex forecast'!$S$9:$S$223,$S628,'Capex forecast'!$Q$9:$Q$223,"Augex")</f>
        <v>0</v>
      </c>
      <c r="Y628" s="32">
        <f>SUMIFS('Capex forecast'!I$9:I$223,'Capex forecast'!$T$9:$T$223,$Q628,'Capex forecast'!$S$9:$S$223,$S628,'Capex forecast'!$Q$9:$Q$223,"Augex")</f>
        <v>0</v>
      </c>
      <c r="Z628" s="32">
        <f>SUMIFS('Capex forecast'!J$9:J$223,'Capex forecast'!$T$9:$T$223,$Q628,'Capex forecast'!$S$9:$S$223,$S628,'Capex forecast'!$Q$9:$Q$223,"Augex")</f>
        <v>0</v>
      </c>
      <c r="AA628" s="32">
        <f>SUMIFS('Capex forecast'!K$9:K$223,'Capex forecast'!$T$9:$T$223,$Q628,'Capex forecast'!$S$9:$S$223,$S628,'Capex forecast'!$Q$9:$Q$223,"Augex")</f>
        <v>0</v>
      </c>
      <c r="AB628" s="32">
        <f>SUMIFS('Capex forecast'!L$9:L$223,'Capex forecast'!$T$9:$T$223,$Q628,'Capex forecast'!$S$9:$S$223,$S628,'Capex forecast'!$Q$9:$Q$223,"Augex")</f>
        <v>0</v>
      </c>
      <c r="AC628" s="32">
        <f>SUMIFS('Capex forecast'!M$9:M$223,'Capex forecast'!$T$9:$T$223,$Q628,'Capex forecast'!$S$9:$S$223,$S628,'Capex forecast'!$Q$9:$Q$223,"Augex")</f>
        <v>0</v>
      </c>
      <c r="AD628" s="32">
        <f>SUMIFS('Capex forecast'!N$9:N$223,'Capex forecast'!$T$9:$T$223,$Q628,'Capex forecast'!$S$9:$S$223,$S628,'Capex forecast'!$Q$9:$Q$223,"Augex")</f>
        <v>0</v>
      </c>
      <c r="AF628" s="45" t="s">
        <v>137</v>
      </c>
      <c r="AG628" s="6" t="str">
        <f>INDEX('Demand forecast'!$M$9:$M$5832,MATCH($Q628,'Demand forecast'!$B$9:$B$5832,0))</f>
        <v>No</v>
      </c>
      <c r="AH628" s="6" t="str">
        <f>IF(COUNTIF($AF$93:AF628,$B628) = 1, "LV", IF(COUNTIF($AF$93:AF628,$B628) = 2, "HV", "ST"))</f>
        <v>ST</v>
      </c>
      <c r="AI628" s="6" t="str">
        <f>INDEX('Demand forecast and growth rate'!$E$7:$E$273,MATCH($Q628,'Demand forecast and growth rate'!$B$7:$B$273,0))</f>
        <v>Small growth</v>
      </c>
      <c r="AJ628" s="47">
        <f>SUMIFS('Capex forecast'!E$9:E$223,'Capex forecast'!$T$9:$T$223,$AF628,'Capex forecast'!$S$9:$S$223,$AH628,'Capex forecast'!$Q$9:$Q$223,"Repex")</f>
        <v>0</v>
      </c>
      <c r="AK628" s="47">
        <f>SUMIFS('Capex forecast'!F$9:F$223,'Capex forecast'!$T$9:$T$223,$AF628,'Capex forecast'!$S$9:$S$223,$AH628,'Capex forecast'!$Q$9:$Q$223,"Repex")</f>
        <v>0</v>
      </c>
      <c r="AL628" s="47">
        <f>SUMIFS('Capex forecast'!G$9:G$223,'Capex forecast'!$T$9:$T$223,$AF628,'Capex forecast'!$S$9:$S$223,$AH628,'Capex forecast'!$Q$9:$Q$223,"Repex")</f>
        <v>0</v>
      </c>
      <c r="AM628" s="47">
        <f>SUMIFS('Capex forecast'!H$9:H$223,'Capex forecast'!$T$9:$T$223,$AF628,'Capex forecast'!$S$9:$S$223,$AH628,'Capex forecast'!$Q$9:$Q$223,"Repex")</f>
        <v>0</v>
      </c>
      <c r="AN628" s="47">
        <f>SUMIFS('Capex forecast'!I$9:I$223,'Capex forecast'!$T$9:$T$223,$AF628,'Capex forecast'!$S$9:$S$223,$AH628,'Capex forecast'!$Q$9:$Q$223,"Repex")</f>
        <v>0</v>
      </c>
      <c r="AO628" s="47">
        <f>SUMIFS('Capex forecast'!J$9:J$223,'Capex forecast'!$T$9:$T$223,$AF628,'Capex forecast'!$S$9:$S$223,$AH628,'Capex forecast'!$Q$9:$Q$223,"Repex")</f>
        <v>0</v>
      </c>
      <c r="AP628" s="47">
        <f>SUMIFS('Capex forecast'!K$9:K$223,'Capex forecast'!$T$9:$T$223,$AF628,'Capex forecast'!$S$9:$S$223,$AH628,'Capex forecast'!$Q$9:$Q$223,"Repex")</f>
        <v>0</v>
      </c>
      <c r="AQ628" s="47">
        <f>SUMIFS('Capex forecast'!L$9:L$223,'Capex forecast'!$T$9:$T$223,$AF628,'Capex forecast'!$S$9:$S$223,$AH628,'Capex forecast'!$Q$9:$Q$223,"Repex")</f>
        <v>0</v>
      </c>
      <c r="AR628" s="47">
        <f>SUMIFS('Capex forecast'!M$9:M$223,'Capex forecast'!$T$9:$T$223,$AF628,'Capex forecast'!$S$9:$S$223,$AH628,'Capex forecast'!$Q$9:$Q$223,"Repex")</f>
        <v>0</v>
      </c>
      <c r="AS628" s="47">
        <f>SUMIFS('Capex forecast'!N$9:N$223,'Capex forecast'!$T$9:$T$223,$AF628,'Capex forecast'!$S$9:$S$223,$AH628,'Capex forecast'!$Q$9:$Q$223,"Repex")</f>
        <v>0</v>
      </c>
    </row>
    <row r="629" spans="2:45" ht="15">
      <c r="B629" s="45" t="s">
        <v>167</v>
      </c>
      <c r="C629" s="6" t="str">
        <f>INDEX('Demand forecast'!$M$9:$M$5832,MATCH($B629,'Demand forecast'!$B$9:$B$5832,0))</f>
        <v>No</v>
      </c>
      <c r="D629" s="6" t="str">
        <f>IF(COUNTIF($B$93:B629,$B629) = 1, "LV", IF(COUNTIF($B$93:B629,$B629) = 2, "HV", "ST"))</f>
        <v>ST</v>
      </c>
      <c r="E629" s="6" t="str">
        <f>INDEX('Demand forecast and growth rate'!$E$7:$E$273,MATCH($B629,'Demand forecast and growth rate'!$B$7:$B$273,0))</f>
        <v>Steady/falling</v>
      </c>
      <c r="F629" s="32">
        <f>SUMIFS('Capex forecast'!E$9:E$223,'Capex forecast'!$T$9:$T$223,'Allocation of site-spec costs'!$B629,'Capex forecast'!$S$9:$S$223,'Allocation of site-spec costs'!$D629,'Capex forecast'!$Q$9:$Q$223,"Customer Connection")</f>
        <v>0</v>
      </c>
      <c r="G629" s="32">
        <f>SUMIFS('Capex forecast'!F$9:F$223,'Capex forecast'!$T$9:$T$223,'Allocation of site-spec costs'!$B629,'Capex forecast'!$S$9:$S$223,'Allocation of site-spec costs'!$D629,'Capex forecast'!$Q$9:$Q$223,"Customer Connection")</f>
        <v>0</v>
      </c>
      <c r="H629" s="32">
        <f>SUMIFS('Capex forecast'!G$9:G$223,'Capex forecast'!$T$9:$T$223,'Allocation of site-spec costs'!$B629,'Capex forecast'!$S$9:$S$223,'Allocation of site-spec costs'!$D629,'Capex forecast'!$Q$9:$Q$223,"Customer Connection")</f>
        <v>0</v>
      </c>
      <c r="I629" s="32">
        <f>SUMIFS('Capex forecast'!H$9:H$223,'Capex forecast'!$T$9:$T$223,'Allocation of site-spec costs'!$B629,'Capex forecast'!$S$9:$S$223,'Allocation of site-spec costs'!$D629,'Capex forecast'!$Q$9:$Q$223,"Customer Connection")</f>
        <v>0</v>
      </c>
      <c r="J629" s="32">
        <f>SUMIFS('Capex forecast'!I$9:I$223,'Capex forecast'!$T$9:$T$223,'Allocation of site-spec costs'!$B629,'Capex forecast'!$S$9:$S$223,'Allocation of site-spec costs'!$D629,'Capex forecast'!$Q$9:$Q$223,"Customer Connection")</f>
        <v>0</v>
      </c>
      <c r="K629" s="32">
        <f>SUMIFS('Capex forecast'!J$9:J$223,'Capex forecast'!$T$9:$T$223,'Allocation of site-spec costs'!$B629,'Capex forecast'!$S$9:$S$223,'Allocation of site-spec costs'!$D629,'Capex forecast'!$Q$9:$Q$223,"Customer Connection")</f>
        <v>0</v>
      </c>
      <c r="L629" s="32">
        <f>SUMIFS('Capex forecast'!K$9:K$223,'Capex forecast'!$T$9:$T$223,'Allocation of site-spec costs'!$B629,'Capex forecast'!$S$9:$S$223,'Allocation of site-spec costs'!$D629,'Capex forecast'!$Q$9:$Q$223,"Customer Connection")</f>
        <v>0</v>
      </c>
      <c r="M629" s="32">
        <f>SUMIFS('Capex forecast'!L$9:L$223,'Capex forecast'!$T$9:$T$223,'Allocation of site-spec costs'!$B629,'Capex forecast'!$S$9:$S$223,'Allocation of site-spec costs'!$D629,'Capex forecast'!$Q$9:$Q$223,"Customer Connection")</f>
        <v>0</v>
      </c>
      <c r="N629" s="32">
        <f>SUMIFS('Capex forecast'!M$9:M$223,'Capex forecast'!$T$9:$T$223,'Allocation of site-spec costs'!$B629,'Capex forecast'!$S$9:$S$223,'Allocation of site-spec costs'!$D629,'Capex forecast'!$Q$9:$Q$223,"Customer Connection")</f>
        <v>0</v>
      </c>
      <c r="O629" s="32">
        <f>SUMIFS('Capex forecast'!N$9:N$223,'Capex forecast'!$T$9:$T$223,'Allocation of site-spec costs'!$B629,'Capex forecast'!$S$9:$S$223,'Allocation of site-spec costs'!$D629,'Capex forecast'!$Q$9:$Q$223,"Customer Connection")</f>
        <v>0</v>
      </c>
      <c r="Q629" s="45" t="s">
        <v>167</v>
      </c>
      <c r="R629" s="6" t="str">
        <f>INDEX('Demand forecast'!$M$9:$M$5832,MATCH($Q629,'Demand forecast'!$B$9:$B$5832,0))</f>
        <v>No</v>
      </c>
      <c r="S629" s="6" t="str">
        <f>IF(COUNTIF($Q$93:Q629,$B629) = 1, "LV", IF(COUNTIF($Q$93:Q629,$B629) = 2, "HV", "ST"))</f>
        <v>ST</v>
      </c>
      <c r="T629" s="6" t="str">
        <f>INDEX('Demand forecast and growth rate'!$E$7:$E$273,MATCH($Q629,'Demand forecast and growth rate'!$B$7:$B$273,0))</f>
        <v>Steady/falling</v>
      </c>
      <c r="U629" s="32">
        <f>SUMIFS('Capex forecast'!E$9:E$223,'Capex forecast'!$T$9:$T$223,$Q629,'Capex forecast'!$S$9:$S$223,$S629,'Capex forecast'!$Q$9:$Q$223,"Augex")</f>
        <v>0</v>
      </c>
      <c r="V629" s="32">
        <f>SUMIFS('Capex forecast'!F$9:F$223,'Capex forecast'!$T$9:$T$223,$Q629,'Capex forecast'!$S$9:$S$223,$S629,'Capex forecast'!$Q$9:$Q$223,"Augex")</f>
        <v>0</v>
      </c>
      <c r="W629" s="32">
        <f>SUMIFS('Capex forecast'!G$9:G$223,'Capex forecast'!$T$9:$T$223,$Q629,'Capex forecast'!$S$9:$S$223,$S629,'Capex forecast'!$Q$9:$Q$223,"Augex")</f>
        <v>0</v>
      </c>
      <c r="X629" s="32">
        <f>SUMIFS('Capex forecast'!H$9:H$223,'Capex forecast'!$T$9:$T$223,$Q629,'Capex forecast'!$S$9:$S$223,$S629,'Capex forecast'!$Q$9:$Q$223,"Augex")</f>
        <v>0</v>
      </c>
      <c r="Y629" s="32">
        <f>SUMIFS('Capex forecast'!I$9:I$223,'Capex forecast'!$T$9:$T$223,$Q629,'Capex forecast'!$S$9:$S$223,$S629,'Capex forecast'!$Q$9:$Q$223,"Augex")</f>
        <v>0</v>
      </c>
      <c r="Z629" s="32">
        <f>SUMIFS('Capex forecast'!J$9:J$223,'Capex forecast'!$T$9:$T$223,$Q629,'Capex forecast'!$S$9:$S$223,$S629,'Capex forecast'!$Q$9:$Q$223,"Augex")</f>
        <v>0</v>
      </c>
      <c r="AA629" s="32">
        <f>SUMIFS('Capex forecast'!K$9:K$223,'Capex forecast'!$T$9:$T$223,$Q629,'Capex forecast'!$S$9:$S$223,$S629,'Capex forecast'!$Q$9:$Q$223,"Augex")</f>
        <v>0</v>
      </c>
      <c r="AB629" s="32">
        <f>SUMIFS('Capex forecast'!L$9:L$223,'Capex forecast'!$T$9:$T$223,$Q629,'Capex forecast'!$S$9:$S$223,$S629,'Capex forecast'!$Q$9:$Q$223,"Augex")</f>
        <v>0</v>
      </c>
      <c r="AC629" s="32">
        <f>SUMIFS('Capex forecast'!M$9:M$223,'Capex forecast'!$T$9:$T$223,$Q629,'Capex forecast'!$S$9:$S$223,$S629,'Capex forecast'!$Q$9:$Q$223,"Augex")</f>
        <v>0</v>
      </c>
      <c r="AD629" s="32">
        <f>SUMIFS('Capex forecast'!N$9:N$223,'Capex forecast'!$T$9:$T$223,$Q629,'Capex forecast'!$S$9:$S$223,$S629,'Capex forecast'!$Q$9:$Q$223,"Augex")</f>
        <v>0</v>
      </c>
      <c r="AF629" s="45" t="s">
        <v>167</v>
      </c>
      <c r="AG629" s="6" t="str">
        <f>INDEX('Demand forecast'!$M$9:$M$5832,MATCH($Q629,'Demand forecast'!$B$9:$B$5832,0))</f>
        <v>No</v>
      </c>
      <c r="AH629" s="6" t="str">
        <f>IF(COUNTIF($AF$93:AF629,$B629) = 1, "LV", IF(COUNTIF($AF$93:AF629,$B629) = 2, "HV", "ST"))</f>
        <v>ST</v>
      </c>
      <c r="AI629" s="6" t="str">
        <f>INDEX('Demand forecast and growth rate'!$E$7:$E$273,MATCH($Q629,'Demand forecast and growth rate'!$B$7:$B$273,0))</f>
        <v>Steady/falling</v>
      </c>
      <c r="AJ629" s="47">
        <f>SUMIFS('Capex forecast'!E$9:E$223,'Capex forecast'!$T$9:$T$223,$AF629,'Capex forecast'!$S$9:$S$223,$AH629,'Capex forecast'!$Q$9:$Q$223,"Repex")</f>
        <v>0</v>
      </c>
      <c r="AK629" s="47">
        <f>SUMIFS('Capex forecast'!F$9:F$223,'Capex forecast'!$T$9:$T$223,$AF629,'Capex forecast'!$S$9:$S$223,$AH629,'Capex forecast'!$Q$9:$Q$223,"Repex")</f>
        <v>0</v>
      </c>
      <c r="AL629" s="47">
        <f>SUMIFS('Capex forecast'!G$9:G$223,'Capex forecast'!$T$9:$T$223,$AF629,'Capex forecast'!$S$9:$S$223,$AH629,'Capex forecast'!$Q$9:$Q$223,"Repex")</f>
        <v>0</v>
      </c>
      <c r="AM629" s="47">
        <f>SUMIFS('Capex forecast'!H$9:H$223,'Capex forecast'!$T$9:$T$223,$AF629,'Capex forecast'!$S$9:$S$223,$AH629,'Capex forecast'!$Q$9:$Q$223,"Repex")</f>
        <v>0</v>
      </c>
      <c r="AN629" s="47">
        <f>SUMIFS('Capex forecast'!I$9:I$223,'Capex forecast'!$T$9:$T$223,$AF629,'Capex forecast'!$S$9:$S$223,$AH629,'Capex forecast'!$Q$9:$Q$223,"Repex")</f>
        <v>0</v>
      </c>
      <c r="AO629" s="47">
        <f>SUMIFS('Capex forecast'!J$9:J$223,'Capex forecast'!$T$9:$T$223,$AF629,'Capex forecast'!$S$9:$S$223,$AH629,'Capex forecast'!$Q$9:$Q$223,"Repex")</f>
        <v>0</v>
      </c>
      <c r="AP629" s="47">
        <f>SUMIFS('Capex forecast'!K$9:K$223,'Capex forecast'!$T$9:$T$223,$AF629,'Capex forecast'!$S$9:$S$223,$AH629,'Capex forecast'!$Q$9:$Q$223,"Repex")</f>
        <v>0</v>
      </c>
      <c r="AQ629" s="47">
        <f>SUMIFS('Capex forecast'!L$9:L$223,'Capex forecast'!$T$9:$T$223,$AF629,'Capex forecast'!$S$9:$S$223,$AH629,'Capex forecast'!$Q$9:$Q$223,"Repex")</f>
        <v>0</v>
      </c>
      <c r="AR629" s="47">
        <f>SUMIFS('Capex forecast'!M$9:M$223,'Capex forecast'!$T$9:$T$223,$AF629,'Capex forecast'!$S$9:$S$223,$AH629,'Capex forecast'!$Q$9:$Q$223,"Repex")</f>
        <v>0</v>
      </c>
      <c r="AS629" s="47">
        <f>SUMIFS('Capex forecast'!N$9:N$223,'Capex forecast'!$T$9:$T$223,$AF629,'Capex forecast'!$S$9:$S$223,$AH629,'Capex forecast'!$Q$9:$Q$223,"Repex")</f>
        <v>0</v>
      </c>
    </row>
    <row r="630" spans="2:45" ht="15">
      <c r="B630" s="45" t="s">
        <v>28</v>
      </c>
      <c r="C630" s="6" t="str">
        <f>INDEX('Demand forecast'!$M$9:$M$5832,MATCH($B630,'Demand forecast'!$B$9:$B$5832,0))</f>
        <v>No</v>
      </c>
      <c r="D630" s="6" t="str">
        <f>IF(COUNTIF($B$93:B630,$B630) = 1, "LV", IF(COUNTIF($B$93:B630,$B630) = 2, "HV", "ST"))</f>
        <v>ST</v>
      </c>
      <c r="E630" s="6" t="str">
        <f>INDEX('Demand forecast and growth rate'!$E$7:$E$273,MATCH($B630,'Demand forecast and growth rate'!$B$7:$B$273,0))</f>
        <v>High growth</v>
      </c>
      <c r="F630" s="32">
        <f>SUMIFS('Capex forecast'!E$9:E$223,'Capex forecast'!$T$9:$T$223,'Allocation of site-spec costs'!$B630,'Capex forecast'!$S$9:$S$223,'Allocation of site-spec costs'!$D630,'Capex forecast'!$Q$9:$Q$223,"Customer Connection")</f>
        <v>0</v>
      </c>
      <c r="G630" s="32">
        <f>SUMIFS('Capex forecast'!F$9:F$223,'Capex forecast'!$T$9:$T$223,'Allocation of site-spec costs'!$B630,'Capex forecast'!$S$9:$S$223,'Allocation of site-spec costs'!$D630,'Capex forecast'!$Q$9:$Q$223,"Customer Connection")</f>
        <v>0</v>
      </c>
      <c r="H630" s="32">
        <f>SUMIFS('Capex forecast'!G$9:G$223,'Capex forecast'!$T$9:$T$223,'Allocation of site-spec costs'!$B630,'Capex forecast'!$S$9:$S$223,'Allocation of site-spec costs'!$D630,'Capex forecast'!$Q$9:$Q$223,"Customer Connection")</f>
        <v>0</v>
      </c>
      <c r="I630" s="32">
        <f>SUMIFS('Capex forecast'!H$9:H$223,'Capex forecast'!$T$9:$T$223,'Allocation of site-spec costs'!$B630,'Capex forecast'!$S$9:$S$223,'Allocation of site-spec costs'!$D630,'Capex forecast'!$Q$9:$Q$223,"Customer Connection")</f>
        <v>0</v>
      </c>
      <c r="J630" s="32">
        <f>SUMIFS('Capex forecast'!I$9:I$223,'Capex forecast'!$T$9:$T$223,'Allocation of site-spec costs'!$B630,'Capex forecast'!$S$9:$S$223,'Allocation of site-spec costs'!$D630,'Capex forecast'!$Q$9:$Q$223,"Customer Connection")</f>
        <v>0</v>
      </c>
      <c r="K630" s="32">
        <f>SUMIFS('Capex forecast'!J$9:J$223,'Capex forecast'!$T$9:$T$223,'Allocation of site-spec costs'!$B630,'Capex forecast'!$S$9:$S$223,'Allocation of site-spec costs'!$D630,'Capex forecast'!$Q$9:$Q$223,"Customer Connection")</f>
        <v>0</v>
      </c>
      <c r="L630" s="32">
        <f>SUMIFS('Capex forecast'!K$9:K$223,'Capex forecast'!$T$9:$T$223,'Allocation of site-spec costs'!$B630,'Capex forecast'!$S$9:$S$223,'Allocation of site-spec costs'!$D630,'Capex forecast'!$Q$9:$Q$223,"Customer Connection")</f>
        <v>0</v>
      </c>
      <c r="M630" s="32">
        <f>SUMIFS('Capex forecast'!L$9:L$223,'Capex forecast'!$T$9:$T$223,'Allocation of site-spec costs'!$B630,'Capex forecast'!$S$9:$S$223,'Allocation of site-spec costs'!$D630,'Capex forecast'!$Q$9:$Q$223,"Customer Connection")</f>
        <v>0</v>
      </c>
      <c r="N630" s="32">
        <f>SUMIFS('Capex forecast'!M$9:M$223,'Capex forecast'!$T$9:$T$223,'Allocation of site-spec costs'!$B630,'Capex forecast'!$S$9:$S$223,'Allocation of site-spec costs'!$D630,'Capex forecast'!$Q$9:$Q$223,"Customer Connection")</f>
        <v>0</v>
      </c>
      <c r="O630" s="32">
        <f>SUMIFS('Capex forecast'!N$9:N$223,'Capex forecast'!$T$9:$T$223,'Allocation of site-spec costs'!$B630,'Capex forecast'!$S$9:$S$223,'Allocation of site-spec costs'!$D630,'Capex forecast'!$Q$9:$Q$223,"Customer Connection")</f>
        <v>0</v>
      </c>
      <c r="Q630" s="45" t="s">
        <v>28</v>
      </c>
      <c r="R630" s="6" t="str">
        <f>INDEX('Demand forecast'!$M$9:$M$5832,MATCH($Q630,'Demand forecast'!$B$9:$B$5832,0))</f>
        <v>No</v>
      </c>
      <c r="S630" s="6" t="str">
        <f>IF(COUNTIF($Q$93:Q630,$B630) = 1, "LV", IF(COUNTIF($Q$93:Q630,$B630) = 2, "HV", "ST"))</f>
        <v>ST</v>
      </c>
      <c r="T630" s="6" t="str">
        <f>INDEX('Demand forecast and growth rate'!$E$7:$E$273,MATCH($Q630,'Demand forecast and growth rate'!$B$7:$B$273,0))</f>
        <v>High growth</v>
      </c>
      <c r="U630" s="32">
        <f>SUMIFS('Capex forecast'!E$9:E$223,'Capex forecast'!$T$9:$T$223,$Q630,'Capex forecast'!$S$9:$S$223,$S630,'Capex forecast'!$Q$9:$Q$223,"Augex")</f>
        <v>0</v>
      </c>
      <c r="V630" s="32">
        <f>SUMIFS('Capex forecast'!F$9:F$223,'Capex forecast'!$T$9:$T$223,$Q630,'Capex forecast'!$S$9:$S$223,$S630,'Capex forecast'!$Q$9:$Q$223,"Augex")</f>
        <v>0</v>
      </c>
      <c r="W630" s="32">
        <f>SUMIFS('Capex forecast'!G$9:G$223,'Capex forecast'!$T$9:$T$223,$Q630,'Capex forecast'!$S$9:$S$223,$S630,'Capex forecast'!$Q$9:$Q$223,"Augex")</f>
        <v>0</v>
      </c>
      <c r="X630" s="32">
        <f>SUMIFS('Capex forecast'!H$9:H$223,'Capex forecast'!$T$9:$T$223,$Q630,'Capex forecast'!$S$9:$S$223,$S630,'Capex forecast'!$Q$9:$Q$223,"Augex")</f>
        <v>0</v>
      </c>
      <c r="Y630" s="32">
        <f>SUMIFS('Capex forecast'!I$9:I$223,'Capex forecast'!$T$9:$T$223,$Q630,'Capex forecast'!$S$9:$S$223,$S630,'Capex forecast'!$Q$9:$Q$223,"Augex")</f>
        <v>0</v>
      </c>
      <c r="Z630" s="32">
        <f>SUMIFS('Capex forecast'!J$9:J$223,'Capex forecast'!$T$9:$T$223,$Q630,'Capex forecast'!$S$9:$S$223,$S630,'Capex forecast'!$Q$9:$Q$223,"Augex")</f>
        <v>0</v>
      </c>
      <c r="AA630" s="32">
        <f>SUMIFS('Capex forecast'!K$9:K$223,'Capex forecast'!$T$9:$T$223,$Q630,'Capex forecast'!$S$9:$S$223,$S630,'Capex forecast'!$Q$9:$Q$223,"Augex")</f>
        <v>0</v>
      </c>
      <c r="AB630" s="32">
        <f>SUMIFS('Capex forecast'!L$9:L$223,'Capex forecast'!$T$9:$T$223,$Q630,'Capex forecast'!$S$9:$S$223,$S630,'Capex forecast'!$Q$9:$Q$223,"Augex")</f>
        <v>0</v>
      </c>
      <c r="AC630" s="32">
        <f>SUMIFS('Capex forecast'!M$9:M$223,'Capex forecast'!$T$9:$T$223,$Q630,'Capex forecast'!$S$9:$S$223,$S630,'Capex forecast'!$Q$9:$Q$223,"Augex")</f>
        <v>0</v>
      </c>
      <c r="AD630" s="32">
        <f>SUMIFS('Capex forecast'!N$9:N$223,'Capex forecast'!$T$9:$T$223,$Q630,'Capex forecast'!$S$9:$S$223,$S630,'Capex forecast'!$Q$9:$Q$223,"Augex")</f>
        <v>0</v>
      </c>
      <c r="AF630" s="45" t="s">
        <v>28</v>
      </c>
      <c r="AG630" s="6" t="str">
        <f>INDEX('Demand forecast'!$M$9:$M$5832,MATCH($Q630,'Demand forecast'!$B$9:$B$5832,0))</f>
        <v>No</v>
      </c>
      <c r="AH630" s="6" t="str">
        <f>IF(COUNTIF($AF$93:AF630,$B630) = 1, "LV", IF(COUNTIF($AF$93:AF630,$B630) = 2, "HV", "ST"))</f>
        <v>ST</v>
      </c>
      <c r="AI630" s="6" t="str">
        <f>INDEX('Demand forecast and growth rate'!$E$7:$E$273,MATCH($Q630,'Demand forecast and growth rate'!$B$7:$B$273,0))</f>
        <v>High growth</v>
      </c>
      <c r="AJ630" s="47">
        <f>SUMIFS('Capex forecast'!E$9:E$223,'Capex forecast'!$T$9:$T$223,$AF630,'Capex forecast'!$S$9:$S$223,$AH630,'Capex forecast'!$Q$9:$Q$223,"Repex")</f>
        <v>0</v>
      </c>
      <c r="AK630" s="47">
        <f>SUMIFS('Capex forecast'!F$9:F$223,'Capex forecast'!$T$9:$T$223,$AF630,'Capex forecast'!$S$9:$S$223,$AH630,'Capex forecast'!$Q$9:$Q$223,"Repex")</f>
        <v>0</v>
      </c>
      <c r="AL630" s="47">
        <f>SUMIFS('Capex forecast'!G$9:G$223,'Capex forecast'!$T$9:$T$223,$AF630,'Capex forecast'!$S$9:$S$223,$AH630,'Capex forecast'!$Q$9:$Q$223,"Repex")</f>
        <v>0</v>
      </c>
      <c r="AM630" s="47">
        <f>SUMIFS('Capex forecast'!H$9:H$223,'Capex forecast'!$T$9:$T$223,$AF630,'Capex forecast'!$S$9:$S$223,$AH630,'Capex forecast'!$Q$9:$Q$223,"Repex")</f>
        <v>0</v>
      </c>
      <c r="AN630" s="47">
        <f>SUMIFS('Capex forecast'!I$9:I$223,'Capex forecast'!$T$9:$T$223,$AF630,'Capex forecast'!$S$9:$S$223,$AH630,'Capex forecast'!$Q$9:$Q$223,"Repex")</f>
        <v>0</v>
      </c>
      <c r="AO630" s="47">
        <f>SUMIFS('Capex forecast'!J$9:J$223,'Capex forecast'!$T$9:$T$223,$AF630,'Capex forecast'!$S$9:$S$223,$AH630,'Capex forecast'!$Q$9:$Q$223,"Repex")</f>
        <v>0</v>
      </c>
      <c r="AP630" s="47">
        <f>SUMIFS('Capex forecast'!K$9:K$223,'Capex forecast'!$T$9:$T$223,$AF630,'Capex forecast'!$S$9:$S$223,$AH630,'Capex forecast'!$Q$9:$Q$223,"Repex")</f>
        <v>0</v>
      </c>
      <c r="AQ630" s="47">
        <f>SUMIFS('Capex forecast'!L$9:L$223,'Capex forecast'!$T$9:$T$223,$AF630,'Capex forecast'!$S$9:$S$223,$AH630,'Capex forecast'!$Q$9:$Q$223,"Repex")</f>
        <v>0</v>
      </c>
      <c r="AR630" s="47">
        <f>SUMIFS('Capex forecast'!M$9:M$223,'Capex forecast'!$T$9:$T$223,$AF630,'Capex forecast'!$S$9:$S$223,$AH630,'Capex forecast'!$Q$9:$Q$223,"Repex")</f>
        <v>0</v>
      </c>
      <c r="AS630" s="47">
        <f>SUMIFS('Capex forecast'!N$9:N$223,'Capex forecast'!$T$9:$T$223,$AF630,'Capex forecast'!$S$9:$S$223,$AH630,'Capex forecast'!$Q$9:$Q$223,"Repex")</f>
        <v>0</v>
      </c>
    </row>
    <row r="631" spans="2:45" ht="15">
      <c r="B631" s="45" t="s">
        <v>43</v>
      </c>
      <c r="C631" s="6" t="str">
        <f>INDEX('Demand forecast'!$M$9:$M$5832,MATCH($B631,'Demand forecast'!$B$9:$B$5832,0))</f>
        <v>No</v>
      </c>
      <c r="D631" s="6" t="str">
        <f>IF(COUNTIF($B$93:B631,$B631) = 1, "LV", IF(COUNTIF($B$93:B631,$B631) = 2, "HV", "ST"))</f>
        <v>ST</v>
      </c>
      <c r="E631" s="6" t="str">
        <f>INDEX('Demand forecast and growth rate'!$E$7:$E$273,MATCH($B631,'Demand forecast and growth rate'!$B$7:$B$273,0))</f>
        <v>Small growth</v>
      </c>
      <c r="F631" s="32">
        <f>SUMIFS('Capex forecast'!E$9:E$223,'Capex forecast'!$T$9:$T$223,'Allocation of site-spec costs'!$B631,'Capex forecast'!$S$9:$S$223,'Allocation of site-spec costs'!$D631,'Capex forecast'!$Q$9:$Q$223,"Customer Connection")</f>
        <v>0</v>
      </c>
      <c r="G631" s="32">
        <f>SUMIFS('Capex forecast'!F$9:F$223,'Capex forecast'!$T$9:$T$223,'Allocation of site-spec costs'!$B631,'Capex forecast'!$S$9:$S$223,'Allocation of site-spec costs'!$D631,'Capex forecast'!$Q$9:$Q$223,"Customer Connection")</f>
        <v>0</v>
      </c>
      <c r="H631" s="32">
        <f>SUMIFS('Capex forecast'!G$9:G$223,'Capex forecast'!$T$9:$T$223,'Allocation of site-spec costs'!$B631,'Capex forecast'!$S$9:$S$223,'Allocation of site-spec costs'!$D631,'Capex forecast'!$Q$9:$Q$223,"Customer Connection")</f>
        <v>0</v>
      </c>
      <c r="I631" s="32">
        <f>SUMIFS('Capex forecast'!H$9:H$223,'Capex forecast'!$T$9:$T$223,'Allocation of site-spec costs'!$B631,'Capex forecast'!$S$9:$S$223,'Allocation of site-spec costs'!$D631,'Capex forecast'!$Q$9:$Q$223,"Customer Connection")</f>
        <v>0</v>
      </c>
      <c r="J631" s="32">
        <f>SUMIFS('Capex forecast'!I$9:I$223,'Capex forecast'!$T$9:$T$223,'Allocation of site-spec costs'!$B631,'Capex forecast'!$S$9:$S$223,'Allocation of site-spec costs'!$D631,'Capex forecast'!$Q$9:$Q$223,"Customer Connection")</f>
        <v>0</v>
      </c>
      <c r="K631" s="32">
        <f>SUMIFS('Capex forecast'!J$9:J$223,'Capex forecast'!$T$9:$T$223,'Allocation of site-spec costs'!$B631,'Capex forecast'!$S$9:$S$223,'Allocation of site-spec costs'!$D631,'Capex forecast'!$Q$9:$Q$223,"Customer Connection")</f>
        <v>0</v>
      </c>
      <c r="L631" s="32">
        <f>SUMIFS('Capex forecast'!K$9:K$223,'Capex forecast'!$T$9:$T$223,'Allocation of site-spec costs'!$B631,'Capex forecast'!$S$9:$S$223,'Allocation of site-spec costs'!$D631,'Capex forecast'!$Q$9:$Q$223,"Customer Connection")</f>
        <v>0</v>
      </c>
      <c r="M631" s="32">
        <f>SUMIFS('Capex forecast'!L$9:L$223,'Capex forecast'!$T$9:$T$223,'Allocation of site-spec costs'!$B631,'Capex forecast'!$S$9:$S$223,'Allocation of site-spec costs'!$D631,'Capex forecast'!$Q$9:$Q$223,"Customer Connection")</f>
        <v>0</v>
      </c>
      <c r="N631" s="32">
        <f>SUMIFS('Capex forecast'!M$9:M$223,'Capex forecast'!$T$9:$T$223,'Allocation of site-spec costs'!$B631,'Capex forecast'!$S$9:$S$223,'Allocation of site-spec costs'!$D631,'Capex forecast'!$Q$9:$Q$223,"Customer Connection")</f>
        <v>0</v>
      </c>
      <c r="O631" s="32">
        <f>SUMIFS('Capex forecast'!N$9:N$223,'Capex forecast'!$T$9:$T$223,'Allocation of site-spec costs'!$B631,'Capex forecast'!$S$9:$S$223,'Allocation of site-spec costs'!$D631,'Capex forecast'!$Q$9:$Q$223,"Customer Connection")</f>
        <v>0</v>
      </c>
      <c r="Q631" s="45" t="s">
        <v>43</v>
      </c>
      <c r="R631" s="6" t="str">
        <f>INDEX('Demand forecast'!$M$9:$M$5832,MATCH($Q631,'Demand forecast'!$B$9:$B$5832,0))</f>
        <v>No</v>
      </c>
      <c r="S631" s="6" t="str">
        <f>IF(COUNTIF($Q$93:Q631,$B631) = 1, "LV", IF(COUNTIF($Q$93:Q631,$B631) = 2, "HV", "ST"))</f>
        <v>ST</v>
      </c>
      <c r="T631" s="6" t="str">
        <f>INDEX('Demand forecast and growth rate'!$E$7:$E$273,MATCH($Q631,'Demand forecast and growth rate'!$B$7:$B$273,0))</f>
        <v>Small growth</v>
      </c>
      <c r="U631" s="32">
        <f>SUMIFS('Capex forecast'!E$9:E$223,'Capex forecast'!$T$9:$T$223,$Q631,'Capex forecast'!$S$9:$S$223,$S631,'Capex forecast'!$Q$9:$Q$223,"Augex")</f>
        <v>0</v>
      </c>
      <c r="V631" s="32">
        <f>SUMIFS('Capex forecast'!F$9:F$223,'Capex forecast'!$T$9:$T$223,$Q631,'Capex forecast'!$S$9:$S$223,$S631,'Capex forecast'!$Q$9:$Q$223,"Augex")</f>
        <v>0</v>
      </c>
      <c r="W631" s="32">
        <f>SUMIFS('Capex forecast'!G$9:G$223,'Capex forecast'!$T$9:$T$223,$Q631,'Capex forecast'!$S$9:$S$223,$S631,'Capex forecast'!$Q$9:$Q$223,"Augex")</f>
        <v>0</v>
      </c>
      <c r="X631" s="32">
        <f>SUMIFS('Capex forecast'!H$9:H$223,'Capex forecast'!$T$9:$T$223,$Q631,'Capex forecast'!$S$9:$S$223,$S631,'Capex forecast'!$Q$9:$Q$223,"Augex")</f>
        <v>0</v>
      </c>
      <c r="Y631" s="32">
        <f>SUMIFS('Capex forecast'!I$9:I$223,'Capex forecast'!$T$9:$T$223,$Q631,'Capex forecast'!$S$9:$S$223,$S631,'Capex forecast'!$Q$9:$Q$223,"Augex")</f>
        <v>0</v>
      </c>
      <c r="Z631" s="32">
        <f>SUMIFS('Capex forecast'!J$9:J$223,'Capex forecast'!$T$9:$T$223,$Q631,'Capex forecast'!$S$9:$S$223,$S631,'Capex forecast'!$Q$9:$Q$223,"Augex")</f>
        <v>0</v>
      </c>
      <c r="AA631" s="32">
        <f>SUMIFS('Capex forecast'!K$9:K$223,'Capex forecast'!$T$9:$T$223,$Q631,'Capex forecast'!$S$9:$S$223,$S631,'Capex forecast'!$Q$9:$Q$223,"Augex")</f>
        <v>0</v>
      </c>
      <c r="AB631" s="32">
        <f>SUMIFS('Capex forecast'!L$9:L$223,'Capex forecast'!$T$9:$T$223,$Q631,'Capex forecast'!$S$9:$S$223,$S631,'Capex forecast'!$Q$9:$Q$223,"Augex")</f>
        <v>0</v>
      </c>
      <c r="AC631" s="32">
        <f>SUMIFS('Capex forecast'!M$9:M$223,'Capex forecast'!$T$9:$T$223,$Q631,'Capex forecast'!$S$9:$S$223,$S631,'Capex forecast'!$Q$9:$Q$223,"Augex")</f>
        <v>0</v>
      </c>
      <c r="AD631" s="32">
        <f>SUMIFS('Capex forecast'!N$9:N$223,'Capex forecast'!$T$9:$T$223,$Q631,'Capex forecast'!$S$9:$S$223,$S631,'Capex forecast'!$Q$9:$Q$223,"Augex")</f>
        <v>0</v>
      </c>
      <c r="AF631" s="45" t="s">
        <v>43</v>
      </c>
      <c r="AG631" s="6" t="str">
        <f>INDEX('Demand forecast'!$M$9:$M$5832,MATCH($Q631,'Demand forecast'!$B$9:$B$5832,0))</f>
        <v>No</v>
      </c>
      <c r="AH631" s="6" t="str">
        <f>IF(COUNTIF($AF$93:AF631,$B631) = 1, "LV", IF(COUNTIF($AF$93:AF631,$B631) = 2, "HV", "ST"))</f>
        <v>ST</v>
      </c>
      <c r="AI631" s="6" t="str">
        <f>INDEX('Demand forecast and growth rate'!$E$7:$E$273,MATCH($Q631,'Demand forecast and growth rate'!$B$7:$B$273,0))</f>
        <v>Small growth</v>
      </c>
      <c r="AJ631" s="47">
        <f>SUMIFS('Capex forecast'!E$9:E$223,'Capex forecast'!$T$9:$T$223,$AF631,'Capex forecast'!$S$9:$S$223,$AH631,'Capex forecast'!$Q$9:$Q$223,"Repex")</f>
        <v>0</v>
      </c>
      <c r="AK631" s="47">
        <f>SUMIFS('Capex forecast'!F$9:F$223,'Capex forecast'!$T$9:$T$223,$AF631,'Capex forecast'!$S$9:$S$223,$AH631,'Capex forecast'!$Q$9:$Q$223,"Repex")</f>
        <v>0</v>
      </c>
      <c r="AL631" s="47">
        <f>SUMIFS('Capex forecast'!G$9:G$223,'Capex forecast'!$T$9:$T$223,$AF631,'Capex forecast'!$S$9:$S$223,$AH631,'Capex forecast'!$Q$9:$Q$223,"Repex")</f>
        <v>0</v>
      </c>
      <c r="AM631" s="47">
        <f>SUMIFS('Capex forecast'!H$9:H$223,'Capex forecast'!$T$9:$T$223,$AF631,'Capex forecast'!$S$9:$S$223,$AH631,'Capex forecast'!$Q$9:$Q$223,"Repex")</f>
        <v>0</v>
      </c>
      <c r="AN631" s="47">
        <f>SUMIFS('Capex forecast'!I$9:I$223,'Capex forecast'!$T$9:$T$223,$AF631,'Capex forecast'!$S$9:$S$223,$AH631,'Capex forecast'!$Q$9:$Q$223,"Repex")</f>
        <v>0</v>
      </c>
      <c r="AO631" s="47">
        <f>SUMIFS('Capex forecast'!J$9:J$223,'Capex forecast'!$T$9:$T$223,$AF631,'Capex forecast'!$S$9:$S$223,$AH631,'Capex forecast'!$Q$9:$Q$223,"Repex")</f>
        <v>0</v>
      </c>
      <c r="AP631" s="47">
        <f>SUMIFS('Capex forecast'!K$9:K$223,'Capex forecast'!$T$9:$T$223,$AF631,'Capex forecast'!$S$9:$S$223,$AH631,'Capex forecast'!$Q$9:$Q$223,"Repex")</f>
        <v>0</v>
      </c>
      <c r="AQ631" s="47">
        <f>SUMIFS('Capex forecast'!L$9:L$223,'Capex forecast'!$T$9:$T$223,$AF631,'Capex forecast'!$S$9:$S$223,$AH631,'Capex forecast'!$Q$9:$Q$223,"Repex")</f>
        <v>0</v>
      </c>
      <c r="AR631" s="47">
        <f>SUMIFS('Capex forecast'!M$9:M$223,'Capex forecast'!$T$9:$T$223,$AF631,'Capex forecast'!$S$9:$S$223,$AH631,'Capex forecast'!$Q$9:$Q$223,"Repex")</f>
        <v>0</v>
      </c>
      <c r="AS631" s="47">
        <f>SUMIFS('Capex forecast'!N$9:N$223,'Capex forecast'!$T$9:$T$223,$AF631,'Capex forecast'!$S$9:$S$223,$AH631,'Capex forecast'!$Q$9:$Q$223,"Repex")</f>
        <v>0</v>
      </c>
    </row>
    <row r="632" spans="2:45" ht="15">
      <c r="B632" s="45" t="s">
        <v>47</v>
      </c>
      <c r="C632" s="6" t="str">
        <f>INDEX('Demand forecast'!$M$9:$M$5832,MATCH($B632,'Demand forecast'!$B$9:$B$5832,0))</f>
        <v>No</v>
      </c>
      <c r="D632" s="6" t="str">
        <f>IF(COUNTIF($B$93:B632,$B632) = 1, "LV", IF(COUNTIF($B$93:B632,$B632) = 2, "HV", "ST"))</f>
        <v>ST</v>
      </c>
      <c r="E632" s="6" t="str">
        <f>INDEX('Demand forecast and growth rate'!$E$7:$E$273,MATCH($B632,'Demand forecast and growth rate'!$B$7:$B$273,0))</f>
        <v>Steady/falling</v>
      </c>
      <c r="F632" s="32">
        <f>SUMIFS('Capex forecast'!E$9:E$223,'Capex forecast'!$T$9:$T$223,'Allocation of site-spec costs'!$B632,'Capex forecast'!$S$9:$S$223,'Allocation of site-spec costs'!$D632,'Capex forecast'!$Q$9:$Q$223,"Customer Connection")</f>
        <v>0</v>
      </c>
      <c r="G632" s="32">
        <f>SUMIFS('Capex forecast'!F$9:F$223,'Capex forecast'!$T$9:$T$223,'Allocation of site-spec costs'!$B632,'Capex forecast'!$S$9:$S$223,'Allocation of site-spec costs'!$D632,'Capex forecast'!$Q$9:$Q$223,"Customer Connection")</f>
        <v>0</v>
      </c>
      <c r="H632" s="32">
        <f>SUMIFS('Capex forecast'!G$9:G$223,'Capex forecast'!$T$9:$T$223,'Allocation of site-spec costs'!$B632,'Capex forecast'!$S$9:$S$223,'Allocation of site-spec costs'!$D632,'Capex forecast'!$Q$9:$Q$223,"Customer Connection")</f>
        <v>0</v>
      </c>
      <c r="I632" s="32">
        <f>SUMIFS('Capex forecast'!H$9:H$223,'Capex forecast'!$T$9:$T$223,'Allocation of site-spec costs'!$B632,'Capex forecast'!$S$9:$S$223,'Allocation of site-spec costs'!$D632,'Capex forecast'!$Q$9:$Q$223,"Customer Connection")</f>
        <v>0</v>
      </c>
      <c r="J632" s="32">
        <f>SUMIFS('Capex forecast'!I$9:I$223,'Capex forecast'!$T$9:$T$223,'Allocation of site-spec costs'!$B632,'Capex forecast'!$S$9:$S$223,'Allocation of site-spec costs'!$D632,'Capex forecast'!$Q$9:$Q$223,"Customer Connection")</f>
        <v>0</v>
      </c>
      <c r="K632" s="32">
        <f>SUMIFS('Capex forecast'!J$9:J$223,'Capex forecast'!$T$9:$T$223,'Allocation of site-spec costs'!$B632,'Capex forecast'!$S$9:$S$223,'Allocation of site-spec costs'!$D632,'Capex forecast'!$Q$9:$Q$223,"Customer Connection")</f>
        <v>0</v>
      </c>
      <c r="L632" s="32">
        <f>SUMIFS('Capex forecast'!K$9:K$223,'Capex forecast'!$T$9:$T$223,'Allocation of site-spec costs'!$B632,'Capex forecast'!$S$9:$S$223,'Allocation of site-spec costs'!$D632,'Capex forecast'!$Q$9:$Q$223,"Customer Connection")</f>
        <v>0</v>
      </c>
      <c r="M632" s="32">
        <f>SUMIFS('Capex forecast'!L$9:L$223,'Capex forecast'!$T$9:$T$223,'Allocation of site-spec costs'!$B632,'Capex forecast'!$S$9:$S$223,'Allocation of site-spec costs'!$D632,'Capex forecast'!$Q$9:$Q$223,"Customer Connection")</f>
        <v>0</v>
      </c>
      <c r="N632" s="32">
        <f>SUMIFS('Capex forecast'!M$9:M$223,'Capex forecast'!$T$9:$T$223,'Allocation of site-spec costs'!$B632,'Capex forecast'!$S$9:$S$223,'Allocation of site-spec costs'!$D632,'Capex forecast'!$Q$9:$Q$223,"Customer Connection")</f>
        <v>0</v>
      </c>
      <c r="O632" s="32">
        <f>SUMIFS('Capex forecast'!N$9:N$223,'Capex forecast'!$T$9:$T$223,'Allocation of site-spec costs'!$B632,'Capex forecast'!$S$9:$S$223,'Allocation of site-spec costs'!$D632,'Capex forecast'!$Q$9:$Q$223,"Customer Connection")</f>
        <v>0</v>
      </c>
      <c r="Q632" s="45" t="s">
        <v>47</v>
      </c>
      <c r="R632" s="6" t="str">
        <f>INDEX('Demand forecast'!$M$9:$M$5832,MATCH($Q632,'Demand forecast'!$B$9:$B$5832,0))</f>
        <v>No</v>
      </c>
      <c r="S632" s="6" t="str">
        <f>IF(COUNTIF($Q$93:Q632,$B632) = 1, "LV", IF(COUNTIF($Q$93:Q632,$B632) = 2, "HV", "ST"))</f>
        <v>ST</v>
      </c>
      <c r="T632" s="6" t="str">
        <f>INDEX('Demand forecast and growth rate'!$E$7:$E$273,MATCH($Q632,'Demand forecast and growth rate'!$B$7:$B$273,0))</f>
        <v>Steady/falling</v>
      </c>
      <c r="U632" s="32">
        <f>SUMIFS('Capex forecast'!E$9:E$223,'Capex forecast'!$T$9:$T$223,$Q632,'Capex forecast'!$S$9:$S$223,$S632,'Capex forecast'!$Q$9:$Q$223,"Augex")</f>
        <v>0</v>
      </c>
      <c r="V632" s="32">
        <f>SUMIFS('Capex forecast'!F$9:F$223,'Capex forecast'!$T$9:$T$223,$Q632,'Capex forecast'!$S$9:$S$223,$S632,'Capex forecast'!$Q$9:$Q$223,"Augex")</f>
        <v>0</v>
      </c>
      <c r="W632" s="32">
        <f>SUMIFS('Capex forecast'!G$9:G$223,'Capex forecast'!$T$9:$T$223,$Q632,'Capex forecast'!$S$9:$S$223,$S632,'Capex forecast'!$Q$9:$Q$223,"Augex")</f>
        <v>0</v>
      </c>
      <c r="X632" s="32">
        <f>SUMIFS('Capex forecast'!H$9:H$223,'Capex forecast'!$T$9:$T$223,$Q632,'Capex forecast'!$S$9:$S$223,$S632,'Capex forecast'!$Q$9:$Q$223,"Augex")</f>
        <v>0</v>
      </c>
      <c r="Y632" s="32">
        <f>SUMIFS('Capex forecast'!I$9:I$223,'Capex forecast'!$T$9:$T$223,$Q632,'Capex forecast'!$S$9:$S$223,$S632,'Capex forecast'!$Q$9:$Q$223,"Augex")</f>
        <v>0</v>
      </c>
      <c r="Z632" s="32">
        <f>SUMIFS('Capex forecast'!J$9:J$223,'Capex forecast'!$T$9:$T$223,$Q632,'Capex forecast'!$S$9:$S$223,$S632,'Capex forecast'!$Q$9:$Q$223,"Augex")</f>
        <v>0</v>
      </c>
      <c r="AA632" s="32">
        <f>SUMIFS('Capex forecast'!K$9:K$223,'Capex forecast'!$T$9:$T$223,$Q632,'Capex forecast'!$S$9:$S$223,$S632,'Capex forecast'!$Q$9:$Q$223,"Augex")</f>
        <v>0</v>
      </c>
      <c r="AB632" s="32">
        <f>SUMIFS('Capex forecast'!L$9:L$223,'Capex forecast'!$T$9:$T$223,$Q632,'Capex forecast'!$S$9:$S$223,$S632,'Capex forecast'!$Q$9:$Q$223,"Augex")</f>
        <v>0</v>
      </c>
      <c r="AC632" s="32">
        <f>SUMIFS('Capex forecast'!M$9:M$223,'Capex forecast'!$T$9:$T$223,$Q632,'Capex forecast'!$S$9:$S$223,$S632,'Capex forecast'!$Q$9:$Q$223,"Augex")</f>
        <v>0</v>
      </c>
      <c r="AD632" s="32">
        <f>SUMIFS('Capex forecast'!N$9:N$223,'Capex forecast'!$T$9:$T$223,$Q632,'Capex forecast'!$S$9:$S$223,$S632,'Capex forecast'!$Q$9:$Q$223,"Augex")</f>
        <v>0</v>
      </c>
      <c r="AF632" s="45" t="s">
        <v>47</v>
      </c>
      <c r="AG632" s="6" t="str">
        <f>INDEX('Demand forecast'!$M$9:$M$5832,MATCH($Q632,'Demand forecast'!$B$9:$B$5832,0))</f>
        <v>No</v>
      </c>
      <c r="AH632" s="6" t="str">
        <f>IF(COUNTIF($AF$93:AF632,$B632) = 1, "LV", IF(COUNTIF($AF$93:AF632,$B632) = 2, "HV", "ST"))</f>
        <v>ST</v>
      </c>
      <c r="AI632" s="6" t="str">
        <f>INDEX('Demand forecast and growth rate'!$E$7:$E$273,MATCH($Q632,'Demand forecast and growth rate'!$B$7:$B$273,0))</f>
        <v>Steady/falling</v>
      </c>
      <c r="AJ632" s="47">
        <f>SUMIFS('Capex forecast'!E$9:E$223,'Capex forecast'!$T$9:$T$223,$AF632,'Capex forecast'!$S$9:$S$223,$AH632,'Capex forecast'!$Q$9:$Q$223,"Repex")</f>
        <v>0</v>
      </c>
      <c r="AK632" s="47">
        <f>SUMIFS('Capex forecast'!F$9:F$223,'Capex forecast'!$T$9:$T$223,$AF632,'Capex forecast'!$S$9:$S$223,$AH632,'Capex forecast'!$Q$9:$Q$223,"Repex")</f>
        <v>0</v>
      </c>
      <c r="AL632" s="47">
        <f>SUMIFS('Capex forecast'!G$9:G$223,'Capex forecast'!$T$9:$T$223,$AF632,'Capex forecast'!$S$9:$S$223,$AH632,'Capex forecast'!$Q$9:$Q$223,"Repex")</f>
        <v>0</v>
      </c>
      <c r="AM632" s="47">
        <f>SUMIFS('Capex forecast'!H$9:H$223,'Capex forecast'!$T$9:$T$223,$AF632,'Capex forecast'!$S$9:$S$223,$AH632,'Capex forecast'!$Q$9:$Q$223,"Repex")</f>
        <v>0</v>
      </c>
      <c r="AN632" s="47">
        <f>SUMIFS('Capex forecast'!I$9:I$223,'Capex forecast'!$T$9:$T$223,$AF632,'Capex forecast'!$S$9:$S$223,$AH632,'Capex forecast'!$Q$9:$Q$223,"Repex")</f>
        <v>0</v>
      </c>
      <c r="AO632" s="47">
        <f>SUMIFS('Capex forecast'!J$9:J$223,'Capex forecast'!$T$9:$T$223,$AF632,'Capex forecast'!$S$9:$S$223,$AH632,'Capex forecast'!$Q$9:$Q$223,"Repex")</f>
        <v>0</v>
      </c>
      <c r="AP632" s="47">
        <f>SUMIFS('Capex forecast'!K$9:K$223,'Capex forecast'!$T$9:$T$223,$AF632,'Capex forecast'!$S$9:$S$223,$AH632,'Capex forecast'!$Q$9:$Q$223,"Repex")</f>
        <v>0</v>
      </c>
      <c r="AQ632" s="47">
        <f>SUMIFS('Capex forecast'!L$9:L$223,'Capex forecast'!$T$9:$T$223,$AF632,'Capex forecast'!$S$9:$S$223,$AH632,'Capex forecast'!$Q$9:$Q$223,"Repex")</f>
        <v>0</v>
      </c>
      <c r="AR632" s="47">
        <f>SUMIFS('Capex forecast'!M$9:M$223,'Capex forecast'!$T$9:$T$223,$AF632,'Capex forecast'!$S$9:$S$223,$AH632,'Capex forecast'!$Q$9:$Q$223,"Repex")</f>
        <v>0</v>
      </c>
      <c r="AS632" s="47">
        <f>SUMIFS('Capex forecast'!N$9:N$223,'Capex forecast'!$T$9:$T$223,$AF632,'Capex forecast'!$S$9:$S$223,$AH632,'Capex forecast'!$Q$9:$Q$223,"Repex")</f>
        <v>0</v>
      </c>
    </row>
    <row r="633" spans="2:45" ht="15">
      <c r="B633" s="45" t="s">
        <v>63</v>
      </c>
      <c r="C633" s="6" t="str">
        <f>INDEX('Demand forecast'!$M$9:$M$5832,MATCH($B633,'Demand forecast'!$B$9:$B$5832,0))</f>
        <v>No</v>
      </c>
      <c r="D633" s="6" t="str">
        <f>IF(COUNTIF($B$93:B633,$B633) = 1, "LV", IF(COUNTIF($B$93:B633,$B633) = 2, "HV", "ST"))</f>
        <v>ST</v>
      </c>
      <c r="E633" s="6" t="str">
        <f>INDEX('Demand forecast and growth rate'!$E$7:$E$273,MATCH($B633,'Demand forecast and growth rate'!$B$7:$B$273,0))</f>
        <v>Small growth</v>
      </c>
      <c r="F633" s="32">
        <f>SUMIFS('Capex forecast'!E$9:E$223,'Capex forecast'!$T$9:$T$223,'Allocation of site-spec costs'!$B633,'Capex forecast'!$S$9:$S$223,'Allocation of site-spec costs'!$D633,'Capex forecast'!$Q$9:$Q$223,"Customer Connection")</f>
        <v>0</v>
      </c>
      <c r="G633" s="32">
        <f>SUMIFS('Capex forecast'!F$9:F$223,'Capex forecast'!$T$9:$T$223,'Allocation of site-spec costs'!$B633,'Capex forecast'!$S$9:$S$223,'Allocation of site-spec costs'!$D633,'Capex forecast'!$Q$9:$Q$223,"Customer Connection")</f>
        <v>0</v>
      </c>
      <c r="H633" s="32">
        <f>SUMIFS('Capex forecast'!G$9:G$223,'Capex forecast'!$T$9:$T$223,'Allocation of site-spec costs'!$B633,'Capex forecast'!$S$9:$S$223,'Allocation of site-spec costs'!$D633,'Capex forecast'!$Q$9:$Q$223,"Customer Connection")</f>
        <v>0</v>
      </c>
      <c r="I633" s="32">
        <f>SUMIFS('Capex forecast'!H$9:H$223,'Capex forecast'!$T$9:$T$223,'Allocation of site-spec costs'!$B633,'Capex forecast'!$S$9:$S$223,'Allocation of site-spec costs'!$D633,'Capex forecast'!$Q$9:$Q$223,"Customer Connection")</f>
        <v>0</v>
      </c>
      <c r="J633" s="32">
        <f>SUMIFS('Capex forecast'!I$9:I$223,'Capex forecast'!$T$9:$T$223,'Allocation of site-spec costs'!$B633,'Capex forecast'!$S$9:$S$223,'Allocation of site-spec costs'!$D633,'Capex forecast'!$Q$9:$Q$223,"Customer Connection")</f>
        <v>0</v>
      </c>
      <c r="K633" s="32">
        <f>SUMIFS('Capex forecast'!J$9:J$223,'Capex forecast'!$T$9:$T$223,'Allocation of site-spec costs'!$B633,'Capex forecast'!$S$9:$S$223,'Allocation of site-spec costs'!$D633,'Capex forecast'!$Q$9:$Q$223,"Customer Connection")</f>
        <v>0</v>
      </c>
      <c r="L633" s="32">
        <f>SUMIFS('Capex forecast'!K$9:K$223,'Capex forecast'!$T$9:$T$223,'Allocation of site-spec costs'!$B633,'Capex forecast'!$S$9:$S$223,'Allocation of site-spec costs'!$D633,'Capex forecast'!$Q$9:$Q$223,"Customer Connection")</f>
        <v>0</v>
      </c>
      <c r="M633" s="32">
        <f>SUMIFS('Capex forecast'!L$9:L$223,'Capex forecast'!$T$9:$T$223,'Allocation of site-spec costs'!$B633,'Capex forecast'!$S$9:$S$223,'Allocation of site-spec costs'!$D633,'Capex forecast'!$Q$9:$Q$223,"Customer Connection")</f>
        <v>0</v>
      </c>
      <c r="N633" s="32">
        <f>SUMIFS('Capex forecast'!M$9:M$223,'Capex forecast'!$T$9:$T$223,'Allocation of site-spec costs'!$B633,'Capex forecast'!$S$9:$S$223,'Allocation of site-spec costs'!$D633,'Capex forecast'!$Q$9:$Q$223,"Customer Connection")</f>
        <v>0</v>
      </c>
      <c r="O633" s="32">
        <f>SUMIFS('Capex forecast'!N$9:N$223,'Capex forecast'!$T$9:$T$223,'Allocation of site-spec costs'!$B633,'Capex forecast'!$S$9:$S$223,'Allocation of site-spec costs'!$D633,'Capex forecast'!$Q$9:$Q$223,"Customer Connection")</f>
        <v>0</v>
      </c>
      <c r="Q633" s="45" t="s">
        <v>63</v>
      </c>
      <c r="R633" s="6" t="str">
        <f>INDEX('Demand forecast'!$M$9:$M$5832,MATCH($Q633,'Demand forecast'!$B$9:$B$5832,0))</f>
        <v>No</v>
      </c>
      <c r="S633" s="6" t="str">
        <f>IF(COUNTIF($Q$93:Q633,$B633) = 1, "LV", IF(COUNTIF($Q$93:Q633,$B633) = 2, "HV", "ST"))</f>
        <v>ST</v>
      </c>
      <c r="T633" s="6" t="str">
        <f>INDEX('Demand forecast and growth rate'!$E$7:$E$273,MATCH($Q633,'Demand forecast and growth rate'!$B$7:$B$273,0))</f>
        <v>Small growth</v>
      </c>
      <c r="U633" s="32">
        <f>SUMIFS('Capex forecast'!E$9:E$223,'Capex forecast'!$T$9:$T$223,$Q633,'Capex forecast'!$S$9:$S$223,$S633,'Capex forecast'!$Q$9:$Q$223,"Augex")</f>
        <v>0</v>
      </c>
      <c r="V633" s="32">
        <f>SUMIFS('Capex forecast'!F$9:F$223,'Capex forecast'!$T$9:$T$223,$Q633,'Capex forecast'!$S$9:$S$223,$S633,'Capex forecast'!$Q$9:$Q$223,"Augex")</f>
        <v>0</v>
      </c>
      <c r="W633" s="32">
        <f>SUMIFS('Capex forecast'!G$9:G$223,'Capex forecast'!$T$9:$T$223,$Q633,'Capex forecast'!$S$9:$S$223,$S633,'Capex forecast'!$Q$9:$Q$223,"Augex")</f>
        <v>0</v>
      </c>
      <c r="X633" s="32">
        <f>SUMIFS('Capex forecast'!H$9:H$223,'Capex forecast'!$T$9:$T$223,$Q633,'Capex forecast'!$S$9:$S$223,$S633,'Capex forecast'!$Q$9:$Q$223,"Augex")</f>
        <v>0</v>
      </c>
      <c r="Y633" s="32">
        <f>SUMIFS('Capex forecast'!I$9:I$223,'Capex forecast'!$T$9:$T$223,$Q633,'Capex forecast'!$S$9:$S$223,$S633,'Capex forecast'!$Q$9:$Q$223,"Augex")</f>
        <v>0</v>
      </c>
      <c r="Z633" s="32">
        <f>SUMIFS('Capex forecast'!J$9:J$223,'Capex forecast'!$T$9:$T$223,$Q633,'Capex forecast'!$S$9:$S$223,$S633,'Capex forecast'!$Q$9:$Q$223,"Augex")</f>
        <v>0</v>
      </c>
      <c r="AA633" s="32">
        <f>SUMIFS('Capex forecast'!K$9:K$223,'Capex forecast'!$T$9:$T$223,$Q633,'Capex forecast'!$S$9:$S$223,$S633,'Capex forecast'!$Q$9:$Q$223,"Augex")</f>
        <v>0</v>
      </c>
      <c r="AB633" s="32">
        <f>SUMIFS('Capex forecast'!L$9:L$223,'Capex forecast'!$T$9:$T$223,$Q633,'Capex forecast'!$S$9:$S$223,$S633,'Capex forecast'!$Q$9:$Q$223,"Augex")</f>
        <v>0</v>
      </c>
      <c r="AC633" s="32">
        <f>SUMIFS('Capex forecast'!M$9:M$223,'Capex forecast'!$T$9:$T$223,$Q633,'Capex forecast'!$S$9:$S$223,$S633,'Capex forecast'!$Q$9:$Q$223,"Augex")</f>
        <v>0</v>
      </c>
      <c r="AD633" s="32">
        <f>SUMIFS('Capex forecast'!N$9:N$223,'Capex forecast'!$T$9:$T$223,$Q633,'Capex forecast'!$S$9:$S$223,$S633,'Capex forecast'!$Q$9:$Q$223,"Augex")</f>
        <v>0</v>
      </c>
      <c r="AF633" s="45" t="s">
        <v>63</v>
      </c>
      <c r="AG633" s="6" t="str">
        <f>INDEX('Demand forecast'!$M$9:$M$5832,MATCH($Q633,'Demand forecast'!$B$9:$B$5832,0))</f>
        <v>No</v>
      </c>
      <c r="AH633" s="6" t="str">
        <f>IF(COUNTIF($AF$93:AF633,$B633) = 1, "LV", IF(COUNTIF($AF$93:AF633,$B633) = 2, "HV", "ST"))</f>
        <v>ST</v>
      </c>
      <c r="AI633" s="6" t="str">
        <f>INDEX('Demand forecast and growth rate'!$E$7:$E$273,MATCH($Q633,'Demand forecast and growth rate'!$B$7:$B$273,0))</f>
        <v>Small growth</v>
      </c>
      <c r="AJ633" s="47">
        <f>SUMIFS('Capex forecast'!E$9:E$223,'Capex forecast'!$T$9:$T$223,$AF633,'Capex forecast'!$S$9:$S$223,$AH633,'Capex forecast'!$Q$9:$Q$223,"Repex")</f>
        <v>0</v>
      </c>
      <c r="AK633" s="47">
        <f>SUMIFS('Capex forecast'!F$9:F$223,'Capex forecast'!$T$9:$T$223,$AF633,'Capex forecast'!$S$9:$S$223,$AH633,'Capex forecast'!$Q$9:$Q$223,"Repex")</f>
        <v>0</v>
      </c>
      <c r="AL633" s="47">
        <f>SUMIFS('Capex forecast'!G$9:G$223,'Capex forecast'!$T$9:$T$223,$AF633,'Capex forecast'!$S$9:$S$223,$AH633,'Capex forecast'!$Q$9:$Q$223,"Repex")</f>
        <v>0</v>
      </c>
      <c r="AM633" s="47">
        <f>SUMIFS('Capex forecast'!H$9:H$223,'Capex forecast'!$T$9:$T$223,$AF633,'Capex forecast'!$S$9:$S$223,$AH633,'Capex forecast'!$Q$9:$Q$223,"Repex")</f>
        <v>0</v>
      </c>
      <c r="AN633" s="47">
        <f>SUMIFS('Capex forecast'!I$9:I$223,'Capex forecast'!$T$9:$T$223,$AF633,'Capex forecast'!$S$9:$S$223,$AH633,'Capex forecast'!$Q$9:$Q$223,"Repex")</f>
        <v>0</v>
      </c>
      <c r="AO633" s="47">
        <f>SUMIFS('Capex forecast'!J$9:J$223,'Capex forecast'!$T$9:$T$223,$AF633,'Capex forecast'!$S$9:$S$223,$AH633,'Capex forecast'!$Q$9:$Q$223,"Repex")</f>
        <v>0</v>
      </c>
      <c r="AP633" s="47">
        <f>SUMIFS('Capex forecast'!K$9:K$223,'Capex forecast'!$T$9:$T$223,$AF633,'Capex forecast'!$S$9:$S$223,$AH633,'Capex forecast'!$Q$9:$Q$223,"Repex")</f>
        <v>0</v>
      </c>
      <c r="AQ633" s="47">
        <f>SUMIFS('Capex forecast'!L$9:L$223,'Capex forecast'!$T$9:$T$223,$AF633,'Capex forecast'!$S$9:$S$223,$AH633,'Capex forecast'!$Q$9:$Q$223,"Repex")</f>
        <v>0</v>
      </c>
      <c r="AR633" s="47">
        <f>SUMIFS('Capex forecast'!M$9:M$223,'Capex forecast'!$T$9:$T$223,$AF633,'Capex forecast'!$S$9:$S$223,$AH633,'Capex forecast'!$Q$9:$Q$223,"Repex")</f>
        <v>0</v>
      </c>
      <c r="AS633" s="47">
        <f>SUMIFS('Capex forecast'!N$9:N$223,'Capex forecast'!$T$9:$T$223,$AF633,'Capex forecast'!$S$9:$S$223,$AH633,'Capex forecast'!$Q$9:$Q$223,"Repex")</f>
        <v>0</v>
      </c>
    </row>
    <row r="634" spans="2:45" ht="15">
      <c r="B634" s="45" t="s">
        <v>226</v>
      </c>
      <c r="C634" s="6" t="str">
        <f>INDEX('Demand forecast'!$M$9:$M$5832,MATCH($B634,'Demand forecast'!$B$9:$B$5832,0))</f>
        <v>Yes</v>
      </c>
      <c r="D634" s="6" t="str">
        <f>IF(COUNTIF($B$93:B634,$B634) = 1, "LV", IF(COUNTIF($B$93:B634,$B634) = 2, "HV", "ST"))</f>
        <v>ST</v>
      </c>
      <c r="E634" s="6" t="str">
        <f>INDEX('Demand forecast and growth rate'!$E$7:$E$273,MATCH($B634,'Demand forecast and growth rate'!$B$7:$B$273,0))</f>
        <v>Steady/falling</v>
      </c>
      <c r="F634" s="32">
        <f>SUMIFS('Capex forecast'!E$9:E$223,'Capex forecast'!$T$9:$T$223,'Allocation of site-spec costs'!$B634,'Capex forecast'!$S$9:$S$223,'Allocation of site-spec costs'!$D634,'Capex forecast'!$Q$9:$Q$223,"Customer Connection")</f>
        <v>0</v>
      </c>
      <c r="G634" s="32">
        <f>SUMIFS('Capex forecast'!F$9:F$223,'Capex forecast'!$T$9:$T$223,'Allocation of site-spec costs'!$B634,'Capex forecast'!$S$9:$S$223,'Allocation of site-spec costs'!$D634,'Capex forecast'!$Q$9:$Q$223,"Customer Connection")</f>
        <v>0</v>
      </c>
      <c r="H634" s="32">
        <f>SUMIFS('Capex forecast'!G$9:G$223,'Capex forecast'!$T$9:$T$223,'Allocation of site-spec costs'!$B634,'Capex forecast'!$S$9:$S$223,'Allocation of site-spec costs'!$D634,'Capex forecast'!$Q$9:$Q$223,"Customer Connection")</f>
        <v>0</v>
      </c>
      <c r="I634" s="32">
        <f>SUMIFS('Capex forecast'!H$9:H$223,'Capex forecast'!$T$9:$T$223,'Allocation of site-spec costs'!$B634,'Capex forecast'!$S$9:$S$223,'Allocation of site-spec costs'!$D634,'Capex forecast'!$Q$9:$Q$223,"Customer Connection")</f>
        <v>0</v>
      </c>
      <c r="J634" s="32">
        <f>SUMIFS('Capex forecast'!I$9:I$223,'Capex forecast'!$T$9:$T$223,'Allocation of site-spec costs'!$B634,'Capex forecast'!$S$9:$S$223,'Allocation of site-spec costs'!$D634,'Capex forecast'!$Q$9:$Q$223,"Customer Connection")</f>
        <v>0</v>
      </c>
      <c r="K634" s="32">
        <f>SUMIFS('Capex forecast'!J$9:J$223,'Capex forecast'!$T$9:$T$223,'Allocation of site-spec costs'!$B634,'Capex forecast'!$S$9:$S$223,'Allocation of site-spec costs'!$D634,'Capex forecast'!$Q$9:$Q$223,"Customer Connection")</f>
        <v>0</v>
      </c>
      <c r="L634" s="32">
        <f>SUMIFS('Capex forecast'!K$9:K$223,'Capex forecast'!$T$9:$T$223,'Allocation of site-spec costs'!$B634,'Capex forecast'!$S$9:$S$223,'Allocation of site-spec costs'!$D634,'Capex forecast'!$Q$9:$Q$223,"Customer Connection")</f>
        <v>0</v>
      </c>
      <c r="M634" s="32">
        <f>SUMIFS('Capex forecast'!L$9:L$223,'Capex forecast'!$T$9:$T$223,'Allocation of site-spec costs'!$B634,'Capex forecast'!$S$9:$S$223,'Allocation of site-spec costs'!$D634,'Capex forecast'!$Q$9:$Q$223,"Customer Connection")</f>
        <v>0</v>
      </c>
      <c r="N634" s="32">
        <f>SUMIFS('Capex forecast'!M$9:M$223,'Capex forecast'!$T$9:$T$223,'Allocation of site-spec costs'!$B634,'Capex forecast'!$S$9:$S$223,'Allocation of site-spec costs'!$D634,'Capex forecast'!$Q$9:$Q$223,"Customer Connection")</f>
        <v>0</v>
      </c>
      <c r="O634" s="32">
        <f>SUMIFS('Capex forecast'!N$9:N$223,'Capex forecast'!$T$9:$T$223,'Allocation of site-spec costs'!$B634,'Capex forecast'!$S$9:$S$223,'Allocation of site-spec costs'!$D634,'Capex forecast'!$Q$9:$Q$223,"Customer Connection")</f>
        <v>0</v>
      </c>
      <c r="Q634" s="45" t="s">
        <v>226</v>
      </c>
      <c r="R634" s="6" t="str">
        <f>INDEX('Demand forecast'!$M$9:$M$5832,MATCH($Q634,'Demand forecast'!$B$9:$B$5832,0))</f>
        <v>Yes</v>
      </c>
      <c r="S634" s="6" t="str">
        <f>IF(COUNTIF($Q$93:Q634,$B634) = 1, "LV", IF(COUNTIF($Q$93:Q634,$B634) = 2, "HV", "ST"))</f>
        <v>ST</v>
      </c>
      <c r="T634" s="6" t="str">
        <f>INDEX('Demand forecast and growth rate'!$E$7:$E$273,MATCH($Q634,'Demand forecast and growth rate'!$B$7:$B$273,0))</f>
        <v>Steady/falling</v>
      </c>
      <c r="U634" s="32">
        <f>SUMIFS('Capex forecast'!E$9:E$223,'Capex forecast'!$T$9:$T$223,$Q634,'Capex forecast'!$S$9:$S$223,$S634,'Capex forecast'!$Q$9:$Q$223,"Augex")</f>
        <v>0</v>
      </c>
      <c r="V634" s="32">
        <f>SUMIFS('Capex forecast'!F$9:F$223,'Capex forecast'!$T$9:$T$223,$Q634,'Capex forecast'!$S$9:$S$223,$S634,'Capex forecast'!$Q$9:$Q$223,"Augex")</f>
        <v>0</v>
      </c>
      <c r="W634" s="32">
        <f>SUMIFS('Capex forecast'!G$9:G$223,'Capex forecast'!$T$9:$T$223,$Q634,'Capex forecast'!$S$9:$S$223,$S634,'Capex forecast'!$Q$9:$Q$223,"Augex")</f>
        <v>0</v>
      </c>
      <c r="X634" s="32">
        <f>SUMIFS('Capex forecast'!H$9:H$223,'Capex forecast'!$T$9:$T$223,$Q634,'Capex forecast'!$S$9:$S$223,$S634,'Capex forecast'!$Q$9:$Q$223,"Augex")</f>
        <v>0</v>
      </c>
      <c r="Y634" s="32">
        <f>SUMIFS('Capex forecast'!I$9:I$223,'Capex forecast'!$T$9:$T$223,$Q634,'Capex forecast'!$S$9:$S$223,$S634,'Capex forecast'!$Q$9:$Q$223,"Augex")</f>
        <v>0</v>
      </c>
      <c r="Z634" s="32">
        <f>SUMIFS('Capex forecast'!J$9:J$223,'Capex forecast'!$T$9:$T$223,$Q634,'Capex forecast'!$S$9:$S$223,$S634,'Capex forecast'!$Q$9:$Q$223,"Augex")</f>
        <v>0</v>
      </c>
      <c r="AA634" s="32">
        <f>SUMIFS('Capex forecast'!K$9:K$223,'Capex forecast'!$T$9:$T$223,$Q634,'Capex forecast'!$S$9:$S$223,$S634,'Capex forecast'!$Q$9:$Q$223,"Augex")</f>
        <v>0</v>
      </c>
      <c r="AB634" s="32">
        <f>SUMIFS('Capex forecast'!L$9:L$223,'Capex forecast'!$T$9:$T$223,$Q634,'Capex forecast'!$S$9:$S$223,$S634,'Capex forecast'!$Q$9:$Q$223,"Augex")</f>
        <v>0</v>
      </c>
      <c r="AC634" s="32">
        <f>SUMIFS('Capex forecast'!M$9:M$223,'Capex forecast'!$T$9:$T$223,$Q634,'Capex forecast'!$S$9:$S$223,$S634,'Capex forecast'!$Q$9:$Q$223,"Augex")</f>
        <v>0</v>
      </c>
      <c r="AD634" s="32">
        <f>SUMIFS('Capex forecast'!N$9:N$223,'Capex forecast'!$T$9:$T$223,$Q634,'Capex forecast'!$S$9:$S$223,$S634,'Capex forecast'!$Q$9:$Q$223,"Augex")</f>
        <v>0</v>
      </c>
      <c r="AF634" s="45" t="s">
        <v>226</v>
      </c>
      <c r="AG634" s="6" t="str">
        <f>INDEX('Demand forecast'!$M$9:$M$5832,MATCH($Q634,'Demand forecast'!$B$9:$B$5832,0))</f>
        <v>Yes</v>
      </c>
      <c r="AH634" s="6" t="str">
        <f>IF(COUNTIF($AF$93:AF634,$B634) = 1, "LV", IF(COUNTIF($AF$93:AF634,$B634) = 2, "HV", "ST"))</f>
        <v>ST</v>
      </c>
      <c r="AI634" s="6" t="str">
        <f>INDEX('Demand forecast and growth rate'!$E$7:$E$273,MATCH($Q634,'Demand forecast and growth rate'!$B$7:$B$273,0))</f>
        <v>Steady/falling</v>
      </c>
      <c r="AJ634" s="47">
        <f>SUMIFS('Capex forecast'!E$9:E$223,'Capex forecast'!$T$9:$T$223,$AF634,'Capex forecast'!$S$9:$S$223,$AH634,'Capex forecast'!$Q$9:$Q$223,"Repex")</f>
        <v>0</v>
      </c>
      <c r="AK634" s="47">
        <f>SUMIFS('Capex forecast'!F$9:F$223,'Capex forecast'!$T$9:$T$223,$AF634,'Capex forecast'!$S$9:$S$223,$AH634,'Capex forecast'!$Q$9:$Q$223,"Repex")</f>
        <v>0</v>
      </c>
      <c r="AL634" s="47">
        <f>SUMIFS('Capex forecast'!G$9:G$223,'Capex forecast'!$T$9:$T$223,$AF634,'Capex forecast'!$S$9:$S$223,$AH634,'Capex forecast'!$Q$9:$Q$223,"Repex")</f>
        <v>0</v>
      </c>
      <c r="AM634" s="47">
        <f>SUMIFS('Capex forecast'!H$9:H$223,'Capex forecast'!$T$9:$T$223,$AF634,'Capex forecast'!$S$9:$S$223,$AH634,'Capex forecast'!$Q$9:$Q$223,"Repex")</f>
        <v>0</v>
      </c>
      <c r="AN634" s="47">
        <f>SUMIFS('Capex forecast'!I$9:I$223,'Capex forecast'!$T$9:$T$223,$AF634,'Capex forecast'!$S$9:$S$223,$AH634,'Capex forecast'!$Q$9:$Q$223,"Repex")</f>
        <v>0</v>
      </c>
      <c r="AO634" s="47">
        <f>SUMIFS('Capex forecast'!J$9:J$223,'Capex forecast'!$T$9:$T$223,$AF634,'Capex forecast'!$S$9:$S$223,$AH634,'Capex forecast'!$Q$9:$Q$223,"Repex")</f>
        <v>0</v>
      </c>
      <c r="AP634" s="47">
        <f>SUMIFS('Capex forecast'!K$9:K$223,'Capex forecast'!$T$9:$T$223,$AF634,'Capex forecast'!$S$9:$S$223,$AH634,'Capex forecast'!$Q$9:$Q$223,"Repex")</f>
        <v>0</v>
      </c>
      <c r="AQ634" s="47">
        <f>SUMIFS('Capex forecast'!L$9:L$223,'Capex forecast'!$T$9:$T$223,$AF634,'Capex forecast'!$S$9:$S$223,$AH634,'Capex forecast'!$Q$9:$Q$223,"Repex")</f>
        <v>0</v>
      </c>
      <c r="AR634" s="47">
        <f>SUMIFS('Capex forecast'!M$9:M$223,'Capex forecast'!$T$9:$T$223,$AF634,'Capex forecast'!$S$9:$S$223,$AH634,'Capex forecast'!$Q$9:$Q$223,"Repex")</f>
        <v>0</v>
      </c>
      <c r="AS634" s="47">
        <f>SUMIFS('Capex forecast'!N$9:N$223,'Capex forecast'!$T$9:$T$223,$AF634,'Capex forecast'!$S$9:$S$223,$AH634,'Capex forecast'!$Q$9:$Q$223,"Repex")</f>
        <v>0</v>
      </c>
    </row>
    <row r="635" spans="2:45" ht="15">
      <c r="B635" s="45" t="s">
        <v>102</v>
      </c>
      <c r="C635" s="6" t="str">
        <f>INDEX('Demand forecast'!$M$9:$M$5832,MATCH($B635,'Demand forecast'!$B$9:$B$5832,0))</f>
        <v>No</v>
      </c>
      <c r="D635" s="6" t="str">
        <f>IF(COUNTIF($B$93:B635,$B635) = 1, "LV", IF(COUNTIF($B$93:B635,$B635) = 2, "HV", "ST"))</f>
        <v>ST</v>
      </c>
      <c r="E635" s="6" t="str">
        <f>INDEX('Demand forecast and growth rate'!$E$7:$E$273,MATCH($B635,'Demand forecast and growth rate'!$B$7:$B$273,0))</f>
        <v>Small growth</v>
      </c>
      <c r="F635" s="32">
        <f>SUMIFS('Capex forecast'!E$9:E$223,'Capex forecast'!$T$9:$T$223,'Allocation of site-spec costs'!$B635,'Capex forecast'!$S$9:$S$223,'Allocation of site-spec costs'!$D635,'Capex forecast'!$Q$9:$Q$223,"Customer Connection")</f>
        <v>0</v>
      </c>
      <c r="G635" s="32">
        <f>SUMIFS('Capex forecast'!F$9:F$223,'Capex forecast'!$T$9:$T$223,'Allocation of site-spec costs'!$B635,'Capex forecast'!$S$9:$S$223,'Allocation of site-spec costs'!$D635,'Capex forecast'!$Q$9:$Q$223,"Customer Connection")</f>
        <v>0</v>
      </c>
      <c r="H635" s="32">
        <f>SUMIFS('Capex forecast'!G$9:G$223,'Capex forecast'!$T$9:$T$223,'Allocation of site-spec costs'!$B635,'Capex forecast'!$S$9:$S$223,'Allocation of site-spec costs'!$D635,'Capex forecast'!$Q$9:$Q$223,"Customer Connection")</f>
        <v>0</v>
      </c>
      <c r="I635" s="32">
        <f>SUMIFS('Capex forecast'!H$9:H$223,'Capex forecast'!$T$9:$T$223,'Allocation of site-spec costs'!$B635,'Capex forecast'!$S$9:$S$223,'Allocation of site-spec costs'!$D635,'Capex forecast'!$Q$9:$Q$223,"Customer Connection")</f>
        <v>0</v>
      </c>
      <c r="J635" s="32">
        <f>SUMIFS('Capex forecast'!I$9:I$223,'Capex forecast'!$T$9:$T$223,'Allocation of site-spec costs'!$B635,'Capex forecast'!$S$9:$S$223,'Allocation of site-spec costs'!$D635,'Capex forecast'!$Q$9:$Q$223,"Customer Connection")</f>
        <v>0</v>
      </c>
      <c r="K635" s="32">
        <f>SUMIFS('Capex forecast'!J$9:J$223,'Capex forecast'!$T$9:$T$223,'Allocation of site-spec costs'!$B635,'Capex forecast'!$S$9:$S$223,'Allocation of site-spec costs'!$D635,'Capex forecast'!$Q$9:$Q$223,"Customer Connection")</f>
        <v>0</v>
      </c>
      <c r="L635" s="32">
        <f>SUMIFS('Capex forecast'!K$9:K$223,'Capex forecast'!$T$9:$T$223,'Allocation of site-spec costs'!$B635,'Capex forecast'!$S$9:$S$223,'Allocation of site-spec costs'!$D635,'Capex forecast'!$Q$9:$Q$223,"Customer Connection")</f>
        <v>0</v>
      </c>
      <c r="M635" s="32">
        <f>SUMIFS('Capex forecast'!L$9:L$223,'Capex forecast'!$T$9:$T$223,'Allocation of site-spec costs'!$B635,'Capex forecast'!$S$9:$S$223,'Allocation of site-spec costs'!$D635,'Capex forecast'!$Q$9:$Q$223,"Customer Connection")</f>
        <v>0</v>
      </c>
      <c r="N635" s="32">
        <f>SUMIFS('Capex forecast'!M$9:M$223,'Capex forecast'!$T$9:$T$223,'Allocation of site-spec costs'!$B635,'Capex forecast'!$S$9:$S$223,'Allocation of site-spec costs'!$D635,'Capex forecast'!$Q$9:$Q$223,"Customer Connection")</f>
        <v>0</v>
      </c>
      <c r="O635" s="32">
        <f>SUMIFS('Capex forecast'!N$9:N$223,'Capex forecast'!$T$9:$T$223,'Allocation of site-spec costs'!$B635,'Capex forecast'!$S$9:$S$223,'Allocation of site-spec costs'!$D635,'Capex forecast'!$Q$9:$Q$223,"Customer Connection")</f>
        <v>0</v>
      </c>
      <c r="Q635" s="45" t="s">
        <v>102</v>
      </c>
      <c r="R635" s="6" t="str">
        <f>INDEX('Demand forecast'!$M$9:$M$5832,MATCH($Q635,'Demand forecast'!$B$9:$B$5832,0))</f>
        <v>No</v>
      </c>
      <c r="S635" s="6" t="str">
        <f>IF(COUNTIF($Q$93:Q635,$B635) = 1, "LV", IF(COUNTIF($Q$93:Q635,$B635) = 2, "HV", "ST"))</f>
        <v>ST</v>
      </c>
      <c r="T635" s="6" t="str">
        <f>INDEX('Demand forecast and growth rate'!$E$7:$E$273,MATCH($Q635,'Demand forecast and growth rate'!$B$7:$B$273,0))</f>
        <v>Small growth</v>
      </c>
      <c r="U635" s="32">
        <f>SUMIFS('Capex forecast'!E$9:E$223,'Capex forecast'!$T$9:$T$223,$Q635,'Capex forecast'!$S$9:$S$223,$S635,'Capex forecast'!$Q$9:$Q$223,"Augex")</f>
        <v>0</v>
      </c>
      <c r="V635" s="32">
        <f>SUMIFS('Capex forecast'!F$9:F$223,'Capex forecast'!$T$9:$T$223,$Q635,'Capex forecast'!$S$9:$S$223,$S635,'Capex forecast'!$Q$9:$Q$223,"Augex")</f>
        <v>0</v>
      </c>
      <c r="W635" s="32">
        <f>SUMIFS('Capex forecast'!G$9:G$223,'Capex forecast'!$T$9:$T$223,$Q635,'Capex forecast'!$S$9:$S$223,$S635,'Capex forecast'!$Q$9:$Q$223,"Augex")</f>
        <v>0</v>
      </c>
      <c r="X635" s="32">
        <f>SUMIFS('Capex forecast'!H$9:H$223,'Capex forecast'!$T$9:$T$223,$Q635,'Capex forecast'!$S$9:$S$223,$S635,'Capex forecast'!$Q$9:$Q$223,"Augex")</f>
        <v>0</v>
      </c>
      <c r="Y635" s="32">
        <f>SUMIFS('Capex forecast'!I$9:I$223,'Capex forecast'!$T$9:$T$223,$Q635,'Capex forecast'!$S$9:$S$223,$S635,'Capex forecast'!$Q$9:$Q$223,"Augex")</f>
        <v>0</v>
      </c>
      <c r="Z635" s="32">
        <f>SUMIFS('Capex forecast'!J$9:J$223,'Capex forecast'!$T$9:$T$223,$Q635,'Capex forecast'!$S$9:$S$223,$S635,'Capex forecast'!$Q$9:$Q$223,"Augex")</f>
        <v>0</v>
      </c>
      <c r="AA635" s="32">
        <f>SUMIFS('Capex forecast'!K$9:K$223,'Capex forecast'!$T$9:$T$223,$Q635,'Capex forecast'!$S$9:$S$223,$S635,'Capex forecast'!$Q$9:$Q$223,"Augex")</f>
        <v>0</v>
      </c>
      <c r="AB635" s="32">
        <f>SUMIFS('Capex forecast'!L$9:L$223,'Capex forecast'!$T$9:$T$223,$Q635,'Capex forecast'!$S$9:$S$223,$S635,'Capex forecast'!$Q$9:$Q$223,"Augex")</f>
        <v>0</v>
      </c>
      <c r="AC635" s="32">
        <f>SUMIFS('Capex forecast'!M$9:M$223,'Capex forecast'!$T$9:$T$223,$Q635,'Capex forecast'!$S$9:$S$223,$S635,'Capex forecast'!$Q$9:$Q$223,"Augex")</f>
        <v>0</v>
      </c>
      <c r="AD635" s="32">
        <f>SUMIFS('Capex forecast'!N$9:N$223,'Capex forecast'!$T$9:$T$223,$Q635,'Capex forecast'!$S$9:$S$223,$S635,'Capex forecast'!$Q$9:$Q$223,"Augex")</f>
        <v>0</v>
      </c>
      <c r="AF635" s="45" t="s">
        <v>102</v>
      </c>
      <c r="AG635" s="6" t="str">
        <f>INDEX('Demand forecast'!$M$9:$M$5832,MATCH($Q635,'Demand forecast'!$B$9:$B$5832,0))</f>
        <v>No</v>
      </c>
      <c r="AH635" s="6" t="str">
        <f>IF(COUNTIF($AF$93:AF635,$B635) = 1, "LV", IF(COUNTIF($AF$93:AF635,$B635) = 2, "HV", "ST"))</f>
        <v>ST</v>
      </c>
      <c r="AI635" s="6" t="str">
        <f>INDEX('Demand forecast and growth rate'!$E$7:$E$273,MATCH($Q635,'Demand forecast and growth rate'!$B$7:$B$273,0))</f>
        <v>Small growth</v>
      </c>
      <c r="AJ635" s="47">
        <f>SUMIFS('Capex forecast'!E$9:E$223,'Capex forecast'!$T$9:$T$223,$AF635,'Capex forecast'!$S$9:$S$223,$AH635,'Capex forecast'!$Q$9:$Q$223,"Repex")</f>
        <v>0</v>
      </c>
      <c r="AK635" s="47">
        <f>SUMIFS('Capex forecast'!F$9:F$223,'Capex forecast'!$T$9:$T$223,$AF635,'Capex forecast'!$S$9:$S$223,$AH635,'Capex forecast'!$Q$9:$Q$223,"Repex")</f>
        <v>0</v>
      </c>
      <c r="AL635" s="47">
        <f>SUMIFS('Capex forecast'!G$9:G$223,'Capex forecast'!$T$9:$T$223,$AF635,'Capex forecast'!$S$9:$S$223,$AH635,'Capex forecast'!$Q$9:$Q$223,"Repex")</f>
        <v>0</v>
      </c>
      <c r="AM635" s="47">
        <f>SUMIFS('Capex forecast'!H$9:H$223,'Capex forecast'!$T$9:$T$223,$AF635,'Capex forecast'!$S$9:$S$223,$AH635,'Capex forecast'!$Q$9:$Q$223,"Repex")</f>
        <v>0</v>
      </c>
      <c r="AN635" s="47">
        <f>SUMIFS('Capex forecast'!I$9:I$223,'Capex forecast'!$T$9:$T$223,$AF635,'Capex forecast'!$S$9:$S$223,$AH635,'Capex forecast'!$Q$9:$Q$223,"Repex")</f>
        <v>0</v>
      </c>
      <c r="AO635" s="47">
        <f>SUMIFS('Capex forecast'!J$9:J$223,'Capex forecast'!$T$9:$T$223,$AF635,'Capex forecast'!$S$9:$S$223,$AH635,'Capex forecast'!$Q$9:$Q$223,"Repex")</f>
        <v>0</v>
      </c>
      <c r="AP635" s="47">
        <f>SUMIFS('Capex forecast'!K$9:K$223,'Capex forecast'!$T$9:$T$223,$AF635,'Capex forecast'!$S$9:$S$223,$AH635,'Capex forecast'!$Q$9:$Q$223,"Repex")</f>
        <v>0</v>
      </c>
      <c r="AQ635" s="47">
        <f>SUMIFS('Capex forecast'!L$9:L$223,'Capex forecast'!$T$9:$T$223,$AF635,'Capex forecast'!$S$9:$S$223,$AH635,'Capex forecast'!$Q$9:$Q$223,"Repex")</f>
        <v>0</v>
      </c>
      <c r="AR635" s="47">
        <f>SUMIFS('Capex forecast'!M$9:M$223,'Capex forecast'!$T$9:$T$223,$AF635,'Capex forecast'!$S$9:$S$223,$AH635,'Capex forecast'!$Q$9:$Q$223,"Repex")</f>
        <v>0</v>
      </c>
      <c r="AS635" s="47">
        <f>SUMIFS('Capex forecast'!N$9:N$223,'Capex forecast'!$T$9:$T$223,$AF635,'Capex forecast'!$S$9:$S$223,$AH635,'Capex forecast'!$Q$9:$Q$223,"Repex")</f>
        <v>0</v>
      </c>
    </row>
    <row r="636" spans="2:45" ht="15">
      <c r="B636" s="45" t="s">
        <v>133</v>
      </c>
      <c r="C636" s="6" t="str">
        <f>INDEX('Demand forecast'!$M$9:$M$5832,MATCH($B636,'Demand forecast'!$B$9:$B$5832,0))</f>
        <v>No</v>
      </c>
      <c r="D636" s="6" t="str">
        <f>IF(COUNTIF($B$93:B636,$B636) = 1, "LV", IF(COUNTIF($B$93:B636,$B636) = 2, "HV", "ST"))</f>
        <v>ST</v>
      </c>
      <c r="E636" s="6" t="str">
        <f>INDEX('Demand forecast and growth rate'!$E$7:$E$273,MATCH($B636,'Demand forecast and growth rate'!$B$7:$B$273,0))</f>
        <v>Small growth</v>
      </c>
      <c r="F636" s="32">
        <f>SUMIFS('Capex forecast'!E$9:E$223,'Capex forecast'!$T$9:$T$223,'Allocation of site-spec costs'!$B636,'Capex forecast'!$S$9:$S$223,'Allocation of site-spec costs'!$D636,'Capex forecast'!$Q$9:$Q$223,"Customer Connection")</f>
        <v>0</v>
      </c>
      <c r="G636" s="32">
        <f>SUMIFS('Capex forecast'!F$9:F$223,'Capex forecast'!$T$9:$T$223,'Allocation of site-spec costs'!$B636,'Capex forecast'!$S$9:$S$223,'Allocation of site-spec costs'!$D636,'Capex forecast'!$Q$9:$Q$223,"Customer Connection")</f>
        <v>0</v>
      </c>
      <c r="H636" s="32">
        <f>SUMIFS('Capex forecast'!G$9:G$223,'Capex forecast'!$T$9:$T$223,'Allocation of site-spec costs'!$B636,'Capex forecast'!$S$9:$S$223,'Allocation of site-spec costs'!$D636,'Capex forecast'!$Q$9:$Q$223,"Customer Connection")</f>
        <v>0</v>
      </c>
      <c r="I636" s="32">
        <f>SUMIFS('Capex forecast'!H$9:H$223,'Capex forecast'!$T$9:$T$223,'Allocation of site-spec costs'!$B636,'Capex forecast'!$S$9:$S$223,'Allocation of site-spec costs'!$D636,'Capex forecast'!$Q$9:$Q$223,"Customer Connection")</f>
        <v>0</v>
      </c>
      <c r="J636" s="32">
        <f>SUMIFS('Capex forecast'!I$9:I$223,'Capex forecast'!$T$9:$T$223,'Allocation of site-spec costs'!$B636,'Capex forecast'!$S$9:$S$223,'Allocation of site-spec costs'!$D636,'Capex forecast'!$Q$9:$Q$223,"Customer Connection")</f>
        <v>0</v>
      </c>
      <c r="K636" s="32">
        <f>SUMIFS('Capex forecast'!J$9:J$223,'Capex forecast'!$T$9:$T$223,'Allocation of site-spec costs'!$B636,'Capex forecast'!$S$9:$S$223,'Allocation of site-spec costs'!$D636,'Capex forecast'!$Q$9:$Q$223,"Customer Connection")</f>
        <v>0</v>
      </c>
      <c r="L636" s="32">
        <f>SUMIFS('Capex forecast'!K$9:K$223,'Capex forecast'!$T$9:$T$223,'Allocation of site-spec costs'!$B636,'Capex forecast'!$S$9:$S$223,'Allocation of site-spec costs'!$D636,'Capex forecast'!$Q$9:$Q$223,"Customer Connection")</f>
        <v>0</v>
      </c>
      <c r="M636" s="32">
        <f>SUMIFS('Capex forecast'!L$9:L$223,'Capex forecast'!$T$9:$T$223,'Allocation of site-spec costs'!$B636,'Capex forecast'!$S$9:$S$223,'Allocation of site-spec costs'!$D636,'Capex forecast'!$Q$9:$Q$223,"Customer Connection")</f>
        <v>0</v>
      </c>
      <c r="N636" s="32">
        <f>SUMIFS('Capex forecast'!M$9:M$223,'Capex forecast'!$T$9:$T$223,'Allocation of site-spec costs'!$B636,'Capex forecast'!$S$9:$S$223,'Allocation of site-spec costs'!$D636,'Capex forecast'!$Q$9:$Q$223,"Customer Connection")</f>
        <v>0</v>
      </c>
      <c r="O636" s="32">
        <f>SUMIFS('Capex forecast'!N$9:N$223,'Capex forecast'!$T$9:$T$223,'Allocation of site-spec costs'!$B636,'Capex forecast'!$S$9:$S$223,'Allocation of site-spec costs'!$D636,'Capex forecast'!$Q$9:$Q$223,"Customer Connection")</f>
        <v>0</v>
      </c>
      <c r="Q636" s="45" t="s">
        <v>133</v>
      </c>
      <c r="R636" s="6" t="str">
        <f>INDEX('Demand forecast'!$M$9:$M$5832,MATCH($Q636,'Demand forecast'!$B$9:$B$5832,0))</f>
        <v>No</v>
      </c>
      <c r="S636" s="6" t="str">
        <f>IF(COUNTIF($Q$93:Q636,$B636) = 1, "LV", IF(COUNTIF($Q$93:Q636,$B636) = 2, "HV", "ST"))</f>
        <v>ST</v>
      </c>
      <c r="T636" s="6" t="str">
        <f>INDEX('Demand forecast and growth rate'!$E$7:$E$273,MATCH($Q636,'Demand forecast and growth rate'!$B$7:$B$273,0))</f>
        <v>Small growth</v>
      </c>
      <c r="U636" s="32">
        <f>SUMIFS('Capex forecast'!E$9:E$223,'Capex forecast'!$T$9:$T$223,$Q636,'Capex forecast'!$S$9:$S$223,$S636,'Capex forecast'!$Q$9:$Q$223,"Augex")</f>
        <v>0</v>
      </c>
      <c r="V636" s="32">
        <f>SUMIFS('Capex forecast'!F$9:F$223,'Capex forecast'!$T$9:$T$223,$Q636,'Capex forecast'!$S$9:$S$223,$S636,'Capex forecast'!$Q$9:$Q$223,"Augex")</f>
        <v>0</v>
      </c>
      <c r="W636" s="32">
        <f>SUMIFS('Capex forecast'!G$9:G$223,'Capex forecast'!$T$9:$T$223,$Q636,'Capex forecast'!$S$9:$S$223,$S636,'Capex forecast'!$Q$9:$Q$223,"Augex")</f>
        <v>0</v>
      </c>
      <c r="X636" s="32">
        <f>SUMIFS('Capex forecast'!H$9:H$223,'Capex forecast'!$T$9:$T$223,$Q636,'Capex forecast'!$S$9:$S$223,$S636,'Capex forecast'!$Q$9:$Q$223,"Augex")</f>
        <v>0</v>
      </c>
      <c r="Y636" s="32">
        <f>SUMIFS('Capex forecast'!I$9:I$223,'Capex forecast'!$T$9:$T$223,$Q636,'Capex forecast'!$S$9:$S$223,$S636,'Capex forecast'!$Q$9:$Q$223,"Augex")</f>
        <v>0</v>
      </c>
      <c r="Z636" s="32">
        <f>SUMIFS('Capex forecast'!J$9:J$223,'Capex forecast'!$T$9:$T$223,$Q636,'Capex forecast'!$S$9:$S$223,$S636,'Capex forecast'!$Q$9:$Q$223,"Augex")</f>
        <v>0</v>
      </c>
      <c r="AA636" s="32">
        <f>SUMIFS('Capex forecast'!K$9:K$223,'Capex forecast'!$T$9:$T$223,$Q636,'Capex forecast'!$S$9:$S$223,$S636,'Capex forecast'!$Q$9:$Q$223,"Augex")</f>
        <v>0</v>
      </c>
      <c r="AB636" s="32">
        <f>SUMIFS('Capex forecast'!L$9:L$223,'Capex forecast'!$T$9:$T$223,$Q636,'Capex forecast'!$S$9:$S$223,$S636,'Capex forecast'!$Q$9:$Q$223,"Augex")</f>
        <v>0</v>
      </c>
      <c r="AC636" s="32">
        <f>SUMIFS('Capex forecast'!M$9:M$223,'Capex forecast'!$T$9:$T$223,$Q636,'Capex forecast'!$S$9:$S$223,$S636,'Capex forecast'!$Q$9:$Q$223,"Augex")</f>
        <v>0</v>
      </c>
      <c r="AD636" s="32">
        <f>SUMIFS('Capex forecast'!N$9:N$223,'Capex forecast'!$T$9:$T$223,$Q636,'Capex forecast'!$S$9:$S$223,$S636,'Capex forecast'!$Q$9:$Q$223,"Augex")</f>
        <v>0</v>
      </c>
      <c r="AF636" s="45" t="s">
        <v>133</v>
      </c>
      <c r="AG636" s="6" t="str">
        <f>INDEX('Demand forecast'!$M$9:$M$5832,MATCH($Q636,'Demand forecast'!$B$9:$B$5832,0))</f>
        <v>No</v>
      </c>
      <c r="AH636" s="6" t="str">
        <f>IF(COUNTIF($AF$93:AF636,$B636) = 1, "LV", IF(COUNTIF($AF$93:AF636,$B636) = 2, "HV", "ST"))</f>
        <v>ST</v>
      </c>
      <c r="AI636" s="6" t="str">
        <f>INDEX('Demand forecast and growth rate'!$E$7:$E$273,MATCH($Q636,'Demand forecast and growth rate'!$B$7:$B$273,0))</f>
        <v>Small growth</v>
      </c>
      <c r="AJ636" s="47">
        <f>SUMIFS('Capex forecast'!E$9:E$223,'Capex forecast'!$T$9:$T$223,$AF636,'Capex forecast'!$S$9:$S$223,$AH636,'Capex forecast'!$Q$9:$Q$223,"Repex")</f>
        <v>0</v>
      </c>
      <c r="AK636" s="47">
        <f>SUMIFS('Capex forecast'!F$9:F$223,'Capex forecast'!$T$9:$T$223,$AF636,'Capex forecast'!$S$9:$S$223,$AH636,'Capex forecast'!$Q$9:$Q$223,"Repex")</f>
        <v>0</v>
      </c>
      <c r="AL636" s="47">
        <f>SUMIFS('Capex forecast'!G$9:G$223,'Capex forecast'!$T$9:$T$223,$AF636,'Capex forecast'!$S$9:$S$223,$AH636,'Capex forecast'!$Q$9:$Q$223,"Repex")</f>
        <v>0</v>
      </c>
      <c r="AM636" s="47">
        <f>SUMIFS('Capex forecast'!H$9:H$223,'Capex forecast'!$T$9:$T$223,$AF636,'Capex forecast'!$S$9:$S$223,$AH636,'Capex forecast'!$Q$9:$Q$223,"Repex")</f>
        <v>0</v>
      </c>
      <c r="AN636" s="47">
        <f>SUMIFS('Capex forecast'!I$9:I$223,'Capex forecast'!$T$9:$T$223,$AF636,'Capex forecast'!$S$9:$S$223,$AH636,'Capex forecast'!$Q$9:$Q$223,"Repex")</f>
        <v>0</v>
      </c>
      <c r="AO636" s="47">
        <f>SUMIFS('Capex forecast'!J$9:J$223,'Capex forecast'!$T$9:$T$223,$AF636,'Capex forecast'!$S$9:$S$223,$AH636,'Capex forecast'!$Q$9:$Q$223,"Repex")</f>
        <v>0</v>
      </c>
      <c r="AP636" s="47">
        <f>SUMIFS('Capex forecast'!K$9:K$223,'Capex forecast'!$T$9:$T$223,$AF636,'Capex forecast'!$S$9:$S$223,$AH636,'Capex forecast'!$Q$9:$Q$223,"Repex")</f>
        <v>0</v>
      </c>
      <c r="AQ636" s="47">
        <f>SUMIFS('Capex forecast'!L$9:L$223,'Capex forecast'!$T$9:$T$223,$AF636,'Capex forecast'!$S$9:$S$223,$AH636,'Capex forecast'!$Q$9:$Q$223,"Repex")</f>
        <v>0</v>
      </c>
      <c r="AR636" s="47">
        <f>SUMIFS('Capex forecast'!M$9:M$223,'Capex forecast'!$T$9:$T$223,$AF636,'Capex forecast'!$S$9:$S$223,$AH636,'Capex forecast'!$Q$9:$Q$223,"Repex")</f>
        <v>0</v>
      </c>
      <c r="AS636" s="47">
        <f>SUMIFS('Capex forecast'!N$9:N$223,'Capex forecast'!$T$9:$T$223,$AF636,'Capex forecast'!$S$9:$S$223,$AH636,'Capex forecast'!$Q$9:$Q$223,"Repex")</f>
        <v>0</v>
      </c>
    </row>
    <row r="637" spans="2:45" ht="15">
      <c r="B637" s="45" t="s">
        <v>241</v>
      </c>
      <c r="C637" s="6" t="str">
        <f>INDEX('Demand forecast'!$M$9:$M$5832,MATCH($B637,'Demand forecast'!$B$9:$B$5832,0))</f>
        <v>Yes</v>
      </c>
      <c r="D637" s="6" t="str">
        <f>IF(COUNTIF($B$93:B637,$B637) = 1, "LV", IF(COUNTIF($B$93:B637,$B637) = 2, "HV", "ST"))</f>
        <v>ST</v>
      </c>
      <c r="E637" s="6" t="str">
        <f>INDEX('Demand forecast and growth rate'!$E$7:$E$273,MATCH($B637,'Demand forecast and growth rate'!$B$7:$B$273,0))</f>
        <v>Steady/falling</v>
      </c>
      <c r="F637" s="32">
        <f>SUMIFS('Capex forecast'!E$9:E$223,'Capex forecast'!$T$9:$T$223,'Allocation of site-spec costs'!$B637,'Capex forecast'!$S$9:$S$223,'Allocation of site-spec costs'!$D637,'Capex forecast'!$Q$9:$Q$223,"Customer Connection")</f>
        <v>0</v>
      </c>
      <c r="G637" s="32">
        <f>SUMIFS('Capex forecast'!F$9:F$223,'Capex forecast'!$T$9:$T$223,'Allocation of site-spec costs'!$B637,'Capex forecast'!$S$9:$S$223,'Allocation of site-spec costs'!$D637,'Capex forecast'!$Q$9:$Q$223,"Customer Connection")</f>
        <v>0</v>
      </c>
      <c r="H637" s="32">
        <f>SUMIFS('Capex forecast'!G$9:G$223,'Capex forecast'!$T$9:$T$223,'Allocation of site-spec costs'!$B637,'Capex forecast'!$S$9:$S$223,'Allocation of site-spec costs'!$D637,'Capex forecast'!$Q$9:$Q$223,"Customer Connection")</f>
        <v>0</v>
      </c>
      <c r="I637" s="32">
        <f>SUMIFS('Capex forecast'!H$9:H$223,'Capex forecast'!$T$9:$T$223,'Allocation of site-spec costs'!$B637,'Capex forecast'!$S$9:$S$223,'Allocation of site-spec costs'!$D637,'Capex forecast'!$Q$9:$Q$223,"Customer Connection")</f>
        <v>0</v>
      </c>
      <c r="J637" s="32">
        <f>SUMIFS('Capex forecast'!I$9:I$223,'Capex forecast'!$T$9:$T$223,'Allocation of site-spec costs'!$B637,'Capex forecast'!$S$9:$S$223,'Allocation of site-spec costs'!$D637,'Capex forecast'!$Q$9:$Q$223,"Customer Connection")</f>
        <v>0</v>
      </c>
      <c r="K637" s="32">
        <f>SUMIFS('Capex forecast'!J$9:J$223,'Capex forecast'!$T$9:$T$223,'Allocation of site-spec costs'!$B637,'Capex forecast'!$S$9:$S$223,'Allocation of site-spec costs'!$D637,'Capex forecast'!$Q$9:$Q$223,"Customer Connection")</f>
        <v>0</v>
      </c>
      <c r="L637" s="32">
        <f>SUMIFS('Capex forecast'!K$9:K$223,'Capex forecast'!$T$9:$T$223,'Allocation of site-spec costs'!$B637,'Capex forecast'!$S$9:$S$223,'Allocation of site-spec costs'!$D637,'Capex forecast'!$Q$9:$Q$223,"Customer Connection")</f>
        <v>0</v>
      </c>
      <c r="M637" s="32">
        <f>SUMIFS('Capex forecast'!L$9:L$223,'Capex forecast'!$T$9:$T$223,'Allocation of site-spec costs'!$B637,'Capex forecast'!$S$9:$S$223,'Allocation of site-spec costs'!$D637,'Capex forecast'!$Q$9:$Q$223,"Customer Connection")</f>
        <v>0</v>
      </c>
      <c r="N637" s="32">
        <f>SUMIFS('Capex forecast'!M$9:M$223,'Capex forecast'!$T$9:$T$223,'Allocation of site-spec costs'!$B637,'Capex forecast'!$S$9:$S$223,'Allocation of site-spec costs'!$D637,'Capex forecast'!$Q$9:$Q$223,"Customer Connection")</f>
        <v>0</v>
      </c>
      <c r="O637" s="32">
        <f>SUMIFS('Capex forecast'!N$9:N$223,'Capex forecast'!$T$9:$T$223,'Allocation of site-spec costs'!$B637,'Capex forecast'!$S$9:$S$223,'Allocation of site-spec costs'!$D637,'Capex forecast'!$Q$9:$Q$223,"Customer Connection")</f>
        <v>0</v>
      </c>
      <c r="Q637" s="45" t="s">
        <v>241</v>
      </c>
      <c r="R637" s="6" t="str">
        <f>INDEX('Demand forecast'!$M$9:$M$5832,MATCH($Q637,'Demand forecast'!$B$9:$B$5832,0))</f>
        <v>Yes</v>
      </c>
      <c r="S637" s="6" t="str">
        <f>IF(COUNTIF($Q$93:Q637,$B637) = 1, "LV", IF(COUNTIF($Q$93:Q637,$B637) = 2, "HV", "ST"))</f>
        <v>ST</v>
      </c>
      <c r="T637" s="6" t="str">
        <f>INDEX('Demand forecast and growth rate'!$E$7:$E$273,MATCH($Q637,'Demand forecast and growth rate'!$B$7:$B$273,0))</f>
        <v>Steady/falling</v>
      </c>
      <c r="U637" s="32">
        <f>SUMIFS('Capex forecast'!E$9:E$223,'Capex forecast'!$T$9:$T$223,$Q637,'Capex forecast'!$S$9:$S$223,$S637,'Capex forecast'!$Q$9:$Q$223,"Augex")</f>
        <v>0</v>
      </c>
      <c r="V637" s="32">
        <f>SUMIFS('Capex forecast'!F$9:F$223,'Capex forecast'!$T$9:$T$223,$Q637,'Capex forecast'!$S$9:$S$223,$S637,'Capex forecast'!$Q$9:$Q$223,"Augex")</f>
        <v>0</v>
      </c>
      <c r="W637" s="32">
        <f>SUMIFS('Capex forecast'!G$9:G$223,'Capex forecast'!$T$9:$T$223,$Q637,'Capex forecast'!$S$9:$S$223,$S637,'Capex forecast'!$Q$9:$Q$223,"Augex")</f>
        <v>0</v>
      </c>
      <c r="X637" s="32">
        <f>SUMIFS('Capex forecast'!H$9:H$223,'Capex forecast'!$T$9:$T$223,$Q637,'Capex forecast'!$S$9:$S$223,$S637,'Capex forecast'!$Q$9:$Q$223,"Augex")</f>
        <v>0</v>
      </c>
      <c r="Y637" s="32">
        <f>SUMIFS('Capex forecast'!I$9:I$223,'Capex forecast'!$T$9:$T$223,$Q637,'Capex forecast'!$S$9:$S$223,$S637,'Capex forecast'!$Q$9:$Q$223,"Augex")</f>
        <v>0</v>
      </c>
      <c r="Z637" s="32">
        <f>SUMIFS('Capex forecast'!J$9:J$223,'Capex forecast'!$T$9:$T$223,$Q637,'Capex forecast'!$S$9:$S$223,$S637,'Capex forecast'!$Q$9:$Q$223,"Augex")</f>
        <v>0</v>
      </c>
      <c r="AA637" s="32">
        <f>SUMIFS('Capex forecast'!K$9:K$223,'Capex forecast'!$T$9:$T$223,$Q637,'Capex forecast'!$S$9:$S$223,$S637,'Capex forecast'!$Q$9:$Q$223,"Augex")</f>
        <v>0</v>
      </c>
      <c r="AB637" s="32">
        <f>SUMIFS('Capex forecast'!L$9:L$223,'Capex forecast'!$T$9:$T$223,$Q637,'Capex forecast'!$S$9:$S$223,$S637,'Capex forecast'!$Q$9:$Q$223,"Augex")</f>
        <v>0</v>
      </c>
      <c r="AC637" s="32">
        <f>SUMIFS('Capex forecast'!M$9:M$223,'Capex forecast'!$T$9:$T$223,$Q637,'Capex forecast'!$S$9:$S$223,$S637,'Capex forecast'!$Q$9:$Q$223,"Augex")</f>
        <v>0</v>
      </c>
      <c r="AD637" s="32">
        <f>SUMIFS('Capex forecast'!N$9:N$223,'Capex forecast'!$T$9:$T$223,$Q637,'Capex forecast'!$S$9:$S$223,$S637,'Capex forecast'!$Q$9:$Q$223,"Augex")</f>
        <v>0</v>
      </c>
      <c r="AF637" s="45" t="s">
        <v>241</v>
      </c>
      <c r="AG637" s="6" t="str">
        <f>INDEX('Demand forecast'!$M$9:$M$5832,MATCH($Q637,'Demand forecast'!$B$9:$B$5832,0))</f>
        <v>Yes</v>
      </c>
      <c r="AH637" s="6" t="str">
        <f>IF(COUNTIF($AF$93:AF637,$B637) = 1, "LV", IF(COUNTIF($AF$93:AF637,$B637) = 2, "HV", "ST"))</f>
        <v>ST</v>
      </c>
      <c r="AI637" s="6" t="str">
        <f>INDEX('Demand forecast and growth rate'!$E$7:$E$273,MATCH($Q637,'Demand forecast and growth rate'!$B$7:$B$273,0))</f>
        <v>Steady/falling</v>
      </c>
      <c r="AJ637" s="47">
        <f>SUMIFS('Capex forecast'!E$9:E$223,'Capex forecast'!$T$9:$T$223,$AF637,'Capex forecast'!$S$9:$S$223,$AH637,'Capex forecast'!$Q$9:$Q$223,"Repex")</f>
        <v>0</v>
      </c>
      <c r="AK637" s="47">
        <f>SUMIFS('Capex forecast'!F$9:F$223,'Capex forecast'!$T$9:$T$223,$AF637,'Capex forecast'!$S$9:$S$223,$AH637,'Capex forecast'!$Q$9:$Q$223,"Repex")</f>
        <v>0</v>
      </c>
      <c r="AL637" s="47">
        <f>SUMIFS('Capex forecast'!G$9:G$223,'Capex forecast'!$T$9:$T$223,$AF637,'Capex forecast'!$S$9:$S$223,$AH637,'Capex forecast'!$Q$9:$Q$223,"Repex")</f>
        <v>0</v>
      </c>
      <c r="AM637" s="47">
        <f>SUMIFS('Capex forecast'!H$9:H$223,'Capex forecast'!$T$9:$T$223,$AF637,'Capex forecast'!$S$9:$S$223,$AH637,'Capex forecast'!$Q$9:$Q$223,"Repex")</f>
        <v>0</v>
      </c>
      <c r="AN637" s="47">
        <f>SUMIFS('Capex forecast'!I$9:I$223,'Capex forecast'!$T$9:$T$223,$AF637,'Capex forecast'!$S$9:$S$223,$AH637,'Capex forecast'!$Q$9:$Q$223,"Repex")</f>
        <v>0</v>
      </c>
      <c r="AO637" s="47">
        <f>SUMIFS('Capex forecast'!J$9:J$223,'Capex forecast'!$T$9:$T$223,$AF637,'Capex forecast'!$S$9:$S$223,$AH637,'Capex forecast'!$Q$9:$Q$223,"Repex")</f>
        <v>0</v>
      </c>
      <c r="AP637" s="47">
        <f>SUMIFS('Capex forecast'!K$9:K$223,'Capex forecast'!$T$9:$T$223,$AF637,'Capex forecast'!$S$9:$S$223,$AH637,'Capex forecast'!$Q$9:$Q$223,"Repex")</f>
        <v>0</v>
      </c>
      <c r="AQ637" s="47">
        <f>SUMIFS('Capex forecast'!L$9:L$223,'Capex forecast'!$T$9:$T$223,$AF637,'Capex forecast'!$S$9:$S$223,$AH637,'Capex forecast'!$Q$9:$Q$223,"Repex")</f>
        <v>0</v>
      </c>
      <c r="AR637" s="47">
        <f>SUMIFS('Capex forecast'!M$9:M$223,'Capex forecast'!$T$9:$T$223,$AF637,'Capex forecast'!$S$9:$S$223,$AH637,'Capex forecast'!$Q$9:$Q$223,"Repex")</f>
        <v>0</v>
      </c>
      <c r="AS637" s="47">
        <f>SUMIFS('Capex forecast'!N$9:N$223,'Capex forecast'!$T$9:$T$223,$AF637,'Capex forecast'!$S$9:$S$223,$AH637,'Capex forecast'!$Q$9:$Q$223,"Repex")</f>
        <v>0</v>
      </c>
    </row>
    <row r="638" spans="2:45" ht="15">
      <c r="B638" s="45" t="s">
        <v>174</v>
      </c>
      <c r="C638" s="6" t="str">
        <f>INDEX('Demand forecast'!$M$9:$M$5832,MATCH($B638,'Demand forecast'!$B$9:$B$5832,0))</f>
        <v>No</v>
      </c>
      <c r="D638" s="6" t="str">
        <f>IF(COUNTIF($B$93:B638,$B638) = 1, "LV", IF(COUNTIF($B$93:B638,$B638) = 2, "HV", "ST"))</f>
        <v>ST</v>
      </c>
      <c r="E638" s="6" t="str">
        <f>INDEX('Demand forecast and growth rate'!$E$7:$E$273,MATCH($B638,'Demand forecast and growth rate'!$B$7:$B$273,0))</f>
        <v>Small growth</v>
      </c>
      <c r="F638" s="32">
        <f>SUMIFS('Capex forecast'!E$9:E$223,'Capex forecast'!$T$9:$T$223,'Allocation of site-spec costs'!$B638,'Capex forecast'!$S$9:$S$223,'Allocation of site-spec costs'!$D638,'Capex forecast'!$Q$9:$Q$223,"Customer Connection")</f>
        <v>0</v>
      </c>
      <c r="G638" s="32">
        <f>SUMIFS('Capex forecast'!F$9:F$223,'Capex forecast'!$T$9:$T$223,'Allocation of site-spec costs'!$B638,'Capex forecast'!$S$9:$S$223,'Allocation of site-spec costs'!$D638,'Capex forecast'!$Q$9:$Q$223,"Customer Connection")</f>
        <v>0</v>
      </c>
      <c r="H638" s="32">
        <f>SUMIFS('Capex forecast'!G$9:G$223,'Capex forecast'!$T$9:$T$223,'Allocation of site-spec costs'!$B638,'Capex forecast'!$S$9:$S$223,'Allocation of site-spec costs'!$D638,'Capex forecast'!$Q$9:$Q$223,"Customer Connection")</f>
        <v>0</v>
      </c>
      <c r="I638" s="32">
        <f>SUMIFS('Capex forecast'!H$9:H$223,'Capex forecast'!$T$9:$T$223,'Allocation of site-spec costs'!$B638,'Capex forecast'!$S$9:$S$223,'Allocation of site-spec costs'!$D638,'Capex forecast'!$Q$9:$Q$223,"Customer Connection")</f>
        <v>0</v>
      </c>
      <c r="J638" s="32">
        <f>SUMIFS('Capex forecast'!I$9:I$223,'Capex forecast'!$T$9:$T$223,'Allocation of site-spec costs'!$B638,'Capex forecast'!$S$9:$S$223,'Allocation of site-spec costs'!$D638,'Capex forecast'!$Q$9:$Q$223,"Customer Connection")</f>
        <v>0</v>
      </c>
      <c r="K638" s="32">
        <f>SUMIFS('Capex forecast'!J$9:J$223,'Capex forecast'!$T$9:$T$223,'Allocation of site-spec costs'!$B638,'Capex forecast'!$S$9:$S$223,'Allocation of site-spec costs'!$D638,'Capex forecast'!$Q$9:$Q$223,"Customer Connection")</f>
        <v>0</v>
      </c>
      <c r="L638" s="32">
        <f>SUMIFS('Capex forecast'!K$9:K$223,'Capex forecast'!$T$9:$T$223,'Allocation of site-spec costs'!$B638,'Capex forecast'!$S$9:$S$223,'Allocation of site-spec costs'!$D638,'Capex forecast'!$Q$9:$Q$223,"Customer Connection")</f>
        <v>0</v>
      </c>
      <c r="M638" s="32">
        <f>SUMIFS('Capex forecast'!L$9:L$223,'Capex forecast'!$T$9:$T$223,'Allocation of site-spec costs'!$B638,'Capex forecast'!$S$9:$S$223,'Allocation of site-spec costs'!$D638,'Capex forecast'!$Q$9:$Q$223,"Customer Connection")</f>
        <v>0</v>
      </c>
      <c r="N638" s="32">
        <f>SUMIFS('Capex forecast'!M$9:M$223,'Capex forecast'!$T$9:$T$223,'Allocation of site-spec costs'!$B638,'Capex forecast'!$S$9:$S$223,'Allocation of site-spec costs'!$D638,'Capex forecast'!$Q$9:$Q$223,"Customer Connection")</f>
        <v>0</v>
      </c>
      <c r="O638" s="32">
        <f>SUMIFS('Capex forecast'!N$9:N$223,'Capex forecast'!$T$9:$T$223,'Allocation of site-spec costs'!$B638,'Capex forecast'!$S$9:$S$223,'Allocation of site-spec costs'!$D638,'Capex forecast'!$Q$9:$Q$223,"Customer Connection")</f>
        <v>0</v>
      </c>
      <c r="Q638" s="45" t="s">
        <v>174</v>
      </c>
      <c r="R638" s="6" t="str">
        <f>INDEX('Demand forecast'!$M$9:$M$5832,MATCH($Q638,'Demand forecast'!$B$9:$B$5832,0))</f>
        <v>No</v>
      </c>
      <c r="S638" s="6" t="str">
        <f>IF(COUNTIF($Q$93:Q638,$B638) = 1, "LV", IF(COUNTIF($Q$93:Q638,$B638) = 2, "HV", "ST"))</f>
        <v>ST</v>
      </c>
      <c r="T638" s="6" t="str">
        <f>INDEX('Demand forecast and growth rate'!$E$7:$E$273,MATCH($Q638,'Demand forecast and growth rate'!$B$7:$B$273,0))</f>
        <v>Small growth</v>
      </c>
      <c r="U638" s="32">
        <f>SUMIFS('Capex forecast'!E$9:E$223,'Capex forecast'!$T$9:$T$223,$Q638,'Capex forecast'!$S$9:$S$223,$S638,'Capex forecast'!$Q$9:$Q$223,"Augex")</f>
        <v>0</v>
      </c>
      <c r="V638" s="32">
        <f>SUMIFS('Capex forecast'!F$9:F$223,'Capex forecast'!$T$9:$T$223,$Q638,'Capex forecast'!$S$9:$S$223,$S638,'Capex forecast'!$Q$9:$Q$223,"Augex")</f>
        <v>0</v>
      </c>
      <c r="W638" s="32">
        <f>SUMIFS('Capex forecast'!G$9:G$223,'Capex forecast'!$T$9:$T$223,$Q638,'Capex forecast'!$S$9:$S$223,$S638,'Capex forecast'!$Q$9:$Q$223,"Augex")</f>
        <v>0</v>
      </c>
      <c r="X638" s="32">
        <f>SUMIFS('Capex forecast'!H$9:H$223,'Capex forecast'!$T$9:$T$223,$Q638,'Capex forecast'!$S$9:$S$223,$S638,'Capex forecast'!$Q$9:$Q$223,"Augex")</f>
        <v>0</v>
      </c>
      <c r="Y638" s="32">
        <f>SUMIFS('Capex forecast'!I$9:I$223,'Capex forecast'!$T$9:$T$223,$Q638,'Capex forecast'!$S$9:$S$223,$S638,'Capex forecast'!$Q$9:$Q$223,"Augex")</f>
        <v>0</v>
      </c>
      <c r="Z638" s="32">
        <f>SUMIFS('Capex forecast'!J$9:J$223,'Capex forecast'!$T$9:$T$223,$Q638,'Capex forecast'!$S$9:$S$223,$S638,'Capex forecast'!$Q$9:$Q$223,"Augex")</f>
        <v>0</v>
      </c>
      <c r="AA638" s="32">
        <f>SUMIFS('Capex forecast'!K$9:K$223,'Capex forecast'!$T$9:$T$223,$Q638,'Capex forecast'!$S$9:$S$223,$S638,'Capex forecast'!$Q$9:$Q$223,"Augex")</f>
        <v>0</v>
      </c>
      <c r="AB638" s="32">
        <f>SUMIFS('Capex forecast'!L$9:L$223,'Capex forecast'!$T$9:$T$223,$Q638,'Capex forecast'!$S$9:$S$223,$S638,'Capex forecast'!$Q$9:$Q$223,"Augex")</f>
        <v>0</v>
      </c>
      <c r="AC638" s="32">
        <f>SUMIFS('Capex forecast'!M$9:M$223,'Capex forecast'!$T$9:$T$223,$Q638,'Capex forecast'!$S$9:$S$223,$S638,'Capex forecast'!$Q$9:$Q$223,"Augex")</f>
        <v>0</v>
      </c>
      <c r="AD638" s="32">
        <f>SUMIFS('Capex forecast'!N$9:N$223,'Capex forecast'!$T$9:$T$223,$Q638,'Capex forecast'!$S$9:$S$223,$S638,'Capex forecast'!$Q$9:$Q$223,"Augex")</f>
        <v>0</v>
      </c>
      <c r="AF638" s="45" t="s">
        <v>174</v>
      </c>
      <c r="AG638" s="6" t="str">
        <f>INDEX('Demand forecast'!$M$9:$M$5832,MATCH($Q638,'Demand forecast'!$B$9:$B$5832,0))</f>
        <v>No</v>
      </c>
      <c r="AH638" s="6" t="str">
        <f>IF(COUNTIF($AF$93:AF638,$B638) = 1, "LV", IF(COUNTIF($AF$93:AF638,$B638) = 2, "HV", "ST"))</f>
        <v>ST</v>
      </c>
      <c r="AI638" s="6" t="str">
        <f>INDEX('Demand forecast and growth rate'!$E$7:$E$273,MATCH($Q638,'Demand forecast and growth rate'!$B$7:$B$273,0))</f>
        <v>Small growth</v>
      </c>
      <c r="AJ638" s="47">
        <f>SUMIFS('Capex forecast'!E$9:E$223,'Capex forecast'!$T$9:$T$223,$AF638,'Capex forecast'!$S$9:$S$223,$AH638,'Capex forecast'!$Q$9:$Q$223,"Repex")</f>
        <v>0</v>
      </c>
      <c r="AK638" s="47">
        <f>SUMIFS('Capex forecast'!F$9:F$223,'Capex forecast'!$T$9:$T$223,$AF638,'Capex forecast'!$S$9:$S$223,$AH638,'Capex forecast'!$Q$9:$Q$223,"Repex")</f>
        <v>0</v>
      </c>
      <c r="AL638" s="47">
        <f>SUMIFS('Capex forecast'!G$9:G$223,'Capex forecast'!$T$9:$T$223,$AF638,'Capex forecast'!$S$9:$S$223,$AH638,'Capex forecast'!$Q$9:$Q$223,"Repex")</f>
        <v>0</v>
      </c>
      <c r="AM638" s="47">
        <f>SUMIFS('Capex forecast'!H$9:H$223,'Capex forecast'!$T$9:$T$223,$AF638,'Capex forecast'!$S$9:$S$223,$AH638,'Capex forecast'!$Q$9:$Q$223,"Repex")</f>
        <v>0</v>
      </c>
      <c r="AN638" s="47">
        <f>SUMIFS('Capex forecast'!I$9:I$223,'Capex forecast'!$T$9:$T$223,$AF638,'Capex forecast'!$S$9:$S$223,$AH638,'Capex forecast'!$Q$9:$Q$223,"Repex")</f>
        <v>0</v>
      </c>
      <c r="AO638" s="47">
        <f>SUMIFS('Capex forecast'!J$9:J$223,'Capex forecast'!$T$9:$T$223,$AF638,'Capex forecast'!$S$9:$S$223,$AH638,'Capex forecast'!$Q$9:$Q$223,"Repex")</f>
        <v>0</v>
      </c>
      <c r="AP638" s="47">
        <f>SUMIFS('Capex forecast'!K$9:K$223,'Capex forecast'!$T$9:$T$223,$AF638,'Capex forecast'!$S$9:$S$223,$AH638,'Capex forecast'!$Q$9:$Q$223,"Repex")</f>
        <v>0</v>
      </c>
      <c r="AQ638" s="47">
        <f>SUMIFS('Capex forecast'!L$9:L$223,'Capex forecast'!$T$9:$T$223,$AF638,'Capex forecast'!$S$9:$S$223,$AH638,'Capex forecast'!$Q$9:$Q$223,"Repex")</f>
        <v>0</v>
      </c>
      <c r="AR638" s="47">
        <f>SUMIFS('Capex forecast'!M$9:M$223,'Capex forecast'!$T$9:$T$223,$AF638,'Capex forecast'!$S$9:$S$223,$AH638,'Capex forecast'!$Q$9:$Q$223,"Repex")</f>
        <v>0</v>
      </c>
      <c r="AS638" s="47">
        <f>SUMIFS('Capex forecast'!N$9:N$223,'Capex forecast'!$T$9:$T$223,$AF638,'Capex forecast'!$S$9:$S$223,$AH638,'Capex forecast'!$Q$9:$Q$223,"Repex")</f>
        <v>0</v>
      </c>
    </row>
    <row r="639" spans="2:45" ht="15">
      <c r="B639" s="45" t="s">
        <v>193</v>
      </c>
      <c r="C639" s="6" t="str">
        <f>INDEX('Demand forecast'!$M$9:$M$5832,MATCH($B639,'Demand forecast'!$B$9:$B$5832,0))</f>
        <v>Yes</v>
      </c>
      <c r="D639" s="6" t="str">
        <f>IF(COUNTIF($B$93:B639,$B639) = 1, "LV", IF(COUNTIF($B$93:B639,$B639) = 2, "HV", "ST"))</f>
        <v>ST</v>
      </c>
      <c r="E639" s="6" t="str">
        <f>INDEX('Demand forecast and growth rate'!$E$7:$E$273,MATCH($B639,'Demand forecast and growth rate'!$B$7:$B$273,0))</f>
        <v>High growth</v>
      </c>
      <c r="F639" s="32">
        <f>SUMIFS('Capex forecast'!E$9:E$223,'Capex forecast'!$T$9:$T$223,'Allocation of site-spec costs'!$B639,'Capex forecast'!$S$9:$S$223,'Allocation of site-spec costs'!$D639,'Capex forecast'!$Q$9:$Q$223,"Customer Connection")</f>
        <v>0</v>
      </c>
      <c r="G639" s="32">
        <f>SUMIFS('Capex forecast'!F$9:F$223,'Capex forecast'!$T$9:$T$223,'Allocation of site-spec costs'!$B639,'Capex forecast'!$S$9:$S$223,'Allocation of site-spec costs'!$D639,'Capex forecast'!$Q$9:$Q$223,"Customer Connection")</f>
        <v>0</v>
      </c>
      <c r="H639" s="32">
        <f>SUMIFS('Capex forecast'!G$9:G$223,'Capex forecast'!$T$9:$T$223,'Allocation of site-spec costs'!$B639,'Capex forecast'!$S$9:$S$223,'Allocation of site-spec costs'!$D639,'Capex forecast'!$Q$9:$Q$223,"Customer Connection")</f>
        <v>0</v>
      </c>
      <c r="I639" s="32">
        <f>SUMIFS('Capex forecast'!H$9:H$223,'Capex forecast'!$T$9:$T$223,'Allocation of site-spec costs'!$B639,'Capex forecast'!$S$9:$S$223,'Allocation of site-spec costs'!$D639,'Capex forecast'!$Q$9:$Q$223,"Customer Connection")</f>
        <v>0</v>
      </c>
      <c r="J639" s="32">
        <f>SUMIFS('Capex forecast'!I$9:I$223,'Capex forecast'!$T$9:$T$223,'Allocation of site-spec costs'!$B639,'Capex forecast'!$S$9:$S$223,'Allocation of site-spec costs'!$D639,'Capex forecast'!$Q$9:$Q$223,"Customer Connection")</f>
        <v>0</v>
      </c>
      <c r="K639" s="32">
        <f>SUMIFS('Capex forecast'!J$9:J$223,'Capex forecast'!$T$9:$T$223,'Allocation of site-spec costs'!$B639,'Capex forecast'!$S$9:$S$223,'Allocation of site-spec costs'!$D639,'Capex forecast'!$Q$9:$Q$223,"Customer Connection")</f>
        <v>0</v>
      </c>
      <c r="L639" s="32">
        <f>SUMIFS('Capex forecast'!K$9:K$223,'Capex forecast'!$T$9:$T$223,'Allocation of site-spec costs'!$B639,'Capex forecast'!$S$9:$S$223,'Allocation of site-spec costs'!$D639,'Capex forecast'!$Q$9:$Q$223,"Customer Connection")</f>
        <v>0</v>
      </c>
      <c r="M639" s="32">
        <f>SUMIFS('Capex forecast'!L$9:L$223,'Capex forecast'!$T$9:$T$223,'Allocation of site-spec costs'!$B639,'Capex forecast'!$S$9:$S$223,'Allocation of site-spec costs'!$D639,'Capex forecast'!$Q$9:$Q$223,"Customer Connection")</f>
        <v>0</v>
      </c>
      <c r="N639" s="32">
        <f>SUMIFS('Capex forecast'!M$9:M$223,'Capex forecast'!$T$9:$T$223,'Allocation of site-spec costs'!$B639,'Capex forecast'!$S$9:$S$223,'Allocation of site-spec costs'!$D639,'Capex forecast'!$Q$9:$Q$223,"Customer Connection")</f>
        <v>0</v>
      </c>
      <c r="O639" s="32">
        <f>SUMIFS('Capex forecast'!N$9:N$223,'Capex forecast'!$T$9:$T$223,'Allocation of site-spec costs'!$B639,'Capex forecast'!$S$9:$S$223,'Allocation of site-spec costs'!$D639,'Capex forecast'!$Q$9:$Q$223,"Customer Connection")</f>
        <v>0</v>
      </c>
      <c r="Q639" s="45" t="s">
        <v>193</v>
      </c>
      <c r="R639" s="6" t="str">
        <f>INDEX('Demand forecast'!$M$9:$M$5832,MATCH($Q639,'Demand forecast'!$B$9:$B$5832,0))</f>
        <v>Yes</v>
      </c>
      <c r="S639" s="6" t="str">
        <f>IF(COUNTIF($Q$93:Q639,$B639) = 1, "LV", IF(COUNTIF($Q$93:Q639,$B639) = 2, "HV", "ST"))</f>
        <v>ST</v>
      </c>
      <c r="T639" s="6" t="str">
        <f>INDEX('Demand forecast and growth rate'!$E$7:$E$273,MATCH($Q639,'Demand forecast and growth rate'!$B$7:$B$273,0))</f>
        <v>High growth</v>
      </c>
      <c r="U639" s="32">
        <f>SUMIFS('Capex forecast'!E$9:E$223,'Capex forecast'!$T$9:$T$223,$Q639,'Capex forecast'!$S$9:$S$223,$S639,'Capex forecast'!$Q$9:$Q$223,"Augex")</f>
        <v>0</v>
      </c>
      <c r="V639" s="32">
        <f>SUMIFS('Capex forecast'!F$9:F$223,'Capex forecast'!$T$9:$T$223,$Q639,'Capex forecast'!$S$9:$S$223,$S639,'Capex forecast'!$Q$9:$Q$223,"Augex")</f>
        <v>0</v>
      </c>
      <c r="W639" s="32">
        <f>SUMIFS('Capex forecast'!G$9:G$223,'Capex forecast'!$T$9:$T$223,$Q639,'Capex forecast'!$S$9:$S$223,$S639,'Capex forecast'!$Q$9:$Q$223,"Augex")</f>
        <v>0</v>
      </c>
      <c r="X639" s="32">
        <f>SUMIFS('Capex forecast'!H$9:H$223,'Capex forecast'!$T$9:$T$223,$Q639,'Capex forecast'!$S$9:$S$223,$S639,'Capex forecast'!$Q$9:$Q$223,"Augex")</f>
        <v>0</v>
      </c>
      <c r="Y639" s="32">
        <f>SUMIFS('Capex forecast'!I$9:I$223,'Capex forecast'!$T$9:$T$223,$Q639,'Capex forecast'!$S$9:$S$223,$S639,'Capex forecast'!$Q$9:$Q$223,"Augex")</f>
        <v>0</v>
      </c>
      <c r="Z639" s="32">
        <f>SUMIFS('Capex forecast'!J$9:J$223,'Capex forecast'!$T$9:$T$223,$Q639,'Capex forecast'!$S$9:$S$223,$S639,'Capex forecast'!$Q$9:$Q$223,"Augex")</f>
        <v>0</v>
      </c>
      <c r="AA639" s="32">
        <f>SUMIFS('Capex forecast'!K$9:K$223,'Capex forecast'!$T$9:$T$223,$Q639,'Capex forecast'!$S$9:$S$223,$S639,'Capex forecast'!$Q$9:$Q$223,"Augex")</f>
        <v>0</v>
      </c>
      <c r="AB639" s="32">
        <f>SUMIFS('Capex forecast'!L$9:L$223,'Capex forecast'!$T$9:$T$223,$Q639,'Capex forecast'!$S$9:$S$223,$S639,'Capex forecast'!$Q$9:$Q$223,"Augex")</f>
        <v>0</v>
      </c>
      <c r="AC639" s="32">
        <f>SUMIFS('Capex forecast'!M$9:M$223,'Capex forecast'!$T$9:$T$223,$Q639,'Capex forecast'!$S$9:$S$223,$S639,'Capex forecast'!$Q$9:$Q$223,"Augex")</f>
        <v>0</v>
      </c>
      <c r="AD639" s="32">
        <f>SUMIFS('Capex forecast'!N$9:N$223,'Capex forecast'!$T$9:$T$223,$Q639,'Capex forecast'!$S$9:$S$223,$S639,'Capex forecast'!$Q$9:$Q$223,"Augex")</f>
        <v>0</v>
      </c>
      <c r="AF639" s="45" t="s">
        <v>193</v>
      </c>
      <c r="AG639" s="6" t="str">
        <f>INDEX('Demand forecast'!$M$9:$M$5832,MATCH($Q639,'Demand forecast'!$B$9:$B$5832,0))</f>
        <v>Yes</v>
      </c>
      <c r="AH639" s="6" t="str">
        <f>IF(COUNTIF($AF$93:AF639,$B639) = 1, "LV", IF(COUNTIF($AF$93:AF639,$B639) = 2, "HV", "ST"))</f>
        <v>ST</v>
      </c>
      <c r="AI639" s="6" t="str">
        <f>INDEX('Demand forecast and growth rate'!$E$7:$E$273,MATCH($Q639,'Demand forecast and growth rate'!$B$7:$B$273,0))</f>
        <v>High growth</v>
      </c>
      <c r="AJ639" s="47">
        <f>SUMIFS('Capex forecast'!E$9:E$223,'Capex forecast'!$T$9:$T$223,$AF639,'Capex forecast'!$S$9:$S$223,$AH639,'Capex forecast'!$Q$9:$Q$223,"Repex")</f>
        <v>0</v>
      </c>
      <c r="AK639" s="47">
        <f>SUMIFS('Capex forecast'!F$9:F$223,'Capex forecast'!$T$9:$T$223,$AF639,'Capex forecast'!$S$9:$S$223,$AH639,'Capex forecast'!$Q$9:$Q$223,"Repex")</f>
        <v>0</v>
      </c>
      <c r="AL639" s="47">
        <f>SUMIFS('Capex forecast'!G$9:G$223,'Capex forecast'!$T$9:$T$223,$AF639,'Capex forecast'!$S$9:$S$223,$AH639,'Capex forecast'!$Q$9:$Q$223,"Repex")</f>
        <v>0</v>
      </c>
      <c r="AM639" s="47">
        <f>SUMIFS('Capex forecast'!H$9:H$223,'Capex forecast'!$T$9:$T$223,$AF639,'Capex forecast'!$S$9:$S$223,$AH639,'Capex forecast'!$Q$9:$Q$223,"Repex")</f>
        <v>0</v>
      </c>
      <c r="AN639" s="47">
        <f>SUMIFS('Capex forecast'!I$9:I$223,'Capex forecast'!$T$9:$T$223,$AF639,'Capex forecast'!$S$9:$S$223,$AH639,'Capex forecast'!$Q$9:$Q$223,"Repex")</f>
        <v>0</v>
      </c>
      <c r="AO639" s="47">
        <f>SUMIFS('Capex forecast'!J$9:J$223,'Capex forecast'!$T$9:$T$223,$AF639,'Capex forecast'!$S$9:$S$223,$AH639,'Capex forecast'!$Q$9:$Q$223,"Repex")</f>
        <v>0</v>
      </c>
      <c r="AP639" s="47">
        <f>SUMIFS('Capex forecast'!K$9:K$223,'Capex forecast'!$T$9:$T$223,$AF639,'Capex forecast'!$S$9:$S$223,$AH639,'Capex forecast'!$Q$9:$Q$223,"Repex")</f>
        <v>0</v>
      </c>
      <c r="AQ639" s="47">
        <f>SUMIFS('Capex forecast'!L$9:L$223,'Capex forecast'!$T$9:$T$223,$AF639,'Capex forecast'!$S$9:$S$223,$AH639,'Capex forecast'!$Q$9:$Q$223,"Repex")</f>
        <v>0</v>
      </c>
      <c r="AR639" s="47">
        <f>SUMIFS('Capex forecast'!M$9:M$223,'Capex forecast'!$T$9:$T$223,$AF639,'Capex forecast'!$S$9:$S$223,$AH639,'Capex forecast'!$Q$9:$Q$223,"Repex")</f>
        <v>0</v>
      </c>
      <c r="AS639" s="47">
        <f>SUMIFS('Capex forecast'!N$9:N$223,'Capex forecast'!$T$9:$T$223,$AF639,'Capex forecast'!$S$9:$S$223,$AH639,'Capex forecast'!$Q$9:$Q$223,"Repex")</f>
        <v>0</v>
      </c>
    </row>
    <row r="640" spans="2:45" ht="15">
      <c r="B640" s="45" t="s">
        <v>245</v>
      </c>
      <c r="C640" s="6" t="str">
        <f>INDEX('Demand forecast'!$M$9:$M$5832,MATCH($B640,'Demand forecast'!$B$9:$B$5832,0))</f>
        <v>Yes</v>
      </c>
      <c r="D640" s="6" t="str">
        <f>IF(COUNTIF($B$93:B640,$B640) = 1, "LV", IF(COUNTIF($B$93:B640,$B640) = 2, "HV", "ST"))</f>
        <v>ST</v>
      </c>
      <c r="E640" s="6" t="str">
        <f>INDEX('Demand forecast and growth rate'!$E$7:$E$273,MATCH($B640,'Demand forecast and growth rate'!$B$7:$B$273,0))</f>
        <v>Steady/falling</v>
      </c>
      <c r="F640" s="32">
        <f>SUMIFS('Capex forecast'!E$9:E$223,'Capex forecast'!$T$9:$T$223,'Allocation of site-spec costs'!$B640,'Capex forecast'!$S$9:$S$223,'Allocation of site-spec costs'!$D640,'Capex forecast'!$Q$9:$Q$223,"Customer Connection")</f>
        <v>0</v>
      </c>
      <c r="G640" s="32">
        <f>SUMIFS('Capex forecast'!F$9:F$223,'Capex forecast'!$T$9:$T$223,'Allocation of site-spec costs'!$B640,'Capex forecast'!$S$9:$S$223,'Allocation of site-spec costs'!$D640,'Capex forecast'!$Q$9:$Q$223,"Customer Connection")</f>
        <v>0</v>
      </c>
      <c r="H640" s="32">
        <f>SUMIFS('Capex forecast'!G$9:G$223,'Capex forecast'!$T$9:$T$223,'Allocation of site-spec costs'!$B640,'Capex forecast'!$S$9:$S$223,'Allocation of site-spec costs'!$D640,'Capex forecast'!$Q$9:$Q$223,"Customer Connection")</f>
        <v>0</v>
      </c>
      <c r="I640" s="32">
        <f>SUMIFS('Capex forecast'!H$9:H$223,'Capex forecast'!$T$9:$T$223,'Allocation of site-spec costs'!$B640,'Capex forecast'!$S$9:$S$223,'Allocation of site-spec costs'!$D640,'Capex forecast'!$Q$9:$Q$223,"Customer Connection")</f>
        <v>0</v>
      </c>
      <c r="J640" s="32">
        <f>SUMIFS('Capex forecast'!I$9:I$223,'Capex forecast'!$T$9:$T$223,'Allocation of site-spec costs'!$B640,'Capex forecast'!$S$9:$S$223,'Allocation of site-spec costs'!$D640,'Capex forecast'!$Q$9:$Q$223,"Customer Connection")</f>
        <v>0</v>
      </c>
      <c r="K640" s="32">
        <f>SUMIFS('Capex forecast'!J$9:J$223,'Capex forecast'!$T$9:$T$223,'Allocation of site-spec costs'!$B640,'Capex forecast'!$S$9:$S$223,'Allocation of site-spec costs'!$D640,'Capex forecast'!$Q$9:$Q$223,"Customer Connection")</f>
        <v>0</v>
      </c>
      <c r="L640" s="32">
        <f>SUMIFS('Capex forecast'!K$9:K$223,'Capex forecast'!$T$9:$T$223,'Allocation of site-spec costs'!$B640,'Capex forecast'!$S$9:$S$223,'Allocation of site-spec costs'!$D640,'Capex forecast'!$Q$9:$Q$223,"Customer Connection")</f>
        <v>0</v>
      </c>
      <c r="M640" s="32">
        <f>SUMIFS('Capex forecast'!L$9:L$223,'Capex forecast'!$T$9:$T$223,'Allocation of site-spec costs'!$B640,'Capex forecast'!$S$9:$S$223,'Allocation of site-spec costs'!$D640,'Capex forecast'!$Q$9:$Q$223,"Customer Connection")</f>
        <v>0</v>
      </c>
      <c r="N640" s="32">
        <f>SUMIFS('Capex forecast'!M$9:M$223,'Capex forecast'!$T$9:$T$223,'Allocation of site-spec costs'!$B640,'Capex forecast'!$S$9:$S$223,'Allocation of site-spec costs'!$D640,'Capex forecast'!$Q$9:$Q$223,"Customer Connection")</f>
        <v>0</v>
      </c>
      <c r="O640" s="32">
        <f>SUMIFS('Capex forecast'!N$9:N$223,'Capex forecast'!$T$9:$T$223,'Allocation of site-spec costs'!$B640,'Capex forecast'!$S$9:$S$223,'Allocation of site-spec costs'!$D640,'Capex forecast'!$Q$9:$Q$223,"Customer Connection")</f>
        <v>0</v>
      </c>
      <c r="Q640" s="45" t="s">
        <v>245</v>
      </c>
      <c r="R640" s="6" t="str">
        <f>INDEX('Demand forecast'!$M$9:$M$5832,MATCH($Q640,'Demand forecast'!$B$9:$B$5832,0))</f>
        <v>Yes</v>
      </c>
      <c r="S640" s="6" t="str">
        <f>IF(COUNTIF($Q$93:Q640,$B640) = 1, "LV", IF(COUNTIF($Q$93:Q640,$B640) = 2, "HV", "ST"))</f>
        <v>ST</v>
      </c>
      <c r="T640" s="6" t="str">
        <f>INDEX('Demand forecast and growth rate'!$E$7:$E$273,MATCH($Q640,'Demand forecast and growth rate'!$B$7:$B$273,0))</f>
        <v>Steady/falling</v>
      </c>
      <c r="U640" s="32">
        <f>SUMIFS('Capex forecast'!E$9:E$223,'Capex forecast'!$T$9:$T$223,$Q640,'Capex forecast'!$S$9:$S$223,$S640,'Capex forecast'!$Q$9:$Q$223,"Augex")</f>
        <v>0</v>
      </c>
      <c r="V640" s="32">
        <f>SUMIFS('Capex forecast'!F$9:F$223,'Capex forecast'!$T$9:$T$223,$Q640,'Capex forecast'!$S$9:$S$223,$S640,'Capex forecast'!$Q$9:$Q$223,"Augex")</f>
        <v>0</v>
      </c>
      <c r="W640" s="32">
        <f>SUMIFS('Capex forecast'!G$9:G$223,'Capex forecast'!$T$9:$T$223,$Q640,'Capex forecast'!$S$9:$S$223,$S640,'Capex forecast'!$Q$9:$Q$223,"Augex")</f>
        <v>0</v>
      </c>
      <c r="X640" s="32">
        <f>SUMIFS('Capex forecast'!H$9:H$223,'Capex forecast'!$T$9:$T$223,$Q640,'Capex forecast'!$S$9:$S$223,$S640,'Capex forecast'!$Q$9:$Q$223,"Augex")</f>
        <v>0</v>
      </c>
      <c r="Y640" s="32">
        <f>SUMIFS('Capex forecast'!I$9:I$223,'Capex forecast'!$T$9:$T$223,$Q640,'Capex forecast'!$S$9:$S$223,$S640,'Capex forecast'!$Q$9:$Q$223,"Augex")</f>
        <v>0</v>
      </c>
      <c r="Z640" s="32">
        <f>SUMIFS('Capex forecast'!J$9:J$223,'Capex forecast'!$T$9:$T$223,$Q640,'Capex forecast'!$S$9:$S$223,$S640,'Capex forecast'!$Q$9:$Q$223,"Augex")</f>
        <v>0</v>
      </c>
      <c r="AA640" s="32">
        <f>SUMIFS('Capex forecast'!K$9:K$223,'Capex forecast'!$T$9:$T$223,$Q640,'Capex forecast'!$S$9:$S$223,$S640,'Capex forecast'!$Q$9:$Q$223,"Augex")</f>
        <v>0</v>
      </c>
      <c r="AB640" s="32">
        <f>SUMIFS('Capex forecast'!L$9:L$223,'Capex forecast'!$T$9:$T$223,$Q640,'Capex forecast'!$S$9:$S$223,$S640,'Capex forecast'!$Q$9:$Q$223,"Augex")</f>
        <v>0</v>
      </c>
      <c r="AC640" s="32">
        <f>SUMIFS('Capex forecast'!M$9:M$223,'Capex forecast'!$T$9:$T$223,$Q640,'Capex forecast'!$S$9:$S$223,$S640,'Capex forecast'!$Q$9:$Q$223,"Augex")</f>
        <v>0</v>
      </c>
      <c r="AD640" s="32">
        <f>SUMIFS('Capex forecast'!N$9:N$223,'Capex forecast'!$T$9:$T$223,$Q640,'Capex forecast'!$S$9:$S$223,$S640,'Capex forecast'!$Q$9:$Q$223,"Augex")</f>
        <v>0</v>
      </c>
      <c r="AF640" s="45" t="s">
        <v>245</v>
      </c>
      <c r="AG640" s="6" t="str">
        <f>INDEX('Demand forecast'!$M$9:$M$5832,MATCH($Q640,'Demand forecast'!$B$9:$B$5832,0))</f>
        <v>Yes</v>
      </c>
      <c r="AH640" s="6" t="str">
        <f>IF(COUNTIF($AF$93:AF640,$B640) = 1, "LV", IF(COUNTIF($AF$93:AF640,$B640) = 2, "HV", "ST"))</f>
        <v>ST</v>
      </c>
      <c r="AI640" s="6" t="str">
        <f>INDEX('Demand forecast and growth rate'!$E$7:$E$273,MATCH($Q640,'Demand forecast and growth rate'!$B$7:$B$273,0))</f>
        <v>Steady/falling</v>
      </c>
      <c r="AJ640" s="47">
        <f>SUMIFS('Capex forecast'!E$9:E$223,'Capex forecast'!$T$9:$T$223,$AF640,'Capex forecast'!$S$9:$S$223,$AH640,'Capex forecast'!$Q$9:$Q$223,"Repex")</f>
        <v>0</v>
      </c>
      <c r="AK640" s="47">
        <f>SUMIFS('Capex forecast'!F$9:F$223,'Capex forecast'!$T$9:$T$223,$AF640,'Capex forecast'!$S$9:$S$223,$AH640,'Capex forecast'!$Q$9:$Q$223,"Repex")</f>
        <v>0</v>
      </c>
      <c r="AL640" s="47">
        <f>SUMIFS('Capex forecast'!G$9:G$223,'Capex forecast'!$T$9:$T$223,$AF640,'Capex forecast'!$S$9:$S$223,$AH640,'Capex forecast'!$Q$9:$Q$223,"Repex")</f>
        <v>0</v>
      </c>
      <c r="AM640" s="47">
        <f>SUMIFS('Capex forecast'!H$9:H$223,'Capex forecast'!$T$9:$T$223,$AF640,'Capex forecast'!$S$9:$S$223,$AH640,'Capex forecast'!$Q$9:$Q$223,"Repex")</f>
        <v>0</v>
      </c>
      <c r="AN640" s="47">
        <f>SUMIFS('Capex forecast'!I$9:I$223,'Capex forecast'!$T$9:$T$223,$AF640,'Capex forecast'!$S$9:$S$223,$AH640,'Capex forecast'!$Q$9:$Q$223,"Repex")</f>
        <v>0</v>
      </c>
      <c r="AO640" s="47">
        <f>SUMIFS('Capex forecast'!J$9:J$223,'Capex forecast'!$T$9:$T$223,$AF640,'Capex forecast'!$S$9:$S$223,$AH640,'Capex forecast'!$Q$9:$Q$223,"Repex")</f>
        <v>0</v>
      </c>
      <c r="AP640" s="47">
        <f>SUMIFS('Capex forecast'!K$9:K$223,'Capex forecast'!$T$9:$T$223,$AF640,'Capex forecast'!$S$9:$S$223,$AH640,'Capex forecast'!$Q$9:$Q$223,"Repex")</f>
        <v>0</v>
      </c>
      <c r="AQ640" s="47">
        <f>SUMIFS('Capex forecast'!L$9:L$223,'Capex forecast'!$T$9:$T$223,$AF640,'Capex forecast'!$S$9:$S$223,$AH640,'Capex forecast'!$Q$9:$Q$223,"Repex")</f>
        <v>0</v>
      </c>
      <c r="AR640" s="47">
        <f>SUMIFS('Capex forecast'!M$9:M$223,'Capex forecast'!$T$9:$T$223,$AF640,'Capex forecast'!$S$9:$S$223,$AH640,'Capex forecast'!$Q$9:$Q$223,"Repex")</f>
        <v>0</v>
      </c>
      <c r="AS640" s="47">
        <f>SUMIFS('Capex forecast'!N$9:N$223,'Capex forecast'!$T$9:$T$223,$AF640,'Capex forecast'!$S$9:$S$223,$AH640,'Capex forecast'!$Q$9:$Q$223,"Repex")</f>
        <v>0</v>
      </c>
    </row>
    <row r="641" spans="2:45" ht="15">
      <c r="B641" s="45" t="s">
        <v>23</v>
      </c>
      <c r="C641" s="6" t="str">
        <f>INDEX('Demand forecast'!$M$9:$M$5832,MATCH($B641,'Demand forecast'!$B$9:$B$5832,0))</f>
        <v>No</v>
      </c>
      <c r="D641" s="6" t="str">
        <f>IF(COUNTIF($B$93:B641,$B641) = 1, "LV", IF(COUNTIF($B$93:B641,$B641) = 2, "HV", "ST"))</f>
        <v>ST</v>
      </c>
      <c r="E641" s="6" t="str">
        <f>INDEX('Demand forecast and growth rate'!$E$7:$E$273,MATCH($B641,'Demand forecast and growth rate'!$B$7:$B$273,0))</f>
        <v>Small growth</v>
      </c>
      <c r="F641" s="32">
        <f>SUMIFS('Capex forecast'!E$9:E$223,'Capex forecast'!$T$9:$T$223,'Allocation of site-spec costs'!$B641,'Capex forecast'!$S$9:$S$223,'Allocation of site-spec costs'!$D641,'Capex forecast'!$Q$9:$Q$223,"Customer Connection")</f>
        <v>0</v>
      </c>
      <c r="G641" s="32">
        <f>SUMIFS('Capex forecast'!F$9:F$223,'Capex forecast'!$T$9:$T$223,'Allocation of site-spec costs'!$B641,'Capex forecast'!$S$9:$S$223,'Allocation of site-spec costs'!$D641,'Capex forecast'!$Q$9:$Q$223,"Customer Connection")</f>
        <v>0</v>
      </c>
      <c r="H641" s="32">
        <f>SUMIFS('Capex forecast'!G$9:G$223,'Capex forecast'!$T$9:$T$223,'Allocation of site-spec costs'!$B641,'Capex forecast'!$S$9:$S$223,'Allocation of site-spec costs'!$D641,'Capex forecast'!$Q$9:$Q$223,"Customer Connection")</f>
        <v>0</v>
      </c>
      <c r="I641" s="32">
        <f>SUMIFS('Capex forecast'!H$9:H$223,'Capex forecast'!$T$9:$T$223,'Allocation of site-spec costs'!$B641,'Capex forecast'!$S$9:$S$223,'Allocation of site-spec costs'!$D641,'Capex forecast'!$Q$9:$Q$223,"Customer Connection")</f>
        <v>0</v>
      </c>
      <c r="J641" s="32">
        <f>SUMIFS('Capex forecast'!I$9:I$223,'Capex forecast'!$T$9:$T$223,'Allocation of site-spec costs'!$B641,'Capex forecast'!$S$9:$S$223,'Allocation of site-spec costs'!$D641,'Capex forecast'!$Q$9:$Q$223,"Customer Connection")</f>
        <v>0</v>
      </c>
      <c r="K641" s="32">
        <f>SUMIFS('Capex forecast'!J$9:J$223,'Capex forecast'!$T$9:$T$223,'Allocation of site-spec costs'!$B641,'Capex forecast'!$S$9:$S$223,'Allocation of site-spec costs'!$D641,'Capex forecast'!$Q$9:$Q$223,"Customer Connection")</f>
        <v>0</v>
      </c>
      <c r="L641" s="32">
        <f>SUMIFS('Capex forecast'!K$9:K$223,'Capex forecast'!$T$9:$T$223,'Allocation of site-spec costs'!$B641,'Capex forecast'!$S$9:$S$223,'Allocation of site-spec costs'!$D641,'Capex forecast'!$Q$9:$Q$223,"Customer Connection")</f>
        <v>0</v>
      </c>
      <c r="M641" s="32">
        <f>SUMIFS('Capex forecast'!L$9:L$223,'Capex forecast'!$T$9:$T$223,'Allocation of site-spec costs'!$B641,'Capex forecast'!$S$9:$S$223,'Allocation of site-spec costs'!$D641,'Capex forecast'!$Q$9:$Q$223,"Customer Connection")</f>
        <v>0</v>
      </c>
      <c r="N641" s="32">
        <f>SUMIFS('Capex forecast'!M$9:M$223,'Capex forecast'!$T$9:$T$223,'Allocation of site-spec costs'!$B641,'Capex forecast'!$S$9:$S$223,'Allocation of site-spec costs'!$D641,'Capex forecast'!$Q$9:$Q$223,"Customer Connection")</f>
        <v>0</v>
      </c>
      <c r="O641" s="32">
        <f>SUMIFS('Capex forecast'!N$9:N$223,'Capex forecast'!$T$9:$T$223,'Allocation of site-spec costs'!$B641,'Capex forecast'!$S$9:$S$223,'Allocation of site-spec costs'!$D641,'Capex forecast'!$Q$9:$Q$223,"Customer Connection")</f>
        <v>0</v>
      </c>
      <c r="Q641" s="45" t="s">
        <v>23</v>
      </c>
      <c r="R641" s="6" t="str">
        <f>INDEX('Demand forecast'!$M$9:$M$5832,MATCH($Q641,'Demand forecast'!$B$9:$B$5832,0))</f>
        <v>No</v>
      </c>
      <c r="S641" s="6" t="str">
        <f>IF(COUNTIF($Q$93:Q641,$B641) = 1, "LV", IF(COUNTIF($Q$93:Q641,$B641) = 2, "HV", "ST"))</f>
        <v>ST</v>
      </c>
      <c r="T641" s="6" t="str">
        <f>INDEX('Demand forecast and growth rate'!$E$7:$E$273,MATCH($Q641,'Demand forecast and growth rate'!$B$7:$B$273,0))</f>
        <v>Small growth</v>
      </c>
      <c r="U641" s="32">
        <f>SUMIFS('Capex forecast'!E$9:E$223,'Capex forecast'!$T$9:$T$223,$Q641,'Capex forecast'!$S$9:$S$223,$S641,'Capex forecast'!$Q$9:$Q$223,"Augex")</f>
        <v>0</v>
      </c>
      <c r="V641" s="32">
        <f>SUMIFS('Capex forecast'!F$9:F$223,'Capex forecast'!$T$9:$T$223,$Q641,'Capex forecast'!$S$9:$S$223,$S641,'Capex forecast'!$Q$9:$Q$223,"Augex")</f>
        <v>0</v>
      </c>
      <c r="W641" s="32">
        <f>SUMIFS('Capex forecast'!G$9:G$223,'Capex forecast'!$T$9:$T$223,$Q641,'Capex forecast'!$S$9:$S$223,$S641,'Capex forecast'!$Q$9:$Q$223,"Augex")</f>
        <v>0</v>
      </c>
      <c r="X641" s="32">
        <f>SUMIFS('Capex forecast'!H$9:H$223,'Capex forecast'!$T$9:$T$223,$Q641,'Capex forecast'!$S$9:$S$223,$S641,'Capex forecast'!$Q$9:$Q$223,"Augex")</f>
        <v>0</v>
      </c>
      <c r="Y641" s="32">
        <f>SUMIFS('Capex forecast'!I$9:I$223,'Capex forecast'!$T$9:$T$223,$Q641,'Capex forecast'!$S$9:$S$223,$S641,'Capex forecast'!$Q$9:$Q$223,"Augex")</f>
        <v>0</v>
      </c>
      <c r="Z641" s="32">
        <f>SUMIFS('Capex forecast'!J$9:J$223,'Capex forecast'!$T$9:$T$223,$Q641,'Capex forecast'!$S$9:$S$223,$S641,'Capex forecast'!$Q$9:$Q$223,"Augex")</f>
        <v>0</v>
      </c>
      <c r="AA641" s="32">
        <f>SUMIFS('Capex forecast'!K$9:K$223,'Capex forecast'!$T$9:$T$223,$Q641,'Capex forecast'!$S$9:$S$223,$S641,'Capex forecast'!$Q$9:$Q$223,"Augex")</f>
        <v>0</v>
      </c>
      <c r="AB641" s="32">
        <f>SUMIFS('Capex forecast'!L$9:L$223,'Capex forecast'!$T$9:$T$223,$Q641,'Capex forecast'!$S$9:$S$223,$S641,'Capex forecast'!$Q$9:$Q$223,"Augex")</f>
        <v>0</v>
      </c>
      <c r="AC641" s="32">
        <f>SUMIFS('Capex forecast'!M$9:M$223,'Capex forecast'!$T$9:$T$223,$Q641,'Capex forecast'!$S$9:$S$223,$S641,'Capex forecast'!$Q$9:$Q$223,"Augex")</f>
        <v>0</v>
      </c>
      <c r="AD641" s="32">
        <f>SUMIFS('Capex forecast'!N$9:N$223,'Capex forecast'!$T$9:$T$223,$Q641,'Capex forecast'!$S$9:$S$223,$S641,'Capex forecast'!$Q$9:$Q$223,"Augex")</f>
        <v>0</v>
      </c>
      <c r="AF641" s="45" t="s">
        <v>23</v>
      </c>
      <c r="AG641" s="6" t="str">
        <f>INDEX('Demand forecast'!$M$9:$M$5832,MATCH($Q641,'Demand forecast'!$B$9:$B$5832,0))</f>
        <v>No</v>
      </c>
      <c r="AH641" s="6" t="str">
        <f>IF(COUNTIF($AF$93:AF641,$B641) = 1, "LV", IF(COUNTIF($AF$93:AF641,$B641) = 2, "HV", "ST"))</f>
        <v>ST</v>
      </c>
      <c r="AI641" s="6" t="str">
        <f>INDEX('Demand forecast and growth rate'!$E$7:$E$273,MATCH($Q641,'Demand forecast and growth rate'!$B$7:$B$273,0))</f>
        <v>Small growth</v>
      </c>
      <c r="AJ641" s="47">
        <f>SUMIFS('Capex forecast'!E$9:E$223,'Capex forecast'!$T$9:$T$223,$AF641,'Capex forecast'!$S$9:$S$223,$AH641,'Capex forecast'!$Q$9:$Q$223,"Repex")</f>
        <v>0</v>
      </c>
      <c r="AK641" s="47">
        <f>SUMIFS('Capex forecast'!F$9:F$223,'Capex forecast'!$T$9:$T$223,$AF641,'Capex forecast'!$S$9:$S$223,$AH641,'Capex forecast'!$Q$9:$Q$223,"Repex")</f>
        <v>0</v>
      </c>
      <c r="AL641" s="47">
        <f>SUMIFS('Capex forecast'!G$9:G$223,'Capex forecast'!$T$9:$T$223,$AF641,'Capex forecast'!$S$9:$S$223,$AH641,'Capex forecast'!$Q$9:$Q$223,"Repex")</f>
        <v>0</v>
      </c>
      <c r="AM641" s="47">
        <f>SUMIFS('Capex forecast'!H$9:H$223,'Capex forecast'!$T$9:$T$223,$AF641,'Capex forecast'!$S$9:$S$223,$AH641,'Capex forecast'!$Q$9:$Q$223,"Repex")</f>
        <v>0</v>
      </c>
      <c r="AN641" s="47">
        <f>SUMIFS('Capex forecast'!I$9:I$223,'Capex forecast'!$T$9:$T$223,$AF641,'Capex forecast'!$S$9:$S$223,$AH641,'Capex forecast'!$Q$9:$Q$223,"Repex")</f>
        <v>0</v>
      </c>
      <c r="AO641" s="47">
        <f>SUMIFS('Capex forecast'!J$9:J$223,'Capex forecast'!$T$9:$T$223,$AF641,'Capex forecast'!$S$9:$S$223,$AH641,'Capex forecast'!$Q$9:$Q$223,"Repex")</f>
        <v>0</v>
      </c>
      <c r="AP641" s="47">
        <f>SUMIFS('Capex forecast'!K$9:K$223,'Capex forecast'!$T$9:$T$223,$AF641,'Capex forecast'!$S$9:$S$223,$AH641,'Capex forecast'!$Q$9:$Q$223,"Repex")</f>
        <v>0</v>
      </c>
      <c r="AQ641" s="47">
        <f>SUMIFS('Capex forecast'!L$9:L$223,'Capex forecast'!$T$9:$T$223,$AF641,'Capex forecast'!$S$9:$S$223,$AH641,'Capex forecast'!$Q$9:$Q$223,"Repex")</f>
        <v>0</v>
      </c>
      <c r="AR641" s="47">
        <f>SUMIFS('Capex forecast'!M$9:M$223,'Capex forecast'!$T$9:$T$223,$AF641,'Capex forecast'!$S$9:$S$223,$AH641,'Capex forecast'!$Q$9:$Q$223,"Repex")</f>
        <v>0</v>
      </c>
      <c r="AS641" s="47">
        <f>SUMIFS('Capex forecast'!N$9:N$223,'Capex forecast'!$T$9:$T$223,$AF641,'Capex forecast'!$S$9:$S$223,$AH641,'Capex forecast'!$Q$9:$Q$223,"Repex")</f>
        <v>0</v>
      </c>
    </row>
    <row r="642" spans="2:45" ht="15">
      <c r="B642" s="45" t="s">
        <v>224</v>
      </c>
      <c r="C642" s="6" t="str">
        <f>INDEX('Demand forecast'!$M$9:$M$5832,MATCH($B642,'Demand forecast'!$B$9:$B$5832,0))</f>
        <v>Yes</v>
      </c>
      <c r="D642" s="6" t="str">
        <f>IF(COUNTIF($B$93:B642,$B642) = 1, "LV", IF(COUNTIF($B$93:B642,$B642) = 2, "HV", "ST"))</f>
        <v>ST</v>
      </c>
      <c r="E642" s="6" t="str">
        <f>INDEX('Demand forecast and growth rate'!$E$7:$E$273,MATCH($B642,'Demand forecast and growth rate'!$B$7:$B$273,0))</f>
        <v>Steady/falling</v>
      </c>
      <c r="F642" s="32">
        <f>SUMIFS('Capex forecast'!E$9:E$223,'Capex forecast'!$T$9:$T$223,'Allocation of site-spec costs'!$B642,'Capex forecast'!$S$9:$S$223,'Allocation of site-spec costs'!$D642,'Capex forecast'!$Q$9:$Q$223,"Customer Connection")</f>
        <v>0</v>
      </c>
      <c r="G642" s="32">
        <f>SUMIFS('Capex forecast'!F$9:F$223,'Capex forecast'!$T$9:$T$223,'Allocation of site-spec costs'!$B642,'Capex forecast'!$S$9:$S$223,'Allocation of site-spec costs'!$D642,'Capex forecast'!$Q$9:$Q$223,"Customer Connection")</f>
        <v>0</v>
      </c>
      <c r="H642" s="32">
        <f>SUMIFS('Capex forecast'!G$9:G$223,'Capex forecast'!$T$9:$T$223,'Allocation of site-spec costs'!$B642,'Capex forecast'!$S$9:$S$223,'Allocation of site-spec costs'!$D642,'Capex forecast'!$Q$9:$Q$223,"Customer Connection")</f>
        <v>0</v>
      </c>
      <c r="I642" s="32">
        <f>SUMIFS('Capex forecast'!H$9:H$223,'Capex forecast'!$T$9:$T$223,'Allocation of site-spec costs'!$B642,'Capex forecast'!$S$9:$S$223,'Allocation of site-spec costs'!$D642,'Capex forecast'!$Q$9:$Q$223,"Customer Connection")</f>
        <v>0</v>
      </c>
      <c r="J642" s="32">
        <f>SUMIFS('Capex forecast'!I$9:I$223,'Capex forecast'!$T$9:$T$223,'Allocation of site-spec costs'!$B642,'Capex forecast'!$S$9:$S$223,'Allocation of site-spec costs'!$D642,'Capex forecast'!$Q$9:$Q$223,"Customer Connection")</f>
        <v>0</v>
      </c>
      <c r="K642" s="32">
        <f>SUMIFS('Capex forecast'!J$9:J$223,'Capex forecast'!$T$9:$T$223,'Allocation of site-spec costs'!$B642,'Capex forecast'!$S$9:$S$223,'Allocation of site-spec costs'!$D642,'Capex forecast'!$Q$9:$Q$223,"Customer Connection")</f>
        <v>0</v>
      </c>
      <c r="L642" s="32">
        <f>SUMIFS('Capex forecast'!K$9:K$223,'Capex forecast'!$T$9:$T$223,'Allocation of site-spec costs'!$B642,'Capex forecast'!$S$9:$S$223,'Allocation of site-spec costs'!$D642,'Capex forecast'!$Q$9:$Q$223,"Customer Connection")</f>
        <v>0</v>
      </c>
      <c r="M642" s="32">
        <f>SUMIFS('Capex forecast'!L$9:L$223,'Capex forecast'!$T$9:$T$223,'Allocation of site-spec costs'!$B642,'Capex forecast'!$S$9:$S$223,'Allocation of site-spec costs'!$D642,'Capex forecast'!$Q$9:$Q$223,"Customer Connection")</f>
        <v>0</v>
      </c>
      <c r="N642" s="32">
        <f>SUMIFS('Capex forecast'!M$9:M$223,'Capex forecast'!$T$9:$T$223,'Allocation of site-spec costs'!$B642,'Capex forecast'!$S$9:$S$223,'Allocation of site-spec costs'!$D642,'Capex forecast'!$Q$9:$Q$223,"Customer Connection")</f>
        <v>0</v>
      </c>
      <c r="O642" s="32">
        <f>SUMIFS('Capex forecast'!N$9:N$223,'Capex forecast'!$T$9:$T$223,'Allocation of site-spec costs'!$B642,'Capex forecast'!$S$9:$S$223,'Allocation of site-spec costs'!$D642,'Capex forecast'!$Q$9:$Q$223,"Customer Connection")</f>
        <v>0</v>
      </c>
      <c r="Q642" s="45" t="s">
        <v>224</v>
      </c>
      <c r="R642" s="6" t="str">
        <f>INDEX('Demand forecast'!$M$9:$M$5832,MATCH($Q642,'Demand forecast'!$B$9:$B$5832,0))</f>
        <v>Yes</v>
      </c>
      <c r="S642" s="6" t="str">
        <f>IF(COUNTIF($Q$93:Q642,$B642) = 1, "LV", IF(COUNTIF($Q$93:Q642,$B642) = 2, "HV", "ST"))</f>
        <v>ST</v>
      </c>
      <c r="T642" s="6" t="str">
        <f>INDEX('Demand forecast and growth rate'!$E$7:$E$273,MATCH($Q642,'Demand forecast and growth rate'!$B$7:$B$273,0))</f>
        <v>Steady/falling</v>
      </c>
      <c r="U642" s="32">
        <f>SUMIFS('Capex forecast'!E$9:E$223,'Capex forecast'!$T$9:$T$223,$Q642,'Capex forecast'!$S$9:$S$223,$S642,'Capex forecast'!$Q$9:$Q$223,"Augex")</f>
        <v>0</v>
      </c>
      <c r="V642" s="32">
        <f>SUMIFS('Capex forecast'!F$9:F$223,'Capex forecast'!$T$9:$T$223,$Q642,'Capex forecast'!$S$9:$S$223,$S642,'Capex forecast'!$Q$9:$Q$223,"Augex")</f>
        <v>0</v>
      </c>
      <c r="W642" s="32">
        <f>SUMIFS('Capex forecast'!G$9:G$223,'Capex forecast'!$T$9:$T$223,$Q642,'Capex forecast'!$S$9:$S$223,$S642,'Capex forecast'!$Q$9:$Q$223,"Augex")</f>
        <v>0</v>
      </c>
      <c r="X642" s="32">
        <f>SUMIFS('Capex forecast'!H$9:H$223,'Capex forecast'!$T$9:$T$223,$Q642,'Capex forecast'!$S$9:$S$223,$S642,'Capex forecast'!$Q$9:$Q$223,"Augex")</f>
        <v>0</v>
      </c>
      <c r="Y642" s="32">
        <f>SUMIFS('Capex forecast'!I$9:I$223,'Capex forecast'!$T$9:$T$223,$Q642,'Capex forecast'!$S$9:$S$223,$S642,'Capex forecast'!$Q$9:$Q$223,"Augex")</f>
        <v>0</v>
      </c>
      <c r="Z642" s="32">
        <f>SUMIFS('Capex forecast'!J$9:J$223,'Capex forecast'!$T$9:$T$223,$Q642,'Capex forecast'!$S$9:$S$223,$S642,'Capex forecast'!$Q$9:$Q$223,"Augex")</f>
        <v>0</v>
      </c>
      <c r="AA642" s="32">
        <f>SUMIFS('Capex forecast'!K$9:K$223,'Capex forecast'!$T$9:$T$223,$Q642,'Capex forecast'!$S$9:$S$223,$S642,'Capex forecast'!$Q$9:$Q$223,"Augex")</f>
        <v>0</v>
      </c>
      <c r="AB642" s="32">
        <f>SUMIFS('Capex forecast'!L$9:L$223,'Capex forecast'!$T$9:$T$223,$Q642,'Capex forecast'!$S$9:$S$223,$S642,'Capex forecast'!$Q$9:$Q$223,"Augex")</f>
        <v>0</v>
      </c>
      <c r="AC642" s="32">
        <f>SUMIFS('Capex forecast'!M$9:M$223,'Capex forecast'!$T$9:$T$223,$Q642,'Capex forecast'!$S$9:$S$223,$S642,'Capex forecast'!$Q$9:$Q$223,"Augex")</f>
        <v>0</v>
      </c>
      <c r="AD642" s="32">
        <f>SUMIFS('Capex forecast'!N$9:N$223,'Capex forecast'!$T$9:$T$223,$Q642,'Capex forecast'!$S$9:$S$223,$S642,'Capex forecast'!$Q$9:$Q$223,"Augex")</f>
        <v>0</v>
      </c>
      <c r="AF642" s="45" t="s">
        <v>224</v>
      </c>
      <c r="AG642" s="6" t="str">
        <f>INDEX('Demand forecast'!$M$9:$M$5832,MATCH($Q642,'Demand forecast'!$B$9:$B$5832,0))</f>
        <v>Yes</v>
      </c>
      <c r="AH642" s="6" t="str">
        <f>IF(COUNTIF($AF$93:AF642,$B642) = 1, "LV", IF(COUNTIF($AF$93:AF642,$B642) = 2, "HV", "ST"))</f>
        <v>ST</v>
      </c>
      <c r="AI642" s="6" t="str">
        <f>INDEX('Demand forecast and growth rate'!$E$7:$E$273,MATCH($Q642,'Demand forecast and growth rate'!$B$7:$B$273,0))</f>
        <v>Steady/falling</v>
      </c>
      <c r="AJ642" s="47">
        <f>SUMIFS('Capex forecast'!E$9:E$223,'Capex forecast'!$T$9:$T$223,$AF642,'Capex forecast'!$S$9:$S$223,$AH642,'Capex forecast'!$Q$9:$Q$223,"Repex")</f>
        <v>0</v>
      </c>
      <c r="AK642" s="47">
        <f>SUMIFS('Capex forecast'!F$9:F$223,'Capex forecast'!$T$9:$T$223,$AF642,'Capex forecast'!$S$9:$S$223,$AH642,'Capex forecast'!$Q$9:$Q$223,"Repex")</f>
        <v>0</v>
      </c>
      <c r="AL642" s="47">
        <f>SUMIFS('Capex forecast'!G$9:G$223,'Capex forecast'!$T$9:$T$223,$AF642,'Capex forecast'!$S$9:$S$223,$AH642,'Capex forecast'!$Q$9:$Q$223,"Repex")</f>
        <v>0</v>
      </c>
      <c r="AM642" s="47">
        <f>SUMIFS('Capex forecast'!H$9:H$223,'Capex forecast'!$T$9:$T$223,$AF642,'Capex forecast'!$S$9:$S$223,$AH642,'Capex forecast'!$Q$9:$Q$223,"Repex")</f>
        <v>0</v>
      </c>
      <c r="AN642" s="47">
        <f>SUMIFS('Capex forecast'!I$9:I$223,'Capex forecast'!$T$9:$T$223,$AF642,'Capex forecast'!$S$9:$S$223,$AH642,'Capex forecast'!$Q$9:$Q$223,"Repex")</f>
        <v>0</v>
      </c>
      <c r="AO642" s="47">
        <f>SUMIFS('Capex forecast'!J$9:J$223,'Capex forecast'!$T$9:$T$223,$AF642,'Capex forecast'!$S$9:$S$223,$AH642,'Capex forecast'!$Q$9:$Q$223,"Repex")</f>
        <v>0</v>
      </c>
      <c r="AP642" s="47">
        <f>SUMIFS('Capex forecast'!K$9:K$223,'Capex forecast'!$T$9:$T$223,$AF642,'Capex forecast'!$S$9:$S$223,$AH642,'Capex forecast'!$Q$9:$Q$223,"Repex")</f>
        <v>0</v>
      </c>
      <c r="AQ642" s="47">
        <f>SUMIFS('Capex forecast'!L$9:L$223,'Capex forecast'!$T$9:$T$223,$AF642,'Capex forecast'!$S$9:$S$223,$AH642,'Capex forecast'!$Q$9:$Q$223,"Repex")</f>
        <v>0</v>
      </c>
      <c r="AR642" s="47">
        <f>SUMIFS('Capex forecast'!M$9:M$223,'Capex forecast'!$T$9:$T$223,$AF642,'Capex forecast'!$S$9:$S$223,$AH642,'Capex forecast'!$Q$9:$Q$223,"Repex")</f>
        <v>0</v>
      </c>
      <c r="AS642" s="47">
        <f>SUMIFS('Capex forecast'!N$9:N$223,'Capex forecast'!$T$9:$T$223,$AF642,'Capex forecast'!$S$9:$S$223,$AH642,'Capex forecast'!$Q$9:$Q$223,"Repex")</f>
        <v>0</v>
      </c>
    </row>
    <row r="643" spans="2:45" ht="15">
      <c r="B643" s="45" t="s">
        <v>60</v>
      </c>
      <c r="C643" s="6" t="str">
        <f>INDEX('Demand forecast'!$M$9:$M$5832,MATCH($B643,'Demand forecast'!$B$9:$B$5832,0))</f>
        <v>No</v>
      </c>
      <c r="D643" s="6" t="str">
        <f>IF(COUNTIF($B$93:B643,$B643) = 1, "LV", IF(COUNTIF($B$93:B643,$B643) = 2, "HV", "ST"))</f>
        <v>ST</v>
      </c>
      <c r="E643" s="6" t="str">
        <f>INDEX('Demand forecast and growth rate'!$E$7:$E$273,MATCH($B643,'Demand forecast and growth rate'!$B$7:$B$273,0))</f>
        <v>Small growth</v>
      </c>
      <c r="F643" s="32">
        <f>SUMIFS('Capex forecast'!E$9:E$223,'Capex forecast'!$T$9:$T$223,'Allocation of site-spec costs'!$B643,'Capex forecast'!$S$9:$S$223,'Allocation of site-spec costs'!$D643,'Capex forecast'!$Q$9:$Q$223,"Customer Connection")</f>
        <v>0</v>
      </c>
      <c r="G643" s="32">
        <f>SUMIFS('Capex forecast'!F$9:F$223,'Capex forecast'!$T$9:$T$223,'Allocation of site-spec costs'!$B643,'Capex forecast'!$S$9:$S$223,'Allocation of site-spec costs'!$D643,'Capex forecast'!$Q$9:$Q$223,"Customer Connection")</f>
        <v>0</v>
      </c>
      <c r="H643" s="32">
        <f>SUMIFS('Capex forecast'!G$9:G$223,'Capex forecast'!$T$9:$T$223,'Allocation of site-spec costs'!$B643,'Capex forecast'!$S$9:$S$223,'Allocation of site-spec costs'!$D643,'Capex forecast'!$Q$9:$Q$223,"Customer Connection")</f>
        <v>0</v>
      </c>
      <c r="I643" s="32">
        <f>SUMIFS('Capex forecast'!H$9:H$223,'Capex forecast'!$T$9:$T$223,'Allocation of site-spec costs'!$B643,'Capex forecast'!$S$9:$S$223,'Allocation of site-spec costs'!$D643,'Capex forecast'!$Q$9:$Q$223,"Customer Connection")</f>
        <v>0</v>
      </c>
      <c r="J643" s="32">
        <f>SUMIFS('Capex forecast'!I$9:I$223,'Capex forecast'!$T$9:$T$223,'Allocation of site-spec costs'!$B643,'Capex forecast'!$S$9:$S$223,'Allocation of site-spec costs'!$D643,'Capex forecast'!$Q$9:$Q$223,"Customer Connection")</f>
        <v>0</v>
      </c>
      <c r="K643" s="32">
        <f>SUMIFS('Capex forecast'!J$9:J$223,'Capex forecast'!$T$9:$T$223,'Allocation of site-spec costs'!$B643,'Capex forecast'!$S$9:$S$223,'Allocation of site-spec costs'!$D643,'Capex forecast'!$Q$9:$Q$223,"Customer Connection")</f>
        <v>0</v>
      </c>
      <c r="L643" s="32">
        <f>SUMIFS('Capex forecast'!K$9:K$223,'Capex forecast'!$T$9:$T$223,'Allocation of site-spec costs'!$B643,'Capex forecast'!$S$9:$S$223,'Allocation of site-spec costs'!$D643,'Capex forecast'!$Q$9:$Q$223,"Customer Connection")</f>
        <v>0</v>
      </c>
      <c r="M643" s="32">
        <f>SUMIFS('Capex forecast'!L$9:L$223,'Capex forecast'!$T$9:$T$223,'Allocation of site-spec costs'!$B643,'Capex forecast'!$S$9:$S$223,'Allocation of site-spec costs'!$D643,'Capex forecast'!$Q$9:$Q$223,"Customer Connection")</f>
        <v>0</v>
      </c>
      <c r="N643" s="32">
        <f>SUMIFS('Capex forecast'!M$9:M$223,'Capex forecast'!$T$9:$T$223,'Allocation of site-spec costs'!$B643,'Capex forecast'!$S$9:$S$223,'Allocation of site-spec costs'!$D643,'Capex forecast'!$Q$9:$Q$223,"Customer Connection")</f>
        <v>0</v>
      </c>
      <c r="O643" s="32">
        <f>SUMIFS('Capex forecast'!N$9:N$223,'Capex forecast'!$T$9:$T$223,'Allocation of site-spec costs'!$B643,'Capex forecast'!$S$9:$S$223,'Allocation of site-spec costs'!$D643,'Capex forecast'!$Q$9:$Q$223,"Customer Connection")</f>
        <v>0</v>
      </c>
      <c r="Q643" s="45" t="s">
        <v>60</v>
      </c>
      <c r="R643" s="6" t="str">
        <f>INDEX('Demand forecast'!$M$9:$M$5832,MATCH($Q643,'Demand forecast'!$B$9:$B$5832,0))</f>
        <v>No</v>
      </c>
      <c r="S643" s="6" t="str">
        <f>IF(COUNTIF($Q$93:Q643,$B643) = 1, "LV", IF(COUNTIF($Q$93:Q643,$B643) = 2, "HV", "ST"))</f>
        <v>ST</v>
      </c>
      <c r="T643" s="6" t="str">
        <f>INDEX('Demand forecast and growth rate'!$E$7:$E$273,MATCH($Q643,'Demand forecast and growth rate'!$B$7:$B$273,0))</f>
        <v>Small growth</v>
      </c>
      <c r="U643" s="32">
        <f>SUMIFS('Capex forecast'!E$9:E$223,'Capex forecast'!$T$9:$T$223,$Q643,'Capex forecast'!$S$9:$S$223,$S643,'Capex forecast'!$Q$9:$Q$223,"Augex")</f>
        <v>0</v>
      </c>
      <c r="V643" s="32">
        <f>SUMIFS('Capex forecast'!F$9:F$223,'Capex forecast'!$T$9:$T$223,$Q643,'Capex forecast'!$S$9:$S$223,$S643,'Capex forecast'!$Q$9:$Q$223,"Augex")</f>
        <v>0</v>
      </c>
      <c r="W643" s="32">
        <f>SUMIFS('Capex forecast'!G$9:G$223,'Capex forecast'!$T$9:$T$223,$Q643,'Capex forecast'!$S$9:$S$223,$S643,'Capex forecast'!$Q$9:$Q$223,"Augex")</f>
        <v>0</v>
      </c>
      <c r="X643" s="32">
        <f>SUMIFS('Capex forecast'!H$9:H$223,'Capex forecast'!$T$9:$T$223,$Q643,'Capex forecast'!$S$9:$S$223,$S643,'Capex forecast'!$Q$9:$Q$223,"Augex")</f>
        <v>0</v>
      </c>
      <c r="Y643" s="32">
        <f>SUMIFS('Capex forecast'!I$9:I$223,'Capex forecast'!$T$9:$T$223,$Q643,'Capex forecast'!$S$9:$S$223,$S643,'Capex forecast'!$Q$9:$Q$223,"Augex")</f>
        <v>0</v>
      </c>
      <c r="Z643" s="32">
        <f>SUMIFS('Capex forecast'!J$9:J$223,'Capex forecast'!$T$9:$T$223,$Q643,'Capex forecast'!$S$9:$S$223,$S643,'Capex forecast'!$Q$9:$Q$223,"Augex")</f>
        <v>0</v>
      </c>
      <c r="AA643" s="32">
        <f>SUMIFS('Capex forecast'!K$9:K$223,'Capex forecast'!$T$9:$T$223,$Q643,'Capex forecast'!$S$9:$S$223,$S643,'Capex forecast'!$Q$9:$Q$223,"Augex")</f>
        <v>0</v>
      </c>
      <c r="AB643" s="32">
        <f>SUMIFS('Capex forecast'!L$9:L$223,'Capex forecast'!$T$9:$T$223,$Q643,'Capex forecast'!$S$9:$S$223,$S643,'Capex forecast'!$Q$9:$Q$223,"Augex")</f>
        <v>0</v>
      </c>
      <c r="AC643" s="32">
        <f>SUMIFS('Capex forecast'!M$9:M$223,'Capex forecast'!$T$9:$T$223,$Q643,'Capex forecast'!$S$9:$S$223,$S643,'Capex forecast'!$Q$9:$Q$223,"Augex")</f>
        <v>0</v>
      </c>
      <c r="AD643" s="32">
        <f>SUMIFS('Capex forecast'!N$9:N$223,'Capex forecast'!$T$9:$T$223,$Q643,'Capex forecast'!$S$9:$S$223,$S643,'Capex forecast'!$Q$9:$Q$223,"Augex")</f>
        <v>0</v>
      </c>
      <c r="AF643" s="45" t="s">
        <v>60</v>
      </c>
      <c r="AG643" s="6" t="str">
        <f>INDEX('Demand forecast'!$M$9:$M$5832,MATCH($Q643,'Demand forecast'!$B$9:$B$5832,0))</f>
        <v>No</v>
      </c>
      <c r="AH643" s="6" t="str">
        <f>IF(COUNTIF($AF$93:AF643,$B643) = 1, "LV", IF(COUNTIF($AF$93:AF643,$B643) = 2, "HV", "ST"))</f>
        <v>ST</v>
      </c>
      <c r="AI643" s="6" t="str">
        <f>INDEX('Demand forecast and growth rate'!$E$7:$E$273,MATCH($Q643,'Demand forecast and growth rate'!$B$7:$B$273,0))</f>
        <v>Small growth</v>
      </c>
      <c r="AJ643" s="47">
        <f>SUMIFS('Capex forecast'!E$9:E$223,'Capex forecast'!$T$9:$T$223,$AF643,'Capex forecast'!$S$9:$S$223,$AH643,'Capex forecast'!$Q$9:$Q$223,"Repex")</f>
        <v>0</v>
      </c>
      <c r="AK643" s="47">
        <f>SUMIFS('Capex forecast'!F$9:F$223,'Capex forecast'!$T$9:$T$223,$AF643,'Capex forecast'!$S$9:$S$223,$AH643,'Capex forecast'!$Q$9:$Q$223,"Repex")</f>
        <v>0</v>
      </c>
      <c r="AL643" s="47">
        <f>SUMIFS('Capex forecast'!G$9:G$223,'Capex forecast'!$T$9:$T$223,$AF643,'Capex forecast'!$S$9:$S$223,$AH643,'Capex forecast'!$Q$9:$Q$223,"Repex")</f>
        <v>0</v>
      </c>
      <c r="AM643" s="47">
        <f>SUMIFS('Capex forecast'!H$9:H$223,'Capex forecast'!$T$9:$T$223,$AF643,'Capex forecast'!$S$9:$S$223,$AH643,'Capex forecast'!$Q$9:$Q$223,"Repex")</f>
        <v>0</v>
      </c>
      <c r="AN643" s="47">
        <f>SUMIFS('Capex forecast'!I$9:I$223,'Capex forecast'!$T$9:$T$223,$AF643,'Capex forecast'!$S$9:$S$223,$AH643,'Capex forecast'!$Q$9:$Q$223,"Repex")</f>
        <v>0</v>
      </c>
      <c r="AO643" s="47">
        <f>SUMIFS('Capex forecast'!J$9:J$223,'Capex forecast'!$T$9:$T$223,$AF643,'Capex forecast'!$S$9:$S$223,$AH643,'Capex forecast'!$Q$9:$Q$223,"Repex")</f>
        <v>0</v>
      </c>
      <c r="AP643" s="47">
        <f>SUMIFS('Capex forecast'!K$9:K$223,'Capex forecast'!$T$9:$T$223,$AF643,'Capex forecast'!$S$9:$S$223,$AH643,'Capex forecast'!$Q$9:$Q$223,"Repex")</f>
        <v>0</v>
      </c>
      <c r="AQ643" s="47">
        <f>SUMIFS('Capex forecast'!L$9:L$223,'Capex forecast'!$T$9:$T$223,$AF643,'Capex forecast'!$S$9:$S$223,$AH643,'Capex forecast'!$Q$9:$Q$223,"Repex")</f>
        <v>0</v>
      </c>
      <c r="AR643" s="47">
        <f>SUMIFS('Capex forecast'!M$9:M$223,'Capex forecast'!$T$9:$T$223,$AF643,'Capex forecast'!$S$9:$S$223,$AH643,'Capex forecast'!$Q$9:$Q$223,"Repex")</f>
        <v>0</v>
      </c>
      <c r="AS643" s="47">
        <f>SUMIFS('Capex forecast'!N$9:N$223,'Capex forecast'!$T$9:$T$223,$AF643,'Capex forecast'!$S$9:$S$223,$AH643,'Capex forecast'!$Q$9:$Q$223,"Repex")</f>
        <v>0</v>
      </c>
    </row>
    <row r="644" spans="2:45" ht="15">
      <c r="B644" s="45" t="s">
        <v>65</v>
      </c>
      <c r="C644" s="6" t="str">
        <f>INDEX('Demand forecast'!$M$9:$M$5832,MATCH($B644,'Demand forecast'!$B$9:$B$5832,0))</f>
        <v>No</v>
      </c>
      <c r="D644" s="6" t="str">
        <f>IF(COUNTIF($B$93:B644,$B644) = 1, "LV", IF(COUNTIF($B$93:B644,$B644) = 2, "HV", "ST"))</f>
        <v>ST</v>
      </c>
      <c r="E644" s="6" t="str">
        <f>INDEX('Demand forecast and growth rate'!$E$7:$E$273,MATCH($B644,'Demand forecast and growth rate'!$B$7:$B$273,0))</f>
        <v>Small growth</v>
      </c>
      <c r="F644" s="32">
        <f>SUMIFS('Capex forecast'!E$9:E$223,'Capex forecast'!$T$9:$T$223,'Allocation of site-spec costs'!$B644,'Capex forecast'!$S$9:$S$223,'Allocation of site-spec costs'!$D644,'Capex forecast'!$Q$9:$Q$223,"Customer Connection")</f>
        <v>0</v>
      </c>
      <c r="G644" s="32">
        <f>SUMIFS('Capex forecast'!F$9:F$223,'Capex forecast'!$T$9:$T$223,'Allocation of site-spec costs'!$B644,'Capex forecast'!$S$9:$S$223,'Allocation of site-spec costs'!$D644,'Capex forecast'!$Q$9:$Q$223,"Customer Connection")</f>
        <v>0</v>
      </c>
      <c r="H644" s="32">
        <f>SUMIFS('Capex forecast'!G$9:G$223,'Capex forecast'!$T$9:$T$223,'Allocation of site-spec costs'!$B644,'Capex forecast'!$S$9:$S$223,'Allocation of site-spec costs'!$D644,'Capex forecast'!$Q$9:$Q$223,"Customer Connection")</f>
        <v>0</v>
      </c>
      <c r="I644" s="32">
        <f>SUMIFS('Capex forecast'!H$9:H$223,'Capex forecast'!$T$9:$T$223,'Allocation of site-spec costs'!$B644,'Capex forecast'!$S$9:$S$223,'Allocation of site-spec costs'!$D644,'Capex forecast'!$Q$9:$Q$223,"Customer Connection")</f>
        <v>0</v>
      </c>
      <c r="J644" s="32">
        <f>SUMIFS('Capex forecast'!I$9:I$223,'Capex forecast'!$T$9:$T$223,'Allocation of site-spec costs'!$B644,'Capex forecast'!$S$9:$S$223,'Allocation of site-spec costs'!$D644,'Capex forecast'!$Q$9:$Q$223,"Customer Connection")</f>
        <v>0</v>
      </c>
      <c r="K644" s="32">
        <f>SUMIFS('Capex forecast'!J$9:J$223,'Capex forecast'!$T$9:$T$223,'Allocation of site-spec costs'!$B644,'Capex forecast'!$S$9:$S$223,'Allocation of site-spec costs'!$D644,'Capex forecast'!$Q$9:$Q$223,"Customer Connection")</f>
        <v>0</v>
      </c>
      <c r="L644" s="32">
        <f>SUMIFS('Capex forecast'!K$9:K$223,'Capex forecast'!$T$9:$T$223,'Allocation of site-spec costs'!$B644,'Capex forecast'!$S$9:$S$223,'Allocation of site-spec costs'!$D644,'Capex forecast'!$Q$9:$Q$223,"Customer Connection")</f>
        <v>0</v>
      </c>
      <c r="M644" s="32">
        <f>SUMIFS('Capex forecast'!L$9:L$223,'Capex forecast'!$T$9:$T$223,'Allocation of site-spec costs'!$B644,'Capex forecast'!$S$9:$S$223,'Allocation of site-spec costs'!$D644,'Capex forecast'!$Q$9:$Q$223,"Customer Connection")</f>
        <v>0</v>
      </c>
      <c r="N644" s="32">
        <f>SUMIFS('Capex forecast'!M$9:M$223,'Capex forecast'!$T$9:$T$223,'Allocation of site-spec costs'!$B644,'Capex forecast'!$S$9:$S$223,'Allocation of site-spec costs'!$D644,'Capex forecast'!$Q$9:$Q$223,"Customer Connection")</f>
        <v>0</v>
      </c>
      <c r="O644" s="32">
        <f>SUMIFS('Capex forecast'!N$9:N$223,'Capex forecast'!$T$9:$T$223,'Allocation of site-spec costs'!$B644,'Capex forecast'!$S$9:$S$223,'Allocation of site-spec costs'!$D644,'Capex forecast'!$Q$9:$Q$223,"Customer Connection")</f>
        <v>0</v>
      </c>
      <c r="Q644" s="45" t="s">
        <v>65</v>
      </c>
      <c r="R644" s="6" t="str">
        <f>INDEX('Demand forecast'!$M$9:$M$5832,MATCH($Q644,'Demand forecast'!$B$9:$B$5832,0))</f>
        <v>No</v>
      </c>
      <c r="S644" s="6" t="str">
        <f>IF(COUNTIF($Q$93:Q644,$B644) = 1, "LV", IF(COUNTIF($Q$93:Q644,$B644) = 2, "HV", "ST"))</f>
        <v>ST</v>
      </c>
      <c r="T644" s="6" t="str">
        <f>INDEX('Demand forecast and growth rate'!$E$7:$E$273,MATCH($Q644,'Demand forecast and growth rate'!$B$7:$B$273,0))</f>
        <v>Small growth</v>
      </c>
      <c r="U644" s="32">
        <f>SUMIFS('Capex forecast'!E$9:E$223,'Capex forecast'!$T$9:$T$223,$Q644,'Capex forecast'!$S$9:$S$223,$S644,'Capex forecast'!$Q$9:$Q$223,"Augex")</f>
        <v>0</v>
      </c>
      <c r="V644" s="32">
        <f>SUMIFS('Capex forecast'!F$9:F$223,'Capex forecast'!$T$9:$T$223,$Q644,'Capex forecast'!$S$9:$S$223,$S644,'Capex forecast'!$Q$9:$Q$223,"Augex")</f>
        <v>0</v>
      </c>
      <c r="W644" s="32">
        <f>SUMIFS('Capex forecast'!G$9:G$223,'Capex forecast'!$T$9:$T$223,$Q644,'Capex forecast'!$S$9:$S$223,$S644,'Capex forecast'!$Q$9:$Q$223,"Augex")</f>
        <v>0</v>
      </c>
      <c r="X644" s="32">
        <f>SUMIFS('Capex forecast'!H$9:H$223,'Capex forecast'!$T$9:$T$223,$Q644,'Capex forecast'!$S$9:$S$223,$S644,'Capex forecast'!$Q$9:$Q$223,"Augex")</f>
        <v>0</v>
      </c>
      <c r="Y644" s="32">
        <f>SUMIFS('Capex forecast'!I$9:I$223,'Capex forecast'!$T$9:$T$223,$Q644,'Capex forecast'!$S$9:$S$223,$S644,'Capex forecast'!$Q$9:$Q$223,"Augex")</f>
        <v>0</v>
      </c>
      <c r="Z644" s="32">
        <f>SUMIFS('Capex forecast'!J$9:J$223,'Capex forecast'!$T$9:$T$223,$Q644,'Capex forecast'!$S$9:$S$223,$S644,'Capex forecast'!$Q$9:$Q$223,"Augex")</f>
        <v>0</v>
      </c>
      <c r="AA644" s="32">
        <f>SUMIFS('Capex forecast'!K$9:K$223,'Capex forecast'!$T$9:$T$223,$Q644,'Capex forecast'!$S$9:$S$223,$S644,'Capex forecast'!$Q$9:$Q$223,"Augex")</f>
        <v>0</v>
      </c>
      <c r="AB644" s="32">
        <f>SUMIFS('Capex forecast'!L$9:L$223,'Capex forecast'!$T$9:$T$223,$Q644,'Capex forecast'!$S$9:$S$223,$S644,'Capex forecast'!$Q$9:$Q$223,"Augex")</f>
        <v>0</v>
      </c>
      <c r="AC644" s="32">
        <f>SUMIFS('Capex forecast'!M$9:M$223,'Capex forecast'!$T$9:$T$223,$Q644,'Capex forecast'!$S$9:$S$223,$S644,'Capex forecast'!$Q$9:$Q$223,"Augex")</f>
        <v>0</v>
      </c>
      <c r="AD644" s="32">
        <f>SUMIFS('Capex forecast'!N$9:N$223,'Capex forecast'!$T$9:$T$223,$Q644,'Capex forecast'!$S$9:$S$223,$S644,'Capex forecast'!$Q$9:$Q$223,"Augex")</f>
        <v>0</v>
      </c>
      <c r="AF644" s="45" t="s">
        <v>65</v>
      </c>
      <c r="AG644" s="6" t="str">
        <f>INDEX('Demand forecast'!$M$9:$M$5832,MATCH($Q644,'Demand forecast'!$B$9:$B$5832,0))</f>
        <v>No</v>
      </c>
      <c r="AH644" s="6" t="str">
        <f>IF(COUNTIF($AF$93:AF644,$B644) = 1, "LV", IF(COUNTIF($AF$93:AF644,$B644) = 2, "HV", "ST"))</f>
        <v>ST</v>
      </c>
      <c r="AI644" s="6" t="str">
        <f>INDEX('Demand forecast and growth rate'!$E$7:$E$273,MATCH($Q644,'Demand forecast and growth rate'!$B$7:$B$273,0))</f>
        <v>Small growth</v>
      </c>
      <c r="AJ644" s="47">
        <f>SUMIFS('Capex forecast'!E$9:E$223,'Capex forecast'!$T$9:$T$223,$AF644,'Capex forecast'!$S$9:$S$223,$AH644,'Capex forecast'!$Q$9:$Q$223,"Repex")</f>
        <v>0</v>
      </c>
      <c r="AK644" s="47">
        <f>SUMIFS('Capex forecast'!F$9:F$223,'Capex forecast'!$T$9:$T$223,$AF644,'Capex forecast'!$S$9:$S$223,$AH644,'Capex forecast'!$Q$9:$Q$223,"Repex")</f>
        <v>0</v>
      </c>
      <c r="AL644" s="47">
        <f>SUMIFS('Capex forecast'!G$9:G$223,'Capex forecast'!$T$9:$T$223,$AF644,'Capex forecast'!$S$9:$S$223,$AH644,'Capex forecast'!$Q$9:$Q$223,"Repex")</f>
        <v>0</v>
      </c>
      <c r="AM644" s="47">
        <f>SUMIFS('Capex forecast'!H$9:H$223,'Capex forecast'!$T$9:$T$223,$AF644,'Capex forecast'!$S$9:$S$223,$AH644,'Capex forecast'!$Q$9:$Q$223,"Repex")</f>
        <v>0</v>
      </c>
      <c r="AN644" s="47">
        <f>SUMIFS('Capex forecast'!I$9:I$223,'Capex forecast'!$T$9:$T$223,$AF644,'Capex forecast'!$S$9:$S$223,$AH644,'Capex forecast'!$Q$9:$Q$223,"Repex")</f>
        <v>0</v>
      </c>
      <c r="AO644" s="47">
        <f>SUMIFS('Capex forecast'!J$9:J$223,'Capex forecast'!$T$9:$T$223,$AF644,'Capex forecast'!$S$9:$S$223,$AH644,'Capex forecast'!$Q$9:$Q$223,"Repex")</f>
        <v>0</v>
      </c>
      <c r="AP644" s="47">
        <f>SUMIFS('Capex forecast'!K$9:K$223,'Capex forecast'!$T$9:$T$223,$AF644,'Capex forecast'!$S$9:$S$223,$AH644,'Capex forecast'!$Q$9:$Q$223,"Repex")</f>
        <v>0</v>
      </c>
      <c r="AQ644" s="47">
        <f>SUMIFS('Capex forecast'!L$9:L$223,'Capex forecast'!$T$9:$T$223,$AF644,'Capex forecast'!$S$9:$S$223,$AH644,'Capex forecast'!$Q$9:$Q$223,"Repex")</f>
        <v>0</v>
      </c>
      <c r="AR644" s="47">
        <f>SUMIFS('Capex forecast'!M$9:M$223,'Capex forecast'!$T$9:$T$223,$AF644,'Capex forecast'!$S$9:$S$223,$AH644,'Capex forecast'!$Q$9:$Q$223,"Repex")</f>
        <v>0</v>
      </c>
      <c r="AS644" s="47">
        <f>SUMIFS('Capex forecast'!N$9:N$223,'Capex forecast'!$T$9:$T$223,$AF644,'Capex forecast'!$S$9:$S$223,$AH644,'Capex forecast'!$Q$9:$Q$223,"Repex")</f>
        <v>0</v>
      </c>
    </row>
    <row r="645" spans="2:45" ht="15">
      <c r="B645" s="45" t="s">
        <v>87</v>
      </c>
      <c r="C645" s="6" t="str">
        <f>INDEX('Demand forecast'!$M$9:$M$5832,MATCH($B645,'Demand forecast'!$B$9:$B$5832,0))</f>
        <v>No</v>
      </c>
      <c r="D645" s="6" t="str">
        <f>IF(COUNTIF($B$93:B645,$B645) = 1, "LV", IF(COUNTIF($B$93:B645,$B645) = 2, "HV", "ST"))</f>
        <v>ST</v>
      </c>
      <c r="E645" s="6" t="str">
        <f>INDEX('Demand forecast and growth rate'!$E$7:$E$273,MATCH($B645,'Demand forecast and growth rate'!$B$7:$B$273,0))</f>
        <v>Small growth</v>
      </c>
      <c r="F645" s="32">
        <f>SUMIFS('Capex forecast'!E$9:E$223,'Capex forecast'!$T$9:$T$223,'Allocation of site-spec costs'!$B645,'Capex forecast'!$S$9:$S$223,'Allocation of site-spec costs'!$D645,'Capex forecast'!$Q$9:$Q$223,"Customer Connection")</f>
        <v>0</v>
      </c>
      <c r="G645" s="32">
        <f>SUMIFS('Capex forecast'!F$9:F$223,'Capex forecast'!$T$9:$T$223,'Allocation of site-spec costs'!$B645,'Capex forecast'!$S$9:$S$223,'Allocation of site-spec costs'!$D645,'Capex forecast'!$Q$9:$Q$223,"Customer Connection")</f>
        <v>0</v>
      </c>
      <c r="H645" s="32">
        <f>SUMIFS('Capex forecast'!G$9:G$223,'Capex forecast'!$T$9:$T$223,'Allocation of site-spec costs'!$B645,'Capex forecast'!$S$9:$S$223,'Allocation of site-spec costs'!$D645,'Capex forecast'!$Q$9:$Q$223,"Customer Connection")</f>
        <v>0</v>
      </c>
      <c r="I645" s="32">
        <f>SUMIFS('Capex forecast'!H$9:H$223,'Capex forecast'!$T$9:$T$223,'Allocation of site-spec costs'!$B645,'Capex forecast'!$S$9:$S$223,'Allocation of site-spec costs'!$D645,'Capex forecast'!$Q$9:$Q$223,"Customer Connection")</f>
        <v>0</v>
      </c>
      <c r="J645" s="32">
        <f>SUMIFS('Capex forecast'!I$9:I$223,'Capex forecast'!$T$9:$T$223,'Allocation of site-spec costs'!$B645,'Capex forecast'!$S$9:$S$223,'Allocation of site-spec costs'!$D645,'Capex forecast'!$Q$9:$Q$223,"Customer Connection")</f>
        <v>0</v>
      </c>
      <c r="K645" s="32">
        <f>SUMIFS('Capex forecast'!J$9:J$223,'Capex forecast'!$T$9:$T$223,'Allocation of site-spec costs'!$B645,'Capex forecast'!$S$9:$S$223,'Allocation of site-spec costs'!$D645,'Capex forecast'!$Q$9:$Q$223,"Customer Connection")</f>
        <v>0</v>
      </c>
      <c r="L645" s="32">
        <f>SUMIFS('Capex forecast'!K$9:K$223,'Capex forecast'!$T$9:$T$223,'Allocation of site-spec costs'!$B645,'Capex forecast'!$S$9:$S$223,'Allocation of site-spec costs'!$D645,'Capex forecast'!$Q$9:$Q$223,"Customer Connection")</f>
        <v>0</v>
      </c>
      <c r="M645" s="32">
        <f>SUMIFS('Capex forecast'!L$9:L$223,'Capex forecast'!$T$9:$T$223,'Allocation of site-spec costs'!$B645,'Capex forecast'!$S$9:$S$223,'Allocation of site-spec costs'!$D645,'Capex forecast'!$Q$9:$Q$223,"Customer Connection")</f>
        <v>0</v>
      </c>
      <c r="N645" s="32">
        <f>SUMIFS('Capex forecast'!M$9:M$223,'Capex forecast'!$T$9:$T$223,'Allocation of site-spec costs'!$B645,'Capex forecast'!$S$9:$S$223,'Allocation of site-spec costs'!$D645,'Capex forecast'!$Q$9:$Q$223,"Customer Connection")</f>
        <v>0</v>
      </c>
      <c r="O645" s="32">
        <f>SUMIFS('Capex forecast'!N$9:N$223,'Capex forecast'!$T$9:$T$223,'Allocation of site-spec costs'!$B645,'Capex forecast'!$S$9:$S$223,'Allocation of site-spec costs'!$D645,'Capex forecast'!$Q$9:$Q$223,"Customer Connection")</f>
        <v>0</v>
      </c>
      <c r="Q645" s="45" t="s">
        <v>87</v>
      </c>
      <c r="R645" s="6" t="str">
        <f>INDEX('Demand forecast'!$M$9:$M$5832,MATCH($Q645,'Demand forecast'!$B$9:$B$5832,0))</f>
        <v>No</v>
      </c>
      <c r="S645" s="6" t="str">
        <f>IF(COUNTIF($Q$93:Q645,$B645) = 1, "LV", IF(COUNTIF($Q$93:Q645,$B645) = 2, "HV", "ST"))</f>
        <v>ST</v>
      </c>
      <c r="T645" s="6" t="str">
        <f>INDEX('Demand forecast and growth rate'!$E$7:$E$273,MATCH($Q645,'Demand forecast and growth rate'!$B$7:$B$273,0))</f>
        <v>Small growth</v>
      </c>
      <c r="U645" s="32">
        <f>SUMIFS('Capex forecast'!E$9:E$223,'Capex forecast'!$T$9:$T$223,$Q645,'Capex forecast'!$S$9:$S$223,$S645,'Capex forecast'!$Q$9:$Q$223,"Augex")</f>
        <v>0</v>
      </c>
      <c r="V645" s="32">
        <f>SUMIFS('Capex forecast'!F$9:F$223,'Capex forecast'!$T$9:$T$223,$Q645,'Capex forecast'!$S$9:$S$223,$S645,'Capex forecast'!$Q$9:$Q$223,"Augex")</f>
        <v>0</v>
      </c>
      <c r="W645" s="32">
        <f>SUMIFS('Capex forecast'!G$9:G$223,'Capex forecast'!$T$9:$T$223,$Q645,'Capex forecast'!$S$9:$S$223,$S645,'Capex forecast'!$Q$9:$Q$223,"Augex")</f>
        <v>0</v>
      </c>
      <c r="X645" s="32">
        <f>SUMIFS('Capex forecast'!H$9:H$223,'Capex forecast'!$T$9:$T$223,$Q645,'Capex forecast'!$S$9:$S$223,$S645,'Capex forecast'!$Q$9:$Q$223,"Augex")</f>
        <v>0</v>
      </c>
      <c r="Y645" s="32">
        <f>SUMIFS('Capex forecast'!I$9:I$223,'Capex forecast'!$T$9:$T$223,$Q645,'Capex forecast'!$S$9:$S$223,$S645,'Capex forecast'!$Q$9:$Q$223,"Augex")</f>
        <v>0</v>
      </c>
      <c r="Z645" s="32">
        <f>SUMIFS('Capex forecast'!J$9:J$223,'Capex forecast'!$T$9:$T$223,$Q645,'Capex forecast'!$S$9:$S$223,$S645,'Capex forecast'!$Q$9:$Q$223,"Augex")</f>
        <v>0</v>
      </c>
      <c r="AA645" s="32">
        <f>SUMIFS('Capex forecast'!K$9:K$223,'Capex forecast'!$T$9:$T$223,$Q645,'Capex forecast'!$S$9:$S$223,$S645,'Capex forecast'!$Q$9:$Q$223,"Augex")</f>
        <v>0</v>
      </c>
      <c r="AB645" s="32">
        <f>SUMIFS('Capex forecast'!L$9:L$223,'Capex forecast'!$T$9:$T$223,$Q645,'Capex forecast'!$S$9:$S$223,$S645,'Capex forecast'!$Q$9:$Q$223,"Augex")</f>
        <v>0</v>
      </c>
      <c r="AC645" s="32">
        <f>SUMIFS('Capex forecast'!M$9:M$223,'Capex forecast'!$T$9:$T$223,$Q645,'Capex forecast'!$S$9:$S$223,$S645,'Capex forecast'!$Q$9:$Q$223,"Augex")</f>
        <v>0</v>
      </c>
      <c r="AD645" s="32">
        <f>SUMIFS('Capex forecast'!N$9:N$223,'Capex forecast'!$T$9:$T$223,$Q645,'Capex forecast'!$S$9:$S$223,$S645,'Capex forecast'!$Q$9:$Q$223,"Augex")</f>
        <v>0</v>
      </c>
      <c r="AF645" s="45" t="s">
        <v>87</v>
      </c>
      <c r="AG645" s="6" t="str">
        <f>INDEX('Demand forecast'!$M$9:$M$5832,MATCH($Q645,'Demand forecast'!$B$9:$B$5832,0))</f>
        <v>No</v>
      </c>
      <c r="AH645" s="6" t="str">
        <f>IF(COUNTIF($AF$93:AF645,$B645) = 1, "LV", IF(COUNTIF($AF$93:AF645,$B645) = 2, "HV", "ST"))</f>
        <v>ST</v>
      </c>
      <c r="AI645" s="6" t="str">
        <f>INDEX('Demand forecast and growth rate'!$E$7:$E$273,MATCH($Q645,'Demand forecast and growth rate'!$B$7:$B$273,0))</f>
        <v>Small growth</v>
      </c>
      <c r="AJ645" s="47">
        <f>SUMIFS('Capex forecast'!E$9:E$223,'Capex forecast'!$T$9:$T$223,$AF645,'Capex forecast'!$S$9:$S$223,$AH645,'Capex forecast'!$Q$9:$Q$223,"Repex")</f>
        <v>0</v>
      </c>
      <c r="AK645" s="47">
        <f>SUMIFS('Capex forecast'!F$9:F$223,'Capex forecast'!$T$9:$T$223,$AF645,'Capex forecast'!$S$9:$S$223,$AH645,'Capex forecast'!$Q$9:$Q$223,"Repex")</f>
        <v>0</v>
      </c>
      <c r="AL645" s="47">
        <f>SUMIFS('Capex forecast'!G$9:G$223,'Capex forecast'!$T$9:$T$223,$AF645,'Capex forecast'!$S$9:$S$223,$AH645,'Capex forecast'!$Q$9:$Q$223,"Repex")</f>
        <v>0</v>
      </c>
      <c r="AM645" s="47">
        <f>SUMIFS('Capex forecast'!H$9:H$223,'Capex forecast'!$T$9:$T$223,$AF645,'Capex forecast'!$S$9:$S$223,$AH645,'Capex forecast'!$Q$9:$Q$223,"Repex")</f>
        <v>0</v>
      </c>
      <c r="AN645" s="47">
        <f>SUMIFS('Capex forecast'!I$9:I$223,'Capex forecast'!$T$9:$T$223,$AF645,'Capex forecast'!$S$9:$S$223,$AH645,'Capex forecast'!$Q$9:$Q$223,"Repex")</f>
        <v>0</v>
      </c>
      <c r="AO645" s="47">
        <f>SUMIFS('Capex forecast'!J$9:J$223,'Capex forecast'!$T$9:$T$223,$AF645,'Capex forecast'!$S$9:$S$223,$AH645,'Capex forecast'!$Q$9:$Q$223,"Repex")</f>
        <v>0</v>
      </c>
      <c r="AP645" s="47">
        <f>SUMIFS('Capex forecast'!K$9:K$223,'Capex forecast'!$T$9:$T$223,$AF645,'Capex forecast'!$S$9:$S$223,$AH645,'Capex forecast'!$Q$9:$Q$223,"Repex")</f>
        <v>0</v>
      </c>
      <c r="AQ645" s="47">
        <f>SUMIFS('Capex forecast'!L$9:L$223,'Capex forecast'!$T$9:$T$223,$AF645,'Capex forecast'!$S$9:$S$223,$AH645,'Capex forecast'!$Q$9:$Q$223,"Repex")</f>
        <v>0</v>
      </c>
      <c r="AR645" s="47">
        <f>SUMIFS('Capex forecast'!M$9:M$223,'Capex forecast'!$T$9:$T$223,$AF645,'Capex forecast'!$S$9:$S$223,$AH645,'Capex forecast'!$Q$9:$Q$223,"Repex")</f>
        <v>0</v>
      </c>
      <c r="AS645" s="47">
        <f>SUMIFS('Capex forecast'!N$9:N$223,'Capex forecast'!$T$9:$T$223,$AF645,'Capex forecast'!$S$9:$S$223,$AH645,'Capex forecast'!$Q$9:$Q$223,"Repex")</f>
        <v>0</v>
      </c>
    </row>
    <row r="646" spans="2:45" ht="15">
      <c r="B646" s="45" t="s">
        <v>95</v>
      </c>
      <c r="C646" s="6" t="str">
        <f>INDEX('Demand forecast'!$M$9:$M$5832,MATCH($B646,'Demand forecast'!$B$9:$B$5832,0))</f>
        <v>No</v>
      </c>
      <c r="D646" s="6" t="str">
        <f>IF(COUNTIF($B$93:B646,$B646) = 1, "LV", IF(COUNTIF($B$93:B646,$B646) = 2, "HV", "ST"))</f>
        <v>ST</v>
      </c>
      <c r="E646" s="6" t="str">
        <f>INDEX('Demand forecast and growth rate'!$E$7:$E$273,MATCH($B646,'Demand forecast and growth rate'!$B$7:$B$273,0))</f>
        <v>Small growth</v>
      </c>
      <c r="F646" s="32">
        <f>SUMIFS('Capex forecast'!E$9:E$223,'Capex forecast'!$T$9:$T$223,'Allocation of site-spec costs'!$B646,'Capex forecast'!$S$9:$S$223,'Allocation of site-spec costs'!$D646,'Capex forecast'!$Q$9:$Q$223,"Customer Connection")</f>
        <v>0</v>
      </c>
      <c r="G646" s="32">
        <f>SUMIFS('Capex forecast'!F$9:F$223,'Capex forecast'!$T$9:$T$223,'Allocation of site-spec costs'!$B646,'Capex forecast'!$S$9:$S$223,'Allocation of site-spec costs'!$D646,'Capex forecast'!$Q$9:$Q$223,"Customer Connection")</f>
        <v>0</v>
      </c>
      <c r="H646" s="32">
        <f>SUMIFS('Capex forecast'!G$9:G$223,'Capex forecast'!$T$9:$T$223,'Allocation of site-spec costs'!$B646,'Capex forecast'!$S$9:$S$223,'Allocation of site-spec costs'!$D646,'Capex forecast'!$Q$9:$Q$223,"Customer Connection")</f>
        <v>0</v>
      </c>
      <c r="I646" s="32">
        <f>SUMIFS('Capex forecast'!H$9:H$223,'Capex forecast'!$T$9:$T$223,'Allocation of site-spec costs'!$B646,'Capex forecast'!$S$9:$S$223,'Allocation of site-spec costs'!$D646,'Capex forecast'!$Q$9:$Q$223,"Customer Connection")</f>
        <v>0</v>
      </c>
      <c r="J646" s="32">
        <f>SUMIFS('Capex forecast'!I$9:I$223,'Capex forecast'!$T$9:$T$223,'Allocation of site-spec costs'!$B646,'Capex forecast'!$S$9:$S$223,'Allocation of site-spec costs'!$D646,'Capex forecast'!$Q$9:$Q$223,"Customer Connection")</f>
        <v>0</v>
      </c>
      <c r="K646" s="32">
        <f>SUMIFS('Capex forecast'!J$9:J$223,'Capex forecast'!$T$9:$T$223,'Allocation of site-spec costs'!$B646,'Capex forecast'!$S$9:$S$223,'Allocation of site-spec costs'!$D646,'Capex forecast'!$Q$9:$Q$223,"Customer Connection")</f>
        <v>0</v>
      </c>
      <c r="L646" s="32">
        <f>SUMIFS('Capex forecast'!K$9:K$223,'Capex forecast'!$T$9:$T$223,'Allocation of site-spec costs'!$B646,'Capex forecast'!$S$9:$S$223,'Allocation of site-spec costs'!$D646,'Capex forecast'!$Q$9:$Q$223,"Customer Connection")</f>
        <v>0</v>
      </c>
      <c r="M646" s="32">
        <f>SUMIFS('Capex forecast'!L$9:L$223,'Capex forecast'!$T$9:$T$223,'Allocation of site-spec costs'!$B646,'Capex forecast'!$S$9:$S$223,'Allocation of site-spec costs'!$D646,'Capex forecast'!$Q$9:$Q$223,"Customer Connection")</f>
        <v>0</v>
      </c>
      <c r="N646" s="32">
        <f>SUMIFS('Capex forecast'!M$9:M$223,'Capex forecast'!$T$9:$T$223,'Allocation of site-spec costs'!$B646,'Capex forecast'!$S$9:$S$223,'Allocation of site-spec costs'!$D646,'Capex forecast'!$Q$9:$Q$223,"Customer Connection")</f>
        <v>0</v>
      </c>
      <c r="O646" s="32">
        <f>SUMIFS('Capex forecast'!N$9:N$223,'Capex forecast'!$T$9:$T$223,'Allocation of site-spec costs'!$B646,'Capex forecast'!$S$9:$S$223,'Allocation of site-spec costs'!$D646,'Capex forecast'!$Q$9:$Q$223,"Customer Connection")</f>
        <v>0</v>
      </c>
      <c r="Q646" s="45" t="s">
        <v>95</v>
      </c>
      <c r="R646" s="6" t="str">
        <f>INDEX('Demand forecast'!$M$9:$M$5832,MATCH($Q646,'Demand forecast'!$B$9:$B$5832,0))</f>
        <v>No</v>
      </c>
      <c r="S646" s="6" t="str">
        <f>IF(COUNTIF($Q$93:Q646,$B646) = 1, "LV", IF(COUNTIF($Q$93:Q646,$B646) = 2, "HV", "ST"))</f>
        <v>ST</v>
      </c>
      <c r="T646" s="6" t="str">
        <f>INDEX('Demand forecast and growth rate'!$E$7:$E$273,MATCH($Q646,'Demand forecast and growth rate'!$B$7:$B$273,0))</f>
        <v>Small growth</v>
      </c>
      <c r="U646" s="32">
        <f>SUMIFS('Capex forecast'!E$9:E$223,'Capex forecast'!$T$9:$T$223,$Q646,'Capex forecast'!$S$9:$S$223,$S646,'Capex forecast'!$Q$9:$Q$223,"Augex")</f>
        <v>0</v>
      </c>
      <c r="V646" s="32">
        <f>SUMIFS('Capex forecast'!F$9:F$223,'Capex forecast'!$T$9:$T$223,$Q646,'Capex forecast'!$S$9:$S$223,$S646,'Capex forecast'!$Q$9:$Q$223,"Augex")</f>
        <v>0</v>
      </c>
      <c r="W646" s="32">
        <f>SUMIFS('Capex forecast'!G$9:G$223,'Capex forecast'!$T$9:$T$223,$Q646,'Capex forecast'!$S$9:$S$223,$S646,'Capex forecast'!$Q$9:$Q$223,"Augex")</f>
        <v>0</v>
      </c>
      <c r="X646" s="32">
        <f>SUMIFS('Capex forecast'!H$9:H$223,'Capex forecast'!$T$9:$T$223,$Q646,'Capex forecast'!$S$9:$S$223,$S646,'Capex forecast'!$Q$9:$Q$223,"Augex")</f>
        <v>0</v>
      </c>
      <c r="Y646" s="32">
        <f>SUMIFS('Capex forecast'!I$9:I$223,'Capex forecast'!$T$9:$T$223,$Q646,'Capex forecast'!$S$9:$S$223,$S646,'Capex forecast'!$Q$9:$Q$223,"Augex")</f>
        <v>0</v>
      </c>
      <c r="Z646" s="32">
        <f>SUMIFS('Capex forecast'!J$9:J$223,'Capex forecast'!$T$9:$T$223,$Q646,'Capex forecast'!$S$9:$S$223,$S646,'Capex forecast'!$Q$9:$Q$223,"Augex")</f>
        <v>0</v>
      </c>
      <c r="AA646" s="32">
        <f>SUMIFS('Capex forecast'!K$9:K$223,'Capex forecast'!$T$9:$T$223,$Q646,'Capex forecast'!$S$9:$S$223,$S646,'Capex forecast'!$Q$9:$Q$223,"Augex")</f>
        <v>0</v>
      </c>
      <c r="AB646" s="32">
        <f>SUMIFS('Capex forecast'!L$9:L$223,'Capex forecast'!$T$9:$T$223,$Q646,'Capex forecast'!$S$9:$S$223,$S646,'Capex forecast'!$Q$9:$Q$223,"Augex")</f>
        <v>0</v>
      </c>
      <c r="AC646" s="32">
        <f>SUMIFS('Capex forecast'!M$9:M$223,'Capex forecast'!$T$9:$T$223,$Q646,'Capex forecast'!$S$9:$S$223,$S646,'Capex forecast'!$Q$9:$Q$223,"Augex")</f>
        <v>0</v>
      </c>
      <c r="AD646" s="32">
        <f>SUMIFS('Capex forecast'!N$9:N$223,'Capex forecast'!$T$9:$T$223,$Q646,'Capex forecast'!$S$9:$S$223,$S646,'Capex forecast'!$Q$9:$Q$223,"Augex")</f>
        <v>0</v>
      </c>
      <c r="AF646" s="45" t="s">
        <v>95</v>
      </c>
      <c r="AG646" s="6" t="str">
        <f>INDEX('Demand forecast'!$M$9:$M$5832,MATCH($Q646,'Demand forecast'!$B$9:$B$5832,0))</f>
        <v>No</v>
      </c>
      <c r="AH646" s="6" t="str">
        <f>IF(COUNTIF($AF$93:AF646,$B646) = 1, "LV", IF(COUNTIF($AF$93:AF646,$B646) = 2, "HV", "ST"))</f>
        <v>ST</v>
      </c>
      <c r="AI646" s="6" t="str">
        <f>INDEX('Demand forecast and growth rate'!$E$7:$E$273,MATCH($Q646,'Demand forecast and growth rate'!$B$7:$B$273,0))</f>
        <v>Small growth</v>
      </c>
      <c r="AJ646" s="47">
        <f>SUMIFS('Capex forecast'!E$9:E$223,'Capex forecast'!$T$9:$T$223,$AF646,'Capex forecast'!$S$9:$S$223,$AH646,'Capex forecast'!$Q$9:$Q$223,"Repex")</f>
        <v>470479.01593314012</v>
      </c>
      <c r="AK646" s="47">
        <f>SUMIFS('Capex forecast'!F$9:F$223,'Capex forecast'!$T$9:$T$223,$AF646,'Capex forecast'!$S$9:$S$223,$AH646,'Capex forecast'!$Q$9:$Q$223,"Repex")</f>
        <v>0</v>
      </c>
      <c r="AL646" s="47">
        <f>SUMIFS('Capex forecast'!G$9:G$223,'Capex forecast'!$T$9:$T$223,$AF646,'Capex forecast'!$S$9:$S$223,$AH646,'Capex forecast'!$Q$9:$Q$223,"Repex")</f>
        <v>0</v>
      </c>
      <c r="AM646" s="47">
        <f>SUMIFS('Capex forecast'!H$9:H$223,'Capex forecast'!$T$9:$T$223,$AF646,'Capex forecast'!$S$9:$S$223,$AH646,'Capex forecast'!$Q$9:$Q$223,"Repex")</f>
        <v>0</v>
      </c>
      <c r="AN646" s="47">
        <f>SUMIFS('Capex forecast'!I$9:I$223,'Capex forecast'!$T$9:$T$223,$AF646,'Capex forecast'!$S$9:$S$223,$AH646,'Capex forecast'!$Q$9:$Q$223,"Repex")</f>
        <v>0</v>
      </c>
      <c r="AO646" s="47">
        <f>SUMIFS('Capex forecast'!J$9:J$223,'Capex forecast'!$T$9:$T$223,$AF646,'Capex forecast'!$S$9:$S$223,$AH646,'Capex forecast'!$Q$9:$Q$223,"Repex")</f>
        <v>0</v>
      </c>
      <c r="AP646" s="47">
        <f>SUMIFS('Capex forecast'!K$9:K$223,'Capex forecast'!$T$9:$T$223,$AF646,'Capex forecast'!$S$9:$S$223,$AH646,'Capex forecast'!$Q$9:$Q$223,"Repex")</f>
        <v>0</v>
      </c>
      <c r="AQ646" s="47">
        <f>SUMIFS('Capex forecast'!L$9:L$223,'Capex forecast'!$T$9:$T$223,$AF646,'Capex forecast'!$S$9:$S$223,$AH646,'Capex forecast'!$Q$9:$Q$223,"Repex")</f>
        <v>0</v>
      </c>
      <c r="AR646" s="47">
        <f>SUMIFS('Capex forecast'!M$9:M$223,'Capex forecast'!$T$9:$T$223,$AF646,'Capex forecast'!$S$9:$S$223,$AH646,'Capex forecast'!$Q$9:$Q$223,"Repex")</f>
        <v>0</v>
      </c>
      <c r="AS646" s="47">
        <f>SUMIFS('Capex forecast'!N$9:N$223,'Capex forecast'!$T$9:$T$223,$AF646,'Capex forecast'!$S$9:$S$223,$AH646,'Capex forecast'!$Q$9:$Q$223,"Repex")</f>
        <v>0</v>
      </c>
    </row>
    <row r="647" spans="2:45" ht="15">
      <c r="B647" s="45" t="s">
        <v>106</v>
      </c>
      <c r="C647" s="6" t="str">
        <f>INDEX('Demand forecast'!$M$9:$M$5832,MATCH($B647,'Demand forecast'!$B$9:$B$5832,0))</f>
        <v>No</v>
      </c>
      <c r="D647" s="6" t="str">
        <f>IF(COUNTIF($B$93:B647,$B647) = 1, "LV", IF(COUNTIF($B$93:B647,$B647) = 2, "HV", "ST"))</f>
        <v>ST</v>
      </c>
      <c r="E647" s="6" t="str">
        <f>INDEX('Demand forecast and growth rate'!$E$7:$E$273,MATCH($B647,'Demand forecast and growth rate'!$B$7:$B$273,0))</f>
        <v>High growth</v>
      </c>
      <c r="F647" s="32">
        <f>SUMIFS('Capex forecast'!E$9:E$223,'Capex forecast'!$T$9:$T$223,'Allocation of site-spec costs'!$B647,'Capex forecast'!$S$9:$S$223,'Allocation of site-spec costs'!$D647,'Capex forecast'!$Q$9:$Q$223,"Customer Connection")</f>
        <v>0</v>
      </c>
      <c r="G647" s="32">
        <f>SUMIFS('Capex forecast'!F$9:F$223,'Capex forecast'!$T$9:$T$223,'Allocation of site-spec costs'!$B647,'Capex forecast'!$S$9:$S$223,'Allocation of site-spec costs'!$D647,'Capex forecast'!$Q$9:$Q$223,"Customer Connection")</f>
        <v>0</v>
      </c>
      <c r="H647" s="32">
        <f>SUMIFS('Capex forecast'!G$9:G$223,'Capex forecast'!$T$9:$T$223,'Allocation of site-spec costs'!$B647,'Capex forecast'!$S$9:$S$223,'Allocation of site-spec costs'!$D647,'Capex forecast'!$Q$9:$Q$223,"Customer Connection")</f>
        <v>0</v>
      </c>
      <c r="I647" s="32">
        <f>SUMIFS('Capex forecast'!H$9:H$223,'Capex forecast'!$T$9:$T$223,'Allocation of site-spec costs'!$B647,'Capex forecast'!$S$9:$S$223,'Allocation of site-spec costs'!$D647,'Capex forecast'!$Q$9:$Q$223,"Customer Connection")</f>
        <v>0</v>
      </c>
      <c r="J647" s="32">
        <f>SUMIFS('Capex forecast'!I$9:I$223,'Capex forecast'!$T$9:$T$223,'Allocation of site-spec costs'!$B647,'Capex forecast'!$S$9:$S$223,'Allocation of site-spec costs'!$D647,'Capex forecast'!$Q$9:$Q$223,"Customer Connection")</f>
        <v>0</v>
      </c>
      <c r="K647" s="32">
        <f>SUMIFS('Capex forecast'!J$9:J$223,'Capex forecast'!$T$9:$T$223,'Allocation of site-spec costs'!$B647,'Capex forecast'!$S$9:$S$223,'Allocation of site-spec costs'!$D647,'Capex forecast'!$Q$9:$Q$223,"Customer Connection")</f>
        <v>0</v>
      </c>
      <c r="L647" s="32">
        <f>SUMIFS('Capex forecast'!K$9:K$223,'Capex forecast'!$T$9:$T$223,'Allocation of site-spec costs'!$B647,'Capex forecast'!$S$9:$S$223,'Allocation of site-spec costs'!$D647,'Capex forecast'!$Q$9:$Q$223,"Customer Connection")</f>
        <v>0</v>
      </c>
      <c r="M647" s="32">
        <f>SUMIFS('Capex forecast'!L$9:L$223,'Capex forecast'!$T$9:$T$223,'Allocation of site-spec costs'!$B647,'Capex forecast'!$S$9:$S$223,'Allocation of site-spec costs'!$D647,'Capex forecast'!$Q$9:$Q$223,"Customer Connection")</f>
        <v>0</v>
      </c>
      <c r="N647" s="32">
        <f>SUMIFS('Capex forecast'!M$9:M$223,'Capex forecast'!$T$9:$T$223,'Allocation of site-spec costs'!$B647,'Capex forecast'!$S$9:$S$223,'Allocation of site-spec costs'!$D647,'Capex forecast'!$Q$9:$Q$223,"Customer Connection")</f>
        <v>0</v>
      </c>
      <c r="O647" s="32">
        <f>SUMIFS('Capex forecast'!N$9:N$223,'Capex forecast'!$T$9:$T$223,'Allocation of site-spec costs'!$B647,'Capex forecast'!$S$9:$S$223,'Allocation of site-spec costs'!$D647,'Capex forecast'!$Q$9:$Q$223,"Customer Connection")</f>
        <v>0</v>
      </c>
      <c r="Q647" s="45" t="s">
        <v>106</v>
      </c>
      <c r="R647" s="6" t="str">
        <f>INDEX('Demand forecast'!$M$9:$M$5832,MATCH($Q647,'Demand forecast'!$B$9:$B$5832,0))</f>
        <v>No</v>
      </c>
      <c r="S647" s="6" t="str">
        <f>IF(COUNTIF($Q$93:Q647,$B647) = 1, "LV", IF(COUNTIF($Q$93:Q647,$B647) = 2, "HV", "ST"))</f>
        <v>ST</v>
      </c>
      <c r="T647" s="6" t="str">
        <f>INDEX('Demand forecast and growth rate'!$E$7:$E$273,MATCH($Q647,'Demand forecast and growth rate'!$B$7:$B$273,0))</f>
        <v>High growth</v>
      </c>
      <c r="U647" s="32">
        <f>SUMIFS('Capex forecast'!E$9:E$223,'Capex forecast'!$T$9:$T$223,$Q647,'Capex forecast'!$S$9:$S$223,$S647,'Capex forecast'!$Q$9:$Q$223,"Augex")</f>
        <v>0</v>
      </c>
      <c r="V647" s="32">
        <f>SUMIFS('Capex forecast'!F$9:F$223,'Capex forecast'!$T$9:$T$223,$Q647,'Capex forecast'!$S$9:$S$223,$S647,'Capex forecast'!$Q$9:$Q$223,"Augex")</f>
        <v>0</v>
      </c>
      <c r="W647" s="32">
        <f>SUMIFS('Capex forecast'!G$9:G$223,'Capex forecast'!$T$9:$T$223,$Q647,'Capex forecast'!$S$9:$S$223,$S647,'Capex forecast'!$Q$9:$Q$223,"Augex")</f>
        <v>0</v>
      </c>
      <c r="X647" s="32">
        <f>SUMIFS('Capex forecast'!H$9:H$223,'Capex forecast'!$T$9:$T$223,$Q647,'Capex forecast'!$S$9:$S$223,$S647,'Capex forecast'!$Q$9:$Q$223,"Augex")</f>
        <v>0</v>
      </c>
      <c r="Y647" s="32">
        <f>SUMIFS('Capex forecast'!I$9:I$223,'Capex forecast'!$T$9:$T$223,$Q647,'Capex forecast'!$S$9:$S$223,$S647,'Capex forecast'!$Q$9:$Q$223,"Augex")</f>
        <v>0</v>
      </c>
      <c r="Z647" s="32">
        <f>SUMIFS('Capex forecast'!J$9:J$223,'Capex forecast'!$T$9:$T$223,$Q647,'Capex forecast'!$S$9:$S$223,$S647,'Capex forecast'!$Q$9:$Q$223,"Augex")</f>
        <v>0</v>
      </c>
      <c r="AA647" s="32">
        <f>SUMIFS('Capex forecast'!K$9:K$223,'Capex forecast'!$T$9:$T$223,$Q647,'Capex forecast'!$S$9:$S$223,$S647,'Capex forecast'!$Q$9:$Q$223,"Augex")</f>
        <v>0</v>
      </c>
      <c r="AB647" s="32">
        <f>SUMIFS('Capex forecast'!L$9:L$223,'Capex forecast'!$T$9:$T$223,$Q647,'Capex forecast'!$S$9:$S$223,$S647,'Capex forecast'!$Q$9:$Q$223,"Augex")</f>
        <v>0</v>
      </c>
      <c r="AC647" s="32">
        <f>SUMIFS('Capex forecast'!M$9:M$223,'Capex forecast'!$T$9:$T$223,$Q647,'Capex forecast'!$S$9:$S$223,$S647,'Capex forecast'!$Q$9:$Q$223,"Augex")</f>
        <v>0</v>
      </c>
      <c r="AD647" s="32">
        <f>SUMIFS('Capex forecast'!N$9:N$223,'Capex forecast'!$T$9:$T$223,$Q647,'Capex forecast'!$S$9:$S$223,$S647,'Capex forecast'!$Q$9:$Q$223,"Augex")</f>
        <v>0</v>
      </c>
      <c r="AF647" s="45" t="s">
        <v>106</v>
      </c>
      <c r="AG647" s="6" t="str">
        <f>INDEX('Demand forecast'!$M$9:$M$5832,MATCH($Q647,'Demand forecast'!$B$9:$B$5832,0))</f>
        <v>No</v>
      </c>
      <c r="AH647" s="6" t="str">
        <f>IF(COUNTIF($AF$93:AF647,$B647) = 1, "LV", IF(COUNTIF($AF$93:AF647,$B647) = 2, "HV", "ST"))</f>
        <v>ST</v>
      </c>
      <c r="AI647" s="6" t="str">
        <f>INDEX('Demand forecast and growth rate'!$E$7:$E$273,MATCH($Q647,'Demand forecast and growth rate'!$B$7:$B$273,0))</f>
        <v>High growth</v>
      </c>
      <c r="AJ647" s="47">
        <f>SUMIFS('Capex forecast'!E$9:E$223,'Capex forecast'!$T$9:$T$223,$AF647,'Capex forecast'!$S$9:$S$223,$AH647,'Capex forecast'!$Q$9:$Q$223,"Repex")</f>
        <v>0</v>
      </c>
      <c r="AK647" s="47">
        <f>SUMIFS('Capex forecast'!F$9:F$223,'Capex forecast'!$T$9:$T$223,$AF647,'Capex forecast'!$S$9:$S$223,$AH647,'Capex forecast'!$Q$9:$Q$223,"Repex")</f>
        <v>0</v>
      </c>
      <c r="AL647" s="47">
        <f>SUMIFS('Capex forecast'!G$9:G$223,'Capex forecast'!$T$9:$T$223,$AF647,'Capex forecast'!$S$9:$S$223,$AH647,'Capex forecast'!$Q$9:$Q$223,"Repex")</f>
        <v>0</v>
      </c>
      <c r="AM647" s="47">
        <f>SUMIFS('Capex forecast'!H$9:H$223,'Capex forecast'!$T$9:$T$223,$AF647,'Capex forecast'!$S$9:$S$223,$AH647,'Capex forecast'!$Q$9:$Q$223,"Repex")</f>
        <v>0</v>
      </c>
      <c r="AN647" s="47">
        <f>SUMIFS('Capex forecast'!I$9:I$223,'Capex forecast'!$T$9:$T$223,$AF647,'Capex forecast'!$S$9:$S$223,$AH647,'Capex forecast'!$Q$9:$Q$223,"Repex")</f>
        <v>0</v>
      </c>
      <c r="AO647" s="47">
        <f>SUMIFS('Capex forecast'!J$9:J$223,'Capex forecast'!$T$9:$T$223,$AF647,'Capex forecast'!$S$9:$S$223,$AH647,'Capex forecast'!$Q$9:$Q$223,"Repex")</f>
        <v>0</v>
      </c>
      <c r="AP647" s="47">
        <f>SUMIFS('Capex forecast'!K$9:K$223,'Capex forecast'!$T$9:$T$223,$AF647,'Capex forecast'!$S$9:$S$223,$AH647,'Capex forecast'!$Q$9:$Q$223,"Repex")</f>
        <v>0</v>
      </c>
      <c r="AQ647" s="47">
        <f>SUMIFS('Capex forecast'!L$9:L$223,'Capex forecast'!$T$9:$T$223,$AF647,'Capex forecast'!$S$9:$S$223,$AH647,'Capex forecast'!$Q$9:$Q$223,"Repex")</f>
        <v>0</v>
      </c>
      <c r="AR647" s="47">
        <f>SUMIFS('Capex forecast'!M$9:M$223,'Capex forecast'!$T$9:$T$223,$AF647,'Capex forecast'!$S$9:$S$223,$AH647,'Capex forecast'!$Q$9:$Q$223,"Repex")</f>
        <v>0</v>
      </c>
      <c r="AS647" s="47">
        <f>SUMIFS('Capex forecast'!N$9:N$223,'Capex forecast'!$T$9:$T$223,$AF647,'Capex forecast'!$S$9:$S$223,$AH647,'Capex forecast'!$Q$9:$Q$223,"Repex")</f>
        <v>0</v>
      </c>
    </row>
    <row r="648" spans="2:45" ht="15">
      <c r="B648" s="45" t="s">
        <v>125</v>
      </c>
      <c r="C648" s="6" t="str">
        <f>INDEX('Demand forecast'!$M$9:$M$5832,MATCH($B648,'Demand forecast'!$B$9:$B$5832,0))</f>
        <v>No</v>
      </c>
      <c r="D648" s="6" t="str">
        <f>IF(COUNTIF($B$93:B648,$B648) = 1, "LV", IF(COUNTIF($B$93:B648,$B648) = 2, "HV", "ST"))</f>
        <v>ST</v>
      </c>
      <c r="E648" s="6" t="str">
        <f>INDEX('Demand forecast and growth rate'!$E$7:$E$273,MATCH($B648,'Demand forecast and growth rate'!$B$7:$B$273,0))</f>
        <v>Small growth</v>
      </c>
      <c r="F648" s="32">
        <f>SUMIFS('Capex forecast'!E$9:E$223,'Capex forecast'!$T$9:$T$223,'Allocation of site-spec costs'!$B648,'Capex forecast'!$S$9:$S$223,'Allocation of site-spec costs'!$D648,'Capex forecast'!$Q$9:$Q$223,"Customer Connection")</f>
        <v>0</v>
      </c>
      <c r="G648" s="32">
        <f>SUMIFS('Capex forecast'!F$9:F$223,'Capex forecast'!$T$9:$T$223,'Allocation of site-spec costs'!$B648,'Capex forecast'!$S$9:$S$223,'Allocation of site-spec costs'!$D648,'Capex forecast'!$Q$9:$Q$223,"Customer Connection")</f>
        <v>0</v>
      </c>
      <c r="H648" s="32">
        <f>SUMIFS('Capex forecast'!G$9:G$223,'Capex forecast'!$T$9:$T$223,'Allocation of site-spec costs'!$B648,'Capex forecast'!$S$9:$S$223,'Allocation of site-spec costs'!$D648,'Capex forecast'!$Q$9:$Q$223,"Customer Connection")</f>
        <v>0</v>
      </c>
      <c r="I648" s="32">
        <f>SUMIFS('Capex forecast'!H$9:H$223,'Capex forecast'!$T$9:$T$223,'Allocation of site-spec costs'!$B648,'Capex forecast'!$S$9:$S$223,'Allocation of site-spec costs'!$D648,'Capex forecast'!$Q$9:$Q$223,"Customer Connection")</f>
        <v>0</v>
      </c>
      <c r="J648" s="32">
        <f>SUMIFS('Capex forecast'!I$9:I$223,'Capex forecast'!$T$9:$T$223,'Allocation of site-spec costs'!$B648,'Capex forecast'!$S$9:$S$223,'Allocation of site-spec costs'!$D648,'Capex forecast'!$Q$9:$Q$223,"Customer Connection")</f>
        <v>0</v>
      </c>
      <c r="K648" s="32">
        <f>SUMIFS('Capex forecast'!J$9:J$223,'Capex forecast'!$T$9:$T$223,'Allocation of site-spec costs'!$B648,'Capex forecast'!$S$9:$S$223,'Allocation of site-spec costs'!$D648,'Capex forecast'!$Q$9:$Q$223,"Customer Connection")</f>
        <v>0</v>
      </c>
      <c r="L648" s="32">
        <f>SUMIFS('Capex forecast'!K$9:K$223,'Capex forecast'!$T$9:$T$223,'Allocation of site-spec costs'!$B648,'Capex forecast'!$S$9:$S$223,'Allocation of site-spec costs'!$D648,'Capex forecast'!$Q$9:$Q$223,"Customer Connection")</f>
        <v>0</v>
      </c>
      <c r="M648" s="32">
        <f>SUMIFS('Capex forecast'!L$9:L$223,'Capex forecast'!$T$9:$T$223,'Allocation of site-spec costs'!$B648,'Capex forecast'!$S$9:$S$223,'Allocation of site-spec costs'!$D648,'Capex forecast'!$Q$9:$Q$223,"Customer Connection")</f>
        <v>0</v>
      </c>
      <c r="N648" s="32">
        <f>SUMIFS('Capex forecast'!M$9:M$223,'Capex forecast'!$T$9:$T$223,'Allocation of site-spec costs'!$B648,'Capex forecast'!$S$9:$S$223,'Allocation of site-spec costs'!$D648,'Capex forecast'!$Q$9:$Q$223,"Customer Connection")</f>
        <v>0</v>
      </c>
      <c r="O648" s="32">
        <f>SUMIFS('Capex forecast'!N$9:N$223,'Capex forecast'!$T$9:$T$223,'Allocation of site-spec costs'!$B648,'Capex forecast'!$S$9:$S$223,'Allocation of site-spec costs'!$D648,'Capex forecast'!$Q$9:$Q$223,"Customer Connection")</f>
        <v>0</v>
      </c>
      <c r="Q648" s="45" t="s">
        <v>125</v>
      </c>
      <c r="R648" s="6" t="str">
        <f>INDEX('Demand forecast'!$M$9:$M$5832,MATCH($Q648,'Demand forecast'!$B$9:$B$5832,0))</f>
        <v>No</v>
      </c>
      <c r="S648" s="6" t="str">
        <f>IF(COUNTIF($Q$93:Q648,$B648) = 1, "LV", IF(COUNTIF($Q$93:Q648,$B648) = 2, "HV", "ST"))</f>
        <v>ST</v>
      </c>
      <c r="T648" s="6" t="str">
        <f>INDEX('Demand forecast and growth rate'!$E$7:$E$273,MATCH($Q648,'Demand forecast and growth rate'!$B$7:$B$273,0))</f>
        <v>Small growth</v>
      </c>
      <c r="U648" s="32">
        <f>SUMIFS('Capex forecast'!E$9:E$223,'Capex forecast'!$T$9:$T$223,$Q648,'Capex forecast'!$S$9:$S$223,$S648,'Capex forecast'!$Q$9:$Q$223,"Augex")</f>
        <v>0</v>
      </c>
      <c r="V648" s="32">
        <f>SUMIFS('Capex forecast'!F$9:F$223,'Capex forecast'!$T$9:$T$223,$Q648,'Capex forecast'!$S$9:$S$223,$S648,'Capex forecast'!$Q$9:$Q$223,"Augex")</f>
        <v>0</v>
      </c>
      <c r="W648" s="32">
        <f>SUMIFS('Capex forecast'!G$9:G$223,'Capex forecast'!$T$9:$T$223,$Q648,'Capex forecast'!$S$9:$S$223,$S648,'Capex forecast'!$Q$9:$Q$223,"Augex")</f>
        <v>0</v>
      </c>
      <c r="X648" s="32">
        <f>SUMIFS('Capex forecast'!H$9:H$223,'Capex forecast'!$T$9:$T$223,$Q648,'Capex forecast'!$S$9:$S$223,$S648,'Capex forecast'!$Q$9:$Q$223,"Augex")</f>
        <v>0</v>
      </c>
      <c r="Y648" s="32">
        <f>SUMIFS('Capex forecast'!I$9:I$223,'Capex forecast'!$T$9:$T$223,$Q648,'Capex forecast'!$S$9:$S$223,$S648,'Capex forecast'!$Q$9:$Q$223,"Augex")</f>
        <v>0</v>
      </c>
      <c r="Z648" s="32">
        <f>SUMIFS('Capex forecast'!J$9:J$223,'Capex forecast'!$T$9:$T$223,$Q648,'Capex forecast'!$S$9:$S$223,$S648,'Capex forecast'!$Q$9:$Q$223,"Augex")</f>
        <v>0</v>
      </c>
      <c r="AA648" s="32">
        <f>SUMIFS('Capex forecast'!K$9:K$223,'Capex forecast'!$T$9:$T$223,$Q648,'Capex forecast'!$S$9:$S$223,$S648,'Capex forecast'!$Q$9:$Q$223,"Augex")</f>
        <v>0</v>
      </c>
      <c r="AB648" s="32">
        <f>SUMIFS('Capex forecast'!L$9:L$223,'Capex forecast'!$T$9:$T$223,$Q648,'Capex forecast'!$S$9:$S$223,$S648,'Capex forecast'!$Q$9:$Q$223,"Augex")</f>
        <v>0</v>
      </c>
      <c r="AC648" s="32">
        <f>SUMIFS('Capex forecast'!M$9:M$223,'Capex forecast'!$T$9:$T$223,$Q648,'Capex forecast'!$S$9:$S$223,$S648,'Capex forecast'!$Q$9:$Q$223,"Augex")</f>
        <v>0</v>
      </c>
      <c r="AD648" s="32">
        <f>SUMIFS('Capex forecast'!N$9:N$223,'Capex forecast'!$T$9:$T$223,$Q648,'Capex forecast'!$S$9:$S$223,$S648,'Capex forecast'!$Q$9:$Q$223,"Augex")</f>
        <v>0</v>
      </c>
      <c r="AF648" s="45" t="s">
        <v>125</v>
      </c>
      <c r="AG648" s="6" t="str">
        <f>INDEX('Demand forecast'!$M$9:$M$5832,MATCH($Q648,'Demand forecast'!$B$9:$B$5832,0))</f>
        <v>No</v>
      </c>
      <c r="AH648" s="6" t="str">
        <f>IF(COUNTIF($AF$93:AF648,$B648) = 1, "LV", IF(COUNTIF($AF$93:AF648,$B648) = 2, "HV", "ST"))</f>
        <v>ST</v>
      </c>
      <c r="AI648" s="6" t="str">
        <f>INDEX('Demand forecast and growth rate'!$E$7:$E$273,MATCH($Q648,'Demand forecast and growth rate'!$B$7:$B$273,0))</f>
        <v>Small growth</v>
      </c>
      <c r="AJ648" s="47">
        <f>SUMIFS('Capex forecast'!E$9:E$223,'Capex forecast'!$T$9:$T$223,$AF648,'Capex forecast'!$S$9:$S$223,$AH648,'Capex forecast'!$Q$9:$Q$223,"Repex")</f>
        <v>0</v>
      </c>
      <c r="AK648" s="47">
        <f>SUMIFS('Capex forecast'!F$9:F$223,'Capex forecast'!$T$9:$T$223,$AF648,'Capex forecast'!$S$9:$S$223,$AH648,'Capex forecast'!$Q$9:$Q$223,"Repex")</f>
        <v>0</v>
      </c>
      <c r="AL648" s="47">
        <f>SUMIFS('Capex forecast'!G$9:G$223,'Capex forecast'!$T$9:$T$223,$AF648,'Capex forecast'!$S$9:$S$223,$AH648,'Capex forecast'!$Q$9:$Q$223,"Repex")</f>
        <v>0</v>
      </c>
      <c r="AM648" s="47">
        <f>SUMIFS('Capex forecast'!H$9:H$223,'Capex forecast'!$T$9:$T$223,$AF648,'Capex forecast'!$S$9:$S$223,$AH648,'Capex forecast'!$Q$9:$Q$223,"Repex")</f>
        <v>0</v>
      </c>
      <c r="AN648" s="47">
        <f>SUMIFS('Capex forecast'!I$9:I$223,'Capex forecast'!$T$9:$T$223,$AF648,'Capex forecast'!$S$9:$S$223,$AH648,'Capex forecast'!$Q$9:$Q$223,"Repex")</f>
        <v>0</v>
      </c>
      <c r="AO648" s="47">
        <f>SUMIFS('Capex forecast'!J$9:J$223,'Capex forecast'!$T$9:$T$223,$AF648,'Capex forecast'!$S$9:$S$223,$AH648,'Capex forecast'!$Q$9:$Q$223,"Repex")</f>
        <v>0</v>
      </c>
      <c r="AP648" s="47">
        <f>SUMIFS('Capex forecast'!K$9:K$223,'Capex forecast'!$T$9:$T$223,$AF648,'Capex forecast'!$S$9:$S$223,$AH648,'Capex forecast'!$Q$9:$Q$223,"Repex")</f>
        <v>0</v>
      </c>
      <c r="AQ648" s="47">
        <f>SUMIFS('Capex forecast'!L$9:L$223,'Capex forecast'!$T$9:$T$223,$AF648,'Capex forecast'!$S$9:$S$223,$AH648,'Capex forecast'!$Q$9:$Q$223,"Repex")</f>
        <v>0</v>
      </c>
      <c r="AR648" s="47">
        <f>SUMIFS('Capex forecast'!M$9:M$223,'Capex forecast'!$T$9:$T$223,$AF648,'Capex forecast'!$S$9:$S$223,$AH648,'Capex forecast'!$Q$9:$Q$223,"Repex")</f>
        <v>0</v>
      </c>
      <c r="AS648" s="47">
        <f>SUMIFS('Capex forecast'!N$9:N$223,'Capex forecast'!$T$9:$T$223,$AF648,'Capex forecast'!$S$9:$S$223,$AH648,'Capex forecast'!$Q$9:$Q$223,"Repex")</f>
        <v>0</v>
      </c>
    </row>
    <row r="649" spans="2:45" ht="15">
      <c r="B649" s="45" t="s">
        <v>428</v>
      </c>
      <c r="C649" s="6" t="str">
        <f>INDEX('Demand forecast'!$M$9:$M$5832,MATCH($B649,'Demand forecast'!$B$9:$B$5832,0))</f>
        <v>Yes</v>
      </c>
      <c r="D649" s="6" t="str">
        <f>IF(COUNTIF($B$93:B649,$B649) = 1, "LV", IF(COUNTIF($B$93:B649,$B649) = 2, "HV", "ST"))</f>
        <v>ST</v>
      </c>
      <c r="E649" s="6" t="str">
        <f>INDEX('Demand forecast and growth rate'!$E$7:$E$273,MATCH($B649,'Demand forecast and growth rate'!$B$7:$B$273,0))</f>
        <v>Steady/falling</v>
      </c>
      <c r="F649" s="32">
        <f>SUMIFS('Capex forecast'!E$9:E$223,'Capex forecast'!$T$9:$T$223,'Allocation of site-spec costs'!$B649,'Capex forecast'!$S$9:$S$223,'Allocation of site-spec costs'!$D649,'Capex forecast'!$Q$9:$Q$223,"Customer Connection")</f>
        <v>0</v>
      </c>
      <c r="G649" s="32">
        <f>SUMIFS('Capex forecast'!F$9:F$223,'Capex forecast'!$T$9:$T$223,'Allocation of site-spec costs'!$B649,'Capex forecast'!$S$9:$S$223,'Allocation of site-spec costs'!$D649,'Capex forecast'!$Q$9:$Q$223,"Customer Connection")</f>
        <v>0</v>
      </c>
      <c r="H649" s="32">
        <f>SUMIFS('Capex forecast'!G$9:G$223,'Capex forecast'!$T$9:$T$223,'Allocation of site-spec costs'!$B649,'Capex forecast'!$S$9:$S$223,'Allocation of site-spec costs'!$D649,'Capex forecast'!$Q$9:$Q$223,"Customer Connection")</f>
        <v>0</v>
      </c>
      <c r="I649" s="32">
        <f>SUMIFS('Capex forecast'!H$9:H$223,'Capex forecast'!$T$9:$T$223,'Allocation of site-spec costs'!$B649,'Capex forecast'!$S$9:$S$223,'Allocation of site-spec costs'!$D649,'Capex forecast'!$Q$9:$Q$223,"Customer Connection")</f>
        <v>0</v>
      </c>
      <c r="J649" s="32">
        <f>SUMIFS('Capex forecast'!I$9:I$223,'Capex forecast'!$T$9:$T$223,'Allocation of site-spec costs'!$B649,'Capex forecast'!$S$9:$S$223,'Allocation of site-spec costs'!$D649,'Capex forecast'!$Q$9:$Q$223,"Customer Connection")</f>
        <v>0</v>
      </c>
      <c r="K649" s="32">
        <f>SUMIFS('Capex forecast'!J$9:J$223,'Capex forecast'!$T$9:$T$223,'Allocation of site-spec costs'!$B649,'Capex forecast'!$S$9:$S$223,'Allocation of site-spec costs'!$D649,'Capex forecast'!$Q$9:$Q$223,"Customer Connection")</f>
        <v>0</v>
      </c>
      <c r="L649" s="32">
        <f>SUMIFS('Capex forecast'!K$9:K$223,'Capex forecast'!$T$9:$T$223,'Allocation of site-spec costs'!$B649,'Capex forecast'!$S$9:$S$223,'Allocation of site-spec costs'!$D649,'Capex forecast'!$Q$9:$Q$223,"Customer Connection")</f>
        <v>0</v>
      </c>
      <c r="M649" s="32">
        <f>SUMIFS('Capex forecast'!L$9:L$223,'Capex forecast'!$T$9:$T$223,'Allocation of site-spec costs'!$B649,'Capex forecast'!$S$9:$S$223,'Allocation of site-spec costs'!$D649,'Capex forecast'!$Q$9:$Q$223,"Customer Connection")</f>
        <v>0</v>
      </c>
      <c r="N649" s="32">
        <f>SUMIFS('Capex forecast'!M$9:M$223,'Capex forecast'!$T$9:$T$223,'Allocation of site-spec costs'!$B649,'Capex forecast'!$S$9:$S$223,'Allocation of site-spec costs'!$D649,'Capex forecast'!$Q$9:$Q$223,"Customer Connection")</f>
        <v>0</v>
      </c>
      <c r="O649" s="32">
        <f>SUMIFS('Capex forecast'!N$9:N$223,'Capex forecast'!$T$9:$T$223,'Allocation of site-spec costs'!$B649,'Capex forecast'!$S$9:$S$223,'Allocation of site-spec costs'!$D649,'Capex forecast'!$Q$9:$Q$223,"Customer Connection")</f>
        <v>0</v>
      </c>
      <c r="Q649" s="45" t="s">
        <v>428</v>
      </c>
      <c r="R649" s="6" t="str">
        <f>INDEX('Demand forecast'!$M$9:$M$5832,MATCH($Q649,'Demand forecast'!$B$9:$B$5832,0))</f>
        <v>Yes</v>
      </c>
      <c r="S649" s="6" t="str">
        <f>IF(COUNTIF($Q$93:Q649,$B649) = 1, "LV", IF(COUNTIF($Q$93:Q649,$B649) = 2, "HV", "ST"))</f>
        <v>ST</v>
      </c>
      <c r="T649" s="6" t="str">
        <f>INDEX('Demand forecast and growth rate'!$E$7:$E$273,MATCH($Q649,'Demand forecast and growth rate'!$B$7:$B$273,0))</f>
        <v>Steady/falling</v>
      </c>
      <c r="U649" s="32">
        <f>SUMIFS('Capex forecast'!E$9:E$223,'Capex forecast'!$T$9:$T$223,$Q649,'Capex forecast'!$S$9:$S$223,$S649,'Capex forecast'!$Q$9:$Q$223,"Augex")</f>
        <v>0</v>
      </c>
      <c r="V649" s="32">
        <f>SUMIFS('Capex forecast'!F$9:F$223,'Capex forecast'!$T$9:$T$223,$Q649,'Capex forecast'!$S$9:$S$223,$S649,'Capex forecast'!$Q$9:$Q$223,"Augex")</f>
        <v>0</v>
      </c>
      <c r="W649" s="32">
        <f>SUMIFS('Capex forecast'!G$9:G$223,'Capex forecast'!$T$9:$T$223,$Q649,'Capex forecast'!$S$9:$S$223,$S649,'Capex forecast'!$Q$9:$Q$223,"Augex")</f>
        <v>0</v>
      </c>
      <c r="X649" s="32">
        <f>SUMIFS('Capex forecast'!H$9:H$223,'Capex forecast'!$T$9:$T$223,$Q649,'Capex forecast'!$S$9:$S$223,$S649,'Capex forecast'!$Q$9:$Q$223,"Augex")</f>
        <v>0</v>
      </c>
      <c r="Y649" s="32">
        <f>SUMIFS('Capex forecast'!I$9:I$223,'Capex forecast'!$T$9:$T$223,$Q649,'Capex forecast'!$S$9:$S$223,$S649,'Capex forecast'!$Q$9:$Q$223,"Augex")</f>
        <v>0</v>
      </c>
      <c r="Z649" s="32">
        <f>SUMIFS('Capex forecast'!J$9:J$223,'Capex forecast'!$T$9:$T$223,$Q649,'Capex forecast'!$S$9:$S$223,$S649,'Capex forecast'!$Q$9:$Q$223,"Augex")</f>
        <v>0</v>
      </c>
      <c r="AA649" s="32">
        <f>SUMIFS('Capex forecast'!K$9:K$223,'Capex forecast'!$T$9:$T$223,$Q649,'Capex forecast'!$S$9:$S$223,$S649,'Capex forecast'!$Q$9:$Q$223,"Augex")</f>
        <v>0</v>
      </c>
      <c r="AB649" s="32">
        <f>SUMIFS('Capex forecast'!L$9:L$223,'Capex forecast'!$T$9:$T$223,$Q649,'Capex forecast'!$S$9:$S$223,$S649,'Capex forecast'!$Q$9:$Q$223,"Augex")</f>
        <v>0</v>
      </c>
      <c r="AC649" s="32">
        <f>SUMIFS('Capex forecast'!M$9:M$223,'Capex forecast'!$T$9:$T$223,$Q649,'Capex forecast'!$S$9:$S$223,$S649,'Capex forecast'!$Q$9:$Q$223,"Augex")</f>
        <v>0</v>
      </c>
      <c r="AD649" s="32">
        <f>SUMIFS('Capex forecast'!N$9:N$223,'Capex forecast'!$T$9:$T$223,$Q649,'Capex forecast'!$S$9:$S$223,$S649,'Capex forecast'!$Q$9:$Q$223,"Augex")</f>
        <v>0</v>
      </c>
      <c r="AF649" s="45" t="s">
        <v>428</v>
      </c>
      <c r="AG649" s="6" t="str">
        <f>INDEX('Demand forecast'!$M$9:$M$5832,MATCH($Q649,'Demand forecast'!$B$9:$B$5832,0))</f>
        <v>Yes</v>
      </c>
      <c r="AH649" s="6" t="str">
        <f>IF(COUNTIF($AF$93:AF649,$B649) = 1, "LV", IF(COUNTIF($AF$93:AF649,$B649) = 2, "HV", "ST"))</f>
        <v>ST</v>
      </c>
      <c r="AI649" s="6" t="str">
        <f>INDEX('Demand forecast and growth rate'!$E$7:$E$273,MATCH($Q649,'Demand forecast and growth rate'!$B$7:$B$273,0))</f>
        <v>Steady/falling</v>
      </c>
      <c r="AJ649" s="47">
        <f>SUMIFS('Capex forecast'!E$9:E$223,'Capex forecast'!$T$9:$T$223,$AF649,'Capex forecast'!$S$9:$S$223,$AH649,'Capex forecast'!$Q$9:$Q$223,"Repex")</f>
        <v>0</v>
      </c>
      <c r="AK649" s="47">
        <f>SUMIFS('Capex forecast'!F$9:F$223,'Capex forecast'!$T$9:$T$223,$AF649,'Capex forecast'!$S$9:$S$223,$AH649,'Capex forecast'!$Q$9:$Q$223,"Repex")</f>
        <v>0</v>
      </c>
      <c r="AL649" s="47">
        <f>SUMIFS('Capex forecast'!G$9:G$223,'Capex forecast'!$T$9:$T$223,$AF649,'Capex forecast'!$S$9:$S$223,$AH649,'Capex forecast'!$Q$9:$Q$223,"Repex")</f>
        <v>0</v>
      </c>
      <c r="AM649" s="47">
        <f>SUMIFS('Capex forecast'!H$9:H$223,'Capex forecast'!$T$9:$T$223,$AF649,'Capex forecast'!$S$9:$S$223,$AH649,'Capex forecast'!$Q$9:$Q$223,"Repex")</f>
        <v>0</v>
      </c>
      <c r="AN649" s="47">
        <f>SUMIFS('Capex forecast'!I$9:I$223,'Capex forecast'!$T$9:$T$223,$AF649,'Capex forecast'!$S$9:$S$223,$AH649,'Capex forecast'!$Q$9:$Q$223,"Repex")</f>
        <v>0</v>
      </c>
      <c r="AO649" s="47">
        <f>SUMIFS('Capex forecast'!J$9:J$223,'Capex forecast'!$T$9:$T$223,$AF649,'Capex forecast'!$S$9:$S$223,$AH649,'Capex forecast'!$Q$9:$Q$223,"Repex")</f>
        <v>0</v>
      </c>
      <c r="AP649" s="47">
        <f>SUMIFS('Capex forecast'!K$9:K$223,'Capex forecast'!$T$9:$T$223,$AF649,'Capex forecast'!$S$9:$S$223,$AH649,'Capex forecast'!$Q$9:$Q$223,"Repex")</f>
        <v>0</v>
      </c>
      <c r="AQ649" s="47">
        <f>SUMIFS('Capex forecast'!L$9:L$223,'Capex forecast'!$T$9:$T$223,$AF649,'Capex forecast'!$S$9:$S$223,$AH649,'Capex forecast'!$Q$9:$Q$223,"Repex")</f>
        <v>0</v>
      </c>
      <c r="AR649" s="47">
        <f>SUMIFS('Capex forecast'!M$9:M$223,'Capex forecast'!$T$9:$T$223,$AF649,'Capex forecast'!$S$9:$S$223,$AH649,'Capex forecast'!$Q$9:$Q$223,"Repex")</f>
        <v>0</v>
      </c>
      <c r="AS649" s="47">
        <f>SUMIFS('Capex forecast'!N$9:N$223,'Capex forecast'!$T$9:$T$223,$AF649,'Capex forecast'!$S$9:$S$223,$AH649,'Capex forecast'!$Q$9:$Q$223,"Repex")</f>
        <v>0</v>
      </c>
    </row>
    <row r="650" spans="2:45" ht="15">
      <c r="B650" s="45" t="s">
        <v>239</v>
      </c>
      <c r="C650" s="6" t="str">
        <f>INDEX('Demand forecast'!$M$9:$M$5832,MATCH($B650,'Demand forecast'!$B$9:$B$5832,0))</f>
        <v>Yes</v>
      </c>
      <c r="D650" s="6" t="str">
        <f>IF(COUNTIF($B$93:B650,$B650) = 1, "LV", IF(COUNTIF($B$93:B650,$B650) = 2, "HV", "ST"))</f>
        <v>ST</v>
      </c>
      <c r="E650" s="6" t="str">
        <f>INDEX('Demand forecast and growth rate'!$E$7:$E$273,MATCH($B650,'Demand forecast and growth rate'!$B$7:$B$273,0))</f>
        <v>Steady/falling</v>
      </c>
      <c r="F650" s="32">
        <f>SUMIFS('Capex forecast'!E$9:E$223,'Capex forecast'!$T$9:$T$223,'Allocation of site-spec costs'!$B650,'Capex forecast'!$S$9:$S$223,'Allocation of site-spec costs'!$D650,'Capex forecast'!$Q$9:$Q$223,"Customer Connection")</f>
        <v>0</v>
      </c>
      <c r="G650" s="32">
        <f>SUMIFS('Capex forecast'!F$9:F$223,'Capex forecast'!$T$9:$T$223,'Allocation of site-spec costs'!$B650,'Capex forecast'!$S$9:$S$223,'Allocation of site-spec costs'!$D650,'Capex forecast'!$Q$9:$Q$223,"Customer Connection")</f>
        <v>0</v>
      </c>
      <c r="H650" s="32">
        <f>SUMIFS('Capex forecast'!G$9:G$223,'Capex forecast'!$T$9:$T$223,'Allocation of site-spec costs'!$B650,'Capex forecast'!$S$9:$S$223,'Allocation of site-spec costs'!$D650,'Capex forecast'!$Q$9:$Q$223,"Customer Connection")</f>
        <v>0</v>
      </c>
      <c r="I650" s="32">
        <f>SUMIFS('Capex forecast'!H$9:H$223,'Capex forecast'!$T$9:$T$223,'Allocation of site-spec costs'!$B650,'Capex forecast'!$S$9:$S$223,'Allocation of site-spec costs'!$D650,'Capex forecast'!$Q$9:$Q$223,"Customer Connection")</f>
        <v>0</v>
      </c>
      <c r="J650" s="32">
        <f>SUMIFS('Capex forecast'!I$9:I$223,'Capex forecast'!$T$9:$T$223,'Allocation of site-spec costs'!$B650,'Capex forecast'!$S$9:$S$223,'Allocation of site-spec costs'!$D650,'Capex forecast'!$Q$9:$Q$223,"Customer Connection")</f>
        <v>0</v>
      </c>
      <c r="K650" s="32">
        <f>SUMIFS('Capex forecast'!J$9:J$223,'Capex forecast'!$T$9:$T$223,'Allocation of site-spec costs'!$B650,'Capex forecast'!$S$9:$S$223,'Allocation of site-spec costs'!$D650,'Capex forecast'!$Q$9:$Q$223,"Customer Connection")</f>
        <v>0</v>
      </c>
      <c r="L650" s="32">
        <f>SUMIFS('Capex forecast'!K$9:K$223,'Capex forecast'!$T$9:$T$223,'Allocation of site-spec costs'!$B650,'Capex forecast'!$S$9:$S$223,'Allocation of site-spec costs'!$D650,'Capex forecast'!$Q$9:$Q$223,"Customer Connection")</f>
        <v>0</v>
      </c>
      <c r="M650" s="32">
        <f>SUMIFS('Capex forecast'!L$9:L$223,'Capex forecast'!$T$9:$T$223,'Allocation of site-spec costs'!$B650,'Capex forecast'!$S$9:$S$223,'Allocation of site-spec costs'!$D650,'Capex forecast'!$Q$9:$Q$223,"Customer Connection")</f>
        <v>0</v>
      </c>
      <c r="N650" s="32">
        <f>SUMIFS('Capex forecast'!M$9:M$223,'Capex forecast'!$T$9:$T$223,'Allocation of site-spec costs'!$B650,'Capex forecast'!$S$9:$S$223,'Allocation of site-spec costs'!$D650,'Capex forecast'!$Q$9:$Q$223,"Customer Connection")</f>
        <v>0</v>
      </c>
      <c r="O650" s="32">
        <f>SUMIFS('Capex forecast'!N$9:N$223,'Capex forecast'!$T$9:$T$223,'Allocation of site-spec costs'!$B650,'Capex forecast'!$S$9:$S$223,'Allocation of site-spec costs'!$D650,'Capex forecast'!$Q$9:$Q$223,"Customer Connection")</f>
        <v>0</v>
      </c>
      <c r="Q650" s="45" t="s">
        <v>239</v>
      </c>
      <c r="R650" s="6" t="str">
        <f>INDEX('Demand forecast'!$M$9:$M$5832,MATCH($Q650,'Demand forecast'!$B$9:$B$5832,0))</f>
        <v>Yes</v>
      </c>
      <c r="S650" s="6" t="str">
        <f>IF(COUNTIF($Q$93:Q650,$B650) = 1, "LV", IF(COUNTIF($Q$93:Q650,$B650) = 2, "HV", "ST"))</f>
        <v>ST</v>
      </c>
      <c r="T650" s="6" t="str">
        <f>INDEX('Demand forecast and growth rate'!$E$7:$E$273,MATCH($Q650,'Demand forecast and growth rate'!$B$7:$B$273,0))</f>
        <v>Steady/falling</v>
      </c>
      <c r="U650" s="32">
        <f>SUMIFS('Capex forecast'!E$9:E$223,'Capex forecast'!$T$9:$T$223,$Q650,'Capex forecast'!$S$9:$S$223,$S650,'Capex forecast'!$Q$9:$Q$223,"Augex")</f>
        <v>0</v>
      </c>
      <c r="V650" s="32">
        <f>SUMIFS('Capex forecast'!F$9:F$223,'Capex forecast'!$T$9:$T$223,$Q650,'Capex forecast'!$S$9:$S$223,$S650,'Capex forecast'!$Q$9:$Q$223,"Augex")</f>
        <v>0</v>
      </c>
      <c r="W650" s="32">
        <f>SUMIFS('Capex forecast'!G$9:G$223,'Capex forecast'!$T$9:$T$223,$Q650,'Capex forecast'!$S$9:$S$223,$S650,'Capex forecast'!$Q$9:$Q$223,"Augex")</f>
        <v>0</v>
      </c>
      <c r="X650" s="32">
        <f>SUMIFS('Capex forecast'!H$9:H$223,'Capex forecast'!$T$9:$T$223,$Q650,'Capex forecast'!$S$9:$S$223,$S650,'Capex forecast'!$Q$9:$Q$223,"Augex")</f>
        <v>0</v>
      </c>
      <c r="Y650" s="32">
        <f>SUMIFS('Capex forecast'!I$9:I$223,'Capex forecast'!$T$9:$T$223,$Q650,'Capex forecast'!$S$9:$S$223,$S650,'Capex forecast'!$Q$9:$Q$223,"Augex")</f>
        <v>0</v>
      </c>
      <c r="Z650" s="32">
        <f>SUMIFS('Capex forecast'!J$9:J$223,'Capex forecast'!$T$9:$T$223,$Q650,'Capex forecast'!$S$9:$S$223,$S650,'Capex forecast'!$Q$9:$Q$223,"Augex")</f>
        <v>0</v>
      </c>
      <c r="AA650" s="32">
        <f>SUMIFS('Capex forecast'!K$9:K$223,'Capex forecast'!$T$9:$T$223,$Q650,'Capex forecast'!$S$9:$S$223,$S650,'Capex forecast'!$Q$9:$Q$223,"Augex")</f>
        <v>0</v>
      </c>
      <c r="AB650" s="32">
        <f>SUMIFS('Capex forecast'!L$9:L$223,'Capex forecast'!$T$9:$T$223,$Q650,'Capex forecast'!$S$9:$S$223,$S650,'Capex forecast'!$Q$9:$Q$223,"Augex")</f>
        <v>0</v>
      </c>
      <c r="AC650" s="32">
        <f>SUMIFS('Capex forecast'!M$9:M$223,'Capex forecast'!$T$9:$T$223,$Q650,'Capex forecast'!$S$9:$S$223,$S650,'Capex forecast'!$Q$9:$Q$223,"Augex")</f>
        <v>0</v>
      </c>
      <c r="AD650" s="32">
        <f>SUMIFS('Capex forecast'!N$9:N$223,'Capex forecast'!$T$9:$T$223,$Q650,'Capex forecast'!$S$9:$S$223,$S650,'Capex forecast'!$Q$9:$Q$223,"Augex")</f>
        <v>0</v>
      </c>
      <c r="AF650" s="45" t="s">
        <v>239</v>
      </c>
      <c r="AG650" s="6" t="str">
        <f>INDEX('Demand forecast'!$M$9:$M$5832,MATCH($Q650,'Demand forecast'!$B$9:$B$5832,0))</f>
        <v>Yes</v>
      </c>
      <c r="AH650" s="6" t="str">
        <f>IF(COUNTIF($AF$93:AF650,$B650) = 1, "LV", IF(COUNTIF($AF$93:AF650,$B650) = 2, "HV", "ST"))</f>
        <v>ST</v>
      </c>
      <c r="AI650" s="6" t="str">
        <f>INDEX('Demand forecast and growth rate'!$E$7:$E$273,MATCH($Q650,'Demand forecast and growth rate'!$B$7:$B$273,0))</f>
        <v>Steady/falling</v>
      </c>
      <c r="AJ650" s="47">
        <f>SUMIFS('Capex forecast'!E$9:E$223,'Capex forecast'!$T$9:$T$223,$AF650,'Capex forecast'!$S$9:$S$223,$AH650,'Capex forecast'!$Q$9:$Q$223,"Repex")</f>
        <v>0</v>
      </c>
      <c r="AK650" s="47">
        <f>SUMIFS('Capex forecast'!F$9:F$223,'Capex forecast'!$T$9:$T$223,$AF650,'Capex forecast'!$S$9:$S$223,$AH650,'Capex forecast'!$Q$9:$Q$223,"Repex")</f>
        <v>0</v>
      </c>
      <c r="AL650" s="47">
        <f>SUMIFS('Capex forecast'!G$9:G$223,'Capex forecast'!$T$9:$T$223,$AF650,'Capex forecast'!$S$9:$S$223,$AH650,'Capex forecast'!$Q$9:$Q$223,"Repex")</f>
        <v>0</v>
      </c>
      <c r="AM650" s="47">
        <f>SUMIFS('Capex forecast'!H$9:H$223,'Capex forecast'!$T$9:$T$223,$AF650,'Capex forecast'!$S$9:$S$223,$AH650,'Capex forecast'!$Q$9:$Q$223,"Repex")</f>
        <v>0</v>
      </c>
      <c r="AN650" s="47">
        <f>SUMIFS('Capex forecast'!I$9:I$223,'Capex forecast'!$T$9:$T$223,$AF650,'Capex forecast'!$S$9:$S$223,$AH650,'Capex forecast'!$Q$9:$Q$223,"Repex")</f>
        <v>0</v>
      </c>
      <c r="AO650" s="47">
        <f>SUMIFS('Capex forecast'!J$9:J$223,'Capex forecast'!$T$9:$T$223,$AF650,'Capex forecast'!$S$9:$S$223,$AH650,'Capex forecast'!$Q$9:$Q$223,"Repex")</f>
        <v>0</v>
      </c>
      <c r="AP650" s="47">
        <f>SUMIFS('Capex forecast'!K$9:K$223,'Capex forecast'!$T$9:$T$223,$AF650,'Capex forecast'!$S$9:$S$223,$AH650,'Capex forecast'!$Q$9:$Q$223,"Repex")</f>
        <v>0</v>
      </c>
      <c r="AQ650" s="47">
        <f>SUMIFS('Capex forecast'!L$9:L$223,'Capex forecast'!$T$9:$T$223,$AF650,'Capex forecast'!$S$9:$S$223,$AH650,'Capex forecast'!$Q$9:$Q$223,"Repex")</f>
        <v>0</v>
      </c>
      <c r="AR650" s="47">
        <f>SUMIFS('Capex forecast'!M$9:M$223,'Capex forecast'!$T$9:$T$223,$AF650,'Capex forecast'!$S$9:$S$223,$AH650,'Capex forecast'!$Q$9:$Q$223,"Repex")</f>
        <v>0</v>
      </c>
      <c r="AS650" s="47">
        <f>SUMIFS('Capex forecast'!N$9:N$223,'Capex forecast'!$T$9:$T$223,$AF650,'Capex forecast'!$S$9:$S$223,$AH650,'Capex forecast'!$Q$9:$Q$223,"Repex")</f>
        <v>0</v>
      </c>
    </row>
    <row r="651" spans="2:45" ht="15">
      <c r="B651" s="45" t="s">
        <v>127</v>
      </c>
      <c r="C651" s="6" t="str">
        <f>INDEX('Demand forecast'!$M$9:$M$5832,MATCH($B651,'Demand forecast'!$B$9:$B$5832,0))</f>
        <v>No</v>
      </c>
      <c r="D651" s="6" t="str">
        <f>IF(COUNTIF($B$93:B651,$B651) = 1, "LV", IF(COUNTIF($B$93:B651,$B651) = 2, "HV", "ST"))</f>
        <v>ST</v>
      </c>
      <c r="E651" s="6" t="str">
        <f>INDEX('Demand forecast and growth rate'!$E$7:$E$273,MATCH($B651,'Demand forecast and growth rate'!$B$7:$B$273,0))</f>
        <v>Small growth</v>
      </c>
      <c r="F651" s="32">
        <f>SUMIFS('Capex forecast'!E$9:E$223,'Capex forecast'!$T$9:$T$223,'Allocation of site-spec costs'!$B651,'Capex forecast'!$S$9:$S$223,'Allocation of site-spec costs'!$D651,'Capex forecast'!$Q$9:$Q$223,"Customer Connection")</f>
        <v>0</v>
      </c>
      <c r="G651" s="32">
        <f>SUMIFS('Capex forecast'!F$9:F$223,'Capex forecast'!$T$9:$T$223,'Allocation of site-spec costs'!$B651,'Capex forecast'!$S$9:$S$223,'Allocation of site-spec costs'!$D651,'Capex forecast'!$Q$9:$Q$223,"Customer Connection")</f>
        <v>0</v>
      </c>
      <c r="H651" s="32">
        <f>SUMIFS('Capex forecast'!G$9:G$223,'Capex forecast'!$T$9:$T$223,'Allocation of site-spec costs'!$B651,'Capex forecast'!$S$9:$S$223,'Allocation of site-spec costs'!$D651,'Capex forecast'!$Q$9:$Q$223,"Customer Connection")</f>
        <v>0</v>
      </c>
      <c r="I651" s="32">
        <f>SUMIFS('Capex forecast'!H$9:H$223,'Capex forecast'!$T$9:$T$223,'Allocation of site-spec costs'!$B651,'Capex forecast'!$S$9:$S$223,'Allocation of site-spec costs'!$D651,'Capex forecast'!$Q$9:$Q$223,"Customer Connection")</f>
        <v>0</v>
      </c>
      <c r="J651" s="32">
        <f>SUMIFS('Capex forecast'!I$9:I$223,'Capex forecast'!$T$9:$T$223,'Allocation of site-spec costs'!$B651,'Capex forecast'!$S$9:$S$223,'Allocation of site-spec costs'!$D651,'Capex forecast'!$Q$9:$Q$223,"Customer Connection")</f>
        <v>0</v>
      </c>
      <c r="K651" s="32">
        <f>SUMIFS('Capex forecast'!J$9:J$223,'Capex forecast'!$T$9:$T$223,'Allocation of site-spec costs'!$B651,'Capex forecast'!$S$9:$S$223,'Allocation of site-spec costs'!$D651,'Capex forecast'!$Q$9:$Q$223,"Customer Connection")</f>
        <v>0</v>
      </c>
      <c r="L651" s="32">
        <f>SUMIFS('Capex forecast'!K$9:K$223,'Capex forecast'!$T$9:$T$223,'Allocation of site-spec costs'!$B651,'Capex forecast'!$S$9:$S$223,'Allocation of site-spec costs'!$D651,'Capex forecast'!$Q$9:$Q$223,"Customer Connection")</f>
        <v>0</v>
      </c>
      <c r="M651" s="32">
        <f>SUMIFS('Capex forecast'!L$9:L$223,'Capex forecast'!$T$9:$T$223,'Allocation of site-spec costs'!$B651,'Capex forecast'!$S$9:$S$223,'Allocation of site-spec costs'!$D651,'Capex forecast'!$Q$9:$Q$223,"Customer Connection")</f>
        <v>0</v>
      </c>
      <c r="N651" s="32">
        <f>SUMIFS('Capex forecast'!M$9:M$223,'Capex forecast'!$T$9:$T$223,'Allocation of site-spec costs'!$B651,'Capex forecast'!$S$9:$S$223,'Allocation of site-spec costs'!$D651,'Capex forecast'!$Q$9:$Q$223,"Customer Connection")</f>
        <v>0</v>
      </c>
      <c r="O651" s="32">
        <f>SUMIFS('Capex forecast'!N$9:N$223,'Capex forecast'!$T$9:$T$223,'Allocation of site-spec costs'!$B651,'Capex forecast'!$S$9:$S$223,'Allocation of site-spec costs'!$D651,'Capex forecast'!$Q$9:$Q$223,"Customer Connection")</f>
        <v>0</v>
      </c>
      <c r="Q651" s="45" t="s">
        <v>127</v>
      </c>
      <c r="R651" s="6" t="str">
        <f>INDEX('Demand forecast'!$M$9:$M$5832,MATCH($Q651,'Demand forecast'!$B$9:$B$5832,0))</f>
        <v>No</v>
      </c>
      <c r="S651" s="6" t="str">
        <f>IF(COUNTIF($Q$93:Q651,$B651) = 1, "LV", IF(COUNTIF($Q$93:Q651,$B651) = 2, "HV", "ST"))</f>
        <v>ST</v>
      </c>
      <c r="T651" s="6" t="str">
        <f>INDEX('Demand forecast and growth rate'!$E$7:$E$273,MATCH($Q651,'Demand forecast and growth rate'!$B$7:$B$273,0))</f>
        <v>Small growth</v>
      </c>
      <c r="U651" s="32">
        <f>SUMIFS('Capex forecast'!E$9:E$223,'Capex forecast'!$T$9:$T$223,$Q651,'Capex forecast'!$S$9:$S$223,$S651,'Capex forecast'!$Q$9:$Q$223,"Augex")</f>
        <v>0</v>
      </c>
      <c r="V651" s="32">
        <f>SUMIFS('Capex forecast'!F$9:F$223,'Capex forecast'!$T$9:$T$223,$Q651,'Capex forecast'!$S$9:$S$223,$S651,'Capex forecast'!$Q$9:$Q$223,"Augex")</f>
        <v>0</v>
      </c>
      <c r="W651" s="32">
        <f>SUMIFS('Capex forecast'!G$9:G$223,'Capex forecast'!$T$9:$T$223,$Q651,'Capex forecast'!$S$9:$S$223,$S651,'Capex forecast'!$Q$9:$Q$223,"Augex")</f>
        <v>0</v>
      </c>
      <c r="X651" s="32">
        <f>SUMIFS('Capex forecast'!H$9:H$223,'Capex forecast'!$T$9:$T$223,$Q651,'Capex forecast'!$S$9:$S$223,$S651,'Capex forecast'!$Q$9:$Q$223,"Augex")</f>
        <v>0</v>
      </c>
      <c r="Y651" s="32">
        <f>SUMIFS('Capex forecast'!I$9:I$223,'Capex forecast'!$T$9:$T$223,$Q651,'Capex forecast'!$S$9:$S$223,$S651,'Capex forecast'!$Q$9:$Q$223,"Augex")</f>
        <v>0</v>
      </c>
      <c r="Z651" s="32">
        <f>SUMIFS('Capex forecast'!J$9:J$223,'Capex forecast'!$T$9:$T$223,$Q651,'Capex forecast'!$S$9:$S$223,$S651,'Capex forecast'!$Q$9:$Q$223,"Augex")</f>
        <v>0</v>
      </c>
      <c r="AA651" s="32">
        <f>SUMIFS('Capex forecast'!K$9:K$223,'Capex forecast'!$T$9:$T$223,$Q651,'Capex forecast'!$S$9:$S$223,$S651,'Capex forecast'!$Q$9:$Q$223,"Augex")</f>
        <v>0</v>
      </c>
      <c r="AB651" s="32">
        <f>SUMIFS('Capex forecast'!L$9:L$223,'Capex forecast'!$T$9:$T$223,$Q651,'Capex forecast'!$S$9:$S$223,$S651,'Capex forecast'!$Q$9:$Q$223,"Augex")</f>
        <v>0</v>
      </c>
      <c r="AC651" s="32">
        <f>SUMIFS('Capex forecast'!M$9:M$223,'Capex forecast'!$T$9:$T$223,$Q651,'Capex forecast'!$S$9:$S$223,$S651,'Capex forecast'!$Q$9:$Q$223,"Augex")</f>
        <v>0</v>
      </c>
      <c r="AD651" s="32">
        <f>SUMIFS('Capex forecast'!N$9:N$223,'Capex forecast'!$T$9:$T$223,$Q651,'Capex forecast'!$S$9:$S$223,$S651,'Capex forecast'!$Q$9:$Q$223,"Augex")</f>
        <v>0</v>
      </c>
      <c r="AF651" s="45" t="s">
        <v>127</v>
      </c>
      <c r="AG651" s="6" t="str">
        <f>INDEX('Demand forecast'!$M$9:$M$5832,MATCH($Q651,'Demand forecast'!$B$9:$B$5832,0))</f>
        <v>No</v>
      </c>
      <c r="AH651" s="6" t="str">
        <f>IF(COUNTIF($AF$93:AF651,$B651) = 1, "LV", IF(COUNTIF($AF$93:AF651,$B651) = 2, "HV", "ST"))</f>
        <v>ST</v>
      </c>
      <c r="AI651" s="6" t="str">
        <f>INDEX('Demand forecast and growth rate'!$E$7:$E$273,MATCH($Q651,'Demand forecast and growth rate'!$B$7:$B$273,0))</f>
        <v>Small growth</v>
      </c>
      <c r="AJ651" s="47">
        <f>SUMIFS('Capex forecast'!E$9:E$223,'Capex forecast'!$T$9:$T$223,$AF651,'Capex forecast'!$S$9:$S$223,$AH651,'Capex forecast'!$Q$9:$Q$223,"Repex")</f>
        <v>0</v>
      </c>
      <c r="AK651" s="47">
        <f>SUMIFS('Capex forecast'!F$9:F$223,'Capex forecast'!$T$9:$T$223,$AF651,'Capex forecast'!$S$9:$S$223,$AH651,'Capex forecast'!$Q$9:$Q$223,"Repex")</f>
        <v>0</v>
      </c>
      <c r="AL651" s="47">
        <f>SUMIFS('Capex forecast'!G$9:G$223,'Capex forecast'!$T$9:$T$223,$AF651,'Capex forecast'!$S$9:$S$223,$AH651,'Capex forecast'!$Q$9:$Q$223,"Repex")</f>
        <v>0</v>
      </c>
      <c r="AM651" s="47">
        <f>SUMIFS('Capex forecast'!H$9:H$223,'Capex forecast'!$T$9:$T$223,$AF651,'Capex forecast'!$S$9:$S$223,$AH651,'Capex forecast'!$Q$9:$Q$223,"Repex")</f>
        <v>0</v>
      </c>
      <c r="AN651" s="47">
        <f>SUMIFS('Capex forecast'!I$9:I$223,'Capex forecast'!$T$9:$T$223,$AF651,'Capex forecast'!$S$9:$S$223,$AH651,'Capex forecast'!$Q$9:$Q$223,"Repex")</f>
        <v>0</v>
      </c>
      <c r="AO651" s="47">
        <f>SUMIFS('Capex forecast'!J$9:J$223,'Capex forecast'!$T$9:$T$223,$AF651,'Capex forecast'!$S$9:$S$223,$AH651,'Capex forecast'!$Q$9:$Q$223,"Repex")</f>
        <v>0</v>
      </c>
      <c r="AP651" s="47">
        <f>SUMIFS('Capex forecast'!K$9:K$223,'Capex forecast'!$T$9:$T$223,$AF651,'Capex forecast'!$S$9:$S$223,$AH651,'Capex forecast'!$Q$9:$Q$223,"Repex")</f>
        <v>0</v>
      </c>
      <c r="AQ651" s="47">
        <f>SUMIFS('Capex forecast'!L$9:L$223,'Capex forecast'!$T$9:$T$223,$AF651,'Capex forecast'!$S$9:$S$223,$AH651,'Capex forecast'!$Q$9:$Q$223,"Repex")</f>
        <v>0</v>
      </c>
      <c r="AR651" s="47">
        <f>SUMIFS('Capex forecast'!M$9:M$223,'Capex forecast'!$T$9:$T$223,$AF651,'Capex forecast'!$S$9:$S$223,$AH651,'Capex forecast'!$Q$9:$Q$223,"Repex")</f>
        <v>0</v>
      </c>
      <c r="AS651" s="47">
        <f>SUMIFS('Capex forecast'!N$9:N$223,'Capex forecast'!$T$9:$T$223,$AF651,'Capex forecast'!$S$9:$S$223,$AH651,'Capex forecast'!$Q$9:$Q$223,"Repex")</f>
        <v>0</v>
      </c>
    </row>
    <row r="652" spans="2:45" ht="15">
      <c r="B652" s="45" t="s">
        <v>253</v>
      </c>
      <c r="C652" s="6" t="str">
        <f>INDEX('Demand forecast'!$M$9:$M$5832,MATCH($B652,'Demand forecast'!$B$9:$B$5832,0))</f>
        <v>Yes</v>
      </c>
      <c r="D652" s="6" t="str">
        <f>IF(COUNTIF($B$93:B652,$B652) = 1, "LV", IF(COUNTIF($B$93:B652,$B652) = 2, "HV", "ST"))</f>
        <v>ST</v>
      </c>
      <c r="E652" s="6" t="str">
        <f>INDEX('Demand forecast and growth rate'!$E$7:$E$273,MATCH($B652,'Demand forecast and growth rate'!$B$7:$B$273,0))</f>
        <v>Steady/falling</v>
      </c>
      <c r="F652" s="32">
        <f>SUMIFS('Capex forecast'!E$9:E$223,'Capex forecast'!$T$9:$T$223,'Allocation of site-spec costs'!$B652,'Capex forecast'!$S$9:$S$223,'Allocation of site-spec costs'!$D652,'Capex forecast'!$Q$9:$Q$223,"Customer Connection")</f>
        <v>0</v>
      </c>
      <c r="G652" s="32">
        <f>SUMIFS('Capex forecast'!F$9:F$223,'Capex forecast'!$T$9:$T$223,'Allocation of site-spec costs'!$B652,'Capex forecast'!$S$9:$S$223,'Allocation of site-spec costs'!$D652,'Capex forecast'!$Q$9:$Q$223,"Customer Connection")</f>
        <v>0</v>
      </c>
      <c r="H652" s="32">
        <f>SUMIFS('Capex forecast'!G$9:G$223,'Capex forecast'!$T$9:$T$223,'Allocation of site-spec costs'!$B652,'Capex forecast'!$S$9:$S$223,'Allocation of site-spec costs'!$D652,'Capex forecast'!$Q$9:$Q$223,"Customer Connection")</f>
        <v>0</v>
      </c>
      <c r="I652" s="32">
        <f>SUMIFS('Capex forecast'!H$9:H$223,'Capex forecast'!$T$9:$T$223,'Allocation of site-spec costs'!$B652,'Capex forecast'!$S$9:$S$223,'Allocation of site-spec costs'!$D652,'Capex forecast'!$Q$9:$Q$223,"Customer Connection")</f>
        <v>0</v>
      </c>
      <c r="J652" s="32">
        <f>SUMIFS('Capex forecast'!I$9:I$223,'Capex forecast'!$T$9:$T$223,'Allocation of site-spec costs'!$B652,'Capex forecast'!$S$9:$S$223,'Allocation of site-spec costs'!$D652,'Capex forecast'!$Q$9:$Q$223,"Customer Connection")</f>
        <v>0</v>
      </c>
      <c r="K652" s="32">
        <f>SUMIFS('Capex forecast'!J$9:J$223,'Capex forecast'!$T$9:$T$223,'Allocation of site-spec costs'!$B652,'Capex forecast'!$S$9:$S$223,'Allocation of site-spec costs'!$D652,'Capex forecast'!$Q$9:$Q$223,"Customer Connection")</f>
        <v>0</v>
      </c>
      <c r="L652" s="32">
        <f>SUMIFS('Capex forecast'!K$9:K$223,'Capex forecast'!$T$9:$T$223,'Allocation of site-spec costs'!$B652,'Capex forecast'!$S$9:$S$223,'Allocation of site-spec costs'!$D652,'Capex forecast'!$Q$9:$Q$223,"Customer Connection")</f>
        <v>0</v>
      </c>
      <c r="M652" s="32">
        <f>SUMIFS('Capex forecast'!L$9:L$223,'Capex forecast'!$T$9:$T$223,'Allocation of site-spec costs'!$B652,'Capex forecast'!$S$9:$S$223,'Allocation of site-spec costs'!$D652,'Capex forecast'!$Q$9:$Q$223,"Customer Connection")</f>
        <v>0</v>
      </c>
      <c r="N652" s="32">
        <f>SUMIFS('Capex forecast'!M$9:M$223,'Capex forecast'!$T$9:$T$223,'Allocation of site-spec costs'!$B652,'Capex forecast'!$S$9:$S$223,'Allocation of site-spec costs'!$D652,'Capex forecast'!$Q$9:$Q$223,"Customer Connection")</f>
        <v>0</v>
      </c>
      <c r="O652" s="32">
        <f>SUMIFS('Capex forecast'!N$9:N$223,'Capex forecast'!$T$9:$T$223,'Allocation of site-spec costs'!$B652,'Capex forecast'!$S$9:$S$223,'Allocation of site-spec costs'!$D652,'Capex forecast'!$Q$9:$Q$223,"Customer Connection")</f>
        <v>0</v>
      </c>
      <c r="Q652" s="45" t="s">
        <v>253</v>
      </c>
      <c r="R652" s="6" t="str">
        <f>INDEX('Demand forecast'!$M$9:$M$5832,MATCH($Q652,'Demand forecast'!$B$9:$B$5832,0))</f>
        <v>Yes</v>
      </c>
      <c r="S652" s="6" t="str">
        <f>IF(COUNTIF($Q$93:Q652,$B652) = 1, "LV", IF(COUNTIF($Q$93:Q652,$B652) = 2, "HV", "ST"))</f>
        <v>ST</v>
      </c>
      <c r="T652" s="6" t="str">
        <f>INDEX('Demand forecast and growth rate'!$E$7:$E$273,MATCH($Q652,'Demand forecast and growth rate'!$B$7:$B$273,0))</f>
        <v>Steady/falling</v>
      </c>
      <c r="U652" s="32">
        <f>SUMIFS('Capex forecast'!E$9:E$223,'Capex forecast'!$T$9:$T$223,$Q652,'Capex forecast'!$S$9:$S$223,$S652,'Capex forecast'!$Q$9:$Q$223,"Augex")</f>
        <v>0</v>
      </c>
      <c r="V652" s="32">
        <f>SUMIFS('Capex forecast'!F$9:F$223,'Capex forecast'!$T$9:$T$223,$Q652,'Capex forecast'!$S$9:$S$223,$S652,'Capex forecast'!$Q$9:$Q$223,"Augex")</f>
        <v>0</v>
      </c>
      <c r="W652" s="32">
        <f>SUMIFS('Capex forecast'!G$9:G$223,'Capex forecast'!$T$9:$T$223,$Q652,'Capex forecast'!$S$9:$S$223,$S652,'Capex forecast'!$Q$9:$Q$223,"Augex")</f>
        <v>0</v>
      </c>
      <c r="X652" s="32">
        <f>SUMIFS('Capex forecast'!H$9:H$223,'Capex forecast'!$T$9:$T$223,$Q652,'Capex forecast'!$S$9:$S$223,$S652,'Capex forecast'!$Q$9:$Q$223,"Augex")</f>
        <v>0</v>
      </c>
      <c r="Y652" s="32">
        <f>SUMIFS('Capex forecast'!I$9:I$223,'Capex forecast'!$T$9:$T$223,$Q652,'Capex forecast'!$S$9:$S$223,$S652,'Capex forecast'!$Q$9:$Q$223,"Augex")</f>
        <v>0</v>
      </c>
      <c r="Z652" s="32">
        <f>SUMIFS('Capex forecast'!J$9:J$223,'Capex forecast'!$T$9:$T$223,$Q652,'Capex forecast'!$S$9:$S$223,$S652,'Capex forecast'!$Q$9:$Q$223,"Augex")</f>
        <v>0</v>
      </c>
      <c r="AA652" s="32">
        <f>SUMIFS('Capex forecast'!K$9:K$223,'Capex forecast'!$T$9:$T$223,$Q652,'Capex forecast'!$S$9:$S$223,$S652,'Capex forecast'!$Q$9:$Q$223,"Augex")</f>
        <v>0</v>
      </c>
      <c r="AB652" s="32">
        <f>SUMIFS('Capex forecast'!L$9:L$223,'Capex forecast'!$T$9:$T$223,$Q652,'Capex forecast'!$S$9:$S$223,$S652,'Capex forecast'!$Q$9:$Q$223,"Augex")</f>
        <v>0</v>
      </c>
      <c r="AC652" s="32">
        <f>SUMIFS('Capex forecast'!M$9:M$223,'Capex forecast'!$T$9:$T$223,$Q652,'Capex forecast'!$S$9:$S$223,$S652,'Capex forecast'!$Q$9:$Q$223,"Augex")</f>
        <v>0</v>
      </c>
      <c r="AD652" s="32">
        <f>SUMIFS('Capex forecast'!N$9:N$223,'Capex forecast'!$T$9:$T$223,$Q652,'Capex forecast'!$S$9:$S$223,$S652,'Capex forecast'!$Q$9:$Q$223,"Augex")</f>
        <v>0</v>
      </c>
      <c r="AF652" s="45" t="s">
        <v>253</v>
      </c>
      <c r="AG652" s="6" t="str">
        <f>INDEX('Demand forecast'!$M$9:$M$5832,MATCH($Q652,'Demand forecast'!$B$9:$B$5832,0))</f>
        <v>Yes</v>
      </c>
      <c r="AH652" s="6" t="str">
        <f>IF(COUNTIF($AF$93:AF652,$B652) = 1, "LV", IF(COUNTIF($AF$93:AF652,$B652) = 2, "HV", "ST"))</f>
        <v>ST</v>
      </c>
      <c r="AI652" s="6" t="str">
        <f>INDEX('Demand forecast and growth rate'!$E$7:$E$273,MATCH($Q652,'Demand forecast and growth rate'!$B$7:$B$273,0))</f>
        <v>Steady/falling</v>
      </c>
      <c r="AJ652" s="47">
        <f>SUMIFS('Capex forecast'!E$9:E$223,'Capex forecast'!$T$9:$T$223,$AF652,'Capex forecast'!$S$9:$S$223,$AH652,'Capex forecast'!$Q$9:$Q$223,"Repex")</f>
        <v>0</v>
      </c>
      <c r="AK652" s="47">
        <f>SUMIFS('Capex forecast'!F$9:F$223,'Capex forecast'!$T$9:$T$223,$AF652,'Capex forecast'!$S$9:$S$223,$AH652,'Capex forecast'!$Q$9:$Q$223,"Repex")</f>
        <v>0</v>
      </c>
      <c r="AL652" s="47">
        <f>SUMIFS('Capex forecast'!G$9:G$223,'Capex forecast'!$T$9:$T$223,$AF652,'Capex forecast'!$S$9:$S$223,$AH652,'Capex forecast'!$Q$9:$Q$223,"Repex")</f>
        <v>0</v>
      </c>
      <c r="AM652" s="47">
        <f>SUMIFS('Capex forecast'!H$9:H$223,'Capex forecast'!$T$9:$T$223,$AF652,'Capex forecast'!$S$9:$S$223,$AH652,'Capex forecast'!$Q$9:$Q$223,"Repex")</f>
        <v>0</v>
      </c>
      <c r="AN652" s="47">
        <f>SUMIFS('Capex forecast'!I$9:I$223,'Capex forecast'!$T$9:$T$223,$AF652,'Capex forecast'!$S$9:$S$223,$AH652,'Capex forecast'!$Q$9:$Q$223,"Repex")</f>
        <v>0</v>
      </c>
      <c r="AO652" s="47">
        <f>SUMIFS('Capex forecast'!J$9:J$223,'Capex forecast'!$T$9:$T$223,$AF652,'Capex forecast'!$S$9:$S$223,$AH652,'Capex forecast'!$Q$9:$Q$223,"Repex")</f>
        <v>0</v>
      </c>
      <c r="AP652" s="47">
        <f>SUMIFS('Capex forecast'!K$9:K$223,'Capex forecast'!$T$9:$T$223,$AF652,'Capex forecast'!$S$9:$S$223,$AH652,'Capex forecast'!$Q$9:$Q$223,"Repex")</f>
        <v>0</v>
      </c>
      <c r="AQ652" s="47">
        <f>SUMIFS('Capex forecast'!L$9:L$223,'Capex forecast'!$T$9:$T$223,$AF652,'Capex forecast'!$S$9:$S$223,$AH652,'Capex forecast'!$Q$9:$Q$223,"Repex")</f>
        <v>0</v>
      </c>
      <c r="AR652" s="47">
        <f>SUMIFS('Capex forecast'!M$9:M$223,'Capex forecast'!$T$9:$T$223,$AF652,'Capex forecast'!$S$9:$S$223,$AH652,'Capex forecast'!$Q$9:$Q$223,"Repex")</f>
        <v>0</v>
      </c>
      <c r="AS652" s="47">
        <f>SUMIFS('Capex forecast'!N$9:N$223,'Capex forecast'!$T$9:$T$223,$AF652,'Capex forecast'!$S$9:$S$223,$AH652,'Capex forecast'!$Q$9:$Q$223,"Repex")</f>
        <v>0</v>
      </c>
    </row>
    <row r="653" spans="2:45" ht="15">
      <c r="B653" s="45" t="s">
        <v>228</v>
      </c>
      <c r="C653" s="6" t="str">
        <f>INDEX('Demand forecast'!$M$9:$M$5832,MATCH($B653,'Demand forecast'!$B$9:$B$5832,0))</f>
        <v>Yes</v>
      </c>
      <c r="D653" s="6" t="str">
        <f>IF(COUNTIF($B$93:B653,$B653) = 1, "LV", IF(COUNTIF($B$93:B653,$B653) = 2, "HV", "ST"))</f>
        <v>ST</v>
      </c>
      <c r="E653" s="6" t="str">
        <f>INDEX('Demand forecast and growth rate'!$E$7:$E$273,MATCH($B653,'Demand forecast and growth rate'!$B$7:$B$273,0))</f>
        <v>Steady/falling</v>
      </c>
      <c r="F653" s="32">
        <f>SUMIFS('Capex forecast'!E$9:E$223,'Capex forecast'!$T$9:$T$223,'Allocation of site-spec costs'!$B653,'Capex forecast'!$S$9:$S$223,'Allocation of site-spec costs'!$D653,'Capex forecast'!$Q$9:$Q$223,"Customer Connection")</f>
        <v>0</v>
      </c>
      <c r="G653" s="32">
        <f>SUMIFS('Capex forecast'!F$9:F$223,'Capex forecast'!$T$9:$T$223,'Allocation of site-spec costs'!$B653,'Capex forecast'!$S$9:$S$223,'Allocation of site-spec costs'!$D653,'Capex forecast'!$Q$9:$Q$223,"Customer Connection")</f>
        <v>0</v>
      </c>
      <c r="H653" s="32">
        <f>SUMIFS('Capex forecast'!G$9:G$223,'Capex forecast'!$T$9:$T$223,'Allocation of site-spec costs'!$B653,'Capex forecast'!$S$9:$S$223,'Allocation of site-spec costs'!$D653,'Capex forecast'!$Q$9:$Q$223,"Customer Connection")</f>
        <v>0</v>
      </c>
      <c r="I653" s="32">
        <f>SUMIFS('Capex forecast'!H$9:H$223,'Capex forecast'!$T$9:$T$223,'Allocation of site-spec costs'!$B653,'Capex forecast'!$S$9:$S$223,'Allocation of site-spec costs'!$D653,'Capex forecast'!$Q$9:$Q$223,"Customer Connection")</f>
        <v>0</v>
      </c>
      <c r="J653" s="32">
        <f>SUMIFS('Capex forecast'!I$9:I$223,'Capex forecast'!$T$9:$T$223,'Allocation of site-spec costs'!$B653,'Capex forecast'!$S$9:$S$223,'Allocation of site-spec costs'!$D653,'Capex forecast'!$Q$9:$Q$223,"Customer Connection")</f>
        <v>0</v>
      </c>
      <c r="K653" s="32">
        <f>SUMIFS('Capex forecast'!J$9:J$223,'Capex forecast'!$T$9:$T$223,'Allocation of site-spec costs'!$B653,'Capex forecast'!$S$9:$S$223,'Allocation of site-spec costs'!$D653,'Capex forecast'!$Q$9:$Q$223,"Customer Connection")</f>
        <v>0</v>
      </c>
      <c r="L653" s="32">
        <f>SUMIFS('Capex forecast'!K$9:K$223,'Capex forecast'!$T$9:$T$223,'Allocation of site-spec costs'!$B653,'Capex forecast'!$S$9:$S$223,'Allocation of site-spec costs'!$D653,'Capex forecast'!$Q$9:$Q$223,"Customer Connection")</f>
        <v>0</v>
      </c>
      <c r="M653" s="32">
        <f>SUMIFS('Capex forecast'!L$9:L$223,'Capex forecast'!$T$9:$T$223,'Allocation of site-spec costs'!$B653,'Capex forecast'!$S$9:$S$223,'Allocation of site-spec costs'!$D653,'Capex forecast'!$Q$9:$Q$223,"Customer Connection")</f>
        <v>0</v>
      </c>
      <c r="N653" s="32">
        <f>SUMIFS('Capex forecast'!M$9:M$223,'Capex forecast'!$T$9:$T$223,'Allocation of site-spec costs'!$B653,'Capex forecast'!$S$9:$S$223,'Allocation of site-spec costs'!$D653,'Capex forecast'!$Q$9:$Q$223,"Customer Connection")</f>
        <v>0</v>
      </c>
      <c r="O653" s="32">
        <f>SUMIFS('Capex forecast'!N$9:N$223,'Capex forecast'!$T$9:$T$223,'Allocation of site-spec costs'!$B653,'Capex forecast'!$S$9:$S$223,'Allocation of site-spec costs'!$D653,'Capex forecast'!$Q$9:$Q$223,"Customer Connection")</f>
        <v>0</v>
      </c>
      <c r="Q653" s="45" t="s">
        <v>228</v>
      </c>
      <c r="R653" s="6" t="str">
        <f>INDEX('Demand forecast'!$M$9:$M$5832,MATCH($Q653,'Demand forecast'!$B$9:$B$5832,0))</f>
        <v>Yes</v>
      </c>
      <c r="S653" s="6" t="str">
        <f>IF(COUNTIF($Q$93:Q653,$B653) = 1, "LV", IF(COUNTIF($Q$93:Q653,$B653) = 2, "HV", "ST"))</f>
        <v>ST</v>
      </c>
      <c r="T653" s="6" t="str">
        <f>INDEX('Demand forecast and growth rate'!$E$7:$E$273,MATCH($Q653,'Demand forecast and growth rate'!$B$7:$B$273,0))</f>
        <v>Steady/falling</v>
      </c>
      <c r="U653" s="32">
        <f>SUMIFS('Capex forecast'!E$9:E$223,'Capex forecast'!$T$9:$T$223,$Q653,'Capex forecast'!$S$9:$S$223,$S653,'Capex forecast'!$Q$9:$Q$223,"Augex")</f>
        <v>0</v>
      </c>
      <c r="V653" s="32">
        <f>SUMIFS('Capex forecast'!F$9:F$223,'Capex forecast'!$T$9:$T$223,$Q653,'Capex forecast'!$S$9:$S$223,$S653,'Capex forecast'!$Q$9:$Q$223,"Augex")</f>
        <v>0</v>
      </c>
      <c r="W653" s="32">
        <f>SUMIFS('Capex forecast'!G$9:G$223,'Capex forecast'!$T$9:$T$223,$Q653,'Capex forecast'!$S$9:$S$223,$S653,'Capex forecast'!$Q$9:$Q$223,"Augex")</f>
        <v>0</v>
      </c>
      <c r="X653" s="32">
        <f>SUMIFS('Capex forecast'!H$9:H$223,'Capex forecast'!$T$9:$T$223,$Q653,'Capex forecast'!$S$9:$S$223,$S653,'Capex forecast'!$Q$9:$Q$223,"Augex")</f>
        <v>0</v>
      </c>
      <c r="Y653" s="32">
        <f>SUMIFS('Capex forecast'!I$9:I$223,'Capex forecast'!$T$9:$T$223,$Q653,'Capex forecast'!$S$9:$S$223,$S653,'Capex forecast'!$Q$9:$Q$223,"Augex")</f>
        <v>0</v>
      </c>
      <c r="Z653" s="32">
        <f>SUMIFS('Capex forecast'!J$9:J$223,'Capex forecast'!$T$9:$T$223,$Q653,'Capex forecast'!$S$9:$S$223,$S653,'Capex forecast'!$Q$9:$Q$223,"Augex")</f>
        <v>0</v>
      </c>
      <c r="AA653" s="32">
        <f>SUMIFS('Capex forecast'!K$9:K$223,'Capex forecast'!$T$9:$T$223,$Q653,'Capex forecast'!$S$9:$S$223,$S653,'Capex forecast'!$Q$9:$Q$223,"Augex")</f>
        <v>0</v>
      </c>
      <c r="AB653" s="32">
        <f>SUMIFS('Capex forecast'!L$9:L$223,'Capex forecast'!$T$9:$T$223,$Q653,'Capex forecast'!$S$9:$S$223,$S653,'Capex forecast'!$Q$9:$Q$223,"Augex")</f>
        <v>0</v>
      </c>
      <c r="AC653" s="32">
        <f>SUMIFS('Capex forecast'!M$9:M$223,'Capex forecast'!$T$9:$T$223,$Q653,'Capex forecast'!$S$9:$S$223,$S653,'Capex forecast'!$Q$9:$Q$223,"Augex")</f>
        <v>0</v>
      </c>
      <c r="AD653" s="32">
        <f>SUMIFS('Capex forecast'!N$9:N$223,'Capex forecast'!$T$9:$T$223,$Q653,'Capex forecast'!$S$9:$S$223,$S653,'Capex forecast'!$Q$9:$Q$223,"Augex")</f>
        <v>0</v>
      </c>
      <c r="AF653" s="45" t="s">
        <v>228</v>
      </c>
      <c r="AG653" s="6" t="str">
        <f>INDEX('Demand forecast'!$M$9:$M$5832,MATCH($Q653,'Demand forecast'!$B$9:$B$5832,0))</f>
        <v>Yes</v>
      </c>
      <c r="AH653" s="6" t="str">
        <f>IF(COUNTIF($AF$93:AF653,$B653) = 1, "LV", IF(COUNTIF($AF$93:AF653,$B653) = 2, "HV", "ST"))</f>
        <v>ST</v>
      </c>
      <c r="AI653" s="6" t="str">
        <f>INDEX('Demand forecast and growth rate'!$E$7:$E$273,MATCH($Q653,'Demand forecast and growth rate'!$B$7:$B$273,0))</f>
        <v>Steady/falling</v>
      </c>
      <c r="AJ653" s="47">
        <f>SUMIFS('Capex forecast'!E$9:E$223,'Capex forecast'!$T$9:$T$223,$AF653,'Capex forecast'!$S$9:$S$223,$AH653,'Capex forecast'!$Q$9:$Q$223,"Repex")</f>
        <v>0</v>
      </c>
      <c r="AK653" s="47">
        <f>SUMIFS('Capex forecast'!F$9:F$223,'Capex forecast'!$T$9:$T$223,$AF653,'Capex forecast'!$S$9:$S$223,$AH653,'Capex forecast'!$Q$9:$Q$223,"Repex")</f>
        <v>0</v>
      </c>
      <c r="AL653" s="47">
        <f>SUMIFS('Capex forecast'!G$9:G$223,'Capex forecast'!$T$9:$T$223,$AF653,'Capex forecast'!$S$9:$S$223,$AH653,'Capex forecast'!$Q$9:$Q$223,"Repex")</f>
        <v>0</v>
      </c>
      <c r="AM653" s="47">
        <f>SUMIFS('Capex forecast'!H$9:H$223,'Capex forecast'!$T$9:$T$223,$AF653,'Capex forecast'!$S$9:$S$223,$AH653,'Capex forecast'!$Q$9:$Q$223,"Repex")</f>
        <v>0</v>
      </c>
      <c r="AN653" s="47">
        <f>SUMIFS('Capex forecast'!I$9:I$223,'Capex forecast'!$T$9:$T$223,$AF653,'Capex forecast'!$S$9:$S$223,$AH653,'Capex forecast'!$Q$9:$Q$223,"Repex")</f>
        <v>0</v>
      </c>
      <c r="AO653" s="47">
        <f>SUMIFS('Capex forecast'!J$9:J$223,'Capex forecast'!$T$9:$T$223,$AF653,'Capex forecast'!$S$9:$S$223,$AH653,'Capex forecast'!$Q$9:$Q$223,"Repex")</f>
        <v>0</v>
      </c>
      <c r="AP653" s="47">
        <f>SUMIFS('Capex forecast'!K$9:K$223,'Capex forecast'!$T$9:$T$223,$AF653,'Capex forecast'!$S$9:$S$223,$AH653,'Capex forecast'!$Q$9:$Q$223,"Repex")</f>
        <v>0</v>
      </c>
      <c r="AQ653" s="47">
        <f>SUMIFS('Capex forecast'!L$9:L$223,'Capex forecast'!$T$9:$T$223,$AF653,'Capex forecast'!$S$9:$S$223,$AH653,'Capex forecast'!$Q$9:$Q$223,"Repex")</f>
        <v>0</v>
      </c>
      <c r="AR653" s="47">
        <f>SUMIFS('Capex forecast'!M$9:M$223,'Capex forecast'!$T$9:$T$223,$AF653,'Capex forecast'!$S$9:$S$223,$AH653,'Capex forecast'!$Q$9:$Q$223,"Repex")</f>
        <v>0</v>
      </c>
      <c r="AS653" s="47">
        <f>SUMIFS('Capex forecast'!N$9:N$223,'Capex forecast'!$T$9:$T$223,$AF653,'Capex forecast'!$S$9:$S$223,$AH653,'Capex forecast'!$Q$9:$Q$223,"Repex")</f>
        <v>0</v>
      </c>
    </row>
    <row r="654" spans="2:45" ht="15">
      <c r="B654" s="45" t="s">
        <v>88</v>
      </c>
      <c r="C654" s="6" t="str">
        <f>INDEX('Demand forecast'!$M$9:$M$5832,MATCH($B654,'Demand forecast'!$B$9:$B$5832,0))</f>
        <v>No</v>
      </c>
      <c r="D654" s="6" t="str">
        <f>IF(COUNTIF($B$93:B654,$B654) = 1, "LV", IF(COUNTIF($B$93:B654,$B654) = 2, "HV", "ST"))</f>
        <v>ST</v>
      </c>
      <c r="E654" s="6" t="str">
        <f>INDEX('Demand forecast and growth rate'!$E$7:$E$273,MATCH($B654,'Demand forecast and growth rate'!$B$7:$B$273,0))</f>
        <v>High growth</v>
      </c>
      <c r="F654" s="32">
        <f>SUMIFS('Capex forecast'!E$9:E$223,'Capex forecast'!$T$9:$T$223,'Allocation of site-spec costs'!$B654,'Capex forecast'!$S$9:$S$223,'Allocation of site-spec costs'!$D654,'Capex forecast'!$Q$9:$Q$223,"Customer Connection")</f>
        <v>0</v>
      </c>
      <c r="G654" s="32">
        <f>SUMIFS('Capex forecast'!F$9:F$223,'Capex forecast'!$T$9:$T$223,'Allocation of site-spec costs'!$B654,'Capex forecast'!$S$9:$S$223,'Allocation of site-spec costs'!$D654,'Capex forecast'!$Q$9:$Q$223,"Customer Connection")</f>
        <v>0</v>
      </c>
      <c r="H654" s="32">
        <f>SUMIFS('Capex forecast'!G$9:G$223,'Capex forecast'!$T$9:$T$223,'Allocation of site-spec costs'!$B654,'Capex forecast'!$S$9:$S$223,'Allocation of site-spec costs'!$D654,'Capex forecast'!$Q$9:$Q$223,"Customer Connection")</f>
        <v>0</v>
      </c>
      <c r="I654" s="32">
        <f>SUMIFS('Capex forecast'!H$9:H$223,'Capex forecast'!$T$9:$T$223,'Allocation of site-spec costs'!$B654,'Capex forecast'!$S$9:$S$223,'Allocation of site-spec costs'!$D654,'Capex forecast'!$Q$9:$Q$223,"Customer Connection")</f>
        <v>0</v>
      </c>
      <c r="J654" s="32">
        <f>SUMIFS('Capex forecast'!I$9:I$223,'Capex forecast'!$T$9:$T$223,'Allocation of site-spec costs'!$B654,'Capex forecast'!$S$9:$S$223,'Allocation of site-spec costs'!$D654,'Capex forecast'!$Q$9:$Q$223,"Customer Connection")</f>
        <v>0</v>
      </c>
      <c r="K654" s="32">
        <f>SUMIFS('Capex forecast'!J$9:J$223,'Capex forecast'!$T$9:$T$223,'Allocation of site-spec costs'!$B654,'Capex forecast'!$S$9:$S$223,'Allocation of site-spec costs'!$D654,'Capex forecast'!$Q$9:$Q$223,"Customer Connection")</f>
        <v>0</v>
      </c>
      <c r="L654" s="32">
        <f>SUMIFS('Capex forecast'!K$9:K$223,'Capex forecast'!$T$9:$T$223,'Allocation of site-spec costs'!$B654,'Capex forecast'!$S$9:$S$223,'Allocation of site-spec costs'!$D654,'Capex forecast'!$Q$9:$Q$223,"Customer Connection")</f>
        <v>0</v>
      </c>
      <c r="M654" s="32">
        <f>SUMIFS('Capex forecast'!L$9:L$223,'Capex forecast'!$T$9:$T$223,'Allocation of site-spec costs'!$B654,'Capex forecast'!$S$9:$S$223,'Allocation of site-spec costs'!$D654,'Capex forecast'!$Q$9:$Q$223,"Customer Connection")</f>
        <v>0</v>
      </c>
      <c r="N654" s="32">
        <f>SUMIFS('Capex forecast'!M$9:M$223,'Capex forecast'!$T$9:$T$223,'Allocation of site-spec costs'!$B654,'Capex forecast'!$S$9:$S$223,'Allocation of site-spec costs'!$D654,'Capex forecast'!$Q$9:$Q$223,"Customer Connection")</f>
        <v>0</v>
      </c>
      <c r="O654" s="32">
        <f>SUMIFS('Capex forecast'!N$9:N$223,'Capex forecast'!$T$9:$T$223,'Allocation of site-spec costs'!$B654,'Capex forecast'!$S$9:$S$223,'Allocation of site-spec costs'!$D654,'Capex forecast'!$Q$9:$Q$223,"Customer Connection")</f>
        <v>0</v>
      </c>
      <c r="Q654" s="45" t="s">
        <v>88</v>
      </c>
      <c r="R654" s="6" t="str">
        <f>INDEX('Demand forecast'!$M$9:$M$5832,MATCH($Q654,'Demand forecast'!$B$9:$B$5832,0))</f>
        <v>No</v>
      </c>
      <c r="S654" s="6" t="str">
        <f>IF(COUNTIF($Q$93:Q654,$B654) = 1, "LV", IF(COUNTIF($Q$93:Q654,$B654) = 2, "HV", "ST"))</f>
        <v>ST</v>
      </c>
      <c r="T654" s="6" t="str">
        <f>INDEX('Demand forecast and growth rate'!$E$7:$E$273,MATCH($Q654,'Demand forecast and growth rate'!$B$7:$B$273,0))</f>
        <v>High growth</v>
      </c>
      <c r="U654" s="32">
        <f>SUMIFS('Capex forecast'!E$9:E$223,'Capex forecast'!$T$9:$T$223,$Q654,'Capex forecast'!$S$9:$S$223,$S654,'Capex forecast'!$Q$9:$Q$223,"Augex")</f>
        <v>0</v>
      </c>
      <c r="V654" s="32">
        <f>SUMIFS('Capex forecast'!F$9:F$223,'Capex forecast'!$T$9:$T$223,$Q654,'Capex forecast'!$S$9:$S$223,$S654,'Capex forecast'!$Q$9:$Q$223,"Augex")</f>
        <v>0</v>
      </c>
      <c r="W654" s="32">
        <f>SUMIFS('Capex forecast'!G$9:G$223,'Capex forecast'!$T$9:$T$223,$Q654,'Capex forecast'!$S$9:$S$223,$S654,'Capex forecast'!$Q$9:$Q$223,"Augex")</f>
        <v>0</v>
      </c>
      <c r="X654" s="32">
        <f>SUMIFS('Capex forecast'!H$9:H$223,'Capex forecast'!$T$9:$T$223,$Q654,'Capex forecast'!$S$9:$S$223,$S654,'Capex forecast'!$Q$9:$Q$223,"Augex")</f>
        <v>0</v>
      </c>
      <c r="Y654" s="32">
        <f>SUMIFS('Capex forecast'!I$9:I$223,'Capex forecast'!$T$9:$T$223,$Q654,'Capex forecast'!$S$9:$S$223,$S654,'Capex forecast'!$Q$9:$Q$223,"Augex")</f>
        <v>0</v>
      </c>
      <c r="Z654" s="32">
        <f>SUMIFS('Capex forecast'!J$9:J$223,'Capex forecast'!$T$9:$T$223,$Q654,'Capex forecast'!$S$9:$S$223,$S654,'Capex forecast'!$Q$9:$Q$223,"Augex")</f>
        <v>0</v>
      </c>
      <c r="AA654" s="32">
        <f>SUMIFS('Capex forecast'!K$9:K$223,'Capex forecast'!$T$9:$T$223,$Q654,'Capex forecast'!$S$9:$S$223,$S654,'Capex forecast'!$Q$9:$Q$223,"Augex")</f>
        <v>0</v>
      </c>
      <c r="AB654" s="32">
        <f>SUMIFS('Capex forecast'!L$9:L$223,'Capex forecast'!$T$9:$T$223,$Q654,'Capex forecast'!$S$9:$S$223,$S654,'Capex forecast'!$Q$9:$Q$223,"Augex")</f>
        <v>0</v>
      </c>
      <c r="AC654" s="32">
        <f>SUMIFS('Capex forecast'!M$9:M$223,'Capex forecast'!$T$9:$T$223,$Q654,'Capex forecast'!$S$9:$S$223,$S654,'Capex forecast'!$Q$9:$Q$223,"Augex")</f>
        <v>0</v>
      </c>
      <c r="AD654" s="32">
        <f>SUMIFS('Capex forecast'!N$9:N$223,'Capex forecast'!$T$9:$T$223,$Q654,'Capex forecast'!$S$9:$S$223,$S654,'Capex forecast'!$Q$9:$Q$223,"Augex")</f>
        <v>0</v>
      </c>
      <c r="AF654" s="45" t="s">
        <v>88</v>
      </c>
      <c r="AG654" s="6" t="str">
        <f>INDEX('Demand forecast'!$M$9:$M$5832,MATCH($Q654,'Demand forecast'!$B$9:$B$5832,0))</f>
        <v>No</v>
      </c>
      <c r="AH654" s="6" t="str">
        <f>IF(COUNTIF($AF$93:AF654,$B654) = 1, "LV", IF(COUNTIF($AF$93:AF654,$B654) = 2, "HV", "ST"))</f>
        <v>ST</v>
      </c>
      <c r="AI654" s="6" t="str">
        <f>INDEX('Demand forecast and growth rate'!$E$7:$E$273,MATCH($Q654,'Demand forecast and growth rate'!$B$7:$B$273,0))</f>
        <v>High growth</v>
      </c>
      <c r="AJ654" s="47">
        <f>SUMIFS('Capex forecast'!E$9:E$223,'Capex forecast'!$T$9:$T$223,$AF654,'Capex forecast'!$S$9:$S$223,$AH654,'Capex forecast'!$Q$9:$Q$223,"Repex")</f>
        <v>0</v>
      </c>
      <c r="AK654" s="47">
        <f>SUMIFS('Capex forecast'!F$9:F$223,'Capex forecast'!$T$9:$T$223,$AF654,'Capex forecast'!$S$9:$S$223,$AH654,'Capex forecast'!$Q$9:$Q$223,"Repex")</f>
        <v>0</v>
      </c>
      <c r="AL654" s="47">
        <f>SUMIFS('Capex forecast'!G$9:G$223,'Capex forecast'!$T$9:$T$223,$AF654,'Capex forecast'!$S$9:$S$223,$AH654,'Capex forecast'!$Q$9:$Q$223,"Repex")</f>
        <v>0</v>
      </c>
      <c r="AM654" s="47">
        <f>SUMIFS('Capex forecast'!H$9:H$223,'Capex forecast'!$T$9:$T$223,$AF654,'Capex forecast'!$S$9:$S$223,$AH654,'Capex forecast'!$Q$9:$Q$223,"Repex")</f>
        <v>0</v>
      </c>
      <c r="AN654" s="47">
        <f>SUMIFS('Capex forecast'!I$9:I$223,'Capex forecast'!$T$9:$T$223,$AF654,'Capex forecast'!$S$9:$S$223,$AH654,'Capex forecast'!$Q$9:$Q$223,"Repex")</f>
        <v>0</v>
      </c>
      <c r="AO654" s="47">
        <f>SUMIFS('Capex forecast'!J$9:J$223,'Capex forecast'!$T$9:$T$223,$AF654,'Capex forecast'!$S$9:$S$223,$AH654,'Capex forecast'!$Q$9:$Q$223,"Repex")</f>
        <v>0</v>
      </c>
      <c r="AP654" s="47">
        <f>SUMIFS('Capex forecast'!K$9:K$223,'Capex forecast'!$T$9:$T$223,$AF654,'Capex forecast'!$S$9:$S$223,$AH654,'Capex forecast'!$Q$9:$Q$223,"Repex")</f>
        <v>0</v>
      </c>
      <c r="AQ654" s="47">
        <f>SUMIFS('Capex forecast'!L$9:L$223,'Capex forecast'!$T$9:$T$223,$AF654,'Capex forecast'!$S$9:$S$223,$AH654,'Capex forecast'!$Q$9:$Q$223,"Repex")</f>
        <v>0</v>
      </c>
      <c r="AR654" s="47">
        <f>SUMIFS('Capex forecast'!M$9:M$223,'Capex forecast'!$T$9:$T$223,$AF654,'Capex forecast'!$S$9:$S$223,$AH654,'Capex forecast'!$Q$9:$Q$223,"Repex")</f>
        <v>0</v>
      </c>
      <c r="AS654" s="47">
        <f>SUMIFS('Capex forecast'!N$9:N$223,'Capex forecast'!$T$9:$T$223,$AF654,'Capex forecast'!$S$9:$S$223,$AH654,'Capex forecast'!$Q$9:$Q$223,"Repex")</f>
        <v>0</v>
      </c>
    </row>
    <row r="655" spans="2:45" ht="15">
      <c r="B655" s="45" t="s">
        <v>132</v>
      </c>
      <c r="C655" s="6" t="str">
        <f>INDEX('Demand forecast'!$M$9:$M$5832,MATCH($B655,'Demand forecast'!$B$9:$B$5832,0))</f>
        <v>No</v>
      </c>
      <c r="D655" s="6" t="str">
        <f>IF(COUNTIF($B$93:B655,$B655) = 1, "LV", IF(COUNTIF($B$93:B655,$B655) = 2, "HV", "ST"))</f>
        <v>ST</v>
      </c>
      <c r="E655" s="6" t="str">
        <f>INDEX('Demand forecast and growth rate'!$E$7:$E$273,MATCH($B655,'Demand forecast and growth rate'!$B$7:$B$273,0))</f>
        <v>Steady/falling</v>
      </c>
      <c r="F655" s="32">
        <f>SUMIFS('Capex forecast'!E$9:E$223,'Capex forecast'!$T$9:$T$223,'Allocation of site-spec costs'!$B655,'Capex forecast'!$S$9:$S$223,'Allocation of site-spec costs'!$D655,'Capex forecast'!$Q$9:$Q$223,"Customer Connection")</f>
        <v>0</v>
      </c>
      <c r="G655" s="32">
        <f>SUMIFS('Capex forecast'!F$9:F$223,'Capex forecast'!$T$9:$T$223,'Allocation of site-spec costs'!$B655,'Capex forecast'!$S$9:$S$223,'Allocation of site-spec costs'!$D655,'Capex forecast'!$Q$9:$Q$223,"Customer Connection")</f>
        <v>0</v>
      </c>
      <c r="H655" s="32">
        <f>SUMIFS('Capex forecast'!G$9:G$223,'Capex forecast'!$T$9:$T$223,'Allocation of site-spec costs'!$B655,'Capex forecast'!$S$9:$S$223,'Allocation of site-spec costs'!$D655,'Capex forecast'!$Q$9:$Q$223,"Customer Connection")</f>
        <v>0</v>
      </c>
      <c r="I655" s="32">
        <f>SUMIFS('Capex forecast'!H$9:H$223,'Capex forecast'!$T$9:$T$223,'Allocation of site-spec costs'!$B655,'Capex forecast'!$S$9:$S$223,'Allocation of site-spec costs'!$D655,'Capex forecast'!$Q$9:$Q$223,"Customer Connection")</f>
        <v>0</v>
      </c>
      <c r="J655" s="32">
        <f>SUMIFS('Capex forecast'!I$9:I$223,'Capex forecast'!$T$9:$T$223,'Allocation of site-spec costs'!$B655,'Capex forecast'!$S$9:$S$223,'Allocation of site-spec costs'!$D655,'Capex forecast'!$Q$9:$Q$223,"Customer Connection")</f>
        <v>0</v>
      </c>
      <c r="K655" s="32">
        <f>SUMIFS('Capex forecast'!J$9:J$223,'Capex forecast'!$T$9:$T$223,'Allocation of site-spec costs'!$B655,'Capex forecast'!$S$9:$S$223,'Allocation of site-spec costs'!$D655,'Capex forecast'!$Q$9:$Q$223,"Customer Connection")</f>
        <v>0</v>
      </c>
      <c r="L655" s="32">
        <f>SUMIFS('Capex forecast'!K$9:K$223,'Capex forecast'!$T$9:$T$223,'Allocation of site-spec costs'!$B655,'Capex forecast'!$S$9:$S$223,'Allocation of site-spec costs'!$D655,'Capex forecast'!$Q$9:$Q$223,"Customer Connection")</f>
        <v>0</v>
      </c>
      <c r="M655" s="32">
        <f>SUMIFS('Capex forecast'!L$9:L$223,'Capex forecast'!$T$9:$T$223,'Allocation of site-spec costs'!$B655,'Capex forecast'!$S$9:$S$223,'Allocation of site-spec costs'!$D655,'Capex forecast'!$Q$9:$Q$223,"Customer Connection")</f>
        <v>0</v>
      </c>
      <c r="N655" s="32">
        <f>SUMIFS('Capex forecast'!M$9:M$223,'Capex forecast'!$T$9:$T$223,'Allocation of site-spec costs'!$B655,'Capex forecast'!$S$9:$S$223,'Allocation of site-spec costs'!$D655,'Capex forecast'!$Q$9:$Q$223,"Customer Connection")</f>
        <v>0</v>
      </c>
      <c r="O655" s="32">
        <f>SUMIFS('Capex forecast'!N$9:N$223,'Capex forecast'!$T$9:$T$223,'Allocation of site-spec costs'!$B655,'Capex forecast'!$S$9:$S$223,'Allocation of site-spec costs'!$D655,'Capex forecast'!$Q$9:$Q$223,"Customer Connection")</f>
        <v>0</v>
      </c>
      <c r="Q655" s="45" t="s">
        <v>132</v>
      </c>
      <c r="R655" s="6" t="str">
        <f>INDEX('Demand forecast'!$M$9:$M$5832,MATCH($Q655,'Demand forecast'!$B$9:$B$5832,0))</f>
        <v>No</v>
      </c>
      <c r="S655" s="6" t="str">
        <f>IF(COUNTIF($Q$93:Q655,$B655) = 1, "LV", IF(COUNTIF($Q$93:Q655,$B655) = 2, "HV", "ST"))</f>
        <v>ST</v>
      </c>
      <c r="T655" s="6" t="str">
        <f>INDEX('Demand forecast and growth rate'!$E$7:$E$273,MATCH($Q655,'Demand forecast and growth rate'!$B$7:$B$273,0))</f>
        <v>Steady/falling</v>
      </c>
      <c r="U655" s="32">
        <f>SUMIFS('Capex forecast'!E$9:E$223,'Capex forecast'!$T$9:$T$223,$Q655,'Capex forecast'!$S$9:$S$223,$S655,'Capex forecast'!$Q$9:$Q$223,"Augex")</f>
        <v>0</v>
      </c>
      <c r="V655" s="32">
        <f>SUMIFS('Capex forecast'!F$9:F$223,'Capex forecast'!$T$9:$T$223,$Q655,'Capex forecast'!$S$9:$S$223,$S655,'Capex forecast'!$Q$9:$Q$223,"Augex")</f>
        <v>0</v>
      </c>
      <c r="W655" s="32">
        <f>SUMIFS('Capex forecast'!G$9:G$223,'Capex forecast'!$T$9:$T$223,$Q655,'Capex forecast'!$S$9:$S$223,$S655,'Capex forecast'!$Q$9:$Q$223,"Augex")</f>
        <v>0</v>
      </c>
      <c r="X655" s="32">
        <f>SUMIFS('Capex forecast'!H$9:H$223,'Capex forecast'!$T$9:$T$223,$Q655,'Capex forecast'!$S$9:$S$223,$S655,'Capex forecast'!$Q$9:$Q$223,"Augex")</f>
        <v>0</v>
      </c>
      <c r="Y655" s="32">
        <f>SUMIFS('Capex forecast'!I$9:I$223,'Capex forecast'!$T$9:$T$223,$Q655,'Capex forecast'!$S$9:$S$223,$S655,'Capex forecast'!$Q$9:$Q$223,"Augex")</f>
        <v>0</v>
      </c>
      <c r="Z655" s="32">
        <f>SUMIFS('Capex forecast'!J$9:J$223,'Capex forecast'!$T$9:$T$223,$Q655,'Capex forecast'!$S$9:$S$223,$S655,'Capex forecast'!$Q$9:$Q$223,"Augex")</f>
        <v>0</v>
      </c>
      <c r="AA655" s="32">
        <f>SUMIFS('Capex forecast'!K$9:K$223,'Capex forecast'!$T$9:$T$223,$Q655,'Capex forecast'!$S$9:$S$223,$S655,'Capex forecast'!$Q$9:$Q$223,"Augex")</f>
        <v>0</v>
      </c>
      <c r="AB655" s="32">
        <f>SUMIFS('Capex forecast'!L$9:L$223,'Capex forecast'!$T$9:$T$223,$Q655,'Capex forecast'!$S$9:$S$223,$S655,'Capex forecast'!$Q$9:$Q$223,"Augex")</f>
        <v>0</v>
      </c>
      <c r="AC655" s="32">
        <f>SUMIFS('Capex forecast'!M$9:M$223,'Capex forecast'!$T$9:$T$223,$Q655,'Capex forecast'!$S$9:$S$223,$S655,'Capex forecast'!$Q$9:$Q$223,"Augex")</f>
        <v>0</v>
      </c>
      <c r="AD655" s="32">
        <f>SUMIFS('Capex forecast'!N$9:N$223,'Capex forecast'!$T$9:$T$223,$Q655,'Capex forecast'!$S$9:$S$223,$S655,'Capex forecast'!$Q$9:$Q$223,"Augex")</f>
        <v>0</v>
      </c>
      <c r="AF655" s="45" t="s">
        <v>132</v>
      </c>
      <c r="AG655" s="6" t="str">
        <f>INDEX('Demand forecast'!$M$9:$M$5832,MATCH($Q655,'Demand forecast'!$B$9:$B$5832,0))</f>
        <v>No</v>
      </c>
      <c r="AH655" s="6" t="str">
        <f>IF(COUNTIF($AF$93:AF655,$B655) = 1, "LV", IF(COUNTIF($AF$93:AF655,$B655) = 2, "HV", "ST"))</f>
        <v>ST</v>
      </c>
      <c r="AI655" s="6" t="str">
        <f>INDEX('Demand forecast and growth rate'!$E$7:$E$273,MATCH($Q655,'Demand forecast and growth rate'!$B$7:$B$273,0))</f>
        <v>Steady/falling</v>
      </c>
      <c r="AJ655" s="47">
        <f>SUMIFS('Capex forecast'!E$9:E$223,'Capex forecast'!$T$9:$T$223,$AF655,'Capex forecast'!$S$9:$S$223,$AH655,'Capex forecast'!$Q$9:$Q$223,"Repex")</f>
        <v>0</v>
      </c>
      <c r="AK655" s="47">
        <f>SUMIFS('Capex forecast'!F$9:F$223,'Capex forecast'!$T$9:$T$223,$AF655,'Capex forecast'!$S$9:$S$223,$AH655,'Capex forecast'!$Q$9:$Q$223,"Repex")</f>
        <v>0</v>
      </c>
      <c r="AL655" s="47">
        <f>SUMIFS('Capex forecast'!G$9:G$223,'Capex forecast'!$T$9:$T$223,$AF655,'Capex forecast'!$S$9:$S$223,$AH655,'Capex forecast'!$Q$9:$Q$223,"Repex")</f>
        <v>0</v>
      </c>
      <c r="AM655" s="47">
        <f>SUMIFS('Capex forecast'!H$9:H$223,'Capex forecast'!$T$9:$T$223,$AF655,'Capex forecast'!$S$9:$S$223,$AH655,'Capex forecast'!$Q$9:$Q$223,"Repex")</f>
        <v>0</v>
      </c>
      <c r="AN655" s="47">
        <f>SUMIFS('Capex forecast'!I$9:I$223,'Capex forecast'!$T$9:$T$223,$AF655,'Capex forecast'!$S$9:$S$223,$AH655,'Capex forecast'!$Q$9:$Q$223,"Repex")</f>
        <v>0</v>
      </c>
      <c r="AO655" s="47">
        <f>SUMIFS('Capex forecast'!J$9:J$223,'Capex forecast'!$T$9:$T$223,$AF655,'Capex forecast'!$S$9:$S$223,$AH655,'Capex forecast'!$Q$9:$Q$223,"Repex")</f>
        <v>0</v>
      </c>
      <c r="AP655" s="47">
        <f>SUMIFS('Capex forecast'!K$9:K$223,'Capex forecast'!$T$9:$T$223,$AF655,'Capex forecast'!$S$9:$S$223,$AH655,'Capex forecast'!$Q$9:$Q$223,"Repex")</f>
        <v>0</v>
      </c>
      <c r="AQ655" s="47">
        <f>SUMIFS('Capex forecast'!L$9:L$223,'Capex forecast'!$T$9:$T$223,$AF655,'Capex forecast'!$S$9:$S$223,$AH655,'Capex forecast'!$Q$9:$Q$223,"Repex")</f>
        <v>0</v>
      </c>
      <c r="AR655" s="47">
        <f>SUMIFS('Capex forecast'!M$9:M$223,'Capex forecast'!$T$9:$T$223,$AF655,'Capex forecast'!$S$9:$S$223,$AH655,'Capex forecast'!$Q$9:$Q$223,"Repex")</f>
        <v>0</v>
      </c>
      <c r="AS655" s="47">
        <f>SUMIFS('Capex forecast'!N$9:N$223,'Capex forecast'!$T$9:$T$223,$AF655,'Capex forecast'!$S$9:$S$223,$AH655,'Capex forecast'!$Q$9:$Q$223,"Repex")</f>
        <v>0</v>
      </c>
    </row>
    <row r="656" spans="2:45" ht="15">
      <c r="B656" s="45" t="s">
        <v>261</v>
      </c>
      <c r="C656" s="6" t="str">
        <f>INDEX('Demand forecast'!$M$9:$M$5832,MATCH($B656,'Demand forecast'!$B$9:$B$5832,0))</f>
        <v>Yes</v>
      </c>
      <c r="D656" s="6" t="str">
        <f>IF(COUNTIF($B$93:B656,$B656) = 1, "LV", IF(COUNTIF($B$93:B656,$B656) = 2, "HV", "ST"))</f>
        <v>ST</v>
      </c>
      <c r="E656" s="6" t="str">
        <f>INDEX('Demand forecast and growth rate'!$E$7:$E$273,MATCH($B656,'Demand forecast and growth rate'!$B$7:$B$273,0))</f>
        <v>Steady/falling</v>
      </c>
      <c r="F656" s="32">
        <f>SUMIFS('Capex forecast'!E$9:E$223,'Capex forecast'!$T$9:$T$223,'Allocation of site-spec costs'!$B656,'Capex forecast'!$S$9:$S$223,'Allocation of site-spec costs'!$D656,'Capex forecast'!$Q$9:$Q$223,"Customer Connection")</f>
        <v>0</v>
      </c>
      <c r="G656" s="32">
        <f>SUMIFS('Capex forecast'!F$9:F$223,'Capex forecast'!$T$9:$T$223,'Allocation of site-spec costs'!$B656,'Capex forecast'!$S$9:$S$223,'Allocation of site-spec costs'!$D656,'Capex forecast'!$Q$9:$Q$223,"Customer Connection")</f>
        <v>0</v>
      </c>
      <c r="H656" s="32">
        <f>SUMIFS('Capex forecast'!G$9:G$223,'Capex forecast'!$T$9:$T$223,'Allocation of site-spec costs'!$B656,'Capex forecast'!$S$9:$S$223,'Allocation of site-spec costs'!$D656,'Capex forecast'!$Q$9:$Q$223,"Customer Connection")</f>
        <v>0</v>
      </c>
      <c r="I656" s="32">
        <f>SUMIFS('Capex forecast'!H$9:H$223,'Capex forecast'!$T$9:$T$223,'Allocation of site-spec costs'!$B656,'Capex forecast'!$S$9:$S$223,'Allocation of site-spec costs'!$D656,'Capex forecast'!$Q$9:$Q$223,"Customer Connection")</f>
        <v>0</v>
      </c>
      <c r="J656" s="32">
        <f>SUMIFS('Capex forecast'!I$9:I$223,'Capex forecast'!$T$9:$T$223,'Allocation of site-spec costs'!$B656,'Capex forecast'!$S$9:$S$223,'Allocation of site-spec costs'!$D656,'Capex forecast'!$Q$9:$Q$223,"Customer Connection")</f>
        <v>0</v>
      </c>
      <c r="K656" s="32">
        <f>SUMIFS('Capex forecast'!J$9:J$223,'Capex forecast'!$T$9:$T$223,'Allocation of site-spec costs'!$B656,'Capex forecast'!$S$9:$S$223,'Allocation of site-spec costs'!$D656,'Capex forecast'!$Q$9:$Q$223,"Customer Connection")</f>
        <v>0</v>
      </c>
      <c r="L656" s="32">
        <f>SUMIFS('Capex forecast'!K$9:K$223,'Capex forecast'!$T$9:$T$223,'Allocation of site-spec costs'!$B656,'Capex forecast'!$S$9:$S$223,'Allocation of site-spec costs'!$D656,'Capex forecast'!$Q$9:$Q$223,"Customer Connection")</f>
        <v>0</v>
      </c>
      <c r="M656" s="32">
        <f>SUMIFS('Capex forecast'!L$9:L$223,'Capex forecast'!$T$9:$T$223,'Allocation of site-spec costs'!$B656,'Capex forecast'!$S$9:$S$223,'Allocation of site-spec costs'!$D656,'Capex forecast'!$Q$9:$Q$223,"Customer Connection")</f>
        <v>0</v>
      </c>
      <c r="N656" s="32">
        <f>SUMIFS('Capex forecast'!M$9:M$223,'Capex forecast'!$T$9:$T$223,'Allocation of site-spec costs'!$B656,'Capex forecast'!$S$9:$S$223,'Allocation of site-spec costs'!$D656,'Capex forecast'!$Q$9:$Q$223,"Customer Connection")</f>
        <v>0</v>
      </c>
      <c r="O656" s="32">
        <f>SUMIFS('Capex forecast'!N$9:N$223,'Capex forecast'!$T$9:$T$223,'Allocation of site-spec costs'!$B656,'Capex forecast'!$S$9:$S$223,'Allocation of site-spec costs'!$D656,'Capex forecast'!$Q$9:$Q$223,"Customer Connection")</f>
        <v>0</v>
      </c>
      <c r="Q656" s="45" t="s">
        <v>261</v>
      </c>
      <c r="R656" s="6" t="str">
        <f>INDEX('Demand forecast'!$M$9:$M$5832,MATCH($Q656,'Demand forecast'!$B$9:$B$5832,0))</f>
        <v>Yes</v>
      </c>
      <c r="S656" s="6" t="str">
        <f>IF(COUNTIF($Q$93:Q656,$B656) = 1, "LV", IF(COUNTIF($Q$93:Q656,$B656) = 2, "HV", "ST"))</f>
        <v>ST</v>
      </c>
      <c r="T656" s="6" t="str">
        <f>INDEX('Demand forecast and growth rate'!$E$7:$E$273,MATCH($Q656,'Demand forecast and growth rate'!$B$7:$B$273,0))</f>
        <v>Steady/falling</v>
      </c>
      <c r="U656" s="32">
        <f>SUMIFS('Capex forecast'!E$9:E$223,'Capex forecast'!$T$9:$T$223,$Q656,'Capex forecast'!$S$9:$S$223,$S656,'Capex forecast'!$Q$9:$Q$223,"Augex")</f>
        <v>0</v>
      </c>
      <c r="V656" s="32">
        <f>SUMIFS('Capex forecast'!F$9:F$223,'Capex forecast'!$T$9:$T$223,$Q656,'Capex forecast'!$S$9:$S$223,$S656,'Capex forecast'!$Q$9:$Q$223,"Augex")</f>
        <v>0</v>
      </c>
      <c r="W656" s="32">
        <f>SUMIFS('Capex forecast'!G$9:G$223,'Capex forecast'!$T$9:$T$223,$Q656,'Capex forecast'!$S$9:$S$223,$S656,'Capex forecast'!$Q$9:$Q$223,"Augex")</f>
        <v>0</v>
      </c>
      <c r="X656" s="32">
        <f>SUMIFS('Capex forecast'!H$9:H$223,'Capex forecast'!$T$9:$T$223,$Q656,'Capex forecast'!$S$9:$S$223,$S656,'Capex forecast'!$Q$9:$Q$223,"Augex")</f>
        <v>0</v>
      </c>
      <c r="Y656" s="32">
        <f>SUMIFS('Capex forecast'!I$9:I$223,'Capex forecast'!$T$9:$T$223,$Q656,'Capex forecast'!$S$9:$S$223,$S656,'Capex forecast'!$Q$9:$Q$223,"Augex")</f>
        <v>0</v>
      </c>
      <c r="Z656" s="32">
        <f>SUMIFS('Capex forecast'!J$9:J$223,'Capex forecast'!$T$9:$T$223,$Q656,'Capex forecast'!$S$9:$S$223,$S656,'Capex forecast'!$Q$9:$Q$223,"Augex")</f>
        <v>0</v>
      </c>
      <c r="AA656" s="32">
        <f>SUMIFS('Capex forecast'!K$9:K$223,'Capex forecast'!$T$9:$T$223,$Q656,'Capex forecast'!$S$9:$S$223,$S656,'Capex forecast'!$Q$9:$Q$223,"Augex")</f>
        <v>0</v>
      </c>
      <c r="AB656" s="32">
        <f>SUMIFS('Capex forecast'!L$9:L$223,'Capex forecast'!$T$9:$T$223,$Q656,'Capex forecast'!$S$9:$S$223,$S656,'Capex forecast'!$Q$9:$Q$223,"Augex")</f>
        <v>0</v>
      </c>
      <c r="AC656" s="32">
        <f>SUMIFS('Capex forecast'!M$9:M$223,'Capex forecast'!$T$9:$T$223,$Q656,'Capex forecast'!$S$9:$S$223,$S656,'Capex forecast'!$Q$9:$Q$223,"Augex")</f>
        <v>0</v>
      </c>
      <c r="AD656" s="32">
        <f>SUMIFS('Capex forecast'!N$9:N$223,'Capex forecast'!$T$9:$T$223,$Q656,'Capex forecast'!$S$9:$S$223,$S656,'Capex forecast'!$Q$9:$Q$223,"Augex")</f>
        <v>0</v>
      </c>
      <c r="AF656" s="45" t="s">
        <v>261</v>
      </c>
      <c r="AG656" s="6" t="str">
        <f>INDEX('Demand forecast'!$M$9:$M$5832,MATCH($Q656,'Demand forecast'!$B$9:$B$5832,0))</f>
        <v>Yes</v>
      </c>
      <c r="AH656" s="6" t="str">
        <f>IF(COUNTIF($AF$93:AF656,$B656) = 1, "LV", IF(COUNTIF($AF$93:AF656,$B656) = 2, "HV", "ST"))</f>
        <v>ST</v>
      </c>
      <c r="AI656" s="6" t="str">
        <f>INDEX('Demand forecast and growth rate'!$E$7:$E$273,MATCH($Q656,'Demand forecast and growth rate'!$B$7:$B$273,0))</f>
        <v>Steady/falling</v>
      </c>
      <c r="AJ656" s="47">
        <f>SUMIFS('Capex forecast'!E$9:E$223,'Capex forecast'!$T$9:$T$223,$AF656,'Capex forecast'!$S$9:$S$223,$AH656,'Capex forecast'!$Q$9:$Q$223,"Repex")</f>
        <v>0</v>
      </c>
      <c r="AK656" s="47">
        <f>SUMIFS('Capex forecast'!F$9:F$223,'Capex forecast'!$T$9:$T$223,$AF656,'Capex forecast'!$S$9:$S$223,$AH656,'Capex forecast'!$Q$9:$Q$223,"Repex")</f>
        <v>0</v>
      </c>
      <c r="AL656" s="47">
        <f>SUMIFS('Capex forecast'!G$9:G$223,'Capex forecast'!$T$9:$T$223,$AF656,'Capex forecast'!$S$9:$S$223,$AH656,'Capex forecast'!$Q$9:$Q$223,"Repex")</f>
        <v>0</v>
      </c>
      <c r="AM656" s="47">
        <f>SUMIFS('Capex forecast'!H$9:H$223,'Capex forecast'!$T$9:$T$223,$AF656,'Capex forecast'!$S$9:$S$223,$AH656,'Capex forecast'!$Q$9:$Q$223,"Repex")</f>
        <v>0</v>
      </c>
      <c r="AN656" s="47">
        <f>SUMIFS('Capex forecast'!I$9:I$223,'Capex forecast'!$T$9:$T$223,$AF656,'Capex forecast'!$S$9:$S$223,$AH656,'Capex forecast'!$Q$9:$Q$223,"Repex")</f>
        <v>0</v>
      </c>
      <c r="AO656" s="47">
        <f>SUMIFS('Capex forecast'!J$9:J$223,'Capex forecast'!$T$9:$T$223,$AF656,'Capex forecast'!$S$9:$S$223,$AH656,'Capex forecast'!$Q$9:$Q$223,"Repex")</f>
        <v>0</v>
      </c>
      <c r="AP656" s="47">
        <f>SUMIFS('Capex forecast'!K$9:K$223,'Capex forecast'!$T$9:$T$223,$AF656,'Capex forecast'!$S$9:$S$223,$AH656,'Capex forecast'!$Q$9:$Q$223,"Repex")</f>
        <v>0</v>
      </c>
      <c r="AQ656" s="47">
        <f>SUMIFS('Capex forecast'!L$9:L$223,'Capex forecast'!$T$9:$T$223,$AF656,'Capex forecast'!$S$9:$S$223,$AH656,'Capex forecast'!$Q$9:$Q$223,"Repex")</f>
        <v>0</v>
      </c>
      <c r="AR656" s="47">
        <f>SUMIFS('Capex forecast'!M$9:M$223,'Capex forecast'!$T$9:$T$223,$AF656,'Capex forecast'!$S$9:$S$223,$AH656,'Capex forecast'!$Q$9:$Q$223,"Repex")</f>
        <v>0</v>
      </c>
      <c r="AS656" s="47">
        <f>SUMIFS('Capex forecast'!N$9:N$223,'Capex forecast'!$T$9:$T$223,$AF656,'Capex forecast'!$S$9:$S$223,$AH656,'Capex forecast'!$Q$9:$Q$223,"Repex")</f>
        <v>0</v>
      </c>
    </row>
    <row r="657" spans="2:45" ht="15">
      <c r="B657" s="45" t="s">
        <v>429</v>
      </c>
      <c r="C657" s="6" t="str">
        <f>INDEX('Demand forecast'!$M$9:$M$5832,MATCH($B657,'Demand forecast'!$B$9:$B$5832,0))</f>
        <v>No</v>
      </c>
      <c r="D657" s="6" t="str">
        <f>IF(COUNTIF($B$93:B657,$B657) = 1, "LV", IF(COUNTIF($B$93:B657,$B657) = 2, "HV", "ST"))</f>
        <v>ST</v>
      </c>
      <c r="E657" s="6" t="str">
        <f>INDEX('Demand forecast and growth rate'!$E$7:$E$273,MATCH($B657,'Demand forecast and growth rate'!$B$7:$B$273,0))</f>
        <v>Steady/falling</v>
      </c>
      <c r="F657" s="32">
        <f>SUMIFS('Capex forecast'!E$9:E$223,'Capex forecast'!$T$9:$T$223,'Allocation of site-spec costs'!$B657,'Capex forecast'!$S$9:$S$223,'Allocation of site-spec costs'!$D657,'Capex forecast'!$Q$9:$Q$223,"Customer Connection")</f>
        <v>0</v>
      </c>
      <c r="G657" s="32">
        <f>SUMIFS('Capex forecast'!F$9:F$223,'Capex forecast'!$T$9:$T$223,'Allocation of site-spec costs'!$B657,'Capex forecast'!$S$9:$S$223,'Allocation of site-spec costs'!$D657,'Capex forecast'!$Q$9:$Q$223,"Customer Connection")</f>
        <v>0</v>
      </c>
      <c r="H657" s="32">
        <f>SUMIFS('Capex forecast'!G$9:G$223,'Capex forecast'!$T$9:$T$223,'Allocation of site-spec costs'!$B657,'Capex forecast'!$S$9:$S$223,'Allocation of site-spec costs'!$D657,'Capex forecast'!$Q$9:$Q$223,"Customer Connection")</f>
        <v>0</v>
      </c>
      <c r="I657" s="32">
        <f>SUMIFS('Capex forecast'!H$9:H$223,'Capex forecast'!$T$9:$T$223,'Allocation of site-spec costs'!$B657,'Capex forecast'!$S$9:$S$223,'Allocation of site-spec costs'!$D657,'Capex forecast'!$Q$9:$Q$223,"Customer Connection")</f>
        <v>0</v>
      </c>
      <c r="J657" s="32">
        <f>SUMIFS('Capex forecast'!I$9:I$223,'Capex forecast'!$T$9:$T$223,'Allocation of site-spec costs'!$B657,'Capex forecast'!$S$9:$S$223,'Allocation of site-spec costs'!$D657,'Capex forecast'!$Q$9:$Q$223,"Customer Connection")</f>
        <v>0</v>
      </c>
      <c r="K657" s="32">
        <f>SUMIFS('Capex forecast'!J$9:J$223,'Capex forecast'!$T$9:$T$223,'Allocation of site-spec costs'!$B657,'Capex forecast'!$S$9:$S$223,'Allocation of site-spec costs'!$D657,'Capex forecast'!$Q$9:$Q$223,"Customer Connection")</f>
        <v>0</v>
      </c>
      <c r="L657" s="32">
        <f>SUMIFS('Capex forecast'!K$9:K$223,'Capex forecast'!$T$9:$T$223,'Allocation of site-spec costs'!$B657,'Capex forecast'!$S$9:$S$223,'Allocation of site-spec costs'!$D657,'Capex forecast'!$Q$9:$Q$223,"Customer Connection")</f>
        <v>0</v>
      </c>
      <c r="M657" s="32">
        <f>SUMIFS('Capex forecast'!L$9:L$223,'Capex forecast'!$T$9:$T$223,'Allocation of site-spec costs'!$B657,'Capex forecast'!$S$9:$S$223,'Allocation of site-spec costs'!$D657,'Capex forecast'!$Q$9:$Q$223,"Customer Connection")</f>
        <v>0</v>
      </c>
      <c r="N657" s="32">
        <f>SUMIFS('Capex forecast'!M$9:M$223,'Capex forecast'!$T$9:$T$223,'Allocation of site-spec costs'!$B657,'Capex forecast'!$S$9:$S$223,'Allocation of site-spec costs'!$D657,'Capex forecast'!$Q$9:$Q$223,"Customer Connection")</f>
        <v>0</v>
      </c>
      <c r="O657" s="32">
        <f>SUMIFS('Capex forecast'!N$9:N$223,'Capex forecast'!$T$9:$T$223,'Allocation of site-spec costs'!$B657,'Capex forecast'!$S$9:$S$223,'Allocation of site-spec costs'!$D657,'Capex forecast'!$Q$9:$Q$223,"Customer Connection")</f>
        <v>0</v>
      </c>
      <c r="Q657" s="45" t="s">
        <v>429</v>
      </c>
      <c r="R657" s="6" t="str">
        <f>INDEX('Demand forecast'!$M$9:$M$5832,MATCH($Q657,'Demand forecast'!$B$9:$B$5832,0))</f>
        <v>No</v>
      </c>
      <c r="S657" s="6" t="str">
        <f>IF(COUNTIF($Q$93:Q657,$B657) = 1, "LV", IF(COUNTIF($Q$93:Q657,$B657) = 2, "HV", "ST"))</f>
        <v>ST</v>
      </c>
      <c r="T657" s="6" t="str">
        <f>INDEX('Demand forecast and growth rate'!$E$7:$E$273,MATCH($Q657,'Demand forecast and growth rate'!$B$7:$B$273,0))</f>
        <v>Steady/falling</v>
      </c>
      <c r="U657" s="32">
        <f>SUMIFS('Capex forecast'!E$9:E$223,'Capex forecast'!$T$9:$T$223,$Q657,'Capex forecast'!$S$9:$S$223,$S657,'Capex forecast'!$Q$9:$Q$223,"Augex")</f>
        <v>0</v>
      </c>
      <c r="V657" s="32">
        <f>SUMIFS('Capex forecast'!F$9:F$223,'Capex forecast'!$T$9:$T$223,$Q657,'Capex forecast'!$S$9:$S$223,$S657,'Capex forecast'!$Q$9:$Q$223,"Augex")</f>
        <v>0</v>
      </c>
      <c r="W657" s="32">
        <f>SUMIFS('Capex forecast'!G$9:G$223,'Capex forecast'!$T$9:$T$223,$Q657,'Capex forecast'!$S$9:$S$223,$S657,'Capex forecast'!$Q$9:$Q$223,"Augex")</f>
        <v>0</v>
      </c>
      <c r="X657" s="32">
        <f>SUMIFS('Capex forecast'!H$9:H$223,'Capex forecast'!$T$9:$T$223,$Q657,'Capex forecast'!$S$9:$S$223,$S657,'Capex forecast'!$Q$9:$Q$223,"Augex")</f>
        <v>0</v>
      </c>
      <c r="Y657" s="32">
        <f>SUMIFS('Capex forecast'!I$9:I$223,'Capex forecast'!$T$9:$T$223,$Q657,'Capex forecast'!$S$9:$S$223,$S657,'Capex forecast'!$Q$9:$Q$223,"Augex")</f>
        <v>0</v>
      </c>
      <c r="Z657" s="32">
        <f>SUMIFS('Capex forecast'!J$9:J$223,'Capex forecast'!$T$9:$T$223,$Q657,'Capex forecast'!$S$9:$S$223,$S657,'Capex forecast'!$Q$9:$Q$223,"Augex")</f>
        <v>0</v>
      </c>
      <c r="AA657" s="32">
        <f>SUMIFS('Capex forecast'!K$9:K$223,'Capex forecast'!$T$9:$T$223,$Q657,'Capex forecast'!$S$9:$S$223,$S657,'Capex forecast'!$Q$9:$Q$223,"Augex")</f>
        <v>0</v>
      </c>
      <c r="AB657" s="32">
        <f>SUMIFS('Capex forecast'!L$9:L$223,'Capex forecast'!$T$9:$T$223,$Q657,'Capex forecast'!$S$9:$S$223,$S657,'Capex forecast'!$Q$9:$Q$223,"Augex")</f>
        <v>0</v>
      </c>
      <c r="AC657" s="32">
        <f>SUMIFS('Capex forecast'!M$9:M$223,'Capex forecast'!$T$9:$T$223,$Q657,'Capex forecast'!$S$9:$S$223,$S657,'Capex forecast'!$Q$9:$Q$223,"Augex")</f>
        <v>0</v>
      </c>
      <c r="AD657" s="32">
        <f>SUMIFS('Capex forecast'!N$9:N$223,'Capex forecast'!$T$9:$T$223,$Q657,'Capex forecast'!$S$9:$S$223,$S657,'Capex forecast'!$Q$9:$Q$223,"Augex")</f>
        <v>0</v>
      </c>
      <c r="AF657" s="45" t="s">
        <v>429</v>
      </c>
      <c r="AG657" s="6" t="str">
        <f>INDEX('Demand forecast'!$M$9:$M$5832,MATCH($Q657,'Demand forecast'!$B$9:$B$5832,0))</f>
        <v>No</v>
      </c>
      <c r="AH657" s="6" t="str">
        <f>IF(COUNTIF($AF$93:AF657,$B657) = 1, "LV", IF(COUNTIF($AF$93:AF657,$B657) = 2, "HV", "ST"))</f>
        <v>ST</v>
      </c>
      <c r="AI657" s="6" t="str">
        <f>INDEX('Demand forecast and growth rate'!$E$7:$E$273,MATCH($Q657,'Demand forecast and growth rate'!$B$7:$B$273,0))</f>
        <v>Steady/falling</v>
      </c>
      <c r="AJ657" s="47">
        <f>SUMIFS('Capex forecast'!E$9:E$223,'Capex forecast'!$T$9:$T$223,$AF657,'Capex forecast'!$S$9:$S$223,$AH657,'Capex forecast'!$Q$9:$Q$223,"Repex")</f>
        <v>0</v>
      </c>
      <c r="AK657" s="47">
        <f>SUMIFS('Capex forecast'!F$9:F$223,'Capex forecast'!$T$9:$T$223,$AF657,'Capex forecast'!$S$9:$S$223,$AH657,'Capex forecast'!$Q$9:$Q$223,"Repex")</f>
        <v>0</v>
      </c>
      <c r="AL657" s="47">
        <f>SUMIFS('Capex forecast'!G$9:G$223,'Capex forecast'!$T$9:$T$223,$AF657,'Capex forecast'!$S$9:$S$223,$AH657,'Capex forecast'!$Q$9:$Q$223,"Repex")</f>
        <v>0</v>
      </c>
      <c r="AM657" s="47">
        <f>SUMIFS('Capex forecast'!H$9:H$223,'Capex forecast'!$T$9:$T$223,$AF657,'Capex forecast'!$S$9:$S$223,$AH657,'Capex forecast'!$Q$9:$Q$223,"Repex")</f>
        <v>0</v>
      </c>
      <c r="AN657" s="47">
        <f>SUMIFS('Capex forecast'!I$9:I$223,'Capex forecast'!$T$9:$T$223,$AF657,'Capex forecast'!$S$9:$S$223,$AH657,'Capex forecast'!$Q$9:$Q$223,"Repex")</f>
        <v>0</v>
      </c>
      <c r="AO657" s="47">
        <f>SUMIFS('Capex forecast'!J$9:J$223,'Capex forecast'!$T$9:$T$223,$AF657,'Capex forecast'!$S$9:$S$223,$AH657,'Capex forecast'!$Q$9:$Q$223,"Repex")</f>
        <v>0</v>
      </c>
      <c r="AP657" s="47">
        <f>SUMIFS('Capex forecast'!K$9:K$223,'Capex forecast'!$T$9:$T$223,$AF657,'Capex forecast'!$S$9:$S$223,$AH657,'Capex forecast'!$Q$9:$Q$223,"Repex")</f>
        <v>0</v>
      </c>
      <c r="AQ657" s="47">
        <f>SUMIFS('Capex forecast'!L$9:L$223,'Capex forecast'!$T$9:$T$223,$AF657,'Capex forecast'!$S$9:$S$223,$AH657,'Capex forecast'!$Q$9:$Q$223,"Repex")</f>
        <v>0</v>
      </c>
      <c r="AR657" s="47">
        <f>SUMIFS('Capex forecast'!M$9:M$223,'Capex forecast'!$T$9:$T$223,$AF657,'Capex forecast'!$S$9:$S$223,$AH657,'Capex forecast'!$Q$9:$Q$223,"Repex")</f>
        <v>0</v>
      </c>
      <c r="AS657" s="47">
        <f>SUMIFS('Capex forecast'!N$9:N$223,'Capex forecast'!$T$9:$T$223,$AF657,'Capex forecast'!$S$9:$S$223,$AH657,'Capex forecast'!$Q$9:$Q$223,"Repex")</f>
        <v>0</v>
      </c>
    </row>
    <row r="658" spans="2:45" ht="15">
      <c r="B658" s="45" t="s">
        <v>200</v>
      </c>
      <c r="C658" s="6" t="str">
        <f>INDEX('Demand forecast'!$M$9:$M$5832,MATCH($B658,'Demand forecast'!$B$9:$B$5832,0))</f>
        <v>Yes</v>
      </c>
      <c r="D658" s="6" t="str">
        <f>IF(COUNTIF($B$93:B658,$B658) = 1, "LV", IF(COUNTIF($B$93:B658,$B658) = 2, "HV", "ST"))</f>
        <v>ST</v>
      </c>
      <c r="E658" s="6" t="str">
        <f>INDEX('Demand forecast and growth rate'!$E$7:$E$273,MATCH($B658,'Demand forecast and growth rate'!$B$7:$B$273,0))</f>
        <v>Steady/falling</v>
      </c>
      <c r="F658" s="32">
        <f>SUMIFS('Capex forecast'!E$9:E$223,'Capex forecast'!$T$9:$T$223,'Allocation of site-spec costs'!$B658,'Capex forecast'!$S$9:$S$223,'Allocation of site-spec costs'!$D658,'Capex forecast'!$Q$9:$Q$223,"Customer Connection")</f>
        <v>0</v>
      </c>
      <c r="G658" s="32">
        <f>SUMIFS('Capex forecast'!F$9:F$223,'Capex forecast'!$T$9:$T$223,'Allocation of site-spec costs'!$B658,'Capex forecast'!$S$9:$S$223,'Allocation of site-spec costs'!$D658,'Capex forecast'!$Q$9:$Q$223,"Customer Connection")</f>
        <v>0</v>
      </c>
      <c r="H658" s="32">
        <f>SUMIFS('Capex forecast'!G$9:G$223,'Capex forecast'!$T$9:$T$223,'Allocation of site-spec costs'!$B658,'Capex forecast'!$S$9:$S$223,'Allocation of site-spec costs'!$D658,'Capex forecast'!$Q$9:$Q$223,"Customer Connection")</f>
        <v>0</v>
      </c>
      <c r="I658" s="32">
        <f>SUMIFS('Capex forecast'!H$9:H$223,'Capex forecast'!$T$9:$T$223,'Allocation of site-spec costs'!$B658,'Capex forecast'!$S$9:$S$223,'Allocation of site-spec costs'!$D658,'Capex forecast'!$Q$9:$Q$223,"Customer Connection")</f>
        <v>0</v>
      </c>
      <c r="J658" s="32">
        <f>SUMIFS('Capex forecast'!I$9:I$223,'Capex forecast'!$T$9:$T$223,'Allocation of site-spec costs'!$B658,'Capex forecast'!$S$9:$S$223,'Allocation of site-spec costs'!$D658,'Capex forecast'!$Q$9:$Q$223,"Customer Connection")</f>
        <v>0</v>
      </c>
      <c r="K658" s="32">
        <f>SUMIFS('Capex forecast'!J$9:J$223,'Capex forecast'!$T$9:$T$223,'Allocation of site-spec costs'!$B658,'Capex forecast'!$S$9:$S$223,'Allocation of site-spec costs'!$D658,'Capex forecast'!$Q$9:$Q$223,"Customer Connection")</f>
        <v>0</v>
      </c>
      <c r="L658" s="32">
        <f>SUMIFS('Capex forecast'!K$9:K$223,'Capex forecast'!$T$9:$T$223,'Allocation of site-spec costs'!$B658,'Capex forecast'!$S$9:$S$223,'Allocation of site-spec costs'!$D658,'Capex forecast'!$Q$9:$Q$223,"Customer Connection")</f>
        <v>0</v>
      </c>
      <c r="M658" s="32">
        <f>SUMIFS('Capex forecast'!L$9:L$223,'Capex forecast'!$T$9:$T$223,'Allocation of site-spec costs'!$B658,'Capex forecast'!$S$9:$S$223,'Allocation of site-spec costs'!$D658,'Capex forecast'!$Q$9:$Q$223,"Customer Connection")</f>
        <v>0</v>
      </c>
      <c r="N658" s="32">
        <f>SUMIFS('Capex forecast'!M$9:M$223,'Capex forecast'!$T$9:$T$223,'Allocation of site-spec costs'!$B658,'Capex forecast'!$S$9:$S$223,'Allocation of site-spec costs'!$D658,'Capex forecast'!$Q$9:$Q$223,"Customer Connection")</f>
        <v>0</v>
      </c>
      <c r="O658" s="32">
        <f>SUMIFS('Capex forecast'!N$9:N$223,'Capex forecast'!$T$9:$T$223,'Allocation of site-spec costs'!$B658,'Capex forecast'!$S$9:$S$223,'Allocation of site-spec costs'!$D658,'Capex forecast'!$Q$9:$Q$223,"Customer Connection")</f>
        <v>0</v>
      </c>
      <c r="Q658" s="45" t="s">
        <v>200</v>
      </c>
      <c r="R658" s="6" t="str">
        <f>INDEX('Demand forecast'!$M$9:$M$5832,MATCH($Q658,'Demand forecast'!$B$9:$B$5832,0))</f>
        <v>Yes</v>
      </c>
      <c r="S658" s="6" t="str">
        <f>IF(COUNTIF($Q$93:Q658,$B658) = 1, "LV", IF(COUNTIF($Q$93:Q658,$B658) = 2, "HV", "ST"))</f>
        <v>ST</v>
      </c>
      <c r="T658" s="6" t="str">
        <f>INDEX('Demand forecast and growth rate'!$E$7:$E$273,MATCH($Q658,'Demand forecast and growth rate'!$B$7:$B$273,0))</f>
        <v>Steady/falling</v>
      </c>
      <c r="U658" s="32">
        <f>SUMIFS('Capex forecast'!E$9:E$223,'Capex forecast'!$T$9:$T$223,$Q658,'Capex forecast'!$S$9:$S$223,$S658,'Capex forecast'!$Q$9:$Q$223,"Augex")</f>
        <v>52972.659542994734</v>
      </c>
      <c r="V658" s="32">
        <f>SUMIFS('Capex forecast'!F$9:F$223,'Capex forecast'!$T$9:$T$223,$Q658,'Capex forecast'!$S$9:$S$223,$S658,'Capex forecast'!$Q$9:$Q$223,"Augex")</f>
        <v>2104.56042362678</v>
      </c>
      <c r="W658" s="32">
        <f>SUMIFS('Capex forecast'!G$9:G$223,'Capex forecast'!$T$9:$T$223,$Q658,'Capex forecast'!$S$9:$S$223,$S658,'Capex forecast'!$Q$9:$Q$223,"Augex")</f>
        <v>0</v>
      </c>
      <c r="X658" s="32">
        <f>SUMIFS('Capex forecast'!H$9:H$223,'Capex forecast'!$T$9:$T$223,$Q658,'Capex forecast'!$S$9:$S$223,$S658,'Capex forecast'!$Q$9:$Q$223,"Augex")</f>
        <v>0</v>
      </c>
      <c r="Y658" s="32">
        <f>SUMIFS('Capex forecast'!I$9:I$223,'Capex forecast'!$T$9:$T$223,$Q658,'Capex forecast'!$S$9:$S$223,$S658,'Capex forecast'!$Q$9:$Q$223,"Augex")</f>
        <v>0</v>
      </c>
      <c r="Z658" s="32">
        <f>SUMIFS('Capex forecast'!J$9:J$223,'Capex forecast'!$T$9:$T$223,$Q658,'Capex forecast'!$S$9:$S$223,$S658,'Capex forecast'!$Q$9:$Q$223,"Augex")</f>
        <v>0</v>
      </c>
      <c r="AA658" s="32">
        <f>SUMIFS('Capex forecast'!K$9:K$223,'Capex forecast'!$T$9:$T$223,$Q658,'Capex forecast'!$S$9:$S$223,$S658,'Capex forecast'!$Q$9:$Q$223,"Augex")</f>
        <v>0</v>
      </c>
      <c r="AB658" s="32">
        <f>SUMIFS('Capex forecast'!L$9:L$223,'Capex forecast'!$T$9:$T$223,$Q658,'Capex forecast'!$S$9:$S$223,$S658,'Capex forecast'!$Q$9:$Q$223,"Augex")</f>
        <v>0</v>
      </c>
      <c r="AC658" s="32">
        <f>SUMIFS('Capex forecast'!M$9:M$223,'Capex forecast'!$T$9:$T$223,$Q658,'Capex forecast'!$S$9:$S$223,$S658,'Capex forecast'!$Q$9:$Q$223,"Augex")</f>
        <v>0</v>
      </c>
      <c r="AD658" s="32">
        <f>SUMIFS('Capex forecast'!N$9:N$223,'Capex forecast'!$T$9:$T$223,$Q658,'Capex forecast'!$S$9:$S$223,$S658,'Capex forecast'!$Q$9:$Q$223,"Augex")</f>
        <v>0</v>
      </c>
      <c r="AF658" s="45" t="s">
        <v>200</v>
      </c>
      <c r="AG658" s="6" t="str">
        <f>INDEX('Demand forecast'!$M$9:$M$5832,MATCH($Q658,'Demand forecast'!$B$9:$B$5832,0))</f>
        <v>Yes</v>
      </c>
      <c r="AH658" s="6" t="str">
        <f>IF(COUNTIF($AF$93:AF658,$B658) = 1, "LV", IF(COUNTIF($AF$93:AF658,$B658) = 2, "HV", "ST"))</f>
        <v>ST</v>
      </c>
      <c r="AI658" s="6" t="str">
        <f>INDEX('Demand forecast and growth rate'!$E$7:$E$273,MATCH($Q658,'Demand forecast and growth rate'!$B$7:$B$273,0))</f>
        <v>Steady/falling</v>
      </c>
      <c r="AJ658" s="47">
        <f>SUMIFS('Capex forecast'!E$9:E$223,'Capex forecast'!$T$9:$T$223,$AF658,'Capex forecast'!$S$9:$S$223,$AH658,'Capex forecast'!$Q$9:$Q$223,"Repex")</f>
        <v>0</v>
      </c>
      <c r="AK658" s="47">
        <f>SUMIFS('Capex forecast'!F$9:F$223,'Capex forecast'!$T$9:$T$223,$AF658,'Capex forecast'!$S$9:$S$223,$AH658,'Capex forecast'!$Q$9:$Q$223,"Repex")</f>
        <v>0</v>
      </c>
      <c r="AL658" s="47">
        <f>SUMIFS('Capex forecast'!G$9:G$223,'Capex forecast'!$T$9:$T$223,$AF658,'Capex forecast'!$S$9:$S$223,$AH658,'Capex forecast'!$Q$9:$Q$223,"Repex")</f>
        <v>0</v>
      </c>
      <c r="AM658" s="47">
        <f>SUMIFS('Capex forecast'!H$9:H$223,'Capex forecast'!$T$9:$T$223,$AF658,'Capex forecast'!$S$9:$S$223,$AH658,'Capex forecast'!$Q$9:$Q$223,"Repex")</f>
        <v>0</v>
      </c>
      <c r="AN658" s="47">
        <f>SUMIFS('Capex forecast'!I$9:I$223,'Capex forecast'!$T$9:$T$223,$AF658,'Capex forecast'!$S$9:$S$223,$AH658,'Capex forecast'!$Q$9:$Q$223,"Repex")</f>
        <v>0</v>
      </c>
      <c r="AO658" s="47">
        <f>SUMIFS('Capex forecast'!J$9:J$223,'Capex forecast'!$T$9:$T$223,$AF658,'Capex forecast'!$S$9:$S$223,$AH658,'Capex forecast'!$Q$9:$Q$223,"Repex")</f>
        <v>0</v>
      </c>
      <c r="AP658" s="47">
        <f>SUMIFS('Capex forecast'!K$9:K$223,'Capex forecast'!$T$9:$T$223,$AF658,'Capex forecast'!$S$9:$S$223,$AH658,'Capex forecast'!$Q$9:$Q$223,"Repex")</f>
        <v>0</v>
      </c>
      <c r="AQ658" s="47">
        <f>SUMIFS('Capex forecast'!L$9:L$223,'Capex forecast'!$T$9:$T$223,$AF658,'Capex forecast'!$S$9:$S$223,$AH658,'Capex forecast'!$Q$9:$Q$223,"Repex")</f>
        <v>0</v>
      </c>
      <c r="AR658" s="47">
        <f>SUMIFS('Capex forecast'!M$9:M$223,'Capex forecast'!$T$9:$T$223,$AF658,'Capex forecast'!$S$9:$S$223,$AH658,'Capex forecast'!$Q$9:$Q$223,"Repex")</f>
        <v>0</v>
      </c>
      <c r="AS658" s="47">
        <f>SUMIFS('Capex forecast'!N$9:N$223,'Capex forecast'!$T$9:$T$223,$AF658,'Capex forecast'!$S$9:$S$223,$AH658,'Capex forecast'!$Q$9:$Q$223,"Repex")</f>
        <v>0</v>
      </c>
    </row>
    <row r="659" spans="2:45" ht="15">
      <c r="B659" s="45" t="s">
        <v>203</v>
      </c>
      <c r="C659" s="6" t="str">
        <f>INDEX('Demand forecast'!$M$9:$M$5832,MATCH($B659,'Demand forecast'!$B$9:$B$5832,0))</f>
        <v>Yes</v>
      </c>
      <c r="D659" s="6" t="str">
        <f>IF(COUNTIF($B$93:B659,$B659) = 1, "LV", IF(COUNTIF($B$93:B659,$B659) = 2, "HV", "ST"))</f>
        <v>ST</v>
      </c>
      <c r="E659" s="6" t="str">
        <f>INDEX('Demand forecast and growth rate'!$E$7:$E$273,MATCH($B659,'Demand forecast and growth rate'!$B$7:$B$273,0))</f>
        <v>Small growth</v>
      </c>
      <c r="F659" s="32">
        <f>SUMIFS('Capex forecast'!E$9:E$223,'Capex forecast'!$T$9:$T$223,'Allocation of site-spec costs'!$B659,'Capex forecast'!$S$9:$S$223,'Allocation of site-spec costs'!$D659,'Capex forecast'!$Q$9:$Q$223,"Customer Connection")</f>
        <v>0</v>
      </c>
      <c r="G659" s="32">
        <f>SUMIFS('Capex forecast'!F$9:F$223,'Capex forecast'!$T$9:$T$223,'Allocation of site-spec costs'!$B659,'Capex forecast'!$S$9:$S$223,'Allocation of site-spec costs'!$D659,'Capex forecast'!$Q$9:$Q$223,"Customer Connection")</f>
        <v>0</v>
      </c>
      <c r="H659" s="32">
        <f>SUMIFS('Capex forecast'!G$9:G$223,'Capex forecast'!$T$9:$T$223,'Allocation of site-spec costs'!$B659,'Capex forecast'!$S$9:$S$223,'Allocation of site-spec costs'!$D659,'Capex forecast'!$Q$9:$Q$223,"Customer Connection")</f>
        <v>0</v>
      </c>
      <c r="I659" s="32">
        <f>SUMIFS('Capex forecast'!H$9:H$223,'Capex forecast'!$T$9:$T$223,'Allocation of site-spec costs'!$B659,'Capex forecast'!$S$9:$S$223,'Allocation of site-spec costs'!$D659,'Capex forecast'!$Q$9:$Q$223,"Customer Connection")</f>
        <v>0</v>
      </c>
      <c r="J659" s="32">
        <f>SUMIFS('Capex forecast'!I$9:I$223,'Capex forecast'!$T$9:$T$223,'Allocation of site-spec costs'!$B659,'Capex forecast'!$S$9:$S$223,'Allocation of site-spec costs'!$D659,'Capex forecast'!$Q$9:$Q$223,"Customer Connection")</f>
        <v>0</v>
      </c>
      <c r="K659" s="32">
        <f>SUMIFS('Capex forecast'!J$9:J$223,'Capex forecast'!$T$9:$T$223,'Allocation of site-spec costs'!$B659,'Capex forecast'!$S$9:$S$223,'Allocation of site-spec costs'!$D659,'Capex forecast'!$Q$9:$Q$223,"Customer Connection")</f>
        <v>0</v>
      </c>
      <c r="L659" s="32">
        <f>SUMIFS('Capex forecast'!K$9:K$223,'Capex forecast'!$T$9:$T$223,'Allocation of site-spec costs'!$B659,'Capex forecast'!$S$9:$S$223,'Allocation of site-spec costs'!$D659,'Capex forecast'!$Q$9:$Q$223,"Customer Connection")</f>
        <v>0</v>
      </c>
      <c r="M659" s="32">
        <f>SUMIFS('Capex forecast'!L$9:L$223,'Capex forecast'!$T$9:$T$223,'Allocation of site-spec costs'!$B659,'Capex forecast'!$S$9:$S$223,'Allocation of site-spec costs'!$D659,'Capex forecast'!$Q$9:$Q$223,"Customer Connection")</f>
        <v>0</v>
      </c>
      <c r="N659" s="32">
        <f>SUMIFS('Capex forecast'!M$9:M$223,'Capex forecast'!$T$9:$T$223,'Allocation of site-spec costs'!$B659,'Capex forecast'!$S$9:$S$223,'Allocation of site-spec costs'!$D659,'Capex forecast'!$Q$9:$Q$223,"Customer Connection")</f>
        <v>0</v>
      </c>
      <c r="O659" s="32">
        <f>SUMIFS('Capex forecast'!N$9:N$223,'Capex forecast'!$T$9:$T$223,'Allocation of site-spec costs'!$B659,'Capex forecast'!$S$9:$S$223,'Allocation of site-spec costs'!$D659,'Capex forecast'!$Q$9:$Q$223,"Customer Connection")</f>
        <v>0</v>
      </c>
      <c r="Q659" s="45" t="s">
        <v>203</v>
      </c>
      <c r="R659" s="6" t="str">
        <f>INDEX('Demand forecast'!$M$9:$M$5832,MATCH($Q659,'Demand forecast'!$B$9:$B$5832,0))</f>
        <v>Yes</v>
      </c>
      <c r="S659" s="6" t="str">
        <f>IF(COUNTIF($Q$93:Q659,$B659) = 1, "LV", IF(COUNTIF($Q$93:Q659,$B659) = 2, "HV", "ST"))</f>
        <v>ST</v>
      </c>
      <c r="T659" s="6" t="str">
        <f>INDEX('Demand forecast and growth rate'!$E$7:$E$273,MATCH($Q659,'Demand forecast and growth rate'!$B$7:$B$273,0))</f>
        <v>Small growth</v>
      </c>
      <c r="U659" s="32">
        <f>SUMIFS('Capex forecast'!E$9:E$223,'Capex forecast'!$T$9:$T$223,$Q659,'Capex forecast'!$S$9:$S$223,$S659,'Capex forecast'!$Q$9:$Q$223,"Augex")</f>
        <v>0</v>
      </c>
      <c r="V659" s="32">
        <f>SUMIFS('Capex forecast'!F$9:F$223,'Capex forecast'!$T$9:$T$223,$Q659,'Capex forecast'!$S$9:$S$223,$S659,'Capex forecast'!$Q$9:$Q$223,"Augex")</f>
        <v>0</v>
      </c>
      <c r="W659" s="32">
        <f>SUMIFS('Capex forecast'!G$9:G$223,'Capex forecast'!$T$9:$T$223,$Q659,'Capex forecast'!$S$9:$S$223,$S659,'Capex forecast'!$Q$9:$Q$223,"Augex")</f>
        <v>0</v>
      </c>
      <c r="X659" s="32">
        <f>SUMIFS('Capex forecast'!H$9:H$223,'Capex forecast'!$T$9:$T$223,$Q659,'Capex forecast'!$S$9:$S$223,$S659,'Capex forecast'!$Q$9:$Q$223,"Augex")</f>
        <v>0</v>
      </c>
      <c r="Y659" s="32">
        <f>SUMIFS('Capex forecast'!I$9:I$223,'Capex forecast'!$T$9:$T$223,$Q659,'Capex forecast'!$S$9:$S$223,$S659,'Capex forecast'!$Q$9:$Q$223,"Augex")</f>
        <v>0</v>
      </c>
      <c r="Z659" s="32">
        <f>SUMIFS('Capex forecast'!J$9:J$223,'Capex forecast'!$T$9:$T$223,$Q659,'Capex forecast'!$S$9:$S$223,$S659,'Capex forecast'!$Q$9:$Q$223,"Augex")</f>
        <v>0</v>
      </c>
      <c r="AA659" s="32">
        <f>SUMIFS('Capex forecast'!K$9:K$223,'Capex forecast'!$T$9:$T$223,$Q659,'Capex forecast'!$S$9:$S$223,$S659,'Capex forecast'!$Q$9:$Q$223,"Augex")</f>
        <v>0</v>
      </c>
      <c r="AB659" s="32">
        <f>SUMIFS('Capex forecast'!L$9:L$223,'Capex forecast'!$T$9:$T$223,$Q659,'Capex forecast'!$S$9:$S$223,$S659,'Capex forecast'!$Q$9:$Q$223,"Augex")</f>
        <v>0</v>
      </c>
      <c r="AC659" s="32">
        <f>SUMIFS('Capex forecast'!M$9:M$223,'Capex forecast'!$T$9:$T$223,$Q659,'Capex forecast'!$S$9:$S$223,$S659,'Capex forecast'!$Q$9:$Q$223,"Augex")</f>
        <v>0</v>
      </c>
      <c r="AD659" s="32">
        <f>SUMIFS('Capex forecast'!N$9:N$223,'Capex forecast'!$T$9:$T$223,$Q659,'Capex forecast'!$S$9:$S$223,$S659,'Capex forecast'!$Q$9:$Q$223,"Augex")</f>
        <v>0</v>
      </c>
      <c r="AF659" s="45" t="s">
        <v>203</v>
      </c>
      <c r="AG659" s="6" t="str">
        <f>INDEX('Demand forecast'!$M$9:$M$5832,MATCH($Q659,'Demand forecast'!$B$9:$B$5832,0))</f>
        <v>Yes</v>
      </c>
      <c r="AH659" s="6" t="str">
        <f>IF(COUNTIF($AF$93:AF659,$B659) = 1, "LV", IF(COUNTIF($AF$93:AF659,$B659) = 2, "HV", "ST"))</f>
        <v>ST</v>
      </c>
      <c r="AI659" s="6" t="str">
        <f>INDEX('Demand forecast and growth rate'!$E$7:$E$273,MATCH($Q659,'Demand forecast and growth rate'!$B$7:$B$273,0))</f>
        <v>Small growth</v>
      </c>
      <c r="AJ659" s="47">
        <f>SUMIFS('Capex forecast'!E$9:E$223,'Capex forecast'!$T$9:$T$223,$AF659,'Capex forecast'!$S$9:$S$223,$AH659,'Capex forecast'!$Q$9:$Q$223,"Repex")</f>
        <v>0</v>
      </c>
      <c r="AK659" s="47">
        <f>SUMIFS('Capex forecast'!F$9:F$223,'Capex forecast'!$T$9:$T$223,$AF659,'Capex forecast'!$S$9:$S$223,$AH659,'Capex forecast'!$Q$9:$Q$223,"Repex")</f>
        <v>0</v>
      </c>
      <c r="AL659" s="47">
        <f>SUMIFS('Capex forecast'!G$9:G$223,'Capex forecast'!$T$9:$T$223,$AF659,'Capex forecast'!$S$9:$S$223,$AH659,'Capex forecast'!$Q$9:$Q$223,"Repex")</f>
        <v>0</v>
      </c>
      <c r="AM659" s="47">
        <f>SUMIFS('Capex forecast'!H$9:H$223,'Capex forecast'!$T$9:$T$223,$AF659,'Capex forecast'!$S$9:$S$223,$AH659,'Capex forecast'!$Q$9:$Q$223,"Repex")</f>
        <v>0</v>
      </c>
      <c r="AN659" s="47">
        <f>SUMIFS('Capex forecast'!I$9:I$223,'Capex forecast'!$T$9:$T$223,$AF659,'Capex forecast'!$S$9:$S$223,$AH659,'Capex forecast'!$Q$9:$Q$223,"Repex")</f>
        <v>0</v>
      </c>
      <c r="AO659" s="47">
        <f>SUMIFS('Capex forecast'!J$9:J$223,'Capex forecast'!$T$9:$T$223,$AF659,'Capex forecast'!$S$9:$S$223,$AH659,'Capex forecast'!$Q$9:$Q$223,"Repex")</f>
        <v>0</v>
      </c>
      <c r="AP659" s="47">
        <f>SUMIFS('Capex forecast'!K$9:K$223,'Capex forecast'!$T$9:$T$223,$AF659,'Capex forecast'!$S$9:$S$223,$AH659,'Capex forecast'!$Q$9:$Q$223,"Repex")</f>
        <v>0</v>
      </c>
      <c r="AQ659" s="47">
        <f>SUMIFS('Capex forecast'!L$9:L$223,'Capex forecast'!$T$9:$T$223,$AF659,'Capex forecast'!$S$9:$S$223,$AH659,'Capex forecast'!$Q$9:$Q$223,"Repex")</f>
        <v>0</v>
      </c>
      <c r="AR659" s="47">
        <f>SUMIFS('Capex forecast'!M$9:M$223,'Capex forecast'!$T$9:$T$223,$AF659,'Capex forecast'!$S$9:$S$223,$AH659,'Capex forecast'!$Q$9:$Q$223,"Repex")</f>
        <v>0</v>
      </c>
      <c r="AS659" s="47">
        <f>SUMIFS('Capex forecast'!N$9:N$223,'Capex forecast'!$T$9:$T$223,$AF659,'Capex forecast'!$S$9:$S$223,$AH659,'Capex forecast'!$Q$9:$Q$223,"Repex")</f>
        <v>0</v>
      </c>
    </row>
    <row r="660" spans="2:45" ht="15">
      <c r="B660" s="45" t="s">
        <v>36</v>
      </c>
      <c r="C660" s="6" t="str">
        <f>INDEX('Demand forecast'!$M$9:$M$5832,MATCH($B660,'Demand forecast'!$B$9:$B$5832,0))</f>
        <v>No</v>
      </c>
      <c r="D660" s="6" t="str">
        <f>IF(COUNTIF($B$93:B660,$B660) = 1, "LV", IF(COUNTIF($B$93:B660,$B660) = 2, "HV", "ST"))</f>
        <v>ST</v>
      </c>
      <c r="E660" s="6" t="str">
        <f>INDEX('Demand forecast and growth rate'!$E$7:$E$273,MATCH($B660,'Demand forecast and growth rate'!$B$7:$B$273,0))</f>
        <v>High growth</v>
      </c>
      <c r="F660" s="32">
        <f>SUMIFS('Capex forecast'!E$9:E$223,'Capex forecast'!$T$9:$T$223,'Allocation of site-spec costs'!$B660,'Capex forecast'!$S$9:$S$223,'Allocation of site-spec costs'!$D660,'Capex forecast'!$Q$9:$Q$223,"Customer Connection")</f>
        <v>0</v>
      </c>
      <c r="G660" s="32">
        <f>SUMIFS('Capex forecast'!F$9:F$223,'Capex forecast'!$T$9:$T$223,'Allocation of site-spec costs'!$B660,'Capex forecast'!$S$9:$S$223,'Allocation of site-spec costs'!$D660,'Capex forecast'!$Q$9:$Q$223,"Customer Connection")</f>
        <v>0</v>
      </c>
      <c r="H660" s="32">
        <f>SUMIFS('Capex forecast'!G$9:G$223,'Capex forecast'!$T$9:$T$223,'Allocation of site-spec costs'!$B660,'Capex forecast'!$S$9:$S$223,'Allocation of site-spec costs'!$D660,'Capex forecast'!$Q$9:$Q$223,"Customer Connection")</f>
        <v>0</v>
      </c>
      <c r="I660" s="32">
        <f>SUMIFS('Capex forecast'!H$9:H$223,'Capex forecast'!$T$9:$T$223,'Allocation of site-spec costs'!$B660,'Capex forecast'!$S$9:$S$223,'Allocation of site-spec costs'!$D660,'Capex forecast'!$Q$9:$Q$223,"Customer Connection")</f>
        <v>0</v>
      </c>
      <c r="J660" s="32">
        <f>SUMIFS('Capex forecast'!I$9:I$223,'Capex forecast'!$T$9:$T$223,'Allocation of site-spec costs'!$B660,'Capex forecast'!$S$9:$S$223,'Allocation of site-spec costs'!$D660,'Capex forecast'!$Q$9:$Q$223,"Customer Connection")</f>
        <v>0</v>
      </c>
      <c r="K660" s="32">
        <f>SUMIFS('Capex forecast'!J$9:J$223,'Capex forecast'!$T$9:$T$223,'Allocation of site-spec costs'!$B660,'Capex forecast'!$S$9:$S$223,'Allocation of site-spec costs'!$D660,'Capex forecast'!$Q$9:$Q$223,"Customer Connection")</f>
        <v>0</v>
      </c>
      <c r="L660" s="32">
        <f>SUMIFS('Capex forecast'!K$9:K$223,'Capex forecast'!$T$9:$T$223,'Allocation of site-spec costs'!$B660,'Capex forecast'!$S$9:$S$223,'Allocation of site-spec costs'!$D660,'Capex forecast'!$Q$9:$Q$223,"Customer Connection")</f>
        <v>0</v>
      </c>
      <c r="M660" s="32">
        <f>SUMIFS('Capex forecast'!L$9:L$223,'Capex forecast'!$T$9:$T$223,'Allocation of site-spec costs'!$B660,'Capex forecast'!$S$9:$S$223,'Allocation of site-spec costs'!$D660,'Capex forecast'!$Q$9:$Q$223,"Customer Connection")</f>
        <v>0</v>
      </c>
      <c r="N660" s="32">
        <f>SUMIFS('Capex forecast'!M$9:M$223,'Capex forecast'!$T$9:$T$223,'Allocation of site-spec costs'!$B660,'Capex forecast'!$S$9:$S$223,'Allocation of site-spec costs'!$D660,'Capex forecast'!$Q$9:$Q$223,"Customer Connection")</f>
        <v>0</v>
      </c>
      <c r="O660" s="32">
        <f>SUMIFS('Capex forecast'!N$9:N$223,'Capex forecast'!$T$9:$T$223,'Allocation of site-spec costs'!$B660,'Capex forecast'!$S$9:$S$223,'Allocation of site-spec costs'!$D660,'Capex forecast'!$Q$9:$Q$223,"Customer Connection")</f>
        <v>0</v>
      </c>
      <c r="Q660" s="45" t="s">
        <v>36</v>
      </c>
      <c r="R660" s="6" t="str">
        <f>INDEX('Demand forecast'!$M$9:$M$5832,MATCH($Q660,'Demand forecast'!$B$9:$B$5832,0))</f>
        <v>No</v>
      </c>
      <c r="S660" s="6" t="str">
        <f>IF(COUNTIF($Q$93:Q660,$B660) = 1, "LV", IF(COUNTIF($Q$93:Q660,$B660) = 2, "HV", "ST"))</f>
        <v>ST</v>
      </c>
      <c r="T660" s="6" t="str">
        <f>INDEX('Demand forecast and growth rate'!$E$7:$E$273,MATCH($Q660,'Demand forecast and growth rate'!$B$7:$B$273,0))</f>
        <v>High growth</v>
      </c>
      <c r="U660" s="32">
        <f>SUMIFS('Capex forecast'!E$9:E$223,'Capex forecast'!$T$9:$T$223,$Q660,'Capex forecast'!$S$9:$S$223,$S660,'Capex forecast'!$Q$9:$Q$223,"Augex")</f>
        <v>0</v>
      </c>
      <c r="V660" s="32">
        <f>SUMIFS('Capex forecast'!F$9:F$223,'Capex forecast'!$T$9:$T$223,$Q660,'Capex forecast'!$S$9:$S$223,$S660,'Capex forecast'!$Q$9:$Q$223,"Augex")</f>
        <v>0</v>
      </c>
      <c r="W660" s="32">
        <f>SUMIFS('Capex forecast'!G$9:G$223,'Capex forecast'!$T$9:$T$223,$Q660,'Capex forecast'!$S$9:$S$223,$S660,'Capex forecast'!$Q$9:$Q$223,"Augex")</f>
        <v>0</v>
      </c>
      <c r="X660" s="32">
        <f>SUMIFS('Capex forecast'!H$9:H$223,'Capex forecast'!$T$9:$T$223,$Q660,'Capex forecast'!$S$9:$S$223,$S660,'Capex forecast'!$Q$9:$Q$223,"Augex")</f>
        <v>0</v>
      </c>
      <c r="Y660" s="32">
        <f>SUMIFS('Capex forecast'!I$9:I$223,'Capex forecast'!$T$9:$T$223,$Q660,'Capex forecast'!$S$9:$S$223,$S660,'Capex forecast'!$Q$9:$Q$223,"Augex")</f>
        <v>0</v>
      </c>
      <c r="Z660" s="32">
        <f>SUMIFS('Capex forecast'!J$9:J$223,'Capex forecast'!$T$9:$T$223,$Q660,'Capex forecast'!$S$9:$S$223,$S660,'Capex forecast'!$Q$9:$Q$223,"Augex")</f>
        <v>0</v>
      </c>
      <c r="AA660" s="32">
        <f>SUMIFS('Capex forecast'!K$9:K$223,'Capex forecast'!$T$9:$T$223,$Q660,'Capex forecast'!$S$9:$S$223,$S660,'Capex forecast'!$Q$9:$Q$223,"Augex")</f>
        <v>0</v>
      </c>
      <c r="AB660" s="32">
        <f>SUMIFS('Capex forecast'!L$9:L$223,'Capex forecast'!$T$9:$T$223,$Q660,'Capex forecast'!$S$9:$S$223,$S660,'Capex forecast'!$Q$9:$Q$223,"Augex")</f>
        <v>0</v>
      </c>
      <c r="AC660" s="32">
        <f>SUMIFS('Capex forecast'!M$9:M$223,'Capex forecast'!$T$9:$T$223,$Q660,'Capex forecast'!$S$9:$S$223,$S660,'Capex forecast'!$Q$9:$Q$223,"Augex")</f>
        <v>0</v>
      </c>
      <c r="AD660" s="32">
        <f>SUMIFS('Capex forecast'!N$9:N$223,'Capex forecast'!$T$9:$T$223,$Q660,'Capex forecast'!$S$9:$S$223,$S660,'Capex forecast'!$Q$9:$Q$223,"Augex")</f>
        <v>0</v>
      </c>
      <c r="AF660" s="45" t="s">
        <v>36</v>
      </c>
      <c r="AG660" s="6" t="str">
        <f>INDEX('Demand forecast'!$M$9:$M$5832,MATCH($Q660,'Demand forecast'!$B$9:$B$5832,0))</f>
        <v>No</v>
      </c>
      <c r="AH660" s="6" t="str">
        <f>IF(COUNTIF($AF$93:AF660,$B660) = 1, "LV", IF(COUNTIF($AF$93:AF660,$B660) = 2, "HV", "ST"))</f>
        <v>ST</v>
      </c>
      <c r="AI660" s="6" t="str">
        <f>INDEX('Demand forecast and growth rate'!$E$7:$E$273,MATCH($Q660,'Demand forecast and growth rate'!$B$7:$B$273,0))</f>
        <v>High growth</v>
      </c>
      <c r="AJ660" s="47">
        <f>SUMIFS('Capex forecast'!E$9:E$223,'Capex forecast'!$T$9:$T$223,$AF660,'Capex forecast'!$S$9:$S$223,$AH660,'Capex forecast'!$Q$9:$Q$223,"Repex")</f>
        <v>0</v>
      </c>
      <c r="AK660" s="47">
        <f>SUMIFS('Capex forecast'!F$9:F$223,'Capex forecast'!$T$9:$T$223,$AF660,'Capex forecast'!$S$9:$S$223,$AH660,'Capex forecast'!$Q$9:$Q$223,"Repex")</f>
        <v>0</v>
      </c>
      <c r="AL660" s="47">
        <f>SUMIFS('Capex forecast'!G$9:G$223,'Capex forecast'!$T$9:$T$223,$AF660,'Capex forecast'!$S$9:$S$223,$AH660,'Capex forecast'!$Q$9:$Q$223,"Repex")</f>
        <v>0</v>
      </c>
      <c r="AM660" s="47">
        <f>SUMIFS('Capex forecast'!H$9:H$223,'Capex forecast'!$T$9:$T$223,$AF660,'Capex forecast'!$S$9:$S$223,$AH660,'Capex forecast'!$Q$9:$Q$223,"Repex")</f>
        <v>0</v>
      </c>
      <c r="AN660" s="47">
        <f>SUMIFS('Capex forecast'!I$9:I$223,'Capex forecast'!$T$9:$T$223,$AF660,'Capex forecast'!$S$9:$S$223,$AH660,'Capex forecast'!$Q$9:$Q$223,"Repex")</f>
        <v>0</v>
      </c>
      <c r="AO660" s="47">
        <f>SUMIFS('Capex forecast'!J$9:J$223,'Capex forecast'!$T$9:$T$223,$AF660,'Capex forecast'!$S$9:$S$223,$AH660,'Capex forecast'!$Q$9:$Q$223,"Repex")</f>
        <v>0</v>
      </c>
      <c r="AP660" s="47">
        <f>SUMIFS('Capex forecast'!K$9:K$223,'Capex forecast'!$T$9:$T$223,$AF660,'Capex forecast'!$S$9:$S$223,$AH660,'Capex forecast'!$Q$9:$Q$223,"Repex")</f>
        <v>0</v>
      </c>
      <c r="AQ660" s="47">
        <f>SUMIFS('Capex forecast'!L$9:L$223,'Capex forecast'!$T$9:$T$223,$AF660,'Capex forecast'!$S$9:$S$223,$AH660,'Capex forecast'!$Q$9:$Q$223,"Repex")</f>
        <v>0</v>
      </c>
      <c r="AR660" s="47">
        <f>SUMIFS('Capex forecast'!M$9:M$223,'Capex forecast'!$T$9:$T$223,$AF660,'Capex forecast'!$S$9:$S$223,$AH660,'Capex forecast'!$Q$9:$Q$223,"Repex")</f>
        <v>0</v>
      </c>
      <c r="AS660" s="47">
        <f>SUMIFS('Capex forecast'!N$9:N$223,'Capex forecast'!$T$9:$T$223,$AF660,'Capex forecast'!$S$9:$S$223,$AH660,'Capex forecast'!$Q$9:$Q$223,"Repex")</f>
        <v>0</v>
      </c>
    </row>
    <row r="661" spans="2:45" ht="15">
      <c r="B661" s="45" t="s">
        <v>49</v>
      </c>
      <c r="C661" s="6" t="str">
        <f>INDEX('Demand forecast'!$M$9:$M$5832,MATCH($B661,'Demand forecast'!$B$9:$B$5832,0))</f>
        <v>No</v>
      </c>
      <c r="D661" s="6" t="str">
        <f>IF(COUNTIF($B$93:B661,$B661) = 1, "LV", IF(COUNTIF($B$93:B661,$B661) = 2, "HV", "ST"))</f>
        <v>ST</v>
      </c>
      <c r="E661" s="6" t="str">
        <f>INDEX('Demand forecast and growth rate'!$E$7:$E$273,MATCH($B661,'Demand forecast and growth rate'!$B$7:$B$273,0))</f>
        <v>High growth</v>
      </c>
      <c r="F661" s="32">
        <f>SUMIFS('Capex forecast'!E$9:E$223,'Capex forecast'!$T$9:$T$223,'Allocation of site-spec costs'!$B661,'Capex forecast'!$S$9:$S$223,'Allocation of site-spec costs'!$D661,'Capex forecast'!$Q$9:$Q$223,"Customer Connection")</f>
        <v>0</v>
      </c>
      <c r="G661" s="32">
        <f>SUMIFS('Capex forecast'!F$9:F$223,'Capex forecast'!$T$9:$T$223,'Allocation of site-spec costs'!$B661,'Capex forecast'!$S$9:$S$223,'Allocation of site-spec costs'!$D661,'Capex forecast'!$Q$9:$Q$223,"Customer Connection")</f>
        <v>0</v>
      </c>
      <c r="H661" s="32">
        <f>SUMIFS('Capex forecast'!G$9:G$223,'Capex forecast'!$T$9:$T$223,'Allocation of site-spec costs'!$B661,'Capex forecast'!$S$9:$S$223,'Allocation of site-spec costs'!$D661,'Capex forecast'!$Q$9:$Q$223,"Customer Connection")</f>
        <v>0</v>
      </c>
      <c r="I661" s="32">
        <f>SUMIFS('Capex forecast'!H$9:H$223,'Capex forecast'!$T$9:$T$223,'Allocation of site-spec costs'!$B661,'Capex forecast'!$S$9:$S$223,'Allocation of site-spec costs'!$D661,'Capex forecast'!$Q$9:$Q$223,"Customer Connection")</f>
        <v>0</v>
      </c>
      <c r="J661" s="32">
        <f>SUMIFS('Capex forecast'!I$9:I$223,'Capex forecast'!$T$9:$T$223,'Allocation of site-spec costs'!$B661,'Capex forecast'!$S$9:$S$223,'Allocation of site-spec costs'!$D661,'Capex forecast'!$Q$9:$Q$223,"Customer Connection")</f>
        <v>0</v>
      </c>
      <c r="K661" s="32">
        <f>SUMIFS('Capex forecast'!J$9:J$223,'Capex forecast'!$T$9:$T$223,'Allocation of site-spec costs'!$B661,'Capex forecast'!$S$9:$S$223,'Allocation of site-spec costs'!$D661,'Capex forecast'!$Q$9:$Q$223,"Customer Connection")</f>
        <v>0</v>
      </c>
      <c r="L661" s="32">
        <f>SUMIFS('Capex forecast'!K$9:K$223,'Capex forecast'!$T$9:$T$223,'Allocation of site-spec costs'!$B661,'Capex forecast'!$S$9:$S$223,'Allocation of site-spec costs'!$D661,'Capex forecast'!$Q$9:$Q$223,"Customer Connection")</f>
        <v>0</v>
      </c>
      <c r="M661" s="32">
        <f>SUMIFS('Capex forecast'!L$9:L$223,'Capex forecast'!$T$9:$T$223,'Allocation of site-spec costs'!$B661,'Capex forecast'!$S$9:$S$223,'Allocation of site-spec costs'!$D661,'Capex forecast'!$Q$9:$Q$223,"Customer Connection")</f>
        <v>0</v>
      </c>
      <c r="N661" s="32">
        <f>SUMIFS('Capex forecast'!M$9:M$223,'Capex forecast'!$T$9:$T$223,'Allocation of site-spec costs'!$B661,'Capex forecast'!$S$9:$S$223,'Allocation of site-spec costs'!$D661,'Capex forecast'!$Q$9:$Q$223,"Customer Connection")</f>
        <v>0</v>
      </c>
      <c r="O661" s="32">
        <f>SUMIFS('Capex forecast'!N$9:N$223,'Capex forecast'!$T$9:$T$223,'Allocation of site-spec costs'!$B661,'Capex forecast'!$S$9:$S$223,'Allocation of site-spec costs'!$D661,'Capex forecast'!$Q$9:$Q$223,"Customer Connection")</f>
        <v>0</v>
      </c>
      <c r="Q661" s="45" t="s">
        <v>49</v>
      </c>
      <c r="R661" s="6" t="str">
        <f>INDEX('Demand forecast'!$M$9:$M$5832,MATCH($Q661,'Demand forecast'!$B$9:$B$5832,0))</f>
        <v>No</v>
      </c>
      <c r="S661" s="6" t="str">
        <f>IF(COUNTIF($Q$93:Q661,$B661) = 1, "LV", IF(COUNTIF($Q$93:Q661,$B661) = 2, "HV", "ST"))</f>
        <v>ST</v>
      </c>
      <c r="T661" s="6" t="str">
        <f>INDEX('Demand forecast and growth rate'!$E$7:$E$273,MATCH($Q661,'Demand forecast and growth rate'!$B$7:$B$273,0))</f>
        <v>High growth</v>
      </c>
      <c r="U661" s="32">
        <f>SUMIFS('Capex forecast'!E$9:E$223,'Capex forecast'!$T$9:$T$223,$Q661,'Capex forecast'!$S$9:$S$223,$S661,'Capex forecast'!$Q$9:$Q$223,"Augex")</f>
        <v>0</v>
      </c>
      <c r="V661" s="32">
        <f>SUMIFS('Capex forecast'!F$9:F$223,'Capex forecast'!$T$9:$T$223,$Q661,'Capex forecast'!$S$9:$S$223,$S661,'Capex forecast'!$Q$9:$Q$223,"Augex")</f>
        <v>0</v>
      </c>
      <c r="W661" s="32">
        <f>SUMIFS('Capex forecast'!G$9:G$223,'Capex forecast'!$T$9:$T$223,$Q661,'Capex forecast'!$S$9:$S$223,$S661,'Capex forecast'!$Q$9:$Q$223,"Augex")</f>
        <v>0</v>
      </c>
      <c r="X661" s="32">
        <f>SUMIFS('Capex forecast'!H$9:H$223,'Capex forecast'!$T$9:$T$223,$Q661,'Capex forecast'!$S$9:$S$223,$S661,'Capex forecast'!$Q$9:$Q$223,"Augex")</f>
        <v>0</v>
      </c>
      <c r="Y661" s="32">
        <f>SUMIFS('Capex forecast'!I$9:I$223,'Capex forecast'!$T$9:$T$223,$Q661,'Capex forecast'!$S$9:$S$223,$S661,'Capex forecast'!$Q$9:$Q$223,"Augex")</f>
        <v>0</v>
      </c>
      <c r="Z661" s="32">
        <f>SUMIFS('Capex forecast'!J$9:J$223,'Capex forecast'!$T$9:$T$223,$Q661,'Capex forecast'!$S$9:$S$223,$S661,'Capex forecast'!$Q$9:$Q$223,"Augex")</f>
        <v>0</v>
      </c>
      <c r="AA661" s="32">
        <f>SUMIFS('Capex forecast'!K$9:K$223,'Capex forecast'!$T$9:$T$223,$Q661,'Capex forecast'!$S$9:$S$223,$S661,'Capex forecast'!$Q$9:$Q$223,"Augex")</f>
        <v>0</v>
      </c>
      <c r="AB661" s="32">
        <f>SUMIFS('Capex forecast'!L$9:L$223,'Capex forecast'!$T$9:$T$223,$Q661,'Capex forecast'!$S$9:$S$223,$S661,'Capex forecast'!$Q$9:$Q$223,"Augex")</f>
        <v>0</v>
      </c>
      <c r="AC661" s="32">
        <f>SUMIFS('Capex forecast'!M$9:M$223,'Capex forecast'!$T$9:$T$223,$Q661,'Capex forecast'!$S$9:$S$223,$S661,'Capex forecast'!$Q$9:$Q$223,"Augex")</f>
        <v>0</v>
      </c>
      <c r="AD661" s="32">
        <f>SUMIFS('Capex forecast'!N$9:N$223,'Capex forecast'!$T$9:$T$223,$Q661,'Capex forecast'!$S$9:$S$223,$S661,'Capex forecast'!$Q$9:$Q$223,"Augex")</f>
        <v>0</v>
      </c>
      <c r="AF661" s="45" t="s">
        <v>49</v>
      </c>
      <c r="AG661" s="6" t="str">
        <f>INDEX('Demand forecast'!$M$9:$M$5832,MATCH($Q661,'Demand forecast'!$B$9:$B$5832,0))</f>
        <v>No</v>
      </c>
      <c r="AH661" s="6" t="str">
        <f>IF(COUNTIF($AF$93:AF661,$B661) = 1, "LV", IF(COUNTIF($AF$93:AF661,$B661) = 2, "HV", "ST"))</f>
        <v>ST</v>
      </c>
      <c r="AI661" s="6" t="str">
        <f>INDEX('Demand forecast and growth rate'!$E$7:$E$273,MATCH($Q661,'Demand forecast and growth rate'!$B$7:$B$273,0))</f>
        <v>High growth</v>
      </c>
      <c r="AJ661" s="47">
        <f>SUMIFS('Capex forecast'!E$9:E$223,'Capex forecast'!$T$9:$T$223,$AF661,'Capex forecast'!$S$9:$S$223,$AH661,'Capex forecast'!$Q$9:$Q$223,"Repex")</f>
        <v>0</v>
      </c>
      <c r="AK661" s="47">
        <f>SUMIFS('Capex forecast'!F$9:F$223,'Capex forecast'!$T$9:$T$223,$AF661,'Capex forecast'!$S$9:$S$223,$AH661,'Capex forecast'!$Q$9:$Q$223,"Repex")</f>
        <v>0</v>
      </c>
      <c r="AL661" s="47">
        <f>SUMIFS('Capex forecast'!G$9:G$223,'Capex forecast'!$T$9:$T$223,$AF661,'Capex forecast'!$S$9:$S$223,$AH661,'Capex forecast'!$Q$9:$Q$223,"Repex")</f>
        <v>0</v>
      </c>
      <c r="AM661" s="47">
        <f>SUMIFS('Capex forecast'!H$9:H$223,'Capex forecast'!$T$9:$T$223,$AF661,'Capex forecast'!$S$9:$S$223,$AH661,'Capex forecast'!$Q$9:$Q$223,"Repex")</f>
        <v>0</v>
      </c>
      <c r="AN661" s="47">
        <f>SUMIFS('Capex forecast'!I$9:I$223,'Capex forecast'!$T$9:$T$223,$AF661,'Capex forecast'!$S$9:$S$223,$AH661,'Capex forecast'!$Q$9:$Q$223,"Repex")</f>
        <v>0</v>
      </c>
      <c r="AO661" s="47">
        <f>SUMIFS('Capex forecast'!J$9:J$223,'Capex forecast'!$T$9:$T$223,$AF661,'Capex forecast'!$S$9:$S$223,$AH661,'Capex forecast'!$Q$9:$Q$223,"Repex")</f>
        <v>0</v>
      </c>
      <c r="AP661" s="47">
        <f>SUMIFS('Capex forecast'!K$9:K$223,'Capex forecast'!$T$9:$T$223,$AF661,'Capex forecast'!$S$9:$S$223,$AH661,'Capex forecast'!$Q$9:$Q$223,"Repex")</f>
        <v>0</v>
      </c>
      <c r="AQ661" s="47">
        <f>SUMIFS('Capex forecast'!L$9:L$223,'Capex forecast'!$T$9:$T$223,$AF661,'Capex forecast'!$S$9:$S$223,$AH661,'Capex forecast'!$Q$9:$Q$223,"Repex")</f>
        <v>0</v>
      </c>
      <c r="AR661" s="47">
        <f>SUMIFS('Capex forecast'!M$9:M$223,'Capex forecast'!$T$9:$T$223,$AF661,'Capex forecast'!$S$9:$S$223,$AH661,'Capex forecast'!$Q$9:$Q$223,"Repex")</f>
        <v>0</v>
      </c>
      <c r="AS661" s="47">
        <f>SUMIFS('Capex forecast'!N$9:N$223,'Capex forecast'!$T$9:$T$223,$AF661,'Capex forecast'!$S$9:$S$223,$AH661,'Capex forecast'!$Q$9:$Q$223,"Repex")</f>
        <v>0</v>
      </c>
    </row>
    <row r="662" spans="2:45" ht="15">
      <c r="B662" s="45" t="s">
        <v>134</v>
      </c>
      <c r="C662" s="6" t="str">
        <f>INDEX('Demand forecast'!$M$9:$M$5832,MATCH($B662,'Demand forecast'!$B$9:$B$5832,0))</f>
        <v>No</v>
      </c>
      <c r="D662" s="6" t="str">
        <f>IF(COUNTIF($B$93:B662,$B662) = 1, "LV", IF(COUNTIF($B$93:B662,$B662) = 2, "HV", "ST"))</f>
        <v>ST</v>
      </c>
      <c r="E662" s="6" t="str">
        <f>INDEX('Demand forecast and growth rate'!$E$7:$E$273,MATCH($B662,'Demand forecast and growth rate'!$B$7:$B$273,0))</f>
        <v>High growth</v>
      </c>
      <c r="F662" s="32">
        <f>SUMIFS('Capex forecast'!E$9:E$223,'Capex forecast'!$T$9:$T$223,'Allocation of site-spec costs'!$B662,'Capex forecast'!$S$9:$S$223,'Allocation of site-spec costs'!$D662,'Capex forecast'!$Q$9:$Q$223,"Customer Connection")</f>
        <v>0</v>
      </c>
      <c r="G662" s="32">
        <f>SUMIFS('Capex forecast'!F$9:F$223,'Capex forecast'!$T$9:$T$223,'Allocation of site-spec costs'!$B662,'Capex forecast'!$S$9:$S$223,'Allocation of site-spec costs'!$D662,'Capex forecast'!$Q$9:$Q$223,"Customer Connection")</f>
        <v>0</v>
      </c>
      <c r="H662" s="32">
        <f>SUMIFS('Capex forecast'!G$9:G$223,'Capex forecast'!$T$9:$T$223,'Allocation of site-spec costs'!$B662,'Capex forecast'!$S$9:$S$223,'Allocation of site-spec costs'!$D662,'Capex forecast'!$Q$9:$Q$223,"Customer Connection")</f>
        <v>0</v>
      </c>
      <c r="I662" s="32">
        <f>SUMIFS('Capex forecast'!H$9:H$223,'Capex forecast'!$T$9:$T$223,'Allocation of site-spec costs'!$B662,'Capex forecast'!$S$9:$S$223,'Allocation of site-spec costs'!$D662,'Capex forecast'!$Q$9:$Q$223,"Customer Connection")</f>
        <v>0</v>
      </c>
      <c r="J662" s="32">
        <f>SUMIFS('Capex forecast'!I$9:I$223,'Capex forecast'!$T$9:$T$223,'Allocation of site-spec costs'!$B662,'Capex forecast'!$S$9:$S$223,'Allocation of site-spec costs'!$D662,'Capex forecast'!$Q$9:$Q$223,"Customer Connection")</f>
        <v>0</v>
      </c>
      <c r="K662" s="32">
        <f>SUMIFS('Capex forecast'!J$9:J$223,'Capex forecast'!$T$9:$T$223,'Allocation of site-spec costs'!$B662,'Capex forecast'!$S$9:$S$223,'Allocation of site-spec costs'!$D662,'Capex forecast'!$Q$9:$Q$223,"Customer Connection")</f>
        <v>0</v>
      </c>
      <c r="L662" s="32">
        <f>SUMIFS('Capex forecast'!K$9:K$223,'Capex forecast'!$T$9:$T$223,'Allocation of site-spec costs'!$B662,'Capex forecast'!$S$9:$S$223,'Allocation of site-spec costs'!$D662,'Capex forecast'!$Q$9:$Q$223,"Customer Connection")</f>
        <v>0</v>
      </c>
      <c r="M662" s="32">
        <f>SUMIFS('Capex forecast'!L$9:L$223,'Capex forecast'!$T$9:$T$223,'Allocation of site-spec costs'!$B662,'Capex forecast'!$S$9:$S$223,'Allocation of site-spec costs'!$D662,'Capex forecast'!$Q$9:$Q$223,"Customer Connection")</f>
        <v>0</v>
      </c>
      <c r="N662" s="32">
        <f>SUMIFS('Capex forecast'!M$9:M$223,'Capex forecast'!$T$9:$T$223,'Allocation of site-spec costs'!$B662,'Capex forecast'!$S$9:$S$223,'Allocation of site-spec costs'!$D662,'Capex forecast'!$Q$9:$Q$223,"Customer Connection")</f>
        <v>0</v>
      </c>
      <c r="O662" s="32">
        <f>SUMIFS('Capex forecast'!N$9:N$223,'Capex forecast'!$T$9:$T$223,'Allocation of site-spec costs'!$B662,'Capex forecast'!$S$9:$S$223,'Allocation of site-spec costs'!$D662,'Capex forecast'!$Q$9:$Q$223,"Customer Connection")</f>
        <v>0</v>
      </c>
      <c r="Q662" s="45" t="s">
        <v>134</v>
      </c>
      <c r="R662" s="6" t="str">
        <f>INDEX('Demand forecast'!$M$9:$M$5832,MATCH($Q662,'Demand forecast'!$B$9:$B$5832,0))</f>
        <v>No</v>
      </c>
      <c r="S662" s="6" t="str">
        <f>IF(COUNTIF($Q$93:Q662,$B662) = 1, "LV", IF(COUNTIF($Q$93:Q662,$B662) = 2, "HV", "ST"))</f>
        <v>ST</v>
      </c>
      <c r="T662" s="6" t="str">
        <f>INDEX('Demand forecast and growth rate'!$E$7:$E$273,MATCH($Q662,'Demand forecast and growth rate'!$B$7:$B$273,0))</f>
        <v>High growth</v>
      </c>
      <c r="U662" s="32">
        <f>SUMIFS('Capex forecast'!E$9:E$223,'Capex forecast'!$T$9:$T$223,$Q662,'Capex forecast'!$S$9:$S$223,$S662,'Capex forecast'!$Q$9:$Q$223,"Augex")</f>
        <v>0</v>
      </c>
      <c r="V662" s="32">
        <f>SUMIFS('Capex forecast'!F$9:F$223,'Capex forecast'!$T$9:$T$223,$Q662,'Capex forecast'!$S$9:$S$223,$S662,'Capex forecast'!$Q$9:$Q$223,"Augex")</f>
        <v>0</v>
      </c>
      <c r="W662" s="32">
        <f>SUMIFS('Capex forecast'!G$9:G$223,'Capex forecast'!$T$9:$T$223,$Q662,'Capex forecast'!$S$9:$S$223,$S662,'Capex forecast'!$Q$9:$Q$223,"Augex")</f>
        <v>0</v>
      </c>
      <c r="X662" s="32">
        <f>SUMIFS('Capex forecast'!H$9:H$223,'Capex forecast'!$T$9:$T$223,$Q662,'Capex forecast'!$S$9:$S$223,$S662,'Capex forecast'!$Q$9:$Q$223,"Augex")</f>
        <v>0</v>
      </c>
      <c r="Y662" s="32">
        <f>SUMIFS('Capex forecast'!I$9:I$223,'Capex forecast'!$T$9:$T$223,$Q662,'Capex forecast'!$S$9:$S$223,$S662,'Capex forecast'!$Q$9:$Q$223,"Augex")</f>
        <v>0</v>
      </c>
      <c r="Z662" s="32">
        <f>SUMIFS('Capex forecast'!J$9:J$223,'Capex forecast'!$T$9:$T$223,$Q662,'Capex forecast'!$S$9:$S$223,$S662,'Capex forecast'!$Q$9:$Q$223,"Augex")</f>
        <v>0</v>
      </c>
      <c r="AA662" s="32">
        <f>SUMIFS('Capex forecast'!K$9:K$223,'Capex forecast'!$T$9:$T$223,$Q662,'Capex forecast'!$S$9:$S$223,$S662,'Capex forecast'!$Q$9:$Q$223,"Augex")</f>
        <v>0</v>
      </c>
      <c r="AB662" s="32">
        <f>SUMIFS('Capex forecast'!L$9:L$223,'Capex forecast'!$T$9:$T$223,$Q662,'Capex forecast'!$S$9:$S$223,$S662,'Capex forecast'!$Q$9:$Q$223,"Augex")</f>
        <v>0</v>
      </c>
      <c r="AC662" s="32">
        <f>SUMIFS('Capex forecast'!M$9:M$223,'Capex forecast'!$T$9:$T$223,$Q662,'Capex forecast'!$S$9:$S$223,$S662,'Capex forecast'!$Q$9:$Q$223,"Augex")</f>
        <v>0</v>
      </c>
      <c r="AD662" s="32">
        <f>SUMIFS('Capex forecast'!N$9:N$223,'Capex forecast'!$T$9:$T$223,$Q662,'Capex forecast'!$S$9:$S$223,$S662,'Capex forecast'!$Q$9:$Q$223,"Augex")</f>
        <v>0</v>
      </c>
      <c r="AF662" s="45" t="s">
        <v>134</v>
      </c>
      <c r="AG662" s="6" t="str">
        <f>INDEX('Demand forecast'!$M$9:$M$5832,MATCH($Q662,'Demand forecast'!$B$9:$B$5832,0))</f>
        <v>No</v>
      </c>
      <c r="AH662" s="6" t="str">
        <f>IF(COUNTIF($AF$93:AF662,$B662) = 1, "LV", IF(COUNTIF($AF$93:AF662,$B662) = 2, "HV", "ST"))</f>
        <v>ST</v>
      </c>
      <c r="AI662" s="6" t="str">
        <f>INDEX('Demand forecast and growth rate'!$E$7:$E$273,MATCH($Q662,'Demand forecast and growth rate'!$B$7:$B$273,0))</f>
        <v>High growth</v>
      </c>
      <c r="AJ662" s="47">
        <f>SUMIFS('Capex forecast'!E$9:E$223,'Capex forecast'!$T$9:$T$223,$AF662,'Capex forecast'!$S$9:$S$223,$AH662,'Capex forecast'!$Q$9:$Q$223,"Repex")</f>
        <v>0</v>
      </c>
      <c r="AK662" s="47">
        <f>SUMIFS('Capex forecast'!F$9:F$223,'Capex forecast'!$T$9:$T$223,$AF662,'Capex forecast'!$S$9:$S$223,$AH662,'Capex forecast'!$Q$9:$Q$223,"Repex")</f>
        <v>0</v>
      </c>
      <c r="AL662" s="47">
        <f>SUMIFS('Capex forecast'!G$9:G$223,'Capex forecast'!$T$9:$T$223,$AF662,'Capex forecast'!$S$9:$S$223,$AH662,'Capex forecast'!$Q$9:$Q$223,"Repex")</f>
        <v>0</v>
      </c>
      <c r="AM662" s="47">
        <f>SUMIFS('Capex forecast'!H$9:H$223,'Capex forecast'!$T$9:$T$223,$AF662,'Capex forecast'!$S$9:$S$223,$AH662,'Capex forecast'!$Q$9:$Q$223,"Repex")</f>
        <v>0</v>
      </c>
      <c r="AN662" s="47">
        <f>SUMIFS('Capex forecast'!I$9:I$223,'Capex forecast'!$T$9:$T$223,$AF662,'Capex forecast'!$S$9:$S$223,$AH662,'Capex forecast'!$Q$9:$Q$223,"Repex")</f>
        <v>0</v>
      </c>
      <c r="AO662" s="47">
        <f>SUMIFS('Capex forecast'!J$9:J$223,'Capex forecast'!$T$9:$T$223,$AF662,'Capex forecast'!$S$9:$S$223,$AH662,'Capex forecast'!$Q$9:$Q$223,"Repex")</f>
        <v>0</v>
      </c>
      <c r="AP662" s="47">
        <f>SUMIFS('Capex forecast'!K$9:K$223,'Capex forecast'!$T$9:$T$223,$AF662,'Capex forecast'!$S$9:$S$223,$AH662,'Capex forecast'!$Q$9:$Q$223,"Repex")</f>
        <v>0</v>
      </c>
      <c r="AQ662" s="47">
        <f>SUMIFS('Capex forecast'!L$9:L$223,'Capex forecast'!$T$9:$T$223,$AF662,'Capex forecast'!$S$9:$S$223,$AH662,'Capex forecast'!$Q$9:$Q$223,"Repex")</f>
        <v>0</v>
      </c>
      <c r="AR662" s="47">
        <f>SUMIFS('Capex forecast'!M$9:M$223,'Capex forecast'!$T$9:$T$223,$AF662,'Capex forecast'!$S$9:$S$223,$AH662,'Capex forecast'!$Q$9:$Q$223,"Repex")</f>
        <v>0</v>
      </c>
      <c r="AS662" s="47">
        <f>SUMIFS('Capex forecast'!N$9:N$223,'Capex forecast'!$T$9:$T$223,$AF662,'Capex forecast'!$S$9:$S$223,$AH662,'Capex forecast'!$Q$9:$Q$223,"Repex")</f>
        <v>0</v>
      </c>
    </row>
    <row r="663" spans="2:45" ht="15">
      <c r="B663" s="45" t="s">
        <v>164</v>
      </c>
      <c r="C663" s="6" t="str">
        <f>INDEX('Demand forecast'!$M$9:$M$5832,MATCH($B663,'Demand forecast'!$B$9:$B$5832,0))</f>
        <v>No</v>
      </c>
      <c r="D663" s="6" t="str">
        <f>IF(COUNTIF($B$93:B663,$B663) = 1, "LV", IF(COUNTIF($B$93:B663,$B663) = 2, "HV", "ST"))</f>
        <v>ST</v>
      </c>
      <c r="E663" s="6" t="str">
        <f>INDEX('Demand forecast and growth rate'!$E$7:$E$273,MATCH($B663,'Demand forecast and growth rate'!$B$7:$B$273,0))</f>
        <v>Small growth</v>
      </c>
      <c r="F663" s="32">
        <f>SUMIFS('Capex forecast'!E$9:E$223,'Capex forecast'!$T$9:$T$223,'Allocation of site-spec costs'!$B663,'Capex forecast'!$S$9:$S$223,'Allocation of site-spec costs'!$D663,'Capex forecast'!$Q$9:$Q$223,"Customer Connection")</f>
        <v>0</v>
      </c>
      <c r="G663" s="32">
        <f>SUMIFS('Capex forecast'!F$9:F$223,'Capex forecast'!$T$9:$T$223,'Allocation of site-spec costs'!$B663,'Capex forecast'!$S$9:$S$223,'Allocation of site-spec costs'!$D663,'Capex forecast'!$Q$9:$Q$223,"Customer Connection")</f>
        <v>0</v>
      </c>
      <c r="H663" s="32">
        <f>SUMIFS('Capex forecast'!G$9:G$223,'Capex forecast'!$T$9:$T$223,'Allocation of site-spec costs'!$B663,'Capex forecast'!$S$9:$S$223,'Allocation of site-spec costs'!$D663,'Capex forecast'!$Q$9:$Q$223,"Customer Connection")</f>
        <v>0</v>
      </c>
      <c r="I663" s="32">
        <f>SUMIFS('Capex forecast'!H$9:H$223,'Capex forecast'!$T$9:$T$223,'Allocation of site-spec costs'!$B663,'Capex forecast'!$S$9:$S$223,'Allocation of site-spec costs'!$D663,'Capex forecast'!$Q$9:$Q$223,"Customer Connection")</f>
        <v>0</v>
      </c>
      <c r="J663" s="32">
        <f>SUMIFS('Capex forecast'!I$9:I$223,'Capex forecast'!$T$9:$T$223,'Allocation of site-spec costs'!$B663,'Capex forecast'!$S$9:$S$223,'Allocation of site-spec costs'!$D663,'Capex forecast'!$Q$9:$Q$223,"Customer Connection")</f>
        <v>0</v>
      </c>
      <c r="K663" s="32">
        <f>SUMIFS('Capex forecast'!J$9:J$223,'Capex forecast'!$T$9:$T$223,'Allocation of site-spec costs'!$B663,'Capex forecast'!$S$9:$S$223,'Allocation of site-spec costs'!$D663,'Capex forecast'!$Q$9:$Q$223,"Customer Connection")</f>
        <v>0</v>
      </c>
      <c r="L663" s="32">
        <f>SUMIFS('Capex forecast'!K$9:K$223,'Capex forecast'!$T$9:$T$223,'Allocation of site-spec costs'!$B663,'Capex forecast'!$S$9:$S$223,'Allocation of site-spec costs'!$D663,'Capex forecast'!$Q$9:$Q$223,"Customer Connection")</f>
        <v>0</v>
      </c>
      <c r="M663" s="32">
        <f>SUMIFS('Capex forecast'!L$9:L$223,'Capex forecast'!$T$9:$T$223,'Allocation of site-spec costs'!$B663,'Capex forecast'!$S$9:$S$223,'Allocation of site-spec costs'!$D663,'Capex forecast'!$Q$9:$Q$223,"Customer Connection")</f>
        <v>0</v>
      </c>
      <c r="N663" s="32">
        <f>SUMIFS('Capex forecast'!M$9:M$223,'Capex forecast'!$T$9:$T$223,'Allocation of site-spec costs'!$B663,'Capex forecast'!$S$9:$S$223,'Allocation of site-spec costs'!$D663,'Capex forecast'!$Q$9:$Q$223,"Customer Connection")</f>
        <v>0</v>
      </c>
      <c r="O663" s="32">
        <f>SUMIFS('Capex forecast'!N$9:N$223,'Capex forecast'!$T$9:$T$223,'Allocation of site-spec costs'!$B663,'Capex forecast'!$S$9:$S$223,'Allocation of site-spec costs'!$D663,'Capex forecast'!$Q$9:$Q$223,"Customer Connection")</f>
        <v>0</v>
      </c>
      <c r="Q663" s="45" t="s">
        <v>164</v>
      </c>
      <c r="R663" s="6" t="str">
        <f>INDEX('Demand forecast'!$M$9:$M$5832,MATCH($Q663,'Demand forecast'!$B$9:$B$5832,0))</f>
        <v>No</v>
      </c>
      <c r="S663" s="6" t="str">
        <f>IF(COUNTIF($Q$93:Q663,$B663) = 1, "LV", IF(COUNTIF($Q$93:Q663,$B663) = 2, "HV", "ST"))</f>
        <v>ST</v>
      </c>
      <c r="T663" s="6" t="str">
        <f>INDEX('Demand forecast and growth rate'!$E$7:$E$273,MATCH($Q663,'Demand forecast and growth rate'!$B$7:$B$273,0))</f>
        <v>Small growth</v>
      </c>
      <c r="U663" s="32">
        <f>SUMIFS('Capex forecast'!E$9:E$223,'Capex forecast'!$T$9:$T$223,$Q663,'Capex forecast'!$S$9:$S$223,$S663,'Capex forecast'!$Q$9:$Q$223,"Augex")</f>
        <v>0</v>
      </c>
      <c r="V663" s="32">
        <f>SUMIFS('Capex forecast'!F$9:F$223,'Capex forecast'!$T$9:$T$223,$Q663,'Capex forecast'!$S$9:$S$223,$S663,'Capex forecast'!$Q$9:$Q$223,"Augex")</f>
        <v>0</v>
      </c>
      <c r="W663" s="32">
        <f>SUMIFS('Capex forecast'!G$9:G$223,'Capex forecast'!$T$9:$T$223,$Q663,'Capex forecast'!$S$9:$S$223,$S663,'Capex forecast'!$Q$9:$Q$223,"Augex")</f>
        <v>0</v>
      </c>
      <c r="X663" s="32">
        <f>SUMIFS('Capex forecast'!H$9:H$223,'Capex forecast'!$T$9:$T$223,$Q663,'Capex forecast'!$S$9:$S$223,$S663,'Capex forecast'!$Q$9:$Q$223,"Augex")</f>
        <v>0</v>
      </c>
      <c r="Y663" s="32">
        <f>SUMIFS('Capex forecast'!I$9:I$223,'Capex forecast'!$T$9:$T$223,$Q663,'Capex forecast'!$S$9:$S$223,$S663,'Capex forecast'!$Q$9:$Q$223,"Augex")</f>
        <v>0</v>
      </c>
      <c r="Z663" s="32">
        <f>SUMIFS('Capex forecast'!J$9:J$223,'Capex forecast'!$T$9:$T$223,$Q663,'Capex forecast'!$S$9:$S$223,$S663,'Capex forecast'!$Q$9:$Q$223,"Augex")</f>
        <v>0</v>
      </c>
      <c r="AA663" s="32">
        <f>SUMIFS('Capex forecast'!K$9:K$223,'Capex forecast'!$T$9:$T$223,$Q663,'Capex forecast'!$S$9:$S$223,$S663,'Capex forecast'!$Q$9:$Q$223,"Augex")</f>
        <v>0</v>
      </c>
      <c r="AB663" s="32">
        <f>SUMIFS('Capex forecast'!L$9:L$223,'Capex forecast'!$T$9:$T$223,$Q663,'Capex forecast'!$S$9:$S$223,$S663,'Capex forecast'!$Q$9:$Q$223,"Augex")</f>
        <v>0</v>
      </c>
      <c r="AC663" s="32">
        <f>SUMIFS('Capex forecast'!M$9:M$223,'Capex forecast'!$T$9:$T$223,$Q663,'Capex forecast'!$S$9:$S$223,$S663,'Capex forecast'!$Q$9:$Q$223,"Augex")</f>
        <v>0</v>
      </c>
      <c r="AD663" s="32">
        <f>SUMIFS('Capex forecast'!N$9:N$223,'Capex forecast'!$T$9:$T$223,$Q663,'Capex forecast'!$S$9:$S$223,$S663,'Capex forecast'!$Q$9:$Q$223,"Augex")</f>
        <v>0</v>
      </c>
      <c r="AF663" s="45" t="s">
        <v>164</v>
      </c>
      <c r="AG663" s="6" t="str">
        <f>INDEX('Demand forecast'!$M$9:$M$5832,MATCH($Q663,'Demand forecast'!$B$9:$B$5832,0))</f>
        <v>No</v>
      </c>
      <c r="AH663" s="6" t="str">
        <f>IF(COUNTIF($AF$93:AF663,$B663) = 1, "LV", IF(COUNTIF($AF$93:AF663,$B663) = 2, "HV", "ST"))</f>
        <v>ST</v>
      </c>
      <c r="AI663" s="6" t="str">
        <f>INDEX('Demand forecast and growth rate'!$E$7:$E$273,MATCH($Q663,'Demand forecast and growth rate'!$B$7:$B$273,0))</f>
        <v>Small growth</v>
      </c>
      <c r="AJ663" s="47">
        <f>SUMIFS('Capex forecast'!E$9:E$223,'Capex forecast'!$T$9:$T$223,$AF663,'Capex forecast'!$S$9:$S$223,$AH663,'Capex forecast'!$Q$9:$Q$223,"Repex")</f>
        <v>0</v>
      </c>
      <c r="AK663" s="47">
        <f>SUMIFS('Capex forecast'!F$9:F$223,'Capex forecast'!$T$9:$T$223,$AF663,'Capex forecast'!$S$9:$S$223,$AH663,'Capex forecast'!$Q$9:$Q$223,"Repex")</f>
        <v>0</v>
      </c>
      <c r="AL663" s="47">
        <f>SUMIFS('Capex forecast'!G$9:G$223,'Capex forecast'!$T$9:$T$223,$AF663,'Capex forecast'!$S$9:$S$223,$AH663,'Capex forecast'!$Q$9:$Q$223,"Repex")</f>
        <v>0</v>
      </c>
      <c r="AM663" s="47">
        <f>SUMIFS('Capex forecast'!H$9:H$223,'Capex forecast'!$T$9:$T$223,$AF663,'Capex forecast'!$S$9:$S$223,$AH663,'Capex forecast'!$Q$9:$Q$223,"Repex")</f>
        <v>0</v>
      </c>
      <c r="AN663" s="47">
        <f>SUMIFS('Capex forecast'!I$9:I$223,'Capex forecast'!$T$9:$T$223,$AF663,'Capex forecast'!$S$9:$S$223,$AH663,'Capex forecast'!$Q$9:$Q$223,"Repex")</f>
        <v>0</v>
      </c>
      <c r="AO663" s="47">
        <f>SUMIFS('Capex forecast'!J$9:J$223,'Capex forecast'!$T$9:$T$223,$AF663,'Capex forecast'!$S$9:$S$223,$AH663,'Capex forecast'!$Q$9:$Q$223,"Repex")</f>
        <v>0</v>
      </c>
      <c r="AP663" s="47">
        <f>SUMIFS('Capex forecast'!K$9:K$223,'Capex forecast'!$T$9:$T$223,$AF663,'Capex forecast'!$S$9:$S$223,$AH663,'Capex forecast'!$Q$9:$Q$223,"Repex")</f>
        <v>0</v>
      </c>
      <c r="AQ663" s="47">
        <f>SUMIFS('Capex forecast'!L$9:L$223,'Capex forecast'!$T$9:$T$223,$AF663,'Capex forecast'!$S$9:$S$223,$AH663,'Capex forecast'!$Q$9:$Q$223,"Repex")</f>
        <v>0</v>
      </c>
      <c r="AR663" s="47">
        <f>SUMIFS('Capex forecast'!M$9:M$223,'Capex forecast'!$T$9:$T$223,$AF663,'Capex forecast'!$S$9:$S$223,$AH663,'Capex forecast'!$Q$9:$Q$223,"Repex")</f>
        <v>0</v>
      </c>
      <c r="AS663" s="47">
        <f>SUMIFS('Capex forecast'!N$9:N$223,'Capex forecast'!$T$9:$T$223,$AF663,'Capex forecast'!$S$9:$S$223,$AH663,'Capex forecast'!$Q$9:$Q$223,"Repex")</f>
        <v>0</v>
      </c>
    </row>
    <row r="664" spans="2:45" ht="15">
      <c r="B664" s="45" t="s">
        <v>232</v>
      </c>
      <c r="C664" s="6" t="str">
        <f>INDEX('Demand forecast'!$M$9:$M$5832,MATCH($B664,'Demand forecast'!$B$9:$B$5832,0))</f>
        <v>Yes</v>
      </c>
      <c r="D664" s="6" t="str">
        <f>IF(COUNTIF($B$93:B664,$B664) = 1, "LV", IF(COUNTIF($B$93:B664,$B664) = 2, "HV", "ST"))</f>
        <v>ST</v>
      </c>
      <c r="E664" s="6" t="str">
        <f>INDEX('Demand forecast and growth rate'!$E$7:$E$273,MATCH($B664,'Demand forecast and growth rate'!$B$7:$B$273,0))</f>
        <v>Steady/falling</v>
      </c>
      <c r="F664" s="32">
        <f>SUMIFS('Capex forecast'!E$9:E$223,'Capex forecast'!$T$9:$T$223,'Allocation of site-spec costs'!$B664,'Capex forecast'!$S$9:$S$223,'Allocation of site-spec costs'!$D664,'Capex forecast'!$Q$9:$Q$223,"Customer Connection")</f>
        <v>0</v>
      </c>
      <c r="G664" s="32">
        <f>SUMIFS('Capex forecast'!F$9:F$223,'Capex forecast'!$T$9:$T$223,'Allocation of site-spec costs'!$B664,'Capex forecast'!$S$9:$S$223,'Allocation of site-spec costs'!$D664,'Capex forecast'!$Q$9:$Q$223,"Customer Connection")</f>
        <v>0</v>
      </c>
      <c r="H664" s="32">
        <f>SUMIFS('Capex forecast'!G$9:G$223,'Capex forecast'!$T$9:$T$223,'Allocation of site-spec costs'!$B664,'Capex forecast'!$S$9:$S$223,'Allocation of site-spec costs'!$D664,'Capex forecast'!$Q$9:$Q$223,"Customer Connection")</f>
        <v>0</v>
      </c>
      <c r="I664" s="32">
        <f>SUMIFS('Capex forecast'!H$9:H$223,'Capex forecast'!$T$9:$T$223,'Allocation of site-spec costs'!$B664,'Capex forecast'!$S$9:$S$223,'Allocation of site-spec costs'!$D664,'Capex forecast'!$Q$9:$Q$223,"Customer Connection")</f>
        <v>0</v>
      </c>
      <c r="J664" s="32">
        <f>SUMIFS('Capex forecast'!I$9:I$223,'Capex forecast'!$T$9:$T$223,'Allocation of site-spec costs'!$B664,'Capex forecast'!$S$9:$S$223,'Allocation of site-spec costs'!$D664,'Capex forecast'!$Q$9:$Q$223,"Customer Connection")</f>
        <v>0</v>
      </c>
      <c r="K664" s="32">
        <f>SUMIFS('Capex forecast'!J$9:J$223,'Capex forecast'!$T$9:$T$223,'Allocation of site-spec costs'!$B664,'Capex forecast'!$S$9:$S$223,'Allocation of site-spec costs'!$D664,'Capex forecast'!$Q$9:$Q$223,"Customer Connection")</f>
        <v>0</v>
      </c>
      <c r="L664" s="32">
        <f>SUMIFS('Capex forecast'!K$9:K$223,'Capex forecast'!$T$9:$T$223,'Allocation of site-spec costs'!$B664,'Capex forecast'!$S$9:$S$223,'Allocation of site-spec costs'!$D664,'Capex forecast'!$Q$9:$Q$223,"Customer Connection")</f>
        <v>0</v>
      </c>
      <c r="M664" s="32">
        <f>SUMIFS('Capex forecast'!L$9:L$223,'Capex forecast'!$T$9:$T$223,'Allocation of site-spec costs'!$B664,'Capex forecast'!$S$9:$S$223,'Allocation of site-spec costs'!$D664,'Capex forecast'!$Q$9:$Q$223,"Customer Connection")</f>
        <v>0</v>
      </c>
      <c r="N664" s="32">
        <f>SUMIFS('Capex forecast'!M$9:M$223,'Capex forecast'!$T$9:$T$223,'Allocation of site-spec costs'!$B664,'Capex forecast'!$S$9:$S$223,'Allocation of site-spec costs'!$D664,'Capex forecast'!$Q$9:$Q$223,"Customer Connection")</f>
        <v>0</v>
      </c>
      <c r="O664" s="32">
        <f>SUMIFS('Capex forecast'!N$9:N$223,'Capex forecast'!$T$9:$T$223,'Allocation of site-spec costs'!$B664,'Capex forecast'!$S$9:$S$223,'Allocation of site-spec costs'!$D664,'Capex forecast'!$Q$9:$Q$223,"Customer Connection")</f>
        <v>0</v>
      </c>
      <c r="Q664" s="45" t="s">
        <v>232</v>
      </c>
      <c r="R664" s="6" t="str">
        <f>INDEX('Demand forecast'!$M$9:$M$5832,MATCH($Q664,'Demand forecast'!$B$9:$B$5832,0))</f>
        <v>Yes</v>
      </c>
      <c r="S664" s="6" t="str">
        <f>IF(COUNTIF($Q$93:Q664,$B664) = 1, "LV", IF(COUNTIF($Q$93:Q664,$B664) = 2, "HV", "ST"))</f>
        <v>ST</v>
      </c>
      <c r="T664" s="6" t="str">
        <f>INDEX('Demand forecast and growth rate'!$E$7:$E$273,MATCH($Q664,'Demand forecast and growth rate'!$B$7:$B$273,0))</f>
        <v>Steady/falling</v>
      </c>
      <c r="U664" s="32">
        <f>SUMIFS('Capex forecast'!E$9:E$223,'Capex forecast'!$T$9:$T$223,$Q664,'Capex forecast'!$S$9:$S$223,$S664,'Capex forecast'!$Q$9:$Q$223,"Augex")</f>
        <v>0</v>
      </c>
      <c r="V664" s="32">
        <f>SUMIFS('Capex forecast'!F$9:F$223,'Capex forecast'!$T$9:$T$223,$Q664,'Capex forecast'!$S$9:$S$223,$S664,'Capex forecast'!$Q$9:$Q$223,"Augex")</f>
        <v>0</v>
      </c>
      <c r="W664" s="32">
        <f>SUMIFS('Capex forecast'!G$9:G$223,'Capex forecast'!$T$9:$T$223,$Q664,'Capex forecast'!$S$9:$S$223,$S664,'Capex forecast'!$Q$9:$Q$223,"Augex")</f>
        <v>0</v>
      </c>
      <c r="X664" s="32">
        <f>SUMIFS('Capex forecast'!H$9:H$223,'Capex forecast'!$T$9:$T$223,$Q664,'Capex forecast'!$S$9:$S$223,$S664,'Capex forecast'!$Q$9:$Q$223,"Augex")</f>
        <v>0</v>
      </c>
      <c r="Y664" s="32">
        <f>SUMIFS('Capex forecast'!I$9:I$223,'Capex forecast'!$T$9:$T$223,$Q664,'Capex forecast'!$S$9:$S$223,$S664,'Capex forecast'!$Q$9:$Q$223,"Augex")</f>
        <v>0</v>
      </c>
      <c r="Z664" s="32">
        <f>SUMIFS('Capex forecast'!J$9:J$223,'Capex forecast'!$T$9:$T$223,$Q664,'Capex forecast'!$S$9:$S$223,$S664,'Capex forecast'!$Q$9:$Q$223,"Augex")</f>
        <v>0</v>
      </c>
      <c r="AA664" s="32">
        <f>SUMIFS('Capex forecast'!K$9:K$223,'Capex forecast'!$T$9:$T$223,$Q664,'Capex forecast'!$S$9:$S$223,$S664,'Capex forecast'!$Q$9:$Q$223,"Augex")</f>
        <v>0</v>
      </c>
      <c r="AB664" s="32">
        <f>SUMIFS('Capex forecast'!L$9:L$223,'Capex forecast'!$T$9:$T$223,$Q664,'Capex forecast'!$S$9:$S$223,$S664,'Capex forecast'!$Q$9:$Q$223,"Augex")</f>
        <v>0</v>
      </c>
      <c r="AC664" s="32">
        <f>SUMIFS('Capex forecast'!M$9:M$223,'Capex forecast'!$T$9:$T$223,$Q664,'Capex forecast'!$S$9:$S$223,$S664,'Capex forecast'!$Q$9:$Q$223,"Augex")</f>
        <v>0</v>
      </c>
      <c r="AD664" s="32">
        <f>SUMIFS('Capex forecast'!N$9:N$223,'Capex forecast'!$T$9:$T$223,$Q664,'Capex forecast'!$S$9:$S$223,$S664,'Capex forecast'!$Q$9:$Q$223,"Augex")</f>
        <v>0</v>
      </c>
      <c r="AF664" s="45" t="s">
        <v>232</v>
      </c>
      <c r="AG664" s="6" t="str">
        <f>INDEX('Demand forecast'!$M$9:$M$5832,MATCH($Q664,'Demand forecast'!$B$9:$B$5832,0))</f>
        <v>Yes</v>
      </c>
      <c r="AH664" s="6" t="str">
        <f>IF(COUNTIF($AF$93:AF664,$B664) = 1, "LV", IF(COUNTIF($AF$93:AF664,$B664) = 2, "HV", "ST"))</f>
        <v>ST</v>
      </c>
      <c r="AI664" s="6" t="str">
        <f>INDEX('Demand forecast and growth rate'!$E$7:$E$273,MATCH($Q664,'Demand forecast and growth rate'!$B$7:$B$273,0))</f>
        <v>Steady/falling</v>
      </c>
      <c r="AJ664" s="47">
        <f>SUMIFS('Capex forecast'!E$9:E$223,'Capex forecast'!$T$9:$T$223,$AF664,'Capex forecast'!$S$9:$S$223,$AH664,'Capex forecast'!$Q$9:$Q$223,"Repex")</f>
        <v>0</v>
      </c>
      <c r="AK664" s="47">
        <f>SUMIFS('Capex forecast'!F$9:F$223,'Capex forecast'!$T$9:$T$223,$AF664,'Capex forecast'!$S$9:$S$223,$AH664,'Capex forecast'!$Q$9:$Q$223,"Repex")</f>
        <v>0</v>
      </c>
      <c r="AL664" s="47">
        <f>SUMIFS('Capex forecast'!G$9:G$223,'Capex forecast'!$T$9:$T$223,$AF664,'Capex forecast'!$S$9:$S$223,$AH664,'Capex forecast'!$Q$9:$Q$223,"Repex")</f>
        <v>0</v>
      </c>
      <c r="AM664" s="47">
        <f>SUMIFS('Capex forecast'!H$9:H$223,'Capex forecast'!$T$9:$T$223,$AF664,'Capex forecast'!$S$9:$S$223,$AH664,'Capex forecast'!$Q$9:$Q$223,"Repex")</f>
        <v>0</v>
      </c>
      <c r="AN664" s="47">
        <f>SUMIFS('Capex forecast'!I$9:I$223,'Capex forecast'!$T$9:$T$223,$AF664,'Capex forecast'!$S$9:$S$223,$AH664,'Capex forecast'!$Q$9:$Q$223,"Repex")</f>
        <v>0</v>
      </c>
      <c r="AO664" s="47">
        <f>SUMIFS('Capex forecast'!J$9:J$223,'Capex forecast'!$T$9:$T$223,$AF664,'Capex forecast'!$S$9:$S$223,$AH664,'Capex forecast'!$Q$9:$Q$223,"Repex")</f>
        <v>0</v>
      </c>
      <c r="AP664" s="47">
        <f>SUMIFS('Capex forecast'!K$9:K$223,'Capex forecast'!$T$9:$T$223,$AF664,'Capex forecast'!$S$9:$S$223,$AH664,'Capex forecast'!$Q$9:$Q$223,"Repex")</f>
        <v>0</v>
      </c>
      <c r="AQ664" s="47">
        <f>SUMIFS('Capex forecast'!L$9:L$223,'Capex forecast'!$T$9:$T$223,$AF664,'Capex forecast'!$S$9:$S$223,$AH664,'Capex forecast'!$Q$9:$Q$223,"Repex")</f>
        <v>0</v>
      </c>
      <c r="AR664" s="47">
        <f>SUMIFS('Capex forecast'!M$9:M$223,'Capex forecast'!$T$9:$T$223,$AF664,'Capex forecast'!$S$9:$S$223,$AH664,'Capex forecast'!$Q$9:$Q$223,"Repex")</f>
        <v>0</v>
      </c>
      <c r="AS664" s="47">
        <f>SUMIFS('Capex forecast'!N$9:N$223,'Capex forecast'!$T$9:$T$223,$AF664,'Capex forecast'!$S$9:$S$223,$AH664,'Capex forecast'!$Q$9:$Q$223,"Repex")</f>
        <v>0</v>
      </c>
    </row>
    <row r="665" spans="2:45" ht="15">
      <c r="B665" s="45" t="s">
        <v>201</v>
      </c>
      <c r="C665" s="6" t="str">
        <f>INDEX('Demand forecast'!$M$9:$M$5832,MATCH($B665,'Demand forecast'!$B$9:$B$5832,0))</f>
        <v>Yes</v>
      </c>
      <c r="D665" s="6" t="str">
        <f>IF(COUNTIF($B$93:B665,$B665) = 1, "LV", IF(COUNTIF($B$93:B665,$B665) = 2, "HV", "ST"))</f>
        <v>ST</v>
      </c>
      <c r="E665" s="6" t="str">
        <f>INDEX('Demand forecast and growth rate'!$E$7:$E$273,MATCH($B665,'Demand forecast and growth rate'!$B$7:$B$273,0))</f>
        <v>Steady/falling</v>
      </c>
      <c r="F665" s="32">
        <f>SUMIFS('Capex forecast'!E$9:E$223,'Capex forecast'!$T$9:$T$223,'Allocation of site-spec costs'!$B665,'Capex forecast'!$S$9:$S$223,'Allocation of site-spec costs'!$D665,'Capex forecast'!$Q$9:$Q$223,"Customer Connection")</f>
        <v>0</v>
      </c>
      <c r="G665" s="32">
        <f>SUMIFS('Capex forecast'!F$9:F$223,'Capex forecast'!$T$9:$T$223,'Allocation of site-spec costs'!$B665,'Capex forecast'!$S$9:$S$223,'Allocation of site-spec costs'!$D665,'Capex forecast'!$Q$9:$Q$223,"Customer Connection")</f>
        <v>0</v>
      </c>
      <c r="H665" s="32">
        <f>SUMIFS('Capex forecast'!G$9:G$223,'Capex forecast'!$T$9:$T$223,'Allocation of site-spec costs'!$B665,'Capex forecast'!$S$9:$S$223,'Allocation of site-spec costs'!$D665,'Capex forecast'!$Q$9:$Q$223,"Customer Connection")</f>
        <v>0</v>
      </c>
      <c r="I665" s="32">
        <f>SUMIFS('Capex forecast'!H$9:H$223,'Capex forecast'!$T$9:$T$223,'Allocation of site-spec costs'!$B665,'Capex forecast'!$S$9:$S$223,'Allocation of site-spec costs'!$D665,'Capex forecast'!$Q$9:$Q$223,"Customer Connection")</f>
        <v>0</v>
      </c>
      <c r="J665" s="32">
        <f>SUMIFS('Capex forecast'!I$9:I$223,'Capex forecast'!$T$9:$T$223,'Allocation of site-spec costs'!$B665,'Capex forecast'!$S$9:$S$223,'Allocation of site-spec costs'!$D665,'Capex forecast'!$Q$9:$Q$223,"Customer Connection")</f>
        <v>0</v>
      </c>
      <c r="K665" s="32">
        <f>SUMIFS('Capex forecast'!J$9:J$223,'Capex forecast'!$T$9:$T$223,'Allocation of site-spec costs'!$B665,'Capex forecast'!$S$9:$S$223,'Allocation of site-spec costs'!$D665,'Capex forecast'!$Q$9:$Q$223,"Customer Connection")</f>
        <v>0</v>
      </c>
      <c r="L665" s="32">
        <f>SUMIFS('Capex forecast'!K$9:K$223,'Capex forecast'!$T$9:$T$223,'Allocation of site-spec costs'!$B665,'Capex forecast'!$S$9:$S$223,'Allocation of site-spec costs'!$D665,'Capex forecast'!$Q$9:$Q$223,"Customer Connection")</f>
        <v>0</v>
      </c>
      <c r="M665" s="32">
        <f>SUMIFS('Capex forecast'!L$9:L$223,'Capex forecast'!$T$9:$T$223,'Allocation of site-spec costs'!$B665,'Capex forecast'!$S$9:$S$223,'Allocation of site-spec costs'!$D665,'Capex forecast'!$Q$9:$Q$223,"Customer Connection")</f>
        <v>0</v>
      </c>
      <c r="N665" s="32">
        <f>SUMIFS('Capex forecast'!M$9:M$223,'Capex forecast'!$T$9:$T$223,'Allocation of site-spec costs'!$B665,'Capex forecast'!$S$9:$S$223,'Allocation of site-spec costs'!$D665,'Capex forecast'!$Q$9:$Q$223,"Customer Connection")</f>
        <v>0</v>
      </c>
      <c r="O665" s="32">
        <f>SUMIFS('Capex forecast'!N$9:N$223,'Capex forecast'!$T$9:$T$223,'Allocation of site-spec costs'!$B665,'Capex forecast'!$S$9:$S$223,'Allocation of site-spec costs'!$D665,'Capex forecast'!$Q$9:$Q$223,"Customer Connection")</f>
        <v>0</v>
      </c>
      <c r="Q665" s="45" t="s">
        <v>201</v>
      </c>
      <c r="R665" s="6" t="str">
        <f>INDEX('Demand forecast'!$M$9:$M$5832,MATCH($Q665,'Demand forecast'!$B$9:$B$5832,0))</f>
        <v>Yes</v>
      </c>
      <c r="S665" s="6" t="str">
        <f>IF(COUNTIF($Q$93:Q665,$B665) = 1, "LV", IF(COUNTIF($Q$93:Q665,$B665) = 2, "HV", "ST"))</f>
        <v>ST</v>
      </c>
      <c r="T665" s="6" t="str">
        <f>INDEX('Demand forecast and growth rate'!$E$7:$E$273,MATCH($Q665,'Demand forecast and growth rate'!$B$7:$B$273,0))</f>
        <v>Steady/falling</v>
      </c>
      <c r="U665" s="32">
        <f>SUMIFS('Capex forecast'!E$9:E$223,'Capex forecast'!$T$9:$T$223,$Q665,'Capex forecast'!$S$9:$S$223,$S665,'Capex forecast'!$Q$9:$Q$223,"Augex")</f>
        <v>0</v>
      </c>
      <c r="V665" s="32">
        <f>SUMIFS('Capex forecast'!F$9:F$223,'Capex forecast'!$T$9:$T$223,$Q665,'Capex forecast'!$S$9:$S$223,$S665,'Capex forecast'!$Q$9:$Q$223,"Augex")</f>
        <v>0</v>
      </c>
      <c r="W665" s="32">
        <f>SUMIFS('Capex forecast'!G$9:G$223,'Capex forecast'!$T$9:$T$223,$Q665,'Capex forecast'!$S$9:$S$223,$S665,'Capex forecast'!$Q$9:$Q$223,"Augex")</f>
        <v>0</v>
      </c>
      <c r="X665" s="32">
        <f>SUMIFS('Capex forecast'!H$9:H$223,'Capex forecast'!$T$9:$T$223,$Q665,'Capex forecast'!$S$9:$S$223,$S665,'Capex forecast'!$Q$9:$Q$223,"Augex")</f>
        <v>0</v>
      </c>
      <c r="Y665" s="32">
        <f>SUMIFS('Capex forecast'!I$9:I$223,'Capex forecast'!$T$9:$T$223,$Q665,'Capex forecast'!$S$9:$S$223,$S665,'Capex forecast'!$Q$9:$Q$223,"Augex")</f>
        <v>0</v>
      </c>
      <c r="Z665" s="32">
        <f>SUMIFS('Capex forecast'!J$9:J$223,'Capex forecast'!$T$9:$T$223,$Q665,'Capex forecast'!$S$9:$S$223,$S665,'Capex forecast'!$Q$9:$Q$223,"Augex")</f>
        <v>0</v>
      </c>
      <c r="AA665" s="32">
        <f>SUMIFS('Capex forecast'!K$9:K$223,'Capex forecast'!$T$9:$T$223,$Q665,'Capex forecast'!$S$9:$S$223,$S665,'Capex forecast'!$Q$9:$Q$223,"Augex")</f>
        <v>0</v>
      </c>
      <c r="AB665" s="32">
        <f>SUMIFS('Capex forecast'!L$9:L$223,'Capex forecast'!$T$9:$T$223,$Q665,'Capex forecast'!$S$9:$S$223,$S665,'Capex forecast'!$Q$9:$Q$223,"Augex")</f>
        <v>0</v>
      </c>
      <c r="AC665" s="32">
        <f>SUMIFS('Capex forecast'!M$9:M$223,'Capex forecast'!$T$9:$T$223,$Q665,'Capex forecast'!$S$9:$S$223,$S665,'Capex forecast'!$Q$9:$Q$223,"Augex")</f>
        <v>0</v>
      </c>
      <c r="AD665" s="32">
        <f>SUMIFS('Capex forecast'!N$9:N$223,'Capex forecast'!$T$9:$T$223,$Q665,'Capex forecast'!$S$9:$S$223,$S665,'Capex forecast'!$Q$9:$Q$223,"Augex")</f>
        <v>0</v>
      </c>
      <c r="AF665" s="45" t="s">
        <v>201</v>
      </c>
      <c r="AG665" s="6" t="str">
        <f>INDEX('Demand forecast'!$M$9:$M$5832,MATCH($Q665,'Demand forecast'!$B$9:$B$5832,0))</f>
        <v>Yes</v>
      </c>
      <c r="AH665" s="6" t="str">
        <f>IF(COUNTIF($AF$93:AF665,$B665) = 1, "LV", IF(COUNTIF($AF$93:AF665,$B665) = 2, "HV", "ST"))</f>
        <v>ST</v>
      </c>
      <c r="AI665" s="6" t="str">
        <f>INDEX('Demand forecast and growth rate'!$E$7:$E$273,MATCH($Q665,'Demand forecast and growth rate'!$B$7:$B$273,0))</f>
        <v>Steady/falling</v>
      </c>
      <c r="AJ665" s="47">
        <f>SUMIFS('Capex forecast'!E$9:E$223,'Capex forecast'!$T$9:$T$223,$AF665,'Capex forecast'!$S$9:$S$223,$AH665,'Capex forecast'!$Q$9:$Q$223,"Repex")</f>
        <v>0</v>
      </c>
      <c r="AK665" s="47">
        <f>SUMIFS('Capex forecast'!F$9:F$223,'Capex forecast'!$T$9:$T$223,$AF665,'Capex forecast'!$S$9:$S$223,$AH665,'Capex forecast'!$Q$9:$Q$223,"Repex")</f>
        <v>0</v>
      </c>
      <c r="AL665" s="47">
        <f>SUMIFS('Capex forecast'!G$9:G$223,'Capex forecast'!$T$9:$T$223,$AF665,'Capex forecast'!$S$9:$S$223,$AH665,'Capex forecast'!$Q$9:$Q$223,"Repex")</f>
        <v>0</v>
      </c>
      <c r="AM665" s="47">
        <f>SUMIFS('Capex forecast'!H$9:H$223,'Capex forecast'!$T$9:$T$223,$AF665,'Capex forecast'!$S$9:$S$223,$AH665,'Capex forecast'!$Q$9:$Q$223,"Repex")</f>
        <v>0</v>
      </c>
      <c r="AN665" s="47">
        <f>SUMIFS('Capex forecast'!I$9:I$223,'Capex forecast'!$T$9:$T$223,$AF665,'Capex forecast'!$S$9:$S$223,$AH665,'Capex forecast'!$Q$9:$Q$223,"Repex")</f>
        <v>0</v>
      </c>
      <c r="AO665" s="47">
        <f>SUMIFS('Capex forecast'!J$9:J$223,'Capex forecast'!$T$9:$T$223,$AF665,'Capex forecast'!$S$9:$S$223,$AH665,'Capex forecast'!$Q$9:$Q$223,"Repex")</f>
        <v>0</v>
      </c>
      <c r="AP665" s="47">
        <f>SUMIFS('Capex forecast'!K$9:K$223,'Capex forecast'!$T$9:$T$223,$AF665,'Capex forecast'!$S$9:$S$223,$AH665,'Capex forecast'!$Q$9:$Q$223,"Repex")</f>
        <v>0</v>
      </c>
      <c r="AQ665" s="47">
        <f>SUMIFS('Capex forecast'!L$9:L$223,'Capex forecast'!$T$9:$T$223,$AF665,'Capex forecast'!$S$9:$S$223,$AH665,'Capex forecast'!$Q$9:$Q$223,"Repex")</f>
        <v>0</v>
      </c>
      <c r="AR665" s="47">
        <f>SUMIFS('Capex forecast'!M$9:M$223,'Capex forecast'!$T$9:$T$223,$AF665,'Capex forecast'!$S$9:$S$223,$AH665,'Capex forecast'!$Q$9:$Q$223,"Repex")</f>
        <v>0</v>
      </c>
      <c r="AS665" s="47">
        <f>SUMIFS('Capex forecast'!N$9:N$223,'Capex forecast'!$T$9:$T$223,$AF665,'Capex forecast'!$S$9:$S$223,$AH665,'Capex forecast'!$Q$9:$Q$223,"Repex")</f>
        <v>0</v>
      </c>
    </row>
    <row r="666" spans="2:45" ht="15">
      <c r="B666" s="45" t="s">
        <v>211</v>
      </c>
      <c r="C666" s="6" t="str">
        <f>INDEX('Demand forecast'!$M$9:$M$5832,MATCH($B666,'Demand forecast'!$B$9:$B$5832,0))</f>
        <v>Yes</v>
      </c>
      <c r="D666" s="6" t="str">
        <f>IF(COUNTIF($B$93:B666,$B666) = 1, "LV", IF(COUNTIF($B$93:B666,$B666) = 2, "HV", "ST"))</f>
        <v>ST</v>
      </c>
      <c r="E666" s="6" t="str">
        <f>INDEX('Demand forecast and growth rate'!$E$7:$E$273,MATCH($B666,'Demand forecast and growth rate'!$B$7:$B$273,0))</f>
        <v>Steady/falling</v>
      </c>
      <c r="F666" s="32">
        <f>SUMIFS('Capex forecast'!E$9:E$223,'Capex forecast'!$T$9:$T$223,'Allocation of site-spec costs'!$B666,'Capex forecast'!$S$9:$S$223,'Allocation of site-spec costs'!$D666,'Capex forecast'!$Q$9:$Q$223,"Customer Connection")</f>
        <v>0</v>
      </c>
      <c r="G666" s="32">
        <f>SUMIFS('Capex forecast'!F$9:F$223,'Capex forecast'!$T$9:$T$223,'Allocation of site-spec costs'!$B666,'Capex forecast'!$S$9:$S$223,'Allocation of site-spec costs'!$D666,'Capex forecast'!$Q$9:$Q$223,"Customer Connection")</f>
        <v>0</v>
      </c>
      <c r="H666" s="32">
        <f>SUMIFS('Capex forecast'!G$9:G$223,'Capex forecast'!$T$9:$T$223,'Allocation of site-spec costs'!$B666,'Capex forecast'!$S$9:$S$223,'Allocation of site-spec costs'!$D666,'Capex forecast'!$Q$9:$Q$223,"Customer Connection")</f>
        <v>0</v>
      </c>
      <c r="I666" s="32">
        <f>SUMIFS('Capex forecast'!H$9:H$223,'Capex forecast'!$T$9:$T$223,'Allocation of site-spec costs'!$B666,'Capex forecast'!$S$9:$S$223,'Allocation of site-spec costs'!$D666,'Capex forecast'!$Q$9:$Q$223,"Customer Connection")</f>
        <v>0</v>
      </c>
      <c r="J666" s="32">
        <f>SUMIFS('Capex forecast'!I$9:I$223,'Capex forecast'!$T$9:$T$223,'Allocation of site-spec costs'!$B666,'Capex forecast'!$S$9:$S$223,'Allocation of site-spec costs'!$D666,'Capex forecast'!$Q$9:$Q$223,"Customer Connection")</f>
        <v>0</v>
      </c>
      <c r="K666" s="32">
        <f>SUMIFS('Capex forecast'!J$9:J$223,'Capex forecast'!$T$9:$T$223,'Allocation of site-spec costs'!$B666,'Capex forecast'!$S$9:$S$223,'Allocation of site-spec costs'!$D666,'Capex forecast'!$Q$9:$Q$223,"Customer Connection")</f>
        <v>0</v>
      </c>
      <c r="L666" s="32">
        <f>SUMIFS('Capex forecast'!K$9:K$223,'Capex forecast'!$T$9:$T$223,'Allocation of site-spec costs'!$B666,'Capex forecast'!$S$9:$S$223,'Allocation of site-spec costs'!$D666,'Capex forecast'!$Q$9:$Q$223,"Customer Connection")</f>
        <v>0</v>
      </c>
      <c r="M666" s="32">
        <f>SUMIFS('Capex forecast'!L$9:L$223,'Capex forecast'!$T$9:$T$223,'Allocation of site-spec costs'!$B666,'Capex forecast'!$S$9:$S$223,'Allocation of site-spec costs'!$D666,'Capex forecast'!$Q$9:$Q$223,"Customer Connection")</f>
        <v>0</v>
      </c>
      <c r="N666" s="32">
        <f>SUMIFS('Capex forecast'!M$9:M$223,'Capex forecast'!$T$9:$T$223,'Allocation of site-spec costs'!$B666,'Capex forecast'!$S$9:$S$223,'Allocation of site-spec costs'!$D666,'Capex forecast'!$Q$9:$Q$223,"Customer Connection")</f>
        <v>0</v>
      </c>
      <c r="O666" s="32">
        <f>SUMIFS('Capex forecast'!N$9:N$223,'Capex forecast'!$T$9:$T$223,'Allocation of site-spec costs'!$B666,'Capex forecast'!$S$9:$S$223,'Allocation of site-spec costs'!$D666,'Capex forecast'!$Q$9:$Q$223,"Customer Connection")</f>
        <v>0</v>
      </c>
      <c r="Q666" s="45" t="s">
        <v>211</v>
      </c>
      <c r="R666" s="6" t="str">
        <f>INDEX('Demand forecast'!$M$9:$M$5832,MATCH($Q666,'Demand forecast'!$B$9:$B$5832,0))</f>
        <v>Yes</v>
      </c>
      <c r="S666" s="6" t="str">
        <f>IF(COUNTIF($Q$93:Q666,$B666) = 1, "LV", IF(COUNTIF($Q$93:Q666,$B666) = 2, "HV", "ST"))</f>
        <v>ST</v>
      </c>
      <c r="T666" s="6" t="str">
        <f>INDEX('Demand forecast and growth rate'!$E$7:$E$273,MATCH($Q666,'Demand forecast and growth rate'!$B$7:$B$273,0))</f>
        <v>Steady/falling</v>
      </c>
      <c r="U666" s="32">
        <f>SUMIFS('Capex forecast'!E$9:E$223,'Capex forecast'!$T$9:$T$223,$Q666,'Capex forecast'!$S$9:$S$223,$S666,'Capex forecast'!$Q$9:$Q$223,"Augex")</f>
        <v>0</v>
      </c>
      <c r="V666" s="32">
        <f>SUMIFS('Capex forecast'!F$9:F$223,'Capex forecast'!$T$9:$T$223,$Q666,'Capex forecast'!$S$9:$S$223,$S666,'Capex forecast'!$Q$9:$Q$223,"Augex")</f>
        <v>0</v>
      </c>
      <c r="W666" s="32">
        <f>SUMIFS('Capex forecast'!G$9:G$223,'Capex forecast'!$T$9:$T$223,$Q666,'Capex forecast'!$S$9:$S$223,$S666,'Capex forecast'!$Q$9:$Q$223,"Augex")</f>
        <v>0</v>
      </c>
      <c r="X666" s="32">
        <f>SUMIFS('Capex forecast'!H$9:H$223,'Capex forecast'!$T$9:$T$223,$Q666,'Capex forecast'!$S$9:$S$223,$S666,'Capex forecast'!$Q$9:$Q$223,"Augex")</f>
        <v>0</v>
      </c>
      <c r="Y666" s="32">
        <f>SUMIFS('Capex forecast'!I$9:I$223,'Capex forecast'!$T$9:$T$223,$Q666,'Capex forecast'!$S$9:$S$223,$S666,'Capex forecast'!$Q$9:$Q$223,"Augex")</f>
        <v>0</v>
      </c>
      <c r="Z666" s="32">
        <f>SUMIFS('Capex forecast'!J$9:J$223,'Capex forecast'!$T$9:$T$223,$Q666,'Capex forecast'!$S$9:$S$223,$S666,'Capex forecast'!$Q$9:$Q$223,"Augex")</f>
        <v>0</v>
      </c>
      <c r="AA666" s="32">
        <f>SUMIFS('Capex forecast'!K$9:K$223,'Capex forecast'!$T$9:$T$223,$Q666,'Capex forecast'!$S$9:$S$223,$S666,'Capex forecast'!$Q$9:$Q$223,"Augex")</f>
        <v>0</v>
      </c>
      <c r="AB666" s="32">
        <f>SUMIFS('Capex forecast'!L$9:L$223,'Capex forecast'!$T$9:$T$223,$Q666,'Capex forecast'!$S$9:$S$223,$S666,'Capex forecast'!$Q$9:$Q$223,"Augex")</f>
        <v>0</v>
      </c>
      <c r="AC666" s="32">
        <f>SUMIFS('Capex forecast'!M$9:M$223,'Capex forecast'!$T$9:$T$223,$Q666,'Capex forecast'!$S$9:$S$223,$S666,'Capex forecast'!$Q$9:$Q$223,"Augex")</f>
        <v>0</v>
      </c>
      <c r="AD666" s="32">
        <f>SUMIFS('Capex forecast'!N$9:N$223,'Capex forecast'!$T$9:$T$223,$Q666,'Capex forecast'!$S$9:$S$223,$S666,'Capex forecast'!$Q$9:$Q$223,"Augex")</f>
        <v>0</v>
      </c>
      <c r="AF666" s="45" t="s">
        <v>211</v>
      </c>
      <c r="AG666" s="6" t="str">
        <f>INDEX('Demand forecast'!$M$9:$M$5832,MATCH($Q666,'Demand forecast'!$B$9:$B$5832,0))</f>
        <v>Yes</v>
      </c>
      <c r="AH666" s="6" t="str">
        <f>IF(COUNTIF($AF$93:AF666,$B666) = 1, "LV", IF(COUNTIF($AF$93:AF666,$B666) = 2, "HV", "ST"))</f>
        <v>ST</v>
      </c>
      <c r="AI666" s="6" t="str">
        <f>INDEX('Demand forecast and growth rate'!$E$7:$E$273,MATCH($Q666,'Demand forecast and growth rate'!$B$7:$B$273,0))</f>
        <v>Steady/falling</v>
      </c>
      <c r="AJ666" s="47">
        <f>SUMIFS('Capex forecast'!E$9:E$223,'Capex forecast'!$T$9:$T$223,$AF666,'Capex forecast'!$S$9:$S$223,$AH666,'Capex forecast'!$Q$9:$Q$223,"Repex")</f>
        <v>0</v>
      </c>
      <c r="AK666" s="47">
        <f>SUMIFS('Capex forecast'!F$9:F$223,'Capex forecast'!$T$9:$T$223,$AF666,'Capex forecast'!$S$9:$S$223,$AH666,'Capex forecast'!$Q$9:$Q$223,"Repex")</f>
        <v>0</v>
      </c>
      <c r="AL666" s="47">
        <f>SUMIFS('Capex forecast'!G$9:G$223,'Capex forecast'!$T$9:$T$223,$AF666,'Capex forecast'!$S$9:$S$223,$AH666,'Capex forecast'!$Q$9:$Q$223,"Repex")</f>
        <v>0</v>
      </c>
      <c r="AM666" s="47">
        <f>SUMIFS('Capex forecast'!H$9:H$223,'Capex forecast'!$T$9:$T$223,$AF666,'Capex forecast'!$S$9:$S$223,$AH666,'Capex forecast'!$Q$9:$Q$223,"Repex")</f>
        <v>0</v>
      </c>
      <c r="AN666" s="47">
        <f>SUMIFS('Capex forecast'!I$9:I$223,'Capex forecast'!$T$9:$T$223,$AF666,'Capex forecast'!$S$9:$S$223,$AH666,'Capex forecast'!$Q$9:$Q$223,"Repex")</f>
        <v>0</v>
      </c>
      <c r="AO666" s="47">
        <f>SUMIFS('Capex forecast'!J$9:J$223,'Capex forecast'!$T$9:$T$223,$AF666,'Capex forecast'!$S$9:$S$223,$AH666,'Capex forecast'!$Q$9:$Q$223,"Repex")</f>
        <v>0</v>
      </c>
      <c r="AP666" s="47">
        <f>SUMIFS('Capex forecast'!K$9:K$223,'Capex forecast'!$T$9:$T$223,$AF666,'Capex forecast'!$S$9:$S$223,$AH666,'Capex forecast'!$Q$9:$Q$223,"Repex")</f>
        <v>0</v>
      </c>
      <c r="AQ666" s="47">
        <f>SUMIFS('Capex forecast'!L$9:L$223,'Capex forecast'!$T$9:$T$223,$AF666,'Capex forecast'!$S$9:$S$223,$AH666,'Capex forecast'!$Q$9:$Q$223,"Repex")</f>
        <v>0</v>
      </c>
      <c r="AR666" s="47">
        <f>SUMIFS('Capex forecast'!M$9:M$223,'Capex forecast'!$T$9:$T$223,$AF666,'Capex forecast'!$S$9:$S$223,$AH666,'Capex forecast'!$Q$9:$Q$223,"Repex")</f>
        <v>0</v>
      </c>
      <c r="AS666" s="47">
        <f>SUMIFS('Capex forecast'!N$9:N$223,'Capex forecast'!$T$9:$T$223,$AF666,'Capex forecast'!$S$9:$S$223,$AH666,'Capex forecast'!$Q$9:$Q$223,"Repex")</f>
        <v>0</v>
      </c>
    </row>
    <row r="667" spans="2:45" ht="15">
      <c r="B667" s="45" t="s">
        <v>212</v>
      </c>
      <c r="C667" s="6" t="str">
        <f>INDEX('Demand forecast'!$M$9:$M$5832,MATCH($B667,'Demand forecast'!$B$9:$B$5832,0))</f>
        <v>Yes</v>
      </c>
      <c r="D667" s="6" t="str">
        <f>IF(COUNTIF($B$93:B667,$B667) = 1, "LV", IF(COUNTIF($B$93:B667,$B667) = 2, "HV", "ST"))</f>
        <v>ST</v>
      </c>
      <c r="E667" s="6" t="str">
        <f>INDEX('Demand forecast and growth rate'!$E$7:$E$273,MATCH($B667,'Demand forecast and growth rate'!$B$7:$B$273,0))</f>
        <v>Steady/falling</v>
      </c>
      <c r="F667" s="32">
        <f>SUMIFS('Capex forecast'!E$9:E$223,'Capex forecast'!$T$9:$T$223,'Allocation of site-spec costs'!$B667,'Capex forecast'!$S$9:$S$223,'Allocation of site-spec costs'!$D667,'Capex forecast'!$Q$9:$Q$223,"Customer Connection")</f>
        <v>0</v>
      </c>
      <c r="G667" s="32">
        <f>SUMIFS('Capex forecast'!F$9:F$223,'Capex forecast'!$T$9:$T$223,'Allocation of site-spec costs'!$B667,'Capex forecast'!$S$9:$S$223,'Allocation of site-spec costs'!$D667,'Capex forecast'!$Q$9:$Q$223,"Customer Connection")</f>
        <v>0</v>
      </c>
      <c r="H667" s="32">
        <f>SUMIFS('Capex forecast'!G$9:G$223,'Capex forecast'!$T$9:$T$223,'Allocation of site-spec costs'!$B667,'Capex forecast'!$S$9:$S$223,'Allocation of site-spec costs'!$D667,'Capex forecast'!$Q$9:$Q$223,"Customer Connection")</f>
        <v>0</v>
      </c>
      <c r="I667" s="32">
        <f>SUMIFS('Capex forecast'!H$9:H$223,'Capex forecast'!$T$9:$T$223,'Allocation of site-spec costs'!$B667,'Capex forecast'!$S$9:$S$223,'Allocation of site-spec costs'!$D667,'Capex forecast'!$Q$9:$Q$223,"Customer Connection")</f>
        <v>0</v>
      </c>
      <c r="J667" s="32">
        <f>SUMIFS('Capex forecast'!I$9:I$223,'Capex forecast'!$T$9:$T$223,'Allocation of site-spec costs'!$B667,'Capex forecast'!$S$9:$S$223,'Allocation of site-spec costs'!$D667,'Capex forecast'!$Q$9:$Q$223,"Customer Connection")</f>
        <v>0</v>
      </c>
      <c r="K667" s="32">
        <f>SUMIFS('Capex forecast'!J$9:J$223,'Capex forecast'!$T$9:$T$223,'Allocation of site-spec costs'!$B667,'Capex forecast'!$S$9:$S$223,'Allocation of site-spec costs'!$D667,'Capex forecast'!$Q$9:$Q$223,"Customer Connection")</f>
        <v>0</v>
      </c>
      <c r="L667" s="32">
        <f>SUMIFS('Capex forecast'!K$9:K$223,'Capex forecast'!$T$9:$T$223,'Allocation of site-spec costs'!$B667,'Capex forecast'!$S$9:$S$223,'Allocation of site-spec costs'!$D667,'Capex forecast'!$Q$9:$Q$223,"Customer Connection")</f>
        <v>0</v>
      </c>
      <c r="M667" s="32">
        <f>SUMIFS('Capex forecast'!L$9:L$223,'Capex forecast'!$T$9:$T$223,'Allocation of site-spec costs'!$B667,'Capex forecast'!$S$9:$S$223,'Allocation of site-spec costs'!$D667,'Capex forecast'!$Q$9:$Q$223,"Customer Connection")</f>
        <v>0</v>
      </c>
      <c r="N667" s="32">
        <f>SUMIFS('Capex forecast'!M$9:M$223,'Capex forecast'!$T$9:$T$223,'Allocation of site-spec costs'!$B667,'Capex forecast'!$S$9:$S$223,'Allocation of site-spec costs'!$D667,'Capex forecast'!$Q$9:$Q$223,"Customer Connection")</f>
        <v>0</v>
      </c>
      <c r="O667" s="32">
        <f>SUMIFS('Capex forecast'!N$9:N$223,'Capex forecast'!$T$9:$T$223,'Allocation of site-spec costs'!$B667,'Capex forecast'!$S$9:$S$223,'Allocation of site-spec costs'!$D667,'Capex forecast'!$Q$9:$Q$223,"Customer Connection")</f>
        <v>0</v>
      </c>
      <c r="Q667" s="45" t="s">
        <v>212</v>
      </c>
      <c r="R667" s="6" t="str">
        <f>INDEX('Demand forecast'!$M$9:$M$5832,MATCH($Q667,'Demand forecast'!$B$9:$B$5832,0))</f>
        <v>Yes</v>
      </c>
      <c r="S667" s="6" t="str">
        <f>IF(COUNTIF($Q$93:Q667,$B667) = 1, "LV", IF(COUNTIF($Q$93:Q667,$B667) = 2, "HV", "ST"))</f>
        <v>ST</v>
      </c>
      <c r="T667" s="6" t="str">
        <f>INDEX('Demand forecast and growth rate'!$E$7:$E$273,MATCH($Q667,'Demand forecast and growth rate'!$B$7:$B$273,0))</f>
        <v>Steady/falling</v>
      </c>
      <c r="U667" s="32">
        <f>SUMIFS('Capex forecast'!E$9:E$223,'Capex forecast'!$T$9:$T$223,$Q667,'Capex forecast'!$S$9:$S$223,$S667,'Capex forecast'!$Q$9:$Q$223,"Augex")</f>
        <v>0</v>
      </c>
      <c r="V667" s="32">
        <f>SUMIFS('Capex forecast'!F$9:F$223,'Capex forecast'!$T$9:$T$223,$Q667,'Capex forecast'!$S$9:$S$223,$S667,'Capex forecast'!$Q$9:$Q$223,"Augex")</f>
        <v>0</v>
      </c>
      <c r="W667" s="32">
        <f>SUMIFS('Capex forecast'!G$9:G$223,'Capex forecast'!$T$9:$T$223,$Q667,'Capex forecast'!$S$9:$S$223,$S667,'Capex forecast'!$Q$9:$Q$223,"Augex")</f>
        <v>0</v>
      </c>
      <c r="X667" s="32">
        <f>SUMIFS('Capex forecast'!H$9:H$223,'Capex forecast'!$T$9:$T$223,$Q667,'Capex forecast'!$S$9:$S$223,$S667,'Capex forecast'!$Q$9:$Q$223,"Augex")</f>
        <v>0</v>
      </c>
      <c r="Y667" s="32">
        <f>SUMIFS('Capex forecast'!I$9:I$223,'Capex forecast'!$T$9:$T$223,$Q667,'Capex forecast'!$S$9:$S$223,$S667,'Capex forecast'!$Q$9:$Q$223,"Augex")</f>
        <v>0</v>
      </c>
      <c r="Z667" s="32">
        <f>SUMIFS('Capex forecast'!J$9:J$223,'Capex forecast'!$T$9:$T$223,$Q667,'Capex forecast'!$S$9:$S$223,$S667,'Capex forecast'!$Q$9:$Q$223,"Augex")</f>
        <v>0</v>
      </c>
      <c r="AA667" s="32">
        <f>SUMIFS('Capex forecast'!K$9:K$223,'Capex forecast'!$T$9:$T$223,$Q667,'Capex forecast'!$S$9:$S$223,$S667,'Capex forecast'!$Q$9:$Q$223,"Augex")</f>
        <v>0</v>
      </c>
      <c r="AB667" s="32">
        <f>SUMIFS('Capex forecast'!L$9:L$223,'Capex forecast'!$T$9:$T$223,$Q667,'Capex forecast'!$S$9:$S$223,$S667,'Capex forecast'!$Q$9:$Q$223,"Augex")</f>
        <v>0</v>
      </c>
      <c r="AC667" s="32">
        <f>SUMIFS('Capex forecast'!M$9:M$223,'Capex forecast'!$T$9:$T$223,$Q667,'Capex forecast'!$S$9:$S$223,$S667,'Capex forecast'!$Q$9:$Q$223,"Augex")</f>
        <v>0</v>
      </c>
      <c r="AD667" s="32">
        <f>SUMIFS('Capex forecast'!N$9:N$223,'Capex forecast'!$T$9:$T$223,$Q667,'Capex forecast'!$S$9:$S$223,$S667,'Capex forecast'!$Q$9:$Q$223,"Augex")</f>
        <v>0</v>
      </c>
      <c r="AF667" s="45" t="s">
        <v>212</v>
      </c>
      <c r="AG667" s="6" t="str">
        <f>INDEX('Demand forecast'!$M$9:$M$5832,MATCH($Q667,'Demand forecast'!$B$9:$B$5832,0))</f>
        <v>Yes</v>
      </c>
      <c r="AH667" s="6" t="str">
        <f>IF(COUNTIF($AF$93:AF667,$B667) = 1, "LV", IF(COUNTIF($AF$93:AF667,$B667) = 2, "HV", "ST"))</f>
        <v>ST</v>
      </c>
      <c r="AI667" s="6" t="str">
        <f>INDEX('Demand forecast and growth rate'!$E$7:$E$273,MATCH($Q667,'Demand forecast and growth rate'!$B$7:$B$273,0))</f>
        <v>Steady/falling</v>
      </c>
      <c r="AJ667" s="47">
        <f>SUMIFS('Capex forecast'!E$9:E$223,'Capex forecast'!$T$9:$T$223,$AF667,'Capex forecast'!$S$9:$S$223,$AH667,'Capex forecast'!$Q$9:$Q$223,"Repex")</f>
        <v>0</v>
      </c>
      <c r="AK667" s="47">
        <f>SUMIFS('Capex forecast'!F$9:F$223,'Capex forecast'!$T$9:$T$223,$AF667,'Capex forecast'!$S$9:$S$223,$AH667,'Capex forecast'!$Q$9:$Q$223,"Repex")</f>
        <v>0</v>
      </c>
      <c r="AL667" s="47">
        <f>SUMIFS('Capex forecast'!G$9:G$223,'Capex forecast'!$T$9:$T$223,$AF667,'Capex forecast'!$S$9:$S$223,$AH667,'Capex forecast'!$Q$9:$Q$223,"Repex")</f>
        <v>0</v>
      </c>
      <c r="AM667" s="47">
        <f>SUMIFS('Capex forecast'!H$9:H$223,'Capex forecast'!$T$9:$T$223,$AF667,'Capex forecast'!$S$9:$S$223,$AH667,'Capex forecast'!$Q$9:$Q$223,"Repex")</f>
        <v>0</v>
      </c>
      <c r="AN667" s="47">
        <f>SUMIFS('Capex forecast'!I$9:I$223,'Capex forecast'!$T$9:$T$223,$AF667,'Capex forecast'!$S$9:$S$223,$AH667,'Capex forecast'!$Q$9:$Q$223,"Repex")</f>
        <v>0</v>
      </c>
      <c r="AO667" s="47">
        <f>SUMIFS('Capex forecast'!J$9:J$223,'Capex forecast'!$T$9:$T$223,$AF667,'Capex forecast'!$S$9:$S$223,$AH667,'Capex forecast'!$Q$9:$Q$223,"Repex")</f>
        <v>0</v>
      </c>
      <c r="AP667" s="47">
        <f>SUMIFS('Capex forecast'!K$9:K$223,'Capex forecast'!$T$9:$T$223,$AF667,'Capex forecast'!$S$9:$S$223,$AH667,'Capex forecast'!$Q$9:$Q$223,"Repex")</f>
        <v>0</v>
      </c>
      <c r="AQ667" s="47">
        <f>SUMIFS('Capex forecast'!L$9:L$223,'Capex forecast'!$T$9:$T$223,$AF667,'Capex forecast'!$S$9:$S$223,$AH667,'Capex forecast'!$Q$9:$Q$223,"Repex")</f>
        <v>0</v>
      </c>
      <c r="AR667" s="47">
        <f>SUMIFS('Capex forecast'!M$9:M$223,'Capex forecast'!$T$9:$T$223,$AF667,'Capex forecast'!$S$9:$S$223,$AH667,'Capex forecast'!$Q$9:$Q$223,"Repex")</f>
        <v>0</v>
      </c>
      <c r="AS667" s="47">
        <f>SUMIFS('Capex forecast'!N$9:N$223,'Capex forecast'!$T$9:$T$223,$AF667,'Capex forecast'!$S$9:$S$223,$AH667,'Capex forecast'!$Q$9:$Q$223,"Repex")</f>
        <v>0</v>
      </c>
    </row>
    <row r="668" spans="2:45" ht="15">
      <c r="B668" s="45" t="s">
        <v>215</v>
      </c>
      <c r="C668" s="6" t="str">
        <f>INDEX('Demand forecast'!$M$9:$M$5832,MATCH($B668,'Demand forecast'!$B$9:$B$5832,0))</f>
        <v>Yes</v>
      </c>
      <c r="D668" s="6" t="str">
        <f>IF(COUNTIF($B$93:B668,$B668) = 1, "LV", IF(COUNTIF($B$93:B668,$B668) = 2, "HV", "ST"))</f>
        <v>ST</v>
      </c>
      <c r="E668" s="6" t="str">
        <f>INDEX('Demand forecast and growth rate'!$E$7:$E$273,MATCH($B668,'Demand forecast and growth rate'!$B$7:$B$273,0))</f>
        <v>Steady/falling</v>
      </c>
      <c r="F668" s="32">
        <f>SUMIFS('Capex forecast'!E$9:E$223,'Capex forecast'!$T$9:$T$223,'Allocation of site-spec costs'!$B668,'Capex forecast'!$S$9:$S$223,'Allocation of site-spec costs'!$D668,'Capex forecast'!$Q$9:$Q$223,"Customer Connection")</f>
        <v>0</v>
      </c>
      <c r="G668" s="32">
        <f>SUMIFS('Capex forecast'!F$9:F$223,'Capex forecast'!$T$9:$T$223,'Allocation of site-spec costs'!$B668,'Capex forecast'!$S$9:$S$223,'Allocation of site-spec costs'!$D668,'Capex forecast'!$Q$9:$Q$223,"Customer Connection")</f>
        <v>0</v>
      </c>
      <c r="H668" s="32">
        <f>SUMIFS('Capex forecast'!G$9:G$223,'Capex forecast'!$T$9:$T$223,'Allocation of site-spec costs'!$B668,'Capex forecast'!$S$9:$S$223,'Allocation of site-spec costs'!$D668,'Capex forecast'!$Q$9:$Q$223,"Customer Connection")</f>
        <v>0</v>
      </c>
      <c r="I668" s="32">
        <f>SUMIFS('Capex forecast'!H$9:H$223,'Capex forecast'!$T$9:$T$223,'Allocation of site-spec costs'!$B668,'Capex forecast'!$S$9:$S$223,'Allocation of site-spec costs'!$D668,'Capex forecast'!$Q$9:$Q$223,"Customer Connection")</f>
        <v>0</v>
      </c>
      <c r="J668" s="32">
        <f>SUMIFS('Capex forecast'!I$9:I$223,'Capex forecast'!$T$9:$T$223,'Allocation of site-spec costs'!$B668,'Capex forecast'!$S$9:$S$223,'Allocation of site-spec costs'!$D668,'Capex forecast'!$Q$9:$Q$223,"Customer Connection")</f>
        <v>0</v>
      </c>
      <c r="K668" s="32">
        <f>SUMIFS('Capex forecast'!J$9:J$223,'Capex forecast'!$T$9:$T$223,'Allocation of site-spec costs'!$B668,'Capex forecast'!$S$9:$S$223,'Allocation of site-spec costs'!$D668,'Capex forecast'!$Q$9:$Q$223,"Customer Connection")</f>
        <v>0</v>
      </c>
      <c r="L668" s="32">
        <f>SUMIFS('Capex forecast'!K$9:K$223,'Capex forecast'!$T$9:$T$223,'Allocation of site-spec costs'!$B668,'Capex forecast'!$S$9:$S$223,'Allocation of site-spec costs'!$D668,'Capex forecast'!$Q$9:$Q$223,"Customer Connection")</f>
        <v>0</v>
      </c>
      <c r="M668" s="32">
        <f>SUMIFS('Capex forecast'!L$9:L$223,'Capex forecast'!$T$9:$T$223,'Allocation of site-spec costs'!$B668,'Capex forecast'!$S$9:$S$223,'Allocation of site-spec costs'!$D668,'Capex forecast'!$Q$9:$Q$223,"Customer Connection")</f>
        <v>0</v>
      </c>
      <c r="N668" s="32">
        <f>SUMIFS('Capex forecast'!M$9:M$223,'Capex forecast'!$T$9:$T$223,'Allocation of site-spec costs'!$B668,'Capex forecast'!$S$9:$S$223,'Allocation of site-spec costs'!$D668,'Capex forecast'!$Q$9:$Q$223,"Customer Connection")</f>
        <v>0</v>
      </c>
      <c r="O668" s="32">
        <f>SUMIFS('Capex forecast'!N$9:N$223,'Capex forecast'!$T$9:$T$223,'Allocation of site-spec costs'!$B668,'Capex forecast'!$S$9:$S$223,'Allocation of site-spec costs'!$D668,'Capex forecast'!$Q$9:$Q$223,"Customer Connection")</f>
        <v>0</v>
      </c>
      <c r="Q668" s="45" t="s">
        <v>215</v>
      </c>
      <c r="R668" s="6" t="str">
        <f>INDEX('Demand forecast'!$M$9:$M$5832,MATCH($Q668,'Demand forecast'!$B$9:$B$5832,0))</f>
        <v>Yes</v>
      </c>
      <c r="S668" s="6" t="str">
        <f>IF(COUNTIF($Q$93:Q668,$B668) = 1, "LV", IF(COUNTIF($Q$93:Q668,$B668) = 2, "HV", "ST"))</f>
        <v>ST</v>
      </c>
      <c r="T668" s="6" t="str">
        <f>INDEX('Demand forecast and growth rate'!$E$7:$E$273,MATCH($Q668,'Demand forecast and growth rate'!$B$7:$B$273,0))</f>
        <v>Steady/falling</v>
      </c>
      <c r="U668" s="32">
        <f>SUMIFS('Capex forecast'!E$9:E$223,'Capex forecast'!$T$9:$T$223,$Q668,'Capex forecast'!$S$9:$S$223,$S668,'Capex forecast'!$Q$9:$Q$223,"Augex")</f>
        <v>0</v>
      </c>
      <c r="V668" s="32">
        <f>SUMIFS('Capex forecast'!F$9:F$223,'Capex forecast'!$T$9:$T$223,$Q668,'Capex forecast'!$S$9:$S$223,$S668,'Capex forecast'!$Q$9:$Q$223,"Augex")</f>
        <v>0</v>
      </c>
      <c r="W668" s="32">
        <f>SUMIFS('Capex forecast'!G$9:G$223,'Capex forecast'!$T$9:$T$223,$Q668,'Capex forecast'!$S$9:$S$223,$S668,'Capex forecast'!$Q$9:$Q$223,"Augex")</f>
        <v>0</v>
      </c>
      <c r="X668" s="32">
        <f>SUMIFS('Capex forecast'!H$9:H$223,'Capex forecast'!$T$9:$T$223,$Q668,'Capex forecast'!$S$9:$S$223,$S668,'Capex forecast'!$Q$9:$Q$223,"Augex")</f>
        <v>0</v>
      </c>
      <c r="Y668" s="32">
        <f>SUMIFS('Capex forecast'!I$9:I$223,'Capex forecast'!$T$9:$T$223,$Q668,'Capex forecast'!$S$9:$S$223,$S668,'Capex forecast'!$Q$9:$Q$223,"Augex")</f>
        <v>0</v>
      </c>
      <c r="Z668" s="32">
        <f>SUMIFS('Capex forecast'!J$9:J$223,'Capex forecast'!$T$9:$T$223,$Q668,'Capex forecast'!$S$9:$S$223,$S668,'Capex forecast'!$Q$9:$Q$223,"Augex")</f>
        <v>0</v>
      </c>
      <c r="AA668" s="32">
        <f>SUMIFS('Capex forecast'!K$9:K$223,'Capex forecast'!$T$9:$T$223,$Q668,'Capex forecast'!$S$9:$S$223,$S668,'Capex forecast'!$Q$9:$Q$223,"Augex")</f>
        <v>0</v>
      </c>
      <c r="AB668" s="32">
        <f>SUMIFS('Capex forecast'!L$9:L$223,'Capex forecast'!$T$9:$T$223,$Q668,'Capex forecast'!$S$9:$S$223,$S668,'Capex forecast'!$Q$9:$Q$223,"Augex")</f>
        <v>0</v>
      </c>
      <c r="AC668" s="32">
        <f>SUMIFS('Capex forecast'!M$9:M$223,'Capex forecast'!$T$9:$T$223,$Q668,'Capex forecast'!$S$9:$S$223,$S668,'Capex forecast'!$Q$9:$Q$223,"Augex")</f>
        <v>0</v>
      </c>
      <c r="AD668" s="32">
        <f>SUMIFS('Capex forecast'!N$9:N$223,'Capex forecast'!$T$9:$T$223,$Q668,'Capex forecast'!$S$9:$S$223,$S668,'Capex forecast'!$Q$9:$Q$223,"Augex")</f>
        <v>0</v>
      </c>
      <c r="AF668" s="45" t="s">
        <v>215</v>
      </c>
      <c r="AG668" s="6" t="str">
        <f>INDEX('Demand forecast'!$M$9:$M$5832,MATCH($Q668,'Demand forecast'!$B$9:$B$5832,0))</f>
        <v>Yes</v>
      </c>
      <c r="AH668" s="6" t="str">
        <f>IF(COUNTIF($AF$93:AF668,$B668) = 1, "LV", IF(COUNTIF($AF$93:AF668,$B668) = 2, "HV", "ST"))</f>
        <v>ST</v>
      </c>
      <c r="AI668" s="6" t="str">
        <f>INDEX('Demand forecast and growth rate'!$E$7:$E$273,MATCH($Q668,'Demand forecast and growth rate'!$B$7:$B$273,0))</f>
        <v>Steady/falling</v>
      </c>
      <c r="AJ668" s="47">
        <f>SUMIFS('Capex forecast'!E$9:E$223,'Capex forecast'!$T$9:$T$223,$AF668,'Capex forecast'!$S$9:$S$223,$AH668,'Capex forecast'!$Q$9:$Q$223,"Repex")</f>
        <v>0</v>
      </c>
      <c r="AK668" s="47">
        <f>SUMIFS('Capex forecast'!F$9:F$223,'Capex forecast'!$T$9:$T$223,$AF668,'Capex forecast'!$S$9:$S$223,$AH668,'Capex forecast'!$Q$9:$Q$223,"Repex")</f>
        <v>0</v>
      </c>
      <c r="AL668" s="47">
        <f>SUMIFS('Capex forecast'!G$9:G$223,'Capex forecast'!$T$9:$T$223,$AF668,'Capex forecast'!$S$9:$S$223,$AH668,'Capex forecast'!$Q$9:$Q$223,"Repex")</f>
        <v>0</v>
      </c>
      <c r="AM668" s="47">
        <f>SUMIFS('Capex forecast'!H$9:H$223,'Capex forecast'!$T$9:$T$223,$AF668,'Capex forecast'!$S$9:$S$223,$AH668,'Capex forecast'!$Q$9:$Q$223,"Repex")</f>
        <v>0</v>
      </c>
      <c r="AN668" s="47">
        <f>SUMIFS('Capex forecast'!I$9:I$223,'Capex forecast'!$T$9:$T$223,$AF668,'Capex forecast'!$S$9:$S$223,$AH668,'Capex forecast'!$Q$9:$Q$223,"Repex")</f>
        <v>0</v>
      </c>
      <c r="AO668" s="47">
        <f>SUMIFS('Capex forecast'!J$9:J$223,'Capex forecast'!$T$9:$T$223,$AF668,'Capex forecast'!$S$9:$S$223,$AH668,'Capex forecast'!$Q$9:$Q$223,"Repex")</f>
        <v>0</v>
      </c>
      <c r="AP668" s="47">
        <f>SUMIFS('Capex forecast'!K$9:K$223,'Capex forecast'!$T$9:$T$223,$AF668,'Capex forecast'!$S$9:$S$223,$AH668,'Capex forecast'!$Q$9:$Q$223,"Repex")</f>
        <v>0</v>
      </c>
      <c r="AQ668" s="47">
        <f>SUMIFS('Capex forecast'!L$9:L$223,'Capex forecast'!$T$9:$T$223,$AF668,'Capex forecast'!$S$9:$S$223,$AH668,'Capex forecast'!$Q$9:$Q$223,"Repex")</f>
        <v>0</v>
      </c>
      <c r="AR668" s="47">
        <f>SUMIFS('Capex forecast'!M$9:M$223,'Capex forecast'!$T$9:$T$223,$AF668,'Capex forecast'!$S$9:$S$223,$AH668,'Capex forecast'!$Q$9:$Q$223,"Repex")</f>
        <v>0</v>
      </c>
      <c r="AS668" s="47">
        <f>SUMIFS('Capex forecast'!N$9:N$223,'Capex forecast'!$T$9:$T$223,$AF668,'Capex forecast'!$S$9:$S$223,$AH668,'Capex forecast'!$Q$9:$Q$223,"Repex")</f>
        <v>0</v>
      </c>
    </row>
    <row r="669" spans="2:45" ht="15">
      <c r="B669" s="45" t="s">
        <v>206</v>
      </c>
      <c r="C669" s="6" t="str">
        <f>INDEX('Demand forecast'!$M$9:$M$5832,MATCH($B669,'Demand forecast'!$B$9:$B$5832,0))</f>
        <v>Yes</v>
      </c>
      <c r="D669" s="6" t="str">
        <f>IF(COUNTIF($B$93:B669,$B669) = 1, "LV", IF(COUNTIF($B$93:B669,$B669) = 2, "HV", "ST"))</f>
        <v>ST</v>
      </c>
      <c r="E669" s="6" t="str">
        <f>INDEX('Demand forecast and growth rate'!$E$7:$E$273,MATCH($B669,'Demand forecast and growth rate'!$B$7:$B$273,0))</f>
        <v>Steady/falling</v>
      </c>
      <c r="F669" s="32">
        <f>SUMIFS('Capex forecast'!E$9:E$223,'Capex forecast'!$T$9:$T$223,'Allocation of site-spec costs'!$B669,'Capex forecast'!$S$9:$S$223,'Allocation of site-spec costs'!$D669,'Capex forecast'!$Q$9:$Q$223,"Customer Connection")</f>
        <v>0</v>
      </c>
      <c r="G669" s="32">
        <f>SUMIFS('Capex forecast'!F$9:F$223,'Capex forecast'!$T$9:$T$223,'Allocation of site-spec costs'!$B669,'Capex forecast'!$S$9:$S$223,'Allocation of site-spec costs'!$D669,'Capex forecast'!$Q$9:$Q$223,"Customer Connection")</f>
        <v>0</v>
      </c>
      <c r="H669" s="32">
        <f>SUMIFS('Capex forecast'!G$9:G$223,'Capex forecast'!$T$9:$T$223,'Allocation of site-spec costs'!$B669,'Capex forecast'!$S$9:$S$223,'Allocation of site-spec costs'!$D669,'Capex forecast'!$Q$9:$Q$223,"Customer Connection")</f>
        <v>0</v>
      </c>
      <c r="I669" s="32">
        <f>SUMIFS('Capex forecast'!H$9:H$223,'Capex forecast'!$T$9:$T$223,'Allocation of site-spec costs'!$B669,'Capex forecast'!$S$9:$S$223,'Allocation of site-spec costs'!$D669,'Capex forecast'!$Q$9:$Q$223,"Customer Connection")</f>
        <v>0</v>
      </c>
      <c r="J669" s="32">
        <f>SUMIFS('Capex forecast'!I$9:I$223,'Capex forecast'!$T$9:$T$223,'Allocation of site-spec costs'!$B669,'Capex forecast'!$S$9:$S$223,'Allocation of site-spec costs'!$D669,'Capex forecast'!$Q$9:$Q$223,"Customer Connection")</f>
        <v>0</v>
      </c>
      <c r="K669" s="32">
        <f>SUMIFS('Capex forecast'!J$9:J$223,'Capex forecast'!$T$9:$T$223,'Allocation of site-spec costs'!$B669,'Capex forecast'!$S$9:$S$223,'Allocation of site-spec costs'!$D669,'Capex forecast'!$Q$9:$Q$223,"Customer Connection")</f>
        <v>0</v>
      </c>
      <c r="L669" s="32">
        <f>SUMIFS('Capex forecast'!K$9:K$223,'Capex forecast'!$T$9:$T$223,'Allocation of site-spec costs'!$B669,'Capex forecast'!$S$9:$S$223,'Allocation of site-spec costs'!$D669,'Capex forecast'!$Q$9:$Q$223,"Customer Connection")</f>
        <v>0</v>
      </c>
      <c r="M669" s="32">
        <f>SUMIFS('Capex forecast'!L$9:L$223,'Capex forecast'!$T$9:$T$223,'Allocation of site-spec costs'!$B669,'Capex forecast'!$S$9:$S$223,'Allocation of site-spec costs'!$D669,'Capex forecast'!$Q$9:$Q$223,"Customer Connection")</f>
        <v>0</v>
      </c>
      <c r="N669" s="32">
        <f>SUMIFS('Capex forecast'!M$9:M$223,'Capex forecast'!$T$9:$T$223,'Allocation of site-spec costs'!$B669,'Capex forecast'!$S$9:$S$223,'Allocation of site-spec costs'!$D669,'Capex forecast'!$Q$9:$Q$223,"Customer Connection")</f>
        <v>0</v>
      </c>
      <c r="O669" s="32">
        <f>SUMIFS('Capex forecast'!N$9:N$223,'Capex forecast'!$T$9:$T$223,'Allocation of site-spec costs'!$B669,'Capex forecast'!$S$9:$S$223,'Allocation of site-spec costs'!$D669,'Capex forecast'!$Q$9:$Q$223,"Customer Connection")</f>
        <v>0</v>
      </c>
      <c r="Q669" s="45" t="s">
        <v>206</v>
      </c>
      <c r="R669" s="6" t="str">
        <f>INDEX('Demand forecast'!$M$9:$M$5832,MATCH($Q669,'Demand forecast'!$B$9:$B$5832,0))</f>
        <v>Yes</v>
      </c>
      <c r="S669" s="6" t="str">
        <f>IF(COUNTIF($Q$93:Q669,$B669) = 1, "LV", IF(COUNTIF($Q$93:Q669,$B669) = 2, "HV", "ST"))</f>
        <v>ST</v>
      </c>
      <c r="T669" s="6" t="str">
        <f>INDEX('Demand forecast and growth rate'!$E$7:$E$273,MATCH($Q669,'Demand forecast and growth rate'!$B$7:$B$273,0))</f>
        <v>Steady/falling</v>
      </c>
      <c r="U669" s="32">
        <f>SUMIFS('Capex forecast'!E$9:E$223,'Capex forecast'!$T$9:$T$223,$Q669,'Capex forecast'!$S$9:$S$223,$S669,'Capex forecast'!$Q$9:$Q$223,"Augex")</f>
        <v>0</v>
      </c>
      <c r="V669" s="32">
        <f>SUMIFS('Capex forecast'!F$9:F$223,'Capex forecast'!$T$9:$T$223,$Q669,'Capex forecast'!$S$9:$S$223,$S669,'Capex forecast'!$Q$9:$Q$223,"Augex")</f>
        <v>0</v>
      </c>
      <c r="W669" s="32">
        <f>SUMIFS('Capex forecast'!G$9:G$223,'Capex forecast'!$T$9:$T$223,$Q669,'Capex forecast'!$S$9:$S$223,$S669,'Capex forecast'!$Q$9:$Q$223,"Augex")</f>
        <v>0</v>
      </c>
      <c r="X669" s="32">
        <f>SUMIFS('Capex forecast'!H$9:H$223,'Capex forecast'!$T$9:$T$223,$Q669,'Capex forecast'!$S$9:$S$223,$S669,'Capex forecast'!$Q$9:$Q$223,"Augex")</f>
        <v>0</v>
      </c>
      <c r="Y669" s="32">
        <f>SUMIFS('Capex forecast'!I$9:I$223,'Capex forecast'!$T$9:$T$223,$Q669,'Capex forecast'!$S$9:$S$223,$S669,'Capex forecast'!$Q$9:$Q$223,"Augex")</f>
        <v>0</v>
      </c>
      <c r="Z669" s="32">
        <f>SUMIFS('Capex forecast'!J$9:J$223,'Capex forecast'!$T$9:$T$223,$Q669,'Capex forecast'!$S$9:$S$223,$S669,'Capex forecast'!$Q$9:$Q$223,"Augex")</f>
        <v>0</v>
      </c>
      <c r="AA669" s="32">
        <f>SUMIFS('Capex forecast'!K$9:K$223,'Capex forecast'!$T$9:$T$223,$Q669,'Capex forecast'!$S$9:$S$223,$S669,'Capex forecast'!$Q$9:$Q$223,"Augex")</f>
        <v>0</v>
      </c>
      <c r="AB669" s="32">
        <f>SUMIFS('Capex forecast'!L$9:L$223,'Capex forecast'!$T$9:$T$223,$Q669,'Capex forecast'!$S$9:$S$223,$S669,'Capex forecast'!$Q$9:$Q$223,"Augex")</f>
        <v>0</v>
      </c>
      <c r="AC669" s="32">
        <f>SUMIFS('Capex forecast'!M$9:M$223,'Capex forecast'!$T$9:$T$223,$Q669,'Capex forecast'!$S$9:$S$223,$S669,'Capex forecast'!$Q$9:$Q$223,"Augex")</f>
        <v>0</v>
      </c>
      <c r="AD669" s="32">
        <f>SUMIFS('Capex forecast'!N$9:N$223,'Capex forecast'!$T$9:$T$223,$Q669,'Capex forecast'!$S$9:$S$223,$S669,'Capex forecast'!$Q$9:$Q$223,"Augex")</f>
        <v>0</v>
      </c>
      <c r="AF669" s="45" t="s">
        <v>206</v>
      </c>
      <c r="AG669" s="6" t="str">
        <f>INDEX('Demand forecast'!$M$9:$M$5832,MATCH($Q669,'Demand forecast'!$B$9:$B$5832,0))</f>
        <v>Yes</v>
      </c>
      <c r="AH669" s="6" t="str">
        <f>IF(COUNTIF($AF$93:AF669,$B669) = 1, "LV", IF(COUNTIF($AF$93:AF669,$B669) = 2, "HV", "ST"))</f>
        <v>ST</v>
      </c>
      <c r="AI669" s="6" t="str">
        <f>INDEX('Demand forecast and growth rate'!$E$7:$E$273,MATCH($Q669,'Demand forecast and growth rate'!$B$7:$B$273,0))</f>
        <v>Steady/falling</v>
      </c>
      <c r="AJ669" s="47">
        <f>SUMIFS('Capex forecast'!E$9:E$223,'Capex forecast'!$T$9:$T$223,$AF669,'Capex forecast'!$S$9:$S$223,$AH669,'Capex forecast'!$Q$9:$Q$223,"Repex")</f>
        <v>0</v>
      </c>
      <c r="AK669" s="47">
        <f>SUMIFS('Capex forecast'!F$9:F$223,'Capex forecast'!$T$9:$T$223,$AF669,'Capex forecast'!$S$9:$S$223,$AH669,'Capex forecast'!$Q$9:$Q$223,"Repex")</f>
        <v>0</v>
      </c>
      <c r="AL669" s="47">
        <f>SUMIFS('Capex forecast'!G$9:G$223,'Capex forecast'!$T$9:$T$223,$AF669,'Capex forecast'!$S$9:$S$223,$AH669,'Capex forecast'!$Q$9:$Q$223,"Repex")</f>
        <v>0</v>
      </c>
      <c r="AM669" s="47">
        <f>SUMIFS('Capex forecast'!H$9:H$223,'Capex forecast'!$T$9:$T$223,$AF669,'Capex forecast'!$S$9:$S$223,$AH669,'Capex forecast'!$Q$9:$Q$223,"Repex")</f>
        <v>0</v>
      </c>
      <c r="AN669" s="47">
        <f>SUMIFS('Capex forecast'!I$9:I$223,'Capex forecast'!$T$9:$T$223,$AF669,'Capex forecast'!$S$9:$S$223,$AH669,'Capex forecast'!$Q$9:$Q$223,"Repex")</f>
        <v>0</v>
      </c>
      <c r="AO669" s="47">
        <f>SUMIFS('Capex forecast'!J$9:J$223,'Capex forecast'!$T$9:$T$223,$AF669,'Capex forecast'!$S$9:$S$223,$AH669,'Capex forecast'!$Q$9:$Q$223,"Repex")</f>
        <v>0</v>
      </c>
      <c r="AP669" s="47">
        <f>SUMIFS('Capex forecast'!K$9:K$223,'Capex forecast'!$T$9:$T$223,$AF669,'Capex forecast'!$S$9:$S$223,$AH669,'Capex forecast'!$Q$9:$Q$223,"Repex")</f>
        <v>0</v>
      </c>
      <c r="AQ669" s="47">
        <f>SUMIFS('Capex forecast'!L$9:L$223,'Capex forecast'!$T$9:$T$223,$AF669,'Capex forecast'!$S$9:$S$223,$AH669,'Capex forecast'!$Q$9:$Q$223,"Repex")</f>
        <v>0</v>
      </c>
      <c r="AR669" s="47">
        <f>SUMIFS('Capex forecast'!M$9:M$223,'Capex forecast'!$T$9:$T$223,$AF669,'Capex forecast'!$S$9:$S$223,$AH669,'Capex forecast'!$Q$9:$Q$223,"Repex")</f>
        <v>0</v>
      </c>
      <c r="AS669" s="47">
        <f>SUMIFS('Capex forecast'!N$9:N$223,'Capex forecast'!$T$9:$T$223,$AF669,'Capex forecast'!$S$9:$S$223,$AH669,'Capex forecast'!$Q$9:$Q$223,"Repex")</f>
        <v>0</v>
      </c>
    </row>
    <row r="670" spans="2:45" ht="15">
      <c r="B670" s="45" t="s">
        <v>155</v>
      </c>
      <c r="C670" s="6" t="str">
        <f>INDEX('Demand forecast'!$M$9:$M$5832,MATCH($B670,'Demand forecast'!$B$9:$B$5832,0))</f>
        <v>No</v>
      </c>
      <c r="D670" s="6" t="str">
        <f>IF(COUNTIF($B$93:B670,$B670) = 1, "LV", IF(COUNTIF($B$93:B670,$B670) = 2, "HV", "ST"))</f>
        <v>ST</v>
      </c>
      <c r="E670" s="6" t="str">
        <f>INDEX('Demand forecast and growth rate'!$E$7:$E$273,MATCH($B670,'Demand forecast and growth rate'!$B$7:$B$273,0))</f>
        <v>High growth</v>
      </c>
      <c r="F670" s="32">
        <f>SUMIFS('Capex forecast'!E$9:E$223,'Capex forecast'!$T$9:$T$223,'Allocation of site-spec costs'!$B670,'Capex forecast'!$S$9:$S$223,'Allocation of site-spec costs'!$D670,'Capex forecast'!$Q$9:$Q$223,"Customer Connection")</f>
        <v>0</v>
      </c>
      <c r="G670" s="32">
        <f>SUMIFS('Capex forecast'!F$9:F$223,'Capex forecast'!$T$9:$T$223,'Allocation of site-spec costs'!$B670,'Capex forecast'!$S$9:$S$223,'Allocation of site-spec costs'!$D670,'Capex forecast'!$Q$9:$Q$223,"Customer Connection")</f>
        <v>0</v>
      </c>
      <c r="H670" s="32">
        <f>SUMIFS('Capex forecast'!G$9:G$223,'Capex forecast'!$T$9:$T$223,'Allocation of site-spec costs'!$B670,'Capex forecast'!$S$9:$S$223,'Allocation of site-spec costs'!$D670,'Capex forecast'!$Q$9:$Q$223,"Customer Connection")</f>
        <v>0</v>
      </c>
      <c r="I670" s="32">
        <f>SUMIFS('Capex forecast'!H$9:H$223,'Capex forecast'!$T$9:$T$223,'Allocation of site-spec costs'!$B670,'Capex forecast'!$S$9:$S$223,'Allocation of site-spec costs'!$D670,'Capex forecast'!$Q$9:$Q$223,"Customer Connection")</f>
        <v>0</v>
      </c>
      <c r="J670" s="32">
        <f>SUMIFS('Capex forecast'!I$9:I$223,'Capex forecast'!$T$9:$T$223,'Allocation of site-spec costs'!$B670,'Capex forecast'!$S$9:$S$223,'Allocation of site-spec costs'!$D670,'Capex forecast'!$Q$9:$Q$223,"Customer Connection")</f>
        <v>0</v>
      </c>
      <c r="K670" s="32">
        <f>SUMIFS('Capex forecast'!J$9:J$223,'Capex forecast'!$T$9:$T$223,'Allocation of site-spec costs'!$B670,'Capex forecast'!$S$9:$S$223,'Allocation of site-spec costs'!$D670,'Capex forecast'!$Q$9:$Q$223,"Customer Connection")</f>
        <v>0</v>
      </c>
      <c r="L670" s="32">
        <f>SUMIFS('Capex forecast'!K$9:K$223,'Capex forecast'!$T$9:$T$223,'Allocation of site-spec costs'!$B670,'Capex forecast'!$S$9:$S$223,'Allocation of site-spec costs'!$D670,'Capex forecast'!$Q$9:$Q$223,"Customer Connection")</f>
        <v>0</v>
      </c>
      <c r="M670" s="32">
        <f>SUMIFS('Capex forecast'!L$9:L$223,'Capex forecast'!$T$9:$T$223,'Allocation of site-spec costs'!$B670,'Capex forecast'!$S$9:$S$223,'Allocation of site-spec costs'!$D670,'Capex forecast'!$Q$9:$Q$223,"Customer Connection")</f>
        <v>0</v>
      </c>
      <c r="N670" s="32">
        <f>SUMIFS('Capex forecast'!M$9:M$223,'Capex forecast'!$T$9:$T$223,'Allocation of site-spec costs'!$B670,'Capex forecast'!$S$9:$S$223,'Allocation of site-spec costs'!$D670,'Capex forecast'!$Q$9:$Q$223,"Customer Connection")</f>
        <v>0</v>
      </c>
      <c r="O670" s="32">
        <f>SUMIFS('Capex forecast'!N$9:N$223,'Capex forecast'!$T$9:$T$223,'Allocation of site-spec costs'!$B670,'Capex forecast'!$S$9:$S$223,'Allocation of site-spec costs'!$D670,'Capex forecast'!$Q$9:$Q$223,"Customer Connection")</f>
        <v>0</v>
      </c>
      <c r="Q670" s="45" t="s">
        <v>155</v>
      </c>
      <c r="R670" s="6" t="str">
        <f>INDEX('Demand forecast'!$M$9:$M$5832,MATCH($Q670,'Demand forecast'!$B$9:$B$5832,0))</f>
        <v>No</v>
      </c>
      <c r="S670" s="6" t="str">
        <f>IF(COUNTIF($Q$93:Q670,$B670) = 1, "LV", IF(COUNTIF($Q$93:Q670,$B670) = 2, "HV", "ST"))</f>
        <v>ST</v>
      </c>
      <c r="T670" s="6" t="str">
        <f>INDEX('Demand forecast and growth rate'!$E$7:$E$273,MATCH($Q670,'Demand forecast and growth rate'!$B$7:$B$273,0))</f>
        <v>High growth</v>
      </c>
      <c r="U670" s="32">
        <f>SUMIFS('Capex forecast'!E$9:E$223,'Capex forecast'!$T$9:$T$223,$Q670,'Capex forecast'!$S$9:$S$223,$S670,'Capex forecast'!$Q$9:$Q$223,"Augex")</f>
        <v>0</v>
      </c>
      <c r="V670" s="32">
        <f>SUMIFS('Capex forecast'!F$9:F$223,'Capex forecast'!$T$9:$T$223,$Q670,'Capex forecast'!$S$9:$S$223,$S670,'Capex forecast'!$Q$9:$Q$223,"Augex")</f>
        <v>0</v>
      </c>
      <c r="W670" s="32">
        <f>SUMIFS('Capex forecast'!G$9:G$223,'Capex forecast'!$T$9:$T$223,$Q670,'Capex forecast'!$S$9:$S$223,$S670,'Capex forecast'!$Q$9:$Q$223,"Augex")</f>
        <v>0</v>
      </c>
      <c r="X670" s="32">
        <f>SUMIFS('Capex forecast'!H$9:H$223,'Capex forecast'!$T$9:$T$223,$Q670,'Capex forecast'!$S$9:$S$223,$S670,'Capex forecast'!$Q$9:$Q$223,"Augex")</f>
        <v>0</v>
      </c>
      <c r="Y670" s="32">
        <f>SUMIFS('Capex forecast'!I$9:I$223,'Capex forecast'!$T$9:$T$223,$Q670,'Capex forecast'!$S$9:$S$223,$S670,'Capex forecast'!$Q$9:$Q$223,"Augex")</f>
        <v>0</v>
      </c>
      <c r="Z670" s="32">
        <f>SUMIFS('Capex forecast'!J$9:J$223,'Capex forecast'!$T$9:$T$223,$Q670,'Capex forecast'!$S$9:$S$223,$S670,'Capex forecast'!$Q$9:$Q$223,"Augex")</f>
        <v>0</v>
      </c>
      <c r="AA670" s="32">
        <f>SUMIFS('Capex forecast'!K$9:K$223,'Capex forecast'!$T$9:$T$223,$Q670,'Capex forecast'!$S$9:$S$223,$S670,'Capex forecast'!$Q$9:$Q$223,"Augex")</f>
        <v>0</v>
      </c>
      <c r="AB670" s="32">
        <f>SUMIFS('Capex forecast'!L$9:L$223,'Capex forecast'!$T$9:$T$223,$Q670,'Capex forecast'!$S$9:$S$223,$S670,'Capex forecast'!$Q$9:$Q$223,"Augex")</f>
        <v>0</v>
      </c>
      <c r="AC670" s="32">
        <f>SUMIFS('Capex forecast'!M$9:M$223,'Capex forecast'!$T$9:$T$223,$Q670,'Capex forecast'!$S$9:$S$223,$S670,'Capex forecast'!$Q$9:$Q$223,"Augex")</f>
        <v>0</v>
      </c>
      <c r="AD670" s="32">
        <f>SUMIFS('Capex forecast'!N$9:N$223,'Capex forecast'!$T$9:$T$223,$Q670,'Capex forecast'!$S$9:$S$223,$S670,'Capex forecast'!$Q$9:$Q$223,"Augex")</f>
        <v>0</v>
      </c>
      <c r="AF670" s="45" t="s">
        <v>155</v>
      </c>
      <c r="AG670" s="6" t="str">
        <f>INDEX('Demand forecast'!$M$9:$M$5832,MATCH($Q670,'Demand forecast'!$B$9:$B$5832,0))</f>
        <v>No</v>
      </c>
      <c r="AH670" s="6" t="str">
        <f>IF(COUNTIF($AF$93:AF670,$B670) = 1, "LV", IF(COUNTIF($AF$93:AF670,$B670) = 2, "HV", "ST"))</f>
        <v>ST</v>
      </c>
      <c r="AI670" s="6" t="str">
        <f>INDEX('Demand forecast and growth rate'!$E$7:$E$273,MATCH($Q670,'Demand forecast and growth rate'!$B$7:$B$273,0))</f>
        <v>High growth</v>
      </c>
      <c r="AJ670" s="47">
        <f>SUMIFS('Capex forecast'!E$9:E$223,'Capex forecast'!$T$9:$T$223,$AF670,'Capex forecast'!$S$9:$S$223,$AH670,'Capex forecast'!$Q$9:$Q$223,"Repex")</f>
        <v>0</v>
      </c>
      <c r="AK670" s="47">
        <f>SUMIFS('Capex forecast'!F$9:F$223,'Capex forecast'!$T$9:$T$223,$AF670,'Capex forecast'!$S$9:$S$223,$AH670,'Capex forecast'!$Q$9:$Q$223,"Repex")</f>
        <v>0</v>
      </c>
      <c r="AL670" s="47">
        <f>SUMIFS('Capex forecast'!G$9:G$223,'Capex forecast'!$T$9:$T$223,$AF670,'Capex forecast'!$S$9:$S$223,$AH670,'Capex forecast'!$Q$9:$Q$223,"Repex")</f>
        <v>0</v>
      </c>
      <c r="AM670" s="47">
        <f>SUMIFS('Capex forecast'!H$9:H$223,'Capex forecast'!$T$9:$T$223,$AF670,'Capex forecast'!$S$9:$S$223,$AH670,'Capex forecast'!$Q$9:$Q$223,"Repex")</f>
        <v>0</v>
      </c>
      <c r="AN670" s="47">
        <f>SUMIFS('Capex forecast'!I$9:I$223,'Capex forecast'!$T$9:$T$223,$AF670,'Capex forecast'!$S$9:$S$223,$AH670,'Capex forecast'!$Q$9:$Q$223,"Repex")</f>
        <v>0</v>
      </c>
      <c r="AO670" s="47">
        <f>SUMIFS('Capex forecast'!J$9:J$223,'Capex forecast'!$T$9:$T$223,$AF670,'Capex forecast'!$S$9:$S$223,$AH670,'Capex forecast'!$Q$9:$Q$223,"Repex")</f>
        <v>0</v>
      </c>
      <c r="AP670" s="47">
        <f>SUMIFS('Capex forecast'!K$9:K$223,'Capex forecast'!$T$9:$T$223,$AF670,'Capex forecast'!$S$9:$S$223,$AH670,'Capex forecast'!$Q$9:$Q$223,"Repex")</f>
        <v>0</v>
      </c>
      <c r="AQ670" s="47">
        <f>SUMIFS('Capex forecast'!L$9:L$223,'Capex forecast'!$T$9:$T$223,$AF670,'Capex forecast'!$S$9:$S$223,$AH670,'Capex forecast'!$Q$9:$Q$223,"Repex")</f>
        <v>0</v>
      </c>
      <c r="AR670" s="47">
        <f>SUMIFS('Capex forecast'!M$9:M$223,'Capex forecast'!$T$9:$T$223,$AF670,'Capex forecast'!$S$9:$S$223,$AH670,'Capex forecast'!$Q$9:$Q$223,"Repex")</f>
        <v>0</v>
      </c>
      <c r="AS670" s="47">
        <f>SUMIFS('Capex forecast'!N$9:N$223,'Capex forecast'!$T$9:$T$223,$AF670,'Capex forecast'!$S$9:$S$223,$AH670,'Capex forecast'!$Q$9:$Q$223,"Repex")</f>
        <v>0</v>
      </c>
    </row>
    <row r="671" spans="2:45" ht="15">
      <c r="B671" s="45" t="s">
        <v>161</v>
      </c>
      <c r="C671" s="6" t="str">
        <f>INDEX('Demand forecast'!$M$9:$M$5832,MATCH($B671,'Demand forecast'!$B$9:$B$5832,0))</f>
        <v>No</v>
      </c>
      <c r="D671" s="6" t="str">
        <f>IF(COUNTIF($B$93:B671,$B671) = 1, "LV", IF(COUNTIF($B$93:B671,$B671) = 2, "HV", "ST"))</f>
        <v>ST</v>
      </c>
      <c r="E671" s="6" t="str">
        <f>INDEX('Demand forecast and growth rate'!$E$7:$E$273,MATCH($B671,'Demand forecast and growth rate'!$B$7:$B$273,0))</f>
        <v>High growth</v>
      </c>
      <c r="F671" s="32">
        <f>SUMIFS('Capex forecast'!E$9:E$223,'Capex forecast'!$T$9:$T$223,'Allocation of site-spec costs'!$B671,'Capex forecast'!$S$9:$S$223,'Allocation of site-spec costs'!$D671,'Capex forecast'!$Q$9:$Q$223,"Customer Connection")</f>
        <v>0</v>
      </c>
      <c r="G671" s="32">
        <f>SUMIFS('Capex forecast'!F$9:F$223,'Capex forecast'!$T$9:$T$223,'Allocation of site-spec costs'!$B671,'Capex forecast'!$S$9:$S$223,'Allocation of site-spec costs'!$D671,'Capex forecast'!$Q$9:$Q$223,"Customer Connection")</f>
        <v>0</v>
      </c>
      <c r="H671" s="32">
        <f>SUMIFS('Capex forecast'!G$9:G$223,'Capex forecast'!$T$9:$T$223,'Allocation of site-spec costs'!$B671,'Capex forecast'!$S$9:$S$223,'Allocation of site-spec costs'!$D671,'Capex forecast'!$Q$9:$Q$223,"Customer Connection")</f>
        <v>0</v>
      </c>
      <c r="I671" s="32">
        <f>SUMIFS('Capex forecast'!H$9:H$223,'Capex forecast'!$T$9:$T$223,'Allocation of site-spec costs'!$B671,'Capex forecast'!$S$9:$S$223,'Allocation of site-spec costs'!$D671,'Capex forecast'!$Q$9:$Q$223,"Customer Connection")</f>
        <v>0</v>
      </c>
      <c r="J671" s="32">
        <f>SUMIFS('Capex forecast'!I$9:I$223,'Capex forecast'!$T$9:$T$223,'Allocation of site-spec costs'!$B671,'Capex forecast'!$S$9:$S$223,'Allocation of site-spec costs'!$D671,'Capex forecast'!$Q$9:$Q$223,"Customer Connection")</f>
        <v>0</v>
      </c>
      <c r="K671" s="32">
        <f>SUMIFS('Capex forecast'!J$9:J$223,'Capex forecast'!$T$9:$T$223,'Allocation of site-spec costs'!$B671,'Capex forecast'!$S$9:$S$223,'Allocation of site-spec costs'!$D671,'Capex forecast'!$Q$9:$Q$223,"Customer Connection")</f>
        <v>0</v>
      </c>
      <c r="L671" s="32">
        <f>SUMIFS('Capex forecast'!K$9:K$223,'Capex forecast'!$T$9:$T$223,'Allocation of site-spec costs'!$B671,'Capex forecast'!$S$9:$S$223,'Allocation of site-spec costs'!$D671,'Capex forecast'!$Q$9:$Q$223,"Customer Connection")</f>
        <v>0</v>
      </c>
      <c r="M671" s="32">
        <f>SUMIFS('Capex forecast'!L$9:L$223,'Capex forecast'!$T$9:$T$223,'Allocation of site-spec costs'!$B671,'Capex forecast'!$S$9:$S$223,'Allocation of site-spec costs'!$D671,'Capex forecast'!$Q$9:$Q$223,"Customer Connection")</f>
        <v>0</v>
      </c>
      <c r="N671" s="32">
        <f>SUMIFS('Capex forecast'!M$9:M$223,'Capex forecast'!$T$9:$T$223,'Allocation of site-spec costs'!$B671,'Capex forecast'!$S$9:$S$223,'Allocation of site-spec costs'!$D671,'Capex forecast'!$Q$9:$Q$223,"Customer Connection")</f>
        <v>0</v>
      </c>
      <c r="O671" s="32">
        <f>SUMIFS('Capex forecast'!N$9:N$223,'Capex forecast'!$T$9:$T$223,'Allocation of site-spec costs'!$B671,'Capex forecast'!$S$9:$S$223,'Allocation of site-spec costs'!$D671,'Capex forecast'!$Q$9:$Q$223,"Customer Connection")</f>
        <v>0</v>
      </c>
      <c r="Q671" s="45" t="s">
        <v>161</v>
      </c>
      <c r="R671" s="6" t="str">
        <f>INDEX('Demand forecast'!$M$9:$M$5832,MATCH($Q671,'Demand forecast'!$B$9:$B$5832,0))</f>
        <v>No</v>
      </c>
      <c r="S671" s="6" t="str">
        <f>IF(COUNTIF($Q$93:Q671,$B671) = 1, "LV", IF(COUNTIF($Q$93:Q671,$B671) = 2, "HV", "ST"))</f>
        <v>ST</v>
      </c>
      <c r="T671" s="6" t="str">
        <f>INDEX('Demand forecast and growth rate'!$E$7:$E$273,MATCH($Q671,'Demand forecast and growth rate'!$B$7:$B$273,0))</f>
        <v>High growth</v>
      </c>
      <c r="U671" s="32">
        <f>SUMIFS('Capex forecast'!E$9:E$223,'Capex forecast'!$T$9:$T$223,$Q671,'Capex forecast'!$S$9:$S$223,$S671,'Capex forecast'!$Q$9:$Q$223,"Augex")</f>
        <v>0</v>
      </c>
      <c r="V671" s="32">
        <f>SUMIFS('Capex forecast'!F$9:F$223,'Capex forecast'!$T$9:$T$223,$Q671,'Capex forecast'!$S$9:$S$223,$S671,'Capex forecast'!$Q$9:$Q$223,"Augex")</f>
        <v>0</v>
      </c>
      <c r="W671" s="32">
        <f>SUMIFS('Capex forecast'!G$9:G$223,'Capex forecast'!$T$9:$T$223,$Q671,'Capex forecast'!$S$9:$S$223,$S671,'Capex forecast'!$Q$9:$Q$223,"Augex")</f>
        <v>0</v>
      </c>
      <c r="X671" s="32">
        <f>SUMIFS('Capex forecast'!H$9:H$223,'Capex forecast'!$T$9:$T$223,$Q671,'Capex forecast'!$S$9:$S$223,$S671,'Capex forecast'!$Q$9:$Q$223,"Augex")</f>
        <v>0</v>
      </c>
      <c r="Y671" s="32">
        <f>SUMIFS('Capex forecast'!I$9:I$223,'Capex forecast'!$T$9:$T$223,$Q671,'Capex forecast'!$S$9:$S$223,$S671,'Capex forecast'!$Q$9:$Q$223,"Augex")</f>
        <v>0</v>
      </c>
      <c r="Z671" s="32">
        <f>SUMIFS('Capex forecast'!J$9:J$223,'Capex forecast'!$T$9:$T$223,$Q671,'Capex forecast'!$S$9:$S$223,$S671,'Capex forecast'!$Q$9:$Q$223,"Augex")</f>
        <v>7933111.2306202929</v>
      </c>
      <c r="AA671" s="32">
        <f>SUMIFS('Capex forecast'!K$9:K$223,'Capex forecast'!$T$9:$T$223,$Q671,'Capex forecast'!$S$9:$S$223,$S671,'Capex forecast'!$Q$9:$Q$223,"Augex")</f>
        <v>6791000</v>
      </c>
      <c r="AB671" s="32">
        <f>SUMIFS('Capex forecast'!L$9:L$223,'Capex forecast'!$T$9:$T$223,$Q671,'Capex forecast'!$S$9:$S$223,$S671,'Capex forecast'!$Q$9:$Q$223,"Augex")</f>
        <v>2944822.2461240585</v>
      </c>
      <c r="AC671" s="32">
        <f>SUMIFS('Capex forecast'!M$9:M$223,'Capex forecast'!$T$9:$T$223,$Q671,'Capex forecast'!$S$9:$S$223,$S671,'Capex forecast'!$Q$9:$Q$223,"Augex")</f>
        <v>2944822.2461240585</v>
      </c>
      <c r="AD671" s="32">
        <f>SUMIFS('Capex forecast'!N$9:N$223,'Capex forecast'!$T$9:$T$223,$Q671,'Capex forecast'!$S$9:$S$223,$S671,'Capex forecast'!$Q$9:$Q$223,"Augex")</f>
        <v>2944822.2461240585</v>
      </c>
      <c r="AF671" s="45" t="s">
        <v>161</v>
      </c>
      <c r="AG671" s="6" t="str">
        <f>INDEX('Demand forecast'!$M$9:$M$5832,MATCH($Q671,'Demand forecast'!$B$9:$B$5832,0))</f>
        <v>No</v>
      </c>
      <c r="AH671" s="6" t="str">
        <f>IF(COUNTIF($AF$93:AF671,$B671) = 1, "LV", IF(COUNTIF($AF$93:AF671,$B671) = 2, "HV", "ST"))</f>
        <v>ST</v>
      </c>
      <c r="AI671" s="6" t="str">
        <f>INDEX('Demand forecast and growth rate'!$E$7:$E$273,MATCH($Q671,'Demand forecast and growth rate'!$B$7:$B$273,0))</f>
        <v>High growth</v>
      </c>
      <c r="AJ671" s="47">
        <f>SUMIFS('Capex forecast'!E$9:E$223,'Capex forecast'!$T$9:$T$223,$AF671,'Capex forecast'!$S$9:$S$223,$AH671,'Capex forecast'!$Q$9:$Q$223,"Repex")</f>
        <v>0</v>
      </c>
      <c r="AK671" s="47">
        <f>SUMIFS('Capex forecast'!F$9:F$223,'Capex forecast'!$T$9:$T$223,$AF671,'Capex forecast'!$S$9:$S$223,$AH671,'Capex forecast'!$Q$9:$Q$223,"Repex")</f>
        <v>0</v>
      </c>
      <c r="AL671" s="47">
        <f>SUMIFS('Capex forecast'!G$9:G$223,'Capex forecast'!$T$9:$T$223,$AF671,'Capex forecast'!$S$9:$S$223,$AH671,'Capex forecast'!$Q$9:$Q$223,"Repex")</f>
        <v>0</v>
      </c>
      <c r="AM671" s="47">
        <f>SUMIFS('Capex forecast'!H$9:H$223,'Capex forecast'!$T$9:$T$223,$AF671,'Capex forecast'!$S$9:$S$223,$AH671,'Capex forecast'!$Q$9:$Q$223,"Repex")</f>
        <v>0</v>
      </c>
      <c r="AN671" s="47">
        <f>SUMIFS('Capex forecast'!I$9:I$223,'Capex forecast'!$T$9:$T$223,$AF671,'Capex forecast'!$S$9:$S$223,$AH671,'Capex forecast'!$Q$9:$Q$223,"Repex")</f>
        <v>0</v>
      </c>
      <c r="AO671" s="47">
        <f>SUMIFS('Capex forecast'!J$9:J$223,'Capex forecast'!$T$9:$T$223,$AF671,'Capex forecast'!$S$9:$S$223,$AH671,'Capex forecast'!$Q$9:$Q$223,"Repex")</f>
        <v>0</v>
      </c>
      <c r="AP671" s="47">
        <f>SUMIFS('Capex forecast'!K$9:K$223,'Capex forecast'!$T$9:$T$223,$AF671,'Capex forecast'!$S$9:$S$223,$AH671,'Capex forecast'!$Q$9:$Q$223,"Repex")</f>
        <v>0</v>
      </c>
      <c r="AQ671" s="47">
        <f>SUMIFS('Capex forecast'!L$9:L$223,'Capex forecast'!$T$9:$T$223,$AF671,'Capex forecast'!$S$9:$S$223,$AH671,'Capex forecast'!$Q$9:$Q$223,"Repex")</f>
        <v>0</v>
      </c>
      <c r="AR671" s="47">
        <f>SUMIFS('Capex forecast'!M$9:M$223,'Capex forecast'!$T$9:$T$223,$AF671,'Capex forecast'!$S$9:$S$223,$AH671,'Capex forecast'!$Q$9:$Q$223,"Repex")</f>
        <v>0</v>
      </c>
      <c r="AS671" s="47">
        <f>SUMIFS('Capex forecast'!N$9:N$223,'Capex forecast'!$T$9:$T$223,$AF671,'Capex forecast'!$S$9:$S$223,$AH671,'Capex forecast'!$Q$9:$Q$223,"Repex")</f>
        <v>0</v>
      </c>
    </row>
    <row r="672" spans="2:45" ht="15">
      <c r="B672" s="45" t="s">
        <v>51</v>
      </c>
      <c r="C672" s="6" t="str">
        <f>INDEX('Demand forecast'!$M$9:$M$5832,MATCH($B672,'Demand forecast'!$B$9:$B$5832,0))</f>
        <v>No</v>
      </c>
      <c r="D672" s="6" t="str">
        <f>IF(COUNTIF($B$93:B672,$B672) = 1, "LV", IF(COUNTIF($B$93:B672,$B672) = 2, "HV", "ST"))</f>
        <v>ST</v>
      </c>
      <c r="E672" s="6" t="str">
        <f>INDEX('Demand forecast and growth rate'!$E$7:$E$273,MATCH($B672,'Demand forecast and growth rate'!$B$7:$B$273,0))</f>
        <v>High growth</v>
      </c>
      <c r="F672" s="32">
        <f>SUMIFS('Capex forecast'!E$9:E$223,'Capex forecast'!$T$9:$T$223,'Allocation of site-spec costs'!$B672,'Capex forecast'!$S$9:$S$223,'Allocation of site-spec costs'!$D672,'Capex forecast'!$Q$9:$Q$223,"Customer Connection")</f>
        <v>0</v>
      </c>
      <c r="G672" s="32">
        <f>SUMIFS('Capex forecast'!F$9:F$223,'Capex forecast'!$T$9:$T$223,'Allocation of site-spec costs'!$B672,'Capex forecast'!$S$9:$S$223,'Allocation of site-spec costs'!$D672,'Capex forecast'!$Q$9:$Q$223,"Customer Connection")</f>
        <v>0</v>
      </c>
      <c r="H672" s="32">
        <f>SUMIFS('Capex forecast'!G$9:G$223,'Capex forecast'!$T$9:$T$223,'Allocation of site-spec costs'!$B672,'Capex forecast'!$S$9:$S$223,'Allocation of site-spec costs'!$D672,'Capex forecast'!$Q$9:$Q$223,"Customer Connection")</f>
        <v>0</v>
      </c>
      <c r="I672" s="32">
        <f>SUMIFS('Capex forecast'!H$9:H$223,'Capex forecast'!$T$9:$T$223,'Allocation of site-spec costs'!$B672,'Capex forecast'!$S$9:$S$223,'Allocation of site-spec costs'!$D672,'Capex forecast'!$Q$9:$Q$223,"Customer Connection")</f>
        <v>0</v>
      </c>
      <c r="J672" s="32">
        <f>SUMIFS('Capex forecast'!I$9:I$223,'Capex forecast'!$T$9:$T$223,'Allocation of site-spec costs'!$B672,'Capex forecast'!$S$9:$S$223,'Allocation of site-spec costs'!$D672,'Capex forecast'!$Q$9:$Q$223,"Customer Connection")</f>
        <v>0</v>
      </c>
      <c r="K672" s="32">
        <f>SUMIFS('Capex forecast'!J$9:J$223,'Capex forecast'!$T$9:$T$223,'Allocation of site-spec costs'!$B672,'Capex forecast'!$S$9:$S$223,'Allocation of site-spec costs'!$D672,'Capex forecast'!$Q$9:$Q$223,"Customer Connection")</f>
        <v>0</v>
      </c>
      <c r="L672" s="32">
        <f>SUMIFS('Capex forecast'!K$9:K$223,'Capex forecast'!$T$9:$T$223,'Allocation of site-spec costs'!$B672,'Capex forecast'!$S$9:$S$223,'Allocation of site-spec costs'!$D672,'Capex forecast'!$Q$9:$Q$223,"Customer Connection")</f>
        <v>0</v>
      </c>
      <c r="M672" s="32">
        <f>SUMIFS('Capex forecast'!L$9:L$223,'Capex forecast'!$T$9:$T$223,'Allocation of site-spec costs'!$B672,'Capex forecast'!$S$9:$S$223,'Allocation of site-spec costs'!$D672,'Capex forecast'!$Q$9:$Q$223,"Customer Connection")</f>
        <v>0</v>
      </c>
      <c r="N672" s="32">
        <f>SUMIFS('Capex forecast'!M$9:M$223,'Capex forecast'!$T$9:$T$223,'Allocation of site-spec costs'!$B672,'Capex forecast'!$S$9:$S$223,'Allocation of site-spec costs'!$D672,'Capex forecast'!$Q$9:$Q$223,"Customer Connection")</f>
        <v>0</v>
      </c>
      <c r="O672" s="32">
        <f>SUMIFS('Capex forecast'!N$9:N$223,'Capex forecast'!$T$9:$T$223,'Allocation of site-spec costs'!$B672,'Capex forecast'!$S$9:$S$223,'Allocation of site-spec costs'!$D672,'Capex forecast'!$Q$9:$Q$223,"Customer Connection")</f>
        <v>0</v>
      </c>
      <c r="Q672" s="45" t="s">
        <v>51</v>
      </c>
      <c r="R672" s="6" t="str">
        <f>INDEX('Demand forecast'!$M$9:$M$5832,MATCH($Q672,'Demand forecast'!$B$9:$B$5832,0))</f>
        <v>No</v>
      </c>
      <c r="S672" s="6" t="str">
        <f>IF(COUNTIF($Q$93:Q672,$B672) = 1, "LV", IF(COUNTIF($Q$93:Q672,$B672) = 2, "HV", "ST"))</f>
        <v>ST</v>
      </c>
      <c r="T672" s="6" t="str">
        <f>INDEX('Demand forecast and growth rate'!$E$7:$E$273,MATCH($Q672,'Demand forecast and growth rate'!$B$7:$B$273,0))</f>
        <v>High growth</v>
      </c>
      <c r="U672" s="32">
        <f>SUMIFS('Capex forecast'!E$9:E$223,'Capex forecast'!$T$9:$T$223,$Q672,'Capex forecast'!$S$9:$S$223,$S672,'Capex forecast'!$Q$9:$Q$223,"Augex")</f>
        <v>0</v>
      </c>
      <c r="V672" s="32">
        <f>SUMIFS('Capex forecast'!F$9:F$223,'Capex forecast'!$T$9:$T$223,$Q672,'Capex forecast'!$S$9:$S$223,$S672,'Capex forecast'!$Q$9:$Q$223,"Augex")</f>
        <v>0</v>
      </c>
      <c r="W672" s="32">
        <f>SUMIFS('Capex forecast'!G$9:G$223,'Capex forecast'!$T$9:$T$223,$Q672,'Capex forecast'!$S$9:$S$223,$S672,'Capex forecast'!$Q$9:$Q$223,"Augex")</f>
        <v>0</v>
      </c>
      <c r="X672" s="32">
        <f>SUMIFS('Capex forecast'!H$9:H$223,'Capex forecast'!$T$9:$T$223,$Q672,'Capex forecast'!$S$9:$S$223,$S672,'Capex forecast'!$Q$9:$Q$223,"Augex")</f>
        <v>0</v>
      </c>
      <c r="Y672" s="32">
        <f>SUMIFS('Capex forecast'!I$9:I$223,'Capex forecast'!$T$9:$T$223,$Q672,'Capex forecast'!$S$9:$S$223,$S672,'Capex forecast'!$Q$9:$Q$223,"Augex")</f>
        <v>0</v>
      </c>
      <c r="Z672" s="32">
        <f>SUMIFS('Capex forecast'!J$9:J$223,'Capex forecast'!$T$9:$T$223,$Q672,'Capex forecast'!$S$9:$S$223,$S672,'Capex forecast'!$Q$9:$Q$223,"Augex")</f>
        <v>0</v>
      </c>
      <c r="AA672" s="32">
        <f>SUMIFS('Capex forecast'!K$9:K$223,'Capex forecast'!$T$9:$T$223,$Q672,'Capex forecast'!$S$9:$S$223,$S672,'Capex forecast'!$Q$9:$Q$223,"Augex")</f>
        <v>0</v>
      </c>
      <c r="AB672" s="32">
        <f>SUMIFS('Capex forecast'!L$9:L$223,'Capex forecast'!$T$9:$T$223,$Q672,'Capex forecast'!$S$9:$S$223,$S672,'Capex forecast'!$Q$9:$Q$223,"Augex")</f>
        <v>0</v>
      </c>
      <c r="AC672" s="32">
        <f>SUMIFS('Capex forecast'!M$9:M$223,'Capex forecast'!$T$9:$T$223,$Q672,'Capex forecast'!$S$9:$S$223,$S672,'Capex forecast'!$Q$9:$Q$223,"Augex")</f>
        <v>0</v>
      </c>
      <c r="AD672" s="32">
        <f>SUMIFS('Capex forecast'!N$9:N$223,'Capex forecast'!$T$9:$T$223,$Q672,'Capex forecast'!$S$9:$S$223,$S672,'Capex forecast'!$Q$9:$Q$223,"Augex")</f>
        <v>0</v>
      </c>
      <c r="AF672" s="45" t="s">
        <v>51</v>
      </c>
      <c r="AG672" s="6" t="str">
        <f>INDEX('Demand forecast'!$M$9:$M$5832,MATCH($Q672,'Demand forecast'!$B$9:$B$5832,0))</f>
        <v>No</v>
      </c>
      <c r="AH672" s="6" t="str">
        <f>IF(COUNTIF($AF$93:AF672,$B672) = 1, "LV", IF(COUNTIF($AF$93:AF672,$B672) = 2, "HV", "ST"))</f>
        <v>ST</v>
      </c>
      <c r="AI672" s="6" t="str">
        <f>INDEX('Demand forecast and growth rate'!$E$7:$E$273,MATCH($Q672,'Demand forecast and growth rate'!$B$7:$B$273,0))</f>
        <v>High growth</v>
      </c>
      <c r="AJ672" s="47">
        <f>SUMIFS('Capex forecast'!E$9:E$223,'Capex forecast'!$T$9:$T$223,$AF672,'Capex forecast'!$S$9:$S$223,$AH672,'Capex forecast'!$Q$9:$Q$223,"Repex")</f>
        <v>0</v>
      </c>
      <c r="AK672" s="47">
        <f>SUMIFS('Capex forecast'!F$9:F$223,'Capex forecast'!$T$9:$T$223,$AF672,'Capex forecast'!$S$9:$S$223,$AH672,'Capex forecast'!$Q$9:$Q$223,"Repex")</f>
        <v>0</v>
      </c>
      <c r="AL672" s="47">
        <f>SUMIFS('Capex forecast'!G$9:G$223,'Capex forecast'!$T$9:$T$223,$AF672,'Capex forecast'!$S$9:$S$223,$AH672,'Capex forecast'!$Q$9:$Q$223,"Repex")</f>
        <v>0</v>
      </c>
      <c r="AM672" s="47">
        <f>SUMIFS('Capex forecast'!H$9:H$223,'Capex forecast'!$T$9:$T$223,$AF672,'Capex forecast'!$S$9:$S$223,$AH672,'Capex forecast'!$Q$9:$Q$223,"Repex")</f>
        <v>0</v>
      </c>
      <c r="AN672" s="47">
        <f>SUMIFS('Capex forecast'!I$9:I$223,'Capex forecast'!$T$9:$T$223,$AF672,'Capex forecast'!$S$9:$S$223,$AH672,'Capex forecast'!$Q$9:$Q$223,"Repex")</f>
        <v>0</v>
      </c>
      <c r="AO672" s="47">
        <f>SUMIFS('Capex forecast'!J$9:J$223,'Capex forecast'!$T$9:$T$223,$AF672,'Capex forecast'!$S$9:$S$223,$AH672,'Capex forecast'!$Q$9:$Q$223,"Repex")</f>
        <v>0</v>
      </c>
      <c r="AP672" s="47">
        <f>SUMIFS('Capex forecast'!K$9:K$223,'Capex forecast'!$T$9:$T$223,$AF672,'Capex forecast'!$S$9:$S$223,$AH672,'Capex forecast'!$Q$9:$Q$223,"Repex")</f>
        <v>0</v>
      </c>
      <c r="AQ672" s="47">
        <f>SUMIFS('Capex forecast'!L$9:L$223,'Capex forecast'!$T$9:$T$223,$AF672,'Capex forecast'!$S$9:$S$223,$AH672,'Capex forecast'!$Q$9:$Q$223,"Repex")</f>
        <v>0</v>
      </c>
      <c r="AR672" s="47">
        <f>SUMIFS('Capex forecast'!M$9:M$223,'Capex forecast'!$T$9:$T$223,$AF672,'Capex forecast'!$S$9:$S$223,$AH672,'Capex forecast'!$Q$9:$Q$223,"Repex")</f>
        <v>0</v>
      </c>
      <c r="AS672" s="47">
        <f>SUMIFS('Capex forecast'!N$9:N$223,'Capex forecast'!$T$9:$T$223,$AF672,'Capex forecast'!$S$9:$S$223,$AH672,'Capex forecast'!$Q$9:$Q$223,"Repex")</f>
        <v>0</v>
      </c>
    </row>
    <row r="673" spans="2:45" ht="15">
      <c r="B673" s="45" t="s">
        <v>247</v>
      </c>
      <c r="C673" s="6" t="str">
        <f>INDEX('Demand forecast'!$M$9:$M$5832,MATCH($B673,'Demand forecast'!$B$9:$B$5832,0))</f>
        <v>Yes</v>
      </c>
      <c r="D673" s="6" t="str">
        <f>IF(COUNTIF($B$93:B673,$B673) = 1, "LV", IF(COUNTIF($B$93:B673,$B673) = 2, "HV", "ST"))</f>
        <v>ST</v>
      </c>
      <c r="E673" s="6" t="str">
        <f>INDEX('Demand forecast and growth rate'!$E$7:$E$273,MATCH($B673,'Demand forecast and growth rate'!$B$7:$B$273,0))</f>
        <v>Steady/falling</v>
      </c>
      <c r="F673" s="32">
        <f>SUMIFS('Capex forecast'!E$9:E$223,'Capex forecast'!$T$9:$T$223,'Allocation of site-spec costs'!$B673,'Capex forecast'!$S$9:$S$223,'Allocation of site-spec costs'!$D673,'Capex forecast'!$Q$9:$Q$223,"Customer Connection")</f>
        <v>0</v>
      </c>
      <c r="G673" s="32">
        <f>SUMIFS('Capex forecast'!F$9:F$223,'Capex forecast'!$T$9:$T$223,'Allocation of site-spec costs'!$B673,'Capex forecast'!$S$9:$S$223,'Allocation of site-spec costs'!$D673,'Capex forecast'!$Q$9:$Q$223,"Customer Connection")</f>
        <v>0</v>
      </c>
      <c r="H673" s="32">
        <f>SUMIFS('Capex forecast'!G$9:G$223,'Capex forecast'!$T$9:$T$223,'Allocation of site-spec costs'!$B673,'Capex forecast'!$S$9:$S$223,'Allocation of site-spec costs'!$D673,'Capex forecast'!$Q$9:$Q$223,"Customer Connection")</f>
        <v>0</v>
      </c>
      <c r="I673" s="32">
        <f>SUMIFS('Capex forecast'!H$9:H$223,'Capex forecast'!$T$9:$T$223,'Allocation of site-spec costs'!$B673,'Capex forecast'!$S$9:$S$223,'Allocation of site-spec costs'!$D673,'Capex forecast'!$Q$9:$Q$223,"Customer Connection")</f>
        <v>0</v>
      </c>
      <c r="J673" s="32">
        <f>SUMIFS('Capex forecast'!I$9:I$223,'Capex forecast'!$T$9:$T$223,'Allocation of site-spec costs'!$B673,'Capex forecast'!$S$9:$S$223,'Allocation of site-spec costs'!$D673,'Capex forecast'!$Q$9:$Q$223,"Customer Connection")</f>
        <v>0</v>
      </c>
      <c r="K673" s="32">
        <f>SUMIFS('Capex forecast'!J$9:J$223,'Capex forecast'!$T$9:$T$223,'Allocation of site-spec costs'!$B673,'Capex forecast'!$S$9:$S$223,'Allocation of site-spec costs'!$D673,'Capex forecast'!$Q$9:$Q$223,"Customer Connection")</f>
        <v>0</v>
      </c>
      <c r="L673" s="32">
        <f>SUMIFS('Capex forecast'!K$9:K$223,'Capex forecast'!$T$9:$T$223,'Allocation of site-spec costs'!$B673,'Capex forecast'!$S$9:$S$223,'Allocation of site-spec costs'!$D673,'Capex forecast'!$Q$9:$Q$223,"Customer Connection")</f>
        <v>0</v>
      </c>
      <c r="M673" s="32">
        <f>SUMIFS('Capex forecast'!L$9:L$223,'Capex forecast'!$T$9:$T$223,'Allocation of site-spec costs'!$B673,'Capex forecast'!$S$9:$S$223,'Allocation of site-spec costs'!$D673,'Capex forecast'!$Q$9:$Q$223,"Customer Connection")</f>
        <v>0</v>
      </c>
      <c r="N673" s="32">
        <f>SUMIFS('Capex forecast'!M$9:M$223,'Capex forecast'!$T$9:$T$223,'Allocation of site-spec costs'!$B673,'Capex forecast'!$S$9:$S$223,'Allocation of site-spec costs'!$D673,'Capex forecast'!$Q$9:$Q$223,"Customer Connection")</f>
        <v>0</v>
      </c>
      <c r="O673" s="32">
        <f>SUMIFS('Capex forecast'!N$9:N$223,'Capex forecast'!$T$9:$T$223,'Allocation of site-spec costs'!$B673,'Capex forecast'!$S$9:$S$223,'Allocation of site-spec costs'!$D673,'Capex forecast'!$Q$9:$Q$223,"Customer Connection")</f>
        <v>0</v>
      </c>
      <c r="Q673" s="45" t="s">
        <v>247</v>
      </c>
      <c r="R673" s="6" t="str">
        <f>INDEX('Demand forecast'!$M$9:$M$5832,MATCH($Q673,'Demand forecast'!$B$9:$B$5832,0))</f>
        <v>Yes</v>
      </c>
      <c r="S673" s="6" t="str">
        <f>IF(COUNTIF($Q$93:Q673,$B673) = 1, "LV", IF(COUNTIF($Q$93:Q673,$B673) = 2, "HV", "ST"))</f>
        <v>ST</v>
      </c>
      <c r="T673" s="6" t="str">
        <f>INDEX('Demand forecast and growth rate'!$E$7:$E$273,MATCH($Q673,'Demand forecast and growth rate'!$B$7:$B$273,0))</f>
        <v>Steady/falling</v>
      </c>
      <c r="U673" s="32">
        <f>SUMIFS('Capex forecast'!E$9:E$223,'Capex forecast'!$T$9:$T$223,$Q673,'Capex forecast'!$S$9:$S$223,$S673,'Capex forecast'!$Q$9:$Q$223,"Augex")</f>
        <v>0</v>
      </c>
      <c r="V673" s="32">
        <f>SUMIFS('Capex forecast'!F$9:F$223,'Capex forecast'!$T$9:$T$223,$Q673,'Capex forecast'!$S$9:$S$223,$S673,'Capex forecast'!$Q$9:$Q$223,"Augex")</f>
        <v>0</v>
      </c>
      <c r="W673" s="32">
        <f>SUMIFS('Capex forecast'!G$9:G$223,'Capex forecast'!$T$9:$T$223,$Q673,'Capex forecast'!$S$9:$S$223,$S673,'Capex forecast'!$Q$9:$Q$223,"Augex")</f>
        <v>0</v>
      </c>
      <c r="X673" s="32">
        <f>SUMIFS('Capex forecast'!H$9:H$223,'Capex forecast'!$T$9:$T$223,$Q673,'Capex forecast'!$S$9:$S$223,$S673,'Capex forecast'!$Q$9:$Q$223,"Augex")</f>
        <v>0</v>
      </c>
      <c r="Y673" s="32">
        <f>SUMIFS('Capex forecast'!I$9:I$223,'Capex forecast'!$T$9:$T$223,$Q673,'Capex forecast'!$S$9:$S$223,$S673,'Capex forecast'!$Q$9:$Q$223,"Augex")</f>
        <v>0</v>
      </c>
      <c r="Z673" s="32">
        <f>SUMIFS('Capex forecast'!J$9:J$223,'Capex forecast'!$T$9:$T$223,$Q673,'Capex forecast'!$S$9:$S$223,$S673,'Capex forecast'!$Q$9:$Q$223,"Augex")</f>
        <v>0</v>
      </c>
      <c r="AA673" s="32">
        <f>SUMIFS('Capex forecast'!K$9:K$223,'Capex forecast'!$T$9:$T$223,$Q673,'Capex forecast'!$S$9:$S$223,$S673,'Capex forecast'!$Q$9:$Q$223,"Augex")</f>
        <v>0</v>
      </c>
      <c r="AB673" s="32">
        <f>SUMIFS('Capex forecast'!L$9:L$223,'Capex forecast'!$T$9:$T$223,$Q673,'Capex forecast'!$S$9:$S$223,$S673,'Capex forecast'!$Q$9:$Q$223,"Augex")</f>
        <v>0</v>
      </c>
      <c r="AC673" s="32">
        <f>SUMIFS('Capex forecast'!M$9:M$223,'Capex forecast'!$T$9:$T$223,$Q673,'Capex forecast'!$S$9:$S$223,$S673,'Capex forecast'!$Q$9:$Q$223,"Augex")</f>
        <v>0</v>
      </c>
      <c r="AD673" s="32">
        <f>SUMIFS('Capex forecast'!N$9:N$223,'Capex forecast'!$T$9:$T$223,$Q673,'Capex forecast'!$S$9:$S$223,$S673,'Capex forecast'!$Q$9:$Q$223,"Augex")</f>
        <v>0</v>
      </c>
      <c r="AF673" s="45" t="s">
        <v>247</v>
      </c>
      <c r="AG673" s="6" t="str">
        <f>INDEX('Demand forecast'!$M$9:$M$5832,MATCH($Q673,'Demand forecast'!$B$9:$B$5832,0))</f>
        <v>Yes</v>
      </c>
      <c r="AH673" s="6" t="str">
        <f>IF(COUNTIF($AF$93:AF673,$B673) = 1, "LV", IF(COUNTIF($AF$93:AF673,$B673) = 2, "HV", "ST"))</f>
        <v>ST</v>
      </c>
      <c r="AI673" s="6" t="str">
        <f>INDEX('Demand forecast and growth rate'!$E$7:$E$273,MATCH($Q673,'Demand forecast and growth rate'!$B$7:$B$273,0))</f>
        <v>Steady/falling</v>
      </c>
      <c r="AJ673" s="47">
        <f>SUMIFS('Capex forecast'!E$9:E$223,'Capex forecast'!$T$9:$T$223,$AF673,'Capex forecast'!$S$9:$S$223,$AH673,'Capex forecast'!$Q$9:$Q$223,"Repex")</f>
        <v>0</v>
      </c>
      <c r="AK673" s="47">
        <f>SUMIFS('Capex forecast'!F$9:F$223,'Capex forecast'!$T$9:$T$223,$AF673,'Capex forecast'!$S$9:$S$223,$AH673,'Capex forecast'!$Q$9:$Q$223,"Repex")</f>
        <v>0</v>
      </c>
      <c r="AL673" s="47">
        <f>SUMIFS('Capex forecast'!G$9:G$223,'Capex forecast'!$T$9:$T$223,$AF673,'Capex forecast'!$S$9:$S$223,$AH673,'Capex forecast'!$Q$9:$Q$223,"Repex")</f>
        <v>0</v>
      </c>
      <c r="AM673" s="47">
        <f>SUMIFS('Capex forecast'!H$9:H$223,'Capex forecast'!$T$9:$T$223,$AF673,'Capex forecast'!$S$9:$S$223,$AH673,'Capex forecast'!$Q$9:$Q$223,"Repex")</f>
        <v>0</v>
      </c>
      <c r="AN673" s="47">
        <f>SUMIFS('Capex forecast'!I$9:I$223,'Capex forecast'!$T$9:$T$223,$AF673,'Capex forecast'!$S$9:$S$223,$AH673,'Capex forecast'!$Q$9:$Q$223,"Repex")</f>
        <v>0</v>
      </c>
      <c r="AO673" s="47">
        <f>SUMIFS('Capex forecast'!J$9:J$223,'Capex forecast'!$T$9:$T$223,$AF673,'Capex forecast'!$S$9:$S$223,$AH673,'Capex forecast'!$Q$9:$Q$223,"Repex")</f>
        <v>0</v>
      </c>
      <c r="AP673" s="47">
        <f>SUMIFS('Capex forecast'!K$9:K$223,'Capex forecast'!$T$9:$T$223,$AF673,'Capex forecast'!$S$9:$S$223,$AH673,'Capex forecast'!$Q$9:$Q$223,"Repex")</f>
        <v>0</v>
      </c>
      <c r="AQ673" s="47">
        <f>SUMIFS('Capex forecast'!L$9:L$223,'Capex forecast'!$T$9:$T$223,$AF673,'Capex forecast'!$S$9:$S$223,$AH673,'Capex forecast'!$Q$9:$Q$223,"Repex")</f>
        <v>0</v>
      </c>
      <c r="AR673" s="47">
        <f>SUMIFS('Capex forecast'!M$9:M$223,'Capex forecast'!$T$9:$T$223,$AF673,'Capex forecast'!$S$9:$S$223,$AH673,'Capex forecast'!$Q$9:$Q$223,"Repex")</f>
        <v>0</v>
      </c>
      <c r="AS673" s="47">
        <f>SUMIFS('Capex forecast'!N$9:N$223,'Capex forecast'!$T$9:$T$223,$AF673,'Capex forecast'!$S$9:$S$223,$AH673,'Capex forecast'!$Q$9:$Q$223,"Repex")</f>
        <v>0</v>
      </c>
    </row>
    <row r="674" spans="2:45" ht="15">
      <c r="B674" s="45" t="s">
        <v>207</v>
      </c>
      <c r="C674" s="6" t="str">
        <f>INDEX('Demand forecast'!$M$9:$M$5832,MATCH($B674,'Demand forecast'!$B$9:$B$5832,0))</f>
        <v>No</v>
      </c>
      <c r="D674" s="6" t="str">
        <f>IF(COUNTIF($B$93:B674,$B674) = 1, "LV", IF(COUNTIF($B$93:B674,$B674) = 2, "HV", "ST"))</f>
        <v>ST</v>
      </c>
      <c r="E674" s="6" t="str">
        <f>INDEX('Demand forecast and growth rate'!$E$7:$E$273,MATCH($B674,'Demand forecast and growth rate'!$B$7:$B$273,0))</f>
        <v>Steady/falling</v>
      </c>
      <c r="F674" s="32">
        <f>SUMIFS('Capex forecast'!E$9:E$223,'Capex forecast'!$T$9:$T$223,'Allocation of site-spec costs'!$B674,'Capex forecast'!$S$9:$S$223,'Allocation of site-spec costs'!$D674,'Capex forecast'!$Q$9:$Q$223,"Customer Connection")</f>
        <v>0</v>
      </c>
      <c r="G674" s="32">
        <f>SUMIFS('Capex forecast'!F$9:F$223,'Capex forecast'!$T$9:$T$223,'Allocation of site-spec costs'!$B674,'Capex forecast'!$S$9:$S$223,'Allocation of site-spec costs'!$D674,'Capex forecast'!$Q$9:$Q$223,"Customer Connection")</f>
        <v>0</v>
      </c>
      <c r="H674" s="32">
        <f>SUMIFS('Capex forecast'!G$9:G$223,'Capex forecast'!$T$9:$T$223,'Allocation of site-spec costs'!$B674,'Capex forecast'!$S$9:$S$223,'Allocation of site-spec costs'!$D674,'Capex forecast'!$Q$9:$Q$223,"Customer Connection")</f>
        <v>0</v>
      </c>
      <c r="I674" s="32">
        <f>SUMIFS('Capex forecast'!H$9:H$223,'Capex forecast'!$T$9:$T$223,'Allocation of site-spec costs'!$B674,'Capex forecast'!$S$9:$S$223,'Allocation of site-spec costs'!$D674,'Capex forecast'!$Q$9:$Q$223,"Customer Connection")</f>
        <v>0</v>
      </c>
      <c r="J674" s="32">
        <f>SUMIFS('Capex forecast'!I$9:I$223,'Capex forecast'!$T$9:$T$223,'Allocation of site-spec costs'!$B674,'Capex forecast'!$S$9:$S$223,'Allocation of site-spec costs'!$D674,'Capex forecast'!$Q$9:$Q$223,"Customer Connection")</f>
        <v>0</v>
      </c>
      <c r="K674" s="32">
        <f>SUMIFS('Capex forecast'!J$9:J$223,'Capex forecast'!$T$9:$T$223,'Allocation of site-spec costs'!$B674,'Capex forecast'!$S$9:$S$223,'Allocation of site-spec costs'!$D674,'Capex forecast'!$Q$9:$Q$223,"Customer Connection")</f>
        <v>0</v>
      </c>
      <c r="L674" s="32">
        <f>SUMIFS('Capex forecast'!K$9:K$223,'Capex forecast'!$T$9:$T$223,'Allocation of site-spec costs'!$B674,'Capex forecast'!$S$9:$S$223,'Allocation of site-spec costs'!$D674,'Capex forecast'!$Q$9:$Q$223,"Customer Connection")</f>
        <v>0</v>
      </c>
      <c r="M674" s="32">
        <f>SUMIFS('Capex forecast'!L$9:L$223,'Capex forecast'!$T$9:$T$223,'Allocation of site-spec costs'!$B674,'Capex forecast'!$S$9:$S$223,'Allocation of site-spec costs'!$D674,'Capex forecast'!$Q$9:$Q$223,"Customer Connection")</f>
        <v>0</v>
      </c>
      <c r="N674" s="32">
        <f>SUMIFS('Capex forecast'!M$9:M$223,'Capex forecast'!$T$9:$T$223,'Allocation of site-spec costs'!$B674,'Capex forecast'!$S$9:$S$223,'Allocation of site-spec costs'!$D674,'Capex forecast'!$Q$9:$Q$223,"Customer Connection")</f>
        <v>0</v>
      </c>
      <c r="O674" s="32">
        <f>SUMIFS('Capex forecast'!N$9:N$223,'Capex forecast'!$T$9:$T$223,'Allocation of site-spec costs'!$B674,'Capex forecast'!$S$9:$S$223,'Allocation of site-spec costs'!$D674,'Capex forecast'!$Q$9:$Q$223,"Customer Connection")</f>
        <v>0</v>
      </c>
      <c r="Q674" s="45" t="s">
        <v>207</v>
      </c>
      <c r="R674" s="6" t="str">
        <f>INDEX('Demand forecast'!$M$9:$M$5832,MATCH($Q674,'Demand forecast'!$B$9:$B$5832,0))</f>
        <v>No</v>
      </c>
      <c r="S674" s="6" t="str">
        <f>IF(COUNTIF($Q$93:Q674,$B674) = 1, "LV", IF(COUNTIF($Q$93:Q674,$B674) = 2, "HV", "ST"))</f>
        <v>ST</v>
      </c>
      <c r="T674" s="6" t="str">
        <f>INDEX('Demand forecast and growth rate'!$E$7:$E$273,MATCH($Q674,'Demand forecast and growth rate'!$B$7:$B$273,0))</f>
        <v>Steady/falling</v>
      </c>
      <c r="U674" s="32">
        <f>SUMIFS('Capex forecast'!E$9:E$223,'Capex forecast'!$T$9:$T$223,$Q674,'Capex forecast'!$S$9:$S$223,$S674,'Capex forecast'!$Q$9:$Q$223,"Augex")</f>
        <v>0</v>
      </c>
      <c r="V674" s="32">
        <f>SUMIFS('Capex forecast'!F$9:F$223,'Capex forecast'!$T$9:$T$223,$Q674,'Capex forecast'!$S$9:$S$223,$S674,'Capex forecast'!$Q$9:$Q$223,"Augex")</f>
        <v>0</v>
      </c>
      <c r="W674" s="32">
        <f>SUMIFS('Capex forecast'!G$9:G$223,'Capex forecast'!$T$9:$T$223,$Q674,'Capex forecast'!$S$9:$S$223,$S674,'Capex forecast'!$Q$9:$Q$223,"Augex")</f>
        <v>0</v>
      </c>
      <c r="X674" s="32">
        <f>SUMIFS('Capex forecast'!H$9:H$223,'Capex forecast'!$T$9:$T$223,$Q674,'Capex forecast'!$S$9:$S$223,$S674,'Capex forecast'!$Q$9:$Q$223,"Augex")</f>
        <v>0</v>
      </c>
      <c r="Y674" s="32">
        <f>SUMIFS('Capex forecast'!I$9:I$223,'Capex forecast'!$T$9:$T$223,$Q674,'Capex forecast'!$S$9:$S$223,$S674,'Capex forecast'!$Q$9:$Q$223,"Augex")</f>
        <v>0</v>
      </c>
      <c r="Z674" s="32">
        <f>SUMIFS('Capex forecast'!J$9:J$223,'Capex forecast'!$T$9:$T$223,$Q674,'Capex forecast'!$S$9:$S$223,$S674,'Capex forecast'!$Q$9:$Q$223,"Augex")</f>
        <v>0</v>
      </c>
      <c r="AA674" s="32">
        <f>SUMIFS('Capex forecast'!K$9:K$223,'Capex forecast'!$T$9:$T$223,$Q674,'Capex forecast'!$S$9:$S$223,$S674,'Capex forecast'!$Q$9:$Q$223,"Augex")</f>
        <v>0</v>
      </c>
      <c r="AB674" s="32">
        <f>SUMIFS('Capex forecast'!L$9:L$223,'Capex forecast'!$T$9:$T$223,$Q674,'Capex forecast'!$S$9:$S$223,$S674,'Capex forecast'!$Q$9:$Q$223,"Augex")</f>
        <v>0</v>
      </c>
      <c r="AC674" s="32">
        <f>SUMIFS('Capex forecast'!M$9:M$223,'Capex forecast'!$T$9:$T$223,$Q674,'Capex forecast'!$S$9:$S$223,$S674,'Capex forecast'!$Q$9:$Q$223,"Augex")</f>
        <v>0</v>
      </c>
      <c r="AD674" s="32">
        <f>SUMIFS('Capex forecast'!N$9:N$223,'Capex forecast'!$T$9:$T$223,$Q674,'Capex forecast'!$S$9:$S$223,$S674,'Capex forecast'!$Q$9:$Q$223,"Augex")</f>
        <v>0</v>
      </c>
      <c r="AF674" s="45" t="s">
        <v>207</v>
      </c>
      <c r="AG674" s="6" t="str">
        <f>INDEX('Demand forecast'!$M$9:$M$5832,MATCH($Q674,'Demand forecast'!$B$9:$B$5832,0))</f>
        <v>No</v>
      </c>
      <c r="AH674" s="6" t="str">
        <f>IF(COUNTIF($AF$93:AF674,$B674) = 1, "LV", IF(COUNTIF($AF$93:AF674,$B674) = 2, "HV", "ST"))</f>
        <v>ST</v>
      </c>
      <c r="AI674" s="6" t="str">
        <f>INDEX('Demand forecast and growth rate'!$E$7:$E$273,MATCH($Q674,'Demand forecast and growth rate'!$B$7:$B$273,0))</f>
        <v>Steady/falling</v>
      </c>
      <c r="AJ674" s="47">
        <f>SUMIFS('Capex forecast'!E$9:E$223,'Capex forecast'!$T$9:$T$223,$AF674,'Capex forecast'!$S$9:$S$223,$AH674,'Capex forecast'!$Q$9:$Q$223,"Repex")</f>
        <v>0</v>
      </c>
      <c r="AK674" s="47">
        <f>SUMIFS('Capex forecast'!F$9:F$223,'Capex forecast'!$T$9:$T$223,$AF674,'Capex forecast'!$S$9:$S$223,$AH674,'Capex forecast'!$Q$9:$Q$223,"Repex")</f>
        <v>0</v>
      </c>
      <c r="AL674" s="47">
        <f>SUMIFS('Capex forecast'!G$9:G$223,'Capex forecast'!$T$9:$T$223,$AF674,'Capex forecast'!$S$9:$S$223,$AH674,'Capex forecast'!$Q$9:$Q$223,"Repex")</f>
        <v>0</v>
      </c>
      <c r="AM674" s="47">
        <f>SUMIFS('Capex forecast'!H$9:H$223,'Capex forecast'!$T$9:$T$223,$AF674,'Capex forecast'!$S$9:$S$223,$AH674,'Capex forecast'!$Q$9:$Q$223,"Repex")</f>
        <v>0</v>
      </c>
      <c r="AN674" s="47">
        <f>SUMIFS('Capex forecast'!I$9:I$223,'Capex forecast'!$T$9:$T$223,$AF674,'Capex forecast'!$S$9:$S$223,$AH674,'Capex forecast'!$Q$9:$Q$223,"Repex")</f>
        <v>0</v>
      </c>
      <c r="AO674" s="47">
        <f>SUMIFS('Capex forecast'!J$9:J$223,'Capex forecast'!$T$9:$T$223,$AF674,'Capex forecast'!$S$9:$S$223,$AH674,'Capex forecast'!$Q$9:$Q$223,"Repex")</f>
        <v>0</v>
      </c>
      <c r="AP674" s="47">
        <f>SUMIFS('Capex forecast'!K$9:K$223,'Capex forecast'!$T$9:$T$223,$AF674,'Capex forecast'!$S$9:$S$223,$AH674,'Capex forecast'!$Q$9:$Q$223,"Repex")</f>
        <v>0</v>
      </c>
      <c r="AQ674" s="47">
        <f>SUMIFS('Capex forecast'!L$9:L$223,'Capex forecast'!$T$9:$T$223,$AF674,'Capex forecast'!$S$9:$S$223,$AH674,'Capex forecast'!$Q$9:$Q$223,"Repex")</f>
        <v>0</v>
      </c>
      <c r="AR674" s="47">
        <f>SUMIFS('Capex forecast'!M$9:M$223,'Capex forecast'!$T$9:$T$223,$AF674,'Capex forecast'!$S$9:$S$223,$AH674,'Capex forecast'!$Q$9:$Q$223,"Repex")</f>
        <v>0</v>
      </c>
      <c r="AS674" s="47">
        <f>SUMIFS('Capex forecast'!N$9:N$223,'Capex forecast'!$T$9:$T$223,$AF674,'Capex forecast'!$S$9:$S$223,$AH674,'Capex forecast'!$Q$9:$Q$223,"Repex")</f>
        <v>0</v>
      </c>
    </row>
    <row r="675" spans="2:45" ht="15">
      <c r="B675" s="45" t="s">
        <v>15</v>
      </c>
      <c r="C675" s="6" t="str">
        <f>INDEX('Demand forecast'!$M$9:$M$5832,MATCH($B675,'Demand forecast'!$B$9:$B$5832,0))</f>
        <v>No</v>
      </c>
      <c r="D675" s="6" t="str">
        <f>IF(COUNTIF($B$93:B675,$B675) = 1, "LV", IF(COUNTIF($B$93:B675,$B675) = 2, "HV", "ST"))</f>
        <v>ST</v>
      </c>
      <c r="E675" s="6" t="str">
        <f>INDEX('Demand forecast and growth rate'!$E$7:$E$273,MATCH($B675,'Demand forecast and growth rate'!$B$7:$B$273,0))</f>
        <v>High growth</v>
      </c>
      <c r="F675" s="32">
        <f>SUMIFS('Capex forecast'!E$9:E$223,'Capex forecast'!$T$9:$T$223,'Allocation of site-spec costs'!$B675,'Capex forecast'!$S$9:$S$223,'Allocation of site-spec costs'!$D675,'Capex forecast'!$Q$9:$Q$223,"Customer Connection")</f>
        <v>0</v>
      </c>
      <c r="G675" s="32">
        <f>SUMIFS('Capex forecast'!F$9:F$223,'Capex forecast'!$T$9:$T$223,'Allocation of site-spec costs'!$B675,'Capex forecast'!$S$9:$S$223,'Allocation of site-spec costs'!$D675,'Capex forecast'!$Q$9:$Q$223,"Customer Connection")</f>
        <v>0</v>
      </c>
      <c r="H675" s="32">
        <f>SUMIFS('Capex forecast'!G$9:G$223,'Capex forecast'!$T$9:$T$223,'Allocation of site-spec costs'!$B675,'Capex forecast'!$S$9:$S$223,'Allocation of site-spec costs'!$D675,'Capex forecast'!$Q$9:$Q$223,"Customer Connection")</f>
        <v>0</v>
      </c>
      <c r="I675" s="32">
        <f>SUMIFS('Capex forecast'!H$9:H$223,'Capex forecast'!$T$9:$T$223,'Allocation of site-spec costs'!$B675,'Capex forecast'!$S$9:$S$223,'Allocation of site-spec costs'!$D675,'Capex forecast'!$Q$9:$Q$223,"Customer Connection")</f>
        <v>0</v>
      </c>
      <c r="J675" s="32">
        <f>SUMIFS('Capex forecast'!I$9:I$223,'Capex forecast'!$T$9:$T$223,'Allocation of site-spec costs'!$B675,'Capex forecast'!$S$9:$S$223,'Allocation of site-spec costs'!$D675,'Capex forecast'!$Q$9:$Q$223,"Customer Connection")</f>
        <v>0</v>
      </c>
      <c r="K675" s="32">
        <f>SUMIFS('Capex forecast'!J$9:J$223,'Capex forecast'!$T$9:$T$223,'Allocation of site-spec costs'!$B675,'Capex forecast'!$S$9:$S$223,'Allocation of site-spec costs'!$D675,'Capex forecast'!$Q$9:$Q$223,"Customer Connection")</f>
        <v>0</v>
      </c>
      <c r="L675" s="32">
        <f>SUMIFS('Capex forecast'!K$9:K$223,'Capex forecast'!$T$9:$T$223,'Allocation of site-spec costs'!$B675,'Capex forecast'!$S$9:$S$223,'Allocation of site-spec costs'!$D675,'Capex forecast'!$Q$9:$Q$223,"Customer Connection")</f>
        <v>0</v>
      </c>
      <c r="M675" s="32">
        <f>SUMIFS('Capex forecast'!L$9:L$223,'Capex forecast'!$T$9:$T$223,'Allocation of site-spec costs'!$B675,'Capex forecast'!$S$9:$S$223,'Allocation of site-spec costs'!$D675,'Capex forecast'!$Q$9:$Q$223,"Customer Connection")</f>
        <v>0</v>
      </c>
      <c r="N675" s="32">
        <f>SUMIFS('Capex forecast'!M$9:M$223,'Capex forecast'!$T$9:$T$223,'Allocation of site-spec costs'!$B675,'Capex forecast'!$S$9:$S$223,'Allocation of site-spec costs'!$D675,'Capex forecast'!$Q$9:$Q$223,"Customer Connection")</f>
        <v>0</v>
      </c>
      <c r="O675" s="32">
        <f>SUMIFS('Capex forecast'!N$9:N$223,'Capex forecast'!$T$9:$T$223,'Allocation of site-spec costs'!$B675,'Capex forecast'!$S$9:$S$223,'Allocation of site-spec costs'!$D675,'Capex forecast'!$Q$9:$Q$223,"Customer Connection")</f>
        <v>0</v>
      </c>
      <c r="Q675" s="45" t="s">
        <v>15</v>
      </c>
      <c r="R675" s="6" t="str">
        <f>INDEX('Demand forecast'!$M$9:$M$5832,MATCH($Q675,'Demand forecast'!$B$9:$B$5832,0))</f>
        <v>No</v>
      </c>
      <c r="S675" s="6" t="str">
        <f>IF(COUNTIF($Q$93:Q675,$B675) = 1, "LV", IF(COUNTIF($Q$93:Q675,$B675) = 2, "HV", "ST"))</f>
        <v>ST</v>
      </c>
      <c r="T675" s="6" t="str">
        <f>INDEX('Demand forecast and growth rate'!$E$7:$E$273,MATCH($Q675,'Demand forecast and growth rate'!$B$7:$B$273,0))</f>
        <v>High growth</v>
      </c>
      <c r="U675" s="32">
        <f>SUMIFS('Capex forecast'!E$9:E$223,'Capex forecast'!$T$9:$T$223,$Q675,'Capex forecast'!$S$9:$S$223,$S675,'Capex forecast'!$Q$9:$Q$223,"Augex")</f>
        <v>0</v>
      </c>
      <c r="V675" s="32">
        <f>SUMIFS('Capex forecast'!F$9:F$223,'Capex forecast'!$T$9:$T$223,$Q675,'Capex forecast'!$S$9:$S$223,$S675,'Capex forecast'!$Q$9:$Q$223,"Augex")</f>
        <v>183744.15581396973</v>
      </c>
      <c r="W675" s="32">
        <f>SUMIFS('Capex forecast'!G$9:G$223,'Capex forecast'!$T$9:$T$223,$Q675,'Capex forecast'!$S$9:$S$223,$S675,'Capex forecast'!$Q$9:$Q$223,"Augex")</f>
        <v>1153837.1446019977</v>
      </c>
      <c r="X675" s="32">
        <f>SUMIFS('Capex forecast'!H$9:H$223,'Capex forecast'!$T$9:$T$223,$Q675,'Capex forecast'!$S$9:$S$223,$S675,'Capex forecast'!$Q$9:$Q$223,"Augex")</f>
        <v>5946351.7381405849</v>
      </c>
      <c r="Y675" s="32">
        <f>SUMIFS('Capex forecast'!I$9:I$223,'Capex forecast'!$T$9:$T$223,$Q675,'Capex forecast'!$S$9:$S$223,$S675,'Capex forecast'!$Q$9:$Q$223,"Augex")</f>
        <v>0</v>
      </c>
      <c r="Z675" s="32">
        <f>SUMIFS('Capex forecast'!J$9:J$223,'Capex forecast'!$T$9:$T$223,$Q675,'Capex forecast'!$S$9:$S$223,$S675,'Capex forecast'!$Q$9:$Q$223,"Augex")</f>
        <v>0</v>
      </c>
      <c r="AA675" s="32">
        <f>SUMIFS('Capex forecast'!K$9:K$223,'Capex forecast'!$T$9:$T$223,$Q675,'Capex forecast'!$S$9:$S$223,$S675,'Capex forecast'!$Q$9:$Q$223,"Augex")</f>
        <v>0</v>
      </c>
      <c r="AB675" s="32">
        <f>SUMIFS('Capex forecast'!L$9:L$223,'Capex forecast'!$T$9:$T$223,$Q675,'Capex forecast'!$S$9:$S$223,$S675,'Capex forecast'!$Q$9:$Q$223,"Augex")</f>
        <v>1420037.7765485165</v>
      </c>
      <c r="AC675" s="32">
        <f>SUMIFS('Capex forecast'!M$9:M$223,'Capex forecast'!$T$9:$T$223,$Q675,'Capex forecast'!$S$9:$S$223,$S675,'Capex forecast'!$Q$9:$Q$223,"Augex")</f>
        <v>1420037.7765485165</v>
      </c>
      <c r="AD675" s="32">
        <f>SUMIFS('Capex forecast'!N$9:N$223,'Capex forecast'!$T$9:$T$223,$Q675,'Capex forecast'!$S$9:$S$223,$S675,'Capex forecast'!$Q$9:$Q$223,"Augex")</f>
        <v>1420037.7765485165</v>
      </c>
      <c r="AF675" s="45" t="s">
        <v>15</v>
      </c>
      <c r="AG675" s="6" t="str">
        <f>INDEX('Demand forecast'!$M$9:$M$5832,MATCH($Q675,'Demand forecast'!$B$9:$B$5832,0))</f>
        <v>No</v>
      </c>
      <c r="AH675" s="6" t="str">
        <f>IF(COUNTIF($AF$93:AF675,$B675) = 1, "LV", IF(COUNTIF($AF$93:AF675,$B675) = 2, "HV", "ST"))</f>
        <v>ST</v>
      </c>
      <c r="AI675" s="6" t="str">
        <f>INDEX('Demand forecast and growth rate'!$E$7:$E$273,MATCH($Q675,'Demand forecast and growth rate'!$B$7:$B$273,0))</f>
        <v>High growth</v>
      </c>
      <c r="AJ675" s="47">
        <f>SUMIFS('Capex forecast'!E$9:E$223,'Capex forecast'!$T$9:$T$223,$AF675,'Capex forecast'!$S$9:$S$223,$AH675,'Capex forecast'!$Q$9:$Q$223,"Repex")</f>
        <v>0</v>
      </c>
      <c r="AK675" s="47">
        <f>SUMIFS('Capex forecast'!F$9:F$223,'Capex forecast'!$T$9:$T$223,$AF675,'Capex forecast'!$S$9:$S$223,$AH675,'Capex forecast'!$Q$9:$Q$223,"Repex")</f>
        <v>0</v>
      </c>
      <c r="AL675" s="47">
        <f>SUMIFS('Capex forecast'!G$9:G$223,'Capex forecast'!$T$9:$T$223,$AF675,'Capex forecast'!$S$9:$S$223,$AH675,'Capex forecast'!$Q$9:$Q$223,"Repex")</f>
        <v>0</v>
      </c>
      <c r="AM675" s="47">
        <f>SUMIFS('Capex forecast'!H$9:H$223,'Capex forecast'!$T$9:$T$223,$AF675,'Capex forecast'!$S$9:$S$223,$AH675,'Capex forecast'!$Q$9:$Q$223,"Repex")</f>
        <v>0</v>
      </c>
      <c r="AN675" s="47">
        <f>SUMIFS('Capex forecast'!I$9:I$223,'Capex forecast'!$T$9:$T$223,$AF675,'Capex forecast'!$S$9:$S$223,$AH675,'Capex forecast'!$Q$9:$Q$223,"Repex")</f>
        <v>0</v>
      </c>
      <c r="AO675" s="47">
        <f>SUMIFS('Capex forecast'!J$9:J$223,'Capex forecast'!$T$9:$T$223,$AF675,'Capex forecast'!$S$9:$S$223,$AH675,'Capex forecast'!$Q$9:$Q$223,"Repex")</f>
        <v>0</v>
      </c>
      <c r="AP675" s="47">
        <f>SUMIFS('Capex forecast'!K$9:K$223,'Capex forecast'!$T$9:$T$223,$AF675,'Capex forecast'!$S$9:$S$223,$AH675,'Capex forecast'!$Q$9:$Q$223,"Repex")</f>
        <v>0</v>
      </c>
      <c r="AQ675" s="47">
        <f>SUMIFS('Capex forecast'!L$9:L$223,'Capex forecast'!$T$9:$T$223,$AF675,'Capex forecast'!$S$9:$S$223,$AH675,'Capex forecast'!$Q$9:$Q$223,"Repex")</f>
        <v>0</v>
      </c>
      <c r="AR675" s="47">
        <f>SUMIFS('Capex forecast'!M$9:M$223,'Capex forecast'!$T$9:$T$223,$AF675,'Capex forecast'!$S$9:$S$223,$AH675,'Capex forecast'!$Q$9:$Q$223,"Repex")</f>
        <v>0</v>
      </c>
      <c r="AS675" s="47">
        <f>SUMIFS('Capex forecast'!N$9:N$223,'Capex forecast'!$T$9:$T$223,$AF675,'Capex forecast'!$S$9:$S$223,$AH675,'Capex forecast'!$Q$9:$Q$223,"Repex")</f>
        <v>0</v>
      </c>
    </row>
    <row r="676" spans="2:45" ht="15">
      <c r="B676" s="45" t="s">
        <v>430</v>
      </c>
      <c r="C676" s="6" t="str">
        <f>INDEX('Demand forecast'!$M$9:$M$5832,MATCH($B676,'Demand forecast'!$B$9:$B$5832,0))</f>
        <v>No</v>
      </c>
      <c r="D676" s="6" t="str">
        <f>IF(COUNTIF($B$93:B676,$B676) = 1, "LV", IF(COUNTIF($B$93:B676,$B676) = 2, "HV", "ST"))</f>
        <v>ST</v>
      </c>
      <c r="E676" s="6" t="str">
        <f>INDEX('Demand forecast and growth rate'!$E$7:$E$273,MATCH($B676,'Demand forecast and growth rate'!$B$7:$B$273,0))</f>
        <v>Steady/falling</v>
      </c>
      <c r="F676" s="32">
        <f>SUMIFS('Capex forecast'!E$9:E$223,'Capex forecast'!$T$9:$T$223,'Allocation of site-spec costs'!$B676,'Capex forecast'!$S$9:$S$223,'Allocation of site-spec costs'!$D676,'Capex forecast'!$Q$9:$Q$223,"Customer Connection")</f>
        <v>0</v>
      </c>
      <c r="G676" s="32">
        <f>SUMIFS('Capex forecast'!F$9:F$223,'Capex forecast'!$T$9:$T$223,'Allocation of site-spec costs'!$B676,'Capex forecast'!$S$9:$S$223,'Allocation of site-spec costs'!$D676,'Capex forecast'!$Q$9:$Q$223,"Customer Connection")</f>
        <v>0</v>
      </c>
      <c r="H676" s="32">
        <f>SUMIFS('Capex forecast'!G$9:G$223,'Capex forecast'!$T$9:$T$223,'Allocation of site-spec costs'!$B676,'Capex forecast'!$S$9:$S$223,'Allocation of site-spec costs'!$D676,'Capex forecast'!$Q$9:$Q$223,"Customer Connection")</f>
        <v>0</v>
      </c>
      <c r="I676" s="32">
        <f>SUMIFS('Capex forecast'!H$9:H$223,'Capex forecast'!$T$9:$T$223,'Allocation of site-spec costs'!$B676,'Capex forecast'!$S$9:$S$223,'Allocation of site-spec costs'!$D676,'Capex forecast'!$Q$9:$Q$223,"Customer Connection")</f>
        <v>0</v>
      </c>
      <c r="J676" s="32">
        <f>SUMIFS('Capex forecast'!I$9:I$223,'Capex forecast'!$T$9:$T$223,'Allocation of site-spec costs'!$B676,'Capex forecast'!$S$9:$S$223,'Allocation of site-spec costs'!$D676,'Capex forecast'!$Q$9:$Q$223,"Customer Connection")</f>
        <v>0</v>
      </c>
      <c r="K676" s="32">
        <f>SUMIFS('Capex forecast'!J$9:J$223,'Capex forecast'!$T$9:$T$223,'Allocation of site-spec costs'!$B676,'Capex forecast'!$S$9:$S$223,'Allocation of site-spec costs'!$D676,'Capex forecast'!$Q$9:$Q$223,"Customer Connection")</f>
        <v>0</v>
      </c>
      <c r="L676" s="32">
        <f>SUMIFS('Capex forecast'!K$9:K$223,'Capex forecast'!$T$9:$T$223,'Allocation of site-spec costs'!$B676,'Capex forecast'!$S$9:$S$223,'Allocation of site-spec costs'!$D676,'Capex forecast'!$Q$9:$Q$223,"Customer Connection")</f>
        <v>0</v>
      </c>
      <c r="M676" s="32">
        <f>SUMIFS('Capex forecast'!L$9:L$223,'Capex forecast'!$T$9:$T$223,'Allocation of site-spec costs'!$B676,'Capex forecast'!$S$9:$S$223,'Allocation of site-spec costs'!$D676,'Capex forecast'!$Q$9:$Q$223,"Customer Connection")</f>
        <v>0</v>
      </c>
      <c r="N676" s="32">
        <f>SUMIFS('Capex forecast'!M$9:M$223,'Capex forecast'!$T$9:$T$223,'Allocation of site-spec costs'!$B676,'Capex forecast'!$S$9:$S$223,'Allocation of site-spec costs'!$D676,'Capex forecast'!$Q$9:$Q$223,"Customer Connection")</f>
        <v>0</v>
      </c>
      <c r="O676" s="32">
        <f>SUMIFS('Capex forecast'!N$9:N$223,'Capex forecast'!$T$9:$T$223,'Allocation of site-spec costs'!$B676,'Capex forecast'!$S$9:$S$223,'Allocation of site-spec costs'!$D676,'Capex forecast'!$Q$9:$Q$223,"Customer Connection")</f>
        <v>0</v>
      </c>
      <c r="Q676" s="45" t="s">
        <v>430</v>
      </c>
      <c r="R676" s="6" t="str">
        <f>INDEX('Demand forecast'!$M$9:$M$5832,MATCH($Q676,'Demand forecast'!$B$9:$B$5832,0))</f>
        <v>No</v>
      </c>
      <c r="S676" s="6" t="str">
        <f>IF(COUNTIF($Q$93:Q676,$B676) = 1, "LV", IF(COUNTIF($Q$93:Q676,$B676) = 2, "HV", "ST"))</f>
        <v>ST</v>
      </c>
      <c r="T676" s="6" t="str">
        <f>INDEX('Demand forecast and growth rate'!$E$7:$E$273,MATCH($Q676,'Demand forecast and growth rate'!$B$7:$B$273,0))</f>
        <v>Steady/falling</v>
      </c>
      <c r="U676" s="32">
        <f>SUMIFS('Capex forecast'!E$9:E$223,'Capex forecast'!$T$9:$T$223,$Q676,'Capex forecast'!$S$9:$S$223,$S676,'Capex forecast'!$Q$9:$Q$223,"Augex")</f>
        <v>0</v>
      </c>
      <c r="V676" s="32">
        <f>SUMIFS('Capex forecast'!F$9:F$223,'Capex forecast'!$T$9:$T$223,$Q676,'Capex forecast'!$S$9:$S$223,$S676,'Capex forecast'!$Q$9:$Q$223,"Augex")</f>
        <v>0</v>
      </c>
      <c r="W676" s="32">
        <f>SUMIFS('Capex forecast'!G$9:G$223,'Capex forecast'!$T$9:$T$223,$Q676,'Capex forecast'!$S$9:$S$223,$S676,'Capex forecast'!$Q$9:$Q$223,"Augex")</f>
        <v>0</v>
      </c>
      <c r="X676" s="32">
        <f>SUMIFS('Capex forecast'!H$9:H$223,'Capex forecast'!$T$9:$T$223,$Q676,'Capex forecast'!$S$9:$S$223,$S676,'Capex forecast'!$Q$9:$Q$223,"Augex")</f>
        <v>0</v>
      </c>
      <c r="Y676" s="32">
        <f>SUMIFS('Capex forecast'!I$9:I$223,'Capex forecast'!$T$9:$T$223,$Q676,'Capex forecast'!$S$9:$S$223,$S676,'Capex forecast'!$Q$9:$Q$223,"Augex")</f>
        <v>0</v>
      </c>
      <c r="Z676" s="32">
        <f>SUMIFS('Capex forecast'!J$9:J$223,'Capex forecast'!$T$9:$T$223,$Q676,'Capex forecast'!$S$9:$S$223,$S676,'Capex forecast'!$Q$9:$Q$223,"Augex")</f>
        <v>0</v>
      </c>
      <c r="AA676" s="32">
        <f>SUMIFS('Capex forecast'!K$9:K$223,'Capex forecast'!$T$9:$T$223,$Q676,'Capex forecast'!$S$9:$S$223,$S676,'Capex forecast'!$Q$9:$Q$223,"Augex")</f>
        <v>0</v>
      </c>
      <c r="AB676" s="32">
        <f>SUMIFS('Capex forecast'!L$9:L$223,'Capex forecast'!$T$9:$T$223,$Q676,'Capex forecast'!$S$9:$S$223,$S676,'Capex forecast'!$Q$9:$Q$223,"Augex")</f>
        <v>0</v>
      </c>
      <c r="AC676" s="32">
        <f>SUMIFS('Capex forecast'!M$9:M$223,'Capex forecast'!$T$9:$T$223,$Q676,'Capex forecast'!$S$9:$S$223,$S676,'Capex forecast'!$Q$9:$Q$223,"Augex")</f>
        <v>0</v>
      </c>
      <c r="AD676" s="32">
        <f>SUMIFS('Capex forecast'!N$9:N$223,'Capex forecast'!$T$9:$T$223,$Q676,'Capex forecast'!$S$9:$S$223,$S676,'Capex forecast'!$Q$9:$Q$223,"Augex")</f>
        <v>0</v>
      </c>
      <c r="AF676" s="45" t="s">
        <v>430</v>
      </c>
      <c r="AG676" s="6" t="str">
        <f>INDEX('Demand forecast'!$M$9:$M$5832,MATCH($Q676,'Demand forecast'!$B$9:$B$5832,0))</f>
        <v>No</v>
      </c>
      <c r="AH676" s="6" t="str">
        <f>IF(COUNTIF($AF$93:AF676,$B676) = 1, "LV", IF(COUNTIF($AF$93:AF676,$B676) = 2, "HV", "ST"))</f>
        <v>ST</v>
      </c>
      <c r="AI676" s="6" t="str">
        <f>INDEX('Demand forecast and growth rate'!$E$7:$E$273,MATCH($Q676,'Demand forecast and growth rate'!$B$7:$B$273,0))</f>
        <v>Steady/falling</v>
      </c>
      <c r="AJ676" s="47">
        <f>SUMIFS('Capex forecast'!E$9:E$223,'Capex forecast'!$T$9:$T$223,$AF676,'Capex forecast'!$S$9:$S$223,$AH676,'Capex forecast'!$Q$9:$Q$223,"Repex")</f>
        <v>0</v>
      </c>
      <c r="AK676" s="47">
        <f>SUMIFS('Capex forecast'!F$9:F$223,'Capex forecast'!$T$9:$T$223,$AF676,'Capex forecast'!$S$9:$S$223,$AH676,'Capex forecast'!$Q$9:$Q$223,"Repex")</f>
        <v>0</v>
      </c>
      <c r="AL676" s="47">
        <f>SUMIFS('Capex forecast'!G$9:G$223,'Capex forecast'!$T$9:$T$223,$AF676,'Capex forecast'!$S$9:$S$223,$AH676,'Capex forecast'!$Q$9:$Q$223,"Repex")</f>
        <v>0</v>
      </c>
      <c r="AM676" s="47">
        <f>SUMIFS('Capex forecast'!H$9:H$223,'Capex forecast'!$T$9:$T$223,$AF676,'Capex forecast'!$S$9:$S$223,$AH676,'Capex forecast'!$Q$9:$Q$223,"Repex")</f>
        <v>0</v>
      </c>
      <c r="AN676" s="47">
        <f>SUMIFS('Capex forecast'!I$9:I$223,'Capex forecast'!$T$9:$T$223,$AF676,'Capex forecast'!$S$9:$S$223,$AH676,'Capex forecast'!$Q$9:$Q$223,"Repex")</f>
        <v>0</v>
      </c>
      <c r="AO676" s="47">
        <f>SUMIFS('Capex forecast'!J$9:J$223,'Capex forecast'!$T$9:$T$223,$AF676,'Capex forecast'!$S$9:$S$223,$AH676,'Capex forecast'!$Q$9:$Q$223,"Repex")</f>
        <v>0</v>
      </c>
      <c r="AP676" s="47">
        <f>SUMIFS('Capex forecast'!K$9:K$223,'Capex forecast'!$T$9:$T$223,$AF676,'Capex forecast'!$S$9:$S$223,$AH676,'Capex forecast'!$Q$9:$Q$223,"Repex")</f>
        <v>0</v>
      </c>
      <c r="AQ676" s="47">
        <f>SUMIFS('Capex forecast'!L$9:L$223,'Capex forecast'!$T$9:$T$223,$AF676,'Capex forecast'!$S$9:$S$223,$AH676,'Capex forecast'!$Q$9:$Q$223,"Repex")</f>
        <v>0</v>
      </c>
      <c r="AR676" s="47">
        <f>SUMIFS('Capex forecast'!M$9:M$223,'Capex forecast'!$T$9:$T$223,$AF676,'Capex forecast'!$S$9:$S$223,$AH676,'Capex forecast'!$Q$9:$Q$223,"Repex")</f>
        <v>0</v>
      </c>
      <c r="AS676" s="47">
        <f>SUMIFS('Capex forecast'!N$9:N$223,'Capex forecast'!$T$9:$T$223,$AF676,'Capex forecast'!$S$9:$S$223,$AH676,'Capex forecast'!$Q$9:$Q$223,"Repex")</f>
        <v>0</v>
      </c>
    </row>
    <row r="677" spans="2:45" ht="15">
      <c r="B677" s="45" t="s">
        <v>25</v>
      </c>
      <c r="C677" s="6" t="str">
        <f>INDEX('Demand forecast'!$M$9:$M$5832,MATCH($B677,'Demand forecast'!$B$9:$B$5832,0))</f>
        <v>No</v>
      </c>
      <c r="D677" s="6" t="str">
        <f>IF(COUNTIF($B$93:B677,$B677) = 1, "LV", IF(COUNTIF($B$93:B677,$B677) = 2, "HV", "ST"))</f>
        <v>ST</v>
      </c>
      <c r="E677" s="6" t="str">
        <f>INDEX('Demand forecast and growth rate'!$E$7:$E$273,MATCH($B677,'Demand forecast and growth rate'!$B$7:$B$273,0))</f>
        <v>Small growth</v>
      </c>
      <c r="F677" s="32">
        <f>SUMIFS('Capex forecast'!E$9:E$223,'Capex forecast'!$T$9:$T$223,'Allocation of site-spec costs'!$B677,'Capex forecast'!$S$9:$S$223,'Allocation of site-spec costs'!$D677,'Capex forecast'!$Q$9:$Q$223,"Customer Connection")</f>
        <v>0</v>
      </c>
      <c r="G677" s="32">
        <f>SUMIFS('Capex forecast'!F$9:F$223,'Capex forecast'!$T$9:$T$223,'Allocation of site-spec costs'!$B677,'Capex forecast'!$S$9:$S$223,'Allocation of site-spec costs'!$D677,'Capex forecast'!$Q$9:$Q$223,"Customer Connection")</f>
        <v>0</v>
      </c>
      <c r="H677" s="32">
        <f>SUMIFS('Capex forecast'!G$9:G$223,'Capex forecast'!$T$9:$T$223,'Allocation of site-spec costs'!$B677,'Capex forecast'!$S$9:$S$223,'Allocation of site-spec costs'!$D677,'Capex forecast'!$Q$9:$Q$223,"Customer Connection")</f>
        <v>0</v>
      </c>
      <c r="I677" s="32">
        <f>SUMIFS('Capex forecast'!H$9:H$223,'Capex forecast'!$T$9:$T$223,'Allocation of site-spec costs'!$B677,'Capex forecast'!$S$9:$S$223,'Allocation of site-spec costs'!$D677,'Capex forecast'!$Q$9:$Q$223,"Customer Connection")</f>
        <v>0</v>
      </c>
      <c r="J677" s="32">
        <f>SUMIFS('Capex forecast'!I$9:I$223,'Capex forecast'!$T$9:$T$223,'Allocation of site-spec costs'!$B677,'Capex forecast'!$S$9:$S$223,'Allocation of site-spec costs'!$D677,'Capex forecast'!$Q$9:$Q$223,"Customer Connection")</f>
        <v>0</v>
      </c>
      <c r="K677" s="32">
        <f>SUMIFS('Capex forecast'!J$9:J$223,'Capex forecast'!$T$9:$T$223,'Allocation of site-spec costs'!$B677,'Capex forecast'!$S$9:$S$223,'Allocation of site-spec costs'!$D677,'Capex forecast'!$Q$9:$Q$223,"Customer Connection")</f>
        <v>0</v>
      </c>
      <c r="L677" s="32">
        <f>SUMIFS('Capex forecast'!K$9:K$223,'Capex forecast'!$T$9:$T$223,'Allocation of site-spec costs'!$B677,'Capex forecast'!$S$9:$S$223,'Allocation of site-spec costs'!$D677,'Capex forecast'!$Q$9:$Q$223,"Customer Connection")</f>
        <v>0</v>
      </c>
      <c r="M677" s="32">
        <f>SUMIFS('Capex forecast'!L$9:L$223,'Capex forecast'!$T$9:$T$223,'Allocation of site-spec costs'!$B677,'Capex forecast'!$S$9:$S$223,'Allocation of site-spec costs'!$D677,'Capex forecast'!$Q$9:$Q$223,"Customer Connection")</f>
        <v>0</v>
      </c>
      <c r="N677" s="32">
        <f>SUMIFS('Capex forecast'!M$9:M$223,'Capex forecast'!$T$9:$T$223,'Allocation of site-spec costs'!$B677,'Capex forecast'!$S$9:$S$223,'Allocation of site-spec costs'!$D677,'Capex forecast'!$Q$9:$Q$223,"Customer Connection")</f>
        <v>0</v>
      </c>
      <c r="O677" s="32">
        <f>SUMIFS('Capex forecast'!N$9:N$223,'Capex forecast'!$T$9:$T$223,'Allocation of site-spec costs'!$B677,'Capex forecast'!$S$9:$S$223,'Allocation of site-spec costs'!$D677,'Capex forecast'!$Q$9:$Q$223,"Customer Connection")</f>
        <v>0</v>
      </c>
      <c r="Q677" s="45" t="s">
        <v>25</v>
      </c>
      <c r="R677" s="6" t="str">
        <f>INDEX('Demand forecast'!$M$9:$M$5832,MATCH($Q677,'Demand forecast'!$B$9:$B$5832,0))</f>
        <v>No</v>
      </c>
      <c r="S677" s="6" t="str">
        <f>IF(COUNTIF($Q$93:Q677,$B677) = 1, "LV", IF(COUNTIF($Q$93:Q677,$B677) = 2, "HV", "ST"))</f>
        <v>ST</v>
      </c>
      <c r="T677" s="6" t="str">
        <f>INDEX('Demand forecast and growth rate'!$E$7:$E$273,MATCH($Q677,'Demand forecast and growth rate'!$B$7:$B$273,0))</f>
        <v>Small growth</v>
      </c>
      <c r="U677" s="32">
        <f>SUMIFS('Capex forecast'!E$9:E$223,'Capex forecast'!$T$9:$T$223,$Q677,'Capex forecast'!$S$9:$S$223,$S677,'Capex forecast'!$Q$9:$Q$223,"Augex")</f>
        <v>0</v>
      </c>
      <c r="V677" s="32">
        <f>SUMIFS('Capex forecast'!F$9:F$223,'Capex forecast'!$T$9:$T$223,$Q677,'Capex forecast'!$S$9:$S$223,$S677,'Capex forecast'!$Q$9:$Q$223,"Augex")</f>
        <v>0</v>
      </c>
      <c r="W677" s="32">
        <f>SUMIFS('Capex forecast'!G$9:G$223,'Capex forecast'!$T$9:$T$223,$Q677,'Capex forecast'!$S$9:$S$223,$S677,'Capex forecast'!$Q$9:$Q$223,"Augex")</f>
        <v>0</v>
      </c>
      <c r="X677" s="32">
        <f>SUMIFS('Capex forecast'!H$9:H$223,'Capex forecast'!$T$9:$T$223,$Q677,'Capex forecast'!$S$9:$S$223,$S677,'Capex forecast'!$Q$9:$Q$223,"Augex")</f>
        <v>0</v>
      </c>
      <c r="Y677" s="32">
        <f>SUMIFS('Capex forecast'!I$9:I$223,'Capex forecast'!$T$9:$T$223,$Q677,'Capex forecast'!$S$9:$S$223,$S677,'Capex forecast'!$Q$9:$Q$223,"Augex")</f>
        <v>0</v>
      </c>
      <c r="Z677" s="32">
        <f>SUMIFS('Capex forecast'!J$9:J$223,'Capex forecast'!$T$9:$T$223,$Q677,'Capex forecast'!$S$9:$S$223,$S677,'Capex forecast'!$Q$9:$Q$223,"Augex")</f>
        <v>0</v>
      </c>
      <c r="AA677" s="32">
        <f>SUMIFS('Capex forecast'!K$9:K$223,'Capex forecast'!$T$9:$T$223,$Q677,'Capex forecast'!$S$9:$S$223,$S677,'Capex forecast'!$Q$9:$Q$223,"Augex")</f>
        <v>0</v>
      </c>
      <c r="AB677" s="32">
        <f>SUMIFS('Capex forecast'!L$9:L$223,'Capex forecast'!$T$9:$T$223,$Q677,'Capex forecast'!$S$9:$S$223,$S677,'Capex forecast'!$Q$9:$Q$223,"Augex")</f>
        <v>0</v>
      </c>
      <c r="AC677" s="32">
        <f>SUMIFS('Capex forecast'!M$9:M$223,'Capex forecast'!$T$9:$T$223,$Q677,'Capex forecast'!$S$9:$S$223,$S677,'Capex forecast'!$Q$9:$Q$223,"Augex")</f>
        <v>0</v>
      </c>
      <c r="AD677" s="32">
        <f>SUMIFS('Capex forecast'!N$9:N$223,'Capex forecast'!$T$9:$T$223,$Q677,'Capex forecast'!$S$9:$S$223,$S677,'Capex forecast'!$Q$9:$Q$223,"Augex")</f>
        <v>0</v>
      </c>
      <c r="AF677" s="45" t="s">
        <v>25</v>
      </c>
      <c r="AG677" s="6" t="str">
        <f>INDEX('Demand forecast'!$M$9:$M$5832,MATCH($Q677,'Demand forecast'!$B$9:$B$5832,0))</f>
        <v>No</v>
      </c>
      <c r="AH677" s="6" t="str">
        <f>IF(COUNTIF($AF$93:AF677,$B677) = 1, "LV", IF(COUNTIF($AF$93:AF677,$B677) = 2, "HV", "ST"))</f>
        <v>ST</v>
      </c>
      <c r="AI677" s="6" t="str">
        <f>INDEX('Demand forecast and growth rate'!$E$7:$E$273,MATCH($Q677,'Demand forecast and growth rate'!$B$7:$B$273,0))</f>
        <v>Small growth</v>
      </c>
      <c r="AJ677" s="47">
        <f>SUMIFS('Capex forecast'!E$9:E$223,'Capex forecast'!$T$9:$T$223,$AF677,'Capex forecast'!$S$9:$S$223,$AH677,'Capex forecast'!$Q$9:$Q$223,"Repex")</f>
        <v>0</v>
      </c>
      <c r="AK677" s="47">
        <f>SUMIFS('Capex forecast'!F$9:F$223,'Capex forecast'!$T$9:$T$223,$AF677,'Capex forecast'!$S$9:$S$223,$AH677,'Capex forecast'!$Q$9:$Q$223,"Repex")</f>
        <v>0</v>
      </c>
      <c r="AL677" s="47">
        <f>SUMIFS('Capex forecast'!G$9:G$223,'Capex forecast'!$T$9:$T$223,$AF677,'Capex forecast'!$S$9:$S$223,$AH677,'Capex forecast'!$Q$9:$Q$223,"Repex")</f>
        <v>0</v>
      </c>
      <c r="AM677" s="47">
        <f>SUMIFS('Capex forecast'!H$9:H$223,'Capex forecast'!$T$9:$T$223,$AF677,'Capex forecast'!$S$9:$S$223,$AH677,'Capex forecast'!$Q$9:$Q$223,"Repex")</f>
        <v>0</v>
      </c>
      <c r="AN677" s="47">
        <f>SUMIFS('Capex forecast'!I$9:I$223,'Capex forecast'!$T$9:$T$223,$AF677,'Capex forecast'!$S$9:$S$223,$AH677,'Capex forecast'!$Q$9:$Q$223,"Repex")</f>
        <v>0</v>
      </c>
      <c r="AO677" s="47">
        <f>SUMIFS('Capex forecast'!J$9:J$223,'Capex forecast'!$T$9:$T$223,$AF677,'Capex forecast'!$S$9:$S$223,$AH677,'Capex forecast'!$Q$9:$Q$223,"Repex")</f>
        <v>0</v>
      </c>
      <c r="AP677" s="47">
        <f>SUMIFS('Capex forecast'!K$9:K$223,'Capex forecast'!$T$9:$T$223,$AF677,'Capex forecast'!$S$9:$S$223,$AH677,'Capex forecast'!$Q$9:$Q$223,"Repex")</f>
        <v>0</v>
      </c>
      <c r="AQ677" s="47">
        <f>SUMIFS('Capex forecast'!L$9:L$223,'Capex forecast'!$T$9:$T$223,$AF677,'Capex forecast'!$S$9:$S$223,$AH677,'Capex forecast'!$Q$9:$Q$223,"Repex")</f>
        <v>0</v>
      </c>
      <c r="AR677" s="47">
        <f>SUMIFS('Capex forecast'!M$9:M$223,'Capex forecast'!$T$9:$T$223,$AF677,'Capex forecast'!$S$9:$S$223,$AH677,'Capex forecast'!$Q$9:$Q$223,"Repex")</f>
        <v>0</v>
      </c>
      <c r="AS677" s="47">
        <f>SUMIFS('Capex forecast'!N$9:N$223,'Capex forecast'!$T$9:$T$223,$AF677,'Capex forecast'!$S$9:$S$223,$AH677,'Capex forecast'!$Q$9:$Q$223,"Repex")</f>
        <v>0</v>
      </c>
    </row>
    <row r="678" spans="2:45" ht="15">
      <c r="B678" s="45" t="s">
        <v>99</v>
      </c>
      <c r="C678" s="6" t="str">
        <f>INDEX('Demand forecast'!$M$9:$M$5832,MATCH($B678,'Demand forecast'!$B$9:$B$5832,0))</f>
        <v>No</v>
      </c>
      <c r="D678" s="6" t="str">
        <f>IF(COUNTIF($B$93:B678,$B678) = 1, "LV", IF(COUNTIF($B$93:B678,$B678) = 2, "HV", "ST"))</f>
        <v>ST</v>
      </c>
      <c r="E678" s="6" t="str">
        <f>INDEX('Demand forecast and growth rate'!$E$7:$E$273,MATCH($B678,'Demand forecast and growth rate'!$B$7:$B$273,0))</f>
        <v>Small growth</v>
      </c>
      <c r="F678" s="32">
        <f>SUMIFS('Capex forecast'!E$9:E$223,'Capex forecast'!$T$9:$T$223,'Allocation of site-spec costs'!$B678,'Capex forecast'!$S$9:$S$223,'Allocation of site-spec costs'!$D678,'Capex forecast'!$Q$9:$Q$223,"Customer Connection")</f>
        <v>0</v>
      </c>
      <c r="G678" s="32">
        <f>SUMIFS('Capex forecast'!F$9:F$223,'Capex forecast'!$T$9:$T$223,'Allocation of site-spec costs'!$B678,'Capex forecast'!$S$9:$S$223,'Allocation of site-spec costs'!$D678,'Capex forecast'!$Q$9:$Q$223,"Customer Connection")</f>
        <v>0</v>
      </c>
      <c r="H678" s="32">
        <f>SUMIFS('Capex forecast'!G$9:G$223,'Capex forecast'!$T$9:$T$223,'Allocation of site-spec costs'!$B678,'Capex forecast'!$S$9:$S$223,'Allocation of site-spec costs'!$D678,'Capex forecast'!$Q$9:$Q$223,"Customer Connection")</f>
        <v>0</v>
      </c>
      <c r="I678" s="32">
        <f>SUMIFS('Capex forecast'!H$9:H$223,'Capex forecast'!$T$9:$T$223,'Allocation of site-spec costs'!$B678,'Capex forecast'!$S$9:$S$223,'Allocation of site-spec costs'!$D678,'Capex forecast'!$Q$9:$Q$223,"Customer Connection")</f>
        <v>0</v>
      </c>
      <c r="J678" s="32">
        <f>SUMIFS('Capex forecast'!I$9:I$223,'Capex forecast'!$T$9:$T$223,'Allocation of site-spec costs'!$B678,'Capex forecast'!$S$9:$S$223,'Allocation of site-spec costs'!$D678,'Capex forecast'!$Q$9:$Q$223,"Customer Connection")</f>
        <v>0</v>
      </c>
      <c r="K678" s="32">
        <f>SUMIFS('Capex forecast'!J$9:J$223,'Capex forecast'!$T$9:$T$223,'Allocation of site-spec costs'!$B678,'Capex forecast'!$S$9:$S$223,'Allocation of site-spec costs'!$D678,'Capex forecast'!$Q$9:$Q$223,"Customer Connection")</f>
        <v>0</v>
      </c>
      <c r="L678" s="32">
        <f>SUMIFS('Capex forecast'!K$9:K$223,'Capex forecast'!$T$9:$T$223,'Allocation of site-spec costs'!$B678,'Capex forecast'!$S$9:$S$223,'Allocation of site-spec costs'!$D678,'Capex forecast'!$Q$9:$Q$223,"Customer Connection")</f>
        <v>0</v>
      </c>
      <c r="M678" s="32">
        <f>SUMIFS('Capex forecast'!L$9:L$223,'Capex forecast'!$T$9:$T$223,'Allocation of site-spec costs'!$B678,'Capex forecast'!$S$9:$S$223,'Allocation of site-spec costs'!$D678,'Capex forecast'!$Q$9:$Q$223,"Customer Connection")</f>
        <v>0</v>
      </c>
      <c r="N678" s="32">
        <f>SUMIFS('Capex forecast'!M$9:M$223,'Capex forecast'!$T$9:$T$223,'Allocation of site-spec costs'!$B678,'Capex forecast'!$S$9:$S$223,'Allocation of site-spec costs'!$D678,'Capex forecast'!$Q$9:$Q$223,"Customer Connection")</f>
        <v>0</v>
      </c>
      <c r="O678" s="32">
        <f>SUMIFS('Capex forecast'!N$9:N$223,'Capex forecast'!$T$9:$T$223,'Allocation of site-spec costs'!$B678,'Capex forecast'!$S$9:$S$223,'Allocation of site-spec costs'!$D678,'Capex forecast'!$Q$9:$Q$223,"Customer Connection")</f>
        <v>0</v>
      </c>
      <c r="Q678" s="45" t="s">
        <v>99</v>
      </c>
      <c r="R678" s="6" t="str">
        <f>INDEX('Demand forecast'!$M$9:$M$5832,MATCH($Q678,'Demand forecast'!$B$9:$B$5832,0))</f>
        <v>No</v>
      </c>
      <c r="S678" s="6" t="str">
        <f>IF(COUNTIF($Q$93:Q678,$B678) = 1, "LV", IF(COUNTIF($Q$93:Q678,$B678) = 2, "HV", "ST"))</f>
        <v>ST</v>
      </c>
      <c r="T678" s="6" t="str">
        <f>INDEX('Demand forecast and growth rate'!$E$7:$E$273,MATCH($Q678,'Demand forecast and growth rate'!$B$7:$B$273,0))</f>
        <v>Small growth</v>
      </c>
      <c r="U678" s="32">
        <f>SUMIFS('Capex forecast'!E$9:E$223,'Capex forecast'!$T$9:$T$223,$Q678,'Capex forecast'!$S$9:$S$223,$S678,'Capex forecast'!$Q$9:$Q$223,"Augex")</f>
        <v>0</v>
      </c>
      <c r="V678" s="32">
        <f>SUMIFS('Capex forecast'!F$9:F$223,'Capex forecast'!$T$9:$T$223,$Q678,'Capex forecast'!$S$9:$S$223,$S678,'Capex forecast'!$Q$9:$Q$223,"Augex")</f>
        <v>0</v>
      </c>
      <c r="W678" s="32">
        <f>SUMIFS('Capex forecast'!G$9:G$223,'Capex forecast'!$T$9:$T$223,$Q678,'Capex forecast'!$S$9:$S$223,$S678,'Capex forecast'!$Q$9:$Q$223,"Augex")</f>
        <v>0</v>
      </c>
      <c r="X678" s="32">
        <f>SUMIFS('Capex forecast'!H$9:H$223,'Capex forecast'!$T$9:$T$223,$Q678,'Capex forecast'!$S$9:$S$223,$S678,'Capex forecast'!$Q$9:$Q$223,"Augex")</f>
        <v>0</v>
      </c>
      <c r="Y678" s="32">
        <f>SUMIFS('Capex forecast'!I$9:I$223,'Capex forecast'!$T$9:$T$223,$Q678,'Capex forecast'!$S$9:$S$223,$S678,'Capex forecast'!$Q$9:$Q$223,"Augex")</f>
        <v>0</v>
      </c>
      <c r="Z678" s="32">
        <f>SUMIFS('Capex forecast'!J$9:J$223,'Capex forecast'!$T$9:$T$223,$Q678,'Capex forecast'!$S$9:$S$223,$S678,'Capex forecast'!$Q$9:$Q$223,"Augex")</f>
        <v>0</v>
      </c>
      <c r="AA678" s="32">
        <f>SUMIFS('Capex forecast'!K$9:K$223,'Capex forecast'!$T$9:$T$223,$Q678,'Capex forecast'!$S$9:$S$223,$S678,'Capex forecast'!$Q$9:$Q$223,"Augex")</f>
        <v>0</v>
      </c>
      <c r="AB678" s="32">
        <f>SUMIFS('Capex forecast'!L$9:L$223,'Capex forecast'!$T$9:$T$223,$Q678,'Capex forecast'!$S$9:$S$223,$S678,'Capex forecast'!$Q$9:$Q$223,"Augex")</f>
        <v>0</v>
      </c>
      <c r="AC678" s="32">
        <f>SUMIFS('Capex forecast'!M$9:M$223,'Capex forecast'!$T$9:$T$223,$Q678,'Capex forecast'!$S$9:$S$223,$S678,'Capex forecast'!$Q$9:$Q$223,"Augex")</f>
        <v>0</v>
      </c>
      <c r="AD678" s="32">
        <f>SUMIFS('Capex forecast'!N$9:N$223,'Capex forecast'!$T$9:$T$223,$Q678,'Capex forecast'!$S$9:$S$223,$S678,'Capex forecast'!$Q$9:$Q$223,"Augex")</f>
        <v>0</v>
      </c>
      <c r="AF678" s="45" t="s">
        <v>99</v>
      </c>
      <c r="AG678" s="6" t="str">
        <f>INDEX('Demand forecast'!$M$9:$M$5832,MATCH($Q678,'Demand forecast'!$B$9:$B$5832,0))</f>
        <v>No</v>
      </c>
      <c r="AH678" s="6" t="str">
        <f>IF(COUNTIF($AF$93:AF678,$B678) = 1, "LV", IF(COUNTIF($AF$93:AF678,$B678) = 2, "HV", "ST"))</f>
        <v>ST</v>
      </c>
      <c r="AI678" s="6" t="str">
        <f>INDEX('Demand forecast and growth rate'!$E$7:$E$273,MATCH($Q678,'Demand forecast and growth rate'!$B$7:$B$273,0))</f>
        <v>Small growth</v>
      </c>
      <c r="AJ678" s="47">
        <f>SUMIFS('Capex forecast'!E$9:E$223,'Capex forecast'!$T$9:$T$223,$AF678,'Capex forecast'!$S$9:$S$223,$AH678,'Capex forecast'!$Q$9:$Q$223,"Repex")</f>
        <v>0</v>
      </c>
      <c r="AK678" s="47">
        <f>SUMIFS('Capex forecast'!F$9:F$223,'Capex forecast'!$T$9:$T$223,$AF678,'Capex forecast'!$S$9:$S$223,$AH678,'Capex forecast'!$Q$9:$Q$223,"Repex")</f>
        <v>0</v>
      </c>
      <c r="AL678" s="47">
        <f>SUMIFS('Capex forecast'!G$9:G$223,'Capex forecast'!$T$9:$T$223,$AF678,'Capex forecast'!$S$9:$S$223,$AH678,'Capex forecast'!$Q$9:$Q$223,"Repex")</f>
        <v>0</v>
      </c>
      <c r="AM678" s="47">
        <f>SUMIFS('Capex forecast'!H$9:H$223,'Capex forecast'!$T$9:$T$223,$AF678,'Capex forecast'!$S$9:$S$223,$AH678,'Capex forecast'!$Q$9:$Q$223,"Repex")</f>
        <v>0</v>
      </c>
      <c r="AN678" s="47">
        <f>SUMIFS('Capex forecast'!I$9:I$223,'Capex forecast'!$T$9:$T$223,$AF678,'Capex forecast'!$S$9:$S$223,$AH678,'Capex forecast'!$Q$9:$Q$223,"Repex")</f>
        <v>0</v>
      </c>
      <c r="AO678" s="47">
        <f>SUMIFS('Capex forecast'!J$9:J$223,'Capex forecast'!$T$9:$T$223,$AF678,'Capex forecast'!$S$9:$S$223,$AH678,'Capex forecast'!$Q$9:$Q$223,"Repex")</f>
        <v>0</v>
      </c>
      <c r="AP678" s="47">
        <f>SUMIFS('Capex forecast'!K$9:K$223,'Capex forecast'!$T$9:$T$223,$AF678,'Capex forecast'!$S$9:$S$223,$AH678,'Capex forecast'!$Q$9:$Q$223,"Repex")</f>
        <v>0</v>
      </c>
      <c r="AQ678" s="47">
        <f>SUMIFS('Capex forecast'!L$9:L$223,'Capex forecast'!$T$9:$T$223,$AF678,'Capex forecast'!$S$9:$S$223,$AH678,'Capex forecast'!$Q$9:$Q$223,"Repex")</f>
        <v>0</v>
      </c>
      <c r="AR678" s="47">
        <f>SUMIFS('Capex forecast'!M$9:M$223,'Capex forecast'!$T$9:$T$223,$AF678,'Capex forecast'!$S$9:$S$223,$AH678,'Capex forecast'!$Q$9:$Q$223,"Repex")</f>
        <v>0</v>
      </c>
      <c r="AS678" s="47">
        <f>SUMIFS('Capex forecast'!N$9:N$223,'Capex forecast'!$T$9:$T$223,$AF678,'Capex forecast'!$S$9:$S$223,$AH678,'Capex forecast'!$Q$9:$Q$223,"Repex")</f>
        <v>0</v>
      </c>
    </row>
    <row r="679" spans="2:45" ht="15">
      <c r="B679" s="45" t="s">
        <v>101</v>
      </c>
      <c r="C679" s="6" t="str">
        <f>INDEX('Demand forecast'!$M$9:$M$5832,MATCH($B679,'Demand forecast'!$B$9:$B$5832,0))</f>
        <v>No</v>
      </c>
      <c r="D679" s="6" t="str">
        <f>IF(COUNTIF($B$93:B679,$B679) = 1, "LV", IF(COUNTIF($B$93:B679,$B679) = 2, "HV", "ST"))</f>
        <v>ST</v>
      </c>
      <c r="E679" s="6" t="str">
        <f>INDEX('Demand forecast and growth rate'!$E$7:$E$273,MATCH($B679,'Demand forecast and growth rate'!$B$7:$B$273,0))</f>
        <v>High growth</v>
      </c>
      <c r="F679" s="32">
        <f>SUMIFS('Capex forecast'!E$9:E$223,'Capex forecast'!$T$9:$T$223,'Allocation of site-spec costs'!$B679,'Capex forecast'!$S$9:$S$223,'Allocation of site-spec costs'!$D679,'Capex forecast'!$Q$9:$Q$223,"Customer Connection")</f>
        <v>0</v>
      </c>
      <c r="G679" s="32">
        <f>SUMIFS('Capex forecast'!F$9:F$223,'Capex forecast'!$T$9:$T$223,'Allocation of site-spec costs'!$B679,'Capex forecast'!$S$9:$S$223,'Allocation of site-spec costs'!$D679,'Capex forecast'!$Q$9:$Q$223,"Customer Connection")</f>
        <v>0</v>
      </c>
      <c r="H679" s="32">
        <f>SUMIFS('Capex forecast'!G$9:G$223,'Capex forecast'!$T$9:$T$223,'Allocation of site-spec costs'!$B679,'Capex forecast'!$S$9:$S$223,'Allocation of site-spec costs'!$D679,'Capex forecast'!$Q$9:$Q$223,"Customer Connection")</f>
        <v>0</v>
      </c>
      <c r="I679" s="32">
        <f>SUMIFS('Capex forecast'!H$9:H$223,'Capex forecast'!$T$9:$T$223,'Allocation of site-spec costs'!$B679,'Capex forecast'!$S$9:$S$223,'Allocation of site-spec costs'!$D679,'Capex forecast'!$Q$9:$Q$223,"Customer Connection")</f>
        <v>0</v>
      </c>
      <c r="J679" s="32">
        <f>SUMIFS('Capex forecast'!I$9:I$223,'Capex forecast'!$T$9:$T$223,'Allocation of site-spec costs'!$B679,'Capex forecast'!$S$9:$S$223,'Allocation of site-spec costs'!$D679,'Capex forecast'!$Q$9:$Q$223,"Customer Connection")</f>
        <v>0</v>
      </c>
      <c r="K679" s="32">
        <f>SUMIFS('Capex forecast'!J$9:J$223,'Capex forecast'!$T$9:$T$223,'Allocation of site-spec costs'!$B679,'Capex forecast'!$S$9:$S$223,'Allocation of site-spec costs'!$D679,'Capex forecast'!$Q$9:$Q$223,"Customer Connection")</f>
        <v>0</v>
      </c>
      <c r="L679" s="32">
        <f>SUMIFS('Capex forecast'!K$9:K$223,'Capex forecast'!$T$9:$T$223,'Allocation of site-spec costs'!$B679,'Capex forecast'!$S$9:$S$223,'Allocation of site-spec costs'!$D679,'Capex forecast'!$Q$9:$Q$223,"Customer Connection")</f>
        <v>0</v>
      </c>
      <c r="M679" s="32">
        <f>SUMIFS('Capex forecast'!L$9:L$223,'Capex forecast'!$T$9:$T$223,'Allocation of site-spec costs'!$B679,'Capex forecast'!$S$9:$S$223,'Allocation of site-spec costs'!$D679,'Capex forecast'!$Q$9:$Q$223,"Customer Connection")</f>
        <v>0</v>
      </c>
      <c r="N679" s="32">
        <f>SUMIFS('Capex forecast'!M$9:M$223,'Capex forecast'!$T$9:$T$223,'Allocation of site-spec costs'!$B679,'Capex forecast'!$S$9:$S$223,'Allocation of site-spec costs'!$D679,'Capex forecast'!$Q$9:$Q$223,"Customer Connection")</f>
        <v>0</v>
      </c>
      <c r="O679" s="32">
        <f>SUMIFS('Capex forecast'!N$9:N$223,'Capex forecast'!$T$9:$T$223,'Allocation of site-spec costs'!$B679,'Capex forecast'!$S$9:$S$223,'Allocation of site-spec costs'!$D679,'Capex forecast'!$Q$9:$Q$223,"Customer Connection")</f>
        <v>0</v>
      </c>
      <c r="Q679" s="45" t="s">
        <v>101</v>
      </c>
      <c r="R679" s="6" t="str">
        <f>INDEX('Demand forecast'!$M$9:$M$5832,MATCH($Q679,'Demand forecast'!$B$9:$B$5832,0))</f>
        <v>No</v>
      </c>
      <c r="S679" s="6" t="str">
        <f>IF(COUNTIF($Q$93:Q679,$B679) = 1, "LV", IF(COUNTIF($Q$93:Q679,$B679) = 2, "HV", "ST"))</f>
        <v>ST</v>
      </c>
      <c r="T679" s="6" t="str">
        <f>INDEX('Demand forecast and growth rate'!$E$7:$E$273,MATCH($Q679,'Demand forecast and growth rate'!$B$7:$B$273,0))</f>
        <v>High growth</v>
      </c>
      <c r="U679" s="32">
        <f>SUMIFS('Capex forecast'!E$9:E$223,'Capex forecast'!$T$9:$T$223,$Q679,'Capex forecast'!$S$9:$S$223,$S679,'Capex forecast'!$Q$9:$Q$223,"Augex")</f>
        <v>0</v>
      </c>
      <c r="V679" s="32">
        <f>SUMIFS('Capex forecast'!F$9:F$223,'Capex forecast'!$T$9:$T$223,$Q679,'Capex forecast'!$S$9:$S$223,$S679,'Capex forecast'!$Q$9:$Q$223,"Augex")</f>
        <v>0</v>
      </c>
      <c r="W679" s="32">
        <f>SUMIFS('Capex forecast'!G$9:G$223,'Capex forecast'!$T$9:$T$223,$Q679,'Capex forecast'!$S$9:$S$223,$S679,'Capex forecast'!$Q$9:$Q$223,"Augex")</f>
        <v>0</v>
      </c>
      <c r="X679" s="32">
        <f>SUMIFS('Capex forecast'!H$9:H$223,'Capex forecast'!$T$9:$T$223,$Q679,'Capex forecast'!$S$9:$S$223,$S679,'Capex forecast'!$Q$9:$Q$223,"Augex")</f>
        <v>0</v>
      </c>
      <c r="Y679" s="32">
        <f>SUMIFS('Capex forecast'!I$9:I$223,'Capex forecast'!$T$9:$T$223,$Q679,'Capex forecast'!$S$9:$S$223,$S679,'Capex forecast'!$Q$9:$Q$223,"Augex")</f>
        <v>0</v>
      </c>
      <c r="Z679" s="32">
        <f>SUMIFS('Capex forecast'!J$9:J$223,'Capex forecast'!$T$9:$T$223,$Q679,'Capex forecast'!$S$9:$S$223,$S679,'Capex forecast'!$Q$9:$Q$223,"Augex")</f>
        <v>0</v>
      </c>
      <c r="AA679" s="32">
        <f>SUMIFS('Capex forecast'!K$9:K$223,'Capex forecast'!$T$9:$T$223,$Q679,'Capex forecast'!$S$9:$S$223,$S679,'Capex forecast'!$Q$9:$Q$223,"Augex")</f>
        <v>0</v>
      </c>
      <c r="AB679" s="32">
        <f>SUMIFS('Capex forecast'!L$9:L$223,'Capex forecast'!$T$9:$T$223,$Q679,'Capex forecast'!$S$9:$S$223,$S679,'Capex forecast'!$Q$9:$Q$223,"Augex")</f>
        <v>0</v>
      </c>
      <c r="AC679" s="32">
        <f>SUMIFS('Capex forecast'!M$9:M$223,'Capex forecast'!$T$9:$T$223,$Q679,'Capex forecast'!$S$9:$S$223,$S679,'Capex forecast'!$Q$9:$Q$223,"Augex")</f>
        <v>0</v>
      </c>
      <c r="AD679" s="32">
        <f>SUMIFS('Capex forecast'!N$9:N$223,'Capex forecast'!$T$9:$T$223,$Q679,'Capex forecast'!$S$9:$S$223,$S679,'Capex forecast'!$Q$9:$Q$223,"Augex")</f>
        <v>0</v>
      </c>
      <c r="AF679" s="45" t="s">
        <v>101</v>
      </c>
      <c r="AG679" s="6" t="str">
        <f>INDEX('Demand forecast'!$M$9:$M$5832,MATCH($Q679,'Demand forecast'!$B$9:$B$5832,0))</f>
        <v>No</v>
      </c>
      <c r="AH679" s="6" t="str">
        <f>IF(COUNTIF($AF$93:AF679,$B679) = 1, "LV", IF(COUNTIF($AF$93:AF679,$B679) = 2, "HV", "ST"))</f>
        <v>ST</v>
      </c>
      <c r="AI679" s="6" t="str">
        <f>INDEX('Demand forecast and growth rate'!$E$7:$E$273,MATCH($Q679,'Demand forecast and growth rate'!$B$7:$B$273,0))</f>
        <v>High growth</v>
      </c>
      <c r="AJ679" s="47">
        <f>SUMIFS('Capex forecast'!E$9:E$223,'Capex forecast'!$T$9:$T$223,$AF679,'Capex forecast'!$S$9:$S$223,$AH679,'Capex forecast'!$Q$9:$Q$223,"Repex")</f>
        <v>0</v>
      </c>
      <c r="AK679" s="47">
        <f>SUMIFS('Capex forecast'!F$9:F$223,'Capex forecast'!$T$9:$T$223,$AF679,'Capex forecast'!$S$9:$S$223,$AH679,'Capex forecast'!$Q$9:$Q$223,"Repex")</f>
        <v>0</v>
      </c>
      <c r="AL679" s="47">
        <f>SUMIFS('Capex forecast'!G$9:G$223,'Capex forecast'!$T$9:$T$223,$AF679,'Capex forecast'!$S$9:$S$223,$AH679,'Capex forecast'!$Q$9:$Q$223,"Repex")</f>
        <v>0</v>
      </c>
      <c r="AM679" s="47">
        <f>SUMIFS('Capex forecast'!H$9:H$223,'Capex forecast'!$T$9:$T$223,$AF679,'Capex forecast'!$S$9:$S$223,$AH679,'Capex forecast'!$Q$9:$Q$223,"Repex")</f>
        <v>0</v>
      </c>
      <c r="AN679" s="47">
        <f>SUMIFS('Capex forecast'!I$9:I$223,'Capex forecast'!$T$9:$T$223,$AF679,'Capex forecast'!$S$9:$S$223,$AH679,'Capex forecast'!$Q$9:$Q$223,"Repex")</f>
        <v>0</v>
      </c>
      <c r="AO679" s="47">
        <f>SUMIFS('Capex forecast'!J$9:J$223,'Capex forecast'!$T$9:$T$223,$AF679,'Capex forecast'!$S$9:$S$223,$AH679,'Capex forecast'!$Q$9:$Q$223,"Repex")</f>
        <v>0</v>
      </c>
      <c r="AP679" s="47">
        <f>SUMIFS('Capex forecast'!K$9:K$223,'Capex forecast'!$T$9:$T$223,$AF679,'Capex forecast'!$S$9:$S$223,$AH679,'Capex forecast'!$Q$9:$Q$223,"Repex")</f>
        <v>0</v>
      </c>
      <c r="AQ679" s="47">
        <f>SUMIFS('Capex forecast'!L$9:L$223,'Capex forecast'!$T$9:$T$223,$AF679,'Capex forecast'!$S$9:$S$223,$AH679,'Capex forecast'!$Q$9:$Q$223,"Repex")</f>
        <v>0</v>
      </c>
      <c r="AR679" s="47">
        <f>SUMIFS('Capex forecast'!M$9:M$223,'Capex forecast'!$T$9:$T$223,$AF679,'Capex forecast'!$S$9:$S$223,$AH679,'Capex forecast'!$Q$9:$Q$223,"Repex")</f>
        <v>0</v>
      </c>
      <c r="AS679" s="47">
        <f>SUMIFS('Capex forecast'!N$9:N$223,'Capex forecast'!$T$9:$T$223,$AF679,'Capex forecast'!$S$9:$S$223,$AH679,'Capex forecast'!$Q$9:$Q$223,"Repex")</f>
        <v>0</v>
      </c>
    </row>
    <row r="680" spans="2:45" ht="15">
      <c r="B680" s="45" t="s">
        <v>128</v>
      </c>
      <c r="C680" s="6" t="str">
        <f>INDEX('Demand forecast'!$M$9:$M$5832,MATCH($B680,'Demand forecast'!$B$9:$B$5832,0))</f>
        <v>No</v>
      </c>
      <c r="D680" s="6" t="str">
        <f>IF(COUNTIF($B$93:B680,$B680) = 1, "LV", IF(COUNTIF($B$93:B680,$B680) = 2, "HV", "ST"))</f>
        <v>ST</v>
      </c>
      <c r="E680" s="6" t="str">
        <f>INDEX('Demand forecast and growth rate'!$E$7:$E$273,MATCH($B680,'Demand forecast and growth rate'!$B$7:$B$273,0))</f>
        <v>Small growth</v>
      </c>
      <c r="F680" s="32">
        <f>SUMIFS('Capex forecast'!E$9:E$223,'Capex forecast'!$T$9:$T$223,'Allocation of site-spec costs'!$B680,'Capex forecast'!$S$9:$S$223,'Allocation of site-spec costs'!$D680,'Capex forecast'!$Q$9:$Q$223,"Customer Connection")</f>
        <v>0</v>
      </c>
      <c r="G680" s="32">
        <f>SUMIFS('Capex forecast'!F$9:F$223,'Capex forecast'!$T$9:$T$223,'Allocation of site-spec costs'!$B680,'Capex forecast'!$S$9:$S$223,'Allocation of site-spec costs'!$D680,'Capex forecast'!$Q$9:$Q$223,"Customer Connection")</f>
        <v>0</v>
      </c>
      <c r="H680" s="32">
        <f>SUMIFS('Capex forecast'!G$9:G$223,'Capex forecast'!$T$9:$T$223,'Allocation of site-spec costs'!$B680,'Capex forecast'!$S$9:$S$223,'Allocation of site-spec costs'!$D680,'Capex forecast'!$Q$9:$Q$223,"Customer Connection")</f>
        <v>0</v>
      </c>
      <c r="I680" s="32">
        <f>SUMIFS('Capex forecast'!H$9:H$223,'Capex forecast'!$T$9:$T$223,'Allocation of site-spec costs'!$B680,'Capex forecast'!$S$9:$S$223,'Allocation of site-spec costs'!$D680,'Capex forecast'!$Q$9:$Q$223,"Customer Connection")</f>
        <v>0</v>
      </c>
      <c r="J680" s="32">
        <f>SUMIFS('Capex forecast'!I$9:I$223,'Capex forecast'!$T$9:$T$223,'Allocation of site-spec costs'!$B680,'Capex forecast'!$S$9:$S$223,'Allocation of site-spec costs'!$D680,'Capex forecast'!$Q$9:$Q$223,"Customer Connection")</f>
        <v>0</v>
      </c>
      <c r="K680" s="32">
        <f>SUMIFS('Capex forecast'!J$9:J$223,'Capex forecast'!$T$9:$T$223,'Allocation of site-spec costs'!$B680,'Capex forecast'!$S$9:$S$223,'Allocation of site-spec costs'!$D680,'Capex forecast'!$Q$9:$Q$223,"Customer Connection")</f>
        <v>0</v>
      </c>
      <c r="L680" s="32">
        <f>SUMIFS('Capex forecast'!K$9:K$223,'Capex forecast'!$T$9:$T$223,'Allocation of site-spec costs'!$B680,'Capex forecast'!$S$9:$S$223,'Allocation of site-spec costs'!$D680,'Capex forecast'!$Q$9:$Q$223,"Customer Connection")</f>
        <v>0</v>
      </c>
      <c r="M680" s="32">
        <f>SUMIFS('Capex forecast'!L$9:L$223,'Capex forecast'!$T$9:$T$223,'Allocation of site-spec costs'!$B680,'Capex forecast'!$S$9:$S$223,'Allocation of site-spec costs'!$D680,'Capex forecast'!$Q$9:$Q$223,"Customer Connection")</f>
        <v>0</v>
      </c>
      <c r="N680" s="32">
        <f>SUMIFS('Capex forecast'!M$9:M$223,'Capex forecast'!$T$9:$T$223,'Allocation of site-spec costs'!$B680,'Capex forecast'!$S$9:$S$223,'Allocation of site-spec costs'!$D680,'Capex forecast'!$Q$9:$Q$223,"Customer Connection")</f>
        <v>0</v>
      </c>
      <c r="O680" s="32">
        <f>SUMIFS('Capex forecast'!N$9:N$223,'Capex forecast'!$T$9:$T$223,'Allocation of site-spec costs'!$B680,'Capex forecast'!$S$9:$S$223,'Allocation of site-spec costs'!$D680,'Capex forecast'!$Q$9:$Q$223,"Customer Connection")</f>
        <v>0</v>
      </c>
      <c r="Q680" s="45" t="s">
        <v>128</v>
      </c>
      <c r="R680" s="6" t="str">
        <f>INDEX('Demand forecast'!$M$9:$M$5832,MATCH($Q680,'Demand forecast'!$B$9:$B$5832,0))</f>
        <v>No</v>
      </c>
      <c r="S680" s="6" t="str">
        <f>IF(COUNTIF($Q$93:Q680,$B680) = 1, "LV", IF(COUNTIF($Q$93:Q680,$B680) = 2, "HV", "ST"))</f>
        <v>ST</v>
      </c>
      <c r="T680" s="6" t="str">
        <f>INDEX('Demand forecast and growth rate'!$E$7:$E$273,MATCH($Q680,'Demand forecast and growth rate'!$B$7:$B$273,0))</f>
        <v>Small growth</v>
      </c>
      <c r="U680" s="32">
        <f>SUMIFS('Capex forecast'!E$9:E$223,'Capex forecast'!$T$9:$T$223,$Q680,'Capex forecast'!$S$9:$S$223,$S680,'Capex forecast'!$Q$9:$Q$223,"Augex")</f>
        <v>0</v>
      </c>
      <c r="V680" s="32">
        <f>SUMIFS('Capex forecast'!F$9:F$223,'Capex forecast'!$T$9:$T$223,$Q680,'Capex forecast'!$S$9:$S$223,$S680,'Capex forecast'!$Q$9:$Q$223,"Augex")</f>
        <v>0</v>
      </c>
      <c r="W680" s="32">
        <f>SUMIFS('Capex forecast'!G$9:G$223,'Capex forecast'!$T$9:$T$223,$Q680,'Capex forecast'!$S$9:$S$223,$S680,'Capex forecast'!$Q$9:$Q$223,"Augex")</f>
        <v>0</v>
      </c>
      <c r="X680" s="32">
        <f>SUMIFS('Capex forecast'!H$9:H$223,'Capex forecast'!$T$9:$T$223,$Q680,'Capex forecast'!$S$9:$S$223,$S680,'Capex forecast'!$Q$9:$Q$223,"Augex")</f>
        <v>0</v>
      </c>
      <c r="Y680" s="32">
        <f>SUMIFS('Capex forecast'!I$9:I$223,'Capex forecast'!$T$9:$T$223,$Q680,'Capex forecast'!$S$9:$S$223,$S680,'Capex forecast'!$Q$9:$Q$223,"Augex")</f>
        <v>0</v>
      </c>
      <c r="Z680" s="32">
        <f>SUMIFS('Capex forecast'!J$9:J$223,'Capex forecast'!$T$9:$T$223,$Q680,'Capex forecast'!$S$9:$S$223,$S680,'Capex forecast'!$Q$9:$Q$223,"Augex")</f>
        <v>0</v>
      </c>
      <c r="AA680" s="32">
        <f>SUMIFS('Capex forecast'!K$9:K$223,'Capex forecast'!$T$9:$T$223,$Q680,'Capex forecast'!$S$9:$S$223,$S680,'Capex forecast'!$Q$9:$Q$223,"Augex")</f>
        <v>0</v>
      </c>
      <c r="AB680" s="32">
        <f>SUMIFS('Capex forecast'!L$9:L$223,'Capex forecast'!$T$9:$T$223,$Q680,'Capex forecast'!$S$9:$S$223,$S680,'Capex forecast'!$Q$9:$Q$223,"Augex")</f>
        <v>0</v>
      </c>
      <c r="AC680" s="32">
        <f>SUMIFS('Capex forecast'!M$9:M$223,'Capex forecast'!$T$9:$T$223,$Q680,'Capex forecast'!$S$9:$S$223,$S680,'Capex forecast'!$Q$9:$Q$223,"Augex")</f>
        <v>0</v>
      </c>
      <c r="AD680" s="32">
        <f>SUMIFS('Capex forecast'!N$9:N$223,'Capex forecast'!$T$9:$T$223,$Q680,'Capex forecast'!$S$9:$S$223,$S680,'Capex forecast'!$Q$9:$Q$223,"Augex")</f>
        <v>0</v>
      </c>
      <c r="AF680" s="45" t="s">
        <v>128</v>
      </c>
      <c r="AG680" s="6" t="str">
        <f>INDEX('Demand forecast'!$M$9:$M$5832,MATCH($Q680,'Demand forecast'!$B$9:$B$5832,0))</f>
        <v>No</v>
      </c>
      <c r="AH680" s="6" t="str">
        <f>IF(COUNTIF($AF$93:AF680,$B680) = 1, "LV", IF(COUNTIF($AF$93:AF680,$B680) = 2, "HV", "ST"))</f>
        <v>ST</v>
      </c>
      <c r="AI680" s="6" t="str">
        <f>INDEX('Demand forecast and growth rate'!$E$7:$E$273,MATCH($Q680,'Demand forecast and growth rate'!$B$7:$B$273,0))</f>
        <v>Small growth</v>
      </c>
      <c r="AJ680" s="47">
        <f>SUMIFS('Capex forecast'!E$9:E$223,'Capex forecast'!$T$9:$T$223,$AF680,'Capex forecast'!$S$9:$S$223,$AH680,'Capex forecast'!$Q$9:$Q$223,"Repex")</f>
        <v>0</v>
      </c>
      <c r="AK680" s="47">
        <f>SUMIFS('Capex forecast'!F$9:F$223,'Capex forecast'!$T$9:$T$223,$AF680,'Capex forecast'!$S$9:$S$223,$AH680,'Capex forecast'!$Q$9:$Q$223,"Repex")</f>
        <v>0</v>
      </c>
      <c r="AL680" s="47">
        <f>SUMIFS('Capex forecast'!G$9:G$223,'Capex forecast'!$T$9:$T$223,$AF680,'Capex forecast'!$S$9:$S$223,$AH680,'Capex forecast'!$Q$9:$Q$223,"Repex")</f>
        <v>0</v>
      </c>
      <c r="AM680" s="47">
        <f>SUMIFS('Capex forecast'!H$9:H$223,'Capex forecast'!$T$9:$T$223,$AF680,'Capex forecast'!$S$9:$S$223,$AH680,'Capex forecast'!$Q$9:$Q$223,"Repex")</f>
        <v>0</v>
      </c>
      <c r="AN680" s="47">
        <f>SUMIFS('Capex forecast'!I$9:I$223,'Capex forecast'!$T$9:$T$223,$AF680,'Capex forecast'!$S$9:$S$223,$AH680,'Capex forecast'!$Q$9:$Q$223,"Repex")</f>
        <v>0</v>
      </c>
      <c r="AO680" s="47">
        <f>SUMIFS('Capex forecast'!J$9:J$223,'Capex forecast'!$T$9:$T$223,$AF680,'Capex forecast'!$S$9:$S$223,$AH680,'Capex forecast'!$Q$9:$Q$223,"Repex")</f>
        <v>0</v>
      </c>
      <c r="AP680" s="47">
        <f>SUMIFS('Capex forecast'!K$9:K$223,'Capex forecast'!$T$9:$T$223,$AF680,'Capex forecast'!$S$9:$S$223,$AH680,'Capex forecast'!$Q$9:$Q$223,"Repex")</f>
        <v>0</v>
      </c>
      <c r="AQ680" s="47">
        <f>SUMIFS('Capex forecast'!L$9:L$223,'Capex forecast'!$T$9:$T$223,$AF680,'Capex forecast'!$S$9:$S$223,$AH680,'Capex forecast'!$Q$9:$Q$223,"Repex")</f>
        <v>0</v>
      </c>
      <c r="AR680" s="47">
        <f>SUMIFS('Capex forecast'!M$9:M$223,'Capex forecast'!$T$9:$T$223,$AF680,'Capex forecast'!$S$9:$S$223,$AH680,'Capex forecast'!$Q$9:$Q$223,"Repex")</f>
        <v>0</v>
      </c>
      <c r="AS680" s="47">
        <f>SUMIFS('Capex forecast'!N$9:N$223,'Capex forecast'!$T$9:$T$223,$AF680,'Capex forecast'!$S$9:$S$223,$AH680,'Capex forecast'!$Q$9:$Q$223,"Repex")</f>
        <v>0</v>
      </c>
    </row>
    <row r="681" spans="2:45" ht="15">
      <c r="B681" s="45" t="s">
        <v>130</v>
      </c>
      <c r="C681" s="6" t="str">
        <f>INDEX('Demand forecast'!$M$9:$M$5832,MATCH($B681,'Demand forecast'!$B$9:$B$5832,0))</f>
        <v>No</v>
      </c>
      <c r="D681" s="6" t="str">
        <f>IF(COUNTIF($B$93:B681,$B681) = 1, "LV", IF(COUNTIF($B$93:B681,$B681) = 2, "HV", "ST"))</f>
        <v>ST</v>
      </c>
      <c r="E681" s="6" t="str">
        <f>INDEX('Demand forecast and growth rate'!$E$7:$E$273,MATCH($B681,'Demand forecast and growth rate'!$B$7:$B$273,0))</f>
        <v>Small growth</v>
      </c>
      <c r="F681" s="32">
        <f>SUMIFS('Capex forecast'!E$9:E$223,'Capex forecast'!$T$9:$T$223,'Allocation of site-spec costs'!$B681,'Capex forecast'!$S$9:$S$223,'Allocation of site-spec costs'!$D681,'Capex forecast'!$Q$9:$Q$223,"Customer Connection")</f>
        <v>0</v>
      </c>
      <c r="G681" s="32">
        <f>SUMIFS('Capex forecast'!F$9:F$223,'Capex forecast'!$T$9:$T$223,'Allocation of site-spec costs'!$B681,'Capex forecast'!$S$9:$S$223,'Allocation of site-spec costs'!$D681,'Capex forecast'!$Q$9:$Q$223,"Customer Connection")</f>
        <v>0</v>
      </c>
      <c r="H681" s="32">
        <f>SUMIFS('Capex forecast'!G$9:G$223,'Capex forecast'!$T$9:$T$223,'Allocation of site-spec costs'!$B681,'Capex forecast'!$S$9:$S$223,'Allocation of site-spec costs'!$D681,'Capex forecast'!$Q$9:$Q$223,"Customer Connection")</f>
        <v>0</v>
      </c>
      <c r="I681" s="32">
        <f>SUMIFS('Capex forecast'!H$9:H$223,'Capex forecast'!$T$9:$T$223,'Allocation of site-spec costs'!$B681,'Capex forecast'!$S$9:$S$223,'Allocation of site-spec costs'!$D681,'Capex forecast'!$Q$9:$Q$223,"Customer Connection")</f>
        <v>0</v>
      </c>
      <c r="J681" s="32">
        <f>SUMIFS('Capex forecast'!I$9:I$223,'Capex forecast'!$T$9:$T$223,'Allocation of site-spec costs'!$B681,'Capex forecast'!$S$9:$S$223,'Allocation of site-spec costs'!$D681,'Capex forecast'!$Q$9:$Q$223,"Customer Connection")</f>
        <v>0</v>
      </c>
      <c r="K681" s="32">
        <f>SUMIFS('Capex forecast'!J$9:J$223,'Capex forecast'!$T$9:$T$223,'Allocation of site-spec costs'!$B681,'Capex forecast'!$S$9:$S$223,'Allocation of site-spec costs'!$D681,'Capex forecast'!$Q$9:$Q$223,"Customer Connection")</f>
        <v>0</v>
      </c>
      <c r="L681" s="32">
        <f>SUMIFS('Capex forecast'!K$9:K$223,'Capex forecast'!$T$9:$T$223,'Allocation of site-spec costs'!$B681,'Capex forecast'!$S$9:$S$223,'Allocation of site-spec costs'!$D681,'Capex forecast'!$Q$9:$Q$223,"Customer Connection")</f>
        <v>0</v>
      </c>
      <c r="M681" s="32">
        <f>SUMIFS('Capex forecast'!L$9:L$223,'Capex forecast'!$T$9:$T$223,'Allocation of site-spec costs'!$B681,'Capex forecast'!$S$9:$S$223,'Allocation of site-spec costs'!$D681,'Capex forecast'!$Q$9:$Q$223,"Customer Connection")</f>
        <v>0</v>
      </c>
      <c r="N681" s="32">
        <f>SUMIFS('Capex forecast'!M$9:M$223,'Capex forecast'!$T$9:$T$223,'Allocation of site-spec costs'!$B681,'Capex forecast'!$S$9:$S$223,'Allocation of site-spec costs'!$D681,'Capex forecast'!$Q$9:$Q$223,"Customer Connection")</f>
        <v>0</v>
      </c>
      <c r="O681" s="32">
        <f>SUMIFS('Capex forecast'!N$9:N$223,'Capex forecast'!$T$9:$T$223,'Allocation of site-spec costs'!$B681,'Capex forecast'!$S$9:$S$223,'Allocation of site-spec costs'!$D681,'Capex forecast'!$Q$9:$Q$223,"Customer Connection")</f>
        <v>0</v>
      </c>
      <c r="Q681" s="45" t="s">
        <v>130</v>
      </c>
      <c r="R681" s="6" t="str">
        <f>INDEX('Demand forecast'!$M$9:$M$5832,MATCH($Q681,'Demand forecast'!$B$9:$B$5832,0))</f>
        <v>No</v>
      </c>
      <c r="S681" s="6" t="str">
        <f>IF(COUNTIF($Q$93:Q681,$B681) = 1, "LV", IF(COUNTIF($Q$93:Q681,$B681) = 2, "HV", "ST"))</f>
        <v>ST</v>
      </c>
      <c r="T681" s="6" t="str">
        <f>INDEX('Demand forecast and growth rate'!$E$7:$E$273,MATCH($Q681,'Demand forecast and growth rate'!$B$7:$B$273,0))</f>
        <v>Small growth</v>
      </c>
      <c r="U681" s="32">
        <f>SUMIFS('Capex forecast'!E$9:E$223,'Capex forecast'!$T$9:$T$223,$Q681,'Capex forecast'!$S$9:$S$223,$S681,'Capex forecast'!$Q$9:$Q$223,"Augex")</f>
        <v>0</v>
      </c>
      <c r="V681" s="32">
        <f>SUMIFS('Capex forecast'!F$9:F$223,'Capex forecast'!$T$9:$T$223,$Q681,'Capex forecast'!$S$9:$S$223,$S681,'Capex forecast'!$Q$9:$Q$223,"Augex")</f>
        <v>0</v>
      </c>
      <c r="W681" s="32">
        <f>SUMIFS('Capex forecast'!G$9:G$223,'Capex forecast'!$T$9:$T$223,$Q681,'Capex forecast'!$S$9:$S$223,$S681,'Capex forecast'!$Q$9:$Q$223,"Augex")</f>
        <v>0</v>
      </c>
      <c r="X681" s="32">
        <f>SUMIFS('Capex forecast'!H$9:H$223,'Capex forecast'!$T$9:$T$223,$Q681,'Capex forecast'!$S$9:$S$223,$S681,'Capex forecast'!$Q$9:$Q$223,"Augex")</f>
        <v>0</v>
      </c>
      <c r="Y681" s="32">
        <f>SUMIFS('Capex forecast'!I$9:I$223,'Capex forecast'!$T$9:$T$223,$Q681,'Capex forecast'!$S$9:$S$223,$S681,'Capex forecast'!$Q$9:$Q$223,"Augex")</f>
        <v>0</v>
      </c>
      <c r="Z681" s="32">
        <f>SUMIFS('Capex forecast'!J$9:J$223,'Capex forecast'!$T$9:$T$223,$Q681,'Capex forecast'!$S$9:$S$223,$S681,'Capex forecast'!$Q$9:$Q$223,"Augex")</f>
        <v>0</v>
      </c>
      <c r="AA681" s="32">
        <f>SUMIFS('Capex forecast'!K$9:K$223,'Capex forecast'!$T$9:$T$223,$Q681,'Capex forecast'!$S$9:$S$223,$S681,'Capex forecast'!$Q$9:$Q$223,"Augex")</f>
        <v>0</v>
      </c>
      <c r="AB681" s="32">
        <f>SUMIFS('Capex forecast'!L$9:L$223,'Capex forecast'!$T$9:$T$223,$Q681,'Capex forecast'!$S$9:$S$223,$S681,'Capex forecast'!$Q$9:$Q$223,"Augex")</f>
        <v>0</v>
      </c>
      <c r="AC681" s="32">
        <f>SUMIFS('Capex forecast'!M$9:M$223,'Capex forecast'!$T$9:$T$223,$Q681,'Capex forecast'!$S$9:$S$223,$S681,'Capex forecast'!$Q$9:$Q$223,"Augex")</f>
        <v>0</v>
      </c>
      <c r="AD681" s="32">
        <f>SUMIFS('Capex forecast'!N$9:N$223,'Capex forecast'!$T$9:$T$223,$Q681,'Capex forecast'!$S$9:$S$223,$S681,'Capex forecast'!$Q$9:$Q$223,"Augex")</f>
        <v>0</v>
      </c>
      <c r="AF681" s="45" t="s">
        <v>130</v>
      </c>
      <c r="AG681" s="6" t="str">
        <f>INDEX('Demand forecast'!$M$9:$M$5832,MATCH($Q681,'Demand forecast'!$B$9:$B$5832,0))</f>
        <v>No</v>
      </c>
      <c r="AH681" s="6" t="str">
        <f>IF(COUNTIF($AF$93:AF681,$B681) = 1, "LV", IF(COUNTIF($AF$93:AF681,$B681) = 2, "HV", "ST"))</f>
        <v>ST</v>
      </c>
      <c r="AI681" s="6" t="str">
        <f>INDEX('Demand forecast and growth rate'!$E$7:$E$273,MATCH($Q681,'Demand forecast and growth rate'!$B$7:$B$273,0))</f>
        <v>Small growth</v>
      </c>
      <c r="AJ681" s="47">
        <f>SUMIFS('Capex forecast'!E$9:E$223,'Capex forecast'!$T$9:$T$223,$AF681,'Capex forecast'!$S$9:$S$223,$AH681,'Capex forecast'!$Q$9:$Q$223,"Repex")</f>
        <v>0</v>
      </c>
      <c r="AK681" s="47">
        <f>SUMIFS('Capex forecast'!F$9:F$223,'Capex forecast'!$T$9:$T$223,$AF681,'Capex forecast'!$S$9:$S$223,$AH681,'Capex forecast'!$Q$9:$Q$223,"Repex")</f>
        <v>0</v>
      </c>
      <c r="AL681" s="47">
        <f>SUMIFS('Capex forecast'!G$9:G$223,'Capex forecast'!$T$9:$T$223,$AF681,'Capex forecast'!$S$9:$S$223,$AH681,'Capex forecast'!$Q$9:$Q$223,"Repex")</f>
        <v>0</v>
      </c>
      <c r="AM681" s="47">
        <f>SUMIFS('Capex forecast'!H$9:H$223,'Capex forecast'!$T$9:$T$223,$AF681,'Capex forecast'!$S$9:$S$223,$AH681,'Capex forecast'!$Q$9:$Q$223,"Repex")</f>
        <v>0</v>
      </c>
      <c r="AN681" s="47">
        <f>SUMIFS('Capex forecast'!I$9:I$223,'Capex forecast'!$T$9:$T$223,$AF681,'Capex forecast'!$S$9:$S$223,$AH681,'Capex forecast'!$Q$9:$Q$223,"Repex")</f>
        <v>0</v>
      </c>
      <c r="AO681" s="47">
        <f>SUMIFS('Capex forecast'!J$9:J$223,'Capex forecast'!$T$9:$T$223,$AF681,'Capex forecast'!$S$9:$S$223,$AH681,'Capex forecast'!$Q$9:$Q$223,"Repex")</f>
        <v>0</v>
      </c>
      <c r="AP681" s="47">
        <f>SUMIFS('Capex forecast'!K$9:K$223,'Capex forecast'!$T$9:$T$223,$AF681,'Capex forecast'!$S$9:$S$223,$AH681,'Capex forecast'!$Q$9:$Q$223,"Repex")</f>
        <v>0</v>
      </c>
      <c r="AQ681" s="47">
        <f>SUMIFS('Capex forecast'!L$9:L$223,'Capex forecast'!$T$9:$T$223,$AF681,'Capex forecast'!$S$9:$S$223,$AH681,'Capex forecast'!$Q$9:$Q$223,"Repex")</f>
        <v>0</v>
      </c>
      <c r="AR681" s="47">
        <f>SUMIFS('Capex forecast'!M$9:M$223,'Capex forecast'!$T$9:$T$223,$AF681,'Capex forecast'!$S$9:$S$223,$AH681,'Capex forecast'!$Q$9:$Q$223,"Repex")</f>
        <v>0</v>
      </c>
      <c r="AS681" s="47">
        <f>SUMIFS('Capex forecast'!N$9:N$223,'Capex forecast'!$T$9:$T$223,$AF681,'Capex forecast'!$S$9:$S$223,$AH681,'Capex forecast'!$Q$9:$Q$223,"Repex")</f>
        <v>0</v>
      </c>
    </row>
    <row r="682" spans="2:45" ht="15">
      <c r="B682" s="45" t="s">
        <v>258</v>
      </c>
      <c r="C682" s="6" t="str">
        <f>INDEX('Demand forecast'!$M$9:$M$5832,MATCH($B682,'Demand forecast'!$B$9:$B$5832,0))</f>
        <v>Yes</v>
      </c>
      <c r="D682" s="6" t="str">
        <f>IF(COUNTIF($B$93:B682,$B682) = 1, "LV", IF(COUNTIF($B$93:B682,$B682) = 2, "HV", "ST"))</f>
        <v>ST</v>
      </c>
      <c r="E682" s="6" t="str">
        <f>INDEX('Demand forecast and growth rate'!$E$7:$E$273,MATCH($B682,'Demand forecast and growth rate'!$B$7:$B$273,0))</f>
        <v>Steady/falling</v>
      </c>
      <c r="F682" s="32">
        <f>SUMIFS('Capex forecast'!E$9:E$223,'Capex forecast'!$T$9:$T$223,'Allocation of site-spec costs'!$B682,'Capex forecast'!$S$9:$S$223,'Allocation of site-spec costs'!$D682,'Capex forecast'!$Q$9:$Q$223,"Customer Connection")</f>
        <v>0</v>
      </c>
      <c r="G682" s="32">
        <f>SUMIFS('Capex forecast'!F$9:F$223,'Capex forecast'!$T$9:$T$223,'Allocation of site-spec costs'!$B682,'Capex forecast'!$S$9:$S$223,'Allocation of site-spec costs'!$D682,'Capex forecast'!$Q$9:$Q$223,"Customer Connection")</f>
        <v>0</v>
      </c>
      <c r="H682" s="32">
        <f>SUMIFS('Capex forecast'!G$9:G$223,'Capex forecast'!$T$9:$T$223,'Allocation of site-spec costs'!$B682,'Capex forecast'!$S$9:$S$223,'Allocation of site-spec costs'!$D682,'Capex forecast'!$Q$9:$Q$223,"Customer Connection")</f>
        <v>0</v>
      </c>
      <c r="I682" s="32">
        <f>SUMIFS('Capex forecast'!H$9:H$223,'Capex forecast'!$T$9:$T$223,'Allocation of site-spec costs'!$B682,'Capex forecast'!$S$9:$S$223,'Allocation of site-spec costs'!$D682,'Capex forecast'!$Q$9:$Q$223,"Customer Connection")</f>
        <v>0</v>
      </c>
      <c r="J682" s="32">
        <f>SUMIFS('Capex forecast'!I$9:I$223,'Capex forecast'!$T$9:$T$223,'Allocation of site-spec costs'!$B682,'Capex forecast'!$S$9:$S$223,'Allocation of site-spec costs'!$D682,'Capex forecast'!$Q$9:$Q$223,"Customer Connection")</f>
        <v>0</v>
      </c>
      <c r="K682" s="32">
        <f>SUMIFS('Capex forecast'!J$9:J$223,'Capex forecast'!$T$9:$T$223,'Allocation of site-spec costs'!$B682,'Capex forecast'!$S$9:$S$223,'Allocation of site-spec costs'!$D682,'Capex forecast'!$Q$9:$Q$223,"Customer Connection")</f>
        <v>0</v>
      </c>
      <c r="L682" s="32">
        <f>SUMIFS('Capex forecast'!K$9:K$223,'Capex forecast'!$T$9:$T$223,'Allocation of site-spec costs'!$B682,'Capex forecast'!$S$9:$S$223,'Allocation of site-spec costs'!$D682,'Capex forecast'!$Q$9:$Q$223,"Customer Connection")</f>
        <v>0</v>
      </c>
      <c r="M682" s="32">
        <f>SUMIFS('Capex forecast'!L$9:L$223,'Capex forecast'!$T$9:$T$223,'Allocation of site-spec costs'!$B682,'Capex forecast'!$S$9:$S$223,'Allocation of site-spec costs'!$D682,'Capex forecast'!$Q$9:$Q$223,"Customer Connection")</f>
        <v>0</v>
      </c>
      <c r="N682" s="32">
        <f>SUMIFS('Capex forecast'!M$9:M$223,'Capex forecast'!$T$9:$T$223,'Allocation of site-spec costs'!$B682,'Capex forecast'!$S$9:$S$223,'Allocation of site-spec costs'!$D682,'Capex forecast'!$Q$9:$Q$223,"Customer Connection")</f>
        <v>0</v>
      </c>
      <c r="O682" s="32">
        <f>SUMIFS('Capex forecast'!N$9:N$223,'Capex forecast'!$T$9:$T$223,'Allocation of site-spec costs'!$B682,'Capex forecast'!$S$9:$S$223,'Allocation of site-spec costs'!$D682,'Capex forecast'!$Q$9:$Q$223,"Customer Connection")</f>
        <v>0</v>
      </c>
      <c r="Q682" s="45" t="s">
        <v>258</v>
      </c>
      <c r="R682" s="6" t="str">
        <f>INDEX('Demand forecast'!$M$9:$M$5832,MATCH($Q682,'Demand forecast'!$B$9:$B$5832,0))</f>
        <v>Yes</v>
      </c>
      <c r="S682" s="6" t="str">
        <f>IF(COUNTIF($Q$93:Q682,$B682) = 1, "LV", IF(COUNTIF($Q$93:Q682,$B682) = 2, "HV", "ST"))</f>
        <v>ST</v>
      </c>
      <c r="T682" s="6" t="str">
        <f>INDEX('Demand forecast and growth rate'!$E$7:$E$273,MATCH($Q682,'Demand forecast and growth rate'!$B$7:$B$273,0))</f>
        <v>Steady/falling</v>
      </c>
      <c r="U682" s="32">
        <f>SUMIFS('Capex forecast'!E$9:E$223,'Capex forecast'!$T$9:$T$223,$Q682,'Capex forecast'!$S$9:$S$223,$S682,'Capex forecast'!$Q$9:$Q$223,"Augex")</f>
        <v>0</v>
      </c>
      <c r="V682" s="32">
        <f>SUMIFS('Capex forecast'!F$9:F$223,'Capex forecast'!$T$9:$T$223,$Q682,'Capex forecast'!$S$9:$S$223,$S682,'Capex forecast'!$Q$9:$Q$223,"Augex")</f>
        <v>0</v>
      </c>
      <c r="W682" s="32">
        <f>SUMIFS('Capex forecast'!G$9:G$223,'Capex forecast'!$T$9:$T$223,$Q682,'Capex forecast'!$S$9:$S$223,$S682,'Capex forecast'!$Q$9:$Q$223,"Augex")</f>
        <v>0</v>
      </c>
      <c r="X682" s="32">
        <f>SUMIFS('Capex forecast'!H$9:H$223,'Capex forecast'!$T$9:$T$223,$Q682,'Capex forecast'!$S$9:$S$223,$S682,'Capex forecast'!$Q$9:$Q$223,"Augex")</f>
        <v>0</v>
      </c>
      <c r="Y682" s="32">
        <f>SUMIFS('Capex forecast'!I$9:I$223,'Capex forecast'!$T$9:$T$223,$Q682,'Capex forecast'!$S$9:$S$223,$S682,'Capex forecast'!$Q$9:$Q$223,"Augex")</f>
        <v>0</v>
      </c>
      <c r="Z682" s="32">
        <f>SUMIFS('Capex forecast'!J$9:J$223,'Capex forecast'!$T$9:$T$223,$Q682,'Capex forecast'!$S$9:$S$223,$S682,'Capex forecast'!$Q$9:$Q$223,"Augex")</f>
        <v>0</v>
      </c>
      <c r="AA682" s="32">
        <f>SUMIFS('Capex forecast'!K$9:K$223,'Capex forecast'!$T$9:$T$223,$Q682,'Capex forecast'!$S$9:$S$223,$S682,'Capex forecast'!$Q$9:$Q$223,"Augex")</f>
        <v>0</v>
      </c>
      <c r="AB682" s="32">
        <f>SUMIFS('Capex forecast'!L$9:L$223,'Capex forecast'!$T$9:$T$223,$Q682,'Capex forecast'!$S$9:$S$223,$S682,'Capex forecast'!$Q$9:$Q$223,"Augex")</f>
        <v>0</v>
      </c>
      <c r="AC682" s="32">
        <f>SUMIFS('Capex forecast'!M$9:M$223,'Capex forecast'!$T$9:$T$223,$Q682,'Capex forecast'!$S$9:$S$223,$S682,'Capex forecast'!$Q$9:$Q$223,"Augex")</f>
        <v>0</v>
      </c>
      <c r="AD682" s="32">
        <f>SUMIFS('Capex forecast'!N$9:N$223,'Capex forecast'!$T$9:$T$223,$Q682,'Capex forecast'!$S$9:$S$223,$S682,'Capex forecast'!$Q$9:$Q$223,"Augex")</f>
        <v>0</v>
      </c>
      <c r="AF682" s="45" t="s">
        <v>258</v>
      </c>
      <c r="AG682" s="6" t="str">
        <f>INDEX('Demand forecast'!$M$9:$M$5832,MATCH($Q682,'Demand forecast'!$B$9:$B$5832,0))</f>
        <v>Yes</v>
      </c>
      <c r="AH682" s="6" t="str">
        <f>IF(COUNTIF($AF$93:AF682,$B682) = 1, "LV", IF(COUNTIF($AF$93:AF682,$B682) = 2, "HV", "ST"))</f>
        <v>ST</v>
      </c>
      <c r="AI682" s="6" t="str">
        <f>INDEX('Demand forecast and growth rate'!$E$7:$E$273,MATCH($Q682,'Demand forecast and growth rate'!$B$7:$B$273,0))</f>
        <v>Steady/falling</v>
      </c>
      <c r="AJ682" s="47">
        <f>SUMIFS('Capex forecast'!E$9:E$223,'Capex forecast'!$T$9:$T$223,$AF682,'Capex forecast'!$S$9:$S$223,$AH682,'Capex forecast'!$Q$9:$Q$223,"Repex")</f>
        <v>0</v>
      </c>
      <c r="AK682" s="47">
        <f>SUMIFS('Capex forecast'!F$9:F$223,'Capex forecast'!$T$9:$T$223,$AF682,'Capex forecast'!$S$9:$S$223,$AH682,'Capex forecast'!$Q$9:$Q$223,"Repex")</f>
        <v>0</v>
      </c>
      <c r="AL682" s="47">
        <f>SUMIFS('Capex forecast'!G$9:G$223,'Capex forecast'!$T$9:$T$223,$AF682,'Capex forecast'!$S$9:$S$223,$AH682,'Capex forecast'!$Q$9:$Q$223,"Repex")</f>
        <v>0</v>
      </c>
      <c r="AM682" s="47">
        <f>SUMIFS('Capex forecast'!H$9:H$223,'Capex forecast'!$T$9:$T$223,$AF682,'Capex forecast'!$S$9:$S$223,$AH682,'Capex forecast'!$Q$9:$Q$223,"Repex")</f>
        <v>0</v>
      </c>
      <c r="AN682" s="47">
        <f>SUMIFS('Capex forecast'!I$9:I$223,'Capex forecast'!$T$9:$T$223,$AF682,'Capex forecast'!$S$9:$S$223,$AH682,'Capex forecast'!$Q$9:$Q$223,"Repex")</f>
        <v>0</v>
      </c>
      <c r="AO682" s="47">
        <f>SUMIFS('Capex forecast'!J$9:J$223,'Capex forecast'!$T$9:$T$223,$AF682,'Capex forecast'!$S$9:$S$223,$AH682,'Capex forecast'!$Q$9:$Q$223,"Repex")</f>
        <v>0</v>
      </c>
      <c r="AP682" s="47">
        <f>SUMIFS('Capex forecast'!K$9:K$223,'Capex forecast'!$T$9:$T$223,$AF682,'Capex forecast'!$S$9:$S$223,$AH682,'Capex forecast'!$Q$9:$Q$223,"Repex")</f>
        <v>0</v>
      </c>
      <c r="AQ682" s="47">
        <f>SUMIFS('Capex forecast'!L$9:L$223,'Capex forecast'!$T$9:$T$223,$AF682,'Capex forecast'!$S$9:$S$223,$AH682,'Capex forecast'!$Q$9:$Q$223,"Repex")</f>
        <v>0</v>
      </c>
      <c r="AR682" s="47">
        <f>SUMIFS('Capex forecast'!M$9:M$223,'Capex forecast'!$T$9:$T$223,$AF682,'Capex forecast'!$S$9:$S$223,$AH682,'Capex forecast'!$Q$9:$Q$223,"Repex")</f>
        <v>0</v>
      </c>
      <c r="AS682" s="47">
        <f>SUMIFS('Capex forecast'!N$9:N$223,'Capex forecast'!$T$9:$T$223,$AF682,'Capex forecast'!$S$9:$S$223,$AH682,'Capex forecast'!$Q$9:$Q$223,"Repex")</f>
        <v>0</v>
      </c>
    </row>
    <row r="683" spans="2:45" ht="15">
      <c r="B683" s="45" t="s">
        <v>262</v>
      </c>
      <c r="C683" s="6" t="str">
        <f>INDEX('Demand forecast'!$M$9:$M$5832,MATCH($B683,'Demand forecast'!$B$9:$B$5832,0))</f>
        <v>Yes</v>
      </c>
      <c r="D683" s="6" t="str">
        <f>IF(COUNTIF($B$93:B683,$B683) = 1, "LV", IF(COUNTIF($B$93:B683,$B683) = 2, "HV", "ST"))</f>
        <v>ST</v>
      </c>
      <c r="E683" s="6" t="str">
        <f>INDEX('Demand forecast and growth rate'!$E$7:$E$273,MATCH($B683,'Demand forecast and growth rate'!$B$7:$B$273,0))</f>
        <v>Steady/falling</v>
      </c>
      <c r="F683" s="32">
        <f>SUMIFS('Capex forecast'!E$9:E$223,'Capex forecast'!$T$9:$T$223,'Allocation of site-spec costs'!$B683,'Capex forecast'!$S$9:$S$223,'Allocation of site-spec costs'!$D683,'Capex forecast'!$Q$9:$Q$223,"Customer Connection")</f>
        <v>0</v>
      </c>
      <c r="G683" s="32">
        <f>SUMIFS('Capex forecast'!F$9:F$223,'Capex forecast'!$T$9:$T$223,'Allocation of site-spec costs'!$B683,'Capex forecast'!$S$9:$S$223,'Allocation of site-spec costs'!$D683,'Capex forecast'!$Q$9:$Q$223,"Customer Connection")</f>
        <v>0</v>
      </c>
      <c r="H683" s="32">
        <f>SUMIFS('Capex forecast'!G$9:G$223,'Capex forecast'!$T$9:$T$223,'Allocation of site-spec costs'!$B683,'Capex forecast'!$S$9:$S$223,'Allocation of site-spec costs'!$D683,'Capex forecast'!$Q$9:$Q$223,"Customer Connection")</f>
        <v>0</v>
      </c>
      <c r="I683" s="32">
        <f>SUMIFS('Capex forecast'!H$9:H$223,'Capex forecast'!$T$9:$T$223,'Allocation of site-spec costs'!$B683,'Capex forecast'!$S$9:$S$223,'Allocation of site-spec costs'!$D683,'Capex forecast'!$Q$9:$Q$223,"Customer Connection")</f>
        <v>0</v>
      </c>
      <c r="J683" s="32">
        <f>SUMIFS('Capex forecast'!I$9:I$223,'Capex forecast'!$T$9:$T$223,'Allocation of site-spec costs'!$B683,'Capex forecast'!$S$9:$S$223,'Allocation of site-spec costs'!$D683,'Capex forecast'!$Q$9:$Q$223,"Customer Connection")</f>
        <v>0</v>
      </c>
      <c r="K683" s="32">
        <f>SUMIFS('Capex forecast'!J$9:J$223,'Capex forecast'!$T$9:$T$223,'Allocation of site-spec costs'!$B683,'Capex forecast'!$S$9:$S$223,'Allocation of site-spec costs'!$D683,'Capex forecast'!$Q$9:$Q$223,"Customer Connection")</f>
        <v>0</v>
      </c>
      <c r="L683" s="32">
        <f>SUMIFS('Capex forecast'!K$9:K$223,'Capex forecast'!$T$9:$T$223,'Allocation of site-spec costs'!$B683,'Capex forecast'!$S$9:$S$223,'Allocation of site-spec costs'!$D683,'Capex forecast'!$Q$9:$Q$223,"Customer Connection")</f>
        <v>0</v>
      </c>
      <c r="M683" s="32">
        <f>SUMIFS('Capex forecast'!L$9:L$223,'Capex forecast'!$T$9:$T$223,'Allocation of site-spec costs'!$B683,'Capex forecast'!$S$9:$S$223,'Allocation of site-spec costs'!$D683,'Capex forecast'!$Q$9:$Q$223,"Customer Connection")</f>
        <v>0</v>
      </c>
      <c r="N683" s="32">
        <f>SUMIFS('Capex forecast'!M$9:M$223,'Capex forecast'!$T$9:$T$223,'Allocation of site-spec costs'!$B683,'Capex forecast'!$S$9:$S$223,'Allocation of site-spec costs'!$D683,'Capex forecast'!$Q$9:$Q$223,"Customer Connection")</f>
        <v>0</v>
      </c>
      <c r="O683" s="32">
        <f>SUMIFS('Capex forecast'!N$9:N$223,'Capex forecast'!$T$9:$T$223,'Allocation of site-spec costs'!$B683,'Capex forecast'!$S$9:$S$223,'Allocation of site-spec costs'!$D683,'Capex forecast'!$Q$9:$Q$223,"Customer Connection")</f>
        <v>0</v>
      </c>
      <c r="Q683" s="45" t="s">
        <v>262</v>
      </c>
      <c r="R683" s="6" t="str">
        <f>INDEX('Demand forecast'!$M$9:$M$5832,MATCH($Q683,'Demand forecast'!$B$9:$B$5832,0))</f>
        <v>Yes</v>
      </c>
      <c r="S683" s="6" t="str">
        <f>IF(COUNTIF($Q$93:Q683,$B683) = 1, "LV", IF(COUNTIF($Q$93:Q683,$B683) = 2, "HV", "ST"))</f>
        <v>ST</v>
      </c>
      <c r="T683" s="6" t="str">
        <f>INDEX('Demand forecast and growth rate'!$E$7:$E$273,MATCH($Q683,'Demand forecast and growth rate'!$B$7:$B$273,0))</f>
        <v>Steady/falling</v>
      </c>
      <c r="U683" s="32">
        <f>SUMIFS('Capex forecast'!E$9:E$223,'Capex forecast'!$T$9:$T$223,$Q683,'Capex forecast'!$S$9:$S$223,$S683,'Capex forecast'!$Q$9:$Q$223,"Augex")</f>
        <v>0</v>
      </c>
      <c r="V683" s="32">
        <f>SUMIFS('Capex forecast'!F$9:F$223,'Capex forecast'!$T$9:$T$223,$Q683,'Capex forecast'!$S$9:$S$223,$S683,'Capex forecast'!$Q$9:$Q$223,"Augex")</f>
        <v>0</v>
      </c>
      <c r="W683" s="32">
        <f>SUMIFS('Capex forecast'!G$9:G$223,'Capex forecast'!$T$9:$T$223,$Q683,'Capex forecast'!$S$9:$S$223,$S683,'Capex forecast'!$Q$9:$Q$223,"Augex")</f>
        <v>0</v>
      </c>
      <c r="X683" s="32">
        <f>SUMIFS('Capex forecast'!H$9:H$223,'Capex forecast'!$T$9:$T$223,$Q683,'Capex forecast'!$S$9:$S$223,$S683,'Capex forecast'!$Q$9:$Q$223,"Augex")</f>
        <v>0</v>
      </c>
      <c r="Y683" s="32">
        <f>SUMIFS('Capex forecast'!I$9:I$223,'Capex forecast'!$T$9:$T$223,$Q683,'Capex forecast'!$S$9:$S$223,$S683,'Capex forecast'!$Q$9:$Q$223,"Augex")</f>
        <v>0</v>
      </c>
      <c r="Z683" s="32">
        <f>SUMIFS('Capex forecast'!J$9:J$223,'Capex forecast'!$T$9:$T$223,$Q683,'Capex forecast'!$S$9:$S$223,$S683,'Capex forecast'!$Q$9:$Q$223,"Augex")</f>
        <v>0</v>
      </c>
      <c r="AA683" s="32">
        <f>SUMIFS('Capex forecast'!K$9:K$223,'Capex forecast'!$T$9:$T$223,$Q683,'Capex forecast'!$S$9:$S$223,$S683,'Capex forecast'!$Q$9:$Q$223,"Augex")</f>
        <v>0</v>
      </c>
      <c r="AB683" s="32">
        <f>SUMIFS('Capex forecast'!L$9:L$223,'Capex forecast'!$T$9:$T$223,$Q683,'Capex forecast'!$S$9:$S$223,$S683,'Capex forecast'!$Q$9:$Q$223,"Augex")</f>
        <v>0</v>
      </c>
      <c r="AC683" s="32">
        <f>SUMIFS('Capex forecast'!M$9:M$223,'Capex forecast'!$T$9:$T$223,$Q683,'Capex forecast'!$S$9:$S$223,$S683,'Capex forecast'!$Q$9:$Q$223,"Augex")</f>
        <v>0</v>
      </c>
      <c r="AD683" s="32">
        <f>SUMIFS('Capex forecast'!N$9:N$223,'Capex forecast'!$T$9:$T$223,$Q683,'Capex forecast'!$S$9:$S$223,$S683,'Capex forecast'!$Q$9:$Q$223,"Augex")</f>
        <v>0</v>
      </c>
      <c r="AF683" s="45" t="s">
        <v>262</v>
      </c>
      <c r="AG683" s="6" t="str">
        <f>INDEX('Demand forecast'!$M$9:$M$5832,MATCH($Q683,'Demand forecast'!$B$9:$B$5832,0))</f>
        <v>Yes</v>
      </c>
      <c r="AH683" s="6" t="str">
        <f>IF(COUNTIF($AF$93:AF683,$B683) = 1, "LV", IF(COUNTIF($AF$93:AF683,$B683) = 2, "HV", "ST"))</f>
        <v>ST</v>
      </c>
      <c r="AI683" s="6" t="str">
        <f>INDEX('Demand forecast and growth rate'!$E$7:$E$273,MATCH($Q683,'Demand forecast and growth rate'!$B$7:$B$273,0))</f>
        <v>Steady/falling</v>
      </c>
      <c r="AJ683" s="47">
        <f>SUMIFS('Capex forecast'!E$9:E$223,'Capex forecast'!$T$9:$T$223,$AF683,'Capex forecast'!$S$9:$S$223,$AH683,'Capex forecast'!$Q$9:$Q$223,"Repex")</f>
        <v>0</v>
      </c>
      <c r="AK683" s="47">
        <f>SUMIFS('Capex forecast'!F$9:F$223,'Capex forecast'!$T$9:$T$223,$AF683,'Capex forecast'!$S$9:$S$223,$AH683,'Capex forecast'!$Q$9:$Q$223,"Repex")</f>
        <v>0</v>
      </c>
      <c r="AL683" s="47">
        <f>SUMIFS('Capex forecast'!G$9:G$223,'Capex forecast'!$T$9:$T$223,$AF683,'Capex forecast'!$S$9:$S$223,$AH683,'Capex forecast'!$Q$9:$Q$223,"Repex")</f>
        <v>0</v>
      </c>
      <c r="AM683" s="47">
        <f>SUMIFS('Capex forecast'!H$9:H$223,'Capex forecast'!$T$9:$T$223,$AF683,'Capex forecast'!$S$9:$S$223,$AH683,'Capex forecast'!$Q$9:$Q$223,"Repex")</f>
        <v>0</v>
      </c>
      <c r="AN683" s="47">
        <f>SUMIFS('Capex forecast'!I$9:I$223,'Capex forecast'!$T$9:$T$223,$AF683,'Capex forecast'!$S$9:$S$223,$AH683,'Capex forecast'!$Q$9:$Q$223,"Repex")</f>
        <v>0</v>
      </c>
      <c r="AO683" s="47">
        <f>SUMIFS('Capex forecast'!J$9:J$223,'Capex forecast'!$T$9:$T$223,$AF683,'Capex forecast'!$S$9:$S$223,$AH683,'Capex forecast'!$Q$9:$Q$223,"Repex")</f>
        <v>0</v>
      </c>
      <c r="AP683" s="47">
        <f>SUMIFS('Capex forecast'!K$9:K$223,'Capex forecast'!$T$9:$T$223,$AF683,'Capex forecast'!$S$9:$S$223,$AH683,'Capex forecast'!$Q$9:$Q$223,"Repex")</f>
        <v>0</v>
      </c>
      <c r="AQ683" s="47">
        <f>SUMIFS('Capex forecast'!L$9:L$223,'Capex forecast'!$T$9:$T$223,$AF683,'Capex forecast'!$S$9:$S$223,$AH683,'Capex forecast'!$Q$9:$Q$223,"Repex")</f>
        <v>0</v>
      </c>
      <c r="AR683" s="47">
        <f>SUMIFS('Capex forecast'!M$9:M$223,'Capex forecast'!$T$9:$T$223,$AF683,'Capex forecast'!$S$9:$S$223,$AH683,'Capex forecast'!$Q$9:$Q$223,"Repex")</f>
        <v>0</v>
      </c>
      <c r="AS683" s="47">
        <f>SUMIFS('Capex forecast'!N$9:N$223,'Capex forecast'!$T$9:$T$223,$AF683,'Capex forecast'!$S$9:$S$223,$AH683,'Capex forecast'!$Q$9:$Q$223,"Repex")</f>
        <v>0</v>
      </c>
    </row>
    <row r="684" spans="2:45" ht="15">
      <c r="B684" s="45" t="s">
        <v>30</v>
      </c>
      <c r="C684" s="6" t="str">
        <f>INDEX('Demand forecast'!$M$9:$M$5832,MATCH($B684,'Demand forecast'!$B$9:$B$5832,0))</f>
        <v>No</v>
      </c>
      <c r="D684" s="6" t="str">
        <f>IF(COUNTIF($B$93:B684,$B684) = 1, "LV", IF(COUNTIF($B$93:B684,$B684) = 2, "HV", "ST"))</f>
        <v>ST</v>
      </c>
      <c r="E684" s="6" t="str">
        <f>INDEX('Demand forecast and growth rate'!$E$7:$E$273,MATCH($B684,'Demand forecast and growth rate'!$B$7:$B$273,0))</f>
        <v>Steady/falling</v>
      </c>
      <c r="F684" s="32">
        <f>SUMIFS('Capex forecast'!E$9:E$223,'Capex forecast'!$T$9:$T$223,'Allocation of site-spec costs'!$B684,'Capex forecast'!$S$9:$S$223,'Allocation of site-spec costs'!$D684,'Capex forecast'!$Q$9:$Q$223,"Customer Connection")</f>
        <v>0</v>
      </c>
      <c r="G684" s="32">
        <f>SUMIFS('Capex forecast'!F$9:F$223,'Capex forecast'!$T$9:$T$223,'Allocation of site-spec costs'!$B684,'Capex forecast'!$S$9:$S$223,'Allocation of site-spec costs'!$D684,'Capex forecast'!$Q$9:$Q$223,"Customer Connection")</f>
        <v>0</v>
      </c>
      <c r="H684" s="32">
        <f>SUMIFS('Capex forecast'!G$9:G$223,'Capex forecast'!$T$9:$T$223,'Allocation of site-spec costs'!$B684,'Capex forecast'!$S$9:$S$223,'Allocation of site-spec costs'!$D684,'Capex forecast'!$Q$9:$Q$223,"Customer Connection")</f>
        <v>0</v>
      </c>
      <c r="I684" s="32">
        <f>SUMIFS('Capex forecast'!H$9:H$223,'Capex forecast'!$T$9:$T$223,'Allocation of site-spec costs'!$B684,'Capex forecast'!$S$9:$S$223,'Allocation of site-spec costs'!$D684,'Capex forecast'!$Q$9:$Q$223,"Customer Connection")</f>
        <v>0</v>
      </c>
      <c r="J684" s="32">
        <f>SUMIFS('Capex forecast'!I$9:I$223,'Capex forecast'!$T$9:$T$223,'Allocation of site-spec costs'!$B684,'Capex forecast'!$S$9:$S$223,'Allocation of site-spec costs'!$D684,'Capex forecast'!$Q$9:$Q$223,"Customer Connection")</f>
        <v>0</v>
      </c>
      <c r="K684" s="32">
        <f>SUMIFS('Capex forecast'!J$9:J$223,'Capex forecast'!$T$9:$T$223,'Allocation of site-spec costs'!$B684,'Capex forecast'!$S$9:$S$223,'Allocation of site-spec costs'!$D684,'Capex forecast'!$Q$9:$Q$223,"Customer Connection")</f>
        <v>0</v>
      </c>
      <c r="L684" s="32">
        <f>SUMIFS('Capex forecast'!K$9:K$223,'Capex forecast'!$T$9:$T$223,'Allocation of site-spec costs'!$B684,'Capex forecast'!$S$9:$S$223,'Allocation of site-spec costs'!$D684,'Capex forecast'!$Q$9:$Q$223,"Customer Connection")</f>
        <v>0</v>
      </c>
      <c r="M684" s="32">
        <f>SUMIFS('Capex forecast'!L$9:L$223,'Capex forecast'!$T$9:$T$223,'Allocation of site-spec costs'!$B684,'Capex forecast'!$S$9:$S$223,'Allocation of site-spec costs'!$D684,'Capex forecast'!$Q$9:$Q$223,"Customer Connection")</f>
        <v>0</v>
      </c>
      <c r="N684" s="32">
        <f>SUMIFS('Capex forecast'!M$9:M$223,'Capex forecast'!$T$9:$T$223,'Allocation of site-spec costs'!$B684,'Capex forecast'!$S$9:$S$223,'Allocation of site-spec costs'!$D684,'Capex forecast'!$Q$9:$Q$223,"Customer Connection")</f>
        <v>0</v>
      </c>
      <c r="O684" s="32">
        <f>SUMIFS('Capex forecast'!N$9:N$223,'Capex forecast'!$T$9:$T$223,'Allocation of site-spec costs'!$B684,'Capex forecast'!$S$9:$S$223,'Allocation of site-spec costs'!$D684,'Capex forecast'!$Q$9:$Q$223,"Customer Connection")</f>
        <v>0</v>
      </c>
      <c r="Q684" s="45" t="s">
        <v>30</v>
      </c>
      <c r="R684" s="6" t="str">
        <f>INDEX('Demand forecast'!$M$9:$M$5832,MATCH($Q684,'Demand forecast'!$B$9:$B$5832,0))</f>
        <v>No</v>
      </c>
      <c r="S684" s="6" t="str">
        <f>IF(COUNTIF($Q$93:Q684,$B684) = 1, "LV", IF(COUNTIF($Q$93:Q684,$B684) = 2, "HV", "ST"))</f>
        <v>ST</v>
      </c>
      <c r="T684" s="6" t="str">
        <f>INDEX('Demand forecast and growth rate'!$E$7:$E$273,MATCH($Q684,'Demand forecast and growth rate'!$B$7:$B$273,0))</f>
        <v>Steady/falling</v>
      </c>
      <c r="U684" s="32">
        <f>SUMIFS('Capex forecast'!E$9:E$223,'Capex forecast'!$T$9:$T$223,$Q684,'Capex forecast'!$S$9:$S$223,$S684,'Capex forecast'!$Q$9:$Q$223,"Augex")</f>
        <v>0</v>
      </c>
      <c r="V684" s="32">
        <f>SUMIFS('Capex forecast'!F$9:F$223,'Capex forecast'!$T$9:$T$223,$Q684,'Capex forecast'!$S$9:$S$223,$S684,'Capex forecast'!$Q$9:$Q$223,"Augex")</f>
        <v>0</v>
      </c>
      <c r="W684" s="32">
        <f>SUMIFS('Capex forecast'!G$9:G$223,'Capex forecast'!$T$9:$T$223,$Q684,'Capex forecast'!$S$9:$S$223,$S684,'Capex forecast'!$Q$9:$Q$223,"Augex")</f>
        <v>0</v>
      </c>
      <c r="X684" s="32">
        <f>SUMIFS('Capex forecast'!H$9:H$223,'Capex forecast'!$T$9:$T$223,$Q684,'Capex forecast'!$S$9:$S$223,$S684,'Capex forecast'!$Q$9:$Q$223,"Augex")</f>
        <v>0</v>
      </c>
      <c r="Y684" s="32">
        <f>SUMIFS('Capex forecast'!I$9:I$223,'Capex forecast'!$T$9:$T$223,$Q684,'Capex forecast'!$S$9:$S$223,$S684,'Capex forecast'!$Q$9:$Q$223,"Augex")</f>
        <v>0</v>
      </c>
      <c r="Z684" s="32">
        <f>SUMIFS('Capex forecast'!J$9:J$223,'Capex forecast'!$T$9:$T$223,$Q684,'Capex forecast'!$S$9:$S$223,$S684,'Capex forecast'!$Q$9:$Q$223,"Augex")</f>
        <v>0</v>
      </c>
      <c r="AA684" s="32">
        <f>SUMIFS('Capex forecast'!K$9:K$223,'Capex forecast'!$T$9:$T$223,$Q684,'Capex forecast'!$S$9:$S$223,$S684,'Capex forecast'!$Q$9:$Q$223,"Augex")</f>
        <v>0</v>
      </c>
      <c r="AB684" s="32">
        <f>SUMIFS('Capex forecast'!L$9:L$223,'Capex forecast'!$T$9:$T$223,$Q684,'Capex forecast'!$S$9:$S$223,$S684,'Capex forecast'!$Q$9:$Q$223,"Augex")</f>
        <v>0</v>
      </c>
      <c r="AC684" s="32">
        <f>SUMIFS('Capex forecast'!M$9:M$223,'Capex forecast'!$T$9:$T$223,$Q684,'Capex forecast'!$S$9:$S$223,$S684,'Capex forecast'!$Q$9:$Q$223,"Augex")</f>
        <v>0</v>
      </c>
      <c r="AD684" s="32">
        <f>SUMIFS('Capex forecast'!N$9:N$223,'Capex forecast'!$T$9:$T$223,$Q684,'Capex forecast'!$S$9:$S$223,$S684,'Capex forecast'!$Q$9:$Q$223,"Augex")</f>
        <v>0</v>
      </c>
      <c r="AF684" s="45" t="s">
        <v>30</v>
      </c>
      <c r="AG684" s="6" t="str">
        <f>INDEX('Demand forecast'!$M$9:$M$5832,MATCH($Q684,'Demand forecast'!$B$9:$B$5832,0))</f>
        <v>No</v>
      </c>
      <c r="AH684" s="6" t="str">
        <f>IF(COUNTIF($AF$93:AF684,$B684) = 1, "LV", IF(COUNTIF($AF$93:AF684,$B684) = 2, "HV", "ST"))</f>
        <v>ST</v>
      </c>
      <c r="AI684" s="6" t="str">
        <f>INDEX('Demand forecast and growth rate'!$E$7:$E$273,MATCH($Q684,'Demand forecast and growth rate'!$B$7:$B$273,0))</f>
        <v>Steady/falling</v>
      </c>
      <c r="AJ684" s="47">
        <f>SUMIFS('Capex forecast'!E$9:E$223,'Capex forecast'!$T$9:$T$223,$AF684,'Capex forecast'!$S$9:$S$223,$AH684,'Capex forecast'!$Q$9:$Q$223,"Repex")</f>
        <v>0</v>
      </c>
      <c r="AK684" s="47">
        <f>SUMIFS('Capex forecast'!F$9:F$223,'Capex forecast'!$T$9:$T$223,$AF684,'Capex forecast'!$S$9:$S$223,$AH684,'Capex forecast'!$Q$9:$Q$223,"Repex")</f>
        <v>0</v>
      </c>
      <c r="AL684" s="47">
        <f>SUMIFS('Capex forecast'!G$9:G$223,'Capex forecast'!$T$9:$T$223,$AF684,'Capex forecast'!$S$9:$S$223,$AH684,'Capex forecast'!$Q$9:$Q$223,"Repex")</f>
        <v>0</v>
      </c>
      <c r="AM684" s="47">
        <f>SUMIFS('Capex forecast'!H$9:H$223,'Capex forecast'!$T$9:$T$223,$AF684,'Capex forecast'!$S$9:$S$223,$AH684,'Capex forecast'!$Q$9:$Q$223,"Repex")</f>
        <v>0</v>
      </c>
      <c r="AN684" s="47">
        <f>SUMIFS('Capex forecast'!I$9:I$223,'Capex forecast'!$T$9:$T$223,$AF684,'Capex forecast'!$S$9:$S$223,$AH684,'Capex forecast'!$Q$9:$Q$223,"Repex")</f>
        <v>0</v>
      </c>
      <c r="AO684" s="47">
        <f>SUMIFS('Capex forecast'!J$9:J$223,'Capex forecast'!$T$9:$T$223,$AF684,'Capex forecast'!$S$9:$S$223,$AH684,'Capex forecast'!$Q$9:$Q$223,"Repex")</f>
        <v>0</v>
      </c>
      <c r="AP684" s="47">
        <f>SUMIFS('Capex forecast'!K$9:K$223,'Capex forecast'!$T$9:$T$223,$AF684,'Capex forecast'!$S$9:$S$223,$AH684,'Capex forecast'!$Q$9:$Q$223,"Repex")</f>
        <v>0</v>
      </c>
      <c r="AQ684" s="47">
        <f>SUMIFS('Capex forecast'!L$9:L$223,'Capex forecast'!$T$9:$T$223,$AF684,'Capex forecast'!$S$9:$S$223,$AH684,'Capex forecast'!$Q$9:$Q$223,"Repex")</f>
        <v>0</v>
      </c>
      <c r="AR684" s="47">
        <f>SUMIFS('Capex forecast'!M$9:M$223,'Capex forecast'!$T$9:$T$223,$AF684,'Capex forecast'!$S$9:$S$223,$AH684,'Capex forecast'!$Q$9:$Q$223,"Repex")</f>
        <v>0</v>
      </c>
      <c r="AS684" s="47">
        <f>SUMIFS('Capex forecast'!N$9:N$223,'Capex forecast'!$T$9:$T$223,$AF684,'Capex forecast'!$S$9:$S$223,$AH684,'Capex forecast'!$Q$9:$Q$223,"Repex")</f>
        <v>0</v>
      </c>
    </row>
    <row r="685" spans="2:45" ht="15">
      <c r="B685" s="45" t="s">
        <v>35</v>
      </c>
      <c r="C685" s="6" t="str">
        <f>INDEX('Demand forecast'!$M$9:$M$5832,MATCH($B685,'Demand forecast'!$B$9:$B$5832,0))</f>
        <v>No</v>
      </c>
      <c r="D685" s="6" t="str">
        <f>IF(COUNTIF($B$93:B685,$B685) = 1, "LV", IF(COUNTIF($B$93:B685,$B685) = 2, "HV", "ST"))</f>
        <v>ST</v>
      </c>
      <c r="E685" s="6" t="str">
        <f>INDEX('Demand forecast and growth rate'!$E$7:$E$273,MATCH($B685,'Demand forecast and growth rate'!$B$7:$B$273,0))</f>
        <v>Small growth</v>
      </c>
      <c r="F685" s="32">
        <f>SUMIFS('Capex forecast'!E$9:E$223,'Capex forecast'!$T$9:$T$223,'Allocation of site-spec costs'!$B685,'Capex forecast'!$S$9:$S$223,'Allocation of site-spec costs'!$D685,'Capex forecast'!$Q$9:$Q$223,"Customer Connection")</f>
        <v>0</v>
      </c>
      <c r="G685" s="32">
        <f>SUMIFS('Capex forecast'!F$9:F$223,'Capex forecast'!$T$9:$T$223,'Allocation of site-spec costs'!$B685,'Capex forecast'!$S$9:$S$223,'Allocation of site-spec costs'!$D685,'Capex forecast'!$Q$9:$Q$223,"Customer Connection")</f>
        <v>0</v>
      </c>
      <c r="H685" s="32">
        <f>SUMIFS('Capex forecast'!G$9:G$223,'Capex forecast'!$T$9:$T$223,'Allocation of site-spec costs'!$B685,'Capex forecast'!$S$9:$S$223,'Allocation of site-spec costs'!$D685,'Capex forecast'!$Q$9:$Q$223,"Customer Connection")</f>
        <v>0</v>
      </c>
      <c r="I685" s="32">
        <f>SUMIFS('Capex forecast'!H$9:H$223,'Capex forecast'!$T$9:$T$223,'Allocation of site-spec costs'!$B685,'Capex forecast'!$S$9:$S$223,'Allocation of site-spec costs'!$D685,'Capex forecast'!$Q$9:$Q$223,"Customer Connection")</f>
        <v>0</v>
      </c>
      <c r="J685" s="32">
        <f>SUMIFS('Capex forecast'!I$9:I$223,'Capex forecast'!$T$9:$T$223,'Allocation of site-spec costs'!$B685,'Capex forecast'!$S$9:$S$223,'Allocation of site-spec costs'!$D685,'Capex forecast'!$Q$9:$Q$223,"Customer Connection")</f>
        <v>0</v>
      </c>
      <c r="K685" s="32">
        <f>SUMIFS('Capex forecast'!J$9:J$223,'Capex forecast'!$T$9:$T$223,'Allocation of site-spec costs'!$B685,'Capex forecast'!$S$9:$S$223,'Allocation of site-spec costs'!$D685,'Capex forecast'!$Q$9:$Q$223,"Customer Connection")</f>
        <v>0</v>
      </c>
      <c r="L685" s="32">
        <f>SUMIFS('Capex forecast'!K$9:K$223,'Capex forecast'!$T$9:$T$223,'Allocation of site-spec costs'!$B685,'Capex forecast'!$S$9:$S$223,'Allocation of site-spec costs'!$D685,'Capex forecast'!$Q$9:$Q$223,"Customer Connection")</f>
        <v>0</v>
      </c>
      <c r="M685" s="32">
        <f>SUMIFS('Capex forecast'!L$9:L$223,'Capex forecast'!$T$9:$T$223,'Allocation of site-spec costs'!$B685,'Capex forecast'!$S$9:$S$223,'Allocation of site-spec costs'!$D685,'Capex forecast'!$Q$9:$Q$223,"Customer Connection")</f>
        <v>0</v>
      </c>
      <c r="N685" s="32">
        <f>SUMIFS('Capex forecast'!M$9:M$223,'Capex forecast'!$T$9:$T$223,'Allocation of site-spec costs'!$B685,'Capex forecast'!$S$9:$S$223,'Allocation of site-spec costs'!$D685,'Capex forecast'!$Q$9:$Q$223,"Customer Connection")</f>
        <v>0</v>
      </c>
      <c r="O685" s="32">
        <f>SUMIFS('Capex forecast'!N$9:N$223,'Capex forecast'!$T$9:$T$223,'Allocation of site-spec costs'!$B685,'Capex forecast'!$S$9:$S$223,'Allocation of site-spec costs'!$D685,'Capex forecast'!$Q$9:$Q$223,"Customer Connection")</f>
        <v>0</v>
      </c>
      <c r="Q685" s="45" t="s">
        <v>35</v>
      </c>
      <c r="R685" s="6" t="str">
        <f>INDEX('Demand forecast'!$M$9:$M$5832,MATCH($Q685,'Demand forecast'!$B$9:$B$5832,0))</f>
        <v>No</v>
      </c>
      <c r="S685" s="6" t="str">
        <f>IF(COUNTIF($Q$93:Q685,$B685) = 1, "LV", IF(COUNTIF($Q$93:Q685,$B685) = 2, "HV", "ST"))</f>
        <v>ST</v>
      </c>
      <c r="T685" s="6" t="str">
        <f>INDEX('Demand forecast and growth rate'!$E$7:$E$273,MATCH($Q685,'Demand forecast and growth rate'!$B$7:$B$273,0))</f>
        <v>Small growth</v>
      </c>
      <c r="U685" s="32">
        <f>SUMIFS('Capex forecast'!E$9:E$223,'Capex forecast'!$T$9:$T$223,$Q685,'Capex forecast'!$S$9:$S$223,$S685,'Capex forecast'!$Q$9:$Q$223,"Augex")</f>
        <v>0</v>
      </c>
      <c r="V685" s="32">
        <f>SUMIFS('Capex forecast'!F$9:F$223,'Capex forecast'!$T$9:$T$223,$Q685,'Capex forecast'!$S$9:$S$223,$S685,'Capex forecast'!$Q$9:$Q$223,"Augex")</f>
        <v>0</v>
      </c>
      <c r="W685" s="32">
        <f>SUMIFS('Capex forecast'!G$9:G$223,'Capex forecast'!$T$9:$T$223,$Q685,'Capex forecast'!$S$9:$S$223,$S685,'Capex forecast'!$Q$9:$Q$223,"Augex")</f>
        <v>0</v>
      </c>
      <c r="X685" s="32">
        <f>SUMIFS('Capex forecast'!H$9:H$223,'Capex forecast'!$T$9:$T$223,$Q685,'Capex forecast'!$S$9:$S$223,$S685,'Capex forecast'!$Q$9:$Q$223,"Augex")</f>
        <v>0</v>
      </c>
      <c r="Y685" s="32">
        <f>SUMIFS('Capex forecast'!I$9:I$223,'Capex forecast'!$T$9:$T$223,$Q685,'Capex forecast'!$S$9:$S$223,$S685,'Capex forecast'!$Q$9:$Q$223,"Augex")</f>
        <v>0</v>
      </c>
      <c r="Z685" s="32">
        <f>SUMIFS('Capex forecast'!J$9:J$223,'Capex forecast'!$T$9:$T$223,$Q685,'Capex forecast'!$S$9:$S$223,$S685,'Capex forecast'!$Q$9:$Q$223,"Augex")</f>
        <v>0</v>
      </c>
      <c r="AA685" s="32">
        <f>SUMIFS('Capex forecast'!K$9:K$223,'Capex forecast'!$T$9:$T$223,$Q685,'Capex forecast'!$S$9:$S$223,$S685,'Capex forecast'!$Q$9:$Q$223,"Augex")</f>
        <v>0</v>
      </c>
      <c r="AB685" s="32">
        <f>SUMIFS('Capex forecast'!L$9:L$223,'Capex forecast'!$T$9:$T$223,$Q685,'Capex forecast'!$S$9:$S$223,$S685,'Capex forecast'!$Q$9:$Q$223,"Augex")</f>
        <v>0</v>
      </c>
      <c r="AC685" s="32">
        <f>SUMIFS('Capex forecast'!M$9:M$223,'Capex forecast'!$T$9:$T$223,$Q685,'Capex forecast'!$S$9:$S$223,$S685,'Capex forecast'!$Q$9:$Q$223,"Augex")</f>
        <v>0</v>
      </c>
      <c r="AD685" s="32">
        <f>SUMIFS('Capex forecast'!N$9:N$223,'Capex forecast'!$T$9:$T$223,$Q685,'Capex forecast'!$S$9:$S$223,$S685,'Capex forecast'!$Q$9:$Q$223,"Augex")</f>
        <v>0</v>
      </c>
      <c r="AF685" s="45" t="s">
        <v>35</v>
      </c>
      <c r="AG685" s="6" t="str">
        <f>INDEX('Demand forecast'!$M$9:$M$5832,MATCH($Q685,'Demand forecast'!$B$9:$B$5832,0))</f>
        <v>No</v>
      </c>
      <c r="AH685" s="6" t="str">
        <f>IF(COUNTIF($AF$93:AF685,$B685) = 1, "LV", IF(COUNTIF($AF$93:AF685,$B685) = 2, "HV", "ST"))</f>
        <v>ST</v>
      </c>
      <c r="AI685" s="6" t="str">
        <f>INDEX('Demand forecast and growth rate'!$E$7:$E$273,MATCH($Q685,'Demand forecast and growth rate'!$B$7:$B$273,0))</f>
        <v>Small growth</v>
      </c>
      <c r="AJ685" s="47">
        <f>SUMIFS('Capex forecast'!E$9:E$223,'Capex forecast'!$T$9:$T$223,$AF685,'Capex forecast'!$S$9:$S$223,$AH685,'Capex forecast'!$Q$9:$Q$223,"Repex")</f>
        <v>0</v>
      </c>
      <c r="AK685" s="47">
        <f>SUMIFS('Capex forecast'!F$9:F$223,'Capex forecast'!$T$9:$T$223,$AF685,'Capex forecast'!$S$9:$S$223,$AH685,'Capex forecast'!$Q$9:$Q$223,"Repex")</f>
        <v>0</v>
      </c>
      <c r="AL685" s="47">
        <f>SUMIFS('Capex forecast'!G$9:G$223,'Capex forecast'!$T$9:$T$223,$AF685,'Capex forecast'!$S$9:$S$223,$AH685,'Capex forecast'!$Q$9:$Q$223,"Repex")</f>
        <v>0</v>
      </c>
      <c r="AM685" s="47">
        <f>SUMIFS('Capex forecast'!H$9:H$223,'Capex forecast'!$T$9:$T$223,$AF685,'Capex forecast'!$S$9:$S$223,$AH685,'Capex forecast'!$Q$9:$Q$223,"Repex")</f>
        <v>0</v>
      </c>
      <c r="AN685" s="47">
        <f>SUMIFS('Capex forecast'!I$9:I$223,'Capex forecast'!$T$9:$T$223,$AF685,'Capex forecast'!$S$9:$S$223,$AH685,'Capex forecast'!$Q$9:$Q$223,"Repex")</f>
        <v>0</v>
      </c>
      <c r="AO685" s="47">
        <f>SUMIFS('Capex forecast'!J$9:J$223,'Capex forecast'!$T$9:$T$223,$AF685,'Capex forecast'!$S$9:$S$223,$AH685,'Capex forecast'!$Q$9:$Q$223,"Repex")</f>
        <v>0</v>
      </c>
      <c r="AP685" s="47">
        <f>SUMIFS('Capex forecast'!K$9:K$223,'Capex forecast'!$T$9:$T$223,$AF685,'Capex forecast'!$S$9:$S$223,$AH685,'Capex forecast'!$Q$9:$Q$223,"Repex")</f>
        <v>0</v>
      </c>
      <c r="AQ685" s="47">
        <f>SUMIFS('Capex forecast'!L$9:L$223,'Capex forecast'!$T$9:$T$223,$AF685,'Capex forecast'!$S$9:$S$223,$AH685,'Capex forecast'!$Q$9:$Q$223,"Repex")</f>
        <v>0</v>
      </c>
      <c r="AR685" s="47">
        <f>SUMIFS('Capex forecast'!M$9:M$223,'Capex forecast'!$T$9:$T$223,$AF685,'Capex forecast'!$S$9:$S$223,$AH685,'Capex forecast'!$Q$9:$Q$223,"Repex")</f>
        <v>0</v>
      </c>
      <c r="AS685" s="47">
        <f>SUMIFS('Capex forecast'!N$9:N$223,'Capex forecast'!$T$9:$T$223,$AF685,'Capex forecast'!$S$9:$S$223,$AH685,'Capex forecast'!$Q$9:$Q$223,"Repex")</f>
        <v>0</v>
      </c>
    </row>
    <row r="686" spans="2:45" ht="15">
      <c r="B686" s="45" t="s">
        <v>53</v>
      </c>
      <c r="C686" s="6" t="str">
        <f>INDEX('Demand forecast'!$M$9:$M$5832,MATCH($B686,'Demand forecast'!$B$9:$B$5832,0))</f>
        <v>No</v>
      </c>
      <c r="D686" s="6" t="str">
        <f>IF(COUNTIF($B$93:B686,$B686) = 1, "LV", IF(COUNTIF($B$93:B686,$B686) = 2, "HV", "ST"))</f>
        <v>ST</v>
      </c>
      <c r="E686" s="6" t="str">
        <f>INDEX('Demand forecast and growth rate'!$E$7:$E$273,MATCH($B686,'Demand forecast and growth rate'!$B$7:$B$273,0))</f>
        <v>Small growth</v>
      </c>
      <c r="F686" s="32">
        <f>SUMIFS('Capex forecast'!E$9:E$223,'Capex forecast'!$T$9:$T$223,'Allocation of site-spec costs'!$B686,'Capex forecast'!$S$9:$S$223,'Allocation of site-spec costs'!$D686,'Capex forecast'!$Q$9:$Q$223,"Customer Connection")</f>
        <v>0</v>
      </c>
      <c r="G686" s="32">
        <f>SUMIFS('Capex forecast'!F$9:F$223,'Capex forecast'!$T$9:$T$223,'Allocation of site-spec costs'!$B686,'Capex forecast'!$S$9:$S$223,'Allocation of site-spec costs'!$D686,'Capex forecast'!$Q$9:$Q$223,"Customer Connection")</f>
        <v>0</v>
      </c>
      <c r="H686" s="32">
        <f>SUMIFS('Capex forecast'!G$9:G$223,'Capex forecast'!$T$9:$T$223,'Allocation of site-spec costs'!$B686,'Capex forecast'!$S$9:$S$223,'Allocation of site-spec costs'!$D686,'Capex forecast'!$Q$9:$Q$223,"Customer Connection")</f>
        <v>0</v>
      </c>
      <c r="I686" s="32">
        <f>SUMIFS('Capex forecast'!H$9:H$223,'Capex forecast'!$T$9:$T$223,'Allocation of site-spec costs'!$B686,'Capex forecast'!$S$9:$S$223,'Allocation of site-spec costs'!$D686,'Capex forecast'!$Q$9:$Q$223,"Customer Connection")</f>
        <v>0</v>
      </c>
      <c r="J686" s="32">
        <f>SUMIFS('Capex forecast'!I$9:I$223,'Capex forecast'!$T$9:$T$223,'Allocation of site-spec costs'!$B686,'Capex forecast'!$S$9:$S$223,'Allocation of site-spec costs'!$D686,'Capex forecast'!$Q$9:$Q$223,"Customer Connection")</f>
        <v>0</v>
      </c>
      <c r="K686" s="32">
        <f>SUMIFS('Capex forecast'!J$9:J$223,'Capex forecast'!$T$9:$T$223,'Allocation of site-spec costs'!$B686,'Capex forecast'!$S$9:$S$223,'Allocation of site-spec costs'!$D686,'Capex forecast'!$Q$9:$Q$223,"Customer Connection")</f>
        <v>0</v>
      </c>
      <c r="L686" s="32">
        <f>SUMIFS('Capex forecast'!K$9:K$223,'Capex forecast'!$T$9:$T$223,'Allocation of site-spec costs'!$B686,'Capex forecast'!$S$9:$S$223,'Allocation of site-spec costs'!$D686,'Capex forecast'!$Q$9:$Q$223,"Customer Connection")</f>
        <v>0</v>
      </c>
      <c r="M686" s="32">
        <f>SUMIFS('Capex forecast'!L$9:L$223,'Capex forecast'!$T$9:$T$223,'Allocation of site-spec costs'!$B686,'Capex forecast'!$S$9:$S$223,'Allocation of site-spec costs'!$D686,'Capex forecast'!$Q$9:$Q$223,"Customer Connection")</f>
        <v>0</v>
      </c>
      <c r="N686" s="32">
        <f>SUMIFS('Capex forecast'!M$9:M$223,'Capex forecast'!$T$9:$T$223,'Allocation of site-spec costs'!$B686,'Capex forecast'!$S$9:$S$223,'Allocation of site-spec costs'!$D686,'Capex forecast'!$Q$9:$Q$223,"Customer Connection")</f>
        <v>0</v>
      </c>
      <c r="O686" s="32">
        <f>SUMIFS('Capex forecast'!N$9:N$223,'Capex forecast'!$T$9:$T$223,'Allocation of site-spec costs'!$B686,'Capex forecast'!$S$9:$S$223,'Allocation of site-spec costs'!$D686,'Capex forecast'!$Q$9:$Q$223,"Customer Connection")</f>
        <v>0</v>
      </c>
      <c r="Q686" s="45" t="s">
        <v>53</v>
      </c>
      <c r="R686" s="6" t="str">
        <f>INDEX('Demand forecast'!$M$9:$M$5832,MATCH($Q686,'Demand forecast'!$B$9:$B$5832,0))</f>
        <v>No</v>
      </c>
      <c r="S686" s="6" t="str">
        <f>IF(COUNTIF($Q$93:Q686,$B686) = 1, "LV", IF(COUNTIF($Q$93:Q686,$B686) = 2, "HV", "ST"))</f>
        <v>ST</v>
      </c>
      <c r="T686" s="6" t="str">
        <f>INDEX('Demand forecast and growth rate'!$E$7:$E$273,MATCH($Q686,'Demand forecast and growth rate'!$B$7:$B$273,0))</f>
        <v>Small growth</v>
      </c>
      <c r="U686" s="32">
        <f>SUMIFS('Capex forecast'!E$9:E$223,'Capex forecast'!$T$9:$T$223,$Q686,'Capex forecast'!$S$9:$S$223,$S686,'Capex forecast'!$Q$9:$Q$223,"Augex")</f>
        <v>0</v>
      </c>
      <c r="V686" s="32">
        <f>SUMIFS('Capex forecast'!F$9:F$223,'Capex forecast'!$T$9:$T$223,$Q686,'Capex forecast'!$S$9:$S$223,$S686,'Capex forecast'!$Q$9:$Q$223,"Augex")</f>
        <v>0</v>
      </c>
      <c r="W686" s="32">
        <f>SUMIFS('Capex forecast'!G$9:G$223,'Capex forecast'!$T$9:$T$223,$Q686,'Capex forecast'!$S$9:$S$223,$S686,'Capex forecast'!$Q$9:$Q$223,"Augex")</f>
        <v>0</v>
      </c>
      <c r="X686" s="32">
        <f>SUMIFS('Capex forecast'!H$9:H$223,'Capex forecast'!$T$9:$T$223,$Q686,'Capex forecast'!$S$9:$S$223,$S686,'Capex forecast'!$Q$9:$Q$223,"Augex")</f>
        <v>0</v>
      </c>
      <c r="Y686" s="32">
        <f>SUMIFS('Capex forecast'!I$9:I$223,'Capex forecast'!$T$9:$T$223,$Q686,'Capex forecast'!$S$9:$S$223,$S686,'Capex forecast'!$Q$9:$Q$223,"Augex")</f>
        <v>0</v>
      </c>
      <c r="Z686" s="32">
        <f>SUMIFS('Capex forecast'!J$9:J$223,'Capex forecast'!$T$9:$T$223,$Q686,'Capex forecast'!$S$9:$S$223,$S686,'Capex forecast'!$Q$9:$Q$223,"Augex")</f>
        <v>0</v>
      </c>
      <c r="AA686" s="32">
        <f>SUMIFS('Capex forecast'!K$9:K$223,'Capex forecast'!$T$9:$T$223,$Q686,'Capex forecast'!$S$9:$S$223,$S686,'Capex forecast'!$Q$9:$Q$223,"Augex")</f>
        <v>0</v>
      </c>
      <c r="AB686" s="32">
        <f>SUMIFS('Capex forecast'!L$9:L$223,'Capex forecast'!$T$9:$T$223,$Q686,'Capex forecast'!$S$9:$S$223,$S686,'Capex forecast'!$Q$9:$Q$223,"Augex")</f>
        <v>0</v>
      </c>
      <c r="AC686" s="32">
        <f>SUMIFS('Capex forecast'!M$9:M$223,'Capex forecast'!$T$9:$T$223,$Q686,'Capex forecast'!$S$9:$S$223,$S686,'Capex forecast'!$Q$9:$Q$223,"Augex")</f>
        <v>0</v>
      </c>
      <c r="AD686" s="32">
        <f>SUMIFS('Capex forecast'!N$9:N$223,'Capex forecast'!$T$9:$T$223,$Q686,'Capex forecast'!$S$9:$S$223,$S686,'Capex forecast'!$Q$9:$Q$223,"Augex")</f>
        <v>0</v>
      </c>
      <c r="AF686" s="45" t="s">
        <v>53</v>
      </c>
      <c r="AG686" s="6" t="str">
        <f>INDEX('Demand forecast'!$M$9:$M$5832,MATCH($Q686,'Demand forecast'!$B$9:$B$5832,0))</f>
        <v>No</v>
      </c>
      <c r="AH686" s="6" t="str">
        <f>IF(COUNTIF($AF$93:AF686,$B686) = 1, "LV", IF(COUNTIF($AF$93:AF686,$B686) = 2, "HV", "ST"))</f>
        <v>ST</v>
      </c>
      <c r="AI686" s="6" t="str">
        <f>INDEX('Demand forecast and growth rate'!$E$7:$E$273,MATCH($Q686,'Demand forecast and growth rate'!$B$7:$B$273,0))</f>
        <v>Small growth</v>
      </c>
      <c r="AJ686" s="47">
        <f>SUMIFS('Capex forecast'!E$9:E$223,'Capex forecast'!$T$9:$T$223,$AF686,'Capex forecast'!$S$9:$S$223,$AH686,'Capex forecast'!$Q$9:$Q$223,"Repex")</f>
        <v>0</v>
      </c>
      <c r="AK686" s="47">
        <f>SUMIFS('Capex forecast'!F$9:F$223,'Capex forecast'!$T$9:$T$223,$AF686,'Capex forecast'!$S$9:$S$223,$AH686,'Capex forecast'!$Q$9:$Q$223,"Repex")</f>
        <v>0</v>
      </c>
      <c r="AL686" s="47">
        <f>SUMIFS('Capex forecast'!G$9:G$223,'Capex forecast'!$T$9:$T$223,$AF686,'Capex forecast'!$S$9:$S$223,$AH686,'Capex forecast'!$Q$9:$Q$223,"Repex")</f>
        <v>0</v>
      </c>
      <c r="AM686" s="47">
        <f>SUMIFS('Capex forecast'!H$9:H$223,'Capex forecast'!$T$9:$T$223,$AF686,'Capex forecast'!$S$9:$S$223,$AH686,'Capex forecast'!$Q$9:$Q$223,"Repex")</f>
        <v>0</v>
      </c>
      <c r="AN686" s="47">
        <f>SUMIFS('Capex forecast'!I$9:I$223,'Capex forecast'!$T$9:$T$223,$AF686,'Capex forecast'!$S$9:$S$223,$AH686,'Capex forecast'!$Q$9:$Q$223,"Repex")</f>
        <v>0</v>
      </c>
      <c r="AO686" s="47">
        <f>SUMIFS('Capex forecast'!J$9:J$223,'Capex forecast'!$T$9:$T$223,$AF686,'Capex forecast'!$S$9:$S$223,$AH686,'Capex forecast'!$Q$9:$Q$223,"Repex")</f>
        <v>0</v>
      </c>
      <c r="AP686" s="47">
        <f>SUMIFS('Capex forecast'!K$9:K$223,'Capex forecast'!$T$9:$T$223,$AF686,'Capex forecast'!$S$9:$S$223,$AH686,'Capex forecast'!$Q$9:$Q$223,"Repex")</f>
        <v>0</v>
      </c>
      <c r="AQ686" s="47">
        <f>SUMIFS('Capex forecast'!L$9:L$223,'Capex forecast'!$T$9:$T$223,$AF686,'Capex forecast'!$S$9:$S$223,$AH686,'Capex forecast'!$Q$9:$Q$223,"Repex")</f>
        <v>0</v>
      </c>
      <c r="AR686" s="47">
        <f>SUMIFS('Capex forecast'!M$9:M$223,'Capex forecast'!$T$9:$T$223,$AF686,'Capex forecast'!$S$9:$S$223,$AH686,'Capex forecast'!$Q$9:$Q$223,"Repex")</f>
        <v>0</v>
      </c>
      <c r="AS686" s="47">
        <f>SUMIFS('Capex forecast'!N$9:N$223,'Capex forecast'!$T$9:$T$223,$AF686,'Capex forecast'!$S$9:$S$223,$AH686,'Capex forecast'!$Q$9:$Q$223,"Repex")</f>
        <v>0</v>
      </c>
    </row>
    <row r="687" spans="2:45" ht="15">
      <c r="B687" s="45" t="s">
        <v>139</v>
      </c>
      <c r="C687" s="6" t="str">
        <f>INDEX('Demand forecast'!$M$9:$M$5832,MATCH($B687,'Demand forecast'!$B$9:$B$5832,0))</f>
        <v>No</v>
      </c>
      <c r="D687" s="6" t="str">
        <f>IF(COUNTIF($B$93:B687,$B687) = 1, "LV", IF(COUNTIF($B$93:B687,$B687) = 2, "HV", "ST"))</f>
        <v>ST</v>
      </c>
      <c r="E687" s="6" t="str">
        <f>INDEX('Demand forecast and growth rate'!$E$7:$E$273,MATCH($B687,'Demand forecast and growth rate'!$B$7:$B$273,0))</f>
        <v>Small growth</v>
      </c>
      <c r="F687" s="32">
        <f>SUMIFS('Capex forecast'!E$9:E$223,'Capex forecast'!$T$9:$T$223,'Allocation of site-spec costs'!$B687,'Capex forecast'!$S$9:$S$223,'Allocation of site-spec costs'!$D687,'Capex forecast'!$Q$9:$Q$223,"Customer Connection")</f>
        <v>0</v>
      </c>
      <c r="G687" s="32">
        <f>SUMIFS('Capex forecast'!F$9:F$223,'Capex forecast'!$T$9:$T$223,'Allocation of site-spec costs'!$B687,'Capex forecast'!$S$9:$S$223,'Allocation of site-spec costs'!$D687,'Capex forecast'!$Q$9:$Q$223,"Customer Connection")</f>
        <v>0</v>
      </c>
      <c r="H687" s="32">
        <f>SUMIFS('Capex forecast'!G$9:G$223,'Capex forecast'!$T$9:$T$223,'Allocation of site-spec costs'!$B687,'Capex forecast'!$S$9:$S$223,'Allocation of site-spec costs'!$D687,'Capex forecast'!$Q$9:$Q$223,"Customer Connection")</f>
        <v>0</v>
      </c>
      <c r="I687" s="32">
        <f>SUMIFS('Capex forecast'!H$9:H$223,'Capex forecast'!$T$9:$T$223,'Allocation of site-spec costs'!$B687,'Capex forecast'!$S$9:$S$223,'Allocation of site-spec costs'!$D687,'Capex forecast'!$Q$9:$Q$223,"Customer Connection")</f>
        <v>0</v>
      </c>
      <c r="J687" s="32">
        <f>SUMIFS('Capex forecast'!I$9:I$223,'Capex forecast'!$T$9:$T$223,'Allocation of site-spec costs'!$B687,'Capex forecast'!$S$9:$S$223,'Allocation of site-spec costs'!$D687,'Capex forecast'!$Q$9:$Q$223,"Customer Connection")</f>
        <v>0</v>
      </c>
      <c r="K687" s="32">
        <f>SUMIFS('Capex forecast'!J$9:J$223,'Capex forecast'!$T$9:$T$223,'Allocation of site-spec costs'!$B687,'Capex forecast'!$S$9:$S$223,'Allocation of site-spec costs'!$D687,'Capex forecast'!$Q$9:$Q$223,"Customer Connection")</f>
        <v>0</v>
      </c>
      <c r="L687" s="32">
        <f>SUMIFS('Capex forecast'!K$9:K$223,'Capex forecast'!$T$9:$T$223,'Allocation of site-spec costs'!$B687,'Capex forecast'!$S$9:$S$223,'Allocation of site-spec costs'!$D687,'Capex forecast'!$Q$9:$Q$223,"Customer Connection")</f>
        <v>0</v>
      </c>
      <c r="M687" s="32">
        <f>SUMIFS('Capex forecast'!L$9:L$223,'Capex forecast'!$T$9:$T$223,'Allocation of site-spec costs'!$B687,'Capex forecast'!$S$9:$S$223,'Allocation of site-spec costs'!$D687,'Capex forecast'!$Q$9:$Q$223,"Customer Connection")</f>
        <v>0</v>
      </c>
      <c r="N687" s="32">
        <f>SUMIFS('Capex forecast'!M$9:M$223,'Capex forecast'!$T$9:$T$223,'Allocation of site-spec costs'!$B687,'Capex forecast'!$S$9:$S$223,'Allocation of site-spec costs'!$D687,'Capex forecast'!$Q$9:$Q$223,"Customer Connection")</f>
        <v>0</v>
      </c>
      <c r="O687" s="32">
        <f>SUMIFS('Capex forecast'!N$9:N$223,'Capex forecast'!$T$9:$T$223,'Allocation of site-spec costs'!$B687,'Capex forecast'!$S$9:$S$223,'Allocation of site-spec costs'!$D687,'Capex forecast'!$Q$9:$Q$223,"Customer Connection")</f>
        <v>0</v>
      </c>
      <c r="Q687" s="45" t="s">
        <v>139</v>
      </c>
      <c r="R687" s="6" t="str">
        <f>INDEX('Demand forecast'!$M$9:$M$5832,MATCH($Q687,'Demand forecast'!$B$9:$B$5832,0))</f>
        <v>No</v>
      </c>
      <c r="S687" s="6" t="str">
        <f>IF(COUNTIF($Q$93:Q687,$B687) = 1, "LV", IF(COUNTIF($Q$93:Q687,$B687) = 2, "HV", "ST"))</f>
        <v>ST</v>
      </c>
      <c r="T687" s="6" t="str">
        <f>INDEX('Demand forecast and growth rate'!$E$7:$E$273,MATCH($Q687,'Demand forecast and growth rate'!$B$7:$B$273,0))</f>
        <v>Small growth</v>
      </c>
      <c r="U687" s="32">
        <f>SUMIFS('Capex forecast'!E$9:E$223,'Capex forecast'!$T$9:$T$223,$Q687,'Capex forecast'!$S$9:$S$223,$S687,'Capex forecast'!$Q$9:$Q$223,"Augex")</f>
        <v>0</v>
      </c>
      <c r="V687" s="32">
        <f>SUMIFS('Capex forecast'!F$9:F$223,'Capex forecast'!$T$9:$T$223,$Q687,'Capex forecast'!$S$9:$S$223,$S687,'Capex forecast'!$Q$9:$Q$223,"Augex")</f>
        <v>0</v>
      </c>
      <c r="W687" s="32">
        <f>SUMIFS('Capex forecast'!G$9:G$223,'Capex forecast'!$T$9:$T$223,$Q687,'Capex forecast'!$S$9:$S$223,$S687,'Capex forecast'!$Q$9:$Q$223,"Augex")</f>
        <v>0</v>
      </c>
      <c r="X687" s="32">
        <f>SUMIFS('Capex forecast'!H$9:H$223,'Capex forecast'!$T$9:$T$223,$Q687,'Capex forecast'!$S$9:$S$223,$S687,'Capex forecast'!$Q$9:$Q$223,"Augex")</f>
        <v>0</v>
      </c>
      <c r="Y687" s="32">
        <f>SUMIFS('Capex forecast'!I$9:I$223,'Capex forecast'!$T$9:$T$223,$Q687,'Capex forecast'!$S$9:$S$223,$S687,'Capex forecast'!$Q$9:$Q$223,"Augex")</f>
        <v>0</v>
      </c>
      <c r="Z687" s="32">
        <f>SUMIFS('Capex forecast'!J$9:J$223,'Capex forecast'!$T$9:$T$223,$Q687,'Capex forecast'!$S$9:$S$223,$S687,'Capex forecast'!$Q$9:$Q$223,"Augex")</f>
        <v>0</v>
      </c>
      <c r="AA687" s="32">
        <f>SUMIFS('Capex forecast'!K$9:K$223,'Capex forecast'!$T$9:$T$223,$Q687,'Capex forecast'!$S$9:$S$223,$S687,'Capex forecast'!$Q$9:$Q$223,"Augex")</f>
        <v>0</v>
      </c>
      <c r="AB687" s="32">
        <f>SUMIFS('Capex forecast'!L$9:L$223,'Capex forecast'!$T$9:$T$223,$Q687,'Capex forecast'!$S$9:$S$223,$S687,'Capex forecast'!$Q$9:$Q$223,"Augex")</f>
        <v>0</v>
      </c>
      <c r="AC687" s="32">
        <f>SUMIFS('Capex forecast'!M$9:M$223,'Capex forecast'!$T$9:$T$223,$Q687,'Capex forecast'!$S$9:$S$223,$S687,'Capex forecast'!$Q$9:$Q$223,"Augex")</f>
        <v>0</v>
      </c>
      <c r="AD687" s="32">
        <f>SUMIFS('Capex forecast'!N$9:N$223,'Capex forecast'!$T$9:$T$223,$Q687,'Capex forecast'!$S$9:$S$223,$S687,'Capex forecast'!$Q$9:$Q$223,"Augex")</f>
        <v>0</v>
      </c>
      <c r="AF687" s="45" t="s">
        <v>139</v>
      </c>
      <c r="AG687" s="6" t="str">
        <f>INDEX('Demand forecast'!$M$9:$M$5832,MATCH($Q687,'Demand forecast'!$B$9:$B$5832,0))</f>
        <v>No</v>
      </c>
      <c r="AH687" s="6" t="str">
        <f>IF(COUNTIF($AF$93:AF687,$B687) = 1, "LV", IF(COUNTIF($AF$93:AF687,$B687) = 2, "HV", "ST"))</f>
        <v>ST</v>
      </c>
      <c r="AI687" s="6" t="str">
        <f>INDEX('Demand forecast and growth rate'!$E$7:$E$273,MATCH($Q687,'Demand forecast and growth rate'!$B$7:$B$273,0))</f>
        <v>Small growth</v>
      </c>
      <c r="AJ687" s="47">
        <f>SUMIFS('Capex forecast'!E$9:E$223,'Capex forecast'!$T$9:$T$223,$AF687,'Capex forecast'!$S$9:$S$223,$AH687,'Capex forecast'!$Q$9:$Q$223,"Repex")</f>
        <v>0</v>
      </c>
      <c r="AK687" s="47">
        <f>SUMIFS('Capex forecast'!F$9:F$223,'Capex forecast'!$T$9:$T$223,$AF687,'Capex forecast'!$S$9:$S$223,$AH687,'Capex forecast'!$Q$9:$Q$223,"Repex")</f>
        <v>0</v>
      </c>
      <c r="AL687" s="47">
        <f>SUMIFS('Capex forecast'!G$9:G$223,'Capex forecast'!$T$9:$T$223,$AF687,'Capex forecast'!$S$9:$S$223,$AH687,'Capex forecast'!$Q$9:$Q$223,"Repex")</f>
        <v>0</v>
      </c>
      <c r="AM687" s="47">
        <f>SUMIFS('Capex forecast'!H$9:H$223,'Capex forecast'!$T$9:$T$223,$AF687,'Capex forecast'!$S$9:$S$223,$AH687,'Capex forecast'!$Q$9:$Q$223,"Repex")</f>
        <v>0</v>
      </c>
      <c r="AN687" s="47">
        <f>SUMIFS('Capex forecast'!I$9:I$223,'Capex forecast'!$T$9:$T$223,$AF687,'Capex forecast'!$S$9:$S$223,$AH687,'Capex forecast'!$Q$9:$Q$223,"Repex")</f>
        <v>0</v>
      </c>
      <c r="AO687" s="47">
        <f>SUMIFS('Capex forecast'!J$9:J$223,'Capex forecast'!$T$9:$T$223,$AF687,'Capex forecast'!$S$9:$S$223,$AH687,'Capex forecast'!$Q$9:$Q$223,"Repex")</f>
        <v>0</v>
      </c>
      <c r="AP687" s="47">
        <f>SUMIFS('Capex forecast'!K$9:K$223,'Capex forecast'!$T$9:$T$223,$AF687,'Capex forecast'!$S$9:$S$223,$AH687,'Capex forecast'!$Q$9:$Q$223,"Repex")</f>
        <v>0</v>
      </c>
      <c r="AQ687" s="47">
        <f>SUMIFS('Capex forecast'!L$9:L$223,'Capex forecast'!$T$9:$T$223,$AF687,'Capex forecast'!$S$9:$S$223,$AH687,'Capex forecast'!$Q$9:$Q$223,"Repex")</f>
        <v>0</v>
      </c>
      <c r="AR687" s="47">
        <f>SUMIFS('Capex forecast'!M$9:M$223,'Capex forecast'!$T$9:$T$223,$AF687,'Capex forecast'!$S$9:$S$223,$AH687,'Capex forecast'!$Q$9:$Q$223,"Repex")</f>
        <v>0</v>
      </c>
      <c r="AS687" s="47">
        <f>SUMIFS('Capex forecast'!N$9:N$223,'Capex forecast'!$T$9:$T$223,$AF687,'Capex forecast'!$S$9:$S$223,$AH687,'Capex forecast'!$Q$9:$Q$223,"Repex")</f>
        <v>0</v>
      </c>
    </row>
    <row r="688" spans="2:45" ht="15">
      <c r="B688" s="45" t="s">
        <v>140</v>
      </c>
      <c r="C688" s="6" t="str">
        <f>INDEX('Demand forecast'!$M$9:$M$5832,MATCH($B688,'Demand forecast'!$B$9:$B$5832,0))</f>
        <v>No</v>
      </c>
      <c r="D688" s="6" t="str">
        <f>IF(COUNTIF($B$93:B688,$B688) = 1, "LV", IF(COUNTIF($B$93:B688,$B688) = 2, "HV", "ST"))</f>
        <v>ST</v>
      </c>
      <c r="E688" s="6" t="str">
        <f>INDEX('Demand forecast and growth rate'!$E$7:$E$273,MATCH($B688,'Demand forecast and growth rate'!$B$7:$B$273,0))</f>
        <v>Small growth</v>
      </c>
      <c r="F688" s="32">
        <f>SUMIFS('Capex forecast'!E$9:E$223,'Capex forecast'!$T$9:$T$223,'Allocation of site-spec costs'!$B688,'Capex forecast'!$S$9:$S$223,'Allocation of site-spec costs'!$D688,'Capex forecast'!$Q$9:$Q$223,"Customer Connection")</f>
        <v>0</v>
      </c>
      <c r="G688" s="32">
        <f>SUMIFS('Capex forecast'!F$9:F$223,'Capex forecast'!$T$9:$T$223,'Allocation of site-spec costs'!$B688,'Capex forecast'!$S$9:$S$223,'Allocation of site-spec costs'!$D688,'Capex forecast'!$Q$9:$Q$223,"Customer Connection")</f>
        <v>0</v>
      </c>
      <c r="H688" s="32">
        <f>SUMIFS('Capex forecast'!G$9:G$223,'Capex forecast'!$T$9:$T$223,'Allocation of site-spec costs'!$B688,'Capex forecast'!$S$9:$S$223,'Allocation of site-spec costs'!$D688,'Capex forecast'!$Q$9:$Q$223,"Customer Connection")</f>
        <v>0</v>
      </c>
      <c r="I688" s="32">
        <f>SUMIFS('Capex forecast'!H$9:H$223,'Capex forecast'!$T$9:$T$223,'Allocation of site-spec costs'!$B688,'Capex forecast'!$S$9:$S$223,'Allocation of site-spec costs'!$D688,'Capex forecast'!$Q$9:$Q$223,"Customer Connection")</f>
        <v>0</v>
      </c>
      <c r="J688" s="32">
        <f>SUMIFS('Capex forecast'!I$9:I$223,'Capex forecast'!$T$9:$T$223,'Allocation of site-spec costs'!$B688,'Capex forecast'!$S$9:$S$223,'Allocation of site-spec costs'!$D688,'Capex forecast'!$Q$9:$Q$223,"Customer Connection")</f>
        <v>0</v>
      </c>
      <c r="K688" s="32">
        <f>SUMIFS('Capex forecast'!J$9:J$223,'Capex forecast'!$T$9:$T$223,'Allocation of site-spec costs'!$B688,'Capex forecast'!$S$9:$S$223,'Allocation of site-spec costs'!$D688,'Capex forecast'!$Q$9:$Q$223,"Customer Connection")</f>
        <v>0</v>
      </c>
      <c r="L688" s="32">
        <f>SUMIFS('Capex forecast'!K$9:K$223,'Capex forecast'!$T$9:$T$223,'Allocation of site-spec costs'!$B688,'Capex forecast'!$S$9:$S$223,'Allocation of site-spec costs'!$D688,'Capex forecast'!$Q$9:$Q$223,"Customer Connection")</f>
        <v>0</v>
      </c>
      <c r="M688" s="32">
        <f>SUMIFS('Capex forecast'!L$9:L$223,'Capex forecast'!$T$9:$T$223,'Allocation of site-spec costs'!$B688,'Capex forecast'!$S$9:$S$223,'Allocation of site-spec costs'!$D688,'Capex forecast'!$Q$9:$Q$223,"Customer Connection")</f>
        <v>0</v>
      </c>
      <c r="N688" s="32">
        <f>SUMIFS('Capex forecast'!M$9:M$223,'Capex forecast'!$T$9:$T$223,'Allocation of site-spec costs'!$B688,'Capex forecast'!$S$9:$S$223,'Allocation of site-spec costs'!$D688,'Capex forecast'!$Q$9:$Q$223,"Customer Connection")</f>
        <v>0</v>
      </c>
      <c r="O688" s="32">
        <f>SUMIFS('Capex forecast'!N$9:N$223,'Capex forecast'!$T$9:$T$223,'Allocation of site-spec costs'!$B688,'Capex forecast'!$S$9:$S$223,'Allocation of site-spec costs'!$D688,'Capex forecast'!$Q$9:$Q$223,"Customer Connection")</f>
        <v>0</v>
      </c>
      <c r="Q688" s="45" t="s">
        <v>140</v>
      </c>
      <c r="R688" s="6" t="str">
        <f>INDEX('Demand forecast'!$M$9:$M$5832,MATCH($Q688,'Demand forecast'!$B$9:$B$5832,0))</f>
        <v>No</v>
      </c>
      <c r="S688" s="6" t="str">
        <f>IF(COUNTIF($Q$93:Q688,$B688) = 1, "LV", IF(COUNTIF($Q$93:Q688,$B688) = 2, "HV", "ST"))</f>
        <v>ST</v>
      </c>
      <c r="T688" s="6" t="str">
        <f>INDEX('Demand forecast and growth rate'!$E$7:$E$273,MATCH($Q688,'Demand forecast and growth rate'!$B$7:$B$273,0))</f>
        <v>Small growth</v>
      </c>
      <c r="U688" s="32">
        <f>SUMIFS('Capex forecast'!E$9:E$223,'Capex forecast'!$T$9:$T$223,$Q688,'Capex forecast'!$S$9:$S$223,$S688,'Capex forecast'!$Q$9:$Q$223,"Augex")</f>
        <v>0</v>
      </c>
      <c r="V688" s="32">
        <f>SUMIFS('Capex forecast'!F$9:F$223,'Capex forecast'!$T$9:$T$223,$Q688,'Capex forecast'!$S$9:$S$223,$S688,'Capex forecast'!$Q$9:$Q$223,"Augex")</f>
        <v>0</v>
      </c>
      <c r="W688" s="32">
        <f>SUMIFS('Capex forecast'!G$9:G$223,'Capex forecast'!$T$9:$T$223,$Q688,'Capex forecast'!$S$9:$S$223,$S688,'Capex forecast'!$Q$9:$Q$223,"Augex")</f>
        <v>0</v>
      </c>
      <c r="X688" s="32">
        <f>SUMIFS('Capex forecast'!H$9:H$223,'Capex forecast'!$T$9:$T$223,$Q688,'Capex forecast'!$S$9:$S$223,$S688,'Capex forecast'!$Q$9:$Q$223,"Augex")</f>
        <v>0</v>
      </c>
      <c r="Y688" s="32">
        <f>SUMIFS('Capex forecast'!I$9:I$223,'Capex forecast'!$T$9:$T$223,$Q688,'Capex forecast'!$S$9:$S$223,$S688,'Capex forecast'!$Q$9:$Q$223,"Augex")</f>
        <v>0</v>
      </c>
      <c r="Z688" s="32">
        <f>SUMIFS('Capex forecast'!J$9:J$223,'Capex forecast'!$T$9:$T$223,$Q688,'Capex forecast'!$S$9:$S$223,$S688,'Capex forecast'!$Q$9:$Q$223,"Augex")</f>
        <v>0</v>
      </c>
      <c r="AA688" s="32">
        <f>SUMIFS('Capex forecast'!K$9:K$223,'Capex forecast'!$T$9:$T$223,$Q688,'Capex forecast'!$S$9:$S$223,$S688,'Capex forecast'!$Q$9:$Q$223,"Augex")</f>
        <v>0</v>
      </c>
      <c r="AB688" s="32">
        <f>SUMIFS('Capex forecast'!L$9:L$223,'Capex forecast'!$T$9:$T$223,$Q688,'Capex forecast'!$S$9:$S$223,$S688,'Capex forecast'!$Q$9:$Q$223,"Augex")</f>
        <v>0</v>
      </c>
      <c r="AC688" s="32">
        <f>SUMIFS('Capex forecast'!M$9:M$223,'Capex forecast'!$T$9:$T$223,$Q688,'Capex forecast'!$S$9:$S$223,$S688,'Capex forecast'!$Q$9:$Q$223,"Augex")</f>
        <v>0</v>
      </c>
      <c r="AD688" s="32">
        <f>SUMIFS('Capex forecast'!N$9:N$223,'Capex forecast'!$T$9:$T$223,$Q688,'Capex forecast'!$S$9:$S$223,$S688,'Capex forecast'!$Q$9:$Q$223,"Augex")</f>
        <v>0</v>
      </c>
      <c r="AF688" s="45" t="s">
        <v>140</v>
      </c>
      <c r="AG688" s="6" t="str">
        <f>INDEX('Demand forecast'!$M$9:$M$5832,MATCH($Q688,'Demand forecast'!$B$9:$B$5832,0))</f>
        <v>No</v>
      </c>
      <c r="AH688" s="6" t="str">
        <f>IF(COUNTIF($AF$93:AF688,$B688) = 1, "LV", IF(COUNTIF($AF$93:AF688,$B688) = 2, "HV", "ST"))</f>
        <v>ST</v>
      </c>
      <c r="AI688" s="6" t="str">
        <f>INDEX('Demand forecast and growth rate'!$E$7:$E$273,MATCH($Q688,'Demand forecast and growth rate'!$B$7:$B$273,0))</f>
        <v>Small growth</v>
      </c>
      <c r="AJ688" s="47">
        <f>SUMIFS('Capex forecast'!E$9:E$223,'Capex forecast'!$T$9:$T$223,$AF688,'Capex forecast'!$S$9:$S$223,$AH688,'Capex forecast'!$Q$9:$Q$223,"Repex")</f>
        <v>0</v>
      </c>
      <c r="AK688" s="47">
        <f>SUMIFS('Capex forecast'!F$9:F$223,'Capex forecast'!$T$9:$T$223,$AF688,'Capex forecast'!$S$9:$S$223,$AH688,'Capex forecast'!$Q$9:$Q$223,"Repex")</f>
        <v>0</v>
      </c>
      <c r="AL688" s="47">
        <f>SUMIFS('Capex forecast'!G$9:G$223,'Capex forecast'!$T$9:$T$223,$AF688,'Capex forecast'!$S$9:$S$223,$AH688,'Capex forecast'!$Q$9:$Q$223,"Repex")</f>
        <v>0</v>
      </c>
      <c r="AM688" s="47">
        <f>SUMIFS('Capex forecast'!H$9:H$223,'Capex forecast'!$T$9:$T$223,$AF688,'Capex forecast'!$S$9:$S$223,$AH688,'Capex forecast'!$Q$9:$Q$223,"Repex")</f>
        <v>0</v>
      </c>
      <c r="AN688" s="47">
        <f>SUMIFS('Capex forecast'!I$9:I$223,'Capex forecast'!$T$9:$T$223,$AF688,'Capex forecast'!$S$9:$S$223,$AH688,'Capex forecast'!$Q$9:$Q$223,"Repex")</f>
        <v>0</v>
      </c>
      <c r="AO688" s="47">
        <f>SUMIFS('Capex forecast'!J$9:J$223,'Capex forecast'!$T$9:$T$223,$AF688,'Capex forecast'!$S$9:$S$223,$AH688,'Capex forecast'!$Q$9:$Q$223,"Repex")</f>
        <v>0</v>
      </c>
      <c r="AP688" s="47">
        <f>SUMIFS('Capex forecast'!K$9:K$223,'Capex forecast'!$T$9:$T$223,$AF688,'Capex forecast'!$S$9:$S$223,$AH688,'Capex forecast'!$Q$9:$Q$223,"Repex")</f>
        <v>0</v>
      </c>
      <c r="AQ688" s="47">
        <f>SUMIFS('Capex forecast'!L$9:L$223,'Capex forecast'!$T$9:$T$223,$AF688,'Capex forecast'!$S$9:$S$223,$AH688,'Capex forecast'!$Q$9:$Q$223,"Repex")</f>
        <v>0</v>
      </c>
      <c r="AR688" s="47">
        <f>SUMIFS('Capex forecast'!M$9:M$223,'Capex forecast'!$T$9:$T$223,$AF688,'Capex forecast'!$S$9:$S$223,$AH688,'Capex forecast'!$Q$9:$Q$223,"Repex")</f>
        <v>0</v>
      </c>
      <c r="AS688" s="47">
        <f>SUMIFS('Capex forecast'!N$9:N$223,'Capex forecast'!$T$9:$T$223,$AF688,'Capex forecast'!$S$9:$S$223,$AH688,'Capex forecast'!$Q$9:$Q$223,"Repex")</f>
        <v>0</v>
      </c>
    </row>
    <row r="689" spans="2:45" ht="15">
      <c r="B689" s="45" t="s">
        <v>141</v>
      </c>
      <c r="C689" s="6" t="str">
        <f>INDEX('Demand forecast'!$M$9:$M$5832,MATCH($B689,'Demand forecast'!$B$9:$B$5832,0))</f>
        <v>No</v>
      </c>
      <c r="D689" s="6" t="str">
        <f>IF(COUNTIF($B$93:B689,$B689) = 1, "LV", IF(COUNTIF($B$93:B689,$B689) = 2, "HV", "ST"))</f>
        <v>ST</v>
      </c>
      <c r="E689" s="6" t="str">
        <f>INDEX('Demand forecast and growth rate'!$E$7:$E$273,MATCH($B689,'Demand forecast and growth rate'!$B$7:$B$273,0))</f>
        <v>Small growth</v>
      </c>
      <c r="F689" s="32">
        <f>SUMIFS('Capex forecast'!E$9:E$223,'Capex forecast'!$T$9:$T$223,'Allocation of site-spec costs'!$B689,'Capex forecast'!$S$9:$S$223,'Allocation of site-spec costs'!$D689,'Capex forecast'!$Q$9:$Q$223,"Customer Connection")</f>
        <v>0</v>
      </c>
      <c r="G689" s="32">
        <f>SUMIFS('Capex forecast'!F$9:F$223,'Capex forecast'!$T$9:$T$223,'Allocation of site-spec costs'!$B689,'Capex forecast'!$S$9:$S$223,'Allocation of site-spec costs'!$D689,'Capex forecast'!$Q$9:$Q$223,"Customer Connection")</f>
        <v>0</v>
      </c>
      <c r="H689" s="32">
        <f>SUMIFS('Capex forecast'!G$9:G$223,'Capex forecast'!$T$9:$T$223,'Allocation of site-spec costs'!$B689,'Capex forecast'!$S$9:$S$223,'Allocation of site-spec costs'!$D689,'Capex forecast'!$Q$9:$Q$223,"Customer Connection")</f>
        <v>0</v>
      </c>
      <c r="I689" s="32">
        <f>SUMIFS('Capex forecast'!H$9:H$223,'Capex forecast'!$T$9:$T$223,'Allocation of site-spec costs'!$B689,'Capex forecast'!$S$9:$S$223,'Allocation of site-spec costs'!$D689,'Capex forecast'!$Q$9:$Q$223,"Customer Connection")</f>
        <v>0</v>
      </c>
      <c r="J689" s="32">
        <f>SUMIFS('Capex forecast'!I$9:I$223,'Capex forecast'!$T$9:$T$223,'Allocation of site-spec costs'!$B689,'Capex forecast'!$S$9:$S$223,'Allocation of site-spec costs'!$D689,'Capex forecast'!$Q$9:$Q$223,"Customer Connection")</f>
        <v>0</v>
      </c>
      <c r="K689" s="32">
        <f>SUMIFS('Capex forecast'!J$9:J$223,'Capex forecast'!$T$9:$T$223,'Allocation of site-spec costs'!$B689,'Capex forecast'!$S$9:$S$223,'Allocation of site-spec costs'!$D689,'Capex forecast'!$Q$9:$Q$223,"Customer Connection")</f>
        <v>0</v>
      </c>
      <c r="L689" s="32">
        <f>SUMIFS('Capex forecast'!K$9:K$223,'Capex forecast'!$T$9:$T$223,'Allocation of site-spec costs'!$B689,'Capex forecast'!$S$9:$S$223,'Allocation of site-spec costs'!$D689,'Capex forecast'!$Q$9:$Q$223,"Customer Connection")</f>
        <v>0</v>
      </c>
      <c r="M689" s="32">
        <f>SUMIFS('Capex forecast'!L$9:L$223,'Capex forecast'!$T$9:$T$223,'Allocation of site-spec costs'!$B689,'Capex forecast'!$S$9:$S$223,'Allocation of site-spec costs'!$D689,'Capex forecast'!$Q$9:$Q$223,"Customer Connection")</f>
        <v>0</v>
      </c>
      <c r="N689" s="32">
        <f>SUMIFS('Capex forecast'!M$9:M$223,'Capex forecast'!$T$9:$T$223,'Allocation of site-spec costs'!$B689,'Capex forecast'!$S$9:$S$223,'Allocation of site-spec costs'!$D689,'Capex forecast'!$Q$9:$Q$223,"Customer Connection")</f>
        <v>0</v>
      </c>
      <c r="O689" s="32">
        <f>SUMIFS('Capex forecast'!N$9:N$223,'Capex forecast'!$T$9:$T$223,'Allocation of site-spec costs'!$B689,'Capex forecast'!$S$9:$S$223,'Allocation of site-spec costs'!$D689,'Capex forecast'!$Q$9:$Q$223,"Customer Connection")</f>
        <v>0</v>
      </c>
      <c r="Q689" s="45" t="s">
        <v>141</v>
      </c>
      <c r="R689" s="6" t="str">
        <f>INDEX('Demand forecast'!$M$9:$M$5832,MATCH($Q689,'Demand forecast'!$B$9:$B$5832,0))</f>
        <v>No</v>
      </c>
      <c r="S689" s="6" t="str">
        <f>IF(COUNTIF($Q$93:Q689,$B689) = 1, "LV", IF(COUNTIF($Q$93:Q689,$B689) = 2, "HV", "ST"))</f>
        <v>ST</v>
      </c>
      <c r="T689" s="6" t="str">
        <f>INDEX('Demand forecast and growth rate'!$E$7:$E$273,MATCH($Q689,'Demand forecast and growth rate'!$B$7:$B$273,0))</f>
        <v>Small growth</v>
      </c>
      <c r="U689" s="32">
        <f>SUMIFS('Capex forecast'!E$9:E$223,'Capex forecast'!$T$9:$T$223,$Q689,'Capex forecast'!$S$9:$S$223,$S689,'Capex forecast'!$Q$9:$Q$223,"Augex")</f>
        <v>0</v>
      </c>
      <c r="V689" s="32">
        <f>SUMIFS('Capex forecast'!F$9:F$223,'Capex forecast'!$T$9:$T$223,$Q689,'Capex forecast'!$S$9:$S$223,$S689,'Capex forecast'!$Q$9:$Q$223,"Augex")</f>
        <v>0</v>
      </c>
      <c r="W689" s="32">
        <f>SUMIFS('Capex forecast'!G$9:G$223,'Capex forecast'!$T$9:$T$223,$Q689,'Capex forecast'!$S$9:$S$223,$S689,'Capex forecast'!$Q$9:$Q$223,"Augex")</f>
        <v>0</v>
      </c>
      <c r="X689" s="32">
        <f>SUMIFS('Capex forecast'!H$9:H$223,'Capex forecast'!$T$9:$T$223,$Q689,'Capex forecast'!$S$9:$S$223,$S689,'Capex forecast'!$Q$9:$Q$223,"Augex")</f>
        <v>0</v>
      </c>
      <c r="Y689" s="32">
        <f>SUMIFS('Capex forecast'!I$9:I$223,'Capex forecast'!$T$9:$T$223,$Q689,'Capex forecast'!$S$9:$S$223,$S689,'Capex forecast'!$Q$9:$Q$223,"Augex")</f>
        <v>0</v>
      </c>
      <c r="Z689" s="32">
        <f>SUMIFS('Capex forecast'!J$9:J$223,'Capex forecast'!$T$9:$T$223,$Q689,'Capex forecast'!$S$9:$S$223,$S689,'Capex forecast'!$Q$9:$Q$223,"Augex")</f>
        <v>0</v>
      </c>
      <c r="AA689" s="32">
        <f>SUMIFS('Capex forecast'!K$9:K$223,'Capex forecast'!$T$9:$T$223,$Q689,'Capex forecast'!$S$9:$S$223,$S689,'Capex forecast'!$Q$9:$Q$223,"Augex")</f>
        <v>0</v>
      </c>
      <c r="AB689" s="32">
        <f>SUMIFS('Capex forecast'!L$9:L$223,'Capex forecast'!$T$9:$T$223,$Q689,'Capex forecast'!$S$9:$S$223,$S689,'Capex forecast'!$Q$9:$Q$223,"Augex")</f>
        <v>0</v>
      </c>
      <c r="AC689" s="32">
        <f>SUMIFS('Capex forecast'!M$9:M$223,'Capex forecast'!$T$9:$T$223,$Q689,'Capex forecast'!$S$9:$S$223,$S689,'Capex forecast'!$Q$9:$Q$223,"Augex")</f>
        <v>0</v>
      </c>
      <c r="AD689" s="32">
        <f>SUMIFS('Capex forecast'!N$9:N$223,'Capex forecast'!$T$9:$T$223,$Q689,'Capex forecast'!$S$9:$S$223,$S689,'Capex forecast'!$Q$9:$Q$223,"Augex")</f>
        <v>0</v>
      </c>
      <c r="AF689" s="45" t="s">
        <v>141</v>
      </c>
      <c r="AG689" s="6" t="str">
        <f>INDEX('Demand forecast'!$M$9:$M$5832,MATCH($Q689,'Demand forecast'!$B$9:$B$5832,0))</f>
        <v>No</v>
      </c>
      <c r="AH689" s="6" t="str">
        <f>IF(COUNTIF($AF$93:AF689,$B689) = 1, "LV", IF(COUNTIF($AF$93:AF689,$B689) = 2, "HV", "ST"))</f>
        <v>ST</v>
      </c>
      <c r="AI689" s="6" t="str">
        <f>INDEX('Demand forecast and growth rate'!$E$7:$E$273,MATCH($Q689,'Demand forecast and growth rate'!$B$7:$B$273,0))</f>
        <v>Small growth</v>
      </c>
      <c r="AJ689" s="47">
        <f>SUMIFS('Capex forecast'!E$9:E$223,'Capex forecast'!$T$9:$T$223,$AF689,'Capex forecast'!$S$9:$S$223,$AH689,'Capex forecast'!$Q$9:$Q$223,"Repex")</f>
        <v>0</v>
      </c>
      <c r="AK689" s="47">
        <f>SUMIFS('Capex forecast'!F$9:F$223,'Capex forecast'!$T$9:$T$223,$AF689,'Capex forecast'!$S$9:$S$223,$AH689,'Capex forecast'!$Q$9:$Q$223,"Repex")</f>
        <v>0</v>
      </c>
      <c r="AL689" s="47">
        <f>SUMIFS('Capex forecast'!G$9:G$223,'Capex forecast'!$T$9:$T$223,$AF689,'Capex forecast'!$S$9:$S$223,$AH689,'Capex forecast'!$Q$9:$Q$223,"Repex")</f>
        <v>0</v>
      </c>
      <c r="AM689" s="47">
        <f>SUMIFS('Capex forecast'!H$9:H$223,'Capex forecast'!$T$9:$T$223,$AF689,'Capex forecast'!$S$9:$S$223,$AH689,'Capex forecast'!$Q$9:$Q$223,"Repex")</f>
        <v>0</v>
      </c>
      <c r="AN689" s="47">
        <f>SUMIFS('Capex forecast'!I$9:I$223,'Capex forecast'!$T$9:$T$223,$AF689,'Capex forecast'!$S$9:$S$223,$AH689,'Capex forecast'!$Q$9:$Q$223,"Repex")</f>
        <v>0</v>
      </c>
      <c r="AO689" s="47">
        <f>SUMIFS('Capex forecast'!J$9:J$223,'Capex forecast'!$T$9:$T$223,$AF689,'Capex forecast'!$S$9:$S$223,$AH689,'Capex forecast'!$Q$9:$Q$223,"Repex")</f>
        <v>0</v>
      </c>
      <c r="AP689" s="47">
        <f>SUMIFS('Capex forecast'!K$9:K$223,'Capex forecast'!$T$9:$T$223,$AF689,'Capex forecast'!$S$9:$S$223,$AH689,'Capex forecast'!$Q$9:$Q$223,"Repex")</f>
        <v>0</v>
      </c>
      <c r="AQ689" s="47">
        <f>SUMIFS('Capex forecast'!L$9:L$223,'Capex forecast'!$T$9:$T$223,$AF689,'Capex forecast'!$S$9:$S$223,$AH689,'Capex forecast'!$Q$9:$Q$223,"Repex")</f>
        <v>0</v>
      </c>
      <c r="AR689" s="47">
        <f>SUMIFS('Capex forecast'!M$9:M$223,'Capex forecast'!$T$9:$T$223,$AF689,'Capex forecast'!$S$9:$S$223,$AH689,'Capex forecast'!$Q$9:$Q$223,"Repex")</f>
        <v>0</v>
      </c>
      <c r="AS689" s="47">
        <f>SUMIFS('Capex forecast'!N$9:N$223,'Capex forecast'!$T$9:$T$223,$AF689,'Capex forecast'!$S$9:$S$223,$AH689,'Capex forecast'!$Q$9:$Q$223,"Repex")</f>
        <v>0</v>
      </c>
    </row>
    <row r="690" spans="2:45" ht="15">
      <c r="B690" s="45" t="s">
        <v>260</v>
      </c>
      <c r="C690" s="6" t="str">
        <f>INDEX('Demand forecast'!$M$9:$M$5832,MATCH($B690,'Demand forecast'!$B$9:$B$5832,0))</f>
        <v>Yes</v>
      </c>
      <c r="D690" s="6" t="str">
        <f>IF(COUNTIF($B$93:B690,$B690) = 1, "LV", IF(COUNTIF($B$93:B690,$B690) = 2, "HV", "ST"))</f>
        <v>ST</v>
      </c>
      <c r="E690" s="6" t="str">
        <f>INDEX('Demand forecast and growth rate'!$E$7:$E$273,MATCH($B690,'Demand forecast and growth rate'!$B$7:$B$273,0))</f>
        <v>Steady/falling</v>
      </c>
      <c r="F690" s="32">
        <f>SUMIFS('Capex forecast'!E$9:E$223,'Capex forecast'!$T$9:$T$223,'Allocation of site-spec costs'!$B690,'Capex forecast'!$S$9:$S$223,'Allocation of site-spec costs'!$D690,'Capex forecast'!$Q$9:$Q$223,"Customer Connection")</f>
        <v>0</v>
      </c>
      <c r="G690" s="32">
        <f>SUMIFS('Capex forecast'!F$9:F$223,'Capex forecast'!$T$9:$T$223,'Allocation of site-spec costs'!$B690,'Capex forecast'!$S$9:$S$223,'Allocation of site-spec costs'!$D690,'Capex forecast'!$Q$9:$Q$223,"Customer Connection")</f>
        <v>0</v>
      </c>
      <c r="H690" s="32">
        <f>SUMIFS('Capex forecast'!G$9:G$223,'Capex forecast'!$T$9:$T$223,'Allocation of site-spec costs'!$B690,'Capex forecast'!$S$9:$S$223,'Allocation of site-spec costs'!$D690,'Capex forecast'!$Q$9:$Q$223,"Customer Connection")</f>
        <v>0</v>
      </c>
      <c r="I690" s="32">
        <f>SUMIFS('Capex forecast'!H$9:H$223,'Capex forecast'!$T$9:$T$223,'Allocation of site-spec costs'!$B690,'Capex forecast'!$S$9:$S$223,'Allocation of site-spec costs'!$D690,'Capex forecast'!$Q$9:$Q$223,"Customer Connection")</f>
        <v>0</v>
      </c>
      <c r="J690" s="32">
        <f>SUMIFS('Capex forecast'!I$9:I$223,'Capex forecast'!$T$9:$T$223,'Allocation of site-spec costs'!$B690,'Capex forecast'!$S$9:$S$223,'Allocation of site-spec costs'!$D690,'Capex forecast'!$Q$9:$Q$223,"Customer Connection")</f>
        <v>0</v>
      </c>
      <c r="K690" s="32">
        <f>SUMIFS('Capex forecast'!J$9:J$223,'Capex forecast'!$T$9:$T$223,'Allocation of site-spec costs'!$B690,'Capex forecast'!$S$9:$S$223,'Allocation of site-spec costs'!$D690,'Capex forecast'!$Q$9:$Q$223,"Customer Connection")</f>
        <v>0</v>
      </c>
      <c r="L690" s="32">
        <f>SUMIFS('Capex forecast'!K$9:K$223,'Capex forecast'!$T$9:$T$223,'Allocation of site-spec costs'!$B690,'Capex forecast'!$S$9:$S$223,'Allocation of site-spec costs'!$D690,'Capex forecast'!$Q$9:$Q$223,"Customer Connection")</f>
        <v>0</v>
      </c>
      <c r="M690" s="32">
        <f>SUMIFS('Capex forecast'!L$9:L$223,'Capex forecast'!$T$9:$T$223,'Allocation of site-spec costs'!$B690,'Capex forecast'!$S$9:$S$223,'Allocation of site-spec costs'!$D690,'Capex forecast'!$Q$9:$Q$223,"Customer Connection")</f>
        <v>0</v>
      </c>
      <c r="N690" s="32">
        <f>SUMIFS('Capex forecast'!M$9:M$223,'Capex forecast'!$T$9:$T$223,'Allocation of site-spec costs'!$B690,'Capex forecast'!$S$9:$S$223,'Allocation of site-spec costs'!$D690,'Capex forecast'!$Q$9:$Q$223,"Customer Connection")</f>
        <v>0</v>
      </c>
      <c r="O690" s="32">
        <f>SUMIFS('Capex forecast'!N$9:N$223,'Capex forecast'!$T$9:$T$223,'Allocation of site-spec costs'!$B690,'Capex forecast'!$S$9:$S$223,'Allocation of site-spec costs'!$D690,'Capex forecast'!$Q$9:$Q$223,"Customer Connection")</f>
        <v>0</v>
      </c>
      <c r="Q690" s="45" t="s">
        <v>260</v>
      </c>
      <c r="R690" s="6" t="str">
        <f>INDEX('Demand forecast'!$M$9:$M$5832,MATCH($Q690,'Demand forecast'!$B$9:$B$5832,0))</f>
        <v>Yes</v>
      </c>
      <c r="S690" s="6" t="str">
        <f>IF(COUNTIF($Q$93:Q690,$B690) = 1, "LV", IF(COUNTIF($Q$93:Q690,$B690) = 2, "HV", "ST"))</f>
        <v>ST</v>
      </c>
      <c r="T690" s="6" t="str">
        <f>INDEX('Demand forecast and growth rate'!$E$7:$E$273,MATCH($Q690,'Demand forecast and growth rate'!$B$7:$B$273,0))</f>
        <v>Steady/falling</v>
      </c>
      <c r="U690" s="32">
        <f>SUMIFS('Capex forecast'!E$9:E$223,'Capex forecast'!$T$9:$T$223,$Q690,'Capex forecast'!$S$9:$S$223,$S690,'Capex forecast'!$Q$9:$Q$223,"Augex")</f>
        <v>0</v>
      </c>
      <c r="V690" s="32">
        <f>SUMIFS('Capex forecast'!F$9:F$223,'Capex forecast'!$T$9:$T$223,$Q690,'Capex forecast'!$S$9:$S$223,$S690,'Capex forecast'!$Q$9:$Q$223,"Augex")</f>
        <v>0</v>
      </c>
      <c r="W690" s="32">
        <f>SUMIFS('Capex forecast'!G$9:G$223,'Capex forecast'!$T$9:$T$223,$Q690,'Capex forecast'!$S$9:$S$223,$S690,'Capex forecast'!$Q$9:$Q$223,"Augex")</f>
        <v>0</v>
      </c>
      <c r="X690" s="32">
        <f>SUMIFS('Capex forecast'!H$9:H$223,'Capex forecast'!$T$9:$T$223,$Q690,'Capex forecast'!$S$9:$S$223,$S690,'Capex forecast'!$Q$9:$Q$223,"Augex")</f>
        <v>0</v>
      </c>
      <c r="Y690" s="32">
        <f>SUMIFS('Capex forecast'!I$9:I$223,'Capex forecast'!$T$9:$T$223,$Q690,'Capex forecast'!$S$9:$S$223,$S690,'Capex forecast'!$Q$9:$Q$223,"Augex")</f>
        <v>0</v>
      </c>
      <c r="Z690" s="32">
        <f>SUMIFS('Capex forecast'!J$9:J$223,'Capex forecast'!$T$9:$T$223,$Q690,'Capex forecast'!$S$9:$S$223,$S690,'Capex forecast'!$Q$9:$Q$223,"Augex")</f>
        <v>0</v>
      </c>
      <c r="AA690" s="32">
        <f>SUMIFS('Capex forecast'!K$9:K$223,'Capex forecast'!$T$9:$T$223,$Q690,'Capex forecast'!$S$9:$S$223,$S690,'Capex forecast'!$Q$9:$Q$223,"Augex")</f>
        <v>0</v>
      </c>
      <c r="AB690" s="32">
        <f>SUMIFS('Capex forecast'!L$9:L$223,'Capex forecast'!$T$9:$T$223,$Q690,'Capex forecast'!$S$9:$S$223,$S690,'Capex forecast'!$Q$9:$Q$223,"Augex")</f>
        <v>0</v>
      </c>
      <c r="AC690" s="32">
        <f>SUMIFS('Capex forecast'!M$9:M$223,'Capex forecast'!$T$9:$T$223,$Q690,'Capex forecast'!$S$9:$S$223,$S690,'Capex forecast'!$Q$9:$Q$223,"Augex")</f>
        <v>0</v>
      </c>
      <c r="AD690" s="32">
        <f>SUMIFS('Capex forecast'!N$9:N$223,'Capex forecast'!$T$9:$T$223,$Q690,'Capex forecast'!$S$9:$S$223,$S690,'Capex forecast'!$Q$9:$Q$223,"Augex")</f>
        <v>0</v>
      </c>
      <c r="AF690" s="45" t="s">
        <v>260</v>
      </c>
      <c r="AG690" s="6" t="str">
        <f>INDEX('Demand forecast'!$M$9:$M$5832,MATCH($Q690,'Demand forecast'!$B$9:$B$5832,0))</f>
        <v>Yes</v>
      </c>
      <c r="AH690" s="6" t="str">
        <f>IF(COUNTIF($AF$93:AF690,$B690) = 1, "LV", IF(COUNTIF($AF$93:AF690,$B690) = 2, "HV", "ST"))</f>
        <v>ST</v>
      </c>
      <c r="AI690" s="6" t="str">
        <f>INDEX('Demand forecast and growth rate'!$E$7:$E$273,MATCH($Q690,'Demand forecast and growth rate'!$B$7:$B$273,0))</f>
        <v>Steady/falling</v>
      </c>
      <c r="AJ690" s="47">
        <f>SUMIFS('Capex forecast'!E$9:E$223,'Capex forecast'!$T$9:$T$223,$AF690,'Capex forecast'!$S$9:$S$223,$AH690,'Capex forecast'!$Q$9:$Q$223,"Repex")</f>
        <v>0</v>
      </c>
      <c r="AK690" s="47">
        <f>SUMIFS('Capex forecast'!F$9:F$223,'Capex forecast'!$T$9:$T$223,$AF690,'Capex forecast'!$S$9:$S$223,$AH690,'Capex forecast'!$Q$9:$Q$223,"Repex")</f>
        <v>0</v>
      </c>
      <c r="AL690" s="47">
        <f>SUMIFS('Capex forecast'!G$9:G$223,'Capex forecast'!$T$9:$T$223,$AF690,'Capex forecast'!$S$9:$S$223,$AH690,'Capex forecast'!$Q$9:$Q$223,"Repex")</f>
        <v>0</v>
      </c>
      <c r="AM690" s="47">
        <f>SUMIFS('Capex forecast'!H$9:H$223,'Capex forecast'!$T$9:$T$223,$AF690,'Capex forecast'!$S$9:$S$223,$AH690,'Capex forecast'!$Q$9:$Q$223,"Repex")</f>
        <v>0</v>
      </c>
      <c r="AN690" s="47">
        <f>SUMIFS('Capex forecast'!I$9:I$223,'Capex forecast'!$T$9:$T$223,$AF690,'Capex forecast'!$S$9:$S$223,$AH690,'Capex forecast'!$Q$9:$Q$223,"Repex")</f>
        <v>0</v>
      </c>
      <c r="AO690" s="47">
        <f>SUMIFS('Capex forecast'!J$9:J$223,'Capex forecast'!$T$9:$T$223,$AF690,'Capex forecast'!$S$9:$S$223,$AH690,'Capex forecast'!$Q$9:$Q$223,"Repex")</f>
        <v>0</v>
      </c>
      <c r="AP690" s="47">
        <f>SUMIFS('Capex forecast'!K$9:K$223,'Capex forecast'!$T$9:$T$223,$AF690,'Capex forecast'!$S$9:$S$223,$AH690,'Capex forecast'!$Q$9:$Q$223,"Repex")</f>
        <v>0</v>
      </c>
      <c r="AQ690" s="47">
        <f>SUMIFS('Capex forecast'!L$9:L$223,'Capex forecast'!$T$9:$T$223,$AF690,'Capex forecast'!$S$9:$S$223,$AH690,'Capex forecast'!$Q$9:$Q$223,"Repex")</f>
        <v>0</v>
      </c>
      <c r="AR690" s="47">
        <f>SUMIFS('Capex forecast'!M$9:M$223,'Capex forecast'!$T$9:$T$223,$AF690,'Capex forecast'!$S$9:$S$223,$AH690,'Capex forecast'!$Q$9:$Q$223,"Repex")</f>
        <v>0</v>
      </c>
      <c r="AS690" s="47">
        <f>SUMIFS('Capex forecast'!N$9:N$223,'Capex forecast'!$T$9:$T$223,$AF690,'Capex forecast'!$S$9:$S$223,$AH690,'Capex forecast'!$Q$9:$Q$223,"Repex")</f>
        <v>0</v>
      </c>
    </row>
    <row r="691" spans="2:45" ht="15">
      <c r="B691" s="45" t="s">
        <v>175</v>
      </c>
      <c r="C691" s="6" t="str">
        <f>INDEX('Demand forecast'!$M$9:$M$5832,MATCH($B691,'Demand forecast'!$B$9:$B$5832,0))</f>
        <v>No</v>
      </c>
      <c r="D691" s="6" t="str">
        <f>IF(COUNTIF($B$93:B691,$B691) = 1, "LV", IF(COUNTIF($B$93:B691,$B691) = 2, "HV", "ST"))</f>
        <v>ST</v>
      </c>
      <c r="E691" s="6" t="str">
        <f>INDEX('Demand forecast and growth rate'!$E$7:$E$273,MATCH($B691,'Demand forecast and growth rate'!$B$7:$B$273,0))</f>
        <v>Small growth</v>
      </c>
      <c r="F691" s="32">
        <f>SUMIFS('Capex forecast'!E$9:E$223,'Capex forecast'!$T$9:$T$223,'Allocation of site-spec costs'!$B691,'Capex forecast'!$S$9:$S$223,'Allocation of site-spec costs'!$D691,'Capex forecast'!$Q$9:$Q$223,"Customer Connection")</f>
        <v>0</v>
      </c>
      <c r="G691" s="32">
        <f>SUMIFS('Capex forecast'!F$9:F$223,'Capex forecast'!$T$9:$T$223,'Allocation of site-spec costs'!$B691,'Capex forecast'!$S$9:$S$223,'Allocation of site-spec costs'!$D691,'Capex forecast'!$Q$9:$Q$223,"Customer Connection")</f>
        <v>0</v>
      </c>
      <c r="H691" s="32">
        <f>SUMIFS('Capex forecast'!G$9:G$223,'Capex forecast'!$T$9:$T$223,'Allocation of site-spec costs'!$B691,'Capex forecast'!$S$9:$S$223,'Allocation of site-spec costs'!$D691,'Capex forecast'!$Q$9:$Q$223,"Customer Connection")</f>
        <v>0</v>
      </c>
      <c r="I691" s="32">
        <f>SUMIFS('Capex forecast'!H$9:H$223,'Capex forecast'!$T$9:$T$223,'Allocation of site-spec costs'!$B691,'Capex forecast'!$S$9:$S$223,'Allocation of site-spec costs'!$D691,'Capex forecast'!$Q$9:$Q$223,"Customer Connection")</f>
        <v>0</v>
      </c>
      <c r="J691" s="32">
        <f>SUMIFS('Capex forecast'!I$9:I$223,'Capex forecast'!$T$9:$T$223,'Allocation of site-spec costs'!$B691,'Capex forecast'!$S$9:$S$223,'Allocation of site-spec costs'!$D691,'Capex forecast'!$Q$9:$Q$223,"Customer Connection")</f>
        <v>0</v>
      </c>
      <c r="K691" s="32">
        <f>SUMIFS('Capex forecast'!J$9:J$223,'Capex forecast'!$T$9:$T$223,'Allocation of site-spec costs'!$B691,'Capex forecast'!$S$9:$S$223,'Allocation of site-spec costs'!$D691,'Capex forecast'!$Q$9:$Q$223,"Customer Connection")</f>
        <v>0</v>
      </c>
      <c r="L691" s="32">
        <f>SUMIFS('Capex forecast'!K$9:K$223,'Capex forecast'!$T$9:$T$223,'Allocation of site-spec costs'!$B691,'Capex forecast'!$S$9:$S$223,'Allocation of site-spec costs'!$D691,'Capex forecast'!$Q$9:$Q$223,"Customer Connection")</f>
        <v>0</v>
      </c>
      <c r="M691" s="32">
        <f>SUMIFS('Capex forecast'!L$9:L$223,'Capex forecast'!$T$9:$T$223,'Allocation of site-spec costs'!$B691,'Capex forecast'!$S$9:$S$223,'Allocation of site-spec costs'!$D691,'Capex forecast'!$Q$9:$Q$223,"Customer Connection")</f>
        <v>0</v>
      </c>
      <c r="N691" s="32">
        <f>SUMIFS('Capex forecast'!M$9:M$223,'Capex forecast'!$T$9:$T$223,'Allocation of site-spec costs'!$B691,'Capex forecast'!$S$9:$S$223,'Allocation of site-spec costs'!$D691,'Capex forecast'!$Q$9:$Q$223,"Customer Connection")</f>
        <v>0</v>
      </c>
      <c r="O691" s="32">
        <f>SUMIFS('Capex forecast'!N$9:N$223,'Capex forecast'!$T$9:$T$223,'Allocation of site-spec costs'!$B691,'Capex forecast'!$S$9:$S$223,'Allocation of site-spec costs'!$D691,'Capex forecast'!$Q$9:$Q$223,"Customer Connection")</f>
        <v>0</v>
      </c>
      <c r="Q691" s="45" t="s">
        <v>175</v>
      </c>
      <c r="R691" s="6" t="str">
        <f>INDEX('Demand forecast'!$M$9:$M$5832,MATCH($Q691,'Demand forecast'!$B$9:$B$5832,0))</f>
        <v>No</v>
      </c>
      <c r="S691" s="6" t="str">
        <f>IF(COUNTIF($Q$93:Q691,$B691) = 1, "LV", IF(COUNTIF($Q$93:Q691,$B691) = 2, "HV", "ST"))</f>
        <v>ST</v>
      </c>
      <c r="T691" s="6" t="str">
        <f>INDEX('Demand forecast and growth rate'!$E$7:$E$273,MATCH($Q691,'Demand forecast and growth rate'!$B$7:$B$273,0))</f>
        <v>Small growth</v>
      </c>
      <c r="U691" s="32">
        <f>SUMIFS('Capex forecast'!E$9:E$223,'Capex forecast'!$T$9:$T$223,$Q691,'Capex forecast'!$S$9:$S$223,$S691,'Capex forecast'!$Q$9:$Q$223,"Augex")</f>
        <v>0</v>
      </c>
      <c r="V691" s="32">
        <f>SUMIFS('Capex forecast'!F$9:F$223,'Capex forecast'!$T$9:$T$223,$Q691,'Capex forecast'!$S$9:$S$223,$S691,'Capex forecast'!$Q$9:$Q$223,"Augex")</f>
        <v>0</v>
      </c>
      <c r="W691" s="32">
        <f>SUMIFS('Capex forecast'!G$9:G$223,'Capex forecast'!$T$9:$T$223,$Q691,'Capex forecast'!$S$9:$S$223,$S691,'Capex forecast'!$Q$9:$Q$223,"Augex")</f>
        <v>0</v>
      </c>
      <c r="X691" s="32">
        <f>SUMIFS('Capex forecast'!H$9:H$223,'Capex forecast'!$T$9:$T$223,$Q691,'Capex forecast'!$S$9:$S$223,$S691,'Capex forecast'!$Q$9:$Q$223,"Augex")</f>
        <v>0</v>
      </c>
      <c r="Y691" s="32">
        <f>SUMIFS('Capex forecast'!I$9:I$223,'Capex forecast'!$T$9:$T$223,$Q691,'Capex forecast'!$S$9:$S$223,$S691,'Capex forecast'!$Q$9:$Q$223,"Augex")</f>
        <v>0</v>
      </c>
      <c r="Z691" s="32">
        <f>SUMIFS('Capex forecast'!J$9:J$223,'Capex forecast'!$T$9:$T$223,$Q691,'Capex forecast'!$S$9:$S$223,$S691,'Capex forecast'!$Q$9:$Q$223,"Augex")</f>
        <v>0</v>
      </c>
      <c r="AA691" s="32">
        <f>SUMIFS('Capex forecast'!K$9:K$223,'Capex forecast'!$T$9:$T$223,$Q691,'Capex forecast'!$S$9:$S$223,$S691,'Capex forecast'!$Q$9:$Q$223,"Augex")</f>
        <v>0</v>
      </c>
      <c r="AB691" s="32">
        <f>SUMIFS('Capex forecast'!L$9:L$223,'Capex forecast'!$T$9:$T$223,$Q691,'Capex forecast'!$S$9:$S$223,$S691,'Capex forecast'!$Q$9:$Q$223,"Augex")</f>
        <v>0</v>
      </c>
      <c r="AC691" s="32">
        <f>SUMIFS('Capex forecast'!M$9:M$223,'Capex forecast'!$T$9:$T$223,$Q691,'Capex forecast'!$S$9:$S$223,$S691,'Capex forecast'!$Q$9:$Q$223,"Augex")</f>
        <v>0</v>
      </c>
      <c r="AD691" s="32">
        <f>SUMIFS('Capex forecast'!N$9:N$223,'Capex forecast'!$T$9:$T$223,$Q691,'Capex forecast'!$S$9:$S$223,$S691,'Capex forecast'!$Q$9:$Q$223,"Augex")</f>
        <v>0</v>
      </c>
      <c r="AF691" s="45" t="s">
        <v>175</v>
      </c>
      <c r="AG691" s="6" t="str">
        <f>INDEX('Demand forecast'!$M$9:$M$5832,MATCH($Q691,'Demand forecast'!$B$9:$B$5832,0))</f>
        <v>No</v>
      </c>
      <c r="AH691" s="6" t="str">
        <f>IF(COUNTIF($AF$93:AF691,$B691) = 1, "LV", IF(COUNTIF($AF$93:AF691,$B691) = 2, "HV", "ST"))</f>
        <v>ST</v>
      </c>
      <c r="AI691" s="6" t="str">
        <f>INDEX('Demand forecast and growth rate'!$E$7:$E$273,MATCH($Q691,'Demand forecast and growth rate'!$B$7:$B$273,0))</f>
        <v>Small growth</v>
      </c>
      <c r="AJ691" s="47">
        <f>SUMIFS('Capex forecast'!E$9:E$223,'Capex forecast'!$T$9:$T$223,$AF691,'Capex forecast'!$S$9:$S$223,$AH691,'Capex forecast'!$Q$9:$Q$223,"Repex")</f>
        <v>0</v>
      </c>
      <c r="AK691" s="47">
        <f>SUMIFS('Capex forecast'!F$9:F$223,'Capex forecast'!$T$9:$T$223,$AF691,'Capex forecast'!$S$9:$S$223,$AH691,'Capex forecast'!$Q$9:$Q$223,"Repex")</f>
        <v>0</v>
      </c>
      <c r="AL691" s="47">
        <f>SUMIFS('Capex forecast'!G$9:G$223,'Capex forecast'!$T$9:$T$223,$AF691,'Capex forecast'!$S$9:$S$223,$AH691,'Capex forecast'!$Q$9:$Q$223,"Repex")</f>
        <v>0</v>
      </c>
      <c r="AM691" s="47">
        <f>SUMIFS('Capex forecast'!H$9:H$223,'Capex forecast'!$T$9:$T$223,$AF691,'Capex forecast'!$S$9:$S$223,$AH691,'Capex forecast'!$Q$9:$Q$223,"Repex")</f>
        <v>0</v>
      </c>
      <c r="AN691" s="47">
        <f>SUMIFS('Capex forecast'!I$9:I$223,'Capex forecast'!$T$9:$T$223,$AF691,'Capex forecast'!$S$9:$S$223,$AH691,'Capex forecast'!$Q$9:$Q$223,"Repex")</f>
        <v>0</v>
      </c>
      <c r="AO691" s="47">
        <f>SUMIFS('Capex forecast'!J$9:J$223,'Capex forecast'!$T$9:$T$223,$AF691,'Capex forecast'!$S$9:$S$223,$AH691,'Capex forecast'!$Q$9:$Q$223,"Repex")</f>
        <v>0</v>
      </c>
      <c r="AP691" s="47">
        <f>SUMIFS('Capex forecast'!K$9:K$223,'Capex forecast'!$T$9:$T$223,$AF691,'Capex forecast'!$S$9:$S$223,$AH691,'Capex forecast'!$Q$9:$Q$223,"Repex")</f>
        <v>0</v>
      </c>
      <c r="AQ691" s="47">
        <f>SUMIFS('Capex forecast'!L$9:L$223,'Capex forecast'!$T$9:$T$223,$AF691,'Capex forecast'!$S$9:$S$223,$AH691,'Capex forecast'!$Q$9:$Q$223,"Repex")</f>
        <v>0</v>
      </c>
      <c r="AR691" s="47">
        <f>SUMIFS('Capex forecast'!M$9:M$223,'Capex forecast'!$T$9:$T$223,$AF691,'Capex forecast'!$S$9:$S$223,$AH691,'Capex forecast'!$Q$9:$Q$223,"Repex")</f>
        <v>0</v>
      </c>
      <c r="AS691" s="47">
        <f>SUMIFS('Capex forecast'!N$9:N$223,'Capex forecast'!$T$9:$T$223,$AF691,'Capex forecast'!$S$9:$S$223,$AH691,'Capex forecast'!$Q$9:$Q$223,"Repex")</f>
        <v>0</v>
      </c>
    </row>
    <row r="692" spans="2:45" ht="15">
      <c r="B692" s="45" t="s">
        <v>177</v>
      </c>
      <c r="C692" s="6" t="str">
        <f>INDEX('Demand forecast'!$M$9:$M$5832,MATCH($B692,'Demand forecast'!$B$9:$B$5832,0))</f>
        <v>No</v>
      </c>
      <c r="D692" s="6" t="str">
        <f>IF(COUNTIF($B$93:B692,$B692) = 1, "LV", IF(COUNTIF($B$93:B692,$B692) = 2, "HV", "ST"))</f>
        <v>ST</v>
      </c>
      <c r="E692" s="6" t="str">
        <f>INDEX('Demand forecast and growth rate'!$E$7:$E$273,MATCH($B692,'Demand forecast and growth rate'!$B$7:$B$273,0))</f>
        <v>Small growth</v>
      </c>
      <c r="F692" s="32">
        <f>SUMIFS('Capex forecast'!E$9:E$223,'Capex forecast'!$T$9:$T$223,'Allocation of site-spec costs'!$B692,'Capex forecast'!$S$9:$S$223,'Allocation of site-spec costs'!$D692,'Capex forecast'!$Q$9:$Q$223,"Customer Connection")</f>
        <v>0</v>
      </c>
      <c r="G692" s="32">
        <f>SUMIFS('Capex forecast'!F$9:F$223,'Capex forecast'!$T$9:$T$223,'Allocation of site-spec costs'!$B692,'Capex forecast'!$S$9:$S$223,'Allocation of site-spec costs'!$D692,'Capex forecast'!$Q$9:$Q$223,"Customer Connection")</f>
        <v>0</v>
      </c>
      <c r="H692" s="32">
        <f>SUMIFS('Capex forecast'!G$9:G$223,'Capex forecast'!$T$9:$T$223,'Allocation of site-spec costs'!$B692,'Capex forecast'!$S$9:$S$223,'Allocation of site-spec costs'!$D692,'Capex forecast'!$Q$9:$Q$223,"Customer Connection")</f>
        <v>0</v>
      </c>
      <c r="I692" s="32">
        <f>SUMIFS('Capex forecast'!H$9:H$223,'Capex forecast'!$T$9:$T$223,'Allocation of site-spec costs'!$B692,'Capex forecast'!$S$9:$S$223,'Allocation of site-spec costs'!$D692,'Capex forecast'!$Q$9:$Q$223,"Customer Connection")</f>
        <v>0</v>
      </c>
      <c r="J692" s="32">
        <f>SUMIFS('Capex forecast'!I$9:I$223,'Capex forecast'!$T$9:$T$223,'Allocation of site-spec costs'!$B692,'Capex forecast'!$S$9:$S$223,'Allocation of site-spec costs'!$D692,'Capex forecast'!$Q$9:$Q$223,"Customer Connection")</f>
        <v>0</v>
      </c>
      <c r="K692" s="32">
        <f>SUMIFS('Capex forecast'!J$9:J$223,'Capex forecast'!$T$9:$T$223,'Allocation of site-spec costs'!$B692,'Capex forecast'!$S$9:$S$223,'Allocation of site-spec costs'!$D692,'Capex forecast'!$Q$9:$Q$223,"Customer Connection")</f>
        <v>0</v>
      </c>
      <c r="L692" s="32">
        <f>SUMIFS('Capex forecast'!K$9:K$223,'Capex forecast'!$T$9:$T$223,'Allocation of site-spec costs'!$B692,'Capex forecast'!$S$9:$S$223,'Allocation of site-spec costs'!$D692,'Capex forecast'!$Q$9:$Q$223,"Customer Connection")</f>
        <v>0</v>
      </c>
      <c r="M692" s="32">
        <f>SUMIFS('Capex forecast'!L$9:L$223,'Capex forecast'!$T$9:$T$223,'Allocation of site-spec costs'!$B692,'Capex forecast'!$S$9:$S$223,'Allocation of site-spec costs'!$D692,'Capex forecast'!$Q$9:$Q$223,"Customer Connection")</f>
        <v>0</v>
      </c>
      <c r="N692" s="32">
        <f>SUMIFS('Capex forecast'!M$9:M$223,'Capex forecast'!$T$9:$T$223,'Allocation of site-spec costs'!$B692,'Capex forecast'!$S$9:$S$223,'Allocation of site-spec costs'!$D692,'Capex forecast'!$Q$9:$Q$223,"Customer Connection")</f>
        <v>0</v>
      </c>
      <c r="O692" s="32">
        <f>SUMIFS('Capex forecast'!N$9:N$223,'Capex forecast'!$T$9:$T$223,'Allocation of site-spec costs'!$B692,'Capex forecast'!$S$9:$S$223,'Allocation of site-spec costs'!$D692,'Capex forecast'!$Q$9:$Q$223,"Customer Connection")</f>
        <v>0</v>
      </c>
      <c r="Q692" s="45" t="s">
        <v>177</v>
      </c>
      <c r="R692" s="6" t="str">
        <f>INDEX('Demand forecast'!$M$9:$M$5832,MATCH($Q692,'Demand forecast'!$B$9:$B$5832,0))</f>
        <v>No</v>
      </c>
      <c r="S692" s="6" t="str">
        <f>IF(COUNTIF($Q$93:Q692,$B692) = 1, "LV", IF(COUNTIF($Q$93:Q692,$B692) = 2, "HV", "ST"))</f>
        <v>ST</v>
      </c>
      <c r="T692" s="6" t="str">
        <f>INDEX('Demand forecast and growth rate'!$E$7:$E$273,MATCH($Q692,'Demand forecast and growth rate'!$B$7:$B$273,0))</f>
        <v>Small growth</v>
      </c>
      <c r="U692" s="32">
        <f>SUMIFS('Capex forecast'!E$9:E$223,'Capex forecast'!$T$9:$T$223,$Q692,'Capex forecast'!$S$9:$S$223,$S692,'Capex forecast'!$Q$9:$Q$223,"Augex")</f>
        <v>0</v>
      </c>
      <c r="V692" s="32">
        <f>SUMIFS('Capex forecast'!F$9:F$223,'Capex forecast'!$T$9:$T$223,$Q692,'Capex forecast'!$S$9:$S$223,$S692,'Capex forecast'!$Q$9:$Q$223,"Augex")</f>
        <v>0</v>
      </c>
      <c r="W692" s="32">
        <f>SUMIFS('Capex forecast'!G$9:G$223,'Capex forecast'!$T$9:$T$223,$Q692,'Capex forecast'!$S$9:$S$223,$S692,'Capex forecast'!$Q$9:$Q$223,"Augex")</f>
        <v>0</v>
      </c>
      <c r="X692" s="32">
        <f>SUMIFS('Capex forecast'!H$9:H$223,'Capex forecast'!$T$9:$T$223,$Q692,'Capex forecast'!$S$9:$S$223,$S692,'Capex forecast'!$Q$9:$Q$223,"Augex")</f>
        <v>0</v>
      </c>
      <c r="Y692" s="32">
        <f>SUMIFS('Capex forecast'!I$9:I$223,'Capex forecast'!$T$9:$T$223,$Q692,'Capex forecast'!$S$9:$S$223,$S692,'Capex forecast'!$Q$9:$Q$223,"Augex")</f>
        <v>0</v>
      </c>
      <c r="Z692" s="32">
        <f>SUMIFS('Capex forecast'!J$9:J$223,'Capex forecast'!$T$9:$T$223,$Q692,'Capex forecast'!$S$9:$S$223,$S692,'Capex forecast'!$Q$9:$Q$223,"Augex")</f>
        <v>0</v>
      </c>
      <c r="AA692" s="32">
        <f>SUMIFS('Capex forecast'!K$9:K$223,'Capex forecast'!$T$9:$T$223,$Q692,'Capex forecast'!$S$9:$S$223,$S692,'Capex forecast'!$Q$9:$Q$223,"Augex")</f>
        <v>0</v>
      </c>
      <c r="AB692" s="32">
        <f>SUMIFS('Capex forecast'!L$9:L$223,'Capex forecast'!$T$9:$T$223,$Q692,'Capex forecast'!$S$9:$S$223,$S692,'Capex forecast'!$Q$9:$Q$223,"Augex")</f>
        <v>0</v>
      </c>
      <c r="AC692" s="32">
        <f>SUMIFS('Capex forecast'!M$9:M$223,'Capex forecast'!$T$9:$T$223,$Q692,'Capex forecast'!$S$9:$S$223,$S692,'Capex forecast'!$Q$9:$Q$223,"Augex")</f>
        <v>0</v>
      </c>
      <c r="AD692" s="32">
        <f>SUMIFS('Capex forecast'!N$9:N$223,'Capex forecast'!$T$9:$T$223,$Q692,'Capex forecast'!$S$9:$S$223,$S692,'Capex forecast'!$Q$9:$Q$223,"Augex")</f>
        <v>0</v>
      </c>
      <c r="AF692" s="45" t="s">
        <v>177</v>
      </c>
      <c r="AG692" s="6" t="str">
        <f>INDEX('Demand forecast'!$M$9:$M$5832,MATCH($Q692,'Demand forecast'!$B$9:$B$5832,0))</f>
        <v>No</v>
      </c>
      <c r="AH692" s="6" t="str">
        <f>IF(COUNTIF($AF$93:AF692,$B692) = 1, "LV", IF(COUNTIF($AF$93:AF692,$B692) = 2, "HV", "ST"))</f>
        <v>ST</v>
      </c>
      <c r="AI692" s="6" t="str">
        <f>INDEX('Demand forecast and growth rate'!$E$7:$E$273,MATCH($Q692,'Demand forecast and growth rate'!$B$7:$B$273,0))</f>
        <v>Small growth</v>
      </c>
      <c r="AJ692" s="47">
        <f>SUMIFS('Capex forecast'!E$9:E$223,'Capex forecast'!$T$9:$T$223,$AF692,'Capex forecast'!$S$9:$S$223,$AH692,'Capex forecast'!$Q$9:$Q$223,"Repex")</f>
        <v>0</v>
      </c>
      <c r="AK692" s="47">
        <f>SUMIFS('Capex forecast'!F$9:F$223,'Capex forecast'!$T$9:$T$223,$AF692,'Capex forecast'!$S$9:$S$223,$AH692,'Capex forecast'!$Q$9:$Q$223,"Repex")</f>
        <v>0</v>
      </c>
      <c r="AL692" s="47">
        <f>SUMIFS('Capex forecast'!G$9:G$223,'Capex forecast'!$T$9:$T$223,$AF692,'Capex forecast'!$S$9:$S$223,$AH692,'Capex forecast'!$Q$9:$Q$223,"Repex")</f>
        <v>0</v>
      </c>
      <c r="AM692" s="47">
        <f>SUMIFS('Capex forecast'!H$9:H$223,'Capex forecast'!$T$9:$T$223,$AF692,'Capex forecast'!$S$9:$S$223,$AH692,'Capex forecast'!$Q$9:$Q$223,"Repex")</f>
        <v>0</v>
      </c>
      <c r="AN692" s="47">
        <f>SUMIFS('Capex forecast'!I$9:I$223,'Capex forecast'!$T$9:$T$223,$AF692,'Capex forecast'!$S$9:$S$223,$AH692,'Capex forecast'!$Q$9:$Q$223,"Repex")</f>
        <v>0</v>
      </c>
      <c r="AO692" s="47">
        <f>SUMIFS('Capex forecast'!J$9:J$223,'Capex forecast'!$T$9:$T$223,$AF692,'Capex forecast'!$S$9:$S$223,$AH692,'Capex forecast'!$Q$9:$Q$223,"Repex")</f>
        <v>0</v>
      </c>
      <c r="AP692" s="47">
        <f>SUMIFS('Capex forecast'!K$9:K$223,'Capex forecast'!$T$9:$T$223,$AF692,'Capex forecast'!$S$9:$S$223,$AH692,'Capex forecast'!$Q$9:$Q$223,"Repex")</f>
        <v>0</v>
      </c>
      <c r="AQ692" s="47">
        <f>SUMIFS('Capex forecast'!L$9:L$223,'Capex forecast'!$T$9:$T$223,$AF692,'Capex forecast'!$S$9:$S$223,$AH692,'Capex forecast'!$Q$9:$Q$223,"Repex")</f>
        <v>0</v>
      </c>
      <c r="AR692" s="47">
        <f>SUMIFS('Capex forecast'!M$9:M$223,'Capex forecast'!$T$9:$T$223,$AF692,'Capex forecast'!$S$9:$S$223,$AH692,'Capex forecast'!$Q$9:$Q$223,"Repex")</f>
        <v>0</v>
      </c>
      <c r="AS692" s="47">
        <f>SUMIFS('Capex forecast'!N$9:N$223,'Capex forecast'!$T$9:$T$223,$AF692,'Capex forecast'!$S$9:$S$223,$AH692,'Capex forecast'!$Q$9:$Q$223,"Repex")</f>
        <v>0</v>
      </c>
    </row>
    <row r="693" spans="2:45" ht="15">
      <c r="B693" s="45" t="s">
        <v>202</v>
      </c>
      <c r="C693" s="6" t="str">
        <f>INDEX('Demand forecast'!$M$9:$M$5832,MATCH($B693,'Demand forecast'!$B$9:$B$5832,0))</f>
        <v>Yes</v>
      </c>
      <c r="D693" s="6" t="str">
        <f>IF(COUNTIF($B$93:B693,$B693) = 1, "LV", IF(COUNTIF($B$93:B693,$B693) = 2, "HV", "ST"))</f>
        <v>ST</v>
      </c>
      <c r="E693" s="6" t="str">
        <f>INDEX('Demand forecast and growth rate'!$E$7:$E$273,MATCH($B693,'Demand forecast and growth rate'!$B$7:$B$273,0))</f>
        <v>Steady/falling</v>
      </c>
      <c r="F693" s="32">
        <f>SUMIFS('Capex forecast'!E$9:E$223,'Capex forecast'!$T$9:$T$223,'Allocation of site-spec costs'!$B693,'Capex forecast'!$S$9:$S$223,'Allocation of site-spec costs'!$D693,'Capex forecast'!$Q$9:$Q$223,"Customer Connection")</f>
        <v>0</v>
      </c>
      <c r="G693" s="32">
        <f>SUMIFS('Capex forecast'!F$9:F$223,'Capex forecast'!$T$9:$T$223,'Allocation of site-spec costs'!$B693,'Capex forecast'!$S$9:$S$223,'Allocation of site-spec costs'!$D693,'Capex forecast'!$Q$9:$Q$223,"Customer Connection")</f>
        <v>0</v>
      </c>
      <c r="H693" s="32">
        <f>SUMIFS('Capex forecast'!G$9:G$223,'Capex forecast'!$T$9:$T$223,'Allocation of site-spec costs'!$B693,'Capex forecast'!$S$9:$S$223,'Allocation of site-spec costs'!$D693,'Capex forecast'!$Q$9:$Q$223,"Customer Connection")</f>
        <v>0</v>
      </c>
      <c r="I693" s="32">
        <f>SUMIFS('Capex forecast'!H$9:H$223,'Capex forecast'!$T$9:$T$223,'Allocation of site-spec costs'!$B693,'Capex forecast'!$S$9:$S$223,'Allocation of site-spec costs'!$D693,'Capex forecast'!$Q$9:$Q$223,"Customer Connection")</f>
        <v>0</v>
      </c>
      <c r="J693" s="32">
        <f>SUMIFS('Capex forecast'!I$9:I$223,'Capex forecast'!$T$9:$T$223,'Allocation of site-spec costs'!$B693,'Capex forecast'!$S$9:$S$223,'Allocation of site-spec costs'!$D693,'Capex forecast'!$Q$9:$Q$223,"Customer Connection")</f>
        <v>0</v>
      </c>
      <c r="K693" s="32">
        <f>SUMIFS('Capex forecast'!J$9:J$223,'Capex forecast'!$T$9:$T$223,'Allocation of site-spec costs'!$B693,'Capex forecast'!$S$9:$S$223,'Allocation of site-spec costs'!$D693,'Capex forecast'!$Q$9:$Q$223,"Customer Connection")</f>
        <v>0</v>
      </c>
      <c r="L693" s="32">
        <f>SUMIFS('Capex forecast'!K$9:K$223,'Capex forecast'!$T$9:$T$223,'Allocation of site-spec costs'!$B693,'Capex forecast'!$S$9:$S$223,'Allocation of site-spec costs'!$D693,'Capex forecast'!$Q$9:$Q$223,"Customer Connection")</f>
        <v>0</v>
      </c>
      <c r="M693" s="32">
        <f>SUMIFS('Capex forecast'!L$9:L$223,'Capex forecast'!$T$9:$T$223,'Allocation of site-spec costs'!$B693,'Capex forecast'!$S$9:$S$223,'Allocation of site-spec costs'!$D693,'Capex forecast'!$Q$9:$Q$223,"Customer Connection")</f>
        <v>0</v>
      </c>
      <c r="N693" s="32">
        <f>SUMIFS('Capex forecast'!M$9:M$223,'Capex forecast'!$T$9:$T$223,'Allocation of site-spec costs'!$B693,'Capex forecast'!$S$9:$S$223,'Allocation of site-spec costs'!$D693,'Capex forecast'!$Q$9:$Q$223,"Customer Connection")</f>
        <v>0</v>
      </c>
      <c r="O693" s="32">
        <f>SUMIFS('Capex forecast'!N$9:N$223,'Capex forecast'!$T$9:$T$223,'Allocation of site-spec costs'!$B693,'Capex forecast'!$S$9:$S$223,'Allocation of site-spec costs'!$D693,'Capex forecast'!$Q$9:$Q$223,"Customer Connection")</f>
        <v>0</v>
      </c>
      <c r="Q693" s="45" t="s">
        <v>202</v>
      </c>
      <c r="R693" s="6" t="str">
        <f>INDEX('Demand forecast'!$M$9:$M$5832,MATCH($Q693,'Demand forecast'!$B$9:$B$5832,0))</f>
        <v>Yes</v>
      </c>
      <c r="S693" s="6" t="str">
        <f>IF(COUNTIF($Q$93:Q693,$B693) = 1, "LV", IF(COUNTIF($Q$93:Q693,$B693) = 2, "HV", "ST"))</f>
        <v>ST</v>
      </c>
      <c r="T693" s="6" t="str">
        <f>INDEX('Demand forecast and growth rate'!$E$7:$E$273,MATCH($Q693,'Demand forecast and growth rate'!$B$7:$B$273,0))</f>
        <v>Steady/falling</v>
      </c>
      <c r="U693" s="32">
        <f>SUMIFS('Capex forecast'!E$9:E$223,'Capex forecast'!$T$9:$T$223,$Q693,'Capex forecast'!$S$9:$S$223,$S693,'Capex forecast'!$Q$9:$Q$223,"Augex")</f>
        <v>0</v>
      </c>
      <c r="V693" s="32">
        <f>SUMIFS('Capex forecast'!F$9:F$223,'Capex forecast'!$T$9:$T$223,$Q693,'Capex forecast'!$S$9:$S$223,$S693,'Capex forecast'!$Q$9:$Q$223,"Augex")</f>
        <v>0</v>
      </c>
      <c r="W693" s="32">
        <f>SUMIFS('Capex forecast'!G$9:G$223,'Capex forecast'!$T$9:$T$223,$Q693,'Capex forecast'!$S$9:$S$223,$S693,'Capex forecast'!$Q$9:$Q$223,"Augex")</f>
        <v>0</v>
      </c>
      <c r="X693" s="32">
        <f>SUMIFS('Capex forecast'!H$9:H$223,'Capex forecast'!$T$9:$T$223,$Q693,'Capex forecast'!$S$9:$S$223,$S693,'Capex forecast'!$Q$9:$Q$223,"Augex")</f>
        <v>0</v>
      </c>
      <c r="Y693" s="32">
        <f>SUMIFS('Capex forecast'!I$9:I$223,'Capex forecast'!$T$9:$T$223,$Q693,'Capex forecast'!$S$9:$S$223,$S693,'Capex forecast'!$Q$9:$Q$223,"Augex")</f>
        <v>0</v>
      </c>
      <c r="Z693" s="32">
        <f>SUMIFS('Capex forecast'!J$9:J$223,'Capex forecast'!$T$9:$T$223,$Q693,'Capex forecast'!$S$9:$S$223,$S693,'Capex forecast'!$Q$9:$Q$223,"Augex")</f>
        <v>0</v>
      </c>
      <c r="AA693" s="32">
        <f>SUMIFS('Capex forecast'!K$9:K$223,'Capex forecast'!$T$9:$T$223,$Q693,'Capex forecast'!$S$9:$S$223,$S693,'Capex forecast'!$Q$9:$Q$223,"Augex")</f>
        <v>0</v>
      </c>
      <c r="AB693" s="32">
        <f>SUMIFS('Capex forecast'!L$9:L$223,'Capex forecast'!$T$9:$T$223,$Q693,'Capex forecast'!$S$9:$S$223,$S693,'Capex forecast'!$Q$9:$Q$223,"Augex")</f>
        <v>0</v>
      </c>
      <c r="AC693" s="32">
        <f>SUMIFS('Capex forecast'!M$9:M$223,'Capex forecast'!$T$9:$T$223,$Q693,'Capex forecast'!$S$9:$S$223,$S693,'Capex forecast'!$Q$9:$Q$223,"Augex")</f>
        <v>0</v>
      </c>
      <c r="AD693" s="32">
        <f>SUMIFS('Capex forecast'!N$9:N$223,'Capex forecast'!$T$9:$T$223,$Q693,'Capex forecast'!$S$9:$S$223,$S693,'Capex forecast'!$Q$9:$Q$223,"Augex")</f>
        <v>0</v>
      </c>
      <c r="AF693" s="45" t="s">
        <v>202</v>
      </c>
      <c r="AG693" s="6" t="str">
        <f>INDEX('Demand forecast'!$M$9:$M$5832,MATCH($Q693,'Demand forecast'!$B$9:$B$5832,0))</f>
        <v>Yes</v>
      </c>
      <c r="AH693" s="6" t="str">
        <f>IF(COUNTIF($AF$93:AF693,$B693) = 1, "LV", IF(COUNTIF($AF$93:AF693,$B693) = 2, "HV", "ST"))</f>
        <v>ST</v>
      </c>
      <c r="AI693" s="6" t="str">
        <f>INDEX('Demand forecast and growth rate'!$E$7:$E$273,MATCH($Q693,'Demand forecast and growth rate'!$B$7:$B$273,0))</f>
        <v>Steady/falling</v>
      </c>
      <c r="AJ693" s="47">
        <f>SUMIFS('Capex forecast'!E$9:E$223,'Capex forecast'!$T$9:$T$223,$AF693,'Capex forecast'!$S$9:$S$223,$AH693,'Capex forecast'!$Q$9:$Q$223,"Repex")</f>
        <v>0</v>
      </c>
      <c r="AK693" s="47">
        <f>SUMIFS('Capex forecast'!F$9:F$223,'Capex forecast'!$T$9:$T$223,$AF693,'Capex forecast'!$S$9:$S$223,$AH693,'Capex forecast'!$Q$9:$Q$223,"Repex")</f>
        <v>0</v>
      </c>
      <c r="AL693" s="47">
        <f>SUMIFS('Capex forecast'!G$9:G$223,'Capex forecast'!$T$9:$T$223,$AF693,'Capex forecast'!$S$9:$S$223,$AH693,'Capex forecast'!$Q$9:$Q$223,"Repex")</f>
        <v>0</v>
      </c>
      <c r="AM693" s="47">
        <f>SUMIFS('Capex forecast'!H$9:H$223,'Capex forecast'!$T$9:$T$223,$AF693,'Capex forecast'!$S$9:$S$223,$AH693,'Capex forecast'!$Q$9:$Q$223,"Repex")</f>
        <v>0</v>
      </c>
      <c r="AN693" s="47">
        <f>SUMIFS('Capex forecast'!I$9:I$223,'Capex forecast'!$T$9:$T$223,$AF693,'Capex forecast'!$S$9:$S$223,$AH693,'Capex forecast'!$Q$9:$Q$223,"Repex")</f>
        <v>0</v>
      </c>
      <c r="AO693" s="47">
        <f>SUMIFS('Capex forecast'!J$9:J$223,'Capex forecast'!$T$9:$T$223,$AF693,'Capex forecast'!$S$9:$S$223,$AH693,'Capex forecast'!$Q$9:$Q$223,"Repex")</f>
        <v>0</v>
      </c>
      <c r="AP693" s="47">
        <f>SUMIFS('Capex forecast'!K$9:K$223,'Capex forecast'!$T$9:$T$223,$AF693,'Capex forecast'!$S$9:$S$223,$AH693,'Capex forecast'!$Q$9:$Q$223,"Repex")</f>
        <v>0</v>
      </c>
      <c r="AQ693" s="47">
        <f>SUMIFS('Capex forecast'!L$9:L$223,'Capex forecast'!$T$9:$T$223,$AF693,'Capex forecast'!$S$9:$S$223,$AH693,'Capex forecast'!$Q$9:$Q$223,"Repex")</f>
        <v>0</v>
      </c>
      <c r="AR693" s="47">
        <f>SUMIFS('Capex forecast'!M$9:M$223,'Capex forecast'!$T$9:$T$223,$AF693,'Capex forecast'!$S$9:$S$223,$AH693,'Capex forecast'!$Q$9:$Q$223,"Repex")</f>
        <v>0</v>
      </c>
      <c r="AS693" s="47">
        <f>SUMIFS('Capex forecast'!N$9:N$223,'Capex forecast'!$T$9:$T$223,$AF693,'Capex forecast'!$S$9:$S$223,$AH693,'Capex forecast'!$Q$9:$Q$223,"Repex")</f>
        <v>0</v>
      </c>
    </row>
    <row r="694" spans="2:45" ht="15">
      <c r="B694" s="45" t="s">
        <v>38</v>
      </c>
      <c r="C694" s="6" t="str">
        <f>INDEX('Demand forecast'!$M$9:$M$5832,MATCH($B694,'Demand forecast'!$B$9:$B$5832,0))</f>
        <v>No</v>
      </c>
      <c r="D694" s="6" t="str">
        <f>IF(COUNTIF($B$93:B694,$B694) = 1, "LV", IF(COUNTIF($B$93:B694,$B694) = 2, "HV", "ST"))</f>
        <v>ST</v>
      </c>
      <c r="E694" s="6" t="str">
        <f>INDEX('Demand forecast and growth rate'!$E$7:$E$273,MATCH($B694,'Demand forecast and growth rate'!$B$7:$B$273,0))</f>
        <v>Small growth</v>
      </c>
      <c r="F694" s="32">
        <f>SUMIFS('Capex forecast'!E$9:E$223,'Capex forecast'!$T$9:$T$223,'Allocation of site-spec costs'!$B694,'Capex forecast'!$S$9:$S$223,'Allocation of site-spec costs'!$D694,'Capex forecast'!$Q$9:$Q$223,"Customer Connection")</f>
        <v>0</v>
      </c>
      <c r="G694" s="32">
        <f>SUMIFS('Capex forecast'!F$9:F$223,'Capex forecast'!$T$9:$T$223,'Allocation of site-spec costs'!$B694,'Capex forecast'!$S$9:$S$223,'Allocation of site-spec costs'!$D694,'Capex forecast'!$Q$9:$Q$223,"Customer Connection")</f>
        <v>0</v>
      </c>
      <c r="H694" s="32">
        <f>SUMIFS('Capex forecast'!G$9:G$223,'Capex forecast'!$T$9:$T$223,'Allocation of site-spec costs'!$B694,'Capex forecast'!$S$9:$S$223,'Allocation of site-spec costs'!$D694,'Capex forecast'!$Q$9:$Q$223,"Customer Connection")</f>
        <v>0</v>
      </c>
      <c r="I694" s="32">
        <f>SUMIFS('Capex forecast'!H$9:H$223,'Capex forecast'!$T$9:$T$223,'Allocation of site-spec costs'!$B694,'Capex forecast'!$S$9:$S$223,'Allocation of site-spec costs'!$D694,'Capex forecast'!$Q$9:$Q$223,"Customer Connection")</f>
        <v>0</v>
      </c>
      <c r="J694" s="32">
        <f>SUMIFS('Capex forecast'!I$9:I$223,'Capex forecast'!$T$9:$T$223,'Allocation of site-spec costs'!$B694,'Capex forecast'!$S$9:$S$223,'Allocation of site-spec costs'!$D694,'Capex forecast'!$Q$9:$Q$223,"Customer Connection")</f>
        <v>0</v>
      </c>
      <c r="K694" s="32">
        <f>SUMIFS('Capex forecast'!J$9:J$223,'Capex forecast'!$T$9:$T$223,'Allocation of site-spec costs'!$B694,'Capex forecast'!$S$9:$S$223,'Allocation of site-spec costs'!$D694,'Capex forecast'!$Q$9:$Q$223,"Customer Connection")</f>
        <v>0</v>
      </c>
      <c r="L694" s="32">
        <f>SUMIFS('Capex forecast'!K$9:K$223,'Capex forecast'!$T$9:$T$223,'Allocation of site-spec costs'!$B694,'Capex forecast'!$S$9:$S$223,'Allocation of site-spec costs'!$D694,'Capex forecast'!$Q$9:$Q$223,"Customer Connection")</f>
        <v>0</v>
      </c>
      <c r="M694" s="32">
        <f>SUMIFS('Capex forecast'!L$9:L$223,'Capex forecast'!$T$9:$T$223,'Allocation of site-spec costs'!$B694,'Capex forecast'!$S$9:$S$223,'Allocation of site-spec costs'!$D694,'Capex forecast'!$Q$9:$Q$223,"Customer Connection")</f>
        <v>0</v>
      </c>
      <c r="N694" s="32">
        <f>SUMIFS('Capex forecast'!M$9:M$223,'Capex forecast'!$T$9:$T$223,'Allocation of site-spec costs'!$B694,'Capex forecast'!$S$9:$S$223,'Allocation of site-spec costs'!$D694,'Capex forecast'!$Q$9:$Q$223,"Customer Connection")</f>
        <v>0</v>
      </c>
      <c r="O694" s="32">
        <f>SUMIFS('Capex forecast'!N$9:N$223,'Capex forecast'!$T$9:$T$223,'Allocation of site-spec costs'!$B694,'Capex forecast'!$S$9:$S$223,'Allocation of site-spec costs'!$D694,'Capex forecast'!$Q$9:$Q$223,"Customer Connection")</f>
        <v>0</v>
      </c>
      <c r="Q694" s="45" t="s">
        <v>38</v>
      </c>
      <c r="R694" s="6" t="str">
        <f>INDEX('Demand forecast'!$M$9:$M$5832,MATCH($Q694,'Demand forecast'!$B$9:$B$5832,0))</f>
        <v>No</v>
      </c>
      <c r="S694" s="6" t="str">
        <f>IF(COUNTIF($Q$93:Q694,$B694) = 1, "LV", IF(COUNTIF($Q$93:Q694,$B694) = 2, "HV", "ST"))</f>
        <v>ST</v>
      </c>
      <c r="T694" s="6" t="str">
        <f>INDEX('Demand forecast and growth rate'!$E$7:$E$273,MATCH($Q694,'Demand forecast and growth rate'!$B$7:$B$273,0))</f>
        <v>Small growth</v>
      </c>
      <c r="U694" s="32">
        <f>SUMIFS('Capex forecast'!E$9:E$223,'Capex forecast'!$T$9:$T$223,$Q694,'Capex forecast'!$S$9:$S$223,$S694,'Capex forecast'!$Q$9:$Q$223,"Augex")</f>
        <v>0</v>
      </c>
      <c r="V694" s="32">
        <f>SUMIFS('Capex forecast'!F$9:F$223,'Capex forecast'!$T$9:$T$223,$Q694,'Capex forecast'!$S$9:$S$223,$S694,'Capex forecast'!$Q$9:$Q$223,"Augex")</f>
        <v>0</v>
      </c>
      <c r="W694" s="32">
        <f>SUMIFS('Capex forecast'!G$9:G$223,'Capex forecast'!$T$9:$T$223,$Q694,'Capex forecast'!$S$9:$S$223,$S694,'Capex forecast'!$Q$9:$Q$223,"Augex")</f>
        <v>0</v>
      </c>
      <c r="X694" s="32">
        <f>SUMIFS('Capex forecast'!H$9:H$223,'Capex forecast'!$T$9:$T$223,$Q694,'Capex forecast'!$S$9:$S$223,$S694,'Capex forecast'!$Q$9:$Q$223,"Augex")</f>
        <v>0</v>
      </c>
      <c r="Y694" s="32">
        <f>SUMIFS('Capex forecast'!I$9:I$223,'Capex forecast'!$T$9:$T$223,$Q694,'Capex forecast'!$S$9:$S$223,$S694,'Capex forecast'!$Q$9:$Q$223,"Augex")</f>
        <v>0</v>
      </c>
      <c r="Z694" s="32">
        <f>SUMIFS('Capex forecast'!J$9:J$223,'Capex forecast'!$T$9:$T$223,$Q694,'Capex forecast'!$S$9:$S$223,$S694,'Capex forecast'!$Q$9:$Q$223,"Augex")</f>
        <v>0</v>
      </c>
      <c r="AA694" s="32">
        <f>SUMIFS('Capex forecast'!K$9:K$223,'Capex forecast'!$T$9:$T$223,$Q694,'Capex forecast'!$S$9:$S$223,$S694,'Capex forecast'!$Q$9:$Q$223,"Augex")</f>
        <v>0</v>
      </c>
      <c r="AB694" s="32">
        <f>SUMIFS('Capex forecast'!L$9:L$223,'Capex forecast'!$T$9:$T$223,$Q694,'Capex forecast'!$S$9:$S$223,$S694,'Capex forecast'!$Q$9:$Q$223,"Augex")</f>
        <v>0</v>
      </c>
      <c r="AC694" s="32">
        <f>SUMIFS('Capex forecast'!M$9:M$223,'Capex forecast'!$T$9:$T$223,$Q694,'Capex forecast'!$S$9:$S$223,$S694,'Capex forecast'!$Q$9:$Q$223,"Augex")</f>
        <v>0</v>
      </c>
      <c r="AD694" s="32">
        <f>SUMIFS('Capex forecast'!N$9:N$223,'Capex forecast'!$T$9:$T$223,$Q694,'Capex forecast'!$S$9:$S$223,$S694,'Capex forecast'!$Q$9:$Q$223,"Augex")</f>
        <v>0</v>
      </c>
      <c r="AF694" s="45" t="s">
        <v>38</v>
      </c>
      <c r="AG694" s="6" t="str">
        <f>INDEX('Demand forecast'!$M$9:$M$5832,MATCH($Q694,'Demand forecast'!$B$9:$B$5832,0))</f>
        <v>No</v>
      </c>
      <c r="AH694" s="6" t="str">
        <f>IF(COUNTIF($AF$93:AF694,$B694) = 1, "LV", IF(COUNTIF($AF$93:AF694,$B694) = 2, "HV", "ST"))</f>
        <v>ST</v>
      </c>
      <c r="AI694" s="6" t="str">
        <f>INDEX('Demand forecast and growth rate'!$E$7:$E$273,MATCH($Q694,'Demand forecast and growth rate'!$B$7:$B$273,0))</f>
        <v>Small growth</v>
      </c>
      <c r="AJ694" s="47">
        <f>SUMIFS('Capex forecast'!E$9:E$223,'Capex forecast'!$T$9:$T$223,$AF694,'Capex forecast'!$S$9:$S$223,$AH694,'Capex forecast'!$Q$9:$Q$223,"Repex")</f>
        <v>0</v>
      </c>
      <c r="AK694" s="47">
        <f>SUMIFS('Capex forecast'!F$9:F$223,'Capex forecast'!$T$9:$T$223,$AF694,'Capex forecast'!$S$9:$S$223,$AH694,'Capex forecast'!$Q$9:$Q$223,"Repex")</f>
        <v>0</v>
      </c>
      <c r="AL694" s="47">
        <f>SUMIFS('Capex forecast'!G$9:G$223,'Capex forecast'!$T$9:$T$223,$AF694,'Capex forecast'!$S$9:$S$223,$AH694,'Capex forecast'!$Q$9:$Q$223,"Repex")</f>
        <v>0</v>
      </c>
      <c r="AM694" s="47">
        <f>SUMIFS('Capex forecast'!H$9:H$223,'Capex forecast'!$T$9:$T$223,$AF694,'Capex forecast'!$S$9:$S$223,$AH694,'Capex forecast'!$Q$9:$Q$223,"Repex")</f>
        <v>0</v>
      </c>
      <c r="AN694" s="47">
        <f>SUMIFS('Capex forecast'!I$9:I$223,'Capex forecast'!$T$9:$T$223,$AF694,'Capex forecast'!$S$9:$S$223,$AH694,'Capex forecast'!$Q$9:$Q$223,"Repex")</f>
        <v>0</v>
      </c>
      <c r="AO694" s="47">
        <f>SUMIFS('Capex forecast'!J$9:J$223,'Capex forecast'!$T$9:$T$223,$AF694,'Capex forecast'!$S$9:$S$223,$AH694,'Capex forecast'!$Q$9:$Q$223,"Repex")</f>
        <v>0</v>
      </c>
      <c r="AP694" s="47">
        <f>SUMIFS('Capex forecast'!K$9:K$223,'Capex forecast'!$T$9:$T$223,$AF694,'Capex forecast'!$S$9:$S$223,$AH694,'Capex forecast'!$Q$9:$Q$223,"Repex")</f>
        <v>0</v>
      </c>
      <c r="AQ694" s="47">
        <f>SUMIFS('Capex forecast'!L$9:L$223,'Capex forecast'!$T$9:$T$223,$AF694,'Capex forecast'!$S$9:$S$223,$AH694,'Capex forecast'!$Q$9:$Q$223,"Repex")</f>
        <v>0</v>
      </c>
      <c r="AR694" s="47">
        <f>SUMIFS('Capex forecast'!M$9:M$223,'Capex forecast'!$T$9:$T$223,$AF694,'Capex forecast'!$S$9:$S$223,$AH694,'Capex forecast'!$Q$9:$Q$223,"Repex")</f>
        <v>0</v>
      </c>
      <c r="AS694" s="47">
        <f>SUMIFS('Capex forecast'!N$9:N$223,'Capex forecast'!$T$9:$T$223,$AF694,'Capex forecast'!$S$9:$S$223,$AH694,'Capex forecast'!$Q$9:$Q$223,"Repex")</f>
        <v>0</v>
      </c>
    </row>
    <row r="695" spans="2:45" ht="15">
      <c r="B695" s="45" t="s">
        <v>58</v>
      </c>
      <c r="C695" s="6" t="str">
        <f>INDEX('Demand forecast'!$M$9:$M$5832,MATCH($B695,'Demand forecast'!$B$9:$B$5832,0))</f>
        <v>No</v>
      </c>
      <c r="D695" s="6" t="str">
        <f>IF(COUNTIF($B$93:B695,$B695) = 1, "LV", IF(COUNTIF($B$93:B695,$B695) = 2, "HV", "ST"))</f>
        <v>ST</v>
      </c>
      <c r="E695" s="6" t="str">
        <f>INDEX('Demand forecast and growth rate'!$E$7:$E$273,MATCH($B695,'Demand forecast and growth rate'!$B$7:$B$273,0))</f>
        <v>Small growth</v>
      </c>
      <c r="F695" s="32">
        <f>SUMIFS('Capex forecast'!E$9:E$223,'Capex forecast'!$T$9:$T$223,'Allocation of site-spec costs'!$B695,'Capex forecast'!$S$9:$S$223,'Allocation of site-spec costs'!$D695,'Capex forecast'!$Q$9:$Q$223,"Customer Connection")</f>
        <v>0</v>
      </c>
      <c r="G695" s="32">
        <f>SUMIFS('Capex forecast'!F$9:F$223,'Capex forecast'!$T$9:$T$223,'Allocation of site-spec costs'!$B695,'Capex forecast'!$S$9:$S$223,'Allocation of site-spec costs'!$D695,'Capex forecast'!$Q$9:$Q$223,"Customer Connection")</f>
        <v>0</v>
      </c>
      <c r="H695" s="32">
        <f>SUMIFS('Capex forecast'!G$9:G$223,'Capex forecast'!$T$9:$T$223,'Allocation of site-spec costs'!$B695,'Capex forecast'!$S$9:$S$223,'Allocation of site-spec costs'!$D695,'Capex forecast'!$Q$9:$Q$223,"Customer Connection")</f>
        <v>0</v>
      </c>
      <c r="I695" s="32">
        <f>SUMIFS('Capex forecast'!H$9:H$223,'Capex forecast'!$T$9:$T$223,'Allocation of site-spec costs'!$B695,'Capex forecast'!$S$9:$S$223,'Allocation of site-spec costs'!$D695,'Capex forecast'!$Q$9:$Q$223,"Customer Connection")</f>
        <v>0</v>
      </c>
      <c r="J695" s="32">
        <f>SUMIFS('Capex forecast'!I$9:I$223,'Capex forecast'!$T$9:$T$223,'Allocation of site-spec costs'!$B695,'Capex forecast'!$S$9:$S$223,'Allocation of site-spec costs'!$D695,'Capex forecast'!$Q$9:$Q$223,"Customer Connection")</f>
        <v>0</v>
      </c>
      <c r="K695" s="32">
        <f>SUMIFS('Capex forecast'!J$9:J$223,'Capex forecast'!$T$9:$T$223,'Allocation of site-spec costs'!$B695,'Capex forecast'!$S$9:$S$223,'Allocation of site-spec costs'!$D695,'Capex forecast'!$Q$9:$Q$223,"Customer Connection")</f>
        <v>0</v>
      </c>
      <c r="L695" s="32">
        <f>SUMIFS('Capex forecast'!K$9:K$223,'Capex forecast'!$T$9:$T$223,'Allocation of site-spec costs'!$B695,'Capex forecast'!$S$9:$S$223,'Allocation of site-spec costs'!$D695,'Capex forecast'!$Q$9:$Q$223,"Customer Connection")</f>
        <v>0</v>
      </c>
      <c r="M695" s="32">
        <f>SUMIFS('Capex forecast'!L$9:L$223,'Capex forecast'!$T$9:$T$223,'Allocation of site-spec costs'!$B695,'Capex forecast'!$S$9:$S$223,'Allocation of site-spec costs'!$D695,'Capex forecast'!$Q$9:$Q$223,"Customer Connection")</f>
        <v>0</v>
      </c>
      <c r="N695" s="32">
        <f>SUMIFS('Capex forecast'!M$9:M$223,'Capex forecast'!$T$9:$T$223,'Allocation of site-spec costs'!$B695,'Capex forecast'!$S$9:$S$223,'Allocation of site-spec costs'!$D695,'Capex forecast'!$Q$9:$Q$223,"Customer Connection")</f>
        <v>0</v>
      </c>
      <c r="O695" s="32">
        <f>SUMIFS('Capex forecast'!N$9:N$223,'Capex forecast'!$T$9:$T$223,'Allocation of site-spec costs'!$B695,'Capex forecast'!$S$9:$S$223,'Allocation of site-spec costs'!$D695,'Capex forecast'!$Q$9:$Q$223,"Customer Connection")</f>
        <v>0</v>
      </c>
      <c r="Q695" s="45" t="s">
        <v>58</v>
      </c>
      <c r="R695" s="6" t="str">
        <f>INDEX('Demand forecast'!$M$9:$M$5832,MATCH($Q695,'Demand forecast'!$B$9:$B$5832,0))</f>
        <v>No</v>
      </c>
      <c r="S695" s="6" t="str">
        <f>IF(COUNTIF($Q$93:Q695,$B695) = 1, "LV", IF(COUNTIF($Q$93:Q695,$B695) = 2, "HV", "ST"))</f>
        <v>ST</v>
      </c>
      <c r="T695" s="6" t="str">
        <f>INDEX('Demand forecast and growth rate'!$E$7:$E$273,MATCH($Q695,'Demand forecast and growth rate'!$B$7:$B$273,0))</f>
        <v>Small growth</v>
      </c>
      <c r="U695" s="32">
        <f>SUMIFS('Capex forecast'!E$9:E$223,'Capex forecast'!$T$9:$T$223,$Q695,'Capex forecast'!$S$9:$S$223,$S695,'Capex forecast'!$Q$9:$Q$223,"Augex")</f>
        <v>0</v>
      </c>
      <c r="V695" s="32">
        <f>SUMIFS('Capex forecast'!F$9:F$223,'Capex forecast'!$T$9:$T$223,$Q695,'Capex forecast'!$S$9:$S$223,$S695,'Capex forecast'!$Q$9:$Q$223,"Augex")</f>
        <v>0</v>
      </c>
      <c r="W695" s="32">
        <f>SUMIFS('Capex forecast'!G$9:G$223,'Capex forecast'!$T$9:$T$223,$Q695,'Capex forecast'!$S$9:$S$223,$S695,'Capex forecast'!$Q$9:$Q$223,"Augex")</f>
        <v>0</v>
      </c>
      <c r="X695" s="32">
        <f>SUMIFS('Capex forecast'!H$9:H$223,'Capex forecast'!$T$9:$T$223,$Q695,'Capex forecast'!$S$9:$S$223,$S695,'Capex forecast'!$Q$9:$Q$223,"Augex")</f>
        <v>0</v>
      </c>
      <c r="Y695" s="32">
        <f>SUMIFS('Capex forecast'!I$9:I$223,'Capex forecast'!$T$9:$T$223,$Q695,'Capex forecast'!$S$9:$S$223,$S695,'Capex forecast'!$Q$9:$Q$223,"Augex")</f>
        <v>0</v>
      </c>
      <c r="Z695" s="32">
        <f>SUMIFS('Capex forecast'!J$9:J$223,'Capex forecast'!$T$9:$T$223,$Q695,'Capex forecast'!$S$9:$S$223,$S695,'Capex forecast'!$Q$9:$Q$223,"Augex")</f>
        <v>0</v>
      </c>
      <c r="AA695" s="32">
        <f>SUMIFS('Capex forecast'!K$9:K$223,'Capex forecast'!$T$9:$T$223,$Q695,'Capex forecast'!$S$9:$S$223,$S695,'Capex forecast'!$Q$9:$Q$223,"Augex")</f>
        <v>0</v>
      </c>
      <c r="AB695" s="32">
        <f>SUMIFS('Capex forecast'!L$9:L$223,'Capex forecast'!$T$9:$T$223,$Q695,'Capex forecast'!$S$9:$S$223,$S695,'Capex forecast'!$Q$9:$Q$223,"Augex")</f>
        <v>0</v>
      </c>
      <c r="AC695" s="32">
        <f>SUMIFS('Capex forecast'!M$9:M$223,'Capex forecast'!$T$9:$T$223,$Q695,'Capex forecast'!$S$9:$S$223,$S695,'Capex forecast'!$Q$9:$Q$223,"Augex")</f>
        <v>0</v>
      </c>
      <c r="AD695" s="32">
        <f>SUMIFS('Capex forecast'!N$9:N$223,'Capex forecast'!$T$9:$T$223,$Q695,'Capex forecast'!$S$9:$S$223,$S695,'Capex forecast'!$Q$9:$Q$223,"Augex")</f>
        <v>0</v>
      </c>
      <c r="AF695" s="45" t="s">
        <v>58</v>
      </c>
      <c r="AG695" s="6" t="str">
        <f>INDEX('Demand forecast'!$M$9:$M$5832,MATCH($Q695,'Demand forecast'!$B$9:$B$5832,0))</f>
        <v>No</v>
      </c>
      <c r="AH695" s="6" t="str">
        <f>IF(COUNTIF($AF$93:AF695,$B695) = 1, "LV", IF(COUNTIF($AF$93:AF695,$B695) = 2, "HV", "ST"))</f>
        <v>ST</v>
      </c>
      <c r="AI695" s="6" t="str">
        <f>INDEX('Demand forecast and growth rate'!$E$7:$E$273,MATCH($Q695,'Demand forecast and growth rate'!$B$7:$B$273,0))</f>
        <v>Small growth</v>
      </c>
      <c r="AJ695" s="47">
        <f>SUMIFS('Capex forecast'!E$9:E$223,'Capex forecast'!$T$9:$T$223,$AF695,'Capex forecast'!$S$9:$S$223,$AH695,'Capex forecast'!$Q$9:$Q$223,"Repex")</f>
        <v>0</v>
      </c>
      <c r="AK695" s="47">
        <f>SUMIFS('Capex forecast'!F$9:F$223,'Capex forecast'!$T$9:$T$223,$AF695,'Capex forecast'!$S$9:$S$223,$AH695,'Capex forecast'!$Q$9:$Q$223,"Repex")</f>
        <v>0</v>
      </c>
      <c r="AL695" s="47">
        <f>SUMIFS('Capex forecast'!G$9:G$223,'Capex forecast'!$T$9:$T$223,$AF695,'Capex forecast'!$S$9:$S$223,$AH695,'Capex forecast'!$Q$9:$Q$223,"Repex")</f>
        <v>0</v>
      </c>
      <c r="AM695" s="47">
        <f>SUMIFS('Capex forecast'!H$9:H$223,'Capex forecast'!$T$9:$T$223,$AF695,'Capex forecast'!$S$9:$S$223,$AH695,'Capex forecast'!$Q$9:$Q$223,"Repex")</f>
        <v>0</v>
      </c>
      <c r="AN695" s="47">
        <f>SUMIFS('Capex forecast'!I$9:I$223,'Capex forecast'!$T$9:$T$223,$AF695,'Capex forecast'!$S$9:$S$223,$AH695,'Capex forecast'!$Q$9:$Q$223,"Repex")</f>
        <v>0</v>
      </c>
      <c r="AO695" s="47">
        <f>SUMIFS('Capex forecast'!J$9:J$223,'Capex forecast'!$T$9:$T$223,$AF695,'Capex forecast'!$S$9:$S$223,$AH695,'Capex forecast'!$Q$9:$Q$223,"Repex")</f>
        <v>0</v>
      </c>
      <c r="AP695" s="47">
        <f>SUMIFS('Capex forecast'!K$9:K$223,'Capex forecast'!$T$9:$T$223,$AF695,'Capex forecast'!$S$9:$S$223,$AH695,'Capex forecast'!$Q$9:$Q$223,"Repex")</f>
        <v>0</v>
      </c>
      <c r="AQ695" s="47">
        <f>SUMIFS('Capex forecast'!L$9:L$223,'Capex forecast'!$T$9:$T$223,$AF695,'Capex forecast'!$S$9:$S$223,$AH695,'Capex forecast'!$Q$9:$Q$223,"Repex")</f>
        <v>0</v>
      </c>
      <c r="AR695" s="47">
        <f>SUMIFS('Capex forecast'!M$9:M$223,'Capex forecast'!$T$9:$T$223,$AF695,'Capex forecast'!$S$9:$S$223,$AH695,'Capex forecast'!$Q$9:$Q$223,"Repex")</f>
        <v>0</v>
      </c>
      <c r="AS695" s="47">
        <f>SUMIFS('Capex forecast'!N$9:N$223,'Capex forecast'!$T$9:$T$223,$AF695,'Capex forecast'!$S$9:$S$223,$AH695,'Capex forecast'!$Q$9:$Q$223,"Repex")</f>
        <v>0</v>
      </c>
    </row>
    <row r="696" spans="2:45" ht="15">
      <c r="B696" s="45" t="s">
        <v>57</v>
      </c>
      <c r="C696" s="6" t="str">
        <f>INDEX('Demand forecast'!$M$9:$M$5832,MATCH($B696,'Demand forecast'!$B$9:$B$5832,0))</f>
        <v>No</v>
      </c>
      <c r="D696" s="6" t="str">
        <f>IF(COUNTIF($B$93:B696,$B696) = 1, "LV", IF(COUNTIF($B$93:B696,$B696) = 2, "HV", "ST"))</f>
        <v>ST</v>
      </c>
      <c r="E696" s="6" t="str">
        <f>INDEX('Demand forecast and growth rate'!$E$7:$E$273,MATCH($B696,'Demand forecast and growth rate'!$B$7:$B$273,0))</f>
        <v>Small growth</v>
      </c>
      <c r="F696" s="32">
        <f>SUMIFS('Capex forecast'!E$9:E$223,'Capex forecast'!$T$9:$T$223,'Allocation of site-spec costs'!$B696,'Capex forecast'!$S$9:$S$223,'Allocation of site-spec costs'!$D696,'Capex forecast'!$Q$9:$Q$223,"Customer Connection")</f>
        <v>0</v>
      </c>
      <c r="G696" s="32">
        <f>SUMIFS('Capex forecast'!F$9:F$223,'Capex forecast'!$T$9:$T$223,'Allocation of site-spec costs'!$B696,'Capex forecast'!$S$9:$S$223,'Allocation of site-spec costs'!$D696,'Capex forecast'!$Q$9:$Q$223,"Customer Connection")</f>
        <v>0</v>
      </c>
      <c r="H696" s="32">
        <f>SUMIFS('Capex forecast'!G$9:G$223,'Capex forecast'!$T$9:$T$223,'Allocation of site-spec costs'!$B696,'Capex forecast'!$S$9:$S$223,'Allocation of site-spec costs'!$D696,'Capex forecast'!$Q$9:$Q$223,"Customer Connection")</f>
        <v>0</v>
      </c>
      <c r="I696" s="32">
        <f>SUMIFS('Capex forecast'!H$9:H$223,'Capex forecast'!$T$9:$T$223,'Allocation of site-spec costs'!$B696,'Capex forecast'!$S$9:$S$223,'Allocation of site-spec costs'!$D696,'Capex forecast'!$Q$9:$Q$223,"Customer Connection")</f>
        <v>0</v>
      </c>
      <c r="J696" s="32">
        <f>SUMIFS('Capex forecast'!I$9:I$223,'Capex forecast'!$T$9:$T$223,'Allocation of site-spec costs'!$B696,'Capex forecast'!$S$9:$S$223,'Allocation of site-spec costs'!$D696,'Capex forecast'!$Q$9:$Q$223,"Customer Connection")</f>
        <v>0</v>
      </c>
      <c r="K696" s="32">
        <f>SUMIFS('Capex forecast'!J$9:J$223,'Capex forecast'!$T$9:$T$223,'Allocation of site-spec costs'!$B696,'Capex forecast'!$S$9:$S$223,'Allocation of site-spec costs'!$D696,'Capex forecast'!$Q$9:$Q$223,"Customer Connection")</f>
        <v>0</v>
      </c>
      <c r="L696" s="32">
        <f>SUMIFS('Capex forecast'!K$9:K$223,'Capex forecast'!$T$9:$T$223,'Allocation of site-spec costs'!$B696,'Capex forecast'!$S$9:$S$223,'Allocation of site-spec costs'!$D696,'Capex forecast'!$Q$9:$Q$223,"Customer Connection")</f>
        <v>0</v>
      </c>
      <c r="M696" s="32">
        <f>SUMIFS('Capex forecast'!L$9:L$223,'Capex forecast'!$T$9:$T$223,'Allocation of site-spec costs'!$B696,'Capex forecast'!$S$9:$S$223,'Allocation of site-spec costs'!$D696,'Capex forecast'!$Q$9:$Q$223,"Customer Connection")</f>
        <v>0</v>
      </c>
      <c r="N696" s="32">
        <f>SUMIFS('Capex forecast'!M$9:M$223,'Capex forecast'!$T$9:$T$223,'Allocation of site-spec costs'!$B696,'Capex forecast'!$S$9:$S$223,'Allocation of site-spec costs'!$D696,'Capex forecast'!$Q$9:$Q$223,"Customer Connection")</f>
        <v>0</v>
      </c>
      <c r="O696" s="32">
        <f>SUMIFS('Capex forecast'!N$9:N$223,'Capex forecast'!$T$9:$T$223,'Allocation of site-spec costs'!$B696,'Capex forecast'!$S$9:$S$223,'Allocation of site-spec costs'!$D696,'Capex forecast'!$Q$9:$Q$223,"Customer Connection")</f>
        <v>0</v>
      </c>
      <c r="Q696" s="45" t="s">
        <v>57</v>
      </c>
      <c r="R696" s="6" t="str">
        <f>INDEX('Demand forecast'!$M$9:$M$5832,MATCH($Q696,'Demand forecast'!$B$9:$B$5832,0))</f>
        <v>No</v>
      </c>
      <c r="S696" s="6" t="str">
        <f>IF(COUNTIF($Q$93:Q696,$B696) = 1, "LV", IF(COUNTIF($Q$93:Q696,$B696) = 2, "HV", "ST"))</f>
        <v>ST</v>
      </c>
      <c r="T696" s="6" t="str">
        <f>INDEX('Demand forecast and growth rate'!$E$7:$E$273,MATCH($Q696,'Demand forecast and growth rate'!$B$7:$B$273,0))</f>
        <v>Small growth</v>
      </c>
      <c r="U696" s="32">
        <f>SUMIFS('Capex forecast'!E$9:E$223,'Capex forecast'!$T$9:$T$223,$Q696,'Capex forecast'!$S$9:$S$223,$S696,'Capex forecast'!$Q$9:$Q$223,"Augex")</f>
        <v>0</v>
      </c>
      <c r="V696" s="32">
        <f>SUMIFS('Capex forecast'!F$9:F$223,'Capex forecast'!$T$9:$T$223,$Q696,'Capex forecast'!$S$9:$S$223,$S696,'Capex forecast'!$Q$9:$Q$223,"Augex")</f>
        <v>0</v>
      </c>
      <c r="W696" s="32">
        <f>SUMIFS('Capex forecast'!G$9:G$223,'Capex forecast'!$T$9:$T$223,$Q696,'Capex forecast'!$S$9:$S$223,$S696,'Capex forecast'!$Q$9:$Q$223,"Augex")</f>
        <v>0</v>
      </c>
      <c r="X696" s="32">
        <f>SUMIFS('Capex forecast'!H$9:H$223,'Capex forecast'!$T$9:$T$223,$Q696,'Capex forecast'!$S$9:$S$223,$S696,'Capex forecast'!$Q$9:$Q$223,"Augex")</f>
        <v>0</v>
      </c>
      <c r="Y696" s="32">
        <f>SUMIFS('Capex forecast'!I$9:I$223,'Capex forecast'!$T$9:$T$223,$Q696,'Capex forecast'!$S$9:$S$223,$S696,'Capex forecast'!$Q$9:$Q$223,"Augex")</f>
        <v>0</v>
      </c>
      <c r="Z696" s="32">
        <f>SUMIFS('Capex forecast'!J$9:J$223,'Capex forecast'!$T$9:$T$223,$Q696,'Capex forecast'!$S$9:$S$223,$S696,'Capex forecast'!$Q$9:$Q$223,"Augex")</f>
        <v>0</v>
      </c>
      <c r="AA696" s="32">
        <f>SUMIFS('Capex forecast'!K$9:K$223,'Capex forecast'!$T$9:$T$223,$Q696,'Capex forecast'!$S$9:$S$223,$S696,'Capex forecast'!$Q$9:$Q$223,"Augex")</f>
        <v>0</v>
      </c>
      <c r="AB696" s="32">
        <f>SUMIFS('Capex forecast'!L$9:L$223,'Capex forecast'!$T$9:$T$223,$Q696,'Capex forecast'!$S$9:$S$223,$S696,'Capex forecast'!$Q$9:$Q$223,"Augex")</f>
        <v>0</v>
      </c>
      <c r="AC696" s="32">
        <f>SUMIFS('Capex forecast'!M$9:M$223,'Capex forecast'!$T$9:$T$223,$Q696,'Capex forecast'!$S$9:$S$223,$S696,'Capex forecast'!$Q$9:$Q$223,"Augex")</f>
        <v>0</v>
      </c>
      <c r="AD696" s="32">
        <f>SUMIFS('Capex forecast'!N$9:N$223,'Capex forecast'!$T$9:$T$223,$Q696,'Capex forecast'!$S$9:$S$223,$S696,'Capex forecast'!$Q$9:$Q$223,"Augex")</f>
        <v>0</v>
      </c>
      <c r="AF696" s="45" t="s">
        <v>57</v>
      </c>
      <c r="AG696" s="6" t="str">
        <f>INDEX('Demand forecast'!$M$9:$M$5832,MATCH($Q696,'Demand forecast'!$B$9:$B$5832,0))</f>
        <v>No</v>
      </c>
      <c r="AH696" s="6" t="str">
        <f>IF(COUNTIF($AF$93:AF696,$B696) = 1, "LV", IF(COUNTIF($AF$93:AF696,$B696) = 2, "HV", "ST"))</f>
        <v>ST</v>
      </c>
      <c r="AI696" s="6" t="str">
        <f>INDEX('Demand forecast and growth rate'!$E$7:$E$273,MATCH($Q696,'Demand forecast and growth rate'!$B$7:$B$273,0))</f>
        <v>Small growth</v>
      </c>
      <c r="AJ696" s="47">
        <f>SUMIFS('Capex forecast'!E$9:E$223,'Capex forecast'!$T$9:$T$223,$AF696,'Capex forecast'!$S$9:$S$223,$AH696,'Capex forecast'!$Q$9:$Q$223,"Repex")</f>
        <v>0</v>
      </c>
      <c r="AK696" s="47">
        <f>SUMIFS('Capex forecast'!F$9:F$223,'Capex forecast'!$T$9:$T$223,$AF696,'Capex forecast'!$S$9:$S$223,$AH696,'Capex forecast'!$Q$9:$Q$223,"Repex")</f>
        <v>0</v>
      </c>
      <c r="AL696" s="47">
        <f>SUMIFS('Capex forecast'!G$9:G$223,'Capex forecast'!$T$9:$T$223,$AF696,'Capex forecast'!$S$9:$S$223,$AH696,'Capex forecast'!$Q$9:$Q$223,"Repex")</f>
        <v>0</v>
      </c>
      <c r="AM696" s="47">
        <f>SUMIFS('Capex forecast'!H$9:H$223,'Capex forecast'!$T$9:$T$223,$AF696,'Capex forecast'!$S$9:$S$223,$AH696,'Capex forecast'!$Q$9:$Q$223,"Repex")</f>
        <v>0</v>
      </c>
      <c r="AN696" s="47">
        <f>SUMIFS('Capex forecast'!I$9:I$223,'Capex forecast'!$T$9:$T$223,$AF696,'Capex forecast'!$S$9:$S$223,$AH696,'Capex forecast'!$Q$9:$Q$223,"Repex")</f>
        <v>0</v>
      </c>
      <c r="AO696" s="47">
        <f>SUMIFS('Capex forecast'!J$9:J$223,'Capex forecast'!$T$9:$T$223,$AF696,'Capex forecast'!$S$9:$S$223,$AH696,'Capex forecast'!$Q$9:$Q$223,"Repex")</f>
        <v>0</v>
      </c>
      <c r="AP696" s="47">
        <f>SUMIFS('Capex forecast'!K$9:K$223,'Capex forecast'!$T$9:$T$223,$AF696,'Capex forecast'!$S$9:$S$223,$AH696,'Capex forecast'!$Q$9:$Q$223,"Repex")</f>
        <v>0</v>
      </c>
      <c r="AQ696" s="47">
        <f>SUMIFS('Capex forecast'!L$9:L$223,'Capex forecast'!$T$9:$T$223,$AF696,'Capex forecast'!$S$9:$S$223,$AH696,'Capex forecast'!$Q$9:$Q$223,"Repex")</f>
        <v>0</v>
      </c>
      <c r="AR696" s="47">
        <f>SUMIFS('Capex forecast'!M$9:M$223,'Capex forecast'!$T$9:$T$223,$AF696,'Capex forecast'!$S$9:$S$223,$AH696,'Capex forecast'!$Q$9:$Q$223,"Repex")</f>
        <v>0</v>
      </c>
      <c r="AS696" s="47">
        <f>SUMIFS('Capex forecast'!N$9:N$223,'Capex forecast'!$T$9:$T$223,$AF696,'Capex forecast'!$S$9:$S$223,$AH696,'Capex forecast'!$Q$9:$Q$223,"Repex")</f>
        <v>0</v>
      </c>
    </row>
    <row r="697" spans="2:45" ht="15">
      <c r="B697" s="45" t="s">
        <v>50</v>
      </c>
      <c r="C697" s="6" t="str">
        <f>INDEX('Demand forecast'!$M$9:$M$5832,MATCH($B697,'Demand forecast'!$B$9:$B$5832,0))</f>
        <v>No</v>
      </c>
      <c r="D697" s="6" t="str">
        <f>IF(COUNTIF($B$93:B697,$B697) = 1, "LV", IF(COUNTIF($B$93:B697,$B697) = 2, "HV", "ST"))</f>
        <v>ST</v>
      </c>
      <c r="E697" s="6" t="str">
        <f>INDEX('Demand forecast and growth rate'!$E$7:$E$273,MATCH($B697,'Demand forecast and growth rate'!$B$7:$B$273,0))</f>
        <v>Steady/falling</v>
      </c>
      <c r="F697" s="32">
        <f>SUMIFS('Capex forecast'!E$9:E$223,'Capex forecast'!$T$9:$T$223,'Allocation of site-spec costs'!$B697,'Capex forecast'!$S$9:$S$223,'Allocation of site-spec costs'!$D697,'Capex forecast'!$Q$9:$Q$223,"Customer Connection")</f>
        <v>0</v>
      </c>
      <c r="G697" s="32">
        <f>SUMIFS('Capex forecast'!F$9:F$223,'Capex forecast'!$T$9:$T$223,'Allocation of site-spec costs'!$B697,'Capex forecast'!$S$9:$S$223,'Allocation of site-spec costs'!$D697,'Capex forecast'!$Q$9:$Q$223,"Customer Connection")</f>
        <v>0</v>
      </c>
      <c r="H697" s="32">
        <f>SUMIFS('Capex forecast'!G$9:G$223,'Capex forecast'!$T$9:$T$223,'Allocation of site-spec costs'!$B697,'Capex forecast'!$S$9:$S$223,'Allocation of site-spec costs'!$D697,'Capex forecast'!$Q$9:$Q$223,"Customer Connection")</f>
        <v>0</v>
      </c>
      <c r="I697" s="32">
        <f>SUMIFS('Capex forecast'!H$9:H$223,'Capex forecast'!$T$9:$T$223,'Allocation of site-spec costs'!$B697,'Capex forecast'!$S$9:$S$223,'Allocation of site-spec costs'!$D697,'Capex forecast'!$Q$9:$Q$223,"Customer Connection")</f>
        <v>0</v>
      </c>
      <c r="J697" s="32">
        <f>SUMIFS('Capex forecast'!I$9:I$223,'Capex forecast'!$T$9:$T$223,'Allocation of site-spec costs'!$B697,'Capex forecast'!$S$9:$S$223,'Allocation of site-spec costs'!$D697,'Capex forecast'!$Q$9:$Q$223,"Customer Connection")</f>
        <v>0</v>
      </c>
      <c r="K697" s="32">
        <f>SUMIFS('Capex forecast'!J$9:J$223,'Capex forecast'!$T$9:$T$223,'Allocation of site-spec costs'!$B697,'Capex forecast'!$S$9:$S$223,'Allocation of site-spec costs'!$D697,'Capex forecast'!$Q$9:$Q$223,"Customer Connection")</f>
        <v>0</v>
      </c>
      <c r="L697" s="32">
        <f>SUMIFS('Capex forecast'!K$9:K$223,'Capex forecast'!$T$9:$T$223,'Allocation of site-spec costs'!$B697,'Capex forecast'!$S$9:$S$223,'Allocation of site-spec costs'!$D697,'Capex forecast'!$Q$9:$Q$223,"Customer Connection")</f>
        <v>0</v>
      </c>
      <c r="M697" s="32">
        <f>SUMIFS('Capex forecast'!L$9:L$223,'Capex forecast'!$T$9:$T$223,'Allocation of site-spec costs'!$B697,'Capex forecast'!$S$9:$S$223,'Allocation of site-spec costs'!$D697,'Capex forecast'!$Q$9:$Q$223,"Customer Connection")</f>
        <v>0</v>
      </c>
      <c r="N697" s="32">
        <f>SUMIFS('Capex forecast'!M$9:M$223,'Capex forecast'!$T$9:$T$223,'Allocation of site-spec costs'!$B697,'Capex forecast'!$S$9:$S$223,'Allocation of site-spec costs'!$D697,'Capex forecast'!$Q$9:$Q$223,"Customer Connection")</f>
        <v>0</v>
      </c>
      <c r="O697" s="32">
        <f>SUMIFS('Capex forecast'!N$9:N$223,'Capex forecast'!$T$9:$T$223,'Allocation of site-spec costs'!$B697,'Capex forecast'!$S$9:$S$223,'Allocation of site-spec costs'!$D697,'Capex forecast'!$Q$9:$Q$223,"Customer Connection")</f>
        <v>0</v>
      </c>
      <c r="Q697" s="45" t="s">
        <v>50</v>
      </c>
      <c r="R697" s="6" t="str">
        <f>INDEX('Demand forecast'!$M$9:$M$5832,MATCH($Q697,'Demand forecast'!$B$9:$B$5832,0))</f>
        <v>No</v>
      </c>
      <c r="S697" s="6" t="str">
        <f>IF(COUNTIF($Q$93:Q697,$B697) = 1, "LV", IF(COUNTIF($Q$93:Q697,$B697) = 2, "HV", "ST"))</f>
        <v>ST</v>
      </c>
      <c r="T697" s="6" t="str">
        <f>INDEX('Demand forecast and growth rate'!$E$7:$E$273,MATCH($Q697,'Demand forecast and growth rate'!$B$7:$B$273,0))</f>
        <v>Steady/falling</v>
      </c>
      <c r="U697" s="32">
        <f>SUMIFS('Capex forecast'!E$9:E$223,'Capex forecast'!$T$9:$T$223,$Q697,'Capex forecast'!$S$9:$S$223,$S697,'Capex forecast'!$Q$9:$Q$223,"Augex")</f>
        <v>0</v>
      </c>
      <c r="V697" s="32">
        <f>SUMIFS('Capex forecast'!F$9:F$223,'Capex forecast'!$T$9:$T$223,$Q697,'Capex forecast'!$S$9:$S$223,$S697,'Capex forecast'!$Q$9:$Q$223,"Augex")</f>
        <v>0</v>
      </c>
      <c r="W697" s="32">
        <f>SUMIFS('Capex forecast'!G$9:G$223,'Capex forecast'!$T$9:$T$223,$Q697,'Capex forecast'!$S$9:$S$223,$S697,'Capex forecast'!$Q$9:$Q$223,"Augex")</f>
        <v>0</v>
      </c>
      <c r="X697" s="32">
        <f>SUMIFS('Capex forecast'!H$9:H$223,'Capex forecast'!$T$9:$T$223,$Q697,'Capex forecast'!$S$9:$S$223,$S697,'Capex forecast'!$Q$9:$Q$223,"Augex")</f>
        <v>0</v>
      </c>
      <c r="Y697" s="32">
        <f>SUMIFS('Capex forecast'!I$9:I$223,'Capex forecast'!$T$9:$T$223,$Q697,'Capex forecast'!$S$9:$S$223,$S697,'Capex forecast'!$Q$9:$Q$223,"Augex")</f>
        <v>0</v>
      </c>
      <c r="Z697" s="32">
        <f>SUMIFS('Capex forecast'!J$9:J$223,'Capex forecast'!$T$9:$T$223,$Q697,'Capex forecast'!$S$9:$S$223,$S697,'Capex forecast'!$Q$9:$Q$223,"Augex")</f>
        <v>0</v>
      </c>
      <c r="AA697" s="32">
        <f>SUMIFS('Capex forecast'!K$9:K$223,'Capex forecast'!$T$9:$T$223,$Q697,'Capex forecast'!$S$9:$S$223,$S697,'Capex forecast'!$Q$9:$Q$223,"Augex")</f>
        <v>0</v>
      </c>
      <c r="AB697" s="32">
        <f>SUMIFS('Capex forecast'!L$9:L$223,'Capex forecast'!$T$9:$T$223,$Q697,'Capex forecast'!$S$9:$S$223,$S697,'Capex forecast'!$Q$9:$Q$223,"Augex")</f>
        <v>0</v>
      </c>
      <c r="AC697" s="32">
        <f>SUMIFS('Capex forecast'!M$9:M$223,'Capex forecast'!$T$9:$T$223,$Q697,'Capex forecast'!$S$9:$S$223,$S697,'Capex forecast'!$Q$9:$Q$223,"Augex")</f>
        <v>0</v>
      </c>
      <c r="AD697" s="32">
        <f>SUMIFS('Capex forecast'!N$9:N$223,'Capex forecast'!$T$9:$T$223,$Q697,'Capex forecast'!$S$9:$S$223,$S697,'Capex forecast'!$Q$9:$Q$223,"Augex")</f>
        <v>0</v>
      </c>
      <c r="AF697" s="45" t="s">
        <v>50</v>
      </c>
      <c r="AG697" s="6" t="str">
        <f>INDEX('Demand forecast'!$M$9:$M$5832,MATCH($Q697,'Demand forecast'!$B$9:$B$5832,0))</f>
        <v>No</v>
      </c>
      <c r="AH697" s="6" t="str">
        <f>IF(COUNTIF($AF$93:AF697,$B697) = 1, "LV", IF(COUNTIF($AF$93:AF697,$B697) = 2, "HV", "ST"))</f>
        <v>ST</v>
      </c>
      <c r="AI697" s="6" t="str">
        <f>INDEX('Demand forecast and growth rate'!$E$7:$E$273,MATCH($Q697,'Demand forecast and growth rate'!$B$7:$B$273,0))</f>
        <v>Steady/falling</v>
      </c>
      <c r="AJ697" s="47">
        <f>SUMIFS('Capex forecast'!E$9:E$223,'Capex forecast'!$T$9:$T$223,$AF697,'Capex forecast'!$S$9:$S$223,$AH697,'Capex forecast'!$Q$9:$Q$223,"Repex")</f>
        <v>0</v>
      </c>
      <c r="AK697" s="47">
        <f>SUMIFS('Capex forecast'!F$9:F$223,'Capex forecast'!$T$9:$T$223,$AF697,'Capex forecast'!$S$9:$S$223,$AH697,'Capex forecast'!$Q$9:$Q$223,"Repex")</f>
        <v>0</v>
      </c>
      <c r="AL697" s="47">
        <f>SUMIFS('Capex forecast'!G$9:G$223,'Capex forecast'!$T$9:$T$223,$AF697,'Capex forecast'!$S$9:$S$223,$AH697,'Capex forecast'!$Q$9:$Q$223,"Repex")</f>
        <v>0</v>
      </c>
      <c r="AM697" s="47">
        <f>SUMIFS('Capex forecast'!H$9:H$223,'Capex forecast'!$T$9:$T$223,$AF697,'Capex forecast'!$S$9:$S$223,$AH697,'Capex forecast'!$Q$9:$Q$223,"Repex")</f>
        <v>0</v>
      </c>
      <c r="AN697" s="47">
        <f>SUMIFS('Capex forecast'!I$9:I$223,'Capex forecast'!$T$9:$T$223,$AF697,'Capex forecast'!$S$9:$S$223,$AH697,'Capex forecast'!$Q$9:$Q$223,"Repex")</f>
        <v>0</v>
      </c>
      <c r="AO697" s="47">
        <f>SUMIFS('Capex forecast'!J$9:J$223,'Capex forecast'!$T$9:$T$223,$AF697,'Capex forecast'!$S$9:$S$223,$AH697,'Capex forecast'!$Q$9:$Q$223,"Repex")</f>
        <v>0</v>
      </c>
      <c r="AP697" s="47">
        <f>SUMIFS('Capex forecast'!K$9:K$223,'Capex forecast'!$T$9:$T$223,$AF697,'Capex forecast'!$S$9:$S$223,$AH697,'Capex forecast'!$Q$9:$Q$223,"Repex")</f>
        <v>0</v>
      </c>
      <c r="AQ697" s="47">
        <f>SUMIFS('Capex forecast'!L$9:L$223,'Capex forecast'!$T$9:$T$223,$AF697,'Capex forecast'!$S$9:$S$223,$AH697,'Capex forecast'!$Q$9:$Q$223,"Repex")</f>
        <v>0</v>
      </c>
      <c r="AR697" s="47">
        <f>SUMIFS('Capex forecast'!M$9:M$223,'Capex forecast'!$T$9:$T$223,$AF697,'Capex forecast'!$S$9:$S$223,$AH697,'Capex forecast'!$Q$9:$Q$223,"Repex")</f>
        <v>0</v>
      </c>
      <c r="AS697" s="47">
        <f>SUMIFS('Capex forecast'!N$9:N$223,'Capex forecast'!$T$9:$T$223,$AF697,'Capex forecast'!$S$9:$S$223,$AH697,'Capex forecast'!$Q$9:$Q$223,"Repex")</f>
        <v>0</v>
      </c>
    </row>
    <row r="698" spans="2:45" ht="15">
      <c r="B698" s="45" t="s">
        <v>248</v>
      </c>
      <c r="C698" s="6" t="str">
        <f>INDEX('Demand forecast'!$M$9:$M$5832,MATCH($B698,'Demand forecast'!$B$9:$B$5832,0))</f>
        <v>Yes</v>
      </c>
      <c r="D698" s="6" t="str">
        <f>IF(COUNTIF($B$93:B698,$B698) = 1, "LV", IF(COUNTIF($B$93:B698,$B698) = 2, "HV", "ST"))</f>
        <v>ST</v>
      </c>
      <c r="E698" s="6" t="str">
        <f>INDEX('Demand forecast and growth rate'!$E$7:$E$273,MATCH($B698,'Demand forecast and growth rate'!$B$7:$B$273,0))</f>
        <v>Steady/falling</v>
      </c>
      <c r="F698" s="32">
        <f>SUMIFS('Capex forecast'!E$9:E$223,'Capex forecast'!$T$9:$T$223,'Allocation of site-spec costs'!$B698,'Capex forecast'!$S$9:$S$223,'Allocation of site-spec costs'!$D698,'Capex forecast'!$Q$9:$Q$223,"Customer Connection")</f>
        <v>0</v>
      </c>
      <c r="G698" s="32">
        <f>SUMIFS('Capex forecast'!F$9:F$223,'Capex forecast'!$T$9:$T$223,'Allocation of site-spec costs'!$B698,'Capex forecast'!$S$9:$S$223,'Allocation of site-spec costs'!$D698,'Capex forecast'!$Q$9:$Q$223,"Customer Connection")</f>
        <v>0</v>
      </c>
      <c r="H698" s="32">
        <f>SUMIFS('Capex forecast'!G$9:G$223,'Capex forecast'!$T$9:$T$223,'Allocation of site-spec costs'!$B698,'Capex forecast'!$S$9:$S$223,'Allocation of site-spec costs'!$D698,'Capex forecast'!$Q$9:$Q$223,"Customer Connection")</f>
        <v>0</v>
      </c>
      <c r="I698" s="32">
        <f>SUMIFS('Capex forecast'!H$9:H$223,'Capex forecast'!$T$9:$T$223,'Allocation of site-spec costs'!$B698,'Capex forecast'!$S$9:$S$223,'Allocation of site-spec costs'!$D698,'Capex forecast'!$Q$9:$Q$223,"Customer Connection")</f>
        <v>0</v>
      </c>
      <c r="J698" s="32">
        <f>SUMIFS('Capex forecast'!I$9:I$223,'Capex forecast'!$T$9:$T$223,'Allocation of site-spec costs'!$B698,'Capex forecast'!$S$9:$S$223,'Allocation of site-spec costs'!$D698,'Capex forecast'!$Q$9:$Q$223,"Customer Connection")</f>
        <v>0</v>
      </c>
      <c r="K698" s="32">
        <f>SUMIFS('Capex forecast'!J$9:J$223,'Capex forecast'!$T$9:$T$223,'Allocation of site-spec costs'!$B698,'Capex forecast'!$S$9:$S$223,'Allocation of site-spec costs'!$D698,'Capex forecast'!$Q$9:$Q$223,"Customer Connection")</f>
        <v>0</v>
      </c>
      <c r="L698" s="32">
        <f>SUMIFS('Capex forecast'!K$9:K$223,'Capex forecast'!$T$9:$T$223,'Allocation of site-spec costs'!$B698,'Capex forecast'!$S$9:$S$223,'Allocation of site-spec costs'!$D698,'Capex forecast'!$Q$9:$Q$223,"Customer Connection")</f>
        <v>0</v>
      </c>
      <c r="M698" s="32">
        <f>SUMIFS('Capex forecast'!L$9:L$223,'Capex forecast'!$T$9:$T$223,'Allocation of site-spec costs'!$B698,'Capex forecast'!$S$9:$S$223,'Allocation of site-spec costs'!$D698,'Capex forecast'!$Q$9:$Q$223,"Customer Connection")</f>
        <v>0</v>
      </c>
      <c r="N698" s="32">
        <f>SUMIFS('Capex forecast'!M$9:M$223,'Capex forecast'!$T$9:$T$223,'Allocation of site-spec costs'!$B698,'Capex forecast'!$S$9:$S$223,'Allocation of site-spec costs'!$D698,'Capex forecast'!$Q$9:$Q$223,"Customer Connection")</f>
        <v>0</v>
      </c>
      <c r="O698" s="32">
        <f>SUMIFS('Capex forecast'!N$9:N$223,'Capex forecast'!$T$9:$T$223,'Allocation of site-spec costs'!$B698,'Capex forecast'!$S$9:$S$223,'Allocation of site-spec costs'!$D698,'Capex forecast'!$Q$9:$Q$223,"Customer Connection")</f>
        <v>0</v>
      </c>
      <c r="Q698" s="45" t="s">
        <v>248</v>
      </c>
      <c r="R698" s="6" t="str">
        <f>INDEX('Demand forecast'!$M$9:$M$5832,MATCH($Q698,'Demand forecast'!$B$9:$B$5832,0))</f>
        <v>Yes</v>
      </c>
      <c r="S698" s="6" t="str">
        <f>IF(COUNTIF($Q$93:Q698,$B698) = 1, "LV", IF(COUNTIF($Q$93:Q698,$B698) = 2, "HV", "ST"))</f>
        <v>ST</v>
      </c>
      <c r="T698" s="6" t="str">
        <f>INDEX('Demand forecast and growth rate'!$E$7:$E$273,MATCH($Q698,'Demand forecast and growth rate'!$B$7:$B$273,0))</f>
        <v>Steady/falling</v>
      </c>
      <c r="U698" s="32">
        <f>SUMIFS('Capex forecast'!E$9:E$223,'Capex forecast'!$T$9:$T$223,$Q698,'Capex forecast'!$S$9:$S$223,$S698,'Capex forecast'!$Q$9:$Q$223,"Augex")</f>
        <v>0</v>
      </c>
      <c r="V698" s="32">
        <f>SUMIFS('Capex forecast'!F$9:F$223,'Capex forecast'!$T$9:$T$223,$Q698,'Capex forecast'!$S$9:$S$223,$S698,'Capex forecast'!$Q$9:$Q$223,"Augex")</f>
        <v>0</v>
      </c>
      <c r="W698" s="32">
        <f>SUMIFS('Capex forecast'!G$9:G$223,'Capex forecast'!$T$9:$T$223,$Q698,'Capex forecast'!$S$9:$S$223,$S698,'Capex forecast'!$Q$9:$Q$223,"Augex")</f>
        <v>0</v>
      </c>
      <c r="X698" s="32">
        <f>SUMIFS('Capex forecast'!H$9:H$223,'Capex forecast'!$T$9:$T$223,$Q698,'Capex forecast'!$S$9:$S$223,$S698,'Capex forecast'!$Q$9:$Q$223,"Augex")</f>
        <v>0</v>
      </c>
      <c r="Y698" s="32">
        <f>SUMIFS('Capex forecast'!I$9:I$223,'Capex forecast'!$T$9:$T$223,$Q698,'Capex forecast'!$S$9:$S$223,$S698,'Capex forecast'!$Q$9:$Q$223,"Augex")</f>
        <v>0</v>
      </c>
      <c r="Z698" s="32">
        <f>SUMIFS('Capex forecast'!J$9:J$223,'Capex forecast'!$T$9:$T$223,$Q698,'Capex forecast'!$S$9:$S$223,$S698,'Capex forecast'!$Q$9:$Q$223,"Augex")</f>
        <v>0</v>
      </c>
      <c r="AA698" s="32">
        <f>SUMIFS('Capex forecast'!K$9:K$223,'Capex forecast'!$T$9:$T$223,$Q698,'Capex forecast'!$S$9:$S$223,$S698,'Capex forecast'!$Q$9:$Q$223,"Augex")</f>
        <v>0</v>
      </c>
      <c r="AB698" s="32">
        <f>SUMIFS('Capex forecast'!L$9:L$223,'Capex forecast'!$T$9:$T$223,$Q698,'Capex forecast'!$S$9:$S$223,$S698,'Capex forecast'!$Q$9:$Q$223,"Augex")</f>
        <v>0</v>
      </c>
      <c r="AC698" s="32">
        <f>SUMIFS('Capex forecast'!M$9:M$223,'Capex forecast'!$T$9:$T$223,$Q698,'Capex forecast'!$S$9:$S$223,$S698,'Capex forecast'!$Q$9:$Q$223,"Augex")</f>
        <v>0</v>
      </c>
      <c r="AD698" s="32">
        <f>SUMIFS('Capex forecast'!N$9:N$223,'Capex forecast'!$T$9:$T$223,$Q698,'Capex forecast'!$S$9:$S$223,$S698,'Capex forecast'!$Q$9:$Q$223,"Augex")</f>
        <v>0</v>
      </c>
      <c r="AF698" s="45" t="s">
        <v>248</v>
      </c>
      <c r="AG698" s="6" t="str">
        <f>INDEX('Demand forecast'!$M$9:$M$5832,MATCH($Q698,'Demand forecast'!$B$9:$B$5832,0))</f>
        <v>Yes</v>
      </c>
      <c r="AH698" s="6" t="str">
        <f>IF(COUNTIF($AF$93:AF698,$B698) = 1, "LV", IF(COUNTIF($AF$93:AF698,$B698) = 2, "HV", "ST"))</f>
        <v>ST</v>
      </c>
      <c r="AI698" s="6" t="str">
        <f>INDEX('Demand forecast and growth rate'!$E$7:$E$273,MATCH($Q698,'Demand forecast and growth rate'!$B$7:$B$273,0))</f>
        <v>Steady/falling</v>
      </c>
      <c r="AJ698" s="47">
        <f>SUMIFS('Capex forecast'!E$9:E$223,'Capex forecast'!$T$9:$T$223,$AF698,'Capex forecast'!$S$9:$S$223,$AH698,'Capex forecast'!$Q$9:$Q$223,"Repex")</f>
        <v>0</v>
      </c>
      <c r="AK698" s="47">
        <f>SUMIFS('Capex forecast'!F$9:F$223,'Capex forecast'!$T$9:$T$223,$AF698,'Capex forecast'!$S$9:$S$223,$AH698,'Capex forecast'!$Q$9:$Q$223,"Repex")</f>
        <v>0</v>
      </c>
      <c r="AL698" s="47">
        <f>SUMIFS('Capex forecast'!G$9:G$223,'Capex forecast'!$T$9:$T$223,$AF698,'Capex forecast'!$S$9:$S$223,$AH698,'Capex forecast'!$Q$9:$Q$223,"Repex")</f>
        <v>0</v>
      </c>
      <c r="AM698" s="47">
        <f>SUMIFS('Capex forecast'!H$9:H$223,'Capex forecast'!$T$9:$T$223,$AF698,'Capex forecast'!$S$9:$S$223,$AH698,'Capex forecast'!$Q$9:$Q$223,"Repex")</f>
        <v>0</v>
      </c>
      <c r="AN698" s="47">
        <f>SUMIFS('Capex forecast'!I$9:I$223,'Capex forecast'!$T$9:$T$223,$AF698,'Capex forecast'!$S$9:$S$223,$AH698,'Capex forecast'!$Q$9:$Q$223,"Repex")</f>
        <v>0</v>
      </c>
      <c r="AO698" s="47">
        <f>SUMIFS('Capex forecast'!J$9:J$223,'Capex forecast'!$T$9:$T$223,$AF698,'Capex forecast'!$S$9:$S$223,$AH698,'Capex forecast'!$Q$9:$Q$223,"Repex")</f>
        <v>0</v>
      </c>
      <c r="AP698" s="47">
        <f>SUMIFS('Capex forecast'!K$9:K$223,'Capex forecast'!$T$9:$T$223,$AF698,'Capex forecast'!$S$9:$S$223,$AH698,'Capex forecast'!$Q$9:$Q$223,"Repex")</f>
        <v>0</v>
      </c>
      <c r="AQ698" s="47">
        <f>SUMIFS('Capex forecast'!L$9:L$223,'Capex forecast'!$T$9:$T$223,$AF698,'Capex forecast'!$S$9:$S$223,$AH698,'Capex forecast'!$Q$9:$Q$223,"Repex")</f>
        <v>0</v>
      </c>
      <c r="AR698" s="47">
        <f>SUMIFS('Capex forecast'!M$9:M$223,'Capex forecast'!$T$9:$T$223,$AF698,'Capex forecast'!$S$9:$S$223,$AH698,'Capex forecast'!$Q$9:$Q$223,"Repex")</f>
        <v>0</v>
      </c>
      <c r="AS698" s="47">
        <f>SUMIFS('Capex forecast'!N$9:N$223,'Capex forecast'!$T$9:$T$223,$AF698,'Capex forecast'!$S$9:$S$223,$AH698,'Capex forecast'!$Q$9:$Q$223,"Repex")</f>
        <v>0</v>
      </c>
    </row>
    <row r="699" spans="2:45" ht="15">
      <c r="B699" s="45" t="s">
        <v>86</v>
      </c>
      <c r="C699" s="6" t="str">
        <f>INDEX('Demand forecast'!$M$9:$M$5832,MATCH($B699,'Demand forecast'!$B$9:$B$5832,0))</f>
        <v>No</v>
      </c>
      <c r="D699" s="6" t="str">
        <f>IF(COUNTIF($B$93:B699,$B699) = 1, "LV", IF(COUNTIF($B$93:B699,$B699) = 2, "HV", "ST"))</f>
        <v>ST</v>
      </c>
      <c r="E699" s="6" t="str">
        <f>INDEX('Demand forecast and growth rate'!$E$7:$E$273,MATCH($B699,'Demand forecast and growth rate'!$B$7:$B$273,0))</f>
        <v>Small growth</v>
      </c>
      <c r="F699" s="32">
        <f>SUMIFS('Capex forecast'!E$9:E$223,'Capex forecast'!$T$9:$T$223,'Allocation of site-spec costs'!$B699,'Capex forecast'!$S$9:$S$223,'Allocation of site-spec costs'!$D699,'Capex forecast'!$Q$9:$Q$223,"Customer Connection")</f>
        <v>0</v>
      </c>
      <c r="G699" s="32">
        <f>SUMIFS('Capex forecast'!F$9:F$223,'Capex forecast'!$T$9:$T$223,'Allocation of site-spec costs'!$B699,'Capex forecast'!$S$9:$S$223,'Allocation of site-spec costs'!$D699,'Capex forecast'!$Q$9:$Q$223,"Customer Connection")</f>
        <v>0</v>
      </c>
      <c r="H699" s="32">
        <f>SUMIFS('Capex forecast'!G$9:G$223,'Capex forecast'!$T$9:$T$223,'Allocation of site-spec costs'!$B699,'Capex forecast'!$S$9:$S$223,'Allocation of site-spec costs'!$D699,'Capex forecast'!$Q$9:$Q$223,"Customer Connection")</f>
        <v>0</v>
      </c>
      <c r="I699" s="32">
        <f>SUMIFS('Capex forecast'!H$9:H$223,'Capex forecast'!$T$9:$T$223,'Allocation of site-spec costs'!$B699,'Capex forecast'!$S$9:$S$223,'Allocation of site-spec costs'!$D699,'Capex forecast'!$Q$9:$Q$223,"Customer Connection")</f>
        <v>0</v>
      </c>
      <c r="J699" s="32">
        <f>SUMIFS('Capex forecast'!I$9:I$223,'Capex forecast'!$T$9:$T$223,'Allocation of site-spec costs'!$B699,'Capex forecast'!$S$9:$S$223,'Allocation of site-spec costs'!$D699,'Capex forecast'!$Q$9:$Q$223,"Customer Connection")</f>
        <v>0</v>
      </c>
      <c r="K699" s="32">
        <f>SUMIFS('Capex forecast'!J$9:J$223,'Capex forecast'!$T$9:$T$223,'Allocation of site-spec costs'!$B699,'Capex forecast'!$S$9:$S$223,'Allocation of site-spec costs'!$D699,'Capex forecast'!$Q$9:$Q$223,"Customer Connection")</f>
        <v>0</v>
      </c>
      <c r="L699" s="32">
        <f>SUMIFS('Capex forecast'!K$9:K$223,'Capex forecast'!$T$9:$T$223,'Allocation of site-spec costs'!$B699,'Capex forecast'!$S$9:$S$223,'Allocation of site-spec costs'!$D699,'Capex forecast'!$Q$9:$Q$223,"Customer Connection")</f>
        <v>0</v>
      </c>
      <c r="M699" s="32">
        <f>SUMIFS('Capex forecast'!L$9:L$223,'Capex forecast'!$T$9:$T$223,'Allocation of site-spec costs'!$B699,'Capex forecast'!$S$9:$S$223,'Allocation of site-spec costs'!$D699,'Capex forecast'!$Q$9:$Q$223,"Customer Connection")</f>
        <v>0</v>
      </c>
      <c r="N699" s="32">
        <f>SUMIFS('Capex forecast'!M$9:M$223,'Capex forecast'!$T$9:$T$223,'Allocation of site-spec costs'!$B699,'Capex forecast'!$S$9:$S$223,'Allocation of site-spec costs'!$D699,'Capex forecast'!$Q$9:$Q$223,"Customer Connection")</f>
        <v>0</v>
      </c>
      <c r="O699" s="32">
        <f>SUMIFS('Capex forecast'!N$9:N$223,'Capex forecast'!$T$9:$T$223,'Allocation of site-spec costs'!$B699,'Capex forecast'!$S$9:$S$223,'Allocation of site-spec costs'!$D699,'Capex forecast'!$Q$9:$Q$223,"Customer Connection")</f>
        <v>0</v>
      </c>
      <c r="Q699" s="45" t="s">
        <v>86</v>
      </c>
      <c r="R699" s="6" t="str">
        <f>INDEX('Demand forecast'!$M$9:$M$5832,MATCH($Q699,'Demand forecast'!$B$9:$B$5832,0))</f>
        <v>No</v>
      </c>
      <c r="S699" s="6" t="str">
        <f>IF(COUNTIF($Q$93:Q699,$B699) = 1, "LV", IF(COUNTIF($Q$93:Q699,$B699) = 2, "HV", "ST"))</f>
        <v>ST</v>
      </c>
      <c r="T699" s="6" t="str">
        <f>INDEX('Demand forecast and growth rate'!$E$7:$E$273,MATCH($Q699,'Demand forecast and growth rate'!$B$7:$B$273,0))</f>
        <v>Small growth</v>
      </c>
      <c r="U699" s="32">
        <f>SUMIFS('Capex forecast'!E$9:E$223,'Capex forecast'!$T$9:$T$223,$Q699,'Capex forecast'!$S$9:$S$223,$S699,'Capex forecast'!$Q$9:$Q$223,"Augex")</f>
        <v>0</v>
      </c>
      <c r="V699" s="32">
        <f>SUMIFS('Capex forecast'!F$9:F$223,'Capex forecast'!$T$9:$T$223,$Q699,'Capex forecast'!$S$9:$S$223,$S699,'Capex forecast'!$Q$9:$Q$223,"Augex")</f>
        <v>0</v>
      </c>
      <c r="W699" s="32">
        <f>SUMIFS('Capex forecast'!G$9:G$223,'Capex forecast'!$T$9:$T$223,$Q699,'Capex forecast'!$S$9:$S$223,$S699,'Capex forecast'!$Q$9:$Q$223,"Augex")</f>
        <v>0</v>
      </c>
      <c r="X699" s="32">
        <f>SUMIFS('Capex forecast'!H$9:H$223,'Capex forecast'!$T$9:$T$223,$Q699,'Capex forecast'!$S$9:$S$223,$S699,'Capex forecast'!$Q$9:$Q$223,"Augex")</f>
        <v>0</v>
      </c>
      <c r="Y699" s="32">
        <f>SUMIFS('Capex forecast'!I$9:I$223,'Capex forecast'!$T$9:$T$223,$Q699,'Capex forecast'!$S$9:$S$223,$S699,'Capex forecast'!$Q$9:$Q$223,"Augex")</f>
        <v>0</v>
      </c>
      <c r="Z699" s="32">
        <f>SUMIFS('Capex forecast'!J$9:J$223,'Capex forecast'!$T$9:$T$223,$Q699,'Capex forecast'!$S$9:$S$223,$S699,'Capex forecast'!$Q$9:$Q$223,"Augex")</f>
        <v>0</v>
      </c>
      <c r="AA699" s="32">
        <f>SUMIFS('Capex forecast'!K$9:K$223,'Capex forecast'!$T$9:$T$223,$Q699,'Capex forecast'!$S$9:$S$223,$S699,'Capex forecast'!$Q$9:$Q$223,"Augex")</f>
        <v>0</v>
      </c>
      <c r="AB699" s="32">
        <f>SUMIFS('Capex forecast'!L$9:L$223,'Capex forecast'!$T$9:$T$223,$Q699,'Capex forecast'!$S$9:$S$223,$S699,'Capex forecast'!$Q$9:$Q$223,"Augex")</f>
        <v>0</v>
      </c>
      <c r="AC699" s="32">
        <f>SUMIFS('Capex forecast'!M$9:M$223,'Capex forecast'!$T$9:$T$223,$Q699,'Capex forecast'!$S$9:$S$223,$S699,'Capex forecast'!$Q$9:$Q$223,"Augex")</f>
        <v>0</v>
      </c>
      <c r="AD699" s="32">
        <f>SUMIFS('Capex forecast'!N$9:N$223,'Capex forecast'!$T$9:$T$223,$Q699,'Capex forecast'!$S$9:$S$223,$S699,'Capex forecast'!$Q$9:$Q$223,"Augex")</f>
        <v>0</v>
      </c>
      <c r="AF699" s="45" t="s">
        <v>86</v>
      </c>
      <c r="AG699" s="6" t="str">
        <f>INDEX('Demand forecast'!$M$9:$M$5832,MATCH($Q699,'Demand forecast'!$B$9:$B$5832,0))</f>
        <v>No</v>
      </c>
      <c r="AH699" s="6" t="str">
        <f>IF(COUNTIF($AF$93:AF699,$B699) = 1, "LV", IF(COUNTIF($AF$93:AF699,$B699) = 2, "HV", "ST"))</f>
        <v>ST</v>
      </c>
      <c r="AI699" s="6" t="str">
        <f>INDEX('Demand forecast and growth rate'!$E$7:$E$273,MATCH($Q699,'Demand forecast and growth rate'!$B$7:$B$273,0))</f>
        <v>Small growth</v>
      </c>
      <c r="AJ699" s="47">
        <f>SUMIFS('Capex forecast'!E$9:E$223,'Capex forecast'!$T$9:$T$223,$AF699,'Capex forecast'!$S$9:$S$223,$AH699,'Capex forecast'!$Q$9:$Q$223,"Repex")</f>
        <v>0</v>
      </c>
      <c r="AK699" s="47">
        <f>SUMIFS('Capex forecast'!F$9:F$223,'Capex forecast'!$T$9:$T$223,$AF699,'Capex forecast'!$S$9:$S$223,$AH699,'Capex forecast'!$Q$9:$Q$223,"Repex")</f>
        <v>0</v>
      </c>
      <c r="AL699" s="47">
        <f>SUMIFS('Capex forecast'!G$9:G$223,'Capex forecast'!$T$9:$T$223,$AF699,'Capex forecast'!$S$9:$S$223,$AH699,'Capex forecast'!$Q$9:$Q$223,"Repex")</f>
        <v>0</v>
      </c>
      <c r="AM699" s="47">
        <f>SUMIFS('Capex forecast'!H$9:H$223,'Capex forecast'!$T$9:$T$223,$AF699,'Capex forecast'!$S$9:$S$223,$AH699,'Capex forecast'!$Q$9:$Q$223,"Repex")</f>
        <v>0</v>
      </c>
      <c r="AN699" s="47">
        <f>SUMIFS('Capex forecast'!I$9:I$223,'Capex forecast'!$T$9:$T$223,$AF699,'Capex forecast'!$S$9:$S$223,$AH699,'Capex forecast'!$Q$9:$Q$223,"Repex")</f>
        <v>0</v>
      </c>
      <c r="AO699" s="47">
        <f>SUMIFS('Capex forecast'!J$9:J$223,'Capex forecast'!$T$9:$T$223,$AF699,'Capex forecast'!$S$9:$S$223,$AH699,'Capex forecast'!$Q$9:$Q$223,"Repex")</f>
        <v>0</v>
      </c>
      <c r="AP699" s="47">
        <f>SUMIFS('Capex forecast'!K$9:K$223,'Capex forecast'!$T$9:$T$223,$AF699,'Capex forecast'!$S$9:$S$223,$AH699,'Capex forecast'!$Q$9:$Q$223,"Repex")</f>
        <v>0</v>
      </c>
      <c r="AQ699" s="47">
        <f>SUMIFS('Capex forecast'!L$9:L$223,'Capex forecast'!$T$9:$T$223,$AF699,'Capex forecast'!$S$9:$S$223,$AH699,'Capex forecast'!$Q$9:$Q$223,"Repex")</f>
        <v>0</v>
      </c>
      <c r="AR699" s="47">
        <f>SUMIFS('Capex forecast'!M$9:M$223,'Capex forecast'!$T$9:$T$223,$AF699,'Capex forecast'!$S$9:$S$223,$AH699,'Capex forecast'!$Q$9:$Q$223,"Repex")</f>
        <v>0</v>
      </c>
      <c r="AS699" s="47">
        <f>SUMIFS('Capex forecast'!N$9:N$223,'Capex forecast'!$T$9:$T$223,$AF699,'Capex forecast'!$S$9:$S$223,$AH699,'Capex forecast'!$Q$9:$Q$223,"Repex")</f>
        <v>0</v>
      </c>
    </row>
    <row r="700" spans="2:45" ht="15">
      <c r="B700" s="45" t="s">
        <v>110</v>
      </c>
      <c r="C700" s="6" t="str">
        <f>INDEX('Demand forecast'!$M$9:$M$5832,MATCH($B700,'Demand forecast'!$B$9:$B$5832,0))</f>
        <v>No</v>
      </c>
      <c r="D700" s="6" t="str">
        <f>IF(COUNTIF($B$93:B700,$B700) = 1, "LV", IF(COUNTIF($B$93:B700,$B700) = 2, "HV", "ST"))</f>
        <v>ST</v>
      </c>
      <c r="E700" s="6" t="str">
        <f>INDEX('Demand forecast and growth rate'!$E$7:$E$273,MATCH($B700,'Demand forecast and growth rate'!$B$7:$B$273,0))</f>
        <v>High growth</v>
      </c>
      <c r="F700" s="32">
        <f>SUMIFS('Capex forecast'!E$9:E$223,'Capex forecast'!$T$9:$T$223,'Allocation of site-spec costs'!$B700,'Capex forecast'!$S$9:$S$223,'Allocation of site-spec costs'!$D700,'Capex forecast'!$Q$9:$Q$223,"Customer Connection")</f>
        <v>0</v>
      </c>
      <c r="G700" s="32">
        <f>SUMIFS('Capex forecast'!F$9:F$223,'Capex forecast'!$T$9:$T$223,'Allocation of site-spec costs'!$B700,'Capex forecast'!$S$9:$S$223,'Allocation of site-spec costs'!$D700,'Capex forecast'!$Q$9:$Q$223,"Customer Connection")</f>
        <v>0</v>
      </c>
      <c r="H700" s="32">
        <f>SUMIFS('Capex forecast'!G$9:G$223,'Capex forecast'!$T$9:$T$223,'Allocation of site-spec costs'!$B700,'Capex forecast'!$S$9:$S$223,'Allocation of site-spec costs'!$D700,'Capex forecast'!$Q$9:$Q$223,"Customer Connection")</f>
        <v>0</v>
      </c>
      <c r="I700" s="32">
        <f>SUMIFS('Capex forecast'!H$9:H$223,'Capex forecast'!$T$9:$T$223,'Allocation of site-spec costs'!$B700,'Capex forecast'!$S$9:$S$223,'Allocation of site-spec costs'!$D700,'Capex forecast'!$Q$9:$Q$223,"Customer Connection")</f>
        <v>0</v>
      </c>
      <c r="J700" s="32">
        <f>SUMIFS('Capex forecast'!I$9:I$223,'Capex forecast'!$T$9:$T$223,'Allocation of site-spec costs'!$B700,'Capex forecast'!$S$9:$S$223,'Allocation of site-spec costs'!$D700,'Capex forecast'!$Q$9:$Q$223,"Customer Connection")</f>
        <v>0</v>
      </c>
      <c r="K700" s="32">
        <f>SUMIFS('Capex forecast'!J$9:J$223,'Capex forecast'!$T$9:$T$223,'Allocation of site-spec costs'!$B700,'Capex forecast'!$S$9:$S$223,'Allocation of site-spec costs'!$D700,'Capex forecast'!$Q$9:$Q$223,"Customer Connection")</f>
        <v>0</v>
      </c>
      <c r="L700" s="32">
        <f>SUMIFS('Capex forecast'!K$9:K$223,'Capex forecast'!$T$9:$T$223,'Allocation of site-spec costs'!$B700,'Capex forecast'!$S$9:$S$223,'Allocation of site-spec costs'!$D700,'Capex forecast'!$Q$9:$Q$223,"Customer Connection")</f>
        <v>0</v>
      </c>
      <c r="M700" s="32">
        <f>SUMIFS('Capex forecast'!L$9:L$223,'Capex forecast'!$T$9:$T$223,'Allocation of site-spec costs'!$B700,'Capex forecast'!$S$9:$S$223,'Allocation of site-spec costs'!$D700,'Capex forecast'!$Q$9:$Q$223,"Customer Connection")</f>
        <v>0</v>
      </c>
      <c r="N700" s="32">
        <f>SUMIFS('Capex forecast'!M$9:M$223,'Capex forecast'!$T$9:$T$223,'Allocation of site-spec costs'!$B700,'Capex forecast'!$S$9:$S$223,'Allocation of site-spec costs'!$D700,'Capex forecast'!$Q$9:$Q$223,"Customer Connection")</f>
        <v>0</v>
      </c>
      <c r="O700" s="32">
        <f>SUMIFS('Capex forecast'!N$9:N$223,'Capex forecast'!$T$9:$T$223,'Allocation of site-spec costs'!$B700,'Capex forecast'!$S$9:$S$223,'Allocation of site-spec costs'!$D700,'Capex forecast'!$Q$9:$Q$223,"Customer Connection")</f>
        <v>0</v>
      </c>
      <c r="Q700" s="45" t="s">
        <v>110</v>
      </c>
      <c r="R700" s="6" t="str">
        <f>INDEX('Demand forecast'!$M$9:$M$5832,MATCH($Q700,'Demand forecast'!$B$9:$B$5832,0))</f>
        <v>No</v>
      </c>
      <c r="S700" s="6" t="str">
        <f>IF(COUNTIF($Q$93:Q700,$B700) = 1, "LV", IF(COUNTIF($Q$93:Q700,$B700) = 2, "HV", "ST"))</f>
        <v>ST</v>
      </c>
      <c r="T700" s="6" t="str">
        <f>INDEX('Demand forecast and growth rate'!$E$7:$E$273,MATCH($Q700,'Demand forecast and growth rate'!$B$7:$B$273,0))</f>
        <v>High growth</v>
      </c>
      <c r="U700" s="32">
        <f>SUMIFS('Capex forecast'!E$9:E$223,'Capex forecast'!$T$9:$T$223,$Q700,'Capex forecast'!$S$9:$S$223,$S700,'Capex forecast'!$Q$9:$Q$223,"Augex")</f>
        <v>0</v>
      </c>
      <c r="V700" s="32">
        <f>SUMIFS('Capex forecast'!F$9:F$223,'Capex forecast'!$T$9:$T$223,$Q700,'Capex forecast'!$S$9:$S$223,$S700,'Capex forecast'!$Q$9:$Q$223,"Augex")</f>
        <v>0</v>
      </c>
      <c r="W700" s="32">
        <f>SUMIFS('Capex forecast'!G$9:G$223,'Capex forecast'!$T$9:$T$223,$Q700,'Capex forecast'!$S$9:$S$223,$S700,'Capex forecast'!$Q$9:$Q$223,"Augex")</f>
        <v>0</v>
      </c>
      <c r="X700" s="32">
        <f>SUMIFS('Capex forecast'!H$9:H$223,'Capex forecast'!$T$9:$T$223,$Q700,'Capex forecast'!$S$9:$S$223,$S700,'Capex forecast'!$Q$9:$Q$223,"Augex")</f>
        <v>0</v>
      </c>
      <c r="Y700" s="32">
        <f>SUMIFS('Capex forecast'!I$9:I$223,'Capex forecast'!$T$9:$T$223,$Q700,'Capex forecast'!$S$9:$S$223,$S700,'Capex forecast'!$Q$9:$Q$223,"Augex")</f>
        <v>0</v>
      </c>
      <c r="Z700" s="32">
        <f>SUMIFS('Capex forecast'!J$9:J$223,'Capex forecast'!$T$9:$T$223,$Q700,'Capex forecast'!$S$9:$S$223,$S700,'Capex forecast'!$Q$9:$Q$223,"Augex")</f>
        <v>0</v>
      </c>
      <c r="AA700" s="32">
        <f>SUMIFS('Capex forecast'!K$9:K$223,'Capex forecast'!$T$9:$T$223,$Q700,'Capex forecast'!$S$9:$S$223,$S700,'Capex forecast'!$Q$9:$Q$223,"Augex")</f>
        <v>0</v>
      </c>
      <c r="AB700" s="32">
        <f>SUMIFS('Capex forecast'!L$9:L$223,'Capex forecast'!$T$9:$T$223,$Q700,'Capex forecast'!$S$9:$S$223,$S700,'Capex forecast'!$Q$9:$Q$223,"Augex")</f>
        <v>0</v>
      </c>
      <c r="AC700" s="32">
        <f>SUMIFS('Capex forecast'!M$9:M$223,'Capex forecast'!$T$9:$T$223,$Q700,'Capex forecast'!$S$9:$S$223,$S700,'Capex forecast'!$Q$9:$Q$223,"Augex")</f>
        <v>0</v>
      </c>
      <c r="AD700" s="32">
        <f>SUMIFS('Capex forecast'!N$9:N$223,'Capex forecast'!$T$9:$T$223,$Q700,'Capex forecast'!$S$9:$S$223,$S700,'Capex forecast'!$Q$9:$Q$223,"Augex")</f>
        <v>0</v>
      </c>
      <c r="AF700" s="45" t="s">
        <v>110</v>
      </c>
      <c r="AG700" s="6" t="str">
        <f>INDEX('Demand forecast'!$M$9:$M$5832,MATCH($Q700,'Demand forecast'!$B$9:$B$5832,0))</f>
        <v>No</v>
      </c>
      <c r="AH700" s="6" t="str">
        <f>IF(COUNTIF($AF$93:AF700,$B700) = 1, "LV", IF(COUNTIF($AF$93:AF700,$B700) = 2, "HV", "ST"))</f>
        <v>ST</v>
      </c>
      <c r="AI700" s="6" t="str">
        <f>INDEX('Demand forecast and growth rate'!$E$7:$E$273,MATCH($Q700,'Demand forecast and growth rate'!$B$7:$B$273,0))</f>
        <v>High growth</v>
      </c>
      <c r="AJ700" s="47">
        <f>SUMIFS('Capex forecast'!E$9:E$223,'Capex forecast'!$T$9:$T$223,$AF700,'Capex forecast'!$S$9:$S$223,$AH700,'Capex forecast'!$Q$9:$Q$223,"Repex")</f>
        <v>0</v>
      </c>
      <c r="AK700" s="47">
        <f>SUMIFS('Capex forecast'!F$9:F$223,'Capex forecast'!$T$9:$T$223,$AF700,'Capex forecast'!$S$9:$S$223,$AH700,'Capex forecast'!$Q$9:$Q$223,"Repex")</f>
        <v>0</v>
      </c>
      <c r="AL700" s="47">
        <f>SUMIFS('Capex forecast'!G$9:G$223,'Capex forecast'!$T$9:$T$223,$AF700,'Capex forecast'!$S$9:$S$223,$AH700,'Capex forecast'!$Q$9:$Q$223,"Repex")</f>
        <v>0</v>
      </c>
      <c r="AM700" s="47">
        <f>SUMIFS('Capex forecast'!H$9:H$223,'Capex forecast'!$T$9:$T$223,$AF700,'Capex forecast'!$S$9:$S$223,$AH700,'Capex forecast'!$Q$9:$Q$223,"Repex")</f>
        <v>0</v>
      </c>
      <c r="AN700" s="47">
        <f>SUMIFS('Capex forecast'!I$9:I$223,'Capex forecast'!$T$9:$T$223,$AF700,'Capex forecast'!$S$9:$S$223,$AH700,'Capex forecast'!$Q$9:$Q$223,"Repex")</f>
        <v>0</v>
      </c>
      <c r="AO700" s="47">
        <f>SUMIFS('Capex forecast'!J$9:J$223,'Capex forecast'!$T$9:$T$223,$AF700,'Capex forecast'!$S$9:$S$223,$AH700,'Capex forecast'!$Q$9:$Q$223,"Repex")</f>
        <v>0</v>
      </c>
      <c r="AP700" s="47">
        <f>SUMIFS('Capex forecast'!K$9:K$223,'Capex forecast'!$T$9:$T$223,$AF700,'Capex forecast'!$S$9:$S$223,$AH700,'Capex forecast'!$Q$9:$Q$223,"Repex")</f>
        <v>0</v>
      </c>
      <c r="AQ700" s="47">
        <f>SUMIFS('Capex forecast'!L$9:L$223,'Capex forecast'!$T$9:$T$223,$AF700,'Capex forecast'!$S$9:$S$223,$AH700,'Capex forecast'!$Q$9:$Q$223,"Repex")</f>
        <v>0</v>
      </c>
      <c r="AR700" s="47">
        <f>SUMIFS('Capex forecast'!M$9:M$223,'Capex forecast'!$T$9:$T$223,$AF700,'Capex forecast'!$S$9:$S$223,$AH700,'Capex forecast'!$Q$9:$Q$223,"Repex")</f>
        <v>0</v>
      </c>
      <c r="AS700" s="47">
        <f>SUMIFS('Capex forecast'!N$9:N$223,'Capex forecast'!$T$9:$T$223,$AF700,'Capex forecast'!$S$9:$S$223,$AH700,'Capex forecast'!$Q$9:$Q$223,"Repex")</f>
        <v>0</v>
      </c>
    </row>
    <row r="701" spans="2:45" ht="15">
      <c r="B701" s="45" t="s">
        <v>129</v>
      </c>
      <c r="C701" s="6" t="str">
        <f>INDEX('Demand forecast'!$M$9:$M$5832,MATCH($B701,'Demand forecast'!$B$9:$B$5832,0))</f>
        <v>No</v>
      </c>
      <c r="D701" s="6" t="str">
        <f>IF(COUNTIF($B$93:B701,$B701) = 1, "LV", IF(COUNTIF($B$93:B701,$B701) = 2, "HV", "ST"))</f>
        <v>ST</v>
      </c>
      <c r="E701" s="6" t="str">
        <f>INDEX('Demand forecast and growth rate'!$E$7:$E$273,MATCH($B701,'Demand forecast and growth rate'!$B$7:$B$273,0))</f>
        <v>High growth</v>
      </c>
      <c r="F701" s="32">
        <f>SUMIFS('Capex forecast'!E$9:E$223,'Capex forecast'!$T$9:$T$223,'Allocation of site-spec costs'!$B701,'Capex forecast'!$S$9:$S$223,'Allocation of site-spec costs'!$D701,'Capex forecast'!$Q$9:$Q$223,"Customer Connection")</f>
        <v>0</v>
      </c>
      <c r="G701" s="32">
        <f>SUMIFS('Capex forecast'!F$9:F$223,'Capex forecast'!$T$9:$T$223,'Allocation of site-spec costs'!$B701,'Capex forecast'!$S$9:$S$223,'Allocation of site-spec costs'!$D701,'Capex forecast'!$Q$9:$Q$223,"Customer Connection")</f>
        <v>0</v>
      </c>
      <c r="H701" s="32">
        <f>SUMIFS('Capex forecast'!G$9:G$223,'Capex forecast'!$T$9:$T$223,'Allocation of site-spec costs'!$B701,'Capex forecast'!$S$9:$S$223,'Allocation of site-spec costs'!$D701,'Capex forecast'!$Q$9:$Q$223,"Customer Connection")</f>
        <v>0</v>
      </c>
      <c r="I701" s="32">
        <f>SUMIFS('Capex forecast'!H$9:H$223,'Capex forecast'!$T$9:$T$223,'Allocation of site-spec costs'!$B701,'Capex forecast'!$S$9:$S$223,'Allocation of site-spec costs'!$D701,'Capex forecast'!$Q$9:$Q$223,"Customer Connection")</f>
        <v>0</v>
      </c>
      <c r="J701" s="32">
        <f>SUMIFS('Capex forecast'!I$9:I$223,'Capex forecast'!$T$9:$T$223,'Allocation of site-spec costs'!$B701,'Capex forecast'!$S$9:$S$223,'Allocation of site-spec costs'!$D701,'Capex forecast'!$Q$9:$Q$223,"Customer Connection")</f>
        <v>0</v>
      </c>
      <c r="K701" s="32">
        <f>SUMIFS('Capex forecast'!J$9:J$223,'Capex forecast'!$T$9:$T$223,'Allocation of site-spec costs'!$B701,'Capex forecast'!$S$9:$S$223,'Allocation of site-spec costs'!$D701,'Capex forecast'!$Q$9:$Q$223,"Customer Connection")</f>
        <v>0</v>
      </c>
      <c r="L701" s="32">
        <f>SUMIFS('Capex forecast'!K$9:K$223,'Capex forecast'!$T$9:$T$223,'Allocation of site-spec costs'!$B701,'Capex forecast'!$S$9:$S$223,'Allocation of site-spec costs'!$D701,'Capex forecast'!$Q$9:$Q$223,"Customer Connection")</f>
        <v>0</v>
      </c>
      <c r="M701" s="32">
        <f>SUMIFS('Capex forecast'!L$9:L$223,'Capex forecast'!$T$9:$T$223,'Allocation of site-spec costs'!$B701,'Capex forecast'!$S$9:$S$223,'Allocation of site-spec costs'!$D701,'Capex forecast'!$Q$9:$Q$223,"Customer Connection")</f>
        <v>0</v>
      </c>
      <c r="N701" s="32">
        <f>SUMIFS('Capex forecast'!M$9:M$223,'Capex forecast'!$T$9:$T$223,'Allocation of site-spec costs'!$B701,'Capex forecast'!$S$9:$S$223,'Allocation of site-spec costs'!$D701,'Capex forecast'!$Q$9:$Q$223,"Customer Connection")</f>
        <v>0</v>
      </c>
      <c r="O701" s="32">
        <f>SUMIFS('Capex forecast'!N$9:N$223,'Capex forecast'!$T$9:$T$223,'Allocation of site-spec costs'!$B701,'Capex forecast'!$S$9:$S$223,'Allocation of site-spec costs'!$D701,'Capex forecast'!$Q$9:$Q$223,"Customer Connection")</f>
        <v>0</v>
      </c>
      <c r="Q701" s="45" t="s">
        <v>129</v>
      </c>
      <c r="R701" s="6" t="str">
        <f>INDEX('Demand forecast'!$M$9:$M$5832,MATCH($Q701,'Demand forecast'!$B$9:$B$5832,0))</f>
        <v>No</v>
      </c>
      <c r="S701" s="6" t="str">
        <f>IF(COUNTIF($Q$93:Q701,$B701) = 1, "LV", IF(COUNTIF($Q$93:Q701,$B701) = 2, "HV", "ST"))</f>
        <v>ST</v>
      </c>
      <c r="T701" s="6" t="str">
        <f>INDEX('Demand forecast and growth rate'!$E$7:$E$273,MATCH($Q701,'Demand forecast and growth rate'!$B$7:$B$273,0))</f>
        <v>High growth</v>
      </c>
      <c r="U701" s="32">
        <f>SUMIFS('Capex forecast'!E$9:E$223,'Capex forecast'!$T$9:$T$223,$Q701,'Capex forecast'!$S$9:$S$223,$S701,'Capex forecast'!$Q$9:$Q$223,"Augex")</f>
        <v>0</v>
      </c>
      <c r="V701" s="32">
        <f>SUMIFS('Capex forecast'!F$9:F$223,'Capex forecast'!$T$9:$T$223,$Q701,'Capex forecast'!$S$9:$S$223,$S701,'Capex forecast'!$Q$9:$Q$223,"Augex")</f>
        <v>0</v>
      </c>
      <c r="W701" s="32">
        <f>SUMIFS('Capex forecast'!G$9:G$223,'Capex forecast'!$T$9:$T$223,$Q701,'Capex forecast'!$S$9:$S$223,$S701,'Capex forecast'!$Q$9:$Q$223,"Augex")</f>
        <v>3641600.3286621775</v>
      </c>
      <c r="X701" s="32">
        <f>SUMIFS('Capex forecast'!H$9:H$223,'Capex forecast'!$T$9:$T$223,$Q701,'Capex forecast'!$S$9:$S$223,$S701,'Capex forecast'!$Q$9:$Q$223,"Augex")</f>
        <v>10921644.644850595</v>
      </c>
      <c r="Y701" s="32">
        <f>SUMIFS('Capex forecast'!I$9:I$223,'Capex forecast'!$T$9:$T$223,$Q701,'Capex forecast'!$S$9:$S$223,$S701,'Capex forecast'!$Q$9:$Q$223,"Augex")</f>
        <v>9708128.4874996766</v>
      </c>
      <c r="Z701" s="32">
        <f>SUMIFS('Capex forecast'!J$9:J$223,'Capex forecast'!$T$9:$T$223,$Q701,'Capex forecast'!$S$9:$S$223,$S701,'Capex forecast'!$Q$9:$Q$223,"Augex")</f>
        <v>0</v>
      </c>
      <c r="AA701" s="32">
        <f>SUMIFS('Capex forecast'!K$9:K$223,'Capex forecast'!$T$9:$T$223,$Q701,'Capex forecast'!$S$9:$S$223,$S701,'Capex forecast'!$Q$9:$Q$223,"Augex")</f>
        <v>0</v>
      </c>
      <c r="AB701" s="32">
        <f>SUMIFS('Capex forecast'!L$9:L$223,'Capex forecast'!$T$9:$T$223,$Q701,'Capex forecast'!$S$9:$S$223,$S701,'Capex forecast'!$Q$9:$Q$223,"Augex")</f>
        <v>4854274.6922024908</v>
      </c>
      <c r="AC701" s="32">
        <f>SUMIFS('Capex forecast'!M$9:M$223,'Capex forecast'!$T$9:$T$223,$Q701,'Capex forecast'!$S$9:$S$223,$S701,'Capex forecast'!$Q$9:$Q$223,"Augex")</f>
        <v>4854274.6922024908</v>
      </c>
      <c r="AD701" s="32">
        <f>SUMIFS('Capex forecast'!N$9:N$223,'Capex forecast'!$T$9:$T$223,$Q701,'Capex forecast'!$S$9:$S$223,$S701,'Capex forecast'!$Q$9:$Q$223,"Augex")</f>
        <v>4854274.6922024908</v>
      </c>
      <c r="AF701" s="45" t="s">
        <v>129</v>
      </c>
      <c r="AG701" s="6" t="str">
        <f>INDEX('Demand forecast'!$M$9:$M$5832,MATCH($Q701,'Demand forecast'!$B$9:$B$5832,0))</f>
        <v>No</v>
      </c>
      <c r="AH701" s="6" t="str">
        <f>IF(COUNTIF($AF$93:AF701,$B701) = 1, "LV", IF(COUNTIF($AF$93:AF701,$B701) = 2, "HV", "ST"))</f>
        <v>ST</v>
      </c>
      <c r="AI701" s="6" t="str">
        <f>INDEX('Demand forecast and growth rate'!$E$7:$E$273,MATCH($Q701,'Demand forecast and growth rate'!$B$7:$B$273,0))</f>
        <v>High growth</v>
      </c>
      <c r="AJ701" s="47">
        <f>SUMIFS('Capex forecast'!E$9:E$223,'Capex forecast'!$T$9:$T$223,$AF701,'Capex forecast'!$S$9:$S$223,$AH701,'Capex forecast'!$Q$9:$Q$223,"Repex")</f>
        <v>0</v>
      </c>
      <c r="AK701" s="47">
        <f>SUMIFS('Capex forecast'!F$9:F$223,'Capex forecast'!$T$9:$T$223,$AF701,'Capex forecast'!$S$9:$S$223,$AH701,'Capex forecast'!$Q$9:$Q$223,"Repex")</f>
        <v>0</v>
      </c>
      <c r="AL701" s="47">
        <f>SUMIFS('Capex forecast'!G$9:G$223,'Capex forecast'!$T$9:$T$223,$AF701,'Capex forecast'!$S$9:$S$223,$AH701,'Capex forecast'!$Q$9:$Q$223,"Repex")</f>
        <v>0</v>
      </c>
      <c r="AM701" s="47">
        <f>SUMIFS('Capex forecast'!H$9:H$223,'Capex forecast'!$T$9:$T$223,$AF701,'Capex forecast'!$S$9:$S$223,$AH701,'Capex forecast'!$Q$9:$Q$223,"Repex")</f>
        <v>0</v>
      </c>
      <c r="AN701" s="47">
        <f>SUMIFS('Capex forecast'!I$9:I$223,'Capex forecast'!$T$9:$T$223,$AF701,'Capex forecast'!$S$9:$S$223,$AH701,'Capex forecast'!$Q$9:$Q$223,"Repex")</f>
        <v>0</v>
      </c>
      <c r="AO701" s="47">
        <f>SUMIFS('Capex forecast'!J$9:J$223,'Capex forecast'!$T$9:$T$223,$AF701,'Capex forecast'!$S$9:$S$223,$AH701,'Capex forecast'!$Q$9:$Q$223,"Repex")</f>
        <v>0</v>
      </c>
      <c r="AP701" s="47">
        <f>SUMIFS('Capex forecast'!K$9:K$223,'Capex forecast'!$T$9:$T$223,$AF701,'Capex forecast'!$S$9:$S$223,$AH701,'Capex forecast'!$Q$9:$Q$223,"Repex")</f>
        <v>0</v>
      </c>
      <c r="AQ701" s="47">
        <f>SUMIFS('Capex forecast'!L$9:L$223,'Capex forecast'!$T$9:$T$223,$AF701,'Capex forecast'!$S$9:$S$223,$AH701,'Capex forecast'!$Q$9:$Q$223,"Repex")</f>
        <v>0</v>
      </c>
      <c r="AR701" s="47">
        <f>SUMIFS('Capex forecast'!M$9:M$223,'Capex forecast'!$T$9:$T$223,$AF701,'Capex forecast'!$S$9:$S$223,$AH701,'Capex forecast'!$Q$9:$Q$223,"Repex")</f>
        <v>0</v>
      </c>
      <c r="AS701" s="47">
        <f>SUMIFS('Capex forecast'!N$9:N$223,'Capex forecast'!$T$9:$T$223,$AF701,'Capex forecast'!$S$9:$S$223,$AH701,'Capex forecast'!$Q$9:$Q$223,"Repex")</f>
        <v>0</v>
      </c>
    </row>
    <row r="702" spans="2:45" ht="15">
      <c r="B702" s="45" t="s">
        <v>145</v>
      </c>
      <c r="C702" s="6" t="str">
        <f>INDEX('Demand forecast'!$M$9:$M$5832,MATCH($B702,'Demand forecast'!$B$9:$B$5832,0))</f>
        <v>No</v>
      </c>
      <c r="D702" s="6" t="str">
        <f>IF(COUNTIF($B$93:B702,$B702) = 1, "LV", IF(COUNTIF($B$93:B702,$B702) = 2, "HV", "ST"))</f>
        <v>ST</v>
      </c>
      <c r="E702" s="6" t="str">
        <f>INDEX('Demand forecast and growth rate'!$E$7:$E$273,MATCH($B702,'Demand forecast and growth rate'!$B$7:$B$273,0))</f>
        <v>Steady/falling</v>
      </c>
      <c r="F702" s="32">
        <f>SUMIFS('Capex forecast'!E$9:E$223,'Capex forecast'!$T$9:$T$223,'Allocation of site-spec costs'!$B702,'Capex forecast'!$S$9:$S$223,'Allocation of site-spec costs'!$D702,'Capex forecast'!$Q$9:$Q$223,"Customer Connection")</f>
        <v>0</v>
      </c>
      <c r="G702" s="32">
        <f>SUMIFS('Capex forecast'!F$9:F$223,'Capex forecast'!$T$9:$T$223,'Allocation of site-spec costs'!$B702,'Capex forecast'!$S$9:$S$223,'Allocation of site-spec costs'!$D702,'Capex forecast'!$Q$9:$Q$223,"Customer Connection")</f>
        <v>0</v>
      </c>
      <c r="H702" s="32">
        <f>SUMIFS('Capex forecast'!G$9:G$223,'Capex forecast'!$T$9:$T$223,'Allocation of site-spec costs'!$B702,'Capex forecast'!$S$9:$S$223,'Allocation of site-spec costs'!$D702,'Capex forecast'!$Q$9:$Q$223,"Customer Connection")</f>
        <v>0</v>
      </c>
      <c r="I702" s="32">
        <f>SUMIFS('Capex forecast'!H$9:H$223,'Capex forecast'!$T$9:$T$223,'Allocation of site-spec costs'!$B702,'Capex forecast'!$S$9:$S$223,'Allocation of site-spec costs'!$D702,'Capex forecast'!$Q$9:$Q$223,"Customer Connection")</f>
        <v>0</v>
      </c>
      <c r="J702" s="32">
        <f>SUMIFS('Capex forecast'!I$9:I$223,'Capex forecast'!$T$9:$T$223,'Allocation of site-spec costs'!$B702,'Capex forecast'!$S$9:$S$223,'Allocation of site-spec costs'!$D702,'Capex forecast'!$Q$9:$Q$223,"Customer Connection")</f>
        <v>0</v>
      </c>
      <c r="K702" s="32">
        <f>SUMIFS('Capex forecast'!J$9:J$223,'Capex forecast'!$T$9:$T$223,'Allocation of site-spec costs'!$B702,'Capex forecast'!$S$9:$S$223,'Allocation of site-spec costs'!$D702,'Capex forecast'!$Q$9:$Q$223,"Customer Connection")</f>
        <v>0</v>
      </c>
      <c r="L702" s="32">
        <f>SUMIFS('Capex forecast'!K$9:K$223,'Capex forecast'!$T$9:$T$223,'Allocation of site-spec costs'!$B702,'Capex forecast'!$S$9:$S$223,'Allocation of site-spec costs'!$D702,'Capex forecast'!$Q$9:$Q$223,"Customer Connection")</f>
        <v>0</v>
      </c>
      <c r="M702" s="32">
        <f>SUMIFS('Capex forecast'!L$9:L$223,'Capex forecast'!$T$9:$T$223,'Allocation of site-spec costs'!$B702,'Capex forecast'!$S$9:$S$223,'Allocation of site-spec costs'!$D702,'Capex forecast'!$Q$9:$Q$223,"Customer Connection")</f>
        <v>0</v>
      </c>
      <c r="N702" s="32">
        <f>SUMIFS('Capex forecast'!M$9:M$223,'Capex forecast'!$T$9:$T$223,'Allocation of site-spec costs'!$B702,'Capex forecast'!$S$9:$S$223,'Allocation of site-spec costs'!$D702,'Capex forecast'!$Q$9:$Q$223,"Customer Connection")</f>
        <v>0</v>
      </c>
      <c r="O702" s="32">
        <f>SUMIFS('Capex forecast'!N$9:N$223,'Capex forecast'!$T$9:$T$223,'Allocation of site-spec costs'!$B702,'Capex forecast'!$S$9:$S$223,'Allocation of site-spec costs'!$D702,'Capex forecast'!$Q$9:$Q$223,"Customer Connection")</f>
        <v>0</v>
      </c>
      <c r="Q702" s="45" t="s">
        <v>145</v>
      </c>
      <c r="R702" s="6" t="str">
        <f>INDEX('Demand forecast'!$M$9:$M$5832,MATCH($Q702,'Demand forecast'!$B$9:$B$5832,0))</f>
        <v>No</v>
      </c>
      <c r="S702" s="6" t="str">
        <f>IF(COUNTIF($Q$93:Q702,$B702) = 1, "LV", IF(COUNTIF($Q$93:Q702,$B702) = 2, "HV", "ST"))</f>
        <v>ST</v>
      </c>
      <c r="T702" s="6" t="str">
        <f>INDEX('Demand forecast and growth rate'!$E$7:$E$273,MATCH($Q702,'Demand forecast and growth rate'!$B$7:$B$273,0))</f>
        <v>Steady/falling</v>
      </c>
      <c r="U702" s="32">
        <f>SUMIFS('Capex forecast'!E$9:E$223,'Capex forecast'!$T$9:$T$223,$Q702,'Capex forecast'!$S$9:$S$223,$S702,'Capex forecast'!$Q$9:$Q$223,"Augex")</f>
        <v>0</v>
      </c>
      <c r="V702" s="32">
        <f>SUMIFS('Capex forecast'!F$9:F$223,'Capex forecast'!$T$9:$T$223,$Q702,'Capex forecast'!$S$9:$S$223,$S702,'Capex forecast'!$Q$9:$Q$223,"Augex")</f>
        <v>0</v>
      </c>
      <c r="W702" s="32">
        <f>SUMIFS('Capex forecast'!G$9:G$223,'Capex forecast'!$T$9:$T$223,$Q702,'Capex forecast'!$S$9:$S$223,$S702,'Capex forecast'!$Q$9:$Q$223,"Augex")</f>
        <v>0</v>
      </c>
      <c r="X702" s="32">
        <f>SUMIFS('Capex forecast'!H$9:H$223,'Capex forecast'!$T$9:$T$223,$Q702,'Capex forecast'!$S$9:$S$223,$S702,'Capex forecast'!$Q$9:$Q$223,"Augex")</f>
        <v>0</v>
      </c>
      <c r="Y702" s="32">
        <f>SUMIFS('Capex forecast'!I$9:I$223,'Capex forecast'!$T$9:$T$223,$Q702,'Capex forecast'!$S$9:$S$223,$S702,'Capex forecast'!$Q$9:$Q$223,"Augex")</f>
        <v>0</v>
      </c>
      <c r="Z702" s="32">
        <f>SUMIFS('Capex forecast'!J$9:J$223,'Capex forecast'!$T$9:$T$223,$Q702,'Capex forecast'!$S$9:$S$223,$S702,'Capex forecast'!$Q$9:$Q$223,"Augex")</f>
        <v>0</v>
      </c>
      <c r="AA702" s="32">
        <f>SUMIFS('Capex forecast'!K$9:K$223,'Capex forecast'!$T$9:$T$223,$Q702,'Capex forecast'!$S$9:$S$223,$S702,'Capex forecast'!$Q$9:$Q$223,"Augex")</f>
        <v>0</v>
      </c>
      <c r="AB702" s="32">
        <f>SUMIFS('Capex forecast'!L$9:L$223,'Capex forecast'!$T$9:$T$223,$Q702,'Capex forecast'!$S$9:$S$223,$S702,'Capex forecast'!$Q$9:$Q$223,"Augex")</f>
        <v>0</v>
      </c>
      <c r="AC702" s="32">
        <f>SUMIFS('Capex forecast'!M$9:M$223,'Capex forecast'!$T$9:$T$223,$Q702,'Capex forecast'!$S$9:$S$223,$S702,'Capex forecast'!$Q$9:$Q$223,"Augex")</f>
        <v>0</v>
      </c>
      <c r="AD702" s="32">
        <f>SUMIFS('Capex forecast'!N$9:N$223,'Capex forecast'!$T$9:$T$223,$Q702,'Capex forecast'!$S$9:$S$223,$S702,'Capex forecast'!$Q$9:$Q$223,"Augex")</f>
        <v>0</v>
      </c>
      <c r="AF702" s="45" t="s">
        <v>145</v>
      </c>
      <c r="AG702" s="6" t="str">
        <f>INDEX('Demand forecast'!$M$9:$M$5832,MATCH($Q702,'Demand forecast'!$B$9:$B$5832,0))</f>
        <v>No</v>
      </c>
      <c r="AH702" s="6" t="str">
        <f>IF(COUNTIF($AF$93:AF702,$B702) = 1, "LV", IF(COUNTIF($AF$93:AF702,$B702) = 2, "HV", "ST"))</f>
        <v>ST</v>
      </c>
      <c r="AI702" s="6" t="str">
        <f>INDEX('Demand forecast and growth rate'!$E$7:$E$273,MATCH($Q702,'Demand forecast and growth rate'!$B$7:$B$273,0))</f>
        <v>Steady/falling</v>
      </c>
      <c r="AJ702" s="47">
        <f>SUMIFS('Capex forecast'!E$9:E$223,'Capex forecast'!$T$9:$T$223,$AF702,'Capex forecast'!$S$9:$S$223,$AH702,'Capex forecast'!$Q$9:$Q$223,"Repex")</f>
        <v>0</v>
      </c>
      <c r="AK702" s="47">
        <f>SUMIFS('Capex forecast'!F$9:F$223,'Capex forecast'!$T$9:$T$223,$AF702,'Capex forecast'!$S$9:$S$223,$AH702,'Capex forecast'!$Q$9:$Q$223,"Repex")</f>
        <v>0</v>
      </c>
      <c r="AL702" s="47">
        <f>SUMIFS('Capex forecast'!G$9:G$223,'Capex forecast'!$T$9:$T$223,$AF702,'Capex forecast'!$S$9:$S$223,$AH702,'Capex forecast'!$Q$9:$Q$223,"Repex")</f>
        <v>0</v>
      </c>
      <c r="AM702" s="47">
        <f>SUMIFS('Capex forecast'!H$9:H$223,'Capex forecast'!$T$9:$T$223,$AF702,'Capex forecast'!$S$9:$S$223,$AH702,'Capex forecast'!$Q$9:$Q$223,"Repex")</f>
        <v>0</v>
      </c>
      <c r="AN702" s="47">
        <f>SUMIFS('Capex forecast'!I$9:I$223,'Capex forecast'!$T$9:$T$223,$AF702,'Capex forecast'!$S$9:$S$223,$AH702,'Capex forecast'!$Q$9:$Q$223,"Repex")</f>
        <v>0</v>
      </c>
      <c r="AO702" s="47">
        <f>SUMIFS('Capex forecast'!J$9:J$223,'Capex forecast'!$T$9:$T$223,$AF702,'Capex forecast'!$S$9:$S$223,$AH702,'Capex forecast'!$Q$9:$Q$223,"Repex")</f>
        <v>0</v>
      </c>
      <c r="AP702" s="47">
        <f>SUMIFS('Capex forecast'!K$9:K$223,'Capex forecast'!$T$9:$T$223,$AF702,'Capex forecast'!$S$9:$S$223,$AH702,'Capex forecast'!$Q$9:$Q$223,"Repex")</f>
        <v>0</v>
      </c>
      <c r="AQ702" s="47">
        <f>SUMIFS('Capex forecast'!L$9:L$223,'Capex forecast'!$T$9:$T$223,$AF702,'Capex forecast'!$S$9:$S$223,$AH702,'Capex forecast'!$Q$9:$Q$223,"Repex")</f>
        <v>0</v>
      </c>
      <c r="AR702" s="47">
        <f>SUMIFS('Capex forecast'!M$9:M$223,'Capex forecast'!$T$9:$T$223,$AF702,'Capex forecast'!$S$9:$S$223,$AH702,'Capex forecast'!$Q$9:$Q$223,"Repex")</f>
        <v>0</v>
      </c>
      <c r="AS702" s="47">
        <f>SUMIFS('Capex forecast'!N$9:N$223,'Capex forecast'!$T$9:$T$223,$AF702,'Capex forecast'!$S$9:$S$223,$AH702,'Capex forecast'!$Q$9:$Q$223,"Repex")</f>
        <v>0</v>
      </c>
    </row>
    <row r="703" spans="2:45" ht="15">
      <c r="B703" s="45" t="s">
        <v>171</v>
      </c>
      <c r="C703" s="6" t="str">
        <f>INDEX('Demand forecast'!$M$9:$M$5832,MATCH($B703,'Demand forecast'!$B$9:$B$5832,0))</f>
        <v>No</v>
      </c>
      <c r="D703" s="6" t="str">
        <f>IF(COUNTIF($B$93:B703,$B703) = 1, "LV", IF(COUNTIF($B$93:B703,$B703) = 2, "HV", "ST"))</f>
        <v>ST</v>
      </c>
      <c r="E703" s="6" t="str">
        <f>INDEX('Demand forecast and growth rate'!$E$7:$E$273,MATCH($B703,'Demand forecast and growth rate'!$B$7:$B$273,0))</f>
        <v>Steady/falling</v>
      </c>
      <c r="F703" s="32">
        <f>SUMIFS('Capex forecast'!E$9:E$223,'Capex forecast'!$T$9:$T$223,'Allocation of site-spec costs'!$B703,'Capex forecast'!$S$9:$S$223,'Allocation of site-spec costs'!$D703,'Capex forecast'!$Q$9:$Q$223,"Customer Connection")</f>
        <v>0</v>
      </c>
      <c r="G703" s="32">
        <f>SUMIFS('Capex forecast'!F$9:F$223,'Capex forecast'!$T$9:$T$223,'Allocation of site-spec costs'!$B703,'Capex forecast'!$S$9:$S$223,'Allocation of site-spec costs'!$D703,'Capex forecast'!$Q$9:$Q$223,"Customer Connection")</f>
        <v>0</v>
      </c>
      <c r="H703" s="32">
        <f>SUMIFS('Capex forecast'!G$9:G$223,'Capex forecast'!$T$9:$T$223,'Allocation of site-spec costs'!$B703,'Capex forecast'!$S$9:$S$223,'Allocation of site-spec costs'!$D703,'Capex forecast'!$Q$9:$Q$223,"Customer Connection")</f>
        <v>0</v>
      </c>
      <c r="I703" s="32">
        <f>SUMIFS('Capex forecast'!H$9:H$223,'Capex forecast'!$T$9:$T$223,'Allocation of site-spec costs'!$B703,'Capex forecast'!$S$9:$S$223,'Allocation of site-spec costs'!$D703,'Capex forecast'!$Q$9:$Q$223,"Customer Connection")</f>
        <v>0</v>
      </c>
      <c r="J703" s="32">
        <f>SUMIFS('Capex forecast'!I$9:I$223,'Capex forecast'!$T$9:$T$223,'Allocation of site-spec costs'!$B703,'Capex forecast'!$S$9:$S$223,'Allocation of site-spec costs'!$D703,'Capex forecast'!$Q$9:$Q$223,"Customer Connection")</f>
        <v>0</v>
      </c>
      <c r="K703" s="32">
        <f>SUMIFS('Capex forecast'!J$9:J$223,'Capex forecast'!$T$9:$T$223,'Allocation of site-spec costs'!$B703,'Capex forecast'!$S$9:$S$223,'Allocation of site-spec costs'!$D703,'Capex forecast'!$Q$9:$Q$223,"Customer Connection")</f>
        <v>0</v>
      </c>
      <c r="L703" s="32">
        <f>SUMIFS('Capex forecast'!K$9:K$223,'Capex forecast'!$T$9:$T$223,'Allocation of site-spec costs'!$B703,'Capex forecast'!$S$9:$S$223,'Allocation of site-spec costs'!$D703,'Capex forecast'!$Q$9:$Q$223,"Customer Connection")</f>
        <v>0</v>
      </c>
      <c r="M703" s="32">
        <f>SUMIFS('Capex forecast'!L$9:L$223,'Capex forecast'!$T$9:$T$223,'Allocation of site-spec costs'!$B703,'Capex forecast'!$S$9:$S$223,'Allocation of site-spec costs'!$D703,'Capex forecast'!$Q$9:$Q$223,"Customer Connection")</f>
        <v>0</v>
      </c>
      <c r="N703" s="32">
        <f>SUMIFS('Capex forecast'!M$9:M$223,'Capex forecast'!$T$9:$T$223,'Allocation of site-spec costs'!$B703,'Capex forecast'!$S$9:$S$223,'Allocation of site-spec costs'!$D703,'Capex forecast'!$Q$9:$Q$223,"Customer Connection")</f>
        <v>0</v>
      </c>
      <c r="O703" s="32">
        <f>SUMIFS('Capex forecast'!N$9:N$223,'Capex forecast'!$T$9:$T$223,'Allocation of site-spec costs'!$B703,'Capex forecast'!$S$9:$S$223,'Allocation of site-spec costs'!$D703,'Capex forecast'!$Q$9:$Q$223,"Customer Connection")</f>
        <v>0</v>
      </c>
      <c r="Q703" s="45" t="s">
        <v>171</v>
      </c>
      <c r="R703" s="6" t="str">
        <f>INDEX('Demand forecast'!$M$9:$M$5832,MATCH($Q703,'Demand forecast'!$B$9:$B$5832,0))</f>
        <v>No</v>
      </c>
      <c r="S703" s="6" t="str">
        <f>IF(COUNTIF($Q$93:Q703,$B703) = 1, "LV", IF(COUNTIF($Q$93:Q703,$B703) = 2, "HV", "ST"))</f>
        <v>ST</v>
      </c>
      <c r="T703" s="6" t="str">
        <f>INDEX('Demand forecast and growth rate'!$E$7:$E$273,MATCH($Q703,'Demand forecast and growth rate'!$B$7:$B$273,0))</f>
        <v>Steady/falling</v>
      </c>
      <c r="U703" s="32">
        <f>SUMIFS('Capex forecast'!E$9:E$223,'Capex forecast'!$T$9:$T$223,$Q703,'Capex forecast'!$S$9:$S$223,$S703,'Capex forecast'!$Q$9:$Q$223,"Augex")</f>
        <v>0</v>
      </c>
      <c r="V703" s="32">
        <f>SUMIFS('Capex forecast'!F$9:F$223,'Capex forecast'!$T$9:$T$223,$Q703,'Capex forecast'!$S$9:$S$223,$S703,'Capex forecast'!$Q$9:$Q$223,"Augex")</f>
        <v>0</v>
      </c>
      <c r="W703" s="32">
        <f>SUMIFS('Capex forecast'!G$9:G$223,'Capex forecast'!$T$9:$T$223,$Q703,'Capex forecast'!$S$9:$S$223,$S703,'Capex forecast'!$Q$9:$Q$223,"Augex")</f>
        <v>0</v>
      </c>
      <c r="X703" s="32">
        <f>SUMIFS('Capex forecast'!H$9:H$223,'Capex forecast'!$T$9:$T$223,$Q703,'Capex forecast'!$S$9:$S$223,$S703,'Capex forecast'!$Q$9:$Q$223,"Augex")</f>
        <v>0</v>
      </c>
      <c r="Y703" s="32">
        <f>SUMIFS('Capex forecast'!I$9:I$223,'Capex forecast'!$T$9:$T$223,$Q703,'Capex forecast'!$S$9:$S$223,$S703,'Capex forecast'!$Q$9:$Q$223,"Augex")</f>
        <v>0</v>
      </c>
      <c r="Z703" s="32">
        <f>SUMIFS('Capex forecast'!J$9:J$223,'Capex forecast'!$T$9:$T$223,$Q703,'Capex forecast'!$S$9:$S$223,$S703,'Capex forecast'!$Q$9:$Q$223,"Augex")</f>
        <v>0</v>
      </c>
      <c r="AA703" s="32">
        <f>SUMIFS('Capex forecast'!K$9:K$223,'Capex forecast'!$T$9:$T$223,$Q703,'Capex forecast'!$S$9:$S$223,$S703,'Capex forecast'!$Q$9:$Q$223,"Augex")</f>
        <v>0</v>
      </c>
      <c r="AB703" s="32">
        <f>SUMIFS('Capex forecast'!L$9:L$223,'Capex forecast'!$T$9:$T$223,$Q703,'Capex forecast'!$S$9:$S$223,$S703,'Capex forecast'!$Q$9:$Q$223,"Augex")</f>
        <v>0</v>
      </c>
      <c r="AC703" s="32">
        <f>SUMIFS('Capex forecast'!M$9:M$223,'Capex forecast'!$T$9:$T$223,$Q703,'Capex forecast'!$S$9:$S$223,$S703,'Capex forecast'!$Q$9:$Q$223,"Augex")</f>
        <v>0</v>
      </c>
      <c r="AD703" s="32">
        <f>SUMIFS('Capex forecast'!N$9:N$223,'Capex forecast'!$T$9:$T$223,$Q703,'Capex forecast'!$S$9:$S$223,$S703,'Capex forecast'!$Q$9:$Q$223,"Augex")</f>
        <v>0</v>
      </c>
      <c r="AF703" s="45" t="s">
        <v>171</v>
      </c>
      <c r="AG703" s="6" t="str">
        <f>INDEX('Demand forecast'!$M$9:$M$5832,MATCH($Q703,'Demand forecast'!$B$9:$B$5832,0))</f>
        <v>No</v>
      </c>
      <c r="AH703" s="6" t="str">
        <f>IF(COUNTIF($AF$93:AF703,$B703) = 1, "LV", IF(COUNTIF($AF$93:AF703,$B703) = 2, "HV", "ST"))</f>
        <v>ST</v>
      </c>
      <c r="AI703" s="6" t="str">
        <f>INDEX('Demand forecast and growth rate'!$E$7:$E$273,MATCH($Q703,'Demand forecast and growth rate'!$B$7:$B$273,0))</f>
        <v>Steady/falling</v>
      </c>
      <c r="AJ703" s="47">
        <f>SUMIFS('Capex forecast'!E$9:E$223,'Capex forecast'!$T$9:$T$223,$AF703,'Capex forecast'!$S$9:$S$223,$AH703,'Capex forecast'!$Q$9:$Q$223,"Repex")</f>
        <v>0</v>
      </c>
      <c r="AK703" s="47">
        <f>SUMIFS('Capex forecast'!F$9:F$223,'Capex forecast'!$T$9:$T$223,$AF703,'Capex forecast'!$S$9:$S$223,$AH703,'Capex forecast'!$Q$9:$Q$223,"Repex")</f>
        <v>0</v>
      </c>
      <c r="AL703" s="47">
        <f>SUMIFS('Capex forecast'!G$9:G$223,'Capex forecast'!$T$9:$T$223,$AF703,'Capex forecast'!$S$9:$S$223,$AH703,'Capex forecast'!$Q$9:$Q$223,"Repex")</f>
        <v>0</v>
      </c>
      <c r="AM703" s="47">
        <f>SUMIFS('Capex forecast'!H$9:H$223,'Capex forecast'!$T$9:$T$223,$AF703,'Capex forecast'!$S$9:$S$223,$AH703,'Capex forecast'!$Q$9:$Q$223,"Repex")</f>
        <v>0</v>
      </c>
      <c r="AN703" s="47">
        <f>SUMIFS('Capex forecast'!I$9:I$223,'Capex forecast'!$T$9:$T$223,$AF703,'Capex forecast'!$S$9:$S$223,$AH703,'Capex forecast'!$Q$9:$Q$223,"Repex")</f>
        <v>0</v>
      </c>
      <c r="AO703" s="47">
        <f>SUMIFS('Capex forecast'!J$9:J$223,'Capex forecast'!$T$9:$T$223,$AF703,'Capex forecast'!$S$9:$S$223,$AH703,'Capex forecast'!$Q$9:$Q$223,"Repex")</f>
        <v>0</v>
      </c>
      <c r="AP703" s="47">
        <f>SUMIFS('Capex forecast'!K$9:K$223,'Capex forecast'!$T$9:$T$223,$AF703,'Capex forecast'!$S$9:$S$223,$AH703,'Capex forecast'!$Q$9:$Q$223,"Repex")</f>
        <v>0</v>
      </c>
      <c r="AQ703" s="47">
        <f>SUMIFS('Capex forecast'!L$9:L$223,'Capex forecast'!$T$9:$T$223,$AF703,'Capex forecast'!$S$9:$S$223,$AH703,'Capex forecast'!$Q$9:$Q$223,"Repex")</f>
        <v>0</v>
      </c>
      <c r="AR703" s="47">
        <f>SUMIFS('Capex forecast'!M$9:M$223,'Capex forecast'!$T$9:$T$223,$AF703,'Capex forecast'!$S$9:$S$223,$AH703,'Capex forecast'!$Q$9:$Q$223,"Repex")</f>
        <v>0</v>
      </c>
      <c r="AS703" s="47">
        <f>SUMIFS('Capex forecast'!N$9:N$223,'Capex forecast'!$T$9:$T$223,$AF703,'Capex forecast'!$S$9:$S$223,$AH703,'Capex forecast'!$Q$9:$Q$223,"Repex")</f>
        <v>0</v>
      </c>
    </row>
    <row r="704" spans="2:45" ht="15">
      <c r="B704" s="45" t="s">
        <v>172</v>
      </c>
      <c r="C704" s="6" t="str">
        <f>INDEX('Demand forecast'!$M$9:$M$5832,MATCH($B704,'Demand forecast'!$B$9:$B$5832,0))</f>
        <v>No</v>
      </c>
      <c r="D704" s="6" t="str">
        <f>IF(COUNTIF($B$93:B704,$B704) = 1, "LV", IF(COUNTIF($B$93:B704,$B704) = 2, "HV", "ST"))</f>
        <v>ST</v>
      </c>
      <c r="E704" s="6" t="str">
        <f>INDEX('Demand forecast and growth rate'!$E$7:$E$273,MATCH($B704,'Demand forecast and growth rate'!$B$7:$B$273,0))</f>
        <v>High growth</v>
      </c>
      <c r="F704" s="32">
        <f>SUMIFS('Capex forecast'!E$9:E$223,'Capex forecast'!$T$9:$T$223,'Allocation of site-spec costs'!$B704,'Capex forecast'!$S$9:$S$223,'Allocation of site-spec costs'!$D704,'Capex forecast'!$Q$9:$Q$223,"Customer Connection")</f>
        <v>0</v>
      </c>
      <c r="G704" s="32">
        <f>SUMIFS('Capex forecast'!F$9:F$223,'Capex forecast'!$T$9:$T$223,'Allocation of site-spec costs'!$B704,'Capex forecast'!$S$9:$S$223,'Allocation of site-spec costs'!$D704,'Capex forecast'!$Q$9:$Q$223,"Customer Connection")</f>
        <v>0</v>
      </c>
      <c r="H704" s="32">
        <f>SUMIFS('Capex forecast'!G$9:G$223,'Capex forecast'!$T$9:$T$223,'Allocation of site-spec costs'!$B704,'Capex forecast'!$S$9:$S$223,'Allocation of site-spec costs'!$D704,'Capex forecast'!$Q$9:$Q$223,"Customer Connection")</f>
        <v>0</v>
      </c>
      <c r="I704" s="32">
        <f>SUMIFS('Capex forecast'!H$9:H$223,'Capex forecast'!$T$9:$T$223,'Allocation of site-spec costs'!$B704,'Capex forecast'!$S$9:$S$223,'Allocation of site-spec costs'!$D704,'Capex forecast'!$Q$9:$Q$223,"Customer Connection")</f>
        <v>0</v>
      </c>
      <c r="J704" s="32">
        <f>SUMIFS('Capex forecast'!I$9:I$223,'Capex forecast'!$T$9:$T$223,'Allocation of site-spec costs'!$B704,'Capex forecast'!$S$9:$S$223,'Allocation of site-spec costs'!$D704,'Capex forecast'!$Q$9:$Q$223,"Customer Connection")</f>
        <v>0</v>
      </c>
      <c r="K704" s="32">
        <f>SUMIFS('Capex forecast'!J$9:J$223,'Capex forecast'!$T$9:$T$223,'Allocation of site-spec costs'!$B704,'Capex forecast'!$S$9:$S$223,'Allocation of site-spec costs'!$D704,'Capex forecast'!$Q$9:$Q$223,"Customer Connection")</f>
        <v>0</v>
      </c>
      <c r="L704" s="32">
        <f>SUMIFS('Capex forecast'!K$9:K$223,'Capex forecast'!$T$9:$T$223,'Allocation of site-spec costs'!$B704,'Capex forecast'!$S$9:$S$223,'Allocation of site-spec costs'!$D704,'Capex forecast'!$Q$9:$Q$223,"Customer Connection")</f>
        <v>0</v>
      </c>
      <c r="M704" s="32">
        <f>SUMIFS('Capex forecast'!L$9:L$223,'Capex forecast'!$T$9:$T$223,'Allocation of site-spec costs'!$B704,'Capex forecast'!$S$9:$S$223,'Allocation of site-spec costs'!$D704,'Capex forecast'!$Q$9:$Q$223,"Customer Connection")</f>
        <v>0</v>
      </c>
      <c r="N704" s="32">
        <f>SUMIFS('Capex forecast'!M$9:M$223,'Capex forecast'!$T$9:$T$223,'Allocation of site-spec costs'!$B704,'Capex forecast'!$S$9:$S$223,'Allocation of site-spec costs'!$D704,'Capex forecast'!$Q$9:$Q$223,"Customer Connection")</f>
        <v>0</v>
      </c>
      <c r="O704" s="32">
        <f>SUMIFS('Capex forecast'!N$9:N$223,'Capex forecast'!$T$9:$T$223,'Allocation of site-spec costs'!$B704,'Capex forecast'!$S$9:$S$223,'Allocation of site-spec costs'!$D704,'Capex forecast'!$Q$9:$Q$223,"Customer Connection")</f>
        <v>0</v>
      </c>
      <c r="Q704" s="45" t="s">
        <v>172</v>
      </c>
      <c r="R704" s="6" t="str">
        <f>INDEX('Demand forecast'!$M$9:$M$5832,MATCH($Q704,'Demand forecast'!$B$9:$B$5832,0))</f>
        <v>No</v>
      </c>
      <c r="S704" s="6" t="str">
        <f>IF(COUNTIF($Q$93:Q704,$B704) = 1, "LV", IF(COUNTIF($Q$93:Q704,$B704) = 2, "HV", "ST"))</f>
        <v>ST</v>
      </c>
      <c r="T704" s="6" t="str">
        <f>INDEX('Demand forecast and growth rate'!$E$7:$E$273,MATCH($Q704,'Demand forecast and growth rate'!$B$7:$B$273,0))</f>
        <v>High growth</v>
      </c>
      <c r="U704" s="32">
        <f>SUMIFS('Capex forecast'!E$9:E$223,'Capex forecast'!$T$9:$T$223,$Q704,'Capex forecast'!$S$9:$S$223,$S704,'Capex forecast'!$Q$9:$Q$223,"Augex")</f>
        <v>0</v>
      </c>
      <c r="V704" s="32">
        <f>SUMIFS('Capex forecast'!F$9:F$223,'Capex forecast'!$T$9:$T$223,$Q704,'Capex forecast'!$S$9:$S$223,$S704,'Capex forecast'!$Q$9:$Q$223,"Augex")</f>
        <v>0</v>
      </c>
      <c r="W704" s="32">
        <f>SUMIFS('Capex forecast'!G$9:G$223,'Capex forecast'!$T$9:$T$223,$Q704,'Capex forecast'!$S$9:$S$223,$S704,'Capex forecast'!$Q$9:$Q$223,"Augex")</f>
        <v>0</v>
      </c>
      <c r="X704" s="32">
        <f>SUMIFS('Capex forecast'!H$9:H$223,'Capex forecast'!$T$9:$T$223,$Q704,'Capex forecast'!$S$9:$S$223,$S704,'Capex forecast'!$Q$9:$Q$223,"Augex")</f>
        <v>0</v>
      </c>
      <c r="Y704" s="32">
        <f>SUMIFS('Capex forecast'!I$9:I$223,'Capex forecast'!$T$9:$T$223,$Q704,'Capex forecast'!$S$9:$S$223,$S704,'Capex forecast'!$Q$9:$Q$223,"Augex")</f>
        <v>0</v>
      </c>
      <c r="Z704" s="32">
        <f>SUMIFS('Capex forecast'!J$9:J$223,'Capex forecast'!$T$9:$T$223,$Q704,'Capex forecast'!$S$9:$S$223,$S704,'Capex forecast'!$Q$9:$Q$223,"Augex")</f>
        <v>0</v>
      </c>
      <c r="AA704" s="32">
        <f>SUMIFS('Capex forecast'!K$9:K$223,'Capex forecast'!$T$9:$T$223,$Q704,'Capex forecast'!$S$9:$S$223,$S704,'Capex forecast'!$Q$9:$Q$223,"Augex")</f>
        <v>0</v>
      </c>
      <c r="AB704" s="32">
        <f>SUMIFS('Capex forecast'!L$9:L$223,'Capex forecast'!$T$9:$T$223,$Q704,'Capex forecast'!$S$9:$S$223,$S704,'Capex forecast'!$Q$9:$Q$223,"Augex")</f>
        <v>0</v>
      </c>
      <c r="AC704" s="32">
        <f>SUMIFS('Capex forecast'!M$9:M$223,'Capex forecast'!$T$9:$T$223,$Q704,'Capex forecast'!$S$9:$S$223,$S704,'Capex forecast'!$Q$9:$Q$223,"Augex")</f>
        <v>0</v>
      </c>
      <c r="AD704" s="32">
        <f>SUMIFS('Capex forecast'!N$9:N$223,'Capex forecast'!$T$9:$T$223,$Q704,'Capex forecast'!$S$9:$S$223,$S704,'Capex forecast'!$Q$9:$Q$223,"Augex")</f>
        <v>0</v>
      </c>
      <c r="AF704" s="45" t="s">
        <v>172</v>
      </c>
      <c r="AG704" s="6" t="str">
        <f>INDEX('Demand forecast'!$M$9:$M$5832,MATCH($Q704,'Demand forecast'!$B$9:$B$5832,0))</f>
        <v>No</v>
      </c>
      <c r="AH704" s="6" t="str">
        <f>IF(COUNTIF($AF$93:AF704,$B704) = 1, "LV", IF(COUNTIF($AF$93:AF704,$B704) = 2, "HV", "ST"))</f>
        <v>ST</v>
      </c>
      <c r="AI704" s="6" t="str">
        <f>INDEX('Demand forecast and growth rate'!$E$7:$E$273,MATCH($Q704,'Demand forecast and growth rate'!$B$7:$B$273,0))</f>
        <v>High growth</v>
      </c>
      <c r="AJ704" s="47">
        <f>SUMIFS('Capex forecast'!E$9:E$223,'Capex forecast'!$T$9:$T$223,$AF704,'Capex forecast'!$S$9:$S$223,$AH704,'Capex forecast'!$Q$9:$Q$223,"Repex")</f>
        <v>0</v>
      </c>
      <c r="AK704" s="47">
        <f>SUMIFS('Capex forecast'!F$9:F$223,'Capex forecast'!$T$9:$T$223,$AF704,'Capex forecast'!$S$9:$S$223,$AH704,'Capex forecast'!$Q$9:$Q$223,"Repex")</f>
        <v>0</v>
      </c>
      <c r="AL704" s="47">
        <f>SUMIFS('Capex forecast'!G$9:G$223,'Capex forecast'!$T$9:$T$223,$AF704,'Capex forecast'!$S$9:$S$223,$AH704,'Capex forecast'!$Q$9:$Q$223,"Repex")</f>
        <v>0</v>
      </c>
      <c r="AM704" s="47">
        <f>SUMIFS('Capex forecast'!H$9:H$223,'Capex forecast'!$T$9:$T$223,$AF704,'Capex forecast'!$S$9:$S$223,$AH704,'Capex forecast'!$Q$9:$Q$223,"Repex")</f>
        <v>0</v>
      </c>
      <c r="AN704" s="47">
        <f>SUMIFS('Capex forecast'!I$9:I$223,'Capex forecast'!$T$9:$T$223,$AF704,'Capex forecast'!$S$9:$S$223,$AH704,'Capex forecast'!$Q$9:$Q$223,"Repex")</f>
        <v>0</v>
      </c>
      <c r="AO704" s="47">
        <f>SUMIFS('Capex forecast'!J$9:J$223,'Capex forecast'!$T$9:$T$223,$AF704,'Capex forecast'!$S$9:$S$223,$AH704,'Capex forecast'!$Q$9:$Q$223,"Repex")</f>
        <v>0</v>
      </c>
      <c r="AP704" s="47">
        <f>SUMIFS('Capex forecast'!K$9:K$223,'Capex forecast'!$T$9:$T$223,$AF704,'Capex forecast'!$S$9:$S$223,$AH704,'Capex forecast'!$Q$9:$Q$223,"Repex")</f>
        <v>0</v>
      </c>
      <c r="AQ704" s="47">
        <f>SUMIFS('Capex forecast'!L$9:L$223,'Capex forecast'!$T$9:$T$223,$AF704,'Capex forecast'!$S$9:$S$223,$AH704,'Capex forecast'!$Q$9:$Q$223,"Repex")</f>
        <v>0</v>
      </c>
      <c r="AR704" s="47">
        <f>SUMIFS('Capex forecast'!M$9:M$223,'Capex forecast'!$T$9:$T$223,$AF704,'Capex forecast'!$S$9:$S$223,$AH704,'Capex forecast'!$Q$9:$Q$223,"Repex")</f>
        <v>0</v>
      </c>
      <c r="AS704" s="47">
        <f>SUMIFS('Capex forecast'!N$9:N$223,'Capex forecast'!$T$9:$T$223,$AF704,'Capex forecast'!$S$9:$S$223,$AH704,'Capex forecast'!$Q$9:$Q$223,"Repex")</f>
        <v>0</v>
      </c>
    </row>
    <row r="705" spans="2:45" ht="15">
      <c r="B705" s="45" t="s">
        <v>59</v>
      </c>
      <c r="C705" s="6" t="str">
        <f>INDEX('Demand forecast'!$M$9:$M$5832,MATCH($B705,'Demand forecast'!$B$9:$B$5832,0))</f>
        <v>No</v>
      </c>
      <c r="D705" s="6" t="str">
        <f>IF(COUNTIF($B$93:B705,$B705) = 1, "LV", IF(COUNTIF($B$93:B705,$B705) = 2, "HV", "ST"))</f>
        <v>ST</v>
      </c>
      <c r="E705" s="6" t="str">
        <f>INDEX('Demand forecast and growth rate'!$E$7:$E$273,MATCH($B705,'Demand forecast and growth rate'!$B$7:$B$273,0))</f>
        <v>High growth</v>
      </c>
      <c r="F705" s="32">
        <f>SUMIFS('Capex forecast'!E$9:E$223,'Capex forecast'!$T$9:$T$223,'Allocation of site-spec costs'!$B705,'Capex forecast'!$S$9:$S$223,'Allocation of site-spec costs'!$D705,'Capex forecast'!$Q$9:$Q$223,"Customer Connection")</f>
        <v>0</v>
      </c>
      <c r="G705" s="32">
        <f>SUMIFS('Capex forecast'!F$9:F$223,'Capex forecast'!$T$9:$T$223,'Allocation of site-spec costs'!$B705,'Capex forecast'!$S$9:$S$223,'Allocation of site-spec costs'!$D705,'Capex forecast'!$Q$9:$Q$223,"Customer Connection")</f>
        <v>0</v>
      </c>
      <c r="H705" s="32">
        <f>SUMIFS('Capex forecast'!G$9:G$223,'Capex forecast'!$T$9:$T$223,'Allocation of site-spec costs'!$B705,'Capex forecast'!$S$9:$S$223,'Allocation of site-spec costs'!$D705,'Capex forecast'!$Q$9:$Q$223,"Customer Connection")</f>
        <v>0</v>
      </c>
      <c r="I705" s="32">
        <f>SUMIFS('Capex forecast'!H$9:H$223,'Capex forecast'!$T$9:$T$223,'Allocation of site-spec costs'!$B705,'Capex forecast'!$S$9:$S$223,'Allocation of site-spec costs'!$D705,'Capex forecast'!$Q$9:$Q$223,"Customer Connection")</f>
        <v>0</v>
      </c>
      <c r="J705" s="32">
        <f>SUMIFS('Capex forecast'!I$9:I$223,'Capex forecast'!$T$9:$T$223,'Allocation of site-spec costs'!$B705,'Capex forecast'!$S$9:$S$223,'Allocation of site-spec costs'!$D705,'Capex forecast'!$Q$9:$Q$223,"Customer Connection")</f>
        <v>0</v>
      </c>
      <c r="K705" s="32">
        <f>SUMIFS('Capex forecast'!J$9:J$223,'Capex forecast'!$T$9:$T$223,'Allocation of site-spec costs'!$B705,'Capex forecast'!$S$9:$S$223,'Allocation of site-spec costs'!$D705,'Capex forecast'!$Q$9:$Q$223,"Customer Connection")</f>
        <v>0</v>
      </c>
      <c r="L705" s="32">
        <f>SUMIFS('Capex forecast'!K$9:K$223,'Capex forecast'!$T$9:$T$223,'Allocation of site-spec costs'!$B705,'Capex forecast'!$S$9:$S$223,'Allocation of site-spec costs'!$D705,'Capex forecast'!$Q$9:$Q$223,"Customer Connection")</f>
        <v>0</v>
      </c>
      <c r="M705" s="32">
        <f>SUMIFS('Capex forecast'!L$9:L$223,'Capex forecast'!$T$9:$T$223,'Allocation of site-spec costs'!$B705,'Capex forecast'!$S$9:$S$223,'Allocation of site-spec costs'!$D705,'Capex forecast'!$Q$9:$Q$223,"Customer Connection")</f>
        <v>0</v>
      </c>
      <c r="N705" s="32">
        <f>SUMIFS('Capex forecast'!M$9:M$223,'Capex forecast'!$T$9:$T$223,'Allocation of site-spec costs'!$B705,'Capex forecast'!$S$9:$S$223,'Allocation of site-spec costs'!$D705,'Capex forecast'!$Q$9:$Q$223,"Customer Connection")</f>
        <v>0</v>
      </c>
      <c r="O705" s="32">
        <f>SUMIFS('Capex forecast'!N$9:N$223,'Capex forecast'!$T$9:$T$223,'Allocation of site-spec costs'!$B705,'Capex forecast'!$S$9:$S$223,'Allocation of site-spec costs'!$D705,'Capex forecast'!$Q$9:$Q$223,"Customer Connection")</f>
        <v>0</v>
      </c>
      <c r="Q705" s="45" t="s">
        <v>59</v>
      </c>
      <c r="R705" s="6" t="str">
        <f>INDEX('Demand forecast'!$M$9:$M$5832,MATCH($Q705,'Demand forecast'!$B$9:$B$5832,0))</f>
        <v>No</v>
      </c>
      <c r="S705" s="6" t="str">
        <f>IF(COUNTIF($Q$93:Q705,$B705) = 1, "LV", IF(COUNTIF($Q$93:Q705,$B705) = 2, "HV", "ST"))</f>
        <v>ST</v>
      </c>
      <c r="T705" s="6" t="str">
        <f>INDEX('Demand forecast and growth rate'!$E$7:$E$273,MATCH($Q705,'Demand forecast and growth rate'!$B$7:$B$273,0))</f>
        <v>High growth</v>
      </c>
      <c r="U705" s="32">
        <f>SUMIFS('Capex forecast'!E$9:E$223,'Capex forecast'!$T$9:$T$223,$Q705,'Capex forecast'!$S$9:$S$223,$S705,'Capex forecast'!$Q$9:$Q$223,"Augex")</f>
        <v>0</v>
      </c>
      <c r="V705" s="32">
        <f>SUMIFS('Capex forecast'!F$9:F$223,'Capex forecast'!$T$9:$T$223,$Q705,'Capex forecast'!$S$9:$S$223,$S705,'Capex forecast'!$Q$9:$Q$223,"Augex")</f>
        <v>0</v>
      </c>
      <c r="W705" s="32">
        <f>SUMIFS('Capex forecast'!G$9:G$223,'Capex forecast'!$T$9:$T$223,$Q705,'Capex forecast'!$S$9:$S$223,$S705,'Capex forecast'!$Q$9:$Q$223,"Augex")</f>
        <v>0</v>
      </c>
      <c r="X705" s="32">
        <f>SUMIFS('Capex forecast'!H$9:H$223,'Capex forecast'!$T$9:$T$223,$Q705,'Capex forecast'!$S$9:$S$223,$S705,'Capex forecast'!$Q$9:$Q$223,"Augex")</f>
        <v>0</v>
      </c>
      <c r="Y705" s="32">
        <f>SUMIFS('Capex forecast'!I$9:I$223,'Capex forecast'!$T$9:$T$223,$Q705,'Capex forecast'!$S$9:$S$223,$S705,'Capex forecast'!$Q$9:$Q$223,"Augex")</f>
        <v>0</v>
      </c>
      <c r="Z705" s="32">
        <f>SUMIFS('Capex forecast'!J$9:J$223,'Capex forecast'!$T$9:$T$223,$Q705,'Capex forecast'!$S$9:$S$223,$S705,'Capex forecast'!$Q$9:$Q$223,"Augex")</f>
        <v>0</v>
      </c>
      <c r="AA705" s="32">
        <f>SUMIFS('Capex forecast'!K$9:K$223,'Capex forecast'!$T$9:$T$223,$Q705,'Capex forecast'!$S$9:$S$223,$S705,'Capex forecast'!$Q$9:$Q$223,"Augex")</f>
        <v>0</v>
      </c>
      <c r="AB705" s="32">
        <f>SUMIFS('Capex forecast'!L$9:L$223,'Capex forecast'!$T$9:$T$223,$Q705,'Capex forecast'!$S$9:$S$223,$S705,'Capex forecast'!$Q$9:$Q$223,"Augex")</f>
        <v>0</v>
      </c>
      <c r="AC705" s="32">
        <f>SUMIFS('Capex forecast'!M$9:M$223,'Capex forecast'!$T$9:$T$223,$Q705,'Capex forecast'!$S$9:$S$223,$S705,'Capex forecast'!$Q$9:$Q$223,"Augex")</f>
        <v>0</v>
      </c>
      <c r="AD705" s="32">
        <f>SUMIFS('Capex forecast'!N$9:N$223,'Capex forecast'!$T$9:$T$223,$Q705,'Capex forecast'!$S$9:$S$223,$S705,'Capex forecast'!$Q$9:$Q$223,"Augex")</f>
        <v>0</v>
      </c>
      <c r="AF705" s="45" t="s">
        <v>59</v>
      </c>
      <c r="AG705" s="6" t="str">
        <f>INDEX('Demand forecast'!$M$9:$M$5832,MATCH($Q705,'Demand forecast'!$B$9:$B$5832,0))</f>
        <v>No</v>
      </c>
      <c r="AH705" s="6" t="str">
        <f>IF(COUNTIF($AF$93:AF705,$B705) = 1, "LV", IF(COUNTIF($AF$93:AF705,$B705) = 2, "HV", "ST"))</f>
        <v>ST</v>
      </c>
      <c r="AI705" s="6" t="str">
        <f>INDEX('Demand forecast and growth rate'!$E$7:$E$273,MATCH($Q705,'Demand forecast and growth rate'!$B$7:$B$273,0))</f>
        <v>High growth</v>
      </c>
      <c r="AJ705" s="47">
        <f>SUMIFS('Capex forecast'!E$9:E$223,'Capex forecast'!$T$9:$T$223,$AF705,'Capex forecast'!$S$9:$S$223,$AH705,'Capex forecast'!$Q$9:$Q$223,"Repex")</f>
        <v>0</v>
      </c>
      <c r="AK705" s="47">
        <f>SUMIFS('Capex forecast'!F$9:F$223,'Capex forecast'!$T$9:$T$223,$AF705,'Capex forecast'!$S$9:$S$223,$AH705,'Capex forecast'!$Q$9:$Q$223,"Repex")</f>
        <v>0</v>
      </c>
      <c r="AL705" s="47">
        <f>SUMIFS('Capex forecast'!G$9:G$223,'Capex forecast'!$T$9:$T$223,$AF705,'Capex forecast'!$S$9:$S$223,$AH705,'Capex forecast'!$Q$9:$Q$223,"Repex")</f>
        <v>0</v>
      </c>
      <c r="AM705" s="47">
        <f>SUMIFS('Capex forecast'!H$9:H$223,'Capex forecast'!$T$9:$T$223,$AF705,'Capex forecast'!$S$9:$S$223,$AH705,'Capex forecast'!$Q$9:$Q$223,"Repex")</f>
        <v>0</v>
      </c>
      <c r="AN705" s="47">
        <f>SUMIFS('Capex forecast'!I$9:I$223,'Capex forecast'!$T$9:$T$223,$AF705,'Capex forecast'!$S$9:$S$223,$AH705,'Capex forecast'!$Q$9:$Q$223,"Repex")</f>
        <v>0</v>
      </c>
      <c r="AO705" s="47">
        <f>SUMIFS('Capex forecast'!J$9:J$223,'Capex forecast'!$T$9:$T$223,$AF705,'Capex forecast'!$S$9:$S$223,$AH705,'Capex forecast'!$Q$9:$Q$223,"Repex")</f>
        <v>0</v>
      </c>
      <c r="AP705" s="47">
        <f>SUMIFS('Capex forecast'!K$9:K$223,'Capex forecast'!$T$9:$T$223,$AF705,'Capex forecast'!$S$9:$S$223,$AH705,'Capex forecast'!$Q$9:$Q$223,"Repex")</f>
        <v>0</v>
      </c>
      <c r="AQ705" s="47">
        <f>SUMIFS('Capex forecast'!L$9:L$223,'Capex forecast'!$T$9:$T$223,$AF705,'Capex forecast'!$S$9:$S$223,$AH705,'Capex forecast'!$Q$9:$Q$223,"Repex")</f>
        <v>0</v>
      </c>
      <c r="AR705" s="47">
        <f>SUMIFS('Capex forecast'!M$9:M$223,'Capex forecast'!$T$9:$T$223,$AF705,'Capex forecast'!$S$9:$S$223,$AH705,'Capex forecast'!$Q$9:$Q$223,"Repex")</f>
        <v>0</v>
      </c>
      <c r="AS705" s="47">
        <f>SUMIFS('Capex forecast'!N$9:N$223,'Capex forecast'!$T$9:$T$223,$AF705,'Capex forecast'!$S$9:$S$223,$AH705,'Capex forecast'!$Q$9:$Q$223,"Repex")</f>
        <v>0</v>
      </c>
    </row>
    <row r="706" spans="2:45" ht="15">
      <c r="B706" s="45" t="s">
        <v>109</v>
      </c>
      <c r="C706" s="6" t="str">
        <f>INDEX('Demand forecast'!$M$9:$M$5832,MATCH($B706,'Demand forecast'!$B$9:$B$5832,0))</f>
        <v>No</v>
      </c>
      <c r="D706" s="6" t="str">
        <f>IF(COUNTIF($B$93:B706,$B706) = 1, "LV", IF(COUNTIF($B$93:B706,$B706) = 2, "HV", "ST"))</f>
        <v>ST</v>
      </c>
      <c r="E706" s="6" t="str">
        <f>INDEX('Demand forecast and growth rate'!$E$7:$E$273,MATCH($B706,'Demand forecast and growth rate'!$B$7:$B$273,0))</f>
        <v>High growth</v>
      </c>
      <c r="F706" s="32">
        <f>SUMIFS('Capex forecast'!E$9:E$223,'Capex forecast'!$T$9:$T$223,'Allocation of site-spec costs'!$B706,'Capex forecast'!$S$9:$S$223,'Allocation of site-spec costs'!$D706,'Capex forecast'!$Q$9:$Q$223,"Customer Connection")</f>
        <v>0</v>
      </c>
      <c r="G706" s="32">
        <f>SUMIFS('Capex forecast'!F$9:F$223,'Capex forecast'!$T$9:$T$223,'Allocation of site-spec costs'!$B706,'Capex forecast'!$S$9:$S$223,'Allocation of site-spec costs'!$D706,'Capex forecast'!$Q$9:$Q$223,"Customer Connection")</f>
        <v>0</v>
      </c>
      <c r="H706" s="32">
        <f>SUMIFS('Capex forecast'!G$9:G$223,'Capex forecast'!$T$9:$T$223,'Allocation of site-spec costs'!$B706,'Capex forecast'!$S$9:$S$223,'Allocation of site-spec costs'!$D706,'Capex forecast'!$Q$9:$Q$223,"Customer Connection")</f>
        <v>0</v>
      </c>
      <c r="I706" s="32">
        <f>SUMIFS('Capex forecast'!H$9:H$223,'Capex forecast'!$T$9:$T$223,'Allocation of site-spec costs'!$B706,'Capex forecast'!$S$9:$S$223,'Allocation of site-spec costs'!$D706,'Capex forecast'!$Q$9:$Q$223,"Customer Connection")</f>
        <v>0</v>
      </c>
      <c r="J706" s="32">
        <f>SUMIFS('Capex forecast'!I$9:I$223,'Capex forecast'!$T$9:$T$223,'Allocation of site-spec costs'!$B706,'Capex forecast'!$S$9:$S$223,'Allocation of site-spec costs'!$D706,'Capex forecast'!$Q$9:$Q$223,"Customer Connection")</f>
        <v>0</v>
      </c>
      <c r="K706" s="32">
        <f>SUMIFS('Capex forecast'!J$9:J$223,'Capex forecast'!$T$9:$T$223,'Allocation of site-spec costs'!$B706,'Capex forecast'!$S$9:$S$223,'Allocation of site-spec costs'!$D706,'Capex forecast'!$Q$9:$Q$223,"Customer Connection")</f>
        <v>0</v>
      </c>
      <c r="L706" s="32">
        <f>SUMIFS('Capex forecast'!K$9:K$223,'Capex forecast'!$T$9:$T$223,'Allocation of site-spec costs'!$B706,'Capex forecast'!$S$9:$S$223,'Allocation of site-spec costs'!$D706,'Capex forecast'!$Q$9:$Q$223,"Customer Connection")</f>
        <v>0</v>
      </c>
      <c r="M706" s="32">
        <f>SUMIFS('Capex forecast'!L$9:L$223,'Capex forecast'!$T$9:$T$223,'Allocation of site-spec costs'!$B706,'Capex forecast'!$S$9:$S$223,'Allocation of site-spec costs'!$D706,'Capex forecast'!$Q$9:$Q$223,"Customer Connection")</f>
        <v>0</v>
      </c>
      <c r="N706" s="32">
        <f>SUMIFS('Capex forecast'!M$9:M$223,'Capex forecast'!$T$9:$T$223,'Allocation of site-spec costs'!$B706,'Capex forecast'!$S$9:$S$223,'Allocation of site-spec costs'!$D706,'Capex forecast'!$Q$9:$Q$223,"Customer Connection")</f>
        <v>0</v>
      </c>
      <c r="O706" s="32">
        <f>SUMIFS('Capex forecast'!N$9:N$223,'Capex forecast'!$T$9:$T$223,'Allocation of site-spec costs'!$B706,'Capex forecast'!$S$9:$S$223,'Allocation of site-spec costs'!$D706,'Capex forecast'!$Q$9:$Q$223,"Customer Connection")</f>
        <v>0</v>
      </c>
      <c r="Q706" s="45" t="s">
        <v>109</v>
      </c>
      <c r="R706" s="6" t="str">
        <f>INDEX('Demand forecast'!$M$9:$M$5832,MATCH($Q706,'Demand forecast'!$B$9:$B$5832,0))</f>
        <v>No</v>
      </c>
      <c r="S706" s="6" t="str">
        <f>IF(COUNTIF($Q$93:Q706,$B706) = 1, "LV", IF(COUNTIF($Q$93:Q706,$B706) = 2, "HV", "ST"))</f>
        <v>ST</v>
      </c>
      <c r="T706" s="6" t="str">
        <f>INDEX('Demand forecast and growth rate'!$E$7:$E$273,MATCH($Q706,'Demand forecast and growth rate'!$B$7:$B$273,0))</f>
        <v>High growth</v>
      </c>
      <c r="U706" s="32">
        <f>SUMIFS('Capex forecast'!E$9:E$223,'Capex forecast'!$T$9:$T$223,$Q706,'Capex forecast'!$S$9:$S$223,$S706,'Capex forecast'!$Q$9:$Q$223,"Augex")</f>
        <v>0</v>
      </c>
      <c r="V706" s="32">
        <f>SUMIFS('Capex forecast'!F$9:F$223,'Capex forecast'!$T$9:$T$223,$Q706,'Capex forecast'!$S$9:$S$223,$S706,'Capex forecast'!$Q$9:$Q$223,"Augex")</f>
        <v>0</v>
      </c>
      <c r="W706" s="32">
        <f>SUMIFS('Capex forecast'!G$9:G$223,'Capex forecast'!$T$9:$T$223,$Q706,'Capex forecast'!$S$9:$S$223,$S706,'Capex forecast'!$Q$9:$Q$223,"Augex")</f>
        <v>0</v>
      </c>
      <c r="X706" s="32">
        <f>SUMIFS('Capex forecast'!H$9:H$223,'Capex forecast'!$T$9:$T$223,$Q706,'Capex forecast'!$S$9:$S$223,$S706,'Capex forecast'!$Q$9:$Q$223,"Augex")</f>
        <v>0</v>
      </c>
      <c r="Y706" s="32">
        <f>SUMIFS('Capex forecast'!I$9:I$223,'Capex forecast'!$T$9:$T$223,$Q706,'Capex forecast'!$S$9:$S$223,$S706,'Capex forecast'!$Q$9:$Q$223,"Augex")</f>
        <v>0</v>
      </c>
      <c r="Z706" s="32">
        <f>SUMIFS('Capex forecast'!J$9:J$223,'Capex forecast'!$T$9:$T$223,$Q706,'Capex forecast'!$S$9:$S$223,$S706,'Capex forecast'!$Q$9:$Q$223,"Augex")</f>
        <v>0</v>
      </c>
      <c r="AA706" s="32">
        <f>SUMIFS('Capex forecast'!K$9:K$223,'Capex forecast'!$T$9:$T$223,$Q706,'Capex forecast'!$S$9:$S$223,$S706,'Capex forecast'!$Q$9:$Q$223,"Augex")</f>
        <v>0</v>
      </c>
      <c r="AB706" s="32">
        <f>SUMIFS('Capex forecast'!L$9:L$223,'Capex forecast'!$T$9:$T$223,$Q706,'Capex forecast'!$S$9:$S$223,$S706,'Capex forecast'!$Q$9:$Q$223,"Augex")</f>
        <v>0</v>
      </c>
      <c r="AC706" s="32">
        <f>SUMIFS('Capex forecast'!M$9:M$223,'Capex forecast'!$T$9:$T$223,$Q706,'Capex forecast'!$S$9:$S$223,$S706,'Capex forecast'!$Q$9:$Q$223,"Augex")</f>
        <v>0</v>
      </c>
      <c r="AD706" s="32">
        <f>SUMIFS('Capex forecast'!N$9:N$223,'Capex forecast'!$T$9:$T$223,$Q706,'Capex forecast'!$S$9:$S$223,$S706,'Capex forecast'!$Q$9:$Q$223,"Augex")</f>
        <v>0</v>
      </c>
      <c r="AF706" s="45" t="s">
        <v>109</v>
      </c>
      <c r="AG706" s="6" t="str">
        <f>INDEX('Demand forecast'!$M$9:$M$5832,MATCH($Q706,'Demand forecast'!$B$9:$B$5832,0))</f>
        <v>No</v>
      </c>
      <c r="AH706" s="6" t="str">
        <f>IF(COUNTIF($AF$93:AF706,$B706) = 1, "LV", IF(COUNTIF($AF$93:AF706,$B706) = 2, "HV", "ST"))</f>
        <v>ST</v>
      </c>
      <c r="AI706" s="6" t="str">
        <f>INDEX('Demand forecast and growth rate'!$E$7:$E$273,MATCH($Q706,'Demand forecast and growth rate'!$B$7:$B$273,0))</f>
        <v>High growth</v>
      </c>
      <c r="AJ706" s="47">
        <f>SUMIFS('Capex forecast'!E$9:E$223,'Capex forecast'!$T$9:$T$223,$AF706,'Capex forecast'!$S$9:$S$223,$AH706,'Capex forecast'!$Q$9:$Q$223,"Repex")</f>
        <v>0</v>
      </c>
      <c r="AK706" s="47">
        <f>SUMIFS('Capex forecast'!F$9:F$223,'Capex forecast'!$T$9:$T$223,$AF706,'Capex forecast'!$S$9:$S$223,$AH706,'Capex forecast'!$Q$9:$Q$223,"Repex")</f>
        <v>0</v>
      </c>
      <c r="AL706" s="47">
        <f>SUMIFS('Capex forecast'!G$9:G$223,'Capex forecast'!$T$9:$T$223,$AF706,'Capex forecast'!$S$9:$S$223,$AH706,'Capex forecast'!$Q$9:$Q$223,"Repex")</f>
        <v>0</v>
      </c>
      <c r="AM706" s="47">
        <f>SUMIFS('Capex forecast'!H$9:H$223,'Capex forecast'!$T$9:$T$223,$AF706,'Capex forecast'!$S$9:$S$223,$AH706,'Capex forecast'!$Q$9:$Q$223,"Repex")</f>
        <v>0</v>
      </c>
      <c r="AN706" s="47">
        <f>SUMIFS('Capex forecast'!I$9:I$223,'Capex forecast'!$T$9:$T$223,$AF706,'Capex forecast'!$S$9:$S$223,$AH706,'Capex forecast'!$Q$9:$Q$223,"Repex")</f>
        <v>0</v>
      </c>
      <c r="AO706" s="47">
        <f>SUMIFS('Capex forecast'!J$9:J$223,'Capex forecast'!$T$9:$T$223,$AF706,'Capex forecast'!$S$9:$S$223,$AH706,'Capex forecast'!$Q$9:$Q$223,"Repex")</f>
        <v>0</v>
      </c>
      <c r="AP706" s="47">
        <f>SUMIFS('Capex forecast'!K$9:K$223,'Capex forecast'!$T$9:$T$223,$AF706,'Capex forecast'!$S$9:$S$223,$AH706,'Capex forecast'!$Q$9:$Q$223,"Repex")</f>
        <v>0</v>
      </c>
      <c r="AQ706" s="47">
        <f>SUMIFS('Capex forecast'!L$9:L$223,'Capex forecast'!$T$9:$T$223,$AF706,'Capex forecast'!$S$9:$S$223,$AH706,'Capex forecast'!$Q$9:$Q$223,"Repex")</f>
        <v>0</v>
      </c>
      <c r="AR706" s="47">
        <f>SUMIFS('Capex forecast'!M$9:M$223,'Capex forecast'!$T$9:$T$223,$AF706,'Capex forecast'!$S$9:$S$223,$AH706,'Capex forecast'!$Q$9:$Q$223,"Repex")</f>
        <v>0</v>
      </c>
      <c r="AS706" s="47">
        <f>SUMIFS('Capex forecast'!N$9:N$223,'Capex forecast'!$T$9:$T$223,$AF706,'Capex forecast'!$S$9:$S$223,$AH706,'Capex forecast'!$Q$9:$Q$223,"Repex")</f>
        <v>0</v>
      </c>
    </row>
    <row r="707" spans="2:45" ht="15">
      <c r="B707" s="45" t="s">
        <v>163</v>
      </c>
      <c r="C707" s="6" t="str">
        <f>INDEX('Demand forecast'!$M$9:$M$5832,MATCH($B707,'Demand forecast'!$B$9:$B$5832,0))</f>
        <v>No</v>
      </c>
      <c r="D707" s="6" t="str">
        <f>IF(COUNTIF($B$93:B707,$B707) = 1, "LV", IF(COUNTIF($B$93:B707,$B707) = 2, "HV", "ST"))</f>
        <v>ST</v>
      </c>
      <c r="E707" s="6" t="str">
        <f>INDEX('Demand forecast and growth rate'!$E$7:$E$273,MATCH($B707,'Demand forecast and growth rate'!$B$7:$B$273,0))</f>
        <v>High growth</v>
      </c>
      <c r="F707" s="32">
        <f>SUMIFS('Capex forecast'!E$9:E$223,'Capex forecast'!$T$9:$T$223,'Allocation of site-spec costs'!$B707,'Capex forecast'!$S$9:$S$223,'Allocation of site-spec costs'!$D707,'Capex forecast'!$Q$9:$Q$223,"Customer Connection")</f>
        <v>0</v>
      </c>
      <c r="G707" s="32">
        <f>SUMIFS('Capex forecast'!F$9:F$223,'Capex forecast'!$T$9:$T$223,'Allocation of site-spec costs'!$B707,'Capex forecast'!$S$9:$S$223,'Allocation of site-spec costs'!$D707,'Capex forecast'!$Q$9:$Q$223,"Customer Connection")</f>
        <v>0</v>
      </c>
      <c r="H707" s="32">
        <f>SUMIFS('Capex forecast'!G$9:G$223,'Capex forecast'!$T$9:$T$223,'Allocation of site-spec costs'!$B707,'Capex forecast'!$S$9:$S$223,'Allocation of site-spec costs'!$D707,'Capex forecast'!$Q$9:$Q$223,"Customer Connection")</f>
        <v>0</v>
      </c>
      <c r="I707" s="32">
        <f>SUMIFS('Capex forecast'!H$9:H$223,'Capex forecast'!$T$9:$T$223,'Allocation of site-spec costs'!$B707,'Capex forecast'!$S$9:$S$223,'Allocation of site-spec costs'!$D707,'Capex forecast'!$Q$9:$Q$223,"Customer Connection")</f>
        <v>0</v>
      </c>
      <c r="J707" s="32">
        <f>SUMIFS('Capex forecast'!I$9:I$223,'Capex forecast'!$T$9:$T$223,'Allocation of site-spec costs'!$B707,'Capex forecast'!$S$9:$S$223,'Allocation of site-spec costs'!$D707,'Capex forecast'!$Q$9:$Q$223,"Customer Connection")</f>
        <v>0</v>
      </c>
      <c r="K707" s="32">
        <f>SUMIFS('Capex forecast'!J$9:J$223,'Capex forecast'!$T$9:$T$223,'Allocation of site-spec costs'!$B707,'Capex forecast'!$S$9:$S$223,'Allocation of site-spec costs'!$D707,'Capex forecast'!$Q$9:$Q$223,"Customer Connection")</f>
        <v>0</v>
      </c>
      <c r="L707" s="32">
        <f>SUMIFS('Capex forecast'!K$9:K$223,'Capex forecast'!$T$9:$T$223,'Allocation of site-spec costs'!$B707,'Capex forecast'!$S$9:$S$223,'Allocation of site-spec costs'!$D707,'Capex forecast'!$Q$9:$Q$223,"Customer Connection")</f>
        <v>0</v>
      </c>
      <c r="M707" s="32">
        <f>SUMIFS('Capex forecast'!L$9:L$223,'Capex forecast'!$T$9:$T$223,'Allocation of site-spec costs'!$B707,'Capex forecast'!$S$9:$S$223,'Allocation of site-spec costs'!$D707,'Capex forecast'!$Q$9:$Q$223,"Customer Connection")</f>
        <v>0</v>
      </c>
      <c r="N707" s="32">
        <f>SUMIFS('Capex forecast'!M$9:M$223,'Capex forecast'!$T$9:$T$223,'Allocation of site-spec costs'!$B707,'Capex forecast'!$S$9:$S$223,'Allocation of site-spec costs'!$D707,'Capex forecast'!$Q$9:$Q$223,"Customer Connection")</f>
        <v>0</v>
      </c>
      <c r="O707" s="32">
        <f>SUMIFS('Capex forecast'!N$9:N$223,'Capex forecast'!$T$9:$T$223,'Allocation of site-spec costs'!$B707,'Capex forecast'!$S$9:$S$223,'Allocation of site-spec costs'!$D707,'Capex forecast'!$Q$9:$Q$223,"Customer Connection")</f>
        <v>0</v>
      </c>
      <c r="Q707" s="45" t="s">
        <v>163</v>
      </c>
      <c r="R707" s="6" t="str">
        <f>INDEX('Demand forecast'!$M$9:$M$5832,MATCH($Q707,'Demand forecast'!$B$9:$B$5832,0))</f>
        <v>No</v>
      </c>
      <c r="S707" s="6" t="str">
        <f>IF(COUNTIF($Q$93:Q707,$B707) = 1, "LV", IF(COUNTIF($Q$93:Q707,$B707) = 2, "HV", "ST"))</f>
        <v>ST</v>
      </c>
      <c r="T707" s="6" t="str">
        <f>INDEX('Demand forecast and growth rate'!$E$7:$E$273,MATCH($Q707,'Demand forecast and growth rate'!$B$7:$B$273,0))</f>
        <v>High growth</v>
      </c>
      <c r="U707" s="32">
        <f>SUMIFS('Capex forecast'!E$9:E$223,'Capex forecast'!$T$9:$T$223,$Q707,'Capex forecast'!$S$9:$S$223,$S707,'Capex forecast'!$Q$9:$Q$223,"Augex")</f>
        <v>0</v>
      </c>
      <c r="V707" s="32">
        <f>SUMIFS('Capex forecast'!F$9:F$223,'Capex forecast'!$T$9:$T$223,$Q707,'Capex forecast'!$S$9:$S$223,$S707,'Capex forecast'!$Q$9:$Q$223,"Augex")</f>
        <v>0</v>
      </c>
      <c r="W707" s="32">
        <f>SUMIFS('Capex forecast'!G$9:G$223,'Capex forecast'!$T$9:$T$223,$Q707,'Capex forecast'!$S$9:$S$223,$S707,'Capex forecast'!$Q$9:$Q$223,"Augex")</f>
        <v>0</v>
      </c>
      <c r="X707" s="32">
        <f>SUMIFS('Capex forecast'!H$9:H$223,'Capex forecast'!$T$9:$T$223,$Q707,'Capex forecast'!$S$9:$S$223,$S707,'Capex forecast'!$Q$9:$Q$223,"Augex")</f>
        <v>0</v>
      </c>
      <c r="Y707" s="32">
        <f>SUMIFS('Capex forecast'!I$9:I$223,'Capex forecast'!$T$9:$T$223,$Q707,'Capex forecast'!$S$9:$S$223,$S707,'Capex forecast'!$Q$9:$Q$223,"Augex")</f>
        <v>0</v>
      </c>
      <c r="Z707" s="32">
        <f>SUMIFS('Capex forecast'!J$9:J$223,'Capex forecast'!$T$9:$T$223,$Q707,'Capex forecast'!$S$9:$S$223,$S707,'Capex forecast'!$Q$9:$Q$223,"Augex")</f>
        <v>0</v>
      </c>
      <c r="AA707" s="32">
        <f>SUMIFS('Capex forecast'!K$9:K$223,'Capex forecast'!$T$9:$T$223,$Q707,'Capex forecast'!$S$9:$S$223,$S707,'Capex forecast'!$Q$9:$Q$223,"Augex")</f>
        <v>0</v>
      </c>
      <c r="AB707" s="32">
        <f>SUMIFS('Capex forecast'!L$9:L$223,'Capex forecast'!$T$9:$T$223,$Q707,'Capex forecast'!$S$9:$S$223,$S707,'Capex forecast'!$Q$9:$Q$223,"Augex")</f>
        <v>0</v>
      </c>
      <c r="AC707" s="32">
        <f>SUMIFS('Capex forecast'!M$9:M$223,'Capex forecast'!$T$9:$T$223,$Q707,'Capex forecast'!$S$9:$S$223,$S707,'Capex forecast'!$Q$9:$Q$223,"Augex")</f>
        <v>0</v>
      </c>
      <c r="AD707" s="32">
        <f>SUMIFS('Capex forecast'!N$9:N$223,'Capex forecast'!$T$9:$T$223,$Q707,'Capex forecast'!$S$9:$S$223,$S707,'Capex forecast'!$Q$9:$Q$223,"Augex")</f>
        <v>0</v>
      </c>
      <c r="AF707" s="45" t="s">
        <v>163</v>
      </c>
      <c r="AG707" s="6" t="str">
        <f>INDEX('Demand forecast'!$M$9:$M$5832,MATCH($Q707,'Demand forecast'!$B$9:$B$5832,0))</f>
        <v>No</v>
      </c>
      <c r="AH707" s="6" t="str">
        <f>IF(COUNTIF($AF$93:AF707,$B707) = 1, "LV", IF(COUNTIF($AF$93:AF707,$B707) = 2, "HV", "ST"))</f>
        <v>ST</v>
      </c>
      <c r="AI707" s="6" t="str">
        <f>INDEX('Demand forecast and growth rate'!$E$7:$E$273,MATCH($Q707,'Demand forecast and growth rate'!$B$7:$B$273,0))</f>
        <v>High growth</v>
      </c>
      <c r="AJ707" s="47">
        <f>SUMIFS('Capex forecast'!E$9:E$223,'Capex forecast'!$T$9:$T$223,$AF707,'Capex forecast'!$S$9:$S$223,$AH707,'Capex forecast'!$Q$9:$Q$223,"Repex")</f>
        <v>0</v>
      </c>
      <c r="AK707" s="47">
        <f>SUMIFS('Capex forecast'!F$9:F$223,'Capex forecast'!$T$9:$T$223,$AF707,'Capex forecast'!$S$9:$S$223,$AH707,'Capex forecast'!$Q$9:$Q$223,"Repex")</f>
        <v>0</v>
      </c>
      <c r="AL707" s="47">
        <f>SUMIFS('Capex forecast'!G$9:G$223,'Capex forecast'!$T$9:$T$223,$AF707,'Capex forecast'!$S$9:$S$223,$AH707,'Capex forecast'!$Q$9:$Q$223,"Repex")</f>
        <v>0</v>
      </c>
      <c r="AM707" s="47">
        <f>SUMIFS('Capex forecast'!H$9:H$223,'Capex forecast'!$T$9:$T$223,$AF707,'Capex forecast'!$S$9:$S$223,$AH707,'Capex forecast'!$Q$9:$Q$223,"Repex")</f>
        <v>0</v>
      </c>
      <c r="AN707" s="47">
        <f>SUMIFS('Capex forecast'!I$9:I$223,'Capex forecast'!$T$9:$T$223,$AF707,'Capex forecast'!$S$9:$S$223,$AH707,'Capex forecast'!$Q$9:$Q$223,"Repex")</f>
        <v>0</v>
      </c>
      <c r="AO707" s="47">
        <f>SUMIFS('Capex forecast'!J$9:J$223,'Capex forecast'!$T$9:$T$223,$AF707,'Capex forecast'!$S$9:$S$223,$AH707,'Capex forecast'!$Q$9:$Q$223,"Repex")</f>
        <v>0</v>
      </c>
      <c r="AP707" s="47">
        <f>SUMIFS('Capex forecast'!K$9:K$223,'Capex forecast'!$T$9:$T$223,$AF707,'Capex forecast'!$S$9:$S$223,$AH707,'Capex forecast'!$Q$9:$Q$223,"Repex")</f>
        <v>0</v>
      </c>
      <c r="AQ707" s="47">
        <f>SUMIFS('Capex forecast'!L$9:L$223,'Capex forecast'!$T$9:$T$223,$AF707,'Capex forecast'!$S$9:$S$223,$AH707,'Capex forecast'!$Q$9:$Q$223,"Repex")</f>
        <v>0</v>
      </c>
      <c r="AR707" s="47">
        <f>SUMIFS('Capex forecast'!M$9:M$223,'Capex forecast'!$T$9:$T$223,$AF707,'Capex forecast'!$S$9:$S$223,$AH707,'Capex forecast'!$Q$9:$Q$223,"Repex")</f>
        <v>0</v>
      </c>
      <c r="AS707" s="47">
        <f>SUMIFS('Capex forecast'!N$9:N$223,'Capex forecast'!$T$9:$T$223,$AF707,'Capex forecast'!$S$9:$S$223,$AH707,'Capex forecast'!$Q$9:$Q$223,"Repex")</f>
        <v>0</v>
      </c>
    </row>
    <row r="708" spans="2:45" ht="15">
      <c r="B708" s="45" t="s">
        <v>431</v>
      </c>
      <c r="C708" s="6" t="str">
        <f>INDEX('Demand forecast'!$M$9:$M$5832,MATCH($B708,'Demand forecast'!$B$9:$B$5832,0))</f>
        <v>No</v>
      </c>
      <c r="D708" s="6" t="str">
        <f>IF(COUNTIF($B$93:B708,$B708) = 1, "LV", IF(COUNTIF($B$93:B708,$B708) = 2, "HV", "ST"))</f>
        <v>ST</v>
      </c>
      <c r="E708" s="6" t="str">
        <f>INDEX('Demand forecast and growth rate'!$E$7:$E$273,MATCH($B708,'Demand forecast and growth rate'!$B$7:$B$273,0))</f>
        <v>High growth</v>
      </c>
      <c r="F708" s="32">
        <f>SUMIFS('Capex forecast'!E$9:E$223,'Capex forecast'!$T$9:$T$223,'Allocation of site-spec costs'!$B708,'Capex forecast'!$S$9:$S$223,'Allocation of site-spec costs'!$D708,'Capex forecast'!$Q$9:$Q$223,"Customer Connection")</f>
        <v>0</v>
      </c>
      <c r="G708" s="32">
        <f>SUMIFS('Capex forecast'!F$9:F$223,'Capex forecast'!$T$9:$T$223,'Allocation of site-spec costs'!$B708,'Capex forecast'!$S$9:$S$223,'Allocation of site-spec costs'!$D708,'Capex forecast'!$Q$9:$Q$223,"Customer Connection")</f>
        <v>0</v>
      </c>
      <c r="H708" s="32">
        <f>SUMIFS('Capex forecast'!G$9:G$223,'Capex forecast'!$T$9:$T$223,'Allocation of site-spec costs'!$B708,'Capex forecast'!$S$9:$S$223,'Allocation of site-spec costs'!$D708,'Capex forecast'!$Q$9:$Q$223,"Customer Connection")</f>
        <v>0</v>
      </c>
      <c r="I708" s="32">
        <f>SUMIFS('Capex forecast'!H$9:H$223,'Capex forecast'!$T$9:$T$223,'Allocation of site-spec costs'!$B708,'Capex forecast'!$S$9:$S$223,'Allocation of site-spec costs'!$D708,'Capex forecast'!$Q$9:$Q$223,"Customer Connection")</f>
        <v>0</v>
      </c>
      <c r="J708" s="32">
        <f>SUMIFS('Capex forecast'!I$9:I$223,'Capex forecast'!$T$9:$T$223,'Allocation of site-spec costs'!$B708,'Capex forecast'!$S$9:$S$223,'Allocation of site-spec costs'!$D708,'Capex forecast'!$Q$9:$Q$223,"Customer Connection")</f>
        <v>0</v>
      </c>
      <c r="K708" s="32">
        <f>SUMIFS('Capex forecast'!J$9:J$223,'Capex forecast'!$T$9:$T$223,'Allocation of site-spec costs'!$B708,'Capex forecast'!$S$9:$S$223,'Allocation of site-spec costs'!$D708,'Capex forecast'!$Q$9:$Q$223,"Customer Connection")</f>
        <v>0</v>
      </c>
      <c r="L708" s="32">
        <f>SUMIFS('Capex forecast'!K$9:K$223,'Capex forecast'!$T$9:$T$223,'Allocation of site-spec costs'!$B708,'Capex forecast'!$S$9:$S$223,'Allocation of site-spec costs'!$D708,'Capex forecast'!$Q$9:$Q$223,"Customer Connection")</f>
        <v>0</v>
      </c>
      <c r="M708" s="32">
        <f>SUMIFS('Capex forecast'!L$9:L$223,'Capex forecast'!$T$9:$T$223,'Allocation of site-spec costs'!$B708,'Capex forecast'!$S$9:$S$223,'Allocation of site-spec costs'!$D708,'Capex forecast'!$Q$9:$Q$223,"Customer Connection")</f>
        <v>0</v>
      </c>
      <c r="N708" s="32">
        <f>SUMIFS('Capex forecast'!M$9:M$223,'Capex forecast'!$T$9:$T$223,'Allocation of site-spec costs'!$B708,'Capex forecast'!$S$9:$S$223,'Allocation of site-spec costs'!$D708,'Capex forecast'!$Q$9:$Q$223,"Customer Connection")</f>
        <v>0</v>
      </c>
      <c r="O708" s="32">
        <f>SUMIFS('Capex forecast'!N$9:N$223,'Capex forecast'!$T$9:$T$223,'Allocation of site-spec costs'!$B708,'Capex forecast'!$S$9:$S$223,'Allocation of site-spec costs'!$D708,'Capex forecast'!$Q$9:$Q$223,"Customer Connection")</f>
        <v>0</v>
      </c>
      <c r="Q708" s="45" t="s">
        <v>431</v>
      </c>
      <c r="R708" s="6" t="str">
        <f>INDEX('Demand forecast'!$M$9:$M$5832,MATCH($Q708,'Demand forecast'!$B$9:$B$5832,0))</f>
        <v>No</v>
      </c>
      <c r="S708" s="6" t="str">
        <f>IF(COUNTIF($Q$93:Q708,$B708) = 1, "LV", IF(COUNTIF($Q$93:Q708,$B708) = 2, "HV", "ST"))</f>
        <v>ST</v>
      </c>
      <c r="T708" s="6" t="str">
        <f>INDEX('Demand forecast and growth rate'!$E$7:$E$273,MATCH($Q708,'Demand forecast and growth rate'!$B$7:$B$273,0))</f>
        <v>High growth</v>
      </c>
      <c r="U708" s="32">
        <f>SUMIFS('Capex forecast'!E$9:E$223,'Capex forecast'!$T$9:$T$223,$Q708,'Capex forecast'!$S$9:$S$223,$S708,'Capex forecast'!$Q$9:$Q$223,"Augex")</f>
        <v>291538.54867595597</v>
      </c>
      <c r="V708" s="32">
        <f>SUMIFS('Capex forecast'!F$9:F$223,'Capex forecast'!$T$9:$T$223,$Q708,'Capex forecast'!$S$9:$S$223,$S708,'Capex forecast'!$Q$9:$Q$223,"Augex")</f>
        <v>0</v>
      </c>
      <c r="W708" s="32">
        <f>SUMIFS('Capex forecast'!G$9:G$223,'Capex forecast'!$T$9:$T$223,$Q708,'Capex forecast'!$S$9:$S$223,$S708,'Capex forecast'!$Q$9:$Q$223,"Augex")</f>
        <v>10797569.2329235</v>
      </c>
      <c r="X708" s="32">
        <f>SUMIFS('Capex forecast'!H$9:H$223,'Capex forecast'!$T$9:$T$223,$Q708,'Capex forecast'!$S$9:$S$223,$S708,'Capex forecast'!$Q$9:$Q$223,"Augex")</f>
        <v>2000000</v>
      </c>
      <c r="Y708" s="32">
        <f>SUMIFS('Capex forecast'!I$9:I$223,'Capex forecast'!$T$9:$T$223,$Q708,'Capex forecast'!$S$9:$S$223,$S708,'Capex forecast'!$Q$9:$Q$223,"Augex")</f>
        <v>11092165.691536225</v>
      </c>
      <c r="Z708" s="32">
        <f>SUMIFS('Capex forecast'!J$9:J$223,'Capex forecast'!$T$9:$T$223,$Q708,'Capex forecast'!$S$9:$S$223,$S708,'Capex forecast'!$Q$9:$Q$223,"Augex")</f>
        <v>0</v>
      </c>
      <c r="AA708" s="32">
        <f>SUMIFS('Capex forecast'!K$9:K$223,'Capex forecast'!$T$9:$T$223,$Q708,'Capex forecast'!$S$9:$S$223,$S708,'Capex forecast'!$Q$9:$Q$223,"Augex")</f>
        <v>0</v>
      </c>
      <c r="AB708" s="32">
        <f>SUMIFS('Capex forecast'!L$9:L$223,'Capex forecast'!$T$9:$T$223,$Q708,'Capex forecast'!$S$9:$S$223,$S708,'Capex forecast'!$Q$9:$Q$223,"Augex")</f>
        <v>4777946.9848919455</v>
      </c>
      <c r="AC708" s="32">
        <f>SUMIFS('Capex forecast'!M$9:M$223,'Capex forecast'!$T$9:$T$223,$Q708,'Capex forecast'!$S$9:$S$223,$S708,'Capex forecast'!$Q$9:$Q$223,"Augex")</f>
        <v>4777946.9848919455</v>
      </c>
      <c r="AD708" s="32">
        <f>SUMIFS('Capex forecast'!N$9:N$223,'Capex forecast'!$T$9:$T$223,$Q708,'Capex forecast'!$S$9:$S$223,$S708,'Capex forecast'!$Q$9:$Q$223,"Augex")</f>
        <v>4777946.9848919455</v>
      </c>
      <c r="AF708" s="45" t="s">
        <v>431</v>
      </c>
      <c r="AG708" s="6" t="str">
        <f>INDEX('Demand forecast'!$M$9:$M$5832,MATCH($Q708,'Demand forecast'!$B$9:$B$5832,0))</f>
        <v>No</v>
      </c>
      <c r="AH708" s="6" t="str">
        <f>IF(COUNTIF($AF$93:AF708,$B708) = 1, "LV", IF(COUNTIF($AF$93:AF708,$B708) = 2, "HV", "ST"))</f>
        <v>ST</v>
      </c>
      <c r="AI708" s="6" t="str">
        <f>INDEX('Demand forecast and growth rate'!$E$7:$E$273,MATCH($Q708,'Demand forecast and growth rate'!$B$7:$B$273,0))</f>
        <v>High growth</v>
      </c>
      <c r="AJ708" s="47">
        <f>SUMIFS('Capex forecast'!E$9:E$223,'Capex forecast'!$T$9:$T$223,$AF708,'Capex forecast'!$S$9:$S$223,$AH708,'Capex forecast'!$Q$9:$Q$223,"Repex")</f>
        <v>0</v>
      </c>
      <c r="AK708" s="47">
        <f>SUMIFS('Capex forecast'!F$9:F$223,'Capex forecast'!$T$9:$T$223,$AF708,'Capex forecast'!$S$9:$S$223,$AH708,'Capex forecast'!$Q$9:$Q$223,"Repex")</f>
        <v>0</v>
      </c>
      <c r="AL708" s="47">
        <f>SUMIFS('Capex forecast'!G$9:G$223,'Capex forecast'!$T$9:$T$223,$AF708,'Capex forecast'!$S$9:$S$223,$AH708,'Capex forecast'!$Q$9:$Q$223,"Repex")</f>
        <v>0</v>
      </c>
      <c r="AM708" s="47">
        <f>SUMIFS('Capex forecast'!H$9:H$223,'Capex forecast'!$T$9:$T$223,$AF708,'Capex forecast'!$S$9:$S$223,$AH708,'Capex forecast'!$Q$9:$Q$223,"Repex")</f>
        <v>0</v>
      </c>
      <c r="AN708" s="47">
        <f>SUMIFS('Capex forecast'!I$9:I$223,'Capex forecast'!$T$9:$T$223,$AF708,'Capex forecast'!$S$9:$S$223,$AH708,'Capex forecast'!$Q$9:$Q$223,"Repex")</f>
        <v>0</v>
      </c>
      <c r="AO708" s="47">
        <f>SUMIFS('Capex forecast'!J$9:J$223,'Capex forecast'!$T$9:$T$223,$AF708,'Capex forecast'!$S$9:$S$223,$AH708,'Capex forecast'!$Q$9:$Q$223,"Repex")</f>
        <v>0</v>
      </c>
      <c r="AP708" s="47">
        <f>SUMIFS('Capex forecast'!K$9:K$223,'Capex forecast'!$T$9:$T$223,$AF708,'Capex forecast'!$S$9:$S$223,$AH708,'Capex forecast'!$Q$9:$Q$223,"Repex")</f>
        <v>0</v>
      </c>
      <c r="AQ708" s="47">
        <f>SUMIFS('Capex forecast'!L$9:L$223,'Capex forecast'!$T$9:$T$223,$AF708,'Capex forecast'!$S$9:$S$223,$AH708,'Capex forecast'!$Q$9:$Q$223,"Repex")</f>
        <v>0</v>
      </c>
      <c r="AR708" s="47">
        <f>SUMIFS('Capex forecast'!M$9:M$223,'Capex forecast'!$T$9:$T$223,$AF708,'Capex forecast'!$S$9:$S$223,$AH708,'Capex forecast'!$Q$9:$Q$223,"Repex")</f>
        <v>0</v>
      </c>
      <c r="AS708" s="47">
        <f>SUMIFS('Capex forecast'!N$9:N$223,'Capex forecast'!$T$9:$T$223,$AF708,'Capex forecast'!$S$9:$S$223,$AH708,'Capex forecast'!$Q$9:$Q$223,"Repex")</f>
        <v>0</v>
      </c>
    </row>
    <row r="709" spans="2:45" ht="15">
      <c r="B709" s="45" t="s">
        <v>432</v>
      </c>
      <c r="C709" s="6" t="str">
        <f>INDEX('Demand forecast'!$M$9:$M$5832,MATCH($B709,'Demand forecast'!$B$9:$B$5832,0))</f>
        <v>Yes</v>
      </c>
      <c r="D709" s="6" t="str">
        <f>IF(COUNTIF($B$93:B709,$B709) = 1, "LV", IF(COUNTIF($B$93:B709,$B709) = 2, "HV", "ST"))</f>
        <v>ST</v>
      </c>
      <c r="E709" s="6" t="str">
        <f>INDEX('Demand forecast and growth rate'!$E$7:$E$273,MATCH($B709,'Demand forecast and growth rate'!$B$7:$B$273,0))</f>
        <v>Steady/falling</v>
      </c>
      <c r="F709" s="32">
        <f>SUMIFS('Capex forecast'!E$9:E$223,'Capex forecast'!$T$9:$T$223,'Allocation of site-spec costs'!$B709,'Capex forecast'!$S$9:$S$223,'Allocation of site-spec costs'!$D709,'Capex forecast'!$Q$9:$Q$223,"Customer Connection")</f>
        <v>0</v>
      </c>
      <c r="G709" s="32">
        <f>SUMIFS('Capex forecast'!F$9:F$223,'Capex forecast'!$T$9:$T$223,'Allocation of site-spec costs'!$B709,'Capex forecast'!$S$9:$S$223,'Allocation of site-spec costs'!$D709,'Capex forecast'!$Q$9:$Q$223,"Customer Connection")</f>
        <v>0</v>
      </c>
      <c r="H709" s="32">
        <f>SUMIFS('Capex forecast'!G$9:G$223,'Capex forecast'!$T$9:$T$223,'Allocation of site-spec costs'!$B709,'Capex forecast'!$S$9:$S$223,'Allocation of site-spec costs'!$D709,'Capex forecast'!$Q$9:$Q$223,"Customer Connection")</f>
        <v>0</v>
      </c>
      <c r="I709" s="32">
        <f>SUMIFS('Capex forecast'!H$9:H$223,'Capex forecast'!$T$9:$T$223,'Allocation of site-spec costs'!$B709,'Capex forecast'!$S$9:$S$223,'Allocation of site-spec costs'!$D709,'Capex forecast'!$Q$9:$Q$223,"Customer Connection")</f>
        <v>0</v>
      </c>
      <c r="J709" s="32">
        <f>SUMIFS('Capex forecast'!I$9:I$223,'Capex forecast'!$T$9:$T$223,'Allocation of site-spec costs'!$B709,'Capex forecast'!$S$9:$S$223,'Allocation of site-spec costs'!$D709,'Capex forecast'!$Q$9:$Q$223,"Customer Connection")</f>
        <v>0</v>
      </c>
      <c r="K709" s="32">
        <f>SUMIFS('Capex forecast'!J$9:J$223,'Capex forecast'!$T$9:$T$223,'Allocation of site-spec costs'!$B709,'Capex forecast'!$S$9:$S$223,'Allocation of site-spec costs'!$D709,'Capex forecast'!$Q$9:$Q$223,"Customer Connection")</f>
        <v>0</v>
      </c>
      <c r="L709" s="32">
        <f>SUMIFS('Capex forecast'!K$9:K$223,'Capex forecast'!$T$9:$T$223,'Allocation of site-spec costs'!$B709,'Capex forecast'!$S$9:$S$223,'Allocation of site-spec costs'!$D709,'Capex forecast'!$Q$9:$Q$223,"Customer Connection")</f>
        <v>0</v>
      </c>
      <c r="M709" s="32">
        <f>SUMIFS('Capex forecast'!L$9:L$223,'Capex forecast'!$T$9:$T$223,'Allocation of site-spec costs'!$B709,'Capex forecast'!$S$9:$S$223,'Allocation of site-spec costs'!$D709,'Capex forecast'!$Q$9:$Q$223,"Customer Connection")</f>
        <v>0</v>
      </c>
      <c r="N709" s="32">
        <f>SUMIFS('Capex forecast'!M$9:M$223,'Capex forecast'!$T$9:$T$223,'Allocation of site-spec costs'!$B709,'Capex forecast'!$S$9:$S$223,'Allocation of site-spec costs'!$D709,'Capex forecast'!$Q$9:$Q$223,"Customer Connection")</f>
        <v>0</v>
      </c>
      <c r="O709" s="32">
        <f>SUMIFS('Capex forecast'!N$9:N$223,'Capex forecast'!$T$9:$T$223,'Allocation of site-spec costs'!$B709,'Capex forecast'!$S$9:$S$223,'Allocation of site-spec costs'!$D709,'Capex forecast'!$Q$9:$Q$223,"Customer Connection")</f>
        <v>0</v>
      </c>
      <c r="Q709" s="45" t="s">
        <v>432</v>
      </c>
      <c r="R709" s="6" t="str">
        <f>INDEX('Demand forecast'!$M$9:$M$5832,MATCH($Q709,'Demand forecast'!$B$9:$B$5832,0))</f>
        <v>Yes</v>
      </c>
      <c r="S709" s="6" t="str">
        <f>IF(COUNTIF($Q$93:Q709,$B709) = 1, "LV", IF(COUNTIF($Q$93:Q709,$B709) = 2, "HV", "ST"))</f>
        <v>ST</v>
      </c>
      <c r="T709" s="6" t="str">
        <f>INDEX('Demand forecast and growth rate'!$E$7:$E$273,MATCH($Q709,'Demand forecast and growth rate'!$B$7:$B$273,0))</f>
        <v>Steady/falling</v>
      </c>
      <c r="U709" s="32">
        <f>SUMIFS('Capex forecast'!E$9:E$223,'Capex forecast'!$T$9:$T$223,$Q709,'Capex forecast'!$S$9:$S$223,$S709,'Capex forecast'!$Q$9:$Q$223,"Augex")</f>
        <v>0</v>
      </c>
      <c r="V709" s="32">
        <f>SUMIFS('Capex forecast'!F$9:F$223,'Capex forecast'!$T$9:$T$223,$Q709,'Capex forecast'!$S$9:$S$223,$S709,'Capex forecast'!$Q$9:$Q$223,"Augex")</f>
        <v>0</v>
      </c>
      <c r="W709" s="32">
        <f>SUMIFS('Capex forecast'!G$9:G$223,'Capex forecast'!$T$9:$T$223,$Q709,'Capex forecast'!$S$9:$S$223,$S709,'Capex forecast'!$Q$9:$Q$223,"Augex")</f>
        <v>0</v>
      </c>
      <c r="X709" s="32">
        <f>SUMIFS('Capex forecast'!H$9:H$223,'Capex forecast'!$T$9:$T$223,$Q709,'Capex forecast'!$S$9:$S$223,$S709,'Capex forecast'!$Q$9:$Q$223,"Augex")</f>
        <v>0</v>
      </c>
      <c r="Y709" s="32">
        <f>SUMIFS('Capex forecast'!I$9:I$223,'Capex forecast'!$T$9:$T$223,$Q709,'Capex forecast'!$S$9:$S$223,$S709,'Capex forecast'!$Q$9:$Q$223,"Augex")</f>
        <v>0</v>
      </c>
      <c r="Z709" s="32">
        <f>SUMIFS('Capex forecast'!J$9:J$223,'Capex forecast'!$T$9:$T$223,$Q709,'Capex forecast'!$S$9:$S$223,$S709,'Capex forecast'!$Q$9:$Q$223,"Augex")</f>
        <v>0</v>
      </c>
      <c r="AA709" s="32">
        <f>SUMIFS('Capex forecast'!K$9:K$223,'Capex forecast'!$T$9:$T$223,$Q709,'Capex forecast'!$S$9:$S$223,$S709,'Capex forecast'!$Q$9:$Q$223,"Augex")</f>
        <v>0</v>
      </c>
      <c r="AB709" s="32">
        <f>SUMIFS('Capex forecast'!L$9:L$223,'Capex forecast'!$T$9:$T$223,$Q709,'Capex forecast'!$S$9:$S$223,$S709,'Capex forecast'!$Q$9:$Q$223,"Augex")</f>
        <v>0</v>
      </c>
      <c r="AC709" s="32">
        <f>SUMIFS('Capex forecast'!M$9:M$223,'Capex forecast'!$T$9:$T$223,$Q709,'Capex forecast'!$S$9:$S$223,$S709,'Capex forecast'!$Q$9:$Q$223,"Augex")</f>
        <v>0</v>
      </c>
      <c r="AD709" s="32">
        <f>SUMIFS('Capex forecast'!N$9:N$223,'Capex forecast'!$T$9:$T$223,$Q709,'Capex forecast'!$S$9:$S$223,$S709,'Capex forecast'!$Q$9:$Q$223,"Augex")</f>
        <v>0</v>
      </c>
      <c r="AF709" s="45" t="s">
        <v>432</v>
      </c>
      <c r="AG709" s="6" t="str">
        <f>INDEX('Demand forecast'!$M$9:$M$5832,MATCH($Q709,'Demand forecast'!$B$9:$B$5832,0))</f>
        <v>Yes</v>
      </c>
      <c r="AH709" s="6" t="str">
        <f>IF(COUNTIF($AF$93:AF709,$B709) = 1, "LV", IF(COUNTIF($AF$93:AF709,$B709) = 2, "HV", "ST"))</f>
        <v>ST</v>
      </c>
      <c r="AI709" s="6" t="str">
        <f>INDEX('Demand forecast and growth rate'!$E$7:$E$273,MATCH($Q709,'Demand forecast and growth rate'!$B$7:$B$273,0))</f>
        <v>Steady/falling</v>
      </c>
      <c r="AJ709" s="47">
        <f>SUMIFS('Capex forecast'!E$9:E$223,'Capex forecast'!$T$9:$T$223,$AF709,'Capex forecast'!$S$9:$S$223,$AH709,'Capex forecast'!$Q$9:$Q$223,"Repex")</f>
        <v>0</v>
      </c>
      <c r="AK709" s="47">
        <f>SUMIFS('Capex forecast'!F$9:F$223,'Capex forecast'!$T$9:$T$223,$AF709,'Capex forecast'!$S$9:$S$223,$AH709,'Capex forecast'!$Q$9:$Q$223,"Repex")</f>
        <v>0</v>
      </c>
      <c r="AL709" s="47">
        <f>SUMIFS('Capex forecast'!G$9:G$223,'Capex forecast'!$T$9:$T$223,$AF709,'Capex forecast'!$S$9:$S$223,$AH709,'Capex forecast'!$Q$9:$Q$223,"Repex")</f>
        <v>0</v>
      </c>
      <c r="AM709" s="47">
        <f>SUMIFS('Capex forecast'!H$9:H$223,'Capex forecast'!$T$9:$T$223,$AF709,'Capex forecast'!$S$9:$S$223,$AH709,'Capex forecast'!$Q$9:$Q$223,"Repex")</f>
        <v>0</v>
      </c>
      <c r="AN709" s="47">
        <f>SUMIFS('Capex forecast'!I$9:I$223,'Capex forecast'!$T$9:$T$223,$AF709,'Capex forecast'!$S$9:$S$223,$AH709,'Capex forecast'!$Q$9:$Q$223,"Repex")</f>
        <v>0</v>
      </c>
      <c r="AO709" s="47">
        <f>SUMIFS('Capex forecast'!J$9:J$223,'Capex forecast'!$T$9:$T$223,$AF709,'Capex forecast'!$S$9:$S$223,$AH709,'Capex forecast'!$Q$9:$Q$223,"Repex")</f>
        <v>0</v>
      </c>
      <c r="AP709" s="47">
        <f>SUMIFS('Capex forecast'!K$9:K$223,'Capex forecast'!$T$9:$T$223,$AF709,'Capex forecast'!$S$9:$S$223,$AH709,'Capex forecast'!$Q$9:$Q$223,"Repex")</f>
        <v>0</v>
      </c>
      <c r="AQ709" s="47">
        <f>SUMIFS('Capex forecast'!L$9:L$223,'Capex forecast'!$T$9:$T$223,$AF709,'Capex forecast'!$S$9:$S$223,$AH709,'Capex forecast'!$Q$9:$Q$223,"Repex")</f>
        <v>0</v>
      </c>
      <c r="AR709" s="47">
        <f>SUMIFS('Capex forecast'!M$9:M$223,'Capex forecast'!$T$9:$T$223,$AF709,'Capex forecast'!$S$9:$S$223,$AH709,'Capex forecast'!$Q$9:$Q$223,"Repex")</f>
        <v>0</v>
      </c>
      <c r="AS709" s="47">
        <f>SUMIFS('Capex forecast'!N$9:N$223,'Capex forecast'!$T$9:$T$223,$AF709,'Capex forecast'!$S$9:$S$223,$AH709,'Capex forecast'!$Q$9:$Q$223,"Repex")</f>
        <v>0</v>
      </c>
    </row>
    <row r="710" spans="2:45" ht="15">
      <c r="B710" s="45" t="s">
        <v>29</v>
      </c>
      <c r="C710" s="6" t="str">
        <f>INDEX('Demand forecast'!$M$9:$M$5832,MATCH($B710,'Demand forecast'!$B$9:$B$5832,0))</f>
        <v>No</v>
      </c>
      <c r="D710" s="6" t="str">
        <f>IF(COUNTIF($B$93:B710,$B710) = 1, "LV", IF(COUNTIF($B$93:B710,$B710) = 2, "HV", "ST"))</f>
        <v>ST</v>
      </c>
      <c r="E710" s="6" t="str">
        <f>INDEX('Demand forecast and growth rate'!$E$7:$E$273,MATCH($B710,'Demand forecast and growth rate'!$B$7:$B$273,0))</f>
        <v>High growth</v>
      </c>
      <c r="F710" s="32">
        <f>SUMIFS('Capex forecast'!E$9:E$223,'Capex forecast'!$T$9:$T$223,'Allocation of site-spec costs'!$B710,'Capex forecast'!$S$9:$S$223,'Allocation of site-spec costs'!$D710,'Capex forecast'!$Q$9:$Q$223,"Customer Connection")</f>
        <v>0</v>
      </c>
      <c r="G710" s="32">
        <f>SUMIFS('Capex forecast'!F$9:F$223,'Capex forecast'!$T$9:$T$223,'Allocation of site-spec costs'!$B710,'Capex forecast'!$S$9:$S$223,'Allocation of site-spec costs'!$D710,'Capex forecast'!$Q$9:$Q$223,"Customer Connection")</f>
        <v>0</v>
      </c>
      <c r="H710" s="32">
        <f>SUMIFS('Capex forecast'!G$9:G$223,'Capex forecast'!$T$9:$T$223,'Allocation of site-spec costs'!$B710,'Capex forecast'!$S$9:$S$223,'Allocation of site-spec costs'!$D710,'Capex forecast'!$Q$9:$Q$223,"Customer Connection")</f>
        <v>0</v>
      </c>
      <c r="I710" s="32">
        <f>SUMIFS('Capex forecast'!H$9:H$223,'Capex forecast'!$T$9:$T$223,'Allocation of site-spec costs'!$B710,'Capex forecast'!$S$9:$S$223,'Allocation of site-spec costs'!$D710,'Capex forecast'!$Q$9:$Q$223,"Customer Connection")</f>
        <v>0</v>
      </c>
      <c r="J710" s="32">
        <f>SUMIFS('Capex forecast'!I$9:I$223,'Capex forecast'!$T$9:$T$223,'Allocation of site-spec costs'!$B710,'Capex forecast'!$S$9:$S$223,'Allocation of site-spec costs'!$D710,'Capex forecast'!$Q$9:$Q$223,"Customer Connection")</f>
        <v>0</v>
      </c>
      <c r="K710" s="32">
        <f>SUMIFS('Capex forecast'!J$9:J$223,'Capex forecast'!$T$9:$T$223,'Allocation of site-spec costs'!$B710,'Capex forecast'!$S$9:$S$223,'Allocation of site-spec costs'!$D710,'Capex forecast'!$Q$9:$Q$223,"Customer Connection")</f>
        <v>0</v>
      </c>
      <c r="L710" s="32">
        <f>SUMIFS('Capex forecast'!K$9:K$223,'Capex forecast'!$T$9:$T$223,'Allocation of site-spec costs'!$B710,'Capex forecast'!$S$9:$S$223,'Allocation of site-spec costs'!$D710,'Capex forecast'!$Q$9:$Q$223,"Customer Connection")</f>
        <v>0</v>
      </c>
      <c r="M710" s="32">
        <f>SUMIFS('Capex forecast'!L$9:L$223,'Capex forecast'!$T$9:$T$223,'Allocation of site-spec costs'!$B710,'Capex forecast'!$S$9:$S$223,'Allocation of site-spec costs'!$D710,'Capex forecast'!$Q$9:$Q$223,"Customer Connection")</f>
        <v>0</v>
      </c>
      <c r="N710" s="32">
        <f>SUMIFS('Capex forecast'!M$9:M$223,'Capex forecast'!$T$9:$T$223,'Allocation of site-spec costs'!$B710,'Capex forecast'!$S$9:$S$223,'Allocation of site-spec costs'!$D710,'Capex forecast'!$Q$9:$Q$223,"Customer Connection")</f>
        <v>0</v>
      </c>
      <c r="O710" s="32">
        <f>SUMIFS('Capex forecast'!N$9:N$223,'Capex forecast'!$T$9:$T$223,'Allocation of site-spec costs'!$B710,'Capex forecast'!$S$9:$S$223,'Allocation of site-spec costs'!$D710,'Capex forecast'!$Q$9:$Q$223,"Customer Connection")</f>
        <v>0</v>
      </c>
      <c r="Q710" s="45" t="s">
        <v>29</v>
      </c>
      <c r="R710" s="6" t="str">
        <f>INDEX('Demand forecast'!$M$9:$M$5832,MATCH($Q710,'Demand forecast'!$B$9:$B$5832,0))</f>
        <v>No</v>
      </c>
      <c r="S710" s="6" t="str">
        <f>IF(COUNTIF($Q$93:Q710,$B710) = 1, "LV", IF(COUNTIF($Q$93:Q710,$B710) = 2, "HV", "ST"))</f>
        <v>ST</v>
      </c>
      <c r="T710" s="6" t="str">
        <f>INDEX('Demand forecast and growth rate'!$E$7:$E$273,MATCH($Q710,'Demand forecast and growth rate'!$B$7:$B$273,0))</f>
        <v>High growth</v>
      </c>
      <c r="U710" s="32">
        <f>SUMIFS('Capex forecast'!E$9:E$223,'Capex forecast'!$T$9:$T$223,$Q710,'Capex forecast'!$S$9:$S$223,$S710,'Capex forecast'!$Q$9:$Q$223,"Augex")</f>
        <v>0</v>
      </c>
      <c r="V710" s="32">
        <f>SUMIFS('Capex forecast'!F$9:F$223,'Capex forecast'!$T$9:$T$223,$Q710,'Capex forecast'!$S$9:$S$223,$S710,'Capex forecast'!$Q$9:$Q$223,"Augex")</f>
        <v>0</v>
      </c>
      <c r="W710" s="32">
        <f>SUMIFS('Capex forecast'!G$9:G$223,'Capex forecast'!$T$9:$T$223,$Q710,'Capex forecast'!$S$9:$S$223,$S710,'Capex forecast'!$Q$9:$Q$223,"Augex")</f>
        <v>0</v>
      </c>
      <c r="X710" s="32">
        <f>SUMIFS('Capex forecast'!H$9:H$223,'Capex forecast'!$T$9:$T$223,$Q710,'Capex forecast'!$S$9:$S$223,$S710,'Capex forecast'!$Q$9:$Q$223,"Augex")</f>
        <v>0</v>
      </c>
      <c r="Y710" s="32">
        <f>SUMIFS('Capex forecast'!I$9:I$223,'Capex forecast'!$T$9:$T$223,$Q710,'Capex forecast'!$S$9:$S$223,$S710,'Capex forecast'!$Q$9:$Q$223,"Augex")</f>
        <v>0</v>
      </c>
      <c r="Z710" s="32">
        <f>SUMIFS('Capex forecast'!J$9:J$223,'Capex forecast'!$T$9:$T$223,$Q710,'Capex forecast'!$S$9:$S$223,$S710,'Capex forecast'!$Q$9:$Q$223,"Augex")</f>
        <v>0</v>
      </c>
      <c r="AA710" s="32">
        <f>SUMIFS('Capex forecast'!K$9:K$223,'Capex forecast'!$T$9:$T$223,$Q710,'Capex forecast'!$S$9:$S$223,$S710,'Capex forecast'!$Q$9:$Q$223,"Augex")</f>
        <v>0</v>
      </c>
      <c r="AB710" s="32">
        <f>SUMIFS('Capex forecast'!L$9:L$223,'Capex forecast'!$T$9:$T$223,$Q710,'Capex forecast'!$S$9:$S$223,$S710,'Capex forecast'!$Q$9:$Q$223,"Augex")</f>
        <v>0</v>
      </c>
      <c r="AC710" s="32">
        <f>SUMIFS('Capex forecast'!M$9:M$223,'Capex forecast'!$T$9:$T$223,$Q710,'Capex forecast'!$S$9:$S$223,$S710,'Capex forecast'!$Q$9:$Q$223,"Augex")</f>
        <v>0</v>
      </c>
      <c r="AD710" s="32">
        <f>SUMIFS('Capex forecast'!N$9:N$223,'Capex forecast'!$T$9:$T$223,$Q710,'Capex forecast'!$S$9:$S$223,$S710,'Capex forecast'!$Q$9:$Q$223,"Augex")</f>
        <v>0</v>
      </c>
      <c r="AF710" s="45" t="s">
        <v>29</v>
      </c>
      <c r="AG710" s="6" t="str">
        <f>INDEX('Demand forecast'!$M$9:$M$5832,MATCH($Q710,'Demand forecast'!$B$9:$B$5832,0))</f>
        <v>No</v>
      </c>
      <c r="AH710" s="6" t="str">
        <f>IF(COUNTIF($AF$93:AF710,$B710) = 1, "LV", IF(COUNTIF($AF$93:AF710,$B710) = 2, "HV", "ST"))</f>
        <v>ST</v>
      </c>
      <c r="AI710" s="6" t="str">
        <f>INDEX('Demand forecast and growth rate'!$E$7:$E$273,MATCH($Q710,'Demand forecast and growth rate'!$B$7:$B$273,0))</f>
        <v>High growth</v>
      </c>
      <c r="AJ710" s="47">
        <f>SUMIFS('Capex forecast'!E$9:E$223,'Capex forecast'!$T$9:$T$223,$AF710,'Capex forecast'!$S$9:$S$223,$AH710,'Capex forecast'!$Q$9:$Q$223,"Repex")</f>
        <v>0</v>
      </c>
      <c r="AK710" s="47">
        <f>SUMIFS('Capex forecast'!F$9:F$223,'Capex forecast'!$T$9:$T$223,$AF710,'Capex forecast'!$S$9:$S$223,$AH710,'Capex forecast'!$Q$9:$Q$223,"Repex")</f>
        <v>0</v>
      </c>
      <c r="AL710" s="47">
        <f>SUMIFS('Capex forecast'!G$9:G$223,'Capex forecast'!$T$9:$T$223,$AF710,'Capex forecast'!$S$9:$S$223,$AH710,'Capex forecast'!$Q$9:$Q$223,"Repex")</f>
        <v>0</v>
      </c>
      <c r="AM710" s="47">
        <f>SUMIFS('Capex forecast'!H$9:H$223,'Capex forecast'!$T$9:$T$223,$AF710,'Capex forecast'!$S$9:$S$223,$AH710,'Capex forecast'!$Q$9:$Q$223,"Repex")</f>
        <v>0</v>
      </c>
      <c r="AN710" s="47">
        <f>SUMIFS('Capex forecast'!I$9:I$223,'Capex forecast'!$T$9:$T$223,$AF710,'Capex forecast'!$S$9:$S$223,$AH710,'Capex forecast'!$Q$9:$Q$223,"Repex")</f>
        <v>0</v>
      </c>
      <c r="AO710" s="47">
        <f>SUMIFS('Capex forecast'!J$9:J$223,'Capex forecast'!$T$9:$T$223,$AF710,'Capex forecast'!$S$9:$S$223,$AH710,'Capex forecast'!$Q$9:$Q$223,"Repex")</f>
        <v>0</v>
      </c>
      <c r="AP710" s="47">
        <f>SUMIFS('Capex forecast'!K$9:K$223,'Capex forecast'!$T$9:$T$223,$AF710,'Capex forecast'!$S$9:$S$223,$AH710,'Capex forecast'!$Q$9:$Q$223,"Repex")</f>
        <v>0</v>
      </c>
      <c r="AQ710" s="47">
        <f>SUMIFS('Capex forecast'!L$9:L$223,'Capex forecast'!$T$9:$T$223,$AF710,'Capex forecast'!$S$9:$S$223,$AH710,'Capex forecast'!$Q$9:$Q$223,"Repex")</f>
        <v>0</v>
      </c>
      <c r="AR710" s="47">
        <f>SUMIFS('Capex forecast'!M$9:M$223,'Capex forecast'!$T$9:$T$223,$AF710,'Capex forecast'!$S$9:$S$223,$AH710,'Capex forecast'!$Q$9:$Q$223,"Repex")</f>
        <v>0</v>
      </c>
      <c r="AS710" s="47">
        <f>SUMIFS('Capex forecast'!N$9:N$223,'Capex forecast'!$T$9:$T$223,$AF710,'Capex forecast'!$S$9:$S$223,$AH710,'Capex forecast'!$Q$9:$Q$223,"Repex")</f>
        <v>0</v>
      </c>
    </row>
    <row r="711" spans="2:45" ht="15">
      <c r="B711" s="45" t="s">
        <v>433</v>
      </c>
      <c r="C711" s="6" t="str">
        <f>INDEX('Demand forecast'!$M$9:$M$5832,MATCH($B711,'Demand forecast'!$B$9:$B$5832,0))</f>
        <v>No</v>
      </c>
      <c r="D711" s="6" t="str">
        <f>IF(COUNTIF($B$93:B711,$B711) = 1, "LV", IF(COUNTIF($B$93:B711,$B711) = 2, "HV", "ST"))</f>
        <v>ST</v>
      </c>
      <c r="E711" s="6" t="str">
        <f>INDEX('Demand forecast and growth rate'!$E$7:$E$273,MATCH($B711,'Demand forecast and growth rate'!$B$7:$B$273,0))</f>
        <v>Steady/falling</v>
      </c>
      <c r="F711" s="32">
        <f>SUMIFS('Capex forecast'!E$9:E$223,'Capex forecast'!$T$9:$T$223,'Allocation of site-spec costs'!$B711,'Capex forecast'!$S$9:$S$223,'Allocation of site-spec costs'!$D711,'Capex forecast'!$Q$9:$Q$223,"Customer Connection")</f>
        <v>0</v>
      </c>
      <c r="G711" s="32">
        <f>SUMIFS('Capex forecast'!F$9:F$223,'Capex forecast'!$T$9:$T$223,'Allocation of site-spec costs'!$B711,'Capex forecast'!$S$9:$S$223,'Allocation of site-spec costs'!$D711,'Capex forecast'!$Q$9:$Q$223,"Customer Connection")</f>
        <v>0</v>
      </c>
      <c r="H711" s="32">
        <f>SUMIFS('Capex forecast'!G$9:G$223,'Capex forecast'!$T$9:$T$223,'Allocation of site-spec costs'!$B711,'Capex forecast'!$S$9:$S$223,'Allocation of site-spec costs'!$D711,'Capex forecast'!$Q$9:$Q$223,"Customer Connection")</f>
        <v>0</v>
      </c>
      <c r="I711" s="32">
        <f>SUMIFS('Capex forecast'!H$9:H$223,'Capex forecast'!$T$9:$T$223,'Allocation of site-spec costs'!$B711,'Capex forecast'!$S$9:$S$223,'Allocation of site-spec costs'!$D711,'Capex forecast'!$Q$9:$Q$223,"Customer Connection")</f>
        <v>0</v>
      </c>
      <c r="J711" s="32">
        <f>SUMIFS('Capex forecast'!I$9:I$223,'Capex forecast'!$T$9:$T$223,'Allocation of site-spec costs'!$B711,'Capex forecast'!$S$9:$S$223,'Allocation of site-spec costs'!$D711,'Capex forecast'!$Q$9:$Q$223,"Customer Connection")</f>
        <v>0</v>
      </c>
      <c r="K711" s="32">
        <f>SUMIFS('Capex forecast'!J$9:J$223,'Capex forecast'!$T$9:$T$223,'Allocation of site-spec costs'!$B711,'Capex forecast'!$S$9:$S$223,'Allocation of site-spec costs'!$D711,'Capex forecast'!$Q$9:$Q$223,"Customer Connection")</f>
        <v>0</v>
      </c>
      <c r="L711" s="32">
        <f>SUMIFS('Capex forecast'!K$9:K$223,'Capex forecast'!$T$9:$T$223,'Allocation of site-spec costs'!$B711,'Capex forecast'!$S$9:$S$223,'Allocation of site-spec costs'!$D711,'Capex forecast'!$Q$9:$Q$223,"Customer Connection")</f>
        <v>0</v>
      </c>
      <c r="M711" s="32">
        <f>SUMIFS('Capex forecast'!L$9:L$223,'Capex forecast'!$T$9:$T$223,'Allocation of site-spec costs'!$B711,'Capex forecast'!$S$9:$S$223,'Allocation of site-spec costs'!$D711,'Capex forecast'!$Q$9:$Q$223,"Customer Connection")</f>
        <v>0</v>
      </c>
      <c r="N711" s="32">
        <f>SUMIFS('Capex forecast'!M$9:M$223,'Capex forecast'!$T$9:$T$223,'Allocation of site-spec costs'!$B711,'Capex forecast'!$S$9:$S$223,'Allocation of site-spec costs'!$D711,'Capex forecast'!$Q$9:$Q$223,"Customer Connection")</f>
        <v>0</v>
      </c>
      <c r="O711" s="32">
        <f>SUMIFS('Capex forecast'!N$9:N$223,'Capex forecast'!$T$9:$T$223,'Allocation of site-spec costs'!$B711,'Capex forecast'!$S$9:$S$223,'Allocation of site-spec costs'!$D711,'Capex forecast'!$Q$9:$Q$223,"Customer Connection")</f>
        <v>0</v>
      </c>
      <c r="Q711" s="45" t="s">
        <v>433</v>
      </c>
      <c r="R711" s="6" t="str">
        <f>INDEX('Demand forecast'!$M$9:$M$5832,MATCH($Q711,'Demand forecast'!$B$9:$B$5832,0))</f>
        <v>No</v>
      </c>
      <c r="S711" s="6" t="str">
        <f>IF(COUNTIF($Q$93:Q711,$B711) = 1, "LV", IF(COUNTIF($Q$93:Q711,$B711) = 2, "HV", "ST"))</f>
        <v>ST</v>
      </c>
      <c r="T711" s="6" t="str">
        <f>INDEX('Demand forecast and growth rate'!$E$7:$E$273,MATCH($Q711,'Demand forecast and growth rate'!$B$7:$B$273,0))</f>
        <v>Steady/falling</v>
      </c>
      <c r="U711" s="32">
        <f>SUMIFS('Capex forecast'!E$9:E$223,'Capex forecast'!$T$9:$T$223,$Q711,'Capex forecast'!$S$9:$S$223,$S711,'Capex forecast'!$Q$9:$Q$223,"Augex")</f>
        <v>0</v>
      </c>
      <c r="V711" s="32">
        <f>SUMIFS('Capex forecast'!F$9:F$223,'Capex forecast'!$T$9:$T$223,$Q711,'Capex forecast'!$S$9:$S$223,$S711,'Capex forecast'!$Q$9:$Q$223,"Augex")</f>
        <v>0</v>
      </c>
      <c r="W711" s="32">
        <f>SUMIFS('Capex forecast'!G$9:G$223,'Capex forecast'!$T$9:$T$223,$Q711,'Capex forecast'!$S$9:$S$223,$S711,'Capex forecast'!$Q$9:$Q$223,"Augex")</f>
        <v>0</v>
      </c>
      <c r="X711" s="32">
        <f>SUMIFS('Capex forecast'!H$9:H$223,'Capex forecast'!$T$9:$T$223,$Q711,'Capex forecast'!$S$9:$S$223,$S711,'Capex forecast'!$Q$9:$Q$223,"Augex")</f>
        <v>0</v>
      </c>
      <c r="Y711" s="32">
        <f>SUMIFS('Capex forecast'!I$9:I$223,'Capex forecast'!$T$9:$T$223,$Q711,'Capex forecast'!$S$9:$S$223,$S711,'Capex forecast'!$Q$9:$Q$223,"Augex")</f>
        <v>0</v>
      </c>
      <c r="Z711" s="32">
        <f>SUMIFS('Capex forecast'!J$9:J$223,'Capex forecast'!$T$9:$T$223,$Q711,'Capex forecast'!$S$9:$S$223,$S711,'Capex forecast'!$Q$9:$Q$223,"Augex")</f>
        <v>0</v>
      </c>
      <c r="AA711" s="32">
        <f>SUMIFS('Capex forecast'!K$9:K$223,'Capex forecast'!$T$9:$T$223,$Q711,'Capex forecast'!$S$9:$S$223,$S711,'Capex forecast'!$Q$9:$Q$223,"Augex")</f>
        <v>0</v>
      </c>
      <c r="AB711" s="32">
        <f>SUMIFS('Capex forecast'!L$9:L$223,'Capex forecast'!$T$9:$T$223,$Q711,'Capex forecast'!$S$9:$S$223,$S711,'Capex forecast'!$Q$9:$Q$223,"Augex")</f>
        <v>0</v>
      </c>
      <c r="AC711" s="32">
        <f>SUMIFS('Capex forecast'!M$9:M$223,'Capex forecast'!$T$9:$T$223,$Q711,'Capex forecast'!$S$9:$S$223,$S711,'Capex forecast'!$Q$9:$Q$223,"Augex")</f>
        <v>0</v>
      </c>
      <c r="AD711" s="32">
        <f>SUMIFS('Capex forecast'!N$9:N$223,'Capex forecast'!$T$9:$T$223,$Q711,'Capex forecast'!$S$9:$S$223,$S711,'Capex forecast'!$Q$9:$Q$223,"Augex")</f>
        <v>0</v>
      </c>
      <c r="AF711" s="45" t="s">
        <v>433</v>
      </c>
      <c r="AG711" s="6" t="str">
        <f>INDEX('Demand forecast'!$M$9:$M$5832,MATCH($Q711,'Demand forecast'!$B$9:$B$5832,0))</f>
        <v>No</v>
      </c>
      <c r="AH711" s="6" t="str">
        <f>IF(COUNTIF($AF$93:AF711,$B711) = 1, "LV", IF(COUNTIF($AF$93:AF711,$B711) = 2, "HV", "ST"))</f>
        <v>ST</v>
      </c>
      <c r="AI711" s="6" t="str">
        <f>INDEX('Demand forecast and growth rate'!$E$7:$E$273,MATCH($Q711,'Demand forecast and growth rate'!$B$7:$B$273,0))</f>
        <v>Steady/falling</v>
      </c>
      <c r="AJ711" s="47">
        <f>SUMIFS('Capex forecast'!E$9:E$223,'Capex forecast'!$T$9:$T$223,$AF711,'Capex forecast'!$S$9:$S$223,$AH711,'Capex forecast'!$Q$9:$Q$223,"Repex")</f>
        <v>0</v>
      </c>
      <c r="AK711" s="47">
        <f>SUMIFS('Capex forecast'!F$9:F$223,'Capex forecast'!$T$9:$T$223,$AF711,'Capex forecast'!$S$9:$S$223,$AH711,'Capex forecast'!$Q$9:$Q$223,"Repex")</f>
        <v>0</v>
      </c>
      <c r="AL711" s="47">
        <f>SUMIFS('Capex forecast'!G$9:G$223,'Capex forecast'!$T$9:$T$223,$AF711,'Capex forecast'!$S$9:$S$223,$AH711,'Capex forecast'!$Q$9:$Q$223,"Repex")</f>
        <v>0</v>
      </c>
      <c r="AM711" s="47">
        <f>SUMIFS('Capex forecast'!H$9:H$223,'Capex forecast'!$T$9:$T$223,$AF711,'Capex forecast'!$S$9:$S$223,$AH711,'Capex forecast'!$Q$9:$Q$223,"Repex")</f>
        <v>0</v>
      </c>
      <c r="AN711" s="47">
        <f>SUMIFS('Capex forecast'!I$9:I$223,'Capex forecast'!$T$9:$T$223,$AF711,'Capex forecast'!$S$9:$S$223,$AH711,'Capex forecast'!$Q$9:$Q$223,"Repex")</f>
        <v>0</v>
      </c>
      <c r="AO711" s="47">
        <f>SUMIFS('Capex forecast'!J$9:J$223,'Capex forecast'!$T$9:$T$223,$AF711,'Capex forecast'!$S$9:$S$223,$AH711,'Capex forecast'!$Q$9:$Q$223,"Repex")</f>
        <v>0</v>
      </c>
      <c r="AP711" s="47">
        <f>SUMIFS('Capex forecast'!K$9:K$223,'Capex forecast'!$T$9:$T$223,$AF711,'Capex forecast'!$S$9:$S$223,$AH711,'Capex forecast'!$Q$9:$Q$223,"Repex")</f>
        <v>0</v>
      </c>
      <c r="AQ711" s="47">
        <f>SUMIFS('Capex forecast'!L$9:L$223,'Capex forecast'!$T$9:$T$223,$AF711,'Capex forecast'!$S$9:$S$223,$AH711,'Capex forecast'!$Q$9:$Q$223,"Repex")</f>
        <v>0</v>
      </c>
      <c r="AR711" s="47">
        <f>SUMIFS('Capex forecast'!M$9:M$223,'Capex forecast'!$T$9:$T$223,$AF711,'Capex forecast'!$S$9:$S$223,$AH711,'Capex forecast'!$Q$9:$Q$223,"Repex")</f>
        <v>0</v>
      </c>
      <c r="AS711" s="47">
        <f>SUMIFS('Capex forecast'!N$9:N$223,'Capex forecast'!$T$9:$T$223,$AF711,'Capex forecast'!$S$9:$S$223,$AH711,'Capex forecast'!$Q$9:$Q$223,"Repex")</f>
        <v>0</v>
      </c>
    </row>
    <row r="712" spans="2:45" ht="15">
      <c r="B712" s="45" t="s">
        <v>229</v>
      </c>
      <c r="C712" s="6" t="str">
        <f>INDEX('Demand forecast'!$M$9:$M$5832,MATCH($B712,'Demand forecast'!$B$9:$B$5832,0))</f>
        <v>Yes</v>
      </c>
      <c r="D712" s="6" t="str">
        <f>IF(COUNTIF($B$93:B712,$B712) = 1, "LV", IF(COUNTIF($B$93:B712,$B712) = 2, "HV", "ST"))</f>
        <v>ST</v>
      </c>
      <c r="E712" s="6" t="str">
        <f>INDEX('Demand forecast and growth rate'!$E$7:$E$273,MATCH($B712,'Demand forecast and growth rate'!$B$7:$B$273,0))</f>
        <v>Steady/falling</v>
      </c>
      <c r="F712" s="32">
        <f>SUMIFS('Capex forecast'!E$9:E$223,'Capex forecast'!$T$9:$T$223,'Allocation of site-spec costs'!$B712,'Capex forecast'!$S$9:$S$223,'Allocation of site-spec costs'!$D712,'Capex forecast'!$Q$9:$Q$223,"Customer Connection")</f>
        <v>0</v>
      </c>
      <c r="G712" s="32">
        <f>SUMIFS('Capex forecast'!F$9:F$223,'Capex forecast'!$T$9:$T$223,'Allocation of site-spec costs'!$B712,'Capex forecast'!$S$9:$S$223,'Allocation of site-spec costs'!$D712,'Capex forecast'!$Q$9:$Q$223,"Customer Connection")</f>
        <v>0</v>
      </c>
      <c r="H712" s="32">
        <f>SUMIFS('Capex forecast'!G$9:G$223,'Capex forecast'!$T$9:$T$223,'Allocation of site-spec costs'!$B712,'Capex forecast'!$S$9:$S$223,'Allocation of site-spec costs'!$D712,'Capex forecast'!$Q$9:$Q$223,"Customer Connection")</f>
        <v>0</v>
      </c>
      <c r="I712" s="32">
        <f>SUMIFS('Capex forecast'!H$9:H$223,'Capex forecast'!$T$9:$T$223,'Allocation of site-spec costs'!$B712,'Capex forecast'!$S$9:$S$223,'Allocation of site-spec costs'!$D712,'Capex forecast'!$Q$9:$Q$223,"Customer Connection")</f>
        <v>0</v>
      </c>
      <c r="J712" s="32">
        <f>SUMIFS('Capex forecast'!I$9:I$223,'Capex forecast'!$T$9:$T$223,'Allocation of site-spec costs'!$B712,'Capex forecast'!$S$9:$S$223,'Allocation of site-spec costs'!$D712,'Capex forecast'!$Q$9:$Q$223,"Customer Connection")</f>
        <v>0</v>
      </c>
      <c r="K712" s="32">
        <f>SUMIFS('Capex forecast'!J$9:J$223,'Capex forecast'!$T$9:$T$223,'Allocation of site-spec costs'!$B712,'Capex forecast'!$S$9:$S$223,'Allocation of site-spec costs'!$D712,'Capex forecast'!$Q$9:$Q$223,"Customer Connection")</f>
        <v>0</v>
      </c>
      <c r="L712" s="32">
        <f>SUMIFS('Capex forecast'!K$9:K$223,'Capex forecast'!$T$9:$T$223,'Allocation of site-spec costs'!$B712,'Capex forecast'!$S$9:$S$223,'Allocation of site-spec costs'!$D712,'Capex forecast'!$Q$9:$Q$223,"Customer Connection")</f>
        <v>0</v>
      </c>
      <c r="M712" s="32">
        <f>SUMIFS('Capex forecast'!L$9:L$223,'Capex forecast'!$T$9:$T$223,'Allocation of site-spec costs'!$B712,'Capex forecast'!$S$9:$S$223,'Allocation of site-spec costs'!$D712,'Capex forecast'!$Q$9:$Q$223,"Customer Connection")</f>
        <v>0</v>
      </c>
      <c r="N712" s="32">
        <f>SUMIFS('Capex forecast'!M$9:M$223,'Capex forecast'!$T$9:$T$223,'Allocation of site-spec costs'!$B712,'Capex forecast'!$S$9:$S$223,'Allocation of site-spec costs'!$D712,'Capex forecast'!$Q$9:$Q$223,"Customer Connection")</f>
        <v>0</v>
      </c>
      <c r="O712" s="32">
        <f>SUMIFS('Capex forecast'!N$9:N$223,'Capex forecast'!$T$9:$T$223,'Allocation of site-spec costs'!$B712,'Capex forecast'!$S$9:$S$223,'Allocation of site-spec costs'!$D712,'Capex forecast'!$Q$9:$Q$223,"Customer Connection")</f>
        <v>0</v>
      </c>
      <c r="Q712" s="45" t="s">
        <v>229</v>
      </c>
      <c r="R712" s="6" t="str">
        <f>INDEX('Demand forecast'!$M$9:$M$5832,MATCH($Q712,'Demand forecast'!$B$9:$B$5832,0))</f>
        <v>Yes</v>
      </c>
      <c r="S712" s="6" t="str">
        <f>IF(COUNTIF($Q$93:Q712,$B712) = 1, "LV", IF(COUNTIF($Q$93:Q712,$B712) = 2, "HV", "ST"))</f>
        <v>ST</v>
      </c>
      <c r="T712" s="6" t="str">
        <f>INDEX('Demand forecast and growth rate'!$E$7:$E$273,MATCH($Q712,'Demand forecast and growth rate'!$B$7:$B$273,0))</f>
        <v>Steady/falling</v>
      </c>
      <c r="U712" s="32">
        <f>SUMIFS('Capex forecast'!E$9:E$223,'Capex forecast'!$T$9:$T$223,$Q712,'Capex forecast'!$S$9:$S$223,$S712,'Capex forecast'!$Q$9:$Q$223,"Augex")</f>
        <v>0</v>
      </c>
      <c r="V712" s="32">
        <f>SUMIFS('Capex forecast'!F$9:F$223,'Capex forecast'!$T$9:$T$223,$Q712,'Capex forecast'!$S$9:$S$223,$S712,'Capex forecast'!$Q$9:$Q$223,"Augex")</f>
        <v>0</v>
      </c>
      <c r="W712" s="32">
        <f>SUMIFS('Capex forecast'!G$9:G$223,'Capex forecast'!$T$9:$T$223,$Q712,'Capex forecast'!$S$9:$S$223,$S712,'Capex forecast'!$Q$9:$Q$223,"Augex")</f>
        <v>0</v>
      </c>
      <c r="X712" s="32">
        <f>SUMIFS('Capex forecast'!H$9:H$223,'Capex forecast'!$T$9:$T$223,$Q712,'Capex forecast'!$S$9:$S$223,$S712,'Capex forecast'!$Q$9:$Q$223,"Augex")</f>
        <v>0</v>
      </c>
      <c r="Y712" s="32">
        <f>SUMIFS('Capex forecast'!I$9:I$223,'Capex forecast'!$T$9:$T$223,$Q712,'Capex forecast'!$S$9:$S$223,$S712,'Capex forecast'!$Q$9:$Q$223,"Augex")</f>
        <v>0</v>
      </c>
      <c r="Z712" s="32">
        <f>SUMIFS('Capex forecast'!J$9:J$223,'Capex forecast'!$T$9:$T$223,$Q712,'Capex forecast'!$S$9:$S$223,$S712,'Capex forecast'!$Q$9:$Q$223,"Augex")</f>
        <v>0</v>
      </c>
      <c r="AA712" s="32">
        <f>SUMIFS('Capex forecast'!K$9:K$223,'Capex forecast'!$T$9:$T$223,$Q712,'Capex forecast'!$S$9:$S$223,$S712,'Capex forecast'!$Q$9:$Q$223,"Augex")</f>
        <v>0</v>
      </c>
      <c r="AB712" s="32">
        <f>SUMIFS('Capex forecast'!L$9:L$223,'Capex forecast'!$T$9:$T$223,$Q712,'Capex forecast'!$S$9:$S$223,$S712,'Capex forecast'!$Q$9:$Q$223,"Augex")</f>
        <v>0</v>
      </c>
      <c r="AC712" s="32">
        <f>SUMIFS('Capex forecast'!M$9:M$223,'Capex forecast'!$T$9:$T$223,$Q712,'Capex forecast'!$S$9:$S$223,$S712,'Capex forecast'!$Q$9:$Q$223,"Augex")</f>
        <v>0</v>
      </c>
      <c r="AD712" s="32">
        <f>SUMIFS('Capex forecast'!N$9:N$223,'Capex forecast'!$T$9:$T$223,$Q712,'Capex forecast'!$S$9:$S$223,$S712,'Capex forecast'!$Q$9:$Q$223,"Augex")</f>
        <v>0</v>
      </c>
      <c r="AF712" s="45" t="s">
        <v>229</v>
      </c>
      <c r="AG712" s="6" t="str">
        <f>INDEX('Demand forecast'!$M$9:$M$5832,MATCH($Q712,'Demand forecast'!$B$9:$B$5832,0))</f>
        <v>Yes</v>
      </c>
      <c r="AH712" s="6" t="str">
        <f>IF(COUNTIF($AF$93:AF712,$B712) = 1, "LV", IF(COUNTIF($AF$93:AF712,$B712) = 2, "HV", "ST"))</f>
        <v>ST</v>
      </c>
      <c r="AI712" s="6" t="str">
        <f>INDEX('Demand forecast and growth rate'!$E$7:$E$273,MATCH($Q712,'Demand forecast and growth rate'!$B$7:$B$273,0))</f>
        <v>Steady/falling</v>
      </c>
      <c r="AJ712" s="47">
        <f>SUMIFS('Capex forecast'!E$9:E$223,'Capex forecast'!$T$9:$T$223,$AF712,'Capex forecast'!$S$9:$S$223,$AH712,'Capex forecast'!$Q$9:$Q$223,"Repex")</f>
        <v>0</v>
      </c>
      <c r="AK712" s="47">
        <f>SUMIFS('Capex forecast'!F$9:F$223,'Capex forecast'!$T$9:$T$223,$AF712,'Capex forecast'!$S$9:$S$223,$AH712,'Capex forecast'!$Q$9:$Q$223,"Repex")</f>
        <v>0</v>
      </c>
      <c r="AL712" s="47">
        <f>SUMIFS('Capex forecast'!G$9:G$223,'Capex forecast'!$T$9:$T$223,$AF712,'Capex forecast'!$S$9:$S$223,$AH712,'Capex forecast'!$Q$9:$Q$223,"Repex")</f>
        <v>0</v>
      </c>
      <c r="AM712" s="47">
        <f>SUMIFS('Capex forecast'!H$9:H$223,'Capex forecast'!$T$9:$T$223,$AF712,'Capex forecast'!$S$9:$S$223,$AH712,'Capex forecast'!$Q$9:$Q$223,"Repex")</f>
        <v>0</v>
      </c>
      <c r="AN712" s="47">
        <f>SUMIFS('Capex forecast'!I$9:I$223,'Capex forecast'!$T$9:$T$223,$AF712,'Capex forecast'!$S$9:$S$223,$AH712,'Capex forecast'!$Q$9:$Q$223,"Repex")</f>
        <v>0</v>
      </c>
      <c r="AO712" s="47">
        <f>SUMIFS('Capex forecast'!J$9:J$223,'Capex forecast'!$T$9:$T$223,$AF712,'Capex forecast'!$S$9:$S$223,$AH712,'Capex forecast'!$Q$9:$Q$223,"Repex")</f>
        <v>0</v>
      </c>
      <c r="AP712" s="47">
        <f>SUMIFS('Capex forecast'!K$9:K$223,'Capex forecast'!$T$9:$T$223,$AF712,'Capex forecast'!$S$9:$S$223,$AH712,'Capex forecast'!$Q$9:$Q$223,"Repex")</f>
        <v>0</v>
      </c>
      <c r="AQ712" s="47">
        <f>SUMIFS('Capex forecast'!L$9:L$223,'Capex forecast'!$T$9:$T$223,$AF712,'Capex forecast'!$S$9:$S$223,$AH712,'Capex forecast'!$Q$9:$Q$223,"Repex")</f>
        <v>0</v>
      </c>
      <c r="AR712" s="47">
        <f>SUMIFS('Capex forecast'!M$9:M$223,'Capex forecast'!$T$9:$T$223,$AF712,'Capex forecast'!$S$9:$S$223,$AH712,'Capex forecast'!$Q$9:$Q$223,"Repex")</f>
        <v>0</v>
      </c>
      <c r="AS712" s="47">
        <f>SUMIFS('Capex forecast'!N$9:N$223,'Capex forecast'!$T$9:$T$223,$AF712,'Capex forecast'!$S$9:$S$223,$AH712,'Capex forecast'!$Q$9:$Q$223,"Repex")</f>
        <v>0</v>
      </c>
    </row>
    <row r="713" spans="2:45" ht="15">
      <c r="B713" s="45" t="s">
        <v>70</v>
      </c>
      <c r="C713" s="6" t="str">
        <f>INDEX('Demand forecast'!$M$9:$M$5832,MATCH($B713,'Demand forecast'!$B$9:$B$5832,0))</f>
        <v>No</v>
      </c>
      <c r="D713" s="6" t="str">
        <f>IF(COUNTIF($B$93:B713,$B713) = 1, "LV", IF(COUNTIF($B$93:B713,$B713) = 2, "HV", "ST"))</f>
        <v>ST</v>
      </c>
      <c r="E713" s="6" t="str">
        <f>INDEX('Demand forecast and growth rate'!$E$7:$E$273,MATCH($B713,'Demand forecast and growth rate'!$B$7:$B$273,0))</f>
        <v>Small growth</v>
      </c>
      <c r="F713" s="32">
        <f>SUMIFS('Capex forecast'!E$9:E$223,'Capex forecast'!$T$9:$T$223,'Allocation of site-spec costs'!$B713,'Capex forecast'!$S$9:$S$223,'Allocation of site-spec costs'!$D713,'Capex forecast'!$Q$9:$Q$223,"Customer Connection")</f>
        <v>0</v>
      </c>
      <c r="G713" s="32">
        <f>SUMIFS('Capex forecast'!F$9:F$223,'Capex forecast'!$T$9:$T$223,'Allocation of site-spec costs'!$B713,'Capex forecast'!$S$9:$S$223,'Allocation of site-spec costs'!$D713,'Capex forecast'!$Q$9:$Q$223,"Customer Connection")</f>
        <v>0</v>
      </c>
      <c r="H713" s="32">
        <f>SUMIFS('Capex forecast'!G$9:G$223,'Capex forecast'!$T$9:$T$223,'Allocation of site-spec costs'!$B713,'Capex forecast'!$S$9:$S$223,'Allocation of site-spec costs'!$D713,'Capex forecast'!$Q$9:$Q$223,"Customer Connection")</f>
        <v>0</v>
      </c>
      <c r="I713" s="32">
        <f>SUMIFS('Capex forecast'!H$9:H$223,'Capex forecast'!$T$9:$T$223,'Allocation of site-spec costs'!$B713,'Capex forecast'!$S$9:$S$223,'Allocation of site-spec costs'!$D713,'Capex forecast'!$Q$9:$Q$223,"Customer Connection")</f>
        <v>0</v>
      </c>
      <c r="J713" s="32">
        <f>SUMIFS('Capex forecast'!I$9:I$223,'Capex forecast'!$T$9:$T$223,'Allocation of site-spec costs'!$B713,'Capex forecast'!$S$9:$S$223,'Allocation of site-spec costs'!$D713,'Capex forecast'!$Q$9:$Q$223,"Customer Connection")</f>
        <v>0</v>
      </c>
      <c r="K713" s="32">
        <f>SUMIFS('Capex forecast'!J$9:J$223,'Capex forecast'!$T$9:$T$223,'Allocation of site-spec costs'!$B713,'Capex forecast'!$S$9:$S$223,'Allocation of site-spec costs'!$D713,'Capex forecast'!$Q$9:$Q$223,"Customer Connection")</f>
        <v>0</v>
      </c>
      <c r="L713" s="32">
        <f>SUMIFS('Capex forecast'!K$9:K$223,'Capex forecast'!$T$9:$T$223,'Allocation of site-spec costs'!$B713,'Capex forecast'!$S$9:$S$223,'Allocation of site-spec costs'!$D713,'Capex forecast'!$Q$9:$Q$223,"Customer Connection")</f>
        <v>0</v>
      </c>
      <c r="M713" s="32">
        <f>SUMIFS('Capex forecast'!L$9:L$223,'Capex forecast'!$T$9:$T$223,'Allocation of site-spec costs'!$B713,'Capex forecast'!$S$9:$S$223,'Allocation of site-spec costs'!$D713,'Capex forecast'!$Q$9:$Q$223,"Customer Connection")</f>
        <v>0</v>
      </c>
      <c r="N713" s="32">
        <f>SUMIFS('Capex forecast'!M$9:M$223,'Capex forecast'!$T$9:$T$223,'Allocation of site-spec costs'!$B713,'Capex forecast'!$S$9:$S$223,'Allocation of site-spec costs'!$D713,'Capex forecast'!$Q$9:$Q$223,"Customer Connection")</f>
        <v>0</v>
      </c>
      <c r="O713" s="32">
        <f>SUMIFS('Capex forecast'!N$9:N$223,'Capex forecast'!$T$9:$T$223,'Allocation of site-spec costs'!$B713,'Capex forecast'!$S$9:$S$223,'Allocation of site-spec costs'!$D713,'Capex forecast'!$Q$9:$Q$223,"Customer Connection")</f>
        <v>0</v>
      </c>
      <c r="Q713" s="45" t="s">
        <v>70</v>
      </c>
      <c r="R713" s="6" t="str">
        <f>INDEX('Demand forecast'!$M$9:$M$5832,MATCH($Q713,'Demand forecast'!$B$9:$B$5832,0))</f>
        <v>No</v>
      </c>
      <c r="S713" s="6" t="str">
        <f>IF(COUNTIF($Q$93:Q713,$B713) = 1, "LV", IF(COUNTIF($Q$93:Q713,$B713) = 2, "HV", "ST"))</f>
        <v>ST</v>
      </c>
      <c r="T713" s="6" t="str">
        <f>INDEX('Demand forecast and growth rate'!$E$7:$E$273,MATCH($Q713,'Demand forecast and growth rate'!$B$7:$B$273,0))</f>
        <v>Small growth</v>
      </c>
      <c r="U713" s="32">
        <f>SUMIFS('Capex forecast'!E$9:E$223,'Capex forecast'!$T$9:$T$223,$Q713,'Capex forecast'!$S$9:$S$223,$S713,'Capex forecast'!$Q$9:$Q$223,"Augex")</f>
        <v>0</v>
      </c>
      <c r="V713" s="32">
        <f>SUMIFS('Capex forecast'!F$9:F$223,'Capex forecast'!$T$9:$T$223,$Q713,'Capex forecast'!$S$9:$S$223,$S713,'Capex forecast'!$Q$9:$Q$223,"Augex")</f>
        <v>0</v>
      </c>
      <c r="W713" s="32">
        <f>SUMIFS('Capex forecast'!G$9:G$223,'Capex forecast'!$T$9:$T$223,$Q713,'Capex forecast'!$S$9:$S$223,$S713,'Capex forecast'!$Q$9:$Q$223,"Augex")</f>
        <v>0</v>
      </c>
      <c r="X713" s="32">
        <f>SUMIFS('Capex forecast'!H$9:H$223,'Capex forecast'!$T$9:$T$223,$Q713,'Capex forecast'!$S$9:$S$223,$S713,'Capex forecast'!$Q$9:$Q$223,"Augex")</f>
        <v>0</v>
      </c>
      <c r="Y713" s="32">
        <f>SUMIFS('Capex forecast'!I$9:I$223,'Capex forecast'!$T$9:$T$223,$Q713,'Capex forecast'!$S$9:$S$223,$S713,'Capex forecast'!$Q$9:$Q$223,"Augex")</f>
        <v>0</v>
      </c>
      <c r="Z713" s="32">
        <f>SUMIFS('Capex forecast'!J$9:J$223,'Capex forecast'!$T$9:$T$223,$Q713,'Capex forecast'!$S$9:$S$223,$S713,'Capex forecast'!$Q$9:$Q$223,"Augex")</f>
        <v>0</v>
      </c>
      <c r="AA713" s="32">
        <f>SUMIFS('Capex forecast'!K$9:K$223,'Capex forecast'!$T$9:$T$223,$Q713,'Capex forecast'!$S$9:$S$223,$S713,'Capex forecast'!$Q$9:$Q$223,"Augex")</f>
        <v>0</v>
      </c>
      <c r="AB713" s="32">
        <f>SUMIFS('Capex forecast'!L$9:L$223,'Capex forecast'!$T$9:$T$223,$Q713,'Capex forecast'!$S$9:$S$223,$S713,'Capex forecast'!$Q$9:$Q$223,"Augex")</f>
        <v>0</v>
      </c>
      <c r="AC713" s="32">
        <f>SUMIFS('Capex forecast'!M$9:M$223,'Capex forecast'!$T$9:$T$223,$Q713,'Capex forecast'!$S$9:$S$223,$S713,'Capex forecast'!$Q$9:$Q$223,"Augex")</f>
        <v>0</v>
      </c>
      <c r="AD713" s="32">
        <f>SUMIFS('Capex forecast'!N$9:N$223,'Capex forecast'!$T$9:$T$223,$Q713,'Capex forecast'!$S$9:$S$223,$S713,'Capex forecast'!$Q$9:$Q$223,"Augex")</f>
        <v>0</v>
      </c>
      <c r="AF713" s="45" t="s">
        <v>70</v>
      </c>
      <c r="AG713" s="6" t="str">
        <f>INDEX('Demand forecast'!$M$9:$M$5832,MATCH($Q713,'Demand forecast'!$B$9:$B$5832,0))</f>
        <v>No</v>
      </c>
      <c r="AH713" s="6" t="str">
        <f>IF(COUNTIF($AF$93:AF713,$B713) = 1, "LV", IF(COUNTIF($AF$93:AF713,$B713) = 2, "HV", "ST"))</f>
        <v>ST</v>
      </c>
      <c r="AI713" s="6" t="str">
        <f>INDEX('Demand forecast and growth rate'!$E$7:$E$273,MATCH($Q713,'Demand forecast and growth rate'!$B$7:$B$273,0))</f>
        <v>Small growth</v>
      </c>
      <c r="AJ713" s="47">
        <f>SUMIFS('Capex forecast'!E$9:E$223,'Capex forecast'!$T$9:$T$223,$AF713,'Capex forecast'!$S$9:$S$223,$AH713,'Capex forecast'!$Q$9:$Q$223,"Repex")</f>
        <v>0</v>
      </c>
      <c r="AK713" s="47">
        <f>SUMIFS('Capex forecast'!F$9:F$223,'Capex forecast'!$T$9:$T$223,$AF713,'Capex forecast'!$S$9:$S$223,$AH713,'Capex forecast'!$Q$9:$Q$223,"Repex")</f>
        <v>0</v>
      </c>
      <c r="AL713" s="47">
        <f>SUMIFS('Capex forecast'!G$9:G$223,'Capex forecast'!$T$9:$T$223,$AF713,'Capex forecast'!$S$9:$S$223,$AH713,'Capex forecast'!$Q$9:$Q$223,"Repex")</f>
        <v>0</v>
      </c>
      <c r="AM713" s="47">
        <f>SUMIFS('Capex forecast'!H$9:H$223,'Capex forecast'!$T$9:$T$223,$AF713,'Capex forecast'!$S$9:$S$223,$AH713,'Capex forecast'!$Q$9:$Q$223,"Repex")</f>
        <v>0</v>
      </c>
      <c r="AN713" s="47">
        <f>SUMIFS('Capex forecast'!I$9:I$223,'Capex forecast'!$T$9:$T$223,$AF713,'Capex forecast'!$S$9:$S$223,$AH713,'Capex forecast'!$Q$9:$Q$223,"Repex")</f>
        <v>0</v>
      </c>
      <c r="AO713" s="47">
        <f>SUMIFS('Capex forecast'!J$9:J$223,'Capex forecast'!$T$9:$T$223,$AF713,'Capex forecast'!$S$9:$S$223,$AH713,'Capex forecast'!$Q$9:$Q$223,"Repex")</f>
        <v>0</v>
      </c>
      <c r="AP713" s="47">
        <f>SUMIFS('Capex forecast'!K$9:K$223,'Capex forecast'!$T$9:$T$223,$AF713,'Capex forecast'!$S$9:$S$223,$AH713,'Capex forecast'!$Q$9:$Q$223,"Repex")</f>
        <v>0</v>
      </c>
      <c r="AQ713" s="47">
        <f>SUMIFS('Capex forecast'!L$9:L$223,'Capex forecast'!$T$9:$T$223,$AF713,'Capex forecast'!$S$9:$S$223,$AH713,'Capex forecast'!$Q$9:$Q$223,"Repex")</f>
        <v>0</v>
      </c>
      <c r="AR713" s="47">
        <f>SUMIFS('Capex forecast'!M$9:M$223,'Capex forecast'!$T$9:$T$223,$AF713,'Capex forecast'!$S$9:$S$223,$AH713,'Capex forecast'!$Q$9:$Q$223,"Repex")</f>
        <v>0</v>
      </c>
      <c r="AS713" s="47">
        <f>SUMIFS('Capex forecast'!N$9:N$223,'Capex forecast'!$T$9:$T$223,$AF713,'Capex forecast'!$S$9:$S$223,$AH713,'Capex forecast'!$Q$9:$Q$223,"Repex")</f>
        <v>0</v>
      </c>
    </row>
    <row r="714" spans="2:45" ht="15">
      <c r="B714" s="45" t="s">
        <v>75</v>
      </c>
      <c r="C714" s="6" t="str">
        <f>INDEX('Demand forecast'!$M$9:$M$5832,MATCH($B714,'Demand forecast'!$B$9:$B$5832,0))</f>
        <v>No</v>
      </c>
      <c r="D714" s="6" t="str">
        <f>IF(COUNTIF($B$93:B714,$B714) = 1, "LV", IF(COUNTIF($B$93:B714,$B714) = 2, "HV", "ST"))</f>
        <v>ST</v>
      </c>
      <c r="E714" s="6" t="str">
        <f>INDEX('Demand forecast and growth rate'!$E$7:$E$273,MATCH($B714,'Demand forecast and growth rate'!$B$7:$B$273,0))</f>
        <v>High growth</v>
      </c>
      <c r="F714" s="32">
        <f>SUMIFS('Capex forecast'!E$9:E$223,'Capex forecast'!$T$9:$T$223,'Allocation of site-spec costs'!$B714,'Capex forecast'!$S$9:$S$223,'Allocation of site-spec costs'!$D714,'Capex forecast'!$Q$9:$Q$223,"Customer Connection")</f>
        <v>0</v>
      </c>
      <c r="G714" s="32">
        <f>SUMIFS('Capex forecast'!F$9:F$223,'Capex forecast'!$T$9:$T$223,'Allocation of site-spec costs'!$B714,'Capex forecast'!$S$9:$S$223,'Allocation of site-spec costs'!$D714,'Capex forecast'!$Q$9:$Q$223,"Customer Connection")</f>
        <v>0</v>
      </c>
      <c r="H714" s="32">
        <f>SUMIFS('Capex forecast'!G$9:G$223,'Capex forecast'!$T$9:$T$223,'Allocation of site-spec costs'!$B714,'Capex forecast'!$S$9:$S$223,'Allocation of site-spec costs'!$D714,'Capex forecast'!$Q$9:$Q$223,"Customer Connection")</f>
        <v>0</v>
      </c>
      <c r="I714" s="32">
        <f>SUMIFS('Capex forecast'!H$9:H$223,'Capex forecast'!$T$9:$T$223,'Allocation of site-spec costs'!$B714,'Capex forecast'!$S$9:$S$223,'Allocation of site-spec costs'!$D714,'Capex forecast'!$Q$9:$Q$223,"Customer Connection")</f>
        <v>0</v>
      </c>
      <c r="J714" s="32">
        <f>SUMIFS('Capex forecast'!I$9:I$223,'Capex forecast'!$T$9:$T$223,'Allocation of site-spec costs'!$B714,'Capex forecast'!$S$9:$S$223,'Allocation of site-spec costs'!$D714,'Capex forecast'!$Q$9:$Q$223,"Customer Connection")</f>
        <v>0</v>
      </c>
      <c r="K714" s="32">
        <f>SUMIFS('Capex forecast'!J$9:J$223,'Capex forecast'!$T$9:$T$223,'Allocation of site-spec costs'!$B714,'Capex forecast'!$S$9:$S$223,'Allocation of site-spec costs'!$D714,'Capex forecast'!$Q$9:$Q$223,"Customer Connection")</f>
        <v>0</v>
      </c>
      <c r="L714" s="32">
        <f>SUMIFS('Capex forecast'!K$9:K$223,'Capex forecast'!$T$9:$T$223,'Allocation of site-spec costs'!$B714,'Capex forecast'!$S$9:$S$223,'Allocation of site-spec costs'!$D714,'Capex forecast'!$Q$9:$Q$223,"Customer Connection")</f>
        <v>0</v>
      </c>
      <c r="M714" s="32">
        <f>SUMIFS('Capex forecast'!L$9:L$223,'Capex forecast'!$T$9:$T$223,'Allocation of site-spec costs'!$B714,'Capex forecast'!$S$9:$S$223,'Allocation of site-spec costs'!$D714,'Capex forecast'!$Q$9:$Q$223,"Customer Connection")</f>
        <v>0</v>
      </c>
      <c r="N714" s="32">
        <f>SUMIFS('Capex forecast'!M$9:M$223,'Capex forecast'!$T$9:$T$223,'Allocation of site-spec costs'!$B714,'Capex forecast'!$S$9:$S$223,'Allocation of site-spec costs'!$D714,'Capex forecast'!$Q$9:$Q$223,"Customer Connection")</f>
        <v>0</v>
      </c>
      <c r="O714" s="32">
        <f>SUMIFS('Capex forecast'!N$9:N$223,'Capex forecast'!$T$9:$T$223,'Allocation of site-spec costs'!$B714,'Capex forecast'!$S$9:$S$223,'Allocation of site-spec costs'!$D714,'Capex forecast'!$Q$9:$Q$223,"Customer Connection")</f>
        <v>0</v>
      </c>
      <c r="Q714" s="45" t="s">
        <v>75</v>
      </c>
      <c r="R714" s="6" t="str">
        <f>INDEX('Demand forecast'!$M$9:$M$5832,MATCH($Q714,'Demand forecast'!$B$9:$B$5832,0))</f>
        <v>No</v>
      </c>
      <c r="S714" s="6" t="str">
        <f>IF(COUNTIF($Q$93:Q714,$B714) = 1, "LV", IF(COUNTIF($Q$93:Q714,$B714) = 2, "HV", "ST"))</f>
        <v>ST</v>
      </c>
      <c r="T714" s="6" t="str">
        <f>INDEX('Demand forecast and growth rate'!$E$7:$E$273,MATCH($Q714,'Demand forecast and growth rate'!$B$7:$B$273,0))</f>
        <v>High growth</v>
      </c>
      <c r="U714" s="32">
        <f>SUMIFS('Capex forecast'!E$9:E$223,'Capex forecast'!$T$9:$T$223,$Q714,'Capex forecast'!$S$9:$S$223,$S714,'Capex forecast'!$Q$9:$Q$223,"Augex")</f>
        <v>0</v>
      </c>
      <c r="V714" s="32">
        <f>SUMIFS('Capex forecast'!F$9:F$223,'Capex forecast'!$T$9:$T$223,$Q714,'Capex forecast'!$S$9:$S$223,$S714,'Capex forecast'!$Q$9:$Q$223,"Augex")</f>
        <v>0</v>
      </c>
      <c r="W714" s="32">
        <f>SUMIFS('Capex forecast'!G$9:G$223,'Capex forecast'!$T$9:$T$223,$Q714,'Capex forecast'!$S$9:$S$223,$S714,'Capex forecast'!$Q$9:$Q$223,"Augex")</f>
        <v>0</v>
      </c>
      <c r="X714" s="32">
        <f>SUMIFS('Capex forecast'!H$9:H$223,'Capex forecast'!$T$9:$T$223,$Q714,'Capex forecast'!$S$9:$S$223,$S714,'Capex forecast'!$Q$9:$Q$223,"Augex")</f>
        <v>0</v>
      </c>
      <c r="Y714" s="32">
        <f>SUMIFS('Capex forecast'!I$9:I$223,'Capex forecast'!$T$9:$T$223,$Q714,'Capex forecast'!$S$9:$S$223,$S714,'Capex forecast'!$Q$9:$Q$223,"Augex")</f>
        <v>0</v>
      </c>
      <c r="Z714" s="32">
        <f>SUMIFS('Capex forecast'!J$9:J$223,'Capex forecast'!$T$9:$T$223,$Q714,'Capex forecast'!$S$9:$S$223,$S714,'Capex forecast'!$Q$9:$Q$223,"Augex")</f>
        <v>0</v>
      </c>
      <c r="AA714" s="32">
        <f>SUMIFS('Capex forecast'!K$9:K$223,'Capex forecast'!$T$9:$T$223,$Q714,'Capex forecast'!$S$9:$S$223,$S714,'Capex forecast'!$Q$9:$Q$223,"Augex")</f>
        <v>0</v>
      </c>
      <c r="AB714" s="32">
        <f>SUMIFS('Capex forecast'!L$9:L$223,'Capex forecast'!$T$9:$T$223,$Q714,'Capex forecast'!$S$9:$S$223,$S714,'Capex forecast'!$Q$9:$Q$223,"Augex")</f>
        <v>0</v>
      </c>
      <c r="AC714" s="32">
        <f>SUMIFS('Capex forecast'!M$9:M$223,'Capex forecast'!$T$9:$T$223,$Q714,'Capex forecast'!$S$9:$S$223,$S714,'Capex forecast'!$Q$9:$Q$223,"Augex")</f>
        <v>0</v>
      </c>
      <c r="AD714" s="32">
        <f>SUMIFS('Capex forecast'!N$9:N$223,'Capex forecast'!$T$9:$T$223,$Q714,'Capex forecast'!$S$9:$S$223,$S714,'Capex forecast'!$Q$9:$Q$223,"Augex")</f>
        <v>0</v>
      </c>
      <c r="AF714" s="45" t="s">
        <v>75</v>
      </c>
      <c r="AG714" s="6" t="str">
        <f>INDEX('Demand forecast'!$M$9:$M$5832,MATCH($Q714,'Demand forecast'!$B$9:$B$5832,0))</f>
        <v>No</v>
      </c>
      <c r="AH714" s="6" t="str">
        <f>IF(COUNTIF($AF$93:AF714,$B714) = 1, "LV", IF(COUNTIF($AF$93:AF714,$B714) = 2, "HV", "ST"))</f>
        <v>ST</v>
      </c>
      <c r="AI714" s="6" t="str">
        <f>INDEX('Demand forecast and growth rate'!$E$7:$E$273,MATCH($Q714,'Demand forecast and growth rate'!$B$7:$B$273,0))</f>
        <v>High growth</v>
      </c>
      <c r="AJ714" s="47">
        <f>SUMIFS('Capex forecast'!E$9:E$223,'Capex forecast'!$T$9:$T$223,$AF714,'Capex forecast'!$S$9:$S$223,$AH714,'Capex forecast'!$Q$9:$Q$223,"Repex")</f>
        <v>0</v>
      </c>
      <c r="AK714" s="47">
        <f>SUMIFS('Capex forecast'!F$9:F$223,'Capex forecast'!$T$9:$T$223,$AF714,'Capex forecast'!$S$9:$S$223,$AH714,'Capex forecast'!$Q$9:$Q$223,"Repex")</f>
        <v>0</v>
      </c>
      <c r="AL714" s="47">
        <f>SUMIFS('Capex forecast'!G$9:G$223,'Capex forecast'!$T$9:$T$223,$AF714,'Capex forecast'!$S$9:$S$223,$AH714,'Capex forecast'!$Q$9:$Q$223,"Repex")</f>
        <v>0</v>
      </c>
      <c r="AM714" s="47">
        <f>SUMIFS('Capex forecast'!H$9:H$223,'Capex forecast'!$T$9:$T$223,$AF714,'Capex forecast'!$S$9:$S$223,$AH714,'Capex forecast'!$Q$9:$Q$223,"Repex")</f>
        <v>0</v>
      </c>
      <c r="AN714" s="47">
        <f>SUMIFS('Capex forecast'!I$9:I$223,'Capex forecast'!$T$9:$T$223,$AF714,'Capex forecast'!$S$9:$S$223,$AH714,'Capex forecast'!$Q$9:$Q$223,"Repex")</f>
        <v>0</v>
      </c>
      <c r="AO714" s="47">
        <f>SUMIFS('Capex forecast'!J$9:J$223,'Capex forecast'!$T$9:$T$223,$AF714,'Capex forecast'!$S$9:$S$223,$AH714,'Capex forecast'!$Q$9:$Q$223,"Repex")</f>
        <v>0</v>
      </c>
      <c r="AP714" s="47">
        <f>SUMIFS('Capex forecast'!K$9:K$223,'Capex forecast'!$T$9:$T$223,$AF714,'Capex forecast'!$S$9:$S$223,$AH714,'Capex forecast'!$Q$9:$Q$223,"Repex")</f>
        <v>0</v>
      </c>
      <c r="AQ714" s="47">
        <f>SUMIFS('Capex forecast'!L$9:L$223,'Capex forecast'!$T$9:$T$223,$AF714,'Capex forecast'!$S$9:$S$223,$AH714,'Capex forecast'!$Q$9:$Q$223,"Repex")</f>
        <v>0</v>
      </c>
      <c r="AR714" s="47">
        <f>SUMIFS('Capex forecast'!M$9:M$223,'Capex forecast'!$T$9:$T$223,$AF714,'Capex forecast'!$S$9:$S$223,$AH714,'Capex forecast'!$Q$9:$Q$223,"Repex")</f>
        <v>0</v>
      </c>
      <c r="AS714" s="47">
        <f>SUMIFS('Capex forecast'!N$9:N$223,'Capex forecast'!$T$9:$T$223,$AF714,'Capex forecast'!$S$9:$S$223,$AH714,'Capex forecast'!$Q$9:$Q$223,"Repex")</f>
        <v>0</v>
      </c>
    </row>
    <row r="715" spans="2:45" ht="15">
      <c r="B715" s="45" t="s">
        <v>223</v>
      </c>
      <c r="C715" s="6" t="str">
        <f>INDEX('Demand forecast'!$M$9:$M$5832,MATCH($B715,'Demand forecast'!$B$9:$B$5832,0))</f>
        <v>No</v>
      </c>
      <c r="D715" s="6" t="str">
        <f>IF(COUNTIF($B$93:B715,$B715) = 1, "LV", IF(COUNTIF($B$93:B715,$B715) = 2, "HV", "ST"))</f>
        <v>ST</v>
      </c>
      <c r="E715" s="6" t="e">
        <f>INDEX('Demand forecast and growth rate'!$E$7:$E$273,MATCH($B715,'Demand forecast and growth rate'!$B$7:$B$273,0))</f>
        <v>#N/A</v>
      </c>
      <c r="F715" s="32">
        <f>SUMIFS('Capex forecast'!E$9:E$223,'Capex forecast'!$T$9:$T$223,'Allocation of site-spec costs'!$B715,'Capex forecast'!$S$9:$S$223,'Allocation of site-spec costs'!$D715,'Capex forecast'!$Q$9:$Q$223,"Customer Connection")</f>
        <v>0</v>
      </c>
      <c r="G715" s="32">
        <f>SUMIFS('Capex forecast'!F$9:F$223,'Capex forecast'!$T$9:$T$223,'Allocation of site-spec costs'!$B715,'Capex forecast'!$S$9:$S$223,'Allocation of site-spec costs'!$D715,'Capex forecast'!$Q$9:$Q$223,"Customer Connection")</f>
        <v>0</v>
      </c>
      <c r="H715" s="32">
        <f>SUMIFS('Capex forecast'!G$9:G$223,'Capex forecast'!$T$9:$T$223,'Allocation of site-spec costs'!$B715,'Capex forecast'!$S$9:$S$223,'Allocation of site-spec costs'!$D715,'Capex forecast'!$Q$9:$Q$223,"Customer Connection")</f>
        <v>0</v>
      </c>
      <c r="I715" s="32">
        <f>SUMIFS('Capex forecast'!H$9:H$223,'Capex forecast'!$T$9:$T$223,'Allocation of site-spec costs'!$B715,'Capex forecast'!$S$9:$S$223,'Allocation of site-spec costs'!$D715,'Capex forecast'!$Q$9:$Q$223,"Customer Connection")</f>
        <v>0</v>
      </c>
      <c r="J715" s="32">
        <f>SUMIFS('Capex forecast'!I$9:I$223,'Capex forecast'!$T$9:$T$223,'Allocation of site-spec costs'!$B715,'Capex forecast'!$S$9:$S$223,'Allocation of site-spec costs'!$D715,'Capex forecast'!$Q$9:$Q$223,"Customer Connection")</f>
        <v>0</v>
      </c>
      <c r="K715" s="32">
        <f>SUMIFS('Capex forecast'!J$9:J$223,'Capex forecast'!$T$9:$T$223,'Allocation of site-spec costs'!$B715,'Capex forecast'!$S$9:$S$223,'Allocation of site-spec costs'!$D715,'Capex forecast'!$Q$9:$Q$223,"Customer Connection")</f>
        <v>0</v>
      </c>
      <c r="L715" s="32">
        <f>SUMIFS('Capex forecast'!K$9:K$223,'Capex forecast'!$T$9:$T$223,'Allocation of site-spec costs'!$B715,'Capex forecast'!$S$9:$S$223,'Allocation of site-spec costs'!$D715,'Capex forecast'!$Q$9:$Q$223,"Customer Connection")</f>
        <v>0</v>
      </c>
      <c r="M715" s="32">
        <f>SUMIFS('Capex forecast'!L$9:L$223,'Capex forecast'!$T$9:$T$223,'Allocation of site-spec costs'!$B715,'Capex forecast'!$S$9:$S$223,'Allocation of site-spec costs'!$D715,'Capex forecast'!$Q$9:$Q$223,"Customer Connection")</f>
        <v>0</v>
      </c>
      <c r="N715" s="32">
        <f>SUMIFS('Capex forecast'!M$9:M$223,'Capex forecast'!$T$9:$T$223,'Allocation of site-spec costs'!$B715,'Capex forecast'!$S$9:$S$223,'Allocation of site-spec costs'!$D715,'Capex forecast'!$Q$9:$Q$223,"Customer Connection")</f>
        <v>0</v>
      </c>
      <c r="O715" s="32">
        <f>SUMIFS('Capex forecast'!N$9:N$223,'Capex forecast'!$T$9:$T$223,'Allocation of site-spec costs'!$B715,'Capex forecast'!$S$9:$S$223,'Allocation of site-spec costs'!$D715,'Capex forecast'!$Q$9:$Q$223,"Customer Connection")</f>
        <v>0</v>
      </c>
      <c r="Q715" s="45" t="s">
        <v>223</v>
      </c>
      <c r="R715" s="6" t="str">
        <f>INDEX('Demand forecast'!$M$9:$M$5832,MATCH($Q715,'Demand forecast'!$B$9:$B$5832,0))</f>
        <v>No</v>
      </c>
      <c r="S715" s="6" t="str">
        <f>IF(COUNTIF($Q$93:Q715,$B715) = 1, "LV", IF(COUNTIF($Q$93:Q715,$B715) = 2, "HV", "ST"))</f>
        <v>ST</v>
      </c>
      <c r="T715" s="6" t="e">
        <f>INDEX('Demand forecast and growth rate'!$E$7:$E$273,MATCH($Q715,'Demand forecast and growth rate'!$B$7:$B$273,0))</f>
        <v>#N/A</v>
      </c>
      <c r="U715" s="32">
        <f>SUMIFS('Capex forecast'!E$9:E$223,'Capex forecast'!$T$9:$T$223,$Q715,'Capex forecast'!$S$9:$S$223,$S715,'Capex forecast'!$Q$9:$Q$223,"Augex")</f>
        <v>0</v>
      </c>
      <c r="V715" s="32">
        <f>SUMIFS('Capex forecast'!F$9:F$223,'Capex forecast'!$T$9:$T$223,$Q715,'Capex forecast'!$S$9:$S$223,$S715,'Capex forecast'!$Q$9:$Q$223,"Augex")</f>
        <v>0</v>
      </c>
      <c r="W715" s="32">
        <f>SUMIFS('Capex forecast'!G$9:G$223,'Capex forecast'!$T$9:$T$223,$Q715,'Capex forecast'!$S$9:$S$223,$S715,'Capex forecast'!$Q$9:$Q$223,"Augex")</f>
        <v>0</v>
      </c>
      <c r="X715" s="32">
        <f>SUMIFS('Capex forecast'!H$9:H$223,'Capex forecast'!$T$9:$T$223,$Q715,'Capex forecast'!$S$9:$S$223,$S715,'Capex forecast'!$Q$9:$Q$223,"Augex")</f>
        <v>0</v>
      </c>
      <c r="Y715" s="32">
        <f>SUMIFS('Capex forecast'!I$9:I$223,'Capex forecast'!$T$9:$T$223,$Q715,'Capex forecast'!$S$9:$S$223,$S715,'Capex forecast'!$Q$9:$Q$223,"Augex")</f>
        <v>0</v>
      </c>
      <c r="Z715" s="32">
        <f>SUMIFS('Capex forecast'!J$9:J$223,'Capex forecast'!$T$9:$T$223,$Q715,'Capex forecast'!$S$9:$S$223,$S715,'Capex forecast'!$Q$9:$Q$223,"Augex")</f>
        <v>0</v>
      </c>
      <c r="AA715" s="32">
        <f>SUMIFS('Capex forecast'!K$9:K$223,'Capex forecast'!$T$9:$T$223,$Q715,'Capex forecast'!$S$9:$S$223,$S715,'Capex forecast'!$Q$9:$Q$223,"Augex")</f>
        <v>0</v>
      </c>
      <c r="AB715" s="32">
        <f>SUMIFS('Capex forecast'!L$9:L$223,'Capex forecast'!$T$9:$T$223,$Q715,'Capex forecast'!$S$9:$S$223,$S715,'Capex forecast'!$Q$9:$Q$223,"Augex")</f>
        <v>0</v>
      </c>
      <c r="AC715" s="32">
        <f>SUMIFS('Capex forecast'!M$9:M$223,'Capex forecast'!$T$9:$T$223,$Q715,'Capex forecast'!$S$9:$S$223,$S715,'Capex forecast'!$Q$9:$Q$223,"Augex")</f>
        <v>0</v>
      </c>
      <c r="AD715" s="32">
        <f>SUMIFS('Capex forecast'!N$9:N$223,'Capex forecast'!$T$9:$T$223,$Q715,'Capex forecast'!$S$9:$S$223,$S715,'Capex forecast'!$Q$9:$Q$223,"Augex")</f>
        <v>0</v>
      </c>
      <c r="AF715" s="45" t="s">
        <v>223</v>
      </c>
      <c r="AG715" s="6" t="str">
        <f>INDEX('Demand forecast'!$M$9:$M$5832,MATCH($Q715,'Demand forecast'!$B$9:$B$5832,0))</f>
        <v>No</v>
      </c>
      <c r="AH715" s="6" t="str">
        <f>IF(COUNTIF($AF$93:AF715,$B715) = 1, "LV", IF(COUNTIF($AF$93:AF715,$B715) = 2, "HV", "ST"))</f>
        <v>ST</v>
      </c>
      <c r="AI715" s="6" t="e">
        <f>INDEX('Demand forecast and growth rate'!$E$7:$E$273,MATCH($Q715,'Demand forecast and growth rate'!$B$7:$B$273,0))</f>
        <v>#N/A</v>
      </c>
      <c r="AJ715" s="47">
        <f>SUMIFS('Capex forecast'!E$9:E$223,'Capex forecast'!$T$9:$T$223,$AF715,'Capex forecast'!$S$9:$S$223,$AH715,'Capex forecast'!$Q$9:$Q$223,"Repex")</f>
        <v>0</v>
      </c>
      <c r="AK715" s="47">
        <f>SUMIFS('Capex forecast'!F$9:F$223,'Capex forecast'!$T$9:$T$223,$AF715,'Capex forecast'!$S$9:$S$223,$AH715,'Capex forecast'!$Q$9:$Q$223,"Repex")</f>
        <v>0</v>
      </c>
      <c r="AL715" s="47">
        <f>SUMIFS('Capex forecast'!G$9:G$223,'Capex forecast'!$T$9:$T$223,$AF715,'Capex forecast'!$S$9:$S$223,$AH715,'Capex forecast'!$Q$9:$Q$223,"Repex")</f>
        <v>0</v>
      </c>
      <c r="AM715" s="47">
        <f>SUMIFS('Capex forecast'!H$9:H$223,'Capex forecast'!$T$9:$T$223,$AF715,'Capex forecast'!$S$9:$S$223,$AH715,'Capex forecast'!$Q$9:$Q$223,"Repex")</f>
        <v>0</v>
      </c>
      <c r="AN715" s="47">
        <f>SUMIFS('Capex forecast'!I$9:I$223,'Capex forecast'!$T$9:$T$223,$AF715,'Capex forecast'!$S$9:$S$223,$AH715,'Capex forecast'!$Q$9:$Q$223,"Repex")</f>
        <v>0</v>
      </c>
      <c r="AO715" s="47">
        <f>SUMIFS('Capex forecast'!J$9:J$223,'Capex forecast'!$T$9:$T$223,$AF715,'Capex forecast'!$S$9:$S$223,$AH715,'Capex forecast'!$Q$9:$Q$223,"Repex")</f>
        <v>0</v>
      </c>
      <c r="AP715" s="47">
        <f>SUMIFS('Capex forecast'!K$9:K$223,'Capex forecast'!$T$9:$T$223,$AF715,'Capex forecast'!$S$9:$S$223,$AH715,'Capex forecast'!$Q$9:$Q$223,"Repex")</f>
        <v>0</v>
      </c>
      <c r="AQ715" s="47">
        <f>SUMIFS('Capex forecast'!L$9:L$223,'Capex forecast'!$T$9:$T$223,$AF715,'Capex forecast'!$S$9:$S$223,$AH715,'Capex forecast'!$Q$9:$Q$223,"Repex")</f>
        <v>0</v>
      </c>
      <c r="AR715" s="47">
        <f>SUMIFS('Capex forecast'!M$9:M$223,'Capex forecast'!$T$9:$T$223,$AF715,'Capex forecast'!$S$9:$S$223,$AH715,'Capex forecast'!$Q$9:$Q$223,"Repex")</f>
        <v>0</v>
      </c>
      <c r="AS715" s="47">
        <f>SUMIFS('Capex forecast'!N$9:N$223,'Capex forecast'!$T$9:$T$223,$AF715,'Capex forecast'!$S$9:$S$223,$AH715,'Capex forecast'!$Q$9:$Q$223,"Repex")</f>
        <v>0</v>
      </c>
    </row>
    <row r="716" spans="2:45" ht="15">
      <c r="B716" s="45" t="s">
        <v>24</v>
      </c>
      <c r="C716" s="6" t="str">
        <f>INDEX('Demand forecast'!$M$9:$M$5832,MATCH($B716,'Demand forecast'!$B$9:$B$5832,0))</f>
        <v>No</v>
      </c>
      <c r="D716" s="6" t="str">
        <f>IF(COUNTIF($B$93:B716,$B716) = 1, "LV", IF(COUNTIF($B$93:B716,$B716) = 2, "HV", "ST"))</f>
        <v>ST</v>
      </c>
      <c r="E716" s="6" t="str">
        <f>INDEX('Demand forecast and growth rate'!$E$7:$E$273,MATCH($B716,'Demand forecast and growth rate'!$B$7:$B$273,0))</f>
        <v>Small growth</v>
      </c>
      <c r="F716" s="32">
        <f>SUMIFS('Capex forecast'!E$9:E$223,'Capex forecast'!$T$9:$T$223,'Allocation of site-spec costs'!$B716,'Capex forecast'!$S$9:$S$223,'Allocation of site-spec costs'!$D716,'Capex forecast'!$Q$9:$Q$223,"Customer Connection")</f>
        <v>0</v>
      </c>
      <c r="G716" s="32">
        <f>SUMIFS('Capex forecast'!F$9:F$223,'Capex forecast'!$T$9:$T$223,'Allocation of site-spec costs'!$B716,'Capex forecast'!$S$9:$S$223,'Allocation of site-spec costs'!$D716,'Capex forecast'!$Q$9:$Q$223,"Customer Connection")</f>
        <v>0</v>
      </c>
      <c r="H716" s="32">
        <f>SUMIFS('Capex forecast'!G$9:G$223,'Capex forecast'!$T$9:$T$223,'Allocation of site-spec costs'!$B716,'Capex forecast'!$S$9:$S$223,'Allocation of site-spec costs'!$D716,'Capex forecast'!$Q$9:$Q$223,"Customer Connection")</f>
        <v>0</v>
      </c>
      <c r="I716" s="32">
        <f>SUMIFS('Capex forecast'!H$9:H$223,'Capex forecast'!$T$9:$T$223,'Allocation of site-spec costs'!$B716,'Capex forecast'!$S$9:$S$223,'Allocation of site-spec costs'!$D716,'Capex forecast'!$Q$9:$Q$223,"Customer Connection")</f>
        <v>0</v>
      </c>
      <c r="J716" s="32">
        <f>SUMIFS('Capex forecast'!I$9:I$223,'Capex forecast'!$T$9:$T$223,'Allocation of site-spec costs'!$B716,'Capex forecast'!$S$9:$S$223,'Allocation of site-spec costs'!$D716,'Capex forecast'!$Q$9:$Q$223,"Customer Connection")</f>
        <v>0</v>
      </c>
      <c r="K716" s="32">
        <f>SUMIFS('Capex forecast'!J$9:J$223,'Capex forecast'!$T$9:$T$223,'Allocation of site-spec costs'!$B716,'Capex forecast'!$S$9:$S$223,'Allocation of site-spec costs'!$D716,'Capex forecast'!$Q$9:$Q$223,"Customer Connection")</f>
        <v>0</v>
      </c>
      <c r="L716" s="32">
        <f>SUMIFS('Capex forecast'!K$9:K$223,'Capex forecast'!$T$9:$T$223,'Allocation of site-spec costs'!$B716,'Capex forecast'!$S$9:$S$223,'Allocation of site-spec costs'!$D716,'Capex forecast'!$Q$9:$Q$223,"Customer Connection")</f>
        <v>0</v>
      </c>
      <c r="M716" s="32">
        <f>SUMIFS('Capex forecast'!L$9:L$223,'Capex forecast'!$T$9:$T$223,'Allocation of site-spec costs'!$B716,'Capex forecast'!$S$9:$S$223,'Allocation of site-spec costs'!$D716,'Capex forecast'!$Q$9:$Q$223,"Customer Connection")</f>
        <v>0</v>
      </c>
      <c r="N716" s="32">
        <f>SUMIFS('Capex forecast'!M$9:M$223,'Capex forecast'!$T$9:$T$223,'Allocation of site-spec costs'!$B716,'Capex forecast'!$S$9:$S$223,'Allocation of site-spec costs'!$D716,'Capex forecast'!$Q$9:$Q$223,"Customer Connection")</f>
        <v>0</v>
      </c>
      <c r="O716" s="32">
        <f>SUMIFS('Capex forecast'!N$9:N$223,'Capex forecast'!$T$9:$T$223,'Allocation of site-spec costs'!$B716,'Capex forecast'!$S$9:$S$223,'Allocation of site-spec costs'!$D716,'Capex forecast'!$Q$9:$Q$223,"Customer Connection")</f>
        <v>0</v>
      </c>
      <c r="Q716" s="45" t="s">
        <v>24</v>
      </c>
      <c r="R716" s="6" t="str">
        <f>INDEX('Demand forecast'!$M$9:$M$5832,MATCH($Q716,'Demand forecast'!$B$9:$B$5832,0))</f>
        <v>No</v>
      </c>
      <c r="S716" s="6" t="str">
        <f>IF(COUNTIF($Q$93:Q716,$B716) = 1, "LV", IF(COUNTIF($Q$93:Q716,$B716) = 2, "HV", "ST"))</f>
        <v>ST</v>
      </c>
      <c r="T716" s="6" t="str">
        <f>INDEX('Demand forecast and growth rate'!$E$7:$E$273,MATCH($Q716,'Demand forecast and growth rate'!$B$7:$B$273,0))</f>
        <v>Small growth</v>
      </c>
      <c r="U716" s="32">
        <f>SUMIFS('Capex forecast'!E$9:E$223,'Capex forecast'!$T$9:$T$223,$Q716,'Capex forecast'!$S$9:$S$223,$S716,'Capex forecast'!$Q$9:$Q$223,"Augex")</f>
        <v>0</v>
      </c>
      <c r="V716" s="32">
        <f>SUMIFS('Capex forecast'!F$9:F$223,'Capex forecast'!$T$9:$T$223,$Q716,'Capex forecast'!$S$9:$S$223,$S716,'Capex forecast'!$Q$9:$Q$223,"Augex")</f>
        <v>0</v>
      </c>
      <c r="W716" s="32">
        <f>SUMIFS('Capex forecast'!G$9:G$223,'Capex forecast'!$T$9:$T$223,$Q716,'Capex forecast'!$S$9:$S$223,$S716,'Capex forecast'!$Q$9:$Q$223,"Augex")</f>
        <v>0</v>
      </c>
      <c r="X716" s="32">
        <f>SUMIFS('Capex forecast'!H$9:H$223,'Capex forecast'!$T$9:$T$223,$Q716,'Capex forecast'!$S$9:$S$223,$S716,'Capex forecast'!$Q$9:$Q$223,"Augex")</f>
        <v>0</v>
      </c>
      <c r="Y716" s="32">
        <f>SUMIFS('Capex forecast'!I$9:I$223,'Capex forecast'!$T$9:$T$223,$Q716,'Capex forecast'!$S$9:$S$223,$S716,'Capex forecast'!$Q$9:$Q$223,"Augex")</f>
        <v>0</v>
      </c>
      <c r="Z716" s="32">
        <f>SUMIFS('Capex forecast'!J$9:J$223,'Capex forecast'!$T$9:$T$223,$Q716,'Capex forecast'!$S$9:$S$223,$S716,'Capex forecast'!$Q$9:$Q$223,"Augex")</f>
        <v>0</v>
      </c>
      <c r="AA716" s="32">
        <f>SUMIFS('Capex forecast'!K$9:K$223,'Capex forecast'!$T$9:$T$223,$Q716,'Capex forecast'!$S$9:$S$223,$S716,'Capex forecast'!$Q$9:$Q$223,"Augex")</f>
        <v>0</v>
      </c>
      <c r="AB716" s="32">
        <f>SUMIFS('Capex forecast'!L$9:L$223,'Capex forecast'!$T$9:$T$223,$Q716,'Capex forecast'!$S$9:$S$223,$S716,'Capex forecast'!$Q$9:$Q$223,"Augex")</f>
        <v>0</v>
      </c>
      <c r="AC716" s="32">
        <f>SUMIFS('Capex forecast'!M$9:M$223,'Capex forecast'!$T$9:$T$223,$Q716,'Capex forecast'!$S$9:$S$223,$S716,'Capex forecast'!$Q$9:$Q$223,"Augex")</f>
        <v>0</v>
      </c>
      <c r="AD716" s="32">
        <f>SUMIFS('Capex forecast'!N$9:N$223,'Capex forecast'!$T$9:$T$223,$Q716,'Capex forecast'!$S$9:$S$223,$S716,'Capex forecast'!$Q$9:$Q$223,"Augex")</f>
        <v>0</v>
      </c>
      <c r="AF716" s="45" t="s">
        <v>24</v>
      </c>
      <c r="AG716" s="6" t="str">
        <f>INDEX('Demand forecast'!$M$9:$M$5832,MATCH($Q716,'Demand forecast'!$B$9:$B$5832,0))</f>
        <v>No</v>
      </c>
      <c r="AH716" s="6" t="str">
        <f>IF(COUNTIF($AF$93:AF716,$B716) = 1, "LV", IF(COUNTIF($AF$93:AF716,$B716) = 2, "HV", "ST"))</f>
        <v>ST</v>
      </c>
      <c r="AI716" s="6" t="str">
        <f>INDEX('Demand forecast and growth rate'!$E$7:$E$273,MATCH($Q716,'Demand forecast and growth rate'!$B$7:$B$273,0))</f>
        <v>Small growth</v>
      </c>
      <c r="AJ716" s="47">
        <f>SUMIFS('Capex forecast'!E$9:E$223,'Capex forecast'!$T$9:$T$223,$AF716,'Capex forecast'!$S$9:$S$223,$AH716,'Capex forecast'!$Q$9:$Q$223,"Repex")</f>
        <v>0</v>
      </c>
      <c r="AK716" s="47">
        <f>SUMIFS('Capex forecast'!F$9:F$223,'Capex forecast'!$T$9:$T$223,$AF716,'Capex forecast'!$S$9:$S$223,$AH716,'Capex forecast'!$Q$9:$Q$223,"Repex")</f>
        <v>0</v>
      </c>
      <c r="AL716" s="47">
        <f>SUMIFS('Capex forecast'!G$9:G$223,'Capex forecast'!$T$9:$T$223,$AF716,'Capex forecast'!$S$9:$S$223,$AH716,'Capex forecast'!$Q$9:$Q$223,"Repex")</f>
        <v>0</v>
      </c>
      <c r="AM716" s="47">
        <f>SUMIFS('Capex forecast'!H$9:H$223,'Capex forecast'!$T$9:$T$223,$AF716,'Capex forecast'!$S$9:$S$223,$AH716,'Capex forecast'!$Q$9:$Q$223,"Repex")</f>
        <v>0</v>
      </c>
      <c r="AN716" s="47">
        <f>SUMIFS('Capex forecast'!I$9:I$223,'Capex forecast'!$T$9:$T$223,$AF716,'Capex forecast'!$S$9:$S$223,$AH716,'Capex forecast'!$Q$9:$Q$223,"Repex")</f>
        <v>0</v>
      </c>
      <c r="AO716" s="47">
        <f>SUMIFS('Capex forecast'!J$9:J$223,'Capex forecast'!$T$9:$T$223,$AF716,'Capex forecast'!$S$9:$S$223,$AH716,'Capex forecast'!$Q$9:$Q$223,"Repex")</f>
        <v>0</v>
      </c>
      <c r="AP716" s="47">
        <f>SUMIFS('Capex forecast'!K$9:K$223,'Capex forecast'!$T$9:$T$223,$AF716,'Capex forecast'!$S$9:$S$223,$AH716,'Capex forecast'!$Q$9:$Q$223,"Repex")</f>
        <v>0</v>
      </c>
      <c r="AQ716" s="47">
        <f>SUMIFS('Capex forecast'!L$9:L$223,'Capex forecast'!$T$9:$T$223,$AF716,'Capex forecast'!$S$9:$S$223,$AH716,'Capex forecast'!$Q$9:$Q$223,"Repex")</f>
        <v>0</v>
      </c>
      <c r="AR716" s="47">
        <f>SUMIFS('Capex forecast'!M$9:M$223,'Capex forecast'!$T$9:$T$223,$AF716,'Capex forecast'!$S$9:$S$223,$AH716,'Capex forecast'!$Q$9:$Q$223,"Repex")</f>
        <v>0</v>
      </c>
      <c r="AS716" s="47">
        <f>SUMIFS('Capex forecast'!N$9:N$223,'Capex forecast'!$T$9:$T$223,$AF716,'Capex forecast'!$S$9:$S$223,$AH716,'Capex forecast'!$Q$9:$Q$223,"Repex")</f>
        <v>0</v>
      </c>
    </row>
    <row r="717" spans="2:45" ht="15">
      <c r="B717" s="45" t="s">
        <v>92</v>
      </c>
      <c r="C717" s="6" t="str">
        <f>INDEX('Demand forecast'!$M$9:$M$5832,MATCH($B717,'Demand forecast'!$B$9:$B$5832,0))</f>
        <v>No</v>
      </c>
      <c r="D717" s="6" t="str">
        <f>IF(COUNTIF($B$93:B717,$B717) = 1, "LV", IF(COUNTIF($B$93:B717,$B717) = 2, "HV", "ST"))</f>
        <v>ST</v>
      </c>
      <c r="E717" s="6" t="str">
        <f>INDEX('Demand forecast and growth rate'!$E$7:$E$273,MATCH($B717,'Demand forecast and growth rate'!$B$7:$B$273,0))</f>
        <v>Small growth</v>
      </c>
      <c r="F717" s="32">
        <f>SUMIFS('Capex forecast'!E$9:E$223,'Capex forecast'!$T$9:$T$223,'Allocation of site-spec costs'!$B717,'Capex forecast'!$S$9:$S$223,'Allocation of site-spec costs'!$D717,'Capex forecast'!$Q$9:$Q$223,"Customer Connection")</f>
        <v>0</v>
      </c>
      <c r="G717" s="32">
        <f>SUMIFS('Capex forecast'!F$9:F$223,'Capex forecast'!$T$9:$T$223,'Allocation of site-spec costs'!$B717,'Capex forecast'!$S$9:$S$223,'Allocation of site-spec costs'!$D717,'Capex forecast'!$Q$9:$Q$223,"Customer Connection")</f>
        <v>0</v>
      </c>
      <c r="H717" s="32">
        <f>SUMIFS('Capex forecast'!G$9:G$223,'Capex forecast'!$T$9:$T$223,'Allocation of site-spec costs'!$B717,'Capex forecast'!$S$9:$S$223,'Allocation of site-spec costs'!$D717,'Capex forecast'!$Q$9:$Q$223,"Customer Connection")</f>
        <v>0</v>
      </c>
      <c r="I717" s="32">
        <f>SUMIFS('Capex forecast'!H$9:H$223,'Capex forecast'!$T$9:$T$223,'Allocation of site-spec costs'!$B717,'Capex forecast'!$S$9:$S$223,'Allocation of site-spec costs'!$D717,'Capex forecast'!$Q$9:$Q$223,"Customer Connection")</f>
        <v>0</v>
      </c>
      <c r="J717" s="32">
        <f>SUMIFS('Capex forecast'!I$9:I$223,'Capex forecast'!$T$9:$T$223,'Allocation of site-spec costs'!$B717,'Capex forecast'!$S$9:$S$223,'Allocation of site-spec costs'!$D717,'Capex forecast'!$Q$9:$Q$223,"Customer Connection")</f>
        <v>0</v>
      </c>
      <c r="K717" s="32">
        <f>SUMIFS('Capex forecast'!J$9:J$223,'Capex forecast'!$T$9:$T$223,'Allocation of site-spec costs'!$B717,'Capex forecast'!$S$9:$S$223,'Allocation of site-spec costs'!$D717,'Capex forecast'!$Q$9:$Q$223,"Customer Connection")</f>
        <v>0</v>
      </c>
      <c r="L717" s="32">
        <f>SUMIFS('Capex forecast'!K$9:K$223,'Capex forecast'!$T$9:$T$223,'Allocation of site-spec costs'!$B717,'Capex forecast'!$S$9:$S$223,'Allocation of site-spec costs'!$D717,'Capex forecast'!$Q$9:$Q$223,"Customer Connection")</f>
        <v>0</v>
      </c>
      <c r="M717" s="32">
        <f>SUMIFS('Capex forecast'!L$9:L$223,'Capex forecast'!$T$9:$T$223,'Allocation of site-spec costs'!$B717,'Capex forecast'!$S$9:$S$223,'Allocation of site-spec costs'!$D717,'Capex forecast'!$Q$9:$Q$223,"Customer Connection")</f>
        <v>0</v>
      </c>
      <c r="N717" s="32">
        <f>SUMIFS('Capex forecast'!M$9:M$223,'Capex forecast'!$T$9:$T$223,'Allocation of site-spec costs'!$B717,'Capex forecast'!$S$9:$S$223,'Allocation of site-spec costs'!$D717,'Capex forecast'!$Q$9:$Q$223,"Customer Connection")</f>
        <v>0</v>
      </c>
      <c r="O717" s="32">
        <f>SUMIFS('Capex forecast'!N$9:N$223,'Capex forecast'!$T$9:$T$223,'Allocation of site-spec costs'!$B717,'Capex forecast'!$S$9:$S$223,'Allocation of site-spec costs'!$D717,'Capex forecast'!$Q$9:$Q$223,"Customer Connection")</f>
        <v>0</v>
      </c>
      <c r="Q717" s="45" t="s">
        <v>92</v>
      </c>
      <c r="R717" s="6" t="str">
        <f>INDEX('Demand forecast'!$M$9:$M$5832,MATCH($Q717,'Demand forecast'!$B$9:$B$5832,0))</f>
        <v>No</v>
      </c>
      <c r="S717" s="6" t="str">
        <f>IF(COUNTIF($Q$93:Q717,$B717) = 1, "LV", IF(COUNTIF($Q$93:Q717,$B717) = 2, "HV", "ST"))</f>
        <v>ST</v>
      </c>
      <c r="T717" s="6" t="str">
        <f>INDEX('Demand forecast and growth rate'!$E$7:$E$273,MATCH($Q717,'Demand forecast and growth rate'!$B$7:$B$273,0))</f>
        <v>Small growth</v>
      </c>
      <c r="U717" s="32">
        <f>SUMIFS('Capex forecast'!E$9:E$223,'Capex forecast'!$T$9:$T$223,$Q717,'Capex forecast'!$S$9:$S$223,$S717,'Capex forecast'!$Q$9:$Q$223,"Augex")</f>
        <v>0</v>
      </c>
      <c r="V717" s="32">
        <f>SUMIFS('Capex forecast'!F$9:F$223,'Capex forecast'!$T$9:$T$223,$Q717,'Capex forecast'!$S$9:$S$223,$S717,'Capex forecast'!$Q$9:$Q$223,"Augex")</f>
        <v>0</v>
      </c>
      <c r="W717" s="32">
        <f>SUMIFS('Capex forecast'!G$9:G$223,'Capex forecast'!$T$9:$T$223,$Q717,'Capex forecast'!$S$9:$S$223,$S717,'Capex forecast'!$Q$9:$Q$223,"Augex")</f>
        <v>0</v>
      </c>
      <c r="X717" s="32">
        <f>SUMIFS('Capex forecast'!H$9:H$223,'Capex forecast'!$T$9:$T$223,$Q717,'Capex forecast'!$S$9:$S$223,$S717,'Capex forecast'!$Q$9:$Q$223,"Augex")</f>
        <v>0</v>
      </c>
      <c r="Y717" s="32">
        <f>SUMIFS('Capex forecast'!I$9:I$223,'Capex forecast'!$T$9:$T$223,$Q717,'Capex forecast'!$S$9:$S$223,$S717,'Capex forecast'!$Q$9:$Q$223,"Augex")</f>
        <v>0</v>
      </c>
      <c r="Z717" s="32">
        <f>SUMIFS('Capex forecast'!J$9:J$223,'Capex forecast'!$T$9:$T$223,$Q717,'Capex forecast'!$S$9:$S$223,$S717,'Capex forecast'!$Q$9:$Q$223,"Augex")</f>
        <v>0</v>
      </c>
      <c r="AA717" s="32">
        <f>SUMIFS('Capex forecast'!K$9:K$223,'Capex forecast'!$T$9:$T$223,$Q717,'Capex forecast'!$S$9:$S$223,$S717,'Capex forecast'!$Q$9:$Q$223,"Augex")</f>
        <v>0</v>
      </c>
      <c r="AB717" s="32">
        <f>SUMIFS('Capex forecast'!L$9:L$223,'Capex forecast'!$T$9:$T$223,$Q717,'Capex forecast'!$S$9:$S$223,$S717,'Capex forecast'!$Q$9:$Q$223,"Augex")</f>
        <v>0</v>
      </c>
      <c r="AC717" s="32">
        <f>SUMIFS('Capex forecast'!M$9:M$223,'Capex forecast'!$T$9:$T$223,$Q717,'Capex forecast'!$S$9:$S$223,$S717,'Capex forecast'!$Q$9:$Q$223,"Augex")</f>
        <v>0</v>
      </c>
      <c r="AD717" s="32">
        <f>SUMIFS('Capex forecast'!N$9:N$223,'Capex forecast'!$T$9:$T$223,$Q717,'Capex forecast'!$S$9:$S$223,$S717,'Capex forecast'!$Q$9:$Q$223,"Augex")</f>
        <v>0</v>
      </c>
      <c r="AF717" s="45" t="s">
        <v>92</v>
      </c>
      <c r="AG717" s="6" t="str">
        <f>INDEX('Demand forecast'!$M$9:$M$5832,MATCH($Q717,'Demand forecast'!$B$9:$B$5832,0))</f>
        <v>No</v>
      </c>
      <c r="AH717" s="6" t="str">
        <f>IF(COUNTIF($AF$93:AF717,$B717) = 1, "LV", IF(COUNTIF($AF$93:AF717,$B717) = 2, "HV", "ST"))</f>
        <v>ST</v>
      </c>
      <c r="AI717" s="6" t="str">
        <f>INDEX('Demand forecast and growth rate'!$E$7:$E$273,MATCH($Q717,'Demand forecast and growth rate'!$B$7:$B$273,0))</f>
        <v>Small growth</v>
      </c>
      <c r="AJ717" s="47">
        <f>SUMIFS('Capex forecast'!E$9:E$223,'Capex forecast'!$T$9:$T$223,$AF717,'Capex forecast'!$S$9:$S$223,$AH717,'Capex forecast'!$Q$9:$Q$223,"Repex")</f>
        <v>0</v>
      </c>
      <c r="AK717" s="47">
        <f>SUMIFS('Capex forecast'!F$9:F$223,'Capex forecast'!$T$9:$T$223,$AF717,'Capex forecast'!$S$9:$S$223,$AH717,'Capex forecast'!$Q$9:$Q$223,"Repex")</f>
        <v>0</v>
      </c>
      <c r="AL717" s="47">
        <f>SUMIFS('Capex forecast'!G$9:G$223,'Capex forecast'!$T$9:$T$223,$AF717,'Capex forecast'!$S$9:$S$223,$AH717,'Capex forecast'!$Q$9:$Q$223,"Repex")</f>
        <v>0</v>
      </c>
      <c r="AM717" s="47">
        <f>SUMIFS('Capex forecast'!H$9:H$223,'Capex forecast'!$T$9:$T$223,$AF717,'Capex forecast'!$S$9:$S$223,$AH717,'Capex forecast'!$Q$9:$Q$223,"Repex")</f>
        <v>0</v>
      </c>
      <c r="AN717" s="47">
        <f>SUMIFS('Capex forecast'!I$9:I$223,'Capex forecast'!$T$9:$T$223,$AF717,'Capex forecast'!$S$9:$S$223,$AH717,'Capex forecast'!$Q$9:$Q$223,"Repex")</f>
        <v>0</v>
      </c>
      <c r="AO717" s="47">
        <f>SUMIFS('Capex forecast'!J$9:J$223,'Capex forecast'!$T$9:$T$223,$AF717,'Capex forecast'!$S$9:$S$223,$AH717,'Capex forecast'!$Q$9:$Q$223,"Repex")</f>
        <v>0</v>
      </c>
      <c r="AP717" s="47">
        <f>SUMIFS('Capex forecast'!K$9:K$223,'Capex forecast'!$T$9:$T$223,$AF717,'Capex forecast'!$S$9:$S$223,$AH717,'Capex forecast'!$Q$9:$Q$223,"Repex")</f>
        <v>0</v>
      </c>
      <c r="AQ717" s="47">
        <f>SUMIFS('Capex forecast'!L$9:L$223,'Capex forecast'!$T$9:$T$223,$AF717,'Capex forecast'!$S$9:$S$223,$AH717,'Capex forecast'!$Q$9:$Q$223,"Repex")</f>
        <v>0</v>
      </c>
      <c r="AR717" s="47">
        <f>SUMIFS('Capex forecast'!M$9:M$223,'Capex forecast'!$T$9:$T$223,$AF717,'Capex forecast'!$S$9:$S$223,$AH717,'Capex forecast'!$Q$9:$Q$223,"Repex")</f>
        <v>0</v>
      </c>
      <c r="AS717" s="47">
        <f>SUMIFS('Capex forecast'!N$9:N$223,'Capex forecast'!$T$9:$T$223,$AF717,'Capex forecast'!$S$9:$S$223,$AH717,'Capex forecast'!$Q$9:$Q$223,"Repex")</f>
        <v>0</v>
      </c>
    </row>
    <row r="718" spans="2:45" ht="15">
      <c r="B718" s="45" t="s">
        <v>98</v>
      </c>
      <c r="C718" s="6" t="str">
        <f>INDEX('Demand forecast'!$M$9:$M$5832,MATCH($B718,'Demand forecast'!$B$9:$B$5832,0))</f>
        <v>No</v>
      </c>
      <c r="D718" s="6" t="str">
        <f>IF(COUNTIF($B$93:B718,$B718) = 1, "LV", IF(COUNTIF($B$93:B718,$B718) = 2, "HV", "ST"))</f>
        <v>ST</v>
      </c>
      <c r="E718" s="6" t="str">
        <f>INDEX('Demand forecast and growth rate'!$E$7:$E$273,MATCH($B718,'Demand forecast and growth rate'!$B$7:$B$273,0))</f>
        <v>Small growth</v>
      </c>
      <c r="F718" s="32">
        <f>SUMIFS('Capex forecast'!E$9:E$223,'Capex forecast'!$T$9:$T$223,'Allocation of site-spec costs'!$B718,'Capex forecast'!$S$9:$S$223,'Allocation of site-spec costs'!$D718,'Capex forecast'!$Q$9:$Q$223,"Customer Connection")</f>
        <v>0</v>
      </c>
      <c r="G718" s="32">
        <f>SUMIFS('Capex forecast'!F$9:F$223,'Capex forecast'!$T$9:$T$223,'Allocation of site-spec costs'!$B718,'Capex forecast'!$S$9:$S$223,'Allocation of site-spec costs'!$D718,'Capex forecast'!$Q$9:$Q$223,"Customer Connection")</f>
        <v>0</v>
      </c>
      <c r="H718" s="32">
        <f>SUMIFS('Capex forecast'!G$9:G$223,'Capex forecast'!$T$9:$T$223,'Allocation of site-spec costs'!$B718,'Capex forecast'!$S$9:$S$223,'Allocation of site-spec costs'!$D718,'Capex forecast'!$Q$9:$Q$223,"Customer Connection")</f>
        <v>0</v>
      </c>
      <c r="I718" s="32">
        <f>SUMIFS('Capex forecast'!H$9:H$223,'Capex forecast'!$T$9:$T$223,'Allocation of site-spec costs'!$B718,'Capex forecast'!$S$9:$S$223,'Allocation of site-spec costs'!$D718,'Capex forecast'!$Q$9:$Q$223,"Customer Connection")</f>
        <v>0</v>
      </c>
      <c r="J718" s="32">
        <f>SUMIFS('Capex forecast'!I$9:I$223,'Capex forecast'!$T$9:$T$223,'Allocation of site-spec costs'!$B718,'Capex forecast'!$S$9:$S$223,'Allocation of site-spec costs'!$D718,'Capex forecast'!$Q$9:$Q$223,"Customer Connection")</f>
        <v>0</v>
      </c>
      <c r="K718" s="32">
        <f>SUMIFS('Capex forecast'!J$9:J$223,'Capex forecast'!$T$9:$T$223,'Allocation of site-spec costs'!$B718,'Capex forecast'!$S$9:$S$223,'Allocation of site-spec costs'!$D718,'Capex forecast'!$Q$9:$Q$223,"Customer Connection")</f>
        <v>0</v>
      </c>
      <c r="L718" s="32">
        <f>SUMIFS('Capex forecast'!K$9:K$223,'Capex forecast'!$T$9:$T$223,'Allocation of site-spec costs'!$B718,'Capex forecast'!$S$9:$S$223,'Allocation of site-spec costs'!$D718,'Capex forecast'!$Q$9:$Q$223,"Customer Connection")</f>
        <v>0</v>
      </c>
      <c r="M718" s="32">
        <f>SUMIFS('Capex forecast'!L$9:L$223,'Capex forecast'!$T$9:$T$223,'Allocation of site-spec costs'!$B718,'Capex forecast'!$S$9:$S$223,'Allocation of site-spec costs'!$D718,'Capex forecast'!$Q$9:$Q$223,"Customer Connection")</f>
        <v>0</v>
      </c>
      <c r="N718" s="32">
        <f>SUMIFS('Capex forecast'!M$9:M$223,'Capex forecast'!$T$9:$T$223,'Allocation of site-spec costs'!$B718,'Capex forecast'!$S$9:$S$223,'Allocation of site-spec costs'!$D718,'Capex forecast'!$Q$9:$Q$223,"Customer Connection")</f>
        <v>0</v>
      </c>
      <c r="O718" s="32">
        <f>SUMIFS('Capex forecast'!N$9:N$223,'Capex forecast'!$T$9:$T$223,'Allocation of site-spec costs'!$B718,'Capex forecast'!$S$9:$S$223,'Allocation of site-spec costs'!$D718,'Capex forecast'!$Q$9:$Q$223,"Customer Connection")</f>
        <v>0</v>
      </c>
      <c r="Q718" s="45" t="s">
        <v>98</v>
      </c>
      <c r="R718" s="6" t="str">
        <f>INDEX('Demand forecast'!$M$9:$M$5832,MATCH($Q718,'Demand forecast'!$B$9:$B$5832,0))</f>
        <v>No</v>
      </c>
      <c r="S718" s="6" t="str">
        <f>IF(COUNTIF($Q$93:Q718,$B718) = 1, "LV", IF(COUNTIF($Q$93:Q718,$B718) = 2, "HV", "ST"))</f>
        <v>ST</v>
      </c>
      <c r="T718" s="6" t="str">
        <f>INDEX('Demand forecast and growth rate'!$E$7:$E$273,MATCH($Q718,'Demand forecast and growth rate'!$B$7:$B$273,0))</f>
        <v>Small growth</v>
      </c>
      <c r="U718" s="32">
        <f>SUMIFS('Capex forecast'!E$9:E$223,'Capex forecast'!$T$9:$T$223,$Q718,'Capex forecast'!$S$9:$S$223,$S718,'Capex forecast'!$Q$9:$Q$223,"Augex")</f>
        <v>0</v>
      </c>
      <c r="V718" s="32">
        <f>SUMIFS('Capex forecast'!F$9:F$223,'Capex forecast'!$T$9:$T$223,$Q718,'Capex forecast'!$S$9:$S$223,$S718,'Capex forecast'!$Q$9:$Q$223,"Augex")</f>
        <v>0</v>
      </c>
      <c r="W718" s="32">
        <f>SUMIFS('Capex forecast'!G$9:G$223,'Capex forecast'!$T$9:$T$223,$Q718,'Capex forecast'!$S$9:$S$223,$S718,'Capex forecast'!$Q$9:$Q$223,"Augex")</f>
        <v>0</v>
      </c>
      <c r="X718" s="32">
        <f>SUMIFS('Capex forecast'!H$9:H$223,'Capex forecast'!$T$9:$T$223,$Q718,'Capex forecast'!$S$9:$S$223,$S718,'Capex forecast'!$Q$9:$Q$223,"Augex")</f>
        <v>0</v>
      </c>
      <c r="Y718" s="32">
        <f>SUMIFS('Capex forecast'!I$9:I$223,'Capex forecast'!$T$9:$T$223,$Q718,'Capex forecast'!$S$9:$S$223,$S718,'Capex forecast'!$Q$9:$Q$223,"Augex")</f>
        <v>0</v>
      </c>
      <c r="Z718" s="32">
        <f>SUMIFS('Capex forecast'!J$9:J$223,'Capex forecast'!$T$9:$T$223,$Q718,'Capex forecast'!$S$9:$S$223,$S718,'Capex forecast'!$Q$9:$Q$223,"Augex")</f>
        <v>0</v>
      </c>
      <c r="AA718" s="32">
        <f>SUMIFS('Capex forecast'!K$9:K$223,'Capex forecast'!$T$9:$T$223,$Q718,'Capex forecast'!$S$9:$S$223,$S718,'Capex forecast'!$Q$9:$Q$223,"Augex")</f>
        <v>0</v>
      </c>
      <c r="AB718" s="32">
        <f>SUMIFS('Capex forecast'!L$9:L$223,'Capex forecast'!$T$9:$T$223,$Q718,'Capex forecast'!$S$9:$S$223,$S718,'Capex forecast'!$Q$9:$Q$223,"Augex")</f>
        <v>0</v>
      </c>
      <c r="AC718" s="32">
        <f>SUMIFS('Capex forecast'!M$9:M$223,'Capex forecast'!$T$9:$T$223,$Q718,'Capex forecast'!$S$9:$S$223,$S718,'Capex forecast'!$Q$9:$Q$223,"Augex")</f>
        <v>0</v>
      </c>
      <c r="AD718" s="32">
        <f>SUMIFS('Capex forecast'!N$9:N$223,'Capex forecast'!$T$9:$T$223,$Q718,'Capex forecast'!$S$9:$S$223,$S718,'Capex forecast'!$Q$9:$Q$223,"Augex")</f>
        <v>0</v>
      </c>
      <c r="AF718" s="45" t="s">
        <v>98</v>
      </c>
      <c r="AG718" s="6" t="str">
        <f>INDEX('Demand forecast'!$M$9:$M$5832,MATCH($Q718,'Demand forecast'!$B$9:$B$5832,0))</f>
        <v>No</v>
      </c>
      <c r="AH718" s="6" t="str">
        <f>IF(COUNTIF($AF$93:AF718,$B718) = 1, "LV", IF(COUNTIF($AF$93:AF718,$B718) = 2, "HV", "ST"))</f>
        <v>ST</v>
      </c>
      <c r="AI718" s="6" t="str">
        <f>INDEX('Demand forecast and growth rate'!$E$7:$E$273,MATCH($Q718,'Demand forecast and growth rate'!$B$7:$B$273,0))</f>
        <v>Small growth</v>
      </c>
      <c r="AJ718" s="47">
        <f>SUMIFS('Capex forecast'!E$9:E$223,'Capex forecast'!$T$9:$T$223,$AF718,'Capex forecast'!$S$9:$S$223,$AH718,'Capex forecast'!$Q$9:$Q$223,"Repex")</f>
        <v>0</v>
      </c>
      <c r="AK718" s="47">
        <f>SUMIFS('Capex forecast'!F$9:F$223,'Capex forecast'!$T$9:$T$223,$AF718,'Capex forecast'!$S$9:$S$223,$AH718,'Capex forecast'!$Q$9:$Q$223,"Repex")</f>
        <v>0</v>
      </c>
      <c r="AL718" s="47">
        <f>SUMIFS('Capex forecast'!G$9:G$223,'Capex forecast'!$T$9:$T$223,$AF718,'Capex forecast'!$S$9:$S$223,$AH718,'Capex forecast'!$Q$9:$Q$223,"Repex")</f>
        <v>0</v>
      </c>
      <c r="AM718" s="47">
        <f>SUMIFS('Capex forecast'!H$9:H$223,'Capex forecast'!$T$9:$T$223,$AF718,'Capex forecast'!$S$9:$S$223,$AH718,'Capex forecast'!$Q$9:$Q$223,"Repex")</f>
        <v>0</v>
      </c>
      <c r="AN718" s="47">
        <f>SUMIFS('Capex forecast'!I$9:I$223,'Capex forecast'!$T$9:$T$223,$AF718,'Capex forecast'!$S$9:$S$223,$AH718,'Capex forecast'!$Q$9:$Q$223,"Repex")</f>
        <v>0</v>
      </c>
      <c r="AO718" s="47">
        <f>SUMIFS('Capex forecast'!J$9:J$223,'Capex forecast'!$T$9:$T$223,$AF718,'Capex forecast'!$S$9:$S$223,$AH718,'Capex forecast'!$Q$9:$Q$223,"Repex")</f>
        <v>0</v>
      </c>
      <c r="AP718" s="47">
        <f>SUMIFS('Capex forecast'!K$9:K$223,'Capex forecast'!$T$9:$T$223,$AF718,'Capex forecast'!$S$9:$S$223,$AH718,'Capex forecast'!$Q$9:$Q$223,"Repex")</f>
        <v>0</v>
      </c>
      <c r="AQ718" s="47">
        <f>SUMIFS('Capex forecast'!L$9:L$223,'Capex forecast'!$T$9:$T$223,$AF718,'Capex forecast'!$S$9:$S$223,$AH718,'Capex forecast'!$Q$9:$Q$223,"Repex")</f>
        <v>0</v>
      </c>
      <c r="AR718" s="47">
        <f>SUMIFS('Capex forecast'!M$9:M$223,'Capex forecast'!$T$9:$T$223,$AF718,'Capex forecast'!$S$9:$S$223,$AH718,'Capex forecast'!$Q$9:$Q$223,"Repex")</f>
        <v>0</v>
      </c>
      <c r="AS718" s="47">
        <f>SUMIFS('Capex forecast'!N$9:N$223,'Capex forecast'!$T$9:$T$223,$AF718,'Capex forecast'!$S$9:$S$223,$AH718,'Capex forecast'!$Q$9:$Q$223,"Repex")</f>
        <v>0</v>
      </c>
    </row>
    <row r="719" spans="2:45" ht="15">
      <c r="B719" s="45" t="s">
        <v>17</v>
      </c>
      <c r="C719" s="6" t="str">
        <f>INDEX('Demand forecast'!$M$9:$M$5832,MATCH($B719,'Demand forecast'!$B$9:$B$5832,0))</f>
        <v>No</v>
      </c>
      <c r="D719" s="6" t="str">
        <f>IF(COUNTIF($B$93:B719,$B719) = 1, "LV", IF(COUNTIF($B$93:B719,$B719) = 2, "HV", "ST"))</f>
        <v>ST</v>
      </c>
      <c r="E719" s="6" t="str">
        <f>INDEX('Demand forecast and growth rate'!$E$7:$E$273,MATCH($B719,'Demand forecast and growth rate'!$B$7:$B$273,0))</f>
        <v>Small growth</v>
      </c>
      <c r="F719" s="32">
        <f>SUMIFS('Capex forecast'!E$9:E$223,'Capex forecast'!$T$9:$T$223,'Allocation of site-spec costs'!$B719,'Capex forecast'!$S$9:$S$223,'Allocation of site-spec costs'!$D719,'Capex forecast'!$Q$9:$Q$223,"Customer Connection")</f>
        <v>0</v>
      </c>
      <c r="G719" s="32">
        <f>SUMIFS('Capex forecast'!F$9:F$223,'Capex forecast'!$T$9:$T$223,'Allocation of site-spec costs'!$B719,'Capex forecast'!$S$9:$S$223,'Allocation of site-spec costs'!$D719,'Capex forecast'!$Q$9:$Q$223,"Customer Connection")</f>
        <v>0</v>
      </c>
      <c r="H719" s="32">
        <f>SUMIFS('Capex forecast'!G$9:G$223,'Capex forecast'!$T$9:$T$223,'Allocation of site-spec costs'!$B719,'Capex forecast'!$S$9:$S$223,'Allocation of site-spec costs'!$D719,'Capex forecast'!$Q$9:$Q$223,"Customer Connection")</f>
        <v>0</v>
      </c>
      <c r="I719" s="32">
        <f>SUMIFS('Capex forecast'!H$9:H$223,'Capex forecast'!$T$9:$T$223,'Allocation of site-spec costs'!$B719,'Capex forecast'!$S$9:$S$223,'Allocation of site-spec costs'!$D719,'Capex forecast'!$Q$9:$Q$223,"Customer Connection")</f>
        <v>0</v>
      </c>
      <c r="J719" s="32">
        <f>SUMIFS('Capex forecast'!I$9:I$223,'Capex forecast'!$T$9:$T$223,'Allocation of site-spec costs'!$B719,'Capex forecast'!$S$9:$S$223,'Allocation of site-spec costs'!$D719,'Capex forecast'!$Q$9:$Q$223,"Customer Connection")</f>
        <v>0</v>
      </c>
      <c r="K719" s="32">
        <f>SUMIFS('Capex forecast'!J$9:J$223,'Capex forecast'!$T$9:$T$223,'Allocation of site-spec costs'!$B719,'Capex forecast'!$S$9:$S$223,'Allocation of site-spec costs'!$D719,'Capex forecast'!$Q$9:$Q$223,"Customer Connection")</f>
        <v>0</v>
      </c>
      <c r="L719" s="32">
        <f>SUMIFS('Capex forecast'!K$9:K$223,'Capex forecast'!$T$9:$T$223,'Allocation of site-spec costs'!$B719,'Capex forecast'!$S$9:$S$223,'Allocation of site-spec costs'!$D719,'Capex forecast'!$Q$9:$Q$223,"Customer Connection")</f>
        <v>0</v>
      </c>
      <c r="M719" s="32">
        <f>SUMIFS('Capex forecast'!L$9:L$223,'Capex forecast'!$T$9:$T$223,'Allocation of site-spec costs'!$B719,'Capex forecast'!$S$9:$S$223,'Allocation of site-spec costs'!$D719,'Capex forecast'!$Q$9:$Q$223,"Customer Connection")</f>
        <v>0</v>
      </c>
      <c r="N719" s="32">
        <f>SUMIFS('Capex forecast'!M$9:M$223,'Capex forecast'!$T$9:$T$223,'Allocation of site-spec costs'!$B719,'Capex forecast'!$S$9:$S$223,'Allocation of site-spec costs'!$D719,'Capex forecast'!$Q$9:$Q$223,"Customer Connection")</f>
        <v>0</v>
      </c>
      <c r="O719" s="32">
        <f>SUMIFS('Capex forecast'!N$9:N$223,'Capex forecast'!$T$9:$T$223,'Allocation of site-spec costs'!$B719,'Capex forecast'!$S$9:$S$223,'Allocation of site-spec costs'!$D719,'Capex forecast'!$Q$9:$Q$223,"Customer Connection")</f>
        <v>0</v>
      </c>
      <c r="Q719" s="45" t="s">
        <v>17</v>
      </c>
      <c r="R719" s="6" t="str">
        <f>INDEX('Demand forecast'!$M$9:$M$5832,MATCH($Q719,'Demand forecast'!$B$9:$B$5832,0))</f>
        <v>No</v>
      </c>
      <c r="S719" s="6" t="str">
        <f>IF(COUNTIF($Q$93:Q719,$B719) = 1, "LV", IF(COUNTIF($Q$93:Q719,$B719) = 2, "HV", "ST"))</f>
        <v>ST</v>
      </c>
      <c r="T719" s="6" t="str">
        <f>INDEX('Demand forecast and growth rate'!$E$7:$E$273,MATCH($Q719,'Demand forecast and growth rate'!$B$7:$B$273,0))</f>
        <v>Small growth</v>
      </c>
      <c r="U719" s="32">
        <f>SUMIFS('Capex forecast'!E$9:E$223,'Capex forecast'!$T$9:$T$223,$Q719,'Capex forecast'!$S$9:$S$223,$S719,'Capex forecast'!$Q$9:$Q$223,"Augex")</f>
        <v>0</v>
      </c>
      <c r="V719" s="32">
        <f>SUMIFS('Capex forecast'!F$9:F$223,'Capex forecast'!$T$9:$T$223,$Q719,'Capex forecast'!$S$9:$S$223,$S719,'Capex forecast'!$Q$9:$Q$223,"Augex")</f>
        <v>0</v>
      </c>
      <c r="W719" s="32">
        <f>SUMIFS('Capex forecast'!G$9:G$223,'Capex forecast'!$T$9:$T$223,$Q719,'Capex forecast'!$S$9:$S$223,$S719,'Capex forecast'!$Q$9:$Q$223,"Augex")</f>
        <v>0</v>
      </c>
      <c r="X719" s="32">
        <f>SUMIFS('Capex forecast'!H$9:H$223,'Capex forecast'!$T$9:$T$223,$Q719,'Capex forecast'!$S$9:$S$223,$S719,'Capex forecast'!$Q$9:$Q$223,"Augex")</f>
        <v>0</v>
      </c>
      <c r="Y719" s="32">
        <f>SUMIFS('Capex forecast'!I$9:I$223,'Capex forecast'!$T$9:$T$223,$Q719,'Capex forecast'!$S$9:$S$223,$S719,'Capex forecast'!$Q$9:$Q$223,"Augex")</f>
        <v>0</v>
      </c>
      <c r="Z719" s="32">
        <f>SUMIFS('Capex forecast'!J$9:J$223,'Capex forecast'!$T$9:$T$223,$Q719,'Capex forecast'!$S$9:$S$223,$S719,'Capex forecast'!$Q$9:$Q$223,"Augex")</f>
        <v>0</v>
      </c>
      <c r="AA719" s="32">
        <f>SUMIFS('Capex forecast'!K$9:K$223,'Capex forecast'!$T$9:$T$223,$Q719,'Capex forecast'!$S$9:$S$223,$S719,'Capex forecast'!$Q$9:$Q$223,"Augex")</f>
        <v>0</v>
      </c>
      <c r="AB719" s="32">
        <f>SUMIFS('Capex forecast'!L$9:L$223,'Capex forecast'!$T$9:$T$223,$Q719,'Capex forecast'!$S$9:$S$223,$S719,'Capex forecast'!$Q$9:$Q$223,"Augex")</f>
        <v>0</v>
      </c>
      <c r="AC719" s="32">
        <f>SUMIFS('Capex forecast'!M$9:M$223,'Capex forecast'!$T$9:$T$223,$Q719,'Capex forecast'!$S$9:$S$223,$S719,'Capex forecast'!$Q$9:$Q$223,"Augex")</f>
        <v>0</v>
      </c>
      <c r="AD719" s="32">
        <f>SUMIFS('Capex forecast'!N$9:N$223,'Capex forecast'!$T$9:$T$223,$Q719,'Capex forecast'!$S$9:$S$223,$S719,'Capex forecast'!$Q$9:$Q$223,"Augex")</f>
        <v>0</v>
      </c>
      <c r="AF719" s="45" t="s">
        <v>17</v>
      </c>
      <c r="AG719" s="6" t="str">
        <f>INDEX('Demand forecast'!$M$9:$M$5832,MATCH($Q719,'Demand forecast'!$B$9:$B$5832,0))</f>
        <v>No</v>
      </c>
      <c r="AH719" s="6" t="str">
        <f>IF(COUNTIF($AF$93:AF719,$B719) = 1, "LV", IF(COUNTIF($AF$93:AF719,$B719) = 2, "HV", "ST"))</f>
        <v>ST</v>
      </c>
      <c r="AI719" s="6" t="str">
        <f>INDEX('Demand forecast and growth rate'!$E$7:$E$273,MATCH($Q719,'Demand forecast and growth rate'!$B$7:$B$273,0))</f>
        <v>Small growth</v>
      </c>
      <c r="AJ719" s="47">
        <f>SUMIFS('Capex forecast'!E$9:E$223,'Capex forecast'!$T$9:$T$223,$AF719,'Capex forecast'!$S$9:$S$223,$AH719,'Capex forecast'!$Q$9:$Q$223,"Repex")</f>
        <v>0</v>
      </c>
      <c r="AK719" s="47">
        <f>SUMIFS('Capex forecast'!F$9:F$223,'Capex forecast'!$T$9:$T$223,$AF719,'Capex forecast'!$S$9:$S$223,$AH719,'Capex forecast'!$Q$9:$Q$223,"Repex")</f>
        <v>0</v>
      </c>
      <c r="AL719" s="47">
        <f>SUMIFS('Capex forecast'!G$9:G$223,'Capex forecast'!$T$9:$T$223,$AF719,'Capex forecast'!$S$9:$S$223,$AH719,'Capex forecast'!$Q$9:$Q$223,"Repex")</f>
        <v>0</v>
      </c>
      <c r="AM719" s="47">
        <f>SUMIFS('Capex forecast'!H$9:H$223,'Capex forecast'!$T$9:$T$223,$AF719,'Capex forecast'!$S$9:$S$223,$AH719,'Capex forecast'!$Q$9:$Q$223,"Repex")</f>
        <v>0</v>
      </c>
      <c r="AN719" s="47">
        <f>SUMIFS('Capex forecast'!I$9:I$223,'Capex forecast'!$T$9:$T$223,$AF719,'Capex forecast'!$S$9:$S$223,$AH719,'Capex forecast'!$Q$9:$Q$223,"Repex")</f>
        <v>0</v>
      </c>
      <c r="AO719" s="47">
        <f>SUMIFS('Capex forecast'!J$9:J$223,'Capex forecast'!$T$9:$T$223,$AF719,'Capex forecast'!$S$9:$S$223,$AH719,'Capex forecast'!$Q$9:$Q$223,"Repex")</f>
        <v>0</v>
      </c>
      <c r="AP719" s="47">
        <f>SUMIFS('Capex forecast'!K$9:K$223,'Capex forecast'!$T$9:$T$223,$AF719,'Capex forecast'!$S$9:$S$223,$AH719,'Capex forecast'!$Q$9:$Q$223,"Repex")</f>
        <v>0</v>
      </c>
      <c r="AQ719" s="47">
        <f>SUMIFS('Capex forecast'!L$9:L$223,'Capex forecast'!$T$9:$T$223,$AF719,'Capex forecast'!$S$9:$S$223,$AH719,'Capex forecast'!$Q$9:$Q$223,"Repex")</f>
        <v>0</v>
      </c>
      <c r="AR719" s="47">
        <f>SUMIFS('Capex forecast'!M$9:M$223,'Capex forecast'!$T$9:$T$223,$AF719,'Capex forecast'!$S$9:$S$223,$AH719,'Capex forecast'!$Q$9:$Q$223,"Repex")</f>
        <v>0</v>
      </c>
      <c r="AS719" s="47">
        <f>SUMIFS('Capex forecast'!N$9:N$223,'Capex forecast'!$T$9:$T$223,$AF719,'Capex forecast'!$S$9:$S$223,$AH719,'Capex forecast'!$Q$9:$Q$223,"Repex")</f>
        <v>0</v>
      </c>
    </row>
    <row r="720" spans="2:45" ht="15">
      <c r="B720" s="45" t="s">
        <v>77</v>
      </c>
      <c r="C720" s="6" t="str">
        <f>INDEX('Demand forecast'!$M$9:$M$5832,MATCH($B720,'Demand forecast'!$B$9:$B$5832,0))</f>
        <v>No</v>
      </c>
      <c r="D720" s="6" t="str">
        <f>IF(COUNTIF($B$93:B720,$B720) = 1, "LV", IF(COUNTIF($B$93:B720,$B720) = 2, "HV", "ST"))</f>
        <v>ST</v>
      </c>
      <c r="E720" s="6" t="str">
        <f>INDEX('Demand forecast and growth rate'!$E$7:$E$273,MATCH($B720,'Demand forecast and growth rate'!$B$7:$B$273,0))</f>
        <v>Small growth</v>
      </c>
      <c r="F720" s="32">
        <f>SUMIFS('Capex forecast'!E$9:E$223,'Capex forecast'!$T$9:$T$223,'Allocation of site-spec costs'!$B720,'Capex forecast'!$S$9:$S$223,'Allocation of site-spec costs'!$D720,'Capex forecast'!$Q$9:$Q$223,"Customer Connection")</f>
        <v>0</v>
      </c>
      <c r="G720" s="32">
        <f>SUMIFS('Capex forecast'!F$9:F$223,'Capex forecast'!$T$9:$T$223,'Allocation of site-spec costs'!$B720,'Capex forecast'!$S$9:$S$223,'Allocation of site-spec costs'!$D720,'Capex forecast'!$Q$9:$Q$223,"Customer Connection")</f>
        <v>0</v>
      </c>
      <c r="H720" s="32">
        <f>SUMIFS('Capex forecast'!G$9:G$223,'Capex forecast'!$T$9:$T$223,'Allocation of site-spec costs'!$B720,'Capex forecast'!$S$9:$S$223,'Allocation of site-spec costs'!$D720,'Capex forecast'!$Q$9:$Q$223,"Customer Connection")</f>
        <v>0</v>
      </c>
      <c r="I720" s="32">
        <f>SUMIFS('Capex forecast'!H$9:H$223,'Capex forecast'!$T$9:$T$223,'Allocation of site-spec costs'!$B720,'Capex forecast'!$S$9:$S$223,'Allocation of site-spec costs'!$D720,'Capex forecast'!$Q$9:$Q$223,"Customer Connection")</f>
        <v>0</v>
      </c>
      <c r="J720" s="32">
        <f>SUMIFS('Capex forecast'!I$9:I$223,'Capex forecast'!$T$9:$T$223,'Allocation of site-spec costs'!$B720,'Capex forecast'!$S$9:$S$223,'Allocation of site-spec costs'!$D720,'Capex forecast'!$Q$9:$Q$223,"Customer Connection")</f>
        <v>0</v>
      </c>
      <c r="K720" s="32">
        <f>SUMIFS('Capex forecast'!J$9:J$223,'Capex forecast'!$T$9:$T$223,'Allocation of site-spec costs'!$B720,'Capex forecast'!$S$9:$S$223,'Allocation of site-spec costs'!$D720,'Capex forecast'!$Q$9:$Q$223,"Customer Connection")</f>
        <v>0</v>
      </c>
      <c r="L720" s="32">
        <f>SUMIFS('Capex forecast'!K$9:K$223,'Capex forecast'!$T$9:$T$223,'Allocation of site-spec costs'!$B720,'Capex forecast'!$S$9:$S$223,'Allocation of site-spec costs'!$D720,'Capex forecast'!$Q$9:$Q$223,"Customer Connection")</f>
        <v>0</v>
      </c>
      <c r="M720" s="32">
        <f>SUMIFS('Capex forecast'!L$9:L$223,'Capex forecast'!$T$9:$T$223,'Allocation of site-spec costs'!$B720,'Capex forecast'!$S$9:$S$223,'Allocation of site-spec costs'!$D720,'Capex forecast'!$Q$9:$Q$223,"Customer Connection")</f>
        <v>0</v>
      </c>
      <c r="N720" s="32">
        <f>SUMIFS('Capex forecast'!M$9:M$223,'Capex forecast'!$T$9:$T$223,'Allocation of site-spec costs'!$B720,'Capex forecast'!$S$9:$S$223,'Allocation of site-spec costs'!$D720,'Capex forecast'!$Q$9:$Q$223,"Customer Connection")</f>
        <v>0</v>
      </c>
      <c r="O720" s="32">
        <f>SUMIFS('Capex forecast'!N$9:N$223,'Capex forecast'!$T$9:$T$223,'Allocation of site-spec costs'!$B720,'Capex forecast'!$S$9:$S$223,'Allocation of site-spec costs'!$D720,'Capex forecast'!$Q$9:$Q$223,"Customer Connection")</f>
        <v>0</v>
      </c>
      <c r="Q720" s="45" t="s">
        <v>77</v>
      </c>
      <c r="R720" s="6" t="str">
        <f>INDEX('Demand forecast'!$M$9:$M$5832,MATCH($Q720,'Demand forecast'!$B$9:$B$5832,0))</f>
        <v>No</v>
      </c>
      <c r="S720" s="6" t="str">
        <f>IF(COUNTIF($Q$93:Q720,$B720) = 1, "LV", IF(COUNTIF($Q$93:Q720,$B720) = 2, "HV", "ST"))</f>
        <v>ST</v>
      </c>
      <c r="T720" s="6" t="str">
        <f>INDEX('Demand forecast and growth rate'!$E$7:$E$273,MATCH($Q720,'Demand forecast and growth rate'!$B$7:$B$273,0))</f>
        <v>Small growth</v>
      </c>
      <c r="U720" s="32">
        <f>SUMIFS('Capex forecast'!E$9:E$223,'Capex forecast'!$T$9:$T$223,$Q720,'Capex forecast'!$S$9:$S$223,$S720,'Capex forecast'!$Q$9:$Q$223,"Augex")</f>
        <v>0</v>
      </c>
      <c r="V720" s="32">
        <f>SUMIFS('Capex forecast'!F$9:F$223,'Capex forecast'!$T$9:$T$223,$Q720,'Capex forecast'!$S$9:$S$223,$S720,'Capex forecast'!$Q$9:$Q$223,"Augex")</f>
        <v>0</v>
      </c>
      <c r="W720" s="32">
        <f>SUMIFS('Capex forecast'!G$9:G$223,'Capex forecast'!$T$9:$T$223,$Q720,'Capex forecast'!$S$9:$S$223,$S720,'Capex forecast'!$Q$9:$Q$223,"Augex")</f>
        <v>0</v>
      </c>
      <c r="X720" s="32">
        <f>SUMIFS('Capex forecast'!H$9:H$223,'Capex forecast'!$T$9:$T$223,$Q720,'Capex forecast'!$S$9:$S$223,$S720,'Capex forecast'!$Q$9:$Q$223,"Augex")</f>
        <v>0</v>
      </c>
      <c r="Y720" s="32">
        <f>SUMIFS('Capex forecast'!I$9:I$223,'Capex forecast'!$T$9:$T$223,$Q720,'Capex forecast'!$S$9:$S$223,$S720,'Capex forecast'!$Q$9:$Q$223,"Augex")</f>
        <v>0</v>
      </c>
      <c r="Z720" s="32">
        <f>SUMIFS('Capex forecast'!J$9:J$223,'Capex forecast'!$T$9:$T$223,$Q720,'Capex forecast'!$S$9:$S$223,$S720,'Capex forecast'!$Q$9:$Q$223,"Augex")</f>
        <v>0</v>
      </c>
      <c r="AA720" s="32">
        <f>SUMIFS('Capex forecast'!K$9:K$223,'Capex forecast'!$T$9:$T$223,$Q720,'Capex forecast'!$S$9:$S$223,$S720,'Capex forecast'!$Q$9:$Q$223,"Augex")</f>
        <v>0</v>
      </c>
      <c r="AB720" s="32">
        <f>SUMIFS('Capex forecast'!L$9:L$223,'Capex forecast'!$T$9:$T$223,$Q720,'Capex forecast'!$S$9:$S$223,$S720,'Capex forecast'!$Q$9:$Q$223,"Augex")</f>
        <v>0</v>
      </c>
      <c r="AC720" s="32">
        <f>SUMIFS('Capex forecast'!M$9:M$223,'Capex forecast'!$T$9:$T$223,$Q720,'Capex forecast'!$S$9:$S$223,$S720,'Capex forecast'!$Q$9:$Q$223,"Augex")</f>
        <v>0</v>
      </c>
      <c r="AD720" s="32">
        <f>SUMIFS('Capex forecast'!N$9:N$223,'Capex forecast'!$T$9:$T$223,$Q720,'Capex forecast'!$S$9:$S$223,$S720,'Capex forecast'!$Q$9:$Q$223,"Augex")</f>
        <v>0</v>
      </c>
      <c r="AF720" s="45" t="s">
        <v>77</v>
      </c>
      <c r="AG720" s="6" t="str">
        <f>INDEX('Demand forecast'!$M$9:$M$5832,MATCH($Q720,'Demand forecast'!$B$9:$B$5832,0))</f>
        <v>No</v>
      </c>
      <c r="AH720" s="6" t="str">
        <f>IF(COUNTIF($AF$93:AF720,$B720) = 1, "LV", IF(COUNTIF($AF$93:AF720,$B720) = 2, "HV", "ST"))</f>
        <v>ST</v>
      </c>
      <c r="AI720" s="6" t="str">
        <f>INDEX('Demand forecast and growth rate'!$E$7:$E$273,MATCH($Q720,'Demand forecast and growth rate'!$B$7:$B$273,0))</f>
        <v>Small growth</v>
      </c>
      <c r="AJ720" s="47">
        <f>SUMIFS('Capex forecast'!E$9:E$223,'Capex forecast'!$T$9:$T$223,$AF720,'Capex forecast'!$S$9:$S$223,$AH720,'Capex forecast'!$Q$9:$Q$223,"Repex")</f>
        <v>0</v>
      </c>
      <c r="AK720" s="47">
        <f>SUMIFS('Capex forecast'!F$9:F$223,'Capex forecast'!$T$9:$T$223,$AF720,'Capex forecast'!$S$9:$S$223,$AH720,'Capex forecast'!$Q$9:$Q$223,"Repex")</f>
        <v>0</v>
      </c>
      <c r="AL720" s="47">
        <f>SUMIFS('Capex forecast'!G$9:G$223,'Capex forecast'!$T$9:$T$223,$AF720,'Capex forecast'!$S$9:$S$223,$AH720,'Capex forecast'!$Q$9:$Q$223,"Repex")</f>
        <v>0</v>
      </c>
      <c r="AM720" s="47">
        <f>SUMIFS('Capex forecast'!H$9:H$223,'Capex forecast'!$T$9:$T$223,$AF720,'Capex forecast'!$S$9:$S$223,$AH720,'Capex forecast'!$Q$9:$Q$223,"Repex")</f>
        <v>0</v>
      </c>
      <c r="AN720" s="47">
        <f>SUMIFS('Capex forecast'!I$9:I$223,'Capex forecast'!$T$9:$T$223,$AF720,'Capex forecast'!$S$9:$S$223,$AH720,'Capex forecast'!$Q$9:$Q$223,"Repex")</f>
        <v>0</v>
      </c>
      <c r="AO720" s="47">
        <f>SUMIFS('Capex forecast'!J$9:J$223,'Capex forecast'!$T$9:$T$223,$AF720,'Capex forecast'!$S$9:$S$223,$AH720,'Capex forecast'!$Q$9:$Q$223,"Repex")</f>
        <v>0</v>
      </c>
      <c r="AP720" s="47">
        <f>SUMIFS('Capex forecast'!K$9:K$223,'Capex forecast'!$T$9:$T$223,$AF720,'Capex forecast'!$S$9:$S$223,$AH720,'Capex forecast'!$Q$9:$Q$223,"Repex")</f>
        <v>0</v>
      </c>
      <c r="AQ720" s="47">
        <f>SUMIFS('Capex forecast'!L$9:L$223,'Capex forecast'!$T$9:$T$223,$AF720,'Capex forecast'!$S$9:$S$223,$AH720,'Capex forecast'!$Q$9:$Q$223,"Repex")</f>
        <v>0</v>
      </c>
      <c r="AR720" s="47">
        <f>SUMIFS('Capex forecast'!M$9:M$223,'Capex forecast'!$T$9:$T$223,$AF720,'Capex forecast'!$S$9:$S$223,$AH720,'Capex forecast'!$Q$9:$Q$223,"Repex")</f>
        <v>0</v>
      </c>
      <c r="AS720" s="47">
        <f>SUMIFS('Capex forecast'!N$9:N$223,'Capex forecast'!$T$9:$T$223,$AF720,'Capex forecast'!$S$9:$S$223,$AH720,'Capex forecast'!$Q$9:$Q$223,"Repex")</f>
        <v>0</v>
      </c>
    </row>
    <row r="721" spans="2:45" ht="15">
      <c r="B721" s="45" t="s">
        <v>158</v>
      </c>
      <c r="C721" s="6" t="str">
        <f>INDEX('Demand forecast'!$M$9:$M$5832,MATCH($B721,'Demand forecast'!$B$9:$B$5832,0))</f>
        <v>No</v>
      </c>
      <c r="D721" s="6" t="str">
        <f>IF(COUNTIF($B$93:B721,$B721) = 1, "LV", IF(COUNTIF($B$93:B721,$B721) = 2, "HV", "ST"))</f>
        <v>ST</v>
      </c>
      <c r="E721" s="6" t="str">
        <f>INDEX('Demand forecast and growth rate'!$E$7:$E$273,MATCH($B721,'Demand forecast and growth rate'!$B$7:$B$273,0))</f>
        <v>Small growth</v>
      </c>
      <c r="F721" s="32">
        <f>SUMIFS('Capex forecast'!E$9:E$223,'Capex forecast'!$T$9:$T$223,'Allocation of site-spec costs'!$B721,'Capex forecast'!$S$9:$S$223,'Allocation of site-spec costs'!$D721,'Capex forecast'!$Q$9:$Q$223,"Customer Connection")</f>
        <v>0</v>
      </c>
      <c r="G721" s="32">
        <f>SUMIFS('Capex forecast'!F$9:F$223,'Capex forecast'!$T$9:$T$223,'Allocation of site-spec costs'!$B721,'Capex forecast'!$S$9:$S$223,'Allocation of site-spec costs'!$D721,'Capex forecast'!$Q$9:$Q$223,"Customer Connection")</f>
        <v>0</v>
      </c>
      <c r="H721" s="32">
        <f>SUMIFS('Capex forecast'!G$9:G$223,'Capex forecast'!$T$9:$T$223,'Allocation of site-spec costs'!$B721,'Capex forecast'!$S$9:$S$223,'Allocation of site-spec costs'!$D721,'Capex forecast'!$Q$9:$Q$223,"Customer Connection")</f>
        <v>0</v>
      </c>
      <c r="I721" s="32">
        <f>SUMIFS('Capex forecast'!H$9:H$223,'Capex forecast'!$T$9:$T$223,'Allocation of site-spec costs'!$B721,'Capex forecast'!$S$9:$S$223,'Allocation of site-spec costs'!$D721,'Capex forecast'!$Q$9:$Q$223,"Customer Connection")</f>
        <v>0</v>
      </c>
      <c r="J721" s="32">
        <f>SUMIFS('Capex forecast'!I$9:I$223,'Capex forecast'!$T$9:$T$223,'Allocation of site-spec costs'!$B721,'Capex forecast'!$S$9:$S$223,'Allocation of site-spec costs'!$D721,'Capex forecast'!$Q$9:$Q$223,"Customer Connection")</f>
        <v>0</v>
      </c>
      <c r="K721" s="32">
        <f>SUMIFS('Capex forecast'!J$9:J$223,'Capex forecast'!$T$9:$T$223,'Allocation of site-spec costs'!$B721,'Capex forecast'!$S$9:$S$223,'Allocation of site-spec costs'!$D721,'Capex forecast'!$Q$9:$Q$223,"Customer Connection")</f>
        <v>0</v>
      </c>
      <c r="L721" s="32">
        <f>SUMIFS('Capex forecast'!K$9:K$223,'Capex forecast'!$T$9:$T$223,'Allocation of site-spec costs'!$B721,'Capex forecast'!$S$9:$S$223,'Allocation of site-spec costs'!$D721,'Capex forecast'!$Q$9:$Q$223,"Customer Connection")</f>
        <v>0</v>
      </c>
      <c r="M721" s="32">
        <f>SUMIFS('Capex forecast'!L$9:L$223,'Capex forecast'!$T$9:$T$223,'Allocation of site-spec costs'!$B721,'Capex forecast'!$S$9:$S$223,'Allocation of site-spec costs'!$D721,'Capex forecast'!$Q$9:$Q$223,"Customer Connection")</f>
        <v>0</v>
      </c>
      <c r="N721" s="32">
        <f>SUMIFS('Capex forecast'!M$9:M$223,'Capex forecast'!$T$9:$T$223,'Allocation of site-spec costs'!$B721,'Capex forecast'!$S$9:$S$223,'Allocation of site-spec costs'!$D721,'Capex forecast'!$Q$9:$Q$223,"Customer Connection")</f>
        <v>0</v>
      </c>
      <c r="O721" s="32">
        <f>SUMIFS('Capex forecast'!N$9:N$223,'Capex forecast'!$T$9:$T$223,'Allocation of site-spec costs'!$B721,'Capex forecast'!$S$9:$S$223,'Allocation of site-spec costs'!$D721,'Capex forecast'!$Q$9:$Q$223,"Customer Connection")</f>
        <v>0</v>
      </c>
      <c r="Q721" s="45" t="s">
        <v>158</v>
      </c>
      <c r="R721" s="6" t="str">
        <f>INDEX('Demand forecast'!$M$9:$M$5832,MATCH($Q721,'Demand forecast'!$B$9:$B$5832,0))</f>
        <v>No</v>
      </c>
      <c r="S721" s="6" t="str">
        <f>IF(COUNTIF($Q$93:Q721,$B721) = 1, "LV", IF(COUNTIF($Q$93:Q721,$B721) = 2, "HV", "ST"))</f>
        <v>ST</v>
      </c>
      <c r="T721" s="6" t="str">
        <f>INDEX('Demand forecast and growth rate'!$E$7:$E$273,MATCH($Q721,'Demand forecast and growth rate'!$B$7:$B$273,0))</f>
        <v>Small growth</v>
      </c>
      <c r="U721" s="32">
        <f>SUMIFS('Capex forecast'!E$9:E$223,'Capex forecast'!$T$9:$T$223,$Q721,'Capex forecast'!$S$9:$S$223,$S721,'Capex forecast'!$Q$9:$Q$223,"Augex")</f>
        <v>0</v>
      </c>
      <c r="V721" s="32">
        <f>SUMIFS('Capex forecast'!F$9:F$223,'Capex forecast'!$T$9:$T$223,$Q721,'Capex forecast'!$S$9:$S$223,$S721,'Capex forecast'!$Q$9:$Q$223,"Augex")</f>
        <v>0</v>
      </c>
      <c r="W721" s="32">
        <f>SUMIFS('Capex forecast'!G$9:G$223,'Capex forecast'!$T$9:$T$223,$Q721,'Capex forecast'!$S$9:$S$223,$S721,'Capex forecast'!$Q$9:$Q$223,"Augex")</f>
        <v>0</v>
      </c>
      <c r="X721" s="32">
        <f>SUMIFS('Capex forecast'!H$9:H$223,'Capex forecast'!$T$9:$T$223,$Q721,'Capex forecast'!$S$9:$S$223,$S721,'Capex forecast'!$Q$9:$Q$223,"Augex")</f>
        <v>0</v>
      </c>
      <c r="Y721" s="32">
        <f>SUMIFS('Capex forecast'!I$9:I$223,'Capex forecast'!$T$9:$T$223,$Q721,'Capex forecast'!$S$9:$S$223,$S721,'Capex forecast'!$Q$9:$Q$223,"Augex")</f>
        <v>0</v>
      </c>
      <c r="Z721" s="32">
        <f>SUMIFS('Capex forecast'!J$9:J$223,'Capex forecast'!$T$9:$T$223,$Q721,'Capex forecast'!$S$9:$S$223,$S721,'Capex forecast'!$Q$9:$Q$223,"Augex")</f>
        <v>0</v>
      </c>
      <c r="AA721" s="32">
        <f>SUMIFS('Capex forecast'!K$9:K$223,'Capex forecast'!$T$9:$T$223,$Q721,'Capex forecast'!$S$9:$S$223,$S721,'Capex forecast'!$Q$9:$Q$223,"Augex")</f>
        <v>0</v>
      </c>
      <c r="AB721" s="32">
        <f>SUMIFS('Capex forecast'!L$9:L$223,'Capex forecast'!$T$9:$T$223,$Q721,'Capex forecast'!$S$9:$S$223,$S721,'Capex forecast'!$Q$9:$Q$223,"Augex")</f>
        <v>0</v>
      </c>
      <c r="AC721" s="32">
        <f>SUMIFS('Capex forecast'!M$9:M$223,'Capex forecast'!$T$9:$T$223,$Q721,'Capex forecast'!$S$9:$S$223,$S721,'Capex forecast'!$Q$9:$Q$223,"Augex")</f>
        <v>0</v>
      </c>
      <c r="AD721" s="32">
        <f>SUMIFS('Capex forecast'!N$9:N$223,'Capex forecast'!$T$9:$T$223,$Q721,'Capex forecast'!$S$9:$S$223,$S721,'Capex forecast'!$Q$9:$Q$223,"Augex")</f>
        <v>0</v>
      </c>
      <c r="AF721" s="45" t="s">
        <v>158</v>
      </c>
      <c r="AG721" s="6" t="str">
        <f>INDEX('Demand forecast'!$M$9:$M$5832,MATCH($Q721,'Demand forecast'!$B$9:$B$5832,0))</f>
        <v>No</v>
      </c>
      <c r="AH721" s="6" t="str">
        <f>IF(COUNTIF($AF$93:AF721,$B721) = 1, "LV", IF(COUNTIF($AF$93:AF721,$B721) = 2, "HV", "ST"))</f>
        <v>ST</v>
      </c>
      <c r="AI721" s="6" t="str">
        <f>INDEX('Demand forecast and growth rate'!$E$7:$E$273,MATCH($Q721,'Demand forecast and growth rate'!$B$7:$B$273,0))</f>
        <v>Small growth</v>
      </c>
      <c r="AJ721" s="47">
        <f>SUMIFS('Capex forecast'!E$9:E$223,'Capex forecast'!$T$9:$T$223,$AF721,'Capex forecast'!$S$9:$S$223,$AH721,'Capex forecast'!$Q$9:$Q$223,"Repex")</f>
        <v>0</v>
      </c>
      <c r="AK721" s="47">
        <f>SUMIFS('Capex forecast'!F$9:F$223,'Capex forecast'!$T$9:$T$223,$AF721,'Capex forecast'!$S$9:$S$223,$AH721,'Capex forecast'!$Q$9:$Q$223,"Repex")</f>
        <v>0</v>
      </c>
      <c r="AL721" s="47">
        <f>SUMIFS('Capex forecast'!G$9:G$223,'Capex forecast'!$T$9:$T$223,$AF721,'Capex forecast'!$S$9:$S$223,$AH721,'Capex forecast'!$Q$9:$Q$223,"Repex")</f>
        <v>0</v>
      </c>
      <c r="AM721" s="47">
        <f>SUMIFS('Capex forecast'!H$9:H$223,'Capex forecast'!$T$9:$T$223,$AF721,'Capex forecast'!$S$9:$S$223,$AH721,'Capex forecast'!$Q$9:$Q$223,"Repex")</f>
        <v>0</v>
      </c>
      <c r="AN721" s="47">
        <f>SUMIFS('Capex forecast'!I$9:I$223,'Capex forecast'!$T$9:$T$223,$AF721,'Capex forecast'!$S$9:$S$223,$AH721,'Capex forecast'!$Q$9:$Q$223,"Repex")</f>
        <v>0</v>
      </c>
      <c r="AO721" s="47">
        <f>SUMIFS('Capex forecast'!J$9:J$223,'Capex forecast'!$T$9:$T$223,$AF721,'Capex forecast'!$S$9:$S$223,$AH721,'Capex forecast'!$Q$9:$Q$223,"Repex")</f>
        <v>0</v>
      </c>
      <c r="AP721" s="47">
        <f>SUMIFS('Capex forecast'!K$9:K$223,'Capex forecast'!$T$9:$T$223,$AF721,'Capex forecast'!$S$9:$S$223,$AH721,'Capex forecast'!$Q$9:$Q$223,"Repex")</f>
        <v>0</v>
      </c>
      <c r="AQ721" s="47">
        <f>SUMIFS('Capex forecast'!L$9:L$223,'Capex forecast'!$T$9:$T$223,$AF721,'Capex forecast'!$S$9:$S$223,$AH721,'Capex forecast'!$Q$9:$Q$223,"Repex")</f>
        <v>0</v>
      </c>
      <c r="AR721" s="47">
        <f>SUMIFS('Capex forecast'!M$9:M$223,'Capex forecast'!$T$9:$T$223,$AF721,'Capex forecast'!$S$9:$S$223,$AH721,'Capex forecast'!$Q$9:$Q$223,"Repex")</f>
        <v>0</v>
      </c>
      <c r="AS721" s="47">
        <f>SUMIFS('Capex forecast'!N$9:N$223,'Capex forecast'!$T$9:$T$223,$AF721,'Capex forecast'!$S$9:$S$223,$AH721,'Capex forecast'!$Q$9:$Q$223,"Repex")</f>
        <v>0</v>
      </c>
    </row>
    <row r="722" spans="2:45" ht="15">
      <c r="B722" s="45" t="s">
        <v>62</v>
      </c>
      <c r="C722" s="6" t="str">
        <f>INDEX('Demand forecast'!$M$9:$M$5832,MATCH($B722,'Demand forecast'!$B$9:$B$5832,0))</f>
        <v>No</v>
      </c>
      <c r="D722" s="6" t="str">
        <f>IF(COUNTIF($B$93:B722,$B722) = 1, "LV", IF(COUNTIF($B$93:B722,$B722) = 2, "HV", "ST"))</f>
        <v>ST</v>
      </c>
      <c r="E722" s="6" t="str">
        <f>INDEX('Demand forecast and growth rate'!$E$7:$E$273,MATCH($B722,'Demand forecast and growth rate'!$B$7:$B$273,0))</f>
        <v>Small growth</v>
      </c>
      <c r="F722" s="32">
        <f>SUMIFS('Capex forecast'!E$9:E$223,'Capex forecast'!$T$9:$T$223,'Allocation of site-spec costs'!$B722,'Capex forecast'!$S$9:$S$223,'Allocation of site-spec costs'!$D722,'Capex forecast'!$Q$9:$Q$223,"Customer Connection")</f>
        <v>0</v>
      </c>
      <c r="G722" s="32">
        <f>SUMIFS('Capex forecast'!F$9:F$223,'Capex forecast'!$T$9:$T$223,'Allocation of site-spec costs'!$B722,'Capex forecast'!$S$9:$S$223,'Allocation of site-spec costs'!$D722,'Capex forecast'!$Q$9:$Q$223,"Customer Connection")</f>
        <v>0</v>
      </c>
      <c r="H722" s="32">
        <f>SUMIFS('Capex forecast'!G$9:G$223,'Capex forecast'!$T$9:$T$223,'Allocation of site-spec costs'!$B722,'Capex forecast'!$S$9:$S$223,'Allocation of site-spec costs'!$D722,'Capex forecast'!$Q$9:$Q$223,"Customer Connection")</f>
        <v>0</v>
      </c>
      <c r="I722" s="32">
        <f>SUMIFS('Capex forecast'!H$9:H$223,'Capex forecast'!$T$9:$T$223,'Allocation of site-spec costs'!$B722,'Capex forecast'!$S$9:$S$223,'Allocation of site-spec costs'!$D722,'Capex forecast'!$Q$9:$Q$223,"Customer Connection")</f>
        <v>0</v>
      </c>
      <c r="J722" s="32">
        <f>SUMIFS('Capex forecast'!I$9:I$223,'Capex forecast'!$T$9:$T$223,'Allocation of site-spec costs'!$B722,'Capex forecast'!$S$9:$S$223,'Allocation of site-spec costs'!$D722,'Capex forecast'!$Q$9:$Q$223,"Customer Connection")</f>
        <v>0</v>
      </c>
      <c r="K722" s="32">
        <f>SUMIFS('Capex forecast'!J$9:J$223,'Capex forecast'!$T$9:$T$223,'Allocation of site-spec costs'!$B722,'Capex forecast'!$S$9:$S$223,'Allocation of site-spec costs'!$D722,'Capex forecast'!$Q$9:$Q$223,"Customer Connection")</f>
        <v>0</v>
      </c>
      <c r="L722" s="32">
        <f>SUMIFS('Capex forecast'!K$9:K$223,'Capex forecast'!$T$9:$T$223,'Allocation of site-spec costs'!$B722,'Capex forecast'!$S$9:$S$223,'Allocation of site-spec costs'!$D722,'Capex forecast'!$Q$9:$Q$223,"Customer Connection")</f>
        <v>0</v>
      </c>
      <c r="M722" s="32">
        <f>SUMIFS('Capex forecast'!L$9:L$223,'Capex forecast'!$T$9:$T$223,'Allocation of site-spec costs'!$B722,'Capex forecast'!$S$9:$S$223,'Allocation of site-spec costs'!$D722,'Capex forecast'!$Q$9:$Q$223,"Customer Connection")</f>
        <v>0</v>
      </c>
      <c r="N722" s="32">
        <f>SUMIFS('Capex forecast'!M$9:M$223,'Capex forecast'!$T$9:$T$223,'Allocation of site-spec costs'!$B722,'Capex forecast'!$S$9:$S$223,'Allocation of site-spec costs'!$D722,'Capex forecast'!$Q$9:$Q$223,"Customer Connection")</f>
        <v>0</v>
      </c>
      <c r="O722" s="32">
        <f>SUMIFS('Capex forecast'!N$9:N$223,'Capex forecast'!$T$9:$T$223,'Allocation of site-spec costs'!$B722,'Capex forecast'!$S$9:$S$223,'Allocation of site-spec costs'!$D722,'Capex forecast'!$Q$9:$Q$223,"Customer Connection")</f>
        <v>0</v>
      </c>
      <c r="Q722" s="45" t="s">
        <v>62</v>
      </c>
      <c r="R722" s="6" t="str">
        <f>INDEX('Demand forecast'!$M$9:$M$5832,MATCH($Q722,'Demand forecast'!$B$9:$B$5832,0))</f>
        <v>No</v>
      </c>
      <c r="S722" s="6" t="str">
        <f>IF(COUNTIF($Q$93:Q722,$B722) = 1, "LV", IF(COUNTIF($Q$93:Q722,$B722) = 2, "HV", "ST"))</f>
        <v>ST</v>
      </c>
      <c r="T722" s="6" t="str">
        <f>INDEX('Demand forecast and growth rate'!$E$7:$E$273,MATCH($Q722,'Demand forecast and growth rate'!$B$7:$B$273,0))</f>
        <v>Small growth</v>
      </c>
      <c r="U722" s="32">
        <f>SUMIFS('Capex forecast'!E$9:E$223,'Capex forecast'!$T$9:$T$223,$Q722,'Capex forecast'!$S$9:$S$223,$S722,'Capex forecast'!$Q$9:$Q$223,"Augex")</f>
        <v>0</v>
      </c>
      <c r="V722" s="32">
        <f>SUMIFS('Capex forecast'!F$9:F$223,'Capex forecast'!$T$9:$T$223,$Q722,'Capex forecast'!$S$9:$S$223,$S722,'Capex forecast'!$Q$9:$Q$223,"Augex")</f>
        <v>0</v>
      </c>
      <c r="W722" s="32">
        <f>SUMIFS('Capex forecast'!G$9:G$223,'Capex forecast'!$T$9:$T$223,$Q722,'Capex forecast'!$S$9:$S$223,$S722,'Capex forecast'!$Q$9:$Q$223,"Augex")</f>
        <v>0</v>
      </c>
      <c r="X722" s="32">
        <f>SUMIFS('Capex forecast'!H$9:H$223,'Capex forecast'!$T$9:$T$223,$Q722,'Capex forecast'!$S$9:$S$223,$S722,'Capex forecast'!$Q$9:$Q$223,"Augex")</f>
        <v>0</v>
      </c>
      <c r="Y722" s="32">
        <f>SUMIFS('Capex forecast'!I$9:I$223,'Capex forecast'!$T$9:$T$223,$Q722,'Capex forecast'!$S$9:$S$223,$S722,'Capex forecast'!$Q$9:$Q$223,"Augex")</f>
        <v>0</v>
      </c>
      <c r="Z722" s="32">
        <f>SUMIFS('Capex forecast'!J$9:J$223,'Capex forecast'!$T$9:$T$223,$Q722,'Capex forecast'!$S$9:$S$223,$S722,'Capex forecast'!$Q$9:$Q$223,"Augex")</f>
        <v>0</v>
      </c>
      <c r="AA722" s="32">
        <f>SUMIFS('Capex forecast'!K$9:K$223,'Capex forecast'!$T$9:$T$223,$Q722,'Capex forecast'!$S$9:$S$223,$S722,'Capex forecast'!$Q$9:$Q$223,"Augex")</f>
        <v>0</v>
      </c>
      <c r="AB722" s="32">
        <f>SUMIFS('Capex forecast'!L$9:L$223,'Capex forecast'!$T$9:$T$223,$Q722,'Capex forecast'!$S$9:$S$223,$S722,'Capex forecast'!$Q$9:$Q$223,"Augex")</f>
        <v>0</v>
      </c>
      <c r="AC722" s="32">
        <f>SUMIFS('Capex forecast'!M$9:M$223,'Capex forecast'!$T$9:$T$223,$Q722,'Capex forecast'!$S$9:$S$223,$S722,'Capex forecast'!$Q$9:$Q$223,"Augex")</f>
        <v>0</v>
      </c>
      <c r="AD722" s="32">
        <f>SUMIFS('Capex forecast'!N$9:N$223,'Capex forecast'!$T$9:$T$223,$Q722,'Capex forecast'!$S$9:$S$223,$S722,'Capex forecast'!$Q$9:$Q$223,"Augex")</f>
        <v>0</v>
      </c>
      <c r="AF722" s="45" t="s">
        <v>62</v>
      </c>
      <c r="AG722" s="6" t="str">
        <f>INDEX('Demand forecast'!$M$9:$M$5832,MATCH($Q722,'Demand forecast'!$B$9:$B$5832,0))</f>
        <v>No</v>
      </c>
      <c r="AH722" s="6" t="str">
        <f>IF(COUNTIF($AF$93:AF722,$B722) = 1, "LV", IF(COUNTIF($AF$93:AF722,$B722) = 2, "HV", "ST"))</f>
        <v>ST</v>
      </c>
      <c r="AI722" s="6" t="str">
        <f>INDEX('Demand forecast and growth rate'!$E$7:$E$273,MATCH($Q722,'Demand forecast and growth rate'!$B$7:$B$273,0))</f>
        <v>Small growth</v>
      </c>
      <c r="AJ722" s="47">
        <f>SUMIFS('Capex forecast'!E$9:E$223,'Capex forecast'!$T$9:$T$223,$AF722,'Capex forecast'!$S$9:$S$223,$AH722,'Capex forecast'!$Q$9:$Q$223,"Repex")</f>
        <v>0</v>
      </c>
      <c r="AK722" s="47">
        <f>SUMIFS('Capex forecast'!F$9:F$223,'Capex forecast'!$T$9:$T$223,$AF722,'Capex forecast'!$S$9:$S$223,$AH722,'Capex forecast'!$Q$9:$Q$223,"Repex")</f>
        <v>0</v>
      </c>
      <c r="AL722" s="47">
        <f>SUMIFS('Capex forecast'!G$9:G$223,'Capex forecast'!$T$9:$T$223,$AF722,'Capex forecast'!$S$9:$S$223,$AH722,'Capex forecast'!$Q$9:$Q$223,"Repex")</f>
        <v>0</v>
      </c>
      <c r="AM722" s="47">
        <f>SUMIFS('Capex forecast'!H$9:H$223,'Capex forecast'!$T$9:$T$223,$AF722,'Capex forecast'!$S$9:$S$223,$AH722,'Capex forecast'!$Q$9:$Q$223,"Repex")</f>
        <v>0</v>
      </c>
      <c r="AN722" s="47">
        <f>SUMIFS('Capex forecast'!I$9:I$223,'Capex forecast'!$T$9:$T$223,$AF722,'Capex forecast'!$S$9:$S$223,$AH722,'Capex forecast'!$Q$9:$Q$223,"Repex")</f>
        <v>0</v>
      </c>
      <c r="AO722" s="47">
        <f>SUMIFS('Capex forecast'!J$9:J$223,'Capex forecast'!$T$9:$T$223,$AF722,'Capex forecast'!$S$9:$S$223,$AH722,'Capex forecast'!$Q$9:$Q$223,"Repex")</f>
        <v>0</v>
      </c>
      <c r="AP722" s="47">
        <f>SUMIFS('Capex forecast'!K$9:K$223,'Capex forecast'!$T$9:$T$223,$AF722,'Capex forecast'!$S$9:$S$223,$AH722,'Capex forecast'!$Q$9:$Q$223,"Repex")</f>
        <v>0</v>
      </c>
      <c r="AQ722" s="47">
        <f>SUMIFS('Capex forecast'!L$9:L$223,'Capex forecast'!$T$9:$T$223,$AF722,'Capex forecast'!$S$9:$S$223,$AH722,'Capex forecast'!$Q$9:$Q$223,"Repex")</f>
        <v>0</v>
      </c>
      <c r="AR722" s="47">
        <f>SUMIFS('Capex forecast'!M$9:M$223,'Capex forecast'!$T$9:$T$223,$AF722,'Capex forecast'!$S$9:$S$223,$AH722,'Capex forecast'!$Q$9:$Q$223,"Repex")</f>
        <v>0</v>
      </c>
      <c r="AS722" s="47">
        <f>SUMIFS('Capex forecast'!N$9:N$223,'Capex forecast'!$T$9:$T$223,$AF722,'Capex forecast'!$S$9:$S$223,$AH722,'Capex forecast'!$Q$9:$Q$223,"Repex")</f>
        <v>0</v>
      </c>
    </row>
    <row r="723" spans="2:45" ht="15">
      <c r="B723" s="45" t="s">
        <v>249</v>
      </c>
      <c r="C723" s="6" t="str">
        <f>INDEX('Demand forecast'!$M$9:$M$5832,MATCH($B723,'Demand forecast'!$B$9:$B$5832,0))</f>
        <v>Yes</v>
      </c>
      <c r="D723" s="6" t="str">
        <f>IF(COUNTIF($B$93:B723,$B723) = 1, "LV", IF(COUNTIF($B$93:B723,$B723) = 2, "HV", "ST"))</f>
        <v>ST</v>
      </c>
      <c r="E723" s="6" t="str">
        <f>INDEX('Demand forecast and growth rate'!$E$7:$E$273,MATCH($B723,'Demand forecast and growth rate'!$B$7:$B$273,0))</f>
        <v>Steady/falling</v>
      </c>
      <c r="F723" s="32">
        <f>SUMIFS('Capex forecast'!E$9:E$223,'Capex forecast'!$T$9:$T$223,'Allocation of site-spec costs'!$B723,'Capex forecast'!$S$9:$S$223,'Allocation of site-spec costs'!$D723,'Capex forecast'!$Q$9:$Q$223,"Customer Connection")</f>
        <v>0</v>
      </c>
      <c r="G723" s="32">
        <f>SUMIFS('Capex forecast'!F$9:F$223,'Capex forecast'!$T$9:$T$223,'Allocation of site-spec costs'!$B723,'Capex forecast'!$S$9:$S$223,'Allocation of site-spec costs'!$D723,'Capex forecast'!$Q$9:$Q$223,"Customer Connection")</f>
        <v>0</v>
      </c>
      <c r="H723" s="32">
        <f>SUMIFS('Capex forecast'!G$9:G$223,'Capex forecast'!$T$9:$T$223,'Allocation of site-spec costs'!$B723,'Capex forecast'!$S$9:$S$223,'Allocation of site-spec costs'!$D723,'Capex forecast'!$Q$9:$Q$223,"Customer Connection")</f>
        <v>0</v>
      </c>
      <c r="I723" s="32">
        <f>SUMIFS('Capex forecast'!H$9:H$223,'Capex forecast'!$T$9:$T$223,'Allocation of site-spec costs'!$B723,'Capex forecast'!$S$9:$S$223,'Allocation of site-spec costs'!$D723,'Capex forecast'!$Q$9:$Q$223,"Customer Connection")</f>
        <v>0</v>
      </c>
      <c r="J723" s="32">
        <f>SUMIFS('Capex forecast'!I$9:I$223,'Capex forecast'!$T$9:$T$223,'Allocation of site-spec costs'!$B723,'Capex forecast'!$S$9:$S$223,'Allocation of site-spec costs'!$D723,'Capex forecast'!$Q$9:$Q$223,"Customer Connection")</f>
        <v>0</v>
      </c>
      <c r="K723" s="32">
        <f>SUMIFS('Capex forecast'!J$9:J$223,'Capex forecast'!$T$9:$T$223,'Allocation of site-spec costs'!$B723,'Capex forecast'!$S$9:$S$223,'Allocation of site-spec costs'!$D723,'Capex forecast'!$Q$9:$Q$223,"Customer Connection")</f>
        <v>0</v>
      </c>
      <c r="L723" s="32">
        <f>SUMIFS('Capex forecast'!K$9:K$223,'Capex forecast'!$T$9:$T$223,'Allocation of site-spec costs'!$B723,'Capex forecast'!$S$9:$S$223,'Allocation of site-spec costs'!$D723,'Capex forecast'!$Q$9:$Q$223,"Customer Connection")</f>
        <v>0</v>
      </c>
      <c r="M723" s="32">
        <f>SUMIFS('Capex forecast'!L$9:L$223,'Capex forecast'!$T$9:$T$223,'Allocation of site-spec costs'!$B723,'Capex forecast'!$S$9:$S$223,'Allocation of site-spec costs'!$D723,'Capex forecast'!$Q$9:$Q$223,"Customer Connection")</f>
        <v>0</v>
      </c>
      <c r="N723" s="32">
        <f>SUMIFS('Capex forecast'!M$9:M$223,'Capex forecast'!$T$9:$T$223,'Allocation of site-spec costs'!$B723,'Capex forecast'!$S$9:$S$223,'Allocation of site-spec costs'!$D723,'Capex forecast'!$Q$9:$Q$223,"Customer Connection")</f>
        <v>0</v>
      </c>
      <c r="O723" s="32">
        <f>SUMIFS('Capex forecast'!N$9:N$223,'Capex forecast'!$T$9:$T$223,'Allocation of site-spec costs'!$B723,'Capex forecast'!$S$9:$S$223,'Allocation of site-spec costs'!$D723,'Capex forecast'!$Q$9:$Q$223,"Customer Connection")</f>
        <v>0</v>
      </c>
      <c r="Q723" s="45" t="s">
        <v>249</v>
      </c>
      <c r="R723" s="6" t="str">
        <f>INDEX('Demand forecast'!$M$9:$M$5832,MATCH($Q723,'Demand forecast'!$B$9:$B$5832,0))</f>
        <v>Yes</v>
      </c>
      <c r="S723" s="6" t="str">
        <f>IF(COUNTIF($Q$93:Q723,$B723) = 1, "LV", IF(COUNTIF($Q$93:Q723,$B723) = 2, "HV", "ST"))</f>
        <v>ST</v>
      </c>
      <c r="T723" s="6" t="str">
        <f>INDEX('Demand forecast and growth rate'!$E$7:$E$273,MATCH($Q723,'Demand forecast and growth rate'!$B$7:$B$273,0))</f>
        <v>Steady/falling</v>
      </c>
      <c r="U723" s="32">
        <f>SUMIFS('Capex forecast'!E$9:E$223,'Capex forecast'!$T$9:$T$223,$Q723,'Capex forecast'!$S$9:$S$223,$S723,'Capex forecast'!$Q$9:$Q$223,"Augex")</f>
        <v>0</v>
      </c>
      <c r="V723" s="32">
        <f>SUMIFS('Capex forecast'!F$9:F$223,'Capex forecast'!$T$9:$T$223,$Q723,'Capex forecast'!$S$9:$S$223,$S723,'Capex forecast'!$Q$9:$Q$223,"Augex")</f>
        <v>0</v>
      </c>
      <c r="W723" s="32">
        <f>SUMIFS('Capex forecast'!G$9:G$223,'Capex forecast'!$T$9:$T$223,$Q723,'Capex forecast'!$S$9:$S$223,$S723,'Capex forecast'!$Q$9:$Q$223,"Augex")</f>
        <v>0</v>
      </c>
      <c r="X723" s="32">
        <f>SUMIFS('Capex forecast'!H$9:H$223,'Capex forecast'!$T$9:$T$223,$Q723,'Capex forecast'!$S$9:$S$223,$S723,'Capex forecast'!$Q$9:$Q$223,"Augex")</f>
        <v>0</v>
      </c>
      <c r="Y723" s="32">
        <f>SUMIFS('Capex forecast'!I$9:I$223,'Capex forecast'!$T$9:$T$223,$Q723,'Capex forecast'!$S$9:$S$223,$S723,'Capex forecast'!$Q$9:$Q$223,"Augex")</f>
        <v>0</v>
      </c>
      <c r="Z723" s="32">
        <f>SUMIFS('Capex forecast'!J$9:J$223,'Capex forecast'!$T$9:$T$223,$Q723,'Capex forecast'!$S$9:$S$223,$S723,'Capex forecast'!$Q$9:$Q$223,"Augex")</f>
        <v>0</v>
      </c>
      <c r="AA723" s="32">
        <f>SUMIFS('Capex forecast'!K$9:K$223,'Capex forecast'!$T$9:$T$223,$Q723,'Capex forecast'!$S$9:$S$223,$S723,'Capex forecast'!$Q$9:$Q$223,"Augex")</f>
        <v>0</v>
      </c>
      <c r="AB723" s="32">
        <f>SUMIFS('Capex forecast'!L$9:L$223,'Capex forecast'!$T$9:$T$223,$Q723,'Capex forecast'!$S$9:$S$223,$S723,'Capex forecast'!$Q$9:$Q$223,"Augex")</f>
        <v>0</v>
      </c>
      <c r="AC723" s="32">
        <f>SUMIFS('Capex forecast'!M$9:M$223,'Capex forecast'!$T$9:$T$223,$Q723,'Capex forecast'!$S$9:$S$223,$S723,'Capex forecast'!$Q$9:$Q$223,"Augex")</f>
        <v>0</v>
      </c>
      <c r="AD723" s="32">
        <f>SUMIFS('Capex forecast'!N$9:N$223,'Capex forecast'!$T$9:$T$223,$Q723,'Capex forecast'!$S$9:$S$223,$S723,'Capex forecast'!$Q$9:$Q$223,"Augex")</f>
        <v>0</v>
      </c>
      <c r="AF723" s="45" t="s">
        <v>249</v>
      </c>
      <c r="AG723" s="6" t="str">
        <f>INDEX('Demand forecast'!$M$9:$M$5832,MATCH($Q723,'Demand forecast'!$B$9:$B$5832,0))</f>
        <v>Yes</v>
      </c>
      <c r="AH723" s="6" t="str">
        <f>IF(COUNTIF($AF$93:AF723,$B723) = 1, "LV", IF(COUNTIF($AF$93:AF723,$B723) = 2, "HV", "ST"))</f>
        <v>ST</v>
      </c>
      <c r="AI723" s="6" t="str">
        <f>INDEX('Demand forecast and growth rate'!$E$7:$E$273,MATCH($Q723,'Demand forecast and growth rate'!$B$7:$B$273,0))</f>
        <v>Steady/falling</v>
      </c>
      <c r="AJ723" s="47">
        <f>SUMIFS('Capex forecast'!E$9:E$223,'Capex forecast'!$T$9:$T$223,$AF723,'Capex forecast'!$S$9:$S$223,$AH723,'Capex forecast'!$Q$9:$Q$223,"Repex")</f>
        <v>0</v>
      </c>
      <c r="AK723" s="47">
        <f>SUMIFS('Capex forecast'!F$9:F$223,'Capex forecast'!$T$9:$T$223,$AF723,'Capex forecast'!$S$9:$S$223,$AH723,'Capex forecast'!$Q$9:$Q$223,"Repex")</f>
        <v>0</v>
      </c>
      <c r="AL723" s="47">
        <f>SUMIFS('Capex forecast'!G$9:G$223,'Capex forecast'!$T$9:$T$223,$AF723,'Capex forecast'!$S$9:$S$223,$AH723,'Capex forecast'!$Q$9:$Q$223,"Repex")</f>
        <v>0</v>
      </c>
      <c r="AM723" s="47">
        <f>SUMIFS('Capex forecast'!H$9:H$223,'Capex forecast'!$T$9:$T$223,$AF723,'Capex forecast'!$S$9:$S$223,$AH723,'Capex forecast'!$Q$9:$Q$223,"Repex")</f>
        <v>0</v>
      </c>
      <c r="AN723" s="47">
        <f>SUMIFS('Capex forecast'!I$9:I$223,'Capex forecast'!$T$9:$T$223,$AF723,'Capex forecast'!$S$9:$S$223,$AH723,'Capex forecast'!$Q$9:$Q$223,"Repex")</f>
        <v>0</v>
      </c>
      <c r="AO723" s="47">
        <f>SUMIFS('Capex forecast'!J$9:J$223,'Capex forecast'!$T$9:$T$223,$AF723,'Capex forecast'!$S$9:$S$223,$AH723,'Capex forecast'!$Q$9:$Q$223,"Repex")</f>
        <v>0</v>
      </c>
      <c r="AP723" s="47">
        <f>SUMIFS('Capex forecast'!K$9:K$223,'Capex forecast'!$T$9:$T$223,$AF723,'Capex forecast'!$S$9:$S$223,$AH723,'Capex forecast'!$Q$9:$Q$223,"Repex")</f>
        <v>0</v>
      </c>
      <c r="AQ723" s="47">
        <f>SUMIFS('Capex forecast'!L$9:L$223,'Capex forecast'!$T$9:$T$223,$AF723,'Capex forecast'!$S$9:$S$223,$AH723,'Capex forecast'!$Q$9:$Q$223,"Repex")</f>
        <v>0</v>
      </c>
      <c r="AR723" s="47">
        <f>SUMIFS('Capex forecast'!M$9:M$223,'Capex forecast'!$T$9:$T$223,$AF723,'Capex forecast'!$S$9:$S$223,$AH723,'Capex forecast'!$Q$9:$Q$223,"Repex")</f>
        <v>0</v>
      </c>
      <c r="AS723" s="47">
        <f>SUMIFS('Capex forecast'!N$9:N$223,'Capex forecast'!$T$9:$T$223,$AF723,'Capex forecast'!$S$9:$S$223,$AH723,'Capex forecast'!$Q$9:$Q$223,"Repex")</f>
        <v>0</v>
      </c>
    </row>
    <row r="724" spans="2:45" ht="15">
      <c r="B724" s="45" t="s">
        <v>7</v>
      </c>
      <c r="C724" s="6" t="str">
        <f>INDEX('Demand forecast'!$M$9:$M$5832,MATCH($B724,'Demand forecast'!$B$9:$B$5832,0))</f>
        <v>No</v>
      </c>
      <c r="D724" s="6" t="str">
        <f>IF(COUNTIF($B$93:B724,$B724) = 1, "LV", IF(COUNTIF($B$93:B724,$B724) = 2, "HV", "ST"))</f>
        <v>ST</v>
      </c>
      <c r="E724" s="6" t="str">
        <f>INDEX('Demand forecast and growth rate'!$E$7:$E$273,MATCH($B724,'Demand forecast and growth rate'!$B$7:$B$273,0))</f>
        <v>Steady/falling</v>
      </c>
      <c r="F724" s="32">
        <f>SUMIFS('Capex forecast'!E$9:E$223,'Capex forecast'!$T$9:$T$223,'Allocation of site-spec costs'!$B724,'Capex forecast'!$S$9:$S$223,'Allocation of site-spec costs'!$D724,'Capex forecast'!$Q$9:$Q$223,"Customer Connection")</f>
        <v>0</v>
      </c>
      <c r="G724" s="32">
        <f>SUMIFS('Capex forecast'!F$9:F$223,'Capex forecast'!$T$9:$T$223,'Allocation of site-spec costs'!$B724,'Capex forecast'!$S$9:$S$223,'Allocation of site-spec costs'!$D724,'Capex forecast'!$Q$9:$Q$223,"Customer Connection")</f>
        <v>0</v>
      </c>
      <c r="H724" s="32">
        <f>SUMIFS('Capex forecast'!G$9:G$223,'Capex forecast'!$T$9:$T$223,'Allocation of site-spec costs'!$B724,'Capex forecast'!$S$9:$S$223,'Allocation of site-spec costs'!$D724,'Capex forecast'!$Q$9:$Q$223,"Customer Connection")</f>
        <v>0</v>
      </c>
      <c r="I724" s="32">
        <f>SUMIFS('Capex forecast'!H$9:H$223,'Capex forecast'!$T$9:$T$223,'Allocation of site-spec costs'!$B724,'Capex forecast'!$S$9:$S$223,'Allocation of site-spec costs'!$D724,'Capex forecast'!$Q$9:$Q$223,"Customer Connection")</f>
        <v>0</v>
      </c>
      <c r="J724" s="32">
        <f>SUMIFS('Capex forecast'!I$9:I$223,'Capex forecast'!$T$9:$T$223,'Allocation of site-spec costs'!$B724,'Capex forecast'!$S$9:$S$223,'Allocation of site-spec costs'!$D724,'Capex forecast'!$Q$9:$Q$223,"Customer Connection")</f>
        <v>0</v>
      </c>
      <c r="K724" s="32">
        <f>SUMIFS('Capex forecast'!J$9:J$223,'Capex forecast'!$T$9:$T$223,'Allocation of site-spec costs'!$B724,'Capex forecast'!$S$9:$S$223,'Allocation of site-spec costs'!$D724,'Capex forecast'!$Q$9:$Q$223,"Customer Connection")</f>
        <v>0</v>
      </c>
      <c r="L724" s="32">
        <f>SUMIFS('Capex forecast'!K$9:K$223,'Capex forecast'!$T$9:$T$223,'Allocation of site-spec costs'!$B724,'Capex forecast'!$S$9:$S$223,'Allocation of site-spec costs'!$D724,'Capex forecast'!$Q$9:$Q$223,"Customer Connection")</f>
        <v>0</v>
      </c>
      <c r="M724" s="32">
        <f>SUMIFS('Capex forecast'!L$9:L$223,'Capex forecast'!$T$9:$T$223,'Allocation of site-spec costs'!$B724,'Capex forecast'!$S$9:$S$223,'Allocation of site-spec costs'!$D724,'Capex forecast'!$Q$9:$Q$223,"Customer Connection")</f>
        <v>0</v>
      </c>
      <c r="N724" s="32">
        <f>SUMIFS('Capex forecast'!M$9:M$223,'Capex forecast'!$T$9:$T$223,'Allocation of site-spec costs'!$B724,'Capex forecast'!$S$9:$S$223,'Allocation of site-spec costs'!$D724,'Capex forecast'!$Q$9:$Q$223,"Customer Connection")</f>
        <v>0</v>
      </c>
      <c r="O724" s="32">
        <f>SUMIFS('Capex forecast'!N$9:N$223,'Capex forecast'!$T$9:$T$223,'Allocation of site-spec costs'!$B724,'Capex forecast'!$S$9:$S$223,'Allocation of site-spec costs'!$D724,'Capex forecast'!$Q$9:$Q$223,"Customer Connection")</f>
        <v>0</v>
      </c>
      <c r="Q724" s="45" t="s">
        <v>7</v>
      </c>
      <c r="R724" s="6" t="str">
        <f>INDEX('Demand forecast'!$M$9:$M$5832,MATCH($Q724,'Demand forecast'!$B$9:$B$5832,0))</f>
        <v>No</v>
      </c>
      <c r="S724" s="6" t="str">
        <f>IF(COUNTIF($Q$93:Q724,$B724) = 1, "LV", IF(COUNTIF($Q$93:Q724,$B724) = 2, "HV", "ST"))</f>
        <v>ST</v>
      </c>
      <c r="T724" s="6" t="str">
        <f>INDEX('Demand forecast and growth rate'!$E$7:$E$273,MATCH($Q724,'Demand forecast and growth rate'!$B$7:$B$273,0))</f>
        <v>Steady/falling</v>
      </c>
      <c r="U724" s="32">
        <f>SUMIFS('Capex forecast'!E$9:E$223,'Capex forecast'!$T$9:$T$223,$Q724,'Capex forecast'!$S$9:$S$223,$S724,'Capex forecast'!$Q$9:$Q$223,"Augex")</f>
        <v>0</v>
      </c>
      <c r="V724" s="32">
        <f>SUMIFS('Capex forecast'!F$9:F$223,'Capex forecast'!$T$9:$T$223,$Q724,'Capex forecast'!$S$9:$S$223,$S724,'Capex forecast'!$Q$9:$Q$223,"Augex")</f>
        <v>0</v>
      </c>
      <c r="W724" s="32">
        <f>SUMIFS('Capex forecast'!G$9:G$223,'Capex forecast'!$T$9:$T$223,$Q724,'Capex forecast'!$S$9:$S$223,$S724,'Capex forecast'!$Q$9:$Q$223,"Augex")</f>
        <v>0</v>
      </c>
      <c r="X724" s="32">
        <f>SUMIFS('Capex forecast'!H$9:H$223,'Capex forecast'!$T$9:$T$223,$Q724,'Capex forecast'!$S$9:$S$223,$S724,'Capex forecast'!$Q$9:$Q$223,"Augex")</f>
        <v>0</v>
      </c>
      <c r="Y724" s="32">
        <f>SUMIFS('Capex forecast'!I$9:I$223,'Capex forecast'!$T$9:$T$223,$Q724,'Capex forecast'!$S$9:$S$223,$S724,'Capex forecast'!$Q$9:$Q$223,"Augex")</f>
        <v>0</v>
      </c>
      <c r="Z724" s="32">
        <f>SUMIFS('Capex forecast'!J$9:J$223,'Capex forecast'!$T$9:$T$223,$Q724,'Capex forecast'!$S$9:$S$223,$S724,'Capex forecast'!$Q$9:$Q$223,"Augex")</f>
        <v>0</v>
      </c>
      <c r="AA724" s="32">
        <f>SUMIFS('Capex forecast'!K$9:K$223,'Capex forecast'!$T$9:$T$223,$Q724,'Capex forecast'!$S$9:$S$223,$S724,'Capex forecast'!$Q$9:$Q$223,"Augex")</f>
        <v>0</v>
      </c>
      <c r="AB724" s="32">
        <f>SUMIFS('Capex forecast'!L$9:L$223,'Capex forecast'!$T$9:$T$223,$Q724,'Capex forecast'!$S$9:$S$223,$S724,'Capex forecast'!$Q$9:$Q$223,"Augex")</f>
        <v>0</v>
      </c>
      <c r="AC724" s="32">
        <f>SUMIFS('Capex forecast'!M$9:M$223,'Capex forecast'!$T$9:$T$223,$Q724,'Capex forecast'!$S$9:$S$223,$S724,'Capex forecast'!$Q$9:$Q$223,"Augex")</f>
        <v>0</v>
      </c>
      <c r="AD724" s="32">
        <f>SUMIFS('Capex forecast'!N$9:N$223,'Capex forecast'!$T$9:$T$223,$Q724,'Capex forecast'!$S$9:$S$223,$S724,'Capex forecast'!$Q$9:$Q$223,"Augex")</f>
        <v>0</v>
      </c>
      <c r="AF724" s="45" t="s">
        <v>7</v>
      </c>
      <c r="AG724" s="6" t="str">
        <f>INDEX('Demand forecast'!$M$9:$M$5832,MATCH($Q724,'Demand forecast'!$B$9:$B$5832,0))</f>
        <v>No</v>
      </c>
      <c r="AH724" s="6" t="str">
        <f>IF(COUNTIF($AF$93:AF724,$B724) = 1, "LV", IF(COUNTIF($AF$93:AF724,$B724) = 2, "HV", "ST"))</f>
        <v>ST</v>
      </c>
      <c r="AI724" s="6" t="str">
        <f>INDEX('Demand forecast and growth rate'!$E$7:$E$273,MATCH($Q724,'Demand forecast and growth rate'!$B$7:$B$273,0))</f>
        <v>Steady/falling</v>
      </c>
      <c r="AJ724" s="47">
        <f>SUMIFS('Capex forecast'!E$9:E$223,'Capex forecast'!$T$9:$T$223,$AF724,'Capex forecast'!$S$9:$S$223,$AH724,'Capex forecast'!$Q$9:$Q$223,"Repex")</f>
        <v>0</v>
      </c>
      <c r="AK724" s="47">
        <f>SUMIFS('Capex forecast'!F$9:F$223,'Capex forecast'!$T$9:$T$223,$AF724,'Capex forecast'!$S$9:$S$223,$AH724,'Capex forecast'!$Q$9:$Q$223,"Repex")</f>
        <v>0</v>
      </c>
      <c r="AL724" s="47">
        <f>SUMIFS('Capex forecast'!G$9:G$223,'Capex forecast'!$T$9:$T$223,$AF724,'Capex forecast'!$S$9:$S$223,$AH724,'Capex forecast'!$Q$9:$Q$223,"Repex")</f>
        <v>0</v>
      </c>
      <c r="AM724" s="47">
        <f>SUMIFS('Capex forecast'!H$9:H$223,'Capex forecast'!$T$9:$T$223,$AF724,'Capex forecast'!$S$9:$S$223,$AH724,'Capex forecast'!$Q$9:$Q$223,"Repex")</f>
        <v>0</v>
      </c>
      <c r="AN724" s="47">
        <f>SUMIFS('Capex forecast'!I$9:I$223,'Capex forecast'!$T$9:$T$223,$AF724,'Capex forecast'!$S$9:$S$223,$AH724,'Capex forecast'!$Q$9:$Q$223,"Repex")</f>
        <v>0</v>
      </c>
      <c r="AO724" s="47">
        <f>SUMIFS('Capex forecast'!J$9:J$223,'Capex forecast'!$T$9:$T$223,$AF724,'Capex forecast'!$S$9:$S$223,$AH724,'Capex forecast'!$Q$9:$Q$223,"Repex")</f>
        <v>0</v>
      </c>
      <c r="AP724" s="47">
        <f>SUMIFS('Capex forecast'!K$9:K$223,'Capex forecast'!$T$9:$T$223,$AF724,'Capex forecast'!$S$9:$S$223,$AH724,'Capex forecast'!$Q$9:$Q$223,"Repex")</f>
        <v>0</v>
      </c>
      <c r="AQ724" s="47">
        <f>SUMIFS('Capex forecast'!L$9:L$223,'Capex forecast'!$T$9:$T$223,$AF724,'Capex forecast'!$S$9:$S$223,$AH724,'Capex forecast'!$Q$9:$Q$223,"Repex")</f>
        <v>0</v>
      </c>
      <c r="AR724" s="47">
        <f>SUMIFS('Capex forecast'!M$9:M$223,'Capex forecast'!$T$9:$T$223,$AF724,'Capex forecast'!$S$9:$S$223,$AH724,'Capex forecast'!$Q$9:$Q$223,"Repex")</f>
        <v>0</v>
      </c>
      <c r="AS724" s="47">
        <f>SUMIFS('Capex forecast'!N$9:N$223,'Capex forecast'!$T$9:$T$223,$AF724,'Capex forecast'!$S$9:$S$223,$AH724,'Capex forecast'!$Q$9:$Q$223,"Repex")</f>
        <v>0</v>
      </c>
    </row>
    <row r="725" spans="2:45" ht="15">
      <c r="B725" s="45" t="s">
        <v>10</v>
      </c>
      <c r="C725" s="6" t="str">
        <f>INDEX('Demand forecast'!$M$9:$M$5832,MATCH($B725,'Demand forecast'!$B$9:$B$5832,0))</f>
        <v>No</v>
      </c>
      <c r="D725" s="6" t="str">
        <f>IF(COUNTIF($B$93:B725,$B725) = 1, "LV", IF(COUNTIF($B$93:B725,$B725) = 2, "HV", "ST"))</f>
        <v>ST</v>
      </c>
      <c r="E725" s="6" t="str">
        <f>INDEX('Demand forecast and growth rate'!$E$7:$E$273,MATCH($B725,'Demand forecast and growth rate'!$B$7:$B$273,0))</f>
        <v>Steady/falling</v>
      </c>
      <c r="F725" s="32">
        <f>SUMIFS('Capex forecast'!E$9:E$223,'Capex forecast'!$T$9:$T$223,'Allocation of site-spec costs'!$B725,'Capex forecast'!$S$9:$S$223,'Allocation of site-spec costs'!$D725,'Capex forecast'!$Q$9:$Q$223,"Customer Connection")</f>
        <v>0</v>
      </c>
      <c r="G725" s="32">
        <f>SUMIFS('Capex forecast'!F$9:F$223,'Capex forecast'!$T$9:$T$223,'Allocation of site-spec costs'!$B725,'Capex forecast'!$S$9:$S$223,'Allocation of site-spec costs'!$D725,'Capex forecast'!$Q$9:$Q$223,"Customer Connection")</f>
        <v>0</v>
      </c>
      <c r="H725" s="32">
        <f>SUMIFS('Capex forecast'!G$9:G$223,'Capex forecast'!$T$9:$T$223,'Allocation of site-spec costs'!$B725,'Capex forecast'!$S$9:$S$223,'Allocation of site-spec costs'!$D725,'Capex forecast'!$Q$9:$Q$223,"Customer Connection")</f>
        <v>0</v>
      </c>
      <c r="I725" s="32">
        <f>SUMIFS('Capex forecast'!H$9:H$223,'Capex forecast'!$T$9:$T$223,'Allocation of site-spec costs'!$B725,'Capex forecast'!$S$9:$S$223,'Allocation of site-spec costs'!$D725,'Capex forecast'!$Q$9:$Q$223,"Customer Connection")</f>
        <v>0</v>
      </c>
      <c r="J725" s="32">
        <f>SUMIFS('Capex forecast'!I$9:I$223,'Capex forecast'!$T$9:$T$223,'Allocation of site-spec costs'!$B725,'Capex forecast'!$S$9:$S$223,'Allocation of site-spec costs'!$D725,'Capex forecast'!$Q$9:$Q$223,"Customer Connection")</f>
        <v>0</v>
      </c>
      <c r="K725" s="32">
        <f>SUMIFS('Capex forecast'!J$9:J$223,'Capex forecast'!$T$9:$T$223,'Allocation of site-spec costs'!$B725,'Capex forecast'!$S$9:$S$223,'Allocation of site-spec costs'!$D725,'Capex forecast'!$Q$9:$Q$223,"Customer Connection")</f>
        <v>0</v>
      </c>
      <c r="L725" s="32">
        <f>SUMIFS('Capex forecast'!K$9:K$223,'Capex forecast'!$T$9:$T$223,'Allocation of site-spec costs'!$B725,'Capex forecast'!$S$9:$S$223,'Allocation of site-spec costs'!$D725,'Capex forecast'!$Q$9:$Q$223,"Customer Connection")</f>
        <v>0</v>
      </c>
      <c r="M725" s="32">
        <f>SUMIFS('Capex forecast'!L$9:L$223,'Capex forecast'!$T$9:$T$223,'Allocation of site-spec costs'!$B725,'Capex forecast'!$S$9:$S$223,'Allocation of site-spec costs'!$D725,'Capex forecast'!$Q$9:$Q$223,"Customer Connection")</f>
        <v>0</v>
      </c>
      <c r="N725" s="32">
        <f>SUMIFS('Capex forecast'!M$9:M$223,'Capex forecast'!$T$9:$T$223,'Allocation of site-spec costs'!$B725,'Capex forecast'!$S$9:$S$223,'Allocation of site-spec costs'!$D725,'Capex forecast'!$Q$9:$Q$223,"Customer Connection")</f>
        <v>0</v>
      </c>
      <c r="O725" s="32">
        <f>SUMIFS('Capex forecast'!N$9:N$223,'Capex forecast'!$T$9:$T$223,'Allocation of site-spec costs'!$B725,'Capex forecast'!$S$9:$S$223,'Allocation of site-spec costs'!$D725,'Capex forecast'!$Q$9:$Q$223,"Customer Connection")</f>
        <v>0</v>
      </c>
      <c r="Q725" s="45" t="s">
        <v>10</v>
      </c>
      <c r="R725" s="6" t="str">
        <f>INDEX('Demand forecast'!$M$9:$M$5832,MATCH($Q725,'Demand forecast'!$B$9:$B$5832,0))</f>
        <v>No</v>
      </c>
      <c r="S725" s="6" t="str">
        <f>IF(COUNTIF($Q$93:Q725,$B725) = 1, "LV", IF(COUNTIF($Q$93:Q725,$B725) = 2, "HV", "ST"))</f>
        <v>ST</v>
      </c>
      <c r="T725" s="6" t="str">
        <f>INDEX('Demand forecast and growth rate'!$E$7:$E$273,MATCH($Q725,'Demand forecast and growth rate'!$B$7:$B$273,0))</f>
        <v>Steady/falling</v>
      </c>
      <c r="U725" s="32">
        <f>SUMIFS('Capex forecast'!E$9:E$223,'Capex forecast'!$T$9:$T$223,$Q725,'Capex forecast'!$S$9:$S$223,$S725,'Capex forecast'!$Q$9:$Q$223,"Augex")</f>
        <v>0</v>
      </c>
      <c r="V725" s="32">
        <f>SUMIFS('Capex forecast'!F$9:F$223,'Capex forecast'!$T$9:$T$223,$Q725,'Capex forecast'!$S$9:$S$223,$S725,'Capex forecast'!$Q$9:$Q$223,"Augex")</f>
        <v>0</v>
      </c>
      <c r="W725" s="32">
        <f>SUMIFS('Capex forecast'!G$9:G$223,'Capex forecast'!$T$9:$T$223,$Q725,'Capex forecast'!$S$9:$S$223,$S725,'Capex forecast'!$Q$9:$Q$223,"Augex")</f>
        <v>0</v>
      </c>
      <c r="X725" s="32">
        <f>SUMIFS('Capex forecast'!H$9:H$223,'Capex forecast'!$T$9:$T$223,$Q725,'Capex forecast'!$S$9:$S$223,$S725,'Capex forecast'!$Q$9:$Q$223,"Augex")</f>
        <v>0</v>
      </c>
      <c r="Y725" s="32">
        <f>SUMIFS('Capex forecast'!I$9:I$223,'Capex forecast'!$T$9:$T$223,$Q725,'Capex forecast'!$S$9:$S$223,$S725,'Capex forecast'!$Q$9:$Q$223,"Augex")</f>
        <v>0</v>
      </c>
      <c r="Z725" s="32">
        <f>SUMIFS('Capex forecast'!J$9:J$223,'Capex forecast'!$T$9:$T$223,$Q725,'Capex forecast'!$S$9:$S$223,$S725,'Capex forecast'!$Q$9:$Q$223,"Augex")</f>
        <v>0</v>
      </c>
      <c r="AA725" s="32">
        <f>SUMIFS('Capex forecast'!K$9:K$223,'Capex forecast'!$T$9:$T$223,$Q725,'Capex forecast'!$S$9:$S$223,$S725,'Capex forecast'!$Q$9:$Q$223,"Augex")</f>
        <v>0</v>
      </c>
      <c r="AB725" s="32">
        <f>SUMIFS('Capex forecast'!L$9:L$223,'Capex forecast'!$T$9:$T$223,$Q725,'Capex forecast'!$S$9:$S$223,$S725,'Capex forecast'!$Q$9:$Q$223,"Augex")</f>
        <v>0</v>
      </c>
      <c r="AC725" s="32">
        <f>SUMIFS('Capex forecast'!M$9:M$223,'Capex forecast'!$T$9:$T$223,$Q725,'Capex forecast'!$S$9:$S$223,$S725,'Capex forecast'!$Q$9:$Q$223,"Augex")</f>
        <v>0</v>
      </c>
      <c r="AD725" s="32">
        <f>SUMIFS('Capex forecast'!N$9:N$223,'Capex forecast'!$T$9:$T$223,$Q725,'Capex forecast'!$S$9:$S$223,$S725,'Capex forecast'!$Q$9:$Q$223,"Augex")</f>
        <v>0</v>
      </c>
      <c r="AF725" s="45" t="s">
        <v>10</v>
      </c>
      <c r="AG725" s="6" t="str">
        <f>INDEX('Demand forecast'!$M$9:$M$5832,MATCH($Q725,'Demand forecast'!$B$9:$B$5832,0))</f>
        <v>No</v>
      </c>
      <c r="AH725" s="6" t="str">
        <f>IF(COUNTIF($AF$93:AF725,$B725) = 1, "LV", IF(COUNTIF($AF$93:AF725,$B725) = 2, "HV", "ST"))</f>
        <v>ST</v>
      </c>
      <c r="AI725" s="6" t="str">
        <f>INDEX('Demand forecast and growth rate'!$E$7:$E$273,MATCH($Q725,'Demand forecast and growth rate'!$B$7:$B$273,0))</f>
        <v>Steady/falling</v>
      </c>
      <c r="AJ725" s="47">
        <f>SUMIFS('Capex forecast'!E$9:E$223,'Capex forecast'!$T$9:$T$223,$AF725,'Capex forecast'!$S$9:$S$223,$AH725,'Capex forecast'!$Q$9:$Q$223,"Repex")</f>
        <v>0</v>
      </c>
      <c r="AK725" s="47">
        <f>SUMIFS('Capex forecast'!F$9:F$223,'Capex forecast'!$T$9:$T$223,$AF725,'Capex forecast'!$S$9:$S$223,$AH725,'Capex forecast'!$Q$9:$Q$223,"Repex")</f>
        <v>0</v>
      </c>
      <c r="AL725" s="47">
        <f>SUMIFS('Capex forecast'!G$9:G$223,'Capex forecast'!$T$9:$T$223,$AF725,'Capex forecast'!$S$9:$S$223,$AH725,'Capex forecast'!$Q$9:$Q$223,"Repex")</f>
        <v>0</v>
      </c>
      <c r="AM725" s="47">
        <f>SUMIFS('Capex forecast'!H$9:H$223,'Capex forecast'!$T$9:$T$223,$AF725,'Capex forecast'!$S$9:$S$223,$AH725,'Capex forecast'!$Q$9:$Q$223,"Repex")</f>
        <v>0</v>
      </c>
      <c r="AN725" s="47">
        <f>SUMIFS('Capex forecast'!I$9:I$223,'Capex forecast'!$T$9:$T$223,$AF725,'Capex forecast'!$S$9:$S$223,$AH725,'Capex forecast'!$Q$9:$Q$223,"Repex")</f>
        <v>0</v>
      </c>
      <c r="AO725" s="47">
        <f>SUMIFS('Capex forecast'!J$9:J$223,'Capex forecast'!$T$9:$T$223,$AF725,'Capex forecast'!$S$9:$S$223,$AH725,'Capex forecast'!$Q$9:$Q$223,"Repex")</f>
        <v>0</v>
      </c>
      <c r="AP725" s="47">
        <f>SUMIFS('Capex forecast'!K$9:K$223,'Capex forecast'!$T$9:$T$223,$AF725,'Capex forecast'!$S$9:$S$223,$AH725,'Capex forecast'!$Q$9:$Q$223,"Repex")</f>
        <v>0</v>
      </c>
      <c r="AQ725" s="47">
        <f>SUMIFS('Capex forecast'!L$9:L$223,'Capex forecast'!$T$9:$T$223,$AF725,'Capex forecast'!$S$9:$S$223,$AH725,'Capex forecast'!$Q$9:$Q$223,"Repex")</f>
        <v>0</v>
      </c>
      <c r="AR725" s="47">
        <f>SUMIFS('Capex forecast'!M$9:M$223,'Capex forecast'!$T$9:$T$223,$AF725,'Capex forecast'!$S$9:$S$223,$AH725,'Capex forecast'!$Q$9:$Q$223,"Repex")</f>
        <v>0</v>
      </c>
      <c r="AS725" s="47">
        <f>SUMIFS('Capex forecast'!N$9:N$223,'Capex forecast'!$T$9:$T$223,$AF725,'Capex forecast'!$S$9:$S$223,$AH725,'Capex forecast'!$Q$9:$Q$223,"Repex")</f>
        <v>0</v>
      </c>
    </row>
    <row r="726" spans="2:45" ht="15">
      <c r="B726" s="45" t="s">
        <v>34</v>
      </c>
      <c r="C726" s="6" t="str">
        <f>INDEX('Demand forecast'!$M$9:$M$5832,MATCH($B726,'Demand forecast'!$B$9:$B$5832,0))</f>
        <v>No</v>
      </c>
      <c r="D726" s="6" t="str">
        <f>IF(COUNTIF($B$93:B726,$B726) = 1, "LV", IF(COUNTIF($B$93:B726,$B726) = 2, "HV", "ST"))</f>
        <v>ST</v>
      </c>
      <c r="E726" s="6" t="str">
        <f>INDEX('Demand forecast and growth rate'!$E$7:$E$273,MATCH($B726,'Demand forecast and growth rate'!$B$7:$B$273,0))</f>
        <v>Small growth</v>
      </c>
      <c r="F726" s="32">
        <f>SUMIFS('Capex forecast'!E$9:E$223,'Capex forecast'!$T$9:$T$223,'Allocation of site-spec costs'!$B726,'Capex forecast'!$S$9:$S$223,'Allocation of site-spec costs'!$D726,'Capex forecast'!$Q$9:$Q$223,"Customer Connection")</f>
        <v>0</v>
      </c>
      <c r="G726" s="32">
        <f>SUMIFS('Capex forecast'!F$9:F$223,'Capex forecast'!$T$9:$T$223,'Allocation of site-spec costs'!$B726,'Capex forecast'!$S$9:$S$223,'Allocation of site-spec costs'!$D726,'Capex forecast'!$Q$9:$Q$223,"Customer Connection")</f>
        <v>0</v>
      </c>
      <c r="H726" s="32">
        <f>SUMIFS('Capex forecast'!G$9:G$223,'Capex forecast'!$T$9:$T$223,'Allocation of site-spec costs'!$B726,'Capex forecast'!$S$9:$S$223,'Allocation of site-spec costs'!$D726,'Capex forecast'!$Q$9:$Q$223,"Customer Connection")</f>
        <v>0</v>
      </c>
      <c r="I726" s="32">
        <f>SUMIFS('Capex forecast'!H$9:H$223,'Capex forecast'!$T$9:$T$223,'Allocation of site-spec costs'!$B726,'Capex forecast'!$S$9:$S$223,'Allocation of site-spec costs'!$D726,'Capex forecast'!$Q$9:$Q$223,"Customer Connection")</f>
        <v>0</v>
      </c>
      <c r="J726" s="32">
        <f>SUMIFS('Capex forecast'!I$9:I$223,'Capex forecast'!$T$9:$T$223,'Allocation of site-spec costs'!$B726,'Capex forecast'!$S$9:$S$223,'Allocation of site-spec costs'!$D726,'Capex forecast'!$Q$9:$Q$223,"Customer Connection")</f>
        <v>0</v>
      </c>
      <c r="K726" s="32">
        <f>SUMIFS('Capex forecast'!J$9:J$223,'Capex forecast'!$T$9:$T$223,'Allocation of site-spec costs'!$B726,'Capex forecast'!$S$9:$S$223,'Allocation of site-spec costs'!$D726,'Capex forecast'!$Q$9:$Q$223,"Customer Connection")</f>
        <v>0</v>
      </c>
      <c r="L726" s="32">
        <f>SUMIFS('Capex forecast'!K$9:K$223,'Capex forecast'!$T$9:$T$223,'Allocation of site-spec costs'!$B726,'Capex forecast'!$S$9:$S$223,'Allocation of site-spec costs'!$D726,'Capex forecast'!$Q$9:$Q$223,"Customer Connection")</f>
        <v>0</v>
      </c>
      <c r="M726" s="32">
        <f>SUMIFS('Capex forecast'!L$9:L$223,'Capex forecast'!$T$9:$T$223,'Allocation of site-spec costs'!$B726,'Capex forecast'!$S$9:$S$223,'Allocation of site-spec costs'!$D726,'Capex forecast'!$Q$9:$Q$223,"Customer Connection")</f>
        <v>0</v>
      </c>
      <c r="N726" s="32">
        <f>SUMIFS('Capex forecast'!M$9:M$223,'Capex forecast'!$T$9:$T$223,'Allocation of site-spec costs'!$B726,'Capex forecast'!$S$9:$S$223,'Allocation of site-spec costs'!$D726,'Capex forecast'!$Q$9:$Q$223,"Customer Connection")</f>
        <v>0</v>
      </c>
      <c r="O726" s="32">
        <f>SUMIFS('Capex forecast'!N$9:N$223,'Capex forecast'!$T$9:$T$223,'Allocation of site-spec costs'!$B726,'Capex forecast'!$S$9:$S$223,'Allocation of site-spec costs'!$D726,'Capex forecast'!$Q$9:$Q$223,"Customer Connection")</f>
        <v>0</v>
      </c>
      <c r="Q726" s="45" t="s">
        <v>34</v>
      </c>
      <c r="R726" s="6" t="str">
        <f>INDEX('Demand forecast'!$M$9:$M$5832,MATCH($Q726,'Demand forecast'!$B$9:$B$5832,0))</f>
        <v>No</v>
      </c>
      <c r="S726" s="6" t="str">
        <f>IF(COUNTIF($Q$93:Q726,$B726) = 1, "LV", IF(COUNTIF($Q$93:Q726,$B726) = 2, "HV", "ST"))</f>
        <v>ST</v>
      </c>
      <c r="T726" s="6" t="str">
        <f>INDEX('Demand forecast and growth rate'!$E$7:$E$273,MATCH($Q726,'Demand forecast and growth rate'!$B$7:$B$273,0))</f>
        <v>Small growth</v>
      </c>
      <c r="U726" s="32">
        <f>SUMIFS('Capex forecast'!E$9:E$223,'Capex forecast'!$T$9:$T$223,$Q726,'Capex forecast'!$S$9:$S$223,$S726,'Capex forecast'!$Q$9:$Q$223,"Augex")</f>
        <v>0</v>
      </c>
      <c r="V726" s="32">
        <f>SUMIFS('Capex forecast'!F$9:F$223,'Capex forecast'!$T$9:$T$223,$Q726,'Capex forecast'!$S$9:$S$223,$S726,'Capex forecast'!$Q$9:$Q$223,"Augex")</f>
        <v>0</v>
      </c>
      <c r="W726" s="32">
        <f>SUMIFS('Capex forecast'!G$9:G$223,'Capex forecast'!$T$9:$T$223,$Q726,'Capex forecast'!$S$9:$S$223,$S726,'Capex forecast'!$Q$9:$Q$223,"Augex")</f>
        <v>0</v>
      </c>
      <c r="X726" s="32">
        <f>SUMIFS('Capex forecast'!H$9:H$223,'Capex forecast'!$T$9:$T$223,$Q726,'Capex forecast'!$S$9:$S$223,$S726,'Capex forecast'!$Q$9:$Q$223,"Augex")</f>
        <v>0</v>
      </c>
      <c r="Y726" s="32">
        <f>SUMIFS('Capex forecast'!I$9:I$223,'Capex forecast'!$T$9:$T$223,$Q726,'Capex forecast'!$S$9:$S$223,$S726,'Capex forecast'!$Q$9:$Q$223,"Augex")</f>
        <v>0</v>
      </c>
      <c r="Z726" s="32">
        <f>SUMIFS('Capex forecast'!J$9:J$223,'Capex forecast'!$T$9:$T$223,$Q726,'Capex forecast'!$S$9:$S$223,$S726,'Capex forecast'!$Q$9:$Q$223,"Augex")</f>
        <v>0</v>
      </c>
      <c r="AA726" s="32">
        <f>SUMIFS('Capex forecast'!K$9:K$223,'Capex forecast'!$T$9:$T$223,$Q726,'Capex forecast'!$S$9:$S$223,$S726,'Capex forecast'!$Q$9:$Q$223,"Augex")</f>
        <v>0</v>
      </c>
      <c r="AB726" s="32">
        <f>SUMIFS('Capex forecast'!L$9:L$223,'Capex forecast'!$T$9:$T$223,$Q726,'Capex forecast'!$S$9:$S$223,$S726,'Capex forecast'!$Q$9:$Q$223,"Augex")</f>
        <v>0</v>
      </c>
      <c r="AC726" s="32">
        <f>SUMIFS('Capex forecast'!M$9:M$223,'Capex forecast'!$T$9:$T$223,$Q726,'Capex forecast'!$S$9:$S$223,$S726,'Capex forecast'!$Q$9:$Q$223,"Augex")</f>
        <v>0</v>
      </c>
      <c r="AD726" s="32">
        <f>SUMIFS('Capex forecast'!N$9:N$223,'Capex forecast'!$T$9:$T$223,$Q726,'Capex forecast'!$S$9:$S$223,$S726,'Capex forecast'!$Q$9:$Q$223,"Augex")</f>
        <v>0</v>
      </c>
      <c r="AF726" s="45" t="s">
        <v>34</v>
      </c>
      <c r="AG726" s="6" t="str">
        <f>INDEX('Demand forecast'!$M$9:$M$5832,MATCH($Q726,'Demand forecast'!$B$9:$B$5832,0))</f>
        <v>No</v>
      </c>
      <c r="AH726" s="6" t="str">
        <f>IF(COUNTIF($AF$93:AF726,$B726) = 1, "LV", IF(COUNTIF($AF$93:AF726,$B726) = 2, "HV", "ST"))</f>
        <v>ST</v>
      </c>
      <c r="AI726" s="6" t="str">
        <f>INDEX('Demand forecast and growth rate'!$E$7:$E$273,MATCH($Q726,'Demand forecast and growth rate'!$B$7:$B$273,0))</f>
        <v>Small growth</v>
      </c>
      <c r="AJ726" s="47">
        <f>SUMIFS('Capex forecast'!E$9:E$223,'Capex forecast'!$T$9:$T$223,$AF726,'Capex forecast'!$S$9:$S$223,$AH726,'Capex forecast'!$Q$9:$Q$223,"Repex")</f>
        <v>0</v>
      </c>
      <c r="AK726" s="47">
        <f>SUMIFS('Capex forecast'!F$9:F$223,'Capex forecast'!$T$9:$T$223,$AF726,'Capex forecast'!$S$9:$S$223,$AH726,'Capex forecast'!$Q$9:$Q$223,"Repex")</f>
        <v>0</v>
      </c>
      <c r="AL726" s="47">
        <f>SUMIFS('Capex forecast'!G$9:G$223,'Capex forecast'!$T$9:$T$223,$AF726,'Capex forecast'!$S$9:$S$223,$AH726,'Capex forecast'!$Q$9:$Q$223,"Repex")</f>
        <v>0</v>
      </c>
      <c r="AM726" s="47">
        <f>SUMIFS('Capex forecast'!H$9:H$223,'Capex forecast'!$T$9:$T$223,$AF726,'Capex forecast'!$S$9:$S$223,$AH726,'Capex forecast'!$Q$9:$Q$223,"Repex")</f>
        <v>0</v>
      </c>
      <c r="AN726" s="47">
        <f>SUMIFS('Capex forecast'!I$9:I$223,'Capex forecast'!$T$9:$T$223,$AF726,'Capex forecast'!$S$9:$S$223,$AH726,'Capex forecast'!$Q$9:$Q$223,"Repex")</f>
        <v>0</v>
      </c>
      <c r="AO726" s="47">
        <f>SUMIFS('Capex forecast'!J$9:J$223,'Capex forecast'!$T$9:$T$223,$AF726,'Capex forecast'!$S$9:$S$223,$AH726,'Capex forecast'!$Q$9:$Q$223,"Repex")</f>
        <v>0</v>
      </c>
      <c r="AP726" s="47">
        <f>SUMIFS('Capex forecast'!K$9:K$223,'Capex forecast'!$T$9:$T$223,$AF726,'Capex forecast'!$S$9:$S$223,$AH726,'Capex forecast'!$Q$9:$Q$223,"Repex")</f>
        <v>0</v>
      </c>
      <c r="AQ726" s="47">
        <f>SUMIFS('Capex forecast'!L$9:L$223,'Capex forecast'!$T$9:$T$223,$AF726,'Capex forecast'!$S$9:$S$223,$AH726,'Capex forecast'!$Q$9:$Q$223,"Repex")</f>
        <v>0</v>
      </c>
      <c r="AR726" s="47">
        <f>SUMIFS('Capex forecast'!M$9:M$223,'Capex forecast'!$T$9:$T$223,$AF726,'Capex forecast'!$S$9:$S$223,$AH726,'Capex forecast'!$Q$9:$Q$223,"Repex")</f>
        <v>0</v>
      </c>
      <c r="AS726" s="47">
        <f>SUMIFS('Capex forecast'!N$9:N$223,'Capex forecast'!$T$9:$T$223,$AF726,'Capex forecast'!$S$9:$S$223,$AH726,'Capex forecast'!$Q$9:$Q$223,"Repex")</f>
        <v>0</v>
      </c>
    </row>
    <row r="727" spans="2:45" ht="15">
      <c r="B727" s="45" t="s">
        <v>37</v>
      </c>
      <c r="C727" s="6" t="str">
        <f>INDEX('Demand forecast'!$M$9:$M$5832,MATCH($B727,'Demand forecast'!$B$9:$B$5832,0))</f>
        <v>No</v>
      </c>
      <c r="D727" s="6" t="str">
        <f>IF(COUNTIF($B$93:B727,$B727) = 1, "LV", IF(COUNTIF($B$93:B727,$B727) = 2, "HV", "ST"))</f>
        <v>ST</v>
      </c>
      <c r="E727" s="6" t="str">
        <f>INDEX('Demand forecast and growth rate'!$E$7:$E$273,MATCH($B727,'Demand forecast and growth rate'!$B$7:$B$273,0))</f>
        <v>Small growth</v>
      </c>
      <c r="F727" s="32">
        <f>SUMIFS('Capex forecast'!E$9:E$223,'Capex forecast'!$T$9:$T$223,'Allocation of site-spec costs'!$B727,'Capex forecast'!$S$9:$S$223,'Allocation of site-spec costs'!$D727,'Capex forecast'!$Q$9:$Q$223,"Customer Connection")</f>
        <v>0</v>
      </c>
      <c r="G727" s="32">
        <f>SUMIFS('Capex forecast'!F$9:F$223,'Capex forecast'!$T$9:$T$223,'Allocation of site-spec costs'!$B727,'Capex forecast'!$S$9:$S$223,'Allocation of site-spec costs'!$D727,'Capex forecast'!$Q$9:$Q$223,"Customer Connection")</f>
        <v>0</v>
      </c>
      <c r="H727" s="32">
        <f>SUMIFS('Capex forecast'!G$9:G$223,'Capex forecast'!$T$9:$T$223,'Allocation of site-spec costs'!$B727,'Capex forecast'!$S$9:$S$223,'Allocation of site-spec costs'!$D727,'Capex forecast'!$Q$9:$Q$223,"Customer Connection")</f>
        <v>0</v>
      </c>
      <c r="I727" s="32">
        <f>SUMIFS('Capex forecast'!H$9:H$223,'Capex forecast'!$T$9:$T$223,'Allocation of site-spec costs'!$B727,'Capex forecast'!$S$9:$S$223,'Allocation of site-spec costs'!$D727,'Capex forecast'!$Q$9:$Q$223,"Customer Connection")</f>
        <v>0</v>
      </c>
      <c r="J727" s="32">
        <f>SUMIFS('Capex forecast'!I$9:I$223,'Capex forecast'!$T$9:$T$223,'Allocation of site-spec costs'!$B727,'Capex forecast'!$S$9:$S$223,'Allocation of site-spec costs'!$D727,'Capex forecast'!$Q$9:$Q$223,"Customer Connection")</f>
        <v>0</v>
      </c>
      <c r="K727" s="32">
        <f>SUMIFS('Capex forecast'!J$9:J$223,'Capex forecast'!$T$9:$T$223,'Allocation of site-spec costs'!$B727,'Capex forecast'!$S$9:$S$223,'Allocation of site-spec costs'!$D727,'Capex forecast'!$Q$9:$Q$223,"Customer Connection")</f>
        <v>0</v>
      </c>
      <c r="L727" s="32">
        <f>SUMIFS('Capex forecast'!K$9:K$223,'Capex forecast'!$T$9:$T$223,'Allocation of site-spec costs'!$B727,'Capex forecast'!$S$9:$S$223,'Allocation of site-spec costs'!$D727,'Capex forecast'!$Q$9:$Q$223,"Customer Connection")</f>
        <v>0</v>
      </c>
      <c r="M727" s="32">
        <f>SUMIFS('Capex forecast'!L$9:L$223,'Capex forecast'!$T$9:$T$223,'Allocation of site-spec costs'!$B727,'Capex forecast'!$S$9:$S$223,'Allocation of site-spec costs'!$D727,'Capex forecast'!$Q$9:$Q$223,"Customer Connection")</f>
        <v>0</v>
      </c>
      <c r="N727" s="32">
        <f>SUMIFS('Capex forecast'!M$9:M$223,'Capex forecast'!$T$9:$T$223,'Allocation of site-spec costs'!$B727,'Capex forecast'!$S$9:$S$223,'Allocation of site-spec costs'!$D727,'Capex forecast'!$Q$9:$Q$223,"Customer Connection")</f>
        <v>0</v>
      </c>
      <c r="O727" s="32">
        <f>SUMIFS('Capex forecast'!N$9:N$223,'Capex forecast'!$T$9:$T$223,'Allocation of site-spec costs'!$B727,'Capex forecast'!$S$9:$S$223,'Allocation of site-spec costs'!$D727,'Capex forecast'!$Q$9:$Q$223,"Customer Connection")</f>
        <v>0</v>
      </c>
      <c r="Q727" s="45" t="s">
        <v>37</v>
      </c>
      <c r="R727" s="6" t="str">
        <f>INDEX('Demand forecast'!$M$9:$M$5832,MATCH($Q727,'Demand forecast'!$B$9:$B$5832,0))</f>
        <v>No</v>
      </c>
      <c r="S727" s="6" t="str">
        <f>IF(COUNTIF($Q$93:Q727,$B727) = 1, "LV", IF(COUNTIF($Q$93:Q727,$B727) = 2, "HV", "ST"))</f>
        <v>ST</v>
      </c>
      <c r="T727" s="6" t="str">
        <f>INDEX('Demand forecast and growth rate'!$E$7:$E$273,MATCH($Q727,'Demand forecast and growth rate'!$B$7:$B$273,0))</f>
        <v>Small growth</v>
      </c>
      <c r="U727" s="32">
        <f>SUMIFS('Capex forecast'!E$9:E$223,'Capex forecast'!$T$9:$T$223,$Q727,'Capex forecast'!$S$9:$S$223,$S727,'Capex forecast'!$Q$9:$Q$223,"Augex")</f>
        <v>0</v>
      </c>
      <c r="V727" s="32">
        <f>SUMIFS('Capex forecast'!F$9:F$223,'Capex forecast'!$T$9:$T$223,$Q727,'Capex forecast'!$S$9:$S$223,$S727,'Capex forecast'!$Q$9:$Q$223,"Augex")</f>
        <v>0</v>
      </c>
      <c r="W727" s="32">
        <f>SUMIFS('Capex forecast'!G$9:G$223,'Capex forecast'!$T$9:$T$223,$Q727,'Capex forecast'!$S$9:$S$223,$S727,'Capex forecast'!$Q$9:$Q$223,"Augex")</f>
        <v>0</v>
      </c>
      <c r="X727" s="32">
        <f>SUMIFS('Capex forecast'!H$9:H$223,'Capex forecast'!$T$9:$T$223,$Q727,'Capex forecast'!$S$9:$S$223,$S727,'Capex forecast'!$Q$9:$Q$223,"Augex")</f>
        <v>0</v>
      </c>
      <c r="Y727" s="32">
        <f>SUMIFS('Capex forecast'!I$9:I$223,'Capex forecast'!$T$9:$T$223,$Q727,'Capex forecast'!$S$9:$S$223,$S727,'Capex forecast'!$Q$9:$Q$223,"Augex")</f>
        <v>0</v>
      </c>
      <c r="Z727" s="32">
        <f>SUMIFS('Capex forecast'!J$9:J$223,'Capex forecast'!$T$9:$T$223,$Q727,'Capex forecast'!$S$9:$S$223,$S727,'Capex forecast'!$Q$9:$Q$223,"Augex")</f>
        <v>0</v>
      </c>
      <c r="AA727" s="32">
        <f>SUMIFS('Capex forecast'!K$9:K$223,'Capex forecast'!$T$9:$T$223,$Q727,'Capex forecast'!$S$9:$S$223,$S727,'Capex forecast'!$Q$9:$Q$223,"Augex")</f>
        <v>0</v>
      </c>
      <c r="AB727" s="32">
        <f>SUMIFS('Capex forecast'!L$9:L$223,'Capex forecast'!$T$9:$T$223,$Q727,'Capex forecast'!$S$9:$S$223,$S727,'Capex forecast'!$Q$9:$Q$223,"Augex")</f>
        <v>0</v>
      </c>
      <c r="AC727" s="32">
        <f>SUMIFS('Capex forecast'!M$9:M$223,'Capex forecast'!$T$9:$T$223,$Q727,'Capex forecast'!$S$9:$S$223,$S727,'Capex forecast'!$Q$9:$Q$223,"Augex")</f>
        <v>0</v>
      </c>
      <c r="AD727" s="32">
        <f>SUMIFS('Capex forecast'!N$9:N$223,'Capex forecast'!$T$9:$T$223,$Q727,'Capex forecast'!$S$9:$S$223,$S727,'Capex forecast'!$Q$9:$Q$223,"Augex")</f>
        <v>0</v>
      </c>
      <c r="AF727" s="45" t="s">
        <v>37</v>
      </c>
      <c r="AG727" s="6" t="str">
        <f>INDEX('Demand forecast'!$M$9:$M$5832,MATCH($Q727,'Demand forecast'!$B$9:$B$5832,0))</f>
        <v>No</v>
      </c>
      <c r="AH727" s="6" t="str">
        <f>IF(COUNTIF($AF$93:AF727,$B727) = 1, "LV", IF(COUNTIF($AF$93:AF727,$B727) = 2, "HV", "ST"))</f>
        <v>ST</v>
      </c>
      <c r="AI727" s="6" t="str">
        <f>INDEX('Demand forecast and growth rate'!$E$7:$E$273,MATCH($Q727,'Demand forecast and growth rate'!$B$7:$B$273,0))</f>
        <v>Small growth</v>
      </c>
      <c r="AJ727" s="47">
        <f>SUMIFS('Capex forecast'!E$9:E$223,'Capex forecast'!$T$9:$T$223,$AF727,'Capex forecast'!$S$9:$S$223,$AH727,'Capex forecast'!$Q$9:$Q$223,"Repex")</f>
        <v>0</v>
      </c>
      <c r="AK727" s="47">
        <f>SUMIFS('Capex forecast'!F$9:F$223,'Capex forecast'!$T$9:$T$223,$AF727,'Capex forecast'!$S$9:$S$223,$AH727,'Capex forecast'!$Q$9:$Q$223,"Repex")</f>
        <v>0</v>
      </c>
      <c r="AL727" s="47">
        <f>SUMIFS('Capex forecast'!G$9:G$223,'Capex forecast'!$T$9:$T$223,$AF727,'Capex forecast'!$S$9:$S$223,$AH727,'Capex forecast'!$Q$9:$Q$223,"Repex")</f>
        <v>0</v>
      </c>
      <c r="AM727" s="47">
        <f>SUMIFS('Capex forecast'!H$9:H$223,'Capex forecast'!$T$9:$T$223,$AF727,'Capex forecast'!$S$9:$S$223,$AH727,'Capex forecast'!$Q$9:$Q$223,"Repex")</f>
        <v>0</v>
      </c>
      <c r="AN727" s="47">
        <f>SUMIFS('Capex forecast'!I$9:I$223,'Capex forecast'!$T$9:$T$223,$AF727,'Capex forecast'!$S$9:$S$223,$AH727,'Capex forecast'!$Q$9:$Q$223,"Repex")</f>
        <v>0</v>
      </c>
      <c r="AO727" s="47">
        <f>SUMIFS('Capex forecast'!J$9:J$223,'Capex forecast'!$T$9:$T$223,$AF727,'Capex forecast'!$S$9:$S$223,$AH727,'Capex forecast'!$Q$9:$Q$223,"Repex")</f>
        <v>0</v>
      </c>
      <c r="AP727" s="47">
        <f>SUMIFS('Capex forecast'!K$9:K$223,'Capex forecast'!$T$9:$T$223,$AF727,'Capex forecast'!$S$9:$S$223,$AH727,'Capex forecast'!$Q$9:$Q$223,"Repex")</f>
        <v>0</v>
      </c>
      <c r="AQ727" s="47">
        <f>SUMIFS('Capex forecast'!L$9:L$223,'Capex forecast'!$T$9:$T$223,$AF727,'Capex forecast'!$S$9:$S$223,$AH727,'Capex forecast'!$Q$9:$Q$223,"Repex")</f>
        <v>0</v>
      </c>
      <c r="AR727" s="47">
        <f>SUMIFS('Capex forecast'!M$9:M$223,'Capex forecast'!$T$9:$T$223,$AF727,'Capex forecast'!$S$9:$S$223,$AH727,'Capex forecast'!$Q$9:$Q$223,"Repex")</f>
        <v>0</v>
      </c>
      <c r="AS727" s="47">
        <f>SUMIFS('Capex forecast'!N$9:N$223,'Capex forecast'!$T$9:$T$223,$AF727,'Capex forecast'!$S$9:$S$223,$AH727,'Capex forecast'!$Q$9:$Q$223,"Repex")</f>
        <v>0</v>
      </c>
    </row>
    <row r="728" spans="2:45" ht="15">
      <c r="B728" s="45" t="s">
        <v>41</v>
      </c>
      <c r="C728" s="6" t="str">
        <f>INDEX('Demand forecast'!$M$9:$M$5832,MATCH($B728,'Demand forecast'!$B$9:$B$5832,0))</f>
        <v>No</v>
      </c>
      <c r="D728" s="6" t="str">
        <f>IF(COUNTIF($B$93:B728,$B728) = 1, "LV", IF(COUNTIF($B$93:B728,$B728) = 2, "HV", "ST"))</f>
        <v>ST</v>
      </c>
      <c r="E728" s="6" t="str">
        <f>INDEX('Demand forecast and growth rate'!$E$7:$E$273,MATCH($B728,'Demand forecast and growth rate'!$B$7:$B$273,0))</f>
        <v>Steady/falling</v>
      </c>
      <c r="F728" s="32">
        <f>SUMIFS('Capex forecast'!E$9:E$223,'Capex forecast'!$T$9:$T$223,'Allocation of site-spec costs'!$B728,'Capex forecast'!$S$9:$S$223,'Allocation of site-spec costs'!$D728,'Capex forecast'!$Q$9:$Q$223,"Customer Connection")</f>
        <v>0</v>
      </c>
      <c r="G728" s="32">
        <f>SUMIFS('Capex forecast'!F$9:F$223,'Capex forecast'!$T$9:$T$223,'Allocation of site-spec costs'!$B728,'Capex forecast'!$S$9:$S$223,'Allocation of site-spec costs'!$D728,'Capex forecast'!$Q$9:$Q$223,"Customer Connection")</f>
        <v>0</v>
      </c>
      <c r="H728" s="32">
        <f>SUMIFS('Capex forecast'!G$9:G$223,'Capex forecast'!$T$9:$T$223,'Allocation of site-spec costs'!$B728,'Capex forecast'!$S$9:$S$223,'Allocation of site-spec costs'!$D728,'Capex forecast'!$Q$9:$Q$223,"Customer Connection")</f>
        <v>0</v>
      </c>
      <c r="I728" s="32">
        <f>SUMIFS('Capex forecast'!H$9:H$223,'Capex forecast'!$T$9:$T$223,'Allocation of site-spec costs'!$B728,'Capex forecast'!$S$9:$S$223,'Allocation of site-spec costs'!$D728,'Capex forecast'!$Q$9:$Q$223,"Customer Connection")</f>
        <v>0</v>
      </c>
      <c r="J728" s="32">
        <f>SUMIFS('Capex forecast'!I$9:I$223,'Capex forecast'!$T$9:$T$223,'Allocation of site-spec costs'!$B728,'Capex forecast'!$S$9:$S$223,'Allocation of site-spec costs'!$D728,'Capex forecast'!$Q$9:$Q$223,"Customer Connection")</f>
        <v>0</v>
      </c>
      <c r="K728" s="32">
        <f>SUMIFS('Capex forecast'!J$9:J$223,'Capex forecast'!$T$9:$T$223,'Allocation of site-spec costs'!$B728,'Capex forecast'!$S$9:$S$223,'Allocation of site-spec costs'!$D728,'Capex forecast'!$Q$9:$Q$223,"Customer Connection")</f>
        <v>0</v>
      </c>
      <c r="L728" s="32">
        <f>SUMIFS('Capex forecast'!K$9:K$223,'Capex forecast'!$T$9:$T$223,'Allocation of site-spec costs'!$B728,'Capex forecast'!$S$9:$S$223,'Allocation of site-spec costs'!$D728,'Capex forecast'!$Q$9:$Q$223,"Customer Connection")</f>
        <v>0</v>
      </c>
      <c r="M728" s="32">
        <f>SUMIFS('Capex forecast'!L$9:L$223,'Capex forecast'!$T$9:$T$223,'Allocation of site-spec costs'!$B728,'Capex forecast'!$S$9:$S$223,'Allocation of site-spec costs'!$D728,'Capex forecast'!$Q$9:$Q$223,"Customer Connection")</f>
        <v>0</v>
      </c>
      <c r="N728" s="32">
        <f>SUMIFS('Capex forecast'!M$9:M$223,'Capex forecast'!$T$9:$T$223,'Allocation of site-spec costs'!$B728,'Capex forecast'!$S$9:$S$223,'Allocation of site-spec costs'!$D728,'Capex forecast'!$Q$9:$Q$223,"Customer Connection")</f>
        <v>0</v>
      </c>
      <c r="O728" s="32">
        <f>SUMIFS('Capex forecast'!N$9:N$223,'Capex forecast'!$T$9:$T$223,'Allocation of site-spec costs'!$B728,'Capex forecast'!$S$9:$S$223,'Allocation of site-spec costs'!$D728,'Capex forecast'!$Q$9:$Q$223,"Customer Connection")</f>
        <v>0</v>
      </c>
      <c r="Q728" s="45" t="s">
        <v>41</v>
      </c>
      <c r="R728" s="6" t="str">
        <f>INDEX('Demand forecast'!$M$9:$M$5832,MATCH($Q728,'Demand forecast'!$B$9:$B$5832,0))</f>
        <v>No</v>
      </c>
      <c r="S728" s="6" t="str">
        <f>IF(COUNTIF($Q$93:Q728,$B728) = 1, "LV", IF(COUNTIF($Q$93:Q728,$B728) = 2, "HV", "ST"))</f>
        <v>ST</v>
      </c>
      <c r="T728" s="6" t="str">
        <f>INDEX('Demand forecast and growth rate'!$E$7:$E$273,MATCH($Q728,'Demand forecast and growth rate'!$B$7:$B$273,0))</f>
        <v>Steady/falling</v>
      </c>
      <c r="U728" s="32">
        <f>SUMIFS('Capex forecast'!E$9:E$223,'Capex forecast'!$T$9:$T$223,$Q728,'Capex forecast'!$S$9:$S$223,$S728,'Capex forecast'!$Q$9:$Q$223,"Augex")</f>
        <v>0</v>
      </c>
      <c r="V728" s="32">
        <f>SUMIFS('Capex forecast'!F$9:F$223,'Capex forecast'!$T$9:$T$223,$Q728,'Capex forecast'!$S$9:$S$223,$S728,'Capex forecast'!$Q$9:$Q$223,"Augex")</f>
        <v>0</v>
      </c>
      <c r="W728" s="32">
        <f>SUMIFS('Capex forecast'!G$9:G$223,'Capex forecast'!$T$9:$T$223,$Q728,'Capex forecast'!$S$9:$S$223,$S728,'Capex forecast'!$Q$9:$Q$223,"Augex")</f>
        <v>0</v>
      </c>
      <c r="X728" s="32">
        <f>SUMIFS('Capex forecast'!H$9:H$223,'Capex forecast'!$T$9:$T$223,$Q728,'Capex forecast'!$S$9:$S$223,$S728,'Capex forecast'!$Q$9:$Q$223,"Augex")</f>
        <v>0</v>
      </c>
      <c r="Y728" s="32">
        <f>SUMIFS('Capex forecast'!I$9:I$223,'Capex forecast'!$T$9:$T$223,$Q728,'Capex forecast'!$S$9:$S$223,$S728,'Capex forecast'!$Q$9:$Q$223,"Augex")</f>
        <v>0</v>
      </c>
      <c r="Z728" s="32">
        <f>SUMIFS('Capex forecast'!J$9:J$223,'Capex forecast'!$T$9:$T$223,$Q728,'Capex forecast'!$S$9:$S$223,$S728,'Capex forecast'!$Q$9:$Q$223,"Augex")</f>
        <v>0</v>
      </c>
      <c r="AA728" s="32">
        <f>SUMIFS('Capex forecast'!K$9:K$223,'Capex forecast'!$T$9:$T$223,$Q728,'Capex forecast'!$S$9:$S$223,$S728,'Capex forecast'!$Q$9:$Q$223,"Augex")</f>
        <v>0</v>
      </c>
      <c r="AB728" s="32">
        <f>SUMIFS('Capex forecast'!L$9:L$223,'Capex forecast'!$T$9:$T$223,$Q728,'Capex forecast'!$S$9:$S$223,$S728,'Capex forecast'!$Q$9:$Q$223,"Augex")</f>
        <v>0</v>
      </c>
      <c r="AC728" s="32">
        <f>SUMIFS('Capex forecast'!M$9:M$223,'Capex forecast'!$T$9:$T$223,$Q728,'Capex forecast'!$S$9:$S$223,$S728,'Capex forecast'!$Q$9:$Q$223,"Augex")</f>
        <v>0</v>
      </c>
      <c r="AD728" s="32">
        <f>SUMIFS('Capex forecast'!N$9:N$223,'Capex forecast'!$T$9:$T$223,$Q728,'Capex forecast'!$S$9:$S$223,$S728,'Capex forecast'!$Q$9:$Q$223,"Augex")</f>
        <v>0</v>
      </c>
      <c r="AF728" s="45" t="s">
        <v>41</v>
      </c>
      <c r="AG728" s="6" t="str">
        <f>INDEX('Demand forecast'!$M$9:$M$5832,MATCH($Q728,'Demand forecast'!$B$9:$B$5832,0))</f>
        <v>No</v>
      </c>
      <c r="AH728" s="6" t="str">
        <f>IF(COUNTIF($AF$93:AF728,$B728) = 1, "LV", IF(COUNTIF($AF$93:AF728,$B728) = 2, "HV", "ST"))</f>
        <v>ST</v>
      </c>
      <c r="AI728" s="6" t="str">
        <f>INDEX('Demand forecast and growth rate'!$E$7:$E$273,MATCH($Q728,'Demand forecast and growth rate'!$B$7:$B$273,0))</f>
        <v>Steady/falling</v>
      </c>
      <c r="AJ728" s="47">
        <f>SUMIFS('Capex forecast'!E$9:E$223,'Capex forecast'!$T$9:$T$223,$AF728,'Capex forecast'!$S$9:$S$223,$AH728,'Capex forecast'!$Q$9:$Q$223,"Repex")</f>
        <v>0</v>
      </c>
      <c r="AK728" s="47">
        <f>SUMIFS('Capex forecast'!F$9:F$223,'Capex forecast'!$T$9:$T$223,$AF728,'Capex forecast'!$S$9:$S$223,$AH728,'Capex forecast'!$Q$9:$Q$223,"Repex")</f>
        <v>0</v>
      </c>
      <c r="AL728" s="47">
        <f>SUMIFS('Capex forecast'!G$9:G$223,'Capex forecast'!$T$9:$T$223,$AF728,'Capex forecast'!$S$9:$S$223,$AH728,'Capex forecast'!$Q$9:$Q$223,"Repex")</f>
        <v>0</v>
      </c>
      <c r="AM728" s="47">
        <f>SUMIFS('Capex forecast'!H$9:H$223,'Capex forecast'!$T$9:$T$223,$AF728,'Capex forecast'!$S$9:$S$223,$AH728,'Capex forecast'!$Q$9:$Q$223,"Repex")</f>
        <v>0</v>
      </c>
      <c r="AN728" s="47">
        <f>SUMIFS('Capex forecast'!I$9:I$223,'Capex forecast'!$T$9:$T$223,$AF728,'Capex forecast'!$S$9:$S$223,$AH728,'Capex forecast'!$Q$9:$Q$223,"Repex")</f>
        <v>0</v>
      </c>
      <c r="AO728" s="47">
        <f>SUMIFS('Capex forecast'!J$9:J$223,'Capex forecast'!$T$9:$T$223,$AF728,'Capex forecast'!$S$9:$S$223,$AH728,'Capex forecast'!$Q$9:$Q$223,"Repex")</f>
        <v>0</v>
      </c>
      <c r="AP728" s="47">
        <f>SUMIFS('Capex forecast'!K$9:K$223,'Capex forecast'!$T$9:$T$223,$AF728,'Capex forecast'!$S$9:$S$223,$AH728,'Capex forecast'!$Q$9:$Q$223,"Repex")</f>
        <v>0</v>
      </c>
      <c r="AQ728" s="47">
        <f>SUMIFS('Capex forecast'!L$9:L$223,'Capex forecast'!$T$9:$T$223,$AF728,'Capex forecast'!$S$9:$S$223,$AH728,'Capex forecast'!$Q$9:$Q$223,"Repex")</f>
        <v>0</v>
      </c>
      <c r="AR728" s="47">
        <f>SUMIFS('Capex forecast'!M$9:M$223,'Capex forecast'!$T$9:$T$223,$AF728,'Capex forecast'!$S$9:$S$223,$AH728,'Capex forecast'!$Q$9:$Q$223,"Repex")</f>
        <v>0</v>
      </c>
      <c r="AS728" s="47">
        <f>SUMIFS('Capex forecast'!N$9:N$223,'Capex forecast'!$T$9:$T$223,$AF728,'Capex forecast'!$S$9:$S$223,$AH728,'Capex forecast'!$Q$9:$Q$223,"Repex")</f>
        <v>0</v>
      </c>
    </row>
    <row r="729" spans="2:45" ht="15">
      <c r="B729" s="45" t="s">
        <v>230</v>
      </c>
      <c r="C729" s="6" t="str">
        <f>INDEX('Demand forecast'!$M$9:$M$5832,MATCH($B729,'Demand forecast'!$B$9:$B$5832,0))</f>
        <v>Yes</v>
      </c>
      <c r="D729" s="6" t="str">
        <f>IF(COUNTIF($B$93:B729,$B729) = 1, "LV", IF(COUNTIF($B$93:B729,$B729) = 2, "HV", "ST"))</f>
        <v>ST</v>
      </c>
      <c r="E729" s="6" t="str">
        <f>INDEX('Demand forecast and growth rate'!$E$7:$E$273,MATCH($B729,'Demand forecast and growth rate'!$B$7:$B$273,0))</f>
        <v>High growth</v>
      </c>
      <c r="F729" s="32">
        <f>SUMIFS('Capex forecast'!E$9:E$223,'Capex forecast'!$T$9:$T$223,'Allocation of site-spec costs'!$B729,'Capex forecast'!$S$9:$S$223,'Allocation of site-spec costs'!$D729,'Capex forecast'!$Q$9:$Q$223,"Customer Connection")</f>
        <v>0</v>
      </c>
      <c r="G729" s="32">
        <f>SUMIFS('Capex forecast'!F$9:F$223,'Capex forecast'!$T$9:$T$223,'Allocation of site-spec costs'!$B729,'Capex forecast'!$S$9:$S$223,'Allocation of site-spec costs'!$D729,'Capex forecast'!$Q$9:$Q$223,"Customer Connection")</f>
        <v>0</v>
      </c>
      <c r="H729" s="32">
        <f>SUMIFS('Capex forecast'!G$9:G$223,'Capex forecast'!$T$9:$T$223,'Allocation of site-spec costs'!$B729,'Capex forecast'!$S$9:$S$223,'Allocation of site-spec costs'!$D729,'Capex forecast'!$Q$9:$Q$223,"Customer Connection")</f>
        <v>0</v>
      </c>
      <c r="I729" s="32">
        <f>SUMIFS('Capex forecast'!H$9:H$223,'Capex forecast'!$T$9:$T$223,'Allocation of site-spec costs'!$B729,'Capex forecast'!$S$9:$S$223,'Allocation of site-spec costs'!$D729,'Capex forecast'!$Q$9:$Q$223,"Customer Connection")</f>
        <v>0</v>
      </c>
      <c r="J729" s="32">
        <f>SUMIFS('Capex forecast'!I$9:I$223,'Capex forecast'!$T$9:$T$223,'Allocation of site-spec costs'!$B729,'Capex forecast'!$S$9:$S$223,'Allocation of site-spec costs'!$D729,'Capex forecast'!$Q$9:$Q$223,"Customer Connection")</f>
        <v>0</v>
      </c>
      <c r="K729" s="32">
        <f>SUMIFS('Capex forecast'!J$9:J$223,'Capex forecast'!$T$9:$T$223,'Allocation of site-spec costs'!$B729,'Capex forecast'!$S$9:$S$223,'Allocation of site-spec costs'!$D729,'Capex forecast'!$Q$9:$Q$223,"Customer Connection")</f>
        <v>0</v>
      </c>
      <c r="L729" s="32">
        <f>SUMIFS('Capex forecast'!K$9:K$223,'Capex forecast'!$T$9:$T$223,'Allocation of site-spec costs'!$B729,'Capex forecast'!$S$9:$S$223,'Allocation of site-spec costs'!$D729,'Capex forecast'!$Q$9:$Q$223,"Customer Connection")</f>
        <v>0</v>
      </c>
      <c r="M729" s="32">
        <f>SUMIFS('Capex forecast'!L$9:L$223,'Capex forecast'!$T$9:$T$223,'Allocation of site-spec costs'!$B729,'Capex forecast'!$S$9:$S$223,'Allocation of site-spec costs'!$D729,'Capex forecast'!$Q$9:$Q$223,"Customer Connection")</f>
        <v>0</v>
      </c>
      <c r="N729" s="32">
        <f>SUMIFS('Capex forecast'!M$9:M$223,'Capex forecast'!$T$9:$T$223,'Allocation of site-spec costs'!$B729,'Capex forecast'!$S$9:$S$223,'Allocation of site-spec costs'!$D729,'Capex forecast'!$Q$9:$Q$223,"Customer Connection")</f>
        <v>0</v>
      </c>
      <c r="O729" s="32">
        <f>SUMIFS('Capex forecast'!N$9:N$223,'Capex forecast'!$T$9:$T$223,'Allocation of site-spec costs'!$B729,'Capex forecast'!$S$9:$S$223,'Allocation of site-spec costs'!$D729,'Capex forecast'!$Q$9:$Q$223,"Customer Connection")</f>
        <v>0</v>
      </c>
      <c r="Q729" s="45" t="s">
        <v>230</v>
      </c>
      <c r="R729" s="6" t="str">
        <f>INDEX('Demand forecast'!$M$9:$M$5832,MATCH($Q729,'Demand forecast'!$B$9:$B$5832,0))</f>
        <v>Yes</v>
      </c>
      <c r="S729" s="6" t="str">
        <f>IF(COUNTIF($Q$93:Q729,$B729) = 1, "LV", IF(COUNTIF($Q$93:Q729,$B729) = 2, "HV", "ST"))</f>
        <v>ST</v>
      </c>
      <c r="T729" s="6" t="str">
        <f>INDEX('Demand forecast and growth rate'!$E$7:$E$273,MATCH($Q729,'Demand forecast and growth rate'!$B$7:$B$273,0))</f>
        <v>High growth</v>
      </c>
      <c r="U729" s="32">
        <f>SUMIFS('Capex forecast'!E$9:E$223,'Capex forecast'!$T$9:$T$223,$Q729,'Capex forecast'!$S$9:$S$223,$S729,'Capex forecast'!$Q$9:$Q$223,"Augex")</f>
        <v>0</v>
      </c>
      <c r="V729" s="32">
        <f>SUMIFS('Capex forecast'!F$9:F$223,'Capex forecast'!$T$9:$T$223,$Q729,'Capex forecast'!$S$9:$S$223,$S729,'Capex forecast'!$Q$9:$Q$223,"Augex")</f>
        <v>0</v>
      </c>
      <c r="W729" s="32">
        <f>SUMIFS('Capex forecast'!G$9:G$223,'Capex forecast'!$T$9:$T$223,$Q729,'Capex forecast'!$S$9:$S$223,$S729,'Capex forecast'!$Q$9:$Q$223,"Augex")</f>
        <v>0</v>
      </c>
      <c r="X729" s="32">
        <f>SUMIFS('Capex forecast'!H$9:H$223,'Capex forecast'!$T$9:$T$223,$Q729,'Capex forecast'!$S$9:$S$223,$S729,'Capex forecast'!$Q$9:$Q$223,"Augex")</f>
        <v>0</v>
      </c>
      <c r="Y729" s="32">
        <f>SUMIFS('Capex forecast'!I$9:I$223,'Capex forecast'!$T$9:$T$223,$Q729,'Capex forecast'!$S$9:$S$223,$S729,'Capex forecast'!$Q$9:$Q$223,"Augex")</f>
        <v>0</v>
      </c>
      <c r="Z729" s="32">
        <f>SUMIFS('Capex forecast'!J$9:J$223,'Capex forecast'!$T$9:$T$223,$Q729,'Capex forecast'!$S$9:$S$223,$S729,'Capex forecast'!$Q$9:$Q$223,"Augex")</f>
        <v>0</v>
      </c>
      <c r="AA729" s="32">
        <f>SUMIFS('Capex forecast'!K$9:K$223,'Capex forecast'!$T$9:$T$223,$Q729,'Capex forecast'!$S$9:$S$223,$S729,'Capex forecast'!$Q$9:$Q$223,"Augex")</f>
        <v>0</v>
      </c>
      <c r="AB729" s="32">
        <f>SUMIFS('Capex forecast'!L$9:L$223,'Capex forecast'!$T$9:$T$223,$Q729,'Capex forecast'!$S$9:$S$223,$S729,'Capex forecast'!$Q$9:$Q$223,"Augex")</f>
        <v>0</v>
      </c>
      <c r="AC729" s="32">
        <f>SUMIFS('Capex forecast'!M$9:M$223,'Capex forecast'!$T$9:$T$223,$Q729,'Capex forecast'!$S$9:$S$223,$S729,'Capex forecast'!$Q$9:$Q$223,"Augex")</f>
        <v>0</v>
      </c>
      <c r="AD729" s="32">
        <f>SUMIFS('Capex forecast'!N$9:N$223,'Capex forecast'!$T$9:$T$223,$Q729,'Capex forecast'!$S$9:$S$223,$S729,'Capex forecast'!$Q$9:$Q$223,"Augex")</f>
        <v>0</v>
      </c>
      <c r="AF729" s="45" t="s">
        <v>230</v>
      </c>
      <c r="AG729" s="6" t="str">
        <f>INDEX('Demand forecast'!$M$9:$M$5832,MATCH($Q729,'Demand forecast'!$B$9:$B$5832,0))</f>
        <v>Yes</v>
      </c>
      <c r="AH729" s="6" t="str">
        <f>IF(COUNTIF($AF$93:AF729,$B729) = 1, "LV", IF(COUNTIF($AF$93:AF729,$B729) = 2, "HV", "ST"))</f>
        <v>ST</v>
      </c>
      <c r="AI729" s="6" t="str">
        <f>INDEX('Demand forecast and growth rate'!$E$7:$E$273,MATCH($Q729,'Demand forecast and growth rate'!$B$7:$B$273,0))</f>
        <v>High growth</v>
      </c>
      <c r="AJ729" s="47">
        <f>SUMIFS('Capex forecast'!E$9:E$223,'Capex forecast'!$T$9:$T$223,$AF729,'Capex forecast'!$S$9:$S$223,$AH729,'Capex forecast'!$Q$9:$Q$223,"Repex")</f>
        <v>0</v>
      </c>
      <c r="AK729" s="47">
        <f>SUMIFS('Capex forecast'!F$9:F$223,'Capex forecast'!$T$9:$T$223,$AF729,'Capex forecast'!$S$9:$S$223,$AH729,'Capex forecast'!$Q$9:$Q$223,"Repex")</f>
        <v>0</v>
      </c>
      <c r="AL729" s="47">
        <f>SUMIFS('Capex forecast'!G$9:G$223,'Capex forecast'!$T$9:$T$223,$AF729,'Capex forecast'!$S$9:$S$223,$AH729,'Capex forecast'!$Q$9:$Q$223,"Repex")</f>
        <v>0</v>
      </c>
      <c r="AM729" s="47">
        <f>SUMIFS('Capex forecast'!H$9:H$223,'Capex forecast'!$T$9:$T$223,$AF729,'Capex forecast'!$S$9:$S$223,$AH729,'Capex forecast'!$Q$9:$Q$223,"Repex")</f>
        <v>0</v>
      </c>
      <c r="AN729" s="47">
        <f>SUMIFS('Capex forecast'!I$9:I$223,'Capex forecast'!$T$9:$T$223,$AF729,'Capex forecast'!$S$9:$S$223,$AH729,'Capex forecast'!$Q$9:$Q$223,"Repex")</f>
        <v>0</v>
      </c>
      <c r="AO729" s="47">
        <f>SUMIFS('Capex forecast'!J$9:J$223,'Capex forecast'!$T$9:$T$223,$AF729,'Capex forecast'!$S$9:$S$223,$AH729,'Capex forecast'!$Q$9:$Q$223,"Repex")</f>
        <v>0</v>
      </c>
      <c r="AP729" s="47">
        <f>SUMIFS('Capex forecast'!K$9:K$223,'Capex forecast'!$T$9:$T$223,$AF729,'Capex forecast'!$S$9:$S$223,$AH729,'Capex forecast'!$Q$9:$Q$223,"Repex")</f>
        <v>0</v>
      </c>
      <c r="AQ729" s="47">
        <f>SUMIFS('Capex forecast'!L$9:L$223,'Capex forecast'!$T$9:$T$223,$AF729,'Capex forecast'!$S$9:$S$223,$AH729,'Capex forecast'!$Q$9:$Q$223,"Repex")</f>
        <v>0</v>
      </c>
      <c r="AR729" s="47">
        <f>SUMIFS('Capex forecast'!M$9:M$223,'Capex forecast'!$T$9:$T$223,$AF729,'Capex forecast'!$S$9:$S$223,$AH729,'Capex forecast'!$Q$9:$Q$223,"Repex")</f>
        <v>0</v>
      </c>
      <c r="AS729" s="47">
        <f>SUMIFS('Capex forecast'!N$9:N$223,'Capex forecast'!$T$9:$T$223,$AF729,'Capex forecast'!$S$9:$S$223,$AH729,'Capex forecast'!$Q$9:$Q$223,"Repex")</f>
        <v>0</v>
      </c>
    </row>
    <row r="730" spans="2:45" ht="15">
      <c r="B730" s="45" t="s">
        <v>434</v>
      </c>
      <c r="C730" s="6" t="str">
        <f>INDEX('Demand forecast'!$M$9:$M$5832,MATCH($B730,'Demand forecast'!$B$9:$B$5832,0))</f>
        <v>Yes</v>
      </c>
      <c r="D730" s="6" t="str">
        <f>IF(COUNTIF($B$93:B730,$B730) = 1, "LV", IF(COUNTIF($B$93:B730,$B730) = 2, "HV", "ST"))</f>
        <v>ST</v>
      </c>
      <c r="E730" s="6" t="str">
        <f>INDEX('Demand forecast and growth rate'!$E$7:$E$273,MATCH($B730,'Demand forecast and growth rate'!$B$7:$B$273,0))</f>
        <v>Steady/falling</v>
      </c>
      <c r="F730" s="32">
        <f>SUMIFS('Capex forecast'!E$9:E$223,'Capex forecast'!$T$9:$T$223,'Allocation of site-spec costs'!$B730,'Capex forecast'!$S$9:$S$223,'Allocation of site-spec costs'!$D730,'Capex forecast'!$Q$9:$Q$223,"Customer Connection")</f>
        <v>0</v>
      </c>
      <c r="G730" s="32">
        <f>SUMIFS('Capex forecast'!F$9:F$223,'Capex forecast'!$T$9:$T$223,'Allocation of site-spec costs'!$B730,'Capex forecast'!$S$9:$S$223,'Allocation of site-spec costs'!$D730,'Capex forecast'!$Q$9:$Q$223,"Customer Connection")</f>
        <v>0</v>
      </c>
      <c r="H730" s="32">
        <f>SUMIFS('Capex forecast'!G$9:G$223,'Capex forecast'!$T$9:$T$223,'Allocation of site-spec costs'!$B730,'Capex forecast'!$S$9:$S$223,'Allocation of site-spec costs'!$D730,'Capex forecast'!$Q$9:$Q$223,"Customer Connection")</f>
        <v>0</v>
      </c>
      <c r="I730" s="32">
        <f>SUMIFS('Capex forecast'!H$9:H$223,'Capex forecast'!$T$9:$T$223,'Allocation of site-spec costs'!$B730,'Capex forecast'!$S$9:$S$223,'Allocation of site-spec costs'!$D730,'Capex forecast'!$Q$9:$Q$223,"Customer Connection")</f>
        <v>0</v>
      </c>
      <c r="J730" s="32">
        <f>SUMIFS('Capex forecast'!I$9:I$223,'Capex forecast'!$T$9:$T$223,'Allocation of site-spec costs'!$B730,'Capex forecast'!$S$9:$S$223,'Allocation of site-spec costs'!$D730,'Capex forecast'!$Q$9:$Q$223,"Customer Connection")</f>
        <v>0</v>
      </c>
      <c r="K730" s="32">
        <f>SUMIFS('Capex forecast'!J$9:J$223,'Capex forecast'!$T$9:$T$223,'Allocation of site-spec costs'!$B730,'Capex forecast'!$S$9:$S$223,'Allocation of site-spec costs'!$D730,'Capex forecast'!$Q$9:$Q$223,"Customer Connection")</f>
        <v>0</v>
      </c>
      <c r="L730" s="32">
        <f>SUMIFS('Capex forecast'!K$9:K$223,'Capex forecast'!$T$9:$T$223,'Allocation of site-spec costs'!$B730,'Capex forecast'!$S$9:$S$223,'Allocation of site-spec costs'!$D730,'Capex forecast'!$Q$9:$Q$223,"Customer Connection")</f>
        <v>0</v>
      </c>
      <c r="M730" s="32">
        <f>SUMIFS('Capex forecast'!L$9:L$223,'Capex forecast'!$T$9:$T$223,'Allocation of site-spec costs'!$B730,'Capex forecast'!$S$9:$S$223,'Allocation of site-spec costs'!$D730,'Capex forecast'!$Q$9:$Q$223,"Customer Connection")</f>
        <v>0</v>
      </c>
      <c r="N730" s="32">
        <f>SUMIFS('Capex forecast'!M$9:M$223,'Capex forecast'!$T$9:$T$223,'Allocation of site-spec costs'!$B730,'Capex forecast'!$S$9:$S$223,'Allocation of site-spec costs'!$D730,'Capex forecast'!$Q$9:$Q$223,"Customer Connection")</f>
        <v>0</v>
      </c>
      <c r="O730" s="32">
        <f>SUMIFS('Capex forecast'!N$9:N$223,'Capex forecast'!$T$9:$T$223,'Allocation of site-spec costs'!$B730,'Capex forecast'!$S$9:$S$223,'Allocation of site-spec costs'!$D730,'Capex forecast'!$Q$9:$Q$223,"Customer Connection")</f>
        <v>0</v>
      </c>
      <c r="Q730" s="45" t="s">
        <v>434</v>
      </c>
      <c r="R730" s="6" t="str">
        <f>INDEX('Demand forecast'!$M$9:$M$5832,MATCH($Q730,'Demand forecast'!$B$9:$B$5832,0))</f>
        <v>Yes</v>
      </c>
      <c r="S730" s="6" t="str">
        <f>IF(COUNTIF($Q$93:Q730,$B730) = 1, "LV", IF(COUNTIF($Q$93:Q730,$B730) = 2, "HV", "ST"))</f>
        <v>ST</v>
      </c>
      <c r="T730" s="6" t="str">
        <f>INDEX('Demand forecast and growth rate'!$E$7:$E$273,MATCH($Q730,'Demand forecast and growth rate'!$B$7:$B$273,0))</f>
        <v>Steady/falling</v>
      </c>
      <c r="U730" s="32">
        <f>SUMIFS('Capex forecast'!E$9:E$223,'Capex forecast'!$T$9:$T$223,$Q730,'Capex forecast'!$S$9:$S$223,$S730,'Capex forecast'!$Q$9:$Q$223,"Augex")</f>
        <v>0</v>
      </c>
      <c r="V730" s="32">
        <f>SUMIFS('Capex forecast'!F$9:F$223,'Capex forecast'!$T$9:$T$223,$Q730,'Capex forecast'!$S$9:$S$223,$S730,'Capex forecast'!$Q$9:$Q$223,"Augex")</f>
        <v>0</v>
      </c>
      <c r="W730" s="32">
        <f>SUMIFS('Capex forecast'!G$9:G$223,'Capex forecast'!$T$9:$T$223,$Q730,'Capex forecast'!$S$9:$S$223,$S730,'Capex forecast'!$Q$9:$Q$223,"Augex")</f>
        <v>0</v>
      </c>
      <c r="X730" s="32">
        <f>SUMIFS('Capex forecast'!H$9:H$223,'Capex forecast'!$T$9:$T$223,$Q730,'Capex forecast'!$S$9:$S$223,$S730,'Capex forecast'!$Q$9:$Q$223,"Augex")</f>
        <v>0</v>
      </c>
      <c r="Y730" s="32">
        <f>SUMIFS('Capex forecast'!I$9:I$223,'Capex forecast'!$T$9:$T$223,$Q730,'Capex forecast'!$S$9:$S$223,$S730,'Capex forecast'!$Q$9:$Q$223,"Augex")</f>
        <v>0</v>
      </c>
      <c r="Z730" s="32">
        <f>SUMIFS('Capex forecast'!J$9:J$223,'Capex forecast'!$T$9:$T$223,$Q730,'Capex forecast'!$S$9:$S$223,$S730,'Capex forecast'!$Q$9:$Q$223,"Augex")</f>
        <v>0</v>
      </c>
      <c r="AA730" s="32">
        <f>SUMIFS('Capex forecast'!K$9:K$223,'Capex forecast'!$T$9:$T$223,$Q730,'Capex forecast'!$S$9:$S$223,$S730,'Capex forecast'!$Q$9:$Q$223,"Augex")</f>
        <v>0</v>
      </c>
      <c r="AB730" s="32">
        <f>SUMIFS('Capex forecast'!L$9:L$223,'Capex forecast'!$T$9:$T$223,$Q730,'Capex forecast'!$S$9:$S$223,$S730,'Capex forecast'!$Q$9:$Q$223,"Augex")</f>
        <v>0</v>
      </c>
      <c r="AC730" s="32">
        <f>SUMIFS('Capex forecast'!M$9:M$223,'Capex forecast'!$T$9:$T$223,$Q730,'Capex forecast'!$S$9:$S$223,$S730,'Capex forecast'!$Q$9:$Q$223,"Augex")</f>
        <v>0</v>
      </c>
      <c r="AD730" s="32">
        <f>SUMIFS('Capex forecast'!N$9:N$223,'Capex forecast'!$T$9:$T$223,$Q730,'Capex forecast'!$S$9:$S$223,$S730,'Capex forecast'!$Q$9:$Q$223,"Augex")</f>
        <v>0</v>
      </c>
      <c r="AF730" s="45" t="s">
        <v>434</v>
      </c>
      <c r="AG730" s="6" t="str">
        <f>INDEX('Demand forecast'!$M$9:$M$5832,MATCH($Q730,'Demand forecast'!$B$9:$B$5832,0))</f>
        <v>Yes</v>
      </c>
      <c r="AH730" s="6" t="str">
        <f>IF(COUNTIF($AF$93:AF730,$B730) = 1, "LV", IF(COUNTIF($AF$93:AF730,$B730) = 2, "HV", "ST"))</f>
        <v>ST</v>
      </c>
      <c r="AI730" s="6" t="str">
        <f>INDEX('Demand forecast and growth rate'!$E$7:$E$273,MATCH($Q730,'Demand forecast and growth rate'!$B$7:$B$273,0))</f>
        <v>Steady/falling</v>
      </c>
      <c r="AJ730" s="47">
        <f>SUMIFS('Capex forecast'!E$9:E$223,'Capex forecast'!$T$9:$T$223,$AF730,'Capex forecast'!$S$9:$S$223,$AH730,'Capex forecast'!$Q$9:$Q$223,"Repex")</f>
        <v>0</v>
      </c>
      <c r="AK730" s="47">
        <f>SUMIFS('Capex forecast'!F$9:F$223,'Capex forecast'!$T$9:$T$223,$AF730,'Capex forecast'!$S$9:$S$223,$AH730,'Capex forecast'!$Q$9:$Q$223,"Repex")</f>
        <v>0</v>
      </c>
      <c r="AL730" s="47">
        <f>SUMIFS('Capex forecast'!G$9:G$223,'Capex forecast'!$T$9:$T$223,$AF730,'Capex forecast'!$S$9:$S$223,$AH730,'Capex forecast'!$Q$9:$Q$223,"Repex")</f>
        <v>0</v>
      </c>
      <c r="AM730" s="47">
        <f>SUMIFS('Capex forecast'!H$9:H$223,'Capex forecast'!$T$9:$T$223,$AF730,'Capex forecast'!$S$9:$S$223,$AH730,'Capex forecast'!$Q$9:$Q$223,"Repex")</f>
        <v>0</v>
      </c>
      <c r="AN730" s="47">
        <f>SUMIFS('Capex forecast'!I$9:I$223,'Capex forecast'!$T$9:$T$223,$AF730,'Capex forecast'!$S$9:$S$223,$AH730,'Capex forecast'!$Q$9:$Q$223,"Repex")</f>
        <v>0</v>
      </c>
      <c r="AO730" s="47">
        <f>SUMIFS('Capex forecast'!J$9:J$223,'Capex forecast'!$T$9:$T$223,$AF730,'Capex forecast'!$S$9:$S$223,$AH730,'Capex forecast'!$Q$9:$Q$223,"Repex")</f>
        <v>0</v>
      </c>
      <c r="AP730" s="47">
        <f>SUMIFS('Capex forecast'!K$9:K$223,'Capex forecast'!$T$9:$T$223,$AF730,'Capex forecast'!$S$9:$S$223,$AH730,'Capex forecast'!$Q$9:$Q$223,"Repex")</f>
        <v>0</v>
      </c>
      <c r="AQ730" s="47">
        <f>SUMIFS('Capex forecast'!L$9:L$223,'Capex forecast'!$T$9:$T$223,$AF730,'Capex forecast'!$S$9:$S$223,$AH730,'Capex forecast'!$Q$9:$Q$223,"Repex")</f>
        <v>0</v>
      </c>
      <c r="AR730" s="47">
        <f>SUMIFS('Capex forecast'!M$9:M$223,'Capex forecast'!$T$9:$T$223,$AF730,'Capex forecast'!$S$9:$S$223,$AH730,'Capex forecast'!$Q$9:$Q$223,"Repex")</f>
        <v>0</v>
      </c>
      <c r="AS730" s="47">
        <f>SUMIFS('Capex forecast'!N$9:N$223,'Capex forecast'!$T$9:$T$223,$AF730,'Capex forecast'!$S$9:$S$223,$AH730,'Capex forecast'!$Q$9:$Q$223,"Repex")</f>
        <v>0</v>
      </c>
    </row>
    <row r="731" spans="2:45" ht="15">
      <c r="B731" s="45" t="s">
        <v>90</v>
      </c>
      <c r="C731" s="6" t="str">
        <f>INDEX('Demand forecast'!$M$9:$M$5832,MATCH($B731,'Demand forecast'!$B$9:$B$5832,0))</f>
        <v>No</v>
      </c>
      <c r="D731" s="6" t="str">
        <f>IF(COUNTIF($B$93:B731,$B731) = 1, "LV", IF(COUNTIF($B$93:B731,$B731) = 2, "HV", "ST"))</f>
        <v>ST</v>
      </c>
      <c r="E731" s="6" t="str">
        <f>INDEX('Demand forecast and growth rate'!$E$7:$E$273,MATCH($B731,'Demand forecast and growth rate'!$B$7:$B$273,0))</f>
        <v>High growth</v>
      </c>
      <c r="F731" s="32">
        <f>SUMIFS('Capex forecast'!E$9:E$223,'Capex forecast'!$T$9:$T$223,'Allocation of site-spec costs'!$B731,'Capex forecast'!$S$9:$S$223,'Allocation of site-spec costs'!$D731,'Capex forecast'!$Q$9:$Q$223,"Customer Connection")</f>
        <v>0</v>
      </c>
      <c r="G731" s="32">
        <f>SUMIFS('Capex forecast'!F$9:F$223,'Capex forecast'!$T$9:$T$223,'Allocation of site-spec costs'!$B731,'Capex forecast'!$S$9:$S$223,'Allocation of site-spec costs'!$D731,'Capex forecast'!$Q$9:$Q$223,"Customer Connection")</f>
        <v>0</v>
      </c>
      <c r="H731" s="32">
        <f>SUMIFS('Capex forecast'!G$9:G$223,'Capex forecast'!$T$9:$T$223,'Allocation of site-spec costs'!$B731,'Capex forecast'!$S$9:$S$223,'Allocation of site-spec costs'!$D731,'Capex forecast'!$Q$9:$Q$223,"Customer Connection")</f>
        <v>0</v>
      </c>
      <c r="I731" s="32">
        <f>SUMIFS('Capex forecast'!H$9:H$223,'Capex forecast'!$T$9:$T$223,'Allocation of site-spec costs'!$B731,'Capex forecast'!$S$9:$S$223,'Allocation of site-spec costs'!$D731,'Capex forecast'!$Q$9:$Q$223,"Customer Connection")</f>
        <v>0</v>
      </c>
      <c r="J731" s="32">
        <f>SUMIFS('Capex forecast'!I$9:I$223,'Capex forecast'!$T$9:$T$223,'Allocation of site-spec costs'!$B731,'Capex forecast'!$S$9:$S$223,'Allocation of site-spec costs'!$D731,'Capex forecast'!$Q$9:$Q$223,"Customer Connection")</f>
        <v>0</v>
      </c>
      <c r="K731" s="32">
        <f>SUMIFS('Capex forecast'!J$9:J$223,'Capex forecast'!$T$9:$T$223,'Allocation of site-spec costs'!$B731,'Capex forecast'!$S$9:$S$223,'Allocation of site-spec costs'!$D731,'Capex forecast'!$Q$9:$Q$223,"Customer Connection")</f>
        <v>0</v>
      </c>
      <c r="L731" s="32">
        <f>SUMIFS('Capex forecast'!K$9:K$223,'Capex forecast'!$T$9:$T$223,'Allocation of site-spec costs'!$B731,'Capex forecast'!$S$9:$S$223,'Allocation of site-spec costs'!$D731,'Capex forecast'!$Q$9:$Q$223,"Customer Connection")</f>
        <v>0</v>
      </c>
      <c r="M731" s="32">
        <f>SUMIFS('Capex forecast'!L$9:L$223,'Capex forecast'!$T$9:$T$223,'Allocation of site-spec costs'!$B731,'Capex forecast'!$S$9:$S$223,'Allocation of site-spec costs'!$D731,'Capex forecast'!$Q$9:$Q$223,"Customer Connection")</f>
        <v>0</v>
      </c>
      <c r="N731" s="32">
        <f>SUMIFS('Capex forecast'!M$9:M$223,'Capex forecast'!$T$9:$T$223,'Allocation of site-spec costs'!$B731,'Capex forecast'!$S$9:$S$223,'Allocation of site-spec costs'!$D731,'Capex forecast'!$Q$9:$Q$223,"Customer Connection")</f>
        <v>0</v>
      </c>
      <c r="O731" s="32">
        <f>SUMIFS('Capex forecast'!N$9:N$223,'Capex forecast'!$T$9:$T$223,'Allocation of site-spec costs'!$B731,'Capex forecast'!$S$9:$S$223,'Allocation of site-spec costs'!$D731,'Capex forecast'!$Q$9:$Q$223,"Customer Connection")</f>
        <v>0</v>
      </c>
      <c r="Q731" s="45" t="s">
        <v>90</v>
      </c>
      <c r="R731" s="6" t="str">
        <f>INDEX('Demand forecast'!$M$9:$M$5832,MATCH($Q731,'Demand forecast'!$B$9:$B$5832,0))</f>
        <v>No</v>
      </c>
      <c r="S731" s="6" t="str">
        <f>IF(COUNTIF($Q$93:Q731,$B731) = 1, "LV", IF(COUNTIF($Q$93:Q731,$B731) = 2, "HV", "ST"))</f>
        <v>ST</v>
      </c>
      <c r="T731" s="6" t="str">
        <f>INDEX('Demand forecast and growth rate'!$E$7:$E$273,MATCH($Q731,'Demand forecast and growth rate'!$B$7:$B$273,0))</f>
        <v>High growth</v>
      </c>
      <c r="U731" s="32">
        <f>SUMIFS('Capex forecast'!E$9:E$223,'Capex forecast'!$T$9:$T$223,$Q731,'Capex forecast'!$S$9:$S$223,$S731,'Capex forecast'!$Q$9:$Q$223,"Augex")</f>
        <v>0</v>
      </c>
      <c r="V731" s="32">
        <f>SUMIFS('Capex forecast'!F$9:F$223,'Capex forecast'!$T$9:$T$223,$Q731,'Capex forecast'!$S$9:$S$223,$S731,'Capex forecast'!$Q$9:$Q$223,"Augex")</f>
        <v>0</v>
      </c>
      <c r="W731" s="32">
        <f>SUMIFS('Capex forecast'!G$9:G$223,'Capex forecast'!$T$9:$T$223,$Q731,'Capex forecast'!$S$9:$S$223,$S731,'Capex forecast'!$Q$9:$Q$223,"Augex")</f>
        <v>0</v>
      </c>
      <c r="X731" s="32">
        <f>SUMIFS('Capex forecast'!H$9:H$223,'Capex forecast'!$T$9:$T$223,$Q731,'Capex forecast'!$S$9:$S$223,$S731,'Capex forecast'!$Q$9:$Q$223,"Augex")</f>
        <v>0</v>
      </c>
      <c r="Y731" s="32">
        <f>SUMIFS('Capex forecast'!I$9:I$223,'Capex forecast'!$T$9:$T$223,$Q731,'Capex forecast'!$S$9:$S$223,$S731,'Capex forecast'!$Q$9:$Q$223,"Augex")</f>
        <v>0</v>
      </c>
      <c r="Z731" s="32">
        <f>SUMIFS('Capex forecast'!J$9:J$223,'Capex forecast'!$T$9:$T$223,$Q731,'Capex forecast'!$S$9:$S$223,$S731,'Capex forecast'!$Q$9:$Q$223,"Augex")</f>
        <v>0</v>
      </c>
      <c r="AA731" s="32">
        <f>SUMIFS('Capex forecast'!K$9:K$223,'Capex forecast'!$T$9:$T$223,$Q731,'Capex forecast'!$S$9:$S$223,$S731,'Capex forecast'!$Q$9:$Q$223,"Augex")</f>
        <v>0</v>
      </c>
      <c r="AB731" s="32">
        <f>SUMIFS('Capex forecast'!L$9:L$223,'Capex forecast'!$T$9:$T$223,$Q731,'Capex forecast'!$S$9:$S$223,$S731,'Capex forecast'!$Q$9:$Q$223,"Augex")</f>
        <v>0</v>
      </c>
      <c r="AC731" s="32">
        <f>SUMIFS('Capex forecast'!M$9:M$223,'Capex forecast'!$T$9:$T$223,$Q731,'Capex forecast'!$S$9:$S$223,$S731,'Capex forecast'!$Q$9:$Q$223,"Augex")</f>
        <v>0</v>
      </c>
      <c r="AD731" s="32">
        <f>SUMIFS('Capex forecast'!N$9:N$223,'Capex forecast'!$T$9:$T$223,$Q731,'Capex forecast'!$S$9:$S$223,$S731,'Capex forecast'!$Q$9:$Q$223,"Augex")</f>
        <v>0</v>
      </c>
      <c r="AF731" s="45" t="s">
        <v>90</v>
      </c>
      <c r="AG731" s="6" t="str">
        <f>INDEX('Demand forecast'!$M$9:$M$5832,MATCH($Q731,'Demand forecast'!$B$9:$B$5832,0))</f>
        <v>No</v>
      </c>
      <c r="AH731" s="6" t="str">
        <f>IF(COUNTIF($AF$93:AF731,$B731) = 1, "LV", IF(COUNTIF($AF$93:AF731,$B731) = 2, "HV", "ST"))</f>
        <v>ST</v>
      </c>
      <c r="AI731" s="6" t="str">
        <f>INDEX('Demand forecast and growth rate'!$E$7:$E$273,MATCH($Q731,'Demand forecast and growth rate'!$B$7:$B$273,0))</f>
        <v>High growth</v>
      </c>
      <c r="AJ731" s="47">
        <f>SUMIFS('Capex forecast'!E$9:E$223,'Capex forecast'!$T$9:$T$223,$AF731,'Capex forecast'!$S$9:$S$223,$AH731,'Capex forecast'!$Q$9:$Q$223,"Repex")</f>
        <v>0</v>
      </c>
      <c r="AK731" s="47">
        <f>SUMIFS('Capex forecast'!F$9:F$223,'Capex forecast'!$T$9:$T$223,$AF731,'Capex forecast'!$S$9:$S$223,$AH731,'Capex forecast'!$Q$9:$Q$223,"Repex")</f>
        <v>0</v>
      </c>
      <c r="AL731" s="47">
        <f>SUMIFS('Capex forecast'!G$9:G$223,'Capex forecast'!$T$9:$T$223,$AF731,'Capex forecast'!$S$9:$S$223,$AH731,'Capex forecast'!$Q$9:$Q$223,"Repex")</f>
        <v>0</v>
      </c>
      <c r="AM731" s="47">
        <f>SUMIFS('Capex forecast'!H$9:H$223,'Capex forecast'!$T$9:$T$223,$AF731,'Capex forecast'!$S$9:$S$223,$AH731,'Capex forecast'!$Q$9:$Q$223,"Repex")</f>
        <v>0</v>
      </c>
      <c r="AN731" s="47">
        <f>SUMIFS('Capex forecast'!I$9:I$223,'Capex forecast'!$T$9:$T$223,$AF731,'Capex forecast'!$S$9:$S$223,$AH731,'Capex forecast'!$Q$9:$Q$223,"Repex")</f>
        <v>0</v>
      </c>
      <c r="AO731" s="47">
        <f>SUMIFS('Capex forecast'!J$9:J$223,'Capex forecast'!$T$9:$T$223,$AF731,'Capex forecast'!$S$9:$S$223,$AH731,'Capex forecast'!$Q$9:$Q$223,"Repex")</f>
        <v>0</v>
      </c>
      <c r="AP731" s="47">
        <f>SUMIFS('Capex forecast'!K$9:K$223,'Capex forecast'!$T$9:$T$223,$AF731,'Capex forecast'!$S$9:$S$223,$AH731,'Capex forecast'!$Q$9:$Q$223,"Repex")</f>
        <v>0</v>
      </c>
      <c r="AQ731" s="47">
        <f>SUMIFS('Capex forecast'!L$9:L$223,'Capex forecast'!$T$9:$T$223,$AF731,'Capex forecast'!$S$9:$S$223,$AH731,'Capex forecast'!$Q$9:$Q$223,"Repex")</f>
        <v>0</v>
      </c>
      <c r="AR731" s="47">
        <f>SUMIFS('Capex forecast'!M$9:M$223,'Capex forecast'!$T$9:$T$223,$AF731,'Capex forecast'!$S$9:$S$223,$AH731,'Capex forecast'!$Q$9:$Q$223,"Repex")</f>
        <v>0</v>
      </c>
      <c r="AS731" s="47">
        <f>SUMIFS('Capex forecast'!N$9:N$223,'Capex forecast'!$T$9:$T$223,$AF731,'Capex forecast'!$S$9:$S$223,$AH731,'Capex forecast'!$Q$9:$Q$223,"Repex")</f>
        <v>0</v>
      </c>
    </row>
    <row r="732" spans="2:45" ht="15">
      <c r="B732" s="45" t="s">
        <v>100</v>
      </c>
      <c r="C732" s="6" t="str">
        <f>INDEX('Demand forecast'!$M$9:$M$5832,MATCH($B732,'Demand forecast'!$B$9:$B$5832,0))</f>
        <v>No</v>
      </c>
      <c r="D732" s="6" t="str">
        <f>IF(COUNTIF($B$93:B732,$B732) = 1, "LV", IF(COUNTIF($B$93:B732,$B732) = 2, "HV", "ST"))</f>
        <v>ST</v>
      </c>
      <c r="E732" s="6" t="str">
        <f>INDEX('Demand forecast and growth rate'!$E$7:$E$273,MATCH($B732,'Demand forecast and growth rate'!$B$7:$B$273,0))</f>
        <v>Small growth</v>
      </c>
      <c r="F732" s="32">
        <f>SUMIFS('Capex forecast'!E$9:E$223,'Capex forecast'!$T$9:$T$223,'Allocation of site-spec costs'!$B732,'Capex forecast'!$S$9:$S$223,'Allocation of site-spec costs'!$D732,'Capex forecast'!$Q$9:$Q$223,"Customer Connection")</f>
        <v>0</v>
      </c>
      <c r="G732" s="32">
        <f>SUMIFS('Capex forecast'!F$9:F$223,'Capex forecast'!$T$9:$T$223,'Allocation of site-spec costs'!$B732,'Capex forecast'!$S$9:$S$223,'Allocation of site-spec costs'!$D732,'Capex forecast'!$Q$9:$Q$223,"Customer Connection")</f>
        <v>0</v>
      </c>
      <c r="H732" s="32">
        <f>SUMIFS('Capex forecast'!G$9:G$223,'Capex forecast'!$T$9:$T$223,'Allocation of site-spec costs'!$B732,'Capex forecast'!$S$9:$S$223,'Allocation of site-spec costs'!$D732,'Capex forecast'!$Q$9:$Q$223,"Customer Connection")</f>
        <v>0</v>
      </c>
      <c r="I732" s="32">
        <f>SUMIFS('Capex forecast'!H$9:H$223,'Capex forecast'!$T$9:$T$223,'Allocation of site-spec costs'!$B732,'Capex forecast'!$S$9:$S$223,'Allocation of site-spec costs'!$D732,'Capex forecast'!$Q$9:$Q$223,"Customer Connection")</f>
        <v>0</v>
      </c>
      <c r="J732" s="32">
        <f>SUMIFS('Capex forecast'!I$9:I$223,'Capex forecast'!$T$9:$T$223,'Allocation of site-spec costs'!$B732,'Capex forecast'!$S$9:$S$223,'Allocation of site-spec costs'!$D732,'Capex forecast'!$Q$9:$Q$223,"Customer Connection")</f>
        <v>0</v>
      </c>
      <c r="K732" s="32">
        <f>SUMIFS('Capex forecast'!J$9:J$223,'Capex forecast'!$T$9:$T$223,'Allocation of site-spec costs'!$B732,'Capex forecast'!$S$9:$S$223,'Allocation of site-spec costs'!$D732,'Capex forecast'!$Q$9:$Q$223,"Customer Connection")</f>
        <v>0</v>
      </c>
      <c r="L732" s="32">
        <f>SUMIFS('Capex forecast'!K$9:K$223,'Capex forecast'!$T$9:$T$223,'Allocation of site-spec costs'!$B732,'Capex forecast'!$S$9:$S$223,'Allocation of site-spec costs'!$D732,'Capex forecast'!$Q$9:$Q$223,"Customer Connection")</f>
        <v>0</v>
      </c>
      <c r="M732" s="32">
        <f>SUMIFS('Capex forecast'!L$9:L$223,'Capex forecast'!$T$9:$T$223,'Allocation of site-spec costs'!$B732,'Capex forecast'!$S$9:$S$223,'Allocation of site-spec costs'!$D732,'Capex forecast'!$Q$9:$Q$223,"Customer Connection")</f>
        <v>0</v>
      </c>
      <c r="N732" s="32">
        <f>SUMIFS('Capex forecast'!M$9:M$223,'Capex forecast'!$T$9:$T$223,'Allocation of site-spec costs'!$B732,'Capex forecast'!$S$9:$S$223,'Allocation of site-spec costs'!$D732,'Capex forecast'!$Q$9:$Q$223,"Customer Connection")</f>
        <v>0</v>
      </c>
      <c r="O732" s="32">
        <f>SUMIFS('Capex forecast'!N$9:N$223,'Capex forecast'!$T$9:$T$223,'Allocation of site-spec costs'!$B732,'Capex forecast'!$S$9:$S$223,'Allocation of site-spec costs'!$D732,'Capex forecast'!$Q$9:$Q$223,"Customer Connection")</f>
        <v>0</v>
      </c>
      <c r="Q732" s="45" t="s">
        <v>100</v>
      </c>
      <c r="R732" s="6" t="str">
        <f>INDEX('Demand forecast'!$M$9:$M$5832,MATCH($Q732,'Demand forecast'!$B$9:$B$5832,0))</f>
        <v>No</v>
      </c>
      <c r="S732" s="6" t="str">
        <f>IF(COUNTIF($Q$93:Q732,$B732) = 1, "LV", IF(COUNTIF($Q$93:Q732,$B732) = 2, "HV", "ST"))</f>
        <v>ST</v>
      </c>
      <c r="T732" s="6" t="str">
        <f>INDEX('Demand forecast and growth rate'!$E$7:$E$273,MATCH($Q732,'Demand forecast and growth rate'!$B$7:$B$273,0))</f>
        <v>Small growth</v>
      </c>
      <c r="U732" s="32">
        <f>SUMIFS('Capex forecast'!E$9:E$223,'Capex forecast'!$T$9:$T$223,$Q732,'Capex forecast'!$S$9:$S$223,$S732,'Capex forecast'!$Q$9:$Q$223,"Augex")</f>
        <v>0</v>
      </c>
      <c r="V732" s="32">
        <f>SUMIFS('Capex forecast'!F$9:F$223,'Capex forecast'!$T$9:$T$223,$Q732,'Capex forecast'!$S$9:$S$223,$S732,'Capex forecast'!$Q$9:$Q$223,"Augex")</f>
        <v>0</v>
      </c>
      <c r="W732" s="32">
        <f>SUMIFS('Capex forecast'!G$9:G$223,'Capex forecast'!$T$9:$T$223,$Q732,'Capex forecast'!$S$9:$S$223,$S732,'Capex forecast'!$Q$9:$Q$223,"Augex")</f>
        <v>0</v>
      </c>
      <c r="X732" s="32">
        <f>SUMIFS('Capex forecast'!H$9:H$223,'Capex forecast'!$T$9:$T$223,$Q732,'Capex forecast'!$S$9:$S$223,$S732,'Capex forecast'!$Q$9:$Q$223,"Augex")</f>
        <v>0</v>
      </c>
      <c r="Y732" s="32">
        <f>SUMIFS('Capex forecast'!I$9:I$223,'Capex forecast'!$T$9:$T$223,$Q732,'Capex forecast'!$S$9:$S$223,$S732,'Capex forecast'!$Q$9:$Q$223,"Augex")</f>
        <v>0</v>
      </c>
      <c r="Z732" s="32">
        <f>SUMIFS('Capex forecast'!J$9:J$223,'Capex forecast'!$T$9:$T$223,$Q732,'Capex forecast'!$S$9:$S$223,$S732,'Capex forecast'!$Q$9:$Q$223,"Augex")</f>
        <v>0</v>
      </c>
      <c r="AA732" s="32">
        <f>SUMIFS('Capex forecast'!K$9:K$223,'Capex forecast'!$T$9:$T$223,$Q732,'Capex forecast'!$S$9:$S$223,$S732,'Capex forecast'!$Q$9:$Q$223,"Augex")</f>
        <v>0</v>
      </c>
      <c r="AB732" s="32">
        <f>SUMIFS('Capex forecast'!L$9:L$223,'Capex forecast'!$T$9:$T$223,$Q732,'Capex forecast'!$S$9:$S$223,$S732,'Capex forecast'!$Q$9:$Q$223,"Augex")</f>
        <v>0</v>
      </c>
      <c r="AC732" s="32">
        <f>SUMIFS('Capex forecast'!M$9:M$223,'Capex forecast'!$T$9:$T$223,$Q732,'Capex forecast'!$S$9:$S$223,$S732,'Capex forecast'!$Q$9:$Q$223,"Augex")</f>
        <v>0</v>
      </c>
      <c r="AD732" s="32">
        <f>SUMIFS('Capex forecast'!N$9:N$223,'Capex forecast'!$T$9:$T$223,$Q732,'Capex forecast'!$S$9:$S$223,$S732,'Capex forecast'!$Q$9:$Q$223,"Augex")</f>
        <v>0</v>
      </c>
      <c r="AF732" s="45" t="s">
        <v>100</v>
      </c>
      <c r="AG732" s="6" t="str">
        <f>INDEX('Demand forecast'!$M$9:$M$5832,MATCH($Q732,'Demand forecast'!$B$9:$B$5832,0))</f>
        <v>No</v>
      </c>
      <c r="AH732" s="6" t="str">
        <f>IF(COUNTIF($AF$93:AF732,$B732) = 1, "LV", IF(COUNTIF($AF$93:AF732,$B732) = 2, "HV", "ST"))</f>
        <v>ST</v>
      </c>
      <c r="AI732" s="6" t="str">
        <f>INDEX('Demand forecast and growth rate'!$E$7:$E$273,MATCH($Q732,'Demand forecast and growth rate'!$B$7:$B$273,0))</f>
        <v>Small growth</v>
      </c>
      <c r="AJ732" s="47">
        <f>SUMIFS('Capex forecast'!E$9:E$223,'Capex forecast'!$T$9:$T$223,$AF732,'Capex forecast'!$S$9:$S$223,$AH732,'Capex forecast'!$Q$9:$Q$223,"Repex")</f>
        <v>0</v>
      </c>
      <c r="AK732" s="47">
        <f>SUMIFS('Capex forecast'!F$9:F$223,'Capex forecast'!$T$9:$T$223,$AF732,'Capex forecast'!$S$9:$S$223,$AH732,'Capex forecast'!$Q$9:$Q$223,"Repex")</f>
        <v>0</v>
      </c>
      <c r="AL732" s="47">
        <f>SUMIFS('Capex forecast'!G$9:G$223,'Capex forecast'!$T$9:$T$223,$AF732,'Capex forecast'!$S$9:$S$223,$AH732,'Capex forecast'!$Q$9:$Q$223,"Repex")</f>
        <v>0</v>
      </c>
      <c r="AM732" s="47">
        <f>SUMIFS('Capex forecast'!H$9:H$223,'Capex forecast'!$T$9:$T$223,$AF732,'Capex forecast'!$S$9:$S$223,$AH732,'Capex forecast'!$Q$9:$Q$223,"Repex")</f>
        <v>0</v>
      </c>
      <c r="AN732" s="47">
        <f>SUMIFS('Capex forecast'!I$9:I$223,'Capex forecast'!$T$9:$T$223,$AF732,'Capex forecast'!$S$9:$S$223,$AH732,'Capex forecast'!$Q$9:$Q$223,"Repex")</f>
        <v>0</v>
      </c>
      <c r="AO732" s="47">
        <f>SUMIFS('Capex forecast'!J$9:J$223,'Capex forecast'!$T$9:$T$223,$AF732,'Capex forecast'!$S$9:$S$223,$AH732,'Capex forecast'!$Q$9:$Q$223,"Repex")</f>
        <v>0</v>
      </c>
      <c r="AP732" s="47">
        <f>SUMIFS('Capex forecast'!K$9:K$223,'Capex forecast'!$T$9:$T$223,$AF732,'Capex forecast'!$S$9:$S$223,$AH732,'Capex forecast'!$Q$9:$Q$223,"Repex")</f>
        <v>0</v>
      </c>
      <c r="AQ732" s="47">
        <f>SUMIFS('Capex forecast'!L$9:L$223,'Capex forecast'!$T$9:$T$223,$AF732,'Capex forecast'!$S$9:$S$223,$AH732,'Capex forecast'!$Q$9:$Q$223,"Repex")</f>
        <v>0</v>
      </c>
      <c r="AR732" s="47">
        <f>SUMIFS('Capex forecast'!M$9:M$223,'Capex forecast'!$T$9:$T$223,$AF732,'Capex forecast'!$S$9:$S$223,$AH732,'Capex forecast'!$Q$9:$Q$223,"Repex")</f>
        <v>0</v>
      </c>
      <c r="AS732" s="47">
        <f>SUMIFS('Capex forecast'!N$9:N$223,'Capex forecast'!$T$9:$T$223,$AF732,'Capex forecast'!$S$9:$S$223,$AH732,'Capex forecast'!$Q$9:$Q$223,"Repex")</f>
        <v>0</v>
      </c>
    </row>
    <row r="733" spans="2:45" ht="15">
      <c r="B733" s="45" t="s">
        <v>435</v>
      </c>
      <c r="C733" s="6" t="str">
        <f>INDEX('Demand forecast'!$M$9:$M$5832,MATCH($B733,'Demand forecast'!$B$9:$B$5832,0))</f>
        <v>No</v>
      </c>
      <c r="D733" s="6" t="str">
        <f>IF(COUNTIF($B$93:B733,$B733) = 1, "LV", IF(COUNTIF($B$93:B733,$B733) = 2, "HV", "ST"))</f>
        <v>ST</v>
      </c>
      <c r="E733" s="6" t="str">
        <f>INDEX('Demand forecast and growth rate'!$E$7:$E$273,MATCH($B733,'Demand forecast and growth rate'!$B$7:$B$273,0))</f>
        <v>Steady/falling</v>
      </c>
      <c r="F733" s="32">
        <f>SUMIFS('Capex forecast'!E$9:E$223,'Capex forecast'!$T$9:$T$223,'Allocation of site-spec costs'!$B733,'Capex forecast'!$S$9:$S$223,'Allocation of site-spec costs'!$D733,'Capex forecast'!$Q$9:$Q$223,"Customer Connection")</f>
        <v>0</v>
      </c>
      <c r="G733" s="32">
        <f>SUMIFS('Capex forecast'!F$9:F$223,'Capex forecast'!$T$9:$T$223,'Allocation of site-spec costs'!$B733,'Capex forecast'!$S$9:$S$223,'Allocation of site-spec costs'!$D733,'Capex forecast'!$Q$9:$Q$223,"Customer Connection")</f>
        <v>0</v>
      </c>
      <c r="H733" s="32">
        <f>SUMIFS('Capex forecast'!G$9:G$223,'Capex forecast'!$T$9:$T$223,'Allocation of site-spec costs'!$B733,'Capex forecast'!$S$9:$S$223,'Allocation of site-spec costs'!$D733,'Capex forecast'!$Q$9:$Q$223,"Customer Connection")</f>
        <v>0</v>
      </c>
      <c r="I733" s="32">
        <f>SUMIFS('Capex forecast'!H$9:H$223,'Capex forecast'!$T$9:$T$223,'Allocation of site-spec costs'!$B733,'Capex forecast'!$S$9:$S$223,'Allocation of site-spec costs'!$D733,'Capex forecast'!$Q$9:$Q$223,"Customer Connection")</f>
        <v>0</v>
      </c>
      <c r="J733" s="32">
        <f>SUMIFS('Capex forecast'!I$9:I$223,'Capex forecast'!$T$9:$T$223,'Allocation of site-spec costs'!$B733,'Capex forecast'!$S$9:$S$223,'Allocation of site-spec costs'!$D733,'Capex forecast'!$Q$9:$Q$223,"Customer Connection")</f>
        <v>0</v>
      </c>
      <c r="K733" s="32">
        <f>SUMIFS('Capex forecast'!J$9:J$223,'Capex forecast'!$T$9:$T$223,'Allocation of site-spec costs'!$B733,'Capex forecast'!$S$9:$S$223,'Allocation of site-spec costs'!$D733,'Capex forecast'!$Q$9:$Q$223,"Customer Connection")</f>
        <v>0</v>
      </c>
      <c r="L733" s="32">
        <f>SUMIFS('Capex forecast'!K$9:K$223,'Capex forecast'!$T$9:$T$223,'Allocation of site-spec costs'!$B733,'Capex forecast'!$S$9:$S$223,'Allocation of site-spec costs'!$D733,'Capex forecast'!$Q$9:$Q$223,"Customer Connection")</f>
        <v>0</v>
      </c>
      <c r="M733" s="32">
        <f>SUMIFS('Capex forecast'!L$9:L$223,'Capex forecast'!$T$9:$T$223,'Allocation of site-spec costs'!$B733,'Capex forecast'!$S$9:$S$223,'Allocation of site-spec costs'!$D733,'Capex forecast'!$Q$9:$Q$223,"Customer Connection")</f>
        <v>0</v>
      </c>
      <c r="N733" s="32">
        <f>SUMIFS('Capex forecast'!M$9:M$223,'Capex forecast'!$T$9:$T$223,'Allocation of site-spec costs'!$B733,'Capex forecast'!$S$9:$S$223,'Allocation of site-spec costs'!$D733,'Capex forecast'!$Q$9:$Q$223,"Customer Connection")</f>
        <v>0</v>
      </c>
      <c r="O733" s="32">
        <f>SUMIFS('Capex forecast'!N$9:N$223,'Capex forecast'!$T$9:$T$223,'Allocation of site-spec costs'!$B733,'Capex forecast'!$S$9:$S$223,'Allocation of site-spec costs'!$D733,'Capex forecast'!$Q$9:$Q$223,"Customer Connection")</f>
        <v>0</v>
      </c>
      <c r="Q733" s="45" t="s">
        <v>435</v>
      </c>
      <c r="R733" s="6" t="str">
        <f>INDEX('Demand forecast'!$M$9:$M$5832,MATCH($Q733,'Demand forecast'!$B$9:$B$5832,0))</f>
        <v>No</v>
      </c>
      <c r="S733" s="6" t="str">
        <f>IF(COUNTIF($Q$93:Q733,$B733) = 1, "LV", IF(COUNTIF($Q$93:Q733,$B733) = 2, "HV", "ST"))</f>
        <v>ST</v>
      </c>
      <c r="T733" s="6" t="str">
        <f>INDEX('Demand forecast and growth rate'!$E$7:$E$273,MATCH($Q733,'Demand forecast and growth rate'!$B$7:$B$273,0))</f>
        <v>Steady/falling</v>
      </c>
      <c r="U733" s="32">
        <f>SUMIFS('Capex forecast'!E$9:E$223,'Capex forecast'!$T$9:$T$223,$Q733,'Capex forecast'!$S$9:$S$223,$S733,'Capex forecast'!$Q$9:$Q$223,"Augex")</f>
        <v>0</v>
      </c>
      <c r="V733" s="32">
        <f>SUMIFS('Capex forecast'!F$9:F$223,'Capex forecast'!$T$9:$T$223,$Q733,'Capex forecast'!$S$9:$S$223,$S733,'Capex forecast'!$Q$9:$Q$223,"Augex")</f>
        <v>0</v>
      </c>
      <c r="W733" s="32">
        <f>SUMIFS('Capex forecast'!G$9:G$223,'Capex forecast'!$T$9:$T$223,$Q733,'Capex forecast'!$S$9:$S$223,$S733,'Capex forecast'!$Q$9:$Q$223,"Augex")</f>
        <v>0</v>
      </c>
      <c r="X733" s="32">
        <f>SUMIFS('Capex forecast'!H$9:H$223,'Capex forecast'!$T$9:$T$223,$Q733,'Capex forecast'!$S$9:$S$223,$S733,'Capex forecast'!$Q$9:$Q$223,"Augex")</f>
        <v>0</v>
      </c>
      <c r="Y733" s="32">
        <f>SUMIFS('Capex forecast'!I$9:I$223,'Capex forecast'!$T$9:$T$223,$Q733,'Capex forecast'!$S$9:$S$223,$S733,'Capex forecast'!$Q$9:$Q$223,"Augex")</f>
        <v>0</v>
      </c>
      <c r="Z733" s="32">
        <f>SUMIFS('Capex forecast'!J$9:J$223,'Capex forecast'!$T$9:$T$223,$Q733,'Capex forecast'!$S$9:$S$223,$S733,'Capex forecast'!$Q$9:$Q$223,"Augex")</f>
        <v>0</v>
      </c>
      <c r="AA733" s="32">
        <f>SUMIFS('Capex forecast'!K$9:K$223,'Capex forecast'!$T$9:$T$223,$Q733,'Capex forecast'!$S$9:$S$223,$S733,'Capex forecast'!$Q$9:$Q$223,"Augex")</f>
        <v>0</v>
      </c>
      <c r="AB733" s="32">
        <f>SUMIFS('Capex forecast'!L$9:L$223,'Capex forecast'!$T$9:$T$223,$Q733,'Capex forecast'!$S$9:$S$223,$S733,'Capex forecast'!$Q$9:$Q$223,"Augex")</f>
        <v>0</v>
      </c>
      <c r="AC733" s="32">
        <f>SUMIFS('Capex forecast'!M$9:M$223,'Capex forecast'!$T$9:$T$223,$Q733,'Capex forecast'!$S$9:$S$223,$S733,'Capex forecast'!$Q$9:$Q$223,"Augex")</f>
        <v>0</v>
      </c>
      <c r="AD733" s="32">
        <f>SUMIFS('Capex forecast'!N$9:N$223,'Capex forecast'!$T$9:$T$223,$Q733,'Capex forecast'!$S$9:$S$223,$S733,'Capex forecast'!$Q$9:$Q$223,"Augex")</f>
        <v>0</v>
      </c>
      <c r="AF733" s="45" t="s">
        <v>435</v>
      </c>
      <c r="AG733" s="6" t="str">
        <f>INDEX('Demand forecast'!$M$9:$M$5832,MATCH($Q733,'Demand forecast'!$B$9:$B$5832,0))</f>
        <v>No</v>
      </c>
      <c r="AH733" s="6" t="str">
        <f>IF(COUNTIF($AF$93:AF733,$B733) = 1, "LV", IF(COUNTIF($AF$93:AF733,$B733) = 2, "HV", "ST"))</f>
        <v>ST</v>
      </c>
      <c r="AI733" s="6" t="str">
        <f>INDEX('Demand forecast and growth rate'!$E$7:$E$273,MATCH($Q733,'Demand forecast and growth rate'!$B$7:$B$273,0))</f>
        <v>Steady/falling</v>
      </c>
      <c r="AJ733" s="47">
        <f>SUMIFS('Capex forecast'!E$9:E$223,'Capex forecast'!$T$9:$T$223,$AF733,'Capex forecast'!$S$9:$S$223,$AH733,'Capex forecast'!$Q$9:$Q$223,"Repex")</f>
        <v>0</v>
      </c>
      <c r="AK733" s="47">
        <f>SUMIFS('Capex forecast'!F$9:F$223,'Capex forecast'!$T$9:$T$223,$AF733,'Capex forecast'!$S$9:$S$223,$AH733,'Capex forecast'!$Q$9:$Q$223,"Repex")</f>
        <v>0</v>
      </c>
      <c r="AL733" s="47">
        <f>SUMIFS('Capex forecast'!G$9:G$223,'Capex forecast'!$T$9:$T$223,$AF733,'Capex forecast'!$S$9:$S$223,$AH733,'Capex forecast'!$Q$9:$Q$223,"Repex")</f>
        <v>0</v>
      </c>
      <c r="AM733" s="47">
        <f>SUMIFS('Capex forecast'!H$9:H$223,'Capex forecast'!$T$9:$T$223,$AF733,'Capex forecast'!$S$9:$S$223,$AH733,'Capex forecast'!$Q$9:$Q$223,"Repex")</f>
        <v>0</v>
      </c>
      <c r="AN733" s="47">
        <f>SUMIFS('Capex forecast'!I$9:I$223,'Capex forecast'!$T$9:$T$223,$AF733,'Capex forecast'!$S$9:$S$223,$AH733,'Capex forecast'!$Q$9:$Q$223,"Repex")</f>
        <v>0</v>
      </c>
      <c r="AO733" s="47">
        <f>SUMIFS('Capex forecast'!J$9:J$223,'Capex forecast'!$T$9:$T$223,$AF733,'Capex forecast'!$S$9:$S$223,$AH733,'Capex forecast'!$Q$9:$Q$223,"Repex")</f>
        <v>0</v>
      </c>
      <c r="AP733" s="47">
        <f>SUMIFS('Capex forecast'!K$9:K$223,'Capex forecast'!$T$9:$T$223,$AF733,'Capex forecast'!$S$9:$S$223,$AH733,'Capex forecast'!$Q$9:$Q$223,"Repex")</f>
        <v>0</v>
      </c>
      <c r="AQ733" s="47">
        <f>SUMIFS('Capex forecast'!L$9:L$223,'Capex forecast'!$T$9:$T$223,$AF733,'Capex forecast'!$S$9:$S$223,$AH733,'Capex forecast'!$Q$9:$Q$223,"Repex")</f>
        <v>0</v>
      </c>
      <c r="AR733" s="47">
        <f>SUMIFS('Capex forecast'!M$9:M$223,'Capex forecast'!$T$9:$T$223,$AF733,'Capex forecast'!$S$9:$S$223,$AH733,'Capex forecast'!$Q$9:$Q$223,"Repex")</f>
        <v>0</v>
      </c>
      <c r="AS733" s="47">
        <f>SUMIFS('Capex forecast'!N$9:N$223,'Capex forecast'!$T$9:$T$223,$AF733,'Capex forecast'!$S$9:$S$223,$AH733,'Capex forecast'!$Q$9:$Q$223,"Repex")</f>
        <v>0</v>
      </c>
    </row>
    <row r="734" spans="2:45" ht="15">
      <c r="B734" s="45" t="s">
        <v>117</v>
      </c>
      <c r="C734" s="6" t="str">
        <f>INDEX('Demand forecast'!$M$9:$M$5832,MATCH($B734,'Demand forecast'!$B$9:$B$5832,0))</f>
        <v>No</v>
      </c>
      <c r="D734" s="6" t="str">
        <f>IF(COUNTIF($B$93:B734,$B734) = 1, "LV", IF(COUNTIF($B$93:B734,$B734) = 2, "HV", "ST"))</f>
        <v>ST</v>
      </c>
      <c r="E734" s="6" t="str">
        <f>INDEX('Demand forecast and growth rate'!$E$7:$E$273,MATCH($B734,'Demand forecast and growth rate'!$B$7:$B$273,0))</f>
        <v>High growth</v>
      </c>
      <c r="F734" s="32">
        <f>SUMIFS('Capex forecast'!E$9:E$223,'Capex forecast'!$T$9:$T$223,'Allocation of site-spec costs'!$B734,'Capex forecast'!$S$9:$S$223,'Allocation of site-spec costs'!$D734,'Capex forecast'!$Q$9:$Q$223,"Customer Connection")</f>
        <v>0</v>
      </c>
      <c r="G734" s="32">
        <f>SUMIFS('Capex forecast'!F$9:F$223,'Capex forecast'!$T$9:$T$223,'Allocation of site-spec costs'!$B734,'Capex forecast'!$S$9:$S$223,'Allocation of site-spec costs'!$D734,'Capex forecast'!$Q$9:$Q$223,"Customer Connection")</f>
        <v>0</v>
      </c>
      <c r="H734" s="32">
        <f>SUMIFS('Capex forecast'!G$9:G$223,'Capex forecast'!$T$9:$T$223,'Allocation of site-spec costs'!$B734,'Capex forecast'!$S$9:$S$223,'Allocation of site-spec costs'!$D734,'Capex forecast'!$Q$9:$Q$223,"Customer Connection")</f>
        <v>0</v>
      </c>
      <c r="I734" s="32">
        <f>SUMIFS('Capex forecast'!H$9:H$223,'Capex forecast'!$T$9:$T$223,'Allocation of site-spec costs'!$B734,'Capex forecast'!$S$9:$S$223,'Allocation of site-spec costs'!$D734,'Capex forecast'!$Q$9:$Q$223,"Customer Connection")</f>
        <v>0</v>
      </c>
      <c r="J734" s="32">
        <f>SUMIFS('Capex forecast'!I$9:I$223,'Capex forecast'!$T$9:$T$223,'Allocation of site-spec costs'!$B734,'Capex forecast'!$S$9:$S$223,'Allocation of site-spec costs'!$D734,'Capex forecast'!$Q$9:$Q$223,"Customer Connection")</f>
        <v>0</v>
      </c>
      <c r="K734" s="32">
        <f>SUMIFS('Capex forecast'!J$9:J$223,'Capex forecast'!$T$9:$T$223,'Allocation of site-spec costs'!$B734,'Capex forecast'!$S$9:$S$223,'Allocation of site-spec costs'!$D734,'Capex forecast'!$Q$9:$Q$223,"Customer Connection")</f>
        <v>0</v>
      </c>
      <c r="L734" s="32">
        <f>SUMIFS('Capex forecast'!K$9:K$223,'Capex forecast'!$T$9:$T$223,'Allocation of site-spec costs'!$B734,'Capex forecast'!$S$9:$S$223,'Allocation of site-spec costs'!$D734,'Capex forecast'!$Q$9:$Q$223,"Customer Connection")</f>
        <v>0</v>
      </c>
      <c r="M734" s="32">
        <f>SUMIFS('Capex forecast'!L$9:L$223,'Capex forecast'!$T$9:$T$223,'Allocation of site-spec costs'!$B734,'Capex forecast'!$S$9:$S$223,'Allocation of site-spec costs'!$D734,'Capex forecast'!$Q$9:$Q$223,"Customer Connection")</f>
        <v>0</v>
      </c>
      <c r="N734" s="32">
        <f>SUMIFS('Capex forecast'!M$9:M$223,'Capex forecast'!$T$9:$T$223,'Allocation of site-spec costs'!$B734,'Capex forecast'!$S$9:$S$223,'Allocation of site-spec costs'!$D734,'Capex forecast'!$Q$9:$Q$223,"Customer Connection")</f>
        <v>0</v>
      </c>
      <c r="O734" s="32">
        <f>SUMIFS('Capex forecast'!N$9:N$223,'Capex forecast'!$T$9:$T$223,'Allocation of site-spec costs'!$B734,'Capex forecast'!$S$9:$S$223,'Allocation of site-spec costs'!$D734,'Capex forecast'!$Q$9:$Q$223,"Customer Connection")</f>
        <v>0</v>
      </c>
      <c r="Q734" s="45" t="s">
        <v>117</v>
      </c>
      <c r="R734" s="6" t="str">
        <f>INDEX('Demand forecast'!$M$9:$M$5832,MATCH($Q734,'Demand forecast'!$B$9:$B$5832,0))</f>
        <v>No</v>
      </c>
      <c r="S734" s="6" t="str">
        <f>IF(COUNTIF($Q$93:Q734,$B734) = 1, "LV", IF(COUNTIF($Q$93:Q734,$B734) = 2, "HV", "ST"))</f>
        <v>ST</v>
      </c>
      <c r="T734" s="6" t="str">
        <f>INDEX('Demand forecast and growth rate'!$E$7:$E$273,MATCH($Q734,'Demand forecast and growth rate'!$B$7:$B$273,0))</f>
        <v>High growth</v>
      </c>
      <c r="U734" s="32">
        <f>SUMIFS('Capex forecast'!E$9:E$223,'Capex forecast'!$T$9:$T$223,$Q734,'Capex forecast'!$S$9:$S$223,$S734,'Capex forecast'!$Q$9:$Q$223,"Augex")</f>
        <v>0</v>
      </c>
      <c r="V734" s="32">
        <f>SUMIFS('Capex forecast'!F$9:F$223,'Capex forecast'!$T$9:$T$223,$Q734,'Capex forecast'!$S$9:$S$223,$S734,'Capex forecast'!$Q$9:$Q$223,"Augex")</f>
        <v>0</v>
      </c>
      <c r="W734" s="32">
        <f>SUMIFS('Capex forecast'!G$9:G$223,'Capex forecast'!$T$9:$T$223,$Q734,'Capex forecast'!$S$9:$S$223,$S734,'Capex forecast'!$Q$9:$Q$223,"Augex")</f>
        <v>0</v>
      </c>
      <c r="X734" s="32">
        <f>SUMIFS('Capex forecast'!H$9:H$223,'Capex forecast'!$T$9:$T$223,$Q734,'Capex forecast'!$S$9:$S$223,$S734,'Capex forecast'!$Q$9:$Q$223,"Augex")</f>
        <v>0</v>
      </c>
      <c r="Y734" s="32">
        <f>SUMIFS('Capex forecast'!I$9:I$223,'Capex forecast'!$T$9:$T$223,$Q734,'Capex forecast'!$S$9:$S$223,$S734,'Capex forecast'!$Q$9:$Q$223,"Augex")</f>
        <v>0</v>
      </c>
      <c r="Z734" s="32">
        <f>SUMIFS('Capex forecast'!J$9:J$223,'Capex forecast'!$T$9:$T$223,$Q734,'Capex forecast'!$S$9:$S$223,$S734,'Capex forecast'!$Q$9:$Q$223,"Augex")</f>
        <v>0</v>
      </c>
      <c r="AA734" s="32">
        <f>SUMIFS('Capex forecast'!K$9:K$223,'Capex forecast'!$T$9:$T$223,$Q734,'Capex forecast'!$S$9:$S$223,$S734,'Capex forecast'!$Q$9:$Q$223,"Augex")</f>
        <v>0</v>
      </c>
      <c r="AB734" s="32">
        <f>SUMIFS('Capex forecast'!L$9:L$223,'Capex forecast'!$T$9:$T$223,$Q734,'Capex forecast'!$S$9:$S$223,$S734,'Capex forecast'!$Q$9:$Q$223,"Augex")</f>
        <v>0</v>
      </c>
      <c r="AC734" s="32">
        <f>SUMIFS('Capex forecast'!M$9:M$223,'Capex forecast'!$T$9:$T$223,$Q734,'Capex forecast'!$S$9:$S$223,$S734,'Capex forecast'!$Q$9:$Q$223,"Augex")</f>
        <v>0</v>
      </c>
      <c r="AD734" s="32">
        <f>SUMIFS('Capex forecast'!N$9:N$223,'Capex forecast'!$T$9:$T$223,$Q734,'Capex forecast'!$S$9:$S$223,$S734,'Capex forecast'!$Q$9:$Q$223,"Augex")</f>
        <v>0</v>
      </c>
      <c r="AF734" s="45" t="s">
        <v>117</v>
      </c>
      <c r="AG734" s="6" t="str">
        <f>INDEX('Demand forecast'!$M$9:$M$5832,MATCH($Q734,'Demand forecast'!$B$9:$B$5832,0))</f>
        <v>No</v>
      </c>
      <c r="AH734" s="6" t="str">
        <f>IF(COUNTIF($AF$93:AF734,$B734) = 1, "LV", IF(COUNTIF($AF$93:AF734,$B734) = 2, "HV", "ST"))</f>
        <v>ST</v>
      </c>
      <c r="AI734" s="6" t="str">
        <f>INDEX('Demand forecast and growth rate'!$E$7:$E$273,MATCH($Q734,'Demand forecast and growth rate'!$B$7:$B$273,0))</f>
        <v>High growth</v>
      </c>
      <c r="AJ734" s="47">
        <f>SUMIFS('Capex forecast'!E$9:E$223,'Capex forecast'!$T$9:$T$223,$AF734,'Capex forecast'!$S$9:$S$223,$AH734,'Capex forecast'!$Q$9:$Q$223,"Repex")</f>
        <v>0</v>
      </c>
      <c r="AK734" s="47">
        <f>SUMIFS('Capex forecast'!F$9:F$223,'Capex forecast'!$T$9:$T$223,$AF734,'Capex forecast'!$S$9:$S$223,$AH734,'Capex forecast'!$Q$9:$Q$223,"Repex")</f>
        <v>0</v>
      </c>
      <c r="AL734" s="47">
        <f>SUMIFS('Capex forecast'!G$9:G$223,'Capex forecast'!$T$9:$T$223,$AF734,'Capex forecast'!$S$9:$S$223,$AH734,'Capex forecast'!$Q$9:$Q$223,"Repex")</f>
        <v>0</v>
      </c>
      <c r="AM734" s="47">
        <f>SUMIFS('Capex forecast'!H$9:H$223,'Capex forecast'!$T$9:$T$223,$AF734,'Capex forecast'!$S$9:$S$223,$AH734,'Capex forecast'!$Q$9:$Q$223,"Repex")</f>
        <v>0</v>
      </c>
      <c r="AN734" s="47">
        <f>SUMIFS('Capex forecast'!I$9:I$223,'Capex forecast'!$T$9:$T$223,$AF734,'Capex forecast'!$S$9:$S$223,$AH734,'Capex forecast'!$Q$9:$Q$223,"Repex")</f>
        <v>0</v>
      </c>
      <c r="AO734" s="47">
        <f>SUMIFS('Capex forecast'!J$9:J$223,'Capex forecast'!$T$9:$T$223,$AF734,'Capex forecast'!$S$9:$S$223,$AH734,'Capex forecast'!$Q$9:$Q$223,"Repex")</f>
        <v>0</v>
      </c>
      <c r="AP734" s="47">
        <f>SUMIFS('Capex forecast'!K$9:K$223,'Capex forecast'!$T$9:$T$223,$AF734,'Capex forecast'!$S$9:$S$223,$AH734,'Capex forecast'!$Q$9:$Q$223,"Repex")</f>
        <v>0</v>
      </c>
      <c r="AQ734" s="47">
        <f>SUMIFS('Capex forecast'!L$9:L$223,'Capex forecast'!$T$9:$T$223,$AF734,'Capex forecast'!$S$9:$S$223,$AH734,'Capex forecast'!$Q$9:$Q$223,"Repex")</f>
        <v>0</v>
      </c>
      <c r="AR734" s="47">
        <f>SUMIFS('Capex forecast'!M$9:M$223,'Capex forecast'!$T$9:$T$223,$AF734,'Capex forecast'!$S$9:$S$223,$AH734,'Capex forecast'!$Q$9:$Q$223,"Repex")</f>
        <v>0</v>
      </c>
      <c r="AS734" s="47">
        <f>SUMIFS('Capex forecast'!N$9:N$223,'Capex forecast'!$T$9:$T$223,$AF734,'Capex forecast'!$S$9:$S$223,$AH734,'Capex forecast'!$Q$9:$Q$223,"Repex")</f>
        <v>0</v>
      </c>
    </row>
    <row r="735" spans="2:45" ht="15">
      <c r="B735" s="45" t="s">
        <v>108</v>
      </c>
      <c r="C735" s="6" t="str">
        <f>INDEX('Demand forecast'!$M$9:$M$5832,MATCH($B735,'Demand forecast'!$B$9:$B$5832,0))</f>
        <v>No</v>
      </c>
      <c r="D735" s="6" t="str">
        <f>IF(COUNTIF($B$93:B735,$B735) = 1, "LV", IF(COUNTIF($B$93:B735,$B735) = 2, "HV", "ST"))</f>
        <v>ST</v>
      </c>
      <c r="E735" s="6" t="str">
        <f>INDEX('Demand forecast and growth rate'!$E$7:$E$273,MATCH($B735,'Demand forecast and growth rate'!$B$7:$B$273,0))</f>
        <v>High growth</v>
      </c>
      <c r="F735" s="32">
        <f>SUMIFS('Capex forecast'!E$9:E$223,'Capex forecast'!$T$9:$T$223,'Allocation of site-spec costs'!$B735,'Capex forecast'!$S$9:$S$223,'Allocation of site-spec costs'!$D735,'Capex forecast'!$Q$9:$Q$223,"Customer Connection")</f>
        <v>0</v>
      </c>
      <c r="G735" s="32">
        <f>SUMIFS('Capex forecast'!F$9:F$223,'Capex forecast'!$T$9:$T$223,'Allocation of site-spec costs'!$B735,'Capex forecast'!$S$9:$S$223,'Allocation of site-spec costs'!$D735,'Capex forecast'!$Q$9:$Q$223,"Customer Connection")</f>
        <v>0</v>
      </c>
      <c r="H735" s="32">
        <f>SUMIFS('Capex forecast'!G$9:G$223,'Capex forecast'!$T$9:$T$223,'Allocation of site-spec costs'!$B735,'Capex forecast'!$S$9:$S$223,'Allocation of site-spec costs'!$D735,'Capex forecast'!$Q$9:$Q$223,"Customer Connection")</f>
        <v>0</v>
      </c>
      <c r="I735" s="32">
        <f>SUMIFS('Capex forecast'!H$9:H$223,'Capex forecast'!$T$9:$T$223,'Allocation of site-spec costs'!$B735,'Capex forecast'!$S$9:$S$223,'Allocation of site-spec costs'!$D735,'Capex forecast'!$Q$9:$Q$223,"Customer Connection")</f>
        <v>0</v>
      </c>
      <c r="J735" s="32">
        <f>SUMIFS('Capex forecast'!I$9:I$223,'Capex forecast'!$T$9:$T$223,'Allocation of site-spec costs'!$B735,'Capex forecast'!$S$9:$S$223,'Allocation of site-spec costs'!$D735,'Capex forecast'!$Q$9:$Q$223,"Customer Connection")</f>
        <v>0</v>
      </c>
      <c r="K735" s="32">
        <f>SUMIFS('Capex forecast'!J$9:J$223,'Capex forecast'!$T$9:$T$223,'Allocation of site-spec costs'!$B735,'Capex forecast'!$S$9:$S$223,'Allocation of site-spec costs'!$D735,'Capex forecast'!$Q$9:$Q$223,"Customer Connection")</f>
        <v>0</v>
      </c>
      <c r="L735" s="32">
        <f>SUMIFS('Capex forecast'!K$9:K$223,'Capex forecast'!$T$9:$T$223,'Allocation of site-spec costs'!$B735,'Capex forecast'!$S$9:$S$223,'Allocation of site-spec costs'!$D735,'Capex forecast'!$Q$9:$Q$223,"Customer Connection")</f>
        <v>0</v>
      </c>
      <c r="M735" s="32">
        <f>SUMIFS('Capex forecast'!L$9:L$223,'Capex forecast'!$T$9:$T$223,'Allocation of site-spec costs'!$B735,'Capex forecast'!$S$9:$S$223,'Allocation of site-spec costs'!$D735,'Capex forecast'!$Q$9:$Q$223,"Customer Connection")</f>
        <v>0</v>
      </c>
      <c r="N735" s="32">
        <f>SUMIFS('Capex forecast'!M$9:M$223,'Capex forecast'!$T$9:$T$223,'Allocation of site-spec costs'!$B735,'Capex forecast'!$S$9:$S$223,'Allocation of site-spec costs'!$D735,'Capex forecast'!$Q$9:$Q$223,"Customer Connection")</f>
        <v>0</v>
      </c>
      <c r="O735" s="32">
        <f>SUMIFS('Capex forecast'!N$9:N$223,'Capex forecast'!$T$9:$T$223,'Allocation of site-spec costs'!$B735,'Capex forecast'!$S$9:$S$223,'Allocation of site-spec costs'!$D735,'Capex forecast'!$Q$9:$Q$223,"Customer Connection")</f>
        <v>0</v>
      </c>
      <c r="Q735" s="45" t="s">
        <v>108</v>
      </c>
      <c r="R735" s="6" t="str">
        <f>INDEX('Demand forecast'!$M$9:$M$5832,MATCH($Q735,'Demand forecast'!$B$9:$B$5832,0))</f>
        <v>No</v>
      </c>
      <c r="S735" s="6" t="str">
        <f>IF(COUNTIF($Q$93:Q735,$B735) = 1, "LV", IF(COUNTIF($Q$93:Q735,$B735) = 2, "HV", "ST"))</f>
        <v>ST</v>
      </c>
      <c r="T735" s="6" t="str">
        <f>INDEX('Demand forecast and growth rate'!$E$7:$E$273,MATCH($Q735,'Demand forecast and growth rate'!$B$7:$B$273,0))</f>
        <v>High growth</v>
      </c>
      <c r="U735" s="32">
        <f>SUMIFS('Capex forecast'!E$9:E$223,'Capex forecast'!$T$9:$T$223,$Q735,'Capex forecast'!$S$9:$S$223,$S735,'Capex forecast'!$Q$9:$Q$223,"Augex")</f>
        <v>0</v>
      </c>
      <c r="V735" s="32">
        <f>SUMIFS('Capex forecast'!F$9:F$223,'Capex forecast'!$T$9:$T$223,$Q735,'Capex forecast'!$S$9:$S$223,$S735,'Capex forecast'!$Q$9:$Q$223,"Augex")</f>
        <v>0</v>
      </c>
      <c r="W735" s="32">
        <f>SUMIFS('Capex forecast'!G$9:G$223,'Capex forecast'!$T$9:$T$223,$Q735,'Capex forecast'!$S$9:$S$223,$S735,'Capex forecast'!$Q$9:$Q$223,"Augex")</f>
        <v>0</v>
      </c>
      <c r="X735" s="32">
        <f>SUMIFS('Capex forecast'!H$9:H$223,'Capex forecast'!$T$9:$T$223,$Q735,'Capex forecast'!$S$9:$S$223,$S735,'Capex forecast'!$Q$9:$Q$223,"Augex")</f>
        <v>0</v>
      </c>
      <c r="Y735" s="32">
        <f>SUMIFS('Capex forecast'!I$9:I$223,'Capex forecast'!$T$9:$T$223,$Q735,'Capex forecast'!$S$9:$S$223,$S735,'Capex forecast'!$Q$9:$Q$223,"Augex")</f>
        <v>0</v>
      </c>
      <c r="Z735" s="32">
        <f>SUMIFS('Capex forecast'!J$9:J$223,'Capex forecast'!$T$9:$T$223,$Q735,'Capex forecast'!$S$9:$S$223,$S735,'Capex forecast'!$Q$9:$Q$223,"Augex")</f>
        <v>0</v>
      </c>
      <c r="AA735" s="32">
        <f>SUMIFS('Capex forecast'!K$9:K$223,'Capex forecast'!$T$9:$T$223,$Q735,'Capex forecast'!$S$9:$S$223,$S735,'Capex forecast'!$Q$9:$Q$223,"Augex")</f>
        <v>0</v>
      </c>
      <c r="AB735" s="32">
        <f>SUMIFS('Capex forecast'!L$9:L$223,'Capex forecast'!$T$9:$T$223,$Q735,'Capex forecast'!$S$9:$S$223,$S735,'Capex forecast'!$Q$9:$Q$223,"Augex")</f>
        <v>0</v>
      </c>
      <c r="AC735" s="32">
        <f>SUMIFS('Capex forecast'!M$9:M$223,'Capex forecast'!$T$9:$T$223,$Q735,'Capex forecast'!$S$9:$S$223,$S735,'Capex forecast'!$Q$9:$Q$223,"Augex")</f>
        <v>0</v>
      </c>
      <c r="AD735" s="32">
        <f>SUMIFS('Capex forecast'!N$9:N$223,'Capex forecast'!$T$9:$T$223,$Q735,'Capex forecast'!$S$9:$S$223,$S735,'Capex forecast'!$Q$9:$Q$223,"Augex")</f>
        <v>0</v>
      </c>
      <c r="AF735" s="45" t="s">
        <v>108</v>
      </c>
      <c r="AG735" s="6" t="str">
        <f>INDEX('Demand forecast'!$M$9:$M$5832,MATCH($Q735,'Demand forecast'!$B$9:$B$5832,0))</f>
        <v>No</v>
      </c>
      <c r="AH735" s="6" t="str">
        <f>IF(COUNTIF($AF$93:AF735,$B735) = 1, "LV", IF(COUNTIF($AF$93:AF735,$B735) = 2, "HV", "ST"))</f>
        <v>ST</v>
      </c>
      <c r="AI735" s="6" t="str">
        <f>INDEX('Demand forecast and growth rate'!$E$7:$E$273,MATCH($Q735,'Demand forecast and growth rate'!$B$7:$B$273,0))</f>
        <v>High growth</v>
      </c>
      <c r="AJ735" s="47">
        <f>SUMIFS('Capex forecast'!E$9:E$223,'Capex forecast'!$T$9:$T$223,$AF735,'Capex forecast'!$S$9:$S$223,$AH735,'Capex forecast'!$Q$9:$Q$223,"Repex")</f>
        <v>0</v>
      </c>
      <c r="AK735" s="47">
        <f>SUMIFS('Capex forecast'!F$9:F$223,'Capex forecast'!$T$9:$T$223,$AF735,'Capex forecast'!$S$9:$S$223,$AH735,'Capex forecast'!$Q$9:$Q$223,"Repex")</f>
        <v>0</v>
      </c>
      <c r="AL735" s="47">
        <f>SUMIFS('Capex forecast'!G$9:G$223,'Capex forecast'!$T$9:$T$223,$AF735,'Capex forecast'!$S$9:$S$223,$AH735,'Capex forecast'!$Q$9:$Q$223,"Repex")</f>
        <v>0</v>
      </c>
      <c r="AM735" s="47">
        <f>SUMIFS('Capex forecast'!H$9:H$223,'Capex forecast'!$T$9:$T$223,$AF735,'Capex forecast'!$S$9:$S$223,$AH735,'Capex forecast'!$Q$9:$Q$223,"Repex")</f>
        <v>0</v>
      </c>
      <c r="AN735" s="47">
        <f>SUMIFS('Capex forecast'!I$9:I$223,'Capex forecast'!$T$9:$T$223,$AF735,'Capex forecast'!$S$9:$S$223,$AH735,'Capex forecast'!$Q$9:$Q$223,"Repex")</f>
        <v>0</v>
      </c>
      <c r="AO735" s="47">
        <f>SUMIFS('Capex forecast'!J$9:J$223,'Capex forecast'!$T$9:$T$223,$AF735,'Capex forecast'!$S$9:$S$223,$AH735,'Capex forecast'!$Q$9:$Q$223,"Repex")</f>
        <v>0</v>
      </c>
      <c r="AP735" s="47">
        <f>SUMIFS('Capex forecast'!K$9:K$223,'Capex forecast'!$T$9:$T$223,$AF735,'Capex forecast'!$S$9:$S$223,$AH735,'Capex forecast'!$Q$9:$Q$223,"Repex")</f>
        <v>0</v>
      </c>
      <c r="AQ735" s="47">
        <f>SUMIFS('Capex forecast'!L$9:L$223,'Capex forecast'!$T$9:$T$223,$AF735,'Capex forecast'!$S$9:$S$223,$AH735,'Capex forecast'!$Q$9:$Q$223,"Repex")</f>
        <v>0</v>
      </c>
      <c r="AR735" s="47">
        <f>SUMIFS('Capex forecast'!M$9:M$223,'Capex forecast'!$T$9:$T$223,$AF735,'Capex forecast'!$S$9:$S$223,$AH735,'Capex forecast'!$Q$9:$Q$223,"Repex")</f>
        <v>0</v>
      </c>
      <c r="AS735" s="47">
        <f>SUMIFS('Capex forecast'!N$9:N$223,'Capex forecast'!$T$9:$T$223,$AF735,'Capex forecast'!$S$9:$S$223,$AH735,'Capex forecast'!$Q$9:$Q$223,"Repex")</f>
        <v>0</v>
      </c>
    </row>
    <row r="736" spans="2:45" ht="15">
      <c r="B736" s="45" t="s">
        <v>142</v>
      </c>
      <c r="C736" s="6" t="str">
        <f>INDEX('Demand forecast'!$M$9:$M$5832,MATCH($B736,'Demand forecast'!$B$9:$B$5832,0))</f>
        <v>No</v>
      </c>
      <c r="D736" s="6" t="str">
        <f>IF(COUNTIF($B$93:B736,$B736) = 1, "LV", IF(COUNTIF($B$93:B736,$B736) = 2, "HV", "ST"))</f>
        <v>ST</v>
      </c>
      <c r="E736" s="6" t="str">
        <f>INDEX('Demand forecast and growth rate'!$E$7:$E$273,MATCH($B736,'Demand forecast and growth rate'!$B$7:$B$273,0))</f>
        <v>High growth</v>
      </c>
      <c r="F736" s="32">
        <f>SUMIFS('Capex forecast'!E$9:E$223,'Capex forecast'!$T$9:$T$223,'Allocation of site-spec costs'!$B736,'Capex forecast'!$S$9:$S$223,'Allocation of site-spec costs'!$D736,'Capex forecast'!$Q$9:$Q$223,"Customer Connection")</f>
        <v>0</v>
      </c>
      <c r="G736" s="32">
        <f>SUMIFS('Capex forecast'!F$9:F$223,'Capex forecast'!$T$9:$T$223,'Allocation of site-spec costs'!$B736,'Capex forecast'!$S$9:$S$223,'Allocation of site-spec costs'!$D736,'Capex forecast'!$Q$9:$Q$223,"Customer Connection")</f>
        <v>0</v>
      </c>
      <c r="H736" s="32">
        <f>SUMIFS('Capex forecast'!G$9:G$223,'Capex forecast'!$T$9:$T$223,'Allocation of site-spec costs'!$B736,'Capex forecast'!$S$9:$S$223,'Allocation of site-spec costs'!$D736,'Capex forecast'!$Q$9:$Q$223,"Customer Connection")</f>
        <v>0</v>
      </c>
      <c r="I736" s="32">
        <f>SUMIFS('Capex forecast'!H$9:H$223,'Capex forecast'!$T$9:$T$223,'Allocation of site-spec costs'!$B736,'Capex forecast'!$S$9:$S$223,'Allocation of site-spec costs'!$D736,'Capex forecast'!$Q$9:$Q$223,"Customer Connection")</f>
        <v>0</v>
      </c>
      <c r="J736" s="32">
        <f>SUMIFS('Capex forecast'!I$9:I$223,'Capex forecast'!$T$9:$T$223,'Allocation of site-spec costs'!$B736,'Capex forecast'!$S$9:$S$223,'Allocation of site-spec costs'!$D736,'Capex forecast'!$Q$9:$Q$223,"Customer Connection")</f>
        <v>0</v>
      </c>
      <c r="K736" s="32">
        <f>SUMIFS('Capex forecast'!J$9:J$223,'Capex forecast'!$T$9:$T$223,'Allocation of site-spec costs'!$B736,'Capex forecast'!$S$9:$S$223,'Allocation of site-spec costs'!$D736,'Capex forecast'!$Q$9:$Q$223,"Customer Connection")</f>
        <v>0</v>
      </c>
      <c r="L736" s="32">
        <f>SUMIFS('Capex forecast'!K$9:K$223,'Capex forecast'!$T$9:$T$223,'Allocation of site-spec costs'!$B736,'Capex forecast'!$S$9:$S$223,'Allocation of site-spec costs'!$D736,'Capex forecast'!$Q$9:$Q$223,"Customer Connection")</f>
        <v>0</v>
      </c>
      <c r="M736" s="32">
        <f>SUMIFS('Capex forecast'!L$9:L$223,'Capex forecast'!$T$9:$T$223,'Allocation of site-spec costs'!$B736,'Capex forecast'!$S$9:$S$223,'Allocation of site-spec costs'!$D736,'Capex forecast'!$Q$9:$Q$223,"Customer Connection")</f>
        <v>0</v>
      </c>
      <c r="N736" s="32">
        <f>SUMIFS('Capex forecast'!M$9:M$223,'Capex forecast'!$T$9:$T$223,'Allocation of site-spec costs'!$B736,'Capex forecast'!$S$9:$S$223,'Allocation of site-spec costs'!$D736,'Capex forecast'!$Q$9:$Q$223,"Customer Connection")</f>
        <v>0</v>
      </c>
      <c r="O736" s="32">
        <f>SUMIFS('Capex forecast'!N$9:N$223,'Capex forecast'!$T$9:$T$223,'Allocation of site-spec costs'!$B736,'Capex forecast'!$S$9:$S$223,'Allocation of site-spec costs'!$D736,'Capex forecast'!$Q$9:$Q$223,"Customer Connection")</f>
        <v>0</v>
      </c>
      <c r="Q736" s="45" t="s">
        <v>142</v>
      </c>
      <c r="R736" s="6" t="str">
        <f>INDEX('Demand forecast'!$M$9:$M$5832,MATCH($Q736,'Demand forecast'!$B$9:$B$5832,0))</f>
        <v>No</v>
      </c>
      <c r="S736" s="6" t="str">
        <f>IF(COUNTIF($Q$93:Q736,$B736) = 1, "LV", IF(COUNTIF($Q$93:Q736,$B736) = 2, "HV", "ST"))</f>
        <v>ST</v>
      </c>
      <c r="T736" s="6" t="str">
        <f>INDEX('Demand forecast and growth rate'!$E$7:$E$273,MATCH($Q736,'Demand forecast and growth rate'!$B$7:$B$273,0))</f>
        <v>High growth</v>
      </c>
      <c r="U736" s="32">
        <f>SUMIFS('Capex forecast'!E$9:E$223,'Capex forecast'!$T$9:$T$223,$Q736,'Capex forecast'!$S$9:$S$223,$S736,'Capex forecast'!$Q$9:$Q$223,"Augex")</f>
        <v>0</v>
      </c>
      <c r="V736" s="32">
        <f>SUMIFS('Capex forecast'!F$9:F$223,'Capex forecast'!$T$9:$T$223,$Q736,'Capex forecast'!$S$9:$S$223,$S736,'Capex forecast'!$Q$9:$Q$223,"Augex")</f>
        <v>0</v>
      </c>
      <c r="W736" s="32">
        <f>SUMIFS('Capex forecast'!G$9:G$223,'Capex forecast'!$T$9:$T$223,$Q736,'Capex forecast'!$S$9:$S$223,$S736,'Capex forecast'!$Q$9:$Q$223,"Augex")</f>
        <v>0</v>
      </c>
      <c r="X736" s="32">
        <f>SUMIFS('Capex forecast'!H$9:H$223,'Capex forecast'!$T$9:$T$223,$Q736,'Capex forecast'!$S$9:$S$223,$S736,'Capex forecast'!$Q$9:$Q$223,"Augex")</f>
        <v>0</v>
      </c>
      <c r="Y736" s="32">
        <f>SUMIFS('Capex forecast'!I$9:I$223,'Capex forecast'!$T$9:$T$223,$Q736,'Capex forecast'!$S$9:$S$223,$S736,'Capex forecast'!$Q$9:$Q$223,"Augex")</f>
        <v>0</v>
      </c>
      <c r="Z736" s="32">
        <f>SUMIFS('Capex forecast'!J$9:J$223,'Capex forecast'!$T$9:$T$223,$Q736,'Capex forecast'!$S$9:$S$223,$S736,'Capex forecast'!$Q$9:$Q$223,"Augex")</f>
        <v>0</v>
      </c>
      <c r="AA736" s="32">
        <f>SUMIFS('Capex forecast'!K$9:K$223,'Capex forecast'!$T$9:$T$223,$Q736,'Capex forecast'!$S$9:$S$223,$S736,'Capex forecast'!$Q$9:$Q$223,"Augex")</f>
        <v>0</v>
      </c>
      <c r="AB736" s="32">
        <f>SUMIFS('Capex forecast'!L$9:L$223,'Capex forecast'!$T$9:$T$223,$Q736,'Capex forecast'!$S$9:$S$223,$S736,'Capex forecast'!$Q$9:$Q$223,"Augex")</f>
        <v>0</v>
      </c>
      <c r="AC736" s="32">
        <f>SUMIFS('Capex forecast'!M$9:M$223,'Capex forecast'!$T$9:$T$223,$Q736,'Capex forecast'!$S$9:$S$223,$S736,'Capex forecast'!$Q$9:$Q$223,"Augex")</f>
        <v>0</v>
      </c>
      <c r="AD736" s="32">
        <f>SUMIFS('Capex forecast'!N$9:N$223,'Capex forecast'!$T$9:$T$223,$Q736,'Capex forecast'!$S$9:$S$223,$S736,'Capex forecast'!$Q$9:$Q$223,"Augex")</f>
        <v>0</v>
      </c>
      <c r="AF736" s="45" t="s">
        <v>142</v>
      </c>
      <c r="AG736" s="6" t="str">
        <f>INDEX('Demand forecast'!$M$9:$M$5832,MATCH($Q736,'Demand forecast'!$B$9:$B$5832,0))</f>
        <v>No</v>
      </c>
      <c r="AH736" s="6" t="str">
        <f>IF(COUNTIF($AF$93:AF736,$B736) = 1, "LV", IF(COUNTIF($AF$93:AF736,$B736) = 2, "HV", "ST"))</f>
        <v>ST</v>
      </c>
      <c r="AI736" s="6" t="str">
        <f>INDEX('Demand forecast and growth rate'!$E$7:$E$273,MATCH($Q736,'Demand forecast and growth rate'!$B$7:$B$273,0))</f>
        <v>High growth</v>
      </c>
      <c r="AJ736" s="47">
        <f>SUMIFS('Capex forecast'!E$9:E$223,'Capex forecast'!$T$9:$T$223,$AF736,'Capex forecast'!$S$9:$S$223,$AH736,'Capex forecast'!$Q$9:$Q$223,"Repex")</f>
        <v>0</v>
      </c>
      <c r="AK736" s="47">
        <f>SUMIFS('Capex forecast'!F$9:F$223,'Capex forecast'!$T$9:$T$223,$AF736,'Capex forecast'!$S$9:$S$223,$AH736,'Capex forecast'!$Q$9:$Q$223,"Repex")</f>
        <v>0</v>
      </c>
      <c r="AL736" s="47">
        <f>SUMIFS('Capex forecast'!G$9:G$223,'Capex forecast'!$T$9:$T$223,$AF736,'Capex forecast'!$S$9:$S$223,$AH736,'Capex forecast'!$Q$9:$Q$223,"Repex")</f>
        <v>0</v>
      </c>
      <c r="AM736" s="47">
        <f>SUMIFS('Capex forecast'!H$9:H$223,'Capex forecast'!$T$9:$T$223,$AF736,'Capex forecast'!$S$9:$S$223,$AH736,'Capex forecast'!$Q$9:$Q$223,"Repex")</f>
        <v>0</v>
      </c>
      <c r="AN736" s="47">
        <f>SUMIFS('Capex forecast'!I$9:I$223,'Capex forecast'!$T$9:$T$223,$AF736,'Capex forecast'!$S$9:$S$223,$AH736,'Capex forecast'!$Q$9:$Q$223,"Repex")</f>
        <v>0</v>
      </c>
      <c r="AO736" s="47">
        <f>SUMIFS('Capex forecast'!J$9:J$223,'Capex forecast'!$T$9:$T$223,$AF736,'Capex forecast'!$S$9:$S$223,$AH736,'Capex forecast'!$Q$9:$Q$223,"Repex")</f>
        <v>0</v>
      </c>
      <c r="AP736" s="47">
        <f>SUMIFS('Capex forecast'!K$9:K$223,'Capex forecast'!$T$9:$T$223,$AF736,'Capex forecast'!$S$9:$S$223,$AH736,'Capex forecast'!$Q$9:$Q$223,"Repex")</f>
        <v>0</v>
      </c>
      <c r="AQ736" s="47">
        <f>SUMIFS('Capex forecast'!L$9:L$223,'Capex forecast'!$T$9:$T$223,$AF736,'Capex forecast'!$S$9:$S$223,$AH736,'Capex forecast'!$Q$9:$Q$223,"Repex")</f>
        <v>0</v>
      </c>
      <c r="AR736" s="47">
        <f>SUMIFS('Capex forecast'!M$9:M$223,'Capex forecast'!$T$9:$T$223,$AF736,'Capex forecast'!$S$9:$S$223,$AH736,'Capex forecast'!$Q$9:$Q$223,"Repex")</f>
        <v>0</v>
      </c>
      <c r="AS736" s="47">
        <f>SUMIFS('Capex forecast'!N$9:N$223,'Capex forecast'!$T$9:$T$223,$AF736,'Capex forecast'!$S$9:$S$223,$AH736,'Capex forecast'!$Q$9:$Q$223,"Repex")</f>
        <v>0</v>
      </c>
    </row>
    <row r="737" spans="2:45" ht="15">
      <c r="B737" s="45" t="s">
        <v>150</v>
      </c>
      <c r="C737" s="6" t="str">
        <f>INDEX('Demand forecast'!$M$9:$M$5832,MATCH($B737,'Demand forecast'!$B$9:$B$5832,0))</f>
        <v>No</v>
      </c>
      <c r="D737" s="6" t="str">
        <f>IF(COUNTIF($B$93:B737,$B737) = 1, "LV", IF(COUNTIF($B$93:B737,$B737) = 2, "HV", "ST"))</f>
        <v>ST</v>
      </c>
      <c r="E737" s="6" t="str">
        <f>INDEX('Demand forecast and growth rate'!$E$7:$E$273,MATCH($B737,'Demand forecast and growth rate'!$B$7:$B$273,0))</f>
        <v>High growth</v>
      </c>
      <c r="F737" s="32">
        <f>SUMIFS('Capex forecast'!E$9:E$223,'Capex forecast'!$T$9:$T$223,'Allocation of site-spec costs'!$B737,'Capex forecast'!$S$9:$S$223,'Allocation of site-spec costs'!$D737,'Capex forecast'!$Q$9:$Q$223,"Customer Connection")</f>
        <v>0</v>
      </c>
      <c r="G737" s="32">
        <f>SUMIFS('Capex forecast'!F$9:F$223,'Capex forecast'!$T$9:$T$223,'Allocation of site-spec costs'!$B737,'Capex forecast'!$S$9:$S$223,'Allocation of site-spec costs'!$D737,'Capex forecast'!$Q$9:$Q$223,"Customer Connection")</f>
        <v>0</v>
      </c>
      <c r="H737" s="32">
        <f>SUMIFS('Capex forecast'!G$9:G$223,'Capex forecast'!$T$9:$T$223,'Allocation of site-spec costs'!$B737,'Capex forecast'!$S$9:$S$223,'Allocation of site-spec costs'!$D737,'Capex forecast'!$Q$9:$Q$223,"Customer Connection")</f>
        <v>0</v>
      </c>
      <c r="I737" s="32">
        <f>SUMIFS('Capex forecast'!H$9:H$223,'Capex forecast'!$T$9:$T$223,'Allocation of site-spec costs'!$B737,'Capex forecast'!$S$9:$S$223,'Allocation of site-spec costs'!$D737,'Capex forecast'!$Q$9:$Q$223,"Customer Connection")</f>
        <v>0</v>
      </c>
      <c r="J737" s="32">
        <f>SUMIFS('Capex forecast'!I$9:I$223,'Capex forecast'!$T$9:$T$223,'Allocation of site-spec costs'!$B737,'Capex forecast'!$S$9:$S$223,'Allocation of site-spec costs'!$D737,'Capex forecast'!$Q$9:$Q$223,"Customer Connection")</f>
        <v>0</v>
      </c>
      <c r="K737" s="32">
        <f>SUMIFS('Capex forecast'!J$9:J$223,'Capex forecast'!$T$9:$T$223,'Allocation of site-spec costs'!$B737,'Capex forecast'!$S$9:$S$223,'Allocation of site-spec costs'!$D737,'Capex forecast'!$Q$9:$Q$223,"Customer Connection")</f>
        <v>0</v>
      </c>
      <c r="L737" s="32">
        <f>SUMIFS('Capex forecast'!K$9:K$223,'Capex forecast'!$T$9:$T$223,'Allocation of site-spec costs'!$B737,'Capex forecast'!$S$9:$S$223,'Allocation of site-spec costs'!$D737,'Capex forecast'!$Q$9:$Q$223,"Customer Connection")</f>
        <v>0</v>
      </c>
      <c r="M737" s="32">
        <f>SUMIFS('Capex forecast'!L$9:L$223,'Capex forecast'!$T$9:$T$223,'Allocation of site-spec costs'!$B737,'Capex forecast'!$S$9:$S$223,'Allocation of site-spec costs'!$D737,'Capex forecast'!$Q$9:$Q$223,"Customer Connection")</f>
        <v>0</v>
      </c>
      <c r="N737" s="32">
        <f>SUMIFS('Capex forecast'!M$9:M$223,'Capex forecast'!$T$9:$T$223,'Allocation of site-spec costs'!$B737,'Capex forecast'!$S$9:$S$223,'Allocation of site-spec costs'!$D737,'Capex forecast'!$Q$9:$Q$223,"Customer Connection")</f>
        <v>0</v>
      </c>
      <c r="O737" s="32">
        <f>SUMIFS('Capex forecast'!N$9:N$223,'Capex forecast'!$T$9:$T$223,'Allocation of site-spec costs'!$B737,'Capex forecast'!$S$9:$S$223,'Allocation of site-spec costs'!$D737,'Capex forecast'!$Q$9:$Q$223,"Customer Connection")</f>
        <v>0</v>
      </c>
      <c r="Q737" s="45" t="s">
        <v>150</v>
      </c>
      <c r="R737" s="6" t="str">
        <f>INDEX('Demand forecast'!$M$9:$M$5832,MATCH($Q737,'Demand forecast'!$B$9:$B$5832,0))</f>
        <v>No</v>
      </c>
      <c r="S737" s="6" t="str">
        <f>IF(COUNTIF($Q$93:Q737,$B737) = 1, "LV", IF(COUNTIF($Q$93:Q737,$B737) = 2, "HV", "ST"))</f>
        <v>ST</v>
      </c>
      <c r="T737" s="6" t="str">
        <f>INDEX('Demand forecast and growth rate'!$E$7:$E$273,MATCH($Q737,'Demand forecast and growth rate'!$B$7:$B$273,0))</f>
        <v>High growth</v>
      </c>
      <c r="U737" s="32">
        <f>SUMIFS('Capex forecast'!E$9:E$223,'Capex forecast'!$T$9:$T$223,$Q737,'Capex forecast'!$S$9:$S$223,$S737,'Capex forecast'!$Q$9:$Q$223,"Augex")</f>
        <v>0</v>
      </c>
      <c r="V737" s="32">
        <f>SUMIFS('Capex forecast'!F$9:F$223,'Capex forecast'!$T$9:$T$223,$Q737,'Capex forecast'!$S$9:$S$223,$S737,'Capex forecast'!$Q$9:$Q$223,"Augex")</f>
        <v>0</v>
      </c>
      <c r="W737" s="32">
        <f>SUMIFS('Capex forecast'!G$9:G$223,'Capex forecast'!$T$9:$T$223,$Q737,'Capex forecast'!$S$9:$S$223,$S737,'Capex forecast'!$Q$9:$Q$223,"Augex")</f>
        <v>0</v>
      </c>
      <c r="X737" s="32">
        <f>SUMIFS('Capex forecast'!H$9:H$223,'Capex forecast'!$T$9:$T$223,$Q737,'Capex forecast'!$S$9:$S$223,$S737,'Capex forecast'!$Q$9:$Q$223,"Augex")</f>
        <v>0</v>
      </c>
      <c r="Y737" s="32">
        <f>SUMIFS('Capex forecast'!I$9:I$223,'Capex forecast'!$T$9:$T$223,$Q737,'Capex forecast'!$S$9:$S$223,$S737,'Capex forecast'!$Q$9:$Q$223,"Augex")</f>
        <v>0</v>
      </c>
      <c r="Z737" s="32">
        <f>SUMIFS('Capex forecast'!J$9:J$223,'Capex forecast'!$T$9:$T$223,$Q737,'Capex forecast'!$S$9:$S$223,$S737,'Capex forecast'!$Q$9:$Q$223,"Augex")</f>
        <v>0</v>
      </c>
      <c r="AA737" s="32">
        <f>SUMIFS('Capex forecast'!K$9:K$223,'Capex forecast'!$T$9:$T$223,$Q737,'Capex forecast'!$S$9:$S$223,$S737,'Capex forecast'!$Q$9:$Q$223,"Augex")</f>
        <v>0</v>
      </c>
      <c r="AB737" s="32">
        <f>SUMIFS('Capex forecast'!L$9:L$223,'Capex forecast'!$T$9:$T$223,$Q737,'Capex forecast'!$S$9:$S$223,$S737,'Capex forecast'!$Q$9:$Q$223,"Augex")</f>
        <v>0</v>
      </c>
      <c r="AC737" s="32">
        <f>SUMIFS('Capex forecast'!M$9:M$223,'Capex forecast'!$T$9:$T$223,$Q737,'Capex forecast'!$S$9:$S$223,$S737,'Capex forecast'!$Q$9:$Q$223,"Augex")</f>
        <v>0</v>
      </c>
      <c r="AD737" s="32">
        <f>SUMIFS('Capex forecast'!N$9:N$223,'Capex forecast'!$T$9:$T$223,$Q737,'Capex forecast'!$S$9:$S$223,$S737,'Capex forecast'!$Q$9:$Q$223,"Augex")</f>
        <v>0</v>
      </c>
      <c r="AF737" s="45" t="s">
        <v>150</v>
      </c>
      <c r="AG737" s="6" t="str">
        <f>INDEX('Demand forecast'!$M$9:$M$5832,MATCH($Q737,'Demand forecast'!$B$9:$B$5832,0))</f>
        <v>No</v>
      </c>
      <c r="AH737" s="6" t="str">
        <f>IF(COUNTIF($AF$93:AF737,$B737) = 1, "LV", IF(COUNTIF($AF$93:AF737,$B737) = 2, "HV", "ST"))</f>
        <v>ST</v>
      </c>
      <c r="AI737" s="6" t="str">
        <f>INDEX('Demand forecast and growth rate'!$E$7:$E$273,MATCH($Q737,'Demand forecast and growth rate'!$B$7:$B$273,0))</f>
        <v>High growth</v>
      </c>
      <c r="AJ737" s="47">
        <f>SUMIFS('Capex forecast'!E$9:E$223,'Capex forecast'!$T$9:$T$223,$AF737,'Capex forecast'!$S$9:$S$223,$AH737,'Capex forecast'!$Q$9:$Q$223,"Repex")</f>
        <v>0</v>
      </c>
      <c r="AK737" s="47">
        <f>SUMIFS('Capex forecast'!F$9:F$223,'Capex forecast'!$T$9:$T$223,$AF737,'Capex forecast'!$S$9:$S$223,$AH737,'Capex forecast'!$Q$9:$Q$223,"Repex")</f>
        <v>0</v>
      </c>
      <c r="AL737" s="47">
        <f>SUMIFS('Capex forecast'!G$9:G$223,'Capex forecast'!$T$9:$T$223,$AF737,'Capex forecast'!$S$9:$S$223,$AH737,'Capex forecast'!$Q$9:$Q$223,"Repex")</f>
        <v>0</v>
      </c>
      <c r="AM737" s="47">
        <f>SUMIFS('Capex forecast'!H$9:H$223,'Capex forecast'!$T$9:$T$223,$AF737,'Capex forecast'!$S$9:$S$223,$AH737,'Capex forecast'!$Q$9:$Q$223,"Repex")</f>
        <v>0</v>
      </c>
      <c r="AN737" s="47">
        <f>SUMIFS('Capex forecast'!I$9:I$223,'Capex forecast'!$T$9:$T$223,$AF737,'Capex forecast'!$S$9:$S$223,$AH737,'Capex forecast'!$Q$9:$Q$223,"Repex")</f>
        <v>0</v>
      </c>
      <c r="AO737" s="47">
        <f>SUMIFS('Capex forecast'!J$9:J$223,'Capex forecast'!$T$9:$T$223,$AF737,'Capex forecast'!$S$9:$S$223,$AH737,'Capex forecast'!$Q$9:$Q$223,"Repex")</f>
        <v>0</v>
      </c>
      <c r="AP737" s="47">
        <f>SUMIFS('Capex forecast'!K$9:K$223,'Capex forecast'!$T$9:$T$223,$AF737,'Capex forecast'!$S$9:$S$223,$AH737,'Capex forecast'!$Q$9:$Q$223,"Repex")</f>
        <v>0</v>
      </c>
      <c r="AQ737" s="47">
        <f>SUMIFS('Capex forecast'!L$9:L$223,'Capex forecast'!$T$9:$T$223,$AF737,'Capex forecast'!$S$9:$S$223,$AH737,'Capex forecast'!$Q$9:$Q$223,"Repex")</f>
        <v>0</v>
      </c>
      <c r="AR737" s="47">
        <f>SUMIFS('Capex forecast'!M$9:M$223,'Capex forecast'!$T$9:$T$223,$AF737,'Capex forecast'!$S$9:$S$223,$AH737,'Capex forecast'!$Q$9:$Q$223,"Repex")</f>
        <v>0</v>
      </c>
      <c r="AS737" s="47">
        <f>SUMIFS('Capex forecast'!N$9:N$223,'Capex forecast'!$T$9:$T$223,$AF737,'Capex forecast'!$S$9:$S$223,$AH737,'Capex forecast'!$Q$9:$Q$223,"Repex")</f>
        <v>0</v>
      </c>
    </row>
    <row r="738" spans="2:45" ht="15">
      <c r="B738" s="45" t="s">
        <v>27</v>
      </c>
      <c r="C738" s="6" t="str">
        <f>INDEX('Demand forecast'!$M$9:$M$5832,MATCH($B738,'Demand forecast'!$B$9:$B$5832,0))</f>
        <v>No</v>
      </c>
      <c r="D738" s="6" t="str">
        <f>IF(COUNTIF($B$93:B738,$B738) = 1, "LV", IF(COUNTIF($B$93:B738,$B738) = 2, "HV", "ST"))</f>
        <v>ST</v>
      </c>
      <c r="E738" s="6" t="str">
        <f>INDEX('Demand forecast and growth rate'!$E$7:$E$273,MATCH($B738,'Demand forecast and growth rate'!$B$7:$B$273,0))</f>
        <v>High growth</v>
      </c>
      <c r="F738" s="32">
        <f>SUMIFS('Capex forecast'!E$9:E$223,'Capex forecast'!$T$9:$T$223,'Allocation of site-spec costs'!$B738,'Capex forecast'!$S$9:$S$223,'Allocation of site-spec costs'!$D738,'Capex forecast'!$Q$9:$Q$223,"Customer Connection")</f>
        <v>0</v>
      </c>
      <c r="G738" s="32">
        <f>SUMIFS('Capex forecast'!F$9:F$223,'Capex forecast'!$T$9:$T$223,'Allocation of site-spec costs'!$B738,'Capex forecast'!$S$9:$S$223,'Allocation of site-spec costs'!$D738,'Capex forecast'!$Q$9:$Q$223,"Customer Connection")</f>
        <v>0</v>
      </c>
      <c r="H738" s="32">
        <f>SUMIFS('Capex forecast'!G$9:G$223,'Capex forecast'!$T$9:$T$223,'Allocation of site-spec costs'!$B738,'Capex forecast'!$S$9:$S$223,'Allocation of site-spec costs'!$D738,'Capex forecast'!$Q$9:$Q$223,"Customer Connection")</f>
        <v>0</v>
      </c>
      <c r="I738" s="32">
        <f>SUMIFS('Capex forecast'!H$9:H$223,'Capex forecast'!$T$9:$T$223,'Allocation of site-spec costs'!$B738,'Capex forecast'!$S$9:$S$223,'Allocation of site-spec costs'!$D738,'Capex forecast'!$Q$9:$Q$223,"Customer Connection")</f>
        <v>0</v>
      </c>
      <c r="J738" s="32">
        <f>SUMIFS('Capex forecast'!I$9:I$223,'Capex forecast'!$T$9:$T$223,'Allocation of site-spec costs'!$B738,'Capex forecast'!$S$9:$S$223,'Allocation of site-spec costs'!$D738,'Capex forecast'!$Q$9:$Q$223,"Customer Connection")</f>
        <v>0</v>
      </c>
      <c r="K738" s="32">
        <f>SUMIFS('Capex forecast'!J$9:J$223,'Capex forecast'!$T$9:$T$223,'Allocation of site-spec costs'!$B738,'Capex forecast'!$S$9:$S$223,'Allocation of site-spec costs'!$D738,'Capex forecast'!$Q$9:$Q$223,"Customer Connection")</f>
        <v>0</v>
      </c>
      <c r="L738" s="32">
        <f>SUMIFS('Capex forecast'!K$9:K$223,'Capex forecast'!$T$9:$T$223,'Allocation of site-spec costs'!$B738,'Capex forecast'!$S$9:$S$223,'Allocation of site-spec costs'!$D738,'Capex forecast'!$Q$9:$Q$223,"Customer Connection")</f>
        <v>0</v>
      </c>
      <c r="M738" s="32">
        <f>SUMIFS('Capex forecast'!L$9:L$223,'Capex forecast'!$T$9:$T$223,'Allocation of site-spec costs'!$B738,'Capex forecast'!$S$9:$S$223,'Allocation of site-spec costs'!$D738,'Capex forecast'!$Q$9:$Q$223,"Customer Connection")</f>
        <v>0</v>
      </c>
      <c r="N738" s="32">
        <f>SUMIFS('Capex forecast'!M$9:M$223,'Capex forecast'!$T$9:$T$223,'Allocation of site-spec costs'!$B738,'Capex forecast'!$S$9:$S$223,'Allocation of site-spec costs'!$D738,'Capex forecast'!$Q$9:$Q$223,"Customer Connection")</f>
        <v>0</v>
      </c>
      <c r="O738" s="32">
        <f>SUMIFS('Capex forecast'!N$9:N$223,'Capex forecast'!$T$9:$T$223,'Allocation of site-spec costs'!$B738,'Capex forecast'!$S$9:$S$223,'Allocation of site-spec costs'!$D738,'Capex forecast'!$Q$9:$Q$223,"Customer Connection")</f>
        <v>0</v>
      </c>
      <c r="Q738" s="45" t="s">
        <v>27</v>
      </c>
      <c r="R738" s="6" t="str">
        <f>INDEX('Demand forecast'!$M$9:$M$5832,MATCH($Q738,'Demand forecast'!$B$9:$B$5832,0))</f>
        <v>No</v>
      </c>
      <c r="S738" s="6" t="str">
        <f>IF(COUNTIF($Q$93:Q738,$B738) = 1, "LV", IF(COUNTIF($Q$93:Q738,$B738) = 2, "HV", "ST"))</f>
        <v>ST</v>
      </c>
      <c r="T738" s="6" t="str">
        <f>INDEX('Demand forecast and growth rate'!$E$7:$E$273,MATCH($Q738,'Demand forecast and growth rate'!$B$7:$B$273,0))</f>
        <v>High growth</v>
      </c>
      <c r="U738" s="32">
        <f>SUMIFS('Capex forecast'!E$9:E$223,'Capex forecast'!$T$9:$T$223,$Q738,'Capex forecast'!$S$9:$S$223,$S738,'Capex forecast'!$Q$9:$Q$223,"Augex")</f>
        <v>0</v>
      </c>
      <c r="V738" s="32">
        <f>SUMIFS('Capex forecast'!F$9:F$223,'Capex forecast'!$T$9:$T$223,$Q738,'Capex forecast'!$S$9:$S$223,$S738,'Capex forecast'!$Q$9:$Q$223,"Augex")</f>
        <v>0</v>
      </c>
      <c r="W738" s="32">
        <f>SUMIFS('Capex forecast'!G$9:G$223,'Capex forecast'!$T$9:$T$223,$Q738,'Capex forecast'!$S$9:$S$223,$S738,'Capex forecast'!$Q$9:$Q$223,"Augex")</f>
        <v>0</v>
      </c>
      <c r="X738" s="32">
        <f>SUMIFS('Capex forecast'!H$9:H$223,'Capex forecast'!$T$9:$T$223,$Q738,'Capex forecast'!$S$9:$S$223,$S738,'Capex forecast'!$Q$9:$Q$223,"Augex")</f>
        <v>0</v>
      </c>
      <c r="Y738" s="32">
        <f>SUMIFS('Capex forecast'!I$9:I$223,'Capex forecast'!$T$9:$T$223,$Q738,'Capex forecast'!$S$9:$S$223,$S738,'Capex forecast'!$Q$9:$Q$223,"Augex")</f>
        <v>0</v>
      </c>
      <c r="Z738" s="32">
        <f>SUMIFS('Capex forecast'!J$9:J$223,'Capex forecast'!$T$9:$T$223,$Q738,'Capex forecast'!$S$9:$S$223,$S738,'Capex forecast'!$Q$9:$Q$223,"Augex")</f>
        <v>0</v>
      </c>
      <c r="AA738" s="32">
        <f>SUMIFS('Capex forecast'!K$9:K$223,'Capex forecast'!$T$9:$T$223,$Q738,'Capex forecast'!$S$9:$S$223,$S738,'Capex forecast'!$Q$9:$Q$223,"Augex")</f>
        <v>0</v>
      </c>
      <c r="AB738" s="32">
        <f>SUMIFS('Capex forecast'!L$9:L$223,'Capex forecast'!$T$9:$T$223,$Q738,'Capex forecast'!$S$9:$S$223,$S738,'Capex forecast'!$Q$9:$Q$223,"Augex")</f>
        <v>0</v>
      </c>
      <c r="AC738" s="32">
        <f>SUMIFS('Capex forecast'!M$9:M$223,'Capex forecast'!$T$9:$T$223,$Q738,'Capex forecast'!$S$9:$S$223,$S738,'Capex forecast'!$Q$9:$Q$223,"Augex")</f>
        <v>0</v>
      </c>
      <c r="AD738" s="32">
        <f>SUMIFS('Capex forecast'!N$9:N$223,'Capex forecast'!$T$9:$T$223,$Q738,'Capex forecast'!$S$9:$S$223,$S738,'Capex forecast'!$Q$9:$Q$223,"Augex")</f>
        <v>0</v>
      </c>
      <c r="AF738" s="45" t="s">
        <v>27</v>
      </c>
      <c r="AG738" s="6" t="str">
        <f>INDEX('Demand forecast'!$M$9:$M$5832,MATCH($Q738,'Demand forecast'!$B$9:$B$5832,0))</f>
        <v>No</v>
      </c>
      <c r="AH738" s="6" t="str">
        <f>IF(COUNTIF($AF$93:AF738,$B738) = 1, "LV", IF(COUNTIF($AF$93:AF738,$B738) = 2, "HV", "ST"))</f>
        <v>ST</v>
      </c>
      <c r="AI738" s="6" t="str">
        <f>INDEX('Demand forecast and growth rate'!$E$7:$E$273,MATCH($Q738,'Demand forecast and growth rate'!$B$7:$B$273,0))</f>
        <v>High growth</v>
      </c>
      <c r="AJ738" s="47">
        <f>SUMIFS('Capex forecast'!E$9:E$223,'Capex forecast'!$T$9:$T$223,$AF738,'Capex forecast'!$S$9:$S$223,$AH738,'Capex forecast'!$Q$9:$Q$223,"Repex")</f>
        <v>0</v>
      </c>
      <c r="AK738" s="47">
        <f>SUMIFS('Capex forecast'!F$9:F$223,'Capex forecast'!$T$9:$T$223,$AF738,'Capex forecast'!$S$9:$S$223,$AH738,'Capex forecast'!$Q$9:$Q$223,"Repex")</f>
        <v>0</v>
      </c>
      <c r="AL738" s="47">
        <f>SUMIFS('Capex forecast'!G$9:G$223,'Capex forecast'!$T$9:$T$223,$AF738,'Capex forecast'!$S$9:$S$223,$AH738,'Capex forecast'!$Q$9:$Q$223,"Repex")</f>
        <v>0</v>
      </c>
      <c r="AM738" s="47">
        <f>SUMIFS('Capex forecast'!H$9:H$223,'Capex forecast'!$T$9:$T$223,$AF738,'Capex forecast'!$S$9:$S$223,$AH738,'Capex forecast'!$Q$9:$Q$223,"Repex")</f>
        <v>0</v>
      </c>
      <c r="AN738" s="47">
        <f>SUMIFS('Capex forecast'!I$9:I$223,'Capex forecast'!$T$9:$T$223,$AF738,'Capex forecast'!$S$9:$S$223,$AH738,'Capex forecast'!$Q$9:$Q$223,"Repex")</f>
        <v>0</v>
      </c>
      <c r="AO738" s="47">
        <f>SUMIFS('Capex forecast'!J$9:J$223,'Capex forecast'!$T$9:$T$223,$AF738,'Capex forecast'!$S$9:$S$223,$AH738,'Capex forecast'!$Q$9:$Q$223,"Repex")</f>
        <v>0</v>
      </c>
      <c r="AP738" s="47">
        <f>SUMIFS('Capex forecast'!K$9:K$223,'Capex forecast'!$T$9:$T$223,$AF738,'Capex forecast'!$S$9:$S$223,$AH738,'Capex forecast'!$Q$9:$Q$223,"Repex")</f>
        <v>0</v>
      </c>
      <c r="AQ738" s="47">
        <f>SUMIFS('Capex forecast'!L$9:L$223,'Capex forecast'!$T$9:$T$223,$AF738,'Capex forecast'!$S$9:$S$223,$AH738,'Capex forecast'!$Q$9:$Q$223,"Repex")</f>
        <v>0</v>
      </c>
      <c r="AR738" s="47">
        <f>SUMIFS('Capex forecast'!M$9:M$223,'Capex forecast'!$T$9:$T$223,$AF738,'Capex forecast'!$S$9:$S$223,$AH738,'Capex forecast'!$Q$9:$Q$223,"Repex")</f>
        <v>0</v>
      </c>
      <c r="AS738" s="47">
        <f>SUMIFS('Capex forecast'!N$9:N$223,'Capex forecast'!$T$9:$T$223,$AF738,'Capex forecast'!$S$9:$S$223,$AH738,'Capex forecast'!$Q$9:$Q$223,"Repex")</f>
        <v>0</v>
      </c>
    </row>
    <row r="739" spans="2:45" ht="15">
      <c r="B739" s="45" t="s">
        <v>9</v>
      </c>
      <c r="C739" s="6" t="str">
        <f>INDEX('Demand forecast'!$M$9:$M$5832,MATCH($B739,'Demand forecast'!$B$9:$B$5832,0))</f>
        <v>No</v>
      </c>
      <c r="D739" s="6" t="str">
        <f>IF(COUNTIF($B$93:B739,$B739) = 1, "LV", IF(COUNTIF($B$93:B739,$B739) = 2, "HV", "ST"))</f>
        <v>ST</v>
      </c>
      <c r="E739" s="6" t="str">
        <f>INDEX('Demand forecast and growth rate'!$E$7:$E$273,MATCH($B739,'Demand forecast and growth rate'!$B$7:$B$273,0))</f>
        <v>High growth</v>
      </c>
      <c r="F739" s="32">
        <f>SUMIFS('Capex forecast'!E$9:E$223,'Capex forecast'!$T$9:$T$223,'Allocation of site-spec costs'!$B739,'Capex forecast'!$S$9:$S$223,'Allocation of site-spec costs'!$D739,'Capex forecast'!$Q$9:$Q$223,"Customer Connection")</f>
        <v>0</v>
      </c>
      <c r="G739" s="32">
        <f>SUMIFS('Capex forecast'!F$9:F$223,'Capex forecast'!$T$9:$T$223,'Allocation of site-spec costs'!$B739,'Capex forecast'!$S$9:$S$223,'Allocation of site-spec costs'!$D739,'Capex forecast'!$Q$9:$Q$223,"Customer Connection")</f>
        <v>0</v>
      </c>
      <c r="H739" s="32">
        <f>SUMIFS('Capex forecast'!G$9:G$223,'Capex forecast'!$T$9:$T$223,'Allocation of site-spec costs'!$B739,'Capex forecast'!$S$9:$S$223,'Allocation of site-spec costs'!$D739,'Capex forecast'!$Q$9:$Q$223,"Customer Connection")</f>
        <v>0</v>
      </c>
      <c r="I739" s="32">
        <f>SUMIFS('Capex forecast'!H$9:H$223,'Capex forecast'!$T$9:$T$223,'Allocation of site-spec costs'!$B739,'Capex forecast'!$S$9:$S$223,'Allocation of site-spec costs'!$D739,'Capex forecast'!$Q$9:$Q$223,"Customer Connection")</f>
        <v>0</v>
      </c>
      <c r="J739" s="32">
        <f>SUMIFS('Capex forecast'!I$9:I$223,'Capex forecast'!$T$9:$T$223,'Allocation of site-spec costs'!$B739,'Capex forecast'!$S$9:$S$223,'Allocation of site-spec costs'!$D739,'Capex forecast'!$Q$9:$Q$223,"Customer Connection")</f>
        <v>0</v>
      </c>
      <c r="K739" s="32">
        <f>SUMIFS('Capex forecast'!J$9:J$223,'Capex forecast'!$T$9:$T$223,'Allocation of site-spec costs'!$B739,'Capex forecast'!$S$9:$S$223,'Allocation of site-spec costs'!$D739,'Capex forecast'!$Q$9:$Q$223,"Customer Connection")</f>
        <v>0</v>
      </c>
      <c r="L739" s="32">
        <f>SUMIFS('Capex forecast'!K$9:K$223,'Capex forecast'!$T$9:$T$223,'Allocation of site-spec costs'!$B739,'Capex forecast'!$S$9:$S$223,'Allocation of site-spec costs'!$D739,'Capex forecast'!$Q$9:$Q$223,"Customer Connection")</f>
        <v>0</v>
      </c>
      <c r="M739" s="32">
        <f>SUMIFS('Capex forecast'!L$9:L$223,'Capex forecast'!$T$9:$T$223,'Allocation of site-spec costs'!$B739,'Capex forecast'!$S$9:$S$223,'Allocation of site-spec costs'!$D739,'Capex forecast'!$Q$9:$Q$223,"Customer Connection")</f>
        <v>0</v>
      </c>
      <c r="N739" s="32">
        <f>SUMIFS('Capex forecast'!M$9:M$223,'Capex forecast'!$T$9:$T$223,'Allocation of site-spec costs'!$B739,'Capex forecast'!$S$9:$S$223,'Allocation of site-spec costs'!$D739,'Capex forecast'!$Q$9:$Q$223,"Customer Connection")</f>
        <v>0</v>
      </c>
      <c r="O739" s="32">
        <f>SUMIFS('Capex forecast'!N$9:N$223,'Capex forecast'!$T$9:$T$223,'Allocation of site-spec costs'!$B739,'Capex forecast'!$S$9:$S$223,'Allocation of site-spec costs'!$D739,'Capex forecast'!$Q$9:$Q$223,"Customer Connection")</f>
        <v>0</v>
      </c>
      <c r="Q739" s="45" t="s">
        <v>9</v>
      </c>
      <c r="R739" s="6" t="str">
        <f>INDEX('Demand forecast'!$M$9:$M$5832,MATCH($Q739,'Demand forecast'!$B$9:$B$5832,0))</f>
        <v>No</v>
      </c>
      <c r="S739" s="6" t="str">
        <f>IF(COUNTIF($Q$93:Q739,$B739) = 1, "LV", IF(COUNTIF($Q$93:Q739,$B739) = 2, "HV", "ST"))</f>
        <v>ST</v>
      </c>
      <c r="T739" s="6" t="str">
        <f>INDEX('Demand forecast and growth rate'!$E$7:$E$273,MATCH($Q739,'Demand forecast and growth rate'!$B$7:$B$273,0))</f>
        <v>High growth</v>
      </c>
      <c r="U739" s="32">
        <f>SUMIFS('Capex forecast'!E$9:E$223,'Capex forecast'!$T$9:$T$223,$Q739,'Capex forecast'!$S$9:$S$223,$S739,'Capex forecast'!$Q$9:$Q$223,"Augex")</f>
        <v>0</v>
      </c>
      <c r="V739" s="32">
        <f>SUMIFS('Capex forecast'!F$9:F$223,'Capex forecast'!$T$9:$T$223,$Q739,'Capex forecast'!$S$9:$S$223,$S739,'Capex forecast'!$Q$9:$Q$223,"Augex")</f>
        <v>0</v>
      </c>
      <c r="W739" s="32">
        <f>SUMIFS('Capex forecast'!G$9:G$223,'Capex forecast'!$T$9:$T$223,$Q739,'Capex forecast'!$S$9:$S$223,$S739,'Capex forecast'!$Q$9:$Q$223,"Augex")</f>
        <v>0</v>
      </c>
      <c r="X739" s="32">
        <f>SUMIFS('Capex forecast'!H$9:H$223,'Capex forecast'!$T$9:$T$223,$Q739,'Capex forecast'!$S$9:$S$223,$S739,'Capex forecast'!$Q$9:$Q$223,"Augex")</f>
        <v>0</v>
      </c>
      <c r="Y739" s="32">
        <f>SUMIFS('Capex forecast'!I$9:I$223,'Capex forecast'!$T$9:$T$223,$Q739,'Capex forecast'!$S$9:$S$223,$S739,'Capex forecast'!$Q$9:$Q$223,"Augex")</f>
        <v>0</v>
      </c>
      <c r="Z739" s="32">
        <f>SUMIFS('Capex forecast'!J$9:J$223,'Capex forecast'!$T$9:$T$223,$Q739,'Capex forecast'!$S$9:$S$223,$S739,'Capex forecast'!$Q$9:$Q$223,"Augex")</f>
        <v>0</v>
      </c>
      <c r="AA739" s="32">
        <f>SUMIFS('Capex forecast'!K$9:K$223,'Capex forecast'!$T$9:$T$223,$Q739,'Capex forecast'!$S$9:$S$223,$S739,'Capex forecast'!$Q$9:$Q$223,"Augex")</f>
        <v>0</v>
      </c>
      <c r="AB739" s="32">
        <f>SUMIFS('Capex forecast'!L$9:L$223,'Capex forecast'!$T$9:$T$223,$Q739,'Capex forecast'!$S$9:$S$223,$S739,'Capex forecast'!$Q$9:$Q$223,"Augex")</f>
        <v>0</v>
      </c>
      <c r="AC739" s="32">
        <f>SUMIFS('Capex forecast'!M$9:M$223,'Capex forecast'!$T$9:$T$223,$Q739,'Capex forecast'!$S$9:$S$223,$S739,'Capex forecast'!$Q$9:$Q$223,"Augex")</f>
        <v>0</v>
      </c>
      <c r="AD739" s="32">
        <f>SUMIFS('Capex forecast'!N$9:N$223,'Capex forecast'!$T$9:$T$223,$Q739,'Capex forecast'!$S$9:$S$223,$S739,'Capex forecast'!$Q$9:$Q$223,"Augex")</f>
        <v>0</v>
      </c>
      <c r="AF739" s="45" t="s">
        <v>9</v>
      </c>
      <c r="AG739" s="6" t="str">
        <f>INDEX('Demand forecast'!$M$9:$M$5832,MATCH($Q739,'Demand forecast'!$B$9:$B$5832,0))</f>
        <v>No</v>
      </c>
      <c r="AH739" s="6" t="str">
        <f>IF(COUNTIF($AF$93:AF739,$B739) = 1, "LV", IF(COUNTIF($AF$93:AF739,$B739) = 2, "HV", "ST"))</f>
        <v>ST</v>
      </c>
      <c r="AI739" s="6" t="str">
        <f>INDEX('Demand forecast and growth rate'!$E$7:$E$273,MATCH($Q739,'Demand forecast and growth rate'!$B$7:$B$273,0))</f>
        <v>High growth</v>
      </c>
      <c r="AJ739" s="47">
        <f>SUMIFS('Capex forecast'!E$9:E$223,'Capex forecast'!$T$9:$T$223,$AF739,'Capex forecast'!$S$9:$S$223,$AH739,'Capex forecast'!$Q$9:$Q$223,"Repex")</f>
        <v>0</v>
      </c>
      <c r="AK739" s="47">
        <f>SUMIFS('Capex forecast'!F$9:F$223,'Capex forecast'!$T$9:$T$223,$AF739,'Capex forecast'!$S$9:$S$223,$AH739,'Capex forecast'!$Q$9:$Q$223,"Repex")</f>
        <v>0</v>
      </c>
      <c r="AL739" s="47">
        <f>SUMIFS('Capex forecast'!G$9:G$223,'Capex forecast'!$T$9:$T$223,$AF739,'Capex forecast'!$S$9:$S$223,$AH739,'Capex forecast'!$Q$9:$Q$223,"Repex")</f>
        <v>0</v>
      </c>
      <c r="AM739" s="47">
        <f>SUMIFS('Capex forecast'!H$9:H$223,'Capex forecast'!$T$9:$T$223,$AF739,'Capex forecast'!$S$9:$S$223,$AH739,'Capex forecast'!$Q$9:$Q$223,"Repex")</f>
        <v>0</v>
      </c>
      <c r="AN739" s="47">
        <f>SUMIFS('Capex forecast'!I$9:I$223,'Capex forecast'!$T$9:$T$223,$AF739,'Capex forecast'!$S$9:$S$223,$AH739,'Capex forecast'!$Q$9:$Q$223,"Repex")</f>
        <v>0</v>
      </c>
      <c r="AO739" s="47">
        <f>SUMIFS('Capex forecast'!J$9:J$223,'Capex forecast'!$T$9:$T$223,$AF739,'Capex forecast'!$S$9:$S$223,$AH739,'Capex forecast'!$Q$9:$Q$223,"Repex")</f>
        <v>0</v>
      </c>
      <c r="AP739" s="47">
        <f>SUMIFS('Capex forecast'!K$9:K$223,'Capex forecast'!$T$9:$T$223,$AF739,'Capex forecast'!$S$9:$S$223,$AH739,'Capex forecast'!$Q$9:$Q$223,"Repex")</f>
        <v>0</v>
      </c>
      <c r="AQ739" s="47">
        <f>SUMIFS('Capex forecast'!L$9:L$223,'Capex forecast'!$T$9:$T$223,$AF739,'Capex forecast'!$S$9:$S$223,$AH739,'Capex forecast'!$Q$9:$Q$223,"Repex")</f>
        <v>0</v>
      </c>
      <c r="AR739" s="47">
        <f>SUMIFS('Capex forecast'!M$9:M$223,'Capex forecast'!$T$9:$T$223,$AF739,'Capex forecast'!$S$9:$S$223,$AH739,'Capex forecast'!$Q$9:$Q$223,"Repex")</f>
        <v>0</v>
      </c>
      <c r="AS739" s="47">
        <f>SUMIFS('Capex forecast'!N$9:N$223,'Capex forecast'!$T$9:$T$223,$AF739,'Capex forecast'!$S$9:$S$223,$AH739,'Capex forecast'!$Q$9:$Q$223,"Repex")</f>
        <v>0</v>
      </c>
    </row>
    <row r="740" spans="2:45" ht="15">
      <c r="B740" s="45" t="s">
        <v>11</v>
      </c>
      <c r="C740" s="6" t="str">
        <f>INDEX('Demand forecast'!$M$9:$M$5832,MATCH($B740,'Demand forecast'!$B$9:$B$5832,0))</f>
        <v>No</v>
      </c>
      <c r="D740" s="6" t="str">
        <f>IF(COUNTIF($B$93:B740,$B740) = 1, "LV", IF(COUNTIF($B$93:B740,$B740) = 2, "HV", "ST"))</f>
        <v>ST</v>
      </c>
      <c r="E740" s="6" t="str">
        <f>INDEX('Demand forecast and growth rate'!$E$7:$E$273,MATCH($B740,'Demand forecast and growth rate'!$B$7:$B$273,0))</f>
        <v>High growth</v>
      </c>
      <c r="F740" s="32">
        <f>SUMIFS('Capex forecast'!E$9:E$223,'Capex forecast'!$T$9:$T$223,'Allocation of site-spec costs'!$B740,'Capex forecast'!$S$9:$S$223,'Allocation of site-spec costs'!$D740,'Capex forecast'!$Q$9:$Q$223,"Customer Connection")</f>
        <v>0</v>
      </c>
      <c r="G740" s="32">
        <f>SUMIFS('Capex forecast'!F$9:F$223,'Capex forecast'!$T$9:$T$223,'Allocation of site-spec costs'!$B740,'Capex forecast'!$S$9:$S$223,'Allocation of site-spec costs'!$D740,'Capex forecast'!$Q$9:$Q$223,"Customer Connection")</f>
        <v>0</v>
      </c>
      <c r="H740" s="32">
        <f>SUMIFS('Capex forecast'!G$9:G$223,'Capex forecast'!$T$9:$T$223,'Allocation of site-spec costs'!$B740,'Capex forecast'!$S$9:$S$223,'Allocation of site-spec costs'!$D740,'Capex forecast'!$Q$9:$Q$223,"Customer Connection")</f>
        <v>0</v>
      </c>
      <c r="I740" s="32">
        <f>SUMIFS('Capex forecast'!H$9:H$223,'Capex forecast'!$T$9:$T$223,'Allocation of site-spec costs'!$B740,'Capex forecast'!$S$9:$S$223,'Allocation of site-spec costs'!$D740,'Capex forecast'!$Q$9:$Q$223,"Customer Connection")</f>
        <v>0</v>
      </c>
      <c r="J740" s="32">
        <f>SUMIFS('Capex forecast'!I$9:I$223,'Capex forecast'!$T$9:$T$223,'Allocation of site-spec costs'!$B740,'Capex forecast'!$S$9:$S$223,'Allocation of site-spec costs'!$D740,'Capex forecast'!$Q$9:$Q$223,"Customer Connection")</f>
        <v>0</v>
      </c>
      <c r="K740" s="32">
        <f>SUMIFS('Capex forecast'!J$9:J$223,'Capex forecast'!$T$9:$T$223,'Allocation of site-spec costs'!$B740,'Capex forecast'!$S$9:$S$223,'Allocation of site-spec costs'!$D740,'Capex forecast'!$Q$9:$Q$223,"Customer Connection")</f>
        <v>0</v>
      </c>
      <c r="L740" s="32">
        <f>SUMIFS('Capex forecast'!K$9:K$223,'Capex forecast'!$T$9:$T$223,'Allocation of site-spec costs'!$B740,'Capex forecast'!$S$9:$S$223,'Allocation of site-spec costs'!$D740,'Capex forecast'!$Q$9:$Q$223,"Customer Connection")</f>
        <v>0</v>
      </c>
      <c r="M740" s="32">
        <f>SUMIFS('Capex forecast'!L$9:L$223,'Capex forecast'!$T$9:$T$223,'Allocation of site-spec costs'!$B740,'Capex forecast'!$S$9:$S$223,'Allocation of site-spec costs'!$D740,'Capex forecast'!$Q$9:$Q$223,"Customer Connection")</f>
        <v>0</v>
      </c>
      <c r="N740" s="32">
        <f>SUMIFS('Capex forecast'!M$9:M$223,'Capex forecast'!$T$9:$T$223,'Allocation of site-spec costs'!$B740,'Capex forecast'!$S$9:$S$223,'Allocation of site-spec costs'!$D740,'Capex forecast'!$Q$9:$Q$223,"Customer Connection")</f>
        <v>0</v>
      </c>
      <c r="O740" s="32">
        <f>SUMIFS('Capex forecast'!N$9:N$223,'Capex forecast'!$T$9:$T$223,'Allocation of site-spec costs'!$B740,'Capex forecast'!$S$9:$S$223,'Allocation of site-spec costs'!$D740,'Capex forecast'!$Q$9:$Q$223,"Customer Connection")</f>
        <v>0</v>
      </c>
      <c r="Q740" s="45" t="s">
        <v>11</v>
      </c>
      <c r="R740" s="6" t="str">
        <f>INDEX('Demand forecast'!$M$9:$M$5832,MATCH($Q740,'Demand forecast'!$B$9:$B$5832,0))</f>
        <v>No</v>
      </c>
      <c r="S740" s="6" t="str">
        <f>IF(COUNTIF($Q$93:Q740,$B740) = 1, "LV", IF(COUNTIF($Q$93:Q740,$B740) = 2, "HV", "ST"))</f>
        <v>ST</v>
      </c>
      <c r="T740" s="6" t="str">
        <f>INDEX('Demand forecast and growth rate'!$E$7:$E$273,MATCH($Q740,'Demand forecast and growth rate'!$B$7:$B$273,0))</f>
        <v>High growth</v>
      </c>
      <c r="U740" s="32">
        <f>SUMIFS('Capex forecast'!E$9:E$223,'Capex forecast'!$T$9:$T$223,$Q740,'Capex forecast'!$S$9:$S$223,$S740,'Capex forecast'!$Q$9:$Q$223,"Augex")</f>
        <v>0</v>
      </c>
      <c r="V740" s="32">
        <f>SUMIFS('Capex forecast'!F$9:F$223,'Capex forecast'!$T$9:$T$223,$Q740,'Capex forecast'!$S$9:$S$223,$S740,'Capex forecast'!$Q$9:$Q$223,"Augex")</f>
        <v>0</v>
      </c>
      <c r="W740" s="32">
        <f>SUMIFS('Capex forecast'!G$9:G$223,'Capex forecast'!$T$9:$T$223,$Q740,'Capex forecast'!$S$9:$S$223,$S740,'Capex forecast'!$Q$9:$Q$223,"Augex")</f>
        <v>0</v>
      </c>
      <c r="X740" s="32">
        <f>SUMIFS('Capex forecast'!H$9:H$223,'Capex forecast'!$T$9:$T$223,$Q740,'Capex forecast'!$S$9:$S$223,$S740,'Capex forecast'!$Q$9:$Q$223,"Augex")</f>
        <v>0</v>
      </c>
      <c r="Y740" s="32">
        <f>SUMIFS('Capex forecast'!I$9:I$223,'Capex forecast'!$T$9:$T$223,$Q740,'Capex forecast'!$S$9:$S$223,$S740,'Capex forecast'!$Q$9:$Q$223,"Augex")</f>
        <v>0</v>
      </c>
      <c r="Z740" s="32">
        <f>SUMIFS('Capex forecast'!J$9:J$223,'Capex forecast'!$T$9:$T$223,$Q740,'Capex forecast'!$S$9:$S$223,$S740,'Capex forecast'!$Q$9:$Q$223,"Augex")</f>
        <v>0</v>
      </c>
      <c r="AA740" s="32">
        <f>SUMIFS('Capex forecast'!K$9:K$223,'Capex forecast'!$T$9:$T$223,$Q740,'Capex forecast'!$S$9:$S$223,$S740,'Capex forecast'!$Q$9:$Q$223,"Augex")</f>
        <v>0</v>
      </c>
      <c r="AB740" s="32">
        <f>SUMIFS('Capex forecast'!L$9:L$223,'Capex forecast'!$T$9:$T$223,$Q740,'Capex forecast'!$S$9:$S$223,$S740,'Capex forecast'!$Q$9:$Q$223,"Augex")</f>
        <v>0</v>
      </c>
      <c r="AC740" s="32">
        <f>SUMIFS('Capex forecast'!M$9:M$223,'Capex forecast'!$T$9:$T$223,$Q740,'Capex forecast'!$S$9:$S$223,$S740,'Capex forecast'!$Q$9:$Q$223,"Augex")</f>
        <v>0</v>
      </c>
      <c r="AD740" s="32">
        <f>SUMIFS('Capex forecast'!N$9:N$223,'Capex forecast'!$T$9:$T$223,$Q740,'Capex forecast'!$S$9:$S$223,$S740,'Capex forecast'!$Q$9:$Q$223,"Augex")</f>
        <v>0</v>
      </c>
      <c r="AF740" s="45" t="s">
        <v>11</v>
      </c>
      <c r="AG740" s="6" t="str">
        <f>INDEX('Demand forecast'!$M$9:$M$5832,MATCH($Q740,'Demand forecast'!$B$9:$B$5832,0))</f>
        <v>No</v>
      </c>
      <c r="AH740" s="6" t="str">
        <f>IF(COUNTIF($AF$93:AF740,$B740) = 1, "LV", IF(COUNTIF($AF$93:AF740,$B740) = 2, "HV", "ST"))</f>
        <v>ST</v>
      </c>
      <c r="AI740" s="6" t="str">
        <f>INDEX('Demand forecast and growth rate'!$E$7:$E$273,MATCH($Q740,'Demand forecast and growth rate'!$B$7:$B$273,0))</f>
        <v>High growth</v>
      </c>
      <c r="AJ740" s="47">
        <f>SUMIFS('Capex forecast'!E$9:E$223,'Capex forecast'!$T$9:$T$223,$AF740,'Capex forecast'!$S$9:$S$223,$AH740,'Capex forecast'!$Q$9:$Q$223,"Repex")</f>
        <v>0</v>
      </c>
      <c r="AK740" s="47">
        <f>SUMIFS('Capex forecast'!F$9:F$223,'Capex forecast'!$T$9:$T$223,$AF740,'Capex forecast'!$S$9:$S$223,$AH740,'Capex forecast'!$Q$9:$Q$223,"Repex")</f>
        <v>0</v>
      </c>
      <c r="AL740" s="47">
        <f>SUMIFS('Capex forecast'!G$9:G$223,'Capex forecast'!$T$9:$T$223,$AF740,'Capex forecast'!$S$9:$S$223,$AH740,'Capex forecast'!$Q$9:$Q$223,"Repex")</f>
        <v>0</v>
      </c>
      <c r="AM740" s="47">
        <f>SUMIFS('Capex forecast'!H$9:H$223,'Capex forecast'!$T$9:$T$223,$AF740,'Capex forecast'!$S$9:$S$223,$AH740,'Capex forecast'!$Q$9:$Q$223,"Repex")</f>
        <v>0</v>
      </c>
      <c r="AN740" s="47">
        <f>SUMIFS('Capex forecast'!I$9:I$223,'Capex forecast'!$T$9:$T$223,$AF740,'Capex forecast'!$S$9:$S$223,$AH740,'Capex forecast'!$Q$9:$Q$223,"Repex")</f>
        <v>0</v>
      </c>
      <c r="AO740" s="47">
        <f>SUMIFS('Capex forecast'!J$9:J$223,'Capex forecast'!$T$9:$T$223,$AF740,'Capex forecast'!$S$9:$S$223,$AH740,'Capex forecast'!$Q$9:$Q$223,"Repex")</f>
        <v>0</v>
      </c>
      <c r="AP740" s="47">
        <f>SUMIFS('Capex forecast'!K$9:K$223,'Capex forecast'!$T$9:$T$223,$AF740,'Capex forecast'!$S$9:$S$223,$AH740,'Capex forecast'!$Q$9:$Q$223,"Repex")</f>
        <v>0</v>
      </c>
      <c r="AQ740" s="47">
        <f>SUMIFS('Capex forecast'!L$9:L$223,'Capex forecast'!$T$9:$T$223,$AF740,'Capex forecast'!$S$9:$S$223,$AH740,'Capex forecast'!$Q$9:$Q$223,"Repex")</f>
        <v>0</v>
      </c>
      <c r="AR740" s="47">
        <f>SUMIFS('Capex forecast'!M$9:M$223,'Capex forecast'!$T$9:$T$223,$AF740,'Capex forecast'!$S$9:$S$223,$AH740,'Capex forecast'!$Q$9:$Q$223,"Repex")</f>
        <v>0</v>
      </c>
      <c r="AS740" s="47">
        <f>SUMIFS('Capex forecast'!N$9:N$223,'Capex forecast'!$T$9:$T$223,$AF740,'Capex forecast'!$S$9:$S$223,$AH740,'Capex forecast'!$Q$9:$Q$223,"Repex")</f>
        <v>0</v>
      </c>
    </row>
    <row r="741" spans="2:45" ht="15">
      <c r="B741" s="45" t="s">
        <v>199</v>
      </c>
      <c r="C741" s="6" t="str">
        <f>INDEX('Demand forecast'!$M$9:$M$5832,MATCH($B741,'Demand forecast'!$B$9:$B$5832,0))</f>
        <v>Yes</v>
      </c>
      <c r="D741" s="6" t="str">
        <f>IF(COUNTIF($B$93:B741,$B741) = 1, "LV", IF(COUNTIF($B$93:B741,$B741) = 2, "HV", "ST"))</f>
        <v>ST</v>
      </c>
      <c r="E741" s="6" t="str">
        <f>INDEX('Demand forecast and growth rate'!$E$7:$E$273,MATCH($B741,'Demand forecast and growth rate'!$B$7:$B$273,0))</f>
        <v>Steady/falling</v>
      </c>
      <c r="F741" s="32">
        <f>SUMIFS('Capex forecast'!E$9:E$223,'Capex forecast'!$T$9:$T$223,'Allocation of site-spec costs'!$B741,'Capex forecast'!$S$9:$S$223,'Allocation of site-spec costs'!$D741,'Capex forecast'!$Q$9:$Q$223,"Customer Connection")</f>
        <v>0</v>
      </c>
      <c r="G741" s="32">
        <f>SUMIFS('Capex forecast'!F$9:F$223,'Capex forecast'!$T$9:$T$223,'Allocation of site-spec costs'!$B741,'Capex forecast'!$S$9:$S$223,'Allocation of site-spec costs'!$D741,'Capex forecast'!$Q$9:$Q$223,"Customer Connection")</f>
        <v>0</v>
      </c>
      <c r="H741" s="32">
        <f>SUMIFS('Capex forecast'!G$9:G$223,'Capex forecast'!$T$9:$T$223,'Allocation of site-spec costs'!$B741,'Capex forecast'!$S$9:$S$223,'Allocation of site-spec costs'!$D741,'Capex forecast'!$Q$9:$Q$223,"Customer Connection")</f>
        <v>0</v>
      </c>
      <c r="I741" s="32">
        <f>SUMIFS('Capex forecast'!H$9:H$223,'Capex forecast'!$T$9:$T$223,'Allocation of site-spec costs'!$B741,'Capex forecast'!$S$9:$S$223,'Allocation of site-spec costs'!$D741,'Capex forecast'!$Q$9:$Q$223,"Customer Connection")</f>
        <v>0</v>
      </c>
      <c r="J741" s="32">
        <f>SUMIFS('Capex forecast'!I$9:I$223,'Capex forecast'!$T$9:$T$223,'Allocation of site-spec costs'!$B741,'Capex forecast'!$S$9:$S$223,'Allocation of site-spec costs'!$D741,'Capex forecast'!$Q$9:$Q$223,"Customer Connection")</f>
        <v>0</v>
      </c>
      <c r="K741" s="32">
        <f>SUMIFS('Capex forecast'!J$9:J$223,'Capex forecast'!$T$9:$T$223,'Allocation of site-spec costs'!$B741,'Capex forecast'!$S$9:$S$223,'Allocation of site-spec costs'!$D741,'Capex forecast'!$Q$9:$Q$223,"Customer Connection")</f>
        <v>0</v>
      </c>
      <c r="L741" s="32">
        <f>SUMIFS('Capex forecast'!K$9:K$223,'Capex forecast'!$T$9:$T$223,'Allocation of site-spec costs'!$B741,'Capex forecast'!$S$9:$S$223,'Allocation of site-spec costs'!$D741,'Capex forecast'!$Q$9:$Q$223,"Customer Connection")</f>
        <v>0</v>
      </c>
      <c r="M741" s="32">
        <f>SUMIFS('Capex forecast'!L$9:L$223,'Capex forecast'!$T$9:$T$223,'Allocation of site-spec costs'!$B741,'Capex forecast'!$S$9:$S$223,'Allocation of site-spec costs'!$D741,'Capex forecast'!$Q$9:$Q$223,"Customer Connection")</f>
        <v>0</v>
      </c>
      <c r="N741" s="32">
        <f>SUMIFS('Capex forecast'!M$9:M$223,'Capex forecast'!$T$9:$T$223,'Allocation of site-spec costs'!$B741,'Capex forecast'!$S$9:$S$223,'Allocation of site-spec costs'!$D741,'Capex forecast'!$Q$9:$Q$223,"Customer Connection")</f>
        <v>0</v>
      </c>
      <c r="O741" s="32">
        <f>SUMIFS('Capex forecast'!N$9:N$223,'Capex forecast'!$T$9:$T$223,'Allocation of site-spec costs'!$B741,'Capex forecast'!$S$9:$S$223,'Allocation of site-spec costs'!$D741,'Capex forecast'!$Q$9:$Q$223,"Customer Connection")</f>
        <v>0</v>
      </c>
      <c r="Q741" s="45" t="s">
        <v>199</v>
      </c>
      <c r="R741" s="6" t="str">
        <f>INDEX('Demand forecast'!$M$9:$M$5832,MATCH($Q741,'Demand forecast'!$B$9:$B$5832,0))</f>
        <v>Yes</v>
      </c>
      <c r="S741" s="6" t="str">
        <f>IF(COUNTIF($Q$93:Q741,$B741) = 1, "LV", IF(COUNTIF($Q$93:Q741,$B741) = 2, "HV", "ST"))</f>
        <v>ST</v>
      </c>
      <c r="T741" s="6" t="str">
        <f>INDEX('Demand forecast and growth rate'!$E$7:$E$273,MATCH($Q741,'Demand forecast and growth rate'!$B$7:$B$273,0))</f>
        <v>Steady/falling</v>
      </c>
      <c r="U741" s="32">
        <f>SUMIFS('Capex forecast'!E$9:E$223,'Capex forecast'!$T$9:$T$223,$Q741,'Capex forecast'!$S$9:$S$223,$S741,'Capex forecast'!$Q$9:$Q$223,"Augex")</f>
        <v>0</v>
      </c>
      <c r="V741" s="32">
        <f>SUMIFS('Capex forecast'!F$9:F$223,'Capex forecast'!$T$9:$T$223,$Q741,'Capex forecast'!$S$9:$S$223,$S741,'Capex forecast'!$Q$9:$Q$223,"Augex")</f>
        <v>0</v>
      </c>
      <c r="W741" s="32">
        <f>SUMIFS('Capex forecast'!G$9:G$223,'Capex forecast'!$T$9:$T$223,$Q741,'Capex forecast'!$S$9:$S$223,$S741,'Capex forecast'!$Q$9:$Q$223,"Augex")</f>
        <v>0</v>
      </c>
      <c r="X741" s="32">
        <f>SUMIFS('Capex forecast'!H$9:H$223,'Capex forecast'!$T$9:$T$223,$Q741,'Capex forecast'!$S$9:$S$223,$S741,'Capex forecast'!$Q$9:$Q$223,"Augex")</f>
        <v>0</v>
      </c>
      <c r="Y741" s="32">
        <f>SUMIFS('Capex forecast'!I$9:I$223,'Capex forecast'!$T$9:$T$223,$Q741,'Capex forecast'!$S$9:$S$223,$S741,'Capex forecast'!$Q$9:$Q$223,"Augex")</f>
        <v>0</v>
      </c>
      <c r="Z741" s="32">
        <f>SUMIFS('Capex forecast'!J$9:J$223,'Capex forecast'!$T$9:$T$223,$Q741,'Capex forecast'!$S$9:$S$223,$S741,'Capex forecast'!$Q$9:$Q$223,"Augex")</f>
        <v>0</v>
      </c>
      <c r="AA741" s="32">
        <f>SUMIFS('Capex forecast'!K$9:K$223,'Capex forecast'!$T$9:$T$223,$Q741,'Capex forecast'!$S$9:$S$223,$S741,'Capex forecast'!$Q$9:$Q$223,"Augex")</f>
        <v>0</v>
      </c>
      <c r="AB741" s="32">
        <f>SUMIFS('Capex forecast'!L$9:L$223,'Capex forecast'!$T$9:$T$223,$Q741,'Capex forecast'!$S$9:$S$223,$S741,'Capex forecast'!$Q$9:$Q$223,"Augex")</f>
        <v>0</v>
      </c>
      <c r="AC741" s="32">
        <f>SUMIFS('Capex forecast'!M$9:M$223,'Capex forecast'!$T$9:$T$223,$Q741,'Capex forecast'!$S$9:$S$223,$S741,'Capex forecast'!$Q$9:$Q$223,"Augex")</f>
        <v>0</v>
      </c>
      <c r="AD741" s="32">
        <f>SUMIFS('Capex forecast'!N$9:N$223,'Capex forecast'!$T$9:$T$223,$Q741,'Capex forecast'!$S$9:$S$223,$S741,'Capex forecast'!$Q$9:$Q$223,"Augex")</f>
        <v>0</v>
      </c>
      <c r="AF741" s="45" t="s">
        <v>199</v>
      </c>
      <c r="AG741" s="6" t="str">
        <f>INDEX('Demand forecast'!$M$9:$M$5832,MATCH($Q741,'Demand forecast'!$B$9:$B$5832,0))</f>
        <v>Yes</v>
      </c>
      <c r="AH741" s="6" t="str">
        <f>IF(COUNTIF($AF$93:AF741,$B741) = 1, "LV", IF(COUNTIF($AF$93:AF741,$B741) = 2, "HV", "ST"))</f>
        <v>ST</v>
      </c>
      <c r="AI741" s="6" t="str">
        <f>INDEX('Demand forecast and growth rate'!$E$7:$E$273,MATCH($Q741,'Demand forecast and growth rate'!$B$7:$B$273,0))</f>
        <v>Steady/falling</v>
      </c>
      <c r="AJ741" s="47">
        <f>SUMIFS('Capex forecast'!E$9:E$223,'Capex forecast'!$T$9:$T$223,$AF741,'Capex forecast'!$S$9:$S$223,$AH741,'Capex forecast'!$Q$9:$Q$223,"Repex")</f>
        <v>0</v>
      </c>
      <c r="AK741" s="47">
        <f>SUMIFS('Capex forecast'!F$9:F$223,'Capex forecast'!$T$9:$T$223,$AF741,'Capex forecast'!$S$9:$S$223,$AH741,'Capex forecast'!$Q$9:$Q$223,"Repex")</f>
        <v>0</v>
      </c>
      <c r="AL741" s="47">
        <f>SUMIFS('Capex forecast'!G$9:G$223,'Capex forecast'!$T$9:$T$223,$AF741,'Capex forecast'!$S$9:$S$223,$AH741,'Capex forecast'!$Q$9:$Q$223,"Repex")</f>
        <v>0</v>
      </c>
      <c r="AM741" s="47">
        <f>SUMIFS('Capex forecast'!H$9:H$223,'Capex forecast'!$T$9:$T$223,$AF741,'Capex forecast'!$S$9:$S$223,$AH741,'Capex forecast'!$Q$9:$Q$223,"Repex")</f>
        <v>0</v>
      </c>
      <c r="AN741" s="47">
        <f>SUMIFS('Capex forecast'!I$9:I$223,'Capex forecast'!$T$9:$T$223,$AF741,'Capex forecast'!$S$9:$S$223,$AH741,'Capex forecast'!$Q$9:$Q$223,"Repex")</f>
        <v>0</v>
      </c>
      <c r="AO741" s="47">
        <f>SUMIFS('Capex forecast'!J$9:J$223,'Capex forecast'!$T$9:$T$223,$AF741,'Capex forecast'!$S$9:$S$223,$AH741,'Capex forecast'!$Q$9:$Q$223,"Repex")</f>
        <v>0</v>
      </c>
      <c r="AP741" s="47">
        <f>SUMIFS('Capex forecast'!K$9:K$223,'Capex forecast'!$T$9:$T$223,$AF741,'Capex forecast'!$S$9:$S$223,$AH741,'Capex forecast'!$Q$9:$Q$223,"Repex")</f>
        <v>0</v>
      </c>
      <c r="AQ741" s="47">
        <f>SUMIFS('Capex forecast'!L$9:L$223,'Capex forecast'!$T$9:$T$223,$AF741,'Capex forecast'!$S$9:$S$223,$AH741,'Capex forecast'!$Q$9:$Q$223,"Repex")</f>
        <v>0</v>
      </c>
      <c r="AR741" s="47">
        <f>SUMIFS('Capex forecast'!M$9:M$223,'Capex forecast'!$T$9:$T$223,$AF741,'Capex forecast'!$S$9:$S$223,$AH741,'Capex forecast'!$Q$9:$Q$223,"Repex")</f>
        <v>0</v>
      </c>
      <c r="AS741" s="47">
        <f>SUMIFS('Capex forecast'!N$9:N$223,'Capex forecast'!$T$9:$T$223,$AF741,'Capex forecast'!$S$9:$S$223,$AH741,'Capex forecast'!$Q$9:$Q$223,"Repex")</f>
        <v>0</v>
      </c>
    </row>
    <row r="742" spans="2:45" ht="15">
      <c r="B742" s="45" t="s">
        <v>198</v>
      </c>
      <c r="C742" s="6" t="str">
        <f>INDEX('Demand forecast'!$M$9:$M$5832,MATCH($B742,'Demand forecast'!$B$9:$B$5832,0))</f>
        <v>Yes</v>
      </c>
      <c r="D742" s="6" t="str">
        <f>IF(COUNTIF($B$93:B742,$B742) = 1, "LV", IF(COUNTIF($B$93:B742,$B742) = 2, "HV", "ST"))</f>
        <v>ST</v>
      </c>
      <c r="E742" s="6" t="str">
        <f>INDEX('Demand forecast and growth rate'!$E$7:$E$273,MATCH($B742,'Demand forecast and growth rate'!$B$7:$B$273,0))</f>
        <v>Steady/falling</v>
      </c>
      <c r="F742" s="32">
        <f>SUMIFS('Capex forecast'!E$9:E$223,'Capex forecast'!$T$9:$T$223,'Allocation of site-spec costs'!$B742,'Capex forecast'!$S$9:$S$223,'Allocation of site-spec costs'!$D742,'Capex forecast'!$Q$9:$Q$223,"Customer Connection")</f>
        <v>0</v>
      </c>
      <c r="G742" s="32">
        <f>SUMIFS('Capex forecast'!F$9:F$223,'Capex forecast'!$T$9:$T$223,'Allocation of site-spec costs'!$B742,'Capex forecast'!$S$9:$S$223,'Allocation of site-spec costs'!$D742,'Capex forecast'!$Q$9:$Q$223,"Customer Connection")</f>
        <v>0</v>
      </c>
      <c r="H742" s="32">
        <f>SUMIFS('Capex forecast'!G$9:G$223,'Capex forecast'!$T$9:$T$223,'Allocation of site-spec costs'!$B742,'Capex forecast'!$S$9:$S$223,'Allocation of site-spec costs'!$D742,'Capex forecast'!$Q$9:$Q$223,"Customer Connection")</f>
        <v>0</v>
      </c>
      <c r="I742" s="32">
        <f>SUMIFS('Capex forecast'!H$9:H$223,'Capex forecast'!$T$9:$T$223,'Allocation of site-spec costs'!$B742,'Capex forecast'!$S$9:$S$223,'Allocation of site-spec costs'!$D742,'Capex forecast'!$Q$9:$Q$223,"Customer Connection")</f>
        <v>0</v>
      </c>
      <c r="J742" s="32">
        <f>SUMIFS('Capex forecast'!I$9:I$223,'Capex forecast'!$T$9:$T$223,'Allocation of site-spec costs'!$B742,'Capex forecast'!$S$9:$S$223,'Allocation of site-spec costs'!$D742,'Capex forecast'!$Q$9:$Q$223,"Customer Connection")</f>
        <v>0</v>
      </c>
      <c r="K742" s="32">
        <f>SUMIFS('Capex forecast'!J$9:J$223,'Capex forecast'!$T$9:$T$223,'Allocation of site-spec costs'!$B742,'Capex forecast'!$S$9:$S$223,'Allocation of site-spec costs'!$D742,'Capex forecast'!$Q$9:$Q$223,"Customer Connection")</f>
        <v>0</v>
      </c>
      <c r="L742" s="32">
        <f>SUMIFS('Capex forecast'!K$9:K$223,'Capex forecast'!$T$9:$T$223,'Allocation of site-spec costs'!$B742,'Capex forecast'!$S$9:$S$223,'Allocation of site-spec costs'!$D742,'Capex forecast'!$Q$9:$Q$223,"Customer Connection")</f>
        <v>0</v>
      </c>
      <c r="M742" s="32">
        <f>SUMIFS('Capex forecast'!L$9:L$223,'Capex forecast'!$T$9:$T$223,'Allocation of site-spec costs'!$B742,'Capex forecast'!$S$9:$S$223,'Allocation of site-spec costs'!$D742,'Capex forecast'!$Q$9:$Q$223,"Customer Connection")</f>
        <v>0</v>
      </c>
      <c r="N742" s="32">
        <f>SUMIFS('Capex forecast'!M$9:M$223,'Capex forecast'!$T$9:$T$223,'Allocation of site-spec costs'!$B742,'Capex forecast'!$S$9:$S$223,'Allocation of site-spec costs'!$D742,'Capex forecast'!$Q$9:$Q$223,"Customer Connection")</f>
        <v>0</v>
      </c>
      <c r="O742" s="32">
        <f>SUMIFS('Capex forecast'!N$9:N$223,'Capex forecast'!$T$9:$T$223,'Allocation of site-spec costs'!$B742,'Capex forecast'!$S$9:$S$223,'Allocation of site-spec costs'!$D742,'Capex forecast'!$Q$9:$Q$223,"Customer Connection")</f>
        <v>0</v>
      </c>
      <c r="Q742" s="45" t="s">
        <v>198</v>
      </c>
      <c r="R742" s="6" t="str">
        <f>INDEX('Demand forecast'!$M$9:$M$5832,MATCH($Q742,'Demand forecast'!$B$9:$B$5832,0))</f>
        <v>Yes</v>
      </c>
      <c r="S742" s="6" t="str">
        <f>IF(COUNTIF($Q$93:Q742,$B742) = 1, "LV", IF(COUNTIF($Q$93:Q742,$B742) = 2, "HV", "ST"))</f>
        <v>ST</v>
      </c>
      <c r="T742" s="6" t="str">
        <f>INDEX('Demand forecast and growth rate'!$E$7:$E$273,MATCH($Q742,'Demand forecast and growth rate'!$B$7:$B$273,0))</f>
        <v>Steady/falling</v>
      </c>
      <c r="U742" s="32">
        <f>SUMIFS('Capex forecast'!E$9:E$223,'Capex forecast'!$T$9:$T$223,$Q742,'Capex forecast'!$S$9:$S$223,$S742,'Capex forecast'!$Q$9:$Q$223,"Augex")</f>
        <v>0</v>
      </c>
      <c r="V742" s="32">
        <f>SUMIFS('Capex forecast'!F$9:F$223,'Capex forecast'!$T$9:$T$223,$Q742,'Capex forecast'!$S$9:$S$223,$S742,'Capex forecast'!$Q$9:$Q$223,"Augex")</f>
        <v>0</v>
      </c>
      <c r="W742" s="32">
        <f>SUMIFS('Capex forecast'!G$9:G$223,'Capex forecast'!$T$9:$T$223,$Q742,'Capex forecast'!$S$9:$S$223,$S742,'Capex forecast'!$Q$9:$Q$223,"Augex")</f>
        <v>0</v>
      </c>
      <c r="X742" s="32">
        <f>SUMIFS('Capex forecast'!H$9:H$223,'Capex forecast'!$T$9:$T$223,$Q742,'Capex forecast'!$S$9:$S$223,$S742,'Capex forecast'!$Q$9:$Q$223,"Augex")</f>
        <v>0</v>
      </c>
      <c r="Y742" s="32">
        <f>SUMIFS('Capex forecast'!I$9:I$223,'Capex forecast'!$T$9:$T$223,$Q742,'Capex forecast'!$S$9:$S$223,$S742,'Capex forecast'!$Q$9:$Q$223,"Augex")</f>
        <v>0</v>
      </c>
      <c r="Z742" s="32">
        <f>SUMIFS('Capex forecast'!J$9:J$223,'Capex forecast'!$T$9:$T$223,$Q742,'Capex forecast'!$S$9:$S$223,$S742,'Capex forecast'!$Q$9:$Q$223,"Augex")</f>
        <v>0</v>
      </c>
      <c r="AA742" s="32">
        <f>SUMIFS('Capex forecast'!K$9:K$223,'Capex forecast'!$T$9:$T$223,$Q742,'Capex forecast'!$S$9:$S$223,$S742,'Capex forecast'!$Q$9:$Q$223,"Augex")</f>
        <v>0</v>
      </c>
      <c r="AB742" s="32">
        <f>SUMIFS('Capex forecast'!L$9:L$223,'Capex forecast'!$T$9:$T$223,$Q742,'Capex forecast'!$S$9:$S$223,$S742,'Capex forecast'!$Q$9:$Q$223,"Augex")</f>
        <v>0</v>
      </c>
      <c r="AC742" s="32">
        <f>SUMIFS('Capex forecast'!M$9:M$223,'Capex forecast'!$T$9:$T$223,$Q742,'Capex forecast'!$S$9:$S$223,$S742,'Capex forecast'!$Q$9:$Q$223,"Augex")</f>
        <v>0</v>
      </c>
      <c r="AD742" s="32">
        <f>SUMIFS('Capex forecast'!N$9:N$223,'Capex forecast'!$T$9:$T$223,$Q742,'Capex forecast'!$S$9:$S$223,$S742,'Capex forecast'!$Q$9:$Q$223,"Augex")</f>
        <v>0</v>
      </c>
      <c r="AF742" s="45" t="s">
        <v>198</v>
      </c>
      <c r="AG742" s="6" t="str">
        <f>INDEX('Demand forecast'!$M$9:$M$5832,MATCH($Q742,'Demand forecast'!$B$9:$B$5832,0))</f>
        <v>Yes</v>
      </c>
      <c r="AH742" s="6" t="str">
        <f>IF(COUNTIF($AF$93:AF742,$B742) = 1, "LV", IF(COUNTIF($AF$93:AF742,$B742) = 2, "HV", "ST"))</f>
        <v>ST</v>
      </c>
      <c r="AI742" s="6" t="str">
        <f>INDEX('Demand forecast and growth rate'!$E$7:$E$273,MATCH($Q742,'Demand forecast and growth rate'!$B$7:$B$273,0))</f>
        <v>Steady/falling</v>
      </c>
      <c r="AJ742" s="47">
        <f>SUMIFS('Capex forecast'!E$9:E$223,'Capex forecast'!$T$9:$T$223,$AF742,'Capex forecast'!$S$9:$S$223,$AH742,'Capex forecast'!$Q$9:$Q$223,"Repex")</f>
        <v>0</v>
      </c>
      <c r="AK742" s="47">
        <f>SUMIFS('Capex forecast'!F$9:F$223,'Capex forecast'!$T$9:$T$223,$AF742,'Capex forecast'!$S$9:$S$223,$AH742,'Capex forecast'!$Q$9:$Q$223,"Repex")</f>
        <v>0</v>
      </c>
      <c r="AL742" s="47">
        <f>SUMIFS('Capex forecast'!G$9:G$223,'Capex forecast'!$T$9:$T$223,$AF742,'Capex forecast'!$S$9:$S$223,$AH742,'Capex forecast'!$Q$9:$Q$223,"Repex")</f>
        <v>0</v>
      </c>
      <c r="AM742" s="47">
        <f>SUMIFS('Capex forecast'!H$9:H$223,'Capex forecast'!$T$9:$T$223,$AF742,'Capex forecast'!$S$9:$S$223,$AH742,'Capex forecast'!$Q$9:$Q$223,"Repex")</f>
        <v>0</v>
      </c>
      <c r="AN742" s="47">
        <f>SUMIFS('Capex forecast'!I$9:I$223,'Capex forecast'!$T$9:$T$223,$AF742,'Capex forecast'!$S$9:$S$223,$AH742,'Capex forecast'!$Q$9:$Q$223,"Repex")</f>
        <v>0</v>
      </c>
      <c r="AO742" s="47">
        <f>SUMIFS('Capex forecast'!J$9:J$223,'Capex forecast'!$T$9:$T$223,$AF742,'Capex forecast'!$S$9:$S$223,$AH742,'Capex forecast'!$Q$9:$Q$223,"Repex")</f>
        <v>0</v>
      </c>
      <c r="AP742" s="47">
        <f>SUMIFS('Capex forecast'!K$9:K$223,'Capex forecast'!$T$9:$T$223,$AF742,'Capex forecast'!$S$9:$S$223,$AH742,'Capex forecast'!$Q$9:$Q$223,"Repex")</f>
        <v>0</v>
      </c>
      <c r="AQ742" s="47">
        <f>SUMIFS('Capex forecast'!L$9:L$223,'Capex forecast'!$T$9:$T$223,$AF742,'Capex forecast'!$S$9:$S$223,$AH742,'Capex forecast'!$Q$9:$Q$223,"Repex")</f>
        <v>0</v>
      </c>
      <c r="AR742" s="47">
        <f>SUMIFS('Capex forecast'!M$9:M$223,'Capex forecast'!$T$9:$T$223,$AF742,'Capex forecast'!$S$9:$S$223,$AH742,'Capex forecast'!$Q$9:$Q$223,"Repex")</f>
        <v>0</v>
      </c>
      <c r="AS742" s="47">
        <f>SUMIFS('Capex forecast'!N$9:N$223,'Capex forecast'!$T$9:$T$223,$AF742,'Capex forecast'!$S$9:$S$223,$AH742,'Capex forecast'!$Q$9:$Q$223,"Repex")</f>
        <v>0</v>
      </c>
    </row>
    <row r="743" spans="2:45" ht="15">
      <c r="B743" s="45" t="s">
        <v>210</v>
      </c>
      <c r="C743" s="6" t="str">
        <f>INDEX('Demand forecast'!$M$9:$M$5832,MATCH($B743,'Demand forecast'!$B$9:$B$5832,0))</f>
        <v>Yes</v>
      </c>
      <c r="D743" s="6" t="str">
        <f>IF(COUNTIF($B$93:B743,$B743) = 1, "LV", IF(COUNTIF($B$93:B743,$B743) = 2, "HV", "ST"))</f>
        <v>ST</v>
      </c>
      <c r="E743" s="6" t="str">
        <f>INDEX('Demand forecast and growth rate'!$E$7:$E$273,MATCH($B743,'Demand forecast and growth rate'!$B$7:$B$273,0))</f>
        <v>High growth</v>
      </c>
      <c r="F743" s="32">
        <f>SUMIFS('Capex forecast'!E$9:E$223,'Capex forecast'!$T$9:$T$223,'Allocation of site-spec costs'!$B743,'Capex forecast'!$S$9:$S$223,'Allocation of site-spec costs'!$D743,'Capex forecast'!$Q$9:$Q$223,"Customer Connection")</f>
        <v>0</v>
      </c>
      <c r="G743" s="32">
        <f>SUMIFS('Capex forecast'!F$9:F$223,'Capex forecast'!$T$9:$T$223,'Allocation of site-spec costs'!$B743,'Capex forecast'!$S$9:$S$223,'Allocation of site-spec costs'!$D743,'Capex forecast'!$Q$9:$Q$223,"Customer Connection")</f>
        <v>0</v>
      </c>
      <c r="H743" s="32">
        <f>SUMIFS('Capex forecast'!G$9:G$223,'Capex forecast'!$T$9:$T$223,'Allocation of site-spec costs'!$B743,'Capex forecast'!$S$9:$S$223,'Allocation of site-spec costs'!$D743,'Capex forecast'!$Q$9:$Q$223,"Customer Connection")</f>
        <v>0</v>
      </c>
      <c r="I743" s="32">
        <f>SUMIFS('Capex forecast'!H$9:H$223,'Capex forecast'!$T$9:$T$223,'Allocation of site-spec costs'!$B743,'Capex forecast'!$S$9:$S$223,'Allocation of site-spec costs'!$D743,'Capex forecast'!$Q$9:$Q$223,"Customer Connection")</f>
        <v>0</v>
      </c>
      <c r="J743" s="32">
        <f>SUMIFS('Capex forecast'!I$9:I$223,'Capex forecast'!$T$9:$T$223,'Allocation of site-spec costs'!$B743,'Capex forecast'!$S$9:$S$223,'Allocation of site-spec costs'!$D743,'Capex forecast'!$Q$9:$Q$223,"Customer Connection")</f>
        <v>0</v>
      </c>
      <c r="K743" s="32">
        <f>SUMIFS('Capex forecast'!J$9:J$223,'Capex forecast'!$T$9:$T$223,'Allocation of site-spec costs'!$B743,'Capex forecast'!$S$9:$S$223,'Allocation of site-spec costs'!$D743,'Capex forecast'!$Q$9:$Q$223,"Customer Connection")</f>
        <v>0</v>
      </c>
      <c r="L743" s="32">
        <f>SUMIFS('Capex forecast'!K$9:K$223,'Capex forecast'!$T$9:$T$223,'Allocation of site-spec costs'!$B743,'Capex forecast'!$S$9:$S$223,'Allocation of site-spec costs'!$D743,'Capex forecast'!$Q$9:$Q$223,"Customer Connection")</f>
        <v>0</v>
      </c>
      <c r="M743" s="32">
        <f>SUMIFS('Capex forecast'!L$9:L$223,'Capex forecast'!$T$9:$T$223,'Allocation of site-spec costs'!$B743,'Capex forecast'!$S$9:$S$223,'Allocation of site-spec costs'!$D743,'Capex forecast'!$Q$9:$Q$223,"Customer Connection")</f>
        <v>0</v>
      </c>
      <c r="N743" s="32">
        <f>SUMIFS('Capex forecast'!M$9:M$223,'Capex forecast'!$T$9:$T$223,'Allocation of site-spec costs'!$B743,'Capex forecast'!$S$9:$S$223,'Allocation of site-spec costs'!$D743,'Capex forecast'!$Q$9:$Q$223,"Customer Connection")</f>
        <v>0</v>
      </c>
      <c r="O743" s="32">
        <f>SUMIFS('Capex forecast'!N$9:N$223,'Capex forecast'!$T$9:$T$223,'Allocation of site-spec costs'!$B743,'Capex forecast'!$S$9:$S$223,'Allocation of site-spec costs'!$D743,'Capex forecast'!$Q$9:$Q$223,"Customer Connection")</f>
        <v>0</v>
      </c>
      <c r="Q743" s="45" t="s">
        <v>210</v>
      </c>
      <c r="R743" s="6" t="str">
        <f>INDEX('Demand forecast'!$M$9:$M$5832,MATCH($Q743,'Demand forecast'!$B$9:$B$5832,0))</f>
        <v>Yes</v>
      </c>
      <c r="S743" s="6" t="str">
        <f>IF(COUNTIF($Q$93:Q743,$B743) = 1, "LV", IF(COUNTIF($Q$93:Q743,$B743) = 2, "HV", "ST"))</f>
        <v>ST</v>
      </c>
      <c r="T743" s="6" t="str">
        <f>INDEX('Demand forecast and growth rate'!$E$7:$E$273,MATCH($Q743,'Demand forecast and growth rate'!$B$7:$B$273,0))</f>
        <v>High growth</v>
      </c>
      <c r="U743" s="32">
        <f>SUMIFS('Capex forecast'!E$9:E$223,'Capex forecast'!$T$9:$T$223,$Q743,'Capex forecast'!$S$9:$S$223,$S743,'Capex forecast'!$Q$9:$Q$223,"Augex")</f>
        <v>0</v>
      </c>
      <c r="V743" s="32">
        <f>SUMIFS('Capex forecast'!F$9:F$223,'Capex forecast'!$T$9:$T$223,$Q743,'Capex forecast'!$S$9:$S$223,$S743,'Capex forecast'!$Q$9:$Q$223,"Augex")</f>
        <v>0</v>
      </c>
      <c r="W743" s="32">
        <f>SUMIFS('Capex forecast'!G$9:G$223,'Capex forecast'!$T$9:$T$223,$Q743,'Capex forecast'!$S$9:$S$223,$S743,'Capex forecast'!$Q$9:$Q$223,"Augex")</f>
        <v>0</v>
      </c>
      <c r="X743" s="32">
        <f>SUMIFS('Capex forecast'!H$9:H$223,'Capex forecast'!$T$9:$T$223,$Q743,'Capex forecast'!$S$9:$S$223,$S743,'Capex forecast'!$Q$9:$Q$223,"Augex")</f>
        <v>0</v>
      </c>
      <c r="Y743" s="32">
        <f>SUMIFS('Capex forecast'!I$9:I$223,'Capex forecast'!$T$9:$T$223,$Q743,'Capex forecast'!$S$9:$S$223,$S743,'Capex forecast'!$Q$9:$Q$223,"Augex")</f>
        <v>0</v>
      </c>
      <c r="Z743" s="32">
        <f>SUMIFS('Capex forecast'!J$9:J$223,'Capex forecast'!$T$9:$T$223,$Q743,'Capex forecast'!$S$9:$S$223,$S743,'Capex forecast'!$Q$9:$Q$223,"Augex")</f>
        <v>0</v>
      </c>
      <c r="AA743" s="32">
        <f>SUMIFS('Capex forecast'!K$9:K$223,'Capex forecast'!$T$9:$T$223,$Q743,'Capex forecast'!$S$9:$S$223,$S743,'Capex forecast'!$Q$9:$Q$223,"Augex")</f>
        <v>0</v>
      </c>
      <c r="AB743" s="32">
        <f>SUMIFS('Capex forecast'!L$9:L$223,'Capex forecast'!$T$9:$T$223,$Q743,'Capex forecast'!$S$9:$S$223,$S743,'Capex forecast'!$Q$9:$Q$223,"Augex")</f>
        <v>0</v>
      </c>
      <c r="AC743" s="32">
        <f>SUMIFS('Capex forecast'!M$9:M$223,'Capex forecast'!$T$9:$T$223,$Q743,'Capex forecast'!$S$9:$S$223,$S743,'Capex forecast'!$Q$9:$Q$223,"Augex")</f>
        <v>0</v>
      </c>
      <c r="AD743" s="32">
        <f>SUMIFS('Capex forecast'!N$9:N$223,'Capex forecast'!$T$9:$T$223,$Q743,'Capex forecast'!$S$9:$S$223,$S743,'Capex forecast'!$Q$9:$Q$223,"Augex")</f>
        <v>0</v>
      </c>
      <c r="AF743" s="45" t="s">
        <v>210</v>
      </c>
      <c r="AG743" s="6" t="str">
        <f>INDEX('Demand forecast'!$M$9:$M$5832,MATCH($Q743,'Demand forecast'!$B$9:$B$5832,0))</f>
        <v>Yes</v>
      </c>
      <c r="AH743" s="6" t="str">
        <f>IF(COUNTIF($AF$93:AF743,$B743) = 1, "LV", IF(COUNTIF($AF$93:AF743,$B743) = 2, "HV", "ST"))</f>
        <v>ST</v>
      </c>
      <c r="AI743" s="6" t="str">
        <f>INDEX('Demand forecast and growth rate'!$E$7:$E$273,MATCH($Q743,'Demand forecast and growth rate'!$B$7:$B$273,0))</f>
        <v>High growth</v>
      </c>
      <c r="AJ743" s="47">
        <f>SUMIFS('Capex forecast'!E$9:E$223,'Capex forecast'!$T$9:$T$223,$AF743,'Capex forecast'!$S$9:$S$223,$AH743,'Capex forecast'!$Q$9:$Q$223,"Repex")</f>
        <v>0</v>
      </c>
      <c r="AK743" s="47">
        <f>SUMIFS('Capex forecast'!F$9:F$223,'Capex forecast'!$T$9:$T$223,$AF743,'Capex forecast'!$S$9:$S$223,$AH743,'Capex forecast'!$Q$9:$Q$223,"Repex")</f>
        <v>0</v>
      </c>
      <c r="AL743" s="47">
        <f>SUMIFS('Capex forecast'!G$9:G$223,'Capex forecast'!$T$9:$T$223,$AF743,'Capex forecast'!$S$9:$S$223,$AH743,'Capex forecast'!$Q$9:$Q$223,"Repex")</f>
        <v>0</v>
      </c>
      <c r="AM743" s="47">
        <f>SUMIFS('Capex forecast'!H$9:H$223,'Capex forecast'!$T$9:$T$223,$AF743,'Capex forecast'!$S$9:$S$223,$AH743,'Capex forecast'!$Q$9:$Q$223,"Repex")</f>
        <v>0</v>
      </c>
      <c r="AN743" s="47">
        <f>SUMIFS('Capex forecast'!I$9:I$223,'Capex forecast'!$T$9:$T$223,$AF743,'Capex forecast'!$S$9:$S$223,$AH743,'Capex forecast'!$Q$9:$Q$223,"Repex")</f>
        <v>0</v>
      </c>
      <c r="AO743" s="47">
        <f>SUMIFS('Capex forecast'!J$9:J$223,'Capex forecast'!$T$9:$T$223,$AF743,'Capex forecast'!$S$9:$S$223,$AH743,'Capex forecast'!$Q$9:$Q$223,"Repex")</f>
        <v>0</v>
      </c>
      <c r="AP743" s="47">
        <f>SUMIFS('Capex forecast'!K$9:K$223,'Capex forecast'!$T$9:$T$223,$AF743,'Capex forecast'!$S$9:$S$223,$AH743,'Capex forecast'!$Q$9:$Q$223,"Repex")</f>
        <v>0</v>
      </c>
      <c r="AQ743" s="47">
        <f>SUMIFS('Capex forecast'!L$9:L$223,'Capex forecast'!$T$9:$T$223,$AF743,'Capex forecast'!$S$9:$S$223,$AH743,'Capex forecast'!$Q$9:$Q$223,"Repex")</f>
        <v>0</v>
      </c>
      <c r="AR743" s="47">
        <f>SUMIFS('Capex forecast'!M$9:M$223,'Capex forecast'!$T$9:$T$223,$AF743,'Capex forecast'!$S$9:$S$223,$AH743,'Capex forecast'!$Q$9:$Q$223,"Repex")</f>
        <v>0</v>
      </c>
      <c r="AS743" s="47">
        <f>SUMIFS('Capex forecast'!N$9:N$223,'Capex forecast'!$T$9:$T$223,$AF743,'Capex forecast'!$S$9:$S$223,$AH743,'Capex forecast'!$Q$9:$Q$223,"Repex")</f>
        <v>0</v>
      </c>
    </row>
    <row r="744" spans="2:45" ht="15">
      <c r="B744" s="45" t="s">
        <v>213</v>
      </c>
      <c r="C744" s="6" t="str">
        <f>INDEX('Demand forecast'!$M$9:$M$5832,MATCH($B744,'Demand forecast'!$B$9:$B$5832,0))</f>
        <v>Yes</v>
      </c>
      <c r="D744" s="6" t="str">
        <f>IF(COUNTIF($B$93:B744,$B744) = 1, "LV", IF(COUNTIF($B$93:B744,$B744) = 2, "HV", "ST"))</f>
        <v>ST</v>
      </c>
      <c r="E744" s="6" t="str">
        <f>INDEX('Demand forecast and growth rate'!$E$7:$E$273,MATCH($B744,'Demand forecast and growth rate'!$B$7:$B$273,0))</f>
        <v>Steady/falling</v>
      </c>
      <c r="F744" s="32">
        <f>SUMIFS('Capex forecast'!E$9:E$223,'Capex forecast'!$T$9:$T$223,'Allocation of site-spec costs'!$B744,'Capex forecast'!$S$9:$S$223,'Allocation of site-spec costs'!$D744,'Capex forecast'!$Q$9:$Q$223,"Customer Connection")</f>
        <v>0</v>
      </c>
      <c r="G744" s="32">
        <f>SUMIFS('Capex forecast'!F$9:F$223,'Capex forecast'!$T$9:$T$223,'Allocation of site-spec costs'!$B744,'Capex forecast'!$S$9:$S$223,'Allocation of site-spec costs'!$D744,'Capex forecast'!$Q$9:$Q$223,"Customer Connection")</f>
        <v>0</v>
      </c>
      <c r="H744" s="32">
        <f>SUMIFS('Capex forecast'!G$9:G$223,'Capex forecast'!$T$9:$T$223,'Allocation of site-spec costs'!$B744,'Capex forecast'!$S$9:$S$223,'Allocation of site-spec costs'!$D744,'Capex forecast'!$Q$9:$Q$223,"Customer Connection")</f>
        <v>0</v>
      </c>
      <c r="I744" s="32">
        <f>SUMIFS('Capex forecast'!H$9:H$223,'Capex forecast'!$T$9:$T$223,'Allocation of site-spec costs'!$B744,'Capex forecast'!$S$9:$S$223,'Allocation of site-spec costs'!$D744,'Capex forecast'!$Q$9:$Q$223,"Customer Connection")</f>
        <v>0</v>
      </c>
      <c r="J744" s="32">
        <f>SUMIFS('Capex forecast'!I$9:I$223,'Capex forecast'!$T$9:$T$223,'Allocation of site-spec costs'!$B744,'Capex forecast'!$S$9:$S$223,'Allocation of site-spec costs'!$D744,'Capex forecast'!$Q$9:$Q$223,"Customer Connection")</f>
        <v>0</v>
      </c>
      <c r="K744" s="32">
        <f>SUMIFS('Capex forecast'!J$9:J$223,'Capex forecast'!$T$9:$T$223,'Allocation of site-spec costs'!$B744,'Capex forecast'!$S$9:$S$223,'Allocation of site-spec costs'!$D744,'Capex forecast'!$Q$9:$Q$223,"Customer Connection")</f>
        <v>0</v>
      </c>
      <c r="L744" s="32">
        <f>SUMIFS('Capex forecast'!K$9:K$223,'Capex forecast'!$T$9:$T$223,'Allocation of site-spec costs'!$B744,'Capex forecast'!$S$9:$S$223,'Allocation of site-spec costs'!$D744,'Capex forecast'!$Q$9:$Q$223,"Customer Connection")</f>
        <v>0</v>
      </c>
      <c r="M744" s="32">
        <f>SUMIFS('Capex forecast'!L$9:L$223,'Capex forecast'!$T$9:$T$223,'Allocation of site-spec costs'!$B744,'Capex forecast'!$S$9:$S$223,'Allocation of site-spec costs'!$D744,'Capex forecast'!$Q$9:$Q$223,"Customer Connection")</f>
        <v>0</v>
      </c>
      <c r="N744" s="32">
        <f>SUMIFS('Capex forecast'!M$9:M$223,'Capex forecast'!$T$9:$T$223,'Allocation of site-spec costs'!$B744,'Capex forecast'!$S$9:$S$223,'Allocation of site-spec costs'!$D744,'Capex forecast'!$Q$9:$Q$223,"Customer Connection")</f>
        <v>0</v>
      </c>
      <c r="O744" s="32">
        <f>SUMIFS('Capex forecast'!N$9:N$223,'Capex forecast'!$T$9:$T$223,'Allocation of site-spec costs'!$B744,'Capex forecast'!$S$9:$S$223,'Allocation of site-spec costs'!$D744,'Capex forecast'!$Q$9:$Q$223,"Customer Connection")</f>
        <v>0</v>
      </c>
      <c r="Q744" s="45" t="s">
        <v>213</v>
      </c>
      <c r="R744" s="6" t="str">
        <f>INDEX('Demand forecast'!$M$9:$M$5832,MATCH($Q744,'Demand forecast'!$B$9:$B$5832,0))</f>
        <v>Yes</v>
      </c>
      <c r="S744" s="6" t="str">
        <f>IF(COUNTIF($Q$93:Q744,$B744) = 1, "LV", IF(COUNTIF($Q$93:Q744,$B744) = 2, "HV", "ST"))</f>
        <v>ST</v>
      </c>
      <c r="T744" s="6" t="str">
        <f>INDEX('Demand forecast and growth rate'!$E$7:$E$273,MATCH($Q744,'Demand forecast and growth rate'!$B$7:$B$273,0))</f>
        <v>Steady/falling</v>
      </c>
      <c r="U744" s="32">
        <f>SUMIFS('Capex forecast'!E$9:E$223,'Capex forecast'!$T$9:$T$223,$Q744,'Capex forecast'!$S$9:$S$223,$S744,'Capex forecast'!$Q$9:$Q$223,"Augex")</f>
        <v>0</v>
      </c>
      <c r="V744" s="32">
        <f>SUMIFS('Capex forecast'!F$9:F$223,'Capex forecast'!$T$9:$T$223,$Q744,'Capex forecast'!$S$9:$S$223,$S744,'Capex forecast'!$Q$9:$Q$223,"Augex")</f>
        <v>0</v>
      </c>
      <c r="W744" s="32">
        <f>SUMIFS('Capex forecast'!G$9:G$223,'Capex forecast'!$T$9:$T$223,$Q744,'Capex forecast'!$S$9:$S$223,$S744,'Capex forecast'!$Q$9:$Q$223,"Augex")</f>
        <v>0</v>
      </c>
      <c r="X744" s="32">
        <f>SUMIFS('Capex forecast'!H$9:H$223,'Capex forecast'!$T$9:$T$223,$Q744,'Capex forecast'!$S$9:$S$223,$S744,'Capex forecast'!$Q$9:$Q$223,"Augex")</f>
        <v>0</v>
      </c>
      <c r="Y744" s="32">
        <f>SUMIFS('Capex forecast'!I$9:I$223,'Capex forecast'!$T$9:$T$223,$Q744,'Capex forecast'!$S$9:$S$223,$S744,'Capex forecast'!$Q$9:$Q$223,"Augex")</f>
        <v>0</v>
      </c>
      <c r="Z744" s="32">
        <f>SUMIFS('Capex forecast'!J$9:J$223,'Capex forecast'!$T$9:$T$223,$Q744,'Capex forecast'!$S$9:$S$223,$S744,'Capex forecast'!$Q$9:$Q$223,"Augex")</f>
        <v>0</v>
      </c>
      <c r="AA744" s="32">
        <f>SUMIFS('Capex forecast'!K$9:K$223,'Capex forecast'!$T$9:$T$223,$Q744,'Capex forecast'!$S$9:$S$223,$S744,'Capex forecast'!$Q$9:$Q$223,"Augex")</f>
        <v>0</v>
      </c>
      <c r="AB744" s="32">
        <f>SUMIFS('Capex forecast'!L$9:L$223,'Capex forecast'!$T$9:$T$223,$Q744,'Capex forecast'!$S$9:$S$223,$S744,'Capex forecast'!$Q$9:$Q$223,"Augex")</f>
        <v>0</v>
      </c>
      <c r="AC744" s="32">
        <f>SUMIFS('Capex forecast'!M$9:M$223,'Capex forecast'!$T$9:$T$223,$Q744,'Capex forecast'!$S$9:$S$223,$S744,'Capex forecast'!$Q$9:$Q$223,"Augex")</f>
        <v>0</v>
      </c>
      <c r="AD744" s="32">
        <f>SUMIFS('Capex forecast'!N$9:N$223,'Capex forecast'!$T$9:$T$223,$Q744,'Capex forecast'!$S$9:$S$223,$S744,'Capex forecast'!$Q$9:$Q$223,"Augex")</f>
        <v>0</v>
      </c>
      <c r="AF744" s="45" t="s">
        <v>213</v>
      </c>
      <c r="AG744" s="6" t="str">
        <f>INDEX('Demand forecast'!$M$9:$M$5832,MATCH($Q744,'Demand forecast'!$B$9:$B$5832,0))</f>
        <v>Yes</v>
      </c>
      <c r="AH744" s="6" t="str">
        <f>IF(COUNTIF($AF$93:AF744,$B744) = 1, "LV", IF(COUNTIF($AF$93:AF744,$B744) = 2, "HV", "ST"))</f>
        <v>ST</v>
      </c>
      <c r="AI744" s="6" t="str">
        <f>INDEX('Demand forecast and growth rate'!$E$7:$E$273,MATCH($Q744,'Demand forecast and growth rate'!$B$7:$B$273,0))</f>
        <v>Steady/falling</v>
      </c>
      <c r="AJ744" s="47">
        <f>SUMIFS('Capex forecast'!E$9:E$223,'Capex forecast'!$T$9:$T$223,$AF744,'Capex forecast'!$S$9:$S$223,$AH744,'Capex forecast'!$Q$9:$Q$223,"Repex")</f>
        <v>0</v>
      </c>
      <c r="AK744" s="47">
        <f>SUMIFS('Capex forecast'!F$9:F$223,'Capex forecast'!$T$9:$T$223,$AF744,'Capex forecast'!$S$9:$S$223,$AH744,'Capex forecast'!$Q$9:$Q$223,"Repex")</f>
        <v>0</v>
      </c>
      <c r="AL744" s="47">
        <f>SUMIFS('Capex forecast'!G$9:G$223,'Capex forecast'!$T$9:$T$223,$AF744,'Capex forecast'!$S$9:$S$223,$AH744,'Capex forecast'!$Q$9:$Q$223,"Repex")</f>
        <v>0</v>
      </c>
      <c r="AM744" s="47">
        <f>SUMIFS('Capex forecast'!H$9:H$223,'Capex forecast'!$T$9:$T$223,$AF744,'Capex forecast'!$S$9:$S$223,$AH744,'Capex forecast'!$Q$9:$Q$223,"Repex")</f>
        <v>0</v>
      </c>
      <c r="AN744" s="47">
        <f>SUMIFS('Capex forecast'!I$9:I$223,'Capex forecast'!$T$9:$T$223,$AF744,'Capex forecast'!$S$9:$S$223,$AH744,'Capex forecast'!$Q$9:$Q$223,"Repex")</f>
        <v>0</v>
      </c>
      <c r="AO744" s="47">
        <f>SUMIFS('Capex forecast'!J$9:J$223,'Capex forecast'!$T$9:$T$223,$AF744,'Capex forecast'!$S$9:$S$223,$AH744,'Capex forecast'!$Q$9:$Q$223,"Repex")</f>
        <v>0</v>
      </c>
      <c r="AP744" s="47">
        <f>SUMIFS('Capex forecast'!K$9:K$223,'Capex forecast'!$T$9:$T$223,$AF744,'Capex forecast'!$S$9:$S$223,$AH744,'Capex forecast'!$Q$9:$Q$223,"Repex")</f>
        <v>0</v>
      </c>
      <c r="AQ744" s="47">
        <f>SUMIFS('Capex forecast'!L$9:L$223,'Capex forecast'!$T$9:$T$223,$AF744,'Capex forecast'!$S$9:$S$223,$AH744,'Capex forecast'!$Q$9:$Q$223,"Repex")</f>
        <v>0</v>
      </c>
      <c r="AR744" s="47">
        <f>SUMIFS('Capex forecast'!M$9:M$223,'Capex forecast'!$T$9:$T$223,$AF744,'Capex forecast'!$S$9:$S$223,$AH744,'Capex forecast'!$Q$9:$Q$223,"Repex")</f>
        <v>0</v>
      </c>
      <c r="AS744" s="47">
        <f>SUMIFS('Capex forecast'!N$9:N$223,'Capex forecast'!$T$9:$T$223,$AF744,'Capex forecast'!$S$9:$S$223,$AH744,'Capex forecast'!$Q$9:$Q$223,"Repex")</f>
        <v>0</v>
      </c>
    </row>
    <row r="745" spans="2:45" ht="15">
      <c r="B745" s="45" t="s">
        <v>33</v>
      </c>
      <c r="C745" s="6" t="str">
        <f>INDEX('Demand forecast'!$M$9:$M$5832,MATCH($B745,'Demand forecast'!$B$9:$B$5832,0))</f>
        <v>No</v>
      </c>
      <c r="D745" s="6" t="str">
        <f>IF(COUNTIF($B$93:B745,$B745) = 1, "LV", IF(COUNTIF($B$93:B745,$B745) = 2, "HV", "ST"))</f>
        <v>ST</v>
      </c>
      <c r="E745" s="6" t="str">
        <f>INDEX('Demand forecast and growth rate'!$E$7:$E$273,MATCH($B745,'Demand forecast and growth rate'!$B$7:$B$273,0))</f>
        <v>Small growth</v>
      </c>
      <c r="F745" s="32">
        <f>SUMIFS('Capex forecast'!E$9:E$223,'Capex forecast'!$T$9:$T$223,'Allocation of site-spec costs'!$B745,'Capex forecast'!$S$9:$S$223,'Allocation of site-spec costs'!$D745,'Capex forecast'!$Q$9:$Q$223,"Customer Connection")</f>
        <v>0</v>
      </c>
      <c r="G745" s="32">
        <f>SUMIFS('Capex forecast'!F$9:F$223,'Capex forecast'!$T$9:$T$223,'Allocation of site-spec costs'!$B745,'Capex forecast'!$S$9:$S$223,'Allocation of site-spec costs'!$D745,'Capex forecast'!$Q$9:$Q$223,"Customer Connection")</f>
        <v>0</v>
      </c>
      <c r="H745" s="32">
        <f>SUMIFS('Capex forecast'!G$9:G$223,'Capex forecast'!$T$9:$T$223,'Allocation of site-spec costs'!$B745,'Capex forecast'!$S$9:$S$223,'Allocation of site-spec costs'!$D745,'Capex forecast'!$Q$9:$Q$223,"Customer Connection")</f>
        <v>0</v>
      </c>
      <c r="I745" s="32">
        <f>SUMIFS('Capex forecast'!H$9:H$223,'Capex forecast'!$T$9:$T$223,'Allocation of site-spec costs'!$B745,'Capex forecast'!$S$9:$S$223,'Allocation of site-spec costs'!$D745,'Capex forecast'!$Q$9:$Q$223,"Customer Connection")</f>
        <v>0</v>
      </c>
      <c r="J745" s="32">
        <f>SUMIFS('Capex forecast'!I$9:I$223,'Capex forecast'!$T$9:$T$223,'Allocation of site-spec costs'!$B745,'Capex forecast'!$S$9:$S$223,'Allocation of site-spec costs'!$D745,'Capex forecast'!$Q$9:$Q$223,"Customer Connection")</f>
        <v>0</v>
      </c>
      <c r="K745" s="32">
        <f>SUMIFS('Capex forecast'!J$9:J$223,'Capex forecast'!$T$9:$T$223,'Allocation of site-spec costs'!$B745,'Capex forecast'!$S$9:$S$223,'Allocation of site-spec costs'!$D745,'Capex forecast'!$Q$9:$Q$223,"Customer Connection")</f>
        <v>0</v>
      </c>
      <c r="L745" s="32">
        <f>SUMIFS('Capex forecast'!K$9:K$223,'Capex forecast'!$T$9:$T$223,'Allocation of site-spec costs'!$B745,'Capex forecast'!$S$9:$S$223,'Allocation of site-spec costs'!$D745,'Capex forecast'!$Q$9:$Q$223,"Customer Connection")</f>
        <v>0</v>
      </c>
      <c r="M745" s="32">
        <f>SUMIFS('Capex forecast'!L$9:L$223,'Capex forecast'!$T$9:$T$223,'Allocation of site-spec costs'!$B745,'Capex forecast'!$S$9:$S$223,'Allocation of site-spec costs'!$D745,'Capex forecast'!$Q$9:$Q$223,"Customer Connection")</f>
        <v>0</v>
      </c>
      <c r="N745" s="32">
        <f>SUMIFS('Capex forecast'!M$9:M$223,'Capex forecast'!$T$9:$T$223,'Allocation of site-spec costs'!$B745,'Capex forecast'!$S$9:$S$223,'Allocation of site-spec costs'!$D745,'Capex forecast'!$Q$9:$Q$223,"Customer Connection")</f>
        <v>0</v>
      </c>
      <c r="O745" s="32">
        <f>SUMIFS('Capex forecast'!N$9:N$223,'Capex forecast'!$T$9:$T$223,'Allocation of site-spec costs'!$B745,'Capex forecast'!$S$9:$S$223,'Allocation of site-spec costs'!$D745,'Capex forecast'!$Q$9:$Q$223,"Customer Connection")</f>
        <v>0</v>
      </c>
      <c r="Q745" s="45" t="s">
        <v>33</v>
      </c>
      <c r="R745" s="6" t="str">
        <f>INDEX('Demand forecast'!$M$9:$M$5832,MATCH($Q745,'Demand forecast'!$B$9:$B$5832,0))</f>
        <v>No</v>
      </c>
      <c r="S745" s="6" t="str">
        <f>IF(COUNTIF($Q$93:Q745,$B745) = 1, "LV", IF(COUNTIF($Q$93:Q745,$B745) = 2, "HV", "ST"))</f>
        <v>ST</v>
      </c>
      <c r="T745" s="6" t="str">
        <f>INDEX('Demand forecast and growth rate'!$E$7:$E$273,MATCH($Q745,'Demand forecast and growth rate'!$B$7:$B$273,0))</f>
        <v>Small growth</v>
      </c>
      <c r="U745" s="32">
        <f>SUMIFS('Capex forecast'!E$9:E$223,'Capex forecast'!$T$9:$T$223,$Q745,'Capex forecast'!$S$9:$S$223,$S745,'Capex forecast'!$Q$9:$Q$223,"Augex")</f>
        <v>0</v>
      </c>
      <c r="V745" s="32">
        <f>SUMIFS('Capex forecast'!F$9:F$223,'Capex forecast'!$T$9:$T$223,$Q745,'Capex forecast'!$S$9:$S$223,$S745,'Capex forecast'!$Q$9:$Q$223,"Augex")</f>
        <v>0</v>
      </c>
      <c r="W745" s="32">
        <f>SUMIFS('Capex forecast'!G$9:G$223,'Capex forecast'!$T$9:$T$223,$Q745,'Capex forecast'!$S$9:$S$223,$S745,'Capex forecast'!$Q$9:$Q$223,"Augex")</f>
        <v>0</v>
      </c>
      <c r="X745" s="32">
        <f>SUMIFS('Capex forecast'!H$9:H$223,'Capex forecast'!$T$9:$T$223,$Q745,'Capex forecast'!$S$9:$S$223,$S745,'Capex forecast'!$Q$9:$Q$223,"Augex")</f>
        <v>0</v>
      </c>
      <c r="Y745" s="32">
        <f>SUMIFS('Capex forecast'!I$9:I$223,'Capex forecast'!$T$9:$T$223,$Q745,'Capex forecast'!$S$9:$S$223,$S745,'Capex forecast'!$Q$9:$Q$223,"Augex")</f>
        <v>0</v>
      </c>
      <c r="Z745" s="32">
        <f>SUMIFS('Capex forecast'!J$9:J$223,'Capex forecast'!$T$9:$T$223,$Q745,'Capex forecast'!$S$9:$S$223,$S745,'Capex forecast'!$Q$9:$Q$223,"Augex")</f>
        <v>0</v>
      </c>
      <c r="AA745" s="32">
        <f>SUMIFS('Capex forecast'!K$9:K$223,'Capex forecast'!$T$9:$T$223,$Q745,'Capex forecast'!$S$9:$S$223,$S745,'Capex forecast'!$Q$9:$Q$223,"Augex")</f>
        <v>0</v>
      </c>
      <c r="AB745" s="32">
        <f>SUMIFS('Capex forecast'!L$9:L$223,'Capex forecast'!$T$9:$T$223,$Q745,'Capex forecast'!$S$9:$S$223,$S745,'Capex forecast'!$Q$9:$Q$223,"Augex")</f>
        <v>0</v>
      </c>
      <c r="AC745" s="32">
        <f>SUMIFS('Capex forecast'!M$9:M$223,'Capex forecast'!$T$9:$T$223,$Q745,'Capex forecast'!$S$9:$S$223,$S745,'Capex forecast'!$Q$9:$Q$223,"Augex")</f>
        <v>0</v>
      </c>
      <c r="AD745" s="32">
        <f>SUMIFS('Capex forecast'!N$9:N$223,'Capex forecast'!$T$9:$T$223,$Q745,'Capex forecast'!$S$9:$S$223,$S745,'Capex forecast'!$Q$9:$Q$223,"Augex")</f>
        <v>0</v>
      </c>
      <c r="AF745" s="45" t="s">
        <v>33</v>
      </c>
      <c r="AG745" s="6" t="str">
        <f>INDEX('Demand forecast'!$M$9:$M$5832,MATCH($Q745,'Demand forecast'!$B$9:$B$5832,0))</f>
        <v>No</v>
      </c>
      <c r="AH745" s="6" t="str">
        <f>IF(COUNTIF($AF$93:AF745,$B745) = 1, "LV", IF(COUNTIF($AF$93:AF745,$B745) = 2, "HV", "ST"))</f>
        <v>ST</v>
      </c>
      <c r="AI745" s="6" t="str">
        <f>INDEX('Demand forecast and growth rate'!$E$7:$E$273,MATCH($Q745,'Demand forecast and growth rate'!$B$7:$B$273,0))</f>
        <v>Small growth</v>
      </c>
      <c r="AJ745" s="47">
        <f>SUMIFS('Capex forecast'!E$9:E$223,'Capex forecast'!$T$9:$T$223,$AF745,'Capex forecast'!$S$9:$S$223,$AH745,'Capex forecast'!$Q$9:$Q$223,"Repex")</f>
        <v>0</v>
      </c>
      <c r="AK745" s="47">
        <f>SUMIFS('Capex forecast'!F$9:F$223,'Capex forecast'!$T$9:$T$223,$AF745,'Capex forecast'!$S$9:$S$223,$AH745,'Capex forecast'!$Q$9:$Q$223,"Repex")</f>
        <v>0</v>
      </c>
      <c r="AL745" s="47">
        <f>SUMIFS('Capex forecast'!G$9:G$223,'Capex forecast'!$T$9:$T$223,$AF745,'Capex forecast'!$S$9:$S$223,$AH745,'Capex forecast'!$Q$9:$Q$223,"Repex")</f>
        <v>0</v>
      </c>
      <c r="AM745" s="47">
        <f>SUMIFS('Capex forecast'!H$9:H$223,'Capex forecast'!$T$9:$T$223,$AF745,'Capex forecast'!$S$9:$S$223,$AH745,'Capex forecast'!$Q$9:$Q$223,"Repex")</f>
        <v>0</v>
      </c>
      <c r="AN745" s="47">
        <f>SUMIFS('Capex forecast'!I$9:I$223,'Capex forecast'!$T$9:$T$223,$AF745,'Capex forecast'!$S$9:$S$223,$AH745,'Capex forecast'!$Q$9:$Q$223,"Repex")</f>
        <v>0</v>
      </c>
      <c r="AO745" s="47">
        <f>SUMIFS('Capex forecast'!J$9:J$223,'Capex forecast'!$T$9:$T$223,$AF745,'Capex forecast'!$S$9:$S$223,$AH745,'Capex forecast'!$Q$9:$Q$223,"Repex")</f>
        <v>0</v>
      </c>
      <c r="AP745" s="47">
        <f>SUMIFS('Capex forecast'!K$9:K$223,'Capex forecast'!$T$9:$T$223,$AF745,'Capex forecast'!$S$9:$S$223,$AH745,'Capex forecast'!$Q$9:$Q$223,"Repex")</f>
        <v>0</v>
      </c>
      <c r="AQ745" s="47">
        <f>SUMIFS('Capex forecast'!L$9:L$223,'Capex forecast'!$T$9:$T$223,$AF745,'Capex forecast'!$S$9:$S$223,$AH745,'Capex forecast'!$Q$9:$Q$223,"Repex")</f>
        <v>0</v>
      </c>
      <c r="AR745" s="47">
        <f>SUMIFS('Capex forecast'!M$9:M$223,'Capex forecast'!$T$9:$T$223,$AF745,'Capex forecast'!$S$9:$S$223,$AH745,'Capex forecast'!$Q$9:$Q$223,"Repex")</f>
        <v>0</v>
      </c>
      <c r="AS745" s="47">
        <f>SUMIFS('Capex forecast'!N$9:N$223,'Capex forecast'!$T$9:$T$223,$AF745,'Capex forecast'!$S$9:$S$223,$AH745,'Capex forecast'!$Q$9:$Q$223,"Repex")</f>
        <v>0</v>
      </c>
    </row>
    <row r="746" spans="2:45" ht="15">
      <c r="B746" s="45" t="s">
        <v>83</v>
      </c>
      <c r="C746" s="6" t="str">
        <f>INDEX('Demand forecast'!$M$9:$M$5832,MATCH($B746,'Demand forecast'!$B$9:$B$5832,0))</f>
        <v>No</v>
      </c>
      <c r="D746" s="6" t="str">
        <f>IF(COUNTIF($B$93:B746,$B746) = 1, "LV", IF(COUNTIF($B$93:B746,$B746) = 2, "HV", "ST"))</f>
        <v>ST</v>
      </c>
      <c r="E746" s="6" t="str">
        <f>INDEX('Demand forecast and growth rate'!$E$7:$E$273,MATCH($B746,'Demand forecast and growth rate'!$B$7:$B$273,0))</f>
        <v>Small growth</v>
      </c>
      <c r="F746" s="32">
        <f>SUMIFS('Capex forecast'!E$9:E$223,'Capex forecast'!$T$9:$T$223,'Allocation of site-spec costs'!$B746,'Capex forecast'!$S$9:$S$223,'Allocation of site-spec costs'!$D746,'Capex forecast'!$Q$9:$Q$223,"Customer Connection")</f>
        <v>0</v>
      </c>
      <c r="G746" s="32">
        <f>SUMIFS('Capex forecast'!F$9:F$223,'Capex forecast'!$T$9:$T$223,'Allocation of site-spec costs'!$B746,'Capex forecast'!$S$9:$S$223,'Allocation of site-spec costs'!$D746,'Capex forecast'!$Q$9:$Q$223,"Customer Connection")</f>
        <v>0</v>
      </c>
      <c r="H746" s="32">
        <f>SUMIFS('Capex forecast'!G$9:G$223,'Capex forecast'!$T$9:$T$223,'Allocation of site-spec costs'!$B746,'Capex forecast'!$S$9:$S$223,'Allocation of site-spec costs'!$D746,'Capex forecast'!$Q$9:$Q$223,"Customer Connection")</f>
        <v>0</v>
      </c>
      <c r="I746" s="32">
        <f>SUMIFS('Capex forecast'!H$9:H$223,'Capex forecast'!$T$9:$T$223,'Allocation of site-spec costs'!$B746,'Capex forecast'!$S$9:$S$223,'Allocation of site-spec costs'!$D746,'Capex forecast'!$Q$9:$Q$223,"Customer Connection")</f>
        <v>0</v>
      </c>
      <c r="J746" s="32">
        <f>SUMIFS('Capex forecast'!I$9:I$223,'Capex forecast'!$T$9:$T$223,'Allocation of site-spec costs'!$B746,'Capex forecast'!$S$9:$S$223,'Allocation of site-spec costs'!$D746,'Capex forecast'!$Q$9:$Q$223,"Customer Connection")</f>
        <v>0</v>
      </c>
      <c r="K746" s="32">
        <f>SUMIFS('Capex forecast'!J$9:J$223,'Capex forecast'!$T$9:$T$223,'Allocation of site-spec costs'!$B746,'Capex forecast'!$S$9:$S$223,'Allocation of site-spec costs'!$D746,'Capex forecast'!$Q$9:$Q$223,"Customer Connection")</f>
        <v>0</v>
      </c>
      <c r="L746" s="32">
        <f>SUMIFS('Capex forecast'!K$9:K$223,'Capex forecast'!$T$9:$T$223,'Allocation of site-spec costs'!$B746,'Capex forecast'!$S$9:$S$223,'Allocation of site-spec costs'!$D746,'Capex forecast'!$Q$9:$Q$223,"Customer Connection")</f>
        <v>0</v>
      </c>
      <c r="M746" s="32">
        <f>SUMIFS('Capex forecast'!L$9:L$223,'Capex forecast'!$T$9:$T$223,'Allocation of site-spec costs'!$B746,'Capex forecast'!$S$9:$S$223,'Allocation of site-spec costs'!$D746,'Capex forecast'!$Q$9:$Q$223,"Customer Connection")</f>
        <v>0</v>
      </c>
      <c r="N746" s="32">
        <f>SUMIFS('Capex forecast'!M$9:M$223,'Capex forecast'!$T$9:$T$223,'Allocation of site-spec costs'!$B746,'Capex forecast'!$S$9:$S$223,'Allocation of site-spec costs'!$D746,'Capex forecast'!$Q$9:$Q$223,"Customer Connection")</f>
        <v>0</v>
      </c>
      <c r="O746" s="32">
        <f>SUMIFS('Capex forecast'!N$9:N$223,'Capex forecast'!$T$9:$T$223,'Allocation of site-spec costs'!$B746,'Capex forecast'!$S$9:$S$223,'Allocation of site-spec costs'!$D746,'Capex forecast'!$Q$9:$Q$223,"Customer Connection")</f>
        <v>0</v>
      </c>
      <c r="Q746" s="45" t="s">
        <v>83</v>
      </c>
      <c r="R746" s="6" t="str">
        <f>INDEX('Demand forecast'!$M$9:$M$5832,MATCH($Q746,'Demand forecast'!$B$9:$B$5832,0))</f>
        <v>No</v>
      </c>
      <c r="S746" s="6" t="str">
        <f>IF(COUNTIF($Q$93:Q746,$B746) = 1, "LV", IF(COUNTIF($Q$93:Q746,$B746) = 2, "HV", "ST"))</f>
        <v>ST</v>
      </c>
      <c r="T746" s="6" t="str">
        <f>INDEX('Demand forecast and growth rate'!$E$7:$E$273,MATCH($Q746,'Demand forecast and growth rate'!$B$7:$B$273,0))</f>
        <v>Small growth</v>
      </c>
      <c r="U746" s="32">
        <f>SUMIFS('Capex forecast'!E$9:E$223,'Capex forecast'!$T$9:$T$223,$Q746,'Capex forecast'!$S$9:$S$223,$S746,'Capex forecast'!$Q$9:$Q$223,"Augex")</f>
        <v>0</v>
      </c>
      <c r="V746" s="32">
        <f>SUMIFS('Capex forecast'!F$9:F$223,'Capex forecast'!$T$9:$T$223,$Q746,'Capex forecast'!$S$9:$S$223,$S746,'Capex forecast'!$Q$9:$Q$223,"Augex")</f>
        <v>0</v>
      </c>
      <c r="W746" s="32">
        <f>SUMIFS('Capex forecast'!G$9:G$223,'Capex forecast'!$T$9:$T$223,$Q746,'Capex forecast'!$S$9:$S$223,$S746,'Capex forecast'!$Q$9:$Q$223,"Augex")</f>
        <v>0</v>
      </c>
      <c r="X746" s="32">
        <f>SUMIFS('Capex forecast'!H$9:H$223,'Capex forecast'!$T$9:$T$223,$Q746,'Capex forecast'!$S$9:$S$223,$S746,'Capex forecast'!$Q$9:$Q$223,"Augex")</f>
        <v>0</v>
      </c>
      <c r="Y746" s="32">
        <f>SUMIFS('Capex forecast'!I$9:I$223,'Capex forecast'!$T$9:$T$223,$Q746,'Capex forecast'!$S$9:$S$223,$S746,'Capex forecast'!$Q$9:$Q$223,"Augex")</f>
        <v>0</v>
      </c>
      <c r="Z746" s="32">
        <f>SUMIFS('Capex forecast'!J$9:J$223,'Capex forecast'!$T$9:$T$223,$Q746,'Capex forecast'!$S$9:$S$223,$S746,'Capex forecast'!$Q$9:$Q$223,"Augex")</f>
        <v>0</v>
      </c>
      <c r="AA746" s="32">
        <f>SUMIFS('Capex forecast'!K$9:K$223,'Capex forecast'!$T$9:$T$223,$Q746,'Capex forecast'!$S$9:$S$223,$S746,'Capex forecast'!$Q$9:$Q$223,"Augex")</f>
        <v>0</v>
      </c>
      <c r="AB746" s="32">
        <f>SUMIFS('Capex forecast'!L$9:L$223,'Capex forecast'!$T$9:$T$223,$Q746,'Capex forecast'!$S$9:$S$223,$S746,'Capex forecast'!$Q$9:$Q$223,"Augex")</f>
        <v>0</v>
      </c>
      <c r="AC746" s="32">
        <f>SUMIFS('Capex forecast'!M$9:M$223,'Capex forecast'!$T$9:$T$223,$Q746,'Capex forecast'!$S$9:$S$223,$S746,'Capex forecast'!$Q$9:$Q$223,"Augex")</f>
        <v>0</v>
      </c>
      <c r="AD746" s="32">
        <f>SUMIFS('Capex forecast'!N$9:N$223,'Capex forecast'!$T$9:$T$223,$Q746,'Capex forecast'!$S$9:$S$223,$S746,'Capex forecast'!$Q$9:$Q$223,"Augex")</f>
        <v>0</v>
      </c>
      <c r="AF746" s="45" t="s">
        <v>83</v>
      </c>
      <c r="AG746" s="6" t="str">
        <f>INDEX('Demand forecast'!$M$9:$M$5832,MATCH($Q746,'Demand forecast'!$B$9:$B$5832,0))</f>
        <v>No</v>
      </c>
      <c r="AH746" s="6" t="str">
        <f>IF(COUNTIF($AF$93:AF746,$B746) = 1, "LV", IF(COUNTIF($AF$93:AF746,$B746) = 2, "HV", "ST"))</f>
        <v>ST</v>
      </c>
      <c r="AI746" s="6" t="str">
        <f>INDEX('Demand forecast and growth rate'!$E$7:$E$273,MATCH($Q746,'Demand forecast and growth rate'!$B$7:$B$273,0))</f>
        <v>Small growth</v>
      </c>
      <c r="AJ746" s="47">
        <f>SUMIFS('Capex forecast'!E$9:E$223,'Capex forecast'!$T$9:$T$223,$AF746,'Capex forecast'!$S$9:$S$223,$AH746,'Capex forecast'!$Q$9:$Q$223,"Repex")</f>
        <v>0</v>
      </c>
      <c r="AK746" s="47">
        <f>SUMIFS('Capex forecast'!F$9:F$223,'Capex forecast'!$T$9:$T$223,$AF746,'Capex forecast'!$S$9:$S$223,$AH746,'Capex forecast'!$Q$9:$Q$223,"Repex")</f>
        <v>0</v>
      </c>
      <c r="AL746" s="47">
        <f>SUMIFS('Capex forecast'!G$9:G$223,'Capex forecast'!$T$9:$T$223,$AF746,'Capex forecast'!$S$9:$S$223,$AH746,'Capex forecast'!$Q$9:$Q$223,"Repex")</f>
        <v>0</v>
      </c>
      <c r="AM746" s="47">
        <f>SUMIFS('Capex forecast'!H$9:H$223,'Capex forecast'!$T$9:$T$223,$AF746,'Capex forecast'!$S$9:$S$223,$AH746,'Capex forecast'!$Q$9:$Q$223,"Repex")</f>
        <v>0</v>
      </c>
      <c r="AN746" s="47">
        <f>SUMIFS('Capex forecast'!I$9:I$223,'Capex forecast'!$T$9:$T$223,$AF746,'Capex forecast'!$S$9:$S$223,$AH746,'Capex forecast'!$Q$9:$Q$223,"Repex")</f>
        <v>0</v>
      </c>
      <c r="AO746" s="47">
        <f>SUMIFS('Capex forecast'!J$9:J$223,'Capex forecast'!$T$9:$T$223,$AF746,'Capex forecast'!$S$9:$S$223,$AH746,'Capex forecast'!$Q$9:$Q$223,"Repex")</f>
        <v>0</v>
      </c>
      <c r="AP746" s="47">
        <f>SUMIFS('Capex forecast'!K$9:K$223,'Capex forecast'!$T$9:$T$223,$AF746,'Capex forecast'!$S$9:$S$223,$AH746,'Capex forecast'!$Q$9:$Q$223,"Repex")</f>
        <v>0</v>
      </c>
      <c r="AQ746" s="47">
        <f>SUMIFS('Capex forecast'!L$9:L$223,'Capex forecast'!$T$9:$T$223,$AF746,'Capex forecast'!$S$9:$S$223,$AH746,'Capex forecast'!$Q$9:$Q$223,"Repex")</f>
        <v>0</v>
      </c>
      <c r="AR746" s="47">
        <f>SUMIFS('Capex forecast'!M$9:M$223,'Capex forecast'!$T$9:$T$223,$AF746,'Capex forecast'!$S$9:$S$223,$AH746,'Capex forecast'!$Q$9:$Q$223,"Repex")</f>
        <v>0</v>
      </c>
      <c r="AS746" s="47">
        <f>SUMIFS('Capex forecast'!N$9:N$223,'Capex forecast'!$T$9:$T$223,$AF746,'Capex forecast'!$S$9:$S$223,$AH746,'Capex forecast'!$Q$9:$Q$223,"Repex")</f>
        <v>0</v>
      </c>
    </row>
    <row r="747" spans="2:45" ht="15">
      <c r="B747" s="45" t="s">
        <v>151</v>
      </c>
      <c r="C747" s="6" t="str">
        <f>INDEX('Demand forecast'!$M$9:$M$5832,MATCH($B747,'Demand forecast'!$B$9:$B$5832,0))</f>
        <v>No</v>
      </c>
      <c r="D747" s="6" t="str">
        <f>IF(COUNTIF($B$93:B747,$B747) = 1, "LV", IF(COUNTIF($B$93:B747,$B747) = 2, "HV", "ST"))</f>
        <v>ST</v>
      </c>
      <c r="E747" s="6" t="str">
        <f>INDEX('Demand forecast and growth rate'!$E$7:$E$273,MATCH($B747,'Demand forecast and growth rate'!$B$7:$B$273,0))</f>
        <v>High growth</v>
      </c>
      <c r="F747" s="32">
        <f>SUMIFS('Capex forecast'!E$9:E$223,'Capex forecast'!$T$9:$T$223,'Allocation of site-spec costs'!$B747,'Capex forecast'!$S$9:$S$223,'Allocation of site-spec costs'!$D747,'Capex forecast'!$Q$9:$Q$223,"Customer Connection")</f>
        <v>0</v>
      </c>
      <c r="G747" s="32">
        <f>SUMIFS('Capex forecast'!F$9:F$223,'Capex forecast'!$T$9:$T$223,'Allocation of site-spec costs'!$B747,'Capex forecast'!$S$9:$S$223,'Allocation of site-spec costs'!$D747,'Capex forecast'!$Q$9:$Q$223,"Customer Connection")</f>
        <v>0</v>
      </c>
      <c r="H747" s="32">
        <f>SUMIFS('Capex forecast'!G$9:G$223,'Capex forecast'!$T$9:$T$223,'Allocation of site-spec costs'!$B747,'Capex forecast'!$S$9:$S$223,'Allocation of site-spec costs'!$D747,'Capex forecast'!$Q$9:$Q$223,"Customer Connection")</f>
        <v>0</v>
      </c>
      <c r="I747" s="32">
        <f>SUMIFS('Capex forecast'!H$9:H$223,'Capex forecast'!$T$9:$T$223,'Allocation of site-spec costs'!$B747,'Capex forecast'!$S$9:$S$223,'Allocation of site-spec costs'!$D747,'Capex forecast'!$Q$9:$Q$223,"Customer Connection")</f>
        <v>0</v>
      </c>
      <c r="J747" s="32">
        <f>SUMIFS('Capex forecast'!I$9:I$223,'Capex forecast'!$T$9:$T$223,'Allocation of site-spec costs'!$B747,'Capex forecast'!$S$9:$S$223,'Allocation of site-spec costs'!$D747,'Capex forecast'!$Q$9:$Q$223,"Customer Connection")</f>
        <v>0</v>
      </c>
      <c r="K747" s="32">
        <f>SUMIFS('Capex forecast'!J$9:J$223,'Capex forecast'!$T$9:$T$223,'Allocation of site-spec costs'!$B747,'Capex forecast'!$S$9:$S$223,'Allocation of site-spec costs'!$D747,'Capex forecast'!$Q$9:$Q$223,"Customer Connection")</f>
        <v>0</v>
      </c>
      <c r="L747" s="32">
        <f>SUMIFS('Capex forecast'!K$9:K$223,'Capex forecast'!$T$9:$T$223,'Allocation of site-spec costs'!$B747,'Capex forecast'!$S$9:$S$223,'Allocation of site-spec costs'!$D747,'Capex forecast'!$Q$9:$Q$223,"Customer Connection")</f>
        <v>0</v>
      </c>
      <c r="M747" s="32">
        <f>SUMIFS('Capex forecast'!L$9:L$223,'Capex forecast'!$T$9:$T$223,'Allocation of site-spec costs'!$B747,'Capex forecast'!$S$9:$S$223,'Allocation of site-spec costs'!$D747,'Capex forecast'!$Q$9:$Q$223,"Customer Connection")</f>
        <v>0</v>
      </c>
      <c r="N747" s="32">
        <f>SUMIFS('Capex forecast'!M$9:M$223,'Capex forecast'!$T$9:$T$223,'Allocation of site-spec costs'!$B747,'Capex forecast'!$S$9:$S$223,'Allocation of site-spec costs'!$D747,'Capex forecast'!$Q$9:$Q$223,"Customer Connection")</f>
        <v>0</v>
      </c>
      <c r="O747" s="32">
        <f>SUMIFS('Capex forecast'!N$9:N$223,'Capex forecast'!$T$9:$T$223,'Allocation of site-spec costs'!$B747,'Capex forecast'!$S$9:$S$223,'Allocation of site-spec costs'!$D747,'Capex forecast'!$Q$9:$Q$223,"Customer Connection")</f>
        <v>0</v>
      </c>
      <c r="Q747" s="45" t="s">
        <v>151</v>
      </c>
      <c r="R747" s="6" t="str">
        <f>INDEX('Demand forecast'!$M$9:$M$5832,MATCH($Q747,'Demand forecast'!$B$9:$B$5832,0))</f>
        <v>No</v>
      </c>
      <c r="S747" s="6" t="str">
        <f>IF(COUNTIF($Q$93:Q747,$B747) = 1, "LV", IF(COUNTIF($Q$93:Q747,$B747) = 2, "HV", "ST"))</f>
        <v>ST</v>
      </c>
      <c r="T747" s="6" t="str">
        <f>INDEX('Demand forecast and growth rate'!$E$7:$E$273,MATCH($Q747,'Demand forecast and growth rate'!$B$7:$B$273,0))</f>
        <v>High growth</v>
      </c>
      <c r="U747" s="32">
        <f>SUMIFS('Capex forecast'!E$9:E$223,'Capex forecast'!$T$9:$T$223,$Q747,'Capex forecast'!$S$9:$S$223,$S747,'Capex forecast'!$Q$9:$Q$223,"Augex")</f>
        <v>0</v>
      </c>
      <c r="V747" s="32">
        <f>SUMIFS('Capex forecast'!F$9:F$223,'Capex forecast'!$T$9:$T$223,$Q747,'Capex forecast'!$S$9:$S$223,$S747,'Capex forecast'!$Q$9:$Q$223,"Augex")</f>
        <v>0</v>
      </c>
      <c r="W747" s="32">
        <f>SUMIFS('Capex forecast'!G$9:G$223,'Capex forecast'!$T$9:$T$223,$Q747,'Capex forecast'!$S$9:$S$223,$S747,'Capex forecast'!$Q$9:$Q$223,"Augex")</f>
        <v>0</v>
      </c>
      <c r="X747" s="32">
        <f>SUMIFS('Capex forecast'!H$9:H$223,'Capex forecast'!$T$9:$T$223,$Q747,'Capex forecast'!$S$9:$S$223,$S747,'Capex forecast'!$Q$9:$Q$223,"Augex")</f>
        <v>0</v>
      </c>
      <c r="Y747" s="32">
        <f>SUMIFS('Capex forecast'!I$9:I$223,'Capex forecast'!$T$9:$T$223,$Q747,'Capex forecast'!$S$9:$S$223,$S747,'Capex forecast'!$Q$9:$Q$223,"Augex")</f>
        <v>0</v>
      </c>
      <c r="Z747" s="32">
        <f>SUMIFS('Capex forecast'!J$9:J$223,'Capex forecast'!$T$9:$T$223,$Q747,'Capex forecast'!$S$9:$S$223,$S747,'Capex forecast'!$Q$9:$Q$223,"Augex")</f>
        <v>0</v>
      </c>
      <c r="AA747" s="32">
        <f>SUMIFS('Capex forecast'!K$9:K$223,'Capex forecast'!$T$9:$T$223,$Q747,'Capex forecast'!$S$9:$S$223,$S747,'Capex forecast'!$Q$9:$Q$223,"Augex")</f>
        <v>0</v>
      </c>
      <c r="AB747" s="32">
        <f>SUMIFS('Capex forecast'!L$9:L$223,'Capex forecast'!$T$9:$T$223,$Q747,'Capex forecast'!$S$9:$S$223,$S747,'Capex forecast'!$Q$9:$Q$223,"Augex")</f>
        <v>0</v>
      </c>
      <c r="AC747" s="32">
        <f>SUMIFS('Capex forecast'!M$9:M$223,'Capex forecast'!$T$9:$T$223,$Q747,'Capex forecast'!$S$9:$S$223,$S747,'Capex forecast'!$Q$9:$Q$223,"Augex")</f>
        <v>0</v>
      </c>
      <c r="AD747" s="32">
        <f>SUMIFS('Capex forecast'!N$9:N$223,'Capex forecast'!$T$9:$T$223,$Q747,'Capex forecast'!$S$9:$S$223,$S747,'Capex forecast'!$Q$9:$Q$223,"Augex")</f>
        <v>0</v>
      </c>
      <c r="AF747" s="45" t="s">
        <v>151</v>
      </c>
      <c r="AG747" s="6" t="str">
        <f>INDEX('Demand forecast'!$M$9:$M$5832,MATCH($Q747,'Demand forecast'!$B$9:$B$5832,0))</f>
        <v>No</v>
      </c>
      <c r="AH747" s="6" t="str">
        <f>IF(COUNTIF($AF$93:AF747,$B747) = 1, "LV", IF(COUNTIF($AF$93:AF747,$B747) = 2, "HV", "ST"))</f>
        <v>ST</v>
      </c>
      <c r="AI747" s="6" t="str">
        <f>INDEX('Demand forecast and growth rate'!$E$7:$E$273,MATCH($Q747,'Demand forecast and growth rate'!$B$7:$B$273,0))</f>
        <v>High growth</v>
      </c>
      <c r="AJ747" s="47">
        <f>SUMIFS('Capex forecast'!E$9:E$223,'Capex forecast'!$T$9:$T$223,$AF747,'Capex forecast'!$S$9:$S$223,$AH747,'Capex forecast'!$Q$9:$Q$223,"Repex")</f>
        <v>0</v>
      </c>
      <c r="AK747" s="47">
        <f>SUMIFS('Capex forecast'!F$9:F$223,'Capex forecast'!$T$9:$T$223,$AF747,'Capex forecast'!$S$9:$S$223,$AH747,'Capex forecast'!$Q$9:$Q$223,"Repex")</f>
        <v>0</v>
      </c>
      <c r="AL747" s="47">
        <f>SUMIFS('Capex forecast'!G$9:G$223,'Capex forecast'!$T$9:$T$223,$AF747,'Capex forecast'!$S$9:$S$223,$AH747,'Capex forecast'!$Q$9:$Q$223,"Repex")</f>
        <v>0</v>
      </c>
      <c r="AM747" s="47">
        <f>SUMIFS('Capex forecast'!H$9:H$223,'Capex forecast'!$T$9:$T$223,$AF747,'Capex forecast'!$S$9:$S$223,$AH747,'Capex forecast'!$Q$9:$Q$223,"Repex")</f>
        <v>0</v>
      </c>
      <c r="AN747" s="47">
        <f>SUMIFS('Capex forecast'!I$9:I$223,'Capex forecast'!$T$9:$T$223,$AF747,'Capex forecast'!$S$9:$S$223,$AH747,'Capex forecast'!$Q$9:$Q$223,"Repex")</f>
        <v>0</v>
      </c>
      <c r="AO747" s="47">
        <f>SUMIFS('Capex forecast'!J$9:J$223,'Capex forecast'!$T$9:$T$223,$AF747,'Capex forecast'!$S$9:$S$223,$AH747,'Capex forecast'!$Q$9:$Q$223,"Repex")</f>
        <v>0</v>
      </c>
      <c r="AP747" s="47">
        <f>SUMIFS('Capex forecast'!K$9:K$223,'Capex forecast'!$T$9:$T$223,$AF747,'Capex forecast'!$S$9:$S$223,$AH747,'Capex forecast'!$Q$9:$Q$223,"Repex")</f>
        <v>0</v>
      </c>
      <c r="AQ747" s="47">
        <f>SUMIFS('Capex forecast'!L$9:L$223,'Capex forecast'!$T$9:$T$223,$AF747,'Capex forecast'!$S$9:$S$223,$AH747,'Capex forecast'!$Q$9:$Q$223,"Repex")</f>
        <v>0</v>
      </c>
      <c r="AR747" s="47">
        <f>SUMIFS('Capex forecast'!M$9:M$223,'Capex forecast'!$T$9:$T$223,$AF747,'Capex forecast'!$S$9:$S$223,$AH747,'Capex forecast'!$Q$9:$Q$223,"Repex")</f>
        <v>0</v>
      </c>
      <c r="AS747" s="47">
        <f>SUMIFS('Capex forecast'!N$9:N$223,'Capex forecast'!$T$9:$T$223,$AF747,'Capex forecast'!$S$9:$S$223,$AH747,'Capex forecast'!$Q$9:$Q$223,"Repex")</f>
        <v>0</v>
      </c>
    </row>
    <row r="748" spans="2:45" ht="15">
      <c r="B748" s="45" t="s">
        <v>419</v>
      </c>
      <c r="C748" s="6" t="str">
        <f>INDEX('Demand forecast'!$M$9:$M$5832,MATCH($B748,'Demand forecast'!$B$9:$B$5832,0))</f>
        <v>No</v>
      </c>
      <c r="D748" s="6" t="str">
        <f>IF(COUNTIF($B$93:B748,$B748) = 1, "LV", IF(COUNTIF($B$93:B748,$B748) = 2, "HV", "ST"))</f>
        <v>ST</v>
      </c>
      <c r="E748" s="6" t="str">
        <f>INDEX('Demand forecast and growth rate'!$E$7:$E$273,MATCH($B748,'Demand forecast and growth rate'!$B$7:$B$273,0))</f>
        <v>High growth</v>
      </c>
      <c r="F748" s="32">
        <f>SUMIFS('Capex forecast'!E$9:E$223,'Capex forecast'!$T$9:$T$223,'Allocation of site-spec costs'!$B748,'Capex forecast'!$S$9:$S$223,'Allocation of site-spec costs'!$D748,'Capex forecast'!$Q$9:$Q$223,"Customer Connection")</f>
        <v>0</v>
      </c>
      <c r="G748" s="32">
        <f>SUMIFS('Capex forecast'!F$9:F$223,'Capex forecast'!$T$9:$T$223,'Allocation of site-spec costs'!$B748,'Capex forecast'!$S$9:$S$223,'Allocation of site-spec costs'!$D748,'Capex forecast'!$Q$9:$Q$223,"Customer Connection")</f>
        <v>0</v>
      </c>
      <c r="H748" s="32">
        <f>SUMIFS('Capex forecast'!G$9:G$223,'Capex forecast'!$T$9:$T$223,'Allocation of site-spec costs'!$B748,'Capex forecast'!$S$9:$S$223,'Allocation of site-spec costs'!$D748,'Capex forecast'!$Q$9:$Q$223,"Customer Connection")</f>
        <v>0</v>
      </c>
      <c r="I748" s="32">
        <f>SUMIFS('Capex forecast'!H$9:H$223,'Capex forecast'!$T$9:$T$223,'Allocation of site-spec costs'!$B748,'Capex forecast'!$S$9:$S$223,'Allocation of site-spec costs'!$D748,'Capex forecast'!$Q$9:$Q$223,"Customer Connection")</f>
        <v>0</v>
      </c>
      <c r="J748" s="32">
        <f>SUMIFS('Capex forecast'!I$9:I$223,'Capex forecast'!$T$9:$T$223,'Allocation of site-spec costs'!$B748,'Capex forecast'!$S$9:$S$223,'Allocation of site-spec costs'!$D748,'Capex forecast'!$Q$9:$Q$223,"Customer Connection")</f>
        <v>0</v>
      </c>
      <c r="K748" s="32">
        <f>SUMIFS('Capex forecast'!J$9:J$223,'Capex forecast'!$T$9:$T$223,'Allocation of site-spec costs'!$B748,'Capex forecast'!$S$9:$S$223,'Allocation of site-spec costs'!$D748,'Capex forecast'!$Q$9:$Q$223,"Customer Connection")</f>
        <v>0</v>
      </c>
      <c r="L748" s="32">
        <f>SUMIFS('Capex forecast'!K$9:K$223,'Capex forecast'!$T$9:$T$223,'Allocation of site-spec costs'!$B748,'Capex forecast'!$S$9:$S$223,'Allocation of site-spec costs'!$D748,'Capex forecast'!$Q$9:$Q$223,"Customer Connection")</f>
        <v>0</v>
      </c>
      <c r="M748" s="32">
        <f>SUMIFS('Capex forecast'!L$9:L$223,'Capex forecast'!$T$9:$T$223,'Allocation of site-spec costs'!$B748,'Capex forecast'!$S$9:$S$223,'Allocation of site-spec costs'!$D748,'Capex forecast'!$Q$9:$Q$223,"Customer Connection")</f>
        <v>0</v>
      </c>
      <c r="N748" s="32">
        <f>SUMIFS('Capex forecast'!M$9:M$223,'Capex forecast'!$T$9:$T$223,'Allocation of site-spec costs'!$B748,'Capex forecast'!$S$9:$S$223,'Allocation of site-spec costs'!$D748,'Capex forecast'!$Q$9:$Q$223,"Customer Connection")</f>
        <v>0</v>
      </c>
      <c r="O748" s="32">
        <f>SUMIFS('Capex forecast'!N$9:N$223,'Capex forecast'!$T$9:$T$223,'Allocation of site-spec costs'!$B748,'Capex forecast'!$S$9:$S$223,'Allocation of site-spec costs'!$D748,'Capex forecast'!$Q$9:$Q$223,"Customer Connection")</f>
        <v>0</v>
      </c>
      <c r="Q748" s="45" t="s">
        <v>419</v>
      </c>
      <c r="R748" s="6" t="str">
        <f>INDEX('Demand forecast'!$M$9:$M$5832,MATCH($Q748,'Demand forecast'!$B$9:$B$5832,0))</f>
        <v>No</v>
      </c>
      <c r="S748" s="6" t="str">
        <f>IF(COUNTIF($Q$93:Q748,$B748) = 1, "LV", IF(COUNTIF($Q$93:Q748,$B748) = 2, "HV", "ST"))</f>
        <v>ST</v>
      </c>
      <c r="T748" s="6" t="str">
        <f>INDEX('Demand forecast and growth rate'!$E$7:$E$273,MATCH($Q748,'Demand forecast and growth rate'!$B$7:$B$273,0))</f>
        <v>High growth</v>
      </c>
      <c r="U748" s="32">
        <f>SUMIFS('Capex forecast'!E$9:E$223,'Capex forecast'!$T$9:$T$223,$Q748,'Capex forecast'!$S$9:$S$223,$S748,'Capex forecast'!$Q$9:$Q$223,"Augex")</f>
        <v>164444.58122500384</v>
      </c>
      <c r="V748" s="32">
        <f>SUMIFS('Capex forecast'!F$9:F$223,'Capex forecast'!$T$9:$T$223,$Q748,'Capex forecast'!$S$9:$S$223,$S748,'Capex forecast'!$Q$9:$Q$223,"Augex")</f>
        <v>0</v>
      </c>
      <c r="W748" s="32">
        <f>SUMIFS('Capex forecast'!G$9:G$223,'Capex forecast'!$T$9:$T$223,$Q748,'Capex forecast'!$S$9:$S$223,$S748,'Capex forecast'!$Q$9:$Q$223,"Augex")</f>
        <v>0</v>
      </c>
      <c r="X748" s="32">
        <f>SUMIFS('Capex forecast'!H$9:H$223,'Capex forecast'!$T$9:$T$223,$Q748,'Capex forecast'!$S$9:$S$223,$S748,'Capex forecast'!$Q$9:$Q$223,"Augex")</f>
        <v>2966960.7802432165</v>
      </c>
      <c r="Y748" s="32">
        <f>SUMIFS('Capex forecast'!I$9:I$223,'Capex forecast'!$T$9:$T$223,$Q748,'Capex forecast'!$S$9:$S$223,$S748,'Capex forecast'!$Q$9:$Q$223,"Augex")</f>
        <v>8900880.3575674668</v>
      </c>
      <c r="Z748" s="32">
        <f>SUMIFS('Capex forecast'!J$9:J$223,'Capex forecast'!$T$9:$T$223,$Q748,'Capex forecast'!$S$9:$S$223,$S748,'Capex forecast'!$Q$9:$Q$223,"Augex")</f>
        <v>7911893.1384963393</v>
      </c>
      <c r="AA748" s="32">
        <f>SUMIFS('Capex forecast'!K$9:K$223,'Capex forecast'!$T$9:$T$223,$Q748,'Capex forecast'!$S$9:$S$223,$S748,'Capex forecast'!$Q$9:$Q$223,"Augex")</f>
        <v>0</v>
      </c>
      <c r="AB748" s="32">
        <f>SUMIFS('Capex forecast'!L$9:L$223,'Capex forecast'!$T$9:$T$223,$Q748,'Capex forecast'!$S$9:$S$223,$S748,'Capex forecast'!$Q$9:$Q$223,"Augex")</f>
        <v>3955946.8552614045</v>
      </c>
      <c r="AC748" s="32">
        <f>SUMIFS('Capex forecast'!M$9:M$223,'Capex forecast'!$T$9:$T$223,$Q748,'Capex forecast'!$S$9:$S$223,$S748,'Capex forecast'!$Q$9:$Q$223,"Augex")</f>
        <v>3955946.8552614045</v>
      </c>
      <c r="AD748" s="32">
        <f>SUMIFS('Capex forecast'!N$9:N$223,'Capex forecast'!$T$9:$T$223,$Q748,'Capex forecast'!$S$9:$S$223,$S748,'Capex forecast'!$Q$9:$Q$223,"Augex")</f>
        <v>3955946.8552614045</v>
      </c>
      <c r="AF748" s="45" t="s">
        <v>419</v>
      </c>
      <c r="AG748" s="6" t="str">
        <f>INDEX('Demand forecast'!$M$9:$M$5832,MATCH($Q748,'Demand forecast'!$B$9:$B$5832,0))</f>
        <v>No</v>
      </c>
      <c r="AH748" s="6" t="str">
        <f>IF(COUNTIF($AF$93:AF748,$B748) = 1, "LV", IF(COUNTIF($AF$93:AF748,$B748) = 2, "HV", "ST"))</f>
        <v>ST</v>
      </c>
      <c r="AI748" s="6" t="str">
        <f>INDEX('Demand forecast and growth rate'!$E$7:$E$273,MATCH($Q748,'Demand forecast and growth rate'!$B$7:$B$273,0))</f>
        <v>High growth</v>
      </c>
      <c r="AJ748" s="47">
        <f>SUMIFS('Capex forecast'!E$9:E$223,'Capex forecast'!$T$9:$T$223,$AF748,'Capex forecast'!$S$9:$S$223,$AH748,'Capex forecast'!$Q$9:$Q$223,"Repex")</f>
        <v>0</v>
      </c>
      <c r="AK748" s="47">
        <f>SUMIFS('Capex forecast'!F$9:F$223,'Capex forecast'!$T$9:$T$223,$AF748,'Capex forecast'!$S$9:$S$223,$AH748,'Capex forecast'!$Q$9:$Q$223,"Repex")</f>
        <v>0</v>
      </c>
      <c r="AL748" s="47">
        <f>SUMIFS('Capex forecast'!G$9:G$223,'Capex forecast'!$T$9:$T$223,$AF748,'Capex forecast'!$S$9:$S$223,$AH748,'Capex forecast'!$Q$9:$Q$223,"Repex")</f>
        <v>0</v>
      </c>
      <c r="AM748" s="47">
        <f>SUMIFS('Capex forecast'!H$9:H$223,'Capex forecast'!$T$9:$T$223,$AF748,'Capex forecast'!$S$9:$S$223,$AH748,'Capex forecast'!$Q$9:$Q$223,"Repex")</f>
        <v>0</v>
      </c>
      <c r="AN748" s="47">
        <f>SUMIFS('Capex forecast'!I$9:I$223,'Capex forecast'!$T$9:$T$223,$AF748,'Capex forecast'!$S$9:$S$223,$AH748,'Capex forecast'!$Q$9:$Q$223,"Repex")</f>
        <v>0</v>
      </c>
      <c r="AO748" s="47">
        <f>SUMIFS('Capex forecast'!J$9:J$223,'Capex forecast'!$T$9:$T$223,$AF748,'Capex forecast'!$S$9:$S$223,$AH748,'Capex forecast'!$Q$9:$Q$223,"Repex")</f>
        <v>0</v>
      </c>
      <c r="AP748" s="47">
        <f>SUMIFS('Capex forecast'!K$9:K$223,'Capex forecast'!$T$9:$T$223,$AF748,'Capex forecast'!$S$9:$S$223,$AH748,'Capex forecast'!$Q$9:$Q$223,"Repex")</f>
        <v>0</v>
      </c>
      <c r="AQ748" s="47">
        <f>SUMIFS('Capex forecast'!L$9:L$223,'Capex forecast'!$T$9:$T$223,$AF748,'Capex forecast'!$S$9:$S$223,$AH748,'Capex forecast'!$Q$9:$Q$223,"Repex")</f>
        <v>0</v>
      </c>
      <c r="AR748" s="47">
        <f>SUMIFS('Capex forecast'!M$9:M$223,'Capex forecast'!$T$9:$T$223,$AF748,'Capex forecast'!$S$9:$S$223,$AH748,'Capex forecast'!$Q$9:$Q$223,"Repex")</f>
        <v>0</v>
      </c>
      <c r="AS748" s="47">
        <f>SUMIFS('Capex forecast'!N$9:N$223,'Capex forecast'!$T$9:$T$223,$AF748,'Capex forecast'!$S$9:$S$223,$AH748,'Capex forecast'!$Q$9:$Q$223,"Repex")</f>
        <v>0</v>
      </c>
    </row>
    <row r="749" spans="2:45" ht="15">
      <c r="B749" s="45" t="s">
        <v>257</v>
      </c>
      <c r="C749" s="6" t="str">
        <f>INDEX('Demand forecast'!$M$9:$M$5832,MATCH($B749,'Demand forecast'!$B$9:$B$5832,0))</f>
        <v>Yes</v>
      </c>
      <c r="D749" s="6" t="str">
        <f>IF(COUNTIF($B$93:B749,$B749) = 1, "LV", IF(COUNTIF($B$93:B749,$B749) = 2, "HV", "ST"))</f>
        <v>ST</v>
      </c>
      <c r="E749" s="6" t="str">
        <f>INDEX('Demand forecast and growth rate'!$E$7:$E$273,MATCH($B749,'Demand forecast and growth rate'!$B$7:$B$273,0))</f>
        <v>Steady/falling</v>
      </c>
      <c r="F749" s="32">
        <f>SUMIFS('Capex forecast'!E$9:E$223,'Capex forecast'!$T$9:$T$223,'Allocation of site-spec costs'!$B749,'Capex forecast'!$S$9:$S$223,'Allocation of site-spec costs'!$D749,'Capex forecast'!$Q$9:$Q$223,"Customer Connection")</f>
        <v>0</v>
      </c>
      <c r="G749" s="32">
        <f>SUMIFS('Capex forecast'!F$9:F$223,'Capex forecast'!$T$9:$T$223,'Allocation of site-spec costs'!$B749,'Capex forecast'!$S$9:$S$223,'Allocation of site-spec costs'!$D749,'Capex forecast'!$Q$9:$Q$223,"Customer Connection")</f>
        <v>0</v>
      </c>
      <c r="H749" s="32">
        <f>SUMIFS('Capex forecast'!G$9:G$223,'Capex forecast'!$T$9:$T$223,'Allocation of site-spec costs'!$B749,'Capex forecast'!$S$9:$S$223,'Allocation of site-spec costs'!$D749,'Capex forecast'!$Q$9:$Q$223,"Customer Connection")</f>
        <v>0</v>
      </c>
      <c r="I749" s="32">
        <f>SUMIFS('Capex forecast'!H$9:H$223,'Capex forecast'!$T$9:$T$223,'Allocation of site-spec costs'!$B749,'Capex forecast'!$S$9:$S$223,'Allocation of site-spec costs'!$D749,'Capex forecast'!$Q$9:$Q$223,"Customer Connection")</f>
        <v>0</v>
      </c>
      <c r="J749" s="32">
        <f>SUMIFS('Capex forecast'!I$9:I$223,'Capex forecast'!$T$9:$T$223,'Allocation of site-spec costs'!$B749,'Capex forecast'!$S$9:$S$223,'Allocation of site-spec costs'!$D749,'Capex forecast'!$Q$9:$Q$223,"Customer Connection")</f>
        <v>0</v>
      </c>
      <c r="K749" s="32">
        <f>SUMIFS('Capex forecast'!J$9:J$223,'Capex forecast'!$T$9:$T$223,'Allocation of site-spec costs'!$B749,'Capex forecast'!$S$9:$S$223,'Allocation of site-spec costs'!$D749,'Capex forecast'!$Q$9:$Q$223,"Customer Connection")</f>
        <v>0</v>
      </c>
      <c r="L749" s="32">
        <f>SUMIFS('Capex forecast'!K$9:K$223,'Capex forecast'!$T$9:$T$223,'Allocation of site-spec costs'!$B749,'Capex forecast'!$S$9:$S$223,'Allocation of site-spec costs'!$D749,'Capex forecast'!$Q$9:$Q$223,"Customer Connection")</f>
        <v>0</v>
      </c>
      <c r="M749" s="32">
        <f>SUMIFS('Capex forecast'!L$9:L$223,'Capex forecast'!$T$9:$T$223,'Allocation of site-spec costs'!$B749,'Capex forecast'!$S$9:$S$223,'Allocation of site-spec costs'!$D749,'Capex forecast'!$Q$9:$Q$223,"Customer Connection")</f>
        <v>0</v>
      </c>
      <c r="N749" s="32">
        <f>SUMIFS('Capex forecast'!M$9:M$223,'Capex forecast'!$T$9:$T$223,'Allocation of site-spec costs'!$B749,'Capex forecast'!$S$9:$S$223,'Allocation of site-spec costs'!$D749,'Capex forecast'!$Q$9:$Q$223,"Customer Connection")</f>
        <v>0</v>
      </c>
      <c r="O749" s="32">
        <f>SUMIFS('Capex forecast'!N$9:N$223,'Capex forecast'!$T$9:$T$223,'Allocation of site-spec costs'!$B749,'Capex forecast'!$S$9:$S$223,'Allocation of site-spec costs'!$D749,'Capex forecast'!$Q$9:$Q$223,"Customer Connection")</f>
        <v>0</v>
      </c>
      <c r="Q749" s="45" t="s">
        <v>257</v>
      </c>
      <c r="R749" s="6" t="str">
        <f>INDEX('Demand forecast'!$M$9:$M$5832,MATCH($Q749,'Demand forecast'!$B$9:$B$5832,0))</f>
        <v>Yes</v>
      </c>
      <c r="S749" s="6" t="str">
        <f>IF(COUNTIF($Q$93:Q749,$B749) = 1, "LV", IF(COUNTIF($Q$93:Q749,$B749) = 2, "HV", "ST"))</f>
        <v>ST</v>
      </c>
      <c r="T749" s="6" t="str">
        <f>INDEX('Demand forecast and growth rate'!$E$7:$E$273,MATCH($Q749,'Demand forecast and growth rate'!$B$7:$B$273,0))</f>
        <v>Steady/falling</v>
      </c>
      <c r="U749" s="32">
        <f>SUMIFS('Capex forecast'!E$9:E$223,'Capex forecast'!$T$9:$T$223,$Q749,'Capex forecast'!$S$9:$S$223,$S749,'Capex forecast'!$Q$9:$Q$223,"Augex")</f>
        <v>0</v>
      </c>
      <c r="V749" s="32">
        <f>SUMIFS('Capex forecast'!F$9:F$223,'Capex forecast'!$T$9:$T$223,$Q749,'Capex forecast'!$S$9:$S$223,$S749,'Capex forecast'!$Q$9:$Q$223,"Augex")</f>
        <v>0</v>
      </c>
      <c r="W749" s="32">
        <f>SUMIFS('Capex forecast'!G$9:G$223,'Capex forecast'!$T$9:$T$223,$Q749,'Capex forecast'!$S$9:$S$223,$S749,'Capex forecast'!$Q$9:$Q$223,"Augex")</f>
        <v>0</v>
      </c>
      <c r="X749" s="32">
        <f>SUMIFS('Capex forecast'!H$9:H$223,'Capex forecast'!$T$9:$T$223,$Q749,'Capex forecast'!$S$9:$S$223,$S749,'Capex forecast'!$Q$9:$Q$223,"Augex")</f>
        <v>0</v>
      </c>
      <c r="Y749" s="32">
        <f>SUMIFS('Capex forecast'!I$9:I$223,'Capex forecast'!$T$9:$T$223,$Q749,'Capex forecast'!$S$9:$S$223,$S749,'Capex forecast'!$Q$9:$Q$223,"Augex")</f>
        <v>0</v>
      </c>
      <c r="Z749" s="32">
        <f>SUMIFS('Capex forecast'!J$9:J$223,'Capex forecast'!$T$9:$T$223,$Q749,'Capex forecast'!$S$9:$S$223,$S749,'Capex forecast'!$Q$9:$Q$223,"Augex")</f>
        <v>0</v>
      </c>
      <c r="AA749" s="32">
        <f>SUMIFS('Capex forecast'!K$9:K$223,'Capex forecast'!$T$9:$T$223,$Q749,'Capex forecast'!$S$9:$S$223,$S749,'Capex forecast'!$Q$9:$Q$223,"Augex")</f>
        <v>0</v>
      </c>
      <c r="AB749" s="32">
        <f>SUMIFS('Capex forecast'!L$9:L$223,'Capex forecast'!$T$9:$T$223,$Q749,'Capex forecast'!$S$9:$S$223,$S749,'Capex forecast'!$Q$9:$Q$223,"Augex")</f>
        <v>0</v>
      </c>
      <c r="AC749" s="32">
        <f>SUMIFS('Capex forecast'!M$9:M$223,'Capex forecast'!$T$9:$T$223,$Q749,'Capex forecast'!$S$9:$S$223,$S749,'Capex forecast'!$Q$9:$Q$223,"Augex")</f>
        <v>0</v>
      </c>
      <c r="AD749" s="32">
        <f>SUMIFS('Capex forecast'!N$9:N$223,'Capex forecast'!$T$9:$T$223,$Q749,'Capex forecast'!$S$9:$S$223,$S749,'Capex forecast'!$Q$9:$Q$223,"Augex")</f>
        <v>0</v>
      </c>
      <c r="AF749" s="45" t="s">
        <v>257</v>
      </c>
      <c r="AG749" s="6" t="str">
        <f>INDEX('Demand forecast'!$M$9:$M$5832,MATCH($Q749,'Demand forecast'!$B$9:$B$5832,0))</f>
        <v>Yes</v>
      </c>
      <c r="AH749" s="6" t="str">
        <f>IF(COUNTIF($AF$93:AF749,$B749) = 1, "LV", IF(COUNTIF($AF$93:AF749,$B749) = 2, "HV", "ST"))</f>
        <v>ST</v>
      </c>
      <c r="AI749" s="6" t="str">
        <f>INDEX('Demand forecast and growth rate'!$E$7:$E$273,MATCH($Q749,'Demand forecast and growth rate'!$B$7:$B$273,0))</f>
        <v>Steady/falling</v>
      </c>
      <c r="AJ749" s="47">
        <f>SUMIFS('Capex forecast'!E$9:E$223,'Capex forecast'!$T$9:$T$223,$AF749,'Capex forecast'!$S$9:$S$223,$AH749,'Capex forecast'!$Q$9:$Q$223,"Repex")</f>
        <v>0</v>
      </c>
      <c r="AK749" s="47">
        <f>SUMIFS('Capex forecast'!F$9:F$223,'Capex forecast'!$T$9:$T$223,$AF749,'Capex forecast'!$S$9:$S$223,$AH749,'Capex forecast'!$Q$9:$Q$223,"Repex")</f>
        <v>0</v>
      </c>
      <c r="AL749" s="47">
        <f>SUMIFS('Capex forecast'!G$9:G$223,'Capex forecast'!$T$9:$T$223,$AF749,'Capex forecast'!$S$9:$S$223,$AH749,'Capex forecast'!$Q$9:$Q$223,"Repex")</f>
        <v>0</v>
      </c>
      <c r="AM749" s="47">
        <f>SUMIFS('Capex forecast'!H$9:H$223,'Capex forecast'!$T$9:$T$223,$AF749,'Capex forecast'!$S$9:$S$223,$AH749,'Capex forecast'!$Q$9:$Q$223,"Repex")</f>
        <v>0</v>
      </c>
      <c r="AN749" s="47">
        <f>SUMIFS('Capex forecast'!I$9:I$223,'Capex forecast'!$T$9:$T$223,$AF749,'Capex forecast'!$S$9:$S$223,$AH749,'Capex forecast'!$Q$9:$Q$223,"Repex")</f>
        <v>0</v>
      </c>
      <c r="AO749" s="47">
        <f>SUMIFS('Capex forecast'!J$9:J$223,'Capex forecast'!$T$9:$T$223,$AF749,'Capex forecast'!$S$9:$S$223,$AH749,'Capex forecast'!$Q$9:$Q$223,"Repex")</f>
        <v>0</v>
      </c>
      <c r="AP749" s="47">
        <f>SUMIFS('Capex forecast'!K$9:K$223,'Capex forecast'!$T$9:$T$223,$AF749,'Capex forecast'!$S$9:$S$223,$AH749,'Capex forecast'!$Q$9:$Q$223,"Repex")</f>
        <v>0</v>
      </c>
      <c r="AQ749" s="47">
        <f>SUMIFS('Capex forecast'!L$9:L$223,'Capex forecast'!$T$9:$T$223,$AF749,'Capex forecast'!$S$9:$S$223,$AH749,'Capex forecast'!$Q$9:$Q$223,"Repex")</f>
        <v>0</v>
      </c>
      <c r="AR749" s="47">
        <f>SUMIFS('Capex forecast'!M$9:M$223,'Capex forecast'!$T$9:$T$223,$AF749,'Capex forecast'!$S$9:$S$223,$AH749,'Capex forecast'!$Q$9:$Q$223,"Repex")</f>
        <v>0</v>
      </c>
      <c r="AS749" s="47">
        <f>SUMIFS('Capex forecast'!N$9:N$223,'Capex forecast'!$T$9:$T$223,$AF749,'Capex forecast'!$S$9:$S$223,$AH749,'Capex forecast'!$Q$9:$Q$223,"Repex")</f>
        <v>0</v>
      </c>
    </row>
    <row r="750" spans="2:45" ht="15">
      <c r="B750" s="45" t="s">
        <v>263</v>
      </c>
      <c r="C750" s="6" t="str">
        <f>INDEX('Demand forecast'!$M$9:$M$5832,MATCH($B750,'Demand forecast'!$B$9:$B$5832,0))</f>
        <v>Yes</v>
      </c>
      <c r="D750" s="6" t="str">
        <f>IF(COUNTIF($B$93:B750,$B750) = 1, "LV", IF(COUNTIF($B$93:B750,$B750) = 2, "HV", "ST"))</f>
        <v>ST</v>
      </c>
      <c r="E750" s="6" t="str">
        <f>INDEX('Demand forecast and growth rate'!$E$7:$E$273,MATCH($B750,'Demand forecast and growth rate'!$B$7:$B$273,0))</f>
        <v>Steady/falling</v>
      </c>
      <c r="F750" s="32">
        <f>SUMIFS('Capex forecast'!E$9:E$223,'Capex forecast'!$T$9:$T$223,'Allocation of site-spec costs'!$B750,'Capex forecast'!$S$9:$S$223,'Allocation of site-spec costs'!$D750,'Capex forecast'!$Q$9:$Q$223,"Customer Connection")</f>
        <v>0</v>
      </c>
      <c r="G750" s="32">
        <f>SUMIFS('Capex forecast'!F$9:F$223,'Capex forecast'!$T$9:$T$223,'Allocation of site-spec costs'!$B750,'Capex forecast'!$S$9:$S$223,'Allocation of site-spec costs'!$D750,'Capex forecast'!$Q$9:$Q$223,"Customer Connection")</f>
        <v>0</v>
      </c>
      <c r="H750" s="32">
        <f>SUMIFS('Capex forecast'!G$9:G$223,'Capex forecast'!$T$9:$T$223,'Allocation of site-spec costs'!$B750,'Capex forecast'!$S$9:$S$223,'Allocation of site-spec costs'!$D750,'Capex forecast'!$Q$9:$Q$223,"Customer Connection")</f>
        <v>0</v>
      </c>
      <c r="I750" s="32">
        <f>SUMIFS('Capex forecast'!H$9:H$223,'Capex forecast'!$T$9:$T$223,'Allocation of site-spec costs'!$B750,'Capex forecast'!$S$9:$S$223,'Allocation of site-spec costs'!$D750,'Capex forecast'!$Q$9:$Q$223,"Customer Connection")</f>
        <v>0</v>
      </c>
      <c r="J750" s="32">
        <f>SUMIFS('Capex forecast'!I$9:I$223,'Capex forecast'!$T$9:$T$223,'Allocation of site-spec costs'!$B750,'Capex forecast'!$S$9:$S$223,'Allocation of site-spec costs'!$D750,'Capex forecast'!$Q$9:$Q$223,"Customer Connection")</f>
        <v>0</v>
      </c>
      <c r="K750" s="32">
        <f>SUMIFS('Capex forecast'!J$9:J$223,'Capex forecast'!$T$9:$T$223,'Allocation of site-spec costs'!$B750,'Capex forecast'!$S$9:$S$223,'Allocation of site-spec costs'!$D750,'Capex forecast'!$Q$9:$Q$223,"Customer Connection")</f>
        <v>0</v>
      </c>
      <c r="L750" s="32">
        <f>SUMIFS('Capex forecast'!K$9:K$223,'Capex forecast'!$T$9:$T$223,'Allocation of site-spec costs'!$B750,'Capex forecast'!$S$9:$S$223,'Allocation of site-spec costs'!$D750,'Capex forecast'!$Q$9:$Q$223,"Customer Connection")</f>
        <v>0</v>
      </c>
      <c r="M750" s="32">
        <f>SUMIFS('Capex forecast'!L$9:L$223,'Capex forecast'!$T$9:$T$223,'Allocation of site-spec costs'!$B750,'Capex forecast'!$S$9:$S$223,'Allocation of site-spec costs'!$D750,'Capex forecast'!$Q$9:$Q$223,"Customer Connection")</f>
        <v>0</v>
      </c>
      <c r="N750" s="32">
        <f>SUMIFS('Capex forecast'!M$9:M$223,'Capex forecast'!$T$9:$T$223,'Allocation of site-spec costs'!$B750,'Capex forecast'!$S$9:$S$223,'Allocation of site-spec costs'!$D750,'Capex forecast'!$Q$9:$Q$223,"Customer Connection")</f>
        <v>0</v>
      </c>
      <c r="O750" s="32">
        <f>SUMIFS('Capex forecast'!N$9:N$223,'Capex forecast'!$T$9:$T$223,'Allocation of site-spec costs'!$B750,'Capex forecast'!$S$9:$S$223,'Allocation of site-spec costs'!$D750,'Capex forecast'!$Q$9:$Q$223,"Customer Connection")</f>
        <v>0</v>
      </c>
      <c r="Q750" s="45" t="s">
        <v>263</v>
      </c>
      <c r="R750" s="6" t="str">
        <f>INDEX('Demand forecast'!$M$9:$M$5832,MATCH($Q750,'Demand forecast'!$B$9:$B$5832,0))</f>
        <v>Yes</v>
      </c>
      <c r="S750" s="6" t="str">
        <f>IF(COUNTIF($Q$93:Q750,$B750) = 1, "LV", IF(COUNTIF($Q$93:Q750,$B750) = 2, "HV", "ST"))</f>
        <v>ST</v>
      </c>
      <c r="T750" s="6" t="str">
        <f>INDEX('Demand forecast and growth rate'!$E$7:$E$273,MATCH($Q750,'Demand forecast and growth rate'!$B$7:$B$273,0))</f>
        <v>Steady/falling</v>
      </c>
      <c r="U750" s="32">
        <f>SUMIFS('Capex forecast'!E$9:E$223,'Capex forecast'!$T$9:$T$223,$Q750,'Capex forecast'!$S$9:$S$223,$S750,'Capex forecast'!$Q$9:$Q$223,"Augex")</f>
        <v>0</v>
      </c>
      <c r="V750" s="32">
        <f>SUMIFS('Capex forecast'!F$9:F$223,'Capex forecast'!$T$9:$T$223,$Q750,'Capex forecast'!$S$9:$S$223,$S750,'Capex forecast'!$Q$9:$Q$223,"Augex")</f>
        <v>0</v>
      </c>
      <c r="W750" s="32">
        <f>SUMIFS('Capex forecast'!G$9:G$223,'Capex forecast'!$T$9:$T$223,$Q750,'Capex forecast'!$S$9:$S$223,$S750,'Capex forecast'!$Q$9:$Q$223,"Augex")</f>
        <v>0</v>
      </c>
      <c r="X750" s="32">
        <f>SUMIFS('Capex forecast'!H$9:H$223,'Capex forecast'!$T$9:$T$223,$Q750,'Capex forecast'!$S$9:$S$223,$S750,'Capex forecast'!$Q$9:$Q$223,"Augex")</f>
        <v>0</v>
      </c>
      <c r="Y750" s="32">
        <f>SUMIFS('Capex forecast'!I$9:I$223,'Capex forecast'!$T$9:$T$223,$Q750,'Capex forecast'!$S$9:$S$223,$S750,'Capex forecast'!$Q$9:$Q$223,"Augex")</f>
        <v>0</v>
      </c>
      <c r="Z750" s="32">
        <f>SUMIFS('Capex forecast'!J$9:J$223,'Capex forecast'!$T$9:$T$223,$Q750,'Capex forecast'!$S$9:$S$223,$S750,'Capex forecast'!$Q$9:$Q$223,"Augex")</f>
        <v>0</v>
      </c>
      <c r="AA750" s="32">
        <f>SUMIFS('Capex forecast'!K$9:K$223,'Capex forecast'!$T$9:$T$223,$Q750,'Capex forecast'!$S$9:$S$223,$S750,'Capex forecast'!$Q$9:$Q$223,"Augex")</f>
        <v>0</v>
      </c>
      <c r="AB750" s="32">
        <f>SUMIFS('Capex forecast'!L$9:L$223,'Capex forecast'!$T$9:$T$223,$Q750,'Capex forecast'!$S$9:$S$223,$S750,'Capex forecast'!$Q$9:$Q$223,"Augex")</f>
        <v>0</v>
      </c>
      <c r="AC750" s="32">
        <f>SUMIFS('Capex forecast'!M$9:M$223,'Capex forecast'!$T$9:$T$223,$Q750,'Capex forecast'!$S$9:$S$223,$S750,'Capex forecast'!$Q$9:$Q$223,"Augex")</f>
        <v>0</v>
      </c>
      <c r="AD750" s="32">
        <f>SUMIFS('Capex forecast'!N$9:N$223,'Capex forecast'!$T$9:$T$223,$Q750,'Capex forecast'!$S$9:$S$223,$S750,'Capex forecast'!$Q$9:$Q$223,"Augex")</f>
        <v>0</v>
      </c>
      <c r="AF750" s="45" t="s">
        <v>263</v>
      </c>
      <c r="AG750" s="6" t="str">
        <f>INDEX('Demand forecast'!$M$9:$M$5832,MATCH($Q750,'Demand forecast'!$B$9:$B$5832,0))</f>
        <v>Yes</v>
      </c>
      <c r="AH750" s="6" t="str">
        <f>IF(COUNTIF($AF$93:AF750,$B750) = 1, "LV", IF(COUNTIF($AF$93:AF750,$B750) = 2, "HV", "ST"))</f>
        <v>ST</v>
      </c>
      <c r="AI750" s="6" t="str">
        <f>INDEX('Demand forecast and growth rate'!$E$7:$E$273,MATCH($Q750,'Demand forecast and growth rate'!$B$7:$B$273,0))</f>
        <v>Steady/falling</v>
      </c>
      <c r="AJ750" s="47">
        <f>SUMIFS('Capex forecast'!E$9:E$223,'Capex forecast'!$T$9:$T$223,$AF750,'Capex forecast'!$S$9:$S$223,$AH750,'Capex forecast'!$Q$9:$Q$223,"Repex")</f>
        <v>0</v>
      </c>
      <c r="AK750" s="47">
        <f>SUMIFS('Capex forecast'!F$9:F$223,'Capex forecast'!$T$9:$T$223,$AF750,'Capex forecast'!$S$9:$S$223,$AH750,'Capex forecast'!$Q$9:$Q$223,"Repex")</f>
        <v>0</v>
      </c>
      <c r="AL750" s="47">
        <f>SUMIFS('Capex forecast'!G$9:G$223,'Capex forecast'!$T$9:$T$223,$AF750,'Capex forecast'!$S$9:$S$223,$AH750,'Capex forecast'!$Q$9:$Q$223,"Repex")</f>
        <v>0</v>
      </c>
      <c r="AM750" s="47">
        <f>SUMIFS('Capex forecast'!H$9:H$223,'Capex forecast'!$T$9:$T$223,$AF750,'Capex forecast'!$S$9:$S$223,$AH750,'Capex forecast'!$Q$9:$Q$223,"Repex")</f>
        <v>0</v>
      </c>
      <c r="AN750" s="47">
        <f>SUMIFS('Capex forecast'!I$9:I$223,'Capex forecast'!$T$9:$T$223,$AF750,'Capex forecast'!$S$9:$S$223,$AH750,'Capex forecast'!$Q$9:$Q$223,"Repex")</f>
        <v>0</v>
      </c>
      <c r="AO750" s="47">
        <f>SUMIFS('Capex forecast'!J$9:J$223,'Capex forecast'!$T$9:$T$223,$AF750,'Capex forecast'!$S$9:$S$223,$AH750,'Capex forecast'!$Q$9:$Q$223,"Repex")</f>
        <v>0</v>
      </c>
      <c r="AP750" s="47">
        <f>SUMIFS('Capex forecast'!K$9:K$223,'Capex forecast'!$T$9:$T$223,$AF750,'Capex forecast'!$S$9:$S$223,$AH750,'Capex forecast'!$Q$9:$Q$223,"Repex")</f>
        <v>0</v>
      </c>
      <c r="AQ750" s="47">
        <f>SUMIFS('Capex forecast'!L$9:L$223,'Capex forecast'!$T$9:$T$223,$AF750,'Capex forecast'!$S$9:$S$223,$AH750,'Capex forecast'!$Q$9:$Q$223,"Repex")</f>
        <v>0</v>
      </c>
      <c r="AR750" s="47">
        <f>SUMIFS('Capex forecast'!M$9:M$223,'Capex forecast'!$T$9:$T$223,$AF750,'Capex forecast'!$S$9:$S$223,$AH750,'Capex forecast'!$Q$9:$Q$223,"Repex")</f>
        <v>0</v>
      </c>
      <c r="AS750" s="47">
        <f>SUMIFS('Capex forecast'!N$9:N$223,'Capex forecast'!$T$9:$T$223,$AF750,'Capex forecast'!$S$9:$S$223,$AH750,'Capex forecast'!$Q$9:$Q$223,"Repex")</f>
        <v>0</v>
      </c>
    </row>
    <row r="751" spans="2:45" ht="15">
      <c r="B751" s="45" t="s">
        <v>42</v>
      </c>
      <c r="C751" s="6" t="str">
        <f>INDEX('Demand forecast'!$M$9:$M$5832,MATCH($B751,'Demand forecast'!$B$9:$B$5832,0))</f>
        <v>No</v>
      </c>
      <c r="D751" s="6" t="str">
        <f>IF(COUNTIF($B$93:B751,$B751) = 1, "LV", IF(COUNTIF($B$93:B751,$B751) = 2, "HV", "ST"))</f>
        <v>ST</v>
      </c>
      <c r="E751" s="6" t="str">
        <f>INDEX('Demand forecast and growth rate'!$E$7:$E$273,MATCH($B751,'Demand forecast and growth rate'!$B$7:$B$273,0))</f>
        <v>Small growth</v>
      </c>
      <c r="F751" s="32">
        <f>SUMIFS('Capex forecast'!E$9:E$223,'Capex forecast'!$T$9:$T$223,'Allocation of site-spec costs'!$B751,'Capex forecast'!$S$9:$S$223,'Allocation of site-spec costs'!$D751,'Capex forecast'!$Q$9:$Q$223,"Customer Connection")</f>
        <v>0</v>
      </c>
      <c r="G751" s="32">
        <f>SUMIFS('Capex forecast'!F$9:F$223,'Capex forecast'!$T$9:$T$223,'Allocation of site-spec costs'!$B751,'Capex forecast'!$S$9:$S$223,'Allocation of site-spec costs'!$D751,'Capex forecast'!$Q$9:$Q$223,"Customer Connection")</f>
        <v>0</v>
      </c>
      <c r="H751" s="32">
        <f>SUMIFS('Capex forecast'!G$9:G$223,'Capex forecast'!$T$9:$T$223,'Allocation of site-spec costs'!$B751,'Capex forecast'!$S$9:$S$223,'Allocation of site-spec costs'!$D751,'Capex forecast'!$Q$9:$Q$223,"Customer Connection")</f>
        <v>0</v>
      </c>
      <c r="I751" s="32">
        <f>SUMIFS('Capex forecast'!H$9:H$223,'Capex forecast'!$T$9:$T$223,'Allocation of site-spec costs'!$B751,'Capex forecast'!$S$9:$S$223,'Allocation of site-spec costs'!$D751,'Capex forecast'!$Q$9:$Q$223,"Customer Connection")</f>
        <v>0</v>
      </c>
      <c r="J751" s="32">
        <f>SUMIFS('Capex forecast'!I$9:I$223,'Capex forecast'!$T$9:$T$223,'Allocation of site-spec costs'!$B751,'Capex forecast'!$S$9:$S$223,'Allocation of site-spec costs'!$D751,'Capex forecast'!$Q$9:$Q$223,"Customer Connection")</f>
        <v>0</v>
      </c>
      <c r="K751" s="32">
        <f>SUMIFS('Capex forecast'!J$9:J$223,'Capex forecast'!$T$9:$T$223,'Allocation of site-spec costs'!$B751,'Capex forecast'!$S$9:$S$223,'Allocation of site-spec costs'!$D751,'Capex forecast'!$Q$9:$Q$223,"Customer Connection")</f>
        <v>0</v>
      </c>
      <c r="L751" s="32">
        <f>SUMIFS('Capex forecast'!K$9:K$223,'Capex forecast'!$T$9:$T$223,'Allocation of site-spec costs'!$B751,'Capex forecast'!$S$9:$S$223,'Allocation of site-spec costs'!$D751,'Capex forecast'!$Q$9:$Q$223,"Customer Connection")</f>
        <v>0</v>
      </c>
      <c r="M751" s="32">
        <f>SUMIFS('Capex forecast'!L$9:L$223,'Capex forecast'!$T$9:$T$223,'Allocation of site-spec costs'!$B751,'Capex forecast'!$S$9:$S$223,'Allocation of site-spec costs'!$D751,'Capex forecast'!$Q$9:$Q$223,"Customer Connection")</f>
        <v>0</v>
      </c>
      <c r="N751" s="32">
        <f>SUMIFS('Capex forecast'!M$9:M$223,'Capex forecast'!$T$9:$T$223,'Allocation of site-spec costs'!$B751,'Capex forecast'!$S$9:$S$223,'Allocation of site-spec costs'!$D751,'Capex forecast'!$Q$9:$Q$223,"Customer Connection")</f>
        <v>0</v>
      </c>
      <c r="O751" s="32">
        <f>SUMIFS('Capex forecast'!N$9:N$223,'Capex forecast'!$T$9:$T$223,'Allocation of site-spec costs'!$B751,'Capex forecast'!$S$9:$S$223,'Allocation of site-spec costs'!$D751,'Capex forecast'!$Q$9:$Q$223,"Customer Connection")</f>
        <v>0</v>
      </c>
      <c r="Q751" s="45" t="s">
        <v>42</v>
      </c>
      <c r="R751" s="6" t="str">
        <f>INDEX('Demand forecast'!$M$9:$M$5832,MATCH($Q751,'Demand forecast'!$B$9:$B$5832,0))</f>
        <v>No</v>
      </c>
      <c r="S751" s="6" t="str">
        <f>IF(COUNTIF($Q$93:Q751,$B751) = 1, "LV", IF(COUNTIF($Q$93:Q751,$B751) = 2, "HV", "ST"))</f>
        <v>ST</v>
      </c>
      <c r="T751" s="6" t="str">
        <f>INDEX('Demand forecast and growth rate'!$E$7:$E$273,MATCH($Q751,'Demand forecast and growth rate'!$B$7:$B$273,0))</f>
        <v>Small growth</v>
      </c>
      <c r="U751" s="32">
        <f>SUMIFS('Capex forecast'!E$9:E$223,'Capex forecast'!$T$9:$T$223,$Q751,'Capex forecast'!$S$9:$S$223,$S751,'Capex forecast'!$Q$9:$Q$223,"Augex")</f>
        <v>0</v>
      </c>
      <c r="V751" s="32">
        <f>SUMIFS('Capex forecast'!F$9:F$223,'Capex forecast'!$T$9:$T$223,$Q751,'Capex forecast'!$S$9:$S$223,$S751,'Capex forecast'!$Q$9:$Q$223,"Augex")</f>
        <v>0</v>
      </c>
      <c r="W751" s="32">
        <f>SUMIFS('Capex forecast'!G$9:G$223,'Capex forecast'!$T$9:$T$223,$Q751,'Capex forecast'!$S$9:$S$223,$S751,'Capex forecast'!$Q$9:$Q$223,"Augex")</f>
        <v>0</v>
      </c>
      <c r="X751" s="32">
        <f>SUMIFS('Capex forecast'!H$9:H$223,'Capex forecast'!$T$9:$T$223,$Q751,'Capex forecast'!$S$9:$S$223,$S751,'Capex forecast'!$Q$9:$Q$223,"Augex")</f>
        <v>0</v>
      </c>
      <c r="Y751" s="32">
        <f>SUMIFS('Capex forecast'!I$9:I$223,'Capex forecast'!$T$9:$T$223,$Q751,'Capex forecast'!$S$9:$S$223,$S751,'Capex forecast'!$Q$9:$Q$223,"Augex")</f>
        <v>0</v>
      </c>
      <c r="Z751" s="32">
        <f>SUMIFS('Capex forecast'!J$9:J$223,'Capex forecast'!$T$9:$T$223,$Q751,'Capex forecast'!$S$9:$S$223,$S751,'Capex forecast'!$Q$9:$Q$223,"Augex")</f>
        <v>0</v>
      </c>
      <c r="AA751" s="32">
        <f>SUMIFS('Capex forecast'!K$9:K$223,'Capex forecast'!$T$9:$T$223,$Q751,'Capex forecast'!$S$9:$S$223,$S751,'Capex forecast'!$Q$9:$Q$223,"Augex")</f>
        <v>0</v>
      </c>
      <c r="AB751" s="32">
        <f>SUMIFS('Capex forecast'!L$9:L$223,'Capex forecast'!$T$9:$T$223,$Q751,'Capex forecast'!$S$9:$S$223,$S751,'Capex forecast'!$Q$9:$Q$223,"Augex")</f>
        <v>0</v>
      </c>
      <c r="AC751" s="32">
        <f>SUMIFS('Capex forecast'!M$9:M$223,'Capex forecast'!$T$9:$T$223,$Q751,'Capex forecast'!$S$9:$S$223,$S751,'Capex forecast'!$Q$9:$Q$223,"Augex")</f>
        <v>0</v>
      </c>
      <c r="AD751" s="32">
        <f>SUMIFS('Capex forecast'!N$9:N$223,'Capex forecast'!$T$9:$T$223,$Q751,'Capex forecast'!$S$9:$S$223,$S751,'Capex forecast'!$Q$9:$Q$223,"Augex")</f>
        <v>0</v>
      </c>
      <c r="AF751" s="45" t="s">
        <v>42</v>
      </c>
      <c r="AG751" s="6" t="str">
        <f>INDEX('Demand forecast'!$M$9:$M$5832,MATCH($Q751,'Demand forecast'!$B$9:$B$5832,0))</f>
        <v>No</v>
      </c>
      <c r="AH751" s="6" t="str">
        <f>IF(COUNTIF($AF$93:AF751,$B751) = 1, "LV", IF(COUNTIF($AF$93:AF751,$B751) = 2, "HV", "ST"))</f>
        <v>ST</v>
      </c>
      <c r="AI751" s="6" t="str">
        <f>INDEX('Demand forecast and growth rate'!$E$7:$E$273,MATCH($Q751,'Demand forecast and growth rate'!$B$7:$B$273,0))</f>
        <v>Small growth</v>
      </c>
      <c r="AJ751" s="47">
        <f>SUMIFS('Capex forecast'!E$9:E$223,'Capex forecast'!$T$9:$T$223,$AF751,'Capex forecast'!$S$9:$S$223,$AH751,'Capex forecast'!$Q$9:$Q$223,"Repex")</f>
        <v>0</v>
      </c>
      <c r="AK751" s="47">
        <f>SUMIFS('Capex forecast'!F$9:F$223,'Capex forecast'!$T$9:$T$223,$AF751,'Capex forecast'!$S$9:$S$223,$AH751,'Capex forecast'!$Q$9:$Q$223,"Repex")</f>
        <v>0</v>
      </c>
      <c r="AL751" s="47">
        <f>SUMIFS('Capex forecast'!G$9:G$223,'Capex forecast'!$T$9:$T$223,$AF751,'Capex forecast'!$S$9:$S$223,$AH751,'Capex forecast'!$Q$9:$Q$223,"Repex")</f>
        <v>0</v>
      </c>
      <c r="AM751" s="47">
        <f>SUMIFS('Capex forecast'!H$9:H$223,'Capex forecast'!$T$9:$T$223,$AF751,'Capex forecast'!$S$9:$S$223,$AH751,'Capex forecast'!$Q$9:$Q$223,"Repex")</f>
        <v>0</v>
      </c>
      <c r="AN751" s="47">
        <f>SUMIFS('Capex forecast'!I$9:I$223,'Capex forecast'!$T$9:$T$223,$AF751,'Capex forecast'!$S$9:$S$223,$AH751,'Capex forecast'!$Q$9:$Q$223,"Repex")</f>
        <v>0</v>
      </c>
      <c r="AO751" s="47">
        <f>SUMIFS('Capex forecast'!J$9:J$223,'Capex forecast'!$T$9:$T$223,$AF751,'Capex forecast'!$S$9:$S$223,$AH751,'Capex forecast'!$Q$9:$Q$223,"Repex")</f>
        <v>0</v>
      </c>
      <c r="AP751" s="47">
        <f>SUMIFS('Capex forecast'!K$9:K$223,'Capex forecast'!$T$9:$T$223,$AF751,'Capex forecast'!$S$9:$S$223,$AH751,'Capex forecast'!$Q$9:$Q$223,"Repex")</f>
        <v>0</v>
      </c>
      <c r="AQ751" s="47">
        <f>SUMIFS('Capex forecast'!L$9:L$223,'Capex forecast'!$T$9:$T$223,$AF751,'Capex forecast'!$S$9:$S$223,$AH751,'Capex forecast'!$Q$9:$Q$223,"Repex")</f>
        <v>0</v>
      </c>
      <c r="AR751" s="47">
        <f>SUMIFS('Capex forecast'!M$9:M$223,'Capex forecast'!$T$9:$T$223,$AF751,'Capex forecast'!$S$9:$S$223,$AH751,'Capex forecast'!$Q$9:$Q$223,"Repex")</f>
        <v>0</v>
      </c>
      <c r="AS751" s="47">
        <f>SUMIFS('Capex forecast'!N$9:N$223,'Capex forecast'!$T$9:$T$223,$AF751,'Capex forecast'!$S$9:$S$223,$AH751,'Capex forecast'!$Q$9:$Q$223,"Repex")</f>
        <v>0</v>
      </c>
    </row>
    <row r="752" spans="2:45" ht="15">
      <c r="B752" s="45" t="s">
        <v>67</v>
      </c>
      <c r="C752" s="6" t="str">
        <f>INDEX('Demand forecast'!$M$9:$M$5832,MATCH($B752,'Demand forecast'!$B$9:$B$5832,0))</f>
        <v>No</v>
      </c>
      <c r="D752" s="6" t="str">
        <f>IF(COUNTIF($B$93:B752,$B752) = 1, "LV", IF(COUNTIF($B$93:B752,$B752) = 2, "HV", "ST"))</f>
        <v>ST</v>
      </c>
      <c r="E752" s="6" t="str">
        <f>INDEX('Demand forecast and growth rate'!$E$7:$E$273,MATCH($B752,'Demand forecast and growth rate'!$B$7:$B$273,0))</f>
        <v>High growth</v>
      </c>
      <c r="F752" s="32">
        <f>SUMIFS('Capex forecast'!E$9:E$223,'Capex forecast'!$T$9:$T$223,'Allocation of site-spec costs'!$B752,'Capex forecast'!$S$9:$S$223,'Allocation of site-spec costs'!$D752,'Capex forecast'!$Q$9:$Q$223,"Customer Connection")</f>
        <v>0</v>
      </c>
      <c r="G752" s="32">
        <f>SUMIFS('Capex forecast'!F$9:F$223,'Capex forecast'!$T$9:$T$223,'Allocation of site-spec costs'!$B752,'Capex forecast'!$S$9:$S$223,'Allocation of site-spec costs'!$D752,'Capex forecast'!$Q$9:$Q$223,"Customer Connection")</f>
        <v>0</v>
      </c>
      <c r="H752" s="32">
        <f>SUMIFS('Capex forecast'!G$9:G$223,'Capex forecast'!$T$9:$T$223,'Allocation of site-spec costs'!$B752,'Capex forecast'!$S$9:$S$223,'Allocation of site-spec costs'!$D752,'Capex forecast'!$Q$9:$Q$223,"Customer Connection")</f>
        <v>0</v>
      </c>
      <c r="I752" s="32">
        <f>SUMIFS('Capex forecast'!H$9:H$223,'Capex forecast'!$T$9:$T$223,'Allocation of site-spec costs'!$B752,'Capex forecast'!$S$9:$S$223,'Allocation of site-spec costs'!$D752,'Capex forecast'!$Q$9:$Q$223,"Customer Connection")</f>
        <v>0</v>
      </c>
      <c r="J752" s="32">
        <f>SUMIFS('Capex forecast'!I$9:I$223,'Capex forecast'!$T$9:$T$223,'Allocation of site-spec costs'!$B752,'Capex forecast'!$S$9:$S$223,'Allocation of site-spec costs'!$D752,'Capex forecast'!$Q$9:$Q$223,"Customer Connection")</f>
        <v>0</v>
      </c>
      <c r="K752" s="32">
        <f>SUMIFS('Capex forecast'!J$9:J$223,'Capex forecast'!$T$9:$T$223,'Allocation of site-spec costs'!$B752,'Capex forecast'!$S$9:$S$223,'Allocation of site-spec costs'!$D752,'Capex forecast'!$Q$9:$Q$223,"Customer Connection")</f>
        <v>0</v>
      </c>
      <c r="L752" s="32">
        <f>SUMIFS('Capex forecast'!K$9:K$223,'Capex forecast'!$T$9:$T$223,'Allocation of site-spec costs'!$B752,'Capex forecast'!$S$9:$S$223,'Allocation of site-spec costs'!$D752,'Capex forecast'!$Q$9:$Q$223,"Customer Connection")</f>
        <v>0</v>
      </c>
      <c r="M752" s="32">
        <f>SUMIFS('Capex forecast'!L$9:L$223,'Capex forecast'!$T$9:$T$223,'Allocation of site-spec costs'!$B752,'Capex forecast'!$S$9:$S$223,'Allocation of site-spec costs'!$D752,'Capex forecast'!$Q$9:$Q$223,"Customer Connection")</f>
        <v>0</v>
      </c>
      <c r="N752" s="32">
        <f>SUMIFS('Capex forecast'!M$9:M$223,'Capex forecast'!$T$9:$T$223,'Allocation of site-spec costs'!$B752,'Capex forecast'!$S$9:$S$223,'Allocation of site-spec costs'!$D752,'Capex forecast'!$Q$9:$Q$223,"Customer Connection")</f>
        <v>0</v>
      </c>
      <c r="O752" s="32">
        <f>SUMIFS('Capex forecast'!N$9:N$223,'Capex forecast'!$T$9:$T$223,'Allocation of site-spec costs'!$B752,'Capex forecast'!$S$9:$S$223,'Allocation of site-spec costs'!$D752,'Capex forecast'!$Q$9:$Q$223,"Customer Connection")</f>
        <v>0</v>
      </c>
      <c r="Q752" s="45" t="s">
        <v>67</v>
      </c>
      <c r="R752" s="6" t="str">
        <f>INDEX('Demand forecast'!$M$9:$M$5832,MATCH($Q752,'Demand forecast'!$B$9:$B$5832,0))</f>
        <v>No</v>
      </c>
      <c r="S752" s="6" t="str">
        <f>IF(COUNTIF($Q$93:Q752,$B752) = 1, "LV", IF(COUNTIF($Q$93:Q752,$B752) = 2, "HV", "ST"))</f>
        <v>ST</v>
      </c>
      <c r="T752" s="6" t="str">
        <f>INDEX('Demand forecast and growth rate'!$E$7:$E$273,MATCH($Q752,'Demand forecast and growth rate'!$B$7:$B$273,0))</f>
        <v>High growth</v>
      </c>
      <c r="U752" s="32">
        <f>SUMIFS('Capex forecast'!E$9:E$223,'Capex forecast'!$T$9:$T$223,$Q752,'Capex forecast'!$S$9:$S$223,$S752,'Capex forecast'!$Q$9:$Q$223,"Augex")</f>
        <v>0</v>
      </c>
      <c r="V752" s="32">
        <f>SUMIFS('Capex forecast'!F$9:F$223,'Capex forecast'!$T$9:$T$223,$Q752,'Capex forecast'!$S$9:$S$223,$S752,'Capex forecast'!$Q$9:$Q$223,"Augex")</f>
        <v>0</v>
      </c>
      <c r="W752" s="32">
        <f>SUMIFS('Capex forecast'!G$9:G$223,'Capex forecast'!$T$9:$T$223,$Q752,'Capex forecast'!$S$9:$S$223,$S752,'Capex forecast'!$Q$9:$Q$223,"Augex")</f>
        <v>0</v>
      </c>
      <c r="X752" s="32">
        <f>SUMIFS('Capex forecast'!H$9:H$223,'Capex forecast'!$T$9:$T$223,$Q752,'Capex forecast'!$S$9:$S$223,$S752,'Capex forecast'!$Q$9:$Q$223,"Augex")</f>
        <v>0</v>
      </c>
      <c r="Y752" s="32">
        <f>SUMIFS('Capex forecast'!I$9:I$223,'Capex forecast'!$T$9:$T$223,$Q752,'Capex forecast'!$S$9:$S$223,$S752,'Capex forecast'!$Q$9:$Q$223,"Augex")</f>
        <v>0</v>
      </c>
      <c r="Z752" s="32">
        <f>SUMIFS('Capex forecast'!J$9:J$223,'Capex forecast'!$T$9:$T$223,$Q752,'Capex forecast'!$S$9:$S$223,$S752,'Capex forecast'!$Q$9:$Q$223,"Augex")</f>
        <v>0</v>
      </c>
      <c r="AA752" s="32">
        <f>SUMIFS('Capex forecast'!K$9:K$223,'Capex forecast'!$T$9:$T$223,$Q752,'Capex forecast'!$S$9:$S$223,$S752,'Capex forecast'!$Q$9:$Q$223,"Augex")</f>
        <v>0</v>
      </c>
      <c r="AB752" s="32">
        <f>SUMIFS('Capex forecast'!L$9:L$223,'Capex forecast'!$T$9:$T$223,$Q752,'Capex forecast'!$S$9:$S$223,$S752,'Capex forecast'!$Q$9:$Q$223,"Augex")</f>
        <v>0</v>
      </c>
      <c r="AC752" s="32">
        <f>SUMIFS('Capex forecast'!M$9:M$223,'Capex forecast'!$T$9:$T$223,$Q752,'Capex forecast'!$S$9:$S$223,$S752,'Capex forecast'!$Q$9:$Q$223,"Augex")</f>
        <v>0</v>
      </c>
      <c r="AD752" s="32">
        <f>SUMIFS('Capex forecast'!N$9:N$223,'Capex forecast'!$T$9:$T$223,$Q752,'Capex forecast'!$S$9:$S$223,$S752,'Capex forecast'!$Q$9:$Q$223,"Augex")</f>
        <v>0</v>
      </c>
      <c r="AF752" s="45" t="s">
        <v>67</v>
      </c>
      <c r="AG752" s="6" t="str">
        <f>INDEX('Demand forecast'!$M$9:$M$5832,MATCH($Q752,'Demand forecast'!$B$9:$B$5832,0))</f>
        <v>No</v>
      </c>
      <c r="AH752" s="6" t="str">
        <f>IF(COUNTIF($AF$93:AF752,$B752) = 1, "LV", IF(COUNTIF($AF$93:AF752,$B752) = 2, "HV", "ST"))</f>
        <v>ST</v>
      </c>
      <c r="AI752" s="6" t="str">
        <f>INDEX('Demand forecast and growth rate'!$E$7:$E$273,MATCH($Q752,'Demand forecast and growth rate'!$B$7:$B$273,0))</f>
        <v>High growth</v>
      </c>
      <c r="AJ752" s="47">
        <f>SUMIFS('Capex forecast'!E$9:E$223,'Capex forecast'!$T$9:$T$223,$AF752,'Capex forecast'!$S$9:$S$223,$AH752,'Capex forecast'!$Q$9:$Q$223,"Repex")</f>
        <v>0</v>
      </c>
      <c r="AK752" s="47">
        <f>SUMIFS('Capex forecast'!F$9:F$223,'Capex forecast'!$T$9:$T$223,$AF752,'Capex forecast'!$S$9:$S$223,$AH752,'Capex forecast'!$Q$9:$Q$223,"Repex")</f>
        <v>0</v>
      </c>
      <c r="AL752" s="47">
        <f>SUMIFS('Capex forecast'!G$9:G$223,'Capex forecast'!$T$9:$T$223,$AF752,'Capex forecast'!$S$9:$S$223,$AH752,'Capex forecast'!$Q$9:$Q$223,"Repex")</f>
        <v>0</v>
      </c>
      <c r="AM752" s="47">
        <f>SUMIFS('Capex forecast'!H$9:H$223,'Capex forecast'!$T$9:$T$223,$AF752,'Capex forecast'!$S$9:$S$223,$AH752,'Capex forecast'!$Q$9:$Q$223,"Repex")</f>
        <v>0</v>
      </c>
      <c r="AN752" s="47">
        <f>SUMIFS('Capex forecast'!I$9:I$223,'Capex forecast'!$T$9:$T$223,$AF752,'Capex forecast'!$S$9:$S$223,$AH752,'Capex forecast'!$Q$9:$Q$223,"Repex")</f>
        <v>0</v>
      </c>
      <c r="AO752" s="47">
        <f>SUMIFS('Capex forecast'!J$9:J$223,'Capex forecast'!$T$9:$T$223,$AF752,'Capex forecast'!$S$9:$S$223,$AH752,'Capex forecast'!$Q$9:$Q$223,"Repex")</f>
        <v>0</v>
      </c>
      <c r="AP752" s="47">
        <f>SUMIFS('Capex forecast'!K$9:K$223,'Capex forecast'!$T$9:$T$223,$AF752,'Capex forecast'!$S$9:$S$223,$AH752,'Capex forecast'!$Q$9:$Q$223,"Repex")</f>
        <v>0</v>
      </c>
      <c r="AQ752" s="47">
        <f>SUMIFS('Capex forecast'!L$9:L$223,'Capex forecast'!$T$9:$T$223,$AF752,'Capex forecast'!$S$9:$S$223,$AH752,'Capex forecast'!$Q$9:$Q$223,"Repex")</f>
        <v>0</v>
      </c>
      <c r="AR752" s="47">
        <f>SUMIFS('Capex forecast'!M$9:M$223,'Capex forecast'!$T$9:$T$223,$AF752,'Capex forecast'!$S$9:$S$223,$AH752,'Capex forecast'!$Q$9:$Q$223,"Repex")</f>
        <v>0</v>
      </c>
      <c r="AS752" s="47">
        <f>SUMIFS('Capex forecast'!N$9:N$223,'Capex forecast'!$T$9:$T$223,$AF752,'Capex forecast'!$S$9:$S$223,$AH752,'Capex forecast'!$Q$9:$Q$223,"Repex")</f>
        <v>0</v>
      </c>
    </row>
    <row r="753" spans="2:45" ht="15">
      <c r="B753" s="45" t="s">
        <v>120</v>
      </c>
      <c r="C753" s="6" t="str">
        <f>INDEX('Demand forecast'!$M$9:$M$5832,MATCH($B753,'Demand forecast'!$B$9:$B$5832,0))</f>
        <v>No</v>
      </c>
      <c r="D753" s="6" t="str">
        <f>IF(COUNTIF($B$93:B753,$B753) = 1, "LV", IF(COUNTIF($B$93:B753,$B753) = 2, "HV", "ST"))</f>
        <v>ST</v>
      </c>
      <c r="E753" s="6" t="str">
        <f>INDEX('Demand forecast and growth rate'!$E$7:$E$273,MATCH($B753,'Demand forecast and growth rate'!$B$7:$B$273,0))</f>
        <v>Steady/falling</v>
      </c>
      <c r="F753" s="32">
        <f>SUMIFS('Capex forecast'!E$9:E$223,'Capex forecast'!$T$9:$T$223,'Allocation of site-spec costs'!$B753,'Capex forecast'!$S$9:$S$223,'Allocation of site-spec costs'!$D753,'Capex forecast'!$Q$9:$Q$223,"Customer Connection")</f>
        <v>0</v>
      </c>
      <c r="G753" s="32">
        <f>SUMIFS('Capex forecast'!F$9:F$223,'Capex forecast'!$T$9:$T$223,'Allocation of site-spec costs'!$B753,'Capex forecast'!$S$9:$S$223,'Allocation of site-spec costs'!$D753,'Capex forecast'!$Q$9:$Q$223,"Customer Connection")</f>
        <v>0</v>
      </c>
      <c r="H753" s="32">
        <f>SUMIFS('Capex forecast'!G$9:G$223,'Capex forecast'!$T$9:$T$223,'Allocation of site-spec costs'!$B753,'Capex forecast'!$S$9:$S$223,'Allocation of site-spec costs'!$D753,'Capex forecast'!$Q$9:$Q$223,"Customer Connection")</f>
        <v>0</v>
      </c>
      <c r="I753" s="32">
        <f>SUMIFS('Capex forecast'!H$9:H$223,'Capex forecast'!$T$9:$T$223,'Allocation of site-spec costs'!$B753,'Capex forecast'!$S$9:$S$223,'Allocation of site-spec costs'!$D753,'Capex forecast'!$Q$9:$Q$223,"Customer Connection")</f>
        <v>0</v>
      </c>
      <c r="J753" s="32">
        <f>SUMIFS('Capex forecast'!I$9:I$223,'Capex forecast'!$T$9:$T$223,'Allocation of site-spec costs'!$B753,'Capex forecast'!$S$9:$S$223,'Allocation of site-spec costs'!$D753,'Capex forecast'!$Q$9:$Q$223,"Customer Connection")</f>
        <v>0</v>
      </c>
      <c r="K753" s="32">
        <f>SUMIFS('Capex forecast'!J$9:J$223,'Capex forecast'!$T$9:$T$223,'Allocation of site-spec costs'!$B753,'Capex forecast'!$S$9:$S$223,'Allocation of site-spec costs'!$D753,'Capex forecast'!$Q$9:$Q$223,"Customer Connection")</f>
        <v>0</v>
      </c>
      <c r="L753" s="32">
        <f>SUMIFS('Capex forecast'!K$9:K$223,'Capex forecast'!$T$9:$T$223,'Allocation of site-spec costs'!$B753,'Capex forecast'!$S$9:$S$223,'Allocation of site-spec costs'!$D753,'Capex forecast'!$Q$9:$Q$223,"Customer Connection")</f>
        <v>0</v>
      </c>
      <c r="M753" s="32">
        <f>SUMIFS('Capex forecast'!L$9:L$223,'Capex forecast'!$T$9:$T$223,'Allocation of site-spec costs'!$B753,'Capex forecast'!$S$9:$S$223,'Allocation of site-spec costs'!$D753,'Capex forecast'!$Q$9:$Q$223,"Customer Connection")</f>
        <v>0</v>
      </c>
      <c r="N753" s="32">
        <f>SUMIFS('Capex forecast'!M$9:M$223,'Capex forecast'!$T$9:$T$223,'Allocation of site-spec costs'!$B753,'Capex forecast'!$S$9:$S$223,'Allocation of site-spec costs'!$D753,'Capex forecast'!$Q$9:$Q$223,"Customer Connection")</f>
        <v>0</v>
      </c>
      <c r="O753" s="32">
        <f>SUMIFS('Capex forecast'!N$9:N$223,'Capex forecast'!$T$9:$T$223,'Allocation of site-spec costs'!$B753,'Capex forecast'!$S$9:$S$223,'Allocation of site-spec costs'!$D753,'Capex forecast'!$Q$9:$Q$223,"Customer Connection")</f>
        <v>0</v>
      </c>
      <c r="Q753" s="45" t="s">
        <v>120</v>
      </c>
      <c r="R753" s="6" t="str">
        <f>INDEX('Demand forecast'!$M$9:$M$5832,MATCH($Q753,'Demand forecast'!$B$9:$B$5832,0))</f>
        <v>No</v>
      </c>
      <c r="S753" s="6" t="str">
        <f>IF(COUNTIF($Q$93:Q753,$B753) = 1, "LV", IF(COUNTIF($Q$93:Q753,$B753) = 2, "HV", "ST"))</f>
        <v>ST</v>
      </c>
      <c r="T753" s="6" t="str">
        <f>INDEX('Demand forecast and growth rate'!$E$7:$E$273,MATCH($Q753,'Demand forecast and growth rate'!$B$7:$B$273,0))</f>
        <v>Steady/falling</v>
      </c>
      <c r="U753" s="32">
        <f>SUMIFS('Capex forecast'!E$9:E$223,'Capex forecast'!$T$9:$T$223,$Q753,'Capex forecast'!$S$9:$S$223,$S753,'Capex forecast'!$Q$9:$Q$223,"Augex")</f>
        <v>0</v>
      </c>
      <c r="V753" s="32">
        <f>SUMIFS('Capex forecast'!F$9:F$223,'Capex forecast'!$T$9:$T$223,$Q753,'Capex forecast'!$S$9:$S$223,$S753,'Capex forecast'!$Q$9:$Q$223,"Augex")</f>
        <v>0</v>
      </c>
      <c r="W753" s="32">
        <f>SUMIFS('Capex forecast'!G$9:G$223,'Capex forecast'!$T$9:$T$223,$Q753,'Capex forecast'!$S$9:$S$223,$S753,'Capex forecast'!$Q$9:$Q$223,"Augex")</f>
        <v>0</v>
      </c>
      <c r="X753" s="32">
        <f>SUMIFS('Capex forecast'!H$9:H$223,'Capex forecast'!$T$9:$T$223,$Q753,'Capex forecast'!$S$9:$S$223,$S753,'Capex forecast'!$Q$9:$Q$223,"Augex")</f>
        <v>0</v>
      </c>
      <c r="Y753" s="32">
        <f>SUMIFS('Capex forecast'!I$9:I$223,'Capex forecast'!$T$9:$T$223,$Q753,'Capex forecast'!$S$9:$S$223,$S753,'Capex forecast'!$Q$9:$Q$223,"Augex")</f>
        <v>0</v>
      </c>
      <c r="Z753" s="32">
        <f>SUMIFS('Capex forecast'!J$9:J$223,'Capex forecast'!$T$9:$T$223,$Q753,'Capex forecast'!$S$9:$S$223,$S753,'Capex forecast'!$Q$9:$Q$223,"Augex")</f>
        <v>0</v>
      </c>
      <c r="AA753" s="32">
        <f>SUMIFS('Capex forecast'!K$9:K$223,'Capex forecast'!$T$9:$T$223,$Q753,'Capex forecast'!$S$9:$S$223,$S753,'Capex forecast'!$Q$9:$Q$223,"Augex")</f>
        <v>0</v>
      </c>
      <c r="AB753" s="32">
        <f>SUMIFS('Capex forecast'!L$9:L$223,'Capex forecast'!$T$9:$T$223,$Q753,'Capex forecast'!$S$9:$S$223,$S753,'Capex forecast'!$Q$9:$Q$223,"Augex")</f>
        <v>0</v>
      </c>
      <c r="AC753" s="32">
        <f>SUMIFS('Capex forecast'!M$9:M$223,'Capex forecast'!$T$9:$T$223,$Q753,'Capex forecast'!$S$9:$S$223,$S753,'Capex forecast'!$Q$9:$Q$223,"Augex")</f>
        <v>0</v>
      </c>
      <c r="AD753" s="32">
        <f>SUMIFS('Capex forecast'!N$9:N$223,'Capex forecast'!$T$9:$T$223,$Q753,'Capex forecast'!$S$9:$S$223,$S753,'Capex forecast'!$Q$9:$Q$223,"Augex")</f>
        <v>0</v>
      </c>
      <c r="AF753" s="45" t="s">
        <v>120</v>
      </c>
      <c r="AG753" s="6" t="str">
        <f>INDEX('Demand forecast'!$M$9:$M$5832,MATCH($Q753,'Demand forecast'!$B$9:$B$5832,0))</f>
        <v>No</v>
      </c>
      <c r="AH753" s="6" t="str">
        <f>IF(COUNTIF($AF$93:AF753,$B753) = 1, "LV", IF(COUNTIF($AF$93:AF753,$B753) = 2, "HV", "ST"))</f>
        <v>ST</v>
      </c>
      <c r="AI753" s="6" t="str">
        <f>INDEX('Demand forecast and growth rate'!$E$7:$E$273,MATCH($Q753,'Demand forecast and growth rate'!$B$7:$B$273,0))</f>
        <v>Steady/falling</v>
      </c>
      <c r="AJ753" s="47">
        <f>SUMIFS('Capex forecast'!E$9:E$223,'Capex forecast'!$T$9:$T$223,$AF753,'Capex forecast'!$S$9:$S$223,$AH753,'Capex forecast'!$Q$9:$Q$223,"Repex")</f>
        <v>0</v>
      </c>
      <c r="AK753" s="47">
        <f>SUMIFS('Capex forecast'!F$9:F$223,'Capex forecast'!$T$9:$T$223,$AF753,'Capex forecast'!$S$9:$S$223,$AH753,'Capex forecast'!$Q$9:$Q$223,"Repex")</f>
        <v>0</v>
      </c>
      <c r="AL753" s="47">
        <f>SUMIFS('Capex forecast'!G$9:G$223,'Capex forecast'!$T$9:$T$223,$AF753,'Capex forecast'!$S$9:$S$223,$AH753,'Capex forecast'!$Q$9:$Q$223,"Repex")</f>
        <v>0</v>
      </c>
      <c r="AM753" s="47">
        <f>SUMIFS('Capex forecast'!H$9:H$223,'Capex forecast'!$T$9:$T$223,$AF753,'Capex forecast'!$S$9:$S$223,$AH753,'Capex forecast'!$Q$9:$Q$223,"Repex")</f>
        <v>0</v>
      </c>
      <c r="AN753" s="47">
        <f>SUMIFS('Capex forecast'!I$9:I$223,'Capex forecast'!$T$9:$T$223,$AF753,'Capex forecast'!$S$9:$S$223,$AH753,'Capex forecast'!$Q$9:$Q$223,"Repex")</f>
        <v>0</v>
      </c>
      <c r="AO753" s="47">
        <f>SUMIFS('Capex forecast'!J$9:J$223,'Capex forecast'!$T$9:$T$223,$AF753,'Capex forecast'!$S$9:$S$223,$AH753,'Capex forecast'!$Q$9:$Q$223,"Repex")</f>
        <v>0</v>
      </c>
      <c r="AP753" s="47">
        <f>SUMIFS('Capex forecast'!K$9:K$223,'Capex forecast'!$T$9:$T$223,$AF753,'Capex forecast'!$S$9:$S$223,$AH753,'Capex forecast'!$Q$9:$Q$223,"Repex")</f>
        <v>0</v>
      </c>
      <c r="AQ753" s="47">
        <f>SUMIFS('Capex forecast'!L$9:L$223,'Capex forecast'!$T$9:$T$223,$AF753,'Capex forecast'!$S$9:$S$223,$AH753,'Capex forecast'!$Q$9:$Q$223,"Repex")</f>
        <v>0</v>
      </c>
      <c r="AR753" s="47">
        <f>SUMIFS('Capex forecast'!M$9:M$223,'Capex forecast'!$T$9:$T$223,$AF753,'Capex forecast'!$S$9:$S$223,$AH753,'Capex forecast'!$Q$9:$Q$223,"Repex")</f>
        <v>0</v>
      </c>
      <c r="AS753" s="47">
        <f>SUMIFS('Capex forecast'!N$9:N$223,'Capex forecast'!$T$9:$T$223,$AF753,'Capex forecast'!$S$9:$S$223,$AH753,'Capex forecast'!$Q$9:$Q$223,"Repex")</f>
        <v>0</v>
      </c>
    </row>
    <row r="754" spans="2:45" ht="15">
      <c r="B754" s="45" t="s">
        <v>240</v>
      </c>
      <c r="C754" s="6" t="str">
        <f>INDEX('Demand forecast'!$M$9:$M$5832,MATCH($B754,'Demand forecast'!$B$9:$B$5832,0))</f>
        <v>Yes</v>
      </c>
      <c r="D754" s="6" t="str">
        <f>IF(COUNTIF($B$93:B754,$B754) = 1, "LV", IF(COUNTIF($B$93:B754,$B754) = 2, "HV", "ST"))</f>
        <v>ST</v>
      </c>
      <c r="E754" s="6" t="str">
        <f>INDEX('Demand forecast and growth rate'!$E$7:$E$273,MATCH($B754,'Demand forecast and growth rate'!$B$7:$B$273,0))</f>
        <v>Steady/falling</v>
      </c>
      <c r="F754" s="32">
        <f>SUMIFS('Capex forecast'!E$9:E$223,'Capex forecast'!$T$9:$T$223,'Allocation of site-spec costs'!$B754,'Capex forecast'!$S$9:$S$223,'Allocation of site-spec costs'!$D754,'Capex forecast'!$Q$9:$Q$223,"Customer Connection")</f>
        <v>0</v>
      </c>
      <c r="G754" s="32">
        <f>SUMIFS('Capex forecast'!F$9:F$223,'Capex forecast'!$T$9:$T$223,'Allocation of site-spec costs'!$B754,'Capex forecast'!$S$9:$S$223,'Allocation of site-spec costs'!$D754,'Capex forecast'!$Q$9:$Q$223,"Customer Connection")</f>
        <v>0</v>
      </c>
      <c r="H754" s="32">
        <f>SUMIFS('Capex forecast'!G$9:G$223,'Capex forecast'!$T$9:$T$223,'Allocation of site-spec costs'!$B754,'Capex forecast'!$S$9:$S$223,'Allocation of site-spec costs'!$D754,'Capex forecast'!$Q$9:$Q$223,"Customer Connection")</f>
        <v>0</v>
      </c>
      <c r="I754" s="32">
        <f>SUMIFS('Capex forecast'!H$9:H$223,'Capex forecast'!$T$9:$T$223,'Allocation of site-spec costs'!$B754,'Capex forecast'!$S$9:$S$223,'Allocation of site-spec costs'!$D754,'Capex forecast'!$Q$9:$Q$223,"Customer Connection")</f>
        <v>0</v>
      </c>
      <c r="J754" s="32">
        <f>SUMIFS('Capex forecast'!I$9:I$223,'Capex forecast'!$T$9:$T$223,'Allocation of site-spec costs'!$B754,'Capex forecast'!$S$9:$S$223,'Allocation of site-spec costs'!$D754,'Capex forecast'!$Q$9:$Q$223,"Customer Connection")</f>
        <v>0</v>
      </c>
      <c r="K754" s="32">
        <f>SUMIFS('Capex forecast'!J$9:J$223,'Capex forecast'!$T$9:$T$223,'Allocation of site-spec costs'!$B754,'Capex forecast'!$S$9:$S$223,'Allocation of site-spec costs'!$D754,'Capex forecast'!$Q$9:$Q$223,"Customer Connection")</f>
        <v>0</v>
      </c>
      <c r="L754" s="32">
        <f>SUMIFS('Capex forecast'!K$9:K$223,'Capex forecast'!$T$9:$T$223,'Allocation of site-spec costs'!$B754,'Capex forecast'!$S$9:$S$223,'Allocation of site-spec costs'!$D754,'Capex forecast'!$Q$9:$Q$223,"Customer Connection")</f>
        <v>0</v>
      </c>
      <c r="M754" s="32">
        <f>SUMIFS('Capex forecast'!L$9:L$223,'Capex forecast'!$T$9:$T$223,'Allocation of site-spec costs'!$B754,'Capex forecast'!$S$9:$S$223,'Allocation of site-spec costs'!$D754,'Capex forecast'!$Q$9:$Q$223,"Customer Connection")</f>
        <v>0</v>
      </c>
      <c r="N754" s="32">
        <f>SUMIFS('Capex forecast'!M$9:M$223,'Capex forecast'!$T$9:$T$223,'Allocation of site-spec costs'!$B754,'Capex forecast'!$S$9:$S$223,'Allocation of site-spec costs'!$D754,'Capex forecast'!$Q$9:$Q$223,"Customer Connection")</f>
        <v>0</v>
      </c>
      <c r="O754" s="32">
        <f>SUMIFS('Capex forecast'!N$9:N$223,'Capex forecast'!$T$9:$T$223,'Allocation of site-spec costs'!$B754,'Capex forecast'!$S$9:$S$223,'Allocation of site-spec costs'!$D754,'Capex forecast'!$Q$9:$Q$223,"Customer Connection")</f>
        <v>0</v>
      </c>
      <c r="Q754" s="45" t="s">
        <v>240</v>
      </c>
      <c r="R754" s="6" t="str">
        <f>INDEX('Demand forecast'!$M$9:$M$5832,MATCH($Q754,'Demand forecast'!$B$9:$B$5832,0))</f>
        <v>Yes</v>
      </c>
      <c r="S754" s="6" t="str">
        <f>IF(COUNTIF($Q$93:Q754,$B754) = 1, "LV", IF(COUNTIF($Q$93:Q754,$B754) = 2, "HV", "ST"))</f>
        <v>ST</v>
      </c>
      <c r="T754" s="6" t="str">
        <f>INDEX('Demand forecast and growth rate'!$E$7:$E$273,MATCH($Q754,'Demand forecast and growth rate'!$B$7:$B$273,0))</f>
        <v>Steady/falling</v>
      </c>
      <c r="U754" s="32">
        <f>SUMIFS('Capex forecast'!E$9:E$223,'Capex forecast'!$T$9:$T$223,$Q754,'Capex forecast'!$S$9:$S$223,$S754,'Capex forecast'!$Q$9:$Q$223,"Augex")</f>
        <v>0</v>
      </c>
      <c r="V754" s="32">
        <f>SUMIFS('Capex forecast'!F$9:F$223,'Capex forecast'!$T$9:$T$223,$Q754,'Capex forecast'!$S$9:$S$223,$S754,'Capex forecast'!$Q$9:$Q$223,"Augex")</f>
        <v>0</v>
      </c>
      <c r="W754" s="32">
        <f>SUMIFS('Capex forecast'!G$9:G$223,'Capex forecast'!$T$9:$T$223,$Q754,'Capex forecast'!$S$9:$S$223,$S754,'Capex forecast'!$Q$9:$Q$223,"Augex")</f>
        <v>0</v>
      </c>
      <c r="X754" s="32">
        <f>SUMIFS('Capex forecast'!H$9:H$223,'Capex forecast'!$T$9:$T$223,$Q754,'Capex forecast'!$S$9:$S$223,$S754,'Capex forecast'!$Q$9:$Q$223,"Augex")</f>
        <v>0</v>
      </c>
      <c r="Y754" s="32">
        <f>SUMIFS('Capex forecast'!I$9:I$223,'Capex forecast'!$T$9:$T$223,$Q754,'Capex forecast'!$S$9:$S$223,$S754,'Capex forecast'!$Q$9:$Q$223,"Augex")</f>
        <v>0</v>
      </c>
      <c r="Z754" s="32">
        <f>SUMIFS('Capex forecast'!J$9:J$223,'Capex forecast'!$T$9:$T$223,$Q754,'Capex forecast'!$S$9:$S$223,$S754,'Capex forecast'!$Q$9:$Q$223,"Augex")</f>
        <v>0</v>
      </c>
      <c r="AA754" s="32">
        <f>SUMIFS('Capex forecast'!K$9:K$223,'Capex forecast'!$T$9:$T$223,$Q754,'Capex forecast'!$S$9:$S$223,$S754,'Capex forecast'!$Q$9:$Q$223,"Augex")</f>
        <v>0</v>
      </c>
      <c r="AB754" s="32">
        <f>SUMIFS('Capex forecast'!L$9:L$223,'Capex forecast'!$T$9:$T$223,$Q754,'Capex forecast'!$S$9:$S$223,$S754,'Capex forecast'!$Q$9:$Q$223,"Augex")</f>
        <v>0</v>
      </c>
      <c r="AC754" s="32">
        <f>SUMIFS('Capex forecast'!M$9:M$223,'Capex forecast'!$T$9:$T$223,$Q754,'Capex forecast'!$S$9:$S$223,$S754,'Capex forecast'!$Q$9:$Q$223,"Augex")</f>
        <v>0</v>
      </c>
      <c r="AD754" s="32">
        <f>SUMIFS('Capex forecast'!N$9:N$223,'Capex forecast'!$T$9:$T$223,$Q754,'Capex forecast'!$S$9:$S$223,$S754,'Capex forecast'!$Q$9:$Q$223,"Augex")</f>
        <v>0</v>
      </c>
      <c r="AF754" s="45" t="s">
        <v>240</v>
      </c>
      <c r="AG754" s="6" t="str">
        <f>INDEX('Demand forecast'!$M$9:$M$5832,MATCH($Q754,'Demand forecast'!$B$9:$B$5832,0))</f>
        <v>Yes</v>
      </c>
      <c r="AH754" s="6" t="str">
        <f>IF(COUNTIF($AF$93:AF754,$B754) = 1, "LV", IF(COUNTIF($AF$93:AF754,$B754) = 2, "HV", "ST"))</f>
        <v>ST</v>
      </c>
      <c r="AI754" s="6" t="str">
        <f>INDEX('Demand forecast and growth rate'!$E$7:$E$273,MATCH($Q754,'Demand forecast and growth rate'!$B$7:$B$273,0))</f>
        <v>Steady/falling</v>
      </c>
      <c r="AJ754" s="47">
        <f>SUMIFS('Capex forecast'!E$9:E$223,'Capex forecast'!$T$9:$T$223,$AF754,'Capex forecast'!$S$9:$S$223,$AH754,'Capex forecast'!$Q$9:$Q$223,"Repex")</f>
        <v>0</v>
      </c>
      <c r="AK754" s="47">
        <f>SUMIFS('Capex forecast'!F$9:F$223,'Capex forecast'!$T$9:$T$223,$AF754,'Capex forecast'!$S$9:$S$223,$AH754,'Capex forecast'!$Q$9:$Q$223,"Repex")</f>
        <v>0</v>
      </c>
      <c r="AL754" s="47">
        <f>SUMIFS('Capex forecast'!G$9:G$223,'Capex forecast'!$T$9:$T$223,$AF754,'Capex forecast'!$S$9:$S$223,$AH754,'Capex forecast'!$Q$9:$Q$223,"Repex")</f>
        <v>0</v>
      </c>
      <c r="AM754" s="47">
        <f>SUMIFS('Capex forecast'!H$9:H$223,'Capex forecast'!$T$9:$T$223,$AF754,'Capex forecast'!$S$9:$S$223,$AH754,'Capex forecast'!$Q$9:$Q$223,"Repex")</f>
        <v>0</v>
      </c>
      <c r="AN754" s="47">
        <f>SUMIFS('Capex forecast'!I$9:I$223,'Capex forecast'!$T$9:$T$223,$AF754,'Capex forecast'!$S$9:$S$223,$AH754,'Capex forecast'!$Q$9:$Q$223,"Repex")</f>
        <v>0</v>
      </c>
      <c r="AO754" s="47">
        <f>SUMIFS('Capex forecast'!J$9:J$223,'Capex forecast'!$T$9:$T$223,$AF754,'Capex forecast'!$S$9:$S$223,$AH754,'Capex forecast'!$Q$9:$Q$223,"Repex")</f>
        <v>0</v>
      </c>
      <c r="AP754" s="47">
        <f>SUMIFS('Capex forecast'!K$9:K$223,'Capex forecast'!$T$9:$T$223,$AF754,'Capex forecast'!$S$9:$S$223,$AH754,'Capex forecast'!$Q$9:$Q$223,"Repex")</f>
        <v>0</v>
      </c>
      <c r="AQ754" s="47">
        <f>SUMIFS('Capex forecast'!L$9:L$223,'Capex forecast'!$T$9:$T$223,$AF754,'Capex forecast'!$S$9:$S$223,$AH754,'Capex forecast'!$Q$9:$Q$223,"Repex")</f>
        <v>0</v>
      </c>
      <c r="AR754" s="47">
        <f>SUMIFS('Capex forecast'!M$9:M$223,'Capex forecast'!$T$9:$T$223,$AF754,'Capex forecast'!$S$9:$S$223,$AH754,'Capex forecast'!$Q$9:$Q$223,"Repex")</f>
        <v>0</v>
      </c>
      <c r="AS754" s="47">
        <f>SUMIFS('Capex forecast'!N$9:N$223,'Capex forecast'!$T$9:$T$223,$AF754,'Capex forecast'!$S$9:$S$223,$AH754,'Capex forecast'!$Q$9:$Q$223,"Repex")</f>
        <v>0</v>
      </c>
    </row>
    <row r="755" spans="2:45" ht="15">
      <c r="B755" s="45" t="s">
        <v>148</v>
      </c>
      <c r="C755" s="6" t="str">
        <f>INDEX('Demand forecast'!$M$9:$M$5832,MATCH($B755,'Demand forecast'!$B$9:$B$5832,0))</f>
        <v>No</v>
      </c>
      <c r="D755" s="6" t="str">
        <f>IF(COUNTIF($B$93:B755,$B755) = 1, "LV", IF(COUNTIF($B$93:B755,$B755) = 2, "HV", "ST"))</f>
        <v>ST</v>
      </c>
      <c r="E755" s="6" t="str">
        <f>INDEX('Demand forecast and growth rate'!$E$7:$E$273,MATCH($B755,'Demand forecast and growth rate'!$B$7:$B$273,0))</f>
        <v>Steady/falling</v>
      </c>
      <c r="F755" s="32">
        <f>SUMIFS('Capex forecast'!E$9:E$223,'Capex forecast'!$T$9:$T$223,'Allocation of site-spec costs'!$B755,'Capex forecast'!$S$9:$S$223,'Allocation of site-spec costs'!$D755,'Capex forecast'!$Q$9:$Q$223,"Customer Connection")</f>
        <v>0</v>
      </c>
      <c r="G755" s="32">
        <f>SUMIFS('Capex forecast'!F$9:F$223,'Capex forecast'!$T$9:$T$223,'Allocation of site-spec costs'!$B755,'Capex forecast'!$S$9:$S$223,'Allocation of site-spec costs'!$D755,'Capex forecast'!$Q$9:$Q$223,"Customer Connection")</f>
        <v>0</v>
      </c>
      <c r="H755" s="32">
        <f>SUMIFS('Capex forecast'!G$9:G$223,'Capex forecast'!$T$9:$T$223,'Allocation of site-spec costs'!$B755,'Capex forecast'!$S$9:$S$223,'Allocation of site-spec costs'!$D755,'Capex forecast'!$Q$9:$Q$223,"Customer Connection")</f>
        <v>0</v>
      </c>
      <c r="I755" s="32">
        <f>SUMIFS('Capex forecast'!H$9:H$223,'Capex forecast'!$T$9:$T$223,'Allocation of site-spec costs'!$B755,'Capex forecast'!$S$9:$S$223,'Allocation of site-spec costs'!$D755,'Capex forecast'!$Q$9:$Q$223,"Customer Connection")</f>
        <v>0</v>
      </c>
      <c r="J755" s="32">
        <f>SUMIFS('Capex forecast'!I$9:I$223,'Capex forecast'!$T$9:$T$223,'Allocation of site-spec costs'!$B755,'Capex forecast'!$S$9:$S$223,'Allocation of site-spec costs'!$D755,'Capex forecast'!$Q$9:$Q$223,"Customer Connection")</f>
        <v>0</v>
      </c>
      <c r="K755" s="32">
        <f>SUMIFS('Capex forecast'!J$9:J$223,'Capex forecast'!$T$9:$T$223,'Allocation of site-spec costs'!$B755,'Capex forecast'!$S$9:$S$223,'Allocation of site-spec costs'!$D755,'Capex forecast'!$Q$9:$Q$223,"Customer Connection")</f>
        <v>0</v>
      </c>
      <c r="L755" s="32">
        <f>SUMIFS('Capex forecast'!K$9:K$223,'Capex forecast'!$T$9:$T$223,'Allocation of site-spec costs'!$B755,'Capex forecast'!$S$9:$S$223,'Allocation of site-spec costs'!$D755,'Capex forecast'!$Q$9:$Q$223,"Customer Connection")</f>
        <v>0</v>
      </c>
      <c r="M755" s="32">
        <f>SUMIFS('Capex forecast'!L$9:L$223,'Capex forecast'!$T$9:$T$223,'Allocation of site-spec costs'!$B755,'Capex forecast'!$S$9:$S$223,'Allocation of site-spec costs'!$D755,'Capex forecast'!$Q$9:$Q$223,"Customer Connection")</f>
        <v>0</v>
      </c>
      <c r="N755" s="32">
        <f>SUMIFS('Capex forecast'!M$9:M$223,'Capex forecast'!$T$9:$T$223,'Allocation of site-spec costs'!$B755,'Capex forecast'!$S$9:$S$223,'Allocation of site-spec costs'!$D755,'Capex forecast'!$Q$9:$Q$223,"Customer Connection")</f>
        <v>0</v>
      </c>
      <c r="O755" s="32">
        <f>SUMIFS('Capex forecast'!N$9:N$223,'Capex forecast'!$T$9:$T$223,'Allocation of site-spec costs'!$B755,'Capex forecast'!$S$9:$S$223,'Allocation of site-spec costs'!$D755,'Capex forecast'!$Q$9:$Q$223,"Customer Connection")</f>
        <v>0</v>
      </c>
      <c r="Q755" s="45" t="s">
        <v>148</v>
      </c>
      <c r="R755" s="6" t="str">
        <f>INDEX('Demand forecast'!$M$9:$M$5832,MATCH($Q755,'Demand forecast'!$B$9:$B$5832,0))</f>
        <v>No</v>
      </c>
      <c r="S755" s="6" t="str">
        <f>IF(COUNTIF($Q$93:Q755,$B755) = 1, "LV", IF(COUNTIF($Q$93:Q755,$B755) = 2, "HV", "ST"))</f>
        <v>ST</v>
      </c>
      <c r="T755" s="6" t="str">
        <f>INDEX('Demand forecast and growth rate'!$E$7:$E$273,MATCH($Q755,'Demand forecast and growth rate'!$B$7:$B$273,0))</f>
        <v>Steady/falling</v>
      </c>
      <c r="U755" s="32">
        <f>SUMIFS('Capex forecast'!E$9:E$223,'Capex forecast'!$T$9:$T$223,$Q755,'Capex forecast'!$S$9:$S$223,$S755,'Capex forecast'!$Q$9:$Q$223,"Augex")</f>
        <v>0</v>
      </c>
      <c r="V755" s="32">
        <f>SUMIFS('Capex forecast'!F$9:F$223,'Capex forecast'!$T$9:$T$223,$Q755,'Capex forecast'!$S$9:$S$223,$S755,'Capex forecast'!$Q$9:$Q$223,"Augex")</f>
        <v>0</v>
      </c>
      <c r="W755" s="32">
        <f>SUMIFS('Capex forecast'!G$9:G$223,'Capex forecast'!$T$9:$T$223,$Q755,'Capex forecast'!$S$9:$S$223,$S755,'Capex forecast'!$Q$9:$Q$223,"Augex")</f>
        <v>0</v>
      </c>
      <c r="X755" s="32">
        <f>SUMIFS('Capex forecast'!H$9:H$223,'Capex forecast'!$T$9:$T$223,$Q755,'Capex forecast'!$S$9:$S$223,$S755,'Capex forecast'!$Q$9:$Q$223,"Augex")</f>
        <v>0</v>
      </c>
      <c r="Y755" s="32">
        <f>SUMIFS('Capex forecast'!I$9:I$223,'Capex forecast'!$T$9:$T$223,$Q755,'Capex forecast'!$S$9:$S$223,$S755,'Capex forecast'!$Q$9:$Q$223,"Augex")</f>
        <v>0</v>
      </c>
      <c r="Z755" s="32">
        <f>SUMIFS('Capex forecast'!J$9:J$223,'Capex forecast'!$T$9:$T$223,$Q755,'Capex forecast'!$S$9:$S$223,$S755,'Capex forecast'!$Q$9:$Q$223,"Augex")</f>
        <v>0</v>
      </c>
      <c r="AA755" s="32">
        <f>SUMIFS('Capex forecast'!K$9:K$223,'Capex forecast'!$T$9:$T$223,$Q755,'Capex forecast'!$S$9:$S$223,$S755,'Capex forecast'!$Q$9:$Q$223,"Augex")</f>
        <v>0</v>
      </c>
      <c r="AB755" s="32">
        <f>SUMIFS('Capex forecast'!L$9:L$223,'Capex forecast'!$T$9:$T$223,$Q755,'Capex forecast'!$S$9:$S$223,$S755,'Capex forecast'!$Q$9:$Q$223,"Augex")</f>
        <v>0</v>
      </c>
      <c r="AC755" s="32">
        <f>SUMIFS('Capex forecast'!M$9:M$223,'Capex forecast'!$T$9:$T$223,$Q755,'Capex forecast'!$S$9:$S$223,$S755,'Capex forecast'!$Q$9:$Q$223,"Augex")</f>
        <v>0</v>
      </c>
      <c r="AD755" s="32">
        <f>SUMIFS('Capex forecast'!N$9:N$223,'Capex forecast'!$T$9:$T$223,$Q755,'Capex forecast'!$S$9:$S$223,$S755,'Capex forecast'!$Q$9:$Q$223,"Augex")</f>
        <v>0</v>
      </c>
      <c r="AF755" s="45" t="s">
        <v>148</v>
      </c>
      <c r="AG755" s="6" t="str">
        <f>INDEX('Demand forecast'!$M$9:$M$5832,MATCH($Q755,'Demand forecast'!$B$9:$B$5832,0))</f>
        <v>No</v>
      </c>
      <c r="AH755" s="6" t="str">
        <f>IF(COUNTIF($AF$93:AF755,$B755) = 1, "LV", IF(COUNTIF($AF$93:AF755,$B755) = 2, "HV", "ST"))</f>
        <v>ST</v>
      </c>
      <c r="AI755" s="6" t="str">
        <f>INDEX('Demand forecast and growth rate'!$E$7:$E$273,MATCH($Q755,'Demand forecast and growth rate'!$B$7:$B$273,0))</f>
        <v>Steady/falling</v>
      </c>
      <c r="AJ755" s="47">
        <f>SUMIFS('Capex forecast'!E$9:E$223,'Capex forecast'!$T$9:$T$223,$AF755,'Capex forecast'!$S$9:$S$223,$AH755,'Capex forecast'!$Q$9:$Q$223,"Repex")</f>
        <v>0</v>
      </c>
      <c r="AK755" s="47">
        <f>SUMIFS('Capex forecast'!F$9:F$223,'Capex forecast'!$T$9:$T$223,$AF755,'Capex forecast'!$S$9:$S$223,$AH755,'Capex forecast'!$Q$9:$Q$223,"Repex")</f>
        <v>0</v>
      </c>
      <c r="AL755" s="47">
        <f>SUMIFS('Capex forecast'!G$9:G$223,'Capex forecast'!$T$9:$T$223,$AF755,'Capex forecast'!$S$9:$S$223,$AH755,'Capex forecast'!$Q$9:$Q$223,"Repex")</f>
        <v>0</v>
      </c>
      <c r="AM755" s="47">
        <f>SUMIFS('Capex forecast'!H$9:H$223,'Capex forecast'!$T$9:$T$223,$AF755,'Capex forecast'!$S$9:$S$223,$AH755,'Capex forecast'!$Q$9:$Q$223,"Repex")</f>
        <v>0</v>
      </c>
      <c r="AN755" s="47">
        <f>SUMIFS('Capex forecast'!I$9:I$223,'Capex forecast'!$T$9:$T$223,$AF755,'Capex forecast'!$S$9:$S$223,$AH755,'Capex forecast'!$Q$9:$Q$223,"Repex")</f>
        <v>0</v>
      </c>
      <c r="AO755" s="47">
        <f>SUMIFS('Capex forecast'!J$9:J$223,'Capex forecast'!$T$9:$T$223,$AF755,'Capex forecast'!$S$9:$S$223,$AH755,'Capex forecast'!$Q$9:$Q$223,"Repex")</f>
        <v>0</v>
      </c>
      <c r="AP755" s="47">
        <f>SUMIFS('Capex forecast'!K$9:K$223,'Capex forecast'!$T$9:$T$223,$AF755,'Capex forecast'!$S$9:$S$223,$AH755,'Capex forecast'!$Q$9:$Q$223,"Repex")</f>
        <v>0</v>
      </c>
      <c r="AQ755" s="47">
        <f>SUMIFS('Capex forecast'!L$9:L$223,'Capex forecast'!$T$9:$T$223,$AF755,'Capex forecast'!$S$9:$S$223,$AH755,'Capex forecast'!$Q$9:$Q$223,"Repex")</f>
        <v>0</v>
      </c>
      <c r="AR755" s="47">
        <f>SUMIFS('Capex forecast'!M$9:M$223,'Capex forecast'!$T$9:$T$223,$AF755,'Capex forecast'!$S$9:$S$223,$AH755,'Capex forecast'!$Q$9:$Q$223,"Repex")</f>
        <v>0</v>
      </c>
      <c r="AS755" s="47">
        <f>SUMIFS('Capex forecast'!N$9:N$223,'Capex forecast'!$T$9:$T$223,$AF755,'Capex forecast'!$S$9:$S$223,$AH755,'Capex forecast'!$Q$9:$Q$223,"Repex")</f>
        <v>0</v>
      </c>
    </row>
    <row r="756" spans="2:45" ht="15">
      <c r="B756" s="45" t="s">
        <v>159</v>
      </c>
      <c r="C756" s="6" t="str">
        <f>INDEX('Demand forecast'!$M$9:$M$5832,MATCH($B756,'Demand forecast'!$B$9:$B$5832,0))</f>
        <v>No</v>
      </c>
      <c r="D756" s="6" t="str">
        <f>IF(COUNTIF($B$93:B756,$B756) = 1, "LV", IF(COUNTIF($B$93:B756,$B756) = 2, "HV", "ST"))</f>
        <v>ST</v>
      </c>
      <c r="E756" s="6" t="str">
        <f>INDEX('Demand forecast and growth rate'!$E$7:$E$273,MATCH($B756,'Demand forecast and growth rate'!$B$7:$B$273,0))</f>
        <v>Small growth</v>
      </c>
      <c r="F756" s="32">
        <f>SUMIFS('Capex forecast'!E$9:E$223,'Capex forecast'!$T$9:$T$223,'Allocation of site-spec costs'!$B756,'Capex forecast'!$S$9:$S$223,'Allocation of site-spec costs'!$D756,'Capex forecast'!$Q$9:$Q$223,"Customer Connection")</f>
        <v>0</v>
      </c>
      <c r="G756" s="32">
        <f>SUMIFS('Capex forecast'!F$9:F$223,'Capex forecast'!$T$9:$T$223,'Allocation of site-spec costs'!$B756,'Capex forecast'!$S$9:$S$223,'Allocation of site-spec costs'!$D756,'Capex forecast'!$Q$9:$Q$223,"Customer Connection")</f>
        <v>0</v>
      </c>
      <c r="H756" s="32">
        <f>SUMIFS('Capex forecast'!G$9:G$223,'Capex forecast'!$T$9:$T$223,'Allocation of site-spec costs'!$B756,'Capex forecast'!$S$9:$S$223,'Allocation of site-spec costs'!$D756,'Capex forecast'!$Q$9:$Q$223,"Customer Connection")</f>
        <v>0</v>
      </c>
      <c r="I756" s="32">
        <f>SUMIFS('Capex forecast'!H$9:H$223,'Capex forecast'!$T$9:$T$223,'Allocation of site-spec costs'!$B756,'Capex forecast'!$S$9:$S$223,'Allocation of site-spec costs'!$D756,'Capex forecast'!$Q$9:$Q$223,"Customer Connection")</f>
        <v>0</v>
      </c>
      <c r="J756" s="32">
        <f>SUMIFS('Capex forecast'!I$9:I$223,'Capex forecast'!$T$9:$T$223,'Allocation of site-spec costs'!$B756,'Capex forecast'!$S$9:$S$223,'Allocation of site-spec costs'!$D756,'Capex forecast'!$Q$9:$Q$223,"Customer Connection")</f>
        <v>0</v>
      </c>
      <c r="K756" s="32">
        <f>SUMIFS('Capex forecast'!J$9:J$223,'Capex forecast'!$T$9:$T$223,'Allocation of site-spec costs'!$B756,'Capex forecast'!$S$9:$S$223,'Allocation of site-spec costs'!$D756,'Capex forecast'!$Q$9:$Q$223,"Customer Connection")</f>
        <v>0</v>
      </c>
      <c r="L756" s="32">
        <f>SUMIFS('Capex forecast'!K$9:K$223,'Capex forecast'!$T$9:$T$223,'Allocation of site-spec costs'!$B756,'Capex forecast'!$S$9:$S$223,'Allocation of site-spec costs'!$D756,'Capex forecast'!$Q$9:$Q$223,"Customer Connection")</f>
        <v>0</v>
      </c>
      <c r="M756" s="32">
        <f>SUMIFS('Capex forecast'!L$9:L$223,'Capex forecast'!$T$9:$T$223,'Allocation of site-spec costs'!$B756,'Capex forecast'!$S$9:$S$223,'Allocation of site-spec costs'!$D756,'Capex forecast'!$Q$9:$Q$223,"Customer Connection")</f>
        <v>0</v>
      </c>
      <c r="N756" s="32">
        <f>SUMIFS('Capex forecast'!M$9:M$223,'Capex forecast'!$T$9:$T$223,'Allocation of site-spec costs'!$B756,'Capex forecast'!$S$9:$S$223,'Allocation of site-spec costs'!$D756,'Capex forecast'!$Q$9:$Q$223,"Customer Connection")</f>
        <v>0</v>
      </c>
      <c r="O756" s="32">
        <f>SUMIFS('Capex forecast'!N$9:N$223,'Capex forecast'!$T$9:$T$223,'Allocation of site-spec costs'!$B756,'Capex forecast'!$S$9:$S$223,'Allocation of site-spec costs'!$D756,'Capex forecast'!$Q$9:$Q$223,"Customer Connection")</f>
        <v>0</v>
      </c>
      <c r="Q756" s="45" t="s">
        <v>159</v>
      </c>
      <c r="R756" s="6" t="str">
        <f>INDEX('Demand forecast'!$M$9:$M$5832,MATCH($Q756,'Demand forecast'!$B$9:$B$5832,0))</f>
        <v>No</v>
      </c>
      <c r="S756" s="6" t="str">
        <f>IF(COUNTIF($Q$93:Q756,$B756) = 1, "LV", IF(COUNTIF($Q$93:Q756,$B756) = 2, "HV", "ST"))</f>
        <v>ST</v>
      </c>
      <c r="T756" s="6" t="str">
        <f>INDEX('Demand forecast and growth rate'!$E$7:$E$273,MATCH($Q756,'Demand forecast and growth rate'!$B$7:$B$273,0))</f>
        <v>Small growth</v>
      </c>
      <c r="U756" s="32">
        <f>SUMIFS('Capex forecast'!E$9:E$223,'Capex forecast'!$T$9:$T$223,$Q756,'Capex forecast'!$S$9:$S$223,$S756,'Capex forecast'!$Q$9:$Q$223,"Augex")</f>
        <v>0</v>
      </c>
      <c r="V756" s="32">
        <f>SUMIFS('Capex forecast'!F$9:F$223,'Capex forecast'!$T$9:$T$223,$Q756,'Capex forecast'!$S$9:$S$223,$S756,'Capex forecast'!$Q$9:$Q$223,"Augex")</f>
        <v>0</v>
      </c>
      <c r="W756" s="32">
        <f>SUMIFS('Capex forecast'!G$9:G$223,'Capex forecast'!$T$9:$T$223,$Q756,'Capex forecast'!$S$9:$S$223,$S756,'Capex forecast'!$Q$9:$Q$223,"Augex")</f>
        <v>0</v>
      </c>
      <c r="X756" s="32">
        <f>SUMIFS('Capex forecast'!H$9:H$223,'Capex forecast'!$T$9:$T$223,$Q756,'Capex forecast'!$S$9:$S$223,$S756,'Capex forecast'!$Q$9:$Q$223,"Augex")</f>
        <v>0</v>
      </c>
      <c r="Y756" s="32">
        <f>SUMIFS('Capex forecast'!I$9:I$223,'Capex forecast'!$T$9:$T$223,$Q756,'Capex forecast'!$S$9:$S$223,$S756,'Capex forecast'!$Q$9:$Q$223,"Augex")</f>
        <v>0</v>
      </c>
      <c r="Z756" s="32">
        <f>SUMIFS('Capex forecast'!J$9:J$223,'Capex forecast'!$T$9:$T$223,$Q756,'Capex forecast'!$S$9:$S$223,$S756,'Capex forecast'!$Q$9:$Q$223,"Augex")</f>
        <v>0</v>
      </c>
      <c r="AA756" s="32">
        <f>SUMIFS('Capex forecast'!K$9:K$223,'Capex forecast'!$T$9:$T$223,$Q756,'Capex forecast'!$S$9:$S$223,$S756,'Capex forecast'!$Q$9:$Q$223,"Augex")</f>
        <v>0</v>
      </c>
      <c r="AB756" s="32">
        <f>SUMIFS('Capex forecast'!L$9:L$223,'Capex forecast'!$T$9:$T$223,$Q756,'Capex forecast'!$S$9:$S$223,$S756,'Capex forecast'!$Q$9:$Q$223,"Augex")</f>
        <v>0</v>
      </c>
      <c r="AC756" s="32">
        <f>SUMIFS('Capex forecast'!M$9:M$223,'Capex forecast'!$T$9:$T$223,$Q756,'Capex forecast'!$S$9:$S$223,$S756,'Capex forecast'!$Q$9:$Q$223,"Augex")</f>
        <v>0</v>
      </c>
      <c r="AD756" s="32">
        <f>SUMIFS('Capex forecast'!N$9:N$223,'Capex forecast'!$T$9:$T$223,$Q756,'Capex forecast'!$S$9:$S$223,$S756,'Capex forecast'!$Q$9:$Q$223,"Augex")</f>
        <v>0</v>
      </c>
      <c r="AF756" s="45" t="s">
        <v>159</v>
      </c>
      <c r="AG756" s="6" t="str">
        <f>INDEX('Demand forecast'!$M$9:$M$5832,MATCH($Q756,'Demand forecast'!$B$9:$B$5832,0))</f>
        <v>No</v>
      </c>
      <c r="AH756" s="6" t="str">
        <f>IF(COUNTIF($AF$93:AF756,$B756) = 1, "LV", IF(COUNTIF($AF$93:AF756,$B756) = 2, "HV", "ST"))</f>
        <v>ST</v>
      </c>
      <c r="AI756" s="6" t="str">
        <f>INDEX('Demand forecast and growth rate'!$E$7:$E$273,MATCH($Q756,'Demand forecast and growth rate'!$B$7:$B$273,0))</f>
        <v>Small growth</v>
      </c>
      <c r="AJ756" s="47">
        <f>SUMIFS('Capex forecast'!E$9:E$223,'Capex forecast'!$T$9:$T$223,$AF756,'Capex forecast'!$S$9:$S$223,$AH756,'Capex forecast'!$Q$9:$Q$223,"Repex")</f>
        <v>0</v>
      </c>
      <c r="AK756" s="47">
        <f>SUMIFS('Capex forecast'!F$9:F$223,'Capex forecast'!$T$9:$T$223,$AF756,'Capex forecast'!$S$9:$S$223,$AH756,'Capex forecast'!$Q$9:$Q$223,"Repex")</f>
        <v>0</v>
      </c>
      <c r="AL756" s="47">
        <f>SUMIFS('Capex forecast'!G$9:G$223,'Capex forecast'!$T$9:$T$223,$AF756,'Capex forecast'!$S$9:$S$223,$AH756,'Capex forecast'!$Q$9:$Q$223,"Repex")</f>
        <v>0</v>
      </c>
      <c r="AM756" s="47">
        <f>SUMIFS('Capex forecast'!H$9:H$223,'Capex forecast'!$T$9:$T$223,$AF756,'Capex forecast'!$S$9:$S$223,$AH756,'Capex forecast'!$Q$9:$Q$223,"Repex")</f>
        <v>0</v>
      </c>
      <c r="AN756" s="47">
        <f>SUMIFS('Capex forecast'!I$9:I$223,'Capex forecast'!$T$9:$T$223,$AF756,'Capex forecast'!$S$9:$S$223,$AH756,'Capex forecast'!$Q$9:$Q$223,"Repex")</f>
        <v>0</v>
      </c>
      <c r="AO756" s="47">
        <f>SUMIFS('Capex forecast'!J$9:J$223,'Capex forecast'!$T$9:$T$223,$AF756,'Capex forecast'!$S$9:$S$223,$AH756,'Capex forecast'!$Q$9:$Q$223,"Repex")</f>
        <v>0</v>
      </c>
      <c r="AP756" s="47">
        <f>SUMIFS('Capex forecast'!K$9:K$223,'Capex forecast'!$T$9:$T$223,$AF756,'Capex forecast'!$S$9:$S$223,$AH756,'Capex forecast'!$Q$9:$Q$223,"Repex")</f>
        <v>0</v>
      </c>
      <c r="AQ756" s="47">
        <f>SUMIFS('Capex forecast'!L$9:L$223,'Capex forecast'!$T$9:$T$223,$AF756,'Capex forecast'!$S$9:$S$223,$AH756,'Capex forecast'!$Q$9:$Q$223,"Repex")</f>
        <v>0</v>
      </c>
      <c r="AR756" s="47">
        <f>SUMIFS('Capex forecast'!M$9:M$223,'Capex forecast'!$T$9:$T$223,$AF756,'Capex forecast'!$S$9:$S$223,$AH756,'Capex forecast'!$Q$9:$Q$223,"Repex")</f>
        <v>0</v>
      </c>
      <c r="AS756" s="47">
        <f>SUMIFS('Capex forecast'!N$9:N$223,'Capex forecast'!$T$9:$T$223,$AF756,'Capex forecast'!$S$9:$S$223,$AH756,'Capex forecast'!$Q$9:$Q$223,"Repex")</f>
        <v>0</v>
      </c>
    </row>
    <row r="757" spans="2:45" ht="15">
      <c r="B757" s="45" t="s">
        <v>169</v>
      </c>
      <c r="C757" s="6" t="str">
        <f>INDEX('Demand forecast'!$M$9:$M$5832,MATCH($B757,'Demand forecast'!$B$9:$B$5832,0))</f>
        <v>No</v>
      </c>
      <c r="D757" s="6" t="str">
        <f>IF(COUNTIF($B$93:B757,$B757) = 1, "LV", IF(COUNTIF($B$93:B757,$B757) = 2, "HV", "ST"))</f>
        <v>ST</v>
      </c>
      <c r="E757" s="6" t="str">
        <f>INDEX('Demand forecast and growth rate'!$E$7:$E$273,MATCH($B757,'Demand forecast and growth rate'!$B$7:$B$273,0))</f>
        <v>Steady/falling</v>
      </c>
      <c r="F757" s="32">
        <f>SUMIFS('Capex forecast'!E$9:E$223,'Capex forecast'!$T$9:$T$223,'Allocation of site-spec costs'!$B757,'Capex forecast'!$S$9:$S$223,'Allocation of site-spec costs'!$D757,'Capex forecast'!$Q$9:$Q$223,"Customer Connection")</f>
        <v>0</v>
      </c>
      <c r="G757" s="32">
        <f>SUMIFS('Capex forecast'!F$9:F$223,'Capex forecast'!$T$9:$T$223,'Allocation of site-spec costs'!$B757,'Capex forecast'!$S$9:$S$223,'Allocation of site-spec costs'!$D757,'Capex forecast'!$Q$9:$Q$223,"Customer Connection")</f>
        <v>0</v>
      </c>
      <c r="H757" s="32">
        <f>SUMIFS('Capex forecast'!G$9:G$223,'Capex forecast'!$T$9:$T$223,'Allocation of site-spec costs'!$B757,'Capex forecast'!$S$9:$S$223,'Allocation of site-spec costs'!$D757,'Capex forecast'!$Q$9:$Q$223,"Customer Connection")</f>
        <v>0</v>
      </c>
      <c r="I757" s="32">
        <f>SUMIFS('Capex forecast'!H$9:H$223,'Capex forecast'!$T$9:$T$223,'Allocation of site-spec costs'!$B757,'Capex forecast'!$S$9:$S$223,'Allocation of site-spec costs'!$D757,'Capex forecast'!$Q$9:$Q$223,"Customer Connection")</f>
        <v>0</v>
      </c>
      <c r="J757" s="32">
        <f>SUMIFS('Capex forecast'!I$9:I$223,'Capex forecast'!$T$9:$T$223,'Allocation of site-spec costs'!$B757,'Capex forecast'!$S$9:$S$223,'Allocation of site-spec costs'!$D757,'Capex forecast'!$Q$9:$Q$223,"Customer Connection")</f>
        <v>0</v>
      </c>
      <c r="K757" s="32">
        <f>SUMIFS('Capex forecast'!J$9:J$223,'Capex forecast'!$T$9:$T$223,'Allocation of site-spec costs'!$B757,'Capex forecast'!$S$9:$S$223,'Allocation of site-spec costs'!$D757,'Capex forecast'!$Q$9:$Q$223,"Customer Connection")</f>
        <v>0</v>
      </c>
      <c r="L757" s="32">
        <f>SUMIFS('Capex forecast'!K$9:K$223,'Capex forecast'!$T$9:$T$223,'Allocation of site-spec costs'!$B757,'Capex forecast'!$S$9:$S$223,'Allocation of site-spec costs'!$D757,'Capex forecast'!$Q$9:$Q$223,"Customer Connection")</f>
        <v>0</v>
      </c>
      <c r="M757" s="32">
        <f>SUMIFS('Capex forecast'!L$9:L$223,'Capex forecast'!$T$9:$T$223,'Allocation of site-spec costs'!$B757,'Capex forecast'!$S$9:$S$223,'Allocation of site-spec costs'!$D757,'Capex forecast'!$Q$9:$Q$223,"Customer Connection")</f>
        <v>0</v>
      </c>
      <c r="N757" s="32">
        <f>SUMIFS('Capex forecast'!M$9:M$223,'Capex forecast'!$T$9:$T$223,'Allocation of site-spec costs'!$B757,'Capex forecast'!$S$9:$S$223,'Allocation of site-spec costs'!$D757,'Capex forecast'!$Q$9:$Q$223,"Customer Connection")</f>
        <v>0</v>
      </c>
      <c r="O757" s="32">
        <f>SUMIFS('Capex forecast'!N$9:N$223,'Capex forecast'!$T$9:$T$223,'Allocation of site-spec costs'!$B757,'Capex forecast'!$S$9:$S$223,'Allocation of site-spec costs'!$D757,'Capex forecast'!$Q$9:$Q$223,"Customer Connection")</f>
        <v>0</v>
      </c>
      <c r="Q757" s="45" t="s">
        <v>169</v>
      </c>
      <c r="R757" s="6" t="str">
        <f>INDEX('Demand forecast'!$M$9:$M$5832,MATCH($Q757,'Demand forecast'!$B$9:$B$5832,0))</f>
        <v>No</v>
      </c>
      <c r="S757" s="6" t="str">
        <f>IF(COUNTIF($Q$93:Q757,$B757) = 1, "LV", IF(COUNTIF($Q$93:Q757,$B757) = 2, "HV", "ST"))</f>
        <v>ST</v>
      </c>
      <c r="T757" s="6" t="str">
        <f>INDEX('Demand forecast and growth rate'!$E$7:$E$273,MATCH($Q757,'Demand forecast and growth rate'!$B$7:$B$273,0))</f>
        <v>Steady/falling</v>
      </c>
      <c r="U757" s="32">
        <f>SUMIFS('Capex forecast'!E$9:E$223,'Capex forecast'!$T$9:$T$223,$Q757,'Capex forecast'!$S$9:$S$223,$S757,'Capex forecast'!$Q$9:$Q$223,"Augex")</f>
        <v>0</v>
      </c>
      <c r="V757" s="32">
        <f>SUMIFS('Capex forecast'!F$9:F$223,'Capex forecast'!$T$9:$T$223,$Q757,'Capex forecast'!$S$9:$S$223,$S757,'Capex forecast'!$Q$9:$Q$223,"Augex")</f>
        <v>0</v>
      </c>
      <c r="W757" s="32">
        <f>SUMIFS('Capex forecast'!G$9:G$223,'Capex forecast'!$T$9:$T$223,$Q757,'Capex forecast'!$S$9:$S$223,$S757,'Capex forecast'!$Q$9:$Q$223,"Augex")</f>
        <v>0</v>
      </c>
      <c r="X757" s="32">
        <f>SUMIFS('Capex forecast'!H$9:H$223,'Capex forecast'!$T$9:$T$223,$Q757,'Capex forecast'!$S$9:$S$223,$S757,'Capex forecast'!$Q$9:$Q$223,"Augex")</f>
        <v>0</v>
      </c>
      <c r="Y757" s="32">
        <f>SUMIFS('Capex forecast'!I$9:I$223,'Capex forecast'!$T$9:$T$223,$Q757,'Capex forecast'!$S$9:$S$223,$S757,'Capex forecast'!$Q$9:$Q$223,"Augex")</f>
        <v>0</v>
      </c>
      <c r="Z757" s="32">
        <f>SUMIFS('Capex forecast'!J$9:J$223,'Capex forecast'!$T$9:$T$223,$Q757,'Capex forecast'!$S$9:$S$223,$S757,'Capex forecast'!$Q$9:$Q$223,"Augex")</f>
        <v>0</v>
      </c>
      <c r="AA757" s="32">
        <f>SUMIFS('Capex forecast'!K$9:K$223,'Capex forecast'!$T$9:$T$223,$Q757,'Capex forecast'!$S$9:$S$223,$S757,'Capex forecast'!$Q$9:$Q$223,"Augex")</f>
        <v>0</v>
      </c>
      <c r="AB757" s="32">
        <f>SUMIFS('Capex forecast'!L$9:L$223,'Capex forecast'!$T$9:$T$223,$Q757,'Capex forecast'!$S$9:$S$223,$S757,'Capex forecast'!$Q$9:$Q$223,"Augex")</f>
        <v>0</v>
      </c>
      <c r="AC757" s="32">
        <f>SUMIFS('Capex forecast'!M$9:M$223,'Capex forecast'!$T$9:$T$223,$Q757,'Capex forecast'!$S$9:$S$223,$S757,'Capex forecast'!$Q$9:$Q$223,"Augex")</f>
        <v>0</v>
      </c>
      <c r="AD757" s="32">
        <f>SUMIFS('Capex forecast'!N$9:N$223,'Capex forecast'!$T$9:$T$223,$Q757,'Capex forecast'!$S$9:$S$223,$S757,'Capex forecast'!$Q$9:$Q$223,"Augex")</f>
        <v>0</v>
      </c>
      <c r="AF757" s="45" t="s">
        <v>169</v>
      </c>
      <c r="AG757" s="6" t="str">
        <f>INDEX('Demand forecast'!$M$9:$M$5832,MATCH($Q757,'Demand forecast'!$B$9:$B$5832,0))</f>
        <v>No</v>
      </c>
      <c r="AH757" s="6" t="str">
        <f>IF(COUNTIF($AF$93:AF757,$B757) = 1, "LV", IF(COUNTIF($AF$93:AF757,$B757) = 2, "HV", "ST"))</f>
        <v>ST</v>
      </c>
      <c r="AI757" s="6" t="str">
        <f>INDEX('Demand forecast and growth rate'!$E$7:$E$273,MATCH($Q757,'Demand forecast and growth rate'!$B$7:$B$273,0))</f>
        <v>Steady/falling</v>
      </c>
      <c r="AJ757" s="47">
        <f>SUMIFS('Capex forecast'!E$9:E$223,'Capex forecast'!$T$9:$T$223,$AF757,'Capex forecast'!$S$9:$S$223,$AH757,'Capex forecast'!$Q$9:$Q$223,"Repex")</f>
        <v>0</v>
      </c>
      <c r="AK757" s="47">
        <f>SUMIFS('Capex forecast'!F$9:F$223,'Capex forecast'!$T$9:$T$223,$AF757,'Capex forecast'!$S$9:$S$223,$AH757,'Capex forecast'!$Q$9:$Q$223,"Repex")</f>
        <v>0</v>
      </c>
      <c r="AL757" s="47">
        <f>SUMIFS('Capex forecast'!G$9:G$223,'Capex forecast'!$T$9:$T$223,$AF757,'Capex forecast'!$S$9:$S$223,$AH757,'Capex forecast'!$Q$9:$Q$223,"Repex")</f>
        <v>0</v>
      </c>
      <c r="AM757" s="47">
        <f>SUMIFS('Capex forecast'!H$9:H$223,'Capex forecast'!$T$9:$T$223,$AF757,'Capex forecast'!$S$9:$S$223,$AH757,'Capex forecast'!$Q$9:$Q$223,"Repex")</f>
        <v>0</v>
      </c>
      <c r="AN757" s="47">
        <f>SUMIFS('Capex forecast'!I$9:I$223,'Capex forecast'!$T$9:$T$223,$AF757,'Capex forecast'!$S$9:$S$223,$AH757,'Capex forecast'!$Q$9:$Q$223,"Repex")</f>
        <v>0</v>
      </c>
      <c r="AO757" s="47">
        <f>SUMIFS('Capex forecast'!J$9:J$223,'Capex forecast'!$T$9:$T$223,$AF757,'Capex forecast'!$S$9:$S$223,$AH757,'Capex forecast'!$Q$9:$Q$223,"Repex")</f>
        <v>0</v>
      </c>
      <c r="AP757" s="47">
        <f>SUMIFS('Capex forecast'!K$9:K$223,'Capex forecast'!$T$9:$T$223,$AF757,'Capex forecast'!$S$9:$S$223,$AH757,'Capex forecast'!$Q$9:$Q$223,"Repex")</f>
        <v>0</v>
      </c>
      <c r="AQ757" s="47">
        <f>SUMIFS('Capex forecast'!L$9:L$223,'Capex forecast'!$T$9:$T$223,$AF757,'Capex forecast'!$S$9:$S$223,$AH757,'Capex forecast'!$Q$9:$Q$223,"Repex")</f>
        <v>0</v>
      </c>
      <c r="AR757" s="47">
        <f>SUMIFS('Capex forecast'!M$9:M$223,'Capex forecast'!$T$9:$T$223,$AF757,'Capex forecast'!$S$9:$S$223,$AH757,'Capex forecast'!$Q$9:$Q$223,"Repex")</f>
        <v>0</v>
      </c>
      <c r="AS757" s="47">
        <f>SUMIFS('Capex forecast'!N$9:N$223,'Capex forecast'!$T$9:$T$223,$AF757,'Capex forecast'!$S$9:$S$223,$AH757,'Capex forecast'!$Q$9:$Q$223,"Repex")</f>
        <v>0</v>
      </c>
    </row>
    <row r="758" spans="2:45" ht="15">
      <c r="B758" s="45" t="s">
        <v>194</v>
      </c>
      <c r="C758" s="6" t="str">
        <f>INDEX('Demand forecast'!$M$9:$M$5832,MATCH($B758,'Demand forecast'!$B$9:$B$5832,0))</f>
        <v>Yes</v>
      </c>
      <c r="D758" s="6" t="str">
        <f>IF(COUNTIF($B$93:B758,$B758) = 1, "LV", IF(COUNTIF($B$93:B758,$B758) = 2, "HV", "ST"))</f>
        <v>ST</v>
      </c>
      <c r="E758" s="6" t="str">
        <f>INDEX('Demand forecast and growth rate'!$E$7:$E$273,MATCH($B758,'Demand forecast and growth rate'!$B$7:$B$273,0))</f>
        <v>Steady/falling</v>
      </c>
      <c r="F758" s="32">
        <f>SUMIFS('Capex forecast'!E$9:E$223,'Capex forecast'!$T$9:$T$223,'Allocation of site-spec costs'!$B758,'Capex forecast'!$S$9:$S$223,'Allocation of site-spec costs'!$D758,'Capex forecast'!$Q$9:$Q$223,"Customer Connection")</f>
        <v>0</v>
      </c>
      <c r="G758" s="32">
        <f>SUMIFS('Capex forecast'!F$9:F$223,'Capex forecast'!$T$9:$T$223,'Allocation of site-spec costs'!$B758,'Capex forecast'!$S$9:$S$223,'Allocation of site-spec costs'!$D758,'Capex forecast'!$Q$9:$Q$223,"Customer Connection")</f>
        <v>0</v>
      </c>
      <c r="H758" s="32">
        <f>SUMIFS('Capex forecast'!G$9:G$223,'Capex forecast'!$T$9:$T$223,'Allocation of site-spec costs'!$B758,'Capex forecast'!$S$9:$S$223,'Allocation of site-spec costs'!$D758,'Capex forecast'!$Q$9:$Q$223,"Customer Connection")</f>
        <v>0</v>
      </c>
      <c r="I758" s="32">
        <f>SUMIFS('Capex forecast'!H$9:H$223,'Capex forecast'!$T$9:$T$223,'Allocation of site-spec costs'!$B758,'Capex forecast'!$S$9:$S$223,'Allocation of site-spec costs'!$D758,'Capex forecast'!$Q$9:$Q$223,"Customer Connection")</f>
        <v>0</v>
      </c>
      <c r="J758" s="32">
        <f>SUMIFS('Capex forecast'!I$9:I$223,'Capex forecast'!$T$9:$T$223,'Allocation of site-spec costs'!$B758,'Capex forecast'!$S$9:$S$223,'Allocation of site-spec costs'!$D758,'Capex forecast'!$Q$9:$Q$223,"Customer Connection")</f>
        <v>0</v>
      </c>
      <c r="K758" s="32">
        <f>SUMIFS('Capex forecast'!J$9:J$223,'Capex forecast'!$T$9:$T$223,'Allocation of site-spec costs'!$B758,'Capex forecast'!$S$9:$S$223,'Allocation of site-spec costs'!$D758,'Capex forecast'!$Q$9:$Q$223,"Customer Connection")</f>
        <v>0</v>
      </c>
      <c r="L758" s="32">
        <f>SUMIFS('Capex forecast'!K$9:K$223,'Capex forecast'!$T$9:$T$223,'Allocation of site-spec costs'!$B758,'Capex forecast'!$S$9:$S$223,'Allocation of site-spec costs'!$D758,'Capex forecast'!$Q$9:$Q$223,"Customer Connection")</f>
        <v>0</v>
      </c>
      <c r="M758" s="32">
        <f>SUMIFS('Capex forecast'!L$9:L$223,'Capex forecast'!$T$9:$T$223,'Allocation of site-spec costs'!$B758,'Capex forecast'!$S$9:$S$223,'Allocation of site-spec costs'!$D758,'Capex forecast'!$Q$9:$Q$223,"Customer Connection")</f>
        <v>0</v>
      </c>
      <c r="N758" s="32">
        <f>SUMIFS('Capex forecast'!M$9:M$223,'Capex forecast'!$T$9:$T$223,'Allocation of site-spec costs'!$B758,'Capex forecast'!$S$9:$S$223,'Allocation of site-spec costs'!$D758,'Capex forecast'!$Q$9:$Q$223,"Customer Connection")</f>
        <v>0</v>
      </c>
      <c r="O758" s="32">
        <f>SUMIFS('Capex forecast'!N$9:N$223,'Capex forecast'!$T$9:$T$223,'Allocation of site-spec costs'!$B758,'Capex forecast'!$S$9:$S$223,'Allocation of site-spec costs'!$D758,'Capex forecast'!$Q$9:$Q$223,"Customer Connection")</f>
        <v>0</v>
      </c>
      <c r="Q758" s="45" t="s">
        <v>194</v>
      </c>
      <c r="R758" s="6" t="str">
        <f>INDEX('Demand forecast'!$M$9:$M$5832,MATCH($Q758,'Demand forecast'!$B$9:$B$5832,0))</f>
        <v>Yes</v>
      </c>
      <c r="S758" s="6" t="str">
        <f>IF(COUNTIF($Q$93:Q758,$B758) = 1, "LV", IF(COUNTIF($Q$93:Q758,$B758) = 2, "HV", "ST"))</f>
        <v>ST</v>
      </c>
      <c r="T758" s="6" t="str">
        <f>INDEX('Demand forecast and growth rate'!$E$7:$E$273,MATCH($Q758,'Demand forecast and growth rate'!$B$7:$B$273,0))</f>
        <v>Steady/falling</v>
      </c>
      <c r="U758" s="32">
        <f>SUMIFS('Capex forecast'!E$9:E$223,'Capex forecast'!$T$9:$T$223,$Q758,'Capex forecast'!$S$9:$S$223,$S758,'Capex forecast'!$Q$9:$Q$223,"Augex")</f>
        <v>0</v>
      </c>
      <c r="V758" s="32">
        <f>SUMIFS('Capex forecast'!F$9:F$223,'Capex forecast'!$T$9:$T$223,$Q758,'Capex forecast'!$S$9:$S$223,$S758,'Capex forecast'!$Q$9:$Q$223,"Augex")</f>
        <v>0</v>
      </c>
      <c r="W758" s="32">
        <f>SUMIFS('Capex forecast'!G$9:G$223,'Capex forecast'!$T$9:$T$223,$Q758,'Capex forecast'!$S$9:$S$223,$S758,'Capex forecast'!$Q$9:$Q$223,"Augex")</f>
        <v>0</v>
      </c>
      <c r="X758" s="32">
        <f>SUMIFS('Capex forecast'!H$9:H$223,'Capex forecast'!$T$9:$T$223,$Q758,'Capex forecast'!$S$9:$S$223,$S758,'Capex forecast'!$Q$9:$Q$223,"Augex")</f>
        <v>0</v>
      </c>
      <c r="Y758" s="32">
        <f>SUMIFS('Capex forecast'!I$9:I$223,'Capex forecast'!$T$9:$T$223,$Q758,'Capex forecast'!$S$9:$S$223,$S758,'Capex forecast'!$Q$9:$Q$223,"Augex")</f>
        <v>0</v>
      </c>
      <c r="Z758" s="32">
        <f>SUMIFS('Capex forecast'!J$9:J$223,'Capex forecast'!$T$9:$T$223,$Q758,'Capex forecast'!$S$9:$S$223,$S758,'Capex forecast'!$Q$9:$Q$223,"Augex")</f>
        <v>0</v>
      </c>
      <c r="AA758" s="32">
        <f>SUMIFS('Capex forecast'!K$9:K$223,'Capex forecast'!$T$9:$T$223,$Q758,'Capex forecast'!$S$9:$S$223,$S758,'Capex forecast'!$Q$9:$Q$223,"Augex")</f>
        <v>0</v>
      </c>
      <c r="AB758" s="32">
        <f>SUMIFS('Capex forecast'!L$9:L$223,'Capex forecast'!$T$9:$T$223,$Q758,'Capex forecast'!$S$9:$S$223,$S758,'Capex forecast'!$Q$9:$Q$223,"Augex")</f>
        <v>0</v>
      </c>
      <c r="AC758" s="32">
        <f>SUMIFS('Capex forecast'!M$9:M$223,'Capex forecast'!$T$9:$T$223,$Q758,'Capex forecast'!$S$9:$S$223,$S758,'Capex forecast'!$Q$9:$Q$223,"Augex")</f>
        <v>0</v>
      </c>
      <c r="AD758" s="32">
        <f>SUMIFS('Capex forecast'!N$9:N$223,'Capex forecast'!$T$9:$T$223,$Q758,'Capex forecast'!$S$9:$S$223,$S758,'Capex forecast'!$Q$9:$Q$223,"Augex")</f>
        <v>0</v>
      </c>
      <c r="AF758" s="45" t="s">
        <v>194</v>
      </c>
      <c r="AG758" s="6" t="str">
        <f>INDEX('Demand forecast'!$M$9:$M$5832,MATCH($Q758,'Demand forecast'!$B$9:$B$5832,0))</f>
        <v>Yes</v>
      </c>
      <c r="AH758" s="6" t="str">
        <f>IF(COUNTIF($AF$93:AF758,$B758) = 1, "LV", IF(COUNTIF($AF$93:AF758,$B758) = 2, "HV", "ST"))</f>
        <v>ST</v>
      </c>
      <c r="AI758" s="6" t="str">
        <f>INDEX('Demand forecast and growth rate'!$E$7:$E$273,MATCH($Q758,'Demand forecast and growth rate'!$B$7:$B$273,0))</f>
        <v>Steady/falling</v>
      </c>
      <c r="AJ758" s="47">
        <f>SUMIFS('Capex forecast'!E$9:E$223,'Capex forecast'!$T$9:$T$223,$AF758,'Capex forecast'!$S$9:$S$223,$AH758,'Capex forecast'!$Q$9:$Q$223,"Repex")</f>
        <v>0</v>
      </c>
      <c r="AK758" s="47">
        <f>SUMIFS('Capex forecast'!F$9:F$223,'Capex forecast'!$T$9:$T$223,$AF758,'Capex forecast'!$S$9:$S$223,$AH758,'Capex forecast'!$Q$9:$Q$223,"Repex")</f>
        <v>0</v>
      </c>
      <c r="AL758" s="47">
        <f>SUMIFS('Capex forecast'!G$9:G$223,'Capex forecast'!$T$9:$T$223,$AF758,'Capex forecast'!$S$9:$S$223,$AH758,'Capex forecast'!$Q$9:$Q$223,"Repex")</f>
        <v>0</v>
      </c>
      <c r="AM758" s="47">
        <f>SUMIFS('Capex forecast'!H$9:H$223,'Capex forecast'!$T$9:$T$223,$AF758,'Capex forecast'!$S$9:$S$223,$AH758,'Capex forecast'!$Q$9:$Q$223,"Repex")</f>
        <v>0</v>
      </c>
      <c r="AN758" s="47">
        <f>SUMIFS('Capex forecast'!I$9:I$223,'Capex forecast'!$T$9:$T$223,$AF758,'Capex forecast'!$S$9:$S$223,$AH758,'Capex forecast'!$Q$9:$Q$223,"Repex")</f>
        <v>0</v>
      </c>
      <c r="AO758" s="47">
        <f>SUMIFS('Capex forecast'!J$9:J$223,'Capex forecast'!$T$9:$T$223,$AF758,'Capex forecast'!$S$9:$S$223,$AH758,'Capex forecast'!$Q$9:$Q$223,"Repex")</f>
        <v>0</v>
      </c>
      <c r="AP758" s="47">
        <f>SUMIFS('Capex forecast'!K$9:K$223,'Capex forecast'!$T$9:$T$223,$AF758,'Capex forecast'!$S$9:$S$223,$AH758,'Capex forecast'!$Q$9:$Q$223,"Repex")</f>
        <v>0</v>
      </c>
      <c r="AQ758" s="47">
        <f>SUMIFS('Capex forecast'!L$9:L$223,'Capex forecast'!$T$9:$T$223,$AF758,'Capex forecast'!$S$9:$S$223,$AH758,'Capex forecast'!$Q$9:$Q$223,"Repex")</f>
        <v>0</v>
      </c>
      <c r="AR758" s="47">
        <f>SUMIFS('Capex forecast'!M$9:M$223,'Capex forecast'!$T$9:$T$223,$AF758,'Capex forecast'!$S$9:$S$223,$AH758,'Capex forecast'!$Q$9:$Q$223,"Repex")</f>
        <v>0</v>
      </c>
      <c r="AS758" s="47">
        <f>SUMIFS('Capex forecast'!N$9:N$223,'Capex forecast'!$T$9:$T$223,$AF758,'Capex forecast'!$S$9:$S$223,$AH758,'Capex forecast'!$Q$9:$Q$223,"Repex")</f>
        <v>0</v>
      </c>
    </row>
    <row r="759" spans="2:45" ht="15">
      <c r="B759" s="45" t="s">
        <v>195</v>
      </c>
      <c r="C759" s="6" t="str">
        <f>INDEX('Demand forecast'!$M$9:$M$5832,MATCH($B759,'Demand forecast'!$B$9:$B$5832,0))</f>
        <v>Yes</v>
      </c>
      <c r="D759" s="6" t="str">
        <f>IF(COUNTIF($B$93:B759,$B759) = 1, "LV", IF(COUNTIF($B$93:B759,$B759) = 2, "HV", "ST"))</f>
        <v>ST</v>
      </c>
      <c r="E759" s="6" t="str">
        <f>INDEX('Demand forecast and growth rate'!$E$7:$E$273,MATCH($B759,'Demand forecast and growth rate'!$B$7:$B$273,0))</f>
        <v>Steady/falling</v>
      </c>
      <c r="F759" s="32">
        <f>SUMIFS('Capex forecast'!E$9:E$223,'Capex forecast'!$T$9:$T$223,'Allocation of site-spec costs'!$B759,'Capex forecast'!$S$9:$S$223,'Allocation of site-spec costs'!$D759,'Capex forecast'!$Q$9:$Q$223,"Customer Connection")</f>
        <v>0</v>
      </c>
      <c r="G759" s="32">
        <f>SUMIFS('Capex forecast'!F$9:F$223,'Capex forecast'!$T$9:$T$223,'Allocation of site-spec costs'!$B759,'Capex forecast'!$S$9:$S$223,'Allocation of site-spec costs'!$D759,'Capex forecast'!$Q$9:$Q$223,"Customer Connection")</f>
        <v>0</v>
      </c>
      <c r="H759" s="32">
        <f>SUMIFS('Capex forecast'!G$9:G$223,'Capex forecast'!$T$9:$T$223,'Allocation of site-spec costs'!$B759,'Capex forecast'!$S$9:$S$223,'Allocation of site-spec costs'!$D759,'Capex forecast'!$Q$9:$Q$223,"Customer Connection")</f>
        <v>0</v>
      </c>
      <c r="I759" s="32">
        <f>SUMIFS('Capex forecast'!H$9:H$223,'Capex forecast'!$T$9:$T$223,'Allocation of site-spec costs'!$B759,'Capex forecast'!$S$9:$S$223,'Allocation of site-spec costs'!$D759,'Capex forecast'!$Q$9:$Q$223,"Customer Connection")</f>
        <v>0</v>
      </c>
      <c r="J759" s="32">
        <f>SUMIFS('Capex forecast'!I$9:I$223,'Capex forecast'!$T$9:$T$223,'Allocation of site-spec costs'!$B759,'Capex forecast'!$S$9:$S$223,'Allocation of site-spec costs'!$D759,'Capex forecast'!$Q$9:$Q$223,"Customer Connection")</f>
        <v>0</v>
      </c>
      <c r="K759" s="32">
        <f>SUMIFS('Capex forecast'!J$9:J$223,'Capex forecast'!$T$9:$T$223,'Allocation of site-spec costs'!$B759,'Capex forecast'!$S$9:$S$223,'Allocation of site-spec costs'!$D759,'Capex forecast'!$Q$9:$Q$223,"Customer Connection")</f>
        <v>0</v>
      </c>
      <c r="L759" s="32">
        <f>SUMIFS('Capex forecast'!K$9:K$223,'Capex forecast'!$T$9:$T$223,'Allocation of site-spec costs'!$B759,'Capex forecast'!$S$9:$S$223,'Allocation of site-spec costs'!$D759,'Capex forecast'!$Q$9:$Q$223,"Customer Connection")</f>
        <v>0</v>
      </c>
      <c r="M759" s="32">
        <f>SUMIFS('Capex forecast'!L$9:L$223,'Capex forecast'!$T$9:$T$223,'Allocation of site-spec costs'!$B759,'Capex forecast'!$S$9:$S$223,'Allocation of site-spec costs'!$D759,'Capex forecast'!$Q$9:$Q$223,"Customer Connection")</f>
        <v>0</v>
      </c>
      <c r="N759" s="32">
        <f>SUMIFS('Capex forecast'!M$9:M$223,'Capex forecast'!$T$9:$T$223,'Allocation of site-spec costs'!$B759,'Capex forecast'!$S$9:$S$223,'Allocation of site-spec costs'!$D759,'Capex forecast'!$Q$9:$Q$223,"Customer Connection")</f>
        <v>0</v>
      </c>
      <c r="O759" s="32">
        <f>SUMIFS('Capex forecast'!N$9:N$223,'Capex forecast'!$T$9:$T$223,'Allocation of site-spec costs'!$B759,'Capex forecast'!$S$9:$S$223,'Allocation of site-spec costs'!$D759,'Capex forecast'!$Q$9:$Q$223,"Customer Connection")</f>
        <v>0</v>
      </c>
      <c r="Q759" s="45" t="s">
        <v>195</v>
      </c>
      <c r="R759" s="6" t="str">
        <f>INDEX('Demand forecast'!$M$9:$M$5832,MATCH($Q759,'Demand forecast'!$B$9:$B$5832,0))</f>
        <v>Yes</v>
      </c>
      <c r="S759" s="6" t="str">
        <f>IF(COUNTIF($Q$93:Q759,$B759) = 1, "LV", IF(COUNTIF($Q$93:Q759,$B759) = 2, "HV", "ST"))</f>
        <v>ST</v>
      </c>
      <c r="T759" s="6" t="str">
        <f>INDEX('Demand forecast and growth rate'!$E$7:$E$273,MATCH($Q759,'Demand forecast and growth rate'!$B$7:$B$273,0))</f>
        <v>Steady/falling</v>
      </c>
      <c r="U759" s="32">
        <f>SUMIFS('Capex forecast'!E$9:E$223,'Capex forecast'!$T$9:$T$223,$Q759,'Capex forecast'!$S$9:$S$223,$S759,'Capex forecast'!$Q$9:$Q$223,"Augex")</f>
        <v>0</v>
      </c>
      <c r="V759" s="32">
        <f>SUMIFS('Capex forecast'!F$9:F$223,'Capex forecast'!$T$9:$T$223,$Q759,'Capex forecast'!$S$9:$S$223,$S759,'Capex forecast'!$Q$9:$Q$223,"Augex")</f>
        <v>0</v>
      </c>
      <c r="W759" s="32">
        <f>SUMIFS('Capex forecast'!G$9:G$223,'Capex forecast'!$T$9:$T$223,$Q759,'Capex forecast'!$S$9:$S$223,$S759,'Capex forecast'!$Q$9:$Q$223,"Augex")</f>
        <v>0</v>
      </c>
      <c r="X759" s="32">
        <f>SUMIFS('Capex forecast'!H$9:H$223,'Capex forecast'!$T$9:$T$223,$Q759,'Capex forecast'!$S$9:$S$223,$S759,'Capex forecast'!$Q$9:$Q$223,"Augex")</f>
        <v>0</v>
      </c>
      <c r="Y759" s="32">
        <f>SUMIFS('Capex forecast'!I$9:I$223,'Capex forecast'!$T$9:$T$223,$Q759,'Capex forecast'!$S$9:$S$223,$S759,'Capex forecast'!$Q$9:$Q$223,"Augex")</f>
        <v>0</v>
      </c>
      <c r="Z759" s="32">
        <f>SUMIFS('Capex forecast'!J$9:J$223,'Capex forecast'!$T$9:$T$223,$Q759,'Capex forecast'!$S$9:$S$223,$S759,'Capex forecast'!$Q$9:$Q$223,"Augex")</f>
        <v>0</v>
      </c>
      <c r="AA759" s="32">
        <f>SUMIFS('Capex forecast'!K$9:K$223,'Capex forecast'!$T$9:$T$223,$Q759,'Capex forecast'!$S$9:$S$223,$S759,'Capex forecast'!$Q$9:$Q$223,"Augex")</f>
        <v>0</v>
      </c>
      <c r="AB759" s="32">
        <f>SUMIFS('Capex forecast'!L$9:L$223,'Capex forecast'!$T$9:$T$223,$Q759,'Capex forecast'!$S$9:$S$223,$S759,'Capex forecast'!$Q$9:$Q$223,"Augex")</f>
        <v>0</v>
      </c>
      <c r="AC759" s="32">
        <f>SUMIFS('Capex forecast'!M$9:M$223,'Capex forecast'!$T$9:$T$223,$Q759,'Capex forecast'!$S$9:$S$223,$S759,'Capex forecast'!$Q$9:$Q$223,"Augex")</f>
        <v>0</v>
      </c>
      <c r="AD759" s="32">
        <f>SUMIFS('Capex forecast'!N$9:N$223,'Capex forecast'!$T$9:$T$223,$Q759,'Capex forecast'!$S$9:$S$223,$S759,'Capex forecast'!$Q$9:$Q$223,"Augex")</f>
        <v>0</v>
      </c>
      <c r="AF759" s="45" t="s">
        <v>195</v>
      </c>
      <c r="AG759" s="6" t="str">
        <f>INDEX('Demand forecast'!$M$9:$M$5832,MATCH($Q759,'Demand forecast'!$B$9:$B$5832,0))</f>
        <v>Yes</v>
      </c>
      <c r="AH759" s="6" t="str">
        <f>IF(COUNTIF($AF$93:AF759,$B759) = 1, "LV", IF(COUNTIF($AF$93:AF759,$B759) = 2, "HV", "ST"))</f>
        <v>ST</v>
      </c>
      <c r="AI759" s="6" t="str">
        <f>INDEX('Demand forecast and growth rate'!$E$7:$E$273,MATCH($Q759,'Demand forecast and growth rate'!$B$7:$B$273,0))</f>
        <v>Steady/falling</v>
      </c>
      <c r="AJ759" s="47">
        <f>SUMIFS('Capex forecast'!E$9:E$223,'Capex forecast'!$T$9:$T$223,$AF759,'Capex forecast'!$S$9:$S$223,$AH759,'Capex forecast'!$Q$9:$Q$223,"Repex")</f>
        <v>0</v>
      </c>
      <c r="AK759" s="47">
        <f>SUMIFS('Capex forecast'!F$9:F$223,'Capex forecast'!$T$9:$T$223,$AF759,'Capex forecast'!$S$9:$S$223,$AH759,'Capex forecast'!$Q$9:$Q$223,"Repex")</f>
        <v>0</v>
      </c>
      <c r="AL759" s="47">
        <f>SUMIFS('Capex forecast'!G$9:G$223,'Capex forecast'!$T$9:$T$223,$AF759,'Capex forecast'!$S$9:$S$223,$AH759,'Capex forecast'!$Q$9:$Q$223,"Repex")</f>
        <v>0</v>
      </c>
      <c r="AM759" s="47">
        <f>SUMIFS('Capex forecast'!H$9:H$223,'Capex forecast'!$T$9:$T$223,$AF759,'Capex forecast'!$S$9:$S$223,$AH759,'Capex forecast'!$Q$9:$Q$223,"Repex")</f>
        <v>0</v>
      </c>
      <c r="AN759" s="47">
        <f>SUMIFS('Capex forecast'!I$9:I$223,'Capex forecast'!$T$9:$T$223,$AF759,'Capex forecast'!$S$9:$S$223,$AH759,'Capex forecast'!$Q$9:$Q$223,"Repex")</f>
        <v>0</v>
      </c>
      <c r="AO759" s="47">
        <f>SUMIFS('Capex forecast'!J$9:J$223,'Capex forecast'!$T$9:$T$223,$AF759,'Capex forecast'!$S$9:$S$223,$AH759,'Capex forecast'!$Q$9:$Q$223,"Repex")</f>
        <v>0</v>
      </c>
      <c r="AP759" s="47">
        <f>SUMIFS('Capex forecast'!K$9:K$223,'Capex forecast'!$T$9:$T$223,$AF759,'Capex forecast'!$S$9:$S$223,$AH759,'Capex forecast'!$Q$9:$Q$223,"Repex")</f>
        <v>0</v>
      </c>
      <c r="AQ759" s="47">
        <f>SUMIFS('Capex forecast'!L$9:L$223,'Capex forecast'!$T$9:$T$223,$AF759,'Capex forecast'!$S$9:$S$223,$AH759,'Capex forecast'!$Q$9:$Q$223,"Repex")</f>
        <v>0</v>
      </c>
      <c r="AR759" s="47">
        <f>SUMIFS('Capex forecast'!M$9:M$223,'Capex forecast'!$T$9:$T$223,$AF759,'Capex forecast'!$S$9:$S$223,$AH759,'Capex forecast'!$Q$9:$Q$223,"Repex")</f>
        <v>0</v>
      </c>
      <c r="AS759" s="47">
        <f>SUMIFS('Capex forecast'!N$9:N$223,'Capex forecast'!$T$9:$T$223,$AF759,'Capex forecast'!$S$9:$S$223,$AH759,'Capex forecast'!$Q$9:$Q$223,"Repex")</f>
        <v>0</v>
      </c>
    </row>
    <row r="760" spans="2:45" ht="15">
      <c r="B760" s="45" t="s">
        <v>196</v>
      </c>
      <c r="C760" s="6" t="str">
        <f>INDEX('Demand forecast'!$M$9:$M$5832,MATCH($B760,'Demand forecast'!$B$9:$B$5832,0))</f>
        <v>Yes</v>
      </c>
      <c r="D760" s="6" t="str">
        <f>IF(COUNTIF($B$93:B760,$B760) = 1, "LV", IF(COUNTIF($B$93:B760,$B760) = 2, "HV", "ST"))</f>
        <v>ST</v>
      </c>
      <c r="E760" s="6" t="str">
        <f>INDEX('Demand forecast and growth rate'!$E$7:$E$273,MATCH($B760,'Demand forecast and growth rate'!$B$7:$B$273,0))</f>
        <v>Steady/falling</v>
      </c>
      <c r="F760" s="32">
        <f>SUMIFS('Capex forecast'!E$9:E$223,'Capex forecast'!$T$9:$T$223,'Allocation of site-spec costs'!$B760,'Capex forecast'!$S$9:$S$223,'Allocation of site-spec costs'!$D760,'Capex forecast'!$Q$9:$Q$223,"Customer Connection")</f>
        <v>0</v>
      </c>
      <c r="G760" s="32">
        <f>SUMIFS('Capex forecast'!F$9:F$223,'Capex forecast'!$T$9:$T$223,'Allocation of site-spec costs'!$B760,'Capex forecast'!$S$9:$S$223,'Allocation of site-spec costs'!$D760,'Capex forecast'!$Q$9:$Q$223,"Customer Connection")</f>
        <v>0</v>
      </c>
      <c r="H760" s="32">
        <f>SUMIFS('Capex forecast'!G$9:G$223,'Capex forecast'!$T$9:$T$223,'Allocation of site-spec costs'!$B760,'Capex forecast'!$S$9:$S$223,'Allocation of site-spec costs'!$D760,'Capex forecast'!$Q$9:$Q$223,"Customer Connection")</f>
        <v>0</v>
      </c>
      <c r="I760" s="32">
        <f>SUMIFS('Capex forecast'!H$9:H$223,'Capex forecast'!$T$9:$T$223,'Allocation of site-spec costs'!$B760,'Capex forecast'!$S$9:$S$223,'Allocation of site-spec costs'!$D760,'Capex forecast'!$Q$9:$Q$223,"Customer Connection")</f>
        <v>0</v>
      </c>
      <c r="J760" s="32">
        <f>SUMIFS('Capex forecast'!I$9:I$223,'Capex forecast'!$T$9:$T$223,'Allocation of site-spec costs'!$B760,'Capex forecast'!$S$9:$S$223,'Allocation of site-spec costs'!$D760,'Capex forecast'!$Q$9:$Q$223,"Customer Connection")</f>
        <v>0</v>
      </c>
      <c r="K760" s="32">
        <f>SUMIFS('Capex forecast'!J$9:J$223,'Capex forecast'!$T$9:$T$223,'Allocation of site-spec costs'!$B760,'Capex forecast'!$S$9:$S$223,'Allocation of site-spec costs'!$D760,'Capex forecast'!$Q$9:$Q$223,"Customer Connection")</f>
        <v>0</v>
      </c>
      <c r="L760" s="32">
        <f>SUMIFS('Capex forecast'!K$9:K$223,'Capex forecast'!$T$9:$T$223,'Allocation of site-spec costs'!$B760,'Capex forecast'!$S$9:$S$223,'Allocation of site-spec costs'!$D760,'Capex forecast'!$Q$9:$Q$223,"Customer Connection")</f>
        <v>0</v>
      </c>
      <c r="M760" s="32">
        <f>SUMIFS('Capex forecast'!L$9:L$223,'Capex forecast'!$T$9:$T$223,'Allocation of site-spec costs'!$B760,'Capex forecast'!$S$9:$S$223,'Allocation of site-spec costs'!$D760,'Capex forecast'!$Q$9:$Q$223,"Customer Connection")</f>
        <v>0</v>
      </c>
      <c r="N760" s="32">
        <f>SUMIFS('Capex forecast'!M$9:M$223,'Capex forecast'!$T$9:$T$223,'Allocation of site-spec costs'!$B760,'Capex forecast'!$S$9:$S$223,'Allocation of site-spec costs'!$D760,'Capex forecast'!$Q$9:$Q$223,"Customer Connection")</f>
        <v>0</v>
      </c>
      <c r="O760" s="32">
        <f>SUMIFS('Capex forecast'!N$9:N$223,'Capex forecast'!$T$9:$T$223,'Allocation of site-spec costs'!$B760,'Capex forecast'!$S$9:$S$223,'Allocation of site-spec costs'!$D760,'Capex forecast'!$Q$9:$Q$223,"Customer Connection")</f>
        <v>0</v>
      </c>
      <c r="Q760" s="45" t="s">
        <v>196</v>
      </c>
      <c r="R760" s="6" t="str">
        <f>INDEX('Demand forecast'!$M$9:$M$5832,MATCH($Q760,'Demand forecast'!$B$9:$B$5832,0))</f>
        <v>Yes</v>
      </c>
      <c r="S760" s="6" t="str">
        <f>IF(COUNTIF($Q$93:Q760,$B760) = 1, "LV", IF(COUNTIF($Q$93:Q760,$B760) = 2, "HV", "ST"))</f>
        <v>ST</v>
      </c>
      <c r="T760" s="6" t="str">
        <f>INDEX('Demand forecast and growth rate'!$E$7:$E$273,MATCH($Q760,'Demand forecast and growth rate'!$B$7:$B$273,0))</f>
        <v>Steady/falling</v>
      </c>
      <c r="U760" s="32">
        <f>SUMIFS('Capex forecast'!E$9:E$223,'Capex forecast'!$T$9:$T$223,$Q760,'Capex forecast'!$S$9:$S$223,$S760,'Capex forecast'!$Q$9:$Q$223,"Augex")</f>
        <v>0</v>
      </c>
      <c r="V760" s="32">
        <f>SUMIFS('Capex forecast'!F$9:F$223,'Capex forecast'!$T$9:$T$223,$Q760,'Capex forecast'!$S$9:$S$223,$S760,'Capex forecast'!$Q$9:$Q$223,"Augex")</f>
        <v>0</v>
      </c>
      <c r="W760" s="32">
        <f>SUMIFS('Capex forecast'!G$9:G$223,'Capex forecast'!$T$9:$T$223,$Q760,'Capex forecast'!$S$9:$S$223,$S760,'Capex forecast'!$Q$9:$Q$223,"Augex")</f>
        <v>0</v>
      </c>
      <c r="X760" s="32">
        <f>SUMIFS('Capex forecast'!H$9:H$223,'Capex forecast'!$T$9:$T$223,$Q760,'Capex forecast'!$S$9:$S$223,$S760,'Capex forecast'!$Q$9:$Q$223,"Augex")</f>
        <v>0</v>
      </c>
      <c r="Y760" s="32">
        <f>SUMIFS('Capex forecast'!I$9:I$223,'Capex forecast'!$T$9:$T$223,$Q760,'Capex forecast'!$S$9:$S$223,$S760,'Capex forecast'!$Q$9:$Q$223,"Augex")</f>
        <v>0</v>
      </c>
      <c r="Z760" s="32">
        <f>SUMIFS('Capex forecast'!J$9:J$223,'Capex forecast'!$T$9:$T$223,$Q760,'Capex forecast'!$S$9:$S$223,$S760,'Capex forecast'!$Q$9:$Q$223,"Augex")</f>
        <v>0</v>
      </c>
      <c r="AA760" s="32">
        <f>SUMIFS('Capex forecast'!K$9:K$223,'Capex forecast'!$T$9:$T$223,$Q760,'Capex forecast'!$S$9:$S$223,$S760,'Capex forecast'!$Q$9:$Q$223,"Augex")</f>
        <v>0</v>
      </c>
      <c r="AB760" s="32">
        <f>SUMIFS('Capex forecast'!L$9:L$223,'Capex forecast'!$T$9:$T$223,$Q760,'Capex forecast'!$S$9:$S$223,$S760,'Capex forecast'!$Q$9:$Q$223,"Augex")</f>
        <v>0</v>
      </c>
      <c r="AC760" s="32">
        <f>SUMIFS('Capex forecast'!M$9:M$223,'Capex forecast'!$T$9:$T$223,$Q760,'Capex forecast'!$S$9:$S$223,$S760,'Capex forecast'!$Q$9:$Q$223,"Augex")</f>
        <v>0</v>
      </c>
      <c r="AD760" s="32">
        <f>SUMIFS('Capex forecast'!N$9:N$223,'Capex forecast'!$T$9:$T$223,$Q760,'Capex forecast'!$S$9:$S$223,$S760,'Capex forecast'!$Q$9:$Q$223,"Augex")</f>
        <v>0</v>
      </c>
      <c r="AF760" s="45" t="s">
        <v>196</v>
      </c>
      <c r="AG760" s="6" t="str">
        <f>INDEX('Demand forecast'!$M$9:$M$5832,MATCH($Q760,'Demand forecast'!$B$9:$B$5832,0))</f>
        <v>Yes</v>
      </c>
      <c r="AH760" s="6" t="str">
        <f>IF(COUNTIF($AF$93:AF760,$B760) = 1, "LV", IF(COUNTIF($AF$93:AF760,$B760) = 2, "HV", "ST"))</f>
        <v>ST</v>
      </c>
      <c r="AI760" s="6" t="str">
        <f>INDEX('Demand forecast and growth rate'!$E$7:$E$273,MATCH($Q760,'Demand forecast and growth rate'!$B$7:$B$273,0))</f>
        <v>Steady/falling</v>
      </c>
      <c r="AJ760" s="47">
        <f>SUMIFS('Capex forecast'!E$9:E$223,'Capex forecast'!$T$9:$T$223,$AF760,'Capex forecast'!$S$9:$S$223,$AH760,'Capex forecast'!$Q$9:$Q$223,"Repex")</f>
        <v>0</v>
      </c>
      <c r="AK760" s="47">
        <f>SUMIFS('Capex forecast'!F$9:F$223,'Capex forecast'!$T$9:$T$223,$AF760,'Capex forecast'!$S$9:$S$223,$AH760,'Capex forecast'!$Q$9:$Q$223,"Repex")</f>
        <v>0</v>
      </c>
      <c r="AL760" s="47">
        <f>SUMIFS('Capex forecast'!G$9:G$223,'Capex forecast'!$T$9:$T$223,$AF760,'Capex forecast'!$S$9:$S$223,$AH760,'Capex forecast'!$Q$9:$Q$223,"Repex")</f>
        <v>0</v>
      </c>
      <c r="AM760" s="47">
        <f>SUMIFS('Capex forecast'!H$9:H$223,'Capex forecast'!$T$9:$T$223,$AF760,'Capex forecast'!$S$9:$S$223,$AH760,'Capex forecast'!$Q$9:$Q$223,"Repex")</f>
        <v>0</v>
      </c>
      <c r="AN760" s="47">
        <f>SUMIFS('Capex forecast'!I$9:I$223,'Capex forecast'!$T$9:$T$223,$AF760,'Capex forecast'!$S$9:$S$223,$AH760,'Capex forecast'!$Q$9:$Q$223,"Repex")</f>
        <v>0</v>
      </c>
      <c r="AO760" s="47">
        <f>SUMIFS('Capex forecast'!J$9:J$223,'Capex forecast'!$T$9:$T$223,$AF760,'Capex forecast'!$S$9:$S$223,$AH760,'Capex forecast'!$Q$9:$Q$223,"Repex")</f>
        <v>0</v>
      </c>
      <c r="AP760" s="47">
        <f>SUMIFS('Capex forecast'!K$9:K$223,'Capex forecast'!$T$9:$T$223,$AF760,'Capex forecast'!$S$9:$S$223,$AH760,'Capex forecast'!$Q$9:$Q$223,"Repex")</f>
        <v>0</v>
      </c>
      <c r="AQ760" s="47">
        <f>SUMIFS('Capex forecast'!L$9:L$223,'Capex forecast'!$T$9:$T$223,$AF760,'Capex forecast'!$S$9:$S$223,$AH760,'Capex forecast'!$Q$9:$Q$223,"Repex")</f>
        <v>0</v>
      </c>
      <c r="AR760" s="47">
        <f>SUMIFS('Capex forecast'!M$9:M$223,'Capex forecast'!$T$9:$T$223,$AF760,'Capex forecast'!$S$9:$S$223,$AH760,'Capex forecast'!$Q$9:$Q$223,"Repex")</f>
        <v>0</v>
      </c>
      <c r="AS760" s="47">
        <f>SUMIFS('Capex forecast'!N$9:N$223,'Capex forecast'!$T$9:$T$223,$AF760,'Capex forecast'!$S$9:$S$223,$AH760,'Capex forecast'!$Q$9:$Q$223,"Repex")</f>
        <v>0</v>
      </c>
    </row>
    <row r="761" spans="2:45" ht="15">
      <c r="B761" s="45" t="s">
        <v>204</v>
      </c>
      <c r="C761" s="6" t="str">
        <f>INDEX('Demand forecast'!$M$9:$M$5832,MATCH($B761,'Demand forecast'!$B$9:$B$5832,0))</f>
        <v>Yes</v>
      </c>
      <c r="D761" s="6" t="str">
        <f>IF(COUNTIF($B$93:B761,$B761) = 1, "LV", IF(COUNTIF($B$93:B761,$B761) = 2, "HV", "ST"))</f>
        <v>ST</v>
      </c>
      <c r="E761" s="6" t="str">
        <f>INDEX('Demand forecast and growth rate'!$E$7:$E$273,MATCH($B761,'Demand forecast and growth rate'!$B$7:$B$273,0))</f>
        <v>Steady/falling</v>
      </c>
      <c r="F761" s="32">
        <f>SUMIFS('Capex forecast'!E$9:E$223,'Capex forecast'!$T$9:$T$223,'Allocation of site-spec costs'!$B761,'Capex forecast'!$S$9:$S$223,'Allocation of site-spec costs'!$D761,'Capex forecast'!$Q$9:$Q$223,"Customer Connection")</f>
        <v>0</v>
      </c>
      <c r="G761" s="32">
        <f>SUMIFS('Capex forecast'!F$9:F$223,'Capex forecast'!$T$9:$T$223,'Allocation of site-spec costs'!$B761,'Capex forecast'!$S$9:$S$223,'Allocation of site-spec costs'!$D761,'Capex forecast'!$Q$9:$Q$223,"Customer Connection")</f>
        <v>0</v>
      </c>
      <c r="H761" s="32">
        <f>SUMIFS('Capex forecast'!G$9:G$223,'Capex forecast'!$T$9:$T$223,'Allocation of site-spec costs'!$B761,'Capex forecast'!$S$9:$S$223,'Allocation of site-spec costs'!$D761,'Capex forecast'!$Q$9:$Q$223,"Customer Connection")</f>
        <v>0</v>
      </c>
      <c r="I761" s="32">
        <f>SUMIFS('Capex forecast'!H$9:H$223,'Capex forecast'!$T$9:$T$223,'Allocation of site-spec costs'!$B761,'Capex forecast'!$S$9:$S$223,'Allocation of site-spec costs'!$D761,'Capex forecast'!$Q$9:$Q$223,"Customer Connection")</f>
        <v>0</v>
      </c>
      <c r="J761" s="32">
        <f>SUMIFS('Capex forecast'!I$9:I$223,'Capex forecast'!$T$9:$T$223,'Allocation of site-spec costs'!$B761,'Capex forecast'!$S$9:$S$223,'Allocation of site-spec costs'!$D761,'Capex forecast'!$Q$9:$Q$223,"Customer Connection")</f>
        <v>0</v>
      </c>
      <c r="K761" s="32">
        <f>SUMIFS('Capex forecast'!J$9:J$223,'Capex forecast'!$T$9:$T$223,'Allocation of site-spec costs'!$B761,'Capex forecast'!$S$9:$S$223,'Allocation of site-spec costs'!$D761,'Capex forecast'!$Q$9:$Q$223,"Customer Connection")</f>
        <v>0</v>
      </c>
      <c r="L761" s="32">
        <f>SUMIFS('Capex forecast'!K$9:K$223,'Capex forecast'!$T$9:$T$223,'Allocation of site-spec costs'!$B761,'Capex forecast'!$S$9:$S$223,'Allocation of site-spec costs'!$D761,'Capex forecast'!$Q$9:$Q$223,"Customer Connection")</f>
        <v>0</v>
      </c>
      <c r="M761" s="32">
        <f>SUMIFS('Capex forecast'!L$9:L$223,'Capex forecast'!$T$9:$T$223,'Allocation of site-spec costs'!$B761,'Capex forecast'!$S$9:$S$223,'Allocation of site-spec costs'!$D761,'Capex forecast'!$Q$9:$Q$223,"Customer Connection")</f>
        <v>0</v>
      </c>
      <c r="N761" s="32">
        <f>SUMIFS('Capex forecast'!M$9:M$223,'Capex forecast'!$T$9:$T$223,'Allocation of site-spec costs'!$B761,'Capex forecast'!$S$9:$S$223,'Allocation of site-spec costs'!$D761,'Capex forecast'!$Q$9:$Q$223,"Customer Connection")</f>
        <v>0</v>
      </c>
      <c r="O761" s="32">
        <f>SUMIFS('Capex forecast'!N$9:N$223,'Capex forecast'!$T$9:$T$223,'Allocation of site-spec costs'!$B761,'Capex forecast'!$S$9:$S$223,'Allocation of site-spec costs'!$D761,'Capex forecast'!$Q$9:$Q$223,"Customer Connection")</f>
        <v>0</v>
      </c>
      <c r="Q761" s="45" t="s">
        <v>204</v>
      </c>
      <c r="R761" s="6" t="str">
        <f>INDEX('Demand forecast'!$M$9:$M$5832,MATCH($Q761,'Demand forecast'!$B$9:$B$5832,0))</f>
        <v>Yes</v>
      </c>
      <c r="S761" s="6" t="str">
        <f>IF(COUNTIF($Q$93:Q761,$B761) = 1, "LV", IF(COUNTIF($Q$93:Q761,$B761) = 2, "HV", "ST"))</f>
        <v>ST</v>
      </c>
      <c r="T761" s="6" t="str">
        <f>INDEX('Demand forecast and growth rate'!$E$7:$E$273,MATCH($Q761,'Demand forecast and growth rate'!$B$7:$B$273,0))</f>
        <v>Steady/falling</v>
      </c>
      <c r="U761" s="32">
        <f>SUMIFS('Capex forecast'!E$9:E$223,'Capex forecast'!$T$9:$T$223,$Q761,'Capex forecast'!$S$9:$S$223,$S761,'Capex forecast'!$Q$9:$Q$223,"Augex")</f>
        <v>0</v>
      </c>
      <c r="V761" s="32">
        <f>SUMIFS('Capex forecast'!F$9:F$223,'Capex forecast'!$T$9:$T$223,$Q761,'Capex forecast'!$S$9:$S$223,$S761,'Capex forecast'!$Q$9:$Q$223,"Augex")</f>
        <v>0</v>
      </c>
      <c r="W761" s="32">
        <f>SUMIFS('Capex forecast'!G$9:G$223,'Capex forecast'!$T$9:$T$223,$Q761,'Capex forecast'!$S$9:$S$223,$S761,'Capex forecast'!$Q$9:$Q$223,"Augex")</f>
        <v>0</v>
      </c>
      <c r="X761" s="32">
        <f>SUMIFS('Capex forecast'!H$9:H$223,'Capex forecast'!$T$9:$T$223,$Q761,'Capex forecast'!$S$9:$S$223,$S761,'Capex forecast'!$Q$9:$Q$223,"Augex")</f>
        <v>0</v>
      </c>
      <c r="Y761" s="32">
        <f>SUMIFS('Capex forecast'!I$9:I$223,'Capex forecast'!$T$9:$T$223,$Q761,'Capex forecast'!$S$9:$S$223,$S761,'Capex forecast'!$Q$9:$Q$223,"Augex")</f>
        <v>0</v>
      </c>
      <c r="Z761" s="32">
        <f>SUMIFS('Capex forecast'!J$9:J$223,'Capex forecast'!$T$9:$T$223,$Q761,'Capex forecast'!$S$9:$S$223,$S761,'Capex forecast'!$Q$9:$Q$223,"Augex")</f>
        <v>0</v>
      </c>
      <c r="AA761" s="32">
        <f>SUMIFS('Capex forecast'!K$9:K$223,'Capex forecast'!$T$9:$T$223,$Q761,'Capex forecast'!$S$9:$S$223,$S761,'Capex forecast'!$Q$9:$Q$223,"Augex")</f>
        <v>0</v>
      </c>
      <c r="AB761" s="32">
        <f>SUMIFS('Capex forecast'!L$9:L$223,'Capex forecast'!$T$9:$T$223,$Q761,'Capex forecast'!$S$9:$S$223,$S761,'Capex forecast'!$Q$9:$Q$223,"Augex")</f>
        <v>0</v>
      </c>
      <c r="AC761" s="32">
        <f>SUMIFS('Capex forecast'!M$9:M$223,'Capex forecast'!$T$9:$T$223,$Q761,'Capex forecast'!$S$9:$S$223,$S761,'Capex forecast'!$Q$9:$Q$223,"Augex")</f>
        <v>0</v>
      </c>
      <c r="AD761" s="32">
        <f>SUMIFS('Capex forecast'!N$9:N$223,'Capex forecast'!$T$9:$T$223,$Q761,'Capex forecast'!$S$9:$S$223,$S761,'Capex forecast'!$Q$9:$Q$223,"Augex")</f>
        <v>0</v>
      </c>
      <c r="AF761" s="45" t="s">
        <v>204</v>
      </c>
      <c r="AG761" s="6" t="str">
        <f>INDEX('Demand forecast'!$M$9:$M$5832,MATCH($Q761,'Demand forecast'!$B$9:$B$5832,0))</f>
        <v>Yes</v>
      </c>
      <c r="AH761" s="6" t="str">
        <f>IF(COUNTIF($AF$93:AF761,$B761) = 1, "LV", IF(COUNTIF($AF$93:AF761,$B761) = 2, "HV", "ST"))</f>
        <v>ST</v>
      </c>
      <c r="AI761" s="6" t="str">
        <f>INDEX('Demand forecast and growth rate'!$E$7:$E$273,MATCH($Q761,'Demand forecast and growth rate'!$B$7:$B$273,0))</f>
        <v>Steady/falling</v>
      </c>
      <c r="AJ761" s="47">
        <f>SUMIFS('Capex forecast'!E$9:E$223,'Capex forecast'!$T$9:$T$223,$AF761,'Capex forecast'!$S$9:$S$223,$AH761,'Capex forecast'!$Q$9:$Q$223,"Repex")</f>
        <v>0</v>
      </c>
      <c r="AK761" s="47">
        <f>SUMIFS('Capex forecast'!F$9:F$223,'Capex forecast'!$T$9:$T$223,$AF761,'Capex forecast'!$S$9:$S$223,$AH761,'Capex forecast'!$Q$9:$Q$223,"Repex")</f>
        <v>0</v>
      </c>
      <c r="AL761" s="47">
        <f>SUMIFS('Capex forecast'!G$9:G$223,'Capex forecast'!$T$9:$T$223,$AF761,'Capex forecast'!$S$9:$S$223,$AH761,'Capex forecast'!$Q$9:$Q$223,"Repex")</f>
        <v>0</v>
      </c>
      <c r="AM761" s="47">
        <f>SUMIFS('Capex forecast'!H$9:H$223,'Capex forecast'!$T$9:$T$223,$AF761,'Capex forecast'!$S$9:$S$223,$AH761,'Capex forecast'!$Q$9:$Q$223,"Repex")</f>
        <v>0</v>
      </c>
      <c r="AN761" s="47">
        <f>SUMIFS('Capex forecast'!I$9:I$223,'Capex forecast'!$T$9:$T$223,$AF761,'Capex forecast'!$S$9:$S$223,$AH761,'Capex forecast'!$Q$9:$Q$223,"Repex")</f>
        <v>0</v>
      </c>
      <c r="AO761" s="47">
        <f>SUMIFS('Capex forecast'!J$9:J$223,'Capex forecast'!$T$9:$T$223,$AF761,'Capex forecast'!$S$9:$S$223,$AH761,'Capex forecast'!$Q$9:$Q$223,"Repex")</f>
        <v>0</v>
      </c>
      <c r="AP761" s="47">
        <f>SUMIFS('Capex forecast'!K$9:K$223,'Capex forecast'!$T$9:$T$223,$AF761,'Capex forecast'!$S$9:$S$223,$AH761,'Capex forecast'!$Q$9:$Q$223,"Repex")</f>
        <v>0</v>
      </c>
      <c r="AQ761" s="47">
        <f>SUMIFS('Capex forecast'!L$9:L$223,'Capex forecast'!$T$9:$T$223,$AF761,'Capex forecast'!$S$9:$S$223,$AH761,'Capex forecast'!$Q$9:$Q$223,"Repex")</f>
        <v>0</v>
      </c>
      <c r="AR761" s="47">
        <f>SUMIFS('Capex forecast'!M$9:M$223,'Capex forecast'!$T$9:$T$223,$AF761,'Capex forecast'!$S$9:$S$223,$AH761,'Capex forecast'!$Q$9:$Q$223,"Repex")</f>
        <v>0</v>
      </c>
      <c r="AS761" s="47">
        <f>SUMIFS('Capex forecast'!N$9:N$223,'Capex forecast'!$T$9:$T$223,$AF761,'Capex forecast'!$S$9:$S$223,$AH761,'Capex forecast'!$Q$9:$Q$223,"Repex")</f>
        <v>0</v>
      </c>
    </row>
    <row r="762" spans="2:45" ht="15">
      <c r="B762" s="45" t="s">
        <v>18</v>
      </c>
      <c r="C762" s="6" t="str">
        <f>INDEX('Demand forecast'!$M$9:$M$5832,MATCH($B762,'Demand forecast'!$B$9:$B$5832,0))</f>
        <v>No</v>
      </c>
      <c r="D762" s="6" t="str">
        <f>IF(COUNTIF($B$93:B762,$B762) = 1, "LV", IF(COUNTIF($B$93:B762,$B762) = 2, "HV", "ST"))</f>
        <v>ST</v>
      </c>
      <c r="E762" s="6" t="str">
        <f>INDEX('Demand forecast and growth rate'!$E$7:$E$273,MATCH($B762,'Demand forecast and growth rate'!$B$7:$B$273,0))</f>
        <v>High growth</v>
      </c>
      <c r="F762" s="32">
        <f>SUMIFS('Capex forecast'!E$9:E$223,'Capex forecast'!$T$9:$T$223,'Allocation of site-spec costs'!$B762,'Capex forecast'!$S$9:$S$223,'Allocation of site-spec costs'!$D762,'Capex forecast'!$Q$9:$Q$223,"Customer Connection")</f>
        <v>0</v>
      </c>
      <c r="G762" s="32">
        <f>SUMIFS('Capex forecast'!F$9:F$223,'Capex forecast'!$T$9:$T$223,'Allocation of site-spec costs'!$B762,'Capex forecast'!$S$9:$S$223,'Allocation of site-spec costs'!$D762,'Capex forecast'!$Q$9:$Q$223,"Customer Connection")</f>
        <v>0</v>
      </c>
      <c r="H762" s="32">
        <f>SUMIFS('Capex forecast'!G$9:G$223,'Capex forecast'!$T$9:$T$223,'Allocation of site-spec costs'!$B762,'Capex forecast'!$S$9:$S$223,'Allocation of site-spec costs'!$D762,'Capex forecast'!$Q$9:$Q$223,"Customer Connection")</f>
        <v>0</v>
      </c>
      <c r="I762" s="32">
        <f>SUMIFS('Capex forecast'!H$9:H$223,'Capex forecast'!$T$9:$T$223,'Allocation of site-spec costs'!$B762,'Capex forecast'!$S$9:$S$223,'Allocation of site-spec costs'!$D762,'Capex forecast'!$Q$9:$Q$223,"Customer Connection")</f>
        <v>0</v>
      </c>
      <c r="J762" s="32">
        <f>SUMIFS('Capex forecast'!I$9:I$223,'Capex forecast'!$T$9:$T$223,'Allocation of site-spec costs'!$B762,'Capex forecast'!$S$9:$S$223,'Allocation of site-spec costs'!$D762,'Capex forecast'!$Q$9:$Q$223,"Customer Connection")</f>
        <v>0</v>
      </c>
      <c r="K762" s="32">
        <f>SUMIFS('Capex forecast'!J$9:J$223,'Capex forecast'!$T$9:$T$223,'Allocation of site-spec costs'!$B762,'Capex forecast'!$S$9:$S$223,'Allocation of site-spec costs'!$D762,'Capex forecast'!$Q$9:$Q$223,"Customer Connection")</f>
        <v>0</v>
      </c>
      <c r="L762" s="32">
        <f>SUMIFS('Capex forecast'!K$9:K$223,'Capex forecast'!$T$9:$T$223,'Allocation of site-spec costs'!$B762,'Capex forecast'!$S$9:$S$223,'Allocation of site-spec costs'!$D762,'Capex forecast'!$Q$9:$Q$223,"Customer Connection")</f>
        <v>0</v>
      </c>
      <c r="M762" s="32">
        <f>SUMIFS('Capex forecast'!L$9:L$223,'Capex forecast'!$T$9:$T$223,'Allocation of site-spec costs'!$B762,'Capex forecast'!$S$9:$S$223,'Allocation of site-spec costs'!$D762,'Capex forecast'!$Q$9:$Q$223,"Customer Connection")</f>
        <v>0</v>
      </c>
      <c r="N762" s="32">
        <f>SUMIFS('Capex forecast'!M$9:M$223,'Capex forecast'!$T$9:$T$223,'Allocation of site-spec costs'!$B762,'Capex forecast'!$S$9:$S$223,'Allocation of site-spec costs'!$D762,'Capex forecast'!$Q$9:$Q$223,"Customer Connection")</f>
        <v>0</v>
      </c>
      <c r="O762" s="32">
        <f>SUMIFS('Capex forecast'!N$9:N$223,'Capex forecast'!$T$9:$T$223,'Allocation of site-spec costs'!$B762,'Capex forecast'!$S$9:$S$223,'Allocation of site-spec costs'!$D762,'Capex forecast'!$Q$9:$Q$223,"Customer Connection")</f>
        <v>0</v>
      </c>
      <c r="Q762" s="45" t="s">
        <v>18</v>
      </c>
      <c r="R762" s="6" t="str">
        <f>INDEX('Demand forecast'!$M$9:$M$5832,MATCH($Q762,'Demand forecast'!$B$9:$B$5832,0))</f>
        <v>No</v>
      </c>
      <c r="S762" s="6" t="str">
        <f>IF(COUNTIF($Q$93:Q762,$B762) = 1, "LV", IF(COUNTIF($Q$93:Q762,$B762) = 2, "HV", "ST"))</f>
        <v>ST</v>
      </c>
      <c r="T762" s="6" t="str">
        <f>INDEX('Demand forecast and growth rate'!$E$7:$E$273,MATCH($Q762,'Demand forecast and growth rate'!$B$7:$B$273,0))</f>
        <v>High growth</v>
      </c>
      <c r="U762" s="32">
        <f>SUMIFS('Capex forecast'!E$9:E$223,'Capex forecast'!$T$9:$T$223,$Q762,'Capex forecast'!$S$9:$S$223,$S762,'Capex forecast'!$Q$9:$Q$223,"Augex")</f>
        <v>0</v>
      </c>
      <c r="V762" s="32">
        <f>SUMIFS('Capex forecast'!F$9:F$223,'Capex forecast'!$T$9:$T$223,$Q762,'Capex forecast'!$S$9:$S$223,$S762,'Capex forecast'!$Q$9:$Q$223,"Augex")</f>
        <v>0</v>
      </c>
      <c r="W762" s="32">
        <f>SUMIFS('Capex forecast'!G$9:G$223,'Capex forecast'!$T$9:$T$223,$Q762,'Capex forecast'!$S$9:$S$223,$S762,'Capex forecast'!$Q$9:$Q$223,"Augex")</f>
        <v>0</v>
      </c>
      <c r="X762" s="32">
        <f>SUMIFS('Capex forecast'!H$9:H$223,'Capex forecast'!$T$9:$T$223,$Q762,'Capex forecast'!$S$9:$S$223,$S762,'Capex forecast'!$Q$9:$Q$223,"Augex")</f>
        <v>0</v>
      </c>
      <c r="Y762" s="32">
        <f>SUMIFS('Capex forecast'!I$9:I$223,'Capex forecast'!$T$9:$T$223,$Q762,'Capex forecast'!$S$9:$S$223,$S762,'Capex forecast'!$Q$9:$Q$223,"Augex")</f>
        <v>0</v>
      </c>
      <c r="Z762" s="32">
        <f>SUMIFS('Capex forecast'!J$9:J$223,'Capex forecast'!$T$9:$T$223,$Q762,'Capex forecast'!$S$9:$S$223,$S762,'Capex forecast'!$Q$9:$Q$223,"Augex")</f>
        <v>0</v>
      </c>
      <c r="AA762" s="32">
        <f>SUMIFS('Capex forecast'!K$9:K$223,'Capex forecast'!$T$9:$T$223,$Q762,'Capex forecast'!$S$9:$S$223,$S762,'Capex forecast'!$Q$9:$Q$223,"Augex")</f>
        <v>0</v>
      </c>
      <c r="AB762" s="32">
        <f>SUMIFS('Capex forecast'!L$9:L$223,'Capex forecast'!$T$9:$T$223,$Q762,'Capex forecast'!$S$9:$S$223,$S762,'Capex forecast'!$Q$9:$Q$223,"Augex")</f>
        <v>0</v>
      </c>
      <c r="AC762" s="32">
        <f>SUMIFS('Capex forecast'!M$9:M$223,'Capex forecast'!$T$9:$T$223,$Q762,'Capex forecast'!$S$9:$S$223,$S762,'Capex forecast'!$Q$9:$Q$223,"Augex")</f>
        <v>0</v>
      </c>
      <c r="AD762" s="32">
        <f>SUMIFS('Capex forecast'!N$9:N$223,'Capex forecast'!$T$9:$T$223,$Q762,'Capex forecast'!$S$9:$S$223,$S762,'Capex forecast'!$Q$9:$Q$223,"Augex")</f>
        <v>0</v>
      </c>
      <c r="AF762" s="45" t="s">
        <v>18</v>
      </c>
      <c r="AG762" s="6" t="str">
        <f>INDEX('Demand forecast'!$M$9:$M$5832,MATCH($Q762,'Demand forecast'!$B$9:$B$5832,0))</f>
        <v>No</v>
      </c>
      <c r="AH762" s="6" t="str">
        <f>IF(COUNTIF($AF$93:AF762,$B762) = 1, "LV", IF(COUNTIF($AF$93:AF762,$B762) = 2, "HV", "ST"))</f>
        <v>ST</v>
      </c>
      <c r="AI762" s="6" t="str">
        <f>INDEX('Demand forecast and growth rate'!$E$7:$E$273,MATCH($Q762,'Demand forecast and growth rate'!$B$7:$B$273,0))</f>
        <v>High growth</v>
      </c>
      <c r="AJ762" s="47">
        <f>SUMIFS('Capex forecast'!E$9:E$223,'Capex forecast'!$T$9:$T$223,$AF762,'Capex forecast'!$S$9:$S$223,$AH762,'Capex forecast'!$Q$9:$Q$223,"Repex")</f>
        <v>0</v>
      </c>
      <c r="AK762" s="47">
        <f>SUMIFS('Capex forecast'!F$9:F$223,'Capex forecast'!$T$9:$T$223,$AF762,'Capex forecast'!$S$9:$S$223,$AH762,'Capex forecast'!$Q$9:$Q$223,"Repex")</f>
        <v>0</v>
      </c>
      <c r="AL762" s="47">
        <f>SUMIFS('Capex forecast'!G$9:G$223,'Capex forecast'!$T$9:$T$223,$AF762,'Capex forecast'!$S$9:$S$223,$AH762,'Capex forecast'!$Q$9:$Q$223,"Repex")</f>
        <v>0</v>
      </c>
      <c r="AM762" s="47">
        <f>SUMIFS('Capex forecast'!H$9:H$223,'Capex forecast'!$T$9:$T$223,$AF762,'Capex forecast'!$S$9:$S$223,$AH762,'Capex forecast'!$Q$9:$Q$223,"Repex")</f>
        <v>0</v>
      </c>
      <c r="AN762" s="47">
        <f>SUMIFS('Capex forecast'!I$9:I$223,'Capex forecast'!$T$9:$T$223,$AF762,'Capex forecast'!$S$9:$S$223,$AH762,'Capex forecast'!$Q$9:$Q$223,"Repex")</f>
        <v>0</v>
      </c>
      <c r="AO762" s="47">
        <f>SUMIFS('Capex forecast'!J$9:J$223,'Capex forecast'!$T$9:$T$223,$AF762,'Capex forecast'!$S$9:$S$223,$AH762,'Capex forecast'!$Q$9:$Q$223,"Repex")</f>
        <v>0</v>
      </c>
      <c r="AP762" s="47">
        <f>SUMIFS('Capex forecast'!K$9:K$223,'Capex forecast'!$T$9:$T$223,$AF762,'Capex forecast'!$S$9:$S$223,$AH762,'Capex forecast'!$Q$9:$Q$223,"Repex")</f>
        <v>0</v>
      </c>
      <c r="AQ762" s="47">
        <f>SUMIFS('Capex forecast'!L$9:L$223,'Capex forecast'!$T$9:$T$223,$AF762,'Capex forecast'!$S$9:$S$223,$AH762,'Capex forecast'!$Q$9:$Q$223,"Repex")</f>
        <v>0</v>
      </c>
      <c r="AR762" s="47">
        <f>SUMIFS('Capex forecast'!M$9:M$223,'Capex forecast'!$T$9:$T$223,$AF762,'Capex forecast'!$S$9:$S$223,$AH762,'Capex forecast'!$Q$9:$Q$223,"Repex")</f>
        <v>0</v>
      </c>
      <c r="AS762" s="47">
        <f>SUMIFS('Capex forecast'!N$9:N$223,'Capex forecast'!$T$9:$T$223,$AF762,'Capex forecast'!$S$9:$S$223,$AH762,'Capex forecast'!$Q$9:$Q$223,"Repex")</f>
        <v>0</v>
      </c>
    </row>
    <row r="763" spans="2:45" ht="15">
      <c r="B763" s="45" t="s">
        <v>218</v>
      </c>
      <c r="C763" s="6" t="str">
        <f>INDEX('Demand forecast'!$M$9:$M$5832,MATCH($B763,'Demand forecast'!$B$9:$B$5832,0))</f>
        <v>Yes</v>
      </c>
      <c r="D763" s="6" t="str">
        <f>IF(COUNTIF($B$93:B763,$B763) = 1, "LV", IF(COUNTIF($B$93:B763,$B763) = 2, "HV", "ST"))</f>
        <v>ST</v>
      </c>
      <c r="E763" s="6" t="str">
        <f>INDEX('Demand forecast and growth rate'!$E$7:$E$273,MATCH($B763,'Demand forecast and growth rate'!$B$7:$B$273,0))</f>
        <v>Steady/falling</v>
      </c>
      <c r="F763" s="32">
        <f>SUMIFS('Capex forecast'!E$9:E$223,'Capex forecast'!$T$9:$T$223,'Allocation of site-spec costs'!$B763,'Capex forecast'!$S$9:$S$223,'Allocation of site-spec costs'!$D763,'Capex forecast'!$Q$9:$Q$223,"Customer Connection")</f>
        <v>0</v>
      </c>
      <c r="G763" s="32">
        <f>SUMIFS('Capex forecast'!F$9:F$223,'Capex forecast'!$T$9:$T$223,'Allocation of site-spec costs'!$B763,'Capex forecast'!$S$9:$S$223,'Allocation of site-spec costs'!$D763,'Capex forecast'!$Q$9:$Q$223,"Customer Connection")</f>
        <v>0</v>
      </c>
      <c r="H763" s="32">
        <f>SUMIFS('Capex forecast'!G$9:G$223,'Capex forecast'!$T$9:$T$223,'Allocation of site-spec costs'!$B763,'Capex forecast'!$S$9:$S$223,'Allocation of site-spec costs'!$D763,'Capex forecast'!$Q$9:$Q$223,"Customer Connection")</f>
        <v>0</v>
      </c>
      <c r="I763" s="32">
        <f>SUMIFS('Capex forecast'!H$9:H$223,'Capex forecast'!$T$9:$T$223,'Allocation of site-spec costs'!$B763,'Capex forecast'!$S$9:$S$223,'Allocation of site-spec costs'!$D763,'Capex forecast'!$Q$9:$Q$223,"Customer Connection")</f>
        <v>0</v>
      </c>
      <c r="J763" s="32">
        <f>SUMIFS('Capex forecast'!I$9:I$223,'Capex forecast'!$T$9:$T$223,'Allocation of site-spec costs'!$B763,'Capex forecast'!$S$9:$S$223,'Allocation of site-spec costs'!$D763,'Capex forecast'!$Q$9:$Q$223,"Customer Connection")</f>
        <v>0</v>
      </c>
      <c r="K763" s="32">
        <f>SUMIFS('Capex forecast'!J$9:J$223,'Capex forecast'!$T$9:$T$223,'Allocation of site-spec costs'!$B763,'Capex forecast'!$S$9:$S$223,'Allocation of site-spec costs'!$D763,'Capex forecast'!$Q$9:$Q$223,"Customer Connection")</f>
        <v>0</v>
      </c>
      <c r="L763" s="32">
        <f>SUMIFS('Capex forecast'!K$9:K$223,'Capex forecast'!$T$9:$T$223,'Allocation of site-spec costs'!$B763,'Capex forecast'!$S$9:$S$223,'Allocation of site-spec costs'!$D763,'Capex forecast'!$Q$9:$Q$223,"Customer Connection")</f>
        <v>0</v>
      </c>
      <c r="M763" s="32">
        <f>SUMIFS('Capex forecast'!L$9:L$223,'Capex forecast'!$T$9:$T$223,'Allocation of site-spec costs'!$B763,'Capex forecast'!$S$9:$S$223,'Allocation of site-spec costs'!$D763,'Capex forecast'!$Q$9:$Q$223,"Customer Connection")</f>
        <v>0</v>
      </c>
      <c r="N763" s="32">
        <f>SUMIFS('Capex forecast'!M$9:M$223,'Capex forecast'!$T$9:$T$223,'Allocation of site-spec costs'!$B763,'Capex forecast'!$S$9:$S$223,'Allocation of site-spec costs'!$D763,'Capex forecast'!$Q$9:$Q$223,"Customer Connection")</f>
        <v>0</v>
      </c>
      <c r="O763" s="32">
        <f>SUMIFS('Capex forecast'!N$9:N$223,'Capex forecast'!$T$9:$T$223,'Allocation of site-spec costs'!$B763,'Capex forecast'!$S$9:$S$223,'Allocation of site-spec costs'!$D763,'Capex forecast'!$Q$9:$Q$223,"Customer Connection")</f>
        <v>0</v>
      </c>
      <c r="Q763" s="45" t="s">
        <v>218</v>
      </c>
      <c r="R763" s="6" t="str">
        <f>INDEX('Demand forecast'!$M$9:$M$5832,MATCH($Q763,'Demand forecast'!$B$9:$B$5832,0))</f>
        <v>Yes</v>
      </c>
      <c r="S763" s="6" t="str">
        <f>IF(COUNTIF($Q$93:Q763,$B763) = 1, "LV", IF(COUNTIF($Q$93:Q763,$B763) = 2, "HV", "ST"))</f>
        <v>ST</v>
      </c>
      <c r="T763" s="6" t="str">
        <f>INDEX('Demand forecast and growth rate'!$E$7:$E$273,MATCH($Q763,'Demand forecast and growth rate'!$B$7:$B$273,0))</f>
        <v>Steady/falling</v>
      </c>
      <c r="U763" s="32">
        <f>SUMIFS('Capex forecast'!E$9:E$223,'Capex forecast'!$T$9:$T$223,$Q763,'Capex forecast'!$S$9:$S$223,$S763,'Capex forecast'!$Q$9:$Q$223,"Augex")</f>
        <v>0</v>
      </c>
      <c r="V763" s="32">
        <f>SUMIFS('Capex forecast'!F$9:F$223,'Capex forecast'!$T$9:$T$223,$Q763,'Capex forecast'!$S$9:$S$223,$S763,'Capex forecast'!$Q$9:$Q$223,"Augex")</f>
        <v>0</v>
      </c>
      <c r="W763" s="32">
        <f>SUMIFS('Capex forecast'!G$9:G$223,'Capex forecast'!$T$9:$T$223,$Q763,'Capex forecast'!$S$9:$S$223,$S763,'Capex forecast'!$Q$9:$Q$223,"Augex")</f>
        <v>0</v>
      </c>
      <c r="X763" s="32">
        <f>SUMIFS('Capex forecast'!H$9:H$223,'Capex forecast'!$T$9:$T$223,$Q763,'Capex forecast'!$S$9:$S$223,$S763,'Capex forecast'!$Q$9:$Q$223,"Augex")</f>
        <v>0</v>
      </c>
      <c r="Y763" s="32">
        <f>SUMIFS('Capex forecast'!I$9:I$223,'Capex forecast'!$T$9:$T$223,$Q763,'Capex forecast'!$S$9:$S$223,$S763,'Capex forecast'!$Q$9:$Q$223,"Augex")</f>
        <v>0</v>
      </c>
      <c r="Z763" s="32">
        <f>SUMIFS('Capex forecast'!J$9:J$223,'Capex forecast'!$T$9:$T$223,$Q763,'Capex forecast'!$S$9:$S$223,$S763,'Capex forecast'!$Q$9:$Q$223,"Augex")</f>
        <v>0</v>
      </c>
      <c r="AA763" s="32">
        <f>SUMIFS('Capex forecast'!K$9:K$223,'Capex forecast'!$T$9:$T$223,$Q763,'Capex forecast'!$S$9:$S$223,$S763,'Capex forecast'!$Q$9:$Q$223,"Augex")</f>
        <v>0</v>
      </c>
      <c r="AB763" s="32">
        <f>SUMIFS('Capex forecast'!L$9:L$223,'Capex forecast'!$T$9:$T$223,$Q763,'Capex forecast'!$S$9:$S$223,$S763,'Capex forecast'!$Q$9:$Q$223,"Augex")</f>
        <v>0</v>
      </c>
      <c r="AC763" s="32">
        <f>SUMIFS('Capex forecast'!M$9:M$223,'Capex forecast'!$T$9:$T$223,$Q763,'Capex forecast'!$S$9:$S$223,$S763,'Capex forecast'!$Q$9:$Q$223,"Augex")</f>
        <v>0</v>
      </c>
      <c r="AD763" s="32">
        <f>SUMIFS('Capex forecast'!N$9:N$223,'Capex forecast'!$T$9:$T$223,$Q763,'Capex forecast'!$S$9:$S$223,$S763,'Capex forecast'!$Q$9:$Q$223,"Augex")</f>
        <v>0</v>
      </c>
      <c r="AF763" s="45" t="s">
        <v>218</v>
      </c>
      <c r="AG763" s="6" t="str">
        <f>INDEX('Demand forecast'!$M$9:$M$5832,MATCH($Q763,'Demand forecast'!$B$9:$B$5832,0))</f>
        <v>Yes</v>
      </c>
      <c r="AH763" s="6" t="str">
        <f>IF(COUNTIF($AF$93:AF763,$B763) = 1, "LV", IF(COUNTIF($AF$93:AF763,$B763) = 2, "HV", "ST"))</f>
        <v>ST</v>
      </c>
      <c r="AI763" s="6" t="str">
        <f>INDEX('Demand forecast and growth rate'!$E$7:$E$273,MATCH($Q763,'Demand forecast and growth rate'!$B$7:$B$273,0))</f>
        <v>Steady/falling</v>
      </c>
      <c r="AJ763" s="47">
        <f>SUMIFS('Capex forecast'!E$9:E$223,'Capex forecast'!$T$9:$T$223,$AF763,'Capex forecast'!$S$9:$S$223,$AH763,'Capex forecast'!$Q$9:$Q$223,"Repex")</f>
        <v>0</v>
      </c>
      <c r="AK763" s="47">
        <f>SUMIFS('Capex forecast'!F$9:F$223,'Capex forecast'!$T$9:$T$223,$AF763,'Capex forecast'!$S$9:$S$223,$AH763,'Capex forecast'!$Q$9:$Q$223,"Repex")</f>
        <v>0</v>
      </c>
      <c r="AL763" s="47">
        <f>SUMIFS('Capex forecast'!G$9:G$223,'Capex forecast'!$T$9:$T$223,$AF763,'Capex forecast'!$S$9:$S$223,$AH763,'Capex forecast'!$Q$9:$Q$223,"Repex")</f>
        <v>0</v>
      </c>
      <c r="AM763" s="47">
        <f>SUMIFS('Capex forecast'!H$9:H$223,'Capex forecast'!$T$9:$T$223,$AF763,'Capex forecast'!$S$9:$S$223,$AH763,'Capex forecast'!$Q$9:$Q$223,"Repex")</f>
        <v>0</v>
      </c>
      <c r="AN763" s="47">
        <f>SUMIFS('Capex forecast'!I$9:I$223,'Capex forecast'!$T$9:$T$223,$AF763,'Capex forecast'!$S$9:$S$223,$AH763,'Capex forecast'!$Q$9:$Q$223,"Repex")</f>
        <v>0</v>
      </c>
      <c r="AO763" s="47">
        <f>SUMIFS('Capex forecast'!J$9:J$223,'Capex forecast'!$T$9:$T$223,$AF763,'Capex forecast'!$S$9:$S$223,$AH763,'Capex forecast'!$Q$9:$Q$223,"Repex")</f>
        <v>0</v>
      </c>
      <c r="AP763" s="47">
        <f>SUMIFS('Capex forecast'!K$9:K$223,'Capex forecast'!$T$9:$T$223,$AF763,'Capex forecast'!$S$9:$S$223,$AH763,'Capex forecast'!$Q$9:$Q$223,"Repex")</f>
        <v>0</v>
      </c>
      <c r="AQ763" s="47">
        <f>SUMIFS('Capex forecast'!L$9:L$223,'Capex forecast'!$T$9:$T$223,$AF763,'Capex forecast'!$S$9:$S$223,$AH763,'Capex forecast'!$Q$9:$Q$223,"Repex")</f>
        <v>0</v>
      </c>
      <c r="AR763" s="47">
        <f>SUMIFS('Capex forecast'!M$9:M$223,'Capex forecast'!$T$9:$T$223,$AF763,'Capex forecast'!$S$9:$S$223,$AH763,'Capex forecast'!$Q$9:$Q$223,"Repex")</f>
        <v>0</v>
      </c>
      <c r="AS763" s="47">
        <f>SUMIFS('Capex forecast'!N$9:N$223,'Capex forecast'!$T$9:$T$223,$AF763,'Capex forecast'!$S$9:$S$223,$AH763,'Capex forecast'!$Q$9:$Q$223,"Repex")</f>
        <v>0</v>
      </c>
    </row>
    <row r="764" spans="2:45" ht="15">
      <c r="B764" s="45" t="s">
        <v>61</v>
      </c>
      <c r="C764" s="6" t="str">
        <f>INDEX('Demand forecast'!$M$9:$M$5832,MATCH($B764,'Demand forecast'!$B$9:$B$5832,0))</f>
        <v>No</v>
      </c>
      <c r="D764" s="6" t="str">
        <f>IF(COUNTIF($B$93:B764,$B764) = 1, "LV", IF(COUNTIF($B$93:B764,$B764) = 2, "HV", "ST"))</f>
        <v>ST</v>
      </c>
      <c r="E764" s="6" t="str">
        <f>INDEX('Demand forecast and growth rate'!$E$7:$E$273,MATCH($B764,'Demand forecast and growth rate'!$B$7:$B$273,0))</f>
        <v>Small growth</v>
      </c>
      <c r="F764" s="32">
        <f>SUMIFS('Capex forecast'!E$9:E$223,'Capex forecast'!$T$9:$T$223,'Allocation of site-spec costs'!$B764,'Capex forecast'!$S$9:$S$223,'Allocation of site-spec costs'!$D764,'Capex forecast'!$Q$9:$Q$223,"Customer Connection")</f>
        <v>0</v>
      </c>
      <c r="G764" s="32">
        <f>SUMIFS('Capex forecast'!F$9:F$223,'Capex forecast'!$T$9:$T$223,'Allocation of site-spec costs'!$B764,'Capex forecast'!$S$9:$S$223,'Allocation of site-spec costs'!$D764,'Capex forecast'!$Q$9:$Q$223,"Customer Connection")</f>
        <v>0</v>
      </c>
      <c r="H764" s="32">
        <f>SUMIFS('Capex forecast'!G$9:G$223,'Capex forecast'!$T$9:$T$223,'Allocation of site-spec costs'!$B764,'Capex forecast'!$S$9:$S$223,'Allocation of site-spec costs'!$D764,'Capex forecast'!$Q$9:$Q$223,"Customer Connection")</f>
        <v>0</v>
      </c>
      <c r="I764" s="32">
        <f>SUMIFS('Capex forecast'!H$9:H$223,'Capex forecast'!$T$9:$T$223,'Allocation of site-spec costs'!$B764,'Capex forecast'!$S$9:$S$223,'Allocation of site-spec costs'!$D764,'Capex forecast'!$Q$9:$Q$223,"Customer Connection")</f>
        <v>0</v>
      </c>
      <c r="J764" s="32">
        <f>SUMIFS('Capex forecast'!I$9:I$223,'Capex forecast'!$T$9:$T$223,'Allocation of site-spec costs'!$B764,'Capex forecast'!$S$9:$S$223,'Allocation of site-spec costs'!$D764,'Capex forecast'!$Q$9:$Q$223,"Customer Connection")</f>
        <v>0</v>
      </c>
      <c r="K764" s="32">
        <f>SUMIFS('Capex forecast'!J$9:J$223,'Capex forecast'!$T$9:$T$223,'Allocation of site-spec costs'!$B764,'Capex forecast'!$S$9:$S$223,'Allocation of site-spec costs'!$D764,'Capex forecast'!$Q$9:$Q$223,"Customer Connection")</f>
        <v>0</v>
      </c>
      <c r="L764" s="32">
        <f>SUMIFS('Capex forecast'!K$9:K$223,'Capex forecast'!$T$9:$T$223,'Allocation of site-spec costs'!$B764,'Capex forecast'!$S$9:$S$223,'Allocation of site-spec costs'!$D764,'Capex forecast'!$Q$9:$Q$223,"Customer Connection")</f>
        <v>0</v>
      </c>
      <c r="M764" s="32">
        <f>SUMIFS('Capex forecast'!L$9:L$223,'Capex forecast'!$T$9:$T$223,'Allocation of site-spec costs'!$B764,'Capex forecast'!$S$9:$S$223,'Allocation of site-spec costs'!$D764,'Capex forecast'!$Q$9:$Q$223,"Customer Connection")</f>
        <v>0</v>
      </c>
      <c r="N764" s="32">
        <f>SUMIFS('Capex forecast'!M$9:M$223,'Capex forecast'!$T$9:$T$223,'Allocation of site-spec costs'!$B764,'Capex forecast'!$S$9:$S$223,'Allocation of site-spec costs'!$D764,'Capex forecast'!$Q$9:$Q$223,"Customer Connection")</f>
        <v>0</v>
      </c>
      <c r="O764" s="32">
        <f>SUMIFS('Capex forecast'!N$9:N$223,'Capex forecast'!$T$9:$T$223,'Allocation of site-spec costs'!$B764,'Capex forecast'!$S$9:$S$223,'Allocation of site-spec costs'!$D764,'Capex forecast'!$Q$9:$Q$223,"Customer Connection")</f>
        <v>0</v>
      </c>
      <c r="Q764" s="45" t="s">
        <v>61</v>
      </c>
      <c r="R764" s="6" t="str">
        <f>INDEX('Demand forecast'!$M$9:$M$5832,MATCH($Q764,'Demand forecast'!$B$9:$B$5832,0))</f>
        <v>No</v>
      </c>
      <c r="S764" s="6" t="str">
        <f>IF(COUNTIF($Q$93:Q764,$B764) = 1, "LV", IF(COUNTIF($Q$93:Q764,$B764) = 2, "HV", "ST"))</f>
        <v>ST</v>
      </c>
      <c r="T764" s="6" t="str">
        <f>INDEX('Demand forecast and growth rate'!$E$7:$E$273,MATCH($Q764,'Demand forecast and growth rate'!$B$7:$B$273,0))</f>
        <v>Small growth</v>
      </c>
      <c r="U764" s="32">
        <f>SUMIFS('Capex forecast'!E$9:E$223,'Capex forecast'!$T$9:$T$223,$Q764,'Capex forecast'!$S$9:$S$223,$S764,'Capex forecast'!$Q$9:$Q$223,"Augex")</f>
        <v>0</v>
      </c>
      <c r="V764" s="32">
        <f>SUMIFS('Capex forecast'!F$9:F$223,'Capex forecast'!$T$9:$T$223,$Q764,'Capex forecast'!$S$9:$S$223,$S764,'Capex forecast'!$Q$9:$Q$223,"Augex")</f>
        <v>0</v>
      </c>
      <c r="W764" s="32">
        <f>SUMIFS('Capex forecast'!G$9:G$223,'Capex forecast'!$T$9:$T$223,$Q764,'Capex forecast'!$S$9:$S$223,$S764,'Capex forecast'!$Q$9:$Q$223,"Augex")</f>
        <v>0</v>
      </c>
      <c r="X764" s="32">
        <f>SUMIFS('Capex forecast'!H$9:H$223,'Capex forecast'!$T$9:$T$223,$Q764,'Capex forecast'!$S$9:$S$223,$S764,'Capex forecast'!$Q$9:$Q$223,"Augex")</f>
        <v>0</v>
      </c>
      <c r="Y764" s="32">
        <f>SUMIFS('Capex forecast'!I$9:I$223,'Capex forecast'!$T$9:$T$223,$Q764,'Capex forecast'!$S$9:$S$223,$S764,'Capex forecast'!$Q$9:$Q$223,"Augex")</f>
        <v>0</v>
      </c>
      <c r="Z764" s="32">
        <f>SUMIFS('Capex forecast'!J$9:J$223,'Capex forecast'!$T$9:$T$223,$Q764,'Capex forecast'!$S$9:$S$223,$S764,'Capex forecast'!$Q$9:$Q$223,"Augex")</f>
        <v>0</v>
      </c>
      <c r="AA764" s="32">
        <f>SUMIFS('Capex forecast'!K$9:K$223,'Capex forecast'!$T$9:$T$223,$Q764,'Capex forecast'!$S$9:$S$223,$S764,'Capex forecast'!$Q$9:$Q$223,"Augex")</f>
        <v>0</v>
      </c>
      <c r="AB764" s="32">
        <f>SUMIFS('Capex forecast'!L$9:L$223,'Capex forecast'!$T$9:$T$223,$Q764,'Capex forecast'!$S$9:$S$223,$S764,'Capex forecast'!$Q$9:$Q$223,"Augex")</f>
        <v>0</v>
      </c>
      <c r="AC764" s="32">
        <f>SUMIFS('Capex forecast'!M$9:M$223,'Capex forecast'!$T$9:$T$223,$Q764,'Capex forecast'!$S$9:$S$223,$S764,'Capex forecast'!$Q$9:$Q$223,"Augex")</f>
        <v>0</v>
      </c>
      <c r="AD764" s="32">
        <f>SUMIFS('Capex forecast'!N$9:N$223,'Capex forecast'!$T$9:$T$223,$Q764,'Capex forecast'!$S$9:$S$223,$S764,'Capex forecast'!$Q$9:$Q$223,"Augex")</f>
        <v>0</v>
      </c>
      <c r="AF764" s="45" t="s">
        <v>61</v>
      </c>
      <c r="AG764" s="6" t="str">
        <f>INDEX('Demand forecast'!$M$9:$M$5832,MATCH($Q764,'Demand forecast'!$B$9:$B$5832,0))</f>
        <v>No</v>
      </c>
      <c r="AH764" s="6" t="str">
        <f>IF(COUNTIF($AF$93:AF764,$B764) = 1, "LV", IF(COUNTIF($AF$93:AF764,$B764) = 2, "HV", "ST"))</f>
        <v>ST</v>
      </c>
      <c r="AI764" s="6" t="str">
        <f>INDEX('Demand forecast and growth rate'!$E$7:$E$273,MATCH($Q764,'Demand forecast and growth rate'!$B$7:$B$273,0))</f>
        <v>Small growth</v>
      </c>
      <c r="AJ764" s="47">
        <f>SUMIFS('Capex forecast'!E$9:E$223,'Capex forecast'!$T$9:$T$223,$AF764,'Capex forecast'!$S$9:$S$223,$AH764,'Capex forecast'!$Q$9:$Q$223,"Repex")</f>
        <v>0</v>
      </c>
      <c r="AK764" s="47">
        <f>SUMIFS('Capex forecast'!F$9:F$223,'Capex forecast'!$T$9:$T$223,$AF764,'Capex forecast'!$S$9:$S$223,$AH764,'Capex forecast'!$Q$9:$Q$223,"Repex")</f>
        <v>0</v>
      </c>
      <c r="AL764" s="47">
        <f>SUMIFS('Capex forecast'!G$9:G$223,'Capex forecast'!$T$9:$T$223,$AF764,'Capex forecast'!$S$9:$S$223,$AH764,'Capex forecast'!$Q$9:$Q$223,"Repex")</f>
        <v>0</v>
      </c>
      <c r="AM764" s="47">
        <f>SUMIFS('Capex forecast'!H$9:H$223,'Capex forecast'!$T$9:$T$223,$AF764,'Capex forecast'!$S$9:$S$223,$AH764,'Capex forecast'!$Q$9:$Q$223,"Repex")</f>
        <v>0</v>
      </c>
      <c r="AN764" s="47">
        <f>SUMIFS('Capex forecast'!I$9:I$223,'Capex forecast'!$T$9:$T$223,$AF764,'Capex forecast'!$S$9:$S$223,$AH764,'Capex forecast'!$Q$9:$Q$223,"Repex")</f>
        <v>0</v>
      </c>
      <c r="AO764" s="47">
        <f>SUMIFS('Capex forecast'!J$9:J$223,'Capex forecast'!$T$9:$T$223,$AF764,'Capex forecast'!$S$9:$S$223,$AH764,'Capex forecast'!$Q$9:$Q$223,"Repex")</f>
        <v>0</v>
      </c>
      <c r="AP764" s="47">
        <f>SUMIFS('Capex forecast'!K$9:K$223,'Capex forecast'!$T$9:$T$223,$AF764,'Capex forecast'!$S$9:$S$223,$AH764,'Capex forecast'!$Q$9:$Q$223,"Repex")</f>
        <v>0</v>
      </c>
      <c r="AQ764" s="47">
        <f>SUMIFS('Capex forecast'!L$9:L$223,'Capex forecast'!$T$9:$T$223,$AF764,'Capex forecast'!$S$9:$S$223,$AH764,'Capex forecast'!$Q$9:$Q$223,"Repex")</f>
        <v>0</v>
      </c>
      <c r="AR764" s="47">
        <f>SUMIFS('Capex forecast'!M$9:M$223,'Capex forecast'!$T$9:$T$223,$AF764,'Capex forecast'!$S$9:$S$223,$AH764,'Capex forecast'!$Q$9:$Q$223,"Repex")</f>
        <v>0</v>
      </c>
      <c r="AS764" s="47">
        <f>SUMIFS('Capex forecast'!N$9:N$223,'Capex forecast'!$T$9:$T$223,$AF764,'Capex forecast'!$S$9:$S$223,$AH764,'Capex forecast'!$Q$9:$Q$223,"Repex")</f>
        <v>0</v>
      </c>
    </row>
    <row r="765" spans="2:45" ht="15">
      <c r="B765" s="45" t="s">
        <v>242</v>
      </c>
      <c r="C765" s="6" t="str">
        <f>INDEX('Demand forecast'!$M$9:$M$5832,MATCH($B765,'Demand forecast'!$B$9:$B$5832,0))</f>
        <v>Yes</v>
      </c>
      <c r="D765" s="6" t="str">
        <f>IF(COUNTIF($B$93:B765,$B765) = 1, "LV", IF(COUNTIF($B$93:B765,$B765) = 2, "HV", "ST"))</f>
        <v>ST</v>
      </c>
      <c r="E765" s="6" t="str">
        <f>INDEX('Demand forecast and growth rate'!$E$7:$E$273,MATCH($B765,'Demand forecast and growth rate'!$B$7:$B$273,0))</f>
        <v>Steady/falling</v>
      </c>
      <c r="F765" s="32">
        <f>SUMIFS('Capex forecast'!E$9:E$223,'Capex forecast'!$T$9:$T$223,'Allocation of site-spec costs'!$B765,'Capex forecast'!$S$9:$S$223,'Allocation of site-spec costs'!$D765,'Capex forecast'!$Q$9:$Q$223,"Customer Connection")</f>
        <v>0</v>
      </c>
      <c r="G765" s="32">
        <f>SUMIFS('Capex forecast'!F$9:F$223,'Capex forecast'!$T$9:$T$223,'Allocation of site-spec costs'!$B765,'Capex forecast'!$S$9:$S$223,'Allocation of site-spec costs'!$D765,'Capex forecast'!$Q$9:$Q$223,"Customer Connection")</f>
        <v>0</v>
      </c>
      <c r="H765" s="32">
        <f>SUMIFS('Capex forecast'!G$9:G$223,'Capex forecast'!$T$9:$T$223,'Allocation of site-spec costs'!$B765,'Capex forecast'!$S$9:$S$223,'Allocation of site-spec costs'!$D765,'Capex forecast'!$Q$9:$Q$223,"Customer Connection")</f>
        <v>0</v>
      </c>
      <c r="I765" s="32">
        <f>SUMIFS('Capex forecast'!H$9:H$223,'Capex forecast'!$T$9:$T$223,'Allocation of site-spec costs'!$B765,'Capex forecast'!$S$9:$S$223,'Allocation of site-spec costs'!$D765,'Capex forecast'!$Q$9:$Q$223,"Customer Connection")</f>
        <v>0</v>
      </c>
      <c r="J765" s="32">
        <f>SUMIFS('Capex forecast'!I$9:I$223,'Capex forecast'!$T$9:$T$223,'Allocation of site-spec costs'!$B765,'Capex forecast'!$S$9:$S$223,'Allocation of site-spec costs'!$D765,'Capex forecast'!$Q$9:$Q$223,"Customer Connection")</f>
        <v>0</v>
      </c>
      <c r="K765" s="32">
        <f>SUMIFS('Capex forecast'!J$9:J$223,'Capex forecast'!$T$9:$T$223,'Allocation of site-spec costs'!$B765,'Capex forecast'!$S$9:$S$223,'Allocation of site-spec costs'!$D765,'Capex forecast'!$Q$9:$Q$223,"Customer Connection")</f>
        <v>0</v>
      </c>
      <c r="L765" s="32">
        <f>SUMIFS('Capex forecast'!K$9:K$223,'Capex forecast'!$T$9:$T$223,'Allocation of site-spec costs'!$B765,'Capex forecast'!$S$9:$S$223,'Allocation of site-spec costs'!$D765,'Capex forecast'!$Q$9:$Q$223,"Customer Connection")</f>
        <v>0</v>
      </c>
      <c r="M765" s="32">
        <f>SUMIFS('Capex forecast'!L$9:L$223,'Capex forecast'!$T$9:$T$223,'Allocation of site-spec costs'!$B765,'Capex forecast'!$S$9:$S$223,'Allocation of site-spec costs'!$D765,'Capex forecast'!$Q$9:$Q$223,"Customer Connection")</f>
        <v>0</v>
      </c>
      <c r="N765" s="32">
        <f>SUMIFS('Capex forecast'!M$9:M$223,'Capex forecast'!$T$9:$T$223,'Allocation of site-spec costs'!$B765,'Capex forecast'!$S$9:$S$223,'Allocation of site-spec costs'!$D765,'Capex forecast'!$Q$9:$Q$223,"Customer Connection")</f>
        <v>0</v>
      </c>
      <c r="O765" s="32">
        <f>SUMIFS('Capex forecast'!N$9:N$223,'Capex forecast'!$T$9:$T$223,'Allocation of site-spec costs'!$B765,'Capex forecast'!$S$9:$S$223,'Allocation of site-spec costs'!$D765,'Capex forecast'!$Q$9:$Q$223,"Customer Connection")</f>
        <v>0</v>
      </c>
      <c r="Q765" s="45" t="s">
        <v>242</v>
      </c>
      <c r="R765" s="6" t="str">
        <f>INDEX('Demand forecast'!$M$9:$M$5832,MATCH($Q765,'Demand forecast'!$B$9:$B$5832,0))</f>
        <v>Yes</v>
      </c>
      <c r="S765" s="6" t="str">
        <f>IF(COUNTIF($Q$93:Q765,$B765) = 1, "LV", IF(COUNTIF($Q$93:Q765,$B765) = 2, "HV", "ST"))</f>
        <v>ST</v>
      </c>
      <c r="T765" s="6" t="str">
        <f>INDEX('Demand forecast and growth rate'!$E$7:$E$273,MATCH($Q765,'Demand forecast and growth rate'!$B$7:$B$273,0))</f>
        <v>Steady/falling</v>
      </c>
      <c r="U765" s="32">
        <f>SUMIFS('Capex forecast'!E$9:E$223,'Capex forecast'!$T$9:$T$223,$Q765,'Capex forecast'!$S$9:$S$223,$S765,'Capex forecast'!$Q$9:$Q$223,"Augex")</f>
        <v>0</v>
      </c>
      <c r="V765" s="32">
        <f>SUMIFS('Capex forecast'!F$9:F$223,'Capex forecast'!$T$9:$T$223,$Q765,'Capex forecast'!$S$9:$S$223,$S765,'Capex forecast'!$Q$9:$Q$223,"Augex")</f>
        <v>0</v>
      </c>
      <c r="W765" s="32">
        <f>SUMIFS('Capex forecast'!G$9:G$223,'Capex forecast'!$T$9:$T$223,$Q765,'Capex forecast'!$S$9:$S$223,$S765,'Capex forecast'!$Q$9:$Q$223,"Augex")</f>
        <v>0</v>
      </c>
      <c r="X765" s="32">
        <f>SUMIFS('Capex forecast'!H$9:H$223,'Capex forecast'!$T$9:$T$223,$Q765,'Capex forecast'!$S$9:$S$223,$S765,'Capex forecast'!$Q$9:$Q$223,"Augex")</f>
        <v>0</v>
      </c>
      <c r="Y765" s="32">
        <f>SUMIFS('Capex forecast'!I$9:I$223,'Capex forecast'!$T$9:$T$223,$Q765,'Capex forecast'!$S$9:$S$223,$S765,'Capex forecast'!$Q$9:$Q$223,"Augex")</f>
        <v>0</v>
      </c>
      <c r="Z765" s="32">
        <f>SUMIFS('Capex forecast'!J$9:J$223,'Capex forecast'!$T$9:$T$223,$Q765,'Capex forecast'!$S$9:$S$223,$S765,'Capex forecast'!$Q$9:$Q$223,"Augex")</f>
        <v>0</v>
      </c>
      <c r="AA765" s="32">
        <f>SUMIFS('Capex forecast'!K$9:K$223,'Capex forecast'!$T$9:$T$223,$Q765,'Capex forecast'!$S$9:$S$223,$S765,'Capex forecast'!$Q$9:$Q$223,"Augex")</f>
        <v>0</v>
      </c>
      <c r="AB765" s="32">
        <f>SUMIFS('Capex forecast'!L$9:L$223,'Capex forecast'!$T$9:$T$223,$Q765,'Capex forecast'!$S$9:$S$223,$S765,'Capex forecast'!$Q$9:$Q$223,"Augex")</f>
        <v>0</v>
      </c>
      <c r="AC765" s="32">
        <f>SUMIFS('Capex forecast'!M$9:M$223,'Capex forecast'!$T$9:$T$223,$Q765,'Capex forecast'!$S$9:$S$223,$S765,'Capex forecast'!$Q$9:$Q$223,"Augex")</f>
        <v>0</v>
      </c>
      <c r="AD765" s="32">
        <f>SUMIFS('Capex forecast'!N$9:N$223,'Capex forecast'!$T$9:$T$223,$Q765,'Capex forecast'!$S$9:$S$223,$S765,'Capex forecast'!$Q$9:$Q$223,"Augex")</f>
        <v>0</v>
      </c>
      <c r="AF765" s="45" t="s">
        <v>242</v>
      </c>
      <c r="AG765" s="6" t="str">
        <f>INDEX('Demand forecast'!$M$9:$M$5832,MATCH($Q765,'Demand forecast'!$B$9:$B$5832,0))</f>
        <v>Yes</v>
      </c>
      <c r="AH765" s="6" t="str">
        <f>IF(COUNTIF($AF$93:AF765,$B765) = 1, "LV", IF(COUNTIF($AF$93:AF765,$B765) = 2, "HV", "ST"))</f>
        <v>ST</v>
      </c>
      <c r="AI765" s="6" t="str">
        <f>INDEX('Demand forecast and growth rate'!$E$7:$E$273,MATCH($Q765,'Demand forecast and growth rate'!$B$7:$B$273,0))</f>
        <v>Steady/falling</v>
      </c>
      <c r="AJ765" s="47">
        <f>SUMIFS('Capex forecast'!E$9:E$223,'Capex forecast'!$T$9:$T$223,$AF765,'Capex forecast'!$S$9:$S$223,$AH765,'Capex forecast'!$Q$9:$Q$223,"Repex")</f>
        <v>0</v>
      </c>
      <c r="AK765" s="47">
        <f>SUMIFS('Capex forecast'!F$9:F$223,'Capex forecast'!$T$9:$T$223,$AF765,'Capex forecast'!$S$9:$S$223,$AH765,'Capex forecast'!$Q$9:$Q$223,"Repex")</f>
        <v>0</v>
      </c>
      <c r="AL765" s="47">
        <f>SUMIFS('Capex forecast'!G$9:G$223,'Capex forecast'!$T$9:$T$223,$AF765,'Capex forecast'!$S$9:$S$223,$AH765,'Capex forecast'!$Q$9:$Q$223,"Repex")</f>
        <v>0</v>
      </c>
      <c r="AM765" s="47">
        <f>SUMIFS('Capex forecast'!H$9:H$223,'Capex forecast'!$T$9:$T$223,$AF765,'Capex forecast'!$S$9:$S$223,$AH765,'Capex forecast'!$Q$9:$Q$223,"Repex")</f>
        <v>0</v>
      </c>
      <c r="AN765" s="47">
        <f>SUMIFS('Capex forecast'!I$9:I$223,'Capex forecast'!$T$9:$T$223,$AF765,'Capex forecast'!$S$9:$S$223,$AH765,'Capex forecast'!$Q$9:$Q$223,"Repex")</f>
        <v>0</v>
      </c>
      <c r="AO765" s="47">
        <f>SUMIFS('Capex forecast'!J$9:J$223,'Capex forecast'!$T$9:$T$223,$AF765,'Capex forecast'!$S$9:$S$223,$AH765,'Capex forecast'!$Q$9:$Q$223,"Repex")</f>
        <v>0</v>
      </c>
      <c r="AP765" s="47">
        <f>SUMIFS('Capex forecast'!K$9:K$223,'Capex forecast'!$T$9:$T$223,$AF765,'Capex forecast'!$S$9:$S$223,$AH765,'Capex forecast'!$Q$9:$Q$223,"Repex")</f>
        <v>0</v>
      </c>
      <c r="AQ765" s="47">
        <f>SUMIFS('Capex forecast'!L$9:L$223,'Capex forecast'!$T$9:$T$223,$AF765,'Capex forecast'!$S$9:$S$223,$AH765,'Capex forecast'!$Q$9:$Q$223,"Repex")</f>
        <v>0</v>
      </c>
      <c r="AR765" s="47">
        <f>SUMIFS('Capex forecast'!M$9:M$223,'Capex forecast'!$T$9:$T$223,$AF765,'Capex forecast'!$S$9:$S$223,$AH765,'Capex forecast'!$Q$9:$Q$223,"Repex")</f>
        <v>0</v>
      </c>
      <c r="AS765" s="47">
        <f>SUMIFS('Capex forecast'!N$9:N$223,'Capex forecast'!$T$9:$T$223,$AF765,'Capex forecast'!$S$9:$S$223,$AH765,'Capex forecast'!$Q$9:$Q$223,"Repex")</f>
        <v>0</v>
      </c>
    </row>
    <row r="766" spans="2:45" ht="15">
      <c r="B766" s="45" t="s">
        <v>244</v>
      </c>
      <c r="C766" s="6" t="str">
        <f>INDEX('Demand forecast'!$M$9:$M$5832,MATCH($B766,'Demand forecast'!$B$9:$B$5832,0))</f>
        <v>Yes</v>
      </c>
      <c r="D766" s="6" t="str">
        <f>IF(COUNTIF($B$93:B766,$B766) = 1, "LV", IF(COUNTIF($B$93:B766,$B766) = 2, "HV", "ST"))</f>
        <v>ST</v>
      </c>
      <c r="E766" s="6" t="str">
        <f>INDEX('Demand forecast and growth rate'!$E$7:$E$273,MATCH($B766,'Demand forecast and growth rate'!$B$7:$B$273,0))</f>
        <v>Steady/falling</v>
      </c>
      <c r="F766" s="32">
        <f>SUMIFS('Capex forecast'!E$9:E$223,'Capex forecast'!$T$9:$T$223,'Allocation of site-spec costs'!$B766,'Capex forecast'!$S$9:$S$223,'Allocation of site-spec costs'!$D766,'Capex forecast'!$Q$9:$Q$223,"Customer Connection")</f>
        <v>0</v>
      </c>
      <c r="G766" s="32">
        <f>SUMIFS('Capex forecast'!F$9:F$223,'Capex forecast'!$T$9:$T$223,'Allocation of site-spec costs'!$B766,'Capex forecast'!$S$9:$S$223,'Allocation of site-spec costs'!$D766,'Capex forecast'!$Q$9:$Q$223,"Customer Connection")</f>
        <v>0</v>
      </c>
      <c r="H766" s="32">
        <f>SUMIFS('Capex forecast'!G$9:G$223,'Capex forecast'!$T$9:$T$223,'Allocation of site-spec costs'!$B766,'Capex forecast'!$S$9:$S$223,'Allocation of site-spec costs'!$D766,'Capex forecast'!$Q$9:$Q$223,"Customer Connection")</f>
        <v>0</v>
      </c>
      <c r="I766" s="32">
        <f>SUMIFS('Capex forecast'!H$9:H$223,'Capex forecast'!$T$9:$T$223,'Allocation of site-spec costs'!$B766,'Capex forecast'!$S$9:$S$223,'Allocation of site-spec costs'!$D766,'Capex forecast'!$Q$9:$Q$223,"Customer Connection")</f>
        <v>0</v>
      </c>
      <c r="J766" s="32">
        <f>SUMIFS('Capex forecast'!I$9:I$223,'Capex forecast'!$T$9:$T$223,'Allocation of site-spec costs'!$B766,'Capex forecast'!$S$9:$S$223,'Allocation of site-spec costs'!$D766,'Capex forecast'!$Q$9:$Q$223,"Customer Connection")</f>
        <v>0</v>
      </c>
      <c r="K766" s="32">
        <f>SUMIFS('Capex forecast'!J$9:J$223,'Capex forecast'!$T$9:$T$223,'Allocation of site-spec costs'!$B766,'Capex forecast'!$S$9:$S$223,'Allocation of site-spec costs'!$D766,'Capex forecast'!$Q$9:$Q$223,"Customer Connection")</f>
        <v>0</v>
      </c>
      <c r="L766" s="32">
        <f>SUMIFS('Capex forecast'!K$9:K$223,'Capex forecast'!$T$9:$T$223,'Allocation of site-spec costs'!$B766,'Capex forecast'!$S$9:$S$223,'Allocation of site-spec costs'!$D766,'Capex forecast'!$Q$9:$Q$223,"Customer Connection")</f>
        <v>0</v>
      </c>
      <c r="M766" s="32">
        <f>SUMIFS('Capex forecast'!L$9:L$223,'Capex forecast'!$T$9:$T$223,'Allocation of site-spec costs'!$B766,'Capex forecast'!$S$9:$S$223,'Allocation of site-spec costs'!$D766,'Capex forecast'!$Q$9:$Q$223,"Customer Connection")</f>
        <v>0</v>
      </c>
      <c r="N766" s="32">
        <f>SUMIFS('Capex forecast'!M$9:M$223,'Capex forecast'!$T$9:$T$223,'Allocation of site-spec costs'!$B766,'Capex forecast'!$S$9:$S$223,'Allocation of site-spec costs'!$D766,'Capex forecast'!$Q$9:$Q$223,"Customer Connection")</f>
        <v>0</v>
      </c>
      <c r="O766" s="32">
        <f>SUMIFS('Capex forecast'!N$9:N$223,'Capex forecast'!$T$9:$T$223,'Allocation of site-spec costs'!$B766,'Capex forecast'!$S$9:$S$223,'Allocation of site-spec costs'!$D766,'Capex forecast'!$Q$9:$Q$223,"Customer Connection")</f>
        <v>0</v>
      </c>
      <c r="Q766" s="45" t="s">
        <v>244</v>
      </c>
      <c r="R766" s="6" t="str">
        <f>INDEX('Demand forecast'!$M$9:$M$5832,MATCH($Q766,'Demand forecast'!$B$9:$B$5832,0))</f>
        <v>Yes</v>
      </c>
      <c r="S766" s="6" t="str">
        <f>IF(COUNTIF($Q$93:Q766,$B766) = 1, "LV", IF(COUNTIF($Q$93:Q766,$B766) = 2, "HV", "ST"))</f>
        <v>ST</v>
      </c>
      <c r="T766" s="6" t="str">
        <f>INDEX('Demand forecast and growth rate'!$E$7:$E$273,MATCH($Q766,'Demand forecast and growth rate'!$B$7:$B$273,0))</f>
        <v>Steady/falling</v>
      </c>
      <c r="U766" s="32">
        <f>SUMIFS('Capex forecast'!E$9:E$223,'Capex forecast'!$T$9:$T$223,$Q766,'Capex forecast'!$S$9:$S$223,$S766,'Capex forecast'!$Q$9:$Q$223,"Augex")</f>
        <v>0</v>
      </c>
      <c r="V766" s="32">
        <f>SUMIFS('Capex forecast'!F$9:F$223,'Capex forecast'!$T$9:$T$223,$Q766,'Capex forecast'!$S$9:$S$223,$S766,'Capex forecast'!$Q$9:$Q$223,"Augex")</f>
        <v>0</v>
      </c>
      <c r="W766" s="32">
        <f>SUMIFS('Capex forecast'!G$9:G$223,'Capex forecast'!$T$9:$T$223,$Q766,'Capex forecast'!$S$9:$S$223,$S766,'Capex forecast'!$Q$9:$Q$223,"Augex")</f>
        <v>0</v>
      </c>
      <c r="X766" s="32">
        <f>SUMIFS('Capex forecast'!H$9:H$223,'Capex forecast'!$T$9:$T$223,$Q766,'Capex forecast'!$S$9:$S$223,$S766,'Capex forecast'!$Q$9:$Q$223,"Augex")</f>
        <v>0</v>
      </c>
      <c r="Y766" s="32">
        <f>SUMIFS('Capex forecast'!I$9:I$223,'Capex forecast'!$T$9:$T$223,$Q766,'Capex forecast'!$S$9:$S$223,$S766,'Capex forecast'!$Q$9:$Q$223,"Augex")</f>
        <v>0</v>
      </c>
      <c r="Z766" s="32">
        <f>SUMIFS('Capex forecast'!J$9:J$223,'Capex forecast'!$T$9:$T$223,$Q766,'Capex forecast'!$S$9:$S$223,$S766,'Capex forecast'!$Q$9:$Q$223,"Augex")</f>
        <v>0</v>
      </c>
      <c r="AA766" s="32">
        <f>SUMIFS('Capex forecast'!K$9:K$223,'Capex forecast'!$T$9:$T$223,$Q766,'Capex forecast'!$S$9:$S$223,$S766,'Capex forecast'!$Q$9:$Q$223,"Augex")</f>
        <v>0</v>
      </c>
      <c r="AB766" s="32">
        <f>SUMIFS('Capex forecast'!L$9:L$223,'Capex forecast'!$T$9:$T$223,$Q766,'Capex forecast'!$S$9:$S$223,$S766,'Capex forecast'!$Q$9:$Q$223,"Augex")</f>
        <v>0</v>
      </c>
      <c r="AC766" s="32">
        <f>SUMIFS('Capex forecast'!M$9:M$223,'Capex forecast'!$T$9:$T$223,$Q766,'Capex forecast'!$S$9:$S$223,$S766,'Capex forecast'!$Q$9:$Q$223,"Augex")</f>
        <v>0</v>
      </c>
      <c r="AD766" s="32">
        <f>SUMIFS('Capex forecast'!N$9:N$223,'Capex forecast'!$T$9:$T$223,$Q766,'Capex forecast'!$S$9:$S$223,$S766,'Capex forecast'!$Q$9:$Q$223,"Augex")</f>
        <v>0</v>
      </c>
      <c r="AF766" s="45" t="s">
        <v>244</v>
      </c>
      <c r="AG766" s="6" t="str">
        <f>INDEX('Demand forecast'!$M$9:$M$5832,MATCH($Q766,'Demand forecast'!$B$9:$B$5832,0))</f>
        <v>Yes</v>
      </c>
      <c r="AH766" s="6" t="str">
        <f>IF(COUNTIF($AF$93:AF766,$B766) = 1, "LV", IF(COUNTIF($AF$93:AF766,$B766) = 2, "HV", "ST"))</f>
        <v>ST</v>
      </c>
      <c r="AI766" s="6" t="str">
        <f>INDEX('Demand forecast and growth rate'!$E$7:$E$273,MATCH($Q766,'Demand forecast and growth rate'!$B$7:$B$273,0))</f>
        <v>Steady/falling</v>
      </c>
      <c r="AJ766" s="47">
        <f>SUMIFS('Capex forecast'!E$9:E$223,'Capex forecast'!$T$9:$T$223,$AF766,'Capex forecast'!$S$9:$S$223,$AH766,'Capex forecast'!$Q$9:$Q$223,"Repex")</f>
        <v>0</v>
      </c>
      <c r="AK766" s="47">
        <f>SUMIFS('Capex forecast'!F$9:F$223,'Capex forecast'!$T$9:$T$223,$AF766,'Capex forecast'!$S$9:$S$223,$AH766,'Capex forecast'!$Q$9:$Q$223,"Repex")</f>
        <v>0</v>
      </c>
      <c r="AL766" s="47">
        <f>SUMIFS('Capex forecast'!G$9:G$223,'Capex forecast'!$T$9:$T$223,$AF766,'Capex forecast'!$S$9:$S$223,$AH766,'Capex forecast'!$Q$9:$Q$223,"Repex")</f>
        <v>0</v>
      </c>
      <c r="AM766" s="47">
        <f>SUMIFS('Capex forecast'!H$9:H$223,'Capex forecast'!$T$9:$T$223,$AF766,'Capex forecast'!$S$9:$S$223,$AH766,'Capex forecast'!$Q$9:$Q$223,"Repex")</f>
        <v>0</v>
      </c>
      <c r="AN766" s="47">
        <f>SUMIFS('Capex forecast'!I$9:I$223,'Capex forecast'!$T$9:$T$223,$AF766,'Capex forecast'!$S$9:$S$223,$AH766,'Capex forecast'!$Q$9:$Q$223,"Repex")</f>
        <v>0</v>
      </c>
      <c r="AO766" s="47">
        <f>SUMIFS('Capex forecast'!J$9:J$223,'Capex forecast'!$T$9:$T$223,$AF766,'Capex forecast'!$S$9:$S$223,$AH766,'Capex forecast'!$Q$9:$Q$223,"Repex")</f>
        <v>0</v>
      </c>
      <c r="AP766" s="47">
        <f>SUMIFS('Capex forecast'!K$9:K$223,'Capex forecast'!$T$9:$T$223,$AF766,'Capex forecast'!$S$9:$S$223,$AH766,'Capex forecast'!$Q$9:$Q$223,"Repex")</f>
        <v>0</v>
      </c>
      <c r="AQ766" s="47">
        <f>SUMIFS('Capex forecast'!L$9:L$223,'Capex forecast'!$T$9:$T$223,$AF766,'Capex forecast'!$S$9:$S$223,$AH766,'Capex forecast'!$Q$9:$Q$223,"Repex")</f>
        <v>0</v>
      </c>
      <c r="AR766" s="47">
        <f>SUMIFS('Capex forecast'!M$9:M$223,'Capex forecast'!$T$9:$T$223,$AF766,'Capex forecast'!$S$9:$S$223,$AH766,'Capex forecast'!$Q$9:$Q$223,"Repex")</f>
        <v>0</v>
      </c>
      <c r="AS766" s="47">
        <f>SUMIFS('Capex forecast'!N$9:N$223,'Capex forecast'!$T$9:$T$223,$AF766,'Capex forecast'!$S$9:$S$223,$AH766,'Capex forecast'!$Q$9:$Q$223,"Repex")</f>
        <v>0</v>
      </c>
    </row>
    <row r="767" spans="2:45" ht="15">
      <c r="B767" s="45" t="s">
        <v>436</v>
      </c>
      <c r="C767" s="6" t="str">
        <f>INDEX('Demand forecast'!$M$9:$M$5832,MATCH($B767,'Demand forecast'!$B$9:$B$5832,0))</f>
        <v>Yes</v>
      </c>
      <c r="D767" s="6" t="str">
        <f>IF(COUNTIF($B$93:B767,$B767) = 1, "LV", IF(COUNTIF($B$93:B767,$B767) = 2, "HV", "ST"))</f>
        <v>ST</v>
      </c>
      <c r="E767" s="6" t="str">
        <f>INDEX('Demand forecast and growth rate'!$E$7:$E$273,MATCH($B767,'Demand forecast and growth rate'!$B$7:$B$273,0))</f>
        <v>Steady/falling</v>
      </c>
      <c r="F767" s="32">
        <f>SUMIFS('Capex forecast'!E$9:E$223,'Capex forecast'!$T$9:$T$223,'Allocation of site-spec costs'!$B767,'Capex forecast'!$S$9:$S$223,'Allocation of site-spec costs'!$D767,'Capex forecast'!$Q$9:$Q$223,"Customer Connection")</f>
        <v>0</v>
      </c>
      <c r="G767" s="32">
        <f>SUMIFS('Capex forecast'!F$9:F$223,'Capex forecast'!$T$9:$T$223,'Allocation of site-spec costs'!$B767,'Capex forecast'!$S$9:$S$223,'Allocation of site-spec costs'!$D767,'Capex forecast'!$Q$9:$Q$223,"Customer Connection")</f>
        <v>0</v>
      </c>
      <c r="H767" s="32">
        <f>SUMIFS('Capex forecast'!G$9:G$223,'Capex forecast'!$T$9:$T$223,'Allocation of site-spec costs'!$B767,'Capex forecast'!$S$9:$S$223,'Allocation of site-spec costs'!$D767,'Capex forecast'!$Q$9:$Q$223,"Customer Connection")</f>
        <v>0</v>
      </c>
      <c r="I767" s="32">
        <f>SUMIFS('Capex forecast'!H$9:H$223,'Capex forecast'!$T$9:$T$223,'Allocation of site-spec costs'!$B767,'Capex forecast'!$S$9:$S$223,'Allocation of site-spec costs'!$D767,'Capex forecast'!$Q$9:$Q$223,"Customer Connection")</f>
        <v>0</v>
      </c>
      <c r="J767" s="32">
        <f>SUMIFS('Capex forecast'!I$9:I$223,'Capex forecast'!$T$9:$T$223,'Allocation of site-spec costs'!$B767,'Capex forecast'!$S$9:$S$223,'Allocation of site-spec costs'!$D767,'Capex forecast'!$Q$9:$Q$223,"Customer Connection")</f>
        <v>0</v>
      </c>
      <c r="K767" s="32">
        <f>SUMIFS('Capex forecast'!J$9:J$223,'Capex forecast'!$T$9:$T$223,'Allocation of site-spec costs'!$B767,'Capex forecast'!$S$9:$S$223,'Allocation of site-spec costs'!$D767,'Capex forecast'!$Q$9:$Q$223,"Customer Connection")</f>
        <v>0</v>
      </c>
      <c r="L767" s="32">
        <f>SUMIFS('Capex forecast'!K$9:K$223,'Capex forecast'!$T$9:$T$223,'Allocation of site-spec costs'!$B767,'Capex forecast'!$S$9:$S$223,'Allocation of site-spec costs'!$D767,'Capex forecast'!$Q$9:$Q$223,"Customer Connection")</f>
        <v>0</v>
      </c>
      <c r="M767" s="32">
        <f>SUMIFS('Capex forecast'!L$9:L$223,'Capex forecast'!$T$9:$T$223,'Allocation of site-spec costs'!$B767,'Capex forecast'!$S$9:$S$223,'Allocation of site-spec costs'!$D767,'Capex forecast'!$Q$9:$Q$223,"Customer Connection")</f>
        <v>0</v>
      </c>
      <c r="N767" s="32">
        <f>SUMIFS('Capex forecast'!M$9:M$223,'Capex forecast'!$T$9:$T$223,'Allocation of site-spec costs'!$B767,'Capex forecast'!$S$9:$S$223,'Allocation of site-spec costs'!$D767,'Capex forecast'!$Q$9:$Q$223,"Customer Connection")</f>
        <v>0</v>
      </c>
      <c r="O767" s="32">
        <f>SUMIFS('Capex forecast'!N$9:N$223,'Capex forecast'!$T$9:$T$223,'Allocation of site-spec costs'!$B767,'Capex forecast'!$S$9:$S$223,'Allocation of site-spec costs'!$D767,'Capex forecast'!$Q$9:$Q$223,"Customer Connection")</f>
        <v>0</v>
      </c>
      <c r="Q767" s="45" t="s">
        <v>436</v>
      </c>
      <c r="R767" s="6" t="str">
        <f>INDEX('Demand forecast'!$M$9:$M$5832,MATCH($Q767,'Demand forecast'!$B$9:$B$5832,0))</f>
        <v>Yes</v>
      </c>
      <c r="S767" s="6" t="str">
        <f>IF(COUNTIF($Q$93:Q767,$B767) = 1, "LV", IF(COUNTIF($Q$93:Q767,$B767) = 2, "HV", "ST"))</f>
        <v>ST</v>
      </c>
      <c r="T767" s="6" t="str">
        <f>INDEX('Demand forecast and growth rate'!$E$7:$E$273,MATCH($Q767,'Demand forecast and growth rate'!$B$7:$B$273,0))</f>
        <v>Steady/falling</v>
      </c>
      <c r="U767" s="32">
        <f>SUMIFS('Capex forecast'!E$9:E$223,'Capex forecast'!$T$9:$T$223,$Q767,'Capex forecast'!$S$9:$S$223,$S767,'Capex forecast'!$Q$9:$Q$223,"Augex")</f>
        <v>0</v>
      </c>
      <c r="V767" s="32">
        <f>SUMIFS('Capex forecast'!F$9:F$223,'Capex forecast'!$T$9:$T$223,$Q767,'Capex forecast'!$S$9:$S$223,$S767,'Capex forecast'!$Q$9:$Q$223,"Augex")</f>
        <v>0</v>
      </c>
      <c r="W767" s="32">
        <f>SUMIFS('Capex forecast'!G$9:G$223,'Capex forecast'!$T$9:$T$223,$Q767,'Capex forecast'!$S$9:$S$223,$S767,'Capex forecast'!$Q$9:$Q$223,"Augex")</f>
        <v>0</v>
      </c>
      <c r="X767" s="32">
        <f>SUMIFS('Capex forecast'!H$9:H$223,'Capex forecast'!$T$9:$T$223,$Q767,'Capex forecast'!$S$9:$S$223,$S767,'Capex forecast'!$Q$9:$Q$223,"Augex")</f>
        <v>0</v>
      </c>
      <c r="Y767" s="32">
        <f>SUMIFS('Capex forecast'!I$9:I$223,'Capex forecast'!$T$9:$T$223,$Q767,'Capex forecast'!$S$9:$S$223,$S767,'Capex forecast'!$Q$9:$Q$223,"Augex")</f>
        <v>0</v>
      </c>
      <c r="Z767" s="32">
        <f>SUMIFS('Capex forecast'!J$9:J$223,'Capex forecast'!$T$9:$T$223,$Q767,'Capex forecast'!$S$9:$S$223,$S767,'Capex forecast'!$Q$9:$Q$223,"Augex")</f>
        <v>0</v>
      </c>
      <c r="AA767" s="32">
        <f>SUMIFS('Capex forecast'!K$9:K$223,'Capex forecast'!$T$9:$T$223,$Q767,'Capex forecast'!$S$9:$S$223,$S767,'Capex forecast'!$Q$9:$Q$223,"Augex")</f>
        <v>0</v>
      </c>
      <c r="AB767" s="32">
        <f>SUMIFS('Capex forecast'!L$9:L$223,'Capex forecast'!$T$9:$T$223,$Q767,'Capex forecast'!$S$9:$S$223,$S767,'Capex forecast'!$Q$9:$Q$223,"Augex")</f>
        <v>0</v>
      </c>
      <c r="AC767" s="32">
        <f>SUMIFS('Capex forecast'!M$9:M$223,'Capex forecast'!$T$9:$T$223,$Q767,'Capex forecast'!$S$9:$S$223,$S767,'Capex forecast'!$Q$9:$Q$223,"Augex")</f>
        <v>0</v>
      </c>
      <c r="AD767" s="32">
        <f>SUMIFS('Capex forecast'!N$9:N$223,'Capex forecast'!$T$9:$T$223,$Q767,'Capex forecast'!$S$9:$S$223,$S767,'Capex forecast'!$Q$9:$Q$223,"Augex")</f>
        <v>0</v>
      </c>
      <c r="AF767" s="45" t="s">
        <v>436</v>
      </c>
      <c r="AG767" s="6" t="str">
        <f>INDEX('Demand forecast'!$M$9:$M$5832,MATCH($Q767,'Demand forecast'!$B$9:$B$5832,0))</f>
        <v>Yes</v>
      </c>
      <c r="AH767" s="6" t="str">
        <f>IF(COUNTIF($AF$93:AF767,$B767) = 1, "LV", IF(COUNTIF($AF$93:AF767,$B767) = 2, "HV", "ST"))</f>
        <v>ST</v>
      </c>
      <c r="AI767" s="6" t="str">
        <f>INDEX('Demand forecast and growth rate'!$E$7:$E$273,MATCH($Q767,'Demand forecast and growth rate'!$B$7:$B$273,0))</f>
        <v>Steady/falling</v>
      </c>
      <c r="AJ767" s="47">
        <f>SUMIFS('Capex forecast'!E$9:E$223,'Capex forecast'!$T$9:$T$223,$AF767,'Capex forecast'!$S$9:$S$223,$AH767,'Capex forecast'!$Q$9:$Q$223,"Repex")</f>
        <v>0</v>
      </c>
      <c r="AK767" s="47">
        <f>SUMIFS('Capex forecast'!F$9:F$223,'Capex forecast'!$T$9:$T$223,$AF767,'Capex forecast'!$S$9:$S$223,$AH767,'Capex forecast'!$Q$9:$Q$223,"Repex")</f>
        <v>0</v>
      </c>
      <c r="AL767" s="47">
        <f>SUMIFS('Capex forecast'!G$9:G$223,'Capex forecast'!$T$9:$T$223,$AF767,'Capex forecast'!$S$9:$S$223,$AH767,'Capex forecast'!$Q$9:$Q$223,"Repex")</f>
        <v>0</v>
      </c>
      <c r="AM767" s="47">
        <f>SUMIFS('Capex forecast'!H$9:H$223,'Capex forecast'!$T$9:$T$223,$AF767,'Capex forecast'!$S$9:$S$223,$AH767,'Capex forecast'!$Q$9:$Q$223,"Repex")</f>
        <v>0</v>
      </c>
      <c r="AN767" s="47">
        <f>SUMIFS('Capex forecast'!I$9:I$223,'Capex forecast'!$T$9:$T$223,$AF767,'Capex forecast'!$S$9:$S$223,$AH767,'Capex forecast'!$Q$9:$Q$223,"Repex")</f>
        <v>0</v>
      </c>
      <c r="AO767" s="47">
        <f>SUMIFS('Capex forecast'!J$9:J$223,'Capex forecast'!$T$9:$T$223,$AF767,'Capex forecast'!$S$9:$S$223,$AH767,'Capex forecast'!$Q$9:$Q$223,"Repex")</f>
        <v>0</v>
      </c>
      <c r="AP767" s="47">
        <f>SUMIFS('Capex forecast'!K$9:K$223,'Capex forecast'!$T$9:$T$223,$AF767,'Capex forecast'!$S$9:$S$223,$AH767,'Capex forecast'!$Q$9:$Q$223,"Repex")</f>
        <v>0</v>
      </c>
      <c r="AQ767" s="47">
        <f>SUMIFS('Capex forecast'!L$9:L$223,'Capex forecast'!$T$9:$T$223,$AF767,'Capex forecast'!$S$9:$S$223,$AH767,'Capex forecast'!$Q$9:$Q$223,"Repex")</f>
        <v>0</v>
      </c>
      <c r="AR767" s="47">
        <f>SUMIFS('Capex forecast'!M$9:M$223,'Capex forecast'!$T$9:$T$223,$AF767,'Capex forecast'!$S$9:$S$223,$AH767,'Capex forecast'!$Q$9:$Q$223,"Repex")</f>
        <v>0</v>
      </c>
      <c r="AS767" s="47">
        <f>SUMIFS('Capex forecast'!N$9:N$223,'Capex forecast'!$T$9:$T$223,$AF767,'Capex forecast'!$S$9:$S$223,$AH767,'Capex forecast'!$Q$9:$Q$223,"Repex")</f>
        <v>0</v>
      </c>
    </row>
    <row r="768" spans="2:45" ht="15">
      <c r="B768" s="45" t="s">
        <v>8</v>
      </c>
      <c r="C768" s="6" t="str">
        <f>INDEX('Demand forecast'!$M$9:$M$5832,MATCH($B768,'Demand forecast'!$B$9:$B$5832,0))</f>
        <v>No</v>
      </c>
      <c r="D768" s="6" t="str">
        <f>IF(COUNTIF($B$93:B768,$B768) = 1, "LV", IF(COUNTIF($B$93:B768,$B768) = 2, "HV", "ST"))</f>
        <v>ST</v>
      </c>
      <c r="E768" s="6" t="str">
        <f>INDEX('Demand forecast and growth rate'!$E$7:$E$273,MATCH($B768,'Demand forecast and growth rate'!$B$7:$B$273,0))</f>
        <v>Steady/falling</v>
      </c>
      <c r="F768" s="32">
        <f>SUMIFS('Capex forecast'!E$9:E$223,'Capex forecast'!$T$9:$T$223,'Allocation of site-spec costs'!$B768,'Capex forecast'!$S$9:$S$223,'Allocation of site-spec costs'!$D768,'Capex forecast'!$Q$9:$Q$223,"Customer Connection")</f>
        <v>0</v>
      </c>
      <c r="G768" s="32">
        <f>SUMIFS('Capex forecast'!F$9:F$223,'Capex forecast'!$T$9:$T$223,'Allocation of site-spec costs'!$B768,'Capex forecast'!$S$9:$S$223,'Allocation of site-spec costs'!$D768,'Capex forecast'!$Q$9:$Q$223,"Customer Connection")</f>
        <v>0</v>
      </c>
      <c r="H768" s="32">
        <f>SUMIFS('Capex forecast'!G$9:G$223,'Capex forecast'!$T$9:$T$223,'Allocation of site-spec costs'!$B768,'Capex forecast'!$S$9:$S$223,'Allocation of site-spec costs'!$D768,'Capex forecast'!$Q$9:$Q$223,"Customer Connection")</f>
        <v>0</v>
      </c>
      <c r="I768" s="32">
        <f>SUMIFS('Capex forecast'!H$9:H$223,'Capex forecast'!$T$9:$T$223,'Allocation of site-spec costs'!$B768,'Capex forecast'!$S$9:$S$223,'Allocation of site-spec costs'!$D768,'Capex forecast'!$Q$9:$Q$223,"Customer Connection")</f>
        <v>0</v>
      </c>
      <c r="J768" s="32">
        <f>SUMIFS('Capex forecast'!I$9:I$223,'Capex forecast'!$T$9:$T$223,'Allocation of site-spec costs'!$B768,'Capex forecast'!$S$9:$S$223,'Allocation of site-spec costs'!$D768,'Capex forecast'!$Q$9:$Q$223,"Customer Connection")</f>
        <v>0</v>
      </c>
      <c r="K768" s="32">
        <f>SUMIFS('Capex forecast'!J$9:J$223,'Capex forecast'!$T$9:$T$223,'Allocation of site-spec costs'!$B768,'Capex forecast'!$S$9:$S$223,'Allocation of site-spec costs'!$D768,'Capex forecast'!$Q$9:$Q$223,"Customer Connection")</f>
        <v>0</v>
      </c>
      <c r="L768" s="32">
        <f>SUMIFS('Capex forecast'!K$9:K$223,'Capex forecast'!$T$9:$T$223,'Allocation of site-spec costs'!$B768,'Capex forecast'!$S$9:$S$223,'Allocation of site-spec costs'!$D768,'Capex forecast'!$Q$9:$Q$223,"Customer Connection")</f>
        <v>0</v>
      </c>
      <c r="M768" s="32">
        <f>SUMIFS('Capex forecast'!L$9:L$223,'Capex forecast'!$T$9:$T$223,'Allocation of site-spec costs'!$B768,'Capex forecast'!$S$9:$S$223,'Allocation of site-spec costs'!$D768,'Capex forecast'!$Q$9:$Q$223,"Customer Connection")</f>
        <v>0</v>
      </c>
      <c r="N768" s="32">
        <f>SUMIFS('Capex forecast'!M$9:M$223,'Capex forecast'!$T$9:$T$223,'Allocation of site-spec costs'!$B768,'Capex forecast'!$S$9:$S$223,'Allocation of site-spec costs'!$D768,'Capex forecast'!$Q$9:$Q$223,"Customer Connection")</f>
        <v>0</v>
      </c>
      <c r="O768" s="32">
        <f>SUMIFS('Capex forecast'!N$9:N$223,'Capex forecast'!$T$9:$T$223,'Allocation of site-spec costs'!$B768,'Capex forecast'!$S$9:$S$223,'Allocation of site-spec costs'!$D768,'Capex forecast'!$Q$9:$Q$223,"Customer Connection")</f>
        <v>0</v>
      </c>
      <c r="Q768" s="45" t="s">
        <v>8</v>
      </c>
      <c r="R768" s="6" t="str">
        <f>INDEX('Demand forecast'!$M$9:$M$5832,MATCH($Q768,'Demand forecast'!$B$9:$B$5832,0))</f>
        <v>No</v>
      </c>
      <c r="S768" s="6" t="str">
        <f>IF(COUNTIF($Q$93:Q768,$B768) = 1, "LV", IF(COUNTIF($Q$93:Q768,$B768) = 2, "HV", "ST"))</f>
        <v>ST</v>
      </c>
      <c r="T768" s="6" t="str">
        <f>INDEX('Demand forecast and growth rate'!$E$7:$E$273,MATCH($Q768,'Demand forecast and growth rate'!$B$7:$B$273,0))</f>
        <v>Steady/falling</v>
      </c>
      <c r="U768" s="32">
        <f>SUMIFS('Capex forecast'!E$9:E$223,'Capex forecast'!$T$9:$T$223,$Q768,'Capex forecast'!$S$9:$S$223,$S768,'Capex forecast'!$Q$9:$Q$223,"Augex")</f>
        <v>63570.138411652493</v>
      </c>
      <c r="V768" s="32">
        <f>SUMIFS('Capex forecast'!F$9:F$223,'Capex forecast'!$T$9:$T$223,$Q768,'Capex forecast'!$S$9:$S$223,$S768,'Capex forecast'!$Q$9:$Q$223,"Augex")</f>
        <v>0</v>
      </c>
      <c r="W768" s="32">
        <f>SUMIFS('Capex forecast'!G$9:G$223,'Capex forecast'!$T$9:$T$223,$Q768,'Capex forecast'!$S$9:$S$223,$S768,'Capex forecast'!$Q$9:$Q$223,"Augex")</f>
        <v>0</v>
      </c>
      <c r="X768" s="32">
        <f>SUMIFS('Capex forecast'!H$9:H$223,'Capex forecast'!$T$9:$T$223,$Q768,'Capex forecast'!$S$9:$S$223,$S768,'Capex forecast'!$Q$9:$Q$223,"Augex")</f>
        <v>0</v>
      </c>
      <c r="Y768" s="32">
        <f>SUMIFS('Capex forecast'!I$9:I$223,'Capex forecast'!$T$9:$T$223,$Q768,'Capex forecast'!$S$9:$S$223,$S768,'Capex forecast'!$Q$9:$Q$223,"Augex")</f>
        <v>0</v>
      </c>
      <c r="Z768" s="32">
        <f>SUMIFS('Capex forecast'!J$9:J$223,'Capex forecast'!$T$9:$T$223,$Q768,'Capex forecast'!$S$9:$S$223,$S768,'Capex forecast'!$Q$9:$Q$223,"Augex")</f>
        <v>0</v>
      </c>
      <c r="AA768" s="32">
        <f>SUMIFS('Capex forecast'!K$9:K$223,'Capex forecast'!$T$9:$T$223,$Q768,'Capex forecast'!$S$9:$S$223,$S768,'Capex forecast'!$Q$9:$Q$223,"Augex")</f>
        <v>0</v>
      </c>
      <c r="AB768" s="32">
        <f>SUMIFS('Capex forecast'!L$9:L$223,'Capex forecast'!$T$9:$T$223,$Q768,'Capex forecast'!$S$9:$S$223,$S768,'Capex forecast'!$Q$9:$Q$223,"Augex")</f>
        <v>0</v>
      </c>
      <c r="AC768" s="32">
        <f>SUMIFS('Capex forecast'!M$9:M$223,'Capex forecast'!$T$9:$T$223,$Q768,'Capex forecast'!$S$9:$S$223,$S768,'Capex forecast'!$Q$9:$Q$223,"Augex")</f>
        <v>0</v>
      </c>
      <c r="AD768" s="32">
        <f>SUMIFS('Capex forecast'!N$9:N$223,'Capex forecast'!$T$9:$T$223,$Q768,'Capex forecast'!$S$9:$S$223,$S768,'Capex forecast'!$Q$9:$Q$223,"Augex")</f>
        <v>0</v>
      </c>
      <c r="AF768" s="45" t="s">
        <v>8</v>
      </c>
      <c r="AG768" s="6" t="str">
        <f>INDEX('Demand forecast'!$M$9:$M$5832,MATCH($Q768,'Demand forecast'!$B$9:$B$5832,0))</f>
        <v>No</v>
      </c>
      <c r="AH768" s="6" t="str">
        <f>IF(COUNTIF($AF$93:AF768,$B768) = 1, "LV", IF(COUNTIF($AF$93:AF768,$B768) = 2, "HV", "ST"))</f>
        <v>ST</v>
      </c>
      <c r="AI768" s="6" t="str">
        <f>INDEX('Demand forecast and growth rate'!$E$7:$E$273,MATCH($Q768,'Demand forecast and growth rate'!$B$7:$B$273,0))</f>
        <v>Steady/falling</v>
      </c>
      <c r="AJ768" s="47">
        <f>SUMIFS('Capex forecast'!E$9:E$223,'Capex forecast'!$T$9:$T$223,$AF768,'Capex forecast'!$S$9:$S$223,$AH768,'Capex forecast'!$Q$9:$Q$223,"Repex")</f>
        <v>0</v>
      </c>
      <c r="AK768" s="47">
        <f>SUMIFS('Capex forecast'!F$9:F$223,'Capex forecast'!$T$9:$T$223,$AF768,'Capex forecast'!$S$9:$S$223,$AH768,'Capex forecast'!$Q$9:$Q$223,"Repex")</f>
        <v>0</v>
      </c>
      <c r="AL768" s="47">
        <f>SUMIFS('Capex forecast'!G$9:G$223,'Capex forecast'!$T$9:$T$223,$AF768,'Capex forecast'!$S$9:$S$223,$AH768,'Capex forecast'!$Q$9:$Q$223,"Repex")</f>
        <v>0</v>
      </c>
      <c r="AM768" s="47">
        <f>SUMIFS('Capex forecast'!H$9:H$223,'Capex forecast'!$T$9:$T$223,$AF768,'Capex forecast'!$S$9:$S$223,$AH768,'Capex forecast'!$Q$9:$Q$223,"Repex")</f>
        <v>0</v>
      </c>
      <c r="AN768" s="47">
        <f>SUMIFS('Capex forecast'!I$9:I$223,'Capex forecast'!$T$9:$T$223,$AF768,'Capex forecast'!$S$9:$S$223,$AH768,'Capex forecast'!$Q$9:$Q$223,"Repex")</f>
        <v>0</v>
      </c>
      <c r="AO768" s="47">
        <f>SUMIFS('Capex forecast'!J$9:J$223,'Capex forecast'!$T$9:$T$223,$AF768,'Capex forecast'!$S$9:$S$223,$AH768,'Capex forecast'!$Q$9:$Q$223,"Repex")</f>
        <v>0</v>
      </c>
      <c r="AP768" s="47">
        <f>SUMIFS('Capex forecast'!K$9:K$223,'Capex forecast'!$T$9:$T$223,$AF768,'Capex forecast'!$S$9:$S$223,$AH768,'Capex forecast'!$Q$9:$Q$223,"Repex")</f>
        <v>0</v>
      </c>
      <c r="AQ768" s="47">
        <f>SUMIFS('Capex forecast'!L$9:L$223,'Capex forecast'!$T$9:$T$223,$AF768,'Capex forecast'!$S$9:$S$223,$AH768,'Capex forecast'!$Q$9:$Q$223,"Repex")</f>
        <v>0</v>
      </c>
      <c r="AR768" s="47">
        <f>SUMIFS('Capex forecast'!M$9:M$223,'Capex forecast'!$T$9:$T$223,$AF768,'Capex forecast'!$S$9:$S$223,$AH768,'Capex forecast'!$Q$9:$Q$223,"Repex")</f>
        <v>0</v>
      </c>
      <c r="AS768" s="47">
        <f>SUMIFS('Capex forecast'!N$9:N$223,'Capex forecast'!$T$9:$T$223,$AF768,'Capex forecast'!$S$9:$S$223,$AH768,'Capex forecast'!$Q$9:$Q$223,"Repex")</f>
        <v>0</v>
      </c>
    </row>
    <row r="769" spans="2:45" ht="15">
      <c r="B769" s="45" t="s">
        <v>31</v>
      </c>
      <c r="C769" s="6" t="str">
        <f>INDEX('Demand forecast'!$M$9:$M$5832,MATCH($B769,'Demand forecast'!$B$9:$B$5832,0))</f>
        <v>No</v>
      </c>
      <c r="D769" s="6" t="str">
        <f>IF(COUNTIF($B$93:B769,$B769) = 1, "LV", IF(COUNTIF($B$93:B769,$B769) = 2, "HV", "ST"))</f>
        <v>ST</v>
      </c>
      <c r="E769" s="6" t="str">
        <f>INDEX('Demand forecast and growth rate'!$E$7:$E$273,MATCH($B769,'Demand forecast and growth rate'!$B$7:$B$273,0))</f>
        <v>High growth</v>
      </c>
      <c r="F769" s="32">
        <f>SUMIFS('Capex forecast'!E$9:E$223,'Capex forecast'!$T$9:$T$223,'Allocation of site-spec costs'!$B769,'Capex forecast'!$S$9:$S$223,'Allocation of site-spec costs'!$D769,'Capex forecast'!$Q$9:$Q$223,"Customer Connection")</f>
        <v>0</v>
      </c>
      <c r="G769" s="32">
        <f>SUMIFS('Capex forecast'!F$9:F$223,'Capex forecast'!$T$9:$T$223,'Allocation of site-spec costs'!$B769,'Capex forecast'!$S$9:$S$223,'Allocation of site-spec costs'!$D769,'Capex forecast'!$Q$9:$Q$223,"Customer Connection")</f>
        <v>0</v>
      </c>
      <c r="H769" s="32">
        <f>SUMIFS('Capex forecast'!G$9:G$223,'Capex forecast'!$T$9:$T$223,'Allocation of site-spec costs'!$B769,'Capex forecast'!$S$9:$S$223,'Allocation of site-spec costs'!$D769,'Capex forecast'!$Q$9:$Q$223,"Customer Connection")</f>
        <v>0</v>
      </c>
      <c r="I769" s="32">
        <f>SUMIFS('Capex forecast'!H$9:H$223,'Capex forecast'!$T$9:$T$223,'Allocation of site-spec costs'!$B769,'Capex forecast'!$S$9:$S$223,'Allocation of site-spec costs'!$D769,'Capex forecast'!$Q$9:$Q$223,"Customer Connection")</f>
        <v>0</v>
      </c>
      <c r="J769" s="32">
        <f>SUMIFS('Capex forecast'!I$9:I$223,'Capex forecast'!$T$9:$T$223,'Allocation of site-spec costs'!$B769,'Capex forecast'!$S$9:$S$223,'Allocation of site-spec costs'!$D769,'Capex forecast'!$Q$9:$Q$223,"Customer Connection")</f>
        <v>0</v>
      </c>
      <c r="K769" s="32">
        <f>SUMIFS('Capex forecast'!J$9:J$223,'Capex forecast'!$T$9:$T$223,'Allocation of site-spec costs'!$B769,'Capex forecast'!$S$9:$S$223,'Allocation of site-spec costs'!$D769,'Capex forecast'!$Q$9:$Q$223,"Customer Connection")</f>
        <v>0</v>
      </c>
      <c r="L769" s="32">
        <f>SUMIFS('Capex forecast'!K$9:K$223,'Capex forecast'!$T$9:$T$223,'Allocation of site-spec costs'!$B769,'Capex forecast'!$S$9:$S$223,'Allocation of site-spec costs'!$D769,'Capex forecast'!$Q$9:$Q$223,"Customer Connection")</f>
        <v>0</v>
      </c>
      <c r="M769" s="32">
        <f>SUMIFS('Capex forecast'!L$9:L$223,'Capex forecast'!$T$9:$T$223,'Allocation of site-spec costs'!$B769,'Capex forecast'!$S$9:$S$223,'Allocation of site-spec costs'!$D769,'Capex forecast'!$Q$9:$Q$223,"Customer Connection")</f>
        <v>0</v>
      </c>
      <c r="N769" s="32">
        <f>SUMIFS('Capex forecast'!M$9:M$223,'Capex forecast'!$T$9:$T$223,'Allocation of site-spec costs'!$B769,'Capex forecast'!$S$9:$S$223,'Allocation of site-spec costs'!$D769,'Capex forecast'!$Q$9:$Q$223,"Customer Connection")</f>
        <v>0</v>
      </c>
      <c r="O769" s="32">
        <f>SUMIFS('Capex forecast'!N$9:N$223,'Capex forecast'!$T$9:$T$223,'Allocation of site-spec costs'!$B769,'Capex forecast'!$S$9:$S$223,'Allocation of site-spec costs'!$D769,'Capex forecast'!$Q$9:$Q$223,"Customer Connection")</f>
        <v>0</v>
      </c>
      <c r="Q769" s="45" t="s">
        <v>31</v>
      </c>
      <c r="R769" s="6" t="str">
        <f>INDEX('Demand forecast'!$M$9:$M$5832,MATCH($Q769,'Demand forecast'!$B$9:$B$5832,0))</f>
        <v>No</v>
      </c>
      <c r="S769" s="6" t="str">
        <f>IF(COUNTIF($Q$93:Q769,$B769) = 1, "LV", IF(COUNTIF($Q$93:Q769,$B769) = 2, "HV", "ST"))</f>
        <v>ST</v>
      </c>
      <c r="T769" s="6" t="str">
        <f>INDEX('Demand forecast and growth rate'!$E$7:$E$273,MATCH($Q769,'Demand forecast and growth rate'!$B$7:$B$273,0))</f>
        <v>High growth</v>
      </c>
      <c r="U769" s="32">
        <f>SUMIFS('Capex forecast'!E$9:E$223,'Capex forecast'!$T$9:$T$223,$Q769,'Capex forecast'!$S$9:$S$223,$S769,'Capex forecast'!$Q$9:$Q$223,"Augex")</f>
        <v>0</v>
      </c>
      <c r="V769" s="32">
        <f>SUMIFS('Capex forecast'!F$9:F$223,'Capex forecast'!$T$9:$T$223,$Q769,'Capex forecast'!$S$9:$S$223,$S769,'Capex forecast'!$Q$9:$Q$223,"Augex")</f>
        <v>0</v>
      </c>
      <c r="W769" s="32">
        <f>SUMIFS('Capex forecast'!G$9:G$223,'Capex forecast'!$T$9:$T$223,$Q769,'Capex forecast'!$S$9:$S$223,$S769,'Capex forecast'!$Q$9:$Q$223,"Augex")</f>
        <v>0</v>
      </c>
      <c r="X769" s="32">
        <f>SUMIFS('Capex forecast'!H$9:H$223,'Capex forecast'!$T$9:$T$223,$Q769,'Capex forecast'!$S$9:$S$223,$S769,'Capex forecast'!$Q$9:$Q$223,"Augex")</f>
        <v>0</v>
      </c>
      <c r="Y769" s="32">
        <f>SUMIFS('Capex forecast'!I$9:I$223,'Capex forecast'!$T$9:$T$223,$Q769,'Capex forecast'!$S$9:$S$223,$S769,'Capex forecast'!$Q$9:$Q$223,"Augex")</f>
        <v>0</v>
      </c>
      <c r="Z769" s="32">
        <f>SUMIFS('Capex forecast'!J$9:J$223,'Capex forecast'!$T$9:$T$223,$Q769,'Capex forecast'!$S$9:$S$223,$S769,'Capex forecast'!$Q$9:$Q$223,"Augex")</f>
        <v>0</v>
      </c>
      <c r="AA769" s="32">
        <f>SUMIFS('Capex forecast'!K$9:K$223,'Capex forecast'!$T$9:$T$223,$Q769,'Capex forecast'!$S$9:$S$223,$S769,'Capex forecast'!$Q$9:$Q$223,"Augex")</f>
        <v>0</v>
      </c>
      <c r="AB769" s="32">
        <f>SUMIFS('Capex forecast'!L$9:L$223,'Capex forecast'!$T$9:$T$223,$Q769,'Capex forecast'!$S$9:$S$223,$S769,'Capex forecast'!$Q$9:$Q$223,"Augex")</f>
        <v>0</v>
      </c>
      <c r="AC769" s="32">
        <f>SUMIFS('Capex forecast'!M$9:M$223,'Capex forecast'!$T$9:$T$223,$Q769,'Capex forecast'!$S$9:$S$223,$S769,'Capex forecast'!$Q$9:$Q$223,"Augex")</f>
        <v>0</v>
      </c>
      <c r="AD769" s="32">
        <f>SUMIFS('Capex forecast'!N$9:N$223,'Capex forecast'!$T$9:$T$223,$Q769,'Capex forecast'!$S$9:$S$223,$S769,'Capex forecast'!$Q$9:$Q$223,"Augex")</f>
        <v>0</v>
      </c>
      <c r="AF769" s="45" t="s">
        <v>31</v>
      </c>
      <c r="AG769" s="6" t="str">
        <f>INDEX('Demand forecast'!$M$9:$M$5832,MATCH($Q769,'Demand forecast'!$B$9:$B$5832,0))</f>
        <v>No</v>
      </c>
      <c r="AH769" s="6" t="str">
        <f>IF(COUNTIF($AF$93:AF769,$B769) = 1, "LV", IF(COUNTIF($AF$93:AF769,$B769) = 2, "HV", "ST"))</f>
        <v>ST</v>
      </c>
      <c r="AI769" s="6" t="str">
        <f>INDEX('Demand forecast and growth rate'!$E$7:$E$273,MATCH($Q769,'Demand forecast and growth rate'!$B$7:$B$273,0))</f>
        <v>High growth</v>
      </c>
      <c r="AJ769" s="47">
        <f>SUMIFS('Capex forecast'!E$9:E$223,'Capex forecast'!$T$9:$T$223,$AF769,'Capex forecast'!$S$9:$S$223,$AH769,'Capex forecast'!$Q$9:$Q$223,"Repex")</f>
        <v>0</v>
      </c>
      <c r="AK769" s="47">
        <f>SUMIFS('Capex forecast'!F$9:F$223,'Capex forecast'!$T$9:$T$223,$AF769,'Capex forecast'!$S$9:$S$223,$AH769,'Capex forecast'!$Q$9:$Q$223,"Repex")</f>
        <v>0</v>
      </c>
      <c r="AL769" s="47">
        <f>SUMIFS('Capex forecast'!G$9:G$223,'Capex forecast'!$T$9:$T$223,$AF769,'Capex forecast'!$S$9:$S$223,$AH769,'Capex forecast'!$Q$9:$Q$223,"Repex")</f>
        <v>0</v>
      </c>
      <c r="AM769" s="47">
        <f>SUMIFS('Capex forecast'!H$9:H$223,'Capex forecast'!$T$9:$T$223,$AF769,'Capex forecast'!$S$9:$S$223,$AH769,'Capex forecast'!$Q$9:$Q$223,"Repex")</f>
        <v>0</v>
      </c>
      <c r="AN769" s="47">
        <f>SUMIFS('Capex forecast'!I$9:I$223,'Capex forecast'!$T$9:$T$223,$AF769,'Capex forecast'!$S$9:$S$223,$AH769,'Capex forecast'!$Q$9:$Q$223,"Repex")</f>
        <v>0</v>
      </c>
      <c r="AO769" s="47">
        <f>SUMIFS('Capex forecast'!J$9:J$223,'Capex forecast'!$T$9:$T$223,$AF769,'Capex forecast'!$S$9:$S$223,$AH769,'Capex forecast'!$Q$9:$Q$223,"Repex")</f>
        <v>0</v>
      </c>
      <c r="AP769" s="47">
        <f>SUMIFS('Capex forecast'!K$9:K$223,'Capex forecast'!$T$9:$T$223,$AF769,'Capex forecast'!$S$9:$S$223,$AH769,'Capex forecast'!$Q$9:$Q$223,"Repex")</f>
        <v>0</v>
      </c>
      <c r="AQ769" s="47">
        <f>SUMIFS('Capex forecast'!L$9:L$223,'Capex forecast'!$T$9:$T$223,$AF769,'Capex forecast'!$S$9:$S$223,$AH769,'Capex forecast'!$Q$9:$Q$223,"Repex")</f>
        <v>0</v>
      </c>
      <c r="AR769" s="47">
        <f>SUMIFS('Capex forecast'!M$9:M$223,'Capex forecast'!$T$9:$T$223,$AF769,'Capex forecast'!$S$9:$S$223,$AH769,'Capex forecast'!$Q$9:$Q$223,"Repex")</f>
        <v>0</v>
      </c>
      <c r="AS769" s="47">
        <f>SUMIFS('Capex forecast'!N$9:N$223,'Capex forecast'!$T$9:$T$223,$AF769,'Capex forecast'!$S$9:$S$223,$AH769,'Capex forecast'!$Q$9:$Q$223,"Repex")</f>
        <v>0</v>
      </c>
    </row>
    <row r="770" spans="2:45" ht="15">
      <c r="B770" s="45" t="s">
        <v>55</v>
      </c>
      <c r="C770" s="6" t="str">
        <f>INDEX('Demand forecast'!$M$9:$M$5832,MATCH($B770,'Demand forecast'!$B$9:$B$5832,0))</f>
        <v>No</v>
      </c>
      <c r="D770" s="6" t="str">
        <f>IF(COUNTIF($B$93:B770,$B770) = 1, "LV", IF(COUNTIF($B$93:B770,$B770) = 2, "HV", "ST"))</f>
        <v>ST</v>
      </c>
      <c r="E770" s="6" t="str">
        <f>INDEX('Demand forecast and growth rate'!$E$7:$E$273,MATCH($B770,'Demand forecast and growth rate'!$B$7:$B$273,0))</f>
        <v>Small growth</v>
      </c>
      <c r="F770" s="32">
        <f>SUMIFS('Capex forecast'!E$9:E$223,'Capex forecast'!$T$9:$T$223,'Allocation of site-spec costs'!$B770,'Capex forecast'!$S$9:$S$223,'Allocation of site-spec costs'!$D770,'Capex forecast'!$Q$9:$Q$223,"Customer Connection")</f>
        <v>0</v>
      </c>
      <c r="G770" s="32">
        <f>SUMIFS('Capex forecast'!F$9:F$223,'Capex forecast'!$T$9:$T$223,'Allocation of site-spec costs'!$B770,'Capex forecast'!$S$9:$S$223,'Allocation of site-spec costs'!$D770,'Capex forecast'!$Q$9:$Q$223,"Customer Connection")</f>
        <v>0</v>
      </c>
      <c r="H770" s="32">
        <f>SUMIFS('Capex forecast'!G$9:G$223,'Capex forecast'!$T$9:$T$223,'Allocation of site-spec costs'!$B770,'Capex forecast'!$S$9:$S$223,'Allocation of site-spec costs'!$D770,'Capex forecast'!$Q$9:$Q$223,"Customer Connection")</f>
        <v>0</v>
      </c>
      <c r="I770" s="32">
        <f>SUMIFS('Capex forecast'!H$9:H$223,'Capex forecast'!$T$9:$T$223,'Allocation of site-spec costs'!$B770,'Capex forecast'!$S$9:$S$223,'Allocation of site-spec costs'!$D770,'Capex forecast'!$Q$9:$Q$223,"Customer Connection")</f>
        <v>0</v>
      </c>
      <c r="J770" s="32">
        <f>SUMIFS('Capex forecast'!I$9:I$223,'Capex forecast'!$T$9:$T$223,'Allocation of site-spec costs'!$B770,'Capex forecast'!$S$9:$S$223,'Allocation of site-spec costs'!$D770,'Capex forecast'!$Q$9:$Q$223,"Customer Connection")</f>
        <v>0</v>
      </c>
      <c r="K770" s="32">
        <f>SUMIFS('Capex forecast'!J$9:J$223,'Capex forecast'!$T$9:$T$223,'Allocation of site-spec costs'!$B770,'Capex forecast'!$S$9:$S$223,'Allocation of site-spec costs'!$D770,'Capex forecast'!$Q$9:$Q$223,"Customer Connection")</f>
        <v>0</v>
      </c>
      <c r="L770" s="32">
        <f>SUMIFS('Capex forecast'!K$9:K$223,'Capex forecast'!$T$9:$T$223,'Allocation of site-spec costs'!$B770,'Capex forecast'!$S$9:$S$223,'Allocation of site-spec costs'!$D770,'Capex forecast'!$Q$9:$Q$223,"Customer Connection")</f>
        <v>0</v>
      </c>
      <c r="M770" s="32">
        <f>SUMIFS('Capex forecast'!L$9:L$223,'Capex forecast'!$T$9:$T$223,'Allocation of site-spec costs'!$B770,'Capex forecast'!$S$9:$S$223,'Allocation of site-spec costs'!$D770,'Capex forecast'!$Q$9:$Q$223,"Customer Connection")</f>
        <v>0</v>
      </c>
      <c r="N770" s="32">
        <f>SUMIFS('Capex forecast'!M$9:M$223,'Capex forecast'!$T$9:$T$223,'Allocation of site-spec costs'!$B770,'Capex forecast'!$S$9:$S$223,'Allocation of site-spec costs'!$D770,'Capex forecast'!$Q$9:$Q$223,"Customer Connection")</f>
        <v>0</v>
      </c>
      <c r="O770" s="32">
        <f>SUMIFS('Capex forecast'!N$9:N$223,'Capex forecast'!$T$9:$T$223,'Allocation of site-spec costs'!$B770,'Capex forecast'!$S$9:$S$223,'Allocation of site-spec costs'!$D770,'Capex forecast'!$Q$9:$Q$223,"Customer Connection")</f>
        <v>0</v>
      </c>
      <c r="Q770" s="45" t="s">
        <v>55</v>
      </c>
      <c r="R770" s="6" t="str">
        <f>INDEX('Demand forecast'!$M$9:$M$5832,MATCH($Q770,'Demand forecast'!$B$9:$B$5832,0))</f>
        <v>No</v>
      </c>
      <c r="S770" s="6" t="str">
        <f>IF(COUNTIF($Q$93:Q770,$B770) = 1, "LV", IF(COUNTIF($Q$93:Q770,$B770) = 2, "HV", "ST"))</f>
        <v>ST</v>
      </c>
      <c r="T770" s="6" t="str">
        <f>INDEX('Demand forecast and growth rate'!$E$7:$E$273,MATCH($Q770,'Demand forecast and growth rate'!$B$7:$B$273,0))</f>
        <v>Small growth</v>
      </c>
      <c r="U770" s="32">
        <f>SUMIFS('Capex forecast'!E$9:E$223,'Capex forecast'!$T$9:$T$223,$Q770,'Capex forecast'!$S$9:$S$223,$S770,'Capex forecast'!$Q$9:$Q$223,"Augex")</f>
        <v>0</v>
      </c>
      <c r="V770" s="32">
        <f>SUMIFS('Capex forecast'!F$9:F$223,'Capex forecast'!$T$9:$T$223,$Q770,'Capex forecast'!$S$9:$S$223,$S770,'Capex forecast'!$Q$9:$Q$223,"Augex")</f>
        <v>0</v>
      </c>
      <c r="W770" s="32">
        <f>SUMIFS('Capex forecast'!G$9:G$223,'Capex forecast'!$T$9:$T$223,$Q770,'Capex forecast'!$S$9:$S$223,$S770,'Capex forecast'!$Q$9:$Q$223,"Augex")</f>
        <v>0</v>
      </c>
      <c r="X770" s="32">
        <f>SUMIFS('Capex forecast'!H$9:H$223,'Capex forecast'!$T$9:$T$223,$Q770,'Capex forecast'!$S$9:$S$223,$S770,'Capex forecast'!$Q$9:$Q$223,"Augex")</f>
        <v>0</v>
      </c>
      <c r="Y770" s="32">
        <f>SUMIFS('Capex forecast'!I$9:I$223,'Capex forecast'!$T$9:$T$223,$Q770,'Capex forecast'!$S$9:$S$223,$S770,'Capex forecast'!$Q$9:$Q$223,"Augex")</f>
        <v>0</v>
      </c>
      <c r="Z770" s="32">
        <f>SUMIFS('Capex forecast'!J$9:J$223,'Capex forecast'!$T$9:$T$223,$Q770,'Capex forecast'!$S$9:$S$223,$S770,'Capex forecast'!$Q$9:$Q$223,"Augex")</f>
        <v>0</v>
      </c>
      <c r="AA770" s="32">
        <f>SUMIFS('Capex forecast'!K$9:K$223,'Capex forecast'!$T$9:$T$223,$Q770,'Capex forecast'!$S$9:$S$223,$S770,'Capex forecast'!$Q$9:$Q$223,"Augex")</f>
        <v>0</v>
      </c>
      <c r="AB770" s="32">
        <f>SUMIFS('Capex forecast'!L$9:L$223,'Capex forecast'!$T$9:$T$223,$Q770,'Capex forecast'!$S$9:$S$223,$S770,'Capex forecast'!$Q$9:$Q$223,"Augex")</f>
        <v>0</v>
      </c>
      <c r="AC770" s="32">
        <f>SUMIFS('Capex forecast'!M$9:M$223,'Capex forecast'!$T$9:$T$223,$Q770,'Capex forecast'!$S$9:$S$223,$S770,'Capex forecast'!$Q$9:$Q$223,"Augex")</f>
        <v>0</v>
      </c>
      <c r="AD770" s="32">
        <f>SUMIFS('Capex forecast'!N$9:N$223,'Capex forecast'!$T$9:$T$223,$Q770,'Capex forecast'!$S$9:$S$223,$S770,'Capex forecast'!$Q$9:$Q$223,"Augex")</f>
        <v>0</v>
      </c>
      <c r="AF770" s="45" t="s">
        <v>55</v>
      </c>
      <c r="AG770" s="6" t="str">
        <f>INDEX('Demand forecast'!$M$9:$M$5832,MATCH($Q770,'Demand forecast'!$B$9:$B$5832,0))</f>
        <v>No</v>
      </c>
      <c r="AH770" s="6" t="str">
        <f>IF(COUNTIF($AF$93:AF770,$B770) = 1, "LV", IF(COUNTIF($AF$93:AF770,$B770) = 2, "HV", "ST"))</f>
        <v>ST</v>
      </c>
      <c r="AI770" s="6" t="str">
        <f>INDEX('Demand forecast and growth rate'!$E$7:$E$273,MATCH($Q770,'Demand forecast and growth rate'!$B$7:$B$273,0))</f>
        <v>Small growth</v>
      </c>
      <c r="AJ770" s="47">
        <f>SUMIFS('Capex forecast'!E$9:E$223,'Capex forecast'!$T$9:$T$223,$AF770,'Capex forecast'!$S$9:$S$223,$AH770,'Capex forecast'!$Q$9:$Q$223,"Repex")</f>
        <v>0</v>
      </c>
      <c r="AK770" s="47">
        <f>SUMIFS('Capex forecast'!F$9:F$223,'Capex forecast'!$T$9:$T$223,$AF770,'Capex forecast'!$S$9:$S$223,$AH770,'Capex forecast'!$Q$9:$Q$223,"Repex")</f>
        <v>0</v>
      </c>
      <c r="AL770" s="47">
        <f>SUMIFS('Capex forecast'!G$9:G$223,'Capex forecast'!$T$9:$T$223,$AF770,'Capex forecast'!$S$9:$S$223,$AH770,'Capex forecast'!$Q$9:$Q$223,"Repex")</f>
        <v>0</v>
      </c>
      <c r="AM770" s="47">
        <f>SUMIFS('Capex forecast'!H$9:H$223,'Capex forecast'!$T$9:$T$223,$AF770,'Capex forecast'!$S$9:$S$223,$AH770,'Capex forecast'!$Q$9:$Q$223,"Repex")</f>
        <v>0</v>
      </c>
      <c r="AN770" s="47">
        <f>SUMIFS('Capex forecast'!I$9:I$223,'Capex forecast'!$T$9:$T$223,$AF770,'Capex forecast'!$S$9:$S$223,$AH770,'Capex forecast'!$Q$9:$Q$223,"Repex")</f>
        <v>0</v>
      </c>
      <c r="AO770" s="47">
        <f>SUMIFS('Capex forecast'!J$9:J$223,'Capex forecast'!$T$9:$T$223,$AF770,'Capex forecast'!$S$9:$S$223,$AH770,'Capex forecast'!$Q$9:$Q$223,"Repex")</f>
        <v>0</v>
      </c>
      <c r="AP770" s="47">
        <f>SUMIFS('Capex forecast'!K$9:K$223,'Capex forecast'!$T$9:$T$223,$AF770,'Capex forecast'!$S$9:$S$223,$AH770,'Capex forecast'!$Q$9:$Q$223,"Repex")</f>
        <v>0</v>
      </c>
      <c r="AQ770" s="47">
        <f>SUMIFS('Capex forecast'!L$9:L$223,'Capex forecast'!$T$9:$T$223,$AF770,'Capex forecast'!$S$9:$S$223,$AH770,'Capex forecast'!$Q$9:$Q$223,"Repex")</f>
        <v>0</v>
      </c>
      <c r="AR770" s="47">
        <f>SUMIFS('Capex forecast'!M$9:M$223,'Capex forecast'!$T$9:$T$223,$AF770,'Capex forecast'!$S$9:$S$223,$AH770,'Capex forecast'!$Q$9:$Q$223,"Repex")</f>
        <v>0</v>
      </c>
      <c r="AS770" s="47">
        <f>SUMIFS('Capex forecast'!N$9:N$223,'Capex forecast'!$T$9:$T$223,$AF770,'Capex forecast'!$S$9:$S$223,$AH770,'Capex forecast'!$Q$9:$Q$223,"Repex")</f>
        <v>0</v>
      </c>
    </row>
    <row r="771" spans="2:45" ht="15">
      <c r="B771" s="45" t="s">
        <v>72</v>
      </c>
      <c r="C771" s="6" t="str">
        <f>INDEX('Demand forecast'!$M$9:$M$5832,MATCH($B771,'Demand forecast'!$B$9:$B$5832,0))</f>
        <v>No</v>
      </c>
      <c r="D771" s="6" t="str">
        <f>IF(COUNTIF($B$93:B771,$B771) = 1, "LV", IF(COUNTIF($B$93:B771,$B771) = 2, "HV", "ST"))</f>
        <v>ST</v>
      </c>
      <c r="E771" s="6" t="str">
        <f>INDEX('Demand forecast and growth rate'!$E$7:$E$273,MATCH($B771,'Demand forecast and growth rate'!$B$7:$B$273,0))</f>
        <v>Small growth</v>
      </c>
      <c r="F771" s="32">
        <f>SUMIFS('Capex forecast'!E$9:E$223,'Capex forecast'!$T$9:$T$223,'Allocation of site-spec costs'!$B771,'Capex forecast'!$S$9:$S$223,'Allocation of site-spec costs'!$D771,'Capex forecast'!$Q$9:$Q$223,"Customer Connection")</f>
        <v>0</v>
      </c>
      <c r="G771" s="32">
        <f>SUMIFS('Capex forecast'!F$9:F$223,'Capex forecast'!$T$9:$T$223,'Allocation of site-spec costs'!$B771,'Capex forecast'!$S$9:$S$223,'Allocation of site-spec costs'!$D771,'Capex forecast'!$Q$9:$Q$223,"Customer Connection")</f>
        <v>0</v>
      </c>
      <c r="H771" s="32">
        <f>SUMIFS('Capex forecast'!G$9:G$223,'Capex forecast'!$T$9:$T$223,'Allocation of site-spec costs'!$B771,'Capex forecast'!$S$9:$S$223,'Allocation of site-spec costs'!$D771,'Capex forecast'!$Q$9:$Q$223,"Customer Connection")</f>
        <v>0</v>
      </c>
      <c r="I771" s="32">
        <f>SUMIFS('Capex forecast'!H$9:H$223,'Capex forecast'!$T$9:$T$223,'Allocation of site-spec costs'!$B771,'Capex forecast'!$S$9:$S$223,'Allocation of site-spec costs'!$D771,'Capex forecast'!$Q$9:$Q$223,"Customer Connection")</f>
        <v>0</v>
      </c>
      <c r="J771" s="32">
        <f>SUMIFS('Capex forecast'!I$9:I$223,'Capex forecast'!$T$9:$T$223,'Allocation of site-spec costs'!$B771,'Capex forecast'!$S$9:$S$223,'Allocation of site-spec costs'!$D771,'Capex forecast'!$Q$9:$Q$223,"Customer Connection")</f>
        <v>0</v>
      </c>
      <c r="K771" s="32">
        <f>SUMIFS('Capex forecast'!J$9:J$223,'Capex forecast'!$T$9:$T$223,'Allocation of site-spec costs'!$B771,'Capex forecast'!$S$9:$S$223,'Allocation of site-spec costs'!$D771,'Capex forecast'!$Q$9:$Q$223,"Customer Connection")</f>
        <v>0</v>
      </c>
      <c r="L771" s="32">
        <f>SUMIFS('Capex forecast'!K$9:K$223,'Capex forecast'!$T$9:$T$223,'Allocation of site-spec costs'!$B771,'Capex forecast'!$S$9:$S$223,'Allocation of site-spec costs'!$D771,'Capex forecast'!$Q$9:$Q$223,"Customer Connection")</f>
        <v>0</v>
      </c>
      <c r="M771" s="32">
        <f>SUMIFS('Capex forecast'!L$9:L$223,'Capex forecast'!$T$9:$T$223,'Allocation of site-spec costs'!$B771,'Capex forecast'!$S$9:$S$223,'Allocation of site-spec costs'!$D771,'Capex forecast'!$Q$9:$Q$223,"Customer Connection")</f>
        <v>0</v>
      </c>
      <c r="N771" s="32">
        <f>SUMIFS('Capex forecast'!M$9:M$223,'Capex forecast'!$T$9:$T$223,'Allocation of site-spec costs'!$B771,'Capex forecast'!$S$9:$S$223,'Allocation of site-spec costs'!$D771,'Capex forecast'!$Q$9:$Q$223,"Customer Connection")</f>
        <v>0</v>
      </c>
      <c r="O771" s="32">
        <f>SUMIFS('Capex forecast'!N$9:N$223,'Capex forecast'!$T$9:$T$223,'Allocation of site-spec costs'!$B771,'Capex forecast'!$S$9:$S$223,'Allocation of site-spec costs'!$D771,'Capex forecast'!$Q$9:$Q$223,"Customer Connection")</f>
        <v>0</v>
      </c>
      <c r="Q771" s="45" t="s">
        <v>72</v>
      </c>
      <c r="R771" s="6" t="str">
        <f>INDEX('Demand forecast'!$M$9:$M$5832,MATCH($Q771,'Demand forecast'!$B$9:$B$5832,0))</f>
        <v>No</v>
      </c>
      <c r="S771" s="6" t="str">
        <f>IF(COUNTIF($Q$93:Q771,$B771) = 1, "LV", IF(COUNTIF($Q$93:Q771,$B771) = 2, "HV", "ST"))</f>
        <v>ST</v>
      </c>
      <c r="T771" s="6" t="str">
        <f>INDEX('Demand forecast and growth rate'!$E$7:$E$273,MATCH($Q771,'Demand forecast and growth rate'!$B$7:$B$273,0))</f>
        <v>Small growth</v>
      </c>
      <c r="U771" s="32">
        <f>SUMIFS('Capex forecast'!E$9:E$223,'Capex forecast'!$T$9:$T$223,$Q771,'Capex forecast'!$S$9:$S$223,$S771,'Capex forecast'!$Q$9:$Q$223,"Augex")</f>
        <v>0</v>
      </c>
      <c r="V771" s="32">
        <f>SUMIFS('Capex forecast'!F$9:F$223,'Capex forecast'!$T$9:$T$223,$Q771,'Capex forecast'!$S$9:$S$223,$S771,'Capex forecast'!$Q$9:$Q$223,"Augex")</f>
        <v>0</v>
      </c>
      <c r="W771" s="32">
        <f>SUMIFS('Capex forecast'!G$9:G$223,'Capex forecast'!$T$9:$T$223,$Q771,'Capex forecast'!$S$9:$S$223,$S771,'Capex forecast'!$Q$9:$Q$223,"Augex")</f>
        <v>0</v>
      </c>
      <c r="X771" s="32">
        <f>SUMIFS('Capex forecast'!H$9:H$223,'Capex forecast'!$T$9:$T$223,$Q771,'Capex forecast'!$S$9:$S$223,$S771,'Capex forecast'!$Q$9:$Q$223,"Augex")</f>
        <v>0</v>
      </c>
      <c r="Y771" s="32">
        <f>SUMIFS('Capex forecast'!I$9:I$223,'Capex forecast'!$T$9:$T$223,$Q771,'Capex forecast'!$S$9:$S$223,$S771,'Capex forecast'!$Q$9:$Q$223,"Augex")</f>
        <v>0</v>
      </c>
      <c r="Z771" s="32">
        <f>SUMIFS('Capex forecast'!J$9:J$223,'Capex forecast'!$T$9:$T$223,$Q771,'Capex forecast'!$S$9:$S$223,$S771,'Capex forecast'!$Q$9:$Q$223,"Augex")</f>
        <v>0</v>
      </c>
      <c r="AA771" s="32">
        <f>SUMIFS('Capex forecast'!K$9:K$223,'Capex forecast'!$T$9:$T$223,$Q771,'Capex forecast'!$S$9:$S$223,$S771,'Capex forecast'!$Q$9:$Q$223,"Augex")</f>
        <v>0</v>
      </c>
      <c r="AB771" s="32">
        <f>SUMIFS('Capex forecast'!L$9:L$223,'Capex forecast'!$T$9:$T$223,$Q771,'Capex forecast'!$S$9:$S$223,$S771,'Capex forecast'!$Q$9:$Q$223,"Augex")</f>
        <v>0</v>
      </c>
      <c r="AC771" s="32">
        <f>SUMIFS('Capex forecast'!M$9:M$223,'Capex forecast'!$T$9:$T$223,$Q771,'Capex forecast'!$S$9:$S$223,$S771,'Capex forecast'!$Q$9:$Q$223,"Augex")</f>
        <v>0</v>
      </c>
      <c r="AD771" s="32">
        <f>SUMIFS('Capex forecast'!N$9:N$223,'Capex forecast'!$T$9:$T$223,$Q771,'Capex forecast'!$S$9:$S$223,$S771,'Capex forecast'!$Q$9:$Q$223,"Augex")</f>
        <v>0</v>
      </c>
      <c r="AF771" s="45" t="s">
        <v>72</v>
      </c>
      <c r="AG771" s="6" t="str">
        <f>INDEX('Demand forecast'!$M$9:$M$5832,MATCH($Q771,'Demand forecast'!$B$9:$B$5832,0))</f>
        <v>No</v>
      </c>
      <c r="AH771" s="6" t="str">
        <f>IF(COUNTIF($AF$93:AF771,$B771) = 1, "LV", IF(COUNTIF($AF$93:AF771,$B771) = 2, "HV", "ST"))</f>
        <v>ST</v>
      </c>
      <c r="AI771" s="6" t="str">
        <f>INDEX('Demand forecast and growth rate'!$E$7:$E$273,MATCH($Q771,'Demand forecast and growth rate'!$B$7:$B$273,0))</f>
        <v>Small growth</v>
      </c>
      <c r="AJ771" s="47">
        <f>SUMIFS('Capex forecast'!E$9:E$223,'Capex forecast'!$T$9:$T$223,$AF771,'Capex forecast'!$S$9:$S$223,$AH771,'Capex forecast'!$Q$9:$Q$223,"Repex")</f>
        <v>0</v>
      </c>
      <c r="AK771" s="47">
        <f>SUMIFS('Capex forecast'!F$9:F$223,'Capex forecast'!$T$9:$T$223,$AF771,'Capex forecast'!$S$9:$S$223,$AH771,'Capex forecast'!$Q$9:$Q$223,"Repex")</f>
        <v>0</v>
      </c>
      <c r="AL771" s="47">
        <f>SUMIFS('Capex forecast'!G$9:G$223,'Capex forecast'!$T$9:$T$223,$AF771,'Capex forecast'!$S$9:$S$223,$AH771,'Capex forecast'!$Q$9:$Q$223,"Repex")</f>
        <v>0</v>
      </c>
      <c r="AM771" s="47">
        <f>SUMIFS('Capex forecast'!H$9:H$223,'Capex forecast'!$T$9:$T$223,$AF771,'Capex forecast'!$S$9:$S$223,$AH771,'Capex forecast'!$Q$9:$Q$223,"Repex")</f>
        <v>0</v>
      </c>
      <c r="AN771" s="47">
        <f>SUMIFS('Capex forecast'!I$9:I$223,'Capex forecast'!$T$9:$T$223,$AF771,'Capex forecast'!$S$9:$S$223,$AH771,'Capex forecast'!$Q$9:$Q$223,"Repex")</f>
        <v>0</v>
      </c>
      <c r="AO771" s="47">
        <f>SUMIFS('Capex forecast'!J$9:J$223,'Capex forecast'!$T$9:$T$223,$AF771,'Capex forecast'!$S$9:$S$223,$AH771,'Capex forecast'!$Q$9:$Q$223,"Repex")</f>
        <v>0</v>
      </c>
      <c r="AP771" s="47">
        <f>SUMIFS('Capex forecast'!K$9:K$223,'Capex forecast'!$T$9:$T$223,$AF771,'Capex forecast'!$S$9:$S$223,$AH771,'Capex forecast'!$Q$9:$Q$223,"Repex")</f>
        <v>0</v>
      </c>
      <c r="AQ771" s="47">
        <f>SUMIFS('Capex forecast'!L$9:L$223,'Capex forecast'!$T$9:$T$223,$AF771,'Capex forecast'!$S$9:$S$223,$AH771,'Capex forecast'!$Q$9:$Q$223,"Repex")</f>
        <v>0</v>
      </c>
      <c r="AR771" s="47">
        <f>SUMIFS('Capex forecast'!M$9:M$223,'Capex forecast'!$T$9:$T$223,$AF771,'Capex forecast'!$S$9:$S$223,$AH771,'Capex forecast'!$Q$9:$Q$223,"Repex")</f>
        <v>0</v>
      </c>
      <c r="AS771" s="47">
        <f>SUMIFS('Capex forecast'!N$9:N$223,'Capex forecast'!$T$9:$T$223,$AF771,'Capex forecast'!$S$9:$S$223,$AH771,'Capex forecast'!$Q$9:$Q$223,"Repex")</f>
        <v>0</v>
      </c>
    </row>
    <row r="772" spans="2:45" ht="15">
      <c r="B772" s="45" t="s">
        <v>84</v>
      </c>
      <c r="C772" s="6" t="str">
        <f>INDEX('Demand forecast'!$M$9:$M$5832,MATCH($B772,'Demand forecast'!$B$9:$B$5832,0))</f>
        <v>No</v>
      </c>
      <c r="D772" s="6" t="str">
        <f>IF(COUNTIF($B$93:B772,$B772) = 1, "LV", IF(COUNTIF($B$93:B772,$B772) = 2, "HV", "ST"))</f>
        <v>ST</v>
      </c>
      <c r="E772" s="6" t="str">
        <f>INDEX('Demand forecast and growth rate'!$E$7:$E$273,MATCH($B772,'Demand forecast and growth rate'!$B$7:$B$273,0))</f>
        <v>High growth</v>
      </c>
      <c r="F772" s="32">
        <f>SUMIFS('Capex forecast'!E$9:E$223,'Capex forecast'!$T$9:$T$223,'Allocation of site-spec costs'!$B772,'Capex forecast'!$S$9:$S$223,'Allocation of site-spec costs'!$D772,'Capex forecast'!$Q$9:$Q$223,"Customer Connection")</f>
        <v>0</v>
      </c>
      <c r="G772" s="32">
        <f>SUMIFS('Capex forecast'!F$9:F$223,'Capex forecast'!$T$9:$T$223,'Allocation of site-spec costs'!$B772,'Capex forecast'!$S$9:$S$223,'Allocation of site-spec costs'!$D772,'Capex forecast'!$Q$9:$Q$223,"Customer Connection")</f>
        <v>0</v>
      </c>
      <c r="H772" s="32">
        <f>SUMIFS('Capex forecast'!G$9:G$223,'Capex forecast'!$T$9:$T$223,'Allocation of site-spec costs'!$B772,'Capex forecast'!$S$9:$S$223,'Allocation of site-spec costs'!$D772,'Capex forecast'!$Q$9:$Q$223,"Customer Connection")</f>
        <v>0</v>
      </c>
      <c r="I772" s="32">
        <f>SUMIFS('Capex forecast'!H$9:H$223,'Capex forecast'!$T$9:$T$223,'Allocation of site-spec costs'!$B772,'Capex forecast'!$S$9:$S$223,'Allocation of site-spec costs'!$D772,'Capex forecast'!$Q$9:$Q$223,"Customer Connection")</f>
        <v>0</v>
      </c>
      <c r="J772" s="32">
        <f>SUMIFS('Capex forecast'!I$9:I$223,'Capex forecast'!$T$9:$T$223,'Allocation of site-spec costs'!$B772,'Capex forecast'!$S$9:$S$223,'Allocation of site-spec costs'!$D772,'Capex forecast'!$Q$9:$Q$223,"Customer Connection")</f>
        <v>0</v>
      </c>
      <c r="K772" s="32">
        <f>SUMIFS('Capex forecast'!J$9:J$223,'Capex forecast'!$T$9:$T$223,'Allocation of site-spec costs'!$B772,'Capex forecast'!$S$9:$S$223,'Allocation of site-spec costs'!$D772,'Capex forecast'!$Q$9:$Q$223,"Customer Connection")</f>
        <v>0</v>
      </c>
      <c r="L772" s="32">
        <f>SUMIFS('Capex forecast'!K$9:K$223,'Capex forecast'!$T$9:$T$223,'Allocation of site-spec costs'!$B772,'Capex forecast'!$S$9:$S$223,'Allocation of site-spec costs'!$D772,'Capex forecast'!$Q$9:$Q$223,"Customer Connection")</f>
        <v>0</v>
      </c>
      <c r="M772" s="32">
        <f>SUMIFS('Capex forecast'!L$9:L$223,'Capex forecast'!$T$9:$T$223,'Allocation of site-spec costs'!$B772,'Capex forecast'!$S$9:$S$223,'Allocation of site-spec costs'!$D772,'Capex forecast'!$Q$9:$Q$223,"Customer Connection")</f>
        <v>0</v>
      </c>
      <c r="N772" s="32">
        <f>SUMIFS('Capex forecast'!M$9:M$223,'Capex forecast'!$T$9:$T$223,'Allocation of site-spec costs'!$B772,'Capex forecast'!$S$9:$S$223,'Allocation of site-spec costs'!$D772,'Capex forecast'!$Q$9:$Q$223,"Customer Connection")</f>
        <v>0</v>
      </c>
      <c r="O772" s="32">
        <f>SUMIFS('Capex forecast'!N$9:N$223,'Capex forecast'!$T$9:$T$223,'Allocation of site-spec costs'!$B772,'Capex forecast'!$S$9:$S$223,'Allocation of site-spec costs'!$D772,'Capex forecast'!$Q$9:$Q$223,"Customer Connection")</f>
        <v>0</v>
      </c>
      <c r="Q772" s="45" t="s">
        <v>84</v>
      </c>
      <c r="R772" s="6" t="str">
        <f>INDEX('Demand forecast'!$M$9:$M$5832,MATCH($Q772,'Demand forecast'!$B$9:$B$5832,0))</f>
        <v>No</v>
      </c>
      <c r="S772" s="6" t="str">
        <f>IF(COUNTIF($Q$93:Q772,$B772) = 1, "LV", IF(COUNTIF($Q$93:Q772,$B772) = 2, "HV", "ST"))</f>
        <v>ST</v>
      </c>
      <c r="T772" s="6" t="str">
        <f>INDEX('Demand forecast and growth rate'!$E$7:$E$273,MATCH($Q772,'Demand forecast and growth rate'!$B$7:$B$273,0))</f>
        <v>High growth</v>
      </c>
      <c r="U772" s="32">
        <f>SUMIFS('Capex forecast'!E$9:E$223,'Capex forecast'!$T$9:$T$223,$Q772,'Capex forecast'!$S$9:$S$223,$S772,'Capex forecast'!$Q$9:$Q$223,"Augex")</f>
        <v>0</v>
      </c>
      <c r="V772" s="32">
        <f>SUMIFS('Capex forecast'!F$9:F$223,'Capex forecast'!$T$9:$T$223,$Q772,'Capex forecast'!$S$9:$S$223,$S772,'Capex forecast'!$Q$9:$Q$223,"Augex")</f>
        <v>0</v>
      </c>
      <c r="W772" s="32">
        <f>SUMIFS('Capex forecast'!G$9:G$223,'Capex forecast'!$T$9:$T$223,$Q772,'Capex forecast'!$S$9:$S$223,$S772,'Capex forecast'!$Q$9:$Q$223,"Augex")</f>
        <v>0</v>
      </c>
      <c r="X772" s="32">
        <f>SUMIFS('Capex forecast'!H$9:H$223,'Capex forecast'!$T$9:$T$223,$Q772,'Capex forecast'!$S$9:$S$223,$S772,'Capex forecast'!$Q$9:$Q$223,"Augex")</f>
        <v>0</v>
      </c>
      <c r="Y772" s="32">
        <f>SUMIFS('Capex forecast'!I$9:I$223,'Capex forecast'!$T$9:$T$223,$Q772,'Capex forecast'!$S$9:$S$223,$S772,'Capex forecast'!$Q$9:$Q$223,"Augex")</f>
        <v>0</v>
      </c>
      <c r="Z772" s="32">
        <f>SUMIFS('Capex forecast'!J$9:J$223,'Capex forecast'!$T$9:$T$223,$Q772,'Capex forecast'!$S$9:$S$223,$S772,'Capex forecast'!$Q$9:$Q$223,"Augex")</f>
        <v>0</v>
      </c>
      <c r="AA772" s="32">
        <f>SUMIFS('Capex forecast'!K$9:K$223,'Capex forecast'!$T$9:$T$223,$Q772,'Capex forecast'!$S$9:$S$223,$S772,'Capex forecast'!$Q$9:$Q$223,"Augex")</f>
        <v>0</v>
      </c>
      <c r="AB772" s="32">
        <f>SUMIFS('Capex forecast'!L$9:L$223,'Capex forecast'!$T$9:$T$223,$Q772,'Capex forecast'!$S$9:$S$223,$S772,'Capex forecast'!$Q$9:$Q$223,"Augex")</f>
        <v>0</v>
      </c>
      <c r="AC772" s="32">
        <f>SUMIFS('Capex forecast'!M$9:M$223,'Capex forecast'!$T$9:$T$223,$Q772,'Capex forecast'!$S$9:$S$223,$S772,'Capex forecast'!$Q$9:$Q$223,"Augex")</f>
        <v>0</v>
      </c>
      <c r="AD772" s="32">
        <f>SUMIFS('Capex forecast'!N$9:N$223,'Capex forecast'!$T$9:$T$223,$Q772,'Capex forecast'!$S$9:$S$223,$S772,'Capex forecast'!$Q$9:$Q$223,"Augex")</f>
        <v>0</v>
      </c>
      <c r="AF772" s="45" t="s">
        <v>84</v>
      </c>
      <c r="AG772" s="6" t="str">
        <f>INDEX('Demand forecast'!$M$9:$M$5832,MATCH($Q772,'Demand forecast'!$B$9:$B$5832,0))</f>
        <v>No</v>
      </c>
      <c r="AH772" s="6" t="str">
        <f>IF(COUNTIF($AF$93:AF772,$B772) = 1, "LV", IF(COUNTIF($AF$93:AF772,$B772) = 2, "HV", "ST"))</f>
        <v>ST</v>
      </c>
      <c r="AI772" s="6" t="str">
        <f>INDEX('Demand forecast and growth rate'!$E$7:$E$273,MATCH($Q772,'Demand forecast and growth rate'!$B$7:$B$273,0))</f>
        <v>High growth</v>
      </c>
      <c r="AJ772" s="47">
        <f>SUMIFS('Capex forecast'!E$9:E$223,'Capex forecast'!$T$9:$T$223,$AF772,'Capex forecast'!$S$9:$S$223,$AH772,'Capex forecast'!$Q$9:$Q$223,"Repex")</f>
        <v>0</v>
      </c>
      <c r="AK772" s="47">
        <f>SUMIFS('Capex forecast'!F$9:F$223,'Capex forecast'!$T$9:$T$223,$AF772,'Capex forecast'!$S$9:$S$223,$AH772,'Capex forecast'!$Q$9:$Q$223,"Repex")</f>
        <v>0</v>
      </c>
      <c r="AL772" s="47">
        <f>SUMIFS('Capex forecast'!G$9:G$223,'Capex forecast'!$T$9:$T$223,$AF772,'Capex forecast'!$S$9:$S$223,$AH772,'Capex forecast'!$Q$9:$Q$223,"Repex")</f>
        <v>0</v>
      </c>
      <c r="AM772" s="47">
        <f>SUMIFS('Capex forecast'!H$9:H$223,'Capex forecast'!$T$9:$T$223,$AF772,'Capex forecast'!$S$9:$S$223,$AH772,'Capex forecast'!$Q$9:$Q$223,"Repex")</f>
        <v>0</v>
      </c>
      <c r="AN772" s="47">
        <f>SUMIFS('Capex forecast'!I$9:I$223,'Capex forecast'!$T$9:$T$223,$AF772,'Capex forecast'!$S$9:$S$223,$AH772,'Capex forecast'!$Q$9:$Q$223,"Repex")</f>
        <v>0</v>
      </c>
      <c r="AO772" s="47">
        <f>SUMIFS('Capex forecast'!J$9:J$223,'Capex forecast'!$T$9:$T$223,$AF772,'Capex forecast'!$S$9:$S$223,$AH772,'Capex forecast'!$Q$9:$Q$223,"Repex")</f>
        <v>0</v>
      </c>
      <c r="AP772" s="47">
        <f>SUMIFS('Capex forecast'!K$9:K$223,'Capex forecast'!$T$9:$T$223,$AF772,'Capex forecast'!$S$9:$S$223,$AH772,'Capex forecast'!$Q$9:$Q$223,"Repex")</f>
        <v>0</v>
      </c>
      <c r="AQ772" s="47">
        <f>SUMIFS('Capex forecast'!L$9:L$223,'Capex forecast'!$T$9:$T$223,$AF772,'Capex forecast'!$S$9:$S$223,$AH772,'Capex forecast'!$Q$9:$Q$223,"Repex")</f>
        <v>0</v>
      </c>
      <c r="AR772" s="47">
        <f>SUMIFS('Capex forecast'!M$9:M$223,'Capex forecast'!$T$9:$T$223,$AF772,'Capex forecast'!$S$9:$S$223,$AH772,'Capex forecast'!$Q$9:$Q$223,"Repex")</f>
        <v>0</v>
      </c>
      <c r="AS772" s="47">
        <f>SUMIFS('Capex forecast'!N$9:N$223,'Capex forecast'!$T$9:$T$223,$AF772,'Capex forecast'!$S$9:$S$223,$AH772,'Capex forecast'!$Q$9:$Q$223,"Repex")</f>
        <v>0</v>
      </c>
    </row>
    <row r="773" spans="2:45" ht="15">
      <c r="B773" s="45" t="s">
        <v>250</v>
      </c>
      <c r="C773" s="6" t="str">
        <f>INDEX('Demand forecast'!$M$9:$M$5832,MATCH($B773,'Demand forecast'!$B$9:$B$5832,0))</f>
        <v>Yes</v>
      </c>
      <c r="D773" s="6" t="str">
        <f>IF(COUNTIF($B$93:B773,$B773) = 1, "LV", IF(COUNTIF($B$93:B773,$B773) = 2, "HV", "ST"))</f>
        <v>ST</v>
      </c>
      <c r="E773" s="6" t="str">
        <f>INDEX('Demand forecast and growth rate'!$E$7:$E$273,MATCH($B773,'Demand forecast and growth rate'!$B$7:$B$273,0))</f>
        <v>Steady/falling</v>
      </c>
      <c r="F773" s="32">
        <f>SUMIFS('Capex forecast'!E$9:E$223,'Capex forecast'!$T$9:$T$223,'Allocation of site-spec costs'!$B773,'Capex forecast'!$S$9:$S$223,'Allocation of site-spec costs'!$D773,'Capex forecast'!$Q$9:$Q$223,"Customer Connection")</f>
        <v>0</v>
      </c>
      <c r="G773" s="32">
        <f>SUMIFS('Capex forecast'!F$9:F$223,'Capex forecast'!$T$9:$T$223,'Allocation of site-spec costs'!$B773,'Capex forecast'!$S$9:$S$223,'Allocation of site-spec costs'!$D773,'Capex forecast'!$Q$9:$Q$223,"Customer Connection")</f>
        <v>0</v>
      </c>
      <c r="H773" s="32">
        <f>SUMIFS('Capex forecast'!G$9:G$223,'Capex forecast'!$T$9:$T$223,'Allocation of site-spec costs'!$B773,'Capex forecast'!$S$9:$S$223,'Allocation of site-spec costs'!$D773,'Capex forecast'!$Q$9:$Q$223,"Customer Connection")</f>
        <v>0</v>
      </c>
      <c r="I773" s="32">
        <f>SUMIFS('Capex forecast'!H$9:H$223,'Capex forecast'!$T$9:$T$223,'Allocation of site-spec costs'!$B773,'Capex forecast'!$S$9:$S$223,'Allocation of site-spec costs'!$D773,'Capex forecast'!$Q$9:$Q$223,"Customer Connection")</f>
        <v>0</v>
      </c>
      <c r="J773" s="32">
        <f>SUMIFS('Capex forecast'!I$9:I$223,'Capex forecast'!$T$9:$T$223,'Allocation of site-spec costs'!$B773,'Capex forecast'!$S$9:$S$223,'Allocation of site-spec costs'!$D773,'Capex forecast'!$Q$9:$Q$223,"Customer Connection")</f>
        <v>0</v>
      </c>
      <c r="K773" s="32">
        <f>SUMIFS('Capex forecast'!J$9:J$223,'Capex forecast'!$T$9:$T$223,'Allocation of site-spec costs'!$B773,'Capex forecast'!$S$9:$S$223,'Allocation of site-spec costs'!$D773,'Capex forecast'!$Q$9:$Q$223,"Customer Connection")</f>
        <v>0</v>
      </c>
      <c r="L773" s="32">
        <f>SUMIFS('Capex forecast'!K$9:K$223,'Capex forecast'!$T$9:$T$223,'Allocation of site-spec costs'!$B773,'Capex forecast'!$S$9:$S$223,'Allocation of site-spec costs'!$D773,'Capex forecast'!$Q$9:$Q$223,"Customer Connection")</f>
        <v>0</v>
      </c>
      <c r="M773" s="32">
        <f>SUMIFS('Capex forecast'!L$9:L$223,'Capex forecast'!$T$9:$T$223,'Allocation of site-spec costs'!$B773,'Capex forecast'!$S$9:$S$223,'Allocation of site-spec costs'!$D773,'Capex forecast'!$Q$9:$Q$223,"Customer Connection")</f>
        <v>0</v>
      </c>
      <c r="N773" s="32">
        <f>SUMIFS('Capex forecast'!M$9:M$223,'Capex forecast'!$T$9:$T$223,'Allocation of site-spec costs'!$B773,'Capex forecast'!$S$9:$S$223,'Allocation of site-spec costs'!$D773,'Capex forecast'!$Q$9:$Q$223,"Customer Connection")</f>
        <v>0</v>
      </c>
      <c r="O773" s="32">
        <f>SUMIFS('Capex forecast'!N$9:N$223,'Capex forecast'!$T$9:$T$223,'Allocation of site-spec costs'!$B773,'Capex forecast'!$S$9:$S$223,'Allocation of site-spec costs'!$D773,'Capex forecast'!$Q$9:$Q$223,"Customer Connection")</f>
        <v>0</v>
      </c>
      <c r="Q773" s="45" t="s">
        <v>250</v>
      </c>
      <c r="R773" s="6" t="str">
        <f>INDEX('Demand forecast'!$M$9:$M$5832,MATCH($Q773,'Demand forecast'!$B$9:$B$5832,0))</f>
        <v>Yes</v>
      </c>
      <c r="S773" s="6" t="str">
        <f>IF(COUNTIF($Q$93:Q773,$B773) = 1, "LV", IF(COUNTIF($Q$93:Q773,$B773) = 2, "HV", "ST"))</f>
        <v>ST</v>
      </c>
      <c r="T773" s="6" t="str">
        <f>INDEX('Demand forecast and growth rate'!$E$7:$E$273,MATCH($Q773,'Demand forecast and growth rate'!$B$7:$B$273,0))</f>
        <v>Steady/falling</v>
      </c>
      <c r="U773" s="32">
        <f>SUMIFS('Capex forecast'!E$9:E$223,'Capex forecast'!$T$9:$T$223,$Q773,'Capex forecast'!$S$9:$S$223,$S773,'Capex forecast'!$Q$9:$Q$223,"Augex")</f>
        <v>0</v>
      </c>
      <c r="V773" s="32">
        <f>SUMIFS('Capex forecast'!F$9:F$223,'Capex forecast'!$T$9:$T$223,$Q773,'Capex forecast'!$S$9:$S$223,$S773,'Capex forecast'!$Q$9:$Q$223,"Augex")</f>
        <v>0</v>
      </c>
      <c r="W773" s="32">
        <f>SUMIFS('Capex forecast'!G$9:G$223,'Capex forecast'!$T$9:$T$223,$Q773,'Capex forecast'!$S$9:$S$223,$S773,'Capex forecast'!$Q$9:$Q$223,"Augex")</f>
        <v>0</v>
      </c>
      <c r="X773" s="32">
        <f>SUMIFS('Capex forecast'!H$9:H$223,'Capex forecast'!$T$9:$T$223,$Q773,'Capex forecast'!$S$9:$S$223,$S773,'Capex forecast'!$Q$9:$Q$223,"Augex")</f>
        <v>0</v>
      </c>
      <c r="Y773" s="32">
        <f>SUMIFS('Capex forecast'!I$9:I$223,'Capex forecast'!$T$9:$T$223,$Q773,'Capex forecast'!$S$9:$S$223,$S773,'Capex forecast'!$Q$9:$Q$223,"Augex")</f>
        <v>0</v>
      </c>
      <c r="Z773" s="32">
        <f>SUMIFS('Capex forecast'!J$9:J$223,'Capex forecast'!$T$9:$T$223,$Q773,'Capex forecast'!$S$9:$S$223,$S773,'Capex forecast'!$Q$9:$Q$223,"Augex")</f>
        <v>0</v>
      </c>
      <c r="AA773" s="32">
        <f>SUMIFS('Capex forecast'!K$9:K$223,'Capex forecast'!$T$9:$T$223,$Q773,'Capex forecast'!$S$9:$S$223,$S773,'Capex forecast'!$Q$9:$Q$223,"Augex")</f>
        <v>0</v>
      </c>
      <c r="AB773" s="32">
        <f>SUMIFS('Capex forecast'!L$9:L$223,'Capex forecast'!$T$9:$T$223,$Q773,'Capex forecast'!$S$9:$S$223,$S773,'Capex forecast'!$Q$9:$Q$223,"Augex")</f>
        <v>0</v>
      </c>
      <c r="AC773" s="32">
        <f>SUMIFS('Capex forecast'!M$9:M$223,'Capex forecast'!$T$9:$T$223,$Q773,'Capex forecast'!$S$9:$S$223,$S773,'Capex forecast'!$Q$9:$Q$223,"Augex")</f>
        <v>0</v>
      </c>
      <c r="AD773" s="32">
        <f>SUMIFS('Capex forecast'!N$9:N$223,'Capex forecast'!$T$9:$T$223,$Q773,'Capex forecast'!$S$9:$S$223,$S773,'Capex forecast'!$Q$9:$Q$223,"Augex")</f>
        <v>0</v>
      </c>
      <c r="AF773" s="45" t="s">
        <v>250</v>
      </c>
      <c r="AG773" s="6" t="str">
        <f>INDEX('Demand forecast'!$M$9:$M$5832,MATCH($Q773,'Demand forecast'!$B$9:$B$5832,0))</f>
        <v>Yes</v>
      </c>
      <c r="AH773" s="6" t="str">
        <f>IF(COUNTIF($AF$93:AF773,$B773) = 1, "LV", IF(COUNTIF($AF$93:AF773,$B773) = 2, "HV", "ST"))</f>
        <v>ST</v>
      </c>
      <c r="AI773" s="6" t="str">
        <f>INDEX('Demand forecast and growth rate'!$E$7:$E$273,MATCH($Q773,'Demand forecast and growth rate'!$B$7:$B$273,0))</f>
        <v>Steady/falling</v>
      </c>
      <c r="AJ773" s="47">
        <f>SUMIFS('Capex forecast'!E$9:E$223,'Capex forecast'!$T$9:$T$223,$AF773,'Capex forecast'!$S$9:$S$223,$AH773,'Capex forecast'!$Q$9:$Q$223,"Repex")</f>
        <v>0</v>
      </c>
      <c r="AK773" s="47">
        <f>SUMIFS('Capex forecast'!F$9:F$223,'Capex forecast'!$T$9:$T$223,$AF773,'Capex forecast'!$S$9:$S$223,$AH773,'Capex forecast'!$Q$9:$Q$223,"Repex")</f>
        <v>0</v>
      </c>
      <c r="AL773" s="47">
        <f>SUMIFS('Capex forecast'!G$9:G$223,'Capex forecast'!$T$9:$T$223,$AF773,'Capex forecast'!$S$9:$S$223,$AH773,'Capex forecast'!$Q$9:$Q$223,"Repex")</f>
        <v>0</v>
      </c>
      <c r="AM773" s="47">
        <f>SUMIFS('Capex forecast'!H$9:H$223,'Capex forecast'!$T$9:$T$223,$AF773,'Capex forecast'!$S$9:$S$223,$AH773,'Capex forecast'!$Q$9:$Q$223,"Repex")</f>
        <v>0</v>
      </c>
      <c r="AN773" s="47">
        <f>SUMIFS('Capex forecast'!I$9:I$223,'Capex forecast'!$T$9:$T$223,$AF773,'Capex forecast'!$S$9:$S$223,$AH773,'Capex forecast'!$Q$9:$Q$223,"Repex")</f>
        <v>0</v>
      </c>
      <c r="AO773" s="47">
        <f>SUMIFS('Capex forecast'!J$9:J$223,'Capex forecast'!$T$9:$T$223,$AF773,'Capex forecast'!$S$9:$S$223,$AH773,'Capex forecast'!$Q$9:$Q$223,"Repex")</f>
        <v>0</v>
      </c>
      <c r="AP773" s="47">
        <f>SUMIFS('Capex forecast'!K$9:K$223,'Capex forecast'!$T$9:$T$223,$AF773,'Capex forecast'!$S$9:$S$223,$AH773,'Capex forecast'!$Q$9:$Q$223,"Repex")</f>
        <v>0</v>
      </c>
      <c r="AQ773" s="47">
        <f>SUMIFS('Capex forecast'!L$9:L$223,'Capex forecast'!$T$9:$T$223,$AF773,'Capex forecast'!$S$9:$S$223,$AH773,'Capex forecast'!$Q$9:$Q$223,"Repex")</f>
        <v>0</v>
      </c>
      <c r="AR773" s="47">
        <f>SUMIFS('Capex forecast'!M$9:M$223,'Capex forecast'!$T$9:$T$223,$AF773,'Capex forecast'!$S$9:$S$223,$AH773,'Capex forecast'!$Q$9:$Q$223,"Repex")</f>
        <v>0</v>
      </c>
      <c r="AS773" s="47">
        <f>SUMIFS('Capex forecast'!N$9:N$223,'Capex forecast'!$T$9:$T$223,$AF773,'Capex forecast'!$S$9:$S$223,$AH773,'Capex forecast'!$Q$9:$Q$223,"Repex")</f>
        <v>0</v>
      </c>
    </row>
    <row r="774" spans="2:45" ht="15">
      <c r="B774" s="45" t="s">
        <v>246</v>
      </c>
      <c r="C774" s="6" t="str">
        <f>INDEX('Demand forecast'!$M$9:$M$5832,MATCH($B774,'Demand forecast'!$B$9:$B$5832,0))</f>
        <v>Yes</v>
      </c>
      <c r="D774" s="6" t="str">
        <f>IF(COUNTIF($B$93:B774,$B774) = 1, "LV", IF(COUNTIF($B$93:B774,$B774) = 2, "HV", "ST"))</f>
        <v>ST</v>
      </c>
      <c r="E774" s="6" t="str">
        <f>INDEX('Demand forecast and growth rate'!$E$7:$E$273,MATCH($B774,'Demand forecast and growth rate'!$B$7:$B$273,0))</f>
        <v>Steady/falling</v>
      </c>
      <c r="F774" s="32">
        <f>SUMIFS('Capex forecast'!E$9:E$223,'Capex forecast'!$T$9:$T$223,'Allocation of site-spec costs'!$B774,'Capex forecast'!$S$9:$S$223,'Allocation of site-spec costs'!$D774,'Capex forecast'!$Q$9:$Q$223,"Customer Connection")</f>
        <v>0</v>
      </c>
      <c r="G774" s="32">
        <f>SUMIFS('Capex forecast'!F$9:F$223,'Capex forecast'!$T$9:$T$223,'Allocation of site-spec costs'!$B774,'Capex forecast'!$S$9:$S$223,'Allocation of site-spec costs'!$D774,'Capex forecast'!$Q$9:$Q$223,"Customer Connection")</f>
        <v>0</v>
      </c>
      <c r="H774" s="32">
        <f>SUMIFS('Capex forecast'!G$9:G$223,'Capex forecast'!$T$9:$T$223,'Allocation of site-spec costs'!$B774,'Capex forecast'!$S$9:$S$223,'Allocation of site-spec costs'!$D774,'Capex forecast'!$Q$9:$Q$223,"Customer Connection")</f>
        <v>0</v>
      </c>
      <c r="I774" s="32">
        <f>SUMIFS('Capex forecast'!H$9:H$223,'Capex forecast'!$T$9:$T$223,'Allocation of site-spec costs'!$B774,'Capex forecast'!$S$9:$S$223,'Allocation of site-spec costs'!$D774,'Capex forecast'!$Q$9:$Q$223,"Customer Connection")</f>
        <v>0</v>
      </c>
      <c r="J774" s="32">
        <f>SUMIFS('Capex forecast'!I$9:I$223,'Capex forecast'!$T$9:$T$223,'Allocation of site-spec costs'!$B774,'Capex forecast'!$S$9:$S$223,'Allocation of site-spec costs'!$D774,'Capex forecast'!$Q$9:$Q$223,"Customer Connection")</f>
        <v>0</v>
      </c>
      <c r="K774" s="32">
        <f>SUMIFS('Capex forecast'!J$9:J$223,'Capex forecast'!$T$9:$T$223,'Allocation of site-spec costs'!$B774,'Capex forecast'!$S$9:$S$223,'Allocation of site-spec costs'!$D774,'Capex forecast'!$Q$9:$Q$223,"Customer Connection")</f>
        <v>0</v>
      </c>
      <c r="L774" s="32">
        <f>SUMIFS('Capex forecast'!K$9:K$223,'Capex forecast'!$T$9:$T$223,'Allocation of site-spec costs'!$B774,'Capex forecast'!$S$9:$S$223,'Allocation of site-spec costs'!$D774,'Capex forecast'!$Q$9:$Q$223,"Customer Connection")</f>
        <v>0</v>
      </c>
      <c r="M774" s="32">
        <f>SUMIFS('Capex forecast'!L$9:L$223,'Capex forecast'!$T$9:$T$223,'Allocation of site-spec costs'!$B774,'Capex forecast'!$S$9:$S$223,'Allocation of site-spec costs'!$D774,'Capex forecast'!$Q$9:$Q$223,"Customer Connection")</f>
        <v>0</v>
      </c>
      <c r="N774" s="32">
        <f>SUMIFS('Capex forecast'!M$9:M$223,'Capex forecast'!$T$9:$T$223,'Allocation of site-spec costs'!$B774,'Capex forecast'!$S$9:$S$223,'Allocation of site-spec costs'!$D774,'Capex forecast'!$Q$9:$Q$223,"Customer Connection")</f>
        <v>0</v>
      </c>
      <c r="O774" s="32">
        <f>SUMIFS('Capex forecast'!N$9:N$223,'Capex forecast'!$T$9:$T$223,'Allocation of site-spec costs'!$B774,'Capex forecast'!$S$9:$S$223,'Allocation of site-spec costs'!$D774,'Capex forecast'!$Q$9:$Q$223,"Customer Connection")</f>
        <v>0</v>
      </c>
      <c r="Q774" s="45" t="s">
        <v>246</v>
      </c>
      <c r="R774" s="6" t="str">
        <f>INDEX('Demand forecast'!$M$9:$M$5832,MATCH($Q774,'Demand forecast'!$B$9:$B$5832,0))</f>
        <v>Yes</v>
      </c>
      <c r="S774" s="6" t="str">
        <f>IF(COUNTIF($Q$93:Q774,$B774) = 1, "LV", IF(COUNTIF($Q$93:Q774,$B774) = 2, "HV", "ST"))</f>
        <v>ST</v>
      </c>
      <c r="T774" s="6" t="str">
        <f>INDEX('Demand forecast and growth rate'!$E$7:$E$273,MATCH($Q774,'Demand forecast and growth rate'!$B$7:$B$273,0))</f>
        <v>Steady/falling</v>
      </c>
      <c r="U774" s="32">
        <f>SUMIFS('Capex forecast'!E$9:E$223,'Capex forecast'!$T$9:$T$223,$Q774,'Capex forecast'!$S$9:$S$223,$S774,'Capex forecast'!$Q$9:$Q$223,"Augex")</f>
        <v>0</v>
      </c>
      <c r="V774" s="32">
        <f>SUMIFS('Capex forecast'!F$9:F$223,'Capex forecast'!$T$9:$T$223,$Q774,'Capex forecast'!$S$9:$S$223,$S774,'Capex forecast'!$Q$9:$Q$223,"Augex")</f>
        <v>0</v>
      </c>
      <c r="W774" s="32">
        <f>SUMIFS('Capex forecast'!G$9:G$223,'Capex forecast'!$T$9:$T$223,$Q774,'Capex forecast'!$S$9:$S$223,$S774,'Capex forecast'!$Q$9:$Q$223,"Augex")</f>
        <v>0</v>
      </c>
      <c r="X774" s="32">
        <f>SUMIFS('Capex forecast'!H$9:H$223,'Capex forecast'!$T$9:$T$223,$Q774,'Capex forecast'!$S$9:$S$223,$S774,'Capex forecast'!$Q$9:$Q$223,"Augex")</f>
        <v>0</v>
      </c>
      <c r="Y774" s="32">
        <f>SUMIFS('Capex forecast'!I$9:I$223,'Capex forecast'!$T$9:$T$223,$Q774,'Capex forecast'!$S$9:$S$223,$S774,'Capex forecast'!$Q$9:$Q$223,"Augex")</f>
        <v>0</v>
      </c>
      <c r="Z774" s="32">
        <f>SUMIFS('Capex forecast'!J$9:J$223,'Capex forecast'!$T$9:$T$223,$Q774,'Capex forecast'!$S$9:$S$223,$S774,'Capex forecast'!$Q$9:$Q$223,"Augex")</f>
        <v>0</v>
      </c>
      <c r="AA774" s="32">
        <f>SUMIFS('Capex forecast'!K$9:K$223,'Capex forecast'!$T$9:$T$223,$Q774,'Capex forecast'!$S$9:$S$223,$S774,'Capex forecast'!$Q$9:$Q$223,"Augex")</f>
        <v>0</v>
      </c>
      <c r="AB774" s="32">
        <f>SUMIFS('Capex forecast'!L$9:L$223,'Capex forecast'!$T$9:$T$223,$Q774,'Capex forecast'!$S$9:$S$223,$S774,'Capex forecast'!$Q$9:$Q$223,"Augex")</f>
        <v>0</v>
      </c>
      <c r="AC774" s="32">
        <f>SUMIFS('Capex forecast'!M$9:M$223,'Capex forecast'!$T$9:$T$223,$Q774,'Capex forecast'!$S$9:$S$223,$S774,'Capex forecast'!$Q$9:$Q$223,"Augex")</f>
        <v>0</v>
      </c>
      <c r="AD774" s="32">
        <f>SUMIFS('Capex forecast'!N$9:N$223,'Capex forecast'!$T$9:$T$223,$Q774,'Capex forecast'!$S$9:$S$223,$S774,'Capex forecast'!$Q$9:$Q$223,"Augex")</f>
        <v>0</v>
      </c>
      <c r="AF774" s="45" t="s">
        <v>246</v>
      </c>
      <c r="AG774" s="6" t="str">
        <f>INDEX('Demand forecast'!$M$9:$M$5832,MATCH($Q774,'Demand forecast'!$B$9:$B$5832,0))</f>
        <v>Yes</v>
      </c>
      <c r="AH774" s="6" t="str">
        <f>IF(COUNTIF($AF$93:AF774,$B774) = 1, "LV", IF(COUNTIF($AF$93:AF774,$B774) = 2, "HV", "ST"))</f>
        <v>ST</v>
      </c>
      <c r="AI774" s="6" t="str">
        <f>INDEX('Demand forecast and growth rate'!$E$7:$E$273,MATCH($Q774,'Demand forecast and growth rate'!$B$7:$B$273,0))</f>
        <v>Steady/falling</v>
      </c>
      <c r="AJ774" s="47">
        <f>SUMIFS('Capex forecast'!E$9:E$223,'Capex forecast'!$T$9:$T$223,$AF774,'Capex forecast'!$S$9:$S$223,$AH774,'Capex forecast'!$Q$9:$Q$223,"Repex")</f>
        <v>0</v>
      </c>
      <c r="AK774" s="47">
        <f>SUMIFS('Capex forecast'!F$9:F$223,'Capex forecast'!$T$9:$T$223,$AF774,'Capex forecast'!$S$9:$S$223,$AH774,'Capex forecast'!$Q$9:$Q$223,"Repex")</f>
        <v>0</v>
      </c>
      <c r="AL774" s="47">
        <f>SUMIFS('Capex forecast'!G$9:G$223,'Capex forecast'!$T$9:$T$223,$AF774,'Capex forecast'!$S$9:$S$223,$AH774,'Capex forecast'!$Q$9:$Q$223,"Repex")</f>
        <v>0</v>
      </c>
      <c r="AM774" s="47">
        <f>SUMIFS('Capex forecast'!H$9:H$223,'Capex forecast'!$T$9:$T$223,$AF774,'Capex forecast'!$S$9:$S$223,$AH774,'Capex forecast'!$Q$9:$Q$223,"Repex")</f>
        <v>0</v>
      </c>
      <c r="AN774" s="47">
        <f>SUMIFS('Capex forecast'!I$9:I$223,'Capex forecast'!$T$9:$T$223,$AF774,'Capex forecast'!$S$9:$S$223,$AH774,'Capex forecast'!$Q$9:$Q$223,"Repex")</f>
        <v>0</v>
      </c>
      <c r="AO774" s="47">
        <f>SUMIFS('Capex forecast'!J$9:J$223,'Capex forecast'!$T$9:$T$223,$AF774,'Capex forecast'!$S$9:$S$223,$AH774,'Capex forecast'!$Q$9:$Q$223,"Repex")</f>
        <v>0</v>
      </c>
      <c r="AP774" s="47">
        <f>SUMIFS('Capex forecast'!K$9:K$223,'Capex forecast'!$T$9:$T$223,$AF774,'Capex forecast'!$S$9:$S$223,$AH774,'Capex forecast'!$Q$9:$Q$223,"Repex")</f>
        <v>0</v>
      </c>
      <c r="AQ774" s="47">
        <f>SUMIFS('Capex forecast'!L$9:L$223,'Capex forecast'!$T$9:$T$223,$AF774,'Capex forecast'!$S$9:$S$223,$AH774,'Capex forecast'!$Q$9:$Q$223,"Repex")</f>
        <v>0</v>
      </c>
      <c r="AR774" s="47">
        <f>SUMIFS('Capex forecast'!M$9:M$223,'Capex forecast'!$T$9:$T$223,$AF774,'Capex forecast'!$S$9:$S$223,$AH774,'Capex forecast'!$Q$9:$Q$223,"Repex")</f>
        <v>0</v>
      </c>
      <c r="AS774" s="47">
        <f>SUMIFS('Capex forecast'!N$9:N$223,'Capex forecast'!$T$9:$T$223,$AF774,'Capex forecast'!$S$9:$S$223,$AH774,'Capex forecast'!$Q$9:$Q$223,"Repex")</f>
        <v>0</v>
      </c>
    </row>
    <row r="775" spans="2:45" ht="15">
      <c r="B775" s="45" t="s">
        <v>138</v>
      </c>
      <c r="C775" s="6" t="str">
        <f>INDEX('Demand forecast'!$M$9:$M$5832,MATCH($B775,'Demand forecast'!$B$9:$B$5832,0))</f>
        <v>No</v>
      </c>
      <c r="D775" s="6" t="str">
        <f>IF(COUNTIF($B$93:B775,$B775) = 1, "LV", IF(COUNTIF($B$93:B775,$B775) = 2, "HV", "ST"))</f>
        <v>ST</v>
      </c>
      <c r="E775" s="6" t="str">
        <f>INDEX('Demand forecast and growth rate'!$E$7:$E$273,MATCH($B775,'Demand forecast and growth rate'!$B$7:$B$273,0))</f>
        <v>Small growth</v>
      </c>
      <c r="F775" s="32">
        <f>SUMIFS('Capex forecast'!E$9:E$223,'Capex forecast'!$T$9:$T$223,'Allocation of site-spec costs'!$B775,'Capex forecast'!$S$9:$S$223,'Allocation of site-spec costs'!$D775,'Capex forecast'!$Q$9:$Q$223,"Customer Connection")</f>
        <v>0</v>
      </c>
      <c r="G775" s="32">
        <f>SUMIFS('Capex forecast'!F$9:F$223,'Capex forecast'!$T$9:$T$223,'Allocation of site-spec costs'!$B775,'Capex forecast'!$S$9:$S$223,'Allocation of site-spec costs'!$D775,'Capex forecast'!$Q$9:$Q$223,"Customer Connection")</f>
        <v>0</v>
      </c>
      <c r="H775" s="32">
        <f>SUMIFS('Capex forecast'!G$9:G$223,'Capex forecast'!$T$9:$T$223,'Allocation of site-spec costs'!$B775,'Capex forecast'!$S$9:$S$223,'Allocation of site-spec costs'!$D775,'Capex forecast'!$Q$9:$Q$223,"Customer Connection")</f>
        <v>0</v>
      </c>
      <c r="I775" s="32">
        <f>SUMIFS('Capex forecast'!H$9:H$223,'Capex forecast'!$T$9:$T$223,'Allocation of site-spec costs'!$B775,'Capex forecast'!$S$9:$S$223,'Allocation of site-spec costs'!$D775,'Capex forecast'!$Q$9:$Q$223,"Customer Connection")</f>
        <v>0</v>
      </c>
      <c r="J775" s="32">
        <f>SUMIFS('Capex forecast'!I$9:I$223,'Capex forecast'!$T$9:$T$223,'Allocation of site-spec costs'!$B775,'Capex forecast'!$S$9:$S$223,'Allocation of site-spec costs'!$D775,'Capex forecast'!$Q$9:$Q$223,"Customer Connection")</f>
        <v>0</v>
      </c>
      <c r="K775" s="32">
        <f>SUMIFS('Capex forecast'!J$9:J$223,'Capex forecast'!$T$9:$T$223,'Allocation of site-spec costs'!$B775,'Capex forecast'!$S$9:$S$223,'Allocation of site-spec costs'!$D775,'Capex forecast'!$Q$9:$Q$223,"Customer Connection")</f>
        <v>0</v>
      </c>
      <c r="L775" s="32">
        <f>SUMIFS('Capex forecast'!K$9:K$223,'Capex forecast'!$T$9:$T$223,'Allocation of site-spec costs'!$B775,'Capex forecast'!$S$9:$S$223,'Allocation of site-spec costs'!$D775,'Capex forecast'!$Q$9:$Q$223,"Customer Connection")</f>
        <v>0</v>
      </c>
      <c r="M775" s="32">
        <f>SUMIFS('Capex forecast'!L$9:L$223,'Capex forecast'!$T$9:$T$223,'Allocation of site-spec costs'!$B775,'Capex forecast'!$S$9:$S$223,'Allocation of site-spec costs'!$D775,'Capex forecast'!$Q$9:$Q$223,"Customer Connection")</f>
        <v>0</v>
      </c>
      <c r="N775" s="32">
        <f>SUMIFS('Capex forecast'!M$9:M$223,'Capex forecast'!$T$9:$T$223,'Allocation of site-spec costs'!$B775,'Capex forecast'!$S$9:$S$223,'Allocation of site-spec costs'!$D775,'Capex forecast'!$Q$9:$Q$223,"Customer Connection")</f>
        <v>0</v>
      </c>
      <c r="O775" s="32">
        <f>SUMIFS('Capex forecast'!N$9:N$223,'Capex forecast'!$T$9:$T$223,'Allocation of site-spec costs'!$B775,'Capex forecast'!$S$9:$S$223,'Allocation of site-spec costs'!$D775,'Capex forecast'!$Q$9:$Q$223,"Customer Connection")</f>
        <v>0</v>
      </c>
      <c r="Q775" s="45" t="s">
        <v>138</v>
      </c>
      <c r="R775" s="6" t="str">
        <f>INDEX('Demand forecast'!$M$9:$M$5832,MATCH($Q775,'Demand forecast'!$B$9:$B$5832,0))</f>
        <v>No</v>
      </c>
      <c r="S775" s="6" t="str">
        <f>IF(COUNTIF($Q$93:Q775,$B775) = 1, "LV", IF(COUNTIF($Q$93:Q775,$B775) = 2, "HV", "ST"))</f>
        <v>ST</v>
      </c>
      <c r="T775" s="6" t="str">
        <f>INDEX('Demand forecast and growth rate'!$E$7:$E$273,MATCH($Q775,'Demand forecast and growth rate'!$B$7:$B$273,0))</f>
        <v>Small growth</v>
      </c>
      <c r="U775" s="32">
        <f>SUMIFS('Capex forecast'!E$9:E$223,'Capex forecast'!$T$9:$T$223,$Q775,'Capex forecast'!$S$9:$S$223,$S775,'Capex forecast'!$Q$9:$Q$223,"Augex")</f>
        <v>0</v>
      </c>
      <c r="V775" s="32">
        <f>SUMIFS('Capex forecast'!F$9:F$223,'Capex forecast'!$T$9:$T$223,$Q775,'Capex forecast'!$S$9:$S$223,$S775,'Capex forecast'!$Q$9:$Q$223,"Augex")</f>
        <v>0</v>
      </c>
      <c r="W775" s="32">
        <f>SUMIFS('Capex forecast'!G$9:G$223,'Capex forecast'!$T$9:$T$223,$Q775,'Capex forecast'!$S$9:$S$223,$S775,'Capex forecast'!$Q$9:$Q$223,"Augex")</f>
        <v>0</v>
      </c>
      <c r="X775" s="32">
        <f>SUMIFS('Capex forecast'!H$9:H$223,'Capex forecast'!$T$9:$T$223,$Q775,'Capex forecast'!$S$9:$S$223,$S775,'Capex forecast'!$Q$9:$Q$223,"Augex")</f>
        <v>0</v>
      </c>
      <c r="Y775" s="32">
        <f>SUMIFS('Capex forecast'!I$9:I$223,'Capex forecast'!$T$9:$T$223,$Q775,'Capex forecast'!$S$9:$S$223,$S775,'Capex forecast'!$Q$9:$Q$223,"Augex")</f>
        <v>0</v>
      </c>
      <c r="Z775" s="32">
        <f>SUMIFS('Capex forecast'!J$9:J$223,'Capex forecast'!$T$9:$T$223,$Q775,'Capex forecast'!$S$9:$S$223,$S775,'Capex forecast'!$Q$9:$Q$223,"Augex")</f>
        <v>0</v>
      </c>
      <c r="AA775" s="32">
        <f>SUMIFS('Capex forecast'!K$9:K$223,'Capex forecast'!$T$9:$T$223,$Q775,'Capex forecast'!$S$9:$S$223,$S775,'Capex forecast'!$Q$9:$Q$223,"Augex")</f>
        <v>0</v>
      </c>
      <c r="AB775" s="32">
        <f>SUMIFS('Capex forecast'!L$9:L$223,'Capex forecast'!$T$9:$T$223,$Q775,'Capex forecast'!$S$9:$S$223,$S775,'Capex forecast'!$Q$9:$Q$223,"Augex")</f>
        <v>0</v>
      </c>
      <c r="AC775" s="32">
        <f>SUMIFS('Capex forecast'!M$9:M$223,'Capex forecast'!$T$9:$T$223,$Q775,'Capex forecast'!$S$9:$S$223,$S775,'Capex forecast'!$Q$9:$Q$223,"Augex")</f>
        <v>0</v>
      </c>
      <c r="AD775" s="32">
        <f>SUMIFS('Capex forecast'!N$9:N$223,'Capex forecast'!$T$9:$T$223,$Q775,'Capex forecast'!$S$9:$S$223,$S775,'Capex forecast'!$Q$9:$Q$223,"Augex")</f>
        <v>0</v>
      </c>
      <c r="AF775" s="45" t="s">
        <v>138</v>
      </c>
      <c r="AG775" s="6" t="str">
        <f>INDEX('Demand forecast'!$M$9:$M$5832,MATCH($Q775,'Demand forecast'!$B$9:$B$5832,0))</f>
        <v>No</v>
      </c>
      <c r="AH775" s="6" t="str">
        <f>IF(COUNTIF($AF$93:AF775,$B775) = 1, "LV", IF(COUNTIF($AF$93:AF775,$B775) = 2, "HV", "ST"))</f>
        <v>ST</v>
      </c>
      <c r="AI775" s="6" t="str">
        <f>INDEX('Demand forecast and growth rate'!$E$7:$E$273,MATCH($Q775,'Demand forecast and growth rate'!$B$7:$B$273,0))</f>
        <v>Small growth</v>
      </c>
      <c r="AJ775" s="47">
        <f>SUMIFS('Capex forecast'!E$9:E$223,'Capex forecast'!$T$9:$T$223,$AF775,'Capex forecast'!$S$9:$S$223,$AH775,'Capex forecast'!$Q$9:$Q$223,"Repex")</f>
        <v>0</v>
      </c>
      <c r="AK775" s="47">
        <f>SUMIFS('Capex forecast'!F$9:F$223,'Capex forecast'!$T$9:$T$223,$AF775,'Capex forecast'!$S$9:$S$223,$AH775,'Capex forecast'!$Q$9:$Q$223,"Repex")</f>
        <v>0</v>
      </c>
      <c r="AL775" s="47">
        <f>SUMIFS('Capex forecast'!G$9:G$223,'Capex forecast'!$T$9:$T$223,$AF775,'Capex forecast'!$S$9:$S$223,$AH775,'Capex forecast'!$Q$9:$Q$223,"Repex")</f>
        <v>0</v>
      </c>
      <c r="AM775" s="47">
        <f>SUMIFS('Capex forecast'!H$9:H$223,'Capex forecast'!$T$9:$T$223,$AF775,'Capex forecast'!$S$9:$S$223,$AH775,'Capex forecast'!$Q$9:$Q$223,"Repex")</f>
        <v>0</v>
      </c>
      <c r="AN775" s="47">
        <f>SUMIFS('Capex forecast'!I$9:I$223,'Capex forecast'!$T$9:$T$223,$AF775,'Capex forecast'!$S$9:$S$223,$AH775,'Capex forecast'!$Q$9:$Q$223,"Repex")</f>
        <v>0</v>
      </c>
      <c r="AO775" s="47">
        <f>SUMIFS('Capex forecast'!J$9:J$223,'Capex forecast'!$T$9:$T$223,$AF775,'Capex forecast'!$S$9:$S$223,$AH775,'Capex forecast'!$Q$9:$Q$223,"Repex")</f>
        <v>0</v>
      </c>
      <c r="AP775" s="47">
        <f>SUMIFS('Capex forecast'!K$9:K$223,'Capex forecast'!$T$9:$T$223,$AF775,'Capex forecast'!$S$9:$S$223,$AH775,'Capex forecast'!$Q$9:$Q$223,"Repex")</f>
        <v>0</v>
      </c>
      <c r="AQ775" s="47">
        <f>SUMIFS('Capex forecast'!L$9:L$223,'Capex forecast'!$T$9:$T$223,$AF775,'Capex forecast'!$S$9:$S$223,$AH775,'Capex forecast'!$Q$9:$Q$223,"Repex")</f>
        <v>0</v>
      </c>
      <c r="AR775" s="47">
        <f>SUMIFS('Capex forecast'!M$9:M$223,'Capex forecast'!$T$9:$T$223,$AF775,'Capex forecast'!$S$9:$S$223,$AH775,'Capex forecast'!$Q$9:$Q$223,"Repex")</f>
        <v>0</v>
      </c>
      <c r="AS775" s="47">
        <f>SUMIFS('Capex forecast'!N$9:N$223,'Capex forecast'!$T$9:$T$223,$AF775,'Capex forecast'!$S$9:$S$223,$AH775,'Capex forecast'!$Q$9:$Q$223,"Repex")</f>
        <v>0</v>
      </c>
    </row>
    <row r="776" spans="2:45" ht="15">
      <c r="B776" s="45" t="s">
        <v>157</v>
      </c>
      <c r="C776" s="6" t="str">
        <f>INDEX('Demand forecast'!$M$9:$M$5832,MATCH($B776,'Demand forecast'!$B$9:$B$5832,0))</f>
        <v>No</v>
      </c>
      <c r="D776" s="6" t="str">
        <f>IF(COUNTIF($B$93:B776,$B776) = 1, "LV", IF(COUNTIF($B$93:B776,$B776) = 2, "HV", "ST"))</f>
        <v>ST</v>
      </c>
      <c r="E776" s="6" t="str">
        <f>INDEX('Demand forecast and growth rate'!$E$7:$E$273,MATCH($B776,'Demand forecast and growth rate'!$B$7:$B$273,0))</f>
        <v>Small growth</v>
      </c>
      <c r="F776" s="32">
        <f>SUMIFS('Capex forecast'!E$9:E$223,'Capex forecast'!$T$9:$T$223,'Allocation of site-spec costs'!$B776,'Capex forecast'!$S$9:$S$223,'Allocation of site-spec costs'!$D776,'Capex forecast'!$Q$9:$Q$223,"Customer Connection")</f>
        <v>0</v>
      </c>
      <c r="G776" s="32">
        <f>SUMIFS('Capex forecast'!F$9:F$223,'Capex forecast'!$T$9:$T$223,'Allocation of site-spec costs'!$B776,'Capex forecast'!$S$9:$S$223,'Allocation of site-spec costs'!$D776,'Capex forecast'!$Q$9:$Q$223,"Customer Connection")</f>
        <v>0</v>
      </c>
      <c r="H776" s="32">
        <f>SUMIFS('Capex forecast'!G$9:G$223,'Capex forecast'!$T$9:$T$223,'Allocation of site-spec costs'!$B776,'Capex forecast'!$S$9:$S$223,'Allocation of site-spec costs'!$D776,'Capex forecast'!$Q$9:$Q$223,"Customer Connection")</f>
        <v>0</v>
      </c>
      <c r="I776" s="32">
        <f>SUMIFS('Capex forecast'!H$9:H$223,'Capex forecast'!$T$9:$T$223,'Allocation of site-spec costs'!$B776,'Capex forecast'!$S$9:$S$223,'Allocation of site-spec costs'!$D776,'Capex forecast'!$Q$9:$Q$223,"Customer Connection")</f>
        <v>0</v>
      </c>
      <c r="J776" s="32">
        <f>SUMIFS('Capex forecast'!I$9:I$223,'Capex forecast'!$T$9:$T$223,'Allocation of site-spec costs'!$B776,'Capex forecast'!$S$9:$S$223,'Allocation of site-spec costs'!$D776,'Capex forecast'!$Q$9:$Q$223,"Customer Connection")</f>
        <v>0</v>
      </c>
      <c r="K776" s="32">
        <f>SUMIFS('Capex forecast'!J$9:J$223,'Capex forecast'!$T$9:$T$223,'Allocation of site-spec costs'!$B776,'Capex forecast'!$S$9:$S$223,'Allocation of site-spec costs'!$D776,'Capex forecast'!$Q$9:$Q$223,"Customer Connection")</f>
        <v>0</v>
      </c>
      <c r="L776" s="32">
        <f>SUMIFS('Capex forecast'!K$9:K$223,'Capex forecast'!$T$9:$T$223,'Allocation of site-spec costs'!$B776,'Capex forecast'!$S$9:$S$223,'Allocation of site-spec costs'!$D776,'Capex forecast'!$Q$9:$Q$223,"Customer Connection")</f>
        <v>0</v>
      </c>
      <c r="M776" s="32">
        <f>SUMIFS('Capex forecast'!L$9:L$223,'Capex forecast'!$T$9:$T$223,'Allocation of site-spec costs'!$B776,'Capex forecast'!$S$9:$S$223,'Allocation of site-spec costs'!$D776,'Capex forecast'!$Q$9:$Q$223,"Customer Connection")</f>
        <v>0</v>
      </c>
      <c r="N776" s="32">
        <f>SUMIFS('Capex forecast'!M$9:M$223,'Capex forecast'!$T$9:$T$223,'Allocation of site-spec costs'!$B776,'Capex forecast'!$S$9:$S$223,'Allocation of site-spec costs'!$D776,'Capex forecast'!$Q$9:$Q$223,"Customer Connection")</f>
        <v>0</v>
      </c>
      <c r="O776" s="32">
        <f>SUMIFS('Capex forecast'!N$9:N$223,'Capex forecast'!$T$9:$T$223,'Allocation of site-spec costs'!$B776,'Capex forecast'!$S$9:$S$223,'Allocation of site-spec costs'!$D776,'Capex forecast'!$Q$9:$Q$223,"Customer Connection")</f>
        <v>0</v>
      </c>
      <c r="Q776" s="45" t="s">
        <v>157</v>
      </c>
      <c r="R776" s="6" t="str">
        <f>INDEX('Demand forecast'!$M$9:$M$5832,MATCH($Q776,'Demand forecast'!$B$9:$B$5832,0))</f>
        <v>No</v>
      </c>
      <c r="S776" s="6" t="str">
        <f>IF(COUNTIF($Q$93:Q776,$B776) = 1, "LV", IF(COUNTIF($Q$93:Q776,$B776) = 2, "HV", "ST"))</f>
        <v>ST</v>
      </c>
      <c r="T776" s="6" t="str">
        <f>INDEX('Demand forecast and growth rate'!$E$7:$E$273,MATCH($Q776,'Demand forecast and growth rate'!$B$7:$B$273,0))</f>
        <v>Small growth</v>
      </c>
      <c r="U776" s="32">
        <f>SUMIFS('Capex forecast'!E$9:E$223,'Capex forecast'!$T$9:$T$223,$Q776,'Capex forecast'!$S$9:$S$223,$S776,'Capex forecast'!$Q$9:$Q$223,"Augex")</f>
        <v>0</v>
      </c>
      <c r="V776" s="32">
        <f>SUMIFS('Capex forecast'!F$9:F$223,'Capex forecast'!$T$9:$T$223,$Q776,'Capex forecast'!$S$9:$S$223,$S776,'Capex forecast'!$Q$9:$Q$223,"Augex")</f>
        <v>0</v>
      </c>
      <c r="W776" s="32">
        <f>SUMIFS('Capex forecast'!G$9:G$223,'Capex forecast'!$T$9:$T$223,$Q776,'Capex forecast'!$S$9:$S$223,$S776,'Capex forecast'!$Q$9:$Q$223,"Augex")</f>
        <v>0</v>
      </c>
      <c r="X776" s="32">
        <f>SUMIFS('Capex forecast'!H$9:H$223,'Capex forecast'!$T$9:$T$223,$Q776,'Capex forecast'!$S$9:$S$223,$S776,'Capex forecast'!$Q$9:$Q$223,"Augex")</f>
        <v>0</v>
      </c>
      <c r="Y776" s="32">
        <f>SUMIFS('Capex forecast'!I$9:I$223,'Capex forecast'!$T$9:$T$223,$Q776,'Capex forecast'!$S$9:$S$223,$S776,'Capex forecast'!$Q$9:$Q$223,"Augex")</f>
        <v>0</v>
      </c>
      <c r="Z776" s="32">
        <f>SUMIFS('Capex forecast'!J$9:J$223,'Capex forecast'!$T$9:$T$223,$Q776,'Capex forecast'!$S$9:$S$223,$S776,'Capex forecast'!$Q$9:$Q$223,"Augex")</f>
        <v>0</v>
      </c>
      <c r="AA776" s="32">
        <f>SUMIFS('Capex forecast'!K$9:K$223,'Capex forecast'!$T$9:$T$223,$Q776,'Capex forecast'!$S$9:$S$223,$S776,'Capex forecast'!$Q$9:$Q$223,"Augex")</f>
        <v>0</v>
      </c>
      <c r="AB776" s="32">
        <f>SUMIFS('Capex forecast'!L$9:L$223,'Capex forecast'!$T$9:$T$223,$Q776,'Capex forecast'!$S$9:$S$223,$S776,'Capex forecast'!$Q$9:$Q$223,"Augex")</f>
        <v>0</v>
      </c>
      <c r="AC776" s="32">
        <f>SUMIFS('Capex forecast'!M$9:M$223,'Capex forecast'!$T$9:$T$223,$Q776,'Capex forecast'!$S$9:$S$223,$S776,'Capex forecast'!$Q$9:$Q$223,"Augex")</f>
        <v>0</v>
      </c>
      <c r="AD776" s="32">
        <f>SUMIFS('Capex forecast'!N$9:N$223,'Capex forecast'!$T$9:$T$223,$Q776,'Capex forecast'!$S$9:$S$223,$S776,'Capex forecast'!$Q$9:$Q$223,"Augex")</f>
        <v>0</v>
      </c>
      <c r="AF776" s="45" t="s">
        <v>157</v>
      </c>
      <c r="AG776" s="6" t="str">
        <f>INDEX('Demand forecast'!$M$9:$M$5832,MATCH($Q776,'Demand forecast'!$B$9:$B$5832,0))</f>
        <v>No</v>
      </c>
      <c r="AH776" s="6" t="str">
        <f>IF(COUNTIF($AF$93:AF776,$B776) = 1, "LV", IF(COUNTIF($AF$93:AF776,$B776) = 2, "HV", "ST"))</f>
        <v>ST</v>
      </c>
      <c r="AI776" s="6" t="str">
        <f>INDEX('Demand forecast and growth rate'!$E$7:$E$273,MATCH($Q776,'Demand forecast and growth rate'!$B$7:$B$273,0))</f>
        <v>Small growth</v>
      </c>
      <c r="AJ776" s="47">
        <f>SUMIFS('Capex forecast'!E$9:E$223,'Capex forecast'!$T$9:$T$223,$AF776,'Capex forecast'!$S$9:$S$223,$AH776,'Capex forecast'!$Q$9:$Q$223,"Repex")</f>
        <v>0</v>
      </c>
      <c r="AK776" s="47">
        <f>SUMIFS('Capex forecast'!F$9:F$223,'Capex forecast'!$T$9:$T$223,$AF776,'Capex forecast'!$S$9:$S$223,$AH776,'Capex forecast'!$Q$9:$Q$223,"Repex")</f>
        <v>0</v>
      </c>
      <c r="AL776" s="47">
        <f>SUMIFS('Capex forecast'!G$9:G$223,'Capex forecast'!$T$9:$T$223,$AF776,'Capex forecast'!$S$9:$S$223,$AH776,'Capex forecast'!$Q$9:$Q$223,"Repex")</f>
        <v>0</v>
      </c>
      <c r="AM776" s="47">
        <f>SUMIFS('Capex forecast'!H$9:H$223,'Capex forecast'!$T$9:$T$223,$AF776,'Capex forecast'!$S$9:$S$223,$AH776,'Capex forecast'!$Q$9:$Q$223,"Repex")</f>
        <v>0</v>
      </c>
      <c r="AN776" s="47">
        <f>SUMIFS('Capex forecast'!I$9:I$223,'Capex forecast'!$T$9:$T$223,$AF776,'Capex forecast'!$S$9:$S$223,$AH776,'Capex forecast'!$Q$9:$Q$223,"Repex")</f>
        <v>0</v>
      </c>
      <c r="AO776" s="47">
        <f>SUMIFS('Capex forecast'!J$9:J$223,'Capex forecast'!$T$9:$T$223,$AF776,'Capex forecast'!$S$9:$S$223,$AH776,'Capex forecast'!$Q$9:$Q$223,"Repex")</f>
        <v>0</v>
      </c>
      <c r="AP776" s="47">
        <f>SUMIFS('Capex forecast'!K$9:K$223,'Capex forecast'!$T$9:$T$223,$AF776,'Capex forecast'!$S$9:$S$223,$AH776,'Capex forecast'!$Q$9:$Q$223,"Repex")</f>
        <v>0</v>
      </c>
      <c r="AQ776" s="47">
        <f>SUMIFS('Capex forecast'!L$9:L$223,'Capex forecast'!$T$9:$T$223,$AF776,'Capex forecast'!$S$9:$S$223,$AH776,'Capex forecast'!$Q$9:$Q$223,"Repex")</f>
        <v>0</v>
      </c>
      <c r="AR776" s="47">
        <f>SUMIFS('Capex forecast'!M$9:M$223,'Capex forecast'!$T$9:$T$223,$AF776,'Capex forecast'!$S$9:$S$223,$AH776,'Capex forecast'!$Q$9:$Q$223,"Repex")</f>
        <v>0</v>
      </c>
      <c r="AS776" s="47">
        <f>SUMIFS('Capex forecast'!N$9:N$223,'Capex forecast'!$T$9:$T$223,$AF776,'Capex forecast'!$S$9:$S$223,$AH776,'Capex forecast'!$Q$9:$Q$223,"Repex")</f>
        <v>0</v>
      </c>
    </row>
    <row r="777" spans="2:45" ht="15">
      <c r="B777" s="45" t="s">
        <v>39</v>
      </c>
      <c r="C777" s="6" t="str">
        <f>INDEX('Demand forecast'!$M$9:$M$5832,MATCH($B777,'Demand forecast'!$B$9:$B$5832,0))</f>
        <v>No</v>
      </c>
      <c r="D777" s="6" t="str">
        <f>IF(COUNTIF($B$93:B777,$B777) = 1, "LV", IF(COUNTIF($B$93:B777,$B777) = 2, "HV", "ST"))</f>
        <v>ST</v>
      </c>
      <c r="E777" s="6" t="str">
        <f>INDEX('Demand forecast and growth rate'!$E$7:$E$273,MATCH($B777,'Demand forecast and growth rate'!$B$7:$B$273,0))</f>
        <v>Small growth</v>
      </c>
      <c r="F777" s="32">
        <f>SUMIFS('Capex forecast'!E$9:E$223,'Capex forecast'!$T$9:$T$223,'Allocation of site-spec costs'!$B777,'Capex forecast'!$S$9:$S$223,'Allocation of site-spec costs'!$D777,'Capex forecast'!$Q$9:$Q$223,"Customer Connection")</f>
        <v>0</v>
      </c>
      <c r="G777" s="32">
        <f>SUMIFS('Capex forecast'!F$9:F$223,'Capex forecast'!$T$9:$T$223,'Allocation of site-spec costs'!$B777,'Capex forecast'!$S$9:$S$223,'Allocation of site-spec costs'!$D777,'Capex forecast'!$Q$9:$Q$223,"Customer Connection")</f>
        <v>0</v>
      </c>
      <c r="H777" s="32">
        <f>SUMIFS('Capex forecast'!G$9:G$223,'Capex forecast'!$T$9:$T$223,'Allocation of site-spec costs'!$B777,'Capex forecast'!$S$9:$S$223,'Allocation of site-spec costs'!$D777,'Capex forecast'!$Q$9:$Q$223,"Customer Connection")</f>
        <v>0</v>
      </c>
      <c r="I777" s="32">
        <f>SUMIFS('Capex forecast'!H$9:H$223,'Capex forecast'!$T$9:$T$223,'Allocation of site-spec costs'!$B777,'Capex forecast'!$S$9:$S$223,'Allocation of site-spec costs'!$D777,'Capex forecast'!$Q$9:$Q$223,"Customer Connection")</f>
        <v>0</v>
      </c>
      <c r="J777" s="32">
        <f>SUMIFS('Capex forecast'!I$9:I$223,'Capex forecast'!$T$9:$T$223,'Allocation of site-spec costs'!$B777,'Capex forecast'!$S$9:$S$223,'Allocation of site-spec costs'!$D777,'Capex forecast'!$Q$9:$Q$223,"Customer Connection")</f>
        <v>0</v>
      </c>
      <c r="K777" s="32">
        <f>SUMIFS('Capex forecast'!J$9:J$223,'Capex forecast'!$T$9:$T$223,'Allocation of site-spec costs'!$B777,'Capex forecast'!$S$9:$S$223,'Allocation of site-spec costs'!$D777,'Capex forecast'!$Q$9:$Q$223,"Customer Connection")</f>
        <v>0</v>
      </c>
      <c r="L777" s="32">
        <f>SUMIFS('Capex forecast'!K$9:K$223,'Capex forecast'!$T$9:$T$223,'Allocation of site-spec costs'!$B777,'Capex forecast'!$S$9:$S$223,'Allocation of site-spec costs'!$D777,'Capex forecast'!$Q$9:$Q$223,"Customer Connection")</f>
        <v>0</v>
      </c>
      <c r="M777" s="32">
        <f>SUMIFS('Capex forecast'!L$9:L$223,'Capex forecast'!$T$9:$T$223,'Allocation of site-spec costs'!$B777,'Capex forecast'!$S$9:$S$223,'Allocation of site-spec costs'!$D777,'Capex forecast'!$Q$9:$Q$223,"Customer Connection")</f>
        <v>0</v>
      </c>
      <c r="N777" s="32">
        <f>SUMIFS('Capex forecast'!M$9:M$223,'Capex forecast'!$T$9:$T$223,'Allocation of site-spec costs'!$B777,'Capex forecast'!$S$9:$S$223,'Allocation of site-spec costs'!$D777,'Capex forecast'!$Q$9:$Q$223,"Customer Connection")</f>
        <v>0</v>
      </c>
      <c r="O777" s="32">
        <f>SUMIFS('Capex forecast'!N$9:N$223,'Capex forecast'!$T$9:$T$223,'Allocation of site-spec costs'!$B777,'Capex forecast'!$S$9:$S$223,'Allocation of site-spec costs'!$D777,'Capex forecast'!$Q$9:$Q$223,"Customer Connection")</f>
        <v>0</v>
      </c>
      <c r="Q777" s="45" t="s">
        <v>39</v>
      </c>
      <c r="R777" s="6" t="str">
        <f>INDEX('Demand forecast'!$M$9:$M$5832,MATCH($Q777,'Demand forecast'!$B$9:$B$5832,0))</f>
        <v>No</v>
      </c>
      <c r="S777" s="6" t="str">
        <f>IF(COUNTIF($Q$93:Q777,$B777) = 1, "LV", IF(COUNTIF($Q$93:Q777,$B777) = 2, "HV", "ST"))</f>
        <v>ST</v>
      </c>
      <c r="T777" s="6" t="str">
        <f>INDEX('Demand forecast and growth rate'!$E$7:$E$273,MATCH($Q777,'Demand forecast and growth rate'!$B$7:$B$273,0))</f>
        <v>Small growth</v>
      </c>
      <c r="U777" s="32">
        <f>SUMIFS('Capex forecast'!E$9:E$223,'Capex forecast'!$T$9:$T$223,$Q777,'Capex forecast'!$S$9:$S$223,$S777,'Capex forecast'!$Q$9:$Q$223,"Augex")</f>
        <v>0</v>
      </c>
      <c r="V777" s="32">
        <f>SUMIFS('Capex forecast'!F$9:F$223,'Capex forecast'!$T$9:$T$223,$Q777,'Capex forecast'!$S$9:$S$223,$S777,'Capex forecast'!$Q$9:$Q$223,"Augex")</f>
        <v>0</v>
      </c>
      <c r="W777" s="32">
        <f>SUMIFS('Capex forecast'!G$9:G$223,'Capex forecast'!$T$9:$T$223,$Q777,'Capex forecast'!$S$9:$S$223,$S777,'Capex forecast'!$Q$9:$Q$223,"Augex")</f>
        <v>0</v>
      </c>
      <c r="X777" s="32">
        <f>SUMIFS('Capex forecast'!H$9:H$223,'Capex forecast'!$T$9:$T$223,$Q777,'Capex forecast'!$S$9:$S$223,$S777,'Capex forecast'!$Q$9:$Q$223,"Augex")</f>
        <v>0</v>
      </c>
      <c r="Y777" s="32">
        <f>SUMIFS('Capex forecast'!I$9:I$223,'Capex forecast'!$T$9:$T$223,$Q777,'Capex forecast'!$S$9:$S$223,$S777,'Capex forecast'!$Q$9:$Q$223,"Augex")</f>
        <v>0</v>
      </c>
      <c r="Z777" s="32">
        <f>SUMIFS('Capex forecast'!J$9:J$223,'Capex forecast'!$T$9:$T$223,$Q777,'Capex forecast'!$S$9:$S$223,$S777,'Capex forecast'!$Q$9:$Q$223,"Augex")</f>
        <v>0</v>
      </c>
      <c r="AA777" s="32">
        <f>SUMIFS('Capex forecast'!K$9:K$223,'Capex forecast'!$T$9:$T$223,$Q777,'Capex forecast'!$S$9:$S$223,$S777,'Capex forecast'!$Q$9:$Q$223,"Augex")</f>
        <v>0</v>
      </c>
      <c r="AB777" s="32">
        <f>SUMIFS('Capex forecast'!L$9:L$223,'Capex forecast'!$T$9:$T$223,$Q777,'Capex forecast'!$S$9:$S$223,$S777,'Capex forecast'!$Q$9:$Q$223,"Augex")</f>
        <v>0</v>
      </c>
      <c r="AC777" s="32">
        <f>SUMIFS('Capex forecast'!M$9:M$223,'Capex forecast'!$T$9:$T$223,$Q777,'Capex forecast'!$S$9:$S$223,$S777,'Capex forecast'!$Q$9:$Q$223,"Augex")</f>
        <v>0</v>
      </c>
      <c r="AD777" s="32">
        <f>SUMIFS('Capex forecast'!N$9:N$223,'Capex forecast'!$T$9:$T$223,$Q777,'Capex forecast'!$S$9:$S$223,$S777,'Capex forecast'!$Q$9:$Q$223,"Augex")</f>
        <v>0</v>
      </c>
      <c r="AF777" s="45" t="s">
        <v>39</v>
      </c>
      <c r="AG777" s="6" t="str">
        <f>INDEX('Demand forecast'!$M$9:$M$5832,MATCH($Q777,'Demand forecast'!$B$9:$B$5832,0))</f>
        <v>No</v>
      </c>
      <c r="AH777" s="6" t="str">
        <f>IF(COUNTIF($AF$93:AF777,$B777) = 1, "LV", IF(COUNTIF($AF$93:AF777,$B777) = 2, "HV", "ST"))</f>
        <v>ST</v>
      </c>
      <c r="AI777" s="6" t="str">
        <f>INDEX('Demand forecast and growth rate'!$E$7:$E$273,MATCH($Q777,'Demand forecast and growth rate'!$B$7:$B$273,0))</f>
        <v>Small growth</v>
      </c>
      <c r="AJ777" s="47">
        <f>SUMIFS('Capex forecast'!E$9:E$223,'Capex forecast'!$T$9:$T$223,$AF777,'Capex forecast'!$S$9:$S$223,$AH777,'Capex forecast'!$Q$9:$Q$223,"Repex")</f>
        <v>0</v>
      </c>
      <c r="AK777" s="47">
        <f>SUMIFS('Capex forecast'!F$9:F$223,'Capex forecast'!$T$9:$T$223,$AF777,'Capex forecast'!$S$9:$S$223,$AH777,'Capex forecast'!$Q$9:$Q$223,"Repex")</f>
        <v>0</v>
      </c>
      <c r="AL777" s="47">
        <f>SUMIFS('Capex forecast'!G$9:G$223,'Capex forecast'!$T$9:$T$223,$AF777,'Capex forecast'!$S$9:$S$223,$AH777,'Capex forecast'!$Q$9:$Q$223,"Repex")</f>
        <v>0</v>
      </c>
      <c r="AM777" s="47">
        <f>SUMIFS('Capex forecast'!H$9:H$223,'Capex forecast'!$T$9:$T$223,$AF777,'Capex forecast'!$S$9:$S$223,$AH777,'Capex forecast'!$Q$9:$Q$223,"Repex")</f>
        <v>0</v>
      </c>
      <c r="AN777" s="47">
        <f>SUMIFS('Capex forecast'!I$9:I$223,'Capex forecast'!$T$9:$T$223,$AF777,'Capex forecast'!$S$9:$S$223,$AH777,'Capex forecast'!$Q$9:$Q$223,"Repex")</f>
        <v>0</v>
      </c>
      <c r="AO777" s="47">
        <f>SUMIFS('Capex forecast'!J$9:J$223,'Capex forecast'!$T$9:$T$223,$AF777,'Capex forecast'!$S$9:$S$223,$AH777,'Capex forecast'!$Q$9:$Q$223,"Repex")</f>
        <v>0</v>
      </c>
      <c r="AP777" s="47">
        <f>SUMIFS('Capex forecast'!K$9:K$223,'Capex forecast'!$T$9:$T$223,$AF777,'Capex forecast'!$S$9:$S$223,$AH777,'Capex forecast'!$Q$9:$Q$223,"Repex")</f>
        <v>0</v>
      </c>
      <c r="AQ777" s="47">
        <f>SUMIFS('Capex forecast'!L$9:L$223,'Capex forecast'!$T$9:$T$223,$AF777,'Capex forecast'!$S$9:$S$223,$AH777,'Capex forecast'!$Q$9:$Q$223,"Repex")</f>
        <v>0</v>
      </c>
      <c r="AR777" s="47">
        <f>SUMIFS('Capex forecast'!M$9:M$223,'Capex forecast'!$T$9:$T$223,$AF777,'Capex forecast'!$S$9:$S$223,$AH777,'Capex forecast'!$Q$9:$Q$223,"Repex")</f>
        <v>0</v>
      </c>
      <c r="AS777" s="47">
        <f>SUMIFS('Capex forecast'!N$9:N$223,'Capex forecast'!$T$9:$T$223,$AF777,'Capex forecast'!$S$9:$S$223,$AH777,'Capex forecast'!$Q$9:$Q$223,"Repex")</f>
        <v>0</v>
      </c>
    </row>
    <row r="778" spans="2:45" ht="15">
      <c r="B778" s="45" t="s">
        <v>251</v>
      </c>
      <c r="C778" s="6" t="str">
        <f>INDEX('Demand forecast'!$M$9:$M$5832,MATCH($B778,'Demand forecast'!$B$9:$B$5832,0))</f>
        <v>Yes</v>
      </c>
      <c r="D778" s="6" t="str">
        <f>IF(COUNTIF($B$93:B778,$B778) = 1, "LV", IF(COUNTIF($B$93:B778,$B778) = 2, "HV", "ST"))</f>
        <v>ST</v>
      </c>
      <c r="E778" s="6" t="str">
        <f>INDEX('Demand forecast and growth rate'!$E$7:$E$273,MATCH($B778,'Demand forecast and growth rate'!$B$7:$B$273,0))</f>
        <v>Steady/falling</v>
      </c>
      <c r="F778" s="32">
        <f>SUMIFS('Capex forecast'!E$9:E$223,'Capex forecast'!$T$9:$T$223,'Allocation of site-spec costs'!$B778,'Capex forecast'!$S$9:$S$223,'Allocation of site-spec costs'!$D778,'Capex forecast'!$Q$9:$Q$223,"Customer Connection")</f>
        <v>0</v>
      </c>
      <c r="G778" s="32">
        <f>SUMIFS('Capex forecast'!F$9:F$223,'Capex forecast'!$T$9:$T$223,'Allocation of site-spec costs'!$B778,'Capex forecast'!$S$9:$S$223,'Allocation of site-spec costs'!$D778,'Capex forecast'!$Q$9:$Q$223,"Customer Connection")</f>
        <v>0</v>
      </c>
      <c r="H778" s="32">
        <f>SUMIFS('Capex forecast'!G$9:G$223,'Capex forecast'!$T$9:$T$223,'Allocation of site-spec costs'!$B778,'Capex forecast'!$S$9:$S$223,'Allocation of site-spec costs'!$D778,'Capex forecast'!$Q$9:$Q$223,"Customer Connection")</f>
        <v>0</v>
      </c>
      <c r="I778" s="32">
        <f>SUMIFS('Capex forecast'!H$9:H$223,'Capex forecast'!$T$9:$T$223,'Allocation of site-spec costs'!$B778,'Capex forecast'!$S$9:$S$223,'Allocation of site-spec costs'!$D778,'Capex forecast'!$Q$9:$Q$223,"Customer Connection")</f>
        <v>0</v>
      </c>
      <c r="J778" s="32">
        <f>SUMIFS('Capex forecast'!I$9:I$223,'Capex forecast'!$T$9:$T$223,'Allocation of site-spec costs'!$B778,'Capex forecast'!$S$9:$S$223,'Allocation of site-spec costs'!$D778,'Capex forecast'!$Q$9:$Q$223,"Customer Connection")</f>
        <v>0</v>
      </c>
      <c r="K778" s="32">
        <f>SUMIFS('Capex forecast'!J$9:J$223,'Capex forecast'!$T$9:$T$223,'Allocation of site-spec costs'!$B778,'Capex forecast'!$S$9:$S$223,'Allocation of site-spec costs'!$D778,'Capex forecast'!$Q$9:$Q$223,"Customer Connection")</f>
        <v>0</v>
      </c>
      <c r="L778" s="32">
        <f>SUMIFS('Capex forecast'!K$9:K$223,'Capex forecast'!$T$9:$T$223,'Allocation of site-spec costs'!$B778,'Capex forecast'!$S$9:$S$223,'Allocation of site-spec costs'!$D778,'Capex forecast'!$Q$9:$Q$223,"Customer Connection")</f>
        <v>0</v>
      </c>
      <c r="M778" s="32">
        <f>SUMIFS('Capex forecast'!L$9:L$223,'Capex forecast'!$T$9:$T$223,'Allocation of site-spec costs'!$B778,'Capex forecast'!$S$9:$S$223,'Allocation of site-spec costs'!$D778,'Capex forecast'!$Q$9:$Q$223,"Customer Connection")</f>
        <v>0</v>
      </c>
      <c r="N778" s="32">
        <f>SUMIFS('Capex forecast'!M$9:M$223,'Capex forecast'!$T$9:$T$223,'Allocation of site-spec costs'!$B778,'Capex forecast'!$S$9:$S$223,'Allocation of site-spec costs'!$D778,'Capex forecast'!$Q$9:$Q$223,"Customer Connection")</f>
        <v>0</v>
      </c>
      <c r="O778" s="32">
        <f>SUMIFS('Capex forecast'!N$9:N$223,'Capex forecast'!$T$9:$T$223,'Allocation of site-spec costs'!$B778,'Capex forecast'!$S$9:$S$223,'Allocation of site-spec costs'!$D778,'Capex forecast'!$Q$9:$Q$223,"Customer Connection")</f>
        <v>0</v>
      </c>
      <c r="Q778" s="45" t="s">
        <v>251</v>
      </c>
      <c r="R778" s="6" t="str">
        <f>INDEX('Demand forecast'!$M$9:$M$5832,MATCH($Q778,'Demand forecast'!$B$9:$B$5832,0))</f>
        <v>Yes</v>
      </c>
      <c r="S778" s="6" t="str">
        <f>IF(COUNTIF($Q$93:Q778,$B778) = 1, "LV", IF(COUNTIF($Q$93:Q778,$B778) = 2, "HV", "ST"))</f>
        <v>ST</v>
      </c>
      <c r="T778" s="6" t="str">
        <f>INDEX('Demand forecast and growth rate'!$E$7:$E$273,MATCH($Q778,'Demand forecast and growth rate'!$B$7:$B$273,0))</f>
        <v>Steady/falling</v>
      </c>
      <c r="U778" s="32">
        <f>SUMIFS('Capex forecast'!E$9:E$223,'Capex forecast'!$T$9:$T$223,$Q778,'Capex forecast'!$S$9:$S$223,$S778,'Capex forecast'!$Q$9:$Q$223,"Augex")</f>
        <v>0</v>
      </c>
      <c r="V778" s="32">
        <f>SUMIFS('Capex forecast'!F$9:F$223,'Capex forecast'!$T$9:$T$223,$Q778,'Capex forecast'!$S$9:$S$223,$S778,'Capex forecast'!$Q$9:$Q$223,"Augex")</f>
        <v>0</v>
      </c>
      <c r="W778" s="32">
        <f>SUMIFS('Capex forecast'!G$9:G$223,'Capex forecast'!$T$9:$T$223,$Q778,'Capex forecast'!$S$9:$S$223,$S778,'Capex forecast'!$Q$9:$Q$223,"Augex")</f>
        <v>0</v>
      </c>
      <c r="X778" s="32">
        <f>SUMIFS('Capex forecast'!H$9:H$223,'Capex forecast'!$T$9:$T$223,$Q778,'Capex forecast'!$S$9:$S$223,$S778,'Capex forecast'!$Q$9:$Q$223,"Augex")</f>
        <v>0</v>
      </c>
      <c r="Y778" s="32">
        <f>SUMIFS('Capex forecast'!I$9:I$223,'Capex forecast'!$T$9:$T$223,$Q778,'Capex forecast'!$S$9:$S$223,$S778,'Capex forecast'!$Q$9:$Q$223,"Augex")</f>
        <v>0</v>
      </c>
      <c r="Z778" s="32">
        <f>SUMIFS('Capex forecast'!J$9:J$223,'Capex forecast'!$T$9:$T$223,$Q778,'Capex forecast'!$S$9:$S$223,$S778,'Capex forecast'!$Q$9:$Q$223,"Augex")</f>
        <v>0</v>
      </c>
      <c r="AA778" s="32">
        <f>SUMIFS('Capex forecast'!K$9:K$223,'Capex forecast'!$T$9:$T$223,$Q778,'Capex forecast'!$S$9:$S$223,$S778,'Capex forecast'!$Q$9:$Q$223,"Augex")</f>
        <v>0</v>
      </c>
      <c r="AB778" s="32">
        <f>SUMIFS('Capex forecast'!L$9:L$223,'Capex forecast'!$T$9:$T$223,$Q778,'Capex forecast'!$S$9:$S$223,$S778,'Capex forecast'!$Q$9:$Q$223,"Augex")</f>
        <v>0</v>
      </c>
      <c r="AC778" s="32">
        <f>SUMIFS('Capex forecast'!M$9:M$223,'Capex forecast'!$T$9:$T$223,$Q778,'Capex forecast'!$S$9:$S$223,$S778,'Capex forecast'!$Q$9:$Q$223,"Augex")</f>
        <v>0</v>
      </c>
      <c r="AD778" s="32">
        <f>SUMIFS('Capex forecast'!N$9:N$223,'Capex forecast'!$T$9:$T$223,$Q778,'Capex forecast'!$S$9:$S$223,$S778,'Capex forecast'!$Q$9:$Q$223,"Augex")</f>
        <v>0</v>
      </c>
      <c r="AF778" s="45" t="s">
        <v>251</v>
      </c>
      <c r="AG778" s="6" t="str">
        <f>INDEX('Demand forecast'!$M$9:$M$5832,MATCH($Q778,'Demand forecast'!$B$9:$B$5832,0))</f>
        <v>Yes</v>
      </c>
      <c r="AH778" s="6" t="str">
        <f>IF(COUNTIF($AF$93:AF778,$B778) = 1, "LV", IF(COUNTIF($AF$93:AF778,$B778) = 2, "HV", "ST"))</f>
        <v>ST</v>
      </c>
      <c r="AI778" s="6" t="str">
        <f>INDEX('Demand forecast and growth rate'!$E$7:$E$273,MATCH($Q778,'Demand forecast and growth rate'!$B$7:$B$273,0))</f>
        <v>Steady/falling</v>
      </c>
      <c r="AJ778" s="47">
        <f>SUMIFS('Capex forecast'!E$9:E$223,'Capex forecast'!$T$9:$T$223,$AF778,'Capex forecast'!$S$9:$S$223,$AH778,'Capex forecast'!$Q$9:$Q$223,"Repex")</f>
        <v>0</v>
      </c>
      <c r="AK778" s="47">
        <f>SUMIFS('Capex forecast'!F$9:F$223,'Capex forecast'!$T$9:$T$223,$AF778,'Capex forecast'!$S$9:$S$223,$AH778,'Capex forecast'!$Q$9:$Q$223,"Repex")</f>
        <v>0</v>
      </c>
      <c r="AL778" s="47">
        <f>SUMIFS('Capex forecast'!G$9:G$223,'Capex forecast'!$T$9:$T$223,$AF778,'Capex forecast'!$S$9:$S$223,$AH778,'Capex forecast'!$Q$9:$Q$223,"Repex")</f>
        <v>0</v>
      </c>
      <c r="AM778" s="47">
        <f>SUMIFS('Capex forecast'!H$9:H$223,'Capex forecast'!$T$9:$T$223,$AF778,'Capex forecast'!$S$9:$S$223,$AH778,'Capex forecast'!$Q$9:$Q$223,"Repex")</f>
        <v>0</v>
      </c>
      <c r="AN778" s="47">
        <f>SUMIFS('Capex forecast'!I$9:I$223,'Capex forecast'!$T$9:$T$223,$AF778,'Capex forecast'!$S$9:$S$223,$AH778,'Capex forecast'!$Q$9:$Q$223,"Repex")</f>
        <v>0</v>
      </c>
      <c r="AO778" s="47">
        <f>SUMIFS('Capex forecast'!J$9:J$223,'Capex forecast'!$T$9:$T$223,$AF778,'Capex forecast'!$S$9:$S$223,$AH778,'Capex forecast'!$Q$9:$Q$223,"Repex")</f>
        <v>0</v>
      </c>
      <c r="AP778" s="47">
        <f>SUMIFS('Capex forecast'!K$9:K$223,'Capex forecast'!$T$9:$T$223,$AF778,'Capex forecast'!$S$9:$S$223,$AH778,'Capex forecast'!$Q$9:$Q$223,"Repex")</f>
        <v>0</v>
      </c>
      <c r="AQ778" s="47">
        <f>SUMIFS('Capex forecast'!L$9:L$223,'Capex forecast'!$T$9:$T$223,$AF778,'Capex forecast'!$S$9:$S$223,$AH778,'Capex forecast'!$Q$9:$Q$223,"Repex")</f>
        <v>0</v>
      </c>
      <c r="AR778" s="47">
        <f>SUMIFS('Capex forecast'!M$9:M$223,'Capex forecast'!$T$9:$T$223,$AF778,'Capex forecast'!$S$9:$S$223,$AH778,'Capex forecast'!$Q$9:$Q$223,"Repex")</f>
        <v>0</v>
      </c>
      <c r="AS778" s="47">
        <f>SUMIFS('Capex forecast'!N$9:N$223,'Capex forecast'!$T$9:$T$223,$AF778,'Capex forecast'!$S$9:$S$223,$AH778,'Capex forecast'!$Q$9:$Q$223,"Repex")</f>
        <v>0</v>
      </c>
    </row>
    <row r="779" spans="2:45" ht="15">
      <c r="B779" s="45" t="s">
        <v>116</v>
      </c>
      <c r="C779" s="6" t="str">
        <f>INDEX('Demand forecast'!$M$9:$M$5832,MATCH($B779,'Demand forecast'!$B$9:$B$5832,0))</f>
        <v>No</v>
      </c>
      <c r="D779" s="6" t="str">
        <f>IF(COUNTIF($B$93:B779,$B779) = 1, "LV", IF(COUNTIF($B$93:B779,$B779) = 2, "HV", "ST"))</f>
        <v>ST</v>
      </c>
      <c r="E779" s="6" t="str">
        <f>INDEX('Demand forecast and growth rate'!$E$7:$E$273,MATCH($B779,'Demand forecast and growth rate'!$B$7:$B$273,0))</f>
        <v>High growth</v>
      </c>
      <c r="F779" s="32">
        <f>SUMIFS('Capex forecast'!E$9:E$223,'Capex forecast'!$T$9:$T$223,'Allocation of site-spec costs'!$B779,'Capex forecast'!$S$9:$S$223,'Allocation of site-spec costs'!$D779,'Capex forecast'!$Q$9:$Q$223,"Customer Connection")</f>
        <v>0</v>
      </c>
      <c r="G779" s="32">
        <f>SUMIFS('Capex forecast'!F$9:F$223,'Capex forecast'!$T$9:$T$223,'Allocation of site-spec costs'!$B779,'Capex forecast'!$S$9:$S$223,'Allocation of site-spec costs'!$D779,'Capex forecast'!$Q$9:$Q$223,"Customer Connection")</f>
        <v>0</v>
      </c>
      <c r="H779" s="32">
        <f>SUMIFS('Capex forecast'!G$9:G$223,'Capex forecast'!$T$9:$T$223,'Allocation of site-spec costs'!$B779,'Capex forecast'!$S$9:$S$223,'Allocation of site-spec costs'!$D779,'Capex forecast'!$Q$9:$Q$223,"Customer Connection")</f>
        <v>0</v>
      </c>
      <c r="I779" s="32">
        <f>SUMIFS('Capex forecast'!H$9:H$223,'Capex forecast'!$T$9:$T$223,'Allocation of site-spec costs'!$B779,'Capex forecast'!$S$9:$S$223,'Allocation of site-spec costs'!$D779,'Capex forecast'!$Q$9:$Q$223,"Customer Connection")</f>
        <v>0</v>
      </c>
      <c r="J779" s="32">
        <f>SUMIFS('Capex forecast'!I$9:I$223,'Capex forecast'!$T$9:$T$223,'Allocation of site-spec costs'!$B779,'Capex forecast'!$S$9:$S$223,'Allocation of site-spec costs'!$D779,'Capex forecast'!$Q$9:$Q$223,"Customer Connection")</f>
        <v>0</v>
      </c>
      <c r="K779" s="32">
        <f>SUMIFS('Capex forecast'!J$9:J$223,'Capex forecast'!$T$9:$T$223,'Allocation of site-spec costs'!$B779,'Capex forecast'!$S$9:$S$223,'Allocation of site-spec costs'!$D779,'Capex forecast'!$Q$9:$Q$223,"Customer Connection")</f>
        <v>0</v>
      </c>
      <c r="L779" s="32">
        <f>SUMIFS('Capex forecast'!K$9:K$223,'Capex forecast'!$T$9:$T$223,'Allocation of site-spec costs'!$B779,'Capex forecast'!$S$9:$S$223,'Allocation of site-spec costs'!$D779,'Capex forecast'!$Q$9:$Q$223,"Customer Connection")</f>
        <v>0</v>
      </c>
      <c r="M779" s="32">
        <f>SUMIFS('Capex forecast'!L$9:L$223,'Capex forecast'!$T$9:$T$223,'Allocation of site-spec costs'!$B779,'Capex forecast'!$S$9:$S$223,'Allocation of site-spec costs'!$D779,'Capex forecast'!$Q$9:$Q$223,"Customer Connection")</f>
        <v>0</v>
      </c>
      <c r="N779" s="32">
        <f>SUMIFS('Capex forecast'!M$9:M$223,'Capex forecast'!$T$9:$T$223,'Allocation of site-spec costs'!$B779,'Capex forecast'!$S$9:$S$223,'Allocation of site-spec costs'!$D779,'Capex forecast'!$Q$9:$Q$223,"Customer Connection")</f>
        <v>0</v>
      </c>
      <c r="O779" s="32">
        <f>SUMIFS('Capex forecast'!N$9:N$223,'Capex forecast'!$T$9:$T$223,'Allocation of site-spec costs'!$B779,'Capex forecast'!$S$9:$S$223,'Allocation of site-spec costs'!$D779,'Capex forecast'!$Q$9:$Q$223,"Customer Connection")</f>
        <v>0</v>
      </c>
      <c r="Q779" s="45" t="s">
        <v>116</v>
      </c>
      <c r="R779" s="6" t="str">
        <f>INDEX('Demand forecast'!$M$9:$M$5832,MATCH($Q779,'Demand forecast'!$B$9:$B$5832,0))</f>
        <v>No</v>
      </c>
      <c r="S779" s="6" t="str">
        <f>IF(COUNTIF($Q$93:Q779,$B779) = 1, "LV", IF(COUNTIF($Q$93:Q779,$B779) = 2, "HV", "ST"))</f>
        <v>ST</v>
      </c>
      <c r="T779" s="6" t="str">
        <f>INDEX('Demand forecast and growth rate'!$E$7:$E$273,MATCH($Q779,'Demand forecast and growth rate'!$B$7:$B$273,0))</f>
        <v>High growth</v>
      </c>
      <c r="U779" s="32">
        <f>SUMIFS('Capex forecast'!E$9:E$223,'Capex forecast'!$T$9:$T$223,$Q779,'Capex forecast'!$S$9:$S$223,$S779,'Capex forecast'!$Q$9:$Q$223,"Augex")</f>
        <v>0</v>
      </c>
      <c r="V779" s="32">
        <f>SUMIFS('Capex forecast'!F$9:F$223,'Capex forecast'!$T$9:$T$223,$Q779,'Capex forecast'!$S$9:$S$223,$S779,'Capex forecast'!$Q$9:$Q$223,"Augex")</f>
        <v>0</v>
      </c>
      <c r="W779" s="32">
        <f>SUMIFS('Capex forecast'!G$9:G$223,'Capex forecast'!$T$9:$T$223,$Q779,'Capex forecast'!$S$9:$S$223,$S779,'Capex forecast'!$Q$9:$Q$223,"Augex")</f>
        <v>0</v>
      </c>
      <c r="X779" s="32">
        <f>SUMIFS('Capex forecast'!H$9:H$223,'Capex forecast'!$T$9:$T$223,$Q779,'Capex forecast'!$S$9:$S$223,$S779,'Capex forecast'!$Q$9:$Q$223,"Augex")</f>
        <v>0</v>
      </c>
      <c r="Y779" s="32">
        <f>SUMIFS('Capex forecast'!I$9:I$223,'Capex forecast'!$T$9:$T$223,$Q779,'Capex forecast'!$S$9:$S$223,$S779,'Capex forecast'!$Q$9:$Q$223,"Augex")</f>
        <v>0</v>
      </c>
      <c r="Z779" s="32">
        <f>SUMIFS('Capex forecast'!J$9:J$223,'Capex forecast'!$T$9:$T$223,$Q779,'Capex forecast'!$S$9:$S$223,$S779,'Capex forecast'!$Q$9:$Q$223,"Augex")</f>
        <v>0</v>
      </c>
      <c r="AA779" s="32">
        <f>SUMIFS('Capex forecast'!K$9:K$223,'Capex forecast'!$T$9:$T$223,$Q779,'Capex forecast'!$S$9:$S$223,$S779,'Capex forecast'!$Q$9:$Q$223,"Augex")</f>
        <v>0</v>
      </c>
      <c r="AB779" s="32">
        <f>SUMIFS('Capex forecast'!L$9:L$223,'Capex forecast'!$T$9:$T$223,$Q779,'Capex forecast'!$S$9:$S$223,$S779,'Capex forecast'!$Q$9:$Q$223,"Augex")</f>
        <v>0</v>
      </c>
      <c r="AC779" s="32">
        <f>SUMIFS('Capex forecast'!M$9:M$223,'Capex forecast'!$T$9:$T$223,$Q779,'Capex forecast'!$S$9:$S$223,$S779,'Capex forecast'!$Q$9:$Q$223,"Augex")</f>
        <v>0</v>
      </c>
      <c r="AD779" s="32">
        <f>SUMIFS('Capex forecast'!N$9:N$223,'Capex forecast'!$T$9:$T$223,$Q779,'Capex forecast'!$S$9:$S$223,$S779,'Capex forecast'!$Q$9:$Q$223,"Augex")</f>
        <v>0</v>
      </c>
      <c r="AF779" s="45" t="s">
        <v>116</v>
      </c>
      <c r="AG779" s="6" t="str">
        <f>INDEX('Demand forecast'!$M$9:$M$5832,MATCH($Q779,'Demand forecast'!$B$9:$B$5832,0))</f>
        <v>No</v>
      </c>
      <c r="AH779" s="6" t="str">
        <f>IF(COUNTIF($AF$93:AF779,$B779) = 1, "LV", IF(COUNTIF($AF$93:AF779,$B779) = 2, "HV", "ST"))</f>
        <v>ST</v>
      </c>
      <c r="AI779" s="6" t="str">
        <f>INDEX('Demand forecast and growth rate'!$E$7:$E$273,MATCH($Q779,'Demand forecast and growth rate'!$B$7:$B$273,0))</f>
        <v>High growth</v>
      </c>
      <c r="AJ779" s="47">
        <f>SUMIFS('Capex forecast'!E$9:E$223,'Capex forecast'!$T$9:$T$223,$AF779,'Capex forecast'!$S$9:$S$223,$AH779,'Capex forecast'!$Q$9:$Q$223,"Repex")</f>
        <v>0</v>
      </c>
      <c r="AK779" s="47">
        <f>SUMIFS('Capex forecast'!F$9:F$223,'Capex forecast'!$T$9:$T$223,$AF779,'Capex forecast'!$S$9:$S$223,$AH779,'Capex forecast'!$Q$9:$Q$223,"Repex")</f>
        <v>0</v>
      </c>
      <c r="AL779" s="47">
        <f>SUMIFS('Capex forecast'!G$9:G$223,'Capex forecast'!$T$9:$T$223,$AF779,'Capex forecast'!$S$9:$S$223,$AH779,'Capex forecast'!$Q$9:$Q$223,"Repex")</f>
        <v>0</v>
      </c>
      <c r="AM779" s="47">
        <f>SUMIFS('Capex forecast'!H$9:H$223,'Capex forecast'!$T$9:$T$223,$AF779,'Capex forecast'!$S$9:$S$223,$AH779,'Capex forecast'!$Q$9:$Q$223,"Repex")</f>
        <v>0</v>
      </c>
      <c r="AN779" s="47">
        <f>SUMIFS('Capex forecast'!I$9:I$223,'Capex forecast'!$T$9:$T$223,$AF779,'Capex forecast'!$S$9:$S$223,$AH779,'Capex forecast'!$Q$9:$Q$223,"Repex")</f>
        <v>0</v>
      </c>
      <c r="AO779" s="47">
        <f>SUMIFS('Capex forecast'!J$9:J$223,'Capex forecast'!$T$9:$T$223,$AF779,'Capex forecast'!$S$9:$S$223,$AH779,'Capex forecast'!$Q$9:$Q$223,"Repex")</f>
        <v>0</v>
      </c>
      <c r="AP779" s="47">
        <f>SUMIFS('Capex forecast'!K$9:K$223,'Capex forecast'!$T$9:$T$223,$AF779,'Capex forecast'!$S$9:$S$223,$AH779,'Capex forecast'!$Q$9:$Q$223,"Repex")</f>
        <v>0</v>
      </c>
      <c r="AQ779" s="47">
        <f>SUMIFS('Capex forecast'!L$9:L$223,'Capex forecast'!$T$9:$T$223,$AF779,'Capex forecast'!$S$9:$S$223,$AH779,'Capex forecast'!$Q$9:$Q$223,"Repex")</f>
        <v>0</v>
      </c>
      <c r="AR779" s="47">
        <f>SUMIFS('Capex forecast'!M$9:M$223,'Capex forecast'!$T$9:$T$223,$AF779,'Capex forecast'!$S$9:$S$223,$AH779,'Capex forecast'!$Q$9:$Q$223,"Repex")</f>
        <v>0</v>
      </c>
      <c r="AS779" s="47">
        <f>SUMIFS('Capex forecast'!N$9:N$223,'Capex forecast'!$T$9:$T$223,$AF779,'Capex forecast'!$S$9:$S$223,$AH779,'Capex forecast'!$Q$9:$Q$223,"Repex")</f>
        <v>0</v>
      </c>
    </row>
    <row r="780" spans="2:45" ht="15">
      <c r="B780" s="45" t="s">
        <v>153</v>
      </c>
      <c r="C780" s="6" t="str">
        <f>INDEX('Demand forecast'!$M$9:$M$5832,MATCH($B780,'Demand forecast'!$B$9:$B$5832,0))</f>
        <v>No</v>
      </c>
      <c r="D780" s="6" t="str">
        <f>IF(COUNTIF($B$93:B780,$B780) = 1, "LV", IF(COUNTIF($B$93:B780,$B780) = 2, "HV", "ST"))</f>
        <v>ST</v>
      </c>
      <c r="E780" s="6" t="str">
        <f>INDEX('Demand forecast and growth rate'!$E$7:$E$273,MATCH($B780,'Demand forecast and growth rate'!$B$7:$B$273,0))</f>
        <v>Steady/falling</v>
      </c>
      <c r="F780" s="32">
        <f>SUMIFS('Capex forecast'!E$9:E$223,'Capex forecast'!$T$9:$T$223,'Allocation of site-spec costs'!$B780,'Capex forecast'!$S$9:$S$223,'Allocation of site-spec costs'!$D780,'Capex forecast'!$Q$9:$Q$223,"Customer Connection")</f>
        <v>0</v>
      </c>
      <c r="G780" s="32">
        <f>SUMIFS('Capex forecast'!F$9:F$223,'Capex forecast'!$T$9:$T$223,'Allocation of site-spec costs'!$B780,'Capex forecast'!$S$9:$S$223,'Allocation of site-spec costs'!$D780,'Capex forecast'!$Q$9:$Q$223,"Customer Connection")</f>
        <v>0</v>
      </c>
      <c r="H780" s="32">
        <f>SUMIFS('Capex forecast'!G$9:G$223,'Capex forecast'!$T$9:$T$223,'Allocation of site-spec costs'!$B780,'Capex forecast'!$S$9:$S$223,'Allocation of site-spec costs'!$D780,'Capex forecast'!$Q$9:$Q$223,"Customer Connection")</f>
        <v>0</v>
      </c>
      <c r="I780" s="32">
        <f>SUMIFS('Capex forecast'!H$9:H$223,'Capex forecast'!$T$9:$T$223,'Allocation of site-spec costs'!$B780,'Capex forecast'!$S$9:$S$223,'Allocation of site-spec costs'!$D780,'Capex forecast'!$Q$9:$Q$223,"Customer Connection")</f>
        <v>0</v>
      </c>
      <c r="J780" s="32">
        <f>SUMIFS('Capex forecast'!I$9:I$223,'Capex forecast'!$T$9:$T$223,'Allocation of site-spec costs'!$B780,'Capex forecast'!$S$9:$S$223,'Allocation of site-spec costs'!$D780,'Capex forecast'!$Q$9:$Q$223,"Customer Connection")</f>
        <v>0</v>
      </c>
      <c r="K780" s="32">
        <f>SUMIFS('Capex forecast'!J$9:J$223,'Capex forecast'!$T$9:$T$223,'Allocation of site-spec costs'!$B780,'Capex forecast'!$S$9:$S$223,'Allocation of site-spec costs'!$D780,'Capex forecast'!$Q$9:$Q$223,"Customer Connection")</f>
        <v>0</v>
      </c>
      <c r="L780" s="32">
        <f>SUMIFS('Capex forecast'!K$9:K$223,'Capex forecast'!$T$9:$T$223,'Allocation of site-spec costs'!$B780,'Capex forecast'!$S$9:$S$223,'Allocation of site-spec costs'!$D780,'Capex forecast'!$Q$9:$Q$223,"Customer Connection")</f>
        <v>0</v>
      </c>
      <c r="M780" s="32">
        <f>SUMIFS('Capex forecast'!L$9:L$223,'Capex forecast'!$T$9:$T$223,'Allocation of site-spec costs'!$B780,'Capex forecast'!$S$9:$S$223,'Allocation of site-spec costs'!$D780,'Capex forecast'!$Q$9:$Q$223,"Customer Connection")</f>
        <v>0</v>
      </c>
      <c r="N780" s="32">
        <f>SUMIFS('Capex forecast'!M$9:M$223,'Capex forecast'!$T$9:$T$223,'Allocation of site-spec costs'!$B780,'Capex forecast'!$S$9:$S$223,'Allocation of site-spec costs'!$D780,'Capex forecast'!$Q$9:$Q$223,"Customer Connection")</f>
        <v>0</v>
      </c>
      <c r="O780" s="32">
        <f>SUMIFS('Capex forecast'!N$9:N$223,'Capex forecast'!$T$9:$T$223,'Allocation of site-spec costs'!$B780,'Capex forecast'!$S$9:$S$223,'Allocation of site-spec costs'!$D780,'Capex forecast'!$Q$9:$Q$223,"Customer Connection")</f>
        <v>0</v>
      </c>
      <c r="Q780" s="45" t="s">
        <v>153</v>
      </c>
      <c r="R780" s="6" t="str">
        <f>INDEX('Demand forecast'!$M$9:$M$5832,MATCH($Q780,'Demand forecast'!$B$9:$B$5832,0))</f>
        <v>No</v>
      </c>
      <c r="S780" s="6" t="str">
        <f>IF(COUNTIF($Q$93:Q780,$B780) = 1, "LV", IF(COUNTIF($Q$93:Q780,$B780) = 2, "HV", "ST"))</f>
        <v>ST</v>
      </c>
      <c r="T780" s="6" t="str">
        <f>INDEX('Demand forecast and growth rate'!$E$7:$E$273,MATCH($Q780,'Demand forecast and growth rate'!$B$7:$B$273,0))</f>
        <v>Steady/falling</v>
      </c>
      <c r="U780" s="32">
        <f>SUMIFS('Capex forecast'!E$9:E$223,'Capex forecast'!$T$9:$T$223,$Q780,'Capex forecast'!$S$9:$S$223,$S780,'Capex forecast'!$Q$9:$Q$223,"Augex")</f>
        <v>0</v>
      </c>
      <c r="V780" s="32">
        <f>SUMIFS('Capex forecast'!F$9:F$223,'Capex forecast'!$T$9:$T$223,$Q780,'Capex forecast'!$S$9:$S$223,$S780,'Capex forecast'!$Q$9:$Q$223,"Augex")</f>
        <v>0</v>
      </c>
      <c r="W780" s="32">
        <f>SUMIFS('Capex forecast'!G$9:G$223,'Capex forecast'!$T$9:$T$223,$Q780,'Capex forecast'!$S$9:$S$223,$S780,'Capex forecast'!$Q$9:$Q$223,"Augex")</f>
        <v>0</v>
      </c>
      <c r="X780" s="32">
        <f>SUMIFS('Capex forecast'!H$9:H$223,'Capex forecast'!$T$9:$T$223,$Q780,'Capex forecast'!$S$9:$S$223,$S780,'Capex forecast'!$Q$9:$Q$223,"Augex")</f>
        <v>0</v>
      </c>
      <c r="Y780" s="32">
        <f>SUMIFS('Capex forecast'!I$9:I$223,'Capex forecast'!$T$9:$T$223,$Q780,'Capex forecast'!$S$9:$S$223,$S780,'Capex forecast'!$Q$9:$Q$223,"Augex")</f>
        <v>0</v>
      </c>
      <c r="Z780" s="32">
        <f>SUMIFS('Capex forecast'!J$9:J$223,'Capex forecast'!$T$9:$T$223,$Q780,'Capex forecast'!$S$9:$S$223,$S780,'Capex forecast'!$Q$9:$Q$223,"Augex")</f>
        <v>0</v>
      </c>
      <c r="AA780" s="32">
        <f>SUMIFS('Capex forecast'!K$9:K$223,'Capex forecast'!$T$9:$T$223,$Q780,'Capex forecast'!$S$9:$S$223,$S780,'Capex forecast'!$Q$9:$Q$223,"Augex")</f>
        <v>0</v>
      </c>
      <c r="AB780" s="32">
        <f>SUMIFS('Capex forecast'!L$9:L$223,'Capex forecast'!$T$9:$T$223,$Q780,'Capex forecast'!$S$9:$S$223,$S780,'Capex forecast'!$Q$9:$Q$223,"Augex")</f>
        <v>0</v>
      </c>
      <c r="AC780" s="32">
        <f>SUMIFS('Capex forecast'!M$9:M$223,'Capex forecast'!$T$9:$T$223,$Q780,'Capex forecast'!$S$9:$S$223,$S780,'Capex forecast'!$Q$9:$Q$223,"Augex")</f>
        <v>0</v>
      </c>
      <c r="AD780" s="32">
        <f>SUMIFS('Capex forecast'!N$9:N$223,'Capex forecast'!$T$9:$T$223,$Q780,'Capex forecast'!$S$9:$S$223,$S780,'Capex forecast'!$Q$9:$Q$223,"Augex")</f>
        <v>0</v>
      </c>
      <c r="AF780" s="45" t="s">
        <v>153</v>
      </c>
      <c r="AG780" s="6" t="str">
        <f>INDEX('Demand forecast'!$M$9:$M$5832,MATCH($Q780,'Demand forecast'!$B$9:$B$5832,0))</f>
        <v>No</v>
      </c>
      <c r="AH780" s="6" t="str">
        <f>IF(COUNTIF($AF$93:AF780,$B780) = 1, "LV", IF(COUNTIF($AF$93:AF780,$B780) = 2, "HV", "ST"))</f>
        <v>ST</v>
      </c>
      <c r="AI780" s="6" t="str">
        <f>INDEX('Demand forecast and growth rate'!$E$7:$E$273,MATCH($Q780,'Demand forecast and growth rate'!$B$7:$B$273,0))</f>
        <v>Steady/falling</v>
      </c>
      <c r="AJ780" s="47">
        <f>SUMIFS('Capex forecast'!E$9:E$223,'Capex forecast'!$T$9:$T$223,$AF780,'Capex forecast'!$S$9:$S$223,$AH780,'Capex forecast'!$Q$9:$Q$223,"Repex")</f>
        <v>0</v>
      </c>
      <c r="AK780" s="47">
        <f>SUMIFS('Capex forecast'!F$9:F$223,'Capex forecast'!$T$9:$T$223,$AF780,'Capex forecast'!$S$9:$S$223,$AH780,'Capex forecast'!$Q$9:$Q$223,"Repex")</f>
        <v>0</v>
      </c>
      <c r="AL780" s="47">
        <f>SUMIFS('Capex forecast'!G$9:G$223,'Capex forecast'!$T$9:$T$223,$AF780,'Capex forecast'!$S$9:$S$223,$AH780,'Capex forecast'!$Q$9:$Q$223,"Repex")</f>
        <v>0</v>
      </c>
      <c r="AM780" s="47">
        <f>SUMIFS('Capex forecast'!H$9:H$223,'Capex forecast'!$T$9:$T$223,$AF780,'Capex forecast'!$S$9:$S$223,$AH780,'Capex forecast'!$Q$9:$Q$223,"Repex")</f>
        <v>0</v>
      </c>
      <c r="AN780" s="47">
        <f>SUMIFS('Capex forecast'!I$9:I$223,'Capex forecast'!$T$9:$T$223,$AF780,'Capex forecast'!$S$9:$S$223,$AH780,'Capex forecast'!$Q$9:$Q$223,"Repex")</f>
        <v>0</v>
      </c>
      <c r="AO780" s="47">
        <f>SUMIFS('Capex forecast'!J$9:J$223,'Capex forecast'!$T$9:$T$223,$AF780,'Capex forecast'!$S$9:$S$223,$AH780,'Capex forecast'!$Q$9:$Q$223,"Repex")</f>
        <v>0</v>
      </c>
      <c r="AP780" s="47">
        <f>SUMIFS('Capex forecast'!K$9:K$223,'Capex forecast'!$T$9:$T$223,$AF780,'Capex forecast'!$S$9:$S$223,$AH780,'Capex forecast'!$Q$9:$Q$223,"Repex")</f>
        <v>0</v>
      </c>
      <c r="AQ780" s="47">
        <f>SUMIFS('Capex forecast'!L$9:L$223,'Capex forecast'!$T$9:$T$223,$AF780,'Capex forecast'!$S$9:$S$223,$AH780,'Capex forecast'!$Q$9:$Q$223,"Repex")</f>
        <v>0</v>
      </c>
      <c r="AR780" s="47">
        <f>SUMIFS('Capex forecast'!M$9:M$223,'Capex forecast'!$T$9:$T$223,$AF780,'Capex forecast'!$S$9:$S$223,$AH780,'Capex forecast'!$Q$9:$Q$223,"Repex")</f>
        <v>0</v>
      </c>
      <c r="AS780" s="47">
        <f>SUMIFS('Capex forecast'!N$9:N$223,'Capex forecast'!$T$9:$T$223,$AF780,'Capex forecast'!$S$9:$S$223,$AH780,'Capex forecast'!$Q$9:$Q$223,"Repex")</f>
        <v>0</v>
      </c>
    </row>
    <row r="781" spans="2:45" ht="15">
      <c r="B781" s="45" t="s">
        <v>173</v>
      </c>
      <c r="C781" s="6" t="str">
        <f>INDEX('Demand forecast'!$M$9:$M$5832,MATCH($B781,'Demand forecast'!$B$9:$B$5832,0))</f>
        <v>No</v>
      </c>
      <c r="D781" s="6" t="str">
        <f>IF(COUNTIF($B$93:B781,$B781) = 1, "LV", IF(COUNTIF($B$93:B781,$B781) = 2, "HV", "ST"))</f>
        <v>ST</v>
      </c>
      <c r="E781" s="6" t="str">
        <f>INDEX('Demand forecast and growth rate'!$E$7:$E$273,MATCH($B781,'Demand forecast and growth rate'!$B$7:$B$273,0))</f>
        <v>Steady/falling</v>
      </c>
      <c r="F781" s="32">
        <f>SUMIFS('Capex forecast'!E$9:E$223,'Capex forecast'!$T$9:$T$223,'Allocation of site-spec costs'!$B781,'Capex forecast'!$S$9:$S$223,'Allocation of site-spec costs'!$D781,'Capex forecast'!$Q$9:$Q$223,"Customer Connection")</f>
        <v>0</v>
      </c>
      <c r="G781" s="32">
        <f>SUMIFS('Capex forecast'!F$9:F$223,'Capex forecast'!$T$9:$T$223,'Allocation of site-spec costs'!$B781,'Capex forecast'!$S$9:$S$223,'Allocation of site-spec costs'!$D781,'Capex forecast'!$Q$9:$Q$223,"Customer Connection")</f>
        <v>0</v>
      </c>
      <c r="H781" s="32">
        <f>SUMIFS('Capex forecast'!G$9:G$223,'Capex forecast'!$T$9:$T$223,'Allocation of site-spec costs'!$B781,'Capex forecast'!$S$9:$S$223,'Allocation of site-spec costs'!$D781,'Capex forecast'!$Q$9:$Q$223,"Customer Connection")</f>
        <v>0</v>
      </c>
      <c r="I781" s="32">
        <f>SUMIFS('Capex forecast'!H$9:H$223,'Capex forecast'!$T$9:$T$223,'Allocation of site-spec costs'!$B781,'Capex forecast'!$S$9:$S$223,'Allocation of site-spec costs'!$D781,'Capex forecast'!$Q$9:$Q$223,"Customer Connection")</f>
        <v>0</v>
      </c>
      <c r="J781" s="32">
        <f>SUMIFS('Capex forecast'!I$9:I$223,'Capex forecast'!$T$9:$T$223,'Allocation of site-spec costs'!$B781,'Capex forecast'!$S$9:$S$223,'Allocation of site-spec costs'!$D781,'Capex forecast'!$Q$9:$Q$223,"Customer Connection")</f>
        <v>0</v>
      </c>
      <c r="K781" s="32">
        <f>SUMIFS('Capex forecast'!J$9:J$223,'Capex forecast'!$T$9:$T$223,'Allocation of site-spec costs'!$B781,'Capex forecast'!$S$9:$S$223,'Allocation of site-spec costs'!$D781,'Capex forecast'!$Q$9:$Q$223,"Customer Connection")</f>
        <v>0</v>
      </c>
      <c r="L781" s="32">
        <f>SUMIFS('Capex forecast'!K$9:K$223,'Capex forecast'!$T$9:$T$223,'Allocation of site-spec costs'!$B781,'Capex forecast'!$S$9:$S$223,'Allocation of site-spec costs'!$D781,'Capex forecast'!$Q$9:$Q$223,"Customer Connection")</f>
        <v>0</v>
      </c>
      <c r="M781" s="32">
        <f>SUMIFS('Capex forecast'!L$9:L$223,'Capex forecast'!$T$9:$T$223,'Allocation of site-spec costs'!$B781,'Capex forecast'!$S$9:$S$223,'Allocation of site-spec costs'!$D781,'Capex forecast'!$Q$9:$Q$223,"Customer Connection")</f>
        <v>0</v>
      </c>
      <c r="N781" s="32">
        <f>SUMIFS('Capex forecast'!M$9:M$223,'Capex forecast'!$T$9:$T$223,'Allocation of site-spec costs'!$B781,'Capex forecast'!$S$9:$S$223,'Allocation of site-spec costs'!$D781,'Capex forecast'!$Q$9:$Q$223,"Customer Connection")</f>
        <v>0</v>
      </c>
      <c r="O781" s="32">
        <f>SUMIFS('Capex forecast'!N$9:N$223,'Capex forecast'!$T$9:$T$223,'Allocation of site-spec costs'!$B781,'Capex forecast'!$S$9:$S$223,'Allocation of site-spec costs'!$D781,'Capex forecast'!$Q$9:$Q$223,"Customer Connection")</f>
        <v>0</v>
      </c>
      <c r="Q781" s="45" t="s">
        <v>173</v>
      </c>
      <c r="R781" s="6" t="str">
        <f>INDEX('Demand forecast'!$M$9:$M$5832,MATCH($Q781,'Demand forecast'!$B$9:$B$5832,0))</f>
        <v>No</v>
      </c>
      <c r="S781" s="6" t="str">
        <f>IF(COUNTIF($Q$93:Q781,$B781) = 1, "LV", IF(COUNTIF($Q$93:Q781,$B781) = 2, "HV", "ST"))</f>
        <v>ST</v>
      </c>
      <c r="T781" s="6" t="str">
        <f>INDEX('Demand forecast and growth rate'!$E$7:$E$273,MATCH($Q781,'Demand forecast and growth rate'!$B$7:$B$273,0))</f>
        <v>Steady/falling</v>
      </c>
      <c r="U781" s="32">
        <f>SUMIFS('Capex forecast'!E$9:E$223,'Capex forecast'!$T$9:$T$223,$Q781,'Capex forecast'!$S$9:$S$223,$S781,'Capex forecast'!$Q$9:$Q$223,"Augex")</f>
        <v>0</v>
      </c>
      <c r="V781" s="32">
        <f>SUMIFS('Capex forecast'!F$9:F$223,'Capex forecast'!$T$9:$T$223,$Q781,'Capex forecast'!$S$9:$S$223,$S781,'Capex forecast'!$Q$9:$Q$223,"Augex")</f>
        <v>0</v>
      </c>
      <c r="W781" s="32">
        <f>SUMIFS('Capex forecast'!G$9:G$223,'Capex forecast'!$T$9:$T$223,$Q781,'Capex forecast'!$S$9:$S$223,$S781,'Capex forecast'!$Q$9:$Q$223,"Augex")</f>
        <v>0</v>
      </c>
      <c r="X781" s="32">
        <f>SUMIFS('Capex forecast'!H$9:H$223,'Capex forecast'!$T$9:$T$223,$Q781,'Capex forecast'!$S$9:$S$223,$S781,'Capex forecast'!$Q$9:$Q$223,"Augex")</f>
        <v>0</v>
      </c>
      <c r="Y781" s="32">
        <f>SUMIFS('Capex forecast'!I$9:I$223,'Capex forecast'!$T$9:$T$223,$Q781,'Capex forecast'!$S$9:$S$223,$S781,'Capex forecast'!$Q$9:$Q$223,"Augex")</f>
        <v>0</v>
      </c>
      <c r="Z781" s="32">
        <f>SUMIFS('Capex forecast'!J$9:J$223,'Capex forecast'!$T$9:$T$223,$Q781,'Capex forecast'!$S$9:$S$223,$S781,'Capex forecast'!$Q$9:$Q$223,"Augex")</f>
        <v>0</v>
      </c>
      <c r="AA781" s="32">
        <f>SUMIFS('Capex forecast'!K$9:K$223,'Capex forecast'!$T$9:$T$223,$Q781,'Capex forecast'!$S$9:$S$223,$S781,'Capex forecast'!$Q$9:$Q$223,"Augex")</f>
        <v>0</v>
      </c>
      <c r="AB781" s="32">
        <f>SUMIFS('Capex forecast'!L$9:L$223,'Capex forecast'!$T$9:$T$223,$Q781,'Capex forecast'!$S$9:$S$223,$S781,'Capex forecast'!$Q$9:$Q$223,"Augex")</f>
        <v>0</v>
      </c>
      <c r="AC781" s="32">
        <f>SUMIFS('Capex forecast'!M$9:M$223,'Capex forecast'!$T$9:$T$223,$Q781,'Capex forecast'!$S$9:$S$223,$S781,'Capex forecast'!$Q$9:$Q$223,"Augex")</f>
        <v>0</v>
      </c>
      <c r="AD781" s="32">
        <f>SUMIFS('Capex forecast'!N$9:N$223,'Capex forecast'!$T$9:$T$223,$Q781,'Capex forecast'!$S$9:$S$223,$S781,'Capex forecast'!$Q$9:$Q$223,"Augex")</f>
        <v>0</v>
      </c>
      <c r="AF781" s="45" t="s">
        <v>173</v>
      </c>
      <c r="AG781" s="6" t="str">
        <f>INDEX('Demand forecast'!$M$9:$M$5832,MATCH($Q781,'Demand forecast'!$B$9:$B$5832,0))</f>
        <v>No</v>
      </c>
      <c r="AH781" s="6" t="str">
        <f>IF(COUNTIF($AF$93:AF781,$B781) = 1, "LV", IF(COUNTIF($AF$93:AF781,$B781) = 2, "HV", "ST"))</f>
        <v>ST</v>
      </c>
      <c r="AI781" s="6" t="str">
        <f>INDEX('Demand forecast and growth rate'!$E$7:$E$273,MATCH($Q781,'Demand forecast and growth rate'!$B$7:$B$273,0))</f>
        <v>Steady/falling</v>
      </c>
      <c r="AJ781" s="47">
        <f>SUMIFS('Capex forecast'!E$9:E$223,'Capex forecast'!$T$9:$T$223,$AF781,'Capex forecast'!$S$9:$S$223,$AH781,'Capex forecast'!$Q$9:$Q$223,"Repex")</f>
        <v>0</v>
      </c>
      <c r="AK781" s="47">
        <f>SUMIFS('Capex forecast'!F$9:F$223,'Capex forecast'!$T$9:$T$223,$AF781,'Capex forecast'!$S$9:$S$223,$AH781,'Capex forecast'!$Q$9:$Q$223,"Repex")</f>
        <v>0</v>
      </c>
      <c r="AL781" s="47">
        <f>SUMIFS('Capex forecast'!G$9:G$223,'Capex forecast'!$T$9:$T$223,$AF781,'Capex forecast'!$S$9:$S$223,$AH781,'Capex forecast'!$Q$9:$Q$223,"Repex")</f>
        <v>0</v>
      </c>
      <c r="AM781" s="47">
        <f>SUMIFS('Capex forecast'!H$9:H$223,'Capex forecast'!$T$9:$T$223,$AF781,'Capex forecast'!$S$9:$S$223,$AH781,'Capex forecast'!$Q$9:$Q$223,"Repex")</f>
        <v>0</v>
      </c>
      <c r="AN781" s="47">
        <f>SUMIFS('Capex forecast'!I$9:I$223,'Capex forecast'!$T$9:$T$223,$AF781,'Capex forecast'!$S$9:$S$223,$AH781,'Capex forecast'!$Q$9:$Q$223,"Repex")</f>
        <v>0</v>
      </c>
      <c r="AO781" s="47">
        <f>SUMIFS('Capex forecast'!J$9:J$223,'Capex forecast'!$T$9:$T$223,$AF781,'Capex forecast'!$S$9:$S$223,$AH781,'Capex forecast'!$Q$9:$Q$223,"Repex")</f>
        <v>0</v>
      </c>
      <c r="AP781" s="47">
        <f>SUMIFS('Capex forecast'!K$9:K$223,'Capex forecast'!$T$9:$T$223,$AF781,'Capex forecast'!$S$9:$S$223,$AH781,'Capex forecast'!$Q$9:$Q$223,"Repex")</f>
        <v>0</v>
      </c>
      <c r="AQ781" s="47">
        <f>SUMIFS('Capex forecast'!L$9:L$223,'Capex forecast'!$T$9:$T$223,$AF781,'Capex forecast'!$S$9:$S$223,$AH781,'Capex forecast'!$Q$9:$Q$223,"Repex")</f>
        <v>0</v>
      </c>
      <c r="AR781" s="47">
        <f>SUMIFS('Capex forecast'!M$9:M$223,'Capex forecast'!$T$9:$T$223,$AF781,'Capex forecast'!$S$9:$S$223,$AH781,'Capex forecast'!$Q$9:$Q$223,"Repex")</f>
        <v>0</v>
      </c>
      <c r="AS781" s="47">
        <f>SUMIFS('Capex forecast'!N$9:N$223,'Capex forecast'!$T$9:$T$223,$AF781,'Capex forecast'!$S$9:$S$223,$AH781,'Capex forecast'!$Q$9:$Q$223,"Repex")</f>
        <v>0</v>
      </c>
    </row>
    <row r="782" spans="2:45" ht="15">
      <c r="B782" s="45" t="s">
        <v>208</v>
      </c>
      <c r="C782" s="6" t="str">
        <f>INDEX('Demand forecast'!$M$9:$M$5832,MATCH($B782,'Demand forecast'!$B$9:$B$5832,0))</f>
        <v>Yes</v>
      </c>
      <c r="D782" s="6" t="str">
        <f>IF(COUNTIF($B$93:B782,$B782) = 1, "LV", IF(COUNTIF($B$93:B782,$B782) = 2, "HV", "ST"))</f>
        <v>ST</v>
      </c>
      <c r="E782" s="6" t="str">
        <f>INDEX('Demand forecast and growth rate'!$E$7:$E$273,MATCH($B782,'Demand forecast and growth rate'!$B$7:$B$273,0))</f>
        <v>Steady/falling</v>
      </c>
      <c r="F782" s="32">
        <f>SUMIFS('Capex forecast'!E$9:E$223,'Capex forecast'!$T$9:$T$223,'Allocation of site-spec costs'!$B782,'Capex forecast'!$S$9:$S$223,'Allocation of site-spec costs'!$D782,'Capex forecast'!$Q$9:$Q$223,"Customer Connection")</f>
        <v>0</v>
      </c>
      <c r="G782" s="32">
        <f>SUMIFS('Capex forecast'!F$9:F$223,'Capex forecast'!$T$9:$T$223,'Allocation of site-spec costs'!$B782,'Capex forecast'!$S$9:$S$223,'Allocation of site-spec costs'!$D782,'Capex forecast'!$Q$9:$Q$223,"Customer Connection")</f>
        <v>0</v>
      </c>
      <c r="H782" s="32">
        <f>SUMIFS('Capex forecast'!G$9:G$223,'Capex forecast'!$T$9:$T$223,'Allocation of site-spec costs'!$B782,'Capex forecast'!$S$9:$S$223,'Allocation of site-spec costs'!$D782,'Capex forecast'!$Q$9:$Q$223,"Customer Connection")</f>
        <v>0</v>
      </c>
      <c r="I782" s="32">
        <f>SUMIFS('Capex forecast'!H$9:H$223,'Capex forecast'!$T$9:$T$223,'Allocation of site-spec costs'!$B782,'Capex forecast'!$S$9:$S$223,'Allocation of site-spec costs'!$D782,'Capex forecast'!$Q$9:$Q$223,"Customer Connection")</f>
        <v>0</v>
      </c>
      <c r="J782" s="32">
        <f>SUMIFS('Capex forecast'!I$9:I$223,'Capex forecast'!$T$9:$T$223,'Allocation of site-spec costs'!$B782,'Capex forecast'!$S$9:$S$223,'Allocation of site-spec costs'!$D782,'Capex forecast'!$Q$9:$Q$223,"Customer Connection")</f>
        <v>0</v>
      </c>
      <c r="K782" s="32">
        <f>SUMIFS('Capex forecast'!J$9:J$223,'Capex forecast'!$T$9:$T$223,'Allocation of site-spec costs'!$B782,'Capex forecast'!$S$9:$S$223,'Allocation of site-spec costs'!$D782,'Capex forecast'!$Q$9:$Q$223,"Customer Connection")</f>
        <v>0</v>
      </c>
      <c r="L782" s="32">
        <f>SUMIFS('Capex forecast'!K$9:K$223,'Capex forecast'!$T$9:$T$223,'Allocation of site-spec costs'!$B782,'Capex forecast'!$S$9:$S$223,'Allocation of site-spec costs'!$D782,'Capex forecast'!$Q$9:$Q$223,"Customer Connection")</f>
        <v>0</v>
      </c>
      <c r="M782" s="32">
        <f>SUMIFS('Capex forecast'!L$9:L$223,'Capex forecast'!$T$9:$T$223,'Allocation of site-spec costs'!$B782,'Capex forecast'!$S$9:$S$223,'Allocation of site-spec costs'!$D782,'Capex forecast'!$Q$9:$Q$223,"Customer Connection")</f>
        <v>0</v>
      </c>
      <c r="N782" s="32">
        <f>SUMIFS('Capex forecast'!M$9:M$223,'Capex forecast'!$T$9:$T$223,'Allocation of site-spec costs'!$B782,'Capex forecast'!$S$9:$S$223,'Allocation of site-spec costs'!$D782,'Capex forecast'!$Q$9:$Q$223,"Customer Connection")</f>
        <v>0</v>
      </c>
      <c r="O782" s="32">
        <f>SUMIFS('Capex forecast'!N$9:N$223,'Capex forecast'!$T$9:$T$223,'Allocation of site-spec costs'!$B782,'Capex forecast'!$S$9:$S$223,'Allocation of site-spec costs'!$D782,'Capex forecast'!$Q$9:$Q$223,"Customer Connection")</f>
        <v>0</v>
      </c>
      <c r="Q782" s="45" t="s">
        <v>208</v>
      </c>
      <c r="R782" s="6" t="str">
        <f>INDEX('Demand forecast'!$M$9:$M$5832,MATCH($Q782,'Demand forecast'!$B$9:$B$5832,0))</f>
        <v>Yes</v>
      </c>
      <c r="S782" s="6" t="str">
        <f>IF(COUNTIF($Q$93:Q782,$B782) = 1, "LV", IF(COUNTIF($Q$93:Q782,$B782) = 2, "HV", "ST"))</f>
        <v>ST</v>
      </c>
      <c r="T782" s="6" t="str">
        <f>INDEX('Demand forecast and growth rate'!$E$7:$E$273,MATCH($Q782,'Demand forecast and growth rate'!$B$7:$B$273,0))</f>
        <v>Steady/falling</v>
      </c>
      <c r="U782" s="32">
        <f>SUMIFS('Capex forecast'!E$9:E$223,'Capex forecast'!$T$9:$T$223,$Q782,'Capex forecast'!$S$9:$S$223,$S782,'Capex forecast'!$Q$9:$Q$223,"Augex")</f>
        <v>0</v>
      </c>
      <c r="V782" s="32">
        <f>SUMIFS('Capex forecast'!F$9:F$223,'Capex forecast'!$T$9:$T$223,$Q782,'Capex forecast'!$S$9:$S$223,$S782,'Capex forecast'!$Q$9:$Q$223,"Augex")</f>
        <v>0</v>
      </c>
      <c r="W782" s="32">
        <f>SUMIFS('Capex forecast'!G$9:G$223,'Capex forecast'!$T$9:$T$223,$Q782,'Capex forecast'!$S$9:$S$223,$S782,'Capex forecast'!$Q$9:$Q$223,"Augex")</f>
        <v>0</v>
      </c>
      <c r="X782" s="32">
        <f>SUMIFS('Capex forecast'!H$9:H$223,'Capex forecast'!$T$9:$T$223,$Q782,'Capex forecast'!$S$9:$S$223,$S782,'Capex forecast'!$Q$9:$Q$223,"Augex")</f>
        <v>0</v>
      </c>
      <c r="Y782" s="32">
        <f>SUMIFS('Capex forecast'!I$9:I$223,'Capex forecast'!$T$9:$T$223,$Q782,'Capex forecast'!$S$9:$S$223,$S782,'Capex forecast'!$Q$9:$Q$223,"Augex")</f>
        <v>0</v>
      </c>
      <c r="Z782" s="32">
        <f>SUMIFS('Capex forecast'!J$9:J$223,'Capex forecast'!$T$9:$T$223,$Q782,'Capex forecast'!$S$9:$S$223,$S782,'Capex forecast'!$Q$9:$Q$223,"Augex")</f>
        <v>0</v>
      </c>
      <c r="AA782" s="32">
        <f>SUMIFS('Capex forecast'!K$9:K$223,'Capex forecast'!$T$9:$T$223,$Q782,'Capex forecast'!$S$9:$S$223,$S782,'Capex forecast'!$Q$9:$Q$223,"Augex")</f>
        <v>0</v>
      </c>
      <c r="AB782" s="32">
        <f>SUMIFS('Capex forecast'!L$9:L$223,'Capex forecast'!$T$9:$T$223,$Q782,'Capex forecast'!$S$9:$S$223,$S782,'Capex forecast'!$Q$9:$Q$223,"Augex")</f>
        <v>0</v>
      </c>
      <c r="AC782" s="32">
        <f>SUMIFS('Capex forecast'!M$9:M$223,'Capex forecast'!$T$9:$T$223,$Q782,'Capex forecast'!$S$9:$S$223,$S782,'Capex forecast'!$Q$9:$Q$223,"Augex")</f>
        <v>0</v>
      </c>
      <c r="AD782" s="32">
        <f>SUMIFS('Capex forecast'!N$9:N$223,'Capex forecast'!$T$9:$T$223,$Q782,'Capex forecast'!$S$9:$S$223,$S782,'Capex forecast'!$Q$9:$Q$223,"Augex")</f>
        <v>0</v>
      </c>
      <c r="AF782" s="45" t="s">
        <v>208</v>
      </c>
      <c r="AG782" s="6" t="str">
        <f>INDEX('Demand forecast'!$M$9:$M$5832,MATCH($Q782,'Demand forecast'!$B$9:$B$5832,0))</f>
        <v>Yes</v>
      </c>
      <c r="AH782" s="6" t="str">
        <f>IF(COUNTIF($AF$93:AF782,$B782) = 1, "LV", IF(COUNTIF($AF$93:AF782,$B782) = 2, "HV", "ST"))</f>
        <v>ST</v>
      </c>
      <c r="AI782" s="6" t="str">
        <f>INDEX('Demand forecast and growth rate'!$E$7:$E$273,MATCH($Q782,'Demand forecast and growth rate'!$B$7:$B$273,0))</f>
        <v>Steady/falling</v>
      </c>
      <c r="AJ782" s="47">
        <f>SUMIFS('Capex forecast'!E$9:E$223,'Capex forecast'!$T$9:$T$223,$AF782,'Capex forecast'!$S$9:$S$223,$AH782,'Capex forecast'!$Q$9:$Q$223,"Repex")</f>
        <v>0</v>
      </c>
      <c r="AK782" s="47">
        <f>SUMIFS('Capex forecast'!F$9:F$223,'Capex forecast'!$T$9:$T$223,$AF782,'Capex forecast'!$S$9:$S$223,$AH782,'Capex forecast'!$Q$9:$Q$223,"Repex")</f>
        <v>0</v>
      </c>
      <c r="AL782" s="47">
        <f>SUMIFS('Capex forecast'!G$9:G$223,'Capex forecast'!$T$9:$T$223,$AF782,'Capex forecast'!$S$9:$S$223,$AH782,'Capex forecast'!$Q$9:$Q$223,"Repex")</f>
        <v>0</v>
      </c>
      <c r="AM782" s="47">
        <f>SUMIFS('Capex forecast'!H$9:H$223,'Capex forecast'!$T$9:$T$223,$AF782,'Capex forecast'!$S$9:$S$223,$AH782,'Capex forecast'!$Q$9:$Q$223,"Repex")</f>
        <v>0</v>
      </c>
      <c r="AN782" s="47">
        <f>SUMIFS('Capex forecast'!I$9:I$223,'Capex forecast'!$T$9:$T$223,$AF782,'Capex forecast'!$S$9:$S$223,$AH782,'Capex forecast'!$Q$9:$Q$223,"Repex")</f>
        <v>0</v>
      </c>
      <c r="AO782" s="47">
        <f>SUMIFS('Capex forecast'!J$9:J$223,'Capex forecast'!$T$9:$T$223,$AF782,'Capex forecast'!$S$9:$S$223,$AH782,'Capex forecast'!$Q$9:$Q$223,"Repex")</f>
        <v>0</v>
      </c>
      <c r="AP782" s="47">
        <f>SUMIFS('Capex forecast'!K$9:K$223,'Capex forecast'!$T$9:$T$223,$AF782,'Capex forecast'!$S$9:$S$223,$AH782,'Capex forecast'!$Q$9:$Q$223,"Repex")</f>
        <v>0</v>
      </c>
      <c r="AQ782" s="47">
        <f>SUMIFS('Capex forecast'!L$9:L$223,'Capex forecast'!$T$9:$T$223,$AF782,'Capex forecast'!$S$9:$S$223,$AH782,'Capex forecast'!$Q$9:$Q$223,"Repex")</f>
        <v>0</v>
      </c>
      <c r="AR782" s="47">
        <f>SUMIFS('Capex forecast'!M$9:M$223,'Capex forecast'!$T$9:$T$223,$AF782,'Capex forecast'!$S$9:$S$223,$AH782,'Capex forecast'!$Q$9:$Q$223,"Repex")</f>
        <v>0</v>
      </c>
      <c r="AS782" s="47">
        <f>SUMIFS('Capex forecast'!N$9:N$223,'Capex forecast'!$T$9:$T$223,$AF782,'Capex forecast'!$S$9:$S$223,$AH782,'Capex forecast'!$Q$9:$Q$223,"Repex")</f>
        <v>0</v>
      </c>
    </row>
    <row r="783" spans="2:45" ht="15">
      <c r="B783" s="45" t="s">
        <v>93</v>
      </c>
      <c r="C783" s="6" t="str">
        <f>INDEX('Demand forecast'!$M$9:$M$5832,MATCH($B783,'Demand forecast'!$B$9:$B$5832,0))</f>
        <v>No</v>
      </c>
      <c r="D783" s="6" t="str">
        <f>IF(COUNTIF($B$93:B783,$B783) = 1, "LV", IF(COUNTIF($B$93:B783,$B783) = 2, "HV", "ST"))</f>
        <v>ST</v>
      </c>
      <c r="E783" s="6" t="str">
        <f>INDEX('Demand forecast and growth rate'!$E$7:$E$273,MATCH($B783,'Demand forecast and growth rate'!$B$7:$B$273,0))</f>
        <v>Small growth</v>
      </c>
      <c r="F783" s="32">
        <f>SUMIFS('Capex forecast'!E$9:E$223,'Capex forecast'!$T$9:$T$223,'Allocation of site-spec costs'!$B783,'Capex forecast'!$S$9:$S$223,'Allocation of site-spec costs'!$D783,'Capex forecast'!$Q$9:$Q$223,"Customer Connection")</f>
        <v>0</v>
      </c>
      <c r="G783" s="32">
        <f>SUMIFS('Capex forecast'!F$9:F$223,'Capex forecast'!$T$9:$T$223,'Allocation of site-spec costs'!$B783,'Capex forecast'!$S$9:$S$223,'Allocation of site-spec costs'!$D783,'Capex forecast'!$Q$9:$Q$223,"Customer Connection")</f>
        <v>0</v>
      </c>
      <c r="H783" s="32">
        <f>SUMIFS('Capex forecast'!G$9:G$223,'Capex forecast'!$T$9:$T$223,'Allocation of site-spec costs'!$B783,'Capex forecast'!$S$9:$S$223,'Allocation of site-spec costs'!$D783,'Capex forecast'!$Q$9:$Q$223,"Customer Connection")</f>
        <v>0</v>
      </c>
      <c r="I783" s="32">
        <f>SUMIFS('Capex forecast'!H$9:H$223,'Capex forecast'!$T$9:$T$223,'Allocation of site-spec costs'!$B783,'Capex forecast'!$S$9:$S$223,'Allocation of site-spec costs'!$D783,'Capex forecast'!$Q$9:$Q$223,"Customer Connection")</f>
        <v>0</v>
      </c>
      <c r="J783" s="32">
        <f>SUMIFS('Capex forecast'!I$9:I$223,'Capex forecast'!$T$9:$T$223,'Allocation of site-spec costs'!$B783,'Capex forecast'!$S$9:$S$223,'Allocation of site-spec costs'!$D783,'Capex forecast'!$Q$9:$Q$223,"Customer Connection")</f>
        <v>0</v>
      </c>
      <c r="K783" s="32">
        <f>SUMIFS('Capex forecast'!J$9:J$223,'Capex forecast'!$T$9:$T$223,'Allocation of site-spec costs'!$B783,'Capex forecast'!$S$9:$S$223,'Allocation of site-spec costs'!$D783,'Capex forecast'!$Q$9:$Q$223,"Customer Connection")</f>
        <v>0</v>
      </c>
      <c r="L783" s="32">
        <f>SUMIFS('Capex forecast'!K$9:K$223,'Capex forecast'!$T$9:$T$223,'Allocation of site-spec costs'!$B783,'Capex forecast'!$S$9:$S$223,'Allocation of site-spec costs'!$D783,'Capex forecast'!$Q$9:$Q$223,"Customer Connection")</f>
        <v>0</v>
      </c>
      <c r="M783" s="32">
        <f>SUMIFS('Capex forecast'!L$9:L$223,'Capex forecast'!$T$9:$T$223,'Allocation of site-spec costs'!$B783,'Capex forecast'!$S$9:$S$223,'Allocation of site-spec costs'!$D783,'Capex forecast'!$Q$9:$Q$223,"Customer Connection")</f>
        <v>0</v>
      </c>
      <c r="N783" s="32">
        <f>SUMIFS('Capex forecast'!M$9:M$223,'Capex forecast'!$T$9:$T$223,'Allocation of site-spec costs'!$B783,'Capex forecast'!$S$9:$S$223,'Allocation of site-spec costs'!$D783,'Capex forecast'!$Q$9:$Q$223,"Customer Connection")</f>
        <v>0</v>
      </c>
      <c r="O783" s="32">
        <f>SUMIFS('Capex forecast'!N$9:N$223,'Capex forecast'!$T$9:$T$223,'Allocation of site-spec costs'!$B783,'Capex forecast'!$S$9:$S$223,'Allocation of site-spec costs'!$D783,'Capex forecast'!$Q$9:$Q$223,"Customer Connection")</f>
        <v>0</v>
      </c>
      <c r="Q783" s="45" t="s">
        <v>93</v>
      </c>
      <c r="R783" s="6" t="str">
        <f>INDEX('Demand forecast'!$M$9:$M$5832,MATCH($Q783,'Demand forecast'!$B$9:$B$5832,0))</f>
        <v>No</v>
      </c>
      <c r="S783" s="6" t="str">
        <f>IF(COUNTIF($Q$93:Q783,$B783) = 1, "LV", IF(COUNTIF($Q$93:Q783,$B783) = 2, "HV", "ST"))</f>
        <v>ST</v>
      </c>
      <c r="T783" s="6" t="str">
        <f>INDEX('Demand forecast and growth rate'!$E$7:$E$273,MATCH($Q783,'Demand forecast and growth rate'!$B$7:$B$273,0))</f>
        <v>Small growth</v>
      </c>
      <c r="U783" s="32">
        <f>SUMIFS('Capex forecast'!E$9:E$223,'Capex forecast'!$T$9:$T$223,$Q783,'Capex forecast'!$S$9:$S$223,$S783,'Capex forecast'!$Q$9:$Q$223,"Augex")</f>
        <v>0</v>
      </c>
      <c r="V783" s="32">
        <f>SUMIFS('Capex forecast'!F$9:F$223,'Capex forecast'!$T$9:$T$223,$Q783,'Capex forecast'!$S$9:$S$223,$S783,'Capex forecast'!$Q$9:$Q$223,"Augex")</f>
        <v>0</v>
      </c>
      <c r="W783" s="32">
        <f>SUMIFS('Capex forecast'!G$9:G$223,'Capex forecast'!$T$9:$T$223,$Q783,'Capex forecast'!$S$9:$S$223,$S783,'Capex forecast'!$Q$9:$Q$223,"Augex")</f>
        <v>0</v>
      </c>
      <c r="X783" s="32">
        <f>SUMIFS('Capex forecast'!H$9:H$223,'Capex forecast'!$T$9:$T$223,$Q783,'Capex forecast'!$S$9:$S$223,$S783,'Capex forecast'!$Q$9:$Q$223,"Augex")</f>
        <v>0</v>
      </c>
      <c r="Y783" s="32">
        <f>SUMIFS('Capex forecast'!I$9:I$223,'Capex forecast'!$T$9:$T$223,$Q783,'Capex forecast'!$S$9:$S$223,$S783,'Capex forecast'!$Q$9:$Q$223,"Augex")</f>
        <v>0</v>
      </c>
      <c r="Z783" s="32">
        <f>SUMIFS('Capex forecast'!J$9:J$223,'Capex forecast'!$T$9:$T$223,$Q783,'Capex forecast'!$S$9:$S$223,$S783,'Capex forecast'!$Q$9:$Q$223,"Augex")</f>
        <v>0</v>
      </c>
      <c r="AA783" s="32">
        <f>SUMIFS('Capex forecast'!K$9:K$223,'Capex forecast'!$T$9:$T$223,$Q783,'Capex forecast'!$S$9:$S$223,$S783,'Capex forecast'!$Q$9:$Q$223,"Augex")</f>
        <v>0</v>
      </c>
      <c r="AB783" s="32">
        <f>SUMIFS('Capex forecast'!L$9:L$223,'Capex forecast'!$T$9:$T$223,$Q783,'Capex forecast'!$S$9:$S$223,$S783,'Capex forecast'!$Q$9:$Q$223,"Augex")</f>
        <v>0</v>
      </c>
      <c r="AC783" s="32">
        <f>SUMIFS('Capex forecast'!M$9:M$223,'Capex forecast'!$T$9:$T$223,$Q783,'Capex forecast'!$S$9:$S$223,$S783,'Capex forecast'!$Q$9:$Q$223,"Augex")</f>
        <v>0</v>
      </c>
      <c r="AD783" s="32">
        <f>SUMIFS('Capex forecast'!N$9:N$223,'Capex forecast'!$T$9:$T$223,$Q783,'Capex forecast'!$S$9:$S$223,$S783,'Capex forecast'!$Q$9:$Q$223,"Augex")</f>
        <v>0</v>
      </c>
      <c r="AF783" s="45" t="s">
        <v>93</v>
      </c>
      <c r="AG783" s="6" t="str">
        <f>INDEX('Demand forecast'!$M$9:$M$5832,MATCH($Q783,'Demand forecast'!$B$9:$B$5832,0))</f>
        <v>No</v>
      </c>
      <c r="AH783" s="6" t="str">
        <f>IF(COUNTIF($AF$93:AF783,$B783) = 1, "LV", IF(COUNTIF($AF$93:AF783,$B783) = 2, "HV", "ST"))</f>
        <v>ST</v>
      </c>
      <c r="AI783" s="6" t="str">
        <f>INDEX('Demand forecast and growth rate'!$E$7:$E$273,MATCH($Q783,'Demand forecast and growth rate'!$B$7:$B$273,0))</f>
        <v>Small growth</v>
      </c>
      <c r="AJ783" s="47">
        <f>SUMIFS('Capex forecast'!E$9:E$223,'Capex forecast'!$T$9:$T$223,$AF783,'Capex forecast'!$S$9:$S$223,$AH783,'Capex forecast'!$Q$9:$Q$223,"Repex")</f>
        <v>0</v>
      </c>
      <c r="AK783" s="47">
        <f>SUMIFS('Capex forecast'!F$9:F$223,'Capex forecast'!$T$9:$T$223,$AF783,'Capex forecast'!$S$9:$S$223,$AH783,'Capex forecast'!$Q$9:$Q$223,"Repex")</f>
        <v>0</v>
      </c>
      <c r="AL783" s="47">
        <f>SUMIFS('Capex forecast'!G$9:G$223,'Capex forecast'!$T$9:$T$223,$AF783,'Capex forecast'!$S$9:$S$223,$AH783,'Capex forecast'!$Q$9:$Q$223,"Repex")</f>
        <v>0</v>
      </c>
      <c r="AM783" s="47">
        <f>SUMIFS('Capex forecast'!H$9:H$223,'Capex forecast'!$T$9:$T$223,$AF783,'Capex forecast'!$S$9:$S$223,$AH783,'Capex forecast'!$Q$9:$Q$223,"Repex")</f>
        <v>0</v>
      </c>
      <c r="AN783" s="47">
        <f>SUMIFS('Capex forecast'!I$9:I$223,'Capex forecast'!$T$9:$T$223,$AF783,'Capex forecast'!$S$9:$S$223,$AH783,'Capex forecast'!$Q$9:$Q$223,"Repex")</f>
        <v>0</v>
      </c>
      <c r="AO783" s="47">
        <f>SUMIFS('Capex forecast'!J$9:J$223,'Capex forecast'!$T$9:$T$223,$AF783,'Capex forecast'!$S$9:$S$223,$AH783,'Capex forecast'!$Q$9:$Q$223,"Repex")</f>
        <v>0</v>
      </c>
      <c r="AP783" s="47">
        <f>SUMIFS('Capex forecast'!K$9:K$223,'Capex forecast'!$T$9:$T$223,$AF783,'Capex forecast'!$S$9:$S$223,$AH783,'Capex forecast'!$Q$9:$Q$223,"Repex")</f>
        <v>0</v>
      </c>
      <c r="AQ783" s="47">
        <f>SUMIFS('Capex forecast'!L$9:L$223,'Capex forecast'!$T$9:$T$223,$AF783,'Capex forecast'!$S$9:$S$223,$AH783,'Capex forecast'!$Q$9:$Q$223,"Repex")</f>
        <v>0</v>
      </c>
      <c r="AR783" s="47">
        <f>SUMIFS('Capex forecast'!M$9:M$223,'Capex forecast'!$T$9:$T$223,$AF783,'Capex forecast'!$S$9:$S$223,$AH783,'Capex forecast'!$Q$9:$Q$223,"Repex")</f>
        <v>0</v>
      </c>
      <c r="AS783" s="47">
        <f>SUMIFS('Capex forecast'!N$9:N$223,'Capex forecast'!$T$9:$T$223,$AF783,'Capex forecast'!$S$9:$S$223,$AH783,'Capex forecast'!$Q$9:$Q$223,"Repex")</f>
        <v>0</v>
      </c>
    </row>
    <row r="784" spans="2:45" ht="15">
      <c r="B784" s="45" t="s">
        <v>104</v>
      </c>
      <c r="C784" s="6" t="str">
        <f>INDEX('Demand forecast'!$M$9:$M$5832,MATCH($B784,'Demand forecast'!$B$9:$B$5832,0))</f>
        <v>No</v>
      </c>
      <c r="D784" s="6" t="str">
        <f>IF(COUNTIF($B$93:B784,$B784) = 1, "LV", IF(COUNTIF($B$93:B784,$B784) = 2, "HV", "ST"))</f>
        <v>ST</v>
      </c>
      <c r="E784" s="6" t="str">
        <f>INDEX('Demand forecast and growth rate'!$E$7:$E$273,MATCH($B784,'Demand forecast and growth rate'!$B$7:$B$273,0))</f>
        <v>Small growth</v>
      </c>
      <c r="F784" s="32">
        <f>SUMIFS('Capex forecast'!E$9:E$223,'Capex forecast'!$T$9:$T$223,'Allocation of site-spec costs'!$B784,'Capex forecast'!$S$9:$S$223,'Allocation of site-spec costs'!$D784,'Capex forecast'!$Q$9:$Q$223,"Customer Connection")</f>
        <v>0</v>
      </c>
      <c r="G784" s="32">
        <f>SUMIFS('Capex forecast'!F$9:F$223,'Capex forecast'!$T$9:$T$223,'Allocation of site-spec costs'!$B784,'Capex forecast'!$S$9:$S$223,'Allocation of site-spec costs'!$D784,'Capex forecast'!$Q$9:$Q$223,"Customer Connection")</f>
        <v>0</v>
      </c>
      <c r="H784" s="32">
        <f>SUMIFS('Capex forecast'!G$9:G$223,'Capex forecast'!$T$9:$T$223,'Allocation of site-spec costs'!$B784,'Capex forecast'!$S$9:$S$223,'Allocation of site-spec costs'!$D784,'Capex forecast'!$Q$9:$Q$223,"Customer Connection")</f>
        <v>0</v>
      </c>
      <c r="I784" s="32">
        <f>SUMIFS('Capex forecast'!H$9:H$223,'Capex forecast'!$T$9:$T$223,'Allocation of site-spec costs'!$B784,'Capex forecast'!$S$9:$S$223,'Allocation of site-spec costs'!$D784,'Capex forecast'!$Q$9:$Q$223,"Customer Connection")</f>
        <v>0</v>
      </c>
      <c r="J784" s="32">
        <f>SUMIFS('Capex forecast'!I$9:I$223,'Capex forecast'!$T$9:$T$223,'Allocation of site-spec costs'!$B784,'Capex forecast'!$S$9:$S$223,'Allocation of site-spec costs'!$D784,'Capex forecast'!$Q$9:$Q$223,"Customer Connection")</f>
        <v>0</v>
      </c>
      <c r="K784" s="32">
        <f>SUMIFS('Capex forecast'!J$9:J$223,'Capex forecast'!$T$9:$T$223,'Allocation of site-spec costs'!$B784,'Capex forecast'!$S$9:$S$223,'Allocation of site-spec costs'!$D784,'Capex forecast'!$Q$9:$Q$223,"Customer Connection")</f>
        <v>0</v>
      </c>
      <c r="L784" s="32">
        <f>SUMIFS('Capex forecast'!K$9:K$223,'Capex forecast'!$T$9:$T$223,'Allocation of site-spec costs'!$B784,'Capex forecast'!$S$9:$S$223,'Allocation of site-spec costs'!$D784,'Capex forecast'!$Q$9:$Q$223,"Customer Connection")</f>
        <v>0</v>
      </c>
      <c r="M784" s="32">
        <f>SUMIFS('Capex forecast'!L$9:L$223,'Capex forecast'!$T$9:$T$223,'Allocation of site-spec costs'!$B784,'Capex forecast'!$S$9:$S$223,'Allocation of site-spec costs'!$D784,'Capex forecast'!$Q$9:$Q$223,"Customer Connection")</f>
        <v>0</v>
      </c>
      <c r="N784" s="32">
        <f>SUMIFS('Capex forecast'!M$9:M$223,'Capex forecast'!$T$9:$T$223,'Allocation of site-spec costs'!$B784,'Capex forecast'!$S$9:$S$223,'Allocation of site-spec costs'!$D784,'Capex forecast'!$Q$9:$Q$223,"Customer Connection")</f>
        <v>0</v>
      </c>
      <c r="O784" s="32">
        <f>SUMIFS('Capex forecast'!N$9:N$223,'Capex forecast'!$T$9:$T$223,'Allocation of site-spec costs'!$B784,'Capex forecast'!$S$9:$S$223,'Allocation of site-spec costs'!$D784,'Capex forecast'!$Q$9:$Q$223,"Customer Connection")</f>
        <v>0</v>
      </c>
      <c r="Q784" s="45" t="s">
        <v>104</v>
      </c>
      <c r="R784" s="6" t="str">
        <f>INDEX('Demand forecast'!$M$9:$M$5832,MATCH($Q784,'Demand forecast'!$B$9:$B$5832,0))</f>
        <v>No</v>
      </c>
      <c r="S784" s="6" t="str">
        <f>IF(COUNTIF($Q$93:Q784,$B784) = 1, "LV", IF(COUNTIF($Q$93:Q784,$B784) = 2, "HV", "ST"))</f>
        <v>ST</v>
      </c>
      <c r="T784" s="6" t="str">
        <f>INDEX('Demand forecast and growth rate'!$E$7:$E$273,MATCH($Q784,'Demand forecast and growth rate'!$B$7:$B$273,0))</f>
        <v>Small growth</v>
      </c>
      <c r="U784" s="32">
        <f>SUMIFS('Capex forecast'!E$9:E$223,'Capex forecast'!$T$9:$T$223,$Q784,'Capex forecast'!$S$9:$S$223,$S784,'Capex forecast'!$Q$9:$Q$223,"Augex")</f>
        <v>0</v>
      </c>
      <c r="V784" s="32">
        <f>SUMIFS('Capex forecast'!F$9:F$223,'Capex forecast'!$T$9:$T$223,$Q784,'Capex forecast'!$S$9:$S$223,$S784,'Capex forecast'!$Q$9:$Q$223,"Augex")</f>
        <v>0</v>
      </c>
      <c r="W784" s="32">
        <f>SUMIFS('Capex forecast'!G$9:G$223,'Capex forecast'!$T$9:$T$223,$Q784,'Capex forecast'!$S$9:$S$223,$S784,'Capex forecast'!$Q$9:$Q$223,"Augex")</f>
        <v>0</v>
      </c>
      <c r="X784" s="32">
        <f>SUMIFS('Capex forecast'!H$9:H$223,'Capex forecast'!$T$9:$T$223,$Q784,'Capex forecast'!$S$9:$S$223,$S784,'Capex forecast'!$Q$9:$Q$223,"Augex")</f>
        <v>3207476.628030532</v>
      </c>
      <c r="Y784" s="32">
        <f>SUMIFS('Capex forecast'!I$9:I$223,'Capex forecast'!$T$9:$T$223,$Q784,'Capex forecast'!$S$9:$S$223,$S784,'Capex forecast'!$Q$9:$Q$223,"Augex")</f>
        <v>0</v>
      </c>
      <c r="Z784" s="32">
        <f>SUMIFS('Capex forecast'!J$9:J$223,'Capex forecast'!$T$9:$T$223,$Q784,'Capex forecast'!$S$9:$S$223,$S784,'Capex forecast'!$Q$9:$Q$223,"Augex")</f>
        <v>0</v>
      </c>
      <c r="AA784" s="32">
        <f>SUMIFS('Capex forecast'!K$9:K$223,'Capex forecast'!$T$9:$T$223,$Q784,'Capex forecast'!$S$9:$S$223,$S784,'Capex forecast'!$Q$9:$Q$223,"Augex")</f>
        <v>0</v>
      </c>
      <c r="AB784" s="32">
        <f>SUMIFS('Capex forecast'!L$9:L$223,'Capex forecast'!$T$9:$T$223,$Q784,'Capex forecast'!$S$9:$S$223,$S784,'Capex forecast'!$Q$9:$Q$223,"Augex")</f>
        <v>641495.32560610643</v>
      </c>
      <c r="AC784" s="32">
        <f>SUMIFS('Capex forecast'!M$9:M$223,'Capex forecast'!$T$9:$T$223,$Q784,'Capex forecast'!$S$9:$S$223,$S784,'Capex forecast'!$Q$9:$Q$223,"Augex")</f>
        <v>641495.32560610643</v>
      </c>
      <c r="AD784" s="32">
        <f>SUMIFS('Capex forecast'!N$9:N$223,'Capex forecast'!$T$9:$T$223,$Q784,'Capex forecast'!$S$9:$S$223,$S784,'Capex forecast'!$Q$9:$Q$223,"Augex")</f>
        <v>641495.32560610643</v>
      </c>
      <c r="AF784" s="45" t="s">
        <v>104</v>
      </c>
      <c r="AG784" s="6" t="str">
        <f>INDEX('Demand forecast'!$M$9:$M$5832,MATCH($Q784,'Demand forecast'!$B$9:$B$5832,0))</f>
        <v>No</v>
      </c>
      <c r="AH784" s="6" t="str">
        <f>IF(COUNTIF($AF$93:AF784,$B784) = 1, "LV", IF(COUNTIF($AF$93:AF784,$B784) = 2, "HV", "ST"))</f>
        <v>ST</v>
      </c>
      <c r="AI784" s="6" t="str">
        <f>INDEX('Demand forecast and growth rate'!$E$7:$E$273,MATCH($Q784,'Demand forecast and growth rate'!$B$7:$B$273,0))</f>
        <v>Small growth</v>
      </c>
      <c r="AJ784" s="47">
        <f>SUMIFS('Capex forecast'!E$9:E$223,'Capex forecast'!$T$9:$T$223,$AF784,'Capex forecast'!$S$9:$S$223,$AH784,'Capex forecast'!$Q$9:$Q$223,"Repex")</f>
        <v>0</v>
      </c>
      <c r="AK784" s="47">
        <f>SUMIFS('Capex forecast'!F$9:F$223,'Capex forecast'!$T$9:$T$223,$AF784,'Capex forecast'!$S$9:$S$223,$AH784,'Capex forecast'!$Q$9:$Q$223,"Repex")</f>
        <v>0</v>
      </c>
      <c r="AL784" s="47">
        <f>SUMIFS('Capex forecast'!G$9:G$223,'Capex forecast'!$T$9:$T$223,$AF784,'Capex forecast'!$S$9:$S$223,$AH784,'Capex forecast'!$Q$9:$Q$223,"Repex")</f>
        <v>0</v>
      </c>
      <c r="AM784" s="47">
        <f>SUMIFS('Capex forecast'!H$9:H$223,'Capex forecast'!$T$9:$T$223,$AF784,'Capex forecast'!$S$9:$S$223,$AH784,'Capex forecast'!$Q$9:$Q$223,"Repex")</f>
        <v>0</v>
      </c>
      <c r="AN784" s="47">
        <f>SUMIFS('Capex forecast'!I$9:I$223,'Capex forecast'!$T$9:$T$223,$AF784,'Capex forecast'!$S$9:$S$223,$AH784,'Capex forecast'!$Q$9:$Q$223,"Repex")</f>
        <v>0</v>
      </c>
      <c r="AO784" s="47">
        <f>SUMIFS('Capex forecast'!J$9:J$223,'Capex forecast'!$T$9:$T$223,$AF784,'Capex forecast'!$S$9:$S$223,$AH784,'Capex forecast'!$Q$9:$Q$223,"Repex")</f>
        <v>0</v>
      </c>
      <c r="AP784" s="47">
        <f>SUMIFS('Capex forecast'!K$9:K$223,'Capex forecast'!$T$9:$T$223,$AF784,'Capex forecast'!$S$9:$S$223,$AH784,'Capex forecast'!$Q$9:$Q$223,"Repex")</f>
        <v>0</v>
      </c>
      <c r="AQ784" s="47">
        <f>SUMIFS('Capex forecast'!L$9:L$223,'Capex forecast'!$T$9:$T$223,$AF784,'Capex forecast'!$S$9:$S$223,$AH784,'Capex forecast'!$Q$9:$Q$223,"Repex")</f>
        <v>0</v>
      </c>
      <c r="AR784" s="47">
        <f>SUMIFS('Capex forecast'!M$9:M$223,'Capex forecast'!$T$9:$T$223,$AF784,'Capex forecast'!$S$9:$S$223,$AH784,'Capex forecast'!$Q$9:$Q$223,"Repex")</f>
        <v>0</v>
      </c>
      <c r="AS784" s="47">
        <f>SUMIFS('Capex forecast'!N$9:N$223,'Capex forecast'!$T$9:$T$223,$AF784,'Capex forecast'!$S$9:$S$223,$AH784,'Capex forecast'!$Q$9:$Q$223,"Repex")</f>
        <v>0</v>
      </c>
    </row>
    <row r="785" spans="2:45" ht="15">
      <c r="B785" s="45" t="s">
        <v>105</v>
      </c>
      <c r="C785" s="6" t="str">
        <f>INDEX('Demand forecast'!$M$9:$M$5832,MATCH($B785,'Demand forecast'!$B$9:$B$5832,0))</f>
        <v>No</v>
      </c>
      <c r="D785" s="6" t="str">
        <f>IF(COUNTIF($B$93:B785,$B785) = 1, "LV", IF(COUNTIF($B$93:B785,$B785) = 2, "HV", "ST"))</f>
        <v>ST</v>
      </c>
      <c r="E785" s="6" t="str">
        <f>INDEX('Demand forecast and growth rate'!$E$7:$E$273,MATCH($B785,'Demand forecast and growth rate'!$B$7:$B$273,0))</f>
        <v>Steady/falling</v>
      </c>
      <c r="F785" s="32">
        <f>SUMIFS('Capex forecast'!E$9:E$223,'Capex forecast'!$T$9:$T$223,'Allocation of site-spec costs'!$B785,'Capex forecast'!$S$9:$S$223,'Allocation of site-spec costs'!$D785,'Capex forecast'!$Q$9:$Q$223,"Customer Connection")</f>
        <v>0</v>
      </c>
      <c r="G785" s="32">
        <f>SUMIFS('Capex forecast'!F$9:F$223,'Capex forecast'!$T$9:$T$223,'Allocation of site-spec costs'!$B785,'Capex forecast'!$S$9:$S$223,'Allocation of site-spec costs'!$D785,'Capex forecast'!$Q$9:$Q$223,"Customer Connection")</f>
        <v>0</v>
      </c>
      <c r="H785" s="32">
        <f>SUMIFS('Capex forecast'!G$9:G$223,'Capex forecast'!$T$9:$T$223,'Allocation of site-spec costs'!$B785,'Capex forecast'!$S$9:$S$223,'Allocation of site-spec costs'!$D785,'Capex forecast'!$Q$9:$Q$223,"Customer Connection")</f>
        <v>0</v>
      </c>
      <c r="I785" s="32">
        <f>SUMIFS('Capex forecast'!H$9:H$223,'Capex forecast'!$T$9:$T$223,'Allocation of site-spec costs'!$B785,'Capex forecast'!$S$9:$S$223,'Allocation of site-spec costs'!$D785,'Capex forecast'!$Q$9:$Q$223,"Customer Connection")</f>
        <v>0</v>
      </c>
      <c r="J785" s="32">
        <f>SUMIFS('Capex forecast'!I$9:I$223,'Capex forecast'!$T$9:$T$223,'Allocation of site-spec costs'!$B785,'Capex forecast'!$S$9:$S$223,'Allocation of site-spec costs'!$D785,'Capex forecast'!$Q$9:$Q$223,"Customer Connection")</f>
        <v>0</v>
      </c>
      <c r="K785" s="32">
        <f>SUMIFS('Capex forecast'!J$9:J$223,'Capex forecast'!$T$9:$T$223,'Allocation of site-spec costs'!$B785,'Capex forecast'!$S$9:$S$223,'Allocation of site-spec costs'!$D785,'Capex forecast'!$Q$9:$Q$223,"Customer Connection")</f>
        <v>0</v>
      </c>
      <c r="L785" s="32">
        <f>SUMIFS('Capex forecast'!K$9:K$223,'Capex forecast'!$T$9:$T$223,'Allocation of site-spec costs'!$B785,'Capex forecast'!$S$9:$S$223,'Allocation of site-spec costs'!$D785,'Capex forecast'!$Q$9:$Q$223,"Customer Connection")</f>
        <v>0</v>
      </c>
      <c r="M785" s="32">
        <f>SUMIFS('Capex forecast'!L$9:L$223,'Capex forecast'!$T$9:$T$223,'Allocation of site-spec costs'!$B785,'Capex forecast'!$S$9:$S$223,'Allocation of site-spec costs'!$D785,'Capex forecast'!$Q$9:$Q$223,"Customer Connection")</f>
        <v>0</v>
      </c>
      <c r="N785" s="32">
        <f>SUMIFS('Capex forecast'!M$9:M$223,'Capex forecast'!$T$9:$T$223,'Allocation of site-spec costs'!$B785,'Capex forecast'!$S$9:$S$223,'Allocation of site-spec costs'!$D785,'Capex forecast'!$Q$9:$Q$223,"Customer Connection")</f>
        <v>0</v>
      </c>
      <c r="O785" s="32">
        <f>SUMIFS('Capex forecast'!N$9:N$223,'Capex forecast'!$T$9:$T$223,'Allocation of site-spec costs'!$B785,'Capex forecast'!$S$9:$S$223,'Allocation of site-spec costs'!$D785,'Capex forecast'!$Q$9:$Q$223,"Customer Connection")</f>
        <v>0</v>
      </c>
      <c r="Q785" s="45" t="s">
        <v>105</v>
      </c>
      <c r="R785" s="6" t="str">
        <f>INDEX('Demand forecast'!$M$9:$M$5832,MATCH($Q785,'Demand forecast'!$B$9:$B$5832,0))</f>
        <v>No</v>
      </c>
      <c r="S785" s="6" t="str">
        <f>IF(COUNTIF($Q$93:Q785,$B785) = 1, "LV", IF(COUNTIF($Q$93:Q785,$B785) = 2, "HV", "ST"))</f>
        <v>ST</v>
      </c>
      <c r="T785" s="6" t="str">
        <f>INDEX('Demand forecast and growth rate'!$E$7:$E$273,MATCH($Q785,'Demand forecast and growth rate'!$B$7:$B$273,0))</f>
        <v>Steady/falling</v>
      </c>
      <c r="U785" s="32">
        <f>SUMIFS('Capex forecast'!E$9:E$223,'Capex forecast'!$T$9:$T$223,$Q785,'Capex forecast'!$S$9:$S$223,$S785,'Capex forecast'!$Q$9:$Q$223,"Augex")</f>
        <v>0</v>
      </c>
      <c r="V785" s="32">
        <f>SUMIFS('Capex forecast'!F$9:F$223,'Capex forecast'!$T$9:$T$223,$Q785,'Capex forecast'!$S$9:$S$223,$S785,'Capex forecast'!$Q$9:$Q$223,"Augex")</f>
        <v>0</v>
      </c>
      <c r="W785" s="32">
        <f>SUMIFS('Capex forecast'!G$9:G$223,'Capex forecast'!$T$9:$T$223,$Q785,'Capex forecast'!$S$9:$S$223,$S785,'Capex forecast'!$Q$9:$Q$223,"Augex")</f>
        <v>0</v>
      </c>
      <c r="X785" s="32">
        <f>SUMIFS('Capex forecast'!H$9:H$223,'Capex forecast'!$T$9:$T$223,$Q785,'Capex forecast'!$S$9:$S$223,$S785,'Capex forecast'!$Q$9:$Q$223,"Augex")</f>
        <v>0</v>
      </c>
      <c r="Y785" s="32">
        <f>SUMIFS('Capex forecast'!I$9:I$223,'Capex forecast'!$T$9:$T$223,$Q785,'Capex forecast'!$S$9:$S$223,$S785,'Capex forecast'!$Q$9:$Q$223,"Augex")</f>
        <v>0</v>
      </c>
      <c r="Z785" s="32">
        <f>SUMIFS('Capex forecast'!J$9:J$223,'Capex forecast'!$T$9:$T$223,$Q785,'Capex forecast'!$S$9:$S$223,$S785,'Capex forecast'!$Q$9:$Q$223,"Augex")</f>
        <v>0</v>
      </c>
      <c r="AA785" s="32">
        <f>SUMIFS('Capex forecast'!K$9:K$223,'Capex forecast'!$T$9:$T$223,$Q785,'Capex forecast'!$S$9:$S$223,$S785,'Capex forecast'!$Q$9:$Q$223,"Augex")</f>
        <v>0</v>
      </c>
      <c r="AB785" s="32">
        <f>SUMIFS('Capex forecast'!L$9:L$223,'Capex forecast'!$T$9:$T$223,$Q785,'Capex forecast'!$S$9:$S$223,$S785,'Capex forecast'!$Q$9:$Q$223,"Augex")</f>
        <v>0</v>
      </c>
      <c r="AC785" s="32">
        <f>SUMIFS('Capex forecast'!M$9:M$223,'Capex forecast'!$T$9:$T$223,$Q785,'Capex forecast'!$S$9:$S$223,$S785,'Capex forecast'!$Q$9:$Q$223,"Augex")</f>
        <v>0</v>
      </c>
      <c r="AD785" s="32">
        <f>SUMIFS('Capex forecast'!N$9:N$223,'Capex forecast'!$T$9:$T$223,$Q785,'Capex forecast'!$S$9:$S$223,$S785,'Capex forecast'!$Q$9:$Q$223,"Augex")</f>
        <v>0</v>
      </c>
      <c r="AF785" s="45" t="s">
        <v>105</v>
      </c>
      <c r="AG785" s="6" t="str">
        <f>INDEX('Demand forecast'!$M$9:$M$5832,MATCH($Q785,'Demand forecast'!$B$9:$B$5832,0))</f>
        <v>No</v>
      </c>
      <c r="AH785" s="6" t="str">
        <f>IF(COUNTIF($AF$93:AF785,$B785) = 1, "LV", IF(COUNTIF($AF$93:AF785,$B785) = 2, "HV", "ST"))</f>
        <v>ST</v>
      </c>
      <c r="AI785" s="6" t="str">
        <f>INDEX('Demand forecast and growth rate'!$E$7:$E$273,MATCH($Q785,'Demand forecast and growth rate'!$B$7:$B$273,0))</f>
        <v>Steady/falling</v>
      </c>
      <c r="AJ785" s="47">
        <f>SUMIFS('Capex forecast'!E$9:E$223,'Capex forecast'!$T$9:$T$223,$AF785,'Capex forecast'!$S$9:$S$223,$AH785,'Capex forecast'!$Q$9:$Q$223,"Repex")</f>
        <v>0</v>
      </c>
      <c r="AK785" s="47">
        <f>SUMIFS('Capex forecast'!F$9:F$223,'Capex forecast'!$T$9:$T$223,$AF785,'Capex forecast'!$S$9:$S$223,$AH785,'Capex forecast'!$Q$9:$Q$223,"Repex")</f>
        <v>0</v>
      </c>
      <c r="AL785" s="47">
        <f>SUMIFS('Capex forecast'!G$9:G$223,'Capex forecast'!$T$9:$T$223,$AF785,'Capex forecast'!$S$9:$S$223,$AH785,'Capex forecast'!$Q$9:$Q$223,"Repex")</f>
        <v>0</v>
      </c>
      <c r="AM785" s="47">
        <f>SUMIFS('Capex forecast'!H$9:H$223,'Capex forecast'!$T$9:$T$223,$AF785,'Capex forecast'!$S$9:$S$223,$AH785,'Capex forecast'!$Q$9:$Q$223,"Repex")</f>
        <v>0</v>
      </c>
      <c r="AN785" s="47">
        <f>SUMIFS('Capex forecast'!I$9:I$223,'Capex forecast'!$T$9:$T$223,$AF785,'Capex forecast'!$S$9:$S$223,$AH785,'Capex forecast'!$Q$9:$Q$223,"Repex")</f>
        <v>0</v>
      </c>
      <c r="AO785" s="47">
        <f>SUMIFS('Capex forecast'!J$9:J$223,'Capex forecast'!$T$9:$T$223,$AF785,'Capex forecast'!$S$9:$S$223,$AH785,'Capex forecast'!$Q$9:$Q$223,"Repex")</f>
        <v>0</v>
      </c>
      <c r="AP785" s="47">
        <f>SUMIFS('Capex forecast'!K$9:K$223,'Capex forecast'!$T$9:$T$223,$AF785,'Capex forecast'!$S$9:$S$223,$AH785,'Capex forecast'!$Q$9:$Q$223,"Repex")</f>
        <v>0</v>
      </c>
      <c r="AQ785" s="47">
        <f>SUMIFS('Capex forecast'!L$9:L$223,'Capex forecast'!$T$9:$T$223,$AF785,'Capex forecast'!$S$9:$S$223,$AH785,'Capex forecast'!$Q$9:$Q$223,"Repex")</f>
        <v>0</v>
      </c>
      <c r="AR785" s="47">
        <f>SUMIFS('Capex forecast'!M$9:M$223,'Capex forecast'!$T$9:$T$223,$AF785,'Capex forecast'!$S$9:$S$223,$AH785,'Capex forecast'!$Q$9:$Q$223,"Repex")</f>
        <v>0</v>
      </c>
      <c r="AS785" s="47">
        <f>SUMIFS('Capex forecast'!N$9:N$223,'Capex forecast'!$T$9:$T$223,$AF785,'Capex forecast'!$S$9:$S$223,$AH785,'Capex forecast'!$Q$9:$Q$223,"Repex")</f>
        <v>0</v>
      </c>
    </row>
    <row r="786" spans="2:45" ht="15">
      <c r="B786" s="45" t="s">
        <v>152</v>
      </c>
      <c r="C786" s="6" t="str">
        <f>INDEX('Demand forecast'!$M$9:$M$5832,MATCH($B786,'Demand forecast'!$B$9:$B$5832,0))</f>
        <v>No</v>
      </c>
      <c r="D786" s="6" t="str">
        <f>IF(COUNTIF($B$93:B786,$B786) = 1, "LV", IF(COUNTIF($B$93:B786,$B786) = 2, "HV", "ST"))</f>
        <v>ST</v>
      </c>
      <c r="E786" s="6" t="str">
        <f>INDEX('Demand forecast and growth rate'!$E$7:$E$273,MATCH($B786,'Demand forecast and growth rate'!$B$7:$B$273,0))</f>
        <v>High growth</v>
      </c>
      <c r="F786" s="32">
        <f>SUMIFS('Capex forecast'!E$9:E$223,'Capex forecast'!$T$9:$T$223,'Allocation of site-spec costs'!$B786,'Capex forecast'!$S$9:$S$223,'Allocation of site-spec costs'!$D786,'Capex forecast'!$Q$9:$Q$223,"Customer Connection")</f>
        <v>0</v>
      </c>
      <c r="G786" s="32">
        <f>SUMIFS('Capex forecast'!F$9:F$223,'Capex forecast'!$T$9:$T$223,'Allocation of site-spec costs'!$B786,'Capex forecast'!$S$9:$S$223,'Allocation of site-spec costs'!$D786,'Capex forecast'!$Q$9:$Q$223,"Customer Connection")</f>
        <v>0</v>
      </c>
      <c r="H786" s="32">
        <f>SUMIFS('Capex forecast'!G$9:G$223,'Capex forecast'!$T$9:$T$223,'Allocation of site-spec costs'!$B786,'Capex forecast'!$S$9:$S$223,'Allocation of site-spec costs'!$D786,'Capex forecast'!$Q$9:$Q$223,"Customer Connection")</f>
        <v>0</v>
      </c>
      <c r="I786" s="32">
        <f>SUMIFS('Capex forecast'!H$9:H$223,'Capex forecast'!$T$9:$T$223,'Allocation of site-spec costs'!$B786,'Capex forecast'!$S$9:$S$223,'Allocation of site-spec costs'!$D786,'Capex forecast'!$Q$9:$Q$223,"Customer Connection")</f>
        <v>0</v>
      </c>
      <c r="J786" s="32">
        <f>SUMIFS('Capex forecast'!I$9:I$223,'Capex forecast'!$T$9:$T$223,'Allocation of site-spec costs'!$B786,'Capex forecast'!$S$9:$S$223,'Allocation of site-spec costs'!$D786,'Capex forecast'!$Q$9:$Q$223,"Customer Connection")</f>
        <v>0</v>
      </c>
      <c r="K786" s="32">
        <f>SUMIFS('Capex forecast'!J$9:J$223,'Capex forecast'!$T$9:$T$223,'Allocation of site-spec costs'!$B786,'Capex forecast'!$S$9:$S$223,'Allocation of site-spec costs'!$D786,'Capex forecast'!$Q$9:$Q$223,"Customer Connection")</f>
        <v>0</v>
      </c>
      <c r="L786" s="32">
        <f>SUMIFS('Capex forecast'!K$9:K$223,'Capex forecast'!$T$9:$T$223,'Allocation of site-spec costs'!$B786,'Capex forecast'!$S$9:$S$223,'Allocation of site-spec costs'!$D786,'Capex forecast'!$Q$9:$Q$223,"Customer Connection")</f>
        <v>0</v>
      </c>
      <c r="M786" s="32">
        <f>SUMIFS('Capex forecast'!L$9:L$223,'Capex forecast'!$T$9:$T$223,'Allocation of site-spec costs'!$B786,'Capex forecast'!$S$9:$S$223,'Allocation of site-spec costs'!$D786,'Capex forecast'!$Q$9:$Q$223,"Customer Connection")</f>
        <v>0</v>
      </c>
      <c r="N786" s="32">
        <f>SUMIFS('Capex forecast'!M$9:M$223,'Capex forecast'!$T$9:$T$223,'Allocation of site-spec costs'!$B786,'Capex forecast'!$S$9:$S$223,'Allocation of site-spec costs'!$D786,'Capex forecast'!$Q$9:$Q$223,"Customer Connection")</f>
        <v>0</v>
      </c>
      <c r="O786" s="32">
        <f>SUMIFS('Capex forecast'!N$9:N$223,'Capex forecast'!$T$9:$T$223,'Allocation of site-spec costs'!$B786,'Capex forecast'!$S$9:$S$223,'Allocation of site-spec costs'!$D786,'Capex forecast'!$Q$9:$Q$223,"Customer Connection")</f>
        <v>0</v>
      </c>
      <c r="Q786" s="45" t="s">
        <v>152</v>
      </c>
      <c r="R786" s="6" t="str">
        <f>INDEX('Demand forecast'!$M$9:$M$5832,MATCH($Q786,'Demand forecast'!$B$9:$B$5832,0))</f>
        <v>No</v>
      </c>
      <c r="S786" s="6" t="str">
        <f>IF(COUNTIF($Q$93:Q786,$B786) = 1, "LV", IF(COUNTIF($Q$93:Q786,$B786) = 2, "HV", "ST"))</f>
        <v>ST</v>
      </c>
      <c r="T786" s="6" t="str">
        <f>INDEX('Demand forecast and growth rate'!$E$7:$E$273,MATCH($Q786,'Demand forecast and growth rate'!$B$7:$B$273,0))</f>
        <v>High growth</v>
      </c>
      <c r="U786" s="32">
        <f>SUMIFS('Capex forecast'!E$9:E$223,'Capex forecast'!$T$9:$T$223,$Q786,'Capex forecast'!$S$9:$S$223,$S786,'Capex forecast'!$Q$9:$Q$223,"Augex")</f>
        <v>0</v>
      </c>
      <c r="V786" s="32">
        <f>SUMIFS('Capex forecast'!F$9:F$223,'Capex forecast'!$T$9:$T$223,$Q786,'Capex forecast'!$S$9:$S$223,$S786,'Capex forecast'!$Q$9:$Q$223,"Augex")</f>
        <v>0</v>
      </c>
      <c r="W786" s="32">
        <f>SUMIFS('Capex forecast'!G$9:G$223,'Capex forecast'!$T$9:$T$223,$Q786,'Capex forecast'!$S$9:$S$223,$S786,'Capex forecast'!$Q$9:$Q$223,"Augex")</f>
        <v>0</v>
      </c>
      <c r="X786" s="32">
        <f>SUMIFS('Capex forecast'!H$9:H$223,'Capex forecast'!$T$9:$T$223,$Q786,'Capex forecast'!$S$9:$S$223,$S786,'Capex forecast'!$Q$9:$Q$223,"Augex")</f>
        <v>0</v>
      </c>
      <c r="Y786" s="32">
        <f>SUMIFS('Capex forecast'!I$9:I$223,'Capex forecast'!$T$9:$T$223,$Q786,'Capex forecast'!$S$9:$S$223,$S786,'Capex forecast'!$Q$9:$Q$223,"Augex")</f>
        <v>0</v>
      </c>
      <c r="Z786" s="32">
        <f>SUMIFS('Capex forecast'!J$9:J$223,'Capex forecast'!$T$9:$T$223,$Q786,'Capex forecast'!$S$9:$S$223,$S786,'Capex forecast'!$Q$9:$Q$223,"Augex")</f>
        <v>0</v>
      </c>
      <c r="AA786" s="32">
        <f>SUMIFS('Capex forecast'!K$9:K$223,'Capex forecast'!$T$9:$T$223,$Q786,'Capex forecast'!$S$9:$S$223,$S786,'Capex forecast'!$Q$9:$Q$223,"Augex")</f>
        <v>0</v>
      </c>
      <c r="AB786" s="32">
        <f>SUMIFS('Capex forecast'!L$9:L$223,'Capex forecast'!$T$9:$T$223,$Q786,'Capex forecast'!$S$9:$S$223,$S786,'Capex forecast'!$Q$9:$Q$223,"Augex")</f>
        <v>0</v>
      </c>
      <c r="AC786" s="32">
        <f>SUMIFS('Capex forecast'!M$9:M$223,'Capex forecast'!$T$9:$T$223,$Q786,'Capex forecast'!$S$9:$S$223,$S786,'Capex forecast'!$Q$9:$Q$223,"Augex")</f>
        <v>0</v>
      </c>
      <c r="AD786" s="32">
        <f>SUMIFS('Capex forecast'!N$9:N$223,'Capex forecast'!$T$9:$T$223,$Q786,'Capex forecast'!$S$9:$S$223,$S786,'Capex forecast'!$Q$9:$Q$223,"Augex")</f>
        <v>0</v>
      </c>
      <c r="AF786" s="45" t="s">
        <v>152</v>
      </c>
      <c r="AG786" s="6" t="str">
        <f>INDEX('Demand forecast'!$M$9:$M$5832,MATCH($Q786,'Demand forecast'!$B$9:$B$5832,0))</f>
        <v>No</v>
      </c>
      <c r="AH786" s="6" t="str">
        <f>IF(COUNTIF($AF$93:AF786,$B786) = 1, "LV", IF(COUNTIF($AF$93:AF786,$B786) = 2, "HV", "ST"))</f>
        <v>ST</v>
      </c>
      <c r="AI786" s="6" t="str">
        <f>INDEX('Demand forecast and growth rate'!$E$7:$E$273,MATCH($Q786,'Demand forecast and growth rate'!$B$7:$B$273,0))</f>
        <v>High growth</v>
      </c>
      <c r="AJ786" s="47">
        <f>SUMIFS('Capex forecast'!E$9:E$223,'Capex forecast'!$T$9:$T$223,$AF786,'Capex forecast'!$S$9:$S$223,$AH786,'Capex forecast'!$Q$9:$Q$223,"Repex")</f>
        <v>0</v>
      </c>
      <c r="AK786" s="47">
        <f>SUMIFS('Capex forecast'!F$9:F$223,'Capex forecast'!$T$9:$T$223,$AF786,'Capex forecast'!$S$9:$S$223,$AH786,'Capex forecast'!$Q$9:$Q$223,"Repex")</f>
        <v>0</v>
      </c>
      <c r="AL786" s="47">
        <f>SUMIFS('Capex forecast'!G$9:G$223,'Capex forecast'!$T$9:$T$223,$AF786,'Capex forecast'!$S$9:$S$223,$AH786,'Capex forecast'!$Q$9:$Q$223,"Repex")</f>
        <v>0</v>
      </c>
      <c r="AM786" s="47">
        <f>SUMIFS('Capex forecast'!H$9:H$223,'Capex forecast'!$T$9:$T$223,$AF786,'Capex forecast'!$S$9:$S$223,$AH786,'Capex forecast'!$Q$9:$Q$223,"Repex")</f>
        <v>0</v>
      </c>
      <c r="AN786" s="47">
        <f>SUMIFS('Capex forecast'!I$9:I$223,'Capex forecast'!$T$9:$T$223,$AF786,'Capex forecast'!$S$9:$S$223,$AH786,'Capex forecast'!$Q$9:$Q$223,"Repex")</f>
        <v>0</v>
      </c>
      <c r="AO786" s="47">
        <f>SUMIFS('Capex forecast'!J$9:J$223,'Capex forecast'!$T$9:$T$223,$AF786,'Capex forecast'!$S$9:$S$223,$AH786,'Capex forecast'!$Q$9:$Q$223,"Repex")</f>
        <v>0</v>
      </c>
      <c r="AP786" s="47">
        <f>SUMIFS('Capex forecast'!K$9:K$223,'Capex forecast'!$T$9:$T$223,$AF786,'Capex forecast'!$S$9:$S$223,$AH786,'Capex forecast'!$Q$9:$Q$223,"Repex")</f>
        <v>0</v>
      </c>
      <c r="AQ786" s="47">
        <f>SUMIFS('Capex forecast'!L$9:L$223,'Capex forecast'!$T$9:$T$223,$AF786,'Capex forecast'!$S$9:$S$223,$AH786,'Capex forecast'!$Q$9:$Q$223,"Repex")</f>
        <v>0</v>
      </c>
      <c r="AR786" s="47">
        <f>SUMIFS('Capex forecast'!M$9:M$223,'Capex forecast'!$T$9:$T$223,$AF786,'Capex forecast'!$S$9:$S$223,$AH786,'Capex forecast'!$Q$9:$Q$223,"Repex")</f>
        <v>0</v>
      </c>
      <c r="AS786" s="47">
        <f>SUMIFS('Capex forecast'!N$9:N$223,'Capex forecast'!$T$9:$T$223,$AF786,'Capex forecast'!$S$9:$S$223,$AH786,'Capex forecast'!$Q$9:$Q$223,"Repex")</f>
        <v>0</v>
      </c>
    </row>
    <row r="787" spans="2:45" ht="15">
      <c r="B787" s="45" t="s">
        <v>255</v>
      </c>
      <c r="C787" s="6" t="str">
        <f>INDEX('Demand forecast'!$M$9:$M$5832,MATCH($B787,'Demand forecast'!$B$9:$B$5832,0))</f>
        <v>Yes</v>
      </c>
      <c r="D787" s="6" t="str">
        <f>IF(COUNTIF($B$93:B787,$B787) = 1, "LV", IF(COUNTIF($B$93:B787,$B787) = 2, "HV", "ST"))</f>
        <v>ST</v>
      </c>
      <c r="E787" s="6" t="str">
        <f>INDEX('Demand forecast and growth rate'!$E$7:$E$273,MATCH($B787,'Demand forecast and growth rate'!$B$7:$B$273,0))</f>
        <v>Steady/falling</v>
      </c>
      <c r="F787" s="32">
        <f>SUMIFS('Capex forecast'!E$9:E$223,'Capex forecast'!$T$9:$T$223,'Allocation of site-spec costs'!$B787,'Capex forecast'!$S$9:$S$223,'Allocation of site-spec costs'!$D787,'Capex forecast'!$Q$9:$Q$223,"Customer Connection")</f>
        <v>0</v>
      </c>
      <c r="G787" s="32">
        <f>SUMIFS('Capex forecast'!F$9:F$223,'Capex forecast'!$T$9:$T$223,'Allocation of site-spec costs'!$B787,'Capex forecast'!$S$9:$S$223,'Allocation of site-spec costs'!$D787,'Capex forecast'!$Q$9:$Q$223,"Customer Connection")</f>
        <v>0</v>
      </c>
      <c r="H787" s="32">
        <f>SUMIFS('Capex forecast'!G$9:G$223,'Capex forecast'!$T$9:$T$223,'Allocation of site-spec costs'!$B787,'Capex forecast'!$S$9:$S$223,'Allocation of site-spec costs'!$D787,'Capex forecast'!$Q$9:$Q$223,"Customer Connection")</f>
        <v>0</v>
      </c>
      <c r="I787" s="32">
        <f>SUMIFS('Capex forecast'!H$9:H$223,'Capex forecast'!$T$9:$T$223,'Allocation of site-spec costs'!$B787,'Capex forecast'!$S$9:$S$223,'Allocation of site-spec costs'!$D787,'Capex forecast'!$Q$9:$Q$223,"Customer Connection")</f>
        <v>0</v>
      </c>
      <c r="J787" s="32">
        <f>SUMIFS('Capex forecast'!I$9:I$223,'Capex forecast'!$T$9:$T$223,'Allocation of site-spec costs'!$B787,'Capex forecast'!$S$9:$S$223,'Allocation of site-spec costs'!$D787,'Capex forecast'!$Q$9:$Q$223,"Customer Connection")</f>
        <v>0</v>
      </c>
      <c r="K787" s="32">
        <f>SUMIFS('Capex forecast'!J$9:J$223,'Capex forecast'!$T$9:$T$223,'Allocation of site-spec costs'!$B787,'Capex forecast'!$S$9:$S$223,'Allocation of site-spec costs'!$D787,'Capex forecast'!$Q$9:$Q$223,"Customer Connection")</f>
        <v>0</v>
      </c>
      <c r="L787" s="32">
        <f>SUMIFS('Capex forecast'!K$9:K$223,'Capex forecast'!$T$9:$T$223,'Allocation of site-spec costs'!$B787,'Capex forecast'!$S$9:$S$223,'Allocation of site-spec costs'!$D787,'Capex forecast'!$Q$9:$Q$223,"Customer Connection")</f>
        <v>0</v>
      </c>
      <c r="M787" s="32">
        <f>SUMIFS('Capex forecast'!L$9:L$223,'Capex forecast'!$T$9:$T$223,'Allocation of site-spec costs'!$B787,'Capex forecast'!$S$9:$S$223,'Allocation of site-spec costs'!$D787,'Capex forecast'!$Q$9:$Q$223,"Customer Connection")</f>
        <v>0</v>
      </c>
      <c r="N787" s="32">
        <f>SUMIFS('Capex forecast'!M$9:M$223,'Capex forecast'!$T$9:$T$223,'Allocation of site-spec costs'!$B787,'Capex forecast'!$S$9:$S$223,'Allocation of site-spec costs'!$D787,'Capex forecast'!$Q$9:$Q$223,"Customer Connection")</f>
        <v>0</v>
      </c>
      <c r="O787" s="32">
        <f>SUMIFS('Capex forecast'!N$9:N$223,'Capex forecast'!$T$9:$T$223,'Allocation of site-spec costs'!$B787,'Capex forecast'!$S$9:$S$223,'Allocation of site-spec costs'!$D787,'Capex forecast'!$Q$9:$Q$223,"Customer Connection")</f>
        <v>0</v>
      </c>
      <c r="Q787" s="45" t="s">
        <v>255</v>
      </c>
      <c r="R787" s="6" t="str">
        <f>INDEX('Demand forecast'!$M$9:$M$5832,MATCH($Q787,'Demand forecast'!$B$9:$B$5832,0))</f>
        <v>Yes</v>
      </c>
      <c r="S787" s="6" t="str">
        <f>IF(COUNTIF($Q$93:Q787,$B787) = 1, "LV", IF(COUNTIF($Q$93:Q787,$B787) = 2, "HV", "ST"))</f>
        <v>ST</v>
      </c>
      <c r="T787" s="6" t="str">
        <f>INDEX('Demand forecast and growth rate'!$E$7:$E$273,MATCH($Q787,'Demand forecast and growth rate'!$B$7:$B$273,0))</f>
        <v>Steady/falling</v>
      </c>
      <c r="U787" s="32">
        <f>SUMIFS('Capex forecast'!E$9:E$223,'Capex forecast'!$T$9:$T$223,$Q787,'Capex forecast'!$S$9:$S$223,$S787,'Capex forecast'!$Q$9:$Q$223,"Augex")</f>
        <v>0</v>
      </c>
      <c r="V787" s="32">
        <f>SUMIFS('Capex forecast'!F$9:F$223,'Capex forecast'!$T$9:$T$223,$Q787,'Capex forecast'!$S$9:$S$223,$S787,'Capex forecast'!$Q$9:$Q$223,"Augex")</f>
        <v>0</v>
      </c>
      <c r="W787" s="32">
        <f>SUMIFS('Capex forecast'!G$9:G$223,'Capex forecast'!$T$9:$T$223,$Q787,'Capex forecast'!$S$9:$S$223,$S787,'Capex forecast'!$Q$9:$Q$223,"Augex")</f>
        <v>0</v>
      </c>
      <c r="X787" s="32">
        <f>SUMIFS('Capex forecast'!H$9:H$223,'Capex forecast'!$T$9:$T$223,$Q787,'Capex forecast'!$S$9:$S$223,$S787,'Capex forecast'!$Q$9:$Q$223,"Augex")</f>
        <v>0</v>
      </c>
      <c r="Y787" s="32">
        <f>SUMIFS('Capex forecast'!I$9:I$223,'Capex forecast'!$T$9:$T$223,$Q787,'Capex forecast'!$S$9:$S$223,$S787,'Capex forecast'!$Q$9:$Q$223,"Augex")</f>
        <v>0</v>
      </c>
      <c r="Z787" s="32">
        <f>SUMIFS('Capex forecast'!J$9:J$223,'Capex forecast'!$T$9:$T$223,$Q787,'Capex forecast'!$S$9:$S$223,$S787,'Capex forecast'!$Q$9:$Q$223,"Augex")</f>
        <v>0</v>
      </c>
      <c r="AA787" s="32">
        <f>SUMIFS('Capex forecast'!K$9:K$223,'Capex forecast'!$T$9:$T$223,$Q787,'Capex forecast'!$S$9:$S$223,$S787,'Capex forecast'!$Q$9:$Q$223,"Augex")</f>
        <v>0</v>
      </c>
      <c r="AB787" s="32">
        <f>SUMIFS('Capex forecast'!L$9:L$223,'Capex forecast'!$T$9:$T$223,$Q787,'Capex forecast'!$S$9:$S$223,$S787,'Capex forecast'!$Q$9:$Q$223,"Augex")</f>
        <v>0</v>
      </c>
      <c r="AC787" s="32">
        <f>SUMIFS('Capex forecast'!M$9:M$223,'Capex forecast'!$T$9:$T$223,$Q787,'Capex forecast'!$S$9:$S$223,$S787,'Capex forecast'!$Q$9:$Q$223,"Augex")</f>
        <v>0</v>
      </c>
      <c r="AD787" s="32">
        <f>SUMIFS('Capex forecast'!N$9:N$223,'Capex forecast'!$T$9:$T$223,$Q787,'Capex forecast'!$S$9:$S$223,$S787,'Capex forecast'!$Q$9:$Q$223,"Augex")</f>
        <v>0</v>
      </c>
      <c r="AF787" s="45" t="s">
        <v>255</v>
      </c>
      <c r="AG787" s="6" t="str">
        <f>INDEX('Demand forecast'!$M$9:$M$5832,MATCH($Q787,'Demand forecast'!$B$9:$B$5832,0))</f>
        <v>Yes</v>
      </c>
      <c r="AH787" s="6" t="str">
        <f>IF(COUNTIF($AF$93:AF787,$B787) = 1, "LV", IF(COUNTIF($AF$93:AF787,$B787) = 2, "HV", "ST"))</f>
        <v>ST</v>
      </c>
      <c r="AI787" s="6" t="str">
        <f>INDEX('Demand forecast and growth rate'!$E$7:$E$273,MATCH($Q787,'Demand forecast and growth rate'!$B$7:$B$273,0))</f>
        <v>Steady/falling</v>
      </c>
      <c r="AJ787" s="47">
        <f>SUMIFS('Capex forecast'!E$9:E$223,'Capex forecast'!$T$9:$T$223,$AF787,'Capex forecast'!$S$9:$S$223,$AH787,'Capex forecast'!$Q$9:$Q$223,"Repex")</f>
        <v>0</v>
      </c>
      <c r="AK787" s="47">
        <f>SUMIFS('Capex forecast'!F$9:F$223,'Capex forecast'!$T$9:$T$223,$AF787,'Capex forecast'!$S$9:$S$223,$AH787,'Capex forecast'!$Q$9:$Q$223,"Repex")</f>
        <v>0</v>
      </c>
      <c r="AL787" s="47">
        <f>SUMIFS('Capex forecast'!G$9:G$223,'Capex forecast'!$T$9:$T$223,$AF787,'Capex forecast'!$S$9:$S$223,$AH787,'Capex forecast'!$Q$9:$Q$223,"Repex")</f>
        <v>0</v>
      </c>
      <c r="AM787" s="47">
        <f>SUMIFS('Capex forecast'!H$9:H$223,'Capex forecast'!$T$9:$T$223,$AF787,'Capex forecast'!$S$9:$S$223,$AH787,'Capex forecast'!$Q$9:$Q$223,"Repex")</f>
        <v>0</v>
      </c>
      <c r="AN787" s="47">
        <f>SUMIFS('Capex forecast'!I$9:I$223,'Capex forecast'!$T$9:$T$223,$AF787,'Capex forecast'!$S$9:$S$223,$AH787,'Capex forecast'!$Q$9:$Q$223,"Repex")</f>
        <v>0</v>
      </c>
      <c r="AO787" s="47">
        <f>SUMIFS('Capex forecast'!J$9:J$223,'Capex forecast'!$T$9:$T$223,$AF787,'Capex forecast'!$S$9:$S$223,$AH787,'Capex forecast'!$Q$9:$Q$223,"Repex")</f>
        <v>0</v>
      </c>
      <c r="AP787" s="47">
        <f>SUMIFS('Capex forecast'!K$9:K$223,'Capex forecast'!$T$9:$T$223,$AF787,'Capex forecast'!$S$9:$S$223,$AH787,'Capex forecast'!$Q$9:$Q$223,"Repex")</f>
        <v>0</v>
      </c>
      <c r="AQ787" s="47">
        <f>SUMIFS('Capex forecast'!L$9:L$223,'Capex forecast'!$T$9:$T$223,$AF787,'Capex forecast'!$S$9:$S$223,$AH787,'Capex forecast'!$Q$9:$Q$223,"Repex")</f>
        <v>0</v>
      </c>
      <c r="AR787" s="47">
        <f>SUMIFS('Capex forecast'!M$9:M$223,'Capex forecast'!$T$9:$T$223,$AF787,'Capex forecast'!$S$9:$S$223,$AH787,'Capex forecast'!$Q$9:$Q$223,"Repex")</f>
        <v>0</v>
      </c>
      <c r="AS787" s="47">
        <f>SUMIFS('Capex forecast'!N$9:N$223,'Capex forecast'!$T$9:$T$223,$AF787,'Capex forecast'!$S$9:$S$223,$AH787,'Capex forecast'!$Q$9:$Q$223,"Repex")</f>
        <v>0</v>
      </c>
    </row>
    <row r="788" spans="2:45" ht="15">
      <c r="B788" s="45" t="s">
        <v>170</v>
      </c>
      <c r="C788" s="6" t="str">
        <f>INDEX('Demand forecast'!$M$9:$M$5832,MATCH($B788,'Demand forecast'!$B$9:$B$5832,0))</f>
        <v>No</v>
      </c>
      <c r="D788" s="6" t="str">
        <f>IF(COUNTIF($B$93:B788,$B788) = 1, "LV", IF(COUNTIF($B$93:B788,$B788) = 2, "HV", "ST"))</f>
        <v>ST</v>
      </c>
      <c r="E788" s="6" t="str">
        <f>INDEX('Demand forecast and growth rate'!$E$7:$E$273,MATCH($B788,'Demand forecast and growth rate'!$B$7:$B$273,0))</f>
        <v>High growth</v>
      </c>
      <c r="F788" s="32">
        <f>SUMIFS('Capex forecast'!E$9:E$223,'Capex forecast'!$T$9:$T$223,'Allocation of site-spec costs'!$B788,'Capex forecast'!$S$9:$S$223,'Allocation of site-spec costs'!$D788,'Capex forecast'!$Q$9:$Q$223,"Customer Connection")</f>
        <v>0</v>
      </c>
      <c r="G788" s="32">
        <f>SUMIFS('Capex forecast'!F$9:F$223,'Capex forecast'!$T$9:$T$223,'Allocation of site-spec costs'!$B788,'Capex forecast'!$S$9:$S$223,'Allocation of site-spec costs'!$D788,'Capex forecast'!$Q$9:$Q$223,"Customer Connection")</f>
        <v>0</v>
      </c>
      <c r="H788" s="32">
        <f>SUMIFS('Capex forecast'!G$9:G$223,'Capex forecast'!$T$9:$T$223,'Allocation of site-spec costs'!$B788,'Capex forecast'!$S$9:$S$223,'Allocation of site-spec costs'!$D788,'Capex forecast'!$Q$9:$Q$223,"Customer Connection")</f>
        <v>0</v>
      </c>
      <c r="I788" s="32">
        <f>SUMIFS('Capex forecast'!H$9:H$223,'Capex forecast'!$T$9:$T$223,'Allocation of site-spec costs'!$B788,'Capex forecast'!$S$9:$S$223,'Allocation of site-spec costs'!$D788,'Capex forecast'!$Q$9:$Q$223,"Customer Connection")</f>
        <v>0</v>
      </c>
      <c r="J788" s="32">
        <f>SUMIFS('Capex forecast'!I$9:I$223,'Capex forecast'!$T$9:$T$223,'Allocation of site-spec costs'!$B788,'Capex forecast'!$S$9:$S$223,'Allocation of site-spec costs'!$D788,'Capex forecast'!$Q$9:$Q$223,"Customer Connection")</f>
        <v>0</v>
      </c>
      <c r="K788" s="32">
        <f>SUMIFS('Capex forecast'!J$9:J$223,'Capex forecast'!$T$9:$T$223,'Allocation of site-spec costs'!$B788,'Capex forecast'!$S$9:$S$223,'Allocation of site-spec costs'!$D788,'Capex forecast'!$Q$9:$Q$223,"Customer Connection")</f>
        <v>0</v>
      </c>
      <c r="L788" s="32">
        <f>SUMIFS('Capex forecast'!K$9:K$223,'Capex forecast'!$T$9:$T$223,'Allocation of site-spec costs'!$B788,'Capex forecast'!$S$9:$S$223,'Allocation of site-spec costs'!$D788,'Capex forecast'!$Q$9:$Q$223,"Customer Connection")</f>
        <v>0</v>
      </c>
      <c r="M788" s="32">
        <f>SUMIFS('Capex forecast'!L$9:L$223,'Capex forecast'!$T$9:$T$223,'Allocation of site-spec costs'!$B788,'Capex forecast'!$S$9:$S$223,'Allocation of site-spec costs'!$D788,'Capex forecast'!$Q$9:$Q$223,"Customer Connection")</f>
        <v>0</v>
      </c>
      <c r="N788" s="32">
        <f>SUMIFS('Capex forecast'!M$9:M$223,'Capex forecast'!$T$9:$T$223,'Allocation of site-spec costs'!$B788,'Capex forecast'!$S$9:$S$223,'Allocation of site-spec costs'!$D788,'Capex forecast'!$Q$9:$Q$223,"Customer Connection")</f>
        <v>0</v>
      </c>
      <c r="O788" s="32">
        <f>SUMIFS('Capex forecast'!N$9:N$223,'Capex forecast'!$T$9:$T$223,'Allocation of site-spec costs'!$B788,'Capex forecast'!$S$9:$S$223,'Allocation of site-spec costs'!$D788,'Capex forecast'!$Q$9:$Q$223,"Customer Connection")</f>
        <v>0</v>
      </c>
      <c r="Q788" s="45" t="s">
        <v>170</v>
      </c>
      <c r="R788" s="6" t="str">
        <f>INDEX('Demand forecast'!$M$9:$M$5832,MATCH($Q788,'Demand forecast'!$B$9:$B$5832,0))</f>
        <v>No</v>
      </c>
      <c r="S788" s="6" t="str">
        <f>IF(COUNTIF($Q$93:Q788,$B788) = 1, "LV", IF(COUNTIF($Q$93:Q788,$B788) = 2, "HV", "ST"))</f>
        <v>ST</v>
      </c>
      <c r="T788" s="6" t="str">
        <f>INDEX('Demand forecast and growth rate'!$E$7:$E$273,MATCH($Q788,'Demand forecast and growth rate'!$B$7:$B$273,0))</f>
        <v>High growth</v>
      </c>
      <c r="U788" s="32">
        <f>SUMIFS('Capex forecast'!E$9:E$223,'Capex forecast'!$T$9:$T$223,$Q788,'Capex forecast'!$S$9:$S$223,$S788,'Capex forecast'!$Q$9:$Q$223,"Augex")</f>
        <v>0</v>
      </c>
      <c r="V788" s="32">
        <f>SUMIFS('Capex forecast'!F$9:F$223,'Capex forecast'!$T$9:$T$223,$Q788,'Capex forecast'!$S$9:$S$223,$S788,'Capex forecast'!$Q$9:$Q$223,"Augex")</f>
        <v>0</v>
      </c>
      <c r="W788" s="32">
        <f>SUMIFS('Capex forecast'!G$9:G$223,'Capex forecast'!$T$9:$T$223,$Q788,'Capex forecast'!$S$9:$S$223,$S788,'Capex forecast'!$Q$9:$Q$223,"Augex")</f>
        <v>0</v>
      </c>
      <c r="X788" s="32">
        <f>SUMIFS('Capex forecast'!H$9:H$223,'Capex forecast'!$T$9:$T$223,$Q788,'Capex forecast'!$S$9:$S$223,$S788,'Capex forecast'!$Q$9:$Q$223,"Augex")</f>
        <v>0</v>
      </c>
      <c r="Y788" s="32">
        <f>SUMIFS('Capex forecast'!I$9:I$223,'Capex forecast'!$T$9:$T$223,$Q788,'Capex forecast'!$S$9:$S$223,$S788,'Capex forecast'!$Q$9:$Q$223,"Augex")</f>
        <v>0</v>
      </c>
      <c r="Z788" s="32">
        <f>SUMIFS('Capex forecast'!J$9:J$223,'Capex forecast'!$T$9:$T$223,$Q788,'Capex forecast'!$S$9:$S$223,$S788,'Capex forecast'!$Q$9:$Q$223,"Augex")</f>
        <v>0</v>
      </c>
      <c r="AA788" s="32">
        <f>SUMIFS('Capex forecast'!K$9:K$223,'Capex forecast'!$T$9:$T$223,$Q788,'Capex forecast'!$S$9:$S$223,$S788,'Capex forecast'!$Q$9:$Q$223,"Augex")</f>
        <v>0</v>
      </c>
      <c r="AB788" s="32">
        <f>SUMIFS('Capex forecast'!L$9:L$223,'Capex forecast'!$T$9:$T$223,$Q788,'Capex forecast'!$S$9:$S$223,$S788,'Capex forecast'!$Q$9:$Q$223,"Augex")</f>
        <v>0</v>
      </c>
      <c r="AC788" s="32">
        <f>SUMIFS('Capex forecast'!M$9:M$223,'Capex forecast'!$T$9:$T$223,$Q788,'Capex forecast'!$S$9:$S$223,$S788,'Capex forecast'!$Q$9:$Q$223,"Augex")</f>
        <v>0</v>
      </c>
      <c r="AD788" s="32">
        <f>SUMIFS('Capex forecast'!N$9:N$223,'Capex forecast'!$T$9:$T$223,$Q788,'Capex forecast'!$S$9:$S$223,$S788,'Capex forecast'!$Q$9:$Q$223,"Augex")</f>
        <v>0</v>
      </c>
      <c r="AF788" s="45" t="s">
        <v>170</v>
      </c>
      <c r="AG788" s="6" t="str">
        <f>INDEX('Demand forecast'!$M$9:$M$5832,MATCH($Q788,'Demand forecast'!$B$9:$B$5832,0))</f>
        <v>No</v>
      </c>
      <c r="AH788" s="6" t="str">
        <f>IF(COUNTIF($AF$93:AF788,$B788) = 1, "LV", IF(COUNTIF($AF$93:AF788,$B788) = 2, "HV", "ST"))</f>
        <v>ST</v>
      </c>
      <c r="AI788" s="6" t="str">
        <f>INDEX('Demand forecast and growth rate'!$E$7:$E$273,MATCH($Q788,'Demand forecast and growth rate'!$B$7:$B$273,0))</f>
        <v>High growth</v>
      </c>
      <c r="AJ788" s="47">
        <f>SUMIFS('Capex forecast'!E$9:E$223,'Capex forecast'!$T$9:$T$223,$AF788,'Capex forecast'!$S$9:$S$223,$AH788,'Capex forecast'!$Q$9:$Q$223,"Repex")</f>
        <v>0</v>
      </c>
      <c r="AK788" s="47">
        <f>SUMIFS('Capex forecast'!F$9:F$223,'Capex forecast'!$T$9:$T$223,$AF788,'Capex forecast'!$S$9:$S$223,$AH788,'Capex forecast'!$Q$9:$Q$223,"Repex")</f>
        <v>0</v>
      </c>
      <c r="AL788" s="47">
        <f>SUMIFS('Capex forecast'!G$9:G$223,'Capex forecast'!$T$9:$T$223,$AF788,'Capex forecast'!$S$9:$S$223,$AH788,'Capex forecast'!$Q$9:$Q$223,"Repex")</f>
        <v>0</v>
      </c>
      <c r="AM788" s="47">
        <f>SUMIFS('Capex forecast'!H$9:H$223,'Capex forecast'!$T$9:$T$223,$AF788,'Capex forecast'!$S$9:$S$223,$AH788,'Capex forecast'!$Q$9:$Q$223,"Repex")</f>
        <v>0</v>
      </c>
      <c r="AN788" s="47">
        <f>SUMIFS('Capex forecast'!I$9:I$223,'Capex forecast'!$T$9:$T$223,$AF788,'Capex forecast'!$S$9:$S$223,$AH788,'Capex forecast'!$Q$9:$Q$223,"Repex")</f>
        <v>0</v>
      </c>
      <c r="AO788" s="47">
        <f>SUMIFS('Capex forecast'!J$9:J$223,'Capex forecast'!$T$9:$T$223,$AF788,'Capex forecast'!$S$9:$S$223,$AH788,'Capex forecast'!$Q$9:$Q$223,"Repex")</f>
        <v>0</v>
      </c>
      <c r="AP788" s="47">
        <f>SUMIFS('Capex forecast'!K$9:K$223,'Capex forecast'!$T$9:$T$223,$AF788,'Capex forecast'!$S$9:$S$223,$AH788,'Capex forecast'!$Q$9:$Q$223,"Repex")</f>
        <v>0</v>
      </c>
      <c r="AQ788" s="47">
        <f>SUMIFS('Capex forecast'!L$9:L$223,'Capex forecast'!$T$9:$T$223,$AF788,'Capex forecast'!$S$9:$S$223,$AH788,'Capex forecast'!$Q$9:$Q$223,"Repex")</f>
        <v>0</v>
      </c>
      <c r="AR788" s="47">
        <f>SUMIFS('Capex forecast'!M$9:M$223,'Capex forecast'!$T$9:$T$223,$AF788,'Capex forecast'!$S$9:$S$223,$AH788,'Capex forecast'!$Q$9:$Q$223,"Repex")</f>
        <v>0</v>
      </c>
      <c r="AS788" s="47">
        <f>SUMIFS('Capex forecast'!N$9:N$223,'Capex forecast'!$T$9:$T$223,$AF788,'Capex forecast'!$S$9:$S$223,$AH788,'Capex forecast'!$Q$9:$Q$223,"Repex")</f>
        <v>0</v>
      </c>
    </row>
    <row r="789" spans="2:45" ht="15">
      <c r="B789" s="45" t="s">
        <v>437</v>
      </c>
      <c r="C789" s="6" t="str">
        <f>INDEX('Demand forecast'!$M$9:$M$5832,MATCH($B789,'Demand forecast'!$B$9:$B$5832,0))</f>
        <v>No</v>
      </c>
      <c r="D789" s="6" t="str">
        <f>IF(COUNTIF($B$93:B789,$B789) = 1, "LV", IF(COUNTIF($B$93:B789,$B789) = 2, "HV", "ST"))</f>
        <v>ST</v>
      </c>
      <c r="E789" s="6" t="str">
        <f>INDEX('Demand forecast and growth rate'!$E$7:$E$273,MATCH($B789,'Demand forecast and growth rate'!$B$7:$B$273,0))</f>
        <v>Steady/falling</v>
      </c>
      <c r="F789" s="32">
        <f>SUMIFS('Capex forecast'!E$9:E$223,'Capex forecast'!$T$9:$T$223,'Allocation of site-spec costs'!$B789,'Capex forecast'!$S$9:$S$223,'Allocation of site-spec costs'!$D789,'Capex forecast'!$Q$9:$Q$223,"Customer Connection")</f>
        <v>0</v>
      </c>
      <c r="G789" s="32">
        <f>SUMIFS('Capex forecast'!F$9:F$223,'Capex forecast'!$T$9:$T$223,'Allocation of site-spec costs'!$B789,'Capex forecast'!$S$9:$S$223,'Allocation of site-spec costs'!$D789,'Capex forecast'!$Q$9:$Q$223,"Customer Connection")</f>
        <v>0</v>
      </c>
      <c r="H789" s="32">
        <f>SUMIFS('Capex forecast'!G$9:G$223,'Capex forecast'!$T$9:$T$223,'Allocation of site-spec costs'!$B789,'Capex forecast'!$S$9:$S$223,'Allocation of site-spec costs'!$D789,'Capex forecast'!$Q$9:$Q$223,"Customer Connection")</f>
        <v>0</v>
      </c>
      <c r="I789" s="32">
        <f>SUMIFS('Capex forecast'!H$9:H$223,'Capex forecast'!$T$9:$T$223,'Allocation of site-spec costs'!$B789,'Capex forecast'!$S$9:$S$223,'Allocation of site-spec costs'!$D789,'Capex forecast'!$Q$9:$Q$223,"Customer Connection")</f>
        <v>0</v>
      </c>
      <c r="J789" s="32">
        <f>SUMIFS('Capex forecast'!I$9:I$223,'Capex forecast'!$T$9:$T$223,'Allocation of site-spec costs'!$B789,'Capex forecast'!$S$9:$S$223,'Allocation of site-spec costs'!$D789,'Capex forecast'!$Q$9:$Q$223,"Customer Connection")</f>
        <v>0</v>
      </c>
      <c r="K789" s="32">
        <f>SUMIFS('Capex forecast'!J$9:J$223,'Capex forecast'!$T$9:$T$223,'Allocation of site-spec costs'!$B789,'Capex forecast'!$S$9:$S$223,'Allocation of site-spec costs'!$D789,'Capex forecast'!$Q$9:$Q$223,"Customer Connection")</f>
        <v>0</v>
      </c>
      <c r="L789" s="32">
        <f>SUMIFS('Capex forecast'!K$9:K$223,'Capex forecast'!$T$9:$T$223,'Allocation of site-spec costs'!$B789,'Capex forecast'!$S$9:$S$223,'Allocation of site-spec costs'!$D789,'Capex forecast'!$Q$9:$Q$223,"Customer Connection")</f>
        <v>0</v>
      </c>
      <c r="M789" s="32">
        <f>SUMIFS('Capex forecast'!L$9:L$223,'Capex forecast'!$T$9:$T$223,'Allocation of site-spec costs'!$B789,'Capex forecast'!$S$9:$S$223,'Allocation of site-spec costs'!$D789,'Capex forecast'!$Q$9:$Q$223,"Customer Connection")</f>
        <v>0</v>
      </c>
      <c r="N789" s="32">
        <f>SUMIFS('Capex forecast'!M$9:M$223,'Capex forecast'!$T$9:$T$223,'Allocation of site-spec costs'!$B789,'Capex forecast'!$S$9:$S$223,'Allocation of site-spec costs'!$D789,'Capex forecast'!$Q$9:$Q$223,"Customer Connection")</f>
        <v>0</v>
      </c>
      <c r="O789" s="32">
        <f>SUMIFS('Capex forecast'!N$9:N$223,'Capex forecast'!$T$9:$T$223,'Allocation of site-spec costs'!$B789,'Capex forecast'!$S$9:$S$223,'Allocation of site-spec costs'!$D789,'Capex forecast'!$Q$9:$Q$223,"Customer Connection")</f>
        <v>0</v>
      </c>
      <c r="Q789" s="45" t="s">
        <v>437</v>
      </c>
      <c r="R789" s="6" t="str">
        <f>INDEX('Demand forecast'!$M$9:$M$5832,MATCH($Q789,'Demand forecast'!$B$9:$B$5832,0))</f>
        <v>No</v>
      </c>
      <c r="S789" s="6" t="str">
        <f>IF(COUNTIF($Q$93:Q789,$B789) = 1, "LV", IF(COUNTIF($Q$93:Q789,$B789) = 2, "HV", "ST"))</f>
        <v>ST</v>
      </c>
      <c r="T789" s="6" t="str">
        <f>INDEX('Demand forecast and growth rate'!$E$7:$E$273,MATCH($Q789,'Demand forecast and growth rate'!$B$7:$B$273,0))</f>
        <v>Steady/falling</v>
      </c>
      <c r="U789" s="32">
        <f>SUMIFS('Capex forecast'!E$9:E$223,'Capex forecast'!$T$9:$T$223,$Q789,'Capex forecast'!$S$9:$S$223,$S789,'Capex forecast'!$Q$9:$Q$223,"Augex")</f>
        <v>0</v>
      </c>
      <c r="V789" s="32">
        <f>SUMIFS('Capex forecast'!F$9:F$223,'Capex forecast'!$T$9:$T$223,$Q789,'Capex forecast'!$S$9:$S$223,$S789,'Capex forecast'!$Q$9:$Q$223,"Augex")</f>
        <v>0</v>
      </c>
      <c r="W789" s="32">
        <f>SUMIFS('Capex forecast'!G$9:G$223,'Capex forecast'!$T$9:$T$223,$Q789,'Capex forecast'!$S$9:$S$223,$S789,'Capex forecast'!$Q$9:$Q$223,"Augex")</f>
        <v>0</v>
      </c>
      <c r="X789" s="32">
        <f>SUMIFS('Capex forecast'!H$9:H$223,'Capex forecast'!$T$9:$T$223,$Q789,'Capex forecast'!$S$9:$S$223,$S789,'Capex forecast'!$Q$9:$Q$223,"Augex")</f>
        <v>0</v>
      </c>
      <c r="Y789" s="32">
        <f>SUMIFS('Capex forecast'!I$9:I$223,'Capex forecast'!$T$9:$T$223,$Q789,'Capex forecast'!$S$9:$S$223,$S789,'Capex forecast'!$Q$9:$Q$223,"Augex")</f>
        <v>0</v>
      </c>
      <c r="Z789" s="32">
        <f>SUMIFS('Capex forecast'!J$9:J$223,'Capex forecast'!$T$9:$T$223,$Q789,'Capex forecast'!$S$9:$S$223,$S789,'Capex forecast'!$Q$9:$Q$223,"Augex")</f>
        <v>0</v>
      </c>
      <c r="AA789" s="32">
        <f>SUMIFS('Capex forecast'!K$9:K$223,'Capex forecast'!$T$9:$T$223,$Q789,'Capex forecast'!$S$9:$S$223,$S789,'Capex forecast'!$Q$9:$Q$223,"Augex")</f>
        <v>0</v>
      </c>
      <c r="AB789" s="32">
        <f>SUMIFS('Capex forecast'!L$9:L$223,'Capex forecast'!$T$9:$T$223,$Q789,'Capex forecast'!$S$9:$S$223,$S789,'Capex forecast'!$Q$9:$Q$223,"Augex")</f>
        <v>0</v>
      </c>
      <c r="AC789" s="32">
        <f>SUMIFS('Capex forecast'!M$9:M$223,'Capex forecast'!$T$9:$T$223,$Q789,'Capex forecast'!$S$9:$S$223,$S789,'Capex forecast'!$Q$9:$Q$223,"Augex")</f>
        <v>0</v>
      </c>
      <c r="AD789" s="32">
        <f>SUMIFS('Capex forecast'!N$9:N$223,'Capex forecast'!$T$9:$T$223,$Q789,'Capex forecast'!$S$9:$S$223,$S789,'Capex forecast'!$Q$9:$Q$223,"Augex")</f>
        <v>0</v>
      </c>
      <c r="AF789" s="45" t="s">
        <v>437</v>
      </c>
      <c r="AG789" s="6" t="str">
        <f>INDEX('Demand forecast'!$M$9:$M$5832,MATCH($Q789,'Demand forecast'!$B$9:$B$5832,0))</f>
        <v>No</v>
      </c>
      <c r="AH789" s="6" t="str">
        <f>IF(COUNTIF($AF$93:AF789,$B789) = 1, "LV", IF(COUNTIF($AF$93:AF789,$B789) = 2, "HV", "ST"))</f>
        <v>ST</v>
      </c>
      <c r="AI789" s="6" t="str">
        <f>INDEX('Demand forecast and growth rate'!$E$7:$E$273,MATCH($Q789,'Demand forecast and growth rate'!$B$7:$B$273,0))</f>
        <v>Steady/falling</v>
      </c>
      <c r="AJ789" s="47">
        <f>SUMIFS('Capex forecast'!E$9:E$223,'Capex forecast'!$T$9:$T$223,$AF789,'Capex forecast'!$S$9:$S$223,$AH789,'Capex forecast'!$Q$9:$Q$223,"Repex")</f>
        <v>0</v>
      </c>
      <c r="AK789" s="47">
        <f>SUMIFS('Capex forecast'!F$9:F$223,'Capex forecast'!$T$9:$T$223,$AF789,'Capex forecast'!$S$9:$S$223,$AH789,'Capex forecast'!$Q$9:$Q$223,"Repex")</f>
        <v>0</v>
      </c>
      <c r="AL789" s="47">
        <f>SUMIFS('Capex forecast'!G$9:G$223,'Capex forecast'!$T$9:$T$223,$AF789,'Capex forecast'!$S$9:$S$223,$AH789,'Capex forecast'!$Q$9:$Q$223,"Repex")</f>
        <v>0</v>
      </c>
      <c r="AM789" s="47">
        <f>SUMIFS('Capex forecast'!H$9:H$223,'Capex forecast'!$T$9:$T$223,$AF789,'Capex forecast'!$S$9:$S$223,$AH789,'Capex forecast'!$Q$9:$Q$223,"Repex")</f>
        <v>0</v>
      </c>
      <c r="AN789" s="47">
        <f>SUMIFS('Capex forecast'!I$9:I$223,'Capex forecast'!$T$9:$T$223,$AF789,'Capex forecast'!$S$9:$S$223,$AH789,'Capex forecast'!$Q$9:$Q$223,"Repex")</f>
        <v>0</v>
      </c>
      <c r="AO789" s="47">
        <f>SUMIFS('Capex forecast'!J$9:J$223,'Capex forecast'!$T$9:$T$223,$AF789,'Capex forecast'!$S$9:$S$223,$AH789,'Capex forecast'!$Q$9:$Q$223,"Repex")</f>
        <v>0</v>
      </c>
      <c r="AP789" s="47">
        <f>SUMIFS('Capex forecast'!K$9:K$223,'Capex forecast'!$T$9:$T$223,$AF789,'Capex forecast'!$S$9:$S$223,$AH789,'Capex forecast'!$Q$9:$Q$223,"Repex")</f>
        <v>0</v>
      </c>
      <c r="AQ789" s="47">
        <f>SUMIFS('Capex forecast'!L$9:L$223,'Capex forecast'!$T$9:$T$223,$AF789,'Capex forecast'!$S$9:$S$223,$AH789,'Capex forecast'!$Q$9:$Q$223,"Repex")</f>
        <v>0</v>
      </c>
      <c r="AR789" s="47">
        <f>SUMIFS('Capex forecast'!M$9:M$223,'Capex forecast'!$T$9:$T$223,$AF789,'Capex forecast'!$S$9:$S$223,$AH789,'Capex forecast'!$Q$9:$Q$223,"Repex")</f>
        <v>0</v>
      </c>
      <c r="AS789" s="47">
        <f>SUMIFS('Capex forecast'!N$9:N$223,'Capex forecast'!$T$9:$T$223,$AF789,'Capex forecast'!$S$9:$S$223,$AH789,'Capex forecast'!$Q$9:$Q$223,"Repex")</f>
        <v>0</v>
      </c>
    </row>
    <row r="790" spans="2:45" ht="15">
      <c r="B790" s="45" t="s">
        <v>438</v>
      </c>
      <c r="C790" s="6" t="str">
        <f>INDEX('Demand forecast'!$M$9:$M$5832,MATCH($B790,'Demand forecast'!$B$9:$B$5832,0))</f>
        <v>Yes</v>
      </c>
      <c r="D790" s="6" t="str">
        <f>IF(COUNTIF($B$93:B790,$B790) = 1, "LV", IF(COUNTIF($B$93:B790,$B790) = 2, "HV", "ST"))</f>
        <v>ST</v>
      </c>
      <c r="E790" s="6" t="e">
        <f>INDEX('Demand forecast and growth rate'!$E$7:$E$273,MATCH($B790,'Demand forecast and growth rate'!$B$7:$B$273,0))</f>
        <v>#N/A</v>
      </c>
      <c r="F790" s="32">
        <f>SUMIFS('Capex forecast'!E$9:E$223,'Capex forecast'!$T$9:$T$223,'Allocation of site-spec costs'!$B790,'Capex forecast'!$S$9:$S$223,'Allocation of site-spec costs'!$D790,'Capex forecast'!$Q$9:$Q$223,"Customer Connection")</f>
        <v>0</v>
      </c>
      <c r="G790" s="32">
        <f>SUMIFS('Capex forecast'!F$9:F$223,'Capex forecast'!$T$9:$T$223,'Allocation of site-spec costs'!$B790,'Capex forecast'!$S$9:$S$223,'Allocation of site-spec costs'!$D790,'Capex forecast'!$Q$9:$Q$223,"Customer Connection")</f>
        <v>0</v>
      </c>
      <c r="H790" s="32">
        <f>SUMIFS('Capex forecast'!G$9:G$223,'Capex forecast'!$T$9:$T$223,'Allocation of site-spec costs'!$B790,'Capex forecast'!$S$9:$S$223,'Allocation of site-spec costs'!$D790,'Capex forecast'!$Q$9:$Q$223,"Customer Connection")</f>
        <v>0</v>
      </c>
      <c r="I790" s="32">
        <f>SUMIFS('Capex forecast'!H$9:H$223,'Capex forecast'!$T$9:$T$223,'Allocation of site-spec costs'!$B790,'Capex forecast'!$S$9:$S$223,'Allocation of site-spec costs'!$D790,'Capex forecast'!$Q$9:$Q$223,"Customer Connection")</f>
        <v>0</v>
      </c>
      <c r="J790" s="32">
        <f>SUMIFS('Capex forecast'!I$9:I$223,'Capex forecast'!$T$9:$T$223,'Allocation of site-spec costs'!$B790,'Capex forecast'!$S$9:$S$223,'Allocation of site-spec costs'!$D790,'Capex forecast'!$Q$9:$Q$223,"Customer Connection")</f>
        <v>0</v>
      </c>
      <c r="K790" s="32">
        <f>SUMIFS('Capex forecast'!J$9:J$223,'Capex forecast'!$T$9:$T$223,'Allocation of site-spec costs'!$B790,'Capex forecast'!$S$9:$S$223,'Allocation of site-spec costs'!$D790,'Capex forecast'!$Q$9:$Q$223,"Customer Connection")</f>
        <v>0</v>
      </c>
      <c r="L790" s="32">
        <f>SUMIFS('Capex forecast'!K$9:K$223,'Capex forecast'!$T$9:$T$223,'Allocation of site-spec costs'!$B790,'Capex forecast'!$S$9:$S$223,'Allocation of site-spec costs'!$D790,'Capex forecast'!$Q$9:$Q$223,"Customer Connection")</f>
        <v>0</v>
      </c>
      <c r="M790" s="32">
        <f>SUMIFS('Capex forecast'!L$9:L$223,'Capex forecast'!$T$9:$T$223,'Allocation of site-spec costs'!$B790,'Capex forecast'!$S$9:$S$223,'Allocation of site-spec costs'!$D790,'Capex forecast'!$Q$9:$Q$223,"Customer Connection")</f>
        <v>0</v>
      </c>
      <c r="N790" s="32">
        <f>SUMIFS('Capex forecast'!M$9:M$223,'Capex forecast'!$T$9:$T$223,'Allocation of site-spec costs'!$B790,'Capex forecast'!$S$9:$S$223,'Allocation of site-spec costs'!$D790,'Capex forecast'!$Q$9:$Q$223,"Customer Connection")</f>
        <v>0</v>
      </c>
      <c r="O790" s="32">
        <f>SUMIFS('Capex forecast'!N$9:N$223,'Capex forecast'!$T$9:$T$223,'Allocation of site-spec costs'!$B790,'Capex forecast'!$S$9:$S$223,'Allocation of site-spec costs'!$D790,'Capex forecast'!$Q$9:$Q$223,"Customer Connection")</f>
        <v>0</v>
      </c>
      <c r="Q790" s="45" t="s">
        <v>438</v>
      </c>
      <c r="R790" s="6" t="str">
        <f>INDEX('Demand forecast'!$M$9:$M$5832,MATCH($Q790,'Demand forecast'!$B$9:$B$5832,0))</f>
        <v>Yes</v>
      </c>
      <c r="S790" s="6" t="str">
        <f>IF(COUNTIF($Q$93:Q790,$B790) = 1, "LV", IF(COUNTIF($Q$93:Q790,$B790) = 2, "HV", "ST"))</f>
        <v>ST</v>
      </c>
      <c r="T790" s="6" t="e">
        <f>INDEX('Demand forecast and growth rate'!$E$7:$E$273,MATCH($Q790,'Demand forecast and growth rate'!$B$7:$B$273,0))</f>
        <v>#N/A</v>
      </c>
      <c r="U790" s="32">
        <f>SUMIFS('Capex forecast'!E$9:E$223,'Capex forecast'!$T$9:$T$223,$Q790,'Capex forecast'!$S$9:$S$223,$S790,'Capex forecast'!$Q$9:$Q$223,"Augex")</f>
        <v>0</v>
      </c>
      <c r="V790" s="32">
        <f>SUMIFS('Capex forecast'!F$9:F$223,'Capex forecast'!$T$9:$T$223,$Q790,'Capex forecast'!$S$9:$S$223,$S790,'Capex forecast'!$Q$9:$Q$223,"Augex")</f>
        <v>0</v>
      </c>
      <c r="W790" s="32">
        <f>SUMIFS('Capex forecast'!G$9:G$223,'Capex forecast'!$T$9:$T$223,$Q790,'Capex forecast'!$S$9:$S$223,$S790,'Capex forecast'!$Q$9:$Q$223,"Augex")</f>
        <v>0</v>
      </c>
      <c r="X790" s="32">
        <f>SUMIFS('Capex forecast'!H$9:H$223,'Capex forecast'!$T$9:$T$223,$Q790,'Capex forecast'!$S$9:$S$223,$S790,'Capex forecast'!$Q$9:$Q$223,"Augex")</f>
        <v>0</v>
      </c>
      <c r="Y790" s="32">
        <f>SUMIFS('Capex forecast'!I$9:I$223,'Capex forecast'!$T$9:$T$223,$Q790,'Capex forecast'!$S$9:$S$223,$S790,'Capex forecast'!$Q$9:$Q$223,"Augex")</f>
        <v>0</v>
      </c>
      <c r="Z790" s="32">
        <f>SUMIFS('Capex forecast'!J$9:J$223,'Capex forecast'!$T$9:$T$223,$Q790,'Capex forecast'!$S$9:$S$223,$S790,'Capex forecast'!$Q$9:$Q$223,"Augex")</f>
        <v>0</v>
      </c>
      <c r="AA790" s="32">
        <f>SUMIFS('Capex forecast'!K$9:K$223,'Capex forecast'!$T$9:$T$223,$Q790,'Capex forecast'!$S$9:$S$223,$S790,'Capex forecast'!$Q$9:$Q$223,"Augex")</f>
        <v>0</v>
      </c>
      <c r="AB790" s="32">
        <f>SUMIFS('Capex forecast'!L$9:L$223,'Capex forecast'!$T$9:$T$223,$Q790,'Capex forecast'!$S$9:$S$223,$S790,'Capex forecast'!$Q$9:$Q$223,"Augex")</f>
        <v>0</v>
      </c>
      <c r="AC790" s="32">
        <f>SUMIFS('Capex forecast'!M$9:M$223,'Capex forecast'!$T$9:$T$223,$Q790,'Capex forecast'!$S$9:$S$223,$S790,'Capex forecast'!$Q$9:$Q$223,"Augex")</f>
        <v>0</v>
      </c>
      <c r="AD790" s="32">
        <f>SUMIFS('Capex forecast'!N$9:N$223,'Capex forecast'!$T$9:$T$223,$Q790,'Capex forecast'!$S$9:$S$223,$S790,'Capex forecast'!$Q$9:$Q$223,"Augex")</f>
        <v>0</v>
      </c>
      <c r="AF790" s="45" t="s">
        <v>438</v>
      </c>
      <c r="AG790" s="6" t="str">
        <f>INDEX('Demand forecast'!$M$9:$M$5832,MATCH($Q790,'Demand forecast'!$B$9:$B$5832,0))</f>
        <v>Yes</v>
      </c>
      <c r="AH790" s="6" t="str">
        <f>IF(COUNTIF($AF$93:AF790,$B790) = 1, "LV", IF(COUNTIF($AF$93:AF790,$B790) = 2, "HV", "ST"))</f>
        <v>ST</v>
      </c>
      <c r="AI790" s="6" t="e">
        <f>INDEX('Demand forecast and growth rate'!$E$7:$E$273,MATCH($Q790,'Demand forecast and growth rate'!$B$7:$B$273,0))</f>
        <v>#N/A</v>
      </c>
      <c r="AJ790" s="47">
        <f>SUMIFS('Capex forecast'!E$9:E$223,'Capex forecast'!$T$9:$T$223,$AF790,'Capex forecast'!$S$9:$S$223,$AH790,'Capex forecast'!$Q$9:$Q$223,"Repex")</f>
        <v>0</v>
      </c>
      <c r="AK790" s="47">
        <f>SUMIFS('Capex forecast'!F$9:F$223,'Capex forecast'!$T$9:$T$223,$AF790,'Capex forecast'!$S$9:$S$223,$AH790,'Capex forecast'!$Q$9:$Q$223,"Repex")</f>
        <v>0</v>
      </c>
      <c r="AL790" s="47">
        <f>SUMIFS('Capex forecast'!G$9:G$223,'Capex forecast'!$T$9:$T$223,$AF790,'Capex forecast'!$S$9:$S$223,$AH790,'Capex forecast'!$Q$9:$Q$223,"Repex")</f>
        <v>0</v>
      </c>
      <c r="AM790" s="47">
        <f>SUMIFS('Capex forecast'!H$9:H$223,'Capex forecast'!$T$9:$T$223,$AF790,'Capex forecast'!$S$9:$S$223,$AH790,'Capex forecast'!$Q$9:$Q$223,"Repex")</f>
        <v>0</v>
      </c>
      <c r="AN790" s="47">
        <f>SUMIFS('Capex forecast'!I$9:I$223,'Capex forecast'!$T$9:$T$223,$AF790,'Capex forecast'!$S$9:$S$223,$AH790,'Capex forecast'!$Q$9:$Q$223,"Repex")</f>
        <v>0</v>
      </c>
      <c r="AO790" s="47">
        <f>SUMIFS('Capex forecast'!J$9:J$223,'Capex forecast'!$T$9:$T$223,$AF790,'Capex forecast'!$S$9:$S$223,$AH790,'Capex forecast'!$Q$9:$Q$223,"Repex")</f>
        <v>0</v>
      </c>
      <c r="AP790" s="47">
        <f>SUMIFS('Capex forecast'!K$9:K$223,'Capex forecast'!$T$9:$T$223,$AF790,'Capex forecast'!$S$9:$S$223,$AH790,'Capex forecast'!$Q$9:$Q$223,"Repex")</f>
        <v>0</v>
      </c>
      <c r="AQ790" s="47">
        <f>SUMIFS('Capex forecast'!L$9:L$223,'Capex forecast'!$T$9:$T$223,$AF790,'Capex forecast'!$S$9:$S$223,$AH790,'Capex forecast'!$Q$9:$Q$223,"Repex")</f>
        <v>0</v>
      </c>
      <c r="AR790" s="47">
        <f>SUMIFS('Capex forecast'!M$9:M$223,'Capex forecast'!$T$9:$T$223,$AF790,'Capex forecast'!$S$9:$S$223,$AH790,'Capex forecast'!$Q$9:$Q$223,"Repex")</f>
        <v>0</v>
      </c>
      <c r="AS790" s="47">
        <f>SUMIFS('Capex forecast'!N$9:N$223,'Capex forecast'!$T$9:$T$223,$AF790,'Capex forecast'!$S$9:$S$223,$AH790,'Capex forecast'!$Q$9:$Q$223,"Repex")</f>
        <v>0</v>
      </c>
    </row>
    <row r="791" spans="2:45" ht="15">
      <c r="B791" s="45" t="s">
        <v>217</v>
      </c>
      <c r="C791" s="6" t="str">
        <f>INDEX('Demand forecast'!$M$9:$M$5832,MATCH($B791,'Demand forecast'!$B$9:$B$5832,0))</f>
        <v>Yes</v>
      </c>
      <c r="D791" s="6" t="str">
        <f>IF(COUNTIF($B$93:B791,$B791) = 1, "LV", IF(COUNTIF($B$93:B791,$B791) = 2, "HV", "ST"))</f>
        <v>ST</v>
      </c>
      <c r="E791" s="6" t="str">
        <f>INDEX('Demand forecast and growth rate'!$E$7:$E$273,MATCH($B791,'Demand forecast and growth rate'!$B$7:$B$273,0))</f>
        <v>Steady/falling</v>
      </c>
      <c r="F791" s="32">
        <f>SUMIFS('Capex forecast'!E$9:E$223,'Capex forecast'!$T$9:$T$223,'Allocation of site-spec costs'!$B791,'Capex forecast'!$S$9:$S$223,'Allocation of site-spec costs'!$D791,'Capex forecast'!$Q$9:$Q$223,"Customer Connection")</f>
        <v>0</v>
      </c>
      <c r="G791" s="32">
        <f>SUMIFS('Capex forecast'!F$9:F$223,'Capex forecast'!$T$9:$T$223,'Allocation of site-spec costs'!$B791,'Capex forecast'!$S$9:$S$223,'Allocation of site-spec costs'!$D791,'Capex forecast'!$Q$9:$Q$223,"Customer Connection")</f>
        <v>0</v>
      </c>
      <c r="H791" s="32">
        <f>SUMIFS('Capex forecast'!G$9:G$223,'Capex forecast'!$T$9:$T$223,'Allocation of site-spec costs'!$B791,'Capex forecast'!$S$9:$S$223,'Allocation of site-spec costs'!$D791,'Capex forecast'!$Q$9:$Q$223,"Customer Connection")</f>
        <v>0</v>
      </c>
      <c r="I791" s="32">
        <f>SUMIFS('Capex forecast'!H$9:H$223,'Capex forecast'!$T$9:$T$223,'Allocation of site-spec costs'!$B791,'Capex forecast'!$S$9:$S$223,'Allocation of site-spec costs'!$D791,'Capex forecast'!$Q$9:$Q$223,"Customer Connection")</f>
        <v>0</v>
      </c>
      <c r="J791" s="32">
        <f>SUMIFS('Capex forecast'!I$9:I$223,'Capex forecast'!$T$9:$T$223,'Allocation of site-spec costs'!$B791,'Capex forecast'!$S$9:$S$223,'Allocation of site-spec costs'!$D791,'Capex forecast'!$Q$9:$Q$223,"Customer Connection")</f>
        <v>0</v>
      </c>
      <c r="K791" s="32">
        <f>SUMIFS('Capex forecast'!J$9:J$223,'Capex forecast'!$T$9:$T$223,'Allocation of site-spec costs'!$B791,'Capex forecast'!$S$9:$S$223,'Allocation of site-spec costs'!$D791,'Capex forecast'!$Q$9:$Q$223,"Customer Connection")</f>
        <v>0</v>
      </c>
      <c r="L791" s="32">
        <f>SUMIFS('Capex forecast'!K$9:K$223,'Capex forecast'!$T$9:$T$223,'Allocation of site-spec costs'!$B791,'Capex forecast'!$S$9:$S$223,'Allocation of site-spec costs'!$D791,'Capex forecast'!$Q$9:$Q$223,"Customer Connection")</f>
        <v>0</v>
      </c>
      <c r="M791" s="32">
        <f>SUMIFS('Capex forecast'!L$9:L$223,'Capex forecast'!$T$9:$T$223,'Allocation of site-spec costs'!$B791,'Capex forecast'!$S$9:$S$223,'Allocation of site-spec costs'!$D791,'Capex forecast'!$Q$9:$Q$223,"Customer Connection")</f>
        <v>0</v>
      </c>
      <c r="N791" s="32">
        <f>SUMIFS('Capex forecast'!M$9:M$223,'Capex forecast'!$T$9:$T$223,'Allocation of site-spec costs'!$B791,'Capex forecast'!$S$9:$S$223,'Allocation of site-spec costs'!$D791,'Capex forecast'!$Q$9:$Q$223,"Customer Connection")</f>
        <v>0</v>
      </c>
      <c r="O791" s="32">
        <f>SUMIFS('Capex forecast'!N$9:N$223,'Capex forecast'!$T$9:$T$223,'Allocation of site-spec costs'!$B791,'Capex forecast'!$S$9:$S$223,'Allocation of site-spec costs'!$D791,'Capex forecast'!$Q$9:$Q$223,"Customer Connection")</f>
        <v>0</v>
      </c>
      <c r="Q791" s="45" t="s">
        <v>217</v>
      </c>
      <c r="R791" s="6" t="str">
        <f>INDEX('Demand forecast'!$M$9:$M$5832,MATCH($Q791,'Demand forecast'!$B$9:$B$5832,0))</f>
        <v>Yes</v>
      </c>
      <c r="S791" s="6" t="str">
        <f>IF(COUNTIF($Q$93:Q791,$B791) = 1, "LV", IF(COUNTIF($Q$93:Q791,$B791) = 2, "HV", "ST"))</f>
        <v>ST</v>
      </c>
      <c r="T791" s="6" t="str">
        <f>INDEX('Demand forecast and growth rate'!$E$7:$E$273,MATCH($Q791,'Demand forecast and growth rate'!$B$7:$B$273,0))</f>
        <v>Steady/falling</v>
      </c>
      <c r="U791" s="32">
        <f>SUMIFS('Capex forecast'!E$9:E$223,'Capex forecast'!$T$9:$T$223,$Q791,'Capex forecast'!$S$9:$S$223,$S791,'Capex forecast'!$Q$9:$Q$223,"Augex")</f>
        <v>0</v>
      </c>
      <c r="V791" s="32">
        <f>SUMIFS('Capex forecast'!F$9:F$223,'Capex forecast'!$T$9:$T$223,$Q791,'Capex forecast'!$S$9:$S$223,$S791,'Capex forecast'!$Q$9:$Q$223,"Augex")</f>
        <v>0</v>
      </c>
      <c r="W791" s="32">
        <f>SUMIFS('Capex forecast'!G$9:G$223,'Capex forecast'!$T$9:$T$223,$Q791,'Capex forecast'!$S$9:$S$223,$S791,'Capex forecast'!$Q$9:$Q$223,"Augex")</f>
        <v>0</v>
      </c>
      <c r="X791" s="32">
        <f>SUMIFS('Capex forecast'!H$9:H$223,'Capex forecast'!$T$9:$T$223,$Q791,'Capex forecast'!$S$9:$S$223,$S791,'Capex forecast'!$Q$9:$Q$223,"Augex")</f>
        <v>0</v>
      </c>
      <c r="Y791" s="32">
        <f>SUMIFS('Capex forecast'!I$9:I$223,'Capex forecast'!$T$9:$T$223,$Q791,'Capex forecast'!$S$9:$S$223,$S791,'Capex forecast'!$Q$9:$Q$223,"Augex")</f>
        <v>0</v>
      </c>
      <c r="Z791" s="32">
        <f>SUMIFS('Capex forecast'!J$9:J$223,'Capex forecast'!$T$9:$T$223,$Q791,'Capex forecast'!$S$9:$S$223,$S791,'Capex forecast'!$Q$9:$Q$223,"Augex")</f>
        <v>0</v>
      </c>
      <c r="AA791" s="32">
        <f>SUMIFS('Capex forecast'!K$9:K$223,'Capex forecast'!$T$9:$T$223,$Q791,'Capex forecast'!$S$9:$S$223,$S791,'Capex forecast'!$Q$9:$Q$223,"Augex")</f>
        <v>0</v>
      </c>
      <c r="AB791" s="32">
        <f>SUMIFS('Capex forecast'!L$9:L$223,'Capex forecast'!$T$9:$T$223,$Q791,'Capex forecast'!$S$9:$S$223,$S791,'Capex forecast'!$Q$9:$Q$223,"Augex")</f>
        <v>0</v>
      </c>
      <c r="AC791" s="32">
        <f>SUMIFS('Capex forecast'!M$9:M$223,'Capex forecast'!$T$9:$T$223,$Q791,'Capex forecast'!$S$9:$S$223,$S791,'Capex forecast'!$Q$9:$Q$223,"Augex")</f>
        <v>0</v>
      </c>
      <c r="AD791" s="32">
        <f>SUMIFS('Capex forecast'!N$9:N$223,'Capex forecast'!$T$9:$T$223,$Q791,'Capex forecast'!$S$9:$S$223,$S791,'Capex forecast'!$Q$9:$Q$223,"Augex")</f>
        <v>0</v>
      </c>
      <c r="AF791" s="45" t="s">
        <v>217</v>
      </c>
      <c r="AG791" s="6" t="str">
        <f>INDEX('Demand forecast'!$M$9:$M$5832,MATCH($Q791,'Demand forecast'!$B$9:$B$5832,0))</f>
        <v>Yes</v>
      </c>
      <c r="AH791" s="6" t="str">
        <f>IF(COUNTIF($AF$93:AF791,$B791) = 1, "LV", IF(COUNTIF($AF$93:AF791,$B791) = 2, "HV", "ST"))</f>
        <v>ST</v>
      </c>
      <c r="AI791" s="6" t="str">
        <f>INDEX('Demand forecast and growth rate'!$E$7:$E$273,MATCH($Q791,'Demand forecast and growth rate'!$B$7:$B$273,0))</f>
        <v>Steady/falling</v>
      </c>
      <c r="AJ791" s="47">
        <f>SUMIFS('Capex forecast'!E$9:E$223,'Capex forecast'!$T$9:$T$223,$AF791,'Capex forecast'!$S$9:$S$223,$AH791,'Capex forecast'!$Q$9:$Q$223,"Repex")</f>
        <v>0</v>
      </c>
      <c r="AK791" s="47">
        <f>SUMIFS('Capex forecast'!F$9:F$223,'Capex forecast'!$T$9:$T$223,$AF791,'Capex forecast'!$S$9:$S$223,$AH791,'Capex forecast'!$Q$9:$Q$223,"Repex")</f>
        <v>0</v>
      </c>
      <c r="AL791" s="47">
        <f>SUMIFS('Capex forecast'!G$9:G$223,'Capex forecast'!$T$9:$T$223,$AF791,'Capex forecast'!$S$9:$S$223,$AH791,'Capex forecast'!$Q$9:$Q$223,"Repex")</f>
        <v>0</v>
      </c>
      <c r="AM791" s="47">
        <f>SUMIFS('Capex forecast'!H$9:H$223,'Capex forecast'!$T$9:$T$223,$AF791,'Capex forecast'!$S$9:$S$223,$AH791,'Capex forecast'!$Q$9:$Q$223,"Repex")</f>
        <v>0</v>
      </c>
      <c r="AN791" s="47">
        <f>SUMIFS('Capex forecast'!I$9:I$223,'Capex forecast'!$T$9:$T$223,$AF791,'Capex forecast'!$S$9:$S$223,$AH791,'Capex forecast'!$Q$9:$Q$223,"Repex")</f>
        <v>0</v>
      </c>
      <c r="AO791" s="47">
        <f>SUMIFS('Capex forecast'!J$9:J$223,'Capex forecast'!$T$9:$T$223,$AF791,'Capex forecast'!$S$9:$S$223,$AH791,'Capex forecast'!$Q$9:$Q$223,"Repex")</f>
        <v>0</v>
      </c>
      <c r="AP791" s="47">
        <f>SUMIFS('Capex forecast'!K$9:K$223,'Capex forecast'!$T$9:$T$223,$AF791,'Capex forecast'!$S$9:$S$223,$AH791,'Capex forecast'!$Q$9:$Q$223,"Repex")</f>
        <v>0</v>
      </c>
      <c r="AQ791" s="47">
        <f>SUMIFS('Capex forecast'!L$9:L$223,'Capex forecast'!$T$9:$T$223,$AF791,'Capex forecast'!$S$9:$S$223,$AH791,'Capex forecast'!$Q$9:$Q$223,"Repex")</f>
        <v>0</v>
      </c>
      <c r="AR791" s="47">
        <f>SUMIFS('Capex forecast'!M$9:M$223,'Capex forecast'!$T$9:$T$223,$AF791,'Capex forecast'!$S$9:$S$223,$AH791,'Capex forecast'!$Q$9:$Q$223,"Repex")</f>
        <v>0</v>
      </c>
      <c r="AS791" s="47">
        <f>SUMIFS('Capex forecast'!N$9:N$223,'Capex forecast'!$T$9:$T$223,$AF791,'Capex forecast'!$S$9:$S$223,$AH791,'Capex forecast'!$Q$9:$Q$223,"Repex")</f>
        <v>0</v>
      </c>
    </row>
    <row r="792" spans="2:45" ht="15">
      <c r="B792" s="45" t="s">
        <v>219</v>
      </c>
      <c r="C792" s="6" t="str">
        <f>INDEX('Demand forecast'!$M$9:$M$5832,MATCH($B792,'Demand forecast'!$B$9:$B$5832,0))</f>
        <v>Yes</v>
      </c>
      <c r="D792" s="6" t="str">
        <f>IF(COUNTIF($B$93:B792,$B792) = 1, "LV", IF(COUNTIF($B$93:B792,$B792) = 2, "HV", "ST"))</f>
        <v>ST</v>
      </c>
      <c r="E792" s="6" t="str">
        <f>INDEX('Demand forecast and growth rate'!$E$7:$E$273,MATCH($B792,'Demand forecast and growth rate'!$B$7:$B$273,0))</f>
        <v>Steady/falling</v>
      </c>
      <c r="F792" s="32">
        <f>SUMIFS('Capex forecast'!E$9:E$223,'Capex forecast'!$T$9:$T$223,'Allocation of site-spec costs'!$B792,'Capex forecast'!$S$9:$S$223,'Allocation of site-spec costs'!$D792,'Capex forecast'!$Q$9:$Q$223,"Customer Connection")</f>
        <v>0</v>
      </c>
      <c r="G792" s="32">
        <f>SUMIFS('Capex forecast'!F$9:F$223,'Capex forecast'!$T$9:$T$223,'Allocation of site-spec costs'!$B792,'Capex forecast'!$S$9:$S$223,'Allocation of site-spec costs'!$D792,'Capex forecast'!$Q$9:$Q$223,"Customer Connection")</f>
        <v>0</v>
      </c>
      <c r="H792" s="32">
        <f>SUMIFS('Capex forecast'!G$9:G$223,'Capex forecast'!$T$9:$T$223,'Allocation of site-spec costs'!$B792,'Capex forecast'!$S$9:$S$223,'Allocation of site-spec costs'!$D792,'Capex forecast'!$Q$9:$Q$223,"Customer Connection")</f>
        <v>0</v>
      </c>
      <c r="I792" s="32">
        <f>SUMIFS('Capex forecast'!H$9:H$223,'Capex forecast'!$T$9:$T$223,'Allocation of site-spec costs'!$B792,'Capex forecast'!$S$9:$S$223,'Allocation of site-spec costs'!$D792,'Capex forecast'!$Q$9:$Q$223,"Customer Connection")</f>
        <v>0</v>
      </c>
      <c r="J792" s="32">
        <f>SUMIFS('Capex forecast'!I$9:I$223,'Capex forecast'!$T$9:$T$223,'Allocation of site-spec costs'!$B792,'Capex forecast'!$S$9:$S$223,'Allocation of site-spec costs'!$D792,'Capex forecast'!$Q$9:$Q$223,"Customer Connection")</f>
        <v>0</v>
      </c>
      <c r="K792" s="32">
        <f>SUMIFS('Capex forecast'!J$9:J$223,'Capex forecast'!$T$9:$T$223,'Allocation of site-spec costs'!$B792,'Capex forecast'!$S$9:$S$223,'Allocation of site-spec costs'!$D792,'Capex forecast'!$Q$9:$Q$223,"Customer Connection")</f>
        <v>0</v>
      </c>
      <c r="L792" s="32">
        <f>SUMIFS('Capex forecast'!K$9:K$223,'Capex forecast'!$T$9:$T$223,'Allocation of site-spec costs'!$B792,'Capex forecast'!$S$9:$S$223,'Allocation of site-spec costs'!$D792,'Capex forecast'!$Q$9:$Q$223,"Customer Connection")</f>
        <v>0</v>
      </c>
      <c r="M792" s="32">
        <f>SUMIFS('Capex forecast'!L$9:L$223,'Capex forecast'!$T$9:$T$223,'Allocation of site-spec costs'!$B792,'Capex forecast'!$S$9:$S$223,'Allocation of site-spec costs'!$D792,'Capex forecast'!$Q$9:$Q$223,"Customer Connection")</f>
        <v>0</v>
      </c>
      <c r="N792" s="32">
        <f>SUMIFS('Capex forecast'!M$9:M$223,'Capex forecast'!$T$9:$T$223,'Allocation of site-spec costs'!$B792,'Capex forecast'!$S$9:$S$223,'Allocation of site-spec costs'!$D792,'Capex forecast'!$Q$9:$Q$223,"Customer Connection")</f>
        <v>0</v>
      </c>
      <c r="O792" s="32">
        <f>SUMIFS('Capex forecast'!N$9:N$223,'Capex forecast'!$T$9:$T$223,'Allocation of site-spec costs'!$B792,'Capex forecast'!$S$9:$S$223,'Allocation of site-spec costs'!$D792,'Capex forecast'!$Q$9:$Q$223,"Customer Connection")</f>
        <v>0</v>
      </c>
      <c r="Q792" s="45" t="s">
        <v>219</v>
      </c>
      <c r="R792" s="6" t="str">
        <f>INDEX('Demand forecast'!$M$9:$M$5832,MATCH($Q792,'Demand forecast'!$B$9:$B$5832,0))</f>
        <v>Yes</v>
      </c>
      <c r="S792" s="6" t="str">
        <f>IF(COUNTIF($Q$93:Q792,$B792) = 1, "LV", IF(COUNTIF($Q$93:Q792,$B792) = 2, "HV", "ST"))</f>
        <v>ST</v>
      </c>
      <c r="T792" s="6" t="str">
        <f>INDEX('Demand forecast and growth rate'!$E$7:$E$273,MATCH($Q792,'Demand forecast and growth rate'!$B$7:$B$273,0))</f>
        <v>Steady/falling</v>
      </c>
      <c r="U792" s="32">
        <f>SUMIFS('Capex forecast'!E$9:E$223,'Capex forecast'!$T$9:$T$223,$Q792,'Capex forecast'!$S$9:$S$223,$S792,'Capex forecast'!$Q$9:$Q$223,"Augex")</f>
        <v>0</v>
      </c>
      <c r="V792" s="32">
        <f>SUMIFS('Capex forecast'!F$9:F$223,'Capex forecast'!$T$9:$T$223,$Q792,'Capex forecast'!$S$9:$S$223,$S792,'Capex forecast'!$Q$9:$Q$223,"Augex")</f>
        <v>0</v>
      </c>
      <c r="W792" s="32">
        <f>SUMIFS('Capex forecast'!G$9:G$223,'Capex forecast'!$T$9:$T$223,$Q792,'Capex forecast'!$S$9:$S$223,$S792,'Capex forecast'!$Q$9:$Q$223,"Augex")</f>
        <v>0</v>
      </c>
      <c r="X792" s="32">
        <f>SUMIFS('Capex forecast'!H$9:H$223,'Capex forecast'!$T$9:$T$223,$Q792,'Capex forecast'!$S$9:$S$223,$S792,'Capex forecast'!$Q$9:$Q$223,"Augex")</f>
        <v>0</v>
      </c>
      <c r="Y792" s="32">
        <f>SUMIFS('Capex forecast'!I$9:I$223,'Capex forecast'!$T$9:$T$223,$Q792,'Capex forecast'!$S$9:$S$223,$S792,'Capex forecast'!$Q$9:$Q$223,"Augex")</f>
        <v>0</v>
      </c>
      <c r="Z792" s="32">
        <f>SUMIFS('Capex forecast'!J$9:J$223,'Capex forecast'!$T$9:$T$223,$Q792,'Capex forecast'!$S$9:$S$223,$S792,'Capex forecast'!$Q$9:$Q$223,"Augex")</f>
        <v>0</v>
      </c>
      <c r="AA792" s="32">
        <f>SUMIFS('Capex forecast'!K$9:K$223,'Capex forecast'!$T$9:$T$223,$Q792,'Capex forecast'!$S$9:$S$223,$S792,'Capex forecast'!$Q$9:$Q$223,"Augex")</f>
        <v>0</v>
      </c>
      <c r="AB792" s="32">
        <f>SUMIFS('Capex forecast'!L$9:L$223,'Capex forecast'!$T$9:$T$223,$Q792,'Capex forecast'!$S$9:$S$223,$S792,'Capex forecast'!$Q$9:$Q$223,"Augex")</f>
        <v>0</v>
      </c>
      <c r="AC792" s="32">
        <f>SUMIFS('Capex forecast'!M$9:M$223,'Capex forecast'!$T$9:$T$223,$Q792,'Capex forecast'!$S$9:$S$223,$S792,'Capex forecast'!$Q$9:$Q$223,"Augex")</f>
        <v>0</v>
      </c>
      <c r="AD792" s="32">
        <f>SUMIFS('Capex forecast'!N$9:N$223,'Capex forecast'!$T$9:$T$223,$Q792,'Capex forecast'!$S$9:$S$223,$S792,'Capex forecast'!$Q$9:$Q$223,"Augex")</f>
        <v>0</v>
      </c>
      <c r="AF792" s="45" t="s">
        <v>219</v>
      </c>
      <c r="AG792" s="6" t="str">
        <f>INDEX('Demand forecast'!$M$9:$M$5832,MATCH($Q792,'Demand forecast'!$B$9:$B$5832,0))</f>
        <v>Yes</v>
      </c>
      <c r="AH792" s="6" t="str">
        <f>IF(COUNTIF($AF$93:AF792,$B792) = 1, "LV", IF(COUNTIF($AF$93:AF792,$B792) = 2, "HV", "ST"))</f>
        <v>ST</v>
      </c>
      <c r="AI792" s="6" t="str">
        <f>INDEX('Demand forecast and growth rate'!$E$7:$E$273,MATCH($Q792,'Demand forecast and growth rate'!$B$7:$B$273,0))</f>
        <v>Steady/falling</v>
      </c>
      <c r="AJ792" s="47">
        <f>SUMIFS('Capex forecast'!E$9:E$223,'Capex forecast'!$T$9:$T$223,$AF792,'Capex forecast'!$S$9:$S$223,$AH792,'Capex forecast'!$Q$9:$Q$223,"Repex")</f>
        <v>0</v>
      </c>
      <c r="AK792" s="47">
        <f>SUMIFS('Capex forecast'!F$9:F$223,'Capex forecast'!$T$9:$T$223,$AF792,'Capex forecast'!$S$9:$S$223,$AH792,'Capex forecast'!$Q$9:$Q$223,"Repex")</f>
        <v>0</v>
      </c>
      <c r="AL792" s="47">
        <f>SUMIFS('Capex forecast'!G$9:G$223,'Capex forecast'!$T$9:$T$223,$AF792,'Capex forecast'!$S$9:$S$223,$AH792,'Capex forecast'!$Q$9:$Q$223,"Repex")</f>
        <v>0</v>
      </c>
      <c r="AM792" s="47">
        <f>SUMIFS('Capex forecast'!H$9:H$223,'Capex forecast'!$T$9:$T$223,$AF792,'Capex forecast'!$S$9:$S$223,$AH792,'Capex forecast'!$Q$9:$Q$223,"Repex")</f>
        <v>0</v>
      </c>
      <c r="AN792" s="47">
        <f>SUMIFS('Capex forecast'!I$9:I$223,'Capex forecast'!$T$9:$T$223,$AF792,'Capex forecast'!$S$9:$S$223,$AH792,'Capex forecast'!$Q$9:$Q$223,"Repex")</f>
        <v>0</v>
      </c>
      <c r="AO792" s="47">
        <f>SUMIFS('Capex forecast'!J$9:J$223,'Capex forecast'!$T$9:$T$223,$AF792,'Capex forecast'!$S$9:$S$223,$AH792,'Capex forecast'!$Q$9:$Q$223,"Repex")</f>
        <v>0</v>
      </c>
      <c r="AP792" s="47">
        <f>SUMIFS('Capex forecast'!K$9:K$223,'Capex forecast'!$T$9:$T$223,$AF792,'Capex forecast'!$S$9:$S$223,$AH792,'Capex forecast'!$Q$9:$Q$223,"Repex")</f>
        <v>0</v>
      </c>
      <c r="AQ792" s="47">
        <f>SUMIFS('Capex forecast'!L$9:L$223,'Capex forecast'!$T$9:$T$223,$AF792,'Capex forecast'!$S$9:$S$223,$AH792,'Capex forecast'!$Q$9:$Q$223,"Repex")</f>
        <v>0</v>
      </c>
      <c r="AR792" s="47">
        <f>SUMIFS('Capex forecast'!M$9:M$223,'Capex forecast'!$T$9:$T$223,$AF792,'Capex forecast'!$S$9:$S$223,$AH792,'Capex forecast'!$Q$9:$Q$223,"Repex")</f>
        <v>0</v>
      </c>
      <c r="AS792" s="47">
        <f>SUMIFS('Capex forecast'!N$9:N$223,'Capex forecast'!$T$9:$T$223,$AF792,'Capex forecast'!$S$9:$S$223,$AH792,'Capex forecast'!$Q$9:$Q$223,"Repex")</f>
        <v>0</v>
      </c>
    </row>
    <row r="793" spans="2:45" ht="15">
      <c r="B793" s="45" t="s">
        <v>234</v>
      </c>
      <c r="C793" s="6" t="str">
        <f>INDEX('Demand forecast'!$M$9:$M$5832,MATCH($B793,'Demand forecast'!$B$9:$B$5832,0))</f>
        <v>Yes</v>
      </c>
      <c r="D793" s="6" t="str">
        <f>IF(COUNTIF($B$93:B793,$B793) = 1, "LV", IF(COUNTIF($B$93:B793,$B793) = 2, "HV", "ST"))</f>
        <v>ST</v>
      </c>
      <c r="E793" s="6" t="str">
        <f>INDEX('Demand forecast and growth rate'!$E$7:$E$273,MATCH($B793,'Demand forecast and growth rate'!$B$7:$B$273,0))</f>
        <v>Steady/falling</v>
      </c>
      <c r="F793" s="32">
        <f>SUMIFS('Capex forecast'!E$9:E$223,'Capex forecast'!$T$9:$T$223,'Allocation of site-spec costs'!$B793,'Capex forecast'!$S$9:$S$223,'Allocation of site-spec costs'!$D793,'Capex forecast'!$Q$9:$Q$223,"Customer Connection")</f>
        <v>0</v>
      </c>
      <c r="G793" s="32">
        <f>SUMIFS('Capex forecast'!F$9:F$223,'Capex forecast'!$T$9:$T$223,'Allocation of site-spec costs'!$B793,'Capex forecast'!$S$9:$S$223,'Allocation of site-spec costs'!$D793,'Capex forecast'!$Q$9:$Q$223,"Customer Connection")</f>
        <v>0</v>
      </c>
      <c r="H793" s="32">
        <f>SUMIFS('Capex forecast'!G$9:G$223,'Capex forecast'!$T$9:$T$223,'Allocation of site-spec costs'!$B793,'Capex forecast'!$S$9:$S$223,'Allocation of site-spec costs'!$D793,'Capex forecast'!$Q$9:$Q$223,"Customer Connection")</f>
        <v>0</v>
      </c>
      <c r="I793" s="32">
        <f>SUMIFS('Capex forecast'!H$9:H$223,'Capex forecast'!$T$9:$T$223,'Allocation of site-spec costs'!$B793,'Capex forecast'!$S$9:$S$223,'Allocation of site-spec costs'!$D793,'Capex forecast'!$Q$9:$Q$223,"Customer Connection")</f>
        <v>0</v>
      </c>
      <c r="J793" s="32">
        <f>SUMIFS('Capex forecast'!I$9:I$223,'Capex forecast'!$T$9:$T$223,'Allocation of site-spec costs'!$B793,'Capex forecast'!$S$9:$S$223,'Allocation of site-spec costs'!$D793,'Capex forecast'!$Q$9:$Q$223,"Customer Connection")</f>
        <v>0</v>
      </c>
      <c r="K793" s="32">
        <f>SUMIFS('Capex forecast'!J$9:J$223,'Capex forecast'!$T$9:$T$223,'Allocation of site-spec costs'!$B793,'Capex forecast'!$S$9:$S$223,'Allocation of site-spec costs'!$D793,'Capex forecast'!$Q$9:$Q$223,"Customer Connection")</f>
        <v>0</v>
      </c>
      <c r="L793" s="32">
        <f>SUMIFS('Capex forecast'!K$9:K$223,'Capex forecast'!$T$9:$T$223,'Allocation of site-spec costs'!$B793,'Capex forecast'!$S$9:$S$223,'Allocation of site-spec costs'!$D793,'Capex forecast'!$Q$9:$Q$223,"Customer Connection")</f>
        <v>0</v>
      </c>
      <c r="M793" s="32">
        <f>SUMIFS('Capex forecast'!L$9:L$223,'Capex forecast'!$T$9:$T$223,'Allocation of site-spec costs'!$B793,'Capex forecast'!$S$9:$S$223,'Allocation of site-spec costs'!$D793,'Capex forecast'!$Q$9:$Q$223,"Customer Connection")</f>
        <v>0</v>
      </c>
      <c r="N793" s="32">
        <f>SUMIFS('Capex forecast'!M$9:M$223,'Capex forecast'!$T$9:$T$223,'Allocation of site-spec costs'!$B793,'Capex forecast'!$S$9:$S$223,'Allocation of site-spec costs'!$D793,'Capex forecast'!$Q$9:$Q$223,"Customer Connection")</f>
        <v>0</v>
      </c>
      <c r="O793" s="32">
        <f>SUMIFS('Capex forecast'!N$9:N$223,'Capex forecast'!$T$9:$T$223,'Allocation of site-spec costs'!$B793,'Capex forecast'!$S$9:$S$223,'Allocation of site-spec costs'!$D793,'Capex forecast'!$Q$9:$Q$223,"Customer Connection")</f>
        <v>0</v>
      </c>
      <c r="Q793" s="45" t="s">
        <v>234</v>
      </c>
      <c r="R793" s="6" t="str">
        <f>INDEX('Demand forecast'!$M$9:$M$5832,MATCH($Q793,'Demand forecast'!$B$9:$B$5832,0))</f>
        <v>Yes</v>
      </c>
      <c r="S793" s="6" t="str">
        <f>IF(COUNTIF($Q$93:Q793,$B793) = 1, "LV", IF(COUNTIF($Q$93:Q793,$B793) = 2, "HV", "ST"))</f>
        <v>ST</v>
      </c>
      <c r="T793" s="6" t="str">
        <f>INDEX('Demand forecast and growth rate'!$E$7:$E$273,MATCH($Q793,'Demand forecast and growth rate'!$B$7:$B$273,0))</f>
        <v>Steady/falling</v>
      </c>
      <c r="U793" s="32">
        <f>SUMIFS('Capex forecast'!E$9:E$223,'Capex forecast'!$T$9:$T$223,$Q793,'Capex forecast'!$S$9:$S$223,$S793,'Capex forecast'!$Q$9:$Q$223,"Augex")</f>
        <v>0</v>
      </c>
      <c r="V793" s="32">
        <f>SUMIFS('Capex forecast'!F$9:F$223,'Capex forecast'!$T$9:$T$223,$Q793,'Capex forecast'!$S$9:$S$223,$S793,'Capex forecast'!$Q$9:$Q$223,"Augex")</f>
        <v>0</v>
      </c>
      <c r="W793" s="32">
        <f>SUMIFS('Capex forecast'!G$9:G$223,'Capex forecast'!$T$9:$T$223,$Q793,'Capex forecast'!$S$9:$S$223,$S793,'Capex forecast'!$Q$9:$Q$223,"Augex")</f>
        <v>0</v>
      </c>
      <c r="X793" s="32">
        <f>SUMIFS('Capex forecast'!H$9:H$223,'Capex forecast'!$T$9:$T$223,$Q793,'Capex forecast'!$S$9:$S$223,$S793,'Capex forecast'!$Q$9:$Q$223,"Augex")</f>
        <v>0</v>
      </c>
      <c r="Y793" s="32">
        <f>SUMIFS('Capex forecast'!I$9:I$223,'Capex forecast'!$T$9:$T$223,$Q793,'Capex forecast'!$S$9:$S$223,$S793,'Capex forecast'!$Q$9:$Q$223,"Augex")</f>
        <v>0</v>
      </c>
      <c r="Z793" s="32">
        <f>SUMIFS('Capex forecast'!J$9:J$223,'Capex forecast'!$T$9:$T$223,$Q793,'Capex forecast'!$S$9:$S$223,$S793,'Capex forecast'!$Q$9:$Q$223,"Augex")</f>
        <v>0</v>
      </c>
      <c r="AA793" s="32">
        <f>SUMIFS('Capex forecast'!K$9:K$223,'Capex forecast'!$T$9:$T$223,$Q793,'Capex forecast'!$S$9:$S$223,$S793,'Capex forecast'!$Q$9:$Q$223,"Augex")</f>
        <v>0</v>
      </c>
      <c r="AB793" s="32">
        <f>SUMIFS('Capex forecast'!L$9:L$223,'Capex forecast'!$T$9:$T$223,$Q793,'Capex forecast'!$S$9:$S$223,$S793,'Capex forecast'!$Q$9:$Q$223,"Augex")</f>
        <v>0</v>
      </c>
      <c r="AC793" s="32">
        <f>SUMIFS('Capex forecast'!M$9:M$223,'Capex forecast'!$T$9:$T$223,$Q793,'Capex forecast'!$S$9:$S$223,$S793,'Capex forecast'!$Q$9:$Q$223,"Augex")</f>
        <v>0</v>
      </c>
      <c r="AD793" s="32">
        <f>SUMIFS('Capex forecast'!N$9:N$223,'Capex forecast'!$T$9:$T$223,$Q793,'Capex forecast'!$S$9:$S$223,$S793,'Capex forecast'!$Q$9:$Q$223,"Augex")</f>
        <v>0</v>
      </c>
      <c r="AF793" s="45" t="s">
        <v>234</v>
      </c>
      <c r="AG793" s="6" t="str">
        <f>INDEX('Demand forecast'!$M$9:$M$5832,MATCH($Q793,'Demand forecast'!$B$9:$B$5832,0))</f>
        <v>Yes</v>
      </c>
      <c r="AH793" s="6" t="str">
        <f>IF(COUNTIF($AF$93:AF793,$B793) = 1, "LV", IF(COUNTIF($AF$93:AF793,$B793) = 2, "HV", "ST"))</f>
        <v>ST</v>
      </c>
      <c r="AI793" s="6" t="str">
        <f>INDEX('Demand forecast and growth rate'!$E$7:$E$273,MATCH($Q793,'Demand forecast and growth rate'!$B$7:$B$273,0))</f>
        <v>Steady/falling</v>
      </c>
      <c r="AJ793" s="47">
        <f>SUMIFS('Capex forecast'!E$9:E$223,'Capex forecast'!$T$9:$T$223,$AF793,'Capex forecast'!$S$9:$S$223,$AH793,'Capex forecast'!$Q$9:$Q$223,"Repex")</f>
        <v>0</v>
      </c>
      <c r="AK793" s="47">
        <f>SUMIFS('Capex forecast'!F$9:F$223,'Capex forecast'!$T$9:$T$223,$AF793,'Capex forecast'!$S$9:$S$223,$AH793,'Capex forecast'!$Q$9:$Q$223,"Repex")</f>
        <v>0</v>
      </c>
      <c r="AL793" s="47">
        <f>SUMIFS('Capex forecast'!G$9:G$223,'Capex forecast'!$T$9:$T$223,$AF793,'Capex forecast'!$S$9:$S$223,$AH793,'Capex forecast'!$Q$9:$Q$223,"Repex")</f>
        <v>0</v>
      </c>
      <c r="AM793" s="47">
        <f>SUMIFS('Capex forecast'!H$9:H$223,'Capex forecast'!$T$9:$T$223,$AF793,'Capex forecast'!$S$9:$S$223,$AH793,'Capex forecast'!$Q$9:$Q$223,"Repex")</f>
        <v>0</v>
      </c>
      <c r="AN793" s="47">
        <f>SUMIFS('Capex forecast'!I$9:I$223,'Capex forecast'!$T$9:$T$223,$AF793,'Capex forecast'!$S$9:$S$223,$AH793,'Capex forecast'!$Q$9:$Q$223,"Repex")</f>
        <v>0</v>
      </c>
      <c r="AO793" s="47">
        <f>SUMIFS('Capex forecast'!J$9:J$223,'Capex forecast'!$T$9:$T$223,$AF793,'Capex forecast'!$S$9:$S$223,$AH793,'Capex forecast'!$Q$9:$Q$223,"Repex")</f>
        <v>0</v>
      </c>
      <c r="AP793" s="47">
        <f>SUMIFS('Capex forecast'!K$9:K$223,'Capex forecast'!$T$9:$T$223,$AF793,'Capex forecast'!$S$9:$S$223,$AH793,'Capex forecast'!$Q$9:$Q$223,"Repex")</f>
        <v>0</v>
      </c>
      <c r="AQ793" s="47">
        <f>SUMIFS('Capex forecast'!L$9:L$223,'Capex forecast'!$T$9:$T$223,$AF793,'Capex forecast'!$S$9:$S$223,$AH793,'Capex forecast'!$Q$9:$Q$223,"Repex")</f>
        <v>0</v>
      </c>
      <c r="AR793" s="47">
        <f>SUMIFS('Capex forecast'!M$9:M$223,'Capex forecast'!$T$9:$T$223,$AF793,'Capex forecast'!$S$9:$S$223,$AH793,'Capex forecast'!$Q$9:$Q$223,"Repex")</f>
        <v>0</v>
      </c>
      <c r="AS793" s="47">
        <f>SUMIFS('Capex forecast'!N$9:N$223,'Capex forecast'!$T$9:$T$223,$AF793,'Capex forecast'!$S$9:$S$223,$AH793,'Capex forecast'!$Q$9:$Q$223,"Repex")</f>
        <v>0</v>
      </c>
    </row>
    <row r="794" spans="2:45" ht="15">
      <c r="B794" s="45" t="s">
        <v>235</v>
      </c>
      <c r="C794" s="6" t="str">
        <f>INDEX('Demand forecast'!$M$9:$M$5832,MATCH($B794,'Demand forecast'!$B$9:$B$5832,0))</f>
        <v>Yes</v>
      </c>
      <c r="D794" s="6" t="str">
        <f>IF(COUNTIF($B$93:B794,$B794) = 1, "LV", IF(COUNTIF($B$93:B794,$B794) = 2, "HV", "ST"))</f>
        <v>ST</v>
      </c>
      <c r="E794" s="6" t="str">
        <f>INDEX('Demand forecast and growth rate'!$E$7:$E$273,MATCH($B794,'Demand forecast and growth rate'!$B$7:$B$273,0))</f>
        <v>Steady/falling</v>
      </c>
      <c r="F794" s="32">
        <f>SUMIFS('Capex forecast'!E$9:E$223,'Capex forecast'!$T$9:$T$223,'Allocation of site-spec costs'!$B794,'Capex forecast'!$S$9:$S$223,'Allocation of site-spec costs'!$D794,'Capex forecast'!$Q$9:$Q$223,"Customer Connection")</f>
        <v>0</v>
      </c>
      <c r="G794" s="32">
        <f>SUMIFS('Capex forecast'!F$9:F$223,'Capex forecast'!$T$9:$T$223,'Allocation of site-spec costs'!$B794,'Capex forecast'!$S$9:$S$223,'Allocation of site-spec costs'!$D794,'Capex forecast'!$Q$9:$Q$223,"Customer Connection")</f>
        <v>0</v>
      </c>
      <c r="H794" s="32">
        <f>SUMIFS('Capex forecast'!G$9:G$223,'Capex forecast'!$T$9:$T$223,'Allocation of site-spec costs'!$B794,'Capex forecast'!$S$9:$S$223,'Allocation of site-spec costs'!$D794,'Capex forecast'!$Q$9:$Q$223,"Customer Connection")</f>
        <v>0</v>
      </c>
      <c r="I794" s="32">
        <f>SUMIFS('Capex forecast'!H$9:H$223,'Capex forecast'!$T$9:$T$223,'Allocation of site-spec costs'!$B794,'Capex forecast'!$S$9:$S$223,'Allocation of site-spec costs'!$D794,'Capex forecast'!$Q$9:$Q$223,"Customer Connection")</f>
        <v>0</v>
      </c>
      <c r="J794" s="32">
        <f>SUMIFS('Capex forecast'!I$9:I$223,'Capex forecast'!$T$9:$T$223,'Allocation of site-spec costs'!$B794,'Capex forecast'!$S$9:$S$223,'Allocation of site-spec costs'!$D794,'Capex forecast'!$Q$9:$Q$223,"Customer Connection")</f>
        <v>0</v>
      </c>
      <c r="K794" s="32">
        <f>SUMIFS('Capex forecast'!J$9:J$223,'Capex forecast'!$T$9:$T$223,'Allocation of site-spec costs'!$B794,'Capex forecast'!$S$9:$S$223,'Allocation of site-spec costs'!$D794,'Capex forecast'!$Q$9:$Q$223,"Customer Connection")</f>
        <v>0</v>
      </c>
      <c r="L794" s="32">
        <f>SUMIFS('Capex forecast'!K$9:K$223,'Capex forecast'!$T$9:$T$223,'Allocation of site-spec costs'!$B794,'Capex forecast'!$S$9:$S$223,'Allocation of site-spec costs'!$D794,'Capex forecast'!$Q$9:$Q$223,"Customer Connection")</f>
        <v>0</v>
      </c>
      <c r="M794" s="32">
        <f>SUMIFS('Capex forecast'!L$9:L$223,'Capex forecast'!$T$9:$T$223,'Allocation of site-spec costs'!$B794,'Capex forecast'!$S$9:$S$223,'Allocation of site-spec costs'!$D794,'Capex forecast'!$Q$9:$Q$223,"Customer Connection")</f>
        <v>0</v>
      </c>
      <c r="N794" s="32">
        <f>SUMIFS('Capex forecast'!M$9:M$223,'Capex forecast'!$T$9:$T$223,'Allocation of site-spec costs'!$B794,'Capex forecast'!$S$9:$S$223,'Allocation of site-spec costs'!$D794,'Capex forecast'!$Q$9:$Q$223,"Customer Connection")</f>
        <v>0</v>
      </c>
      <c r="O794" s="32">
        <f>SUMIFS('Capex forecast'!N$9:N$223,'Capex forecast'!$T$9:$T$223,'Allocation of site-spec costs'!$B794,'Capex forecast'!$S$9:$S$223,'Allocation of site-spec costs'!$D794,'Capex forecast'!$Q$9:$Q$223,"Customer Connection")</f>
        <v>0</v>
      </c>
      <c r="Q794" s="45" t="s">
        <v>235</v>
      </c>
      <c r="R794" s="6" t="str">
        <f>INDEX('Demand forecast'!$M$9:$M$5832,MATCH($Q794,'Demand forecast'!$B$9:$B$5832,0))</f>
        <v>Yes</v>
      </c>
      <c r="S794" s="6" t="str">
        <f>IF(COUNTIF($Q$93:Q794,$B794) = 1, "LV", IF(COUNTIF($Q$93:Q794,$B794) = 2, "HV", "ST"))</f>
        <v>ST</v>
      </c>
      <c r="T794" s="6" t="str">
        <f>INDEX('Demand forecast and growth rate'!$E$7:$E$273,MATCH($Q794,'Demand forecast and growth rate'!$B$7:$B$273,0))</f>
        <v>Steady/falling</v>
      </c>
      <c r="U794" s="32">
        <f>SUMIFS('Capex forecast'!E$9:E$223,'Capex forecast'!$T$9:$T$223,$Q794,'Capex forecast'!$S$9:$S$223,$S794,'Capex forecast'!$Q$9:$Q$223,"Augex")</f>
        <v>0</v>
      </c>
      <c r="V794" s="32">
        <f>SUMIFS('Capex forecast'!F$9:F$223,'Capex forecast'!$T$9:$T$223,$Q794,'Capex forecast'!$S$9:$S$223,$S794,'Capex forecast'!$Q$9:$Q$223,"Augex")</f>
        <v>0</v>
      </c>
      <c r="W794" s="32">
        <f>SUMIFS('Capex forecast'!G$9:G$223,'Capex forecast'!$T$9:$T$223,$Q794,'Capex forecast'!$S$9:$S$223,$S794,'Capex forecast'!$Q$9:$Q$223,"Augex")</f>
        <v>0</v>
      </c>
      <c r="X794" s="32">
        <f>SUMIFS('Capex forecast'!H$9:H$223,'Capex forecast'!$T$9:$T$223,$Q794,'Capex forecast'!$S$9:$S$223,$S794,'Capex forecast'!$Q$9:$Q$223,"Augex")</f>
        <v>0</v>
      </c>
      <c r="Y794" s="32">
        <f>SUMIFS('Capex forecast'!I$9:I$223,'Capex forecast'!$T$9:$T$223,$Q794,'Capex forecast'!$S$9:$S$223,$S794,'Capex forecast'!$Q$9:$Q$223,"Augex")</f>
        <v>0</v>
      </c>
      <c r="Z794" s="32">
        <f>SUMIFS('Capex forecast'!J$9:J$223,'Capex forecast'!$T$9:$T$223,$Q794,'Capex forecast'!$S$9:$S$223,$S794,'Capex forecast'!$Q$9:$Q$223,"Augex")</f>
        <v>0</v>
      </c>
      <c r="AA794" s="32">
        <f>SUMIFS('Capex forecast'!K$9:K$223,'Capex forecast'!$T$9:$T$223,$Q794,'Capex forecast'!$S$9:$S$223,$S794,'Capex forecast'!$Q$9:$Q$223,"Augex")</f>
        <v>0</v>
      </c>
      <c r="AB794" s="32">
        <f>SUMIFS('Capex forecast'!L$9:L$223,'Capex forecast'!$T$9:$T$223,$Q794,'Capex forecast'!$S$9:$S$223,$S794,'Capex forecast'!$Q$9:$Q$223,"Augex")</f>
        <v>0</v>
      </c>
      <c r="AC794" s="32">
        <f>SUMIFS('Capex forecast'!M$9:M$223,'Capex forecast'!$T$9:$T$223,$Q794,'Capex forecast'!$S$9:$S$223,$S794,'Capex forecast'!$Q$9:$Q$223,"Augex")</f>
        <v>0</v>
      </c>
      <c r="AD794" s="32">
        <f>SUMIFS('Capex forecast'!N$9:N$223,'Capex forecast'!$T$9:$T$223,$Q794,'Capex forecast'!$S$9:$S$223,$S794,'Capex forecast'!$Q$9:$Q$223,"Augex")</f>
        <v>0</v>
      </c>
      <c r="AF794" s="45" t="s">
        <v>235</v>
      </c>
      <c r="AG794" s="6" t="str">
        <f>INDEX('Demand forecast'!$M$9:$M$5832,MATCH($Q794,'Demand forecast'!$B$9:$B$5832,0))</f>
        <v>Yes</v>
      </c>
      <c r="AH794" s="6" t="str">
        <f>IF(COUNTIF($AF$93:AF794,$B794) = 1, "LV", IF(COUNTIF($AF$93:AF794,$B794) = 2, "HV", "ST"))</f>
        <v>ST</v>
      </c>
      <c r="AI794" s="6" t="str">
        <f>INDEX('Demand forecast and growth rate'!$E$7:$E$273,MATCH($Q794,'Demand forecast and growth rate'!$B$7:$B$273,0))</f>
        <v>Steady/falling</v>
      </c>
      <c r="AJ794" s="47">
        <f>SUMIFS('Capex forecast'!E$9:E$223,'Capex forecast'!$T$9:$T$223,$AF794,'Capex forecast'!$S$9:$S$223,$AH794,'Capex forecast'!$Q$9:$Q$223,"Repex")</f>
        <v>0</v>
      </c>
      <c r="AK794" s="47">
        <f>SUMIFS('Capex forecast'!F$9:F$223,'Capex forecast'!$T$9:$T$223,$AF794,'Capex forecast'!$S$9:$S$223,$AH794,'Capex forecast'!$Q$9:$Q$223,"Repex")</f>
        <v>0</v>
      </c>
      <c r="AL794" s="47">
        <f>SUMIFS('Capex forecast'!G$9:G$223,'Capex forecast'!$T$9:$T$223,$AF794,'Capex forecast'!$S$9:$S$223,$AH794,'Capex forecast'!$Q$9:$Q$223,"Repex")</f>
        <v>0</v>
      </c>
      <c r="AM794" s="47">
        <f>SUMIFS('Capex forecast'!H$9:H$223,'Capex forecast'!$T$9:$T$223,$AF794,'Capex forecast'!$S$9:$S$223,$AH794,'Capex forecast'!$Q$9:$Q$223,"Repex")</f>
        <v>0</v>
      </c>
      <c r="AN794" s="47">
        <f>SUMIFS('Capex forecast'!I$9:I$223,'Capex forecast'!$T$9:$T$223,$AF794,'Capex forecast'!$S$9:$S$223,$AH794,'Capex forecast'!$Q$9:$Q$223,"Repex")</f>
        <v>0</v>
      </c>
      <c r="AO794" s="47">
        <f>SUMIFS('Capex forecast'!J$9:J$223,'Capex forecast'!$T$9:$T$223,$AF794,'Capex forecast'!$S$9:$S$223,$AH794,'Capex forecast'!$Q$9:$Q$223,"Repex")</f>
        <v>0</v>
      </c>
      <c r="AP794" s="47">
        <f>SUMIFS('Capex forecast'!K$9:K$223,'Capex forecast'!$T$9:$T$223,$AF794,'Capex forecast'!$S$9:$S$223,$AH794,'Capex forecast'!$Q$9:$Q$223,"Repex")</f>
        <v>0</v>
      </c>
      <c r="AQ794" s="47">
        <f>SUMIFS('Capex forecast'!L$9:L$223,'Capex forecast'!$T$9:$T$223,$AF794,'Capex forecast'!$S$9:$S$223,$AH794,'Capex forecast'!$Q$9:$Q$223,"Repex")</f>
        <v>0</v>
      </c>
      <c r="AR794" s="47">
        <f>SUMIFS('Capex forecast'!M$9:M$223,'Capex forecast'!$T$9:$T$223,$AF794,'Capex forecast'!$S$9:$S$223,$AH794,'Capex forecast'!$Q$9:$Q$223,"Repex")</f>
        <v>0</v>
      </c>
      <c r="AS794" s="47">
        <f>SUMIFS('Capex forecast'!N$9:N$223,'Capex forecast'!$T$9:$T$223,$AF794,'Capex forecast'!$S$9:$S$223,$AH794,'Capex forecast'!$Q$9:$Q$223,"Repex")</f>
        <v>0</v>
      </c>
    </row>
    <row r="795" spans="2:45" ht="15">
      <c r="B795" s="45" t="s">
        <v>121</v>
      </c>
      <c r="C795" s="6" t="str">
        <f>INDEX('Demand forecast'!$M$9:$M$5832,MATCH($B795,'Demand forecast'!$B$9:$B$5832,0))</f>
        <v>No</v>
      </c>
      <c r="D795" s="6" t="str">
        <f>IF(COUNTIF($B$93:B795,$B795) = 1, "LV", IF(COUNTIF($B$93:B795,$B795) = 2, "HV", "ST"))</f>
        <v>ST</v>
      </c>
      <c r="E795" s="6" t="str">
        <f>INDEX('Demand forecast and growth rate'!$E$7:$E$273,MATCH($B795,'Demand forecast and growth rate'!$B$7:$B$273,0))</f>
        <v>Steady/falling</v>
      </c>
      <c r="F795" s="32">
        <f>SUMIFS('Capex forecast'!E$9:E$223,'Capex forecast'!$T$9:$T$223,'Allocation of site-spec costs'!$B795,'Capex forecast'!$S$9:$S$223,'Allocation of site-spec costs'!$D795,'Capex forecast'!$Q$9:$Q$223,"Customer Connection")</f>
        <v>0</v>
      </c>
      <c r="G795" s="32">
        <f>SUMIFS('Capex forecast'!F$9:F$223,'Capex forecast'!$T$9:$T$223,'Allocation of site-spec costs'!$B795,'Capex forecast'!$S$9:$S$223,'Allocation of site-spec costs'!$D795,'Capex forecast'!$Q$9:$Q$223,"Customer Connection")</f>
        <v>0</v>
      </c>
      <c r="H795" s="32">
        <f>SUMIFS('Capex forecast'!G$9:G$223,'Capex forecast'!$T$9:$T$223,'Allocation of site-spec costs'!$B795,'Capex forecast'!$S$9:$S$223,'Allocation of site-spec costs'!$D795,'Capex forecast'!$Q$9:$Q$223,"Customer Connection")</f>
        <v>0</v>
      </c>
      <c r="I795" s="32">
        <f>SUMIFS('Capex forecast'!H$9:H$223,'Capex forecast'!$T$9:$T$223,'Allocation of site-spec costs'!$B795,'Capex forecast'!$S$9:$S$223,'Allocation of site-spec costs'!$D795,'Capex forecast'!$Q$9:$Q$223,"Customer Connection")</f>
        <v>0</v>
      </c>
      <c r="J795" s="32">
        <f>SUMIFS('Capex forecast'!I$9:I$223,'Capex forecast'!$T$9:$T$223,'Allocation of site-spec costs'!$B795,'Capex forecast'!$S$9:$S$223,'Allocation of site-spec costs'!$D795,'Capex forecast'!$Q$9:$Q$223,"Customer Connection")</f>
        <v>0</v>
      </c>
      <c r="K795" s="32">
        <f>SUMIFS('Capex forecast'!J$9:J$223,'Capex forecast'!$T$9:$T$223,'Allocation of site-spec costs'!$B795,'Capex forecast'!$S$9:$S$223,'Allocation of site-spec costs'!$D795,'Capex forecast'!$Q$9:$Q$223,"Customer Connection")</f>
        <v>0</v>
      </c>
      <c r="L795" s="32">
        <f>SUMIFS('Capex forecast'!K$9:K$223,'Capex forecast'!$T$9:$T$223,'Allocation of site-spec costs'!$B795,'Capex forecast'!$S$9:$S$223,'Allocation of site-spec costs'!$D795,'Capex forecast'!$Q$9:$Q$223,"Customer Connection")</f>
        <v>0</v>
      </c>
      <c r="M795" s="32">
        <f>SUMIFS('Capex forecast'!L$9:L$223,'Capex forecast'!$T$9:$T$223,'Allocation of site-spec costs'!$B795,'Capex forecast'!$S$9:$S$223,'Allocation of site-spec costs'!$D795,'Capex forecast'!$Q$9:$Q$223,"Customer Connection")</f>
        <v>0</v>
      </c>
      <c r="N795" s="32">
        <f>SUMIFS('Capex forecast'!M$9:M$223,'Capex forecast'!$T$9:$T$223,'Allocation of site-spec costs'!$B795,'Capex forecast'!$S$9:$S$223,'Allocation of site-spec costs'!$D795,'Capex forecast'!$Q$9:$Q$223,"Customer Connection")</f>
        <v>0</v>
      </c>
      <c r="O795" s="32">
        <f>SUMIFS('Capex forecast'!N$9:N$223,'Capex forecast'!$T$9:$T$223,'Allocation of site-spec costs'!$B795,'Capex forecast'!$S$9:$S$223,'Allocation of site-spec costs'!$D795,'Capex forecast'!$Q$9:$Q$223,"Customer Connection")</f>
        <v>0</v>
      </c>
      <c r="Q795" s="45" t="s">
        <v>121</v>
      </c>
      <c r="R795" s="6" t="str">
        <f>INDEX('Demand forecast'!$M$9:$M$5832,MATCH($Q795,'Demand forecast'!$B$9:$B$5832,0))</f>
        <v>No</v>
      </c>
      <c r="S795" s="6" t="str">
        <f>IF(COUNTIF($Q$93:Q795,$B795) = 1, "LV", IF(COUNTIF($Q$93:Q795,$B795) = 2, "HV", "ST"))</f>
        <v>ST</v>
      </c>
      <c r="T795" s="6" t="str">
        <f>INDEX('Demand forecast and growth rate'!$E$7:$E$273,MATCH($Q795,'Demand forecast and growth rate'!$B$7:$B$273,0))</f>
        <v>Steady/falling</v>
      </c>
      <c r="U795" s="32">
        <f>SUMIFS('Capex forecast'!E$9:E$223,'Capex forecast'!$T$9:$T$223,$Q795,'Capex forecast'!$S$9:$S$223,$S795,'Capex forecast'!$Q$9:$Q$223,"Augex")</f>
        <v>0</v>
      </c>
      <c r="V795" s="32">
        <f>SUMIFS('Capex forecast'!F$9:F$223,'Capex forecast'!$T$9:$T$223,$Q795,'Capex forecast'!$S$9:$S$223,$S795,'Capex forecast'!$Q$9:$Q$223,"Augex")</f>
        <v>0</v>
      </c>
      <c r="W795" s="32">
        <f>SUMIFS('Capex forecast'!G$9:G$223,'Capex forecast'!$T$9:$T$223,$Q795,'Capex forecast'!$S$9:$S$223,$S795,'Capex forecast'!$Q$9:$Q$223,"Augex")</f>
        <v>0</v>
      </c>
      <c r="X795" s="32">
        <f>SUMIFS('Capex forecast'!H$9:H$223,'Capex forecast'!$T$9:$T$223,$Q795,'Capex forecast'!$S$9:$S$223,$S795,'Capex forecast'!$Q$9:$Q$223,"Augex")</f>
        <v>0</v>
      </c>
      <c r="Y795" s="32">
        <f>SUMIFS('Capex forecast'!I$9:I$223,'Capex forecast'!$T$9:$T$223,$Q795,'Capex forecast'!$S$9:$S$223,$S795,'Capex forecast'!$Q$9:$Q$223,"Augex")</f>
        <v>0</v>
      </c>
      <c r="Z795" s="32">
        <f>SUMIFS('Capex forecast'!J$9:J$223,'Capex forecast'!$T$9:$T$223,$Q795,'Capex forecast'!$S$9:$S$223,$S795,'Capex forecast'!$Q$9:$Q$223,"Augex")</f>
        <v>0</v>
      </c>
      <c r="AA795" s="32">
        <f>SUMIFS('Capex forecast'!K$9:K$223,'Capex forecast'!$T$9:$T$223,$Q795,'Capex forecast'!$S$9:$S$223,$S795,'Capex forecast'!$Q$9:$Q$223,"Augex")</f>
        <v>0</v>
      </c>
      <c r="AB795" s="32">
        <f>SUMIFS('Capex forecast'!L$9:L$223,'Capex forecast'!$T$9:$T$223,$Q795,'Capex forecast'!$S$9:$S$223,$S795,'Capex forecast'!$Q$9:$Q$223,"Augex")</f>
        <v>0</v>
      </c>
      <c r="AC795" s="32">
        <f>SUMIFS('Capex forecast'!M$9:M$223,'Capex forecast'!$T$9:$T$223,$Q795,'Capex forecast'!$S$9:$S$223,$S795,'Capex forecast'!$Q$9:$Q$223,"Augex")</f>
        <v>0</v>
      </c>
      <c r="AD795" s="32">
        <f>SUMIFS('Capex forecast'!N$9:N$223,'Capex forecast'!$T$9:$T$223,$Q795,'Capex forecast'!$S$9:$S$223,$S795,'Capex forecast'!$Q$9:$Q$223,"Augex")</f>
        <v>0</v>
      </c>
      <c r="AF795" s="45" t="s">
        <v>121</v>
      </c>
      <c r="AG795" s="6" t="str">
        <f>INDEX('Demand forecast'!$M$9:$M$5832,MATCH($Q795,'Demand forecast'!$B$9:$B$5832,0))</f>
        <v>No</v>
      </c>
      <c r="AH795" s="6" t="str">
        <f>IF(COUNTIF($AF$93:AF795,$B795) = 1, "LV", IF(COUNTIF($AF$93:AF795,$B795) = 2, "HV", "ST"))</f>
        <v>ST</v>
      </c>
      <c r="AI795" s="6" t="str">
        <f>INDEX('Demand forecast and growth rate'!$E$7:$E$273,MATCH($Q795,'Demand forecast and growth rate'!$B$7:$B$273,0))</f>
        <v>Steady/falling</v>
      </c>
      <c r="AJ795" s="47">
        <f>SUMIFS('Capex forecast'!E$9:E$223,'Capex forecast'!$T$9:$T$223,$AF795,'Capex forecast'!$S$9:$S$223,$AH795,'Capex forecast'!$Q$9:$Q$223,"Repex")</f>
        <v>0</v>
      </c>
      <c r="AK795" s="47">
        <f>SUMIFS('Capex forecast'!F$9:F$223,'Capex forecast'!$T$9:$T$223,$AF795,'Capex forecast'!$S$9:$S$223,$AH795,'Capex forecast'!$Q$9:$Q$223,"Repex")</f>
        <v>0</v>
      </c>
      <c r="AL795" s="47">
        <f>SUMIFS('Capex forecast'!G$9:G$223,'Capex forecast'!$T$9:$T$223,$AF795,'Capex forecast'!$S$9:$S$223,$AH795,'Capex forecast'!$Q$9:$Q$223,"Repex")</f>
        <v>0</v>
      </c>
      <c r="AM795" s="47">
        <f>SUMIFS('Capex forecast'!H$9:H$223,'Capex forecast'!$T$9:$T$223,$AF795,'Capex forecast'!$S$9:$S$223,$AH795,'Capex forecast'!$Q$9:$Q$223,"Repex")</f>
        <v>0</v>
      </c>
      <c r="AN795" s="47">
        <f>SUMIFS('Capex forecast'!I$9:I$223,'Capex forecast'!$T$9:$T$223,$AF795,'Capex forecast'!$S$9:$S$223,$AH795,'Capex forecast'!$Q$9:$Q$223,"Repex")</f>
        <v>0</v>
      </c>
      <c r="AO795" s="47">
        <f>SUMIFS('Capex forecast'!J$9:J$223,'Capex forecast'!$T$9:$T$223,$AF795,'Capex forecast'!$S$9:$S$223,$AH795,'Capex forecast'!$Q$9:$Q$223,"Repex")</f>
        <v>0</v>
      </c>
      <c r="AP795" s="47">
        <f>SUMIFS('Capex forecast'!K$9:K$223,'Capex forecast'!$T$9:$T$223,$AF795,'Capex forecast'!$S$9:$S$223,$AH795,'Capex forecast'!$Q$9:$Q$223,"Repex")</f>
        <v>0</v>
      </c>
      <c r="AQ795" s="47">
        <f>SUMIFS('Capex forecast'!L$9:L$223,'Capex forecast'!$T$9:$T$223,$AF795,'Capex forecast'!$S$9:$S$223,$AH795,'Capex forecast'!$Q$9:$Q$223,"Repex")</f>
        <v>0</v>
      </c>
      <c r="AR795" s="47">
        <f>SUMIFS('Capex forecast'!M$9:M$223,'Capex forecast'!$T$9:$T$223,$AF795,'Capex forecast'!$S$9:$S$223,$AH795,'Capex forecast'!$Q$9:$Q$223,"Repex")</f>
        <v>0</v>
      </c>
      <c r="AS795" s="47">
        <f>SUMIFS('Capex forecast'!N$9:N$223,'Capex forecast'!$T$9:$T$223,$AF795,'Capex forecast'!$S$9:$S$223,$AH795,'Capex forecast'!$Q$9:$Q$223,"Repex")</f>
        <v>0</v>
      </c>
    </row>
    <row r="796" spans="2:45" ht="15">
      <c r="B796" s="45" t="s">
        <v>252</v>
      </c>
      <c r="C796" s="6" t="str">
        <f>INDEX('Demand forecast'!$M$9:$M$5832,MATCH($B796,'Demand forecast'!$B$9:$B$5832,0))</f>
        <v>Yes</v>
      </c>
      <c r="D796" s="6" t="str">
        <f>IF(COUNTIF($B$93:B796,$B796) = 1, "LV", IF(COUNTIF($B$93:B796,$B796) = 2, "HV", "ST"))</f>
        <v>ST</v>
      </c>
      <c r="E796" s="6" t="str">
        <f>INDEX('Demand forecast and growth rate'!$E$7:$E$273,MATCH($B796,'Demand forecast and growth rate'!$B$7:$B$273,0))</f>
        <v>Steady/falling</v>
      </c>
      <c r="F796" s="32">
        <f>SUMIFS('Capex forecast'!E$9:E$223,'Capex forecast'!$T$9:$T$223,'Allocation of site-spec costs'!$B796,'Capex forecast'!$S$9:$S$223,'Allocation of site-spec costs'!$D796,'Capex forecast'!$Q$9:$Q$223,"Customer Connection")</f>
        <v>0</v>
      </c>
      <c r="G796" s="32">
        <f>SUMIFS('Capex forecast'!F$9:F$223,'Capex forecast'!$T$9:$T$223,'Allocation of site-spec costs'!$B796,'Capex forecast'!$S$9:$S$223,'Allocation of site-spec costs'!$D796,'Capex forecast'!$Q$9:$Q$223,"Customer Connection")</f>
        <v>0</v>
      </c>
      <c r="H796" s="32">
        <f>SUMIFS('Capex forecast'!G$9:G$223,'Capex forecast'!$T$9:$T$223,'Allocation of site-spec costs'!$B796,'Capex forecast'!$S$9:$S$223,'Allocation of site-spec costs'!$D796,'Capex forecast'!$Q$9:$Q$223,"Customer Connection")</f>
        <v>0</v>
      </c>
      <c r="I796" s="32">
        <f>SUMIFS('Capex forecast'!H$9:H$223,'Capex forecast'!$T$9:$T$223,'Allocation of site-spec costs'!$B796,'Capex forecast'!$S$9:$S$223,'Allocation of site-spec costs'!$D796,'Capex forecast'!$Q$9:$Q$223,"Customer Connection")</f>
        <v>0</v>
      </c>
      <c r="J796" s="32">
        <f>SUMIFS('Capex forecast'!I$9:I$223,'Capex forecast'!$T$9:$T$223,'Allocation of site-spec costs'!$B796,'Capex forecast'!$S$9:$S$223,'Allocation of site-spec costs'!$D796,'Capex forecast'!$Q$9:$Q$223,"Customer Connection")</f>
        <v>0</v>
      </c>
      <c r="K796" s="32">
        <f>SUMIFS('Capex forecast'!J$9:J$223,'Capex forecast'!$T$9:$T$223,'Allocation of site-spec costs'!$B796,'Capex forecast'!$S$9:$S$223,'Allocation of site-spec costs'!$D796,'Capex forecast'!$Q$9:$Q$223,"Customer Connection")</f>
        <v>0</v>
      </c>
      <c r="L796" s="32">
        <f>SUMIFS('Capex forecast'!K$9:K$223,'Capex forecast'!$T$9:$T$223,'Allocation of site-spec costs'!$B796,'Capex forecast'!$S$9:$S$223,'Allocation of site-spec costs'!$D796,'Capex forecast'!$Q$9:$Q$223,"Customer Connection")</f>
        <v>0</v>
      </c>
      <c r="M796" s="32">
        <f>SUMIFS('Capex forecast'!L$9:L$223,'Capex forecast'!$T$9:$T$223,'Allocation of site-spec costs'!$B796,'Capex forecast'!$S$9:$S$223,'Allocation of site-spec costs'!$D796,'Capex forecast'!$Q$9:$Q$223,"Customer Connection")</f>
        <v>0</v>
      </c>
      <c r="N796" s="32">
        <f>SUMIFS('Capex forecast'!M$9:M$223,'Capex forecast'!$T$9:$T$223,'Allocation of site-spec costs'!$B796,'Capex forecast'!$S$9:$S$223,'Allocation of site-spec costs'!$D796,'Capex forecast'!$Q$9:$Q$223,"Customer Connection")</f>
        <v>0</v>
      </c>
      <c r="O796" s="32">
        <f>SUMIFS('Capex forecast'!N$9:N$223,'Capex forecast'!$T$9:$T$223,'Allocation of site-spec costs'!$B796,'Capex forecast'!$S$9:$S$223,'Allocation of site-spec costs'!$D796,'Capex forecast'!$Q$9:$Q$223,"Customer Connection")</f>
        <v>0</v>
      </c>
      <c r="Q796" s="45" t="s">
        <v>252</v>
      </c>
      <c r="R796" s="6" t="str">
        <f>INDEX('Demand forecast'!$M$9:$M$5832,MATCH($Q796,'Demand forecast'!$B$9:$B$5832,0))</f>
        <v>Yes</v>
      </c>
      <c r="S796" s="6" t="str">
        <f>IF(COUNTIF($Q$93:Q796,$B796) = 1, "LV", IF(COUNTIF($Q$93:Q796,$B796) = 2, "HV", "ST"))</f>
        <v>ST</v>
      </c>
      <c r="T796" s="6" t="str">
        <f>INDEX('Demand forecast and growth rate'!$E$7:$E$273,MATCH($Q796,'Demand forecast and growth rate'!$B$7:$B$273,0))</f>
        <v>Steady/falling</v>
      </c>
      <c r="U796" s="32">
        <f>SUMIFS('Capex forecast'!E$9:E$223,'Capex forecast'!$T$9:$T$223,$Q796,'Capex forecast'!$S$9:$S$223,$S796,'Capex forecast'!$Q$9:$Q$223,"Augex")</f>
        <v>0</v>
      </c>
      <c r="V796" s="32">
        <f>SUMIFS('Capex forecast'!F$9:F$223,'Capex forecast'!$T$9:$T$223,$Q796,'Capex forecast'!$S$9:$S$223,$S796,'Capex forecast'!$Q$9:$Q$223,"Augex")</f>
        <v>0</v>
      </c>
      <c r="W796" s="32">
        <f>SUMIFS('Capex forecast'!G$9:G$223,'Capex forecast'!$T$9:$T$223,$Q796,'Capex forecast'!$S$9:$S$223,$S796,'Capex forecast'!$Q$9:$Q$223,"Augex")</f>
        <v>0</v>
      </c>
      <c r="X796" s="32">
        <f>SUMIFS('Capex forecast'!H$9:H$223,'Capex forecast'!$T$9:$T$223,$Q796,'Capex forecast'!$S$9:$S$223,$S796,'Capex forecast'!$Q$9:$Q$223,"Augex")</f>
        <v>0</v>
      </c>
      <c r="Y796" s="32">
        <f>SUMIFS('Capex forecast'!I$9:I$223,'Capex forecast'!$T$9:$T$223,$Q796,'Capex forecast'!$S$9:$S$223,$S796,'Capex forecast'!$Q$9:$Q$223,"Augex")</f>
        <v>0</v>
      </c>
      <c r="Z796" s="32">
        <f>SUMIFS('Capex forecast'!J$9:J$223,'Capex forecast'!$T$9:$T$223,$Q796,'Capex forecast'!$S$9:$S$223,$S796,'Capex forecast'!$Q$9:$Q$223,"Augex")</f>
        <v>0</v>
      </c>
      <c r="AA796" s="32">
        <f>SUMIFS('Capex forecast'!K$9:K$223,'Capex forecast'!$T$9:$T$223,$Q796,'Capex forecast'!$S$9:$S$223,$S796,'Capex forecast'!$Q$9:$Q$223,"Augex")</f>
        <v>0</v>
      </c>
      <c r="AB796" s="32">
        <f>SUMIFS('Capex forecast'!L$9:L$223,'Capex forecast'!$T$9:$T$223,$Q796,'Capex forecast'!$S$9:$S$223,$S796,'Capex forecast'!$Q$9:$Q$223,"Augex")</f>
        <v>0</v>
      </c>
      <c r="AC796" s="32">
        <f>SUMIFS('Capex forecast'!M$9:M$223,'Capex forecast'!$T$9:$T$223,$Q796,'Capex forecast'!$S$9:$S$223,$S796,'Capex forecast'!$Q$9:$Q$223,"Augex")</f>
        <v>0</v>
      </c>
      <c r="AD796" s="32">
        <f>SUMIFS('Capex forecast'!N$9:N$223,'Capex forecast'!$T$9:$T$223,$Q796,'Capex forecast'!$S$9:$S$223,$S796,'Capex forecast'!$Q$9:$Q$223,"Augex")</f>
        <v>0</v>
      </c>
      <c r="AF796" s="45" t="s">
        <v>252</v>
      </c>
      <c r="AG796" s="6" t="str">
        <f>INDEX('Demand forecast'!$M$9:$M$5832,MATCH($Q796,'Demand forecast'!$B$9:$B$5832,0))</f>
        <v>Yes</v>
      </c>
      <c r="AH796" s="6" t="str">
        <f>IF(COUNTIF($AF$93:AF796,$B796) = 1, "LV", IF(COUNTIF($AF$93:AF796,$B796) = 2, "HV", "ST"))</f>
        <v>ST</v>
      </c>
      <c r="AI796" s="6" t="str">
        <f>INDEX('Demand forecast and growth rate'!$E$7:$E$273,MATCH($Q796,'Demand forecast and growth rate'!$B$7:$B$273,0))</f>
        <v>Steady/falling</v>
      </c>
      <c r="AJ796" s="47">
        <f>SUMIFS('Capex forecast'!E$9:E$223,'Capex forecast'!$T$9:$T$223,$AF796,'Capex forecast'!$S$9:$S$223,$AH796,'Capex forecast'!$Q$9:$Q$223,"Repex")</f>
        <v>0</v>
      </c>
      <c r="AK796" s="47">
        <f>SUMIFS('Capex forecast'!F$9:F$223,'Capex forecast'!$T$9:$T$223,$AF796,'Capex forecast'!$S$9:$S$223,$AH796,'Capex forecast'!$Q$9:$Q$223,"Repex")</f>
        <v>0</v>
      </c>
      <c r="AL796" s="47">
        <f>SUMIFS('Capex forecast'!G$9:G$223,'Capex forecast'!$T$9:$T$223,$AF796,'Capex forecast'!$S$9:$S$223,$AH796,'Capex forecast'!$Q$9:$Q$223,"Repex")</f>
        <v>0</v>
      </c>
      <c r="AM796" s="47">
        <f>SUMIFS('Capex forecast'!H$9:H$223,'Capex forecast'!$T$9:$T$223,$AF796,'Capex forecast'!$S$9:$S$223,$AH796,'Capex forecast'!$Q$9:$Q$223,"Repex")</f>
        <v>0</v>
      </c>
      <c r="AN796" s="47">
        <f>SUMIFS('Capex forecast'!I$9:I$223,'Capex forecast'!$T$9:$T$223,$AF796,'Capex forecast'!$S$9:$S$223,$AH796,'Capex forecast'!$Q$9:$Q$223,"Repex")</f>
        <v>0</v>
      </c>
      <c r="AO796" s="47">
        <f>SUMIFS('Capex forecast'!J$9:J$223,'Capex forecast'!$T$9:$T$223,$AF796,'Capex forecast'!$S$9:$S$223,$AH796,'Capex forecast'!$Q$9:$Q$223,"Repex")</f>
        <v>0</v>
      </c>
      <c r="AP796" s="47">
        <f>SUMIFS('Capex forecast'!K$9:K$223,'Capex forecast'!$T$9:$T$223,$AF796,'Capex forecast'!$S$9:$S$223,$AH796,'Capex forecast'!$Q$9:$Q$223,"Repex")</f>
        <v>0</v>
      </c>
      <c r="AQ796" s="47">
        <f>SUMIFS('Capex forecast'!L$9:L$223,'Capex forecast'!$T$9:$T$223,$AF796,'Capex forecast'!$S$9:$S$223,$AH796,'Capex forecast'!$Q$9:$Q$223,"Repex")</f>
        <v>0</v>
      </c>
      <c r="AR796" s="47">
        <f>SUMIFS('Capex forecast'!M$9:M$223,'Capex forecast'!$T$9:$T$223,$AF796,'Capex forecast'!$S$9:$S$223,$AH796,'Capex forecast'!$Q$9:$Q$223,"Repex")</f>
        <v>0</v>
      </c>
      <c r="AS796" s="47">
        <f>SUMIFS('Capex forecast'!N$9:N$223,'Capex forecast'!$T$9:$T$223,$AF796,'Capex forecast'!$S$9:$S$223,$AH796,'Capex forecast'!$Q$9:$Q$223,"Repex")</f>
        <v>0</v>
      </c>
    </row>
    <row r="797" spans="2:45" ht="15">
      <c r="B797" s="45" t="s">
        <v>32</v>
      </c>
      <c r="C797" s="6" t="str">
        <f>INDEX('Demand forecast'!$M$9:$M$5832,MATCH($B797,'Demand forecast'!$B$9:$B$5832,0))</f>
        <v>No</v>
      </c>
      <c r="D797" s="6" t="str">
        <f>IF(COUNTIF($B$93:B797,$B797) = 1, "LV", IF(COUNTIF($B$93:B797,$B797) = 2, "HV", "ST"))</f>
        <v>ST</v>
      </c>
      <c r="E797" s="6" t="str">
        <f>INDEX('Demand forecast and growth rate'!$E$7:$E$273,MATCH($B797,'Demand forecast and growth rate'!$B$7:$B$273,0))</f>
        <v>Small growth</v>
      </c>
      <c r="F797" s="32">
        <f>SUMIFS('Capex forecast'!E$9:E$223,'Capex forecast'!$T$9:$T$223,'Allocation of site-spec costs'!$B797,'Capex forecast'!$S$9:$S$223,'Allocation of site-spec costs'!$D797,'Capex forecast'!$Q$9:$Q$223,"Customer Connection")</f>
        <v>0</v>
      </c>
      <c r="G797" s="32">
        <f>SUMIFS('Capex forecast'!F$9:F$223,'Capex forecast'!$T$9:$T$223,'Allocation of site-spec costs'!$B797,'Capex forecast'!$S$9:$S$223,'Allocation of site-spec costs'!$D797,'Capex forecast'!$Q$9:$Q$223,"Customer Connection")</f>
        <v>0</v>
      </c>
      <c r="H797" s="32">
        <f>SUMIFS('Capex forecast'!G$9:G$223,'Capex forecast'!$T$9:$T$223,'Allocation of site-spec costs'!$B797,'Capex forecast'!$S$9:$S$223,'Allocation of site-spec costs'!$D797,'Capex forecast'!$Q$9:$Q$223,"Customer Connection")</f>
        <v>0</v>
      </c>
      <c r="I797" s="32">
        <f>SUMIFS('Capex forecast'!H$9:H$223,'Capex forecast'!$T$9:$T$223,'Allocation of site-spec costs'!$B797,'Capex forecast'!$S$9:$S$223,'Allocation of site-spec costs'!$D797,'Capex forecast'!$Q$9:$Q$223,"Customer Connection")</f>
        <v>0</v>
      </c>
      <c r="J797" s="32">
        <f>SUMIFS('Capex forecast'!I$9:I$223,'Capex forecast'!$T$9:$T$223,'Allocation of site-spec costs'!$B797,'Capex forecast'!$S$9:$S$223,'Allocation of site-spec costs'!$D797,'Capex forecast'!$Q$9:$Q$223,"Customer Connection")</f>
        <v>0</v>
      </c>
      <c r="K797" s="32">
        <f>SUMIFS('Capex forecast'!J$9:J$223,'Capex forecast'!$T$9:$T$223,'Allocation of site-spec costs'!$B797,'Capex forecast'!$S$9:$S$223,'Allocation of site-spec costs'!$D797,'Capex forecast'!$Q$9:$Q$223,"Customer Connection")</f>
        <v>0</v>
      </c>
      <c r="L797" s="32">
        <f>SUMIFS('Capex forecast'!K$9:K$223,'Capex forecast'!$T$9:$T$223,'Allocation of site-spec costs'!$B797,'Capex forecast'!$S$9:$S$223,'Allocation of site-spec costs'!$D797,'Capex forecast'!$Q$9:$Q$223,"Customer Connection")</f>
        <v>0</v>
      </c>
      <c r="M797" s="32">
        <f>SUMIFS('Capex forecast'!L$9:L$223,'Capex forecast'!$T$9:$T$223,'Allocation of site-spec costs'!$B797,'Capex forecast'!$S$9:$S$223,'Allocation of site-spec costs'!$D797,'Capex forecast'!$Q$9:$Q$223,"Customer Connection")</f>
        <v>0</v>
      </c>
      <c r="N797" s="32">
        <f>SUMIFS('Capex forecast'!M$9:M$223,'Capex forecast'!$T$9:$T$223,'Allocation of site-spec costs'!$B797,'Capex forecast'!$S$9:$S$223,'Allocation of site-spec costs'!$D797,'Capex forecast'!$Q$9:$Q$223,"Customer Connection")</f>
        <v>0</v>
      </c>
      <c r="O797" s="32">
        <f>SUMIFS('Capex forecast'!N$9:N$223,'Capex forecast'!$T$9:$T$223,'Allocation of site-spec costs'!$B797,'Capex forecast'!$S$9:$S$223,'Allocation of site-spec costs'!$D797,'Capex forecast'!$Q$9:$Q$223,"Customer Connection")</f>
        <v>0</v>
      </c>
      <c r="Q797" s="45" t="s">
        <v>32</v>
      </c>
      <c r="R797" s="6" t="str">
        <f>INDEX('Demand forecast'!$M$9:$M$5832,MATCH($Q797,'Demand forecast'!$B$9:$B$5832,0))</f>
        <v>No</v>
      </c>
      <c r="S797" s="6" t="str">
        <f>IF(COUNTIF($Q$93:Q797,$B797) = 1, "LV", IF(COUNTIF($Q$93:Q797,$B797) = 2, "HV", "ST"))</f>
        <v>ST</v>
      </c>
      <c r="T797" s="6" t="str">
        <f>INDEX('Demand forecast and growth rate'!$E$7:$E$273,MATCH($Q797,'Demand forecast and growth rate'!$B$7:$B$273,0))</f>
        <v>Small growth</v>
      </c>
      <c r="U797" s="32">
        <f>SUMIFS('Capex forecast'!E$9:E$223,'Capex forecast'!$T$9:$T$223,$Q797,'Capex forecast'!$S$9:$S$223,$S797,'Capex forecast'!$Q$9:$Q$223,"Augex")</f>
        <v>0</v>
      </c>
      <c r="V797" s="32">
        <f>SUMIFS('Capex forecast'!F$9:F$223,'Capex forecast'!$T$9:$T$223,$Q797,'Capex forecast'!$S$9:$S$223,$S797,'Capex forecast'!$Q$9:$Q$223,"Augex")</f>
        <v>0</v>
      </c>
      <c r="W797" s="32">
        <f>SUMIFS('Capex forecast'!G$9:G$223,'Capex forecast'!$T$9:$T$223,$Q797,'Capex forecast'!$S$9:$S$223,$S797,'Capex forecast'!$Q$9:$Q$223,"Augex")</f>
        <v>0</v>
      </c>
      <c r="X797" s="32">
        <f>SUMIFS('Capex forecast'!H$9:H$223,'Capex forecast'!$T$9:$T$223,$Q797,'Capex forecast'!$S$9:$S$223,$S797,'Capex forecast'!$Q$9:$Q$223,"Augex")</f>
        <v>0</v>
      </c>
      <c r="Y797" s="32">
        <f>SUMIFS('Capex forecast'!I$9:I$223,'Capex forecast'!$T$9:$T$223,$Q797,'Capex forecast'!$S$9:$S$223,$S797,'Capex forecast'!$Q$9:$Q$223,"Augex")</f>
        <v>0</v>
      </c>
      <c r="Z797" s="32">
        <f>SUMIFS('Capex forecast'!J$9:J$223,'Capex forecast'!$T$9:$T$223,$Q797,'Capex forecast'!$S$9:$S$223,$S797,'Capex forecast'!$Q$9:$Q$223,"Augex")</f>
        <v>0</v>
      </c>
      <c r="AA797" s="32">
        <f>SUMIFS('Capex forecast'!K$9:K$223,'Capex forecast'!$T$9:$T$223,$Q797,'Capex forecast'!$S$9:$S$223,$S797,'Capex forecast'!$Q$9:$Q$223,"Augex")</f>
        <v>0</v>
      </c>
      <c r="AB797" s="32">
        <f>SUMIFS('Capex forecast'!L$9:L$223,'Capex forecast'!$T$9:$T$223,$Q797,'Capex forecast'!$S$9:$S$223,$S797,'Capex forecast'!$Q$9:$Q$223,"Augex")</f>
        <v>0</v>
      </c>
      <c r="AC797" s="32">
        <f>SUMIFS('Capex forecast'!M$9:M$223,'Capex forecast'!$T$9:$T$223,$Q797,'Capex forecast'!$S$9:$S$223,$S797,'Capex forecast'!$Q$9:$Q$223,"Augex")</f>
        <v>0</v>
      </c>
      <c r="AD797" s="32">
        <f>SUMIFS('Capex forecast'!N$9:N$223,'Capex forecast'!$T$9:$T$223,$Q797,'Capex forecast'!$S$9:$S$223,$S797,'Capex forecast'!$Q$9:$Q$223,"Augex")</f>
        <v>0</v>
      </c>
      <c r="AF797" s="45" t="s">
        <v>32</v>
      </c>
      <c r="AG797" s="6" t="str">
        <f>INDEX('Demand forecast'!$M$9:$M$5832,MATCH($Q797,'Demand forecast'!$B$9:$B$5832,0))</f>
        <v>No</v>
      </c>
      <c r="AH797" s="6" t="str">
        <f>IF(COUNTIF($AF$93:AF797,$B797) = 1, "LV", IF(COUNTIF($AF$93:AF797,$B797) = 2, "HV", "ST"))</f>
        <v>ST</v>
      </c>
      <c r="AI797" s="6" t="str">
        <f>INDEX('Demand forecast and growth rate'!$E$7:$E$273,MATCH($Q797,'Demand forecast and growth rate'!$B$7:$B$273,0))</f>
        <v>Small growth</v>
      </c>
      <c r="AJ797" s="47">
        <f>SUMIFS('Capex forecast'!E$9:E$223,'Capex forecast'!$T$9:$T$223,$AF797,'Capex forecast'!$S$9:$S$223,$AH797,'Capex forecast'!$Q$9:$Q$223,"Repex")</f>
        <v>0</v>
      </c>
      <c r="AK797" s="47">
        <f>SUMIFS('Capex forecast'!F$9:F$223,'Capex forecast'!$T$9:$T$223,$AF797,'Capex forecast'!$S$9:$S$223,$AH797,'Capex forecast'!$Q$9:$Q$223,"Repex")</f>
        <v>0</v>
      </c>
      <c r="AL797" s="47">
        <f>SUMIFS('Capex forecast'!G$9:G$223,'Capex forecast'!$T$9:$T$223,$AF797,'Capex forecast'!$S$9:$S$223,$AH797,'Capex forecast'!$Q$9:$Q$223,"Repex")</f>
        <v>0</v>
      </c>
      <c r="AM797" s="47">
        <f>SUMIFS('Capex forecast'!H$9:H$223,'Capex forecast'!$T$9:$T$223,$AF797,'Capex forecast'!$S$9:$S$223,$AH797,'Capex forecast'!$Q$9:$Q$223,"Repex")</f>
        <v>0</v>
      </c>
      <c r="AN797" s="47">
        <f>SUMIFS('Capex forecast'!I$9:I$223,'Capex forecast'!$T$9:$T$223,$AF797,'Capex forecast'!$S$9:$S$223,$AH797,'Capex forecast'!$Q$9:$Q$223,"Repex")</f>
        <v>0</v>
      </c>
      <c r="AO797" s="47">
        <f>SUMIFS('Capex forecast'!J$9:J$223,'Capex forecast'!$T$9:$T$223,$AF797,'Capex forecast'!$S$9:$S$223,$AH797,'Capex forecast'!$Q$9:$Q$223,"Repex")</f>
        <v>0</v>
      </c>
      <c r="AP797" s="47">
        <f>SUMIFS('Capex forecast'!K$9:K$223,'Capex forecast'!$T$9:$T$223,$AF797,'Capex forecast'!$S$9:$S$223,$AH797,'Capex forecast'!$Q$9:$Q$223,"Repex")</f>
        <v>0</v>
      </c>
      <c r="AQ797" s="47">
        <f>SUMIFS('Capex forecast'!L$9:L$223,'Capex forecast'!$T$9:$T$223,$AF797,'Capex forecast'!$S$9:$S$223,$AH797,'Capex forecast'!$Q$9:$Q$223,"Repex")</f>
        <v>0</v>
      </c>
      <c r="AR797" s="47">
        <f>SUMIFS('Capex forecast'!M$9:M$223,'Capex forecast'!$T$9:$T$223,$AF797,'Capex forecast'!$S$9:$S$223,$AH797,'Capex forecast'!$Q$9:$Q$223,"Repex")</f>
        <v>0</v>
      </c>
      <c r="AS797" s="47">
        <f>SUMIFS('Capex forecast'!N$9:N$223,'Capex forecast'!$T$9:$T$223,$AF797,'Capex forecast'!$S$9:$S$223,$AH797,'Capex forecast'!$Q$9:$Q$223,"Repex")</f>
        <v>0</v>
      </c>
    </row>
    <row r="798" spans="2:45" ht="15">
      <c r="B798" s="45" t="s">
        <v>44</v>
      </c>
      <c r="C798" s="6" t="str">
        <f>INDEX('Demand forecast'!$M$9:$M$5832,MATCH($B798,'Demand forecast'!$B$9:$B$5832,0))</f>
        <v>No</v>
      </c>
      <c r="D798" s="6" t="str">
        <f>IF(COUNTIF($B$93:B798,$B798) = 1, "LV", IF(COUNTIF($B$93:B798,$B798) = 2, "HV", "ST"))</f>
        <v>ST</v>
      </c>
      <c r="E798" s="6" t="str">
        <f>INDEX('Demand forecast and growth rate'!$E$7:$E$273,MATCH($B798,'Demand forecast and growth rate'!$B$7:$B$273,0))</f>
        <v>High growth</v>
      </c>
      <c r="F798" s="32">
        <f>SUMIFS('Capex forecast'!E$9:E$223,'Capex forecast'!$T$9:$T$223,'Allocation of site-spec costs'!$B798,'Capex forecast'!$S$9:$S$223,'Allocation of site-spec costs'!$D798,'Capex forecast'!$Q$9:$Q$223,"Customer Connection")</f>
        <v>0</v>
      </c>
      <c r="G798" s="32">
        <f>SUMIFS('Capex forecast'!F$9:F$223,'Capex forecast'!$T$9:$T$223,'Allocation of site-spec costs'!$B798,'Capex forecast'!$S$9:$S$223,'Allocation of site-spec costs'!$D798,'Capex forecast'!$Q$9:$Q$223,"Customer Connection")</f>
        <v>0</v>
      </c>
      <c r="H798" s="32">
        <f>SUMIFS('Capex forecast'!G$9:G$223,'Capex forecast'!$T$9:$T$223,'Allocation of site-spec costs'!$B798,'Capex forecast'!$S$9:$S$223,'Allocation of site-spec costs'!$D798,'Capex forecast'!$Q$9:$Q$223,"Customer Connection")</f>
        <v>0</v>
      </c>
      <c r="I798" s="32">
        <f>SUMIFS('Capex forecast'!H$9:H$223,'Capex forecast'!$T$9:$T$223,'Allocation of site-spec costs'!$B798,'Capex forecast'!$S$9:$S$223,'Allocation of site-spec costs'!$D798,'Capex forecast'!$Q$9:$Q$223,"Customer Connection")</f>
        <v>0</v>
      </c>
      <c r="J798" s="32">
        <f>SUMIFS('Capex forecast'!I$9:I$223,'Capex forecast'!$T$9:$T$223,'Allocation of site-spec costs'!$B798,'Capex forecast'!$S$9:$S$223,'Allocation of site-spec costs'!$D798,'Capex forecast'!$Q$9:$Q$223,"Customer Connection")</f>
        <v>0</v>
      </c>
      <c r="K798" s="32">
        <f>SUMIFS('Capex forecast'!J$9:J$223,'Capex forecast'!$T$9:$T$223,'Allocation of site-spec costs'!$B798,'Capex forecast'!$S$9:$S$223,'Allocation of site-spec costs'!$D798,'Capex forecast'!$Q$9:$Q$223,"Customer Connection")</f>
        <v>0</v>
      </c>
      <c r="L798" s="32">
        <f>SUMIFS('Capex forecast'!K$9:K$223,'Capex forecast'!$T$9:$T$223,'Allocation of site-spec costs'!$B798,'Capex forecast'!$S$9:$S$223,'Allocation of site-spec costs'!$D798,'Capex forecast'!$Q$9:$Q$223,"Customer Connection")</f>
        <v>0</v>
      </c>
      <c r="M798" s="32">
        <f>SUMIFS('Capex forecast'!L$9:L$223,'Capex forecast'!$T$9:$T$223,'Allocation of site-spec costs'!$B798,'Capex forecast'!$S$9:$S$223,'Allocation of site-spec costs'!$D798,'Capex forecast'!$Q$9:$Q$223,"Customer Connection")</f>
        <v>0</v>
      </c>
      <c r="N798" s="32">
        <f>SUMIFS('Capex forecast'!M$9:M$223,'Capex forecast'!$T$9:$T$223,'Allocation of site-spec costs'!$B798,'Capex forecast'!$S$9:$S$223,'Allocation of site-spec costs'!$D798,'Capex forecast'!$Q$9:$Q$223,"Customer Connection")</f>
        <v>0</v>
      </c>
      <c r="O798" s="32">
        <f>SUMIFS('Capex forecast'!N$9:N$223,'Capex forecast'!$T$9:$T$223,'Allocation of site-spec costs'!$B798,'Capex forecast'!$S$9:$S$223,'Allocation of site-spec costs'!$D798,'Capex forecast'!$Q$9:$Q$223,"Customer Connection")</f>
        <v>0</v>
      </c>
      <c r="Q798" s="45" t="s">
        <v>44</v>
      </c>
      <c r="R798" s="6" t="str">
        <f>INDEX('Demand forecast'!$M$9:$M$5832,MATCH($Q798,'Demand forecast'!$B$9:$B$5832,0))</f>
        <v>No</v>
      </c>
      <c r="S798" s="6" t="str">
        <f>IF(COUNTIF($Q$93:Q798,$B798) = 1, "LV", IF(COUNTIF($Q$93:Q798,$B798) = 2, "HV", "ST"))</f>
        <v>ST</v>
      </c>
      <c r="T798" s="6" t="str">
        <f>INDEX('Demand forecast and growth rate'!$E$7:$E$273,MATCH($Q798,'Demand forecast and growth rate'!$B$7:$B$273,0))</f>
        <v>High growth</v>
      </c>
      <c r="U798" s="32">
        <f>SUMIFS('Capex forecast'!E$9:E$223,'Capex forecast'!$T$9:$T$223,$Q798,'Capex forecast'!$S$9:$S$223,$S798,'Capex forecast'!$Q$9:$Q$223,"Augex")</f>
        <v>0</v>
      </c>
      <c r="V798" s="32">
        <f>SUMIFS('Capex forecast'!F$9:F$223,'Capex forecast'!$T$9:$T$223,$Q798,'Capex forecast'!$S$9:$S$223,$S798,'Capex forecast'!$Q$9:$Q$223,"Augex")</f>
        <v>0</v>
      </c>
      <c r="W798" s="32">
        <f>SUMIFS('Capex forecast'!G$9:G$223,'Capex forecast'!$T$9:$T$223,$Q798,'Capex forecast'!$S$9:$S$223,$S798,'Capex forecast'!$Q$9:$Q$223,"Augex")</f>
        <v>0</v>
      </c>
      <c r="X798" s="32">
        <f>SUMIFS('Capex forecast'!H$9:H$223,'Capex forecast'!$T$9:$T$223,$Q798,'Capex forecast'!$S$9:$S$223,$S798,'Capex forecast'!$Q$9:$Q$223,"Augex")</f>
        <v>0</v>
      </c>
      <c r="Y798" s="32">
        <f>SUMIFS('Capex forecast'!I$9:I$223,'Capex forecast'!$T$9:$T$223,$Q798,'Capex forecast'!$S$9:$S$223,$S798,'Capex forecast'!$Q$9:$Q$223,"Augex")</f>
        <v>0</v>
      </c>
      <c r="Z798" s="32">
        <f>SUMIFS('Capex forecast'!J$9:J$223,'Capex forecast'!$T$9:$T$223,$Q798,'Capex forecast'!$S$9:$S$223,$S798,'Capex forecast'!$Q$9:$Q$223,"Augex")</f>
        <v>0</v>
      </c>
      <c r="AA798" s="32">
        <f>SUMIFS('Capex forecast'!K$9:K$223,'Capex forecast'!$T$9:$T$223,$Q798,'Capex forecast'!$S$9:$S$223,$S798,'Capex forecast'!$Q$9:$Q$223,"Augex")</f>
        <v>0</v>
      </c>
      <c r="AB798" s="32">
        <f>SUMIFS('Capex forecast'!L$9:L$223,'Capex forecast'!$T$9:$T$223,$Q798,'Capex forecast'!$S$9:$S$223,$S798,'Capex forecast'!$Q$9:$Q$223,"Augex")</f>
        <v>0</v>
      </c>
      <c r="AC798" s="32">
        <f>SUMIFS('Capex forecast'!M$9:M$223,'Capex forecast'!$T$9:$T$223,$Q798,'Capex forecast'!$S$9:$S$223,$S798,'Capex forecast'!$Q$9:$Q$223,"Augex")</f>
        <v>0</v>
      </c>
      <c r="AD798" s="32">
        <f>SUMIFS('Capex forecast'!N$9:N$223,'Capex forecast'!$T$9:$T$223,$Q798,'Capex forecast'!$S$9:$S$223,$S798,'Capex forecast'!$Q$9:$Q$223,"Augex")</f>
        <v>0</v>
      </c>
      <c r="AF798" s="45" t="s">
        <v>44</v>
      </c>
      <c r="AG798" s="6" t="str">
        <f>INDEX('Demand forecast'!$M$9:$M$5832,MATCH($Q798,'Demand forecast'!$B$9:$B$5832,0))</f>
        <v>No</v>
      </c>
      <c r="AH798" s="6" t="str">
        <f>IF(COUNTIF($AF$93:AF798,$B798) = 1, "LV", IF(COUNTIF($AF$93:AF798,$B798) = 2, "HV", "ST"))</f>
        <v>ST</v>
      </c>
      <c r="AI798" s="6" t="str">
        <f>INDEX('Demand forecast and growth rate'!$E$7:$E$273,MATCH($Q798,'Demand forecast and growth rate'!$B$7:$B$273,0))</f>
        <v>High growth</v>
      </c>
      <c r="AJ798" s="47">
        <f>SUMIFS('Capex forecast'!E$9:E$223,'Capex forecast'!$T$9:$T$223,$AF798,'Capex forecast'!$S$9:$S$223,$AH798,'Capex forecast'!$Q$9:$Q$223,"Repex")</f>
        <v>0</v>
      </c>
      <c r="AK798" s="47">
        <f>SUMIFS('Capex forecast'!F$9:F$223,'Capex forecast'!$T$9:$T$223,$AF798,'Capex forecast'!$S$9:$S$223,$AH798,'Capex forecast'!$Q$9:$Q$223,"Repex")</f>
        <v>0</v>
      </c>
      <c r="AL798" s="47">
        <f>SUMIFS('Capex forecast'!G$9:G$223,'Capex forecast'!$T$9:$T$223,$AF798,'Capex forecast'!$S$9:$S$223,$AH798,'Capex forecast'!$Q$9:$Q$223,"Repex")</f>
        <v>0</v>
      </c>
      <c r="AM798" s="47">
        <f>SUMIFS('Capex forecast'!H$9:H$223,'Capex forecast'!$T$9:$T$223,$AF798,'Capex forecast'!$S$9:$S$223,$AH798,'Capex forecast'!$Q$9:$Q$223,"Repex")</f>
        <v>0</v>
      </c>
      <c r="AN798" s="47">
        <f>SUMIFS('Capex forecast'!I$9:I$223,'Capex forecast'!$T$9:$T$223,$AF798,'Capex forecast'!$S$9:$S$223,$AH798,'Capex forecast'!$Q$9:$Q$223,"Repex")</f>
        <v>0</v>
      </c>
      <c r="AO798" s="47">
        <f>SUMIFS('Capex forecast'!J$9:J$223,'Capex forecast'!$T$9:$T$223,$AF798,'Capex forecast'!$S$9:$S$223,$AH798,'Capex forecast'!$Q$9:$Q$223,"Repex")</f>
        <v>0</v>
      </c>
      <c r="AP798" s="47">
        <f>SUMIFS('Capex forecast'!K$9:K$223,'Capex forecast'!$T$9:$T$223,$AF798,'Capex forecast'!$S$9:$S$223,$AH798,'Capex forecast'!$Q$9:$Q$223,"Repex")</f>
        <v>0</v>
      </c>
      <c r="AQ798" s="47">
        <f>SUMIFS('Capex forecast'!L$9:L$223,'Capex forecast'!$T$9:$T$223,$AF798,'Capex forecast'!$S$9:$S$223,$AH798,'Capex forecast'!$Q$9:$Q$223,"Repex")</f>
        <v>0</v>
      </c>
      <c r="AR798" s="47">
        <f>SUMIFS('Capex forecast'!M$9:M$223,'Capex forecast'!$T$9:$T$223,$AF798,'Capex forecast'!$S$9:$S$223,$AH798,'Capex forecast'!$Q$9:$Q$223,"Repex")</f>
        <v>0</v>
      </c>
      <c r="AS798" s="47">
        <f>SUMIFS('Capex forecast'!N$9:N$223,'Capex forecast'!$T$9:$T$223,$AF798,'Capex forecast'!$S$9:$S$223,$AH798,'Capex forecast'!$Q$9:$Q$223,"Repex")</f>
        <v>0</v>
      </c>
    </row>
    <row r="799" spans="2:45" ht="15">
      <c r="B799" s="45" t="s">
        <v>52</v>
      </c>
      <c r="C799" s="6" t="str">
        <f>INDEX('Demand forecast'!$M$9:$M$5832,MATCH($B799,'Demand forecast'!$B$9:$B$5832,0))</f>
        <v>No</v>
      </c>
      <c r="D799" s="6" t="str">
        <f>IF(COUNTIF($B$93:B799,$B799) = 1, "LV", IF(COUNTIF($B$93:B799,$B799) = 2, "HV", "ST"))</f>
        <v>ST</v>
      </c>
      <c r="E799" s="6" t="str">
        <f>INDEX('Demand forecast and growth rate'!$E$7:$E$273,MATCH($B799,'Demand forecast and growth rate'!$B$7:$B$273,0))</f>
        <v>Small growth</v>
      </c>
      <c r="F799" s="32">
        <f>SUMIFS('Capex forecast'!E$9:E$223,'Capex forecast'!$T$9:$T$223,'Allocation of site-spec costs'!$B799,'Capex forecast'!$S$9:$S$223,'Allocation of site-spec costs'!$D799,'Capex forecast'!$Q$9:$Q$223,"Customer Connection")</f>
        <v>0</v>
      </c>
      <c r="G799" s="32">
        <f>SUMIFS('Capex forecast'!F$9:F$223,'Capex forecast'!$T$9:$T$223,'Allocation of site-spec costs'!$B799,'Capex forecast'!$S$9:$S$223,'Allocation of site-spec costs'!$D799,'Capex forecast'!$Q$9:$Q$223,"Customer Connection")</f>
        <v>0</v>
      </c>
      <c r="H799" s="32">
        <f>SUMIFS('Capex forecast'!G$9:G$223,'Capex forecast'!$T$9:$T$223,'Allocation of site-spec costs'!$B799,'Capex forecast'!$S$9:$S$223,'Allocation of site-spec costs'!$D799,'Capex forecast'!$Q$9:$Q$223,"Customer Connection")</f>
        <v>0</v>
      </c>
      <c r="I799" s="32">
        <f>SUMIFS('Capex forecast'!H$9:H$223,'Capex forecast'!$T$9:$T$223,'Allocation of site-spec costs'!$B799,'Capex forecast'!$S$9:$S$223,'Allocation of site-spec costs'!$D799,'Capex forecast'!$Q$9:$Q$223,"Customer Connection")</f>
        <v>0</v>
      </c>
      <c r="J799" s="32">
        <f>SUMIFS('Capex forecast'!I$9:I$223,'Capex forecast'!$T$9:$T$223,'Allocation of site-spec costs'!$B799,'Capex forecast'!$S$9:$S$223,'Allocation of site-spec costs'!$D799,'Capex forecast'!$Q$9:$Q$223,"Customer Connection")</f>
        <v>0</v>
      </c>
      <c r="K799" s="32">
        <f>SUMIFS('Capex forecast'!J$9:J$223,'Capex forecast'!$T$9:$T$223,'Allocation of site-spec costs'!$B799,'Capex forecast'!$S$9:$S$223,'Allocation of site-spec costs'!$D799,'Capex forecast'!$Q$9:$Q$223,"Customer Connection")</f>
        <v>0</v>
      </c>
      <c r="L799" s="32">
        <f>SUMIFS('Capex forecast'!K$9:K$223,'Capex forecast'!$T$9:$T$223,'Allocation of site-spec costs'!$B799,'Capex forecast'!$S$9:$S$223,'Allocation of site-spec costs'!$D799,'Capex forecast'!$Q$9:$Q$223,"Customer Connection")</f>
        <v>0</v>
      </c>
      <c r="M799" s="32">
        <f>SUMIFS('Capex forecast'!L$9:L$223,'Capex forecast'!$T$9:$T$223,'Allocation of site-spec costs'!$B799,'Capex forecast'!$S$9:$S$223,'Allocation of site-spec costs'!$D799,'Capex forecast'!$Q$9:$Q$223,"Customer Connection")</f>
        <v>0</v>
      </c>
      <c r="N799" s="32">
        <f>SUMIFS('Capex forecast'!M$9:M$223,'Capex forecast'!$T$9:$T$223,'Allocation of site-spec costs'!$B799,'Capex forecast'!$S$9:$S$223,'Allocation of site-spec costs'!$D799,'Capex forecast'!$Q$9:$Q$223,"Customer Connection")</f>
        <v>0</v>
      </c>
      <c r="O799" s="32">
        <f>SUMIFS('Capex forecast'!N$9:N$223,'Capex forecast'!$T$9:$T$223,'Allocation of site-spec costs'!$B799,'Capex forecast'!$S$9:$S$223,'Allocation of site-spec costs'!$D799,'Capex forecast'!$Q$9:$Q$223,"Customer Connection")</f>
        <v>0</v>
      </c>
      <c r="Q799" s="45" t="s">
        <v>52</v>
      </c>
      <c r="R799" s="6" t="str">
        <f>INDEX('Demand forecast'!$M$9:$M$5832,MATCH($Q799,'Demand forecast'!$B$9:$B$5832,0))</f>
        <v>No</v>
      </c>
      <c r="S799" s="6" t="str">
        <f>IF(COUNTIF($Q$93:Q799,$B799) = 1, "LV", IF(COUNTIF($Q$93:Q799,$B799) = 2, "HV", "ST"))</f>
        <v>ST</v>
      </c>
      <c r="T799" s="6" t="str">
        <f>INDEX('Demand forecast and growth rate'!$E$7:$E$273,MATCH($Q799,'Demand forecast and growth rate'!$B$7:$B$273,0))</f>
        <v>Small growth</v>
      </c>
      <c r="U799" s="32">
        <f>SUMIFS('Capex forecast'!E$9:E$223,'Capex forecast'!$T$9:$T$223,$Q799,'Capex forecast'!$S$9:$S$223,$S799,'Capex forecast'!$Q$9:$Q$223,"Augex")</f>
        <v>0</v>
      </c>
      <c r="V799" s="32">
        <f>SUMIFS('Capex forecast'!F$9:F$223,'Capex forecast'!$T$9:$T$223,$Q799,'Capex forecast'!$S$9:$S$223,$S799,'Capex forecast'!$Q$9:$Q$223,"Augex")</f>
        <v>0</v>
      </c>
      <c r="W799" s="32">
        <f>SUMIFS('Capex forecast'!G$9:G$223,'Capex forecast'!$T$9:$T$223,$Q799,'Capex forecast'!$S$9:$S$223,$S799,'Capex forecast'!$Q$9:$Q$223,"Augex")</f>
        <v>0</v>
      </c>
      <c r="X799" s="32">
        <f>SUMIFS('Capex forecast'!H$9:H$223,'Capex forecast'!$T$9:$T$223,$Q799,'Capex forecast'!$S$9:$S$223,$S799,'Capex forecast'!$Q$9:$Q$223,"Augex")</f>
        <v>0</v>
      </c>
      <c r="Y799" s="32">
        <f>SUMIFS('Capex forecast'!I$9:I$223,'Capex forecast'!$T$9:$T$223,$Q799,'Capex forecast'!$S$9:$S$223,$S799,'Capex forecast'!$Q$9:$Q$223,"Augex")</f>
        <v>0</v>
      </c>
      <c r="Z799" s="32">
        <f>SUMIFS('Capex forecast'!J$9:J$223,'Capex forecast'!$T$9:$T$223,$Q799,'Capex forecast'!$S$9:$S$223,$S799,'Capex forecast'!$Q$9:$Q$223,"Augex")</f>
        <v>0</v>
      </c>
      <c r="AA799" s="32">
        <f>SUMIFS('Capex forecast'!K$9:K$223,'Capex forecast'!$T$9:$T$223,$Q799,'Capex forecast'!$S$9:$S$223,$S799,'Capex forecast'!$Q$9:$Q$223,"Augex")</f>
        <v>0</v>
      </c>
      <c r="AB799" s="32">
        <f>SUMIFS('Capex forecast'!L$9:L$223,'Capex forecast'!$T$9:$T$223,$Q799,'Capex forecast'!$S$9:$S$223,$S799,'Capex forecast'!$Q$9:$Q$223,"Augex")</f>
        <v>0</v>
      </c>
      <c r="AC799" s="32">
        <f>SUMIFS('Capex forecast'!M$9:M$223,'Capex forecast'!$T$9:$T$223,$Q799,'Capex forecast'!$S$9:$S$223,$S799,'Capex forecast'!$Q$9:$Q$223,"Augex")</f>
        <v>0</v>
      </c>
      <c r="AD799" s="32">
        <f>SUMIFS('Capex forecast'!N$9:N$223,'Capex forecast'!$T$9:$T$223,$Q799,'Capex forecast'!$S$9:$S$223,$S799,'Capex forecast'!$Q$9:$Q$223,"Augex")</f>
        <v>0</v>
      </c>
      <c r="AF799" s="45" t="s">
        <v>52</v>
      </c>
      <c r="AG799" s="6" t="str">
        <f>INDEX('Demand forecast'!$M$9:$M$5832,MATCH($Q799,'Demand forecast'!$B$9:$B$5832,0))</f>
        <v>No</v>
      </c>
      <c r="AH799" s="6" t="str">
        <f>IF(COUNTIF($AF$93:AF799,$B799) = 1, "LV", IF(COUNTIF($AF$93:AF799,$B799) = 2, "HV", "ST"))</f>
        <v>ST</v>
      </c>
      <c r="AI799" s="6" t="str">
        <f>INDEX('Demand forecast and growth rate'!$E$7:$E$273,MATCH($Q799,'Demand forecast and growth rate'!$B$7:$B$273,0))</f>
        <v>Small growth</v>
      </c>
      <c r="AJ799" s="47">
        <f>SUMIFS('Capex forecast'!E$9:E$223,'Capex forecast'!$T$9:$T$223,$AF799,'Capex forecast'!$S$9:$S$223,$AH799,'Capex forecast'!$Q$9:$Q$223,"Repex")</f>
        <v>0</v>
      </c>
      <c r="AK799" s="47">
        <f>SUMIFS('Capex forecast'!F$9:F$223,'Capex forecast'!$T$9:$T$223,$AF799,'Capex forecast'!$S$9:$S$223,$AH799,'Capex forecast'!$Q$9:$Q$223,"Repex")</f>
        <v>0</v>
      </c>
      <c r="AL799" s="47">
        <f>SUMIFS('Capex forecast'!G$9:G$223,'Capex forecast'!$T$9:$T$223,$AF799,'Capex forecast'!$S$9:$S$223,$AH799,'Capex forecast'!$Q$9:$Q$223,"Repex")</f>
        <v>0</v>
      </c>
      <c r="AM799" s="47">
        <f>SUMIFS('Capex forecast'!H$9:H$223,'Capex forecast'!$T$9:$T$223,$AF799,'Capex forecast'!$S$9:$S$223,$AH799,'Capex forecast'!$Q$9:$Q$223,"Repex")</f>
        <v>0</v>
      </c>
      <c r="AN799" s="47">
        <f>SUMIFS('Capex forecast'!I$9:I$223,'Capex forecast'!$T$9:$T$223,$AF799,'Capex forecast'!$S$9:$S$223,$AH799,'Capex forecast'!$Q$9:$Q$223,"Repex")</f>
        <v>0</v>
      </c>
      <c r="AO799" s="47">
        <f>SUMIFS('Capex forecast'!J$9:J$223,'Capex forecast'!$T$9:$T$223,$AF799,'Capex forecast'!$S$9:$S$223,$AH799,'Capex forecast'!$Q$9:$Q$223,"Repex")</f>
        <v>0</v>
      </c>
      <c r="AP799" s="47">
        <f>SUMIFS('Capex forecast'!K$9:K$223,'Capex forecast'!$T$9:$T$223,$AF799,'Capex forecast'!$S$9:$S$223,$AH799,'Capex forecast'!$Q$9:$Q$223,"Repex")</f>
        <v>0</v>
      </c>
      <c r="AQ799" s="47">
        <f>SUMIFS('Capex forecast'!L$9:L$223,'Capex forecast'!$T$9:$T$223,$AF799,'Capex forecast'!$S$9:$S$223,$AH799,'Capex forecast'!$Q$9:$Q$223,"Repex")</f>
        <v>0</v>
      </c>
      <c r="AR799" s="47">
        <f>SUMIFS('Capex forecast'!M$9:M$223,'Capex forecast'!$T$9:$T$223,$AF799,'Capex forecast'!$S$9:$S$223,$AH799,'Capex forecast'!$Q$9:$Q$223,"Repex")</f>
        <v>0</v>
      </c>
      <c r="AS799" s="47">
        <f>SUMIFS('Capex forecast'!N$9:N$223,'Capex forecast'!$T$9:$T$223,$AF799,'Capex forecast'!$S$9:$S$223,$AH799,'Capex forecast'!$Q$9:$Q$223,"Repex")</f>
        <v>0</v>
      </c>
    </row>
    <row r="800" spans="2:45" ht="15">
      <c r="B800" s="45" t="s">
        <v>74</v>
      </c>
      <c r="C800" s="6" t="str">
        <f>INDEX('Demand forecast'!$M$9:$M$5832,MATCH($B800,'Demand forecast'!$B$9:$B$5832,0))</f>
        <v>No</v>
      </c>
      <c r="D800" s="6" t="str">
        <f>IF(COUNTIF($B$93:B800,$B800) = 1, "LV", IF(COUNTIF($B$93:B800,$B800) = 2, "HV", "ST"))</f>
        <v>ST</v>
      </c>
      <c r="E800" s="6" t="str">
        <f>INDEX('Demand forecast and growth rate'!$E$7:$E$273,MATCH($B800,'Demand forecast and growth rate'!$B$7:$B$273,0))</f>
        <v>Small growth</v>
      </c>
      <c r="F800" s="32">
        <f>SUMIFS('Capex forecast'!E$9:E$223,'Capex forecast'!$T$9:$T$223,'Allocation of site-spec costs'!$B800,'Capex forecast'!$S$9:$S$223,'Allocation of site-spec costs'!$D800,'Capex forecast'!$Q$9:$Q$223,"Customer Connection")</f>
        <v>0</v>
      </c>
      <c r="G800" s="32">
        <f>SUMIFS('Capex forecast'!F$9:F$223,'Capex forecast'!$T$9:$T$223,'Allocation of site-spec costs'!$B800,'Capex forecast'!$S$9:$S$223,'Allocation of site-spec costs'!$D800,'Capex forecast'!$Q$9:$Q$223,"Customer Connection")</f>
        <v>0</v>
      </c>
      <c r="H800" s="32">
        <f>SUMIFS('Capex forecast'!G$9:G$223,'Capex forecast'!$T$9:$T$223,'Allocation of site-spec costs'!$B800,'Capex forecast'!$S$9:$S$223,'Allocation of site-spec costs'!$D800,'Capex forecast'!$Q$9:$Q$223,"Customer Connection")</f>
        <v>0</v>
      </c>
      <c r="I800" s="32">
        <f>SUMIFS('Capex forecast'!H$9:H$223,'Capex forecast'!$T$9:$T$223,'Allocation of site-spec costs'!$B800,'Capex forecast'!$S$9:$S$223,'Allocation of site-spec costs'!$D800,'Capex forecast'!$Q$9:$Q$223,"Customer Connection")</f>
        <v>0</v>
      </c>
      <c r="J800" s="32">
        <f>SUMIFS('Capex forecast'!I$9:I$223,'Capex forecast'!$T$9:$T$223,'Allocation of site-spec costs'!$B800,'Capex forecast'!$S$9:$S$223,'Allocation of site-spec costs'!$D800,'Capex forecast'!$Q$9:$Q$223,"Customer Connection")</f>
        <v>0</v>
      </c>
      <c r="K800" s="32">
        <f>SUMIFS('Capex forecast'!J$9:J$223,'Capex forecast'!$T$9:$T$223,'Allocation of site-spec costs'!$B800,'Capex forecast'!$S$9:$S$223,'Allocation of site-spec costs'!$D800,'Capex forecast'!$Q$9:$Q$223,"Customer Connection")</f>
        <v>0</v>
      </c>
      <c r="L800" s="32">
        <f>SUMIFS('Capex forecast'!K$9:K$223,'Capex forecast'!$T$9:$T$223,'Allocation of site-spec costs'!$B800,'Capex forecast'!$S$9:$S$223,'Allocation of site-spec costs'!$D800,'Capex forecast'!$Q$9:$Q$223,"Customer Connection")</f>
        <v>0</v>
      </c>
      <c r="M800" s="32">
        <f>SUMIFS('Capex forecast'!L$9:L$223,'Capex forecast'!$T$9:$T$223,'Allocation of site-spec costs'!$B800,'Capex forecast'!$S$9:$S$223,'Allocation of site-spec costs'!$D800,'Capex forecast'!$Q$9:$Q$223,"Customer Connection")</f>
        <v>0</v>
      </c>
      <c r="N800" s="32">
        <f>SUMIFS('Capex forecast'!M$9:M$223,'Capex forecast'!$T$9:$T$223,'Allocation of site-spec costs'!$B800,'Capex forecast'!$S$9:$S$223,'Allocation of site-spec costs'!$D800,'Capex forecast'!$Q$9:$Q$223,"Customer Connection")</f>
        <v>0</v>
      </c>
      <c r="O800" s="32">
        <f>SUMIFS('Capex forecast'!N$9:N$223,'Capex forecast'!$T$9:$T$223,'Allocation of site-spec costs'!$B800,'Capex forecast'!$S$9:$S$223,'Allocation of site-spec costs'!$D800,'Capex forecast'!$Q$9:$Q$223,"Customer Connection")</f>
        <v>0</v>
      </c>
      <c r="Q800" s="45" t="s">
        <v>74</v>
      </c>
      <c r="R800" s="6" t="str">
        <f>INDEX('Demand forecast'!$M$9:$M$5832,MATCH($Q800,'Demand forecast'!$B$9:$B$5832,0))</f>
        <v>No</v>
      </c>
      <c r="S800" s="6" t="str">
        <f>IF(COUNTIF($Q$93:Q800,$B800) = 1, "LV", IF(COUNTIF($Q$93:Q800,$B800) = 2, "HV", "ST"))</f>
        <v>ST</v>
      </c>
      <c r="T800" s="6" t="str">
        <f>INDEX('Demand forecast and growth rate'!$E$7:$E$273,MATCH($Q800,'Demand forecast and growth rate'!$B$7:$B$273,0))</f>
        <v>Small growth</v>
      </c>
      <c r="U800" s="32">
        <f>SUMIFS('Capex forecast'!E$9:E$223,'Capex forecast'!$T$9:$T$223,$Q800,'Capex forecast'!$S$9:$S$223,$S800,'Capex forecast'!$Q$9:$Q$223,"Augex")</f>
        <v>0</v>
      </c>
      <c r="V800" s="32">
        <f>SUMIFS('Capex forecast'!F$9:F$223,'Capex forecast'!$T$9:$T$223,$Q800,'Capex forecast'!$S$9:$S$223,$S800,'Capex forecast'!$Q$9:$Q$223,"Augex")</f>
        <v>0</v>
      </c>
      <c r="W800" s="32">
        <f>SUMIFS('Capex forecast'!G$9:G$223,'Capex forecast'!$T$9:$T$223,$Q800,'Capex forecast'!$S$9:$S$223,$S800,'Capex forecast'!$Q$9:$Q$223,"Augex")</f>
        <v>0</v>
      </c>
      <c r="X800" s="32">
        <f>SUMIFS('Capex forecast'!H$9:H$223,'Capex forecast'!$T$9:$T$223,$Q800,'Capex forecast'!$S$9:$S$223,$S800,'Capex forecast'!$Q$9:$Q$223,"Augex")</f>
        <v>0</v>
      </c>
      <c r="Y800" s="32">
        <f>SUMIFS('Capex forecast'!I$9:I$223,'Capex forecast'!$T$9:$T$223,$Q800,'Capex forecast'!$S$9:$S$223,$S800,'Capex forecast'!$Q$9:$Q$223,"Augex")</f>
        <v>0</v>
      </c>
      <c r="Z800" s="32">
        <f>SUMIFS('Capex forecast'!J$9:J$223,'Capex forecast'!$T$9:$T$223,$Q800,'Capex forecast'!$S$9:$S$223,$S800,'Capex forecast'!$Q$9:$Q$223,"Augex")</f>
        <v>0</v>
      </c>
      <c r="AA800" s="32">
        <f>SUMIFS('Capex forecast'!K$9:K$223,'Capex forecast'!$T$9:$T$223,$Q800,'Capex forecast'!$S$9:$S$223,$S800,'Capex forecast'!$Q$9:$Q$223,"Augex")</f>
        <v>0</v>
      </c>
      <c r="AB800" s="32">
        <f>SUMIFS('Capex forecast'!L$9:L$223,'Capex forecast'!$T$9:$T$223,$Q800,'Capex forecast'!$S$9:$S$223,$S800,'Capex forecast'!$Q$9:$Q$223,"Augex")</f>
        <v>0</v>
      </c>
      <c r="AC800" s="32">
        <f>SUMIFS('Capex forecast'!M$9:M$223,'Capex forecast'!$T$9:$T$223,$Q800,'Capex forecast'!$S$9:$S$223,$S800,'Capex forecast'!$Q$9:$Q$223,"Augex")</f>
        <v>0</v>
      </c>
      <c r="AD800" s="32">
        <f>SUMIFS('Capex forecast'!N$9:N$223,'Capex forecast'!$T$9:$T$223,$Q800,'Capex forecast'!$S$9:$S$223,$S800,'Capex forecast'!$Q$9:$Q$223,"Augex")</f>
        <v>0</v>
      </c>
      <c r="AF800" s="45" t="s">
        <v>74</v>
      </c>
      <c r="AG800" s="6" t="str">
        <f>INDEX('Demand forecast'!$M$9:$M$5832,MATCH($Q800,'Demand forecast'!$B$9:$B$5832,0))</f>
        <v>No</v>
      </c>
      <c r="AH800" s="6" t="str">
        <f>IF(COUNTIF($AF$93:AF800,$B800) = 1, "LV", IF(COUNTIF($AF$93:AF800,$B800) = 2, "HV", "ST"))</f>
        <v>ST</v>
      </c>
      <c r="AI800" s="6" t="str">
        <f>INDEX('Demand forecast and growth rate'!$E$7:$E$273,MATCH($Q800,'Demand forecast and growth rate'!$B$7:$B$273,0))</f>
        <v>Small growth</v>
      </c>
      <c r="AJ800" s="47">
        <f>SUMIFS('Capex forecast'!E$9:E$223,'Capex forecast'!$T$9:$T$223,$AF800,'Capex forecast'!$S$9:$S$223,$AH800,'Capex forecast'!$Q$9:$Q$223,"Repex")</f>
        <v>0</v>
      </c>
      <c r="AK800" s="47">
        <f>SUMIFS('Capex forecast'!F$9:F$223,'Capex forecast'!$T$9:$T$223,$AF800,'Capex forecast'!$S$9:$S$223,$AH800,'Capex forecast'!$Q$9:$Q$223,"Repex")</f>
        <v>0</v>
      </c>
      <c r="AL800" s="47">
        <f>SUMIFS('Capex forecast'!G$9:G$223,'Capex forecast'!$T$9:$T$223,$AF800,'Capex forecast'!$S$9:$S$223,$AH800,'Capex forecast'!$Q$9:$Q$223,"Repex")</f>
        <v>0</v>
      </c>
      <c r="AM800" s="47">
        <f>SUMIFS('Capex forecast'!H$9:H$223,'Capex forecast'!$T$9:$T$223,$AF800,'Capex forecast'!$S$9:$S$223,$AH800,'Capex forecast'!$Q$9:$Q$223,"Repex")</f>
        <v>0</v>
      </c>
      <c r="AN800" s="47">
        <f>SUMIFS('Capex forecast'!I$9:I$223,'Capex forecast'!$T$9:$T$223,$AF800,'Capex forecast'!$S$9:$S$223,$AH800,'Capex forecast'!$Q$9:$Q$223,"Repex")</f>
        <v>0</v>
      </c>
      <c r="AO800" s="47">
        <f>SUMIFS('Capex forecast'!J$9:J$223,'Capex forecast'!$T$9:$T$223,$AF800,'Capex forecast'!$S$9:$S$223,$AH800,'Capex forecast'!$Q$9:$Q$223,"Repex")</f>
        <v>0</v>
      </c>
      <c r="AP800" s="47">
        <f>SUMIFS('Capex forecast'!K$9:K$223,'Capex forecast'!$T$9:$T$223,$AF800,'Capex forecast'!$S$9:$S$223,$AH800,'Capex forecast'!$Q$9:$Q$223,"Repex")</f>
        <v>0</v>
      </c>
      <c r="AQ800" s="47">
        <f>SUMIFS('Capex forecast'!L$9:L$223,'Capex forecast'!$T$9:$T$223,$AF800,'Capex forecast'!$S$9:$S$223,$AH800,'Capex forecast'!$Q$9:$Q$223,"Repex")</f>
        <v>0</v>
      </c>
      <c r="AR800" s="47">
        <f>SUMIFS('Capex forecast'!M$9:M$223,'Capex forecast'!$T$9:$T$223,$AF800,'Capex forecast'!$S$9:$S$223,$AH800,'Capex forecast'!$Q$9:$Q$223,"Repex")</f>
        <v>0</v>
      </c>
      <c r="AS800" s="47">
        <f>SUMIFS('Capex forecast'!N$9:N$223,'Capex forecast'!$T$9:$T$223,$AF800,'Capex forecast'!$S$9:$S$223,$AH800,'Capex forecast'!$Q$9:$Q$223,"Repex")</f>
        <v>0</v>
      </c>
    </row>
    <row r="801" spans="2:45" ht="15">
      <c r="B801" s="45" t="s">
        <v>85</v>
      </c>
      <c r="C801" s="6" t="str">
        <f>INDEX('Demand forecast'!$M$9:$M$5832,MATCH($B801,'Demand forecast'!$B$9:$B$5832,0))</f>
        <v>No</v>
      </c>
      <c r="D801" s="6" t="str">
        <f>IF(COUNTIF($B$93:B801,$B801) = 1, "LV", IF(COUNTIF($B$93:B801,$B801) = 2, "HV", "ST"))</f>
        <v>ST</v>
      </c>
      <c r="E801" s="6" t="str">
        <f>INDEX('Demand forecast and growth rate'!$E$7:$E$273,MATCH($B801,'Demand forecast and growth rate'!$B$7:$B$273,0))</f>
        <v>Steady/falling</v>
      </c>
      <c r="F801" s="32">
        <f>SUMIFS('Capex forecast'!E$9:E$223,'Capex forecast'!$T$9:$T$223,'Allocation of site-spec costs'!$B801,'Capex forecast'!$S$9:$S$223,'Allocation of site-spec costs'!$D801,'Capex forecast'!$Q$9:$Q$223,"Customer Connection")</f>
        <v>0</v>
      </c>
      <c r="G801" s="32">
        <f>SUMIFS('Capex forecast'!F$9:F$223,'Capex forecast'!$T$9:$T$223,'Allocation of site-spec costs'!$B801,'Capex forecast'!$S$9:$S$223,'Allocation of site-spec costs'!$D801,'Capex forecast'!$Q$9:$Q$223,"Customer Connection")</f>
        <v>0</v>
      </c>
      <c r="H801" s="32">
        <f>SUMIFS('Capex forecast'!G$9:G$223,'Capex forecast'!$T$9:$T$223,'Allocation of site-spec costs'!$B801,'Capex forecast'!$S$9:$S$223,'Allocation of site-spec costs'!$D801,'Capex forecast'!$Q$9:$Q$223,"Customer Connection")</f>
        <v>0</v>
      </c>
      <c r="I801" s="32">
        <f>SUMIFS('Capex forecast'!H$9:H$223,'Capex forecast'!$T$9:$T$223,'Allocation of site-spec costs'!$B801,'Capex forecast'!$S$9:$S$223,'Allocation of site-spec costs'!$D801,'Capex forecast'!$Q$9:$Q$223,"Customer Connection")</f>
        <v>0</v>
      </c>
      <c r="J801" s="32">
        <f>SUMIFS('Capex forecast'!I$9:I$223,'Capex forecast'!$T$9:$T$223,'Allocation of site-spec costs'!$B801,'Capex forecast'!$S$9:$S$223,'Allocation of site-spec costs'!$D801,'Capex forecast'!$Q$9:$Q$223,"Customer Connection")</f>
        <v>0</v>
      </c>
      <c r="K801" s="32">
        <f>SUMIFS('Capex forecast'!J$9:J$223,'Capex forecast'!$T$9:$T$223,'Allocation of site-spec costs'!$B801,'Capex forecast'!$S$9:$S$223,'Allocation of site-spec costs'!$D801,'Capex forecast'!$Q$9:$Q$223,"Customer Connection")</f>
        <v>0</v>
      </c>
      <c r="L801" s="32">
        <f>SUMIFS('Capex forecast'!K$9:K$223,'Capex forecast'!$T$9:$T$223,'Allocation of site-spec costs'!$B801,'Capex forecast'!$S$9:$S$223,'Allocation of site-spec costs'!$D801,'Capex forecast'!$Q$9:$Q$223,"Customer Connection")</f>
        <v>0</v>
      </c>
      <c r="M801" s="32">
        <f>SUMIFS('Capex forecast'!L$9:L$223,'Capex forecast'!$T$9:$T$223,'Allocation of site-spec costs'!$B801,'Capex forecast'!$S$9:$S$223,'Allocation of site-spec costs'!$D801,'Capex forecast'!$Q$9:$Q$223,"Customer Connection")</f>
        <v>0</v>
      </c>
      <c r="N801" s="32">
        <f>SUMIFS('Capex forecast'!M$9:M$223,'Capex forecast'!$T$9:$T$223,'Allocation of site-spec costs'!$B801,'Capex forecast'!$S$9:$S$223,'Allocation of site-spec costs'!$D801,'Capex forecast'!$Q$9:$Q$223,"Customer Connection")</f>
        <v>0</v>
      </c>
      <c r="O801" s="32">
        <f>SUMIFS('Capex forecast'!N$9:N$223,'Capex forecast'!$T$9:$T$223,'Allocation of site-spec costs'!$B801,'Capex forecast'!$S$9:$S$223,'Allocation of site-spec costs'!$D801,'Capex forecast'!$Q$9:$Q$223,"Customer Connection")</f>
        <v>0</v>
      </c>
      <c r="Q801" s="45" t="s">
        <v>85</v>
      </c>
      <c r="R801" s="6" t="str">
        <f>INDEX('Demand forecast'!$M$9:$M$5832,MATCH($Q801,'Demand forecast'!$B$9:$B$5832,0))</f>
        <v>No</v>
      </c>
      <c r="S801" s="6" t="str">
        <f>IF(COUNTIF($Q$93:Q801,$B801) = 1, "LV", IF(COUNTIF($Q$93:Q801,$B801) = 2, "HV", "ST"))</f>
        <v>ST</v>
      </c>
      <c r="T801" s="6" t="str">
        <f>INDEX('Demand forecast and growth rate'!$E$7:$E$273,MATCH($Q801,'Demand forecast and growth rate'!$B$7:$B$273,0))</f>
        <v>Steady/falling</v>
      </c>
      <c r="U801" s="32">
        <f>SUMIFS('Capex forecast'!E$9:E$223,'Capex forecast'!$T$9:$T$223,$Q801,'Capex forecast'!$S$9:$S$223,$S801,'Capex forecast'!$Q$9:$Q$223,"Augex")</f>
        <v>0</v>
      </c>
      <c r="V801" s="32">
        <f>SUMIFS('Capex forecast'!F$9:F$223,'Capex forecast'!$T$9:$T$223,$Q801,'Capex forecast'!$S$9:$S$223,$S801,'Capex forecast'!$Q$9:$Q$223,"Augex")</f>
        <v>0</v>
      </c>
      <c r="W801" s="32">
        <f>SUMIFS('Capex forecast'!G$9:G$223,'Capex forecast'!$T$9:$T$223,$Q801,'Capex forecast'!$S$9:$S$223,$S801,'Capex forecast'!$Q$9:$Q$223,"Augex")</f>
        <v>0</v>
      </c>
      <c r="X801" s="32">
        <f>SUMIFS('Capex forecast'!H$9:H$223,'Capex forecast'!$T$9:$T$223,$Q801,'Capex forecast'!$S$9:$S$223,$S801,'Capex forecast'!$Q$9:$Q$223,"Augex")</f>
        <v>0</v>
      </c>
      <c r="Y801" s="32">
        <f>SUMIFS('Capex forecast'!I$9:I$223,'Capex forecast'!$T$9:$T$223,$Q801,'Capex forecast'!$S$9:$S$223,$S801,'Capex forecast'!$Q$9:$Q$223,"Augex")</f>
        <v>0</v>
      </c>
      <c r="Z801" s="32">
        <f>SUMIFS('Capex forecast'!J$9:J$223,'Capex forecast'!$T$9:$T$223,$Q801,'Capex forecast'!$S$9:$S$223,$S801,'Capex forecast'!$Q$9:$Q$223,"Augex")</f>
        <v>0</v>
      </c>
      <c r="AA801" s="32">
        <f>SUMIFS('Capex forecast'!K$9:K$223,'Capex forecast'!$T$9:$T$223,$Q801,'Capex forecast'!$S$9:$S$223,$S801,'Capex forecast'!$Q$9:$Q$223,"Augex")</f>
        <v>0</v>
      </c>
      <c r="AB801" s="32">
        <f>SUMIFS('Capex forecast'!L$9:L$223,'Capex forecast'!$T$9:$T$223,$Q801,'Capex forecast'!$S$9:$S$223,$S801,'Capex forecast'!$Q$9:$Q$223,"Augex")</f>
        <v>0</v>
      </c>
      <c r="AC801" s="32">
        <f>SUMIFS('Capex forecast'!M$9:M$223,'Capex forecast'!$T$9:$T$223,$Q801,'Capex forecast'!$S$9:$S$223,$S801,'Capex forecast'!$Q$9:$Q$223,"Augex")</f>
        <v>0</v>
      </c>
      <c r="AD801" s="32">
        <f>SUMIFS('Capex forecast'!N$9:N$223,'Capex forecast'!$T$9:$T$223,$Q801,'Capex forecast'!$S$9:$S$223,$S801,'Capex forecast'!$Q$9:$Q$223,"Augex")</f>
        <v>0</v>
      </c>
      <c r="AF801" s="45" t="s">
        <v>85</v>
      </c>
      <c r="AG801" s="6" t="str">
        <f>INDEX('Demand forecast'!$M$9:$M$5832,MATCH($Q801,'Demand forecast'!$B$9:$B$5832,0))</f>
        <v>No</v>
      </c>
      <c r="AH801" s="6" t="str">
        <f>IF(COUNTIF($AF$93:AF801,$B801) = 1, "LV", IF(COUNTIF($AF$93:AF801,$B801) = 2, "HV", "ST"))</f>
        <v>ST</v>
      </c>
      <c r="AI801" s="6" t="str">
        <f>INDEX('Demand forecast and growth rate'!$E$7:$E$273,MATCH($Q801,'Demand forecast and growth rate'!$B$7:$B$273,0))</f>
        <v>Steady/falling</v>
      </c>
      <c r="AJ801" s="47">
        <f>SUMIFS('Capex forecast'!E$9:E$223,'Capex forecast'!$T$9:$T$223,$AF801,'Capex forecast'!$S$9:$S$223,$AH801,'Capex forecast'!$Q$9:$Q$223,"Repex")</f>
        <v>0</v>
      </c>
      <c r="AK801" s="47">
        <f>SUMIFS('Capex forecast'!F$9:F$223,'Capex forecast'!$T$9:$T$223,$AF801,'Capex forecast'!$S$9:$S$223,$AH801,'Capex forecast'!$Q$9:$Q$223,"Repex")</f>
        <v>0</v>
      </c>
      <c r="AL801" s="47">
        <f>SUMIFS('Capex forecast'!G$9:G$223,'Capex forecast'!$T$9:$T$223,$AF801,'Capex forecast'!$S$9:$S$223,$AH801,'Capex forecast'!$Q$9:$Q$223,"Repex")</f>
        <v>0</v>
      </c>
      <c r="AM801" s="47">
        <f>SUMIFS('Capex forecast'!H$9:H$223,'Capex forecast'!$T$9:$T$223,$AF801,'Capex forecast'!$S$9:$S$223,$AH801,'Capex forecast'!$Q$9:$Q$223,"Repex")</f>
        <v>0</v>
      </c>
      <c r="AN801" s="47">
        <f>SUMIFS('Capex forecast'!I$9:I$223,'Capex forecast'!$T$9:$T$223,$AF801,'Capex forecast'!$S$9:$S$223,$AH801,'Capex forecast'!$Q$9:$Q$223,"Repex")</f>
        <v>0</v>
      </c>
      <c r="AO801" s="47">
        <f>SUMIFS('Capex forecast'!J$9:J$223,'Capex forecast'!$T$9:$T$223,$AF801,'Capex forecast'!$S$9:$S$223,$AH801,'Capex forecast'!$Q$9:$Q$223,"Repex")</f>
        <v>0</v>
      </c>
      <c r="AP801" s="47">
        <f>SUMIFS('Capex forecast'!K$9:K$223,'Capex forecast'!$T$9:$T$223,$AF801,'Capex forecast'!$S$9:$S$223,$AH801,'Capex forecast'!$Q$9:$Q$223,"Repex")</f>
        <v>0</v>
      </c>
      <c r="AQ801" s="47">
        <f>SUMIFS('Capex forecast'!L$9:L$223,'Capex forecast'!$T$9:$T$223,$AF801,'Capex forecast'!$S$9:$S$223,$AH801,'Capex forecast'!$Q$9:$Q$223,"Repex")</f>
        <v>0</v>
      </c>
      <c r="AR801" s="47">
        <f>SUMIFS('Capex forecast'!M$9:M$223,'Capex forecast'!$T$9:$T$223,$AF801,'Capex forecast'!$S$9:$S$223,$AH801,'Capex forecast'!$Q$9:$Q$223,"Repex")</f>
        <v>0</v>
      </c>
      <c r="AS801" s="47">
        <f>SUMIFS('Capex forecast'!N$9:N$223,'Capex forecast'!$T$9:$T$223,$AF801,'Capex forecast'!$S$9:$S$223,$AH801,'Capex forecast'!$Q$9:$Q$223,"Repex")</f>
        <v>0</v>
      </c>
    </row>
    <row r="802" spans="2:45" ht="15">
      <c r="B802" s="45" t="s">
        <v>256</v>
      </c>
      <c r="C802" s="6" t="str">
        <f>INDEX('Demand forecast'!$M$9:$M$5832,MATCH($B802,'Demand forecast'!$B$9:$B$5832,0))</f>
        <v>Yes</v>
      </c>
      <c r="D802" s="6" t="str">
        <f>IF(COUNTIF($B$93:B802,$B802) = 1, "LV", IF(COUNTIF($B$93:B802,$B802) = 2, "HV", "ST"))</f>
        <v>ST</v>
      </c>
      <c r="E802" s="6" t="str">
        <f>INDEX('Demand forecast and growth rate'!$E$7:$E$273,MATCH($B802,'Demand forecast and growth rate'!$B$7:$B$273,0))</f>
        <v>Steady/falling</v>
      </c>
      <c r="F802" s="32">
        <f>SUMIFS('Capex forecast'!E$9:E$223,'Capex forecast'!$T$9:$T$223,'Allocation of site-spec costs'!$B802,'Capex forecast'!$S$9:$S$223,'Allocation of site-spec costs'!$D802,'Capex forecast'!$Q$9:$Q$223,"Customer Connection")</f>
        <v>0</v>
      </c>
      <c r="G802" s="32">
        <f>SUMIFS('Capex forecast'!F$9:F$223,'Capex forecast'!$T$9:$T$223,'Allocation of site-spec costs'!$B802,'Capex forecast'!$S$9:$S$223,'Allocation of site-spec costs'!$D802,'Capex forecast'!$Q$9:$Q$223,"Customer Connection")</f>
        <v>0</v>
      </c>
      <c r="H802" s="32">
        <f>SUMIFS('Capex forecast'!G$9:G$223,'Capex forecast'!$T$9:$T$223,'Allocation of site-spec costs'!$B802,'Capex forecast'!$S$9:$S$223,'Allocation of site-spec costs'!$D802,'Capex forecast'!$Q$9:$Q$223,"Customer Connection")</f>
        <v>0</v>
      </c>
      <c r="I802" s="32">
        <f>SUMIFS('Capex forecast'!H$9:H$223,'Capex forecast'!$T$9:$T$223,'Allocation of site-spec costs'!$B802,'Capex forecast'!$S$9:$S$223,'Allocation of site-spec costs'!$D802,'Capex forecast'!$Q$9:$Q$223,"Customer Connection")</f>
        <v>0</v>
      </c>
      <c r="J802" s="32">
        <f>SUMIFS('Capex forecast'!I$9:I$223,'Capex forecast'!$T$9:$T$223,'Allocation of site-spec costs'!$B802,'Capex forecast'!$S$9:$S$223,'Allocation of site-spec costs'!$D802,'Capex forecast'!$Q$9:$Q$223,"Customer Connection")</f>
        <v>0</v>
      </c>
      <c r="K802" s="32">
        <f>SUMIFS('Capex forecast'!J$9:J$223,'Capex forecast'!$T$9:$T$223,'Allocation of site-spec costs'!$B802,'Capex forecast'!$S$9:$S$223,'Allocation of site-spec costs'!$D802,'Capex forecast'!$Q$9:$Q$223,"Customer Connection")</f>
        <v>0</v>
      </c>
      <c r="L802" s="32">
        <f>SUMIFS('Capex forecast'!K$9:K$223,'Capex forecast'!$T$9:$T$223,'Allocation of site-spec costs'!$B802,'Capex forecast'!$S$9:$S$223,'Allocation of site-spec costs'!$D802,'Capex forecast'!$Q$9:$Q$223,"Customer Connection")</f>
        <v>0</v>
      </c>
      <c r="M802" s="32">
        <f>SUMIFS('Capex forecast'!L$9:L$223,'Capex forecast'!$T$9:$T$223,'Allocation of site-spec costs'!$B802,'Capex forecast'!$S$9:$S$223,'Allocation of site-spec costs'!$D802,'Capex forecast'!$Q$9:$Q$223,"Customer Connection")</f>
        <v>0</v>
      </c>
      <c r="N802" s="32">
        <f>SUMIFS('Capex forecast'!M$9:M$223,'Capex forecast'!$T$9:$T$223,'Allocation of site-spec costs'!$B802,'Capex forecast'!$S$9:$S$223,'Allocation of site-spec costs'!$D802,'Capex forecast'!$Q$9:$Q$223,"Customer Connection")</f>
        <v>0</v>
      </c>
      <c r="O802" s="32">
        <f>SUMIFS('Capex forecast'!N$9:N$223,'Capex forecast'!$T$9:$T$223,'Allocation of site-spec costs'!$B802,'Capex forecast'!$S$9:$S$223,'Allocation of site-spec costs'!$D802,'Capex forecast'!$Q$9:$Q$223,"Customer Connection")</f>
        <v>0</v>
      </c>
      <c r="Q802" s="45" t="s">
        <v>256</v>
      </c>
      <c r="R802" s="6" t="str">
        <f>INDEX('Demand forecast'!$M$9:$M$5832,MATCH($Q802,'Demand forecast'!$B$9:$B$5832,0))</f>
        <v>Yes</v>
      </c>
      <c r="S802" s="6" t="str">
        <f>IF(COUNTIF($Q$93:Q802,$B802) = 1, "LV", IF(COUNTIF($Q$93:Q802,$B802) = 2, "HV", "ST"))</f>
        <v>ST</v>
      </c>
      <c r="T802" s="6" t="str">
        <f>INDEX('Demand forecast and growth rate'!$E$7:$E$273,MATCH($Q802,'Demand forecast and growth rate'!$B$7:$B$273,0))</f>
        <v>Steady/falling</v>
      </c>
      <c r="U802" s="32">
        <f>SUMIFS('Capex forecast'!E$9:E$223,'Capex forecast'!$T$9:$T$223,$Q802,'Capex forecast'!$S$9:$S$223,$S802,'Capex forecast'!$Q$9:$Q$223,"Augex")</f>
        <v>0</v>
      </c>
      <c r="V802" s="32">
        <f>SUMIFS('Capex forecast'!F$9:F$223,'Capex forecast'!$T$9:$T$223,$Q802,'Capex forecast'!$S$9:$S$223,$S802,'Capex forecast'!$Q$9:$Q$223,"Augex")</f>
        <v>0</v>
      </c>
      <c r="W802" s="32">
        <f>SUMIFS('Capex forecast'!G$9:G$223,'Capex forecast'!$T$9:$T$223,$Q802,'Capex forecast'!$S$9:$S$223,$S802,'Capex forecast'!$Q$9:$Q$223,"Augex")</f>
        <v>0</v>
      </c>
      <c r="X802" s="32">
        <f>SUMIFS('Capex forecast'!H$9:H$223,'Capex forecast'!$T$9:$T$223,$Q802,'Capex forecast'!$S$9:$S$223,$S802,'Capex forecast'!$Q$9:$Q$223,"Augex")</f>
        <v>0</v>
      </c>
      <c r="Y802" s="32">
        <f>SUMIFS('Capex forecast'!I$9:I$223,'Capex forecast'!$T$9:$T$223,$Q802,'Capex forecast'!$S$9:$S$223,$S802,'Capex forecast'!$Q$9:$Q$223,"Augex")</f>
        <v>0</v>
      </c>
      <c r="Z802" s="32">
        <f>SUMIFS('Capex forecast'!J$9:J$223,'Capex forecast'!$T$9:$T$223,$Q802,'Capex forecast'!$S$9:$S$223,$S802,'Capex forecast'!$Q$9:$Q$223,"Augex")</f>
        <v>0</v>
      </c>
      <c r="AA802" s="32">
        <f>SUMIFS('Capex forecast'!K$9:K$223,'Capex forecast'!$T$9:$T$223,$Q802,'Capex forecast'!$S$9:$S$223,$S802,'Capex forecast'!$Q$9:$Q$223,"Augex")</f>
        <v>0</v>
      </c>
      <c r="AB802" s="32">
        <f>SUMIFS('Capex forecast'!L$9:L$223,'Capex forecast'!$T$9:$T$223,$Q802,'Capex forecast'!$S$9:$S$223,$S802,'Capex forecast'!$Q$9:$Q$223,"Augex")</f>
        <v>0</v>
      </c>
      <c r="AC802" s="32">
        <f>SUMIFS('Capex forecast'!M$9:M$223,'Capex forecast'!$T$9:$T$223,$Q802,'Capex forecast'!$S$9:$S$223,$S802,'Capex forecast'!$Q$9:$Q$223,"Augex")</f>
        <v>0</v>
      </c>
      <c r="AD802" s="32">
        <f>SUMIFS('Capex forecast'!N$9:N$223,'Capex forecast'!$T$9:$T$223,$Q802,'Capex forecast'!$S$9:$S$223,$S802,'Capex forecast'!$Q$9:$Q$223,"Augex")</f>
        <v>0</v>
      </c>
      <c r="AF802" s="45" t="s">
        <v>256</v>
      </c>
      <c r="AG802" s="6" t="str">
        <f>INDEX('Demand forecast'!$M$9:$M$5832,MATCH($Q802,'Demand forecast'!$B$9:$B$5832,0))</f>
        <v>Yes</v>
      </c>
      <c r="AH802" s="6" t="str">
        <f>IF(COUNTIF($AF$93:AF802,$B802) = 1, "LV", IF(COUNTIF($AF$93:AF802,$B802) = 2, "HV", "ST"))</f>
        <v>ST</v>
      </c>
      <c r="AI802" s="6" t="str">
        <f>INDEX('Demand forecast and growth rate'!$E$7:$E$273,MATCH($Q802,'Demand forecast and growth rate'!$B$7:$B$273,0))</f>
        <v>Steady/falling</v>
      </c>
      <c r="AJ802" s="47">
        <f>SUMIFS('Capex forecast'!E$9:E$223,'Capex forecast'!$T$9:$T$223,$AF802,'Capex forecast'!$S$9:$S$223,$AH802,'Capex forecast'!$Q$9:$Q$223,"Repex")</f>
        <v>0</v>
      </c>
      <c r="AK802" s="47">
        <f>SUMIFS('Capex forecast'!F$9:F$223,'Capex forecast'!$T$9:$T$223,$AF802,'Capex forecast'!$S$9:$S$223,$AH802,'Capex forecast'!$Q$9:$Q$223,"Repex")</f>
        <v>0</v>
      </c>
      <c r="AL802" s="47">
        <f>SUMIFS('Capex forecast'!G$9:G$223,'Capex forecast'!$T$9:$T$223,$AF802,'Capex forecast'!$S$9:$S$223,$AH802,'Capex forecast'!$Q$9:$Q$223,"Repex")</f>
        <v>0</v>
      </c>
      <c r="AM802" s="47">
        <f>SUMIFS('Capex forecast'!H$9:H$223,'Capex forecast'!$T$9:$T$223,$AF802,'Capex forecast'!$S$9:$S$223,$AH802,'Capex forecast'!$Q$9:$Q$223,"Repex")</f>
        <v>0</v>
      </c>
      <c r="AN802" s="47">
        <f>SUMIFS('Capex forecast'!I$9:I$223,'Capex forecast'!$T$9:$T$223,$AF802,'Capex forecast'!$S$9:$S$223,$AH802,'Capex forecast'!$Q$9:$Q$223,"Repex")</f>
        <v>0</v>
      </c>
      <c r="AO802" s="47">
        <f>SUMIFS('Capex forecast'!J$9:J$223,'Capex forecast'!$T$9:$T$223,$AF802,'Capex forecast'!$S$9:$S$223,$AH802,'Capex forecast'!$Q$9:$Q$223,"Repex")</f>
        <v>0</v>
      </c>
      <c r="AP802" s="47">
        <f>SUMIFS('Capex forecast'!K$9:K$223,'Capex forecast'!$T$9:$T$223,$AF802,'Capex forecast'!$S$9:$S$223,$AH802,'Capex forecast'!$Q$9:$Q$223,"Repex")</f>
        <v>0</v>
      </c>
      <c r="AQ802" s="47">
        <f>SUMIFS('Capex forecast'!L$9:L$223,'Capex forecast'!$T$9:$T$223,$AF802,'Capex forecast'!$S$9:$S$223,$AH802,'Capex forecast'!$Q$9:$Q$223,"Repex")</f>
        <v>0</v>
      </c>
      <c r="AR802" s="47">
        <f>SUMIFS('Capex forecast'!M$9:M$223,'Capex forecast'!$T$9:$T$223,$AF802,'Capex forecast'!$S$9:$S$223,$AH802,'Capex forecast'!$Q$9:$Q$223,"Repex")</f>
        <v>0</v>
      </c>
      <c r="AS802" s="47">
        <f>SUMIFS('Capex forecast'!N$9:N$223,'Capex forecast'!$T$9:$T$223,$AF802,'Capex forecast'!$S$9:$S$223,$AH802,'Capex forecast'!$Q$9:$Q$223,"Repex")</f>
        <v>0</v>
      </c>
    </row>
    <row r="803" spans="2:45" ht="15">
      <c r="B803" s="45" t="s">
        <v>56</v>
      </c>
      <c r="C803" s="6" t="str">
        <f>INDEX('Demand forecast'!$M$9:$M$5832,MATCH($B803,'Demand forecast'!$B$9:$B$5832,0))</f>
        <v>No</v>
      </c>
      <c r="D803" s="6" t="str">
        <f>IF(COUNTIF($B$93:B803,$B803) = 1, "LV", IF(COUNTIF($B$93:B803,$B803) = 2, "HV", "ST"))</f>
        <v>ST</v>
      </c>
      <c r="E803" s="6" t="str">
        <f>INDEX('Demand forecast and growth rate'!$E$7:$E$273,MATCH($B803,'Demand forecast and growth rate'!$B$7:$B$273,0))</f>
        <v>Small growth</v>
      </c>
      <c r="F803" s="32">
        <f>SUMIFS('Capex forecast'!E$9:E$223,'Capex forecast'!$T$9:$T$223,'Allocation of site-spec costs'!$B803,'Capex forecast'!$S$9:$S$223,'Allocation of site-spec costs'!$D803,'Capex forecast'!$Q$9:$Q$223,"Customer Connection")</f>
        <v>0</v>
      </c>
      <c r="G803" s="32">
        <f>SUMIFS('Capex forecast'!F$9:F$223,'Capex forecast'!$T$9:$T$223,'Allocation of site-spec costs'!$B803,'Capex forecast'!$S$9:$S$223,'Allocation of site-spec costs'!$D803,'Capex forecast'!$Q$9:$Q$223,"Customer Connection")</f>
        <v>0</v>
      </c>
      <c r="H803" s="32">
        <f>SUMIFS('Capex forecast'!G$9:G$223,'Capex forecast'!$T$9:$T$223,'Allocation of site-spec costs'!$B803,'Capex forecast'!$S$9:$S$223,'Allocation of site-spec costs'!$D803,'Capex forecast'!$Q$9:$Q$223,"Customer Connection")</f>
        <v>0</v>
      </c>
      <c r="I803" s="32">
        <f>SUMIFS('Capex forecast'!H$9:H$223,'Capex forecast'!$T$9:$T$223,'Allocation of site-spec costs'!$B803,'Capex forecast'!$S$9:$S$223,'Allocation of site-spec costs'!$D803,'Capex forecast'!$Q$9:$Q$223,"Customer Connection")</f>
        <v>0</v>
      </c>
      <c r="J803" s="32">
        <f>SUMIFS('Capex forecast'!I$9:I$223,'Capex forecast'!$T$9:$T$223,'Allocation of site-spec costs'!$B803,'Capex forecast'!$S$9:$S$223,'Allocation of site-spec costs'!$D803,'Capex forecast'!$Q$9:$Q$223,"Customer Connection")</f>
        <v>0</v>
      </c>
      <c r="K803" s="32">
        <f>SUMIFS('Capex forecast'!J$9:J$223,'Capex forecast'!$T$9:$T$223,'Allocation of site-spec costs'!$B803,'Capex forecast'!$S$9:$S$223,'Allocation of site-spec costs'!$D803,'Capex forecast'!$Q$9:$Q$223,"Customer Connection")</f>
        <v>0</v>
      </c>
      <c r="L803" s="32">
        <f>SUMIFS('Capex forecast'!K$9:K$223,'Capex forecast'!$T$9:$T$223,'Allocation of site-spec costs'!$B803,'Capex forecast'!$S$9:$S$223,'Allocation of site-spec costs'!$D803,'Capex forecast'!$Q$9:$Q$223,"Customer Connection")</f>
        <v>0</v>
      </c>
      <c r="M803" s="32">
        <f>SUMIFS('Capex forecast'!L$9:L$223,'Capex forecast'!$T$9:$T$223,'Allocation of site-spec costs'!$B803,'Capex forecast'!$S$9:$S$223,'Allocation of site-spec costs'!$D803,'Capex forecast'!$Q$9:$Q$223,"Customer Connection")</f>
        <v>0</v>
      </c>
      <c r="N803" s="32">
        <f>SUMIFS('Capex forecast'!M$9:M$223,'Capex forecast'!$T$9:$T$223,'Allocation of site-spec costs'!$B803,'Capex forecast'!$S$9:$S$223,'Allocation of site-spec costs'!$D803,'Capex forecast'!$Q$9:$Q$223,"Customer Connection")</f>
        <v>0</v>
      </c>
      <c r="O803" s="32">
        <f>SUMIFS('Capex forecast'!N$9:N$223,'Capex forecast'!$T$9:$T$223,'Allocation of site-spec costs'!$B803,'Capex forecast'!$S$9:$S$223,'Allocation of site-spec costs'!$D803,'Capex forecast'!$Q$9:$Q$223,"Customer Connection")</f>
        <v>0</v>
      </c>
      <c r="Q803" s="45" t="s">
        <v>56</v>
      </c>
      <c r="R803" s="6" t="str">
        <f>INDEX('Demand forecast'!$M$9:$M$5832,MATCH($Q803,'Demand forecast'!$B$9:$B$5832,0))</f>
        <v>No</v>
      </c>
      <c r="S803" s="6" t="str">
        <f>IF(COUNTIF($Q$93:Q803,$B803) = 1, "LV", IF(COUNTIF($Q$93:Q803,$B803) = 2, "HV", "ST"))</f>
        <v>ST</v>
      </c>
      <c r="T803" s="6" t="str">
        <f>INDEX('Demand forecast and growth rate'!$E$7:$E$273,MATCH($Q803,'Demand forecast and growth rate'!$B$7:$B$273,0))</f>
        <v>Small growth</v>
      </c>
      <c r="U803" s="32">
        <f>SUMIFS('Capex forecast'!E$9:E$223,'Capex forecast'!$T$9:$T$223,$Q803,'Capex forecast'!$S$9:$S$223,$S803,'Capex forecast'!$Q$9:$Q$223,"Augex")</f>
        <v>0</v>
      </c>
      <c r="V803" s="32">
        <f>SUMIFS('Capex forecast'!F$9:F$223,'Capex forecast'!$T$9:$T$223,$Q803,'Capex forecast'!$S$9:$S$223,$S803,'Capex forecast'!$Q$9:$Q$223,"Augex")</f>
        <v>0</v>
      </c>
      <c r="W803" s="32">
        <f>SUMIFS('Capex forecast'!G$9:G$223,'Capex forecast'!$T$9:$T$223,$Q803,'Capex forecast'!$S$9:$S$223,$S803,'Capex forecast'!$Q$9:$Q$223,"Augex")</f>
        <v>0</v>
      </c>
      <c r="X803" s="32">
        <f>SUMIFS('Capex forecast'!H$9:H$223,'Capex forecast'!$T$9:$T$223,$Q803,'Capex forecast'!$S$9:$S$223,$S803,'Capex forecast'!$Q$9:$Q$223,"Augex")</f>
        <v>0</v>
      </c>
      <c r="Y803" s="32">
        <f>SUMIFS('Capex forecast'!I$9:I$223,'Capex forecast'!$T$9:$T$223,$Q803,'Capex forecast'!$S$9:$S$223,$S803,'Capex forecast'!$Q$9:$Q$223,"Augex")</f>
        <v>0</v>
      </c>
      <c r="Z803" s="32">
        <f>SUMIFS('Capex forecast'!J$9:J$223,'Capex forecast'!$T$9:$T$223,$Q803,'Capex forecast'!$S$9:$S$223,$S803,'Capex forecast'!$Q$9:$Q$223,"Augex")</f>
        <v>0</v>
      </c>
      <c r="AA803" s="32">
        <f>SUMIFS('Capex forecast'!K$9:K$223,'Capex forecast'!$T$9:$T$223,$Q803,'Capex forecast'!$S$9:$S$223,$S803,'Capex forecast'!$Q$9:$Q$223,"Augex")</f>
        <v>0</v>
      </c>
      <c r="AB803" s="32">
        <f>SUMIFS('Capex forecast'!L$9:L$223,'Capex forecast'!$T$9:$T$223,$Q803,'Capex forecast'!$S$9:$S$223,$S803,'Capex forecast'!$Q$9:$Q$223,"Augex")</f>
        <v>0</v>
      </c>
      <c r="AC803" s="32">
        <f>SUMIFS('Capex forecast'!M$9:M$223,'Capex forecast'!$T$9:$T$223,$Q803,'Capex forecast'!$S$9:$S$223,$S803,'Capex forecast'!$Q$9:$Q$223,"Augex")</f>
        <v>0</v>
      </c>
      <c r="AD803" s="32">
        <f>SUMIFS('Capex forecast'!N$9:N$223,'Capex forecast'!$T$9:$T$223,$Q803,'Capex forecast'!$S$9:$S$223,$S803,'Capex forecast'!$Q$9:$Q$223,"Augex")</f>
        <v>0</v>
      </c>
      <c r="AF803" s="45" t="s">
        <v>56</v>
      </c>
      <c r="AG803" s="6" t="str">
        <f>INDEX('Demand forecast'!$M$9:$M$5832,MATCH($Q803,'Demand forecast'!$B$9:$B$5832,0))</f>
        <v>No</v>
      </c>
      <c r="AH803" s="6" t="str">
        <f>IF(COUNTIF($AF$93:AF803,$B803) = 1, "LV", IF(COUNTIF($AF$93:AF803,$B803) = 2, "HV", "ST"))</f>
        <v>ST</v>
      </c>
      <c r="AI803" s="6" t="str">
        <f>INDEX('Demand forecast and growth rate'!$E$7:$E$273,MATCH($Q803,'Demand forecast and growth rate'!$B$7:$B$273,0))</f>
        <v>Small growth</v>
      </c>
      <c r="AJ803" s="47">
        <f>SUMIFS('Capex forecast'!E$9:E$223,'Capex forecast'!$T$9:$T$223,$AF803,'Capex forecast'!$S$9:$S$223,$AH803,'Capex forecast'!$Q$9:$Q$223,"Repex")</f>
        <v>0</v>
      </c>
      <c r="AK803" s="47">
        <f>SUMIFS('Capex forecast'!F$9:F$223,'Capex forecast'!$T$9:$T$223,$AF803,'Capex forecast'!$S$9:$S$223,$AH803,'Capex forecast'!$Q$9:$Q$223,"Repex")</f>
        <v>0</v>
      </c>
      <c r="AL803" s="47">
        <f>SUMIFS('Capex forecast'!G$9:G$223,'Capex forecast'!$T$9:$T$223,$AF803,'Capex forecast'!$S$9:$S$223,$AH803,'Capex forecast'!$Q$9:$Q$223,"Repex")</f>
        <v>0</v>
      </c>
      <c r="AM803" s="47">
        <f>SUMIFS('Capex forecast'!H$9:H$223,'Capex forecast'!$T$9:$T$223,$AF803,'Capex forecast'!$S$9:$S$223,$AH803,'Capex forecast'!$Q$9:$Q$223,"Repex")</f>
        <v>0</v>
      </c>
      <c r="AN803" s="47">
        <f>SUMIFS('Capex forecast'!I$9:I$223,'Capex forecast'!$T$9:$T$223,$AF803,'Capex forecast'!$S$9:$S$223,$AH803,'Capex forecast'!$Q$9:$Q$223,"Repex")</f>
        <v>0</v>
      </c>
      <c r="AO803" s="47">
        <f>SUMIFS('Capex forecast'!J$9:J$223,'Capex forecast'!$T$9:$T$223,$AF803,'Capex forecast'!$S$9:$S$223,$AH803,'Capex forecast'!$Q$9:$Q$223,"Repex")</f>
        <v>0</v>
      </c>
      <c r="AP803" s="47">
        <f>SUMIFS('Capex forecast'!K$9:K$223,'Capex forecast'!$T$9:$T$223,$AF803,'Capex forecast'!$S$9:$S$223,$AH803,'Capex forecast'!$Q$9:$Q$223,"Repex")</f>
        <v>0</v>
      </c>
      <c r="AQ803" s="47">
        <f>SUMIFS('Capex forecast'!L$9:L$223,'Capex forecast'!$T$9:$T$223,$AF803,'Capex forecast'!$S$9:$S$223,$AH803,'Capex forecast'!$Q$9:$Q$223,"Repex")</f>
        <v>0</v>
      </c>
      <c r="AR803" s="47">
        <f>SUMIFS('Capex forecast'!M$9:M$223,'Capex forecast'!$T$9:$T$223,$AF803,'Capex forecast'!$S$9:$S$223,$AH803,'Capex forecast'!$Q$9:$Q$223,"Repex")</f>
        <v>0</v>
      </c>
      <c r="AS803" s="47">
        <f>SUMIFS('Capex forecast'!N$9:N$223,'Capex forecast'!$T$9:$T$223,$AF803,'Capex forecast'!$S$9:$S$223,$AH803,'Capex forecast'!$Q$9:$Q$223,"Repex")</f>
        <v>0</v>
      </c>
    </row>
    <row r="804" spans="2:45" ht="15">
      <c r="B804" s="45" t="s">
        <v>91</v>
      </c>
      <c r="C804" s="6" t="str">
        <f>INDEX('Demand forecast'!$M$9:$M$5832,MATCH($B804,'Demand forecast'!$B$9:$B$5832,0))</f>
        <v>No</v>
      </c>
      <c r="D804" s="6" t="str">
        <f>IF(COUNTIF($B$93:B804,$B804) = 1, "LV", IF(COUNTIF($B$93:B804,$B804) = 2, "HV", "ST"))</f>
        <v>ST</v>
      </c>
      <c r="E804" s="6" t="str">
        <f>INDEX('Demand forecast and growth rate'!$E$7:$E$273,MATCH($B804,'Demand forecast and growth rate'!$B$7:$B$273,0))</f>
        <v>High growth</v>
      </c>
      <c r="F804" s="32">
        <f>SUMIFS('Capex forecast'!E$9:E$223,'Capex forecast'!$T$9:$T$223,'Allocation of site-spec costs'!$B804,'Capex forecast'!$S$9:$S$223,'Allocation of site-spec costs'!$D804,'Capex forecast'!$Q$9:$Q$223,"Customer Connection")</f>
        <v>0</v>
      </c>
      <c r="G804" s="32">
        <f>SUMIFS('Capex forecast'!F$9:F$223,'Capex forecast'!$T$9:$T$223,'Allocation of site-spec costs'!$B804,'Capex forecast'!$S$9:$S$223,'Allocation of site-spec costs'!$D804,'Capex forecast'!$Q$9:$Q$223,"Customer Connection")</f>
        <v>0</v>
      </c>
      <c r="H804" s="32">
        <f>SUMIFS('Capex forecast'!G$9:G$223,'Capex forecast'!$T$9:$T$223,'Allocation of site-spec costs'!$B804,'Capex forecast'!$S$9:$S$223,'Allocation of site-spec costs'!$D804,'Capex forecast'!$Q$9:$Q$223,"Customer Connection")</f>
        <v>0</v>
      </c>
      <c r="I804" s="32">
        <f>SUMIFS('Capex forecast'!H$9:H$223,'Capex forecast'!$T$9:$T$223,'Allocation of site-spec costs'!$B804,'Capex forecast'!$S$9:$S$223,'Allocation of site-spec costs'!$D804,'Capex forecast'!$Q$9:$Q$223,"Customer Connection")</f>
        <v>0</v>
      </c>
      <c r="J804" s="32">
        <f>SUMIFS('Capex forecast'!I$9:I$223,'Capex forecast'!$T$9:$T$223,'Allocation of site-spec costs'!$B804,'Capex forecast'!$S$9:$S$223,'Allocation of site-spec costs'!$D804,'Capex forecast'!$Q$9:$Q$223,"Customer Connection")</f>
        <v>0</v>
      </c>
      <c r="K804" s="32">
        <f>SUMIFS('Capex forecast'!J$9:J$223,'Capex forecast'!$T$9:$T$223,'Allocation of site-spec costs'!$B804,'Capex forecast'!$S$9:$S$223,'Allocation of site-spec costs'!$D804,'Capex forecast'!$Q$9:$Q$223,"Customer Connection")</f>
        <v>0</v>
      </c>
      <c r="L804" s="32">
        <f>SUMIFS('Capex forecast'!K$9:K$223,'Capex forecast'!$T$9:$T$223,'Allocation of site-spec costs'!$B804,'Capex forecast'!$S$9:$S$223,'Allocation of site-spec costs'!$D804,'Capex forecast'!$Q$9:$Q$223,"Customer Connection")</f>
        <v>0</v>
      </c>
      <c r="M804" s="32">
        <f>SUMIFS('Capex forecast'!L$9:L$223,'Capex forecast'!$T$9:$T$223,'Allocation of site-spec costs'!$B804,'Capex forecast'!$S$9:$S$223,'Allocation of site-spec costs'!$D804,'Capex forecast'!$Q$9:$Q$223,"Customer Connection")</f>
        <v>0</v>
      </c>
      <c r="N804" s="32">
        <f>SUMIFS('Capex forecast'!M$9:M$223,'Capex forecast'!$T$9:$T$223,'Allocation of site-spec costs'!$B804,'Capex forecast'!$S$9:$S$223,'Allocation of site-spec costs'!$D804,'Capex forecast'!$Q$9:$Q$223,"Customer Connection")</f>
        <v>0</v>
      </c>
      <c r="O804" s="32">
        <f>SUMIFS('Capex forecast'!N$9:N$223,'Capex forecast'!$T$9:$T$223,'Allocation of site-spec costs'!$B804,'Capex forecast'!$S$9:$S$223,'Allocation of site-spec costs'!$D804,'Capex forecast'!$Q$9:$Q$223,"Customer Connection")</f>
        <v>0</v>
      </c>
      <c r="Q804" s="45" t="s">
        <v>91</v>
      </c>
      <c r="R804" s="6" t="str">
        <f>INDEX('Demand forecast'!$M$9:$M$5832,MATCH($Q804,'Demand forecast'!$B$9:$B$5832,0))</f>
        <v>No</v>
      </c>
      <c r="S804" s="6" t="str">
        <f>IF(COUNTIF($Q$93:Q804,$B804) = 1, "LV", IF(COUNTIF($Q$93:Q804,$B804) = 2, "HV", "ST"))</f>
        <v>ST</v>
      </c>
      <c r="T804" s="6" t="str">
        <f>INDEX('Demand forecast and growth rate'!$E$7:$E$273,MATCH($Q804,'Demand forecast and growth rate'!$B$7:$B$273,0))</f>
        <v>High growth</v>
      </c>
      <c r="U804" s="32">
        <f>SUMIFS('Capex forecast'!E$9:E$223,'Capex forecast'!$T$9:$T$223,$Q804,'Capex forecast'!$S$9:$S$223,$S804,'Capex forecast'!$Q$9:$Q$223,"Augex")</f>
        <v>299165.91279961896</v>
      </c>
      <c r="V804" s="32">
        <f>SUMIFS('Capex forecast'!F$9:F$223,'Capex forecast'!$T$9:$T$223,$Q804,'Capex forecast'!$S$9:$S$223,$S804,'Capex forecast'!$Q$9:$Q$223,"Augex")</f>
        <v>0</v>
      </c>
      <c r="W804" s="32">
        <f>SUMIFS('Capex forecast'!G$9:G$223,'Capex forecast'!$T$9:$T$223,$Q804,'Capex forecast'!$S$9:$S$223,$S804,'Capex forecast'!$Q$9:$Q$223,"Augex")</f>
        <v>0</v>
      </c>
      <c r="X804" s="32">
        <f>SUMIFS('Capex forecast'!H$9:H$223,'Capex forecast'!$T$9:$T$223,$Q804,'Capex forecast'!$S$9:$S$223,$S804,'Capex forecast'!$Q$9:$Q$223,"Augex")</f>
        <v>0</v>
      </c>
      <c r="Y804" s="32">
        <f>SUMIFS('Capex forecast'!I$9:I$223,'Capex forecast'!$T$9:$T$223,$Q804,'Capex forecast'!$S$9:$S$223,$S804,'Capex forecast'!$Q$9:$Q$223,"Augex")</f>
        <v>0</v>
      </c>
      <c r="Z804" s="32">
        <f>SUMIFS('Capex forecast'!J$9:J$223,'Capex forecast'!$T$9:$T$223,$Q804,'Capex forecast'!$S$9:$S$223,$S804,'Capex forecast'!$Q$9:$Q$223,"Augex")</f>
        <v>0</v>
      </c>
      <c r="AA804" s="32">
        <f>SUMIFS('Capex forecast'!K$9:K$223,'Capex forecast'!$T$9:$T$223,$Q804,'Capex forecast'!$S$9:$S$223,$S804,'Capex forecast'!$Q$9:$Q$223,"Augex")</f>
        <v>0</v>
      </c>
      <c r="AB804" s="32">
        <f>SUMIFS('Capex forecast'!L$9:L$223,'Capex forecast'!$T$9:$T$223,$Q804,'Capex forecast'!$S$9:$S$223,$S804,'Capex forecast'!$Q$9:$Q$223,"Augex")</f>
        <v>0</v>
      </c>
      <c r="AC804" s="32">
        <f>SUMIFS('Capex forecast'!M$9:M$223,'Capex forecast'!$T$9:$T$223,$Q804,'Capex forecast'!$S$9:$S$223,$S804,'Capex forecast'!$Q$9:$Q$223,"Augex")</f>
        <v>0</v>
      </c>
      <c r="AD804" s="32">
        <f>SUMIFS('Capex forecast'!N$9:N$223,'Capex forecast'!$T$9:$T$223,$Q804,'Capex forecast'!$S$9:$S$223,$S804,'Capex forecast'!$Q$9:$Q$223,"Augex")</f>
        <v>0</v>
      </c>
      <c r="AF804" s="45" t="s">
        <v>91</v>
      </c>
      <c r="AG804" s="6" t="str">
        <f>INDEX('Demand forecast'!$M$9:$M$5832,MATCH($Q804,'Demand forecast'!$B$9:$B$5832,0))</f>
        <v>No</v>
      </c>
      <c r="AH804" s="6" t="str">
        <f>IF(COUNTIF($AF$93:AF804,$B804) = 1, "LV", IF(COUNTIF($AF$93:AF804,$B804) = 2, "HV", "ST"))</f>
        <v>ST</v>
      </c>
      <c r="AI804" s="6" t="str">
        <f>INDEX('Demand forecast and growth rate'!$E$7:$E$273,MATCH($Q804,'Demand forecast and growth rate'!$B$7:$B$273,0))</f>
        <v>High growth</v>
      </c>
      <c r="AJ804" s="47">
        <f>SUMIFS('Capex forecast'!E$9:E$223,'Capex forecast'!$T$9:$T$223,$AF804,'Capex forecast'!$S$9:$S$223,$AH804,'Capex forecast'!$Q$9:$Q$223,"Repex")</f>
        <v>0</v>
      </c>
      <c r="AK804" s="47">
        <f>SUMIFS('Capex forecast'!F$9:F$223,'Capex forecast'!$T$9:$T$223,$AF804,'Capex forecast'!$S$9:$S$223,$AH804,'Capex forecast'!$Q$9:$Q$223,"Repex")</f>
        <v>0</v>
      </c>
      <c r="AL804" s="47">
        <f>SUMIFS('Capex forecast'!G$9:G$223,'Capex forecast'!$T$9:$T$223,$AF804,'Capex forecast'!$S$9:$S$223,$AH804,'Capex forecast'!$Q$9:$Q$223,"Repex")</f>
        <v>0</v>
      </c>
      <c r="AM804" s="47">
        <f>SUMIFS('Capex forecast'!H$9:H$223,'Capex forecast'!$T$9:$T$223,$AF804,'Capex forecast'!$S$9:$S$223,$AH804,'Capex forecast'!$Q$9:$Q$223,"Repex")</f>
        <v>0</v>
      </c>
      <c r="AN804" s="47">
        <f>SUMIFS('Capex forecast'!I$9:I$223,'Capex forecast'!$T$9:$T$223,$AF804,'Capex forecast'!$S$9:$S$223,$AH804,'Capex forecast'!$Q$9:$Q$223,"Repex")</f>
        <v>0</v>
      </c>
      <c r="AO804" s="47">
        <f>SUMIFS('Capex forecast'!J$9:J$223,'Capex forecast'!$T$9:$T$223,$AF804,'Capex forecast'!$S$9:$S$223,$AH804,'Capex forecast'!$Q$9:$Q$223,"Repex")</f>
        <v>0</v>
      </c>
      <c r="AP804" s="47">
        <f>SUMIFS('Capex forecast'!K$9:K$223,'Capex forecast'!$T$9:$T$223,$AF804,'Capex forecast'!$S$9:$S$223,$AH804,'Capex forecast'!$Q$9:$Q$223,"Repex")</f>
        <v>0</v>
      </c>
      <c r="AQ804" s="47">
        <f>SUMIFS('Capex forecast'!L$9:L$223,'Capex forecast'!$T$9:$T$223,$AF804,'Capex forecast'!$S$9:$S$223,$AH804,'Capex forecast'!$Q$9:$Q$223,"Repex")</f>
        <v>0</v>
      </c>
      <c r="AR804" s="47">
        <f>SUMIFS('Capex forecast'!M$9:M$223,'Capex forecast'!$T$9:$T$223,$AF804,'Capex forecast'!$S$9:$S$223,$AH804,'Capex forecast'!$Q$9:$Q$223,"Repex")</f>
        <v>0</v>
      </c>
      <c r="AS804" s="47">
        <f>SUMIFS('Capex forecast'!N$9:N$223,'Capex forecast'!$T$9:$T$223,$AF804,'Capex forecast'!$S$9:$S$223,$AH804,'Capex forecast'!$Q$9:$Q$223,"Repex")</f>
        <v>0</v>
      </c>
    </row>
    <row r="805" spans="2:45" ht="15">
      <c r="B805" s="45" t="s">
        <v>112</v>
      </c>
      <c r="C805" s="6" t="str">
        <f>INDEX('Demand forecast'!$M$9:$M$5832,MATCH($B805,'Demand forecast'!$B$9:$B$5832,0))</f>
        <v>No</v>
      </c>
      <c r="D805" s="6" t="str">
        <f>IF(COUNTIF($B$93:B805,$B805) = 1, "LV", IF(COUNTIF($B$93:B805,$B805) = 2, "HV", "ST"))</f>
        <v>ST</v>
      </c>
      <c r="E805" s="6" t="str">
        <f>INDEX('Demand forecast and growth rate'!$E$7:$E$273,MATCH($B805,'Demand forecast and growth rate'!$B$7:$B$273,0))</f>
        <v>Small growth</v>
      </c>
      <c r="F805" s="32">
        <f>SUMIFS('Capex forecast'!E$9:E$223,'Capex forecast'!$T$9:$T$223,'Allocation of site-spec costs'!$B805,'Capex forecast'!$S$9:$S$223,'Allocation of site-spec costs'!$D805,'Capex forecast'!$Q$9:$Q$223,"Customer Connection")</f>
        <v>0</v>
      </c>
      <c r="G805" s="32">
        <f>SUMIFS('Capex forecast'!F$9:F$223,'Capex forecast'!$T$9:$T$223,'Allocation of site-spec costs'!$B805,'Capex forecast'!$S$9:$S$223,'Allocation of site-spec costs'!$D805,'Capex forecast'!$Q$9:$Q$223,"Customer Connection")</f>
        <v>0</v>
      </c>
      <c r="H805" s="32">
        <f>SUMIFS('Capex forecast'!G$9:G$223,'Capex forecast'!$T$9:$T$223,'Allocation of site-spec costs'!$B805,'Capex forecast'!$S$9:$S$223,'Allocation of site-spec costs'!$D805,'Capex forecast'!$Q$9:$Q$223,"Customer Connection")</f>
        <v>0</v>
      </c>
      <c r="I805" s="32">
        <f>SUMIFS('Capex forecast'!H$9:H$223,'Capex forecast'!$T$9:$T$223,'Allocation of site-spec costs'!$B805,'Capex forecast'!$S$9:$S$223,'Allocation of site-spec costs'!$D805,'Capex forecast'!$Q$9:$Q$223,"Customer Connection")</f>
        <v>0</v>
      </c>
      <c r="J805" s="32">
        <f>SUMIFS('Capex forecast'!I$9:I$223,'Capex forecast'!$T$9:$T$223,'Allocation of site-spec costs'!$B805,'Capex forecast'!$S$9:$S$223,'Allocation of site-spec costs'!$D805,'Capex forecast'!$Q$9:$Q$223,"Customer Connection")</f>
        <v>0</v>
      </c>
      <c r="K805" s="32">
        <f>SUMIFS('Capex forecast'!J$9:J$223,'Capex forecast'!$T$9:$T$223,'Allocation of site-spec costs'!$B805,'Capex forecast'!$S$9:$S$223,'Allocation of site-spec costs'!$D805,'Capex forecast'!$Q$9:$Q$223,"Customer Connection")</f>
        <v>0</v>
      </c>
      <c r="L805" s="32">
        <f>SUMIFS('Capex forecast'!K$9:K$223,'Capex forecast'!$T$9:$T$223,'Allocation of site-spec costs'!$B805,'Capex forecast'!$S$9:$S$223,'Allocation of site-spec costs'!$D805,'Capex forecast'!$Q$9:$Q$223,"Customer Connection")</f>
        <v>0</v>
      </c>
      <c r="M805" s="32">
        <f>SUMIFS('Capex forecast'!L$9:L$223,'Capex forecast'!$T$9:$T$223,'Allocation of site-spec costs'!$B805,'Capex forecast'!$S$9:$S$223,'Allocation of site-spec costs'!$D805,'Capex forecast'!$Q$9:$Q$223,"Customer Connection")</f>
        <v>0</v>
      </c>
      <c r="N805" s="32">
        <f>SUMIFS('Capex forecast'!M$9:M$223,'Capex forecast'!$T$9:$T$223,'Allocation of site-spec costs'!$B805,'Capex forecast'!$S$9:$S$223,'Allocation of site-spec costs'!$D805,'Capex forecast'!$Q$9:$Q$223,"Customer Connection")</f>
        <v>0</v>
      </c>
      <c r="O805" s="32">
        <f>SUMIFS('Capex forecast'!N$9:N$223,'Capex forecast'!$T$9:$T$223,'Allocation of site-spec costs'!$B805,'Capex forecast'!$S$9:$S$223,'Allocation of site-spec costs'!$D805,'Capex forecast'!$Q$9:$Q$223,"Customer Connection")</f>
        <v>0</v>
      </c>
      <c r="Q805" s="45" t="s">
        <v>112</v>
      </c>
      <c r="R805" s="6" t="str">
        <f>INDEX('Demand forecast'!$M$9:$M$5832,MATCH($Q805,'Demand forecast'!$B$9:$B$5832,0))</f>
        <v>No</v>
      </c>
      <c r="S805" s="6" t="str">
        <f>IF(COUNTIF($Q$93:Q805,$B805) = 1, "LV", IF(COUNTIF($Q$93:Q805,$B805) = 2, "HV", "ST"))</f>
        <v>ST</v>
      </c>
      <c r="T805" s="6" t="str">
        <f>INDEX('Demand forecast and growth rate'!$E$7:$E$273,MATCH($Q805,'Demand forecast and growth rate'!$B$7:$B$273,0))</f>
        <v>Small growth</v>
      </c>
      <c r="U805" s="32">
        <f>SUMIFS('Capex forecast'!E$9:E$223,'Capex forecast'!$T$9:$T$223,$Q805,'Capex forecast'!$S$9:$S$223,$S805,'Capex forecast'!$Q$9:$Q$223,"Augex")</f>
        <v>0</v>
      </c>
      <c r="V805" s="32">
        <f>SUMIFS('Capex forecast'!F$9:F$223,'Capex forecast'!$T$9:$T$223,$Q805,'Capex forecast'!$S$9:$S$223,$S805,'Capex forecast'!$Q$9:$Q$223,"Augex")</f>
        <v>0</v>
      </c>
      <c r="W805" s="32">
        <f>SUMIFS('Capex forecast'!G$9:G$223,'Capex forecast'!$T$9:$T$223,$Q805,'Capex forecast'!$S$9:$S$223,$S805,'Capex forecast'!$Q$9:$Q$223,"Augex")</f>
        <v>0</v>
      </c>
      <c r="X805" s="32">
        <f>SUMIFS('Capex forecast'!H$9:H$223,'Capex forecast'!$T$9:$T$223,$Q805,'Capex forecast'!$S$9:$S$223,$S805,'Capex forecast'!$Q$9:$Q$223,"Augex")</f>
        <v>0</v>
      </c>
      <c r="Y805" s="32">
        <f>SUMIFS('Capex forecast'!I$9:I$223,'Capex forecast'!$T$9:$T$223,$Q805,'Capex forecast'!$S$9:$S$223,$S805,'Capex forecast'!$Q$9:$Q$223,"Augex")</f>
        <v>0</v>
      </c>
      <c r="Z805" s="32">
        <f>SUMIFS('Capex forecast'!J$9:J$223,'Capex forecast'!$T$9:$T$223,$Q805,'Capex forecast'!$S$9:$S$223,$S805,'Capex forecast'!$Q$9:$Q$223,"Augex")</f>
        <v>0</v>
      </c>
      <c r="AA805" s="32">
        <f>SUMIFS('Capex forecast'!K$9:K$223,'Capex forecast'!$T$9:$T$223,$Q805,'Capex forecast'!$S$9:$S$223,$S805,'Capex forecast'!$Q$9:$Q$223,"Augex")</f>
        <v>0</v>
      </c>
      <c r="AB805" s="32">
        <f>SUMIFS('Capex forecast'!L$9:L$223,'Capex forecast'!$T$9:$T$223,$Q805,'Capex forecast'!$S$9:$S$223,$S805,'Capex forecast'!$Q$9:$Q$223,"Augex")</f>
        <v>0</v>
      </c>
      <c r="AC805" s="32">
        <f>SUMIFS('Capex forecast'!M$9:M$223,'Capex forecast'!$T$9:$T$223,$Q805,'Capex forecast'!$S$9:$S$223,$S805,'Capex forecast'!$Q$9:$Q$223,"Augex")</f>
        <v>0</v>
      </c>
      <c r="AD805" s="32">
        <f>SUMIFS('Capex forecast'!N$9:N$223,'Capex forecast'!$T$9:$T$223,$Q805,'Capex forecast'!$S$9:$S$223,$S805,'Capex forecast'!$Q$9:$Q$223,"Augex")</f>
        <v>0</v>
      </c>
      <c r="AF805" s="45" t="s">
        <v>112</v>
      </c>
      <c r="AG805" s="6" t="str">
        <f>INDEX('Demand forecast'!$M$9:$M$5832,MATCH($Q805,'Demand forecast'!$B$9:$B$5832,0))</f>
        <v>No</v>
      </c>
      <c r="AH805" s="6" t="str">
        <f>IF(COUNTIF($AF$93:AF805,$B805) = 1, "LV", IF(COUNTIF($AF$93:AF805,$B805) = 2, "HV", "ST"))</f>
        <v>ST</v>
      </c>
      <c r="AI805" s="6" t="str">
        <f>INDEX('Demand forecast and growth rate'!$E$7:$E$273,MATCH($Q805,'Demand forecast and growth rate'!$B$7:$B$273,0))</f>
        <v>Small growth</v>
      </c>
      <c r="AJ805" s="47">
        <f>SUMIFS('Capex forecast'!E$9:E$223,'Capex forecast'!$T$9:$T$223,$AF805,'Capex forecast'!$S$9:$S$223,$AH805,'Capex forecast'!$Q$9:$Q$223,"Repex")</f>
        <v>0</v>
      </c>
      <c r="AK805" s="47">
        <f>SUMIFS('Capex forecast'!F$9:F$223,'Capex forecast'!$T$9:$T$223,$AF805,'Capex forecast'!$S$9:$S$223,$AH805,'Capex forecast'!$Q$9:$Q$223,"Repex")</f>
        <v>0</v>
      </c>
      <c r="AL805" s="47">
        <f>SUMIFS('Capex forecast'!G$9:G$223,'Capex forecast'!$T$9:$T$223,$AF805,'Capex forecast'!$S$9:$S$223,$AH805,'Capex forecast'!$Q$9:$Q$223,"Repex")</f>
        <v>0</v>
      </c>
      <c r="AM805" s="47">
        <f>SUMIFS('Capex forecast'!H$9:H$223,'Capex forecast'!$T$9:$T$223,$AF805,'Capex forecast'!$S$9:$S$223,$AH805,'Capex forecast'!$Q$9:$Q$223,"Repex")</f>
        <v>0</v>
      </c>
      <c r="AN805" s="47">
        <f>SUMIFS('Capex forecast'!I$9:I$223,'Capex forecast'!$T$9:$T$223,$AF805,'Capex forecast'!$S$9:$S$223,$AH805,'Capex forecast'!$Q$9:$Q$223,"Repex")</f>
        <v>0</v>
      </c>
      <c r="AO805" s="47">
        <f>SUMIFS('Capex forecast'!J$9:J$223,'Capex forecast'!$T$9:$T$223,$AF805,'Capex forecast'!$S$9:$S$223,$AH805,'Capex forecast'!$Q$9:$Q$223,"Repex")</f>
        <v>0</v>
      </c>
      <c r="AP805" s="47">
        <f>SUMIFS('Capex forecast'!K$9:K$223,'Capex forecast'!$T$9:$T$223,$AF805,'Capex forecast'!$S$9:$S$223,$AH805,'Capex forecast'!$Q$9:$Q$223,"Repex")</f>
        <v>0</v>
      </c>
      <c r="AQ805" s="47">
        <f>SUMIFS('Capex forecast'!L$9:L$223,'Capex forecast'!$T$9:$T$223,$AF805,'Capex forecast'!$S$9:$S$223,$AH805,'Capex forecast'!$Q$9:$Q$223,"Repex")</f>
        <v>0</v>
      </c>
      <c r="AR805" s="47">
        <f>SUMIFS('Capex forecast'!M$9:M$223,'Capex forecast'!$T$9:$T$223,$AF805,'Capex forecast'!$S$9:$S$223,$AH805,'Capex forecast'!$Q$9:$Q$223,"Repex")</f>
        <v>0</v>
      </c>
      <c r="AS805" s="47">
        <f>SUMIFS('Capex forecast'!N$9:N$223,'Capex forecast'!$T$9:$T$223,$AF805,'Capex forecast'!$S$9:$S$223,$AH805,'Capex forecast'!$Q$9:$Q$223,"Repex")</f>
        <v>0</v>
      </c>
    </row>
    <row r="806" spans="2:45" ht="15">
      <c r="B806" s="45" t="s">
        <v>119</v>
      </c>
      <c r="C806" s="6" t="str">
        <f>INDEX('Demand forecast'!$M$9:$M$5832,MATCH($B806,'Demand forecast'!$B$9:$B$5832,0))</f>
        <v>No</v>
      </c>
      <c r="D806" s="6" t="str">
        <f>IF(COUNTIF($B$93:B806,$B806) = 1, "LV", IF(COUNTIF($B$93:B806,$B806) = 2, "HV", "ST"))</f>
        <v>ST</v>
      </c>
      <c r="E806" s="6" t="str">
        <f>INDEX('Demand forecast and growth rate'!$E$7:$E$273,MATCH($B806,'Demand forecast and growth rate'!$B$7:$B$273,0))</f>
        <v>High growth</v>
      </c>
      <c r="F806" s="32">
        <f>SUMIFS('Capex forecast'!E$9:E$223,'Capex forecast'!$T$9:$T$223,'Allocation of site-spec costs'!$B806,'Capex forecast'!$S$9:$S$223,'Allocation of site-spec costs'!$D806,'Capex forecast'!$Q$9:$Q$223,"Customer Connection")</f>
        <v>0</v>
      </c>
      <c r="G806" s="32">
        <f>SUMIFS('Capex forecast'!F$9:F$223,'Capex forecast'!$T$9:$T$223,'Allocation of site-spec costs'!$B806,'Capex forecast'!$S$9:$S$223,'Allocation of site-spec costs'!$D806,'Capex forecast'!$Q$9:$Q$223,"Customer Connection")</f>
        <v>0</v>
      </c>
      <c r="H806" s="32">
        <f>SUMIFS('Capex forecast'!G$9:G$223,'Capex forecast'!$T$9:$T$223,'Allocation of site-spec costs'!$B806,'Capex forecast'!$S$9:$S$223,'Allocation of site-spec costs'!$D806,'Capex forecast'!$Q$9:$Q$223,"Customer Connection")</f>
        <v>0</v>
      </c>
      <c r="I806" s="32">
        <f>SUMIFS('Capex forecast'!H$9:H$223,'Capex forecast'!$T$9:$T$223,'Allocation of site-spec costs'!$B806,'Capex forecast'!$S$9:$S$223,'Allocation of site-spec costs'!$D806,'Capex forecast'!$Q$9:$Q$223,"Customer Connection")</f>
        <v>0</v>
      </c>
      <c r="J806" s="32">
        <f>SUMIFS('Capex forecast'!I$9:I$223,'Capex forecast'!$T$9:$T$223,'Allocation of site-spec costs'!$B806,'Capex forecast'!$S$9:$S$223,'Allocation of site-spec costs'!$D806,'Capex forecast'!$Q$9:$Q$223,"Customer Connection")</f>
        <v>0</v>
      </c>
      <c r="K806" s="32">
        <f>SUMIFS('Capex forecast'!J$9:J$223,'Capex forecast'!$T$9:$T$223,'Allocation of site-spec costs'!$B806,'Capex forecast'!$S$9:$S$223,'Allocation of site-spec costs'!$D806,'Capex forecast'!$Q$9:$Q$223,"Customer Connection")</f>
        <v>0</v>
      </c>
      <c r="L806" s="32">
        <f>SUMIFS('Capex forecast'!K$9:K$223,'Capex forecast'!$T$9:$T$223,'Allocation of site-spec costs'!$B806,'Capex forecast'!$S$9:$S$223,'Allocation of site-spec costs'!$D806,'Capex forecast'!$Q$9:$Q$223,"Customer Connection")</f>
        <v>0</v>
      </c>
      <c r="M806" s="32">
        <f>SUMIFS('Capex forecast'!L$9:L$223,'Capex forecast'!$T$9:$T$223,'Allocation of site-spec costs'!$B806,'Capex forecast'!$S$9:$S$223,'Allocation of site-spec costs'!$D806,'Capex forecast'!$Q$9:$Q$223,"Customer Connection")</f>
        <v>0</v>
      </c>
      <c r="N806" s="32">
        <f>SUMIFS('Capex forecast'!M$9:M$223,'Capex forecast'!$T$9:$T$223,'Allocation of site-spec costs'!$B806,'Capex forecast'!$S$9:$S$223,'Allocation of site-spec costs'!$D806,'Capex forecast'!$Q$9:$Q$223,"Customer Connection")</f>
        <v>0</v>
      </c>
      <c r="O806" s="32">
        <f>SUMIFS('Capex forecast'!N$9:N$223,'Capex forecast'!$T$9:$T$223,'Allocation of site-spec costs'!$B806,'Capex forecast'!$S$9:$S$223,'Allocation of site-spec costs'!$D806,'Capex forecast'!$Q$9:$Q$223,"Customer Connection")</f>
        <v>0</v>
      </c>
      <c r="Q806" s="45" t="s">
        <v>119</v>
      </c>
      <c r="R806" s="6" t="str">
        <f>INDEX('Demand forecast'!$M$9:$M$5832,MATCH($Q806,'Demand forecast'!$B$9:$B$5832,0))</f>
        <v>No</v>
      </c>
      <c r="S806" s="6" t="str">
        <f>IF(COUNTIF($Q$93:Q806,$B806) = 1, "LV", IF(COUNTIF($Q$93:Q806,$B806) = 2, "HV", "ST"))</f>
        <v>ST</v>
      </c>
      <c r="T806" s="6" t="str">
        <f>INDEX('Demand forecast and growth rate'!$E$7:$E$273,MATCH($Q806,'Demand forecast and growth rate'!$B$7:$B$273,0))</f>
        <v>High growth</v>
      </c>
      <c r="U806" s="32">
        <f>SUMIFS('Capex forecast'!E$9:E$223,'Capex forecast'!$T$9:$T$223,$Q806,'Capex forecast'!$S$9:$S$223,$S806,'Capex forecast'!$Q$9:$Q$223,"Augex")</f>
        <v>0</v>
      </c>
      <c r="V806" s="32">
        <f>SUMIFS('Capex forecast'!F$9:F$223,'Capex forecast'!$T$9:$T$223,$Q806,'Capex forecast'!$S$9:$S$223,$S806,'Capex forecast'!$Q$9:$Q$223,"Augex")</f>
        <v>0</v>
      </c>
      <c r="W806" s="32">
        <f>SUMIFS('Capex forecast'!G$9:G$223,'Capex forecast'!$T$9:$T$223,$Q806,'Capex forecast'!$S$9:$S$223,$S806,'Capex forecast'!$Q$9:$Q$223,"Augex")</f>
        <v>0</v>
      </c>
      <c r="X806" s="32">
        <f>SUMIFS('Capex forecast'!H$9:H$223,'Capex forecast'!$T$9:$T$223,$Q806,'Capex forecast'!$S$9:$S$223,$S806,'Capex forecast'!$Q$9:$Q$223,"Augex")</f>
        <v>0</v>
      </c>
      <c r="Y806" s="32">
        <f>SUMIFS('Capex forecast'!I$9:I$223,'Capex forecast'!$T$9:$T$223,$Q806,'Capex forecast'!$S$9:$S$223,$S806,'Capex forecast'!$Q$9:$Q$223,"Augex")</f>
        <v>0</v>
      </c>
      <c r="Z806" s="32">
        <f>SUMIFS('Capex forecast'!J$9:J$223,'Capex forecast'!$T$9:$T$223,$Q806,'Capex forecast'!$S$9:$S$223,$S806,'Capex forecast'!$Q$9:$Q$223,"Augex")</f>
        <v>0</v>
      </c>
      <c r="AA806" s="32">
        <f>SUMIFS('Capex forecast'!K$9:K$223,'Capex forecast'!$T$9:$T$223,$Q806,'Capex forecast'!$S$9:$S$223,$S806,'Capex forecast'!$Q$9:$Q$223,"Augex")</f>
        <v>0</v>
      </c>
      <c r="AB806" s="32">
        <f>SUMIFS('Capex forecast'!L$9:L$223,'Capex forecast'!$T$9:$T$223,$Q806,'Capex forecast'!$S$9:$S$223,$S806,'Capex forecast'!$Q$9:$Q$223,"Augex")</f>
        <v>0</v>
      </c>
      <c r="AC806" s="32">
        <f>SUMIFS('Capex forecast'!M$9:M$223,'Capex forecast'!$T$9:$T$223,$Q806,'Capex forecast'!$S$9:$S$223,$S806,'Capex forecast'!$Q$9:$Q$223,"Augex")</f>
        <v>0</v>
      </c>
      <c r="AD806" s="32">
        <f>SUMIFS('Capex forecast'!N$9:N$223,'Capex forecast'!$T$9:$T$223,$Q806,'Capex forecast'!$S$9:$S$223,$S806,'Capex forecast'!$Q$9:$Q$223,"Augex")</f>
        <v>0</v>
      </c>
      <c r="AF806" s="45" t="s">
        <v>119</v>
      </c>
      <c r="AG806" s="6" t="str">
        <f>INDEX('Demand forecast'!$M$9:$M$5832,MATCH($Q806,'Demand forecast'!$B$9:$B$5832,0))</f>
        <v>No</v>
      </c>
      <c r="AH806" s="6" t="str">
        <f>IF(COUNTIF($AF$93:AF806,$B806) = 1, "LV", IF(COUNTIF($AF$93:AF806,$B806) = 2, "HV", "ST"))</f>
        <v>ST</v>
      </c>
      <c r="AI806" s="6" t="str">
        <f>INDEX('Demand forecast and growth rate'!$E$7:$E$273,MATCH($Q806,'Demand forecast and growth rate'!$B$7:$B$273,0))</f>
        <v>High growth</v>
      </c>
      <c r="AJ806" s="47">
        <f>SUMIFS('Capex forecast'!E$9:E$223,'Capex forecast'!$T$9:$T$223,$AF806,'Capex forecast'!$S$9:$S$223,$AH806,'Capex forecast'!$Q$9:$Q$223,"Repex")</f>
        <v>0</v>
      </c>
      <c r="AK806" s="47">
        <f>SUMIFS('Capex forecast'!F$9:F$223,'Capex forecast'!$T$9:$T$223,$AF806,'Capex forecast'!$S$9:$S$223,$AH806,'Capex forecast'!$Q$9:$Q$223,"Repex")</f>
        <v>0</v>
      </c>
      <c r="AL806" s="47">
        <f>SUMIFS('Capex forecast'!G$9:G$223,'Capex forecast'!$T$9:$T$223,$AF806,'Capex forecast'!$S$9:$S$223,$AH806,'Capex forecast'!$Q$9:$Q$223,"Repex")</f>
        <v>0</v>
      </c>
      <c r="AM806" s="47">
        <f>SUMIFS('Capex forecast'!H$9:H$223,'Capex forecast'!$T$9:$T$223,$AF806,'Capex forecast'!$S$9:$S$223,$AH806,'Capex forecast'!$Q$9:$Q$223,"Repex")</f>
        <v>0</v>
      </c>
      <c r="AN806" s="47">
        <f>SUMIFS('Capex forecast'!I$9:I$223,'Capex forecast'!$T$9:$T$223,$AF806,'Capex forecast'!$S$9:$S$223,$AH806,'Capex forecast'!$Q$9:$Q$223,"Repex")</f>
        <v>0</v>
      </c>
      <c r="AO806" s="47">
        <f>SUMIFS('Capex forecast'!J$9:J$223,'Capex forecast'!$T$9:$T$223,$AF806,'Capex forecast'!$S$9:$S$223,$AH806,'Capex forecast'!$Q$9:$Q$223,"Repex")</f>
        <v>0</v>
      </c>
      <c r="AP806" s="47">
        <f>SUMIFS('Capex forecast'!K$9:K$223,'Capex forecast'!$T$9:$T$223,$AF806,'Capex forecast'!$S$9:$S$223,$AH806,'Capex forecast'!$Q$9:$Q$223,"Repex")</f>
        <v>0</v>
      </c>
      <c r="AQ806" s="47">
        <f>SUMIFS('Capex forecast'!L$9:L$223,'Capex forecast'!$T$9:$T$223,$AF806,'Capex forecast'!$S$9:$S$223,$AH806,'Capex forecast'!$Q$9:$Q$223,"Repex")</f>
        <v>0</v>
      </c>
      <c r="AR806" s="47">
        <f>SUMIFS('Capex forecast'!M$9:M$223,'Capex forecast'!$T$9:$T$223,$AF806,'Capex forecast'!$S$9:$S$223,$AH806,'Capex forecast'!$Q$9:$Q$223,"Repex")</f>
        <v>0</v>
      </c>
      <c r="AS806" s="47">
        <f>SUMIFS('Capex forecast'!N$9:N$223,'Capex forecast'!$T$9:$T$223,$AF806,'Capex forecast'!$S$9:$S$223,$AH806,'Capex forecast'!$Q$9:$Q$223,"Repex")</f>
        <v>0</v>
      </c>
    </row>
    <row r="807" spans="2:45" ht="15">
      <c r="B807" s="45" t="s">
        <v>197</v>
      </c>
      <c r="C807" s="6" t="str">
        <f>INDEX('Demand forecast'!$M$9:$M$5832,MATCH($B807,'Demand forecast'!$B$9:$B$5832,0))</f>
        <v>Yes</v>
      </c>
      <c r="D807" s="6" t="str">
        <f>IF(COUNTIF($B$93:B807,$B807) = 1, "LV", IF(COUNTIF($B$93:B807,$B807) = 2, "HV", "ST"))</f>
        <v>ST</v>
      </c>
      <c r="E807" s="6" t="str">
        <f>INDEX('Demand forecast and growth rate'!$E$7:$E$273,MATCH($B807,'Demand forecast and growth rate'!$B$7:$B$273,0))</f>
        <v>Steady/falling</v>
      </c>
      <c r="F807" s="32">
        <f>SUMIFS('Capex forecast'!E$9:E$223,'Capex forecast'!$T$9:$T$223,'Allocation of site-spec costs'!$B807,'Capex forecast'!$S$9:$S$223,'Allocation of site-spec costs'!$D807,'Capex forecast'!$Q$9:$Q$223,"Customer Connection")</f>
        <v>0</v>
      </c>
      <c r="G807" s="32">
        <f>SUMIFS('Capex forecast'!F$9:F$223,'Capex forecast'!$T$9:$T$223,'Allocation of site-spec costs'!$B807,'Capex forecast'!$S$9:$S$223,'Allocation of site-spec costs'!$D807,'Capex forecast'!$Q$9:$Q$223,"Customer Connection")</f>
        <v>0</v>
      </c>
      <c r="H807" s="32">
        <f>SUMIFS('Capex forecast'!G$9:G$223,'Capex forecast'!$T$9:$T$223,'Allocation of site-spec costs'!$B807,'Capex forecast'!$S$9:$S$223,'Allocation of site-spec costs'!$D807,'Capex forecast'!$Q$9:$Q$223,"Customer Connection")</f>
        <v>0</v>
      </c>
      <c r="I807" s="32">
        <f>SUMIFS('Capex forecast'!H$9:H$223,'Capex forecast'!$T$9:$T$223,'Allocation of site-spec costs'!$B807,'Capex forecast'!$S$9:$S$223,'Allocation of site-spec costs'!$D807,'Capex forecast'!$Q$9:$Q$223,"Customer Connection")</f>
        <v>0</v>
      </c>
      <c r="J807" s="32">
        <f>SUMIFS('Capex forecast'!I$9:I$223,'Capex forecast'!$T$9:$T$223,'Allocation of site-spec costs'!$B807,'Capex forecast'!$S$9:$S$223,'Allocation of site-spec costs'!$D807,'Capex forecast'!$Q$9:$Q$223,"Customer Connection")</f>
        <v>0</v>
      </c>
      <c r="K807" s="32">
        <f>SUMIFS('Capex forecast'!J$9:J$223,'Capex forecast'!$T$9:$T$223,'Allocation of site-spec costs'!$B807,'Capex forecast'!$S$9:$S$223,'Allocation of site-spec costs'!$D807,'Capex forecast'!$Q$9:$Q$223,"Customer Connection")</f>
        <v>0</v>
      </c>
      <c r="L807" s="32">
        <f>SUMIFS('Capex forecast'!K$9:K$223,'Capex forecast'!$T$9:$T$223,'Allocation of site-spec costs'!$B807,'Capex forecast'!$S$9:$S$223,'Allocation of site-spec costs'!$D807,'Capex forecast'!$Q$9:$Q$223,"Customer Connection")</f>
        <v>0</v>
      </c>
      <c r="M807" s="32">
        <f>SUMIFS('Capex forecast'!L$9:L$223,'Capex forecast'!$T$9:$T$223,'Allocation of site-spec costs'!$B807,'Capex forecast'!$S$9:$S$223,'Allocation of site-spec costs'!$D807,'Capex forecast'!$Q$9:$Q$223,"Customer Connection")</f>
        <v>0</v>
      </c>
      <c r="N807" s="32">
        <f>SUMIFS('Capex forecast'!M$9:M$223,'Capex forecast'!$T$9:$T$223,'Allocation of site-spec costs'!$B807,'Capex forecast'!$S$9:$S$223,'Allocation of site-spec costs'!$D807,'Capex forecast'!$Q$9:$Q$223,"Customer Connection")</f>
        <v>0</v>
      </c>
      <c r="O807" s="32">
        <f>SUMIFS('Capex forecast'!N$9:N$223,'Capex forecast'!$T$9:$T$223,'Allocation of site-spec costs'!$B807,'Capex forecast'!$S$9:$S$223,'Allocation of site-spec costs'!$D807,'Capex forecast'!$Q$9:$Q$223,"Customer Connection")</f>
        <v>0</v>
      </c>
      <c r="Q807" s="45" t="s">
        <v>197</v>
      </c>
      <c r="R807" s="6" t="str">
        <f>INDEX('Demand forecast'!$M$9:$M$5832,MATCH($Q807,'Demand forecast'!$B$9:$B$5832,0))</f>
        <v>Yes</v>
      </c>
      <c r="S807" s="6" t="str">
        <f>IF(COUNTIF($Q$93:Q807,$B807) = 1, "LV", IF(COUNTIF($Q$93:Q807,$B807) = 2, "HV", "ST"))</f>
        <v>ST</v>
      </c>
      <c r="T807" s="6" t="str">
        <f>INDEX('Demand forecast and growth rate'!$E$7:$E$273,MATCH($Q807,'Demand forecast and growth rate'!$B$7:$B$273,0))</f>
        <v>Steady/falling</v>
      </c>
      <c r="U807" s="32">
        <f>SUMIFS('Capex forecast'!E$9:E$223,'Capex forecast'!$T$9:$T$223,$Q807,'Capex forecast'!$S$9:$S$223,$S807,'Capex forecast'!$Q$9:$Q$223,"Augex")</f>
        <v>0</v>
      </c>
      <c r="V807" s="32">
        <f>SUMIFS('Capex forecast'!F$9:F$223,'Capex forecast'!$T$9:$T$223,$Q807,'Capex forecast'!$S$9:$S$223,$S807,'Capex forecast'!$Q$9:$Q$223,"Augex")</f>
        <v>0</v>
      </c>
      <c r="W807" s="32">
        <f>SUMIFS('Capex forecast'!G$9:G$223,'Capex forecast'!$T$9:$T$223,$Q807,'Capex forecast'!$S$9:$S$223,$S807,'Capex forecast'!$Q$9:$Q$223,"Augex")</f>
        <v>0</v>
      </c>
      <c r="X807" s="32">
        <f>SUMIFS('Capex forecast'!H$9:H$223,'Capex forecast'!$T$9:$T$223,$Q807,'Capex forecast'!$S$9:$S$223,$S807,'Capex forecast'!$Q$9:$Q$223,"Augex")</f>
        <v>0</v>
      </c>
      <c r="Y807" s="32">
        <f>SUMIFS('Capex forecast'!I$9:I$223,'Capex forecast'!$T$9:$T$223,$Q807,'Capex forecast'!$S$9:$S$223,$S807,'Capex forecast'!$Q$9:$Q$223,"Augex")</f>
        <v>0</v>
      </c>
      <c r="Z807" s="32">
        <f>SUMIFS('Capex forecast'!J$9:J$223,'Capex forecast'!$T$9:$T$223,$Q807,'Capex forecast'!$S$9:$S$223,$S807,'Capex forecast'!$Q$9:$Q$223,"Augex")</f>
        <v>0</v>
      </c>
      <c r="AA807" s="32">
        <f>SUMIFS('Capex forecast'!K$9:K$223,'Capex forecast'!$T$9:$T$223,$Q807,'Capex forecast'!$S$9:$S$223,$S807,'Capex forecast'!$Q$9:$Q$223,"Augex")</f>
        <v>0</v>
      </c>
      <c r="AB807" s="32">
        <f>SUMIFS('Capex forecast'!L$9:L$223,'Capex forecast'!$T$9:$T$223,$Q807,'Capex forecast'!$S$9:$S$223,$S807,'Capex forecast'!$Q$9:$Q$223,"Augex")</f>
        <v>0</v>
      </c>
      <c r="AC807" s="32">
        <f>SUMIFS('Capex forecast'!M$9:M$223,'Capex forecast'!$T$9:$T$223,$Q807,'Capex forecast'!$S$9:$S$223,$S807,'Capex forecast'!$Q$9:$Q$223,"Augex")</f>
        <v>0</v>
      </c>
      <c r="AD807" s="32">
        <f>SUMIFS('Capex forecast'!N$9:N$223,'Capex forecast'!$T$9:$T$223,$Q807,'Capex forecast'!$S$9:$S$223,$S807,'Capex forecast'!$Q$9:$Q$223,"Augex")</f>
        <v>0</v>
      </c>
      <c r="AF807" s="45" t="s">
        <v>197</v>
      </c>
      <c r="AG807" s="6" t="str">
        <f>INDEX('Demand forecast'!$M$9:$M$5832,MATCH($Q807,'Demand forecast'!$B$9:$B$5832,0))</f>
        <v>Yes</v>
      </c>
      <c r="AH807" s="6" t="str">
        <f>IF(COUNTIF($AF$93:AF807,$B807) = 1, "LV", IF(COUNTIF($AF$93:AF807,$B807) = 2, "HV", "ST"))</f>
        <v>ST</v>
      </c>
      <c r="AI807" s="6" t="str">
        <f>INDEX('Demand forecast and growth rate'!$E$7:$E$273,MATCH($Q807,'Demand forecast and growth rate'!$B$7:$B$273,0))</f>
        <v>Steady/falling</v>
      </c>
      <c r="AJ807" s="47">
        <f>SUMIFS('Capex forecast'!E$9:E$223,'Capex forecast'!$T$9:$T$223,$AF807,'Capex forecast'!$S$9:$S$223,$AH807,'Capex forecast'!$Q$9:$Q$223,"Repex")</f>
        <v>0</v>
      </c>
      <c r="AK807" s="47">
        <f>SUMIFS('Capex forecast'!F$9:F$223,'Capex forecast'!$T$9:$T$223,$AF807,'Capex forecast'!$S$9:$S$223,$AH807,'Capex forecast'!$Q$9:$Q$223,"Repex")</f>
        <v>0</v>
      </c>
      <c r="AL807" s="47">
        <f>SUMIFS('Capex forecast'!G$9:G$223,'Capex forecast'!$T$9:$T$223,$AF807,'Capex forecast'!$S$9:$S$223,$AH807,'Capex forecast'!$Q$9:$Q$223,"Repex")</f>
        <v>0</v>
      </c>
      <c r="AM807" s="47">
        <f>SUMIFS('Capex forecast'!H$9:H$223,'Capex forecast'!$T$9:$T$223,$AF807,'Capex forecast'!$S$9:$S$223,$AH807,'Capex forecast'!$Q$9:$Q$223,"Repex")</f>
        <v>0</v>
      </c>
      <c r="AN807" s="47">
        <f>SUMIFS('Capex forecast'!I$9:I$223,'Capex forecast'!$T$9:$T$223,$AF807,'Capex forecast'!$S$9:$S$223,$AH807,'Capex forecast'!$Q$9:$Q$223,"Repex")</f>
        <v>0</v>
      </c>
      <c r="AO807" s="47">
        <f>SUMIFS('Capex forecast'!J$9:J$223,'Capex forecast'!$T$9:$T$223,$AF807,'Capex forecast'!$S$9:$S$223,$AH807,'Capex forecast'!$Q$9:$Q$223,"Repex")</f>
        <v>0</v>
      </c>
      <c r="AP807" s="47">
        <f>SUMIFS('Capex forecast'!K$9:K$223,'Capex forecast'!$T$9:$T$223,$AF807,'Capex forecast'!$S$9:$S$223,$AH807,'Capex forecast'!$Q$9:$Q$223,"Repex")</f>
        <v>0</v>
      </c>
      <c r="AQ807" s="47">
        <f>SUMIFS('Capex forecast'!L$9:L$223,'Capex forecast'!$T$9:$T$223,$AF807,'Capex forecast'!$S$9:$S$223,$AH807,'Capex forecast'!$Q$9:$Q$223,"Repex")</f>
        <v>0</v>
      </c>
      <c r="AR807" s="47">
        <f>SUMIFS('Capex forecast'!M$9:M$223,'Capex forecast'!$T$9:$T$223,$AF807,'Capex forecast'!$S$9:$S$223,$AH807,'Capex forecast'!$Q$9:$Q$223,"Repex")</f>
        <v>0</v>
      </c>
      <c r="AS807" s="47">
        <f>SUMIFS('Capex forecast'!N$9:N$223,'Capex forecast'!$T$9:$T$223,$AF807,'Capex forecast'!$S$9:$S$223,$AH807,'Capex forecast'!$Q$9:$Q$223,"Repex")</f>
        <v>0</v>
      </c>
    </row>
    <row r="808" spans="2:45" ht="15">
      <c r="B808" s="45" t="s">
        <v>205</v>
      </c>
      <c r="C808" s="6" t="str">
        <f>INDEX('Demand forecast'!$M$9:$M$5832,MATCH($B808,'Demand forecast'!$B$9:$B$5832,0))</f>
        <v>Yes</v>
      </c>
      <c r="D808" s="6" t="str">
        <f>IF(COUNTIF($B$93:B808,$B808) = 1, "LV", IF(COUNTIF($B$93:B808,$B808) = 2, "HV", "ST"))</f>
        <v>ST</v>
      </c>
      <c r="E808" s="6" t="str">
        <f>INDEX('Demand forecast and growth rate'!$E$7:$E$273,MATCH($B808,'Demand forecast and growth rate'!$B$7:$B$273,0))</f>
        <v>Steady/falling</v>
      </c>
      <c r="F808" s="32">
        <f>SUMIFS('Capex forecast'!E$9:E$223,'Capex forecast'!$T$9:$T$223,'Allocation of site-spec costs'!$B808,'Capex forecast'!$S$9:$S$223,'Allocation of site-spec costs'!$D808,'Capex forecast'!$Q$9:$Q$223,"Customer Connection")</f>
        <v>0</v>
      </c>
      <c r="G808" s="32">
        <f>SUMIFS('Capex forecast'!F$9:F$223,'Capex forecast'!$T$9:$T$223,'Allocation of site-spec costs'!$B808,'Capex forecast'!$S$9:$S$223,'Allocation of site-spec costs'!$D808,'Capex forecast'!$Q$9:$Q$223,"Customer Connection")</f>
        <v>0</v>
      </c>
      <c r="H808" s="32">
        <f>SUMIFS('Capex forecast'!G$9:G$223,'Capex forecast'!$T$9:$T$223,'Allocation of site-spec costs'!$B808,'Capex forecast'!$S$9:$S$223,'Allocation of site-spec costs'!$D808,'Capex forecast'!$Q$9:$Q$223,"Customer Connection")</f>
        <v>0</v>
      </c>
      <c r="I808" s="32">
        <f>SUMIFS('Capex forecast'!H$9:H$223,'Capex forecast'!$T$9:$T$223,'Allocation of site-spec costs'!$B808,'Capex forecast'!$S$9:$S$223,'Allocation of site-spec costs'!$D808,'Capex forecast'!$Q$9:$Q$223,"Customer Connection")</f>
        <v>0</v>
      </c>
      <c r="J808" s="32">
        <f>SUMIFS('Capex forecast'!I$9:I$223,'Capex forecast'!$T$9:$T$223,'Allocation of site-spec costs'!$B808,'Capex forecast'!$S$9:$S$223,'Allocation of site-spec costs'!$D808,'Capex forecast'!$Q$9:$Q$223,"Customer Connection")</f>
        <v>0</v>
      </c>
      <c r="K808" s="32">
        <f>SUMIFS('Capex forecast'!J$9:J$223,'Capex forecast'!$T$9:$T$223,'Allocation of site-spec costs'!$B808,'Capex forecast'!$S$9:$S$223,'Allocation of site-spec costs'!$D808,'Capex forecast'!$Q$9:$Q$223,"Customer Connection")</f>
        <v>0</v>
      </c>
      <c r="L808" s="32">
        <f>SUMIFS('Capex forecast'!K$9:K$223,'Capex forecast'!$T$9:$T$223,'Allocation of site-spec costs'!$B808,'Capex forecast'!$S$9:$S$223,'Allocation of site-spec costs'!$D808,'Capex forecast'!$Q$9:$Q$223,"Customer Connection")</f>
        <v>0</v>
      </c>
      <c r="M808" s="32">
        <f>SUMIFS('Capex forecast'!L$9:L$223,'Capex forecast'!$T$9:$T$223,'Allocation of site-spec costs'!$B808,'Capex forecast'!$S$9:$S$223,'Allocation of site-spec costs'!$D808,'Capex forecast'!$Q$9:$Q$223,"Customer Connection")</f>
        <v>0</v>
      </c>
      <c r="N808" s="32">
        <f>SUMIFS('Capex forecast'!M$9:M$223,'Capex forecast'!$T$9:$T$223,'Allocation of site-spec costs'!$B808,'Capex forecast'!$S$9:$S$223,'Allocation of site-spec costs'!$D808,'Capex forecast'!$Q$9:$Q$223,"Customer Connection")</f>
        <v>0</v>
      </c>
      <c r="O808" s="32">
        <f>SUMIFS('Capex forecast'!N$9:N$223,'Capex forecast'!$T$9:$T$223,'Allocation of site-spec costs'!$B808,'Capex forecast'!$S$9:$S$223,'Allocation of site-spec costs'!$D808,'Capex forecast'!$Q$9:$Q$223,"Customer Connection")</f>
        <v>0</v>
      </c>
      <c r="Q808" s="45" t="s">
        <v>205</v>
      </c>
      <c r="R808" s="6" t="str">
        <f>INDEX('Demand forecast'!$M$9:$M$5832,MATCH($Q808,'Demand forecast'!$B$9:$B$5832,0))</f>
        <v>Yes</v>
      </c>
      <c r="S808" s="6" t="str">
        <f>IF(COUNTIF($Q$93:Q808,$B808) = 1, "LV", IF(COUNTIF($Q$93:Q808,$B808) = 2, "HV", "ST"))</f>
        <v>ST</v>
      </c>
      <c r="T808" s="6" t="str">
        <f>INDEX('Demand forecast and growth rate'!$E$7:$E$273,MATCH($Q808,'Demand forecast and growth rate'!$B$7:$B$273,0))</f>
        <v>Steady/falling</v>
      </c>
      <c r="U808" s="32">
        <f>SUMIFS('Capex forecast'!E$9:E$223,'Capex forecast'!$T$9:$T$223,$Q808,'Capex forecast'!$S$9:$S$223,$S808,'Capex forecast'!$Q$9:$Q$223,"Augex")</f>
        <v>0</v>
      </c>
      <c r="V808" s="32">
        <f>SUMIFS('Capex forecast'!F$9:F$223,'Capex forecast'!$T$9:$T$223,$Q808,'Capex forecast'!$S$9:$S$223,$S808,'Capex forecast'!$Q$9:$Q$223,"Augex")</f>
        <v>0</v>
      </c>
      <c r="W808" s="32">
        <f>SUMIFS('Capex forecast'!G$9:G$223,'Capex forecast'!$T$9:$T$223,$Q808,'Capex forecast'!$S$9:$S$223,$S808,'Capex forecast'!$Q$9:$Q$223,"Augex")</f>
        <v>0</v>
      </c>
      <c r="X808" s="32">
        <f>SUMIFS('Capex forecast'!H$9:H$223,'Capex forecast'!$T$9:$T$223,$Q808,'Capex forecast'!$S$9:$S$223,$S808,'Capex forecast'!$Q$9:$Q$223,"Augex")</f>
        <v>0</v>
      </c>
      <c r="Y808" s="32">
        <f>SUMIFS('Capex forecast'!I$9:I$223,'Capex forecast'!$T$9:$T$223,$Q808,'Capex forecast'!$S$9:$S$223,$S808,'Capex forecast'!$Q$9:$Q$223,"Augex")</f>
        <v>0</v>
      </c>
      <c r="Z808" s="32">
        <f>SUMIFS('Capex forecast'!J$9:J$223,'Capex forecast'!$T$9:$T$223,$Q808,'Capex forecast'!$S$9:$S$223,$S808,'Capex forecast'!$Q$9:$Q$223,"Augex")</f>
        <v>0</v>
      </c>
      <c r="AA808" s="32">
        <f>SUMIFS('Capex forecast'!K$9:K$223,'Capex forecast'!$T$9:$T$223,$Q808,'Capex forecast'!$S$9:$S$223,$S808,'Capex forecast'!$Q$9:$Q$223,"Augex")</f>
        <v>0</v>
      </c>
      <c r="AB808" s="32">
        <f>SUMIFS('Capex forecast'!L$9:L$223,'Capex forecast'!$T$9:$T$223,$Q808,'Capex forecast'!$S$9:$S$223,$S808,'Capex forecast'!$Q$9:$Q$223,"Augex")</f>
        <v>0</v>
      </c>
      <c r="AC808" s="32">
        <f>SUMIFS('Capex forecast'!M$9:M$223,'Capex forecast'!$T$9:$T$223,$Q808,'Capex forecast'!$S$9:$S$223,$S808,'Capex forecast'!$Q$9:$Q$223,"Augex")</f>
        <v>0</v>
      </c>
      <c r="AD808" s="32">
        <f>SUMIFS('Capex forecast'!N$9:N$223,'Capex forecast'!$T$9:$T$223,$Q808,'Capex forecast'!$S$9:$S$223,$S808,'Capex forecast'!$Q$9:$Q$223,"Augex")</f>
        <v>0</v>
      </c>
      <c r="AF808" s="45" t="s">
        <v>205</v>
      </c>
      <c r="AG808" s="6" t="str">
        <f>INDEX('Demand forecast'!$M$9:$M$5832,MATCH($Q808,'Demand forecast'!$B$9:$B$5832,0))</f>
        <v>Yes</v>
      </c>
      <c r="AH808" s="6" t="str">
        <f>IF(COUNTIF($AF$93:AF808,$B808) = 1, "LV", IF(COUNTIF($AF$93:AF808,$B808) = 2, "HV", "ST"))</f>
        <v>ST</v>
      </c>
      <c r="AI808" s="6" t="str">
        <f>INDEX('Demand forecast and growth rate'!$E$7:$E$273,MATCH($Q808,'Demand forecast and growth rate'!$B$7:$B$273,0))</f>
        <v>Steady/falling</v>
      </c>
      <c r="AJ808" s="47">
        <f>SUMIFS('Capex forecast'!E$9:E$223,'Capex forecast'!$T$9:$T$223,$AF808,'Capex forecast'!$S$9:$S$223,$AH808,'Capex forecast'!$Q$9:$Q$223,"Repex")</f>
        <v>0</v>
      </c>
      <c r="AK808" s="47">
        <f>SUMIFS('Capex forecast'!F$9:F$223,'Capex forecast'!$T$9:$T$223,$AF808,'Capex forecast'!$S$9:$S$223,$AH808,'Capex forecast'!$Q$9:$Q$223,"Repex")</f>
        <v>0</v>
      </c>
      <c r="AL808" s="47">
        <f>SUMIFS('Capex forecast'!G$9:G$223,'Capex forecast'!$T$9:$T$223,$AF808,'Capex forecast'!$S$9:$S$223,$AH808,'Capex forecast'!$Q$9:$Q$223,"Repex")</f>
        <v>0</v>
      </c>
      <c r="AM808" s="47">
        <f>SUMIFS('Capex forecast'!H$9:H$223,'Capex forecast'!$T$9:$T$223,$AF808,'Capex forecast'!$S$9:$S$223,$AH808,'Capex forecast'!$Q$9:$Q$223,"Repex")</f>
        <v>0</v>
      </c>
      <c r="AN808" s="47">
        <f>SUMIFS('Capex forecast'!I$9:I$223,'Capex forecast'!$T$9:$T$223,$AF808,'Capex forecast'!$S$9:$S$223,$AH808,'Capex forecast'!$Q$9:$Q$223,"Repex")</f>
        <v>0</v>
      </c>
      <c r="AO808" s="47">
        <f>SUMIFS('Capex forecast'!J$9:J$223,'Capex forecast'!$T$9:$T$223,$AF808,'Capex forecast'!$S$9:$S$223,$AH808,'Capex forecast'!$Q$9:$Q$223,"Repex")</f>
        <v>0</v>
      </c>
      <c r="AP808" s="47">
        <f>SUMIFS('Capex forecast'!K$9:K$223,'Capex forecast'!$T$9:$T$223,$AF808,'Capex forecast'!$S$9:$S$223,$AH808,'Capex forecast'!$Q$9:$Q$223,"Repex")</f>
        <v>0</v>
      </c>
      <c r="AQ808" s="47">
        <f>SUMIFS('Capex forecast'!L$9:L$223,'Capex forecast'!$T$9:$T$223,$AF808,'Capex forecast'!$S$9:$S$223,$AH808,'Capex forecast'!$Q$9:$Q$223,"Repex")</f>
        <v>0</v>
      </c>
      <c r="AR808" s="47">
        <f>SUMIFS('Capex forecast'!M$9:M$223,'Capex forecast'!$T$9:$T$223,$AF808,'Capex forecast'!$S$9:$S$223,$AH808,'Capex forecast'!$Q$9:$Q$223,"Repex")</f>
        <v>0</v>
      </c>
      <c r="AS808" s="47">
        <f>SUMIFS('Capex forecast'!N$9:N$223,'Capex forecast'!$T$9:$T$223,$AF808,'Capex forecast'!$S$9:$S$223,$AH808,'Capex forecast'!$Q$9:$Q$223,"Repex")</f>
        <v>0</v>
      </c>
    </row>
    <row r="809" spans="2:45" ht="15">
      <c r="B809" s="45" t="s">
        <v>16</v>
      </c>
      <c r="C809" s="6" t="str">
        <f>INDEX('Demand forecast'!$M$9:$M$5832,MATCH($B809,'Demand forecast'!$B$9:$B$5832,0))</f>
        <v>No</v>
      </c>
      <c r="D809" s="6" t="str">
        <f>IF(COUNTIF($B$93:B809,$B809) = 1, "LV", IF(COUNTIF($B$93:B809,$B809) = 2, "HV", "ST"))</f>
        <v>ST</v>
      </c>
      <c r="E809" s="6" t="str">
        <f>INDEX('Demand forecast and growth rate'!$E$7:$E$273,MATCH($B809,'Demand forecast and growth rate'!$B$7:$B$273,0))</f>
        <v>Small growth</v>
      </c>
      <c r="F809" s="32">
        <f>SUMIFS('Capex forecast'!E$9:E$223,'Capex forecast'!$T$9:$T$223,'Allocation of site-spec costs'!$B809,'Capex forecast'!$S$9:$S$223,'Allocation of site-spec costs'!$D809,'Capex forecast'!$Q$9:$Q$223,"Customer Connection")</f>
        <v>0</v>
      </c>
      <c r="G809" s="32">
        <f>SUMIFS('Capex forecast'!F$9:F$223,'Capex forecast'!$T$9:$T$223,'Allocation of site-spec costs'!$B809,'Capex forecast'!$S$9:$S$223,'Allocation of site-spec costs'!$D809,'Capex forecast'!$Q$9:$Q$223,"Customer Connection")</f>
        <v>0</v>
      </c>
      <c r="H809" s="32">
        <f>SUMIFS('Capex forecast'!G$9:G$223,'Capex forecast'!$T$9:$T$223,'Allocation of site-spec costs'!$B809,'Capex forecast'!$S$9:$S$223,'Allocation of site-spec costs'!$D809,'Capex forecast'!$Q$9:$Q$223,"Customer Connection")</f>
        <v>0</v>
      </c>
      <c r="I809" s="32">
        <f>SUMIFS('Capex forecast'!H$9:H$223,'Capex forecast'!$T$9:$T$223,'Allocation of site-spec costs'!$B809,'Capex forecast'!$S$9:$S$223,'Allocation of site-spec costs'!$D809,'Capex forecast'!$Q$9:$Q$223,"Customer Connection")</f>
        <v>0</v>
      </c>
      <c r="J809" s="32">
        <f>SUMIFS('Capex forecast'!I$9:I$223,'Capex forecast'!$T$9:$T$223,'Allocation of site-spec costs'!$B809,'Capex forecast'!$S$9:$S$223,'Allocation of site-spec costs'!$D809,'Capex forecast'!$Q$9:$Q$223,"Customer Connection")</f>
        <v>0</v>
      </c>
      <c r="K809" s="32">
        <f>SUMIFS('Capex forecast'!J$9:J$223,'Capex forecast'!$T$9:$T$223,'Allocation of site-spec costs'!$B809,'Capex forecast'!$S$9:$S$223,'Allocation of site-spec costs'!$D809,'Capex forecast'!$Q$9:$Q$223,"Customer Connection")</f>
        <v>0</v>
      </c>
      <c r="L809" s="32">
        <f>SUMIFS('Capex forecast'!K$9:K$223,'Capex forecast'!$T$9:$T$223,'Allocation of site-spec costs'!$B809,'Capex forecast'!$S$9:$S$223,'Allocation of site-spec costs'!$D809,'Capex forecast'!$Q$9:$Q$223,"Customer Connection")</f>
        <v>0</v>
      </c>
      <c r="M809" s="32">
        <f>SUMIFS('Capex forecast'!L$9:L$223,'Capex forecast'!$T$9:$T$223,'Allocation of site-spec costs'!$B809,'Capex forecast'!$S$9:$S$223,'Allocation of site-spec costs'!$D809,'Capex forecast'!$Q$9:$Q$223,"Customer Connection")</f>
        <v>0</v>
      </c>
      <c r="N809" s="32">
        <f>SUMIFS('Capex forecast'!M$9:M$223,'Capex forecast'!$T$9:$T$223,'Allocation of site-spec costs'!$B809,'Capex forecast'!$S$9:$S$223,'Allocation of site-spec costs'!$D809,'Capex forecast'!$Q$9:$Q$223,"Customer Connection")</f>
        <v>0</v>
      </c>
      <c r="O809" s="32">
        <f>SUMIFS('Capex forecast'!N$9:N$223,'Capex forecast'!$T$9:$T$223,'Allocation of site-spec costs'!$B809,'Capex forecast'!$S$9:$S$223,'Allocation of site-spec costs'!$D809,'Capex forecast'!$Q$9:$Q$223,"Customer Connection")</f>
        <v>0</v>
      </c>
      <c r="Q809" s="45" t="s">
        <v>16</v>
      </c>
      <c r="R809" s="6" t="str">
        <f>INDEX('Demand forecast'!$M$9:$M$5832,MATCH($Q809,'Demand forecast'!$B$9:$B$5832,0))</f>
        <v>No</v>
      </c>
      <c r="S809" s="6" t="str">
        <f>IF(COUNTIF($Q$93:Q809,$B809) = 1, "LV", IF(COUNTIF($Q$93:Q809,$B809) = 2, "HV", "ST"))</f>
        <v>ST</v>
      </c>
      <c r="T809" s="6" t="str">
        <f>INDEX('Demand forecast and growth rate'!$E$7:$E$273,MATCH($Q809,'Demand forecast and growth rate'!$B$7:$B$273,0))</f>
        <v>Small growth</v>
      </c>
      <c r="U809" s="32">
        <f>SUMIFS('Capex forecast'!E$9:E$223,'Capex forecast'!$T$9:$T$223,$Q809,'Capex forecast'!$S$9:$S$223,$S809,'Capex forecast'!$Q$9:$Q$223,"Augex")</f>
        <v>0</v>
      </c>
      <c r="V809" s="32">
        <f>SUMIFS('Capex forecast'!F$9:F$223,'Capex forecast'!$T$9:$T$223,$Q809,'Capex forecast'!$S$9:$S$223,$S809,'Capex forecast'!$Q$9:$Q$223,"Augex")</f>
        <v>0</v>
      </c>
      <c r="W809" s="32">
        <f>SUMIFS('Capex forecast'!G$9:G$223,'Capex forecast'!$T$9:$T$223,$Q809,'Capex forecast'!$S$9:$S$223,$S809,'Capex forecast'!$Q$9:$Q$223,"Augex")</f>
        <v>0</v>
      </c>
      <c r="X809" s="32">
        <f>SUMIFS('Capex forecast'!H$9:H$223,'Capex forecast'!$T$9:$T$223,$Q809,'Capex forecast'!$S$9:$S$223,$S809,'Capex forecast'!$Q$9:$Q$223,"Augex")</f>
        <v>0</v>
      </c>
      <c r="Y809" s="32">
        <f>SUMIFS('Capex forecast'!I$9:I$223,'Capex forecast'!$T$9:$T$223,$Q809,'Capex forecast'!$S$9:$S$223,$S809,'Capex forecast'!$Q$9:$Q$223,"Augex")</f>
        <v>0</v>
      </c>
      <c r="Z809" s="32">
        <f>SUMIFS('Capex forecast'!J$9:J$223,'Capex forecast'!$T$9:$T$223,$Q809,'Capex forecast'!$S$9:$S$223,$S809,'Capex forecast'!$Q$9:$Q$223,"Augex")</f>
        <v>0</v>
      </c>
      <c r="AA809" s="32">
        <f>SUMIFS('Capex forecast'!K$9:K$223,'Capex forecast'!$T$9:$T$223,$Q809,'Capex forecast'!$S$9:$S$223,$S809,'Capex forecast'!$Q$9:$Q$223,"Augex")</f>
        <v>0</v>
      </c>
      <c r="AB809" s="32">
        <f>SUMIFS('Capex forecast'!L$9:L$223,'Capex forecast'!$T$9:$T$223,$Q809,'Capex forecast'!$S$9:$S$223,$S809,'Capex forecast'!$Q$9:$Q$223,"Augex")</f>
        <v>0</v>
      </c>
      <c r="AC809" s="32">
        <f>SUMIFS('Capex forecast'!M$9:M$223,'Capex forecast'!$T$9:$T$223,$Q809,'Capex forecast'!$S$9:$S$223,$S809,'Capex forecast'!$Q$9:$Q$223,"Augex")</f>
        <v>0</v>
      </c>
      <c r="AD809" s="32">
        <f>SUMIFS('Capex forecast'!N$9:N$223,'Capex forecast'!$T$9:$T$223,$Q809,'Capex forecast'!$S$9:$S$223,$S809,'Capex forecast'!$Q$9:$Q$223,"Augex")</f>
        <v>0</v>
      </c>
      <c r="AF809" s="45" t="s">
        <v>16</v>
      </c>
      <c r="AG809" s="6" t="str">
        <f>INDEX('Demand forecast'!$M$9:$M$5832,MATCH($Q809,'Demand forecast'!$B$9:$B$5832,0))</f>
        <v>No</v>
      </c>
      <c r="AH809" s="6" t="str">
        <f>IF(COUNTIF($AF$93:AF809,$B809) = 1, "LV", IF(COUNTIF($AF$93:AF809,$B809) = 2, "HV", "ST"))</f>
        <v>ST</v>
      </c>
      <c r="AI809" s="6" t="str">
        <f>INDEX('Demand forecast and growth rate'!$E$7:$E$273,MATCH($Q809,'Demand forecast and growth rate'!$B$7:$B$273,0))</f>
        <v>Small growth</v>
      </c>
      <c r="AJ809" s="47">
        <f>SUMIFS('Capex forecast'!E$9:E$223,'Capex forecast'!$T$9:$T$223,$AF809,'Capex forecast'!$S$9:$S$223,$AH809,'Capex forecast'!$Q$9:$Q$223,"Repex")</f>
        <v>0</v>
      </c>
      <c r="AK809" s="47">
        <f>SUMIFS('Capex forecast'!F$9:F$223,'Capex forecast'!$T$9:$T$223,$AF809,'Capex forecast'!$S$9:$S$223,$AH809,'Capex forecast'!$Q$9:$Q$223,"Repex")</f>
        <v>0</v>
      </c>
      <c r="AL809" s="47">
        <f>SUMIFS('Capex forecast'!G$9:G$223,'Capex forecast'!$T$9:$T$223,$AF809,'Capex forecast'!$S$9:$S$223,$AH809,'Capex forecast'!$Q$9:$Q$223,"Repex")</f>
        <v>0</v>
      </c>
      <c r="AM809" s="47">
        <f>SUMIFS('Capex forecast'!H$9:H$223,'Capex forecast'!$T$9:$T$223,$AF809,'Capex forecast'!$S$9:$S$223,$AH809,'Capex forecast'!$Q$9:$Q$223,"Repex")</f>
        <v>0</v>
      </c>
      <c r="AN809" s="47">
        <f>SUMIFS('Capex forecast'!I$9:I$223,'Capex forecast'!$T$9:$T$223,$AF809,'Capex forecast'!$S$9:$S$223,$AH809,'Capex forecast'!$Q$9:$Q$223,"Repex")</f>
        <v>0</v>
      </c>
      <c r="AO809" s="47">
        <f>SUMIFS('Capex forecast'!J$9:J$223,'Capex forecast'!$T$9:$T$223,$AF809,'Capex forecast'!$S$9:$S$223,$AH809,'Capex forecast'!$Q$9:$Q$223,"Repex")</f>
        <v>0</v>
      </c>
      <c r="AP809" s="47">
        <f>SUMIFS('Capex forecast'!K$9:K$223,'Capex forecast'!$T$9:$T$223,$AF809,'Capex forecast'!$S$9:$S$223,$AH809,'Capex forecast'!$Q$9:$Q$223,"Repex")</f>
        <v>0</v>
      </c>
      <c r="AQ809" s="47">
        <f>SUMIFS('Capex forecast'!L$9:L$223,'Capex forecast'!$T$9:$T$223,$AF809,'Capex forecast'!$S$9:$S$223,$AH809,'Capex forecast'!$Q$9:$Q$223,"Repex")</f>
        <v>0</v>
      </c>
      <c r="AR809" s="47">
        <f>SUMIFS('Capex forecast'!M$9:M$223,'Capex forecast'!$T$9:$T$223,$AF809,'Capex forecast'!$S$9:$S$223,$AH809,'Capex forecast'!$Q$9:$Q$223,"Repex")</f>
        <v>0</v>
      </c>
      <c r="AS809" s="47">
        <f>SUMIFS('Capex forecast'!N$9:N$223,'Capex forecast'!$T$9:$T$223,$AF809,'Capex forecast'!$S$9:$S$223,$AH809,'Capex forecast'!$Q$9:$Q$223,"Repex")</f>
        <v>0</v>
      </c>
    </row>
    <row r="810" spans="2:45" ht="15">
      <c r="B810" s="45" t="s">
        <v>20</v>
      </c>
      <c r="C810" s="6" t="str">
        <f>INDEX('Demand forecast'!$M$9:$M$5832,MATCH($B810,'Demand forecast'!$B$9:$B$5832,0))</f>
        <v>No</v>
      </c>
      <c r="D810" s="6" t="str">
        <f>IF(COUNTIF($B$93:B810,$B810) = 1, "LV", IF(COUNTIF($B$93:B810,$B810) = 2, "HV", "ST"))</f>
        <v>ST</v>
      </c>
      <c r="E810" s="6" t="str">
        <f>INDEX('Demand forecast and growth rate'!$E$7:$E$273,MATCH($B810,'Demand forecast and growth rate'!$B$7:$B$273,0))</f>
        <v>Small growth</v>
      </c>
      <c r="F810" s="32">
        <f>SUMIFS('Capex forecast'!E$9:E$223,'Capex forecast'!$T$9:$T$223,'Allocation of site-spec costs'!$B810,'Capex forecast'!$S$9:$S$223,'Allocation of site-spec costs'!$D810,'Capex forecast'!$Q$9:$Q$223,"Customer Connection")</f>
        <v>0</v>
      </c>
      <c r="G810" s="32">
        <f>SUMIFS('Capex forecast'!F$9:F$223,'Capex forecast'!$T$9:$T$223,'Allocation of site-spec costs'!$B810,'Capex forecast'!$S$9:$S$223,'Allocation of site-spec costs'!$D810,'Capex forecast'!$Q$9:$Q$223,"Customer Connection")</f>
        <v>0</v>
      </c>
      <c r="H810" s="32">
        <f>SUMIFS('Capex forecast'!G$9:G$223,'Capex forecast'!$T$9:$T$223,'Allocation of site-spec costs'!$B810,'Capex forecast'!$S$9:$S$223,'Allocation of site-spec costs'!$D810,'Capex forecast'!$Q$9:$Q$223,"Customer Connection")</f>
        <v>0</v>
      </c>
      <c r="I810" s="32">
        <f>SUMIFS('Capex forecast'!H$9:H$223,'Capex forecast'!$T$9:$T$223,'Allocation of site-spec costs'!$B810,'Capex forecast'!$S$9:$S$223,'Allocation of site-spec costs'!$D810,'Capex forecast'!$Q$9:$Q$223,"Customer Connection")</f>
        <v>0</v>
      </c>
      <c r="J810" s="32">
        <f>SUMIFS('Capex forecast'!I$9:I$223,'Capex forecast'!$T$9:$T$223,'Allocation of site-spec costs'!$B810,'Capex forecast'!$S$9:$S$223,'Allocation of site-spec costs'!$D810,'Capex forecast'!$Q$9:$Q$223,"Customer Connection")</f>
        <v>0</v>
      </c>
      <c r="K810" s="32">
        <f>SUMIFS('Capex forecast'!J$9:J$223,'Capex forecast'!$T$9:$T$223,'Allocation of site-spec costs'!$B810,'Capex forecast'!$S$9:$S$223,'Allocation of site-spec costs'!$D810,'Capex forecast'!$Q$9:$Q$223,"Customer Connection")</f>
        <v>0</v>
      </c>
      <c r="L810" s="32">
        <f>SUMIFS('Capex forecast'!K$9:K$223,'Capex forecast'!$T$9:$T$223,'Allocation of site-spec costs'!$B810,'Capex forecast'!$S$9:$S$223,'Allocation of site-spec costs'!$D810,'Capex forecast'!$Q$9:$Q$223,"Customer Connection")</f>
        <v>0</v>
      </c>
      <c r="M810" s="32">
        <f>SUMIFS('Capex forecast'!L$9:L$223,'Capex forecast'!$T$9:$T$223,'Allocation of site-spec costs'!$B810,'Capex forecast'!$S$9:$S$223,'Allocation of site-spec costs'!$D810,'Capex forecast'!$Q$9:$Q$223,"Customer Connection")</f>
        <v>0</v>
      </c>
      <c r="N810" s="32">
        <f>SUMIFS('Capex forecast'!M$9:M$223,'Capex forecast'!$T$9:$T$223,'Allocation of site-spec costs'!$B810,'Capex forecast'!$S$9:$S$223,'Allocation of site-spec costs'!$D810,'Capex forecast'!$Q$9:$Q$223,"Customer Connection")</f>
        <v>0</v>
      </c>
      <c r="O810" s="32">
        <f>SUMIFS('Capex forecast'!N$9:N$223,'Capex forecast'!$T$9:$T$223,'Allocation of site-spec costs'!$B810,'Capex forecast'!$S$9:$S$223,'Allocation of site-spec costs'!$D810,'Capex forecast'!$Q$9:$Q$223,"Customer Connection")</f>
        <v>0</v>
      </c>
      <c r="Q810" s="45" t="s">
        <v>20</v>
      </c>
      <c r="R810" s="6" t="str">
        <f>INDEX('Demand forecast'!$M$9:$M$5832,MATCH($Q810,'Demand forecast'!$B$9:$B$5832,0))</f>
        <v>No</v>
      </c>
      <c r="S810" s="6" t="str">
        <f>IF(COUNTIF($Q$93:Q810,$B810) = 1, "LV", IF(COUNTIF($Q$93:Q810,$B810) = 2, "HV", "ST"))</f>
        <v>ST</v>
      </c>
      <c r="T810" s="6" t="str">
        <f>INDEX('Demand forecast and growth rate'!$E$7:$E$273,MATCH($Q810,'Demand forecast and growth rate'!$B$7:$B$273,0))</f>
        <v>Small growth</v>
      </c>
      <c r="U810" s="32">
        <f>SUMIFS('Capex forecast'!E$9:E$223,'Capex forecast'!$T$9:$T$223,$Q810,'Capex forecast'!$S$9:$S$223,$S810,'Capex forecast'!$Q$9:$Q$223,"Augex")</f>
        <v>0</v>
      </c>
      <c r="V810" s="32">
        <f>SUMIFS('Capex forecast'!F$9:F$223,'Capex forecast'!$T$9:$T$223,$Q810,'Capex forecast'!$S$9:$S$223,$S810,'Capex forecast'!$Q$9:$Q$223,"Augex")</f>
        <v>0</v>
      </c>
      <c r="W810" s="32">
        <f>SUMIFS('Capex forecast'!G$9:G$223,'Capex forecast'!$T$9:$T$223,$Q810,'Capex forecast'!$S$9:$S$223,$S810,'Capex forecast'!$Q$9:$Q$223,"Augex")</f>
        <v>0</v>
      </c>
      <c r="X810" s="32">
        <f>SUMIFS('Capex forecast'!H$9:H$223,'Capex forecast'!$T$9:$T$223,$Q810,'Capex forecast'!$S$9:$S$223,$S810,'Capex forecast'!$Q$9:$Q$223,"Augex")</f>
        <v>0</v>
      </c>
      <c r="Y810" s="32">
        <f>SUMIFS('Capex forecast'!I$9:I$223,'Capex forecast'!$T$9:$T$223,$Q810,'Capex forecast'!$S$9:$S$223,$S810,'Capex forecast'!$Q$9:$Q$223,"Augex")</f>
        <v>0</v>
      </c>
      <c r="Z810" s="32">
        <f>SUMIFS('Capex forecast'!J$9:J$223,'Capex forecast'!$T$9:$T$223,$Q810,'Capex forecast'!$S$9:$S$223,$S810,'Capex forecast'!$Q$9:$Q$223,"Augex")</f>
        <v>0</v>
      </c>
      <c r="AA810" s="32">
        <f>SUMIFS('Capex forecast'!K$9:K$223,'Capex forecast'!$T$9:$T$223,$Q810,'Capex forecast'!$S$9:$S$223,$S810,'Capex forecast'!$Q$9:$Q$223,"Augex")</f>
        <v>0</v>
      </c>
      <c r="AB810" s="32">
        <f>SUMIFS('Capex forecast'!L$9:L$223,'Capex forecast'!$T$9:$T$223,$Q810,'Capex forecast'!$S$9:$S$223,$S810,'Capex forecast'!$Q$9:$Q$223,"Augex")</f>
        <v>0</v>
      </c>
      <c r="AC810" s="32">
        <f>SUMIFS('Capex forecast'!M$9:M$223,'Capex forecast'!$T$9:$T$223,$Q810,'Capex forecast'!$S$9:$S$223,$S810,'Capex forecast'!$Q$9:$Q$223,"Augex")</f>
        <v>0</v>
      </c>
      <c r="AD810" s="32">
        <f>SUMIFS('Capex forecast'!N$9:N$223,'Capex forecast'!$T$9:$T$223,$Q810,'Capex forecast'!$S$9:$S$223,$S810,'Capex forecast'!$Q$9:$Q$223,"Augex")</f>
        <v>0</v>
      </c>
      <c r="AF810" s="45" t="s">
        <v>20</v>
      </c>
      <c r="AG810" s="6" t="str">
        <f>INDEX('Demand forecast'!$M$9:$M$5832,MATCH($Q810,'Demand forecast'!$B$9:$B$5832,0))</f>
        <v>No</v>
      </c>
      <c r="AH810" s="6" t="str">
        <f>IF(COUNTIF($AF$93:AF810,$B810) = 1, "LV", IF(COUNTIF($AF$93:AF810,$B810) = 2, "HV", "ST"))</f>
        <v>ST</v>
      </c>
      <c r="AI810" s="6" t="str">
        <f>INDEX('Demand forecast and growth rate'!$E$7:$E$273,MATCH($Q810,'Demand forecast and growth rate'!$B$7:$B$273,0))</f>
        <v>Small growth</v>
      </c>
      <c r="AJ810" s="47">
        <f>SUMIFS('Capex forecast'!E$9:E$223,'Capex forecast'!$T$9:$T$223,$AF810,'Capex forecast'!$S$9:$S$223,$AH810,'Capex forecast'!$Q$9:$Q$223,"Repex")</f>
        <v>0</v>
      </c>
      <c r="AK810" s="47">
        <f>SUMIFS('Capex forecast'!F$9:F$223,'Capex forecast'!$T$9:$T$223,$AF810,'Capex forecast'!$S$9:$S$223,$AH810,'Capex forecast'!$Q$9:$Q$223,"Repex")</f>
        <v>0</v>
      </c>
      <c r="AL810" s="47">
        <f>SUMIFS('Capex forecast'!G$9:G$223,'Capex forecast'!$T$9:$T$223,$AF810,'Capex forecast'!$S$9:$S$223,$AH810,'Capex forecast'!$Q$9:$Q$223,"Repex")</f>
        <v>0</v>
      </c>
      <c r="AM810" s="47">
        <f>SUMIFS('Capex forecast'!H$9:H$223,'Capex forecast'!$T$9:$T$223,$AF810,'Capex forecast'!$S$9:$S$223,$AH810,'Capex forecast'!$Q$9:$Q$223,"Repex")</f>
        <v>0</v>
      </c>
      <c r="AN810" s="47">
        <f>SUMIFS('Capex forecast'!I$9:I$223,'Capex forecast'!$T$9:$T$223,$AF810,'Capex forecast'!$S$9:$S$223,$AH810,'Capex forecast'!$Q$9:$Q$223,"Repex")</f>
        <v>0</v>
      </c>
      <c r="AO810" s="47">
        <f>SUMIFS('Capex forecast'!J$9:J$223,'Capex forecast'!$T$9:$T$223,$AF810,'Capex forecast'!$S$9:$S$223,$AH810,'Capex forecast'!$Q$9:$Q$223,"Repex")</f>
        <v>0</v>
      </c>
      <c r="AP810" s="47">
        <f>SUMIFS('Capex forecast'!K$9:K$223,'Capex forecast'!$T$9:$T$223,$AF810,'Capex forecast'!$S$9:$S$223,$AH810,'Capex forecast'!$Q$9:$Q$223,"Repex")</f>
        <v>0</v>
      </c>
      <c r="AQ810" s="47">
        <f>SUMIFS('Capex forecast'!L$9:L$223,'Capex forecast'!$T$9:$T$223,$AF810,'Capex forecast'!$S$9:$S$223,$AH810,'Capex forecast'!$Q$9:$Q$223,"Repex")</f>
        <v>0</v>
      </c>
      <c r="AR810" s="47">
        <f>SUMIFS('Capex forecast'!M$9:M$223,'Capex forecast'!$T$9:$T$223,$AF810,'Capex forecast'!$S$9:$S$223,$AH810,'Capex forecast'!$Q$9:$Q$223,"Repex")</f>
        <v>0</v>
      </c>
      <c r="AS810" s="47">
        <f>SUMIFS('Capex forecast'!N$9:N$223,'Capex forecast'!$T$9:$T$223,$AF810,'Capex forecast'!$S$9:$S$223,$AH810,'Capex forecast'!$Q$9:$Q$223,"Repex")</f>
        <v>0</v>
      </c>
    </row>
    <row r="811" spans="2:45" ht="15">
      <c r="B811" s="45" t="s">
        <v>21</v>
      </c>
      <c r="C811" s="6" t="str">
        <f>INDEX('Demand forecast'!$M$9:$M$5832,MATCH($B811,'Demand forecast'!$B$9:$B$5832,0))</f>
        <v>No</v>
      </c>
      <c r="D811" s="6" t="str">
        <f>IF(COUNTIF($B$93:B811,$B811) = 1, "LV", IF(COUNTIF($B$93:B811,$B811) = 2, "HV", "ST"))</f>
        <v>ST</v>
      </c>
      <c r="E811" s="6" t="str">
        <f>INDEX('Demand forecast and growth rate'!$E$7:$E$273,MATCH($B811,'Demand forecast and growth rate'!$B$7:$B$273,0))</f>
        <v>High growth</v>
      </c>
      <c r="F811" s="32">
        <f>SUMIFS('Capex forecast'!E$9:E$223,'Capex forecast'!$T$9:$T$223,'Allocation of site-spec costs'!$B811,'Capex forecast'!$S$9:$S$223,'Allocation of site-spec costs'!$D811,'Capex forecast'!$Q$9:$Q$223,"Customer Connection")</f>
        <v>0</v>
      </c>
      <c r="G811" s="32">
        <f>SUMIFS('Capex forecast'!F$9:F$223,'Capex forecast'!$T$9:$T$223,'Allocation of site-spec costs'!$B811,'Capex forecast'!$S$9:$S$223,'Allocation of site-spec costs'!$D811,'Capex forecast'!$Q$9:$Q$223,"Customer Connection")</f>
        <v>0</v>
      </c>
      <c r="H811" s="32">
        <f>SUMIFS('Capex forecast'!G$9:G$223,'Capex forecast'!$T$9:$T$223,'Allocation of site-spec costs'!$B811,'Capex forecast'!$S$9:$S$223,'Allocation of site-spec costs'!$D811,'Capex forecast'!$Q$9:$Q$223,"Customer Connection")</f>
        <v>0</v>
      </c>
      <c r="I811" s="32">
        <f>SUMIFS('Capex forecast'!H$9:H$223,'Capex forecast'!$T$9:$T$223,'Allocation of site-spec costs'!$B811,'Capex forecast'!$S$9:$S$223,'Allocation of site-spec costs'!$D811,'Capex forecast'!$Q$9:$Q$223,"Customer Connection")</f>
        <v>0</v>
      </c>
      <c r="J811" s="32">
        <f>SUMIFS('Capex forecast'!I$9:I$223,'Capex forecast'!$T$9:$T$223,'Allocation of site-spec costs'!$B811,'Capex forecast'!$S$9:$S$223,'Allocation of site-spec costs'!$D811,'Capex forecast'!$Q$9:$Q$223,"Customer Connection")</f>
        <v>0</v>
      </c>
      <c r="K811" s="32">
        <f>SUMIFS('Capex forecast'!J$9:J$223,'Capex forecast'!$T$9:$T$223,'Allocation of site-spec costs'!$B811,'Capex forecast'!$S$9:$S$223,'Allocation of site-spec costs'!$D811,'Capex forecast'!$Q$9:$Q$223,"Customer Connection")</f>
        <v>0</v>
      </c>
      <c r="L811" s="32">
        <f>SUMIFS('Capex forecast'!K$9:K$223,'Capex forecast'!$T$9:$T$223,'Allocation of site-spec costs'!$B811,'Capex forecast'!$S$9:$S$223,'Allocation of site-spec costs'!$D811,'Capex forecast'!$Q$9:$Q$223,"Customer Connection")</f>
        <v>0</v>
      </c>
      <c r="M811" s="32">
        <f>SUMIFS('Capex forecast'!L$9:L$223,'Capex forecast'!$T$9:$T$223,'Allocation of site-spec costs'!$B811,'Capex forecast'!$S$9:$S$223,'Allocation of site-spec costs'!$D811,'Capex forecast'!$Q$9:$Q$223,"Customer Connection")</f>
        <v>0</v>
      </c>
      <c r="N811" s="32">
        <f>SUMIFS('Capex forecast'!M$9:M$223,'Capex forecast'!$T$9:$T$223,'Allocation of site-spec costs'!$B811,'Capex forecast'!$S$9:$S$223,'Allocation of site-spec costs'!$D811,'Capex forecast'!$Q$9:$Q$223,"Customer Connection")</f>
        <v>0</v>
      </c>
      <c r="O811" s="32">
        <f>SUMIFS('Capex forecast'!N$9:N$223,'Capex forecast'!$T$9:$T$223,'Allocation of site-spec costs'!$B811,'Capex forecast'!$S$9:$S$223,'Allocation of site-spec costs'!$D811,'Capex forecast'!$Q$9:$Q$223,"Customer Connection")</f>
        <v>0</v>
      </c>
      <c r="Q811" s="45" t="s">
        <v>21</v>
      </c>
      <c r="R811" s="6" t="str">
        <f>INDEX('Demand forecast'!$M$9:$M$5832,MATCH($Q811,'Demand forecast'!$B$9:$B$5832,0))</f>
        <v>No</v>
      </c>
      <c r="S811" s="6" t="str">
        <f>IF(COUNTIF($Q$93:Q811,$B811) = 1, "LV", IF(COUNTIF($Q$93:Q811,$B811) = 2, "HV", "ST"))</f>
        <v>ST</v>
      </c>
      <c r="T811" s="6" t="str">
        <f>INDEX('Demand forecast and growth rate'!$E$7:$E$273,MATCH($Q811,'Demand forecast and growth rate'!$B$7:$B$273,0))</f>
        <v>High growth</v>
      </c>
      <c r="U811" s="32">
        <f>SUMIFS('Capex forecast'!E$9:E$223,'Capex forecast'!$T$9:$T$223,$Q811,'Capex forecast'!$S$9:$S$223,$S811,'Capex forecast'!$Q$9:$Q$223,"Augex")</f>
        <v>0</v>
      </c>
      <c r="V811" s="32">
        <f>SUMIFS('Capex forecast'!F$9:F$223,'Capex forecast'!$T$9:$T$223,$Q811,'Capex forecast'!$S$9:$S$223,$S811,'Capex forecast'!$Q$9:$Q$223,"Augex")</f>
        <v>0</v>
      </c>
      <c r="W811" s="32">
        <f>SUMIFS('Capex forecast'!G$9:G$223,'Capex forecast'!$T$9:$T$223,$Q811,'Capex forecast'!$S$9:$S$223,$S811,'Capex forecast'!$Q$9:$Q$223,"Augex")</f>
        <v>0</v>
      </c>
      <c r="X811" s="32">
        <f>SUMIFS('Capex forecast'!H$9:H$223,'Capex forecast'!$T$9:$T$223,$Q811,'Capex forecast'!$S$9:$S$223,$S811,'Capex forecast'!$Q$9:$Q$223,"Augex")</f>
        <v>0</v>
      </c>
      <c r="Y811" s="32">
        <f>SUMIFS('Capex forecast'!I$9:I$223,'Capex forecast'!$T$9:$T$223,$Q811,'Capex forecast'!$S$9:$S$223,$S811,'Capex forecast'!$Q$9:$Q$223,"Augex")</f>
        <v>0</v>
      </c>
      <c r="Z811" s="32">
        <f>SUMIFS('Capex forecast'!J$9:J$223,'Capex forecast'!$T$9:$T$223,$Q811,'Capex forecast'!$S$9:$S$223,$S811,'Capex forecast'!$Q$9:$Q$223,"Augex")</f>
        <v>0</v>
      </c>
      <c r="AA811" s="32">
        <f>SUMIFS('Capex forecast'!K$9:K$223,'Capex forecast'!$T$9:$T$223,$Q811,'Capex forecast'!$S$9:$S$223,$S811,'Capex forecast'!$Q$9:$Q$223,"Augex")</f>
        <v>0</v>
      </c>
      <c r="AB811" s="32">
        <f>SUMIFS('Capex forecast'!L$9:L$223,'Capex forecast'!$T$9:$T$223,$Q811,'Capex forecast'!$S$9:$S$223,$S811,'Capex forecast'!$Q$9:$Q$223,"Augex")</f>
        <v>0</v>
      </c>
      <c r="AC811" s="32">
        <f>SUMIFS('Capex forecast'!M$9:M$223,'Capex forecast'!$T$9:$T$223,$Q811,'Capex forecast'!$S$9:$S$223,$S811,'Capex forecast'!$Q$9:$Q$223,"Augex")</f>
        <v>0</v>
      </c>
      <c r="AD811" s="32">
        <f>SUMIFS('Capex forecast'!N$9:N$223,'Capex forecast'!$T$9:$T$223,$Q811,'Capex forecast'!$S$9:$S$223,$S811,'Capex forecast'!$Q$9:$Q$223,"Augex")</f>
        <v>0</v>
      </c>
      <c r="AF811" s="45" t="s">
        <v>21</v>
      </c>
      <c r="AG811" s="6" t="str">
        <f>INDEX('Demand forecast'!$M$9:$M$5832,MATCH($Q811,'Demand forecast'!$B$9:$B$5832,0))</f>
        <v>No</v>
      </c>
      <c r="AH811" s="6" t="str">
        <f>IF(COUNTIF($AF$93:AF811,$B811) = 1, "LV", IF(COUNTIF($AF$93:AF811,$B811) = 2, "HV", "ST"))</f>
        <v>ST</v>
      </c>
      <c r="AI811" s="6" t="str">
        <f>INDEX('Demand forecast and growth rate'!$E$7:$E$273,MATCH($Q811,'Demand forecast and growth rate'!$B$7:$B$273,0))</f>
        <v>High growth</v>
      </c>
      <c r="AJ811" s="47">
        <f>SUMIFS('Capex forecast'!E$9:E$223,'Capex forecast'!$T$9:$T$223,$AF811,'Capex forecast'!$S$9:$S$223,$AH811,'Capex forecast'!$Q$9:$Q$223,"Repex")</f>
        <v>0</v>
      </c>
      <c r="AK811" s="47">
        <f>SUMIFS('Capex forecast'!F$9:F$223,'Capex forecast'!$T$9:$T$223,$AF811,'Capex forecast'!$S$9:$S$223,$AH811,'Capex forecast'!$Q$9:$Q$223,"Repex")</f>
        <v>0</v>
      </c>
      <c r="AL811" s="47">
        <f>SUMIFS('Capex forecast'!G$9:G$223,'Capex forecast'!$T$9:$T$223,$AF811,'Capex forecast'!$S$9:$S$223,$AH811,'Capex forecast'!$Q$9:$Q$223,"Repex")</f>
        <v>0</v>
      </c>
      <c r="AM811" s="47">
        <f>SUMIFS('Capex forecast'!H$9:H$223,'Capex forecast'!$T$9:$T$223,$AF811,'Capex forecast'!$S$9:$S$223,$AH811,'Capex forecast'!$Q$9:$Q$223,"Repex")</f>
        <v>0</v>
      </c>
      <c r="AN811" s="47">
        <f>SUMIFS('Capex forecast'!I$9:I$223,'Capex forecast'!$T$9:$T$223,$AF811,'Capex forecast'!$S$9:$S$223,$AH811,'Capex forecast'!$Q$9:$Q$223,"Repex")</f>
        <v>0</v>
      </c>
      <c r="AO811" s="47">
        <f>SUMIFS('Capex forecast'!J$9:J$223,'Capex forecast'!$T$9:$T$223,$AF811,'Capex forecast'!$S$9:$S$223,$AH811,'Capex forecast'!$Q$9:$Q$223,"Repex")</f>
        <v>0</v>
      </c>
      <c r="AP811" s="47">
        <f>SUMIFS('Capex forecast'!K$9:K$223,'Capex forecast'!$T$9:$T$223,$AF811,'Capex forecast'!$S$9:$S$223,$AH811,'Capex forecast'!$Q$9:$Q$223,"Repex")</f>
        <v>0</v>
      </c>
      <c r="AQ811" s="47">
        <f>SUMIFS('Capex forecast'!L$9:L$223,'Capex forecast'!$T$9:$T$223,$AF811,'Capex forecast'!$S$9:$S$223,$AH811,'Capex forecast'!$Q$9:$Q$223,"Repex")</f>
        <v>0</v>
      </c>
      <c r="AR811" s="47">
        <f>SUMIFS('Capex forecast'!M$9:M$223,'Capex forecast'!$T$9:$T$223,$AF811,'Capex forecast'!$S$9:$S$223,$AH811,'Capex forecast'!$Q$9:$Q$223,"Repex")</f>
        <v>0</v>
      </c>
      <c r="AS811" s="47">
        <f>SUMIFS('Capex forecast'!N$9:N$223,'Capex forecast'!$T$9:$T$223,$AF811,'Capex forecast'!$S$9:$S$223,$AH811,'Capex forecast'!$Q$9:$Q$223,"Repex")</f>
        <v>0</v>
      </c>
    </row>
    <row r="812" spans="2:45" ht="15">
      <c r="B812" s="45" t="s">
        <v>216</v>
      </c>
      <c r="C812" s="6" t="str">
        <f>INDEX('Demand forecast'!$M$9:$M$5832,MATCH($B812,'Demand forecast'!$B$9:$B$5832,0))</f>
        <v>Yes</v>
      </c>
      <c r="D812" s="6" t="str">
        <f>IF(COUNTIF($B$93:B812,$B812) = 1, "LV", IF(COUNTIF($B$93:B812,$B812) = 2, "HV", "ST"))</f>
        <v>ST</v>
      </c>
      <c r="E812" s="6" t="str">
        <f>INDEX('Demand forecast and growth rate'!$E$7:$E$273,MATCH($B812,'Demand forecast and growth rate'!$B$7:$B$273,0))</f>
        <v>Steady/falling</v>
      </c>
      <c r="F812" s="32">
        <f>SUMIFS('Capex forecast'!E$9:E$223,'Capex forecast'!$T$9:$T$223,'Allocation of site-spec costs'!$B812,'Capex forecast'!$S$9:$S$223,'Allocation of site-spec costs'!$D812,'Capex forecast'!$Q$9:$Q$223,"Customer Connection")</f>
        <v>0</v>
      </c>
      <c r="G812" s="32">
        <f>SUMIFS('Capex forecast'!F$9:F$223,'Capex forecast'!$T$9:$T$223,'Allocation of site-spec costs'!$B812,'Capex forecast'!$S$9:$S$223,'Allocation of site-spec costs'!$D812,'Capex forecast'!$Q$9:$Q$223,"Customer Connection")</f>
        <v>0</v>
      </c>
      <c r="H812" s="32">
        <f>SUMIFS('Capex forecast'!G$9:G$223,'Capex forecast'!$T$9:$T$223,'Allocation of site-spec costs'!$B812,'Capex forecast'!$S$9:$S$223,'Allocation of site-spec costs'!$D812,'Capex forecast'!$Q$9:$Q$223,"Customer Connection")</f>
        <v>0</v>
      </c>
      <c r="I812" s="32">
        <f>SUMIFS('Capex forecast'!H$9:H$223,'Capex forecast'!$T$9:$T$223,'Allocation of site-spec costs'!$B812,'Capex forecast'!$S$9:$S$223,'Allocation of site-spec costs'!$D812,'Capex forecast'!$Q$9:$Q$223,"Customer Connection")</f>
        <v>0</v>
      </c>
      <c r="J812" s="32">
        <f>SUMIFS('Capex forecast'!I$9:I$223,'Capex forecast'!$T$9:$T$223,'Allocation of site-spec costs'!$B812,'Capex forecast'!$S$9:$S$223,'Allocation of site-spec costs'!$D812,'Capex forecast'!$Q$9:$Q$223,"Customer Connection")</f>
        <v>0</v>
      </c>
      <c r="K812" s="32">
        <f>SUMIFS('Capex forecast'!J$9:J$223,'Capex forecast'!$T$9:$T$223,'Allocation of site-spec costs'!$B812,'Capex forecast'!$S$9:$S$223,'Allocation of site-spec costs'!$D812,'Capex forecast'!$Q$9:$Q$223,"Customer Connection")</f>
        <v>0</v>
      </c>
      <c r="L812" s="32">
        <f>SUMIFS('Capex forecast'!K$9:K$223,'Capex forecast'!$T$9:$T$223,'Allocation of site-spec costs'!$B812,'Capex forecast'!$S$9:$S$223,'Allocation of site-spec costs'!$D812,'Capex forecast'!$Q$9:$Q$223,"Customer Connection")</f>
        <v>0</v>
      </c>
      <c r="M812" s="32">
        <f>SUMIFS('Capex forecast'!L$9:L$223,'Capex forecast'!$T$9:$T$223,'Allocation of site-spec costs'!$B812,'Capex forecast'!$S$9:$S$223,'Allocation of site-spec costs'!$D812,'Capex forecast'!$Q$9:$Q$223,"Customer Connection")</f>
        <v>0</v>
      </c>
      <c r="N812" s="32">
        <f>SUMIFS('Capex forecast'!M$9:M$223,'Capex forecast'!$T$9:$T$223,'Allocation of site-spec costs'!$B812,'Capex forecast'!$S$9:$S$223,'Allocation of site-spec costs'!$D812,'Capex forecast'!$Q$9:$Q$223,"Customer Connection")</f>
        <v>0</v>
      </c>
      <c r="O812" s="32">
        <f>SUMIFS('Capex forecast'!N$9:N$223,'Capex forecast'!$T$9:$T$223,'Allocation of site-spec costs'!$B812,'Capex forecast'!$S$9:$S$223,'Allocation of site-spec costs'!$D812,'Capex forecast'!$Q$9:$Q$223,"Customer Connection")</f>
        <v>0</v>
      </c>
      <c r="Q812" s="45" t="s">
        <v>216</v>
      </c>
      <c r="R812" s="6" t="str">
        <f>INDEX('Demand forecast'!$M$9:$M$5832,MATCH($Q812,'Demand forecast'!$B$9:$B$5832,0))</f>
        <v>Yes</v>
      </c>
      <c r="S812" s="6" t="str">
        <f>IF(COUNTIF($Q$93:Q812,$B812) = 1, "LV", IF(COUNTIF($Q$93:Q812,$B812) = 2, "HV", "ST"))</f>
        <v>ST</v>
      </c>
      <c r="T812" s="6" t="str">
        <f>INDEX('Demand forecast and growth rate'!$E$7:$E$273,MATCH($Q812,'Demand forecast and growth rate'!$B$7:$B$273,0))</f>
        <v>Steady/falling</v>
      </c>
      <c r="U812" s="32">
        <f>SUMIFS('Capex forecast'!E$9:E$223,'Capex forecast'!$T$9:$T$223,$Q812,'Capex forecast'!$S$9:$S$223,$S812,'Capex forecast'!$Q$9:$Q$223,"Augex")</f>
        <v>0</v>
      </c>
      <c r="V812" s="32">
        <f>SUMIFS('Capex forecast'!F$9:F$223,'Capex forecast'!$T$9:$T$223,$Q812,'Capex forecast'!$S$9:$S$223,$S812,'Capex forecast'!$Q$9:$Q$223,"Augex")</f>
        <v>0</v>
      </c>
      <c r="W812" s="32">
        <f>SUMIFS('Capex forecast'!G$9:G$223,'Capex forecast'!$T$9:$T$223,$Q812,'Capex forecast'!$S$9:$S$223,$S812,'Capex forecast'!$Q$9:$Q$223,"Augex")</f>
        <v>0</v>
      </c>
      <c r="X812" s="32">
        <f>SUMIFS('Capex forecast'!H$9:H$223,'Capex forecast'!$T$9:$T$223,$Q812,'Capex forecast'!$S$9:$S$223,$S812,'Capex forecast'!$Q$9:$Q$223,"Augex")</f>
        <v>0</v>
      </c>
      <c r="Y812" s="32">
        <f>SUMIFS('Capex forecast'!I$9:I$223,'Capex forecast'!$T$9:$T$223,$Q812,'Capex forecast'!$S$9:$S$223,$S812,'Capex forecast'!$Q$9:$Q$223,"Augex")</f>
        <v>0</v>
      </c>
      <c r="Z812" s="32">
        <f>SUMIFS('Capex forecast'!J$9:J$223,'Capex forecast'!$T$9:$T$223,$Q812,'Capex forecast'!$S$9:$S$223,$S812,'Capex forecast'!$Q$9:$Q$223,"Augex")</f>
        <v>0</v>
      </c>
      <c r="AA812" s="32">
        <f>SUMIFS('Capex forecast'!K$9:K$223,'Capex forecast'!$T$9:$T$223,$Q812,'Capex forecast'!$S$9:$S$223,$S812,'Capex forecast'!$Q$9:$Q$223,"Augex")</f>
        <v>0</v>
      </c>
      <c r="AB812" s="32">
        <f>SUMIFS('Capex forecast'!L$9:L$223,'Capex forecast'!$T$9:$T$223,$Q812,'Capex forecast'!$S$9:$S$223,$S812,'Capex forecast'!$Q$9:$Q$223,"Augex")</f>
        <v>0</v>
      </c>
      <c r="AC812" s="32">
        <f>SUMIFS('Capex forecast'!M$9:M$223,'Capex forecast'!$T$9:$T$223,$Q812,'Capex forecast'!$S$9:$S$223,$S812,'Capex forecast'!$Q$9:$Q$223,"Augex")</f>
        <v>0</v>
      </c>
      <c r="AD812" s="32">
        <f>SUMIFS('Capex forecast'!N$9:N$223,'Capex forecast'!$T$9:$T$223,$Q812,'Capex forecast'!$S$9:$S$223,$S812,'Capex forecast'!$Q$9:$Q$223,"Augex")</f>
        <v>0</v>
      </c>
      <c r="AF812" s="45" t="s">
        <v>216</v>
      </c>
      <c r="AG812" s="6" t="str">
        <f>INDEX('Demand forecast'!$M$9:$M$5832,MATCH($Q812,'Demand forecast'!$B$9:$B$5832,0))</f>
        <v>Yes</v>
      </c>
      <c r="AH812" s="6" t="str">
        <f>IF(COUNTIF($AF$93:AF812,$B812) = 1, "LV", IF(COUNTIF($AF$93:AF812,$B812) = 2, "HV", "ST"))</f>
        <v>ST</v>
      </c>
      <c r="AI812" s="6" t="str">
        <f>INDEX('Demand forecast and growth rate'!$E$7:$E$273,MATCH($Q812,'Demand forecast and growth rate'!$B$7:$B$273,0))</f>
        <v>Steady/falling</v>
      </c>
      <c r="AJ812" s="47">
        <f>SUMIFS('Capex forecast'!E$9:E$223,'Capex forecast'!$T$9:$T$223,$AF812,'Capex forecast'!$S$9:$S$223,$AH812,'Capex forecast'!$Q$9:$Q$223,"Repex")</f>
        <v>0</v>
      </c>
      <c r="AK812" s="47">
        <f>SUMIFS('Capex forecast'!F$9:F$223,'Capex forecast'!$T$9:$T$223,$AF812,'Capex forecast'!$S$9:$S$223,$AH812,'Capex forecast'!$Q$9:$Q$223,"Repex")</f>
        <v>0</v>
      </c>
      <c r="AL812" s="47">
        <f>SUMIFS('Capex forecast'!G$9:G$223,'Capex forecast'!$T$9:$T$223,$AF812,'Capex forecast'!$S$9:$S$223,$AH812,'Capex forecast'!$Q$9:$Q$223,"Repex")</f>
        <v>0</v>
      </c>
      <c r="AM812" s="47">
        <f>SUMIFS('Capex forecast'!H$9:H$223,'Capex forecast'!$T$9:$T$223,$AF812,'Capex forecast'!$S$9:$S$223,$AH812,'Capex forecast'!$Q$9:$Q$223,"Repex")</f>
        <v>0</v>
      </c>
      <c r="AN812" s="47">
        <f>SUMIFS('Capex forecast'!I$9:I$223,'Capex forecast'!$T$9:$T$223,$AF812,'Capex forecast'!$S$9:$S$223,$AH812,'Capex forecast'!$Q$9:$Q$223,"Repex")</f>
        <v>0</v>
      </c>
      <c r="AO812" s="47">
        <f>SUMIFS('Capex forecast'!J$9:J$223,'Capex forecast'!$T$9:$T$223,$AF812,'Capex forecast'!$S$9:$S$223,$AH812,'Capex forecast'!$Q$9:$Q$223,"Repex")</f>
        <v>0</v>
      </c>
      <c r="AP812" s="47">
        <f>SUMIFS('Capex forecast'!K$9:K$223,'Capex forecast'!$T$9:$T$223,$AF812,'Capex forecast'!$S$9:$S$223,$AH812,'Capex forecast'!$Q$9:$Q$223,"Repex")</f>
        <v>0</v>
      </c>
      <c r="AQ812" s="47">
        <f>SUMIFS('Capex forecast'!L$9:L$223,'Capex forecast'!$T$9:$T$223,$AF812,'Capex forecast'!$S$9:$S$223,$AH812,'Capex forecast'!$Q$9:$Q$223,"Repex")</f>
        <v>0</v>
      </c>
      <c r="AR812" s="47">
        <f>SUMIFS('Capex forecast'!M$9:M$223,'Capex forecast'!$T$9:$T$223,$AF812,'Capex forecast'!$S$9:$S$223,$AH812,'Capex forecast'!$Q$9:$Q$223,"Repex")</f>
        <v>0</v>
      </c>
      <c r="AS812" s="47">
        <f>SUMIFS('Capex forecast'!N$9:N$223,'Capex forecast'!$T$9:$T$223,$AF812,'Capex forecast'!$S$9:$S$223,$AH812,'Capex forecast'!$Q$9:$Q$223,"Repex")</f>
        <v>0</v>
      </c>
    </row>
    <row r="813" spans="2:45" ht="15">
      <c r="B813" s="45" t="s">
        <v>227</v>
      </c>
      <c r="C813" s="6" t="str">
        <f>INDEX('Demand forecast'!$M$9:$M$5832,MATCH($B813,'Demand forecast'!$B$9:$B$5832,0))</f>
        <v>Yes</v>
      </c>
      <c r="D813" s="6" t="str">
        <f>IF(COUNTIF($B$93:B813,$B813) = 1, "LV", IF(COUNTIF($B$93:B813,$B813) = 2, "HV", "ST"))</f>
        <v>ST</v>
      </c>
      <c r="E813" s="6" t="str">
        <f>INDEX('Demand forecast and growth rate'!$E$7:$E$273,MATCH($B813,'Demand forecast and growth rate'!$B$7:$B$273,0))</f>
        <v>High growth</v>
      </c>
      <c r="F813" s="32">
        <f>SUMIFS('Capex forecast'!E$9:E$223,'Capex forecast'!$T$9:$T$223,'Allocation of site-spec costs'!$B813,'Capex forecast'!$S$9:$S$223,'Allocation of site-spec costs'!$D813,'Capex forecast'!$Q$9:$Q$223,"Customer Connection")</f>
        <v>0</v>
      </c>
      <c r="G813" s="32">
        <f>SUMIFS('Capex forecast'!F$9:F$223,'Capex forecast'!$T$9:$T$223,'Allocation of site-spec costs'!$B813,'Capex forecast'!$S$9:$S$223,'Allocation of site-spec costs'!$D813,'Capex forecast'!$Q$9:$Q$223,"Customer Connection")</f>
        <v>0</v>
      </c>
      <c r="H813" s="32">
        <f>SUMIFS('Capex forecast'!G$9:G$223,'Capex forecast'!$T$9:$T$223,'Allocation of site-spec costs'!$B813,'Capex forecast'!$S$9:$S$223,'Allocation of site-spec costs'!$D813,'Capex forecast'!$Q$9:$Q$223,"Customer Connection")</f>
        <v>0</v>
      </c>
      <c r="I813" s="32">
        <f>SUMIFS('Capex forecast'!H$9:H$223,'Capex forecast'!$T$9:$T$223,'Allocation of site-spec costs'!$B813,'Capex forecast'!$S$9:$S$223,'Allocation of site-spec costs'!$D813,'Capex forecast'!$Q$9:$Q$223,"Customer Connection")</f>
        <v>0</v>
      </c>
      <c r="J813" s="32">
        <f>SUMIFS('Capex forecast'!I$9:I$223,'Capex forecast'!$T$9:$T$223,'Allocation of site-spec costs'!$B813,'Capex forecast'!$S$9:$S$223,'Allocation of site-spec costs'!$D813,'Capex forecast'!$Q$9:$Q$223,"Customer Connection")</f>
        <v>0</v>
      </c>
      <c r="K813" s="32">
        <f>SUMIFS('Capex forecast'!J$9:J$223,'Capex forecast'!$T$9:$T$223,'Allocation of site-spec costs'!$B813,'Capex forecast'!$S$9:$S$223,'Allocation of site-spec costs'!$D813,'Capex forecast'!$Q$9:$Q$223,"Customer Connection")</f>
        <v>0</v>
      </c>
      <c r="L813" s="32">
        <f>SUMIFS('Capex forecast'!K$9:K$223,'Capex forecast'!$T$9:$T$223,'Allocation of site-spec costs'!$B813,'Capex forecast'!$S$9:$S$223,'Allocation of site-spec costs'!$D813,'Capex forecast'!$Q$9:$Q$223,"Customer Connection")</f>
        <v>0</v>
      </c>
      <c r="M813" s="32">
        <f>SUMIFS('Capex forecast'!L$9:L$223,'Capex forecast'!$T$9:$T$223,'Allocation of site-spec costs'!$B813,'Capex forecast'!$S$9:$S$223,'Allocation of site-spec costs'!$D813,'Capex forecast'!$Q$9:$Q$223,"Customer Connection")</f>
        <v>0</v>
      </c>
      <c r="N813" s="32">
        <f>SUMIFS('Capex forecast'!M$9:M$223,'Capex forecast'!$T$9:$T$223,'Allocation of site-spec costs'!$B813,'Capex forecast'!$S$9:$S$223,'Allocation of site-spec costs'!$D813,'Capex forecast'!$Q$9:$Q$223,"Customer Connection")</f>
        <v>0</v>
      </c>
      <c r="O813" s="32">
        <f>SUMIFS('Capex forecast'!N$9:N$223,'Capex forecast'!$T$9:$T$223,'Allocation of site-spec costs'!$B813,'Capex forecast'!$S$9:$S$223,'Allocation of site-spec costs'!$D813,'Capex forecast'!$Q$9:$Q$223,"Customer Connection")</f>
        <v>0</v>
      </c>
      <c r="Q813" s="45" t="s">
        <v>227</v>
      </c>
      <c r="R813" s="6" t="str">
        <f>INDEX('Demand forecast'!$M$9:$M$5832,MATCH($Q813,'Demand forecast'!$B$9:$B$5832,0))</f>
        <v>Yes</v>
      </c>
      <c r="S813" s="6" t="str">
        <f>IF(COUNTIF($Q$93:Q813,$B813) = 1, "LV", IF(COUNTIF($Q$93:Q813,$B813) = 2, "HV", "ST"))</f>
        <v>ST</v>
      </c>
      <c r="T813" s="6" t="str">
        <f>INDEX('Demand forecast and growth rate'!$E$7:$E$273,MATCH($Q813,'Demand forecast and growth rate'!$B$7:$B$273,0))</f>
        <v>High growth</v>
      </c>
      <c r="U813" s="32">
        <f>SUMIFS('Capex forecast'!E$9:E$223,'Capex forecast'!$T$9:$T$223,$Q813,'Capex forecast'!$S$9:$S$223,$S813,'Capex forecast'!$Q$9:$Q$223,"Augex")</f>
        <v>0</v>
      </c>
      <c r="V813" s="32">
        <f>SUMIFS('Capex forecast'!F$9:F$223,'Capex forecast'!$T$9:$T$223,$Q813,'Capex forecast'!$S$9:$S$223,$S813,'Capex forecast'!$Q$9:$Q$223,"Augex")</f>
        <v>0</v>
      </c>
      <c r="W813" s="32">
        <f>SUMIFS('Capex forecast'!G$9:G$223,'Capex forecast'!$T$9:$T$223,$Q813,'Capex forecast'!$S$9:$S$223,$S813,'Capex forecast'!$Q$9:$Q$223,"Augex")</f>
        <v>0</v>
      </c>
      <c r="X813" s="32">
        <f>SUMIFS('Capex forecast'!H$9:H$223,'Capex forecast'!$T$9:$T$223,$Q813,'Capex forecast'!$S$9:$S$223,$S813,'Capex forecast'!$Q$9:$Q$223,"Augex")</f>
        <v>0</v>
      </c>
      <c r="Y813" s="32">
        <f>SUMIFS('Capex forecast'!I$9:I$223,'Capex forecast'!$T$9:$T$223,$Q813,'Capex forecast'!$S$9:$S$223,$S813,'Capex forecast'!$Q$9:$Q$223,"Augex")</f>
        <v>0</v>
      </c>
      <c r="Z813" s="32">
        <f>SUMIFS('Capex forecast'!J$9:J$223,'Capex forecast'!$T$9:$T$223,$Q813,'Capex forecast'!$S$9:$S$223,$S813,'Capex forecast'!$Q$9:$Q$223,"Augex")</f>
        <v>0</v>
      </c>
      <c r="AA813" s="32">
        <f>SUMIFS('Capex forecast'!K$9:K$223,'Capex forecast'!$T$9:$T$223,$Q813,'Capex forecast'!$S$9:$S$223,$S813,'Capex forecast'!$Q$9:$Q$223,"Augex")</f>
        <v>0</v>
      </c>
      <c r="AB813" s="32">
        <f>SUMIFS('Capex forecast'!L$9:L$223,'Capex forecast'!$T$9:$T$223,$Q813,'Capex forecast'!$S$9:$S$223,$S813,'Capex forecast'!$Q$9:$Q$223,"Augex")</f>
        <v>0</v>
      </c>
      <c r="AC813" s="32">
        <f>SUMIFS('Capex forecast'!M$9:M$223,'Capex forecast'!$T$9:$T$223,$Q813,'Capex forecast'!$S$9:$S$223,$S813,'Capex forecast'!$Q$9:$Q$223,"Augex")</f>
        <v>0</v>
      </c>
      <c r="AD813" s="32">
        <f>SUMIFS('Capex forecast'!N$9:N$223,'Capex forecast'!$T$9:$T$223,$Q813,'Capex forecast'!$S$9:$S$223,$S813,'Capex forecast'!$Q$9:$Q$223,"Augex")</f>
        <v>0</v>
      </c>
      <c r="AF813" s="45" t="s">
        <v>227</v>
      </c>
      <c r="AG813" s="6" t="str">
        <f>INDEX('Demand forecast'!$M$9:$M$5832,MATCH($Q813,'Demand forecast'!$B$9:$B$5832,0))</f>
        <v>Yes</v>
      </c>
      <c r="AH813" s="6" t="str">
        <f>IF(COUNTIF($AF$93:AF813,$B813) = 1, "LV", IF(COUNTIF($AF$93:AF813,$B813) = 2, "HV", "ST"))</f>
        <v>ST</v>
      </c>
      <c r="AI813" s="6" t="str">
        <f>INDEX('Demand forecast and growth rate'!$E$7:$E$273,MATCH($Q813,'Demand forecast and growth rate'!$B$7:$B$273,0))</f>
        <v>High growth</v>
      </c>
      <c r="AJ813" s="47">
        <f>SUMIFS('Capex forecast'!E$9:E$223,'Capex forecast'!$T$9:$T$223,$AF813,'Capex forecast'!$S$9:$S$223,$AH813,'Capex forecast'!$Q$9:$Q$223,"Repex")</f>
        <v>0</v>
      </c>
      <c r="AK813" s="47">
        <f>SUMIFS('Capex forecast'!F$9:F$223,'Capex forecast'!$T$9:$T$223,$AF813,'Capex forecast'!$S$9:$S$223,$AH813,'Capex forecast'!$Q$9:$Q$223,"Repex")</f>
        <v>0</v>
      </c>
      <c r="AL813" s="47">
        <f>SUMIFS('Capex forecast'!G$9:G$223,'Capex forecast'!$T$9:$T$223,$AF813,'Capex forecast'!$S$9:$S$223,$AH813,'Capex forecast'!$Q$9:$Q$223,"Repex")</f>
        <v>0</v>
      </c>
      <c r="AM813" s="47">
        <f>SUMIFS('Capex forecast'!H$9:H$223,'Capex forecast'!$T$9:$T$223,$AF813,'Capex forecast'!$S$9:$S$223,$AH813,'Capex forecast'!$Q$9:$Q$223,"Repex")</f>
        <v>0</v>
      </c>
      <c r="AN813" s="47">
        <f>SUMIFS('Capex forecast'!I$9:I$223,'Capex forecast'!$T$9:$T$223,$AF813,'Capex forecast'!$S$9:$S$223,$AH813,'Capex forecast'!$Q$9:$Q$223,"Repex")</f>
        <v>0</v>
      </c>
      <c r="AO813" s="47">
        <f>SUMIFS('Capex forecast'!J$9:J$223,'Capex forecast'!$T$9:$T$223,$AF813,'Capex forecast'!$S$9:$S$223,$AH813,'Capex forecast'!$Q$9:$Q$223,"Repex")</f>
        <v>0</v>
      </c>
      <c r="AP813" s="47">
        <f>SUMIFS('Capex forecast'!K$9:K$223,'Capex forecast'!$T$9:$T$223,$AF813,'Capex forecast'!$S$9:$S$223,$AH813,'Capex forecast'!$Q$9:$Q$223,"Repex")</f>
        <v>0</v>
      </c>
      <c r="AQ813" s="47">
        <f>SUMIFS('Capex forecast'!L$9:L$223,'Capex forecast'!$T$9:$T$223,$AF813,'Capex forecast'!$S$9:$S$223,$AH813,'Capex forecast'!$Q$9:$Q$223,"Repex")</f>
        <v>0</v>
      </c>
      <c r="AR813" s="47">
        <f>SUMIFS('Capex forecast'!M$9:M$223,'Capex forecast'!$T$9:$T$223,$AF813,'Capex forecast'!$S$9:$S$223,$AH813,'Capex forecast'!$Q$9:$Q$223,"Repex")</f>
        <v>0</v>
      </c>
      <c r="AS813" s="47">
        <f>SUMIFS('Capex forecast'!N$9:N$223,'Capex forecast'!$T$9:$T$223,$AF813,'Capex forecast'!$S$9:$S$223,$AH813,'Capex forecast'!$Q$9:$Q$223,"Repex")</f>
        <v>0</v>
      </c>
    </row>
    <row r="814" spans="2:45" ht="15">
      <c r="B814" s="45" t="s">
        <v>76</v>
      </c>
      <c r="C814" s="6" t="str">
        <f>INDEX('Demand forecast'!$M$9:$M$5832,MATCH($B814,'Demand forecast'!$B$9:$B$5832,0))</f>
        <v>No</v>
      </c>
      <c r="D814" s="6" t="str">
        <f>IF(COUNTIF($B$93:B814,$B814) = 1, "LV", IF(COUNTIF($B$93:B814,$B814) = 2, "HV", "ST"))</f>
        <v>ST</v>
      </c>
      <c r="E814" s="6" t="str">
        <f>INDEX('Demand forecast and growth rate'!$E$7:$E$273,MATCH($B814,'Demand forecast and growth rate'!$B$7:$B$273,0))</f>
        <v>Small growth</v>
      </c>
      <c r="F814" s="32">
        <f>SUMIFS('Capex forecast'!E$9:E$223,'Capex forecast'!$T$9:$T$223,'Allocation of site-spec costs'!$B814,'Capex forecast'!$S$9:$S$223,'Allocation of site-spec costs'!$D814,'Capex forecast'!$Q$9:$Q$223,"Customer Connection")</f>
        <v>0</v>
      </c>
      <c r="G814" s="32">
        <f>SUMIFS('Capex forecast'!F$9:F$223,'Capex forecast'!$T$9:$T$223,'Allocation of site-spec costs'!$B814,'Capex forecast'!$S$9:$S$223,'Allocation of site-spec costs'!$D814,'Capex forecast'!$Q$9:$Q$223,"Customer Connection")</f>
        <v>0</v>
      </c>
      <c r="H814" s="32">
        <f>SUMIFS('Capex forecast'!G$9:G$223,'Capex forecast'!$T$9:$T$223,'Allocation of site-spec costs'!$B814,'Capex forecast'!$S$9:$S$223,'Allocation of site-spec costs'!$D814,'Capex forecast'!$Q$9:$Q$223,"Customer Connection")</f>
        <v>0</v>
      </c>
      <c r="I814" s="32">
        <f>SUMIFS('Capex forecast'!H$9:H$223,'Capex forecast'!$T$9:$T$223,'Allocation of site-spec costs'!$B814,'Capex forecast'!$S$9:$S$223,'Allocation of site-spec costs'!$D814,'Capex forecast'!$Q$9:$Q$223,"Customer Connection")</f>
        <v>0</v>
      </c>
      <c r="J814" s="32">
        <f>SUMIFS('Capex forecast'!I$9:I$223,'Capex forecast'!$T$9:$T$223,'Allocation of site-spec costs'!$B814,'Capex forecast'!$S$9:$S$223,'Allocation of site-spec costs'!$D814,'Capex forecast'!$Q$9:$Q$223,"Customer Connection")</f>
        <v>0</v>
      </c>
      <c r="K814" s="32">
        <f>SUMIFS('Capex forecast'!J$9:J$223,'Capex forecast'!$T$9:$T$223,'Allocation of site-spec costs'!$B814,'Capex forecast'!$S$9:$S$223,'Allocation of site-spec costs'!$D814,'Capex forecast'!$Q$9:$Q$223,"Customer Connection")</f>
        <v>0</v>
      </c>
      <c r="L814" s="32">
        <f>SUMIFS('Capex forecast'!K$9:K$223,'Capex forecast'!$T$9:$T$223,'Allocation of site-spec costs'!$B814,'Capex forecast'!$S$9:$S$223,'Allocation of site-spec costs'!$D814,'Capex forecast'!$Q$9:$Q$223,"Customer Connection")</f>
        <v>0</v>
      </c>
      <c r="M814" s="32">
        <f>SUMIFS('Capex forecast'!L$9:L$223,'Capex forecast'!$T$9:$T$223,'Allocation of site-spec costs'!$B814,'Capex forecast'!$S$9:$S$223,'Allocation of site-spec costs'!$D814,'Capex forecast'!$Q$9:$Q$223,"Customer Connection")</f>
        <v>0</v>
      </c>
      <c r="N814" s="32">
        <f>SUMIFS('Capex forecast'!M$9:M$223,'Capex forecast'!$T$9:$T$223,'Allocation of site-spec costs'!$B814,'Capex forecast'!$S$9:$S$223,'Allocation of site-spec costs'!$D814,'Capex forecast'!$Q$9:$Q$223,"Customer Connection")</f>
        <v>0</v>
      </c>
      <c r="O814" s="32">
        <f>SUMIFS('Capex forecast'!N$9:N$223,'Capex forecast'!$T$9:$T$223,'Allocation of site-spec costs'!$B814,'Capex forecast'!$S$9:$S$223,'Allocation of site-spec costs'!$D814,'Capex forecast'!$Q$9:$Q$223,"Customer Connection")</f>
        <v>0</v>
      </c>
      <c r="Q814" s="45" t="s">
        <v>76</v>
      </c>
      <c r="R814" s="6" t="str">
        <f>INDEX('Demand forecast'!$M$9:$M$5832,MATCH($Q814,'Demand forecast'!$B$9:$B$5832,0))</f>
        <v>No</v>
      </c>
      <c r="S814" s="6" t="str">
        <f>IF(COUNTIF($Q$93:Q814,$B814) = 1, "LV", IF(COUNTIF($Q$93:Q814,$B814) = 2, "HV", "ST"))</f>
        <v>ST</v>
      </c>
      <c r="T814" s="6" t="str">
        <f>INDEX('Demand forecast and growth rate'!$E$7:$E$273,MATCH($Q814,'Demand forecast and growth rate'!$B$7:$B$273,0))</f>
        <v>Small growth</v>
      </c>
      <c r="U814" s="32">
        <f>SUMIFS('Capex forecast'!E$9:E$223,'Capex forecast'!$T$9:$T$223,$Q814,'Capex forecast'!$S$9:$S$223,$S814,'Capex forecast'!$Q$9:$Q$223,"Augex")</f>
        <v>0</v>
      </c>
      <c r="V814" s="32">
        <f>SUMIFS('Capex forecast'!F$9:F$223,'Capex forecast'!$T$9:$T$223,$Q814,'Capex forecast'!$S$9:$S$223,$S814,'Capex forecast'!$Q$9:$Q$223,"Augex")</f>
        <v>0</v>
      </c>
      <c r="W814" s="32">
        <f>SUMIFS('Capex forecast'!G$9:G$223,'Capex forecast'!$T$9:$T$223,$Q814,'Capex forecast'!$S$9:$S$223,$S814,'Capex forecast'!$Q$9:$Q$223,"Augex")</f>
        <v>0</v>
      </c>
      <c r="X814" s="32">
        <f>SUMIFS('Capex forecast'!H$9:H$223,'Capex forecast'!$T$9:$T$223,$Q814,'Capex forecast'!$S$9:$S$223,$S814,'Capex forecast'!$Q$9:$Q$223,"Augex")</f>
        <v>0</v>
      </c>
      <c r="Y814" s="32">
        <f>SUMIFS('Capex forecast'!I$9:I$223,'Capex forecast'!$T$9:$T$223,$Q814,'Capex forecast'!$S$9:$S$223,$S814,'Capex forecast'!$Q$9:$Q$223,"Augex")</f>
        <v>0</v>
      </c>
      <c r="Z814" s="32">
        <f>SUMIFS('Capex forecast'!J$9:J$223,'Capex forecast'!$T$9:$T$223,$Q814,'Capex forecast'!$S$9:$S$223,$S814,'Capex forecast'!$Q$9:$Q$223,"Augex")</f>
        <v>0</v>
      </c>
      <c r="AA814" s="32">
        <f>SUMIFS('Capex forecast'!K$9:K$223,'Capex forecast'!$T$9:$T$223,$Q814,'Capex forecast'!$S$9:$S$223,$S814,'Capex forecast'!$Q$9:$Q$223,"Augex")</f>
        <v>0</v>
      </c>
      <c r="AB814" s="32">
        <f>SUMIFS('Capex forecast'!L$9:L$223,'Capex forecast'!$T$9:$T$223,$Q814,'Capex forecast'!$S$9:$S$223,$S814,'Capex forecast'!$Q$9:$Q$223,"Augex")</f>
        <v>0</v>
      </c>
      <c r="AC814" s="32">
        <f>SUMIFS('Capex forecast'!M$9:M$223,'Capex forecast'!$T$9:$T$223,$Q814,'Capex forecast'!$S$9:$S$223,$S814,'Capex forecast'!$Q$9:$Q$223,"Augex")</f>
        <v>0</v>
      </c>
      <c r="AD814" s="32">
        <f>SUMIFS('Capex forecast'!N$9:N$223,'Capex forecast'!$T$9:$T$223,$Q814,'Capex forecast'!$S$9:$S$223,$S814,'Capex forecast'!$Q$9:$Q$223,"Augex")</f>
        <v>0</v>
      </c>
      <c r="AF814" s="45" t="s">
        <v>76</v>
      </c>
      <c r="AG814" s="6" t="str">
        <f>INDEX('Demand forecast'!$M$9:$M$5832,MATCH($Q814,'Demand forecast'!$B$9:$B$5832,0))</f>
        <v>No</v>
      </c>
      <c r="AH814" s="6" t="str">
        <f>IF(COUNTIF($AF$93:AF814,$B814) = 1, "LV", IF(COUNTIF($AF$93:AF814,$B814) = 2, "HV", "ST"))</f>
        <v>ST</v>
      </c>
      <c r="AI814" s="6" t="str">
        <f>INDEX('Demand forecast and growth rate'!$E$7:$E$273,MATCH($Q814,'Demand forecast and growth rate'!$B$7:$B$273,0))</f>
        <v>Small growth</v>
      </c>
      <c r="AJ814" s="47">
        <f>SUMIFS('Capex forecast'!E$9:E$223,'Capex forecast'!$T$9:$T$223,$AF814,'Capex forecast'!$S$9:$S$223,$AH814,'Capex forecast'!$Q$9:$Q$223,"Repex")</f>
        <v>0</v>
      </c>
      <c r="AK814" s="47">
        <f>SUMIFS('Capex forecast'!F$9:F$223,'Capex forecast'!$T$9:$T$223,$AF814,'Capex forecast'!$S$9:$S$223,$AH814,'Capex forecast'!$Q$9:$Q$223,"Repex")</f>
        <v>0</v>
      </c>
      <c r="AL814" s="47">
        <f>SUMIFS('Capex forecast'!G$9:G$223,'Capex forecast'!$T$9:$T$223,$AF814,'Capex forecast'!$S$9:$S$223,$AH814,'Capex forecast'!$Q$9:$Q$223,"Repex")</f>
        <v>0</v>
      </c>
      <c r="AM814" s="47">
        <f>SUMIFS('Capex forecast'!H$9:H$223,'Capex forecast'!$T$9:$T$223,$AF814,'Capex forecast'!$S$9:$S$223,$AH814,'Capex forecast'!$Q$9:$Q$223,"Repex")</f>
        <v>0</v>
      </c>
      <c r="AN814" s="47">
        <f>SUMIFS('Capex forecast'!I$9:I$223,'Capex forecast'!$T$9:$T$223,$AF814,'Capex forecast'!$S$9:$S$223,$AH814,'Capex forecast'!$Q$9:$Q$223,"Repex")</f>
        <v>0</v>
      </c>
      <c r="AO814" s="47">
        <f>SUMIFS('Capex forecast'!J$9:J$223,'Capex forecast'!$T$9:$T$223,$AF814,'Capex forecast'!$S$9:$S$223,$AH814,'Capex forecast'!$Q$9:$Q$223,"Repex")</f>
        <v>0</v>
      </c>
      <c r="AP814" s="47">
        <f>SUMIFS('Capex forecast'!K$9:K$223,'Capex forecast'!$T$9:$T$223,$AF814,'Capex forecast'!$S$9:$S$223,$AH814,'Capex forecast'!$Q$9:$Q$223,"Repex")</f>
        <v>0</v>
      </c>
      <c r="AQ814" s="47">
        <f>SUMIFS('Capex forecast'!L$9:L$223,'Capex forecast'!$T$9:$T$223,$AF814,'Capex forecast'!$S$9:$S$223,$AH814,'Capex forecast'!$Q$9:$Q$223,"Repex")</f>
        <v>0</v>
      </c>
      <c r="AR814" s="47">
        <f>SUMIFS('Capex forecast'!M$9:M$223,'Capex forecast'!$T$9:$T$223,$AF814,'Capex forecast'!$S$9:$S$223,$AH814,'Capex forecast'!$Q$9:$Q$223,"Repex")</f>
        <v>0</v>
      </c>
      <c r="AS814" s="47">
        <f>SUMIFS('Capex forecast'!N$9:N$223,'Capex forecast'!$T$9:$T$223,$AF814,'Capex forecast'!$S$9:$S$223,$AH814,'Capex forecast'!$Q$9:$Q$223,"Repex")</f>
        <v>0</v>
      </c>
    </row>
    <row r="815" spans="2:45" ht="15">
      <c r="B815" s="45" t="s">
        <v>233</v>
      </c>
      <c r="C815" s="6" t="str">
        <f>INDEX('Demand forecast'!$M$9:$M$5832,MATCH($B815,'Demand forecast'!$B$9:$B$5832,0))</f>
        <v>Yes</v>
      </c>
      <c r="D815" s="6" t="str">
        <f>IF(COUNTIF($B$93:B815,$B815) = 1, "LV", IF(COUNTIF($B$93:B815,$B815) = 2, "HV", "ST"))</f>
        <v>ST</v>
      </c>
      <c r="E815" s="6" t="str">
        <f>INDEX('Demand forecast and growth rate'!$E$7:$E$273,MATCH($B815,'Demand forecast and growth rate'!$B$7:$B$273,0))</f>
        <v>Steady/falling</v>
      </c>
      <c r="F815" s="32">
        <f>SUMIFS('Capex forecast'!E$9:E$223,'Capex forecast'!$T$9:$T$223,'Allocation of site-spec costs'!$B815,'Capex forecast'!$S$9:$S$223,'Allocation of site-spec costs'!$D815,'Capex forecast'!$Q$9:$Q$223,"Customer Connection")</f>
        <v>0</v>
      </c>
      <c r="G815" s="32">
        <f>SUMIFS('Capex forecast'!F$9:F$223,'Capex forecast'!$T$9:$T$223,'Allocation of site-spec costs'!$B815,'Capex forecast'!$S$9:$S$223,'Allocation of site-spec costs'!$D815,'Capex forecast'!$Q$9:$Q$223,"Customer Connection")</f>
        <v>0</v>
      </c>
      <c r="H815" s="32">
        <f>SUMIFS('Capex forecast'!G$9:G$223,'Capex forecast'!$T$9:$T$223,'Allocation of site-spec costs'!$B815,'Capex forecast'!$S$9:$S$223,'Allocation of site-spec costs'!$D815,'Capex forecast'!$Q$9:$Q$223,"Customer Connection")</f>
        <v>0</v>
      </c>
      <c r="I815" s="32">
        <f>SUMIFS('Capex forecast'!H$9:H$223,'Capex forecast'!$T$9:$T$223,'Allocation of site-spec costs'!$B815,'Capex forecast'!$S$9:$S$223,'Allocation of site-spec costs'!$D815,'Capex forecast'!$Q$9:$Q$223,"Customer Connection")</f>
        <v>0</v>
      </c>
      <c r="J815" s="32">
        <f>SUMIFS('Capex forecast'!I$9:I$223,'Capex forecast'!$T$9:$T$223,'Allocation of site-spec costs'!$B815,'Capex forecast'!$S$9:$S$223,'Allocation of site-spec costs'!$D815,'Capex forecast'!$Q$9:$Q$223,"Customer Connection")</f>
        <v>0</v>
      </c>
      <c r="K815" s="32">
        <f>SUMIFS('Capex forecast'!J$9:J$223,'Capex forecast'!$T$9:$T$223,'Allocation of site-spec costs'!$B815,'Capex forecast'!$S$9:$S$223,'Allocation of site-spec costs'!$D815,'Capex forecast'!$Q$9:$Q$223,"Customer Connection")</f>
        <v>0</v>
      </c>
      <c r="L815" s="32">
        <f>SUMIFS('Capex forecast'!K$9:K$223,'Capex forecast'!$T$9:$T$223,'Allocation of site-spec costs'!$B815,'Capex forecast'!$S$9:$S$223,'Allocation of site-spec costs'!$D815,'Capex forecast'!$Q$9:$Q$223,"Customer Connection")</f>
        <v>0</v>
      </c>
      <c r="M815" s="32">
        <f>SUMIFS('Capex forecast'!L$9:L$223,'Capex forecast'!$T$9:$T$223,'Allocation of site-spec costs'!$B815,'Capex forecast'!$S$9:$S$223,'Allocation of site-spec costs'!$D815,'Capex forecast'!$Q$9:$Q$223,"Customer Connection")</f>
        <v>0</v>
      </c>
      <c r="N815" s="32">
        <f>SUMIFS('Capex forecast'!M$9:M$223,'Capex forecast'!$T$9:$T$223,'Allocation of site-spec costs'!$B815,'Capex forecast'!$S$9:$S$223,'Allocation of site-spec costs'!$D815,'Capex forecast'!$Q$9:$Q$223,"Customer Connection")</f>
        <v>0</v>
      </c>
      <c r="O815" s="32">
        <f>SUMIFS('Capex forecast'!N$9:N$223,'Capex forecast'!$T$9:$T$223,'Allocation of site-spec costs'!$B815,'Capex forecast'!$S$9:$S$223,'Allocation of site-spec costs'!$D815,'Capex forecast'!$Q$9:$Q$223,"Customer Connection")</f>
        <v>0</v>
      </c>
      <c r="Q815" s="45" t="s">
        <v>233</v>
      </c>
      <c r="R815" s="6" t="str">
        <f>INDEX('Demand forecast'!$M$9:$M$5832,MATCH($Q815,'Demand forecast'!$B$9:$B$5832,0))</f>
        <v>Yes</v>
      </c>
      <c r="S815" s="6" t="str">
        <f>IF(COUNTIF($Q$93:Q815,$B815) = 1, "LV", IF(COUNTIF($Q$93:Q815,$B815) = 2, "HV", "ST"))</f>
        <v>ST</v>
      </c>
      <c r="T815" s="6" t="str">
        <f>INDEX('Demand forecast and growth rate'!$E$7:$E$273,MATCH($Q815,'Demand forecast and growth rate'!$B$7:$B$273,0))</f>
        <v>Steady/falling</v>
      </c>
      <c r="U815" s="32">
        <f>SUMIFS('Capex forecast'!E$9:E$223,'Capex forecast'!$T$9:$T$223,$Q815,'Capex forecast'!$S$9:$S$223,$S815,'Capex forecast'!$Q$9:$Q$223,"Augex")</f>
        <v>0</v>
      </c>
      <c r="V815" s="32">
        <f>SUMIFS('Capex forecast'!F$9:F$223,'Capex forecast'!$T$9:$T$223,$Q815,'Capex forecast'!$S$9:$S$223,$S815,'Capex forecast'!$Q$9:$Q$223,"Augex")</f>
        <v>0</v>
      </c>
      <c r="W815" s="32">
        <f>SUMIFS('Capex forecast'!G$9:G$223,'Capex forecast'!$T$9:$T$223,$Q815,'Capex forecast'!$S$9:$S$223,$S815,'Capex forecast'!$Q$9:$Q$223,"Augex")</f>
        <v>0</v>
      </c>
      <c r="X815" s="32">
        <f>SUMIFS('Capex forecast'!H$9:H$223,'Capex forecast'!$T$9:$T$223,$Q815,'Capex forecast'!$S$9:$S$223,$S815,'Capex forecast'!$Q$9:$Q$223,"Augex")</f>
        <v>0</v>
      </c>
      <c r="Y815" s="32">
        <f>SUMIFS('Capex forecast'!I$9:I$223,'Capex forecast'!$T$9:$T$223,$Q815,'Capex forecast'!$S$9:$S$223,$S815,'Capex forecast'!$Q$9:$Q$223,"Augex")</f>
        <v>0</v>
      </c>
      <c r="Z815" s="32">
        <f>SUMIFS('Capex forecast'!J$9:J$223,'Capex forecast'!$T$9:$T$223,$Q815,'Capex forecast'!$S$9:$S$223,$S815,'Capex forecast'!$Q$9:$Q$223,"Augex")</f>
        <v>0</v>
      </c>
      <c r="AA815" s="32">
        <f>SUMIFS('Capex forecast'!K$9:K$223,'Capex forecast'!$T$9:$T$223,$Q815,'Capex forecast'!$S$9:$S$223,$S815,'Capex forecast'!$Q$9:$Q$223,"Augex")</f>
        <v>0</v>
      </c>
      <c r="AB815" s="32">
        <f>SUMIFS('Capex forecast'!L$9:L$223,'Capex forecast'!$T$9:$T$223,$Q815,'Capex forecast'!$S$9:$S$223,$S815,'Capex forecast'!$Q$9:$Q$223,"Augex")</f>
        <v>0</v>
      </c>
      <c r="AC815" s="32">
        <f>SUMIFS('Capex forecast'!M$9:M$223,'Capex forecast'!$T$9:$T$223,$Q815,'Capex forecast'!$S$9:$S$223,$S815,'Capex forecast'!$Q$9:$Q$223,"Augex")</f>
        <v>0</v>
      </c>
      <c r="AD815" s="32">
        <f>SUMIFS('Capex forecast'!N$9:N$223,'Capex forecast'!$T$9:$T$223,$Q815,'Capex forecast'!$S$9:$S$223,$S815,'Capex forecast'!$Q$9:$Q$223,"Augex")</f>
        <v>0</v>
      </c>
      <c r="AF815" s="45" t="s">
        <v>233</v>
      </c>
      <c r="AG815" s="6" t="str">
        <f>INDEX('Demand forecast'!$M$9:$M$5832,MATCH($Q815,'Demand forecast'!$B$9:$B$5832,0))</f>
        <v>Yes</v>
      </c>
      <c r="AH815" s="6" t="str">
        <f>IF(COUNTIF($AF$93:AF815,$B815) = 1, "LV", IF(COUNTIF($AF$93:AF815,$B815) = 2, "HV", "ST"))</f>
        <v>ST</v>
      </c>
      <c r="AI815" s="6" t="str">
        <f>INDEX('Demand forecast and growth rate'!$E$7:$E$273,MATCH($Q815,'Demand forecast and growth rate'!$B$7:$B$273,0))</f>
        <v>Steady/falling</v>
      </c>
      <c r="AJ815" s="47">
        <f>SUMIFS('Capex forecast'!E$9:E$223,'Capex forecast'!$T$9:$T$223,$AF815,'Capex forecast'!$S$9:$S$223,$AH815,'Capex forecast'!$Q$9:$Q$223,"Repex")</f>
        <v>0</v>
      </c>
      <c r="AK815" s="47">
        <f>SUMIFS('Capex forecast'!F$9:F$223,'Capex forecast'!$T$9:$T$223,$AF815,'Capex forecast'!$S$9:$S$223,$AH815,'Capex forecast'!$Q$9:$Q$223,"Repex")</f>
        <v>0</v>
      </c>
      <c r="AL815" s="47">
        <f>SUMIFS('Capex forecast'!G$9:G$223,'Capex forecast'!$T$9:$T$223,$AF815,'Capex forecast'!$S$9:$S$223,$AH815,'Capex forecast'!$Q$9:$Q$223,"Repex")</f>
        <v>0</v>
      </c>
      <c r="AM815" s="47">
        <f>SUMIFS('Capex forecast'!H$9:H$223,'Capex forecast'!$T$9:$T$223,$AF815,'Capex forecast'!$S$9:$S$223,$AH815,'Capex forecast'!$Q$9:$Q$223,"Repex")</f>
        <v>0</v>
      </c>
      <c r="AN815" s="47">
        <f>SUMIFS('Capex forecast'!I$9:I$223,'Capex forecast'!$T$9:$T$223,$AF815,'Capex forecast'!$S$9:$S$223,$AH815,'Capex forecast'!$Q$9:$Q$223,"Repex")</f>
        <v>0</v>
      </c>
      <c r="AO815" s="47">
        <f>SUMIFS('Capex forecast'!J$9:J$223,'Capex forecast'!$T$9:$T$223,$AF815,'Capex forecast'!$S$9:$S$223,$AH815,'Capex forecast'!$Q$9:$Q$223,"Repex")</f>
        <v>0</v>
      </c>
      <c r="AP815" s="47">
        <f>SUMIFS('Capex forecast'!K$9:K$223,'Capex forecast'!$T$9:$T$223,$AF815,'Capex forecast'!$S$9:$S$223,$AH815,'Capex forecast'!$Q$9:$Q$223,"Repex")</f>
        <v>0</v>
      </c>
      <c r="AQ815" s="47">
        <f>SUMIFS('Capex forecast'!L$9:L$223,'Capex forecast'!$T$9:$T$223,$AF815,'Capex forecast'!$S$9:$S$223,$AH815,'Capex forecast'!$Q$9:$Q$223,"Repex")</f>
        <v>0</v>
      </c>
      <c r="AR815" s="47">
        <f>SUMIFS('Capex forecast'!M$9:M$223,'Capex forecast'!$T$9:$T$223,$AF815,'Capex forecast'!$S$9:$S$223,$AH815,'Capex forecast'!$Q$9:$Q$223,"Repex")</f>
        <v>0</v>
      </c>
      <c r="AS815" s="47">
        <f>SUMIFS('Capex forecast'!N$9:N$223,'Capex forecast'!$T$9:$T$223,$AF815,'Capex forecast'!$S$9:$S$223,$AH815,'Capex forecast'!$Q$9:$Q$223,"Repex")</f>
        <v>0</v>
      </c>
    </row>
    <row r="816" spans="2:45" ht="15">
      <c r="B816" s="45" t="s">
        <v>439</v>
      </c>
      <c r="C816" s="6" t="str">
        <f>INDEX('Demand forecast'!$M$9:$M$5832,MATCH($B816,'Demand forecast'!$B$9:$B$5832,0))</f>
        <v>Yes</v>
      </c>
      <c r="D816" s="6" t="str">
        <f>IF(COUNTIF($B$93:B816,$B816) = 1, "LV", IF(COUNTIF($B$93:B816,$B816) = 2, "HV", "ST"))</f>
        <v>ST</v>
      </c>
      <c r="E816" s="6" t="str">
        <f>INDEX('Demand forecast and growth rate'!$E$7:$E$273,MATCH($B816,'Demand forecast and growth rate'!$B$7:$B$273,0))</f>
        <v>Steady/falling</v>
      </c>
      <c r="F816" s="32">
        <f>SUMIFS('Capex forecast'!E$9:E$223,'Capex forecast'!$T$9:$T$223,'Allocation of site-spec costs'!$B816,'Capex forecast'!$S$9:$S$223,'Allocation of site-spec costs'!$D816,'Capex forecast'!$Q$9:$Q$223,"Customer Connection")</f>
        <v>0</v>
      </c>
      <c r="G816" s="32">
        <f>SUMIFS('Capex forecast'!F$9:F$223,'Capex forecast'!$T$9:$T$223,'Allocation of site-spec costs'!$B816,'Capex forecast'!$S$9:$S$223,'Allocation of site-spec costs'!$D816,'Capex forecast'!$Q$9:$Q$223,"Customer Connection")</f>
        <v>0</v>
      </c>
      <c r="H816" s="32">
        <f>SUMIFS('Capex forecast'!G$9:G$223,'Capex forecast'!$T$9:$T$223,'Allocation of site-spec costs'!$B816,'Capex forecast'!$S$9:$S$223,'Allocation of site-spec costs'!$D816,'Capex forecast'!$Q$9:$Q$223,"Customer Connection")</f>
        <v>0</v>
      </c>
      <c r="I816" s="32">
        <f>SUMIFS('Capex forecast'!H$9:H$223,'Capex forecast'!$T$9:$T$223,'Allocation of site-spec costs'!$B816,'Capex forecast'!$S$9:$S$223,'Allocation of site-spec costs'!$D816,'Capex forecast'!$Q$9:$Q$223,"Customer Connection")</f>
        <v>0</v>
      </c>
      <c r="J816" s="32">
        <f>SUMIFS('Capex forecast'!I$9:I$223,'Capex forecast'!$T$9:$T$223,'Allocation of site-spec costs'!$B816,'Capex forecast'!$S$9:$S$223,'Allocation of site-spec costs'!$D816,'Capex forecast'!$Q$9:$Q$223,"Customer Connection")</f>
        <v>0</v>
      </c>
      <c r="K816" s="32">
        <f>SUMIFS('Capex forecast'!J$9:J$223,'Capex forecast'!$T$9:$T$223,'Allocation of site-spec costs'!$B816,'Capex forecast'!$S$9:$S$223,'Allocation of site-spec costs'!$D816,'Capex forecast'!$Q$9:$Q$223,"Customer Connection")</f>
        <v>0</v>
      </c>
      <c r="L816" s="32">
        <f>SUMIFS('Capex forecast'!K$9:K$223,'Capex forecast'!$T$9:$T$223,'Allocation of site-spec costs'!$B816,'Capex forecast'!$S$9:$S$223,'Allocation of site-spec costs'!$D816,'Capex forecast'!$Q$9:$Q$223,"Customer Connection")</f>
        <v>0</v>
      </c>
      <c r="M816" s="32">
        <f>SUMIFS('Capex forecast'!L$9:L$223,'Capex forecast'!$T$9:$T$223,'Allocation of site-spec costs'!$B816,'Capex forecast'!$S$9:$S$223,'Allocation of site-spec costs'!$D816,'Capex forecast'!$Q$9:$Q$223,"Customer Connection")</f>
        <v>0</v>
      </c>
      <c r="N816" s="32">
        <f>SUMIFS('Capex forecast'!M$9:M$223,'Capex forecast'!$T$9:$T$223,'Allocation of site-spec costs'!$B816,'Capex forecast'!$S$9:$S$223,'Allocation of site-spec costs'!$D816,'Capex forecast'!$Q$9:$Q$223,"Customer Connection")</f>
        <v>0</v>
      </c>
      <c r="O816" s="32">
        <f>SUMIFS('Capex forecast'!N$9:N$223,'Capex forecast'!$T$9:$T$223,'Allocation of site-spec costs'!$B816,'Capex forecast'!$S$9:$S$223,'Allocation of site-spec costs'!$D816,'Capex forecast'!$Q$9:$Q$223,"Customer Connection")</f>
        <v>0</v>
      </c>
      <c r="Q816" s="45" t="s">
        <v>439</v>
      </c>
      <c r="R816" s="6" t="str">
        <f>INDEX('Demand forecast'!$M$9:$M$5832,MATCH($Q816,'Demand forecast'!$B$9:$B$5832,0))</f>
        <v>Yes</v>
      </c>
      <c r="S816" s="6" t="str">
        <f>IF(COUNTIF($Q$93:Q816,$B816) = 1, "LV", IF(COUNTIF($Q$93:Q816,$B816) = 2, "HV", "ST"))</f>
        <v>ST</v>
      </c>
      <c r="T816" s="6" t="str">
        <f>INDEX('Demand forecast and growth rate'!$E$7:$E$273,MATCH($Q816,'Demand forecast and growth rate'!$B$7:$B$273,0))</f>
        <v>Steady/falling</v>
      </c>
      <c r="U816" s="32">
        <f>SUMIFS('Capex forecast'!E$9:E$223,'Capex forecast'!$T$9:$T$223,$Q816,'Capex forecast'!$S$9:$S$223,$S816,'Capex forecast'!$Q$9:$Q$223,"Augex")</f>
        <v>0</v>
      </c>
      <c r="V816" s="32">
        <f>SUMIFS('Capex forecast'!F$9:F$223,'Capex forecast'!$T$9:$T$223,$Q816,'Capex forecast'!$S$9:$S$223,$S816,'Capex forecast'!$Q$9:$Q$223,"Augex")</f>
        <v>0</v>
      </c>
      <c r="W816" s="32">
        <f>SUMIFS('Capex forecast'!G$9:G$223,'Capex forecast'!$T$9:$T$223,$Q816,'Capex forecast'!$S$9:$S$223,$S816,'Capex forecast'!$Q$9:$Q$223,"Augex")</f>
        <v>0</v>
      </c>
      <c r="X816" s="32">
        <f>SUMIFS('Capex forecast'!H$9:H$223,'Capex forecast'!$T$9:$T$223,$Q816,'Capex forecast'!$S$9:$S$223,$S816,'Capex forecast'!$Q$9:$Q$223,"Augex")</f>
        <v>0</v>
      </c>
      <c r="Y816" s="32">
        <f>SUMIFS('Capex forecast'!I$9:I$223,'Capex forecast'!$T$9:$T$223,$Q816,'Capex forecast'!$S$9:$S$223,$S816,'Capex forecast'!$Q$9:$Q$223,"Augex")</f>
        <v>0</v>
      </c>
      <c r="Z816" s="32">
        <f>SUMIFS('Capex forecast'!J$9:J$223,'Capex forecast'!$T$9:$T$223,$Q816,'Capex forecast'!$S$9:$S$223,$S816,'Capex forecast'!$Q$9:$Q$223,"Augex")</f>
        <v>0</v>
      </c>
      <c r="AA816" s="32">
        <f>SUMIFS('Capex forecast'!K$9:K$223,'Capex forecast'!$T$9:$T$223,$Q816,'Capex forecast'!$S$9:$S$223,$S816,'Capex forecast'!$Q$9:$Q$223,"Augex")</f>
        <v>0</v>
      </c>
      <c r="AB816" s="32">
        <f>SUMIFS('Capex forecast'!L$9:L$223,'Capex forecast'!$T$9:$T$223,$Q816,'Capex forecast'!$S$9:$S$223,$S816,'Capex forecast'!$Q$9:$Q$223,"Augex")</f>
        <v>0</v>
      </c>
      <c r="AC816" s="32">
        <f>SUMIFS('Capex forecast'!M$9:M$223,'Capex forecast'!$T$9:$T$223,$Q816,'Capex forecast'!$S$9:$S$223,$S816,'Capex forecast'!$Q$9:$Q$223,"Augex")</f>
        <v>0</v>
      </c>
      <c r="AD816" s="32">
        <f>SUMIFS('Capex forecast'!N$9:N$223,'Capex forecast'!$T$9:$T$223,$Q816,'Capex forecast'!$S$9:$S$223,$S816,'Capex forecast'!$Q$9:$Q$223,"Augex")</f>
        <v>0</v>
      </c>
      <c r="AF816" s="45" t="s">
        <v>439</v>
      </c>
      <c r="AG816" s="6" t="str">
        <f>INDEX('Demand forecast'!$M$9:$M$5832,MATCH($Q816,'Demand forecast'!$B$9:$B$5832,0))</f>
        <v>Yes</v>
      </c>
      <c r="AH816" s="6" t="str">
        <f>IF(COUNTIF($AF$93:AF816,$B816) = 1, "LV", IF(COUNTIF($AF$93:AF816,$B816) = 2, "HV", "ST"))</f>
        <v>ST</v>
      </c>
      <c r="AI816" s="6" t="str">
        <f>INDEX('Demand forecast and growth rate'!$E$7:$E$273,MATCH($Q816,'Demand forecast and growth rate'!$B$7:$B$273,0))</f>
        <v>Steady/falling</v>
      </c>
      <c r="AJ816" s="47">
        <f>SUMIFS('Capex forecast'!E$9:E$223,'Capex forecast'!$T$9:$T$223,$AF816,'Capex forecast'!$S$9:$S$223,$AH816,'Capex forecast'!$Q$9:$Q$223,"Repex")</f>
        <v>0</v>
      </c>
      <c r="AK816" s="47">
        <f>SUMIFS('Capex forecast'!F$9:F$223,'Capex forecast'!$T$9:$T$223,$AF816,'Capex forecast'!$S$9:$S$223,$AH816,'Capex forecast'!$Q$9:$Q$223,"Repex")</f>
        <v>0</v>
      </c>
      <c r="AL816" s="47">
        <f>SUMIFS('Capex forecast'!G$9:G$223,'Capex forecast'!$T$9:$T$223,$AF816,'Capex forecast'!$S$9:$S$223,$AH816,'Capex forecast'!$Q$9:$Q$223,"Repex")</f>
        <v>0</v>
      </c>
      <c r="AM816" s="47">
        <f>SUMIFS('Capex forecast'!H$9:H$223,'Capex forecast'!$T$9:$T$223,$AF816,'Capex forecast'!$S$9:$S$223,$AH816,'Capex forecast'!$Q$9:$Q$223,"Repex")</f>
        <v>0</v>
      </c>
      <c r="AN816" s="47">
        <f>SUMIFS('Capex forecast'!I$9:I$223,'Capex forecast'!$T$9:$T$223,$AF816,'Capex forecast'!$S$9:$S$223,$AH816,'Capex forecast'!$Q$9:$Q$223,"Repex")</f>
        <v>0</v>
      </c>
      <c r="AO816" s="47">
        <f>SUMIFS('Capex forecast'!J$9:J$223,'Capex forecast'!$T$9:$T$223,$AF816,'Capex forecast'!$S$9:$S$223,$AH816,'Capex forecast'!$Q$9:$Q$223,"Repex")</f>
        <v>0</v>
      </c>
      <c r="AP816" s="47">
        <f>SUMIFS('Capex forecast'!K$9:K$223,'Capex forecast'!$T$9:$T$223,$AF816,'Capex forecast'!$S$9:$S$223,$AH816,'Capex forecast'!$Q$9:$Q$223,"Repex")</f>
        <v>0</v>
      </c>
      <c r="AQ816" s="47">
        <f>SUMIFS('Capex forecast'!L$9:L$223,'Capex forecast'!$T$9:$T$223,$AF816,'Capex forecast'!$S$9:$S$223,$AH816,'Capex forecast'!$Q$9:$Q$223,"Repex")</f>
        <v>0</v>
      </c>
      <c r="AR816" s="47">
        <f>SUMIFS('Capex forecast'!M$9:M$223,'Capex forecast'!$T$9:$T$223,$AF816,'Capex forecast'!$S$9:$S$223,$AH816,'Capex forecast'!$Q$9:$Q$223,"Repex")</f>
        <v>0</v>
      </c>
      <c r="AS816" s="47">
        <f>SUMIFS('Capex forecast'!N$9:N$223,'Capex forecast'!$T$9:$T$223,$AF816,'Capex forecast'!$S$9:$S$223,$AH816,'Capex forecast'!$Q$9:$Q$223,"Repex")</f>
        <v>0</v>
      </c>
    </row>
    <row r="817" spans="2:45" ht="15">
      <c r="B817" s="45" t="s">
        <v>115</v>
      </c>
      <c r="C817" s="6" t="str">
        <f>INDEX('Demand forecast'!$M$9:$M$5832,MATCH($B817,'Demand forecast'!$B$9:$B$5832,0))</f>
        <v>No</v>
      </c>
      <c r="D817" s="6" t="str">
        <f>IF(COUNTIF($B$93:B817,$B817) = 1, "LV", IF(COUNTIF($B$93:B817,$B817) = 2, "HV", "ST"))</f>
        <v>ST</v>
      </c>
      <c r="E817" s="6" t="str">
        <f>INDEX('Demand forecast and growth rate'!$E$7:$E$273,MATCH($B817,'Demand forecast and growth rate'!$B$7:$B$273,0))</f>
        <v>Small growth</v>
      </c>
      <c r="F817" s="32">
        <f>SUMIFS('Capex forecast'!E$9:E$223,'Capex forecast'!$T$9:$T$223,'Allocation of site-spec costs'!$B817,'Capex forecast'!$S$9:$S$223,'Allocation of site-spec costs'!$D817,'Capex forecast'!$Q$9:$Q$223,"Customer Connection")</f>
        <v>0</v>
      </c>
      <c r="G817" s="32">
        <f>SUMIFS('Capex forecast'!F$9:F$223,'Capex forecast'!$T$9:$T$223,'Allocation of site-spec costs'!$B817,'Capex forecast'!$S$9:$S$223,'Allocation of site-spec costs'!$D817,'Capex forecast'!$Q$9:$Q$223,"Customer Connection")</f>
        <v>0</v>
      </c>
      <c r="H817" s="32">
        <f>SUMIFS('Capex forecast'!G$9:G$223,'Capex forecast'!$T$9:$T$223,'Allocation of site-spec costs'!$B817,'Capex forecast'!$S$9:$S$223,'Allocation of site-spec costs'!$D817,'Capex forecast'!$Q$9:$Q$223,"Customer Connection")</f>
        <v>0</v>
      </c>
      <c r="I817" s="32">
        <f>SUMIFS('Capex forecast'!H$9:H$223,'Capex forecast'!$T$9:$T$223,'Allocation of site-spec costs'!$B817,'Capex forecast'!$S$9:$S$223,'Allocation of site-spec costs'!$D817,'Capex forecast'!$Q$9:$Q$223,"Customer Connection")</f>
        <v>0</v>
      </c>
      <c r="J817" s="32">
        <f>SUMIFS('Capex forecast'!I$9:I$223,'Capex forecast'!$T$9:$T$223,'Allocation of site-spec costs'!$B817,'Capex forecast'!$S$9:$S$223,'Allocation of site-spec costs'!$D817,'Capex forecast'!$Q$9:$Q$223,"Customer Connection")</f>
        <v>0</v>
      </c>
      <c r="K817" s="32">
        <f>SUMIFS('Capex forecast'!J$9:J$223,'Capex forecast'!$T$9:$T$223,'Allocation of site-spec costs'!$B817,'Capex forecast'!$S$9:$S$223,'Allocation of site-spec costs'!$D817,'Capex forecast'!$Q$9:$Q$223,"Customer Connection")</f>
        <v>0</v>
      </c>
      <c r="L817" s="32">
        <f>SUMIFS('Capex forecast'!K$9:K$223,'Capex forecast'!$T$9:$T$223,'Allocation of site-spec costs'!$B817,'Capex forecast'!$S$9:$S$223,'Allocation of site-spec costs'!$D817,'Capex forecast'!$Q$9:$Q$223,"Customer Connection")</f>
        <v>0</v>
      </c>
      <c r="M817" s="32">
        <f>SUMIFS('Capex forecast'!L$9:L$223,'Capex forecast'!$T$9:$T$223,'Allocation of site-spec costs'!$B817,'Capex forecast'!$S$9:$S$223,'Allocation of site-spec costs'!$D817,'Capex forecast'!$Q$9:$Q$223,"Customer Connection")</f>
        <v>0</v>
      </c>
      <c r="N817" s="32">
        <f>SUMIFS('Capex forecast'!M$9:M$223,'Capex forecast'!$T$9:$T$223,'Allocation of site-spec costs'!$B817,'Capex forecast'!$S$9:$S$223,'Allocation of site-spec costs'!$D817,'Capex forecast'!$Q$9:$Q$223,"Customer Connection")</f>
        <v>0</v>
      </c>
      <c r="O817" s="32">
        <f>SUMIFS('Capex forecast'!N$9:N$223,'Capex forecast'!$T$9:$T$223,'Allocation of site-spec costs'!$B817,'Capex forecast'!$S$9:$S$223,'Allocation of site-spec costs'!$D817,'Capex forecast'!$Q$9:$Q$223,"Customer Connection")</f>
        <v>0</v>
      </c>
      <c r="Q817" s="45" t="s">
        <v>115</v>
      </c>
      <c r="R817" s="6" t="str">
        <f>INDEX('Demand forecast'!$M$9:$M$5832,MATCH($Q817,'Demand forecast'!$B$9:$B$5832,0))</f>
        <v>No</v>
      </c>
      <c r="S817" s="6" t="str">
        <f>IF(COUNTIF($Q$93:Q817,$B817) = 1, "LV", IF(COUNTIF($Q$93:Q817,$B817) = 2, "HV", "ST"))</f>
        <v>ST</v>
      </c>
      <c r="T817" s="6" t="str">
        <f>INDEX('Demand forecast and growth rate'!$E$7:$E$273,MATCH($Q817,'Demand forecast and growth rate'!$B$7:$B$273,0))</f>
        <v>Small growth</v>
      </c>
      <c r="U817" s="32">
        <f>SUMIFS('Capex forecast'!E$9:E$223,'Capex forecast'!$T$9:$T$223,$Q817,'Capex forecast'!$S$9:$S$223,$S817,'Capex forecast'!$Q$9:$Q$223,"Augex")</f>
        <v>0</v>
      </c>
      <c r="V817" s="32">
        <f>SUMIFS('Capex forecast'!F$9:F$223,'Capex forecast'!$T$9:$T$223,$Q817,'Capex forecast'!$S$9:$S$223,$S817,'Capex forecast'!$Q$9:$Q$223,"Augex")</f>
        <v>0</v>
      </c>
      <c r="W817" s="32">
        <f>SUMIFS('Capex forecast'!G$9:G$223,'Capex forecast'!$T$9:$T$223,$Q817,'Capex forecast'!$S$9:$S$223,$S817,'Capex forecast'!$Q$9:$Q$223,"Augex")</f>
        <v>0</v>
      </c>
      <c r="X817" s="32">
        <f>SUMIFS('Capex forecast'!H$9:H$223,'Capex forecast'!$T$9:$T$223,$Q817,'Capex forecast'!$S$9:$S$223,$S817,'Capex forecast'!$Q$9:$Q$223,"Augex")</f>
        <v>0</v>
      </c>
      <c r="Y817" s="32">
        <f>SUMIFS('Capex forecast'!I$9:I$223,'Capex forecast'!$T$9:$T$223,$Q817,'Capex forecast'!$S$9:$S$223,$S817,'Capex forecast'!$Q$9:$Q$223,"Augex")</f>
        <v>0</v>
      </c>
      <c r="Z817" s="32">
        <f>SUMIFS('Capex forecast'!J$9:J$223,'Capex forecast'!$T$9:$T$223,$Q817,'Capex forecast'!$S$9:$S$223,$S817,'Capex forecast'!$Q$9:$Q$223,"Augex")</f>
        <v>0</v>
      </c>
      <c r="AA817" s="32">
        <f>SUMIFS('Capex forecast'!K$9:K$223,'Capex forecast'!$T$9:$T$223,$Q817,'Capex forecast'!$S$9:$S$223,$S817,'Capex forecast'!$Q$9:$Q$223,"Augex")</f>
        <v>0</v>
      </c>
      <c r="AB817" s="32">
        <f>SUMIFS('Capex forecast'!L$9:L$223,'Capex forecast'!$T$9:$T$223,$Q817,'Capex forecast'!$S$9:$S$223,$S817,'Capex forecast'!$Q$9:$Q$223,"Augex")</f>
        <v>0</v>
      </c>
      <c r="AC817" s="32">
        <f>SUMIFS('Capex forecast'!M$9:M$223,'Capex forecast'!$T$9:$T$223,$Q817,'Capex forecast'!$S$9:$S$223,$S817,'Capex forecast'!$Q$9:$Q$223,"Augex")</f>
        <v>0</v>
      </c>
      <c r="AD817" s="32">
        <f>SUMIFS('Capex forecast'!N$9:N$223,'Capex forecast'!$T$9:$T$223,$Q817,'Capex forecast'!$S$9:$S$223,$S817,'Capex forecast'!$Q$9:$Q$223,"Augex")</f>
        <v>0</v>
      </c>
      <c r="AF817" s="45" t="s">
        <v>115</v>
      </c>
      <c r="AG817" s="6" t="str">
        <f>INDEX('Demand forecast'!$M$9:$M$5832,MATCH($Q817,'Demand forecast'!$B$9:$B$5832,0))</f>
        <v>No</v>
      </c>
      <c r="AH817" s="6" t="str">
        <f>IF(COUNTIF($AF$93:AF817,$B817) = 1, "LV", IF(COUNTIF($AF$93:AF817,$B817) = 2, "HV", "ST"))</f>
        <v>ST</v>
      </c>
      <c r="AI817" s="6" t="str">
        <f>INDEX('Demand forecast and growth rate'!$E$7:$E$273,MATCH($Q817,'Demand forecast and growth rate'!$B$7:$B$273,0))</f>
        <v>Small growth</v>
      </c>
      <c r="AJ817" s="47">
        <f>SUMIFS('Capex forecast'!E$9:E$223,'Capex forecast'!$T$9:$T$223,$AF817,'Capex forecast'!$S$9:$S$223,$AH817,'Capex forecast'!$Q$9:$Q$223,"Repex")</f>
        <v>0</v>
      </c>
      <c r="AK817" s="47">
        <f>SUMIFS('Capex forecast'!F$9:F$223,'Capex forecast'!$T$9:$T$223,$AF817,'Capex forecast'!$S$9:$S$223,$AH817,'Capex forecast'!$Q$9:$Q$223,"Repex")</f>
        <v>0</v>
      </c>
      <c r="AL817" s="47">
        <f>SUMIFS('Capex forecast'!G$9:G$223,'Capex forecast'!$T$9:$T$223,$AF817,'Capex forecast'!$S$9:$S$223,$AH817,'Capex forecast'!$Q$9:$Q$223,"Repex")</f>
        <v>0</v>
      </c>
      <c r="AM817" s="47">
        <f>SUMIFS('Capex forecast'!H$9:H$223,'Capex forecast'!$T$9:$T$223,$AF817,'Capex forecast'!$S$9:$S$223,$AH817,'Capex forecast'!$Q$9:$Q$223,"Repex")</f>
        <v>0</v>
      </c>
      <c r="AN817" s="47">
        <f>SUMIFS('Capex forecast'!I$9:I$223,'Capex forecast'!$T$9:$T$223,$AF817,'Capex forecast'!$S$9:$S$223,$AH817,'Capex forecast'!$Q$9:$Q$223,"Repex")</f>
        <v>0</v>
      </c>
      <c r="AO817" s="47">
        <f>SUMIFS('Capex forecast'!J$9:J$223,'Capex forecast'!$T$9:$T$223,$AF817,'Capex forecast'!$S$9:$S$223,$AH817,'Capex forecast'!$Q$9:$Q$223,"Repex")</f>
        <v>0</v>
      </c>
      <c r="AP817" s="47">
        <f>SUMIFS('Capex forecast'!K$9:K$223,'Capex forecast'!$T$9:$T$223,$AF817,'Capex forecast'!$S$9:$S$223,$AH817,'Capex forecast'!$Q$9:$Q$223,"Repex")</f>
        <v>0</v>
      </c>
      <c r="AQ817" s="47">
        <f>SUMIFS('Capex forecast'!L$9:L$223,'Capex forecast'!$T$9:$T$223,$AF817,'Capex forecast'!$S$9:$S$223,$AH817,'Capex forecast'!$Q$9:$Q$223,"Repex")</f>
        <v>0</v>
      </c>
      <c r="AR817" s="47">
        <f>SUMIFS('Capex forecast'!M$9:M$223,'Capex forecast'!$T$9:$T$223,$AF817,'Capex forecast'!$S$9:$S$223,$AH817,'Capex forecast'!$Q$9:$Q$223,"Repex")</f>
        <v>0</v>
      </c>
      <c r="AS817" s="47">
        <f>SUMIFS('Capex forecast'!N$9:N$223,'Capex forecast'!$T$9:$T$223,$AF817,'Capex forecast'!$S$9:$S$223,$AH817,'Capex forecast'!$Q$9:$Q$223,"Repex")</f>
        <v>0</v>
      </c>
    </row>
    <row r="818" spans="2:45" ht="15">
      <c r="B818" s="45" t="s">
        <v>209</v>
      </c>
      <c r="C818" s="6" t="str">
        <f>INDEX('Demand forecast'!$M$9:$M$5832,MATCH($B818,'Demand forecast'!$B$9:$B$5832,0))</f>
        <v>Yes</v>
      </c>
      <c r="D818" s="6" t="str">
        <f>IF(COUNTIF($B$93:B818,$B818) = 1, "LV", IF(COUNTIF($B$93:B818,$B818) = 2, "HV", "ST"))</f>
        <v>ST</v>
      </c>
      <c r="E818" s="6" t="str">
        <f>INDEX('Demand forecast and growth rate'!$E$7:$E$273,MATCH($B818,'Demand forecast and growth rate'!$B$7:$B$273,0))</f>
        <v>Steady/falling</v>
      </c>
      <c r="F818" s="32">
        <f>SUMIFS('Capex forecast'!E$9:E$223,'Capex forecast'!$T$9:$T$223,'Allocation of site-spec costs'!$B818,'Capex forecast'!$S$9:$S$223,'Allocation of site-spec costs'!$D818,'Capex forecast'!$Q$9:$Q$223,"Customer Connection")</f>
        <v>0</v>
      </c>
      <c r="G818" s="32">
        <f>SUMIFS('Capex forecast'!F$9:F$223,'Capex forecast'!$T$9:$T$223,'Allocation of site-spec costs'!$B818,'Capex forecast'!$S$9:$S$223,'Allocation of site-spec costs'!$D818,'Capex forecast'!$Q$9:$Q$223,"Customer Connection")</f>
        <v>0</v>
      </c>
      <c r="H818" s="32">
        <f>SUMIFS('Capex forecast'!G$9:G$223,'Capex forecast'!$T$9:$T$223,'Allocation of site-spec costs'!$B818,'Capex forecast'!$S$9:$S$223,'Allocation of site-spec costs'!$D818,'Capex forecast'!$Q$9:$Q$223,"Customer Connection")</f>
        <v>0</v>
      </c>
      <c r="I818" s="32">
        <f>SUMIFS('Capex forecast'!H$9:H$223,'Capex forecast'!$T$9:$T$223,'Allocation of site-spec costs'!$B818,'Capex forecast'!$S$9:$S$223,'Allocation of site-spec costs'!$D818,'Capex forecast'!$Q$9:$Q$223,"Customer Connection")</f>
        <v>0</v>
      </c>
      <c r="J818" s="32">
        <f>SUMIFS('Capex forecast'!I$9:I$223,'Capex forecast'!$T$9:$T$223,'Allocation of site-spec costs'!$B818,'Capex forecast'!$S$9:$S$223,'Allocation of site-spec costs'!$D818,'Capex forecast'!$Q$9:$Q$223,"Customer Connection")</f>
        <v>0</v>
      </c>
      <c r="K818" s="32">
        <f>SUMIFS('Capex forecast'!J$9:J$223,'Capex forecast'!$T$9:$T$223,'Allocation of site-spec costs'!$B818,'Capex forecast'!$S$9:$S$223,'Allocation of site-spec costs'!$D818,'Capex forecast'!$Q$9:$Q$223,"Customer Connection")</f>
        <v>0</v>
      </c>
      <c r="L818" s="32">
        <f>SUMIFS('Capex forecast'!K$9:K$223,'Capex forecast'!$T$9:$T$223,'Allocation of site-spec costs'!$B818,'Capex forecast'!$S$9:$S$223,'Allocation of site-spec costs'!$D818,'Capex forecast'!$Q$9:$Q$223,"Customer Connection")</f>
        <v>0</v>
      </c>
      <c r="M818" s="32">
        <f>SUMIFS('Capex forecast'!L$9:L$223,'Capex forecast'!$T$9:$T$223,'Allocation of site-spec costs'!$B818,'Capex forecast'!$S$9:$S$223,'Allocation of site-spec costs'!$D818,'Capex forecast'!$Q$9:$Q$223,"Customer Connection")</f>
        <v>0</v>
      </c>
      <c r="N818" s="32">
        <f>SUMIFS('Capex forecast'!M$9:M$223,'Capex forecast'!$T$9:$T$223,'Allocation of site-spec costs'!$B818,'Capex forecast'!$S$9:$S$223,'Allocation of site-spec costs'!$D818,'Capex forecast'!$Q$9:$Q$223,"Customer Connection")</f>
        <v>0</v>
      </c>
      <c r="O818" s="32">
        <f>SUMIFS('Capex forecast'!N$9:N$223,'Capex forecast'!$T$9:$T$223,'Allocation of site-spec costs'!$B818,'Capex forecast'!$S$9:$S$223,'Allocation of site-spec costs'!$D818,'Capex forecast'!$Q$9:$Q$223,"Customer Connection")</f>
        <v>0</v>
      </c>
      <c r="Q818" s="45" t="s">
        <v>209</v>
      </c>
      <c r="R818" s="6" t="str">
        <f>INDEX('Demand forecast'!$M$9:$M$5832,MATCH($Q818,'Demand forecast'!$B$9:$B$5832,0))</f>
        <v>Yes</v>
      </c>
      <c r="S818" s="6" t="str">
        <f>IF(COUNTIF($Q$93:Q818,$B818) = 1, "LV", IF(COUNTIF($Q$93:Q818,$B818) = 2, "HV", "ST"))</f>
        <v>ST</v>
      </c>
      <c r="T818" s="6" t="str">
        <f>INDEX('Demand forecast and growth rate'!$E$7:$E$273,MATCH($Q818,'Demand forecast and growth rate'!$B$7:$B$273,0))</f>
        <v>Steady/falling</v>
      </c>
      <c r="U818" s="32">
        <f>SUMIFS('Capex forecast'!E$9:E$223,'Capex forecast'!$T$9:$T$223,$Q818,'Capex forecast'!$S$9:$S$223,$S818,'Capex forecast'!$Q$9:$Q$223,"Augex")</f>
        <v>0</v>
      </c>
      <c r="V818" s="32">
        <f>SUMIFS('Capex forecast'!F$9:F$223,'Capex forecast'!$T$9:$T$223,$Q818,'Capex forecast'!$S$9:$S$223,$S818,'Capex forecast'!$Q$9:$Q$223,"Augex")</f>
        <v>0</v>
      </c>
      <c r="W818" s="32">
        <f>SUMIFS('Capex forecast'!G$9:G$223,'Capex forecast'!$T$9:$T$223,$Q818,'Capex forecast'!$S$9:$S$223,$S818,'Capex forecast'!$Q$9:$Q$223,"Augex")</f>
        <v>0</v>
      </c>
      <c r="X818" s="32">
        <f>SUMIFS('Capex forecast'!H$9:H$223,'Capex forecast'!$T$9:$T$223,$Q818,'Capex forecast'!$S$9:$S$223,$S818,'Capex forecast'!$Q$9:$Q$223,"Augex")</f>
        <v>0</v>
      </c>
      <c r="Y818" s="32">
        <f>SUMIFS('Capex forecast'!I$9:I$223,'Capex forecast'!$T$9:$T$223,$Q818,'Capex forecast'!$S$9:$S$223,$S818,'Capex forecast'!$Q$9:$Q$223,"Augex")</f>
        <v>0</v>
      </c>
      <c r="Z818" s="32">
        <f>SUMIFS('Capex forecast'!J$9:J$223,'Capex forecast'!$T$9:$T$223,$Q818,'Capex forecast'!$S$9:$S$223,$S818,'Capex forecast'!$Q$9:$Q$223,"Augex")</f>
        <v>0</v>
      </c>
      <c r="AA818" s="32">
        <f>SUMIFS('Capex forecast'!K$9:K$223,'Capex forecast'!$T$9:$T$223,$Q818,'Capex forecast'!$S$9:$S$223,$S818,'Capex forecast'!$Q$9:$Q$223,"Augex")</f>
        <v>0</v>
      </c>
      <c r="AB818" s="32">
        <f>SUMIFS('Capex forecast'!L$9:L$223,'Capex forecast'!$T$9:$T$223,$Q818,'Capex forecast'!$S$9:$S$223,$S818,'Capex forecast'!$Q$9:$Q$223,"Augex")</f>
        <v>0</v>
      </c>
      <c r="AC818" s="32">
        <f>SUMIFS('Capex forecast'!M$9:M$223,'Capex forecast'!$T$9:$T$223,$Q818,'Capex forecast'!$S$9:$S$223,$S818,'Capex forecast'!$Q$9:$Q$223,"Augex")</f>
        <v>0</v>
      </c>
      <c r="AD818" s="32">
        <f>SUMIFS('Capex forecast'!N$9:N$223,'Capex forecast'!$T$9:$T$223,$Q818,'Capex forecast'!$S$9:$S$223,$S818,'Capex forecast'!$Q$9:$Q$223,"Augex")</f>
        <v>0</v>
      </c>
      <c r="AF818" s="45" t="s">
        <v>209</v>
      </c>
      <c r="AG818" s="6" t="str">
        <f>INDEX('Demand forecast'!$M$9:$M$5832,MATCH($Q818,'Demand forecast'!$B$9:$B$5832,0))</f>
        <v>Yes</v>
      </c>
      <c r="AH818" s="6" t="str">
        <f>IF(COUNTIF($AF$93:AF818,$B818) = 1, "LV", IF(COUNTIF($AF$93:AF818,$B818) = 2, "HV", "ST"))</f>
        <v>ST</v>
      </c>
      <c r="AI818" s="6" t="str">
        <f>INDEX('Demand forecast and growth rate'!$E$7:$E$273,MATCH($Q818,'Demand forecast and growth rate'!$B$7:$B$273,0))</f>
        <v>Steady/falling</v>
      </c>
      <c r="AJ818" s="47">
        <f>SUMIFS('Capex forecast'!E$9:E$223,'Capex forecast'!$T$9:$T$223,$AF818,'Capex forecast'!$S$9:$S$223,$AH818,'Capex forecast'!$Q$9:$Q$223,"Repex")</f>
        <v>0</v>
      </c>
      <c r="AK818" s="47">
        <f>SUMIFS('Capex forecast'!F$9:F$223,'Capex forecast'!$T$9:$T$223,$AF818,'Capex forecast'!$S$9:$S$223,$AH818,'Capex forecast'!$Q$9:$Q$223,"Repex")</f>
        <v>0</v>
      </c>
      <c r="AL818" s="47">
        <f>SUMIFS('Capex forecast'!G$9:G$223,'Capex forecast'!$T$9:$T$223,$AF818,'Capex forecast'!$S$9:$S$223,$AH818,'Capex forecast'!$Q$9:$Q$223,"Repex")</f>
        <v>0</v>
      </c>
      <c r="AM818" s="47">
        <f>SUMIFS('Capex forecast'!H$9:H$223,'Capex forecast'!$T$9:$T$223,$AF818,'Capex forecast'!$S$9:$S$223,$AH818,'Capex forecast'!$Q$9:$Q$223,"Repex")</f>
        <v>0</v>
      </c>
      <c r="AN818" s="47">
        <f>SUMIFS('Capex forecast'!I$9:I$223,'Capex forecast'!$T$9:$T$223,$AF818,'Capex forecast'!$S$9:$S$223,$AH818,'Capex forecast'!$Q$9:$Q$223,"Repex")</f>
        <v>0</v>
      </c>
      <c r="AO818" s="47">
        <f>SUMIFS('Capex forecast'!J$9:J$223,'Capex forecast'!$T$9:$T$223,$AF818,'Capex forecast'!$S$9:$S$223,$AH818,'Capex forecast'!$Q$9:$Q$223,"Repex")</f>
        <v>0</v>
      </c>
      <c r="AP818" s="47">
        <f>SUMIFS('Capex forecast'!K$9:K$223,'Capex forecast'!$T$9:$T$223,$AF818,'Capex forecast'!$S$9:$S$223,$AH818,'Capex forecast'!$Q$9:$Q$223,"Repex")</f>
        <v>0</v>
      </c>
      <c r="AQ818" s="47">
        <f>SUMIFS('Capex forecast'!L$9:L$223,'Capex forecast'!$T$9:$T$223,$AF818,'Capex forecast'!$S$9:$S$223,$AH818,'Capex forecast'!$Q$9:$Q$223,"Repex")</f>
        <v>0</v>
      </c>
      <c r="AR818" s="47">
        <f>SUMIFS('Capex forecast'!M$9:M$223,'Capex forecast'!$T$9:$T$223,$AF818,'Capex forecast'!$S$9:$S$223,$AH818,'Capex forecast'!$Q$9:$Q$223,"Repex")</f>
        <v>0</v>
      </c>
      <c r="AS818" s="47">
        <f>SUMIFS('Capex forecast'!N$9:N$223,'Capex forecast'!$T$9:$T$223,$AF818,'Capex forecast'!$S$9:$S$223,$AH818,'Capex forecast'!$Q$9:$Q$223,"Repex")</f>
        <v>0</v>
      </c>
    </row>
    <row r="819" spans="2:45" ht="15">
      <c r="B819" s="45" t="s">
        <v>220</v>
      </c>
      <c r="C819" s="6" t="str">
        <f>INDEX('Demand forecast'!$M$9:$M$5832,MATCH($B819,'Demand forecast'!$B$9:$B$5832,0))</f>
        <v>Yes</v>
      </c>
      <c r="D819" s="6" t="str">
        <f>IF(COUNTIF($B$93:B819,$B819) = 1, "LV", IF(COUNTIF($B$93:B819,$B819) = 2, "HV", "ST"))</f>
        <v>ST</v>
      </c>
      <c r="E819" s="6" t="str">
        <f>INDEX('Demand forecast and growth rate'!$E$7:$E$273,MATCH($B819,'Demand forecast and growth rate'!$B$7:$B$273,0))</f>
        <v>Steady/falling</v>
      </c>
      <c r="F819" s="32">
        <f>SUMIFS('Capex forecast'!E$9:E$223,'Capex forecast'!$T$9:$T$223,'Allocation of site-spec costs'!$B819,'Capex forecast'!$S$9:$S$223,'Allocation of site-spec costs'!$D819,'Capex forecast'!$Q$9:$Q$223,"Customer Connection")</f>
        <v>0</v>
      </c>
      <c r="G819" s="32">
        <f>SUMIFS('Capex forecast'!F$9:F$223,'Capex forecast'!$T$9:$T$223,'Allocation of site-spec costs'!$B819,'Capex forecast'!$S$9:$S$223,'Allocation of site-spec costs'!$D819,'Capex forecast'!$Q$9:$Q$223,"Customer Connection")</f>
        <v>0</v>
      </c>
      <c r="H819" s="32">
        <f>SUMIFS('Capex forecast'!G$9:G$223,'Capex forecast'!$T$9:$T$223,'Allocation of site-spec costs'!$B819,'Capex forecast'!$S$9:$S$223,'Allocation of site-spec costs'!$D819,'Capex forecast'!$Q$9:$Q$223,"Customer Connection")</f>
        <v>0</v>
      </c>
      <c r="I819" s="32">
        <f>SUMIFS('Capex forecast'!H$9:H$223,'Capex forecast'!$T$9:$T$223,'Allocation of site-spec costs'!$B819,'Capex forecast'!$S$9:$S$223,'Allocation of site-spec costs'!$D819,'Capex forecast'!$Q$9:$Q$223,"Customer Connection")</f>
        <v>0</v>
      </c>
      <c r="J819" s="32">
        <f>SUMIFS('Capex forecast'!I$9:I$223,'Capex forecast'!$T$9:$T$223,'Allocation of site-spec costs'!$B819,'Capex forecast'!$S$9:$S$223,'Allocation of site-spec costs'!$D819,'Capex forecast'!$Q$9:$Q$223,"Customer Connection")</f>
        <v>0</v>
      </c>
      <c r="K819" s="32">
        <f>SUMIFS('Capex forecast'!J$9:J$223,'Capex forecast'!$T$9:$T$223,'Allocation of site-spec costs'!$B819,'Capex forecast'!$S$9:$S$223,'Allocation of site-spec costs'!$D819,'Capex forecast'!$Q$9:$Q$223,"Customer Connection")</f>
        <v>0</v>
      </c>
      <c r="L819" s="32">
        <f>SUMIFS('Capex forecast'!K$9:K$223,'Capex forecast'!$T$9:$T$223,'Allocation of site-spec costs'!$B819,'Capex forecast'!$S$9:$S$223,'Allocation of site-spec costs'!$D819,'Capex forecast'!$Q$9:$Q$223,"Customer Connection")</f>
        <v>0</v>
      </c>
      <c r="M819" s="32">
        <f>SUMIFS('Capex forecast'!L$9:L$223,'Capex forecast'!$T$9:$T$223,'Allocation of site-spec costs'!$B819,'Capex forecast'!$S$9:$S$223,'Allocation of site-spec costs'!$D819,'Capex forecast'!$Q$9:$Q$223,"Customer Connection")</f>
        <v>0</v>
      </c>
      <c r="N819" s="32">
        <f>SUMIFS('Capex forecast'!M$9:M$223,'Capex forecast'!$T$9:$T$223,'Allocation of site-spec costs'!$B819,'Capex forecast'!$S$9:$S$223,'Allocation of site-spec costs'!$D819,'Capex forecast'!$Q$9:$Q$223,"Customer Connection")</f>
        <v>0</v>
      </c>
      <c r="O819" s="32">
        <f>SUMIFS('Capex forecast'!N$9:N$223,'Capex forecast'!$T$9:$T$223,'Allocation of site-spec costs'!$B819,'Capex forecast'!$S$9:$S$223,'Allocation of site-spec costs'!$D819,'Capex forecast'!$Q$9:$Q$223,"Customer Connection")</f>
        <v>0</v>
      </c>
      <c r="Q819" s="45" t="s">
        <v>220</v>
      </c>
      <c r="R819" s="6" t="str">
        <f>INDEX('Demand forecast'!$M$9:$M$5832,MATCH($Q819,'Demand forecast'!$B$9:$B$5832,0))</f>
        <v>Yes</v>
      </c>
      <c r="S819" s="6" t="str">
        <f>IF(COUNTIF($Q$93:Q819,$B819) = 1, "LV", IF(COUNTIF($Q$93:Q819,$B819) = 2, "HV", "ST"))</f>
        <v>ST</v>
      </c>
      <c r="T819" s="6" t="str">
        <f>INDEX('Demand forecast and growth rate'!$E$7:$E$273,MATCH($Q819,'Demand forecast and growth rate'!$B$7:$B$273,0))</f>
        <v>Steady/falling</v>
      </c>
      <c r="U819" s="32">
        <f>SUMIFS('Capex forecast'!E$9:E$223,'Capex forecast'!$T$9:$T$223,$Q819,'Capex forecast'!$S$9:$S$223,$S819,'Capex forecast'!$Q$9:$Q$223,"Augex")</f>
        <v>0</v>
      </c>
      <c r="V819" s="32">
        <f>SUMIFS('Capex forecast'!F$9:F$223,'Capex forecast'!$T$9:$T$223,$Q819,'Capex forecast'!$S$9:$S$223,$S819,'Capex forecast'!$Q$9:$Q$223,"Augex")</f>
        <v>0</v>
      </c>
      <c r="W819" s="32">
        <f>SUMIFS('Capex forecast'!G$9:G$223,'Capex forecast'!$T$9:$T$223,$Q819,'Capex forecast'!$S$9:$S$223,$S819,'Capex forecast'!$Q$9:$Q$223,"Augex")</f>
        <v>0</v>
      </c>
      <c r="X819" s="32">
        <f>SUMIFS('Capex forecast'!H$9:H$223,'Capex forecast'!$T$9:$T$223,$Q819,'Capex forecast'!$S$9:$S$223,$S819,'Capex forecast'!$Q$9:$Q$223,"Augex")</f>
        <v>0</v>
      </c>
      <c r="Y819" s="32">
        <f>SUMIFS('Capex forecast'!I$9:I$223,'Capex forecast'!$T$9:$T$223,$Q819,'Capex forecast'!$S$9:$S$223,$S819,'Capex forecast'!$Q$9:$Q$223,"Augex")</f>
        <v>0</v>
      </c>
      <c r="Z819" s="32">
        <f>SUMIFS('Capex forecast'!J$9:J$223,'Capex forecast'!$T$9:$T$223,$Q819,'Capex forecast'!$S$9:$S$223,$S819,'Capex forecast'!$Q$9:$Q$223,"Augex")</f>
        <v>0</v>
      </c>
      <c r="AA819" s="32">
        <f>SUMIFS('Capex forecast'!K$9:K$223,'Capex forecast'!$T$9:$T$223,$Q819,'Capex forecast'!$S$9:$S$223,$S819,'Capex forecast'!$Q$9:$Q$223,"Augex")</f>
        <v>0</v>
      </c>
      <c r="AB819" s="32">
        <f>SUMIFS('Capex forecast'!L$9:L$223,'Capex forecast'!$T$9:$T$223,$Q819,'Capex forecast'!$S$9:$S$223,$S819,'Capex forecast'!$Q$9:$Q$223,"Augex")</f>
        <v>0</v>
      </c>
      <c r="AC819" s="32">
        <f>SUMIFS('Capex forecast'!M$9:M$223,'Capex forecast'!$T$9:$T$223,$Q819,'Capex forecast'!$S$9:$S$223,$S819,'Capex forecast'!$Q$9:$Q$223,"Augex")</f>
        <v>0</v>
      </c>
      <c r="AD819" s="32">
        <f>SUMIFS('Capex forecast'!N$9:N$223,'Capex forecast'!$T$9:$T$223,$Q819,'Capex forecast'!$S$9:$S$223,$S819,'Capex forecast'!$Q$9:$Q$223,"Augex")</f>
        <v>0</v>
      </c>
      <c r="AF819" s="45" t="s">
        <v>220</v>
      </c>
      <c r="AG819" s="6" t="str">
        <f>INDEX('Demand forecast'!$M$9:$M$5832,MATCH($Q819,'Demand forecast'!$B$9:$B$5832,0))</f>
        <v>Yes</v>
      </c>
      <c r="AH819" s="6" t="str">
        <f>IF(COUNTIF($AF$93:AF819,$B819) = 1, "LV", IF(COUNTIF($AF$93:AF819,$B819) = 2, "HV", "ST"))</f>
        <v>ST</v>
      </c>
      <c r="AI819" s="6" t="str">
        <f>INDEX('Demand forecast and growth rate'!$E$7:$E$273,MATCH($Q819,'Demand forecast and growth rate'!$B$7:$B$273,0))</f>
        <v>Steady/falling</v>
      </c>
      <c r="AJ819" s="47">
        <f>SUMIFS('Capex forecast'!E$9:E$223,'Capex forecast'!$T$9:$T$223,$AF819,'Capex forecast'!$S$9:$S$223,$AH819,'Capex forecast'!$Q$9:$Q$223,"Repex")</f>
        <v>0</v>
      </c>
      <c r="AK819" s="47">
        <f>SUMIFS('Capex forecast'!F$9:F$223,'Capex forecast'!$T$9:$T$223,$AF819,'Capex forecast'!$S$9:$S$223,$AH819,'Capex forecast'!$Q$9:$Q$223,"Repex")</f>
        <v>0</v>
      </c>
      <c r="AL819" s="47">
        <f>SUMIFS('Capex forecast'!G$9:G$223,'Capex forecast'!$T$9:$T$223,$AF819,'Capex forecast'!$S$9:$S$223,$AH819,'Capex forecast'!$Q$9:$Q$223,"Repex")</f>
        <v>0</v>
      </c>
      <c r="AM819" s="47">
        <f>SUMIFS('Capex forecast'!H$9:H$223,'Capex forecast'!$T$9:$T$223,$AF819,'Capex forecast'!$S$9:$S$223,$AH819,'Capex forecast'!$Q$9:$Q$223,"Repex")</f>
        <v>0</v>
      </c>
      <c r="AN819" s="47">
        <f>SUMIFS('Capex forecast'!I$9:I$223,'Capex forecast'!$T$9:$T$223,$AF819,'Capex forecast'!$S$9:$S$223,$AH819,'Capex forecast'!$Q$9:$Q$223,"Repex")</f>
        <v>0</v>
      </c>
      <c r="AO819" s="47">
        <f>SUMIFS('Capex forecast'!J$9:J$223,'Capex forecast'!$T$9:$T$223,$AF819,'Capex forecast'!$S$9:$S$223,$AH819,'Capex forecast'!$Q$9:$Q$223,"Repex")</f>
        <v>0</v>
      </c>
      <c r="AP819" s="47">
        <f>SUMIFS('Capex forecast'!K$9:K$223,'Capex forecast'!$T$9:$T$223,$AF819,'Capex forecast'!$S$9:$S$223,$AH819,'Capex forecast'!$Q$9:$Q$223,"Repex")</f>
        <v>0</v>
      </c>
      <c r="AQ819" s="47">
        <f>SUMIFS('Capex forecast'!L$9:L$223,'Capex forecast'!$T$9:$T$223,$AF819,'Capex forecast'!$S$9:$S$223,$AH819,'Capex forecast'!$Q$9:$Q$223,"Repex")</f>
        <v>0</v>
      </c>
      <c r="AR819" s="47">
        <f>SUMIFS('Capex forecast'!M$9:M$223,'Capex forecast'!$T$9:$T$223,$AF819,'Capex forecast'!$S$9:$S$223,$AH819,'Capex forecast'!$Q$9:$Q$223,"Repex")</f>
        <v>0</v>
      </c>
      <c r="AS819" s="47">
        <f>SUMIFS('Capex forecast'!N$9:N$223,'Capex forecast'!$T$9:$T$223,$AF819,'Capex forecast'!$S$9:$S$223,$AH819,'Capex forecast'!$Q$9:$Q$223,"Repex")</f>
        <v>0</v>
      </c>
    </row>
    <row r="820" spans="2:45" ht="15">
      <c r="B820" s="45" t="s">
        <v>221</v>
      </c>
      <c r="C820" s="6" t="str">
        <f>INDEX('Demand forecast'!$M$9:$M$5832,MATCH($B820,'Demand forecast'!$B$9:$B$5832,0))</f>
        <v>Yes</v>
      </c>
      <c r="D820" s="6" t="str">
        <f>IF(COUNTIF($B$93:B820,$B820) = 1, "LV", IF(COUNTIF($B$93:B820,$B820) = 2, "HV", "ST"))</f>
        <v>ST</v>
      </c>
      <c r="E820" s="6" t="str">
        <f>INDEX('Demand forecast and growth rate'!$E$7:$E$273,MATCH($B820,'Demand forecast and growth rate'!$B$7:$B$273,0))</f>
        <v>High growth</v>
      </c>
      <c r="F820" s="32">
        <f>SUMIFS('Capex forecast'!E$9:E$223,'Capex forecast'!$T$9:$T$223,'Allocation of site-spec costs'!$B820,'Capex forecast'!$S$9:$S$223,'Allocation of site-spec costs'!$D820,'Capex forecast'!$Q$9:$Q$223,"Customer Connection")</f>
        <v>0</v>
      </c>
      <c r="G820" s="32">
        <f>SUMIFS('Capex forecast'!F$9:F$223,'Capex forecast'!$T$9:$T$223,'Allocation of site-spec costs'!$B820,'Capex forecast'!$S$9:$S$223,'Allocation of site-spec costs'!$D820,'Capex forecast'!$Q$9:$Q$223,"Customer Connection")</f>
        <v>0</v>
      </c>
      <c r="H820" s="32">
        <f>SUMIFS('Capex forecast'!G$9:G$223,'Capex forecast'!$T$9:$T$223,'Allocation of site-spec costs'!$B820,'Capex forecast'!$S$9:$S$223,'Allocation of site-spec costs'!$D820,'Capex forecast'!$Q$9:$Q$223,"Customer Connection")</f>
        <v>0</v>
      </c>
      <c r="I820" s="32">
        <f>SUMIFS('Capex forecast'!H$9:H$223,'Capex forecast'!$T$9:$T$223,'Allocation of site-spec costs'!$B820,'Capex forecast'!$S$9:$S$223,'Allocation of site-spec costs'!$D820,'Capex forecast'!$Q$9:$Q$223,"Customer Connection")</f>
        <v>0</v>
      </c>
      <c r="J820" s="32">
        <f>SUMIFS('Capex forecast'!I$9:I$223,'Capex forecast'!$T$9:$T$223,'Allocation of site-spec costs'!$B820,'Capex forecast'!$S$9:$S$223,'Allocation of site-spec costs'!$D820,'Capex forecast'!$Q$9:$Q$223,"Customer Connection")</f>
        <v>0</v>
      </c>
      <c r="K820" s="32">
        <f>SUMIFS('Capex forecast'!J$9:J$223,'Capex forecast'!$T$9:$T$223,'Allocation of site-spec costs'!$B820,'Capex forecast'!$S$9:$S$223,'Allocation of site-spec costs'!$D820,'Capex forecast'!$Q$9:$Q$223,"Customer Connection")</f>
        <v>0</v>
      </c>
      <c r="L820" s="32">
        <f>SUMIFS('Capex forecast'!K$9:K$223,'Capex forecast'!$T$9:$T$223,'Allocation of site-spec costs'!$B820,'Capex forecast'!$S$9:$S$223,'Allocation of site-spec costs'!$D820,'Capex forecast'!$Q$9:$Q$223,"Customer Connection")</f>
        <v>0</v>
      </c>
      <c r="M820" s="32">
        <f>SUMIFS('Capex forecast'!L$9:L$223,'Capex forecast'!$T$9:$T$223,'Allocation of site-spec costs'!$B820,'Capex forecast'!$S$9:$S$223,'Allocation of site-spec costs'!$D820,'Capex forecast'!$Q$9:$Q$223,"Customer Connection")</f>
        <v>0</v>
      </c>
      <c r="N820" s="32">
        <f>SUMIFS('Capex forecast'!M$9:M$223,'Capex forecast'!$T$9:$T$223,'Allocation of site-spec costs'!$B820,'Capex forecast'!$S$9:$S$223,'Allocation of site-spec costs'!$D820,'Capex forecast'!$Q$9:$Q$223,"Customer Connection")</f>
        <v>0</v>
      </c>
      <c r="O820" s="32">
        <f>SUMIFS('Capex forecast'!N$9:N$223,'Capex forecast'!$T$9:$T$223,'Allocation of site-spec costs'!$B820,'Capex forecast'!$S$9:$S$223,'Allocation of site-spec costs'!$D820,'Capex forecast'!$Q$9:$Q$223,"Customer Connection")</f>
        <v>0</v>
      </c>
      <c r="Q820" s="45" t="s">
        <v>221</v>
      </c>
      <c r="R820" s="6" t="str">
        <f>INDEX('Demand forecast'!$M$9:$M$5832,MATCH($Q820,'Demand forecast'!$B$9:$B$5832,0))</f>
        <v>Yes</v>
      </c>
      <c r="S820" s="6" t="str">
        <f>IF(COUNTIF($Q$93:Q820,$B820) = 1, "LV", IF(COUNTIF($Q$93:Q820,$B820) = 2, "HV", "ST"))</f>
        <v>ST</v>
      </c>
      <c r="T820" s="6" t="str">
        <f>INDEX('Demand forecast and growth rate'!$E$7:$E$273,MATCH($Q820,'Demand forecast and growth rate'!$B$7:$B$273,0))</f>
        <v>High growth</v>
      </c>
      <c r="U820" s="32">
        <f>SUMIFS('Capex forecast'!E$9:E$223,'Capex forecast'!$T$9:$T$223,$Q820,'Capex forecast'!$S$9:$S$223,$S820,'Capex forecast'!$Q$9:$Q$223,"Augex")</f>
        <v>0</v>
      </c>
      <c r="V820" s="32">
        <f>SUMIFS('Capex forecast'!F$9:F$223,'Capex forecast'!$T$9:$T$223,$Q820,'Capex forecast'!$S$9:$S$223,$S820,'Capex forecast'!$Q$9:$Q$223,"Augex")</f>
        <v>0</v>
      </c>
      <c r="W820" s="32">
        <f>SUMIFS('Capex forecast'!G$9:G$223,'Capex forecast'!$T$9:$T$223,$Q820,'Capex forecast'!$S$9:$S$223,$S820,'Capex forecast'!$Q$9:$Q$223,"Augex")</f>
        <v>0</v>
      </c>
      <c r="X820" s="32">
        <f>SUMIFS('Capex forecast'!H$9:H$223,'Capex forecast'!$T$9:$T$223,$Q820,'Capex forecast'!$S$9:$S$223,$S820,'Capex forecast'!$Q$9:$Q$223,"Augex")</f>
        <v>0</v>
      </c>
      <c r="Y820" s="32">
        <f>SUMIFS('Capex forecast'!I$9:I$223,'Capex forecast'!$T$9:$T$223,$Q820,'Capex forecast'!$S$9:$S$223,$S820,'Capex forecast'!$Q$9:$Q$223,"Augex")</f>
        <v>0</v>
      </c>
      <c r="Z820" s="32">
        <f>SUMIFS('Capex forecast'!J$9:J$223,'Capex forecast'!$T$9:$T$223,$Q820,'Capex forecast'!$S$9:$S$223,$S820,'Capex forecast'!$Q$9:$Q$223,"Augex")</f>
        <v>0</v>
      </c>
      <c r="AA820" s="32">
        <f>SUMIFS('Capex forecast'!K$9:K$223,'Capex forecast'!$T$9:$T$223,$Q820,'Capex forecast'!$S$9:$S$223,$S820,'Capex forecast'!$Q$9:$Q$223,"Augex")</f>
        <v>0</v>
      </c>
      <c r="AB820" s="32">
        <f>SUMIFS('Capex forecast'!L$9:L$223,'Capex forecast'!$T$9:$T$223,$Q820,'Capex forecast'!$S$9:$S$223,$S820,'Capex forecast'!$Q$9:$Q$223,"Augex")</f>
        <v>0</v>
      </c>
      <c r="AC820" s="32">
        <f>SUMIFS('Capex forecast'!M$9:M$223,'Capex forecast'!$T$9:$T$223,$Q820,'Capex forecast'!$S$9:$S$223,$S820,'Capex forecast'!$Q$9:$Q$223,"Augex")</f>
        <v>0</v>
      </c>
      <c r="AD820" s="32">
        <f>SUMIFS('Capex forecast'!N$9:N$223,'Capex forecast'!$T$9:$T$223,$Q820,'Capex forecast'!$S$9:$S$223,$S820,'Capex forecast'!$Q$9:$Q$223,"Augex")</f>
        <v>0</v>
      </c>
      <c r="AF820" s="45" t="s">
        <v>221</v>
      </c>
      <c r="AG820" s="6" t="str">
        <f>INDEX('Demand forecast'!$M$9:$M$5832,MATCH($Q820,'Demand forecast'!$B$9:$B$5832,0))</f>
        <v>Yes</v>
      </c>
      <c r="AH820" s="6" t="str">
        <f>IF(COUNTIF($AF$93:AF820,$B820) = 1, "LV", IF(COUNTIF($AF$93:AF820,$B820) = 2, "HV", "ST"))</f>
        <v>ST</v>
      </c>
      <c r="AI820" s="6" t="str">
        <f>INDEX('Demand forecast and growth rate'!$E$7:$E$273,MATCH($Q820,'Demand forecast and growth rate'!$B$7:$B$273,0))</f>
        <v>High growth</v>
      </c>
      <c r="AJ820" s="47">
        <f>SUMIFS('Capex forecast'!E$9:E$223,'Capex forecast'!$T$9:$T$223,$AF820,'Capex forecast'!$S$9:$S$223,$AH820,'Capex forecast'!$Q$9:$Q$223,"Repex")</f>
        <v>0</v>
      </c>
      <c r="AK820" s="47">
        <f>SUMIFS('Capex forecast'!F$9:F$223,'Capex forecast'!$T$9:$T$223,$AF820,'Capex forecast'!$S$9:$S$223,$AH820,'Capex forecast'!$Q$9:$Q$223,"Repex")</f>
        <v>0</v>
      </c>
      <c r="AL820" s="47">
        <f>SUMIFS('Capex forecast'!G$9:G$223,'Capex forecast'!$T$9:$T$223,$AF820,'Capex forecast'!$S$9:$S$223,$AH820,'Capex forecast'!$Q$9:$Q$223,"Repex")</f>
        <v>0</v>
      </c>
      <c r="AM820" s="47">
        <f>SUMIFS('Capex forecast'!H$9:H$223,'Capex forecast'!$T$9:$T$223,$AF820,'Capex forecast'!$S$9:$S$223,$AH820,'Capex forecast'!$Q$9:$Q$223,"Repex")</f>
        <v>0</v>
      </c>
      <c r="AN820" s="47">
        <f>SUMIFS('Capex forecast'!I$9:I$223,'Capex forecast'!$T$9:$T$223,$AF820,'Capex forecast'!$S$9:$S$223,$AH820,'Capex forecast'!$Q$9:$Q$223,"Repex")</f>
        <v>0</v>
      </c>
      <c r="AO820" s="47">
        <f>SUMIFS('Capex forecast'!J$9:J$223,'Capex forecast'!$T$9:$T$223,$AF820,'Capex forecast'!$S$9:$S$223,$AH820,'Capex forecast'!$Q$9:$Q$223,"Repex")</f>
        <v>0</v>
      </c>
      <c r="AP820" s="47">
        <f>SUMIFS('Capex forecast'!K$9:K$223,'Capex forecast'!$T$9:$T$223,$AF820,'Capex forecast'!$S$9:$S$223,$AH820,'Capex forecast'!$Q$9:$Q$223,"Repex")</f>
        <v>0</v>
      </c>
      <c r="AQ820" s="47">
        <f>SUMIFS('Capex forecast'!L$9:L$223,'Capex forecast'!$T$9:$T$223,$AF820,'Capex forecast'!$S$9:$S$223,$AH820,'Capex forecast'!$Q$9:$Q$223,"Repex")</f>
        <v>0</v>
      </c>
      <c r="AR820" s="47">
        <f>SUMIFS('Capex forecast'!M$9:M$223,'Capex forecast'!$T$9:$T$223,$AF820,'Capex forecast'!$S$9:$S$223,$AH820,'Capex forecast'!$Q$9:$Q$223,"Repex")</f>
        <v>0</v>
      </c>
      <c r="AS820" s="47">
        <f>SUMIFS('Capex forecast'!N$9:N$223,'Capex forecast'!$T$9:$T$223,$AF820,'Capex forecast'!$S$9:$S$223,$AH820,'Capex forecast'!$Q$9:$Q$223,"Repex")</f>
        <v>0</v>
      </c>
    </row>
    <row r="821" spans="2:45" ht="15">
      <c r="B821" s="45" t="s">
        <v>46</v>
      </c>
      <c r="C821" s="6" t="str">
        <f>INDEX('Demand forecast'!$M$9:$M$5832,MATCH($B821,'Demand forecast'!$B$9:$B$5832,0))</f>
        <v>No</v>
      </c>
      <c r="D821" s="6" t="str">
        <f>IF(COUNTIF($B$93:B821,$B821) = 1, "LV", IF(COUNTIF($B$93:B821,$B821) = 2, "HV", "ST"))</f>
        <v>ST</v>
      </c>
      <c r="E821" s="6" t="str">
        <f>INDEX('Demand forecast and growth rate'!$E$7:$E$273,MATCH($B821,'Demand forecast and growth rate'!$B$7:$B$273,0))</f>
        <v>Steady/falling</v>
      </c>
      <c r="F821" s="32">
        <f>SUMIFS('Capex forecast'!E$9:E$223,'Capex forecast'!$T$9:$T$223,'Allocation of site-spec costs'!$B821,'Capex forecast'!$S$9:$S$223,'Allocation of site-spec costs'!$D821,'Capex forecast'!$Q$9:$Q$223,"Customer Connection")</f>
        <v>0</v>
      </c>
      <c r="G821" s="32">
        <f>SUMIFS('Capex forecast'!F$9:F$223,'Capex forecast'!$T$9:$T$223,'Allocation of site-spec costs'!$B821,'Capex forecast'!$S$9:$S$223,'Allocation of site-spec costs'!$D821,'Capex forecast'!$Q$9:$Q$223,"Customer Connection")</f>
        <v>0</v>
      </c>
      <c r="H821" s="32">
        <f>SUMIFS('Capex forecast'!G$9:G$223,'Capex forecast'!$T$9:$T$223,'Allocation of site-spec costs'!$B821,'Capex forecast'!$S$9:$S$223,'Allocation of site-spec costs'!$D821,'Capex forecast'!$Q$9:$Q$223,"Customer Connection")</f>
        <v>0</v>
      </c>
      <c r="I821" s="32">
        <f>SUMIFS('Capex forecast'!H$9:H$223,'Capex forecast'!$T$9:$T$223,'Allocation of site-spec costs'!$B821,'Capex forecast'!$S$9:$S$223,'Allocation of site-spec costs'!$D821,'Capex forecast'!$Q$9:$Q$223,"Customer Connection")</f>
        <v>0</v>
      </c>
      <c r="J821" s="32">
        <f>SUMIFS('Capex forecast'!I$9:I$223,'Capex forecast'!$T$9:$T$223,'Allocation of site-spec costs'!$B821,'Capex forecast'!$S$9:$S$223,'Allocation of site-spec costs'!$D821,'Capex forecast'!$Q$9:$Q$223,"Customer Connection")</f>
        <v>0</v>
      </c>
      <c r="K821" s="32">
        <f>SUMIFS('Capex forecast'!J$9:J$223,'Capex forecast'!$T$9:$T$223,'Allocation of site-spec costs'!$B821,'Capex forecast'!$S$9:$S$223,'Allocation of site-spec costs'!$D821,'Capex forecast'!$Q$9:$Q$223,"Customer Connection")</f>
        <v>0</v>
      </c>
      <c r="L821" s="32">
        <f>SUMIFS('Capex forecast'!K$9:K$223,'Capex forecast'!$T$9:$T$223,'Allocation of site-spec costs'!$B821,'Capex forecast'!$S$9:$S$223,'Allocation of site-spec costs'!$D821,'Capex forecast'!$Q$9:$Q$223,"Customer Connection")</f>
        <v>0</v>
      </c>
      <c r="M821" s="32">
        <f>SUMIFS('Capex forecast'!L$9:L$223,'Capex forecast'!$T$9:$T$223,'Allocation of site-spec costs'!$B821,'Capex forecast'!$S$9:$S$223,'Allocation of site-spec costs'!$D821,'Capex forecast'!$Q$9:$Q$223,"Customer Connection")</f>
        <v>0</v>
      </c>
      <c r="N821" s="32">
        <f>SUMIFS('Capex forecast'!M$9:M$223,'Capex forecast'!$T$9:$T$223,'Allocation of site-spec costs'!$B821,'Capex forecast'!$S$9:$S$223,'Allocation of site-spec costs'!$D821,'Capex forecast'!$Q$9:$Q$223,"Customer Connection")</f>
        <v>0</v>
      </c>
      <c r="O821" s="32">
        <f>SUMIFS('Capex forecast'!N$9:N$223,'Capex forecast'!$T$9:$T$223,'Allocation of site-spec costs'!$B821,'Capex forecast'!$S$9:$S$223,'Allocation of site-spec costs'!$D821,'Capex forecast'!$Q$9:$Q$223,"Customer Connection")</f>
        <v>0</v>
      </c>
      <c r="Q821" s="45" t="s">
        <v>46</v>
      </c>
      <c r="R821" s="6" t="str">
        <f>INDEX('Demand forecast'!$M$9:$M$5832,MATCH($Q821,'Demand forecast'!$B$9:$B$5832,0))</f>
        <v>No</v>
      </c>
      <c r="S821" s="6" t="str">
        <f>IF(COUNTIF($Q$93:Q821,$B821) = 1, "LV", IF(COUNTIF($Q$93:Q821,$B821) = 2, "HV", "ST"))</f>
        <v>ST</v>
      </c>
      <c r="T821" s="6" t="str">
        <f>INDEX('Demand forecast and growth rate'!$E$7:$E$273,MATCH($Q821,'Demand forecast and growth rate'!$B$7:$B$273,0))</f>
        <v>Steady/falling</v>
      </c>
      <c r="U821" s="32">
        <f>SUMIFS('Capex forecast'!E$9:E$223,'Capex forecast'!$T$9:$T$223,$Q821,'Capex forecast'!$S$9:$S$223,$S821,'Capex forecast'!$Q$9:$Q$223,"Augex")</f>
        <v>0</v>
      </c>
      <c r="V821" s="32">
        <f>SUMIFS('Capex forecast'!F$9:F$223,'Capex forecast'!$T$9:$T$223,$Q821,'Capex forecast'!$S$9:$S$223,$S821,'Capex forecast'!$Q$9:$Q$223,"Augex")</f>
        <v>0</v>
      </c>
      <c r="W821" s="32">
        <f>SUMIFS('Capex forecast'!G$9:G$223,'Capex forecast'!$T$9:$T$223,$Q821,'Capex forecast'!$S$9:$S$223,$S821,'Capex forecast'!$Q$9:$Q$223,"Augex")</f>
        <v>0</v>
      </c>
      <c r="X821" s="32">
        <f>SUMIFS('Capex forecast'!H$9:H$223,'Capex forecast'!$T$9:$T$223,$Q821,'Capex forecast'!$S$9:$S$223,$S821,'Capex forecast'!$Q$9:$Q$223,"Augex")</f>
        <v>0</v>
      </c>
      <c r="Y821" s="32">
        <f>SUMIFS('Capex forecast'!I$9:I$223,'Capex forecast'!$T$9:$T$223,$Q821,'Capex forecast'!$S$9:$S$223,$S821,'Capex forecast'!$Q$9:$Q$223,"Augex")</f>
        <v>0</v>
      </c>
      <c r="Z821" s="32">
        <f>SUMIFS('Capex forecast'!J$9:J$223,'Capex forecast'!$T$9:$T$223,$Q821,'Capex forecast'!$S$9:$S$223,$S821,'Capex forecast'!$Q$9:$Q$223,"Augex")</f>
        <v>0</v>
      </c>
      <c r="AA821" s="32">
        <f>SUMIFS('Capex forecast'!K$9:K$223,'Capex forecast'!$T$9:$T$223,$Q821,'Capex forecast'!$S$9:$S$223,$S821,'Capex forecast'!$Q$9:$Q$223,"Augex")</f>
        <v>0</v>
      </c>
      <c r="AB821" s="32">
        <f>SUMIFS('Capex forecast'!L$9:L$223,'Capex forecast'!$T$9:$T$223,$Q821,'Capex forecast'!$S$9:$S$223,$S821,'Capex forecast'!$Q$9:$Q$223,"Augex")</f>
        <v>0</v>
      </c>
      <c r="AC821" s="32">
        <f>SUMIFS('Capex forecast'!M$9:M$223,'Capex forecast'!$T$9:$T$223,$Q821,'Capex forecast'!$S$9:$S$223,$S821,'Capex forecast'!$Q$9:$Q$223,"Augex")</f>
        <v>0</v>
      </c>
      <c r="AD821" s="32">
        <f>SUMIFS('Capex forecast'!N$9:N$223,'Capex forecast'!$T$9:$T$223,$Q821,'Capex forecast'!$S$9:$S$223,$S821,'Capex forecast'!$Q$9:$Q$223,"Augex")</f>
        <v>0</v>
      </c>
      <c r="AF821" s="45" t="s">
        <v>46</v>
      </c>
      <c r="AG821" s="6" t="str">
        <f>INDEX('Demand forecast'!$M$9:$M$5832,MATCH($Q821,'Demand forecast'!$B$9:$B$5832,0))</f>
        <v>No</v>
      </c>
      <c r="AH821" s="6" t="str">
        <f>IF(COUNTIF($AF$93:AF821,$B821) = 1, "LV", IF(COUNTIF($AF$93:AF821,$B821) = 2, "HV", "ST"))</f>
        <v>ST</v>
      </c>
      <c r="AI821" s="6" t="str">
        <f>INDEX('Demand forecast and growth rate'!$E$7:$E$273,MATCH($Q821,'Demand forecast and growth rate'!$B$7:$B$273,0))</f>
        <v>Steady/falling</v>
      </c>
      <c r="AJ821" s="47">
        <f>SUMIFS('Capex forecast'!E$9:E$223,'Capex forecast'!$T$9:$T$223,$AF821,'Capex forecast'!$S$9:$S$223,$AH821,'Capex forecast'!$Q$9:$Q$223,"Repex")</f>
        <v>0</v>
      </c>
      <c r="AK821" s="47">
        <f>SUMIFS('Capex forecast'!F$9:F$223,'Capex forecast'!$T$9:$T$223,$AF821,'Capex forecast'!$S$9:$S$223,$AH821,'Capex forecast'!$Q$9:$Q$223,"Repex")</f>
        <v>0</v>
      </c>
      <c r="AL821" s="47">
        <f>SUMIFS('Capex forecast'!G$9:G$223,'Capex forecast'!$T$9:$T$223,$AF821,'Capex forecast'!$S$9:$S$223,$AH821,'Capex forecast'!$Q$9:$Q$223,"Repex")</f>
        <v>0</v>
      </c>
      <c r="AM821" s="47">
        <f>SUMIFS('Capex forecast'!H$9:H$223,'Capex forecast'!$T$9:$T$223,$AF821,'Capex forecast'!$S$9:$S$223,$AH821,'Capex forecast'!$Q$9:$Q$223,"Repex")</f>
        <v>0</v>
      </c>
      <c r="AN821" s="47">
        <f>SUMIFS('Capex forecast'!I$9:I$223,'Capex forecast'!$T$9:$T$223,$AF821,'Capex forecast'!$S$9:$S$223,$AH821,'Capex forecast'!$Q$9:$Q$223,"Repex")</f>
        <v>0</v>
      </c>
      <c r="AO821" s="47">
        <f>SUMIFS('Capex forecast'!J$9:J$223,'Capex forecast'!$T$9:$T$223,$AF821,'Capex forecast'!$S$9:$S$223,$AH821,'Capex forecast'!$Q$9:$Q$223,"Repex")</f>
        <v>0</v>
      </c>
      <c r="AP821" s="47">
        <f>SUMIFS('Capex forecast'!K$9:K$223,'Capex forecast'!$T$9:$T$223,$AF821,'Capex forecast'!$S$9:$S$223,$AH821,'Capex forecast'!$Q$9:$Q$223,"Repex")</f>
        <v>0</v>
      </c>
      <c r="AQ821" s="47">
        <f>SUMIFS('Capex forecast'!L$9:L$223,'Capex forecast'!$T$9:$T$223,$AF821,'Capex forecast'!$S$9:$S$223,$AH821,'Capex forecast'!$Q$9:$Q$223,"Repex")</f>
        <v>0</v>
      </c>
      <c r="AR821" s="47">
        <f>SUMIFS('Capex forecast'!M$9:M$223,'Capex forecast'!$T$9:$T$223,$AF821,'Capex forecast'!$S$9:$S$223,$AH821,'Capex forecast'!$Q$9:$Q$223,"Repex")</f>
        <v>0</v>
      </c>
      <c r="AS821" s="47">
        <f>SUMIFS('Capex forecast'!N$9:N$223,'Capex forecast'!$T$9:$T$223,$AF821,'Capex forecast'!$S$9:$S$223,$AH821,'Capex forecast'!$Q$9:$Q$223,"Repex")</f>
        <v>0</v>
      </c>
    </row>
    <row r="822" spans="2:45" ht="15">
      <c r="B822" s="45" t="s">
        <v>225</v>
      </c>
      <c r="C822" s="6" t="str">
        <f>INDEX('Demand forecast'!$M$9:$M$5832,MATCH($B822,'Demand forecast'!$B$9:$B$5832,0))</f>
        <v>Yes</v>
      </c>
      <c r="D822" s="6" t="str">
        <f>IF(COUNTIF($B$93:B822,$B822) = 1, "LV", IF(COUNTIF($B$93:B822,$B822) = 2, "HV", "ST"))</f>
        <v>ST</v>
      </c>
      <c r="E822" s="6" t="str">
        <f>INDEX('Demand forecast and growth rate'!$E$7:$E$273,MATCH($B822,'Demand forecast and growth rate'!$B$7:$B$273,0))</f>
        <v>Steady/falling</v>
      </c>
      <c r="F822" s="32">
        <f>SUMIFS('Capex forecast'!E$9:E$223,'Capex forecast'!$T$9:$T$223,'Allocation of site-spec costs'!$B822,'Capex forecast'!$S$9:$S$223,'Allocation of site-spec costs'!$D822,'Capex forecast'!$Q$9:$Q$223,"Customer Connection")</f>
        <v>0</v>
      </c>
      <c r="G822" s="32">
        <f>SUMIFS('Capex forecast'!F$9:F$223,'Capex forecast'!$T$9:$T$223,'Allocation of site-spec costs'!$B822,'Capex forecast'!$S$9:$S$223,'Allocation of site-spec costs'!$D822,'Capex forecast'!$Q$9:$Q$223,"Customer Connection")</f>
        <v>0</v>
      </c>
      <c r="H822" s="32">
        <f>SUMIFS('Capex forecast'!G$9:G$223,'Capex forecast'!$T$9:$T$223,'Allocation of site-spec costs'!$B822,'Capex forecast'!$S$9:$S$223,'Allocation of site-spec costs'!$D822,'Capex forecast'!$Q$9:$Q$223,"Customer Connection")</f>
        <v>0</v>
      </c>
      <c r="I822" s="32">
        <f>SUMIFS('Capex forecast'!H$9:H$223,'Capex forecast'!$T$9:$T$223,'Allocation of site-spec costs'!$B822,'Capex forecast'!$S$9:$S$223,'Allocation of site-spec costs'!$D822,'Capex forecast'!$Q$9:$Q$223,"Customer Connection")</f>
        <v>0</v>
      </c>
      <c r="J822" s="32">
        <f>SUMIFS('Capex forecast'!I$9:I$223,'Capex forecast'!$T$9:$T$223,'Allocation of site-spec costs'!$B822,'Capex forecast'!$S$9:$S$223,'Allocation of site-spec costs'!$D822,'Capex forecast'!$Q$9:$Q$223,"Customer Connection")</f>
        <v>0</v>
      </c>
      <c r="K822" s="32">
        <f>SUMIFS('Capex forecast'!J$9:J$223,'Capex forecast'!$T$9:$T$223,'Allocation of site-spec costs'!$B822,'Capex forecast'!$S$9:$S$223,'Allocation of site-spec costs'!$D822,'Capex forecast'!$Q$9:$Q$223,"Customer Connection")</f>
        <v>0</v>
      </c>
      <c r="L822" s="32">
        <f>SUMIFS('Capex forecast'!K$9:K$223,'Capex forecast'!$T$9:$T$223,'Allocation of site-spec costs'!$B822,'Capex forecast'!$S$9:$S$223,'Allocation of site-spec costs'!$D822,'Capex forecast'!$Q$9:$Q$223,"Customer Connection")</f>
        <v>0</v>
      </c>
      <c r="M822" s="32">
        <f>SUMIFS('Capex forecast'!L$9:L$223,'Capex forecast'!$T$9:$T$223,'Allocation of site-spec costs'!$B822,'Capex forecast'!$S$9:$S$223,'Allocation of site-spec costs'!$D822,'Capex forecast'!$Q$9:$Q$223,"Customer Connection")</f>
        <v>0</v>
      </c>
      <c r="N822" s="32">
        <f>SUMIFS('Capex forecast'!M$9:M$223,'Capex forecast'!$T$9:$T$223,'Allocation of site-spec costs'!$B822,'Capex forecast'!$S$9:$S$223,'Allocation of site-spec costs'!$D822,'Capex forecast'!$Q$9:$Q$223,"Customer Connection")</f>
        <v>0</v>
      </c>
      <c r="O822" s="32">
        <f>SUMIFS('Capex forecast'!N$9:N$223,'Capex forecast'!$T$9:$T$223,'Allocation of site-spec costs'!$B822,'Capex forecast'!$S$9:$S$223,'Allocation of site-spec costs'!$D822,'Capex forecast'!$Q$9:$Q$223,"Customer Connection")</f>
        <v>0</v>
      </c>
      <c r="Q822" s="45" t="s">
        <v>225</v>
      </c>
      <c r="R822" s="6" t="str">
        <f>INDEX('Demand forecast'!$M$9:$M$5832,MATCH($Q822,'Demand forecast'!$B$9:$B$5832,0))</f>
        <v>Yes</v>
      </c>
      <c r="S822" s="6" t="str">
        <f>IF(COUNTIF($Q$93:Q822,$B822) = 1, "LV", IF(COUNTIF($Q$93:Q822,$B822) = 2, "HV", "ST"))</f>
        <v>ST</v>
      </c>
      <c r="T822" s="6" t="str">
        <f>INDEX('Demand forecast and growth rate'!$E$7:$E$273,MATCH($Q822,'Demand forecast and growth rate'!$B$7:$B$273,0))</f>
        <v>Steady/falling</v>
      </c>
      <c r="U822" s="32">
        <f>SUMIFS('Capex forecast'!E$9:E$223,'Capex forecast'!$T$9:$T$223,$Q822,'Capex forecast'!$S$9:$S$223,$S822,'Capex forecast'!$Q$9:$Q$223,"Augex")</f>
        <v>0</v>
      </c>
      <c r="V822" s="32">
        <f>SUMIFS('Capex forecast'!F$9:F$223,'Capex forecast'!$T$9:$T$223,$Q822,'Capex forecast'!$S$9:$S$223,$S822,'Capex forecast'!$Q$9:$Q$223,"Augex")</f>
        <v>0</v>
      </c>
      <c r="W822" s="32">
        <f>SUMIFS('Capex forecast'!G$9:G$223,'Capex forecast'!$T$9:$T$223,$Q822,'Capex forecast'!$S$9:$S$223,$S822,'Capex forecast'!$Q$9:$Q$223,"Augex")</f>
        <v>0</v>
      </c>
      <c r="X822" s="32">
        <f>SUMIFS('Capex forecast'!H$9:H$223,'Capex forecast'!$T$9:$T$223,$Q822,'Capex forecast'!$S$9:$S$223,$S822,'Capex forecast'!$Q$9:$Q$223,"Augex")</f>
        <v>0</v>
      </c>
      <c r="Y822" s="32">
        <f>SUMIFS('Capex forecast'!I$9:I$223,'Capex forecast'!$T$9:$T$223,$Q822,'Capex forecast'!$S$9:$S$223,$S822,'Capex forecast'!$Q$9:$Q$223,"Augex")</f>
        <v>0</v>
      </c>
      <c r="Z822" s="32">
        <f>SUMIFS('Capex forecast'!J$9:J$223,'Capex forecast'!$T$9:$T$223,$Q822,'Capex forecast'!$S$9:$S$223,$S822,'Capex forecast'!$Q$9:$Q$223,"Augex")</f>
        <v>0</v>
      </c>
      <c r="AA822" s="32">
        <f>SUMIFS('Capex forecast'!K$9:K$223,'Capex forecast'!$T$9:$T$223,$Q822,'Capex forecast'!$S$9:$S$223,$S822,'Capex forecast'!$Q$9:$Q$223,"Augex")</f>
        <v>0</v>
      </c>
      <c r="AB822" s="32">
        <f>SUMIFS('Capex forecast'!L$9:L$223,'Capex forecast'!$T$9:$T$223,$Q822,'Capex forecast'!$S$9:$S$223,$S822,'Capex forecast'!$Q$9:$Q$223,"Augex")</f>
        <v>0</v>
      </c>
      <c r="AC822" s="32">
        <f>SUMIFS('Capex forecast'!M$9:M$223,'Capex forecast'!$T$9:$T$223,$Q822,'Capex forecast'!$S$9:$S$223,$S822,'Capex forecast'!$Q$9:$Q$223,"Augex")</f>
        <v>0</v>
      </c>
      <c r="AD822" s="32">
        <f>SUMIFS('Capex forecast'!N$9:N$223,'Capex forecast'!$T$9:$T$223,$Q822,'Capex forecast'!$S$9:$S$223,$S822,'Capex forecast'!$Q$9:$Q$223,"Augex")</f>
        <v>0</v>
      </c>
      <c r="AF822" s="45" t="s">
        <v>225</v>
      </c>
      <c r="AG822" s="6" t="str">
        <f>INDEX('Demand forecast'!$M$9:$M$5832,MATCH($Q822,'Demand forecast'!$B$9:$B$5832,0))</f>
        <v>Yes</v>
      </c>
      <c r="AH822" s="6" t="str">
        <f>IF(COUNTIF($AF$93:AF822,$B822) = 1, "LV", IF(COUNTIF($AF$93:AF822,$B822) = 2, "HV", "ST"))</f>
        <v>ST</v>
      </c>
      <c r="AI822" s="6" t="str">
        <f>INDEX('Demand forecast and growth rate'!$E$7:$E$273,MATCH($Q822,'Demand forecast and growth rate'!$B$7:$B$273,0))</f>
        <v>Steady/falling</v>
      </c>
      <c r="AJ822" s="47">
        <f>SUMIFS('Capex forecast'!E$9:E$223,'Capex forecast'!$T$9:$T$223,$AF822,'Capex forecast'!$S$9:$S$223,$AH822,'Capex forecast'!$Q$9:$Q$223,"Repex")</f>
        <v>0</v>
      </c>
      <c r="AK822" s="47">
        <f>SUMIFS('Capex forecast'!F$9:F$223,'Capex forecast'!$T$9:$T$223,$AF822,'Capex forecast'!$S$9:$S$223,$AH822,'Capex forecast'!$Q$9:$Q$223,"Repex")</f>
        <v>0</v>
      </c>
      <c r="AL822" s="47">
        <f>SUMIFS('Capex forecast'!G$9:G$223,'Capex forecast'!$T$9:$T$223,$AF822,'Capex forecast'!$S$9:$S$223,$AH822,'Capex forecast'!$Q$9:$Q$223,"Repex")</f>
        <v>0</v>
      </c>
      <c r="AM822" s="47">
        <f>SUMIFS('Capex forecast'!H$9:H$223,'Capex forecast'!$T$9:$T$223,$AF822,'Capex forecast'!$S$9:$S$223,$AH822,'Capex forecast'!$Q$9:$Q$223,"Repex")</f>
        <v>0</v>
      </c>
      <c r="AN822" s="47">
        <f>SUMIFS('Capex forecast'!I$9:I$223,'Capex forecast'!$T$9:$T$223,$AF822,'Capex forecast'!$S$9:$S$223,$AH822,'Capex forecast'!$Q$9:$Q$223,"Repex")</f>
        <v>0</v>
      </c>
      <c r="AO822" s="47">
        <f>SUMIFS('Capex forecast'!J$9:J$223,'Capex forecast'!$T$9:$T$223,$AF822,'Capex forecast'!$S$9:$S$223,$AH822,'Capex forecast'!$Q$9:$Q$223,"Repex")</f>
        <v>0</v>
      </c>
      <c r="AP822" s="47">
        <f>SUMIFS('Capex forecast'!K$9:K$223,'Capex forecast'!$T$9:$T$223,$AF822,'Capex forecast'!$S$9:$S$223,$AH822,'Capex forecast'!$Q$9:$Q$223,"Repex")</f>
        <v>0</v>
      </c>
      <c r="AQ822" s="47">
        <f>SUMIFS('Capex forecast'!L$9:L$223,'Capex forecast'!$T$9:$T$223,$AF822,'Capex forecast'!$S$9:$S$223,$AH822,'Capex forecast'!$Q$9:$Q$223,"Repex")</f>
        <v>0</v>
      </c>
      <c r="AR822" s="47">
        <f>SUMIFS('Capex forecast'!M$9:M$223,'Capex forecast'!$T$9:$T$223,$AF822,'Capex forecast'!$S$9:$S$223,$AH822,'Capex forecast'!$Q$9:$Q$223,"Repex")</f>
        <v>0</v>
      </c>
      <c r="AS822" s="47">
        <f>SUMIFS('Capex forecast'!N$9:N$223,'Capex forecast'!$T$9:$T$223,$AF822,'Capex forecast'!$S$9:$S$223,$AH822,'Capex forecast'!$Q$9:$Q$223,"Repex")</f>
        <v>0</v>
      </c>
    </row>
    <row r="823" spans="2:45" ht="15">
      <c r="B823" s="45" t="s">
        <v>54</v>
      </c>
      <c r="C823" s="6" t="str">
        <f>INDEX('Demand forecast'!$M$9:$M$5832,MATCH($B823,'Demand forecast'!$B$9:$B$5832,0))</f>
        <v>No</v>
      </c>
      <c r="D823" s="6" t="str">
        <f>IF(COUNTIF($B$93:B823,$B823) = 1, "LV", IF(COUNTIF($B$93:B823,$B823) = 2, "HV", "ST"))</f>
        <v>ST</v>
      </c>
      <c r="E823" s="6" t="str">
        <f>INDEX('Demand forecast and growth rate'!$E$7:$E$273,MATCH($B823,'Demand forecast and growth rate'!$B$7:$B$273,0))</f>
        <v>Small growth</v>
      </c>
      <c r="F823" s="32">
        <f>SUMIFS('Capex forecast'!E$9:E$223,'Capex forecast'!$T$9:$T$223,'Allocation of site-spec costs'!$B823,'Capex forecast'!$S$9:$S$223,'Allocation of site-spec costs'!$D823,'Capex forecast'!$Q$9:$Q$223,"Customer Connection")</f>
        <v>0</v>
      </c>
      <c r="G823" s="32">
        <f>SUMIFS('Capex forecast'!F$9:F$223,'Capex forecast'!$T$9:$T$223,'Allocation of site-spec costs'!$B823,'Capex forecast'!$S$9:$S$223,'Allocation of site-spec costs'!$D823,'Capex forecast'!$Q$9:$Q$223,"Customer Connection")</f>
        <v>0</v>
      </c>
      <c r="H823" s="32">
        <f>SUMIFS('Capex forecast'!G$9:G$223,'Capex forecast'!$T$9:$T$223,'Allocation of site-spec costs'!$B823,'Capex forecast'!$S$9:$S$223,'Allocation of site-spec costs'!$D823,'Capex forecast'!$Q$9:$Q$223,"Customer Connection")</f>
        <v>0</v>
      </c>
      <c r="I823" s="32">
        <f>SUMIFS('Capex forecast'!H$9:H$223,'Capex forecast'!$T$9:$T$223,'Allocation of site-spec costs'!$B823,'Capex forecast'!$S$9:$S$223,'Allocation of site-spec costs'!$D823,'Capex forecast'!$Q$9:$Q$223,"Customer Connection")</f>
        <v>0</v>
      </c>
      <c r="J823" s="32">
        <f>SUMIFS('Capex forecast'!I$9:I$223,'Capex forecast'!$T$9:$T$223,'Allocation of site-spec costs'!$B823,'Capex forecast'!$S$9:$S$223,'Allocation of site-spec costs'!$D823,'Capex forecast'!$Q$9:$Q$223,"Customer Connection")</f>
        <v>0</v>
      </c>
      <c r="K823" s="32">
        <f>SUMIFS('Capex forecast'!J$9:J$223,'Capex forecast'!$T$9:$T$223,'Allocation of site-spec costs'!$B823,'Capex forecast'!$S$9:$S$223,'Allocation of site-spec costs'!$D823,'Capex forecast'!$Q$9:$Q$223,"Customer Connection")</f>
        <v>0</v>
      </c>
      <c r="L823" s="32">
        <f>SUMIFS('Capex forecast'!K$9:K$223,'Capex forecast'!$T$9:$T$223,'Allocation of site-spec costs'!$B823,'Capex forecast'!$S$9:$S$223,'Allocation of site-spec costs'!$D823,'Capex forecast'!$Q$9:$Q$223,"Customer Connection")</f>
        <v>0</v>
      </c>
      <c r="M823" s="32">
        <f>SUMIFS('Capex forecast'!L$9:L$223,'Capex forecast'!$T$9:$T$223,'Allocation of site-spec costs'!$B823,'Capex forecast'!$S$9:$S$223,'Allocation of site-spec costs'!$D823,'Capex forecast'!$Q$9:$Q$223,"Customer Connection")</f>
        <v>0</v>
      </c>
      <c r="N823" s="32">
        <f>SUMIFS('Capex forecast'!M$9:M$223,'Capex forecast'!$T$9:$T$223,'Allocation of site-spec costs'!$B823,'Capex forecast'!$S$9:$S$223,'Allocation of site-spec costs'!$D823,'Capex forecast'!$Q$9:$Q$223,"Customer Connection")</f>
        <v>0</v>
      </c>
      <c r="O823" s="32">
        <f>SUMIFS('Capex forecast'!N$9:N$223,'Capex forecast'!$T$9:$T$223,'Allocation of site-spec costs'!$B823,'Capex forecast'!$S$9:$S$223,'Allocation of site-spec costs'!$D823,'Capex forecast'!$Q$9:$Q$223,"Customer Connection")</f>
        <v>0</v>
      </c>
      <c r="Q823" s="45" t="s">
        <v>54</v>
      </c>
      <c r="R823" s="6" t="str">
        <f>INDEX('Demand forecast'!$M$9:$M$5832,MATCH($Q823,'Demand forecast'!$B$9:$B$5832,0))</f>
        <v>No</v>
      </c>
      <c r="S823" s="6" t="str">
        <f>IF(COUNTIF($Q$93:Q823,$B823) = 1, "LV", IF(COUNTIF($Q$93:Q823,$B823) = 2, "HV", "ST"))</f>
        <v>ST</v>
      </c>
      <c r="T823" s="6" t="str">
        <f>INDEX('Demand forecast and growth rate'!$E$7:$E$273,MATCH($Q823,'Demand forecast and growth rate'!$B$7:$B$273,0))</f>
        <v>Small growth</v>
      </c>
      <c r="U823" s="32">
        <f>SUMIFS('Capex forecast'!E$9:E$223,'Capex forecast'!$T$9:$T$223,$Q823,'Capex forecast'!$S$9:$S$223,$S823,'Capex forecast'!$Q$9:$Q$223,"Augex")</f>
        <v>0</v>
      </c>
      <c r="V823" s="32">
        <f>SUMIFS('Capex forecast'!F$9:F$223,'Capex forecast'!$T$9:$T$223,$Q823,'Capex forecast'!$S$9:$S$223,$S823,'Capex forecast'!$Q$9:$Q$223,"Augex")</f>
        <v>0</v>
      </c>
      <c r="W823" s="32">
        <f>SUMIFS('Capex forecast'!G$9:G$223,'Capex forecast'!$T$9:$T$223,$Q823,'Capex forecast'!$S$9:$S$223,$S823,'Capex forecast'!$Q$9:$Q$223,"Augex")</f>
        <v>0</v>
      </c>
      <c r="X823" s="32">
        <f>SUMIFS('Capex forecast'!H$9:H$223,'Capex forecast'!$T$9:$T$223,$Q823,'Capex forecast'!$S$9:$S$223,$S823,'Capex forecast'!$Q$9:$Q$223,"Augex")</f>
        <v>0</v>
      </c>
      <c r="Y823" s="32">
        <f>SUMIFS('Capex forecast'!I$9:I$223,'Capex forecast'!$T$9:$T$223,$Q823,'Capex forecast'!$S$9:$S$223,$S823,'Capex forecast'!$Q$9:$Q$223,"Augex")</f>
        <v>0</v>
      </c>
      <c r="Z823" s="32">
        <f>SUMIFS('Capex forecast'!J$9:J$223,'Capex forecast'!$T$9:$T$223,$Q823,'Capex forecast'!$S$9:$S$223,$S823,'Capex forecast'!$Q$9:$Q$223,"Augex")</f>
        <v>0</v>
      </c>
      <c r="AA823" s="32">
        <f>SUMIFS('Capex forecast'!K$9:K$223,'Capex forecast'!$T$9:$T$223,$Q823,'Capex forecast'!$S$9:$S$223,$S823,'Capex forecast'!$Q$9:$Q$223,"Augex")</f>
        <v>0</v>
      </c>
      <c r="AB823" s="32">
        <f>SUMIFS('Capex forecast'!L$9:L$223,'Capex forecast'!$T$9:$T$223,$Q823,'Capex forecast'!$S$9:$S$223,$S823,'Capex forecast'!$Q$9:$Q$223,"Augex")</f>
        <v>0</v>
      </c>
      <c r="AC823" s="32">
        <f>SUMIFS('Capex forecast'!M$9:M$223,'Capex forecast'!$T$9:$T$223,$Q823,'Capex forecast'!$S$9:$S$223,$S823,'Capex forecast'!$Q$9:$Q$223,"Augex")</f>
        <v>0</v>
      </c>
      <c r="AD823" s="32">
        <f>SUMIFS('Capex forecast'!N$9:N$223,'Capex forecast'!$T$9:$T$223,$Q823,'Capex forecast'!$S$9:$S$223,$S823,'Capex forecast'!$Q$9:$Q$223,"Augex")</f>
        <v>0</v>
      </c>
      <c r="AF823" s="45" t="s">
        <v>54</v>
      </c>
      <c r="AG823" s="6" t="str">
        <f>INDEX('Demand forecast'!$M$9:$M$5832,MATCH($Q823,'Demand forecast'!$B$9:$B$5832,0))</f>
        <v>No</v>
      </c>
      <c r="AH823" s="6" t="str">
        <f>IF(COUNTIF($AF$93:AF823,$B823) = 1, "LV", IF(COUNTIF($AF$93:AF823,$B823) = 2, "HV", "ST"))</f>
        <v>ST</v>
      </c>
      <c r="AI823" s="6" t="str">
        <f>INDEX('Demand forecast and growth rate'!$E$7:$E$273,MATCH($Q823,'Demand forecast and growth rate'!$B$7:$B$273,0))</f>
        <v>Small growth</v>
      </c>
      <c r="AJ823" s="47">
        <f>SUMIFS('Capex forecast'!E$9:E$223,'Capex forecast'!$T$9:$T$223,$AF823,'Capex forecast'!$S$9:$S$223,$AH823,'Capex forecast'!$Q$9:$Q$223,"Repex")</f>
        <v>0</v>
      </c>
      <c r="AK823" s="47">
        <f>SUMIFS('Capex forecast'!F$9:F$223,'Capex forecast'!$T$9:$T$223,$AF823,'Capex forecast'!$S$9:$S$223,$AH823,'Capex forecast'!$Q$9:$Q$223,"Repex")</f>
        <v>0</v>
      </c>
      <c r="AL823" s="47">
        <f>SUMIFS('Capex forecast'!G$9:G$223,'Capex forecast'!$T$9:$T$223,$AF823,'Capex forecast'!$S$9:$S$223,$AH823,'Capex forecast'!$Q$9:$Q$223,"Repex")</f>
        <v>0</v>
      </c>
      <c r="AM823" s="47">
        <f>SUMIFS('Capex forecast'!H$9:H$223,'Capex forecast'!$T$9:$T$223,$AF823,'Capex forecast'!$S$9:$S$223,$AH823,'Capex forecast'!$Q$9:$Q$223,"Repex")</f>
        <v>0</v>
      </c>
      <c r="AN823" s="47">
        <f>SUMIFS('Capex forecast'!I$9:I$223,'Capex forecast'!$T$9:$T$223,$AF823,'Capex forecast'!$S$9:$S$223,$AH823,'Capex forecast'!$Q$9:$Q$223,"Repex")</f>
        <v>0</v>
      </c>
      <c r="AO823" s="47">
        <f>SUMIFS('Capex forecast'!J$9:J$223,'Capex forecast'!$T$9:$T$223,$AF823,'Capex forecast'!$S$9:$S$223,$AH823,'Capex forecast'!$Q$9:$Q$223,"Repex")</f>
        <v>0</v>
      </c>
      <c r="AP823" s="47">
        <f>SUMIFS('Capex forecast'!K$9:K$223,'Capex forecast'!$T$9:$T$223,$AF823,'Capex forecast'!$S$9:$S$223,$AH823,'Capex forecast'!$Q$9:$Q$223,"Repex")</f>
        <v>0</v>
      </c>
      <c r="AQ823" s="47">
        <f>SUMIFS('Capex forecast'!L$9:L$223,'Capex forecast'!$T$9:$T$223,$AF823,'Capex forecast'!$S$9:$S$223,$AH823,'Capex forecast'!$Q$9:$Q$223,"Repex")</f>
        <v>0</v>
      </c>
      <c r="AR823" s="47">
        <f>SUMIFS('Capex forecast'!M$9:M$223,'Capex forecast'!$T$9:$T$223,$AF823,'Capex forecast'!$S$9:$S$223,$AH823,'Capex forecast'!$Q$9:$Q$223,"Repex")</f>
        <v>0</v>
      </c>
      <c r="AS823" s="47">
        <f>SUMIFS('Capex forecast'!N$9:N$223,'Capex forecast'!$T$9:$T$223,$AF823,'Capex forecast'!$S$9:$S$223,$AH823,'Capex forecast'!$Q$9:$Q$223,"Repex")</f>
        <v>0</v>
      </c>
    </row>
    <row r="824" spans="2:45" ht="15">
      <c r="B824" s="45" t="s">
        <v>71</v>
      </c>
      <c r="C824" s="6" t="str">
        <f>INDEX('Demand forecast'!$M$9:$M$5832,MATCH($B824,'Demand forecast'!$B$9:$B$5832,0))</f>
        <v>No</v>
      </c>
      <c r="D824" s="6" t="str">
        <f>IF(COUNTIF($B$93:B824,$B824) = 1, "LV", IF(COUNTIF($B$93:B824,$B824) = 2, "HV", "ST"))</f>
        <v>ST</v>
      </c>
      <c r="E824" s="6" t="str">
        <f>INDEX('Demand forecast and growth rate'!$E$7:$E$273,MATCH($B824,'Demand forecast and growth rate'!$B$7:$B$273,0))</f>
        <v>Steady/falling</v>
      </c>
      <c r="F824" s="32">
        <f>SUMIFS('Capex forecast'!E$9:E$223,'Capex forecast'!$T$9:$T$223,'Allocation of site-spec costs'!$B824,'Capex forecast'!$S$9:$S$223,'Allocation of site-spec costs'!$D824,'Capex forecast'!$Q$9:$Q$223,"Customer Connection")</f>
        <v>0</v>
      </c>
      <c r="G824" s="32">
        <f>SUMIFS('Capex forecast'!F$9:F$223,'Capex forecast'!$T$9:$T$223,'Allocation of site-spec costs'!$B824,'Capex forecast'!$S$9:$S$223,'Allocation of site-spec costs'!$D824,'Capex forecast'!$Q$9:$Q$223,"Customer Connection")</f>
        <v>0</v>
      </c>
      <c r="H824" s="32">
        <f>SUMIFS('Capex forecast'!G$9:G$223,'Capex forecast'!$T$9:$T$223,'Allocation of site-spec costs'!$B824,'Capex forecast'!$S$9:$S$223,'Allocation of site-spec costs'!$D824,'Capex forecast'!$Q$9:$Q$223,"Customer Connection")</f>
        <v>0</v>
      </c>
      <c r="I824" s="32">
        <f>SUMIFS('Capex forecast'!H$9:H$223,'Capex forecast'!$T$9:$T$223,'Allocation of site-spec costs'!$B824,'Capex forecast'!$S$9:$S$223,'Allocation of site-spec costs'!$D824,'Capex forecast'!$Q$9:$Q$223,"Customer Connection")</f>
        <v>0</v>
      </c>
      <c r="J824" s="32">
        <f>SUMIFS('Capex forecast'!I$9:I$223,'Capex forecast'!$T$9:$T$223,'Allocation of site-spec costs'!$B824,'Capex forecast'!$S$9:$S$223,'Allocation of site-spec costs'!$D824,'Capex forecast'!$Q$9:$Q$223,"Customer Connection")</f>
        <v>0</v>
      </c>
      <c r="K824" s="32">
        <f>SUMIFS('Capex forecast'!J$9:J$223,'Capex forecast'!$T$9:$T$223,'Allocation of site-spec costs'!$B824,'Capex forecast'!$S$9:$S$223,'Allocation of site-spec costs'!$D824,'Capex forecast'!$Q$9:$Q$223,"Customer Connection")</f>
        <v>0</v>
      </c>
      <c r="L824" s="32">
        <f>SUMIFS('Capex forecast'!K$9:K$223,'Capex forecast'!$T$9:$T$223,'Allocation of site-spec costs'!$B824,'Capex forecast'!$S$9:$S$223,'Allocation of site-spec costs'!$D824,'Capex forecast'!$Q$9:$Q$223,"Customer Connection")</f>
        <v>0</v>
      </c>
      <c r="M824" s="32">
        <f>SUMIFS('Capex forecast'!L$9:L$223,'Capex forecast'!$T$9:$T$223,'Allocation of site-spec costs'!$B824,'Capex forecast'!$S$9:$S$223,'Allocation of site-spec costs'!$D824,'Capex forecast'!$Q$9:$Q$223,"Customer Connection")</f>
        <v>0</v>
      </c>
      <c r="N824" s="32">
        <f>SUMIFS('Capex forecast'!M$9:M$223,'Capex forecast'!$T$9:$T$223,'Allocation of site-spec costs'!$B824,'Capex forecast'!$S$9:$S$223,'Allocation of site-spec costs'!$D824,'Capex forecast'!$Q$9:$Q$223,"Customer Connection")</f>
        <v>0</v>
      </c>
      <c r="O824" s="32">
        <f>SUMIFS('Capex forecast'!N$9:N$223,'Capex forecast'!$T$9:$T$223,'Allocation of site-spec costs'!$B824,'Capex forecast'!$S$9:$S$223,'Allocation of site-spec costs'!$D824,'Capex forecast'!$Q$9:$Q$223,"Customer Connection")</f>
        <v>0</v>
      </c>
      <c r="Q824" s="45" t="s">
        <v>71</v>
      </c>
      <c r="R824" s="6" t="str">
        <f>INDEX('Demand forecast'!$M$9:$M$5832,MATCH($Q824,'Demand forecast'!$B$9:$B$5832,0))</f>
        <v>No</v>
      </c>
      <c r="S824" s="6" t="str">
        <f>IF(COUNTIF($Q$93:Q824,$B824) = 1, "LV", IF(COUNTIF($Q$93:Q824,$B824) = 2, "HV", "ST"))</f>
        <v>ST</v>
      </c>
      <c r="T824" s="6" t="str">
        <f>INDEX('Demand forecast and growth rate'!$E$7:$E$273,MATCH($Q824,'Demand forecast and growth rate'!$B$7:$B$273,0))</f>
        <v>Steady/falling</v>
      </c>
      <c r="U824" s="32">
        <f>SUMIFS('Capex forecast'!E$9:E$223,'Capex forecast'!$T$9:$T$223,$Q824,'Capex forecast'!$S$9:$S$223,$S824,'Capex forecast'!$Q$9:$Q$223,"Augex")</f>
        <v>0</v>
      </c>
      <c r="V824" s="32">
        <f>SUMIFS('Capex forecast'!F$9:F$223,'Capex forecast'!$T$9:$T$223,$Q824,'Capex forecast'!$S$9:$S$223,$S824,'Capex forecast'!$Q$9:$Q$223,"Augex")</f>
        <v>0</v>
      </c>
      <c r="W824" s="32">
        <f>SUMIFS('Capex forecast'!G$9:G$223,'Capex forecast'!$T$9:$T$223,$Q824,'Capex forecast'!$S$9:$S$223,$S824,'Capex forecast'!$Q$9:$Q$223,"Augex")</f>
        <v>0</v>
      </c>
      <c r="X824" s="32">
        <f>SUMIFS('Capex forecast'!H$9:H$223,'Capex forecast'!$T$9:$T$223,$Q824,'Capex forecast'!$S$9:$S$223,$S824,'Capex forecast'!$Q$9:$Q$223,"Augex")</f>
        <v>0</v>
      </c>
      <c r="Y824" s="32">
        <f>SUMIFS('Capex forecast'!I$9:I$223,'Capex forecast'!$T$9:$T$223,$Q824,'Capex forecast'!$S$9:$S$223,$S824,'Capex forecast'!$Q$9:$Q$223,"Augex")</f>
        <v>0</v>
      </c>
      <c r="Z824" s="32">
        <f>SUMIFS('Capex forecast'!J$9:J$223,'Capex forecast'!$T$9:$T$223,$Q824,'Capex forecast'!$S$9:$S$223,$S824,'Capex forecast'!$Q$9:$Q$223,"Augex")</f>
        <v>0</v>
      </c>
      <c r="AA824" s="32">
        <f>SUMIFS('Capex forecast'!K$9:K$223,'Capex forecast'!$T$9:$T$223,$Q824,'Capex forecast'!$S$9:$S$223,$S824,'Capex forecast'!$Q$9:$Q$223,"Augex")</f>
        <v>0</v>
      </c>
      <c r="AB824" s="32">
        <f>SUMIFS('Capex forecast'!L$9:L$223,'Capex forecast'!$T$9:$T$223,$Q824,'Capex forecast'!$S$9:$S$223,$S824,'Capex forecast'!$Q$9:$Q$223,"Augex")</f>
        <v>0</v>
      </c>
      <c r="AC824" s="32">
        <f>SUMIFS('Capex forecast'!M$9:M$223,'Capex forecast'!$T$9:$T$223,$Q824,'Capex forecast'!$S$9:$S$223,$S824,'Capex forecast'!$Q$9:$Q$223,"Augex")</f>
        <v>0</v>
      </c>
      <c r="AD824" s="32">
        <f>SUMIFS('Capex forecast'!N$9:N$223,'Capex forecast'!$T$9:$T$223,$Q824,'Capex forecast'!$S$9:$S$223,$S824,'Capex forecast'!$Q$9:$Q$223,"Augex")</f>
        <v>0</v>
      </c>
      <c r="AF824" s="45" t="s">
        <v>71</v>
      </c>
      <c r="AG824" s="6" t="str">
        <f>INDEX('Demand forecast'!$M$9:$M$5832,MATCH($Q824,'Demand forecast'!$B$9:$B$5832,0))</f>
        <v>No</v>
      </c>
      <c r="AH824" s="6" t="str">
        <f>IF(COUNTIF($AF$93:AF824,$B824) = 1, "LV", IF(COUNTIF($AF$93:AF824,$B824) = 2, "HV", "ST"))</f>
        <v>ST</v>
      </c>
      <c r="AI824" s="6" t="str">
        <f>INDEX('Demand forecast and growth rate'!$E$7:$E$273,MATCH($Q824,'Demand forecast and growth rate'!$B$7:$B$273,0))</f>
        <v>Steady/falling</v>
      </c>
      <c r="AJ824" s="47">
        <f>SUMIFS('Capex forecast'!E$9:E$223,'Capex forecast'!$T$9:$T$223,$AF824,'Capex forecast'!$S$9:$S$223,$AH824,'Capex forecast'!$Q$9:$Q$223,"Repex")</f>
        <v>0</v>
      </c>
      <c r="AK824" s="47">
        <f>SUMIFS('Capex forecast'!F$9:F$223,'Capex forecast'!$T$9:$T$223,$AF824,'Capex forecast'!$S$9:$S$223,$AH824,'Capex forecast'!$Q$9:$Q$223,"Repex")</f>
        <v>0</v>
      </c>
      <c r="AL824" s="47">
        <f>SUMIFS('Capex forecast'!G$9:G$223,'Capex forecast'!$T$9:$T$223,$AF824,'Capex forecast'!$S$9:$S$223,$AH824,'Capex forecast'!$Q$9:$Q$223,"Repex")</f>
        <v>0</v>
      </c>
      <c r="AM824" s="47">
        <f>SUMIFS('Capex forecast'!H$9:H$223,'Capex forecast'!$T$9:$T$223,$AF824,'Capex forecast'!$S$9:$S$223,$AH824,'Capex forecast'!$Q$9:$Q$223,"Repex")</f>
        <v>0</v>
      </c>
      <c r="AN824" s="47">
        <f>SUMIFS('Capex forecast'!I$9:I$223,'Capex forecast'!$T$9:$T$223,$AF824,'Capex forecast'!$S$9:$S$223,$AH824,'Capex forecast'!$Q$9:$Q$223,"Repex")</f>
        <v>0</v>
      </c>
      <c r="AO824" s="47">
        <f>SUMIFS('Capex forecast'!J$9:J$223,'Capex forecast'!$T$9:$T$223,$AF824,'Capex forecast'!$S$9:$S$223,$AH824,'Capex forecast'!$Q$9:$Q$223,"Repex")</f>
        <v>0</v>
      </c>
      <c r="AP824" s="47">
        <f>SUMIFS('Capex forecast'!K$9:K$223,'Capex forecast'!$T$9:$T$223,$AF824,'Capex forecast'!$S$9:$S$223,$AH824,'Capex forecast'!$Q$9:$Q$223,"Repex")</f>
        <v>0</v>
      </c>
      <c r="AQ824" s="47">
        <f>SUMIFS('Capex forecast'!L$9:L$223,'Capex forecast'!$T$9:$T$223,$AF824,'Capex forecast'!$S$9:$S$223,$AH824,'Capex forecast'!$Q$9:$Q$223,"Repex")</f>
        <v>0</v>
      </c>
      <c r="AR824" s="47">
        <f>SUMIFS('Capex forecast'!M$9:M$223,'Capex forecast'!$T$9:$T$223,$AF824,'Capex forecast'!$S$9:$S$223,$AH824,'Capex forecast'!$Q$9:$Q$223,"Repex")</f>
        <v>0</v>
      </c>
      <c r="AS824" s="47">
        <f>SUMIFS('Capex forecast'!N$9:N$223,'Capex forecast'!$T$9:$T$223,$AF824,'Capex forecast'!$S$9:$S$223,$AH824,'Capex forecast'!$Q$9:$Q$223,"Repex")</f>
        <v>0</v>
      </c>
    </row>
    <row r="825" spans="2:45" ht="15">
      <c r="B825" s="45" t="s">
        <v>81</v>
      </c>
      <c r="C825" s="6" t="str">
        <f>INDEX('Demand forecast'!$M$9:$M$5832,MATCH($B825,'Demand forecast'!$B$9:$B$5832,0))</f>
        <v>No</v>
      </c>
      <c r="D825" s="6" t="str">
        <f>IF(COUNTIF($B$93:B825,$B825) = 1, "LV", IF(COUNTIF($B$93:B825,$B825) = 2, "HV", "ST"))</f>
        <v>ST</v>
      </c>
      <c r="E825" s="6" t="str">
        <f>INDEX('Demand forecast and growth rate'!$E$7:$E$273,MATCH($B825,'Demand forecast and growth rate'!$B$7:$B$273,0))</f>
        <v>Small growth</v>
      </c>
      <c r="F825" s="32">
        <f>SUMIFS('Capex forecast'!E$9:E$223,'Capex forecast'!$T$9:$T$223,'Allocation of site-spec costs'!$B825,'Capex forecast'!$S$9:$S$223,'Allocation of site-spec costs'!$D825,'Capex forecast'!$Q$9:$Q$223,"Customer Connection")</f>
        <v>0</v>
      </c>
      <c r="G825" s="32">
        <f>SUMIFS('Capex forecast'!F$9:F$223,'Capex forecast'!$T$9:$T$223,'Allocation of site-spec costs'!$B825,'Capex forecast'!$S$9:$S$223,'Allocation of site-spec costs'!$D825,'Capex forecast'!$Q$9:$Q$223,"Customer Connection")</f>
        <v>0</v>
      </c>
      <c r="H825" s="32">
        <f>SUMIFS('Capex forecast'!G$9:G$223,'Capex forecast'!$T$9:$T$223,'Allocation of site-spec costs'!$B825,'Capex forecast'!$S$9:$S$223,'Allocation of site-spec costs'!$D825,'Capex forecast'!$Q$9:$Q$223,"Customer Connection")</f>
        <v>0</v>
      </c>
      <c r="I825" s="32">
        <f>SUMIFS('Capex forecast'!H$9:H$223,'Capex forecast'!$T$9:$T$223,'Allocation of site-spec costs'!$B825,'Capex forecast'!$S$9:$S$223,'Allocation of site-spec costs'!$D825,'Capex forecast'!$Q$9:$Q$223,"Customer Connection")</f>
        <v>0</v>
      </c>
      <c r="J825" s="32">
        <f>SUMIFS('Capex forecast'!I$9:I$223,'Capex forecast'!$T$9:$T$223,'Allocation of site-spec costs'!$B825,'Capex forecast'!$S$9:$S$223,'Allocation of site-spec costs'!$D825,'Capex forecast'!$Q$9:$Q$223,"Customer Connection")</f>
        <v>0</v>
      </c>
      <c r="K825" s="32">
        <f>SUMIFS('Capex forecast'!J$9:J$223,'Capex forecast'!$T$9:$T$223,'Allocation of site-spec costs'!$B825,'Capex forecast'!$S$9:$S$223,'Allocation of site-spec costs'!$D825,'Capex forecast'!$Q$9:$Q$223,"Customer Connection")</f>
        <v>0</v>
      </c>
      <c r="L825" s="32">
        <f>SUMIFS('Capex forecast'!K$9:K$223,'Capex forecast'!$T$9:$T$223,'Allocation of site-spec costs'!$B825,'Capex forecast'!$S$9:$S$223,'Allocation of site-spec costs'!$D825,'Capex forecast'!$Q$9:$Q$223,"Customer Connection")</f>
        <v>0</v>
      </c>
      <c r="M825" s="32">
        <f>SUMIFS('Capex forecast'!L$9:L$223,'Capex forecast'!$T$9:$T$223,'Allocation of site-spec costs'!$B825,'Capex forecast'!$S$9:$S$223,'Allocation of site-spec costs'!$D825,'Capex forecast'!$Q$9:$Q$223,"Customer Connection")</f>
        <v>0</v>
      </c>
      <c r="N825" s="32">
        <f>SUMIFS('Capex forecast'!M$9:M$223,'Capex forecast'!$T$9:$T$223,'Allocation of site-spec costs'!$B825,'Capex forecast'!$S$9:$S$223,'Allocation of site-spec costs'!$D825,'Capex forecast'!$Q$9:$Q$223,"Customer Connection")</f>
        <v>0</v>
      </c>
      <c r="O825" s="32">
        <f>SUMIFS('Capex forecast'!N$9:N$223,'Capex forecast'!$T$9:$T$223,'Allocation of site-spec costs'!$B825,'Capex forecast'!$S$9:$S$223,'Allocation of site-spec costs'!$D825,'Capex forecast'!$Q$9:$Q$223,"Customer Connection")</f>
        <v>0</v>
      </c>
      <c r="Q825" s="45" t="s">
        <v>81</v>
      </c>
      <c r="R825" s="6" t="str">
        <f>INDEX('Demand forecast'!$M$9:$M$5832,MATCH($Q825,'Demand forecast'!$B$9:$B$5832,0))</f>
        <v>No</v>
      </c>
      <c r="S825" s="6" t="str">
        <f>IF(COUNTIF($Q$93:Q825,$B825) = 1, "LV", IF(COUNTIF($Q$93:Q825,$B825) = 2, "HV", "ST"))</f>
        <v>ST</v>
      </c>
      <c r="T825" s="6" t="str">
        <f>INDEX('Demand forecast and growth rate'!$E$7:$E$273,MATCH($Q825,'Demand forecast and growth rate'!$B$7:$B$273,0))</f>
        <v>Small growth</v>
      </c>
      <c r="U825" s="32">
        <f>SUMIFS('Capex forecast'!E$9:E$223,'Capex forecast'!$T$9:$T$223,$Q825,'Capex forecast'!$S$9:$S$223,$S825,'Capex forecast'!$Q$9:$Q$223,"Augex")</f>
        <v>0</v>
      </c>
      <c r="V825" s="32">
        <f>SUMIFS('Capex forecast'!F$9:F$223,'Capex forecast'!$T$9:$T$223,$Q825,'Capex forecast'!$S$9:$S$223,$S825,'Capex forecast'!$Q$9:$Q$223,"Augex")</f>
        <v>0</v>
      </c>
      <c r="W825" s="32">
        <f>SUMIFS('Capex forecast'!G$9:G$223,'Capex forecast'!$T$9:$T$223,$Q825,'Capex forecast'!$S$9:$S$223,$S825,'Capex forecast'!$Q$9:$Q$223,"Augex")</f>
        <v>0</v>
      </c>
      <c r="X825" s="32">
        <f>SUMIFS('Capex forecast'!H$9:H$223,'Capex forecast'!$T$9:$T$223,$Q825,'Capex forecast'!$S$9:$S$223,$S825,'Capex forecast'!$Q$9:$Q$223,"Augex")</f>
        <v>0</v>
      </c>
      <c r="Y825" s="32">
        <f>SUMIFS('Capex forecast'!I$9:I$223,'Capex forecast'!$T$9:$T$223,$Q825,'Capex forecast'!$S$9:$S$223,$S825,'Capex forecast'!$Q$9:$Q$223,"Augex")</f>
        <v>0</v>
      </c>
      <c r="Z825" s="32">
        <f>SUMIFS('Capex forecast'!J$9:J$223,'Capex forecast'!$T$9:$T$223,$Q825,'Capex forecast'!$S$9:$S$223,$S825,'Capex forecast'!$Q$9:$Q$223,"Augex")</f>
        <v>0</v>
      </c>
      <c r="AA825" s="32">
        <f>SUMIFS('Capex forecast'!K$9:K$223,'Capex forecast'!$T$9:$T$223,$Q825,'Capex forecast'!$S$9:$S$223,$S825,'Capex forecast'!$Q$9:$Q$223,"Augex")</f>
        <v>0</v>
      </c>
      <c r="AB825" s="32">
        <f>SUMIFS('Capex forecast'!L$9:L$223,'Capex forecast'!$T$9:$T$223,$Q825,'Capex forecast'!$S$9:$S$223,$S825,'Capex forecast'!$Q$9:$Q$223,"Augex")</f>
        <v>0</v>
      </c>
      <c r="AC825" s="32">
        <f>SUMIFS('Capex forecast'!M$9:M$223,'Capex forecast'!$T$9:$T$223,$Q825,'Capex forecast'!$S$9:$S$223,$S825,'Capex forecast'!$Q$9:$Q$223,"Augex")</f>
        <v>0</v>
      </c>
      <c r="AD825" s="32">
        <f>SUMIFS('Capex forecast'!N$9:N$223,'Capex forecast'!$T$9:$T$223,$Q825,'Capex forecast'!$S$9:$S$223,$S825,'Capex forecast'!$Q$9:$Q$223,"Augex")</f>
        <v>0</v>
      </c>
      <c r="AF825" s="45" t="s">
        <v>81</v>
      </c>
      <c r="AG825" s="6" t="str">
        <f>INDEX('Demand forecast'!$M$9:$M$5832,MATCH($Q825,'Demand forecast'!$B$9:$B$5832,0))</f>
        <v>No</v>
      </c>
      <c r="AH825" s="6" t="str">
        <f>IF(COUNTIF($AF$93:AF825,$B825) = 1, "LV", IF(COUNTIF($AF$93:AF825,$B825) = 2, "HV", "ST"))</f>
        <v>ST</v>
      </c>
      <c r="AI825" s="6" t="str">
        <f>INDEX('Demand forecast and growth rate'!$E$7:$E$273,MATCH($Q825,'Demand forecast and growth rate'!$B$7:$B$273,0))</f>
        <v>Small growth</v>
      </c>
      <c r="AJ825" s="47">
        <f>SUMIFS('Capex forecast'!E$9:E$223,'Capex forecast'!$T$9:$T$223,$AF825,'Capex forecast'!$S$9:$S$223,$AH825,'Capex forecast'!$Q$9:$Q$223,"Repex")</f>
        <v>0</v>
      </c>
      <c r="AK825" s="47">
        <f>SUMIFS('Capex forecast'!F$9:F$223,'Capex forecast'!$T$9:$T$223,$AF825,'Capex forecast'!$S$9:$S$223,$AH825,'Capex forecast'!$Q$9:$Q$223,"Repex")</f>
        <v>0</v>
      </c>
      <c r="AL825" s="47">
        <f>SUMIFS('Capex forecast'!G$9:G$223,'Capex forecast'!$T$9:$T$223,$AF825,'Capex forecast'!$S$9:$S$223,$AH825,'Capex forecast'!$Q$9:$Q$223,"Repex")</f>
        <v>0</v>
      </c>
      <c r="AM825" s="47">
        <f>SUMIFS('Capex forecast'!H$9:H$223,'Capex forecast'!$T$9:$T$223,$AF825,'Capex forecast'!$S$9:$S$223,$AH825,'Capex forecast'!$Q$9:$Q$223,"Repex")</f>
        <v>0</v>
      </c>
      <c r="AN825" s="47">
        <f>SUMIFS('Capex forecast'!I$9:I$223,'Capex forecast'!$T$9:$T$223,$AF825,'Capex forecast'!$S$9:$S$223,$AH825,'Capex forecast'!$Q$9:$Q$223,"Repex")</f>
        <v>0</v>
      </c>
      <c r="AO825" s="47">
        <f>SUMIFS('Capex forecast'!J$9:J$223,'Capex forecast'!$T$9:$T$223,$AF825,'Capex forecast'!$S$9:$S$223,$AH825,'Capex forecast'!$Q$9:$Q$223,"Repex")</f>
        <v>0</v>
      </c>
      <c r="AP825" s="47">
        <f>SUMIFS('Capex forecast'!K$9:K$223,'Capex forecast'!$T$9:$T$223,$AF825,'Capex forecast'!$S$9:$S$223,$AH825,'Capex forecast'!$Q$9:$Q$223,"Repex")</f>
        <v>0</v>
      </c>
      <c r="AQ825" s="47">
        <f>SUMIFS('Capex forecast'!L$9:L$223,'Capex forecast'!$T$9:$T$223,$AF825,'Capex forecast'!$S$9:$S$223,$AH825,'Capex forecast'!$Q$9:$Q$223,"Repex")</f>
        <v>0</v>
      </c>
      <c r="AR825" s="47">
        <f>SUMIFS('Capex forecast'!M$9:M$223,'Capex forecast'!$T$9:$T$223,$AF825,'Capex forecast'!$S$9:$S$223,$AH825,'Capex forecast'!$Q$9:$Q$223,"Repex")</f>
        <v>0</v>
      </c>
      <c r="AS825" s="47">
        <f>SUMIFS('Capex forecast'!N$9:N$223,'Capex forecast'!$T$9:$T$223,$AF825,'Capex forecast'!$S$9:$S$223,$AH825,'Capex forecast'!$Q$9:$Q$223,"Repex")</f>
        <v>0</v>
      </c>
    </row>
    <row r="826" spans="2:45" ht="15">
      <c r="B826" s="45" t="s">
        <v>79</v>
      </c>
      <c r="C826" s="6" t="str">
        <f>INDEX('Demand forecast'!$M$9:$M$5832,MATCH($B826,'Demand forecast'!$B$9:$B$5832,0))</f>
        <v>No</v>
      </c>
      <c r="D826" s="6" t="str">
        <f>IF(COUNTIF($B$93:B826,$B826) = 1, "LV", IF(COUNTIF($B$93:B826,$B826) = 2, "HV", "ST"))</f>
        <v>ST</v>
      </c>
      <c r="E826" s="6" t="str">
        <f>INDEX('Demand forecast and growth rate'!$E$7:$E$273,MATCH($B826,'Demand forecast and growth rate'!$B$7:$B$273,0))</f>
        <v>Steady/falling</v>
      </c>
      <c r="F826" s="32">
        <f>SUMIFS('Capex forecast'!E$9:E$223,'Capex forecast'!$T$9:$T$223,'Allocation of site-spec costs'!$B826,'Capex forecast'!$S$9:$S$223,'Allocation of site-spec costs'!$D826,'Capex forecast'!$Q$9:$Q$223,"Customer Connection")</f>
        <v>0</v>
      </c>
      <c r="G826" s="32">
        <f>SUMIFS('Capex forecast'!F$9:F$223,'Capex forecast'!$T$9:$T$223,'Allocation of site-spec costs'!$B826,'Capex forecast'!$S$9:$S$223,'Allocation of site-spec costs'!$D826,'Capex forecast'!$Q$9:$Q$223,"Customer Connection")</f>
        <v>0</v>
      </c>
      <c r="H826" s="32">
        <f>SUMIFS('Capex forecast'!G$9:G$223,'Capex forecast'!$T$9:$T$223,'Allocation of site-spec costs'!$B826,'Capex forecast'!$S$9:$S$223,'Allocation of site-spec costs'!$D826,'Capex forecast'!$Q$9:$Q$223,"Customer Connection")</f>
        <v>0</v>
      </c>
      <c r="I826" s="32">
        <f>SUMIFS('Capex forecast'!H$9:H$223,'Capex forecast'!$T$9:$T$223,'Allocation of site-spec costs'!$B826,'Capex forecast'!$S$9:$S$223,'Allocation of site-spec costs'!$D826,'Capex forecast'!$Q$9:$Q$223,"Customer Connection")</f>
        <v>0</v>
      </c>
      <c r="J826" s="32">
        <f>SUMIFS('Capex forecast'!I$9:I$223,'Capex forecast'!$T$9:$T$223,'Allocation of site-spec costs'!$B826,'Capex forecast'!$S$9:$S$223,'Allocation of site-spec costs'!$D826,'Capex forecast'!$Q$9:$Q$223,"Customer Connection")</f>
        <v>0</v>
      </c>
      <c r="K826" s="32">
        <f>SUMIFS('Capex forecast'!J$9:J$223,'Capex forecast'!$T$9:$T$223,'Allocation of site-spec costs'!$B826,'Capex forecast'!$S$9:$S$223,'Allocation of site-spec costs'!$D826,'Capex forecast'!$Q$9:$Q$223,"Customer Connection")</f>
        <v>0</v>
      </c>
      <c r="L826" s="32">
        <f>SUMIFS('Capex forecast'!K$9:K$223,'Capex forecast'!$T$9:$T$223,'Allocation of site-spec costs'!$B826,'Capex forecast'!$S$9:$S$223,'Allocation of site-spec costs'!$D826,'Capex forecast'!$Q$9:$Q$223,"Customer Connection")</f>
        <v>0</v>
      </c>
      <c r="M826" s="32">
        <f>SUMIFS('Capex forecast'!L$9:L$223,'Capex forecast'!$T$9:$T$223,'Allocation of site-spec costs'!$B826,'Capex forecast'!$S$9:$S$223,'Allocation of site-spec costs'!$D826,'Capex forecast'!$Q$9:$Q$223,"Customer Connection")</f>
        <v>0</v>
      </c>
      <c r="N826" s="32">
        <f>SUMIFS('Capex forecast'!M$9:M$223,'Capex forecast'!$T$9:$T$223,'Allocation of site-spec costs'!$B826,'Capex forecast'!$S$9:$S$223,'Allocation of site-spec costs'!$D826,'Capex forecast'!$Q$9:$Q$223,"Customer Connection")</f>
        <v>0</v>
      </c>
      <c r="O826" s="32">
        <f>SUMIFS('Capex forecast'!N$9:N$223,'Capex forecast'!$T$9:$T$223,'Allocation of site-spec costs'!$B826,'Capex forecast'!$S$9:$S$223,'Allocation of site-spec costs'!$D826,'Capex forecast'!$Q$9:$Q$223,"Customer Connection")</f>
        <v>0</v>
      </c>
      <c r="Q826" s="45" t="s">
        <v>79</v>
      </c>
      <c r="R826" s="6" t="str">
        <f>INDEX('Demand forecast'!$M$9:$M$5832,MATCH($Q826,'Demand forecast'!$B$9:$B$5832,0))</f>
        <v>No</v>
      </c>
      <c r="S826" s="6" t="str">
        <f>IF(COUNTIF($Q$93:Q826,$B826) = 1, "LV", IF(COUNTIF($Q$93:Q826,$B826) = 2, "HV", "ST"))</f>
        <v>ST</v>
      </c>
      <c r="T826" s="6" t="str">
        <f>INDEX('Demand forecast and growth rate'!$E$7:$E$273,MATCH($Q826,'Demand forecast and growth rate'!$B$7:$B$273,0))</f>
        <v>Steady/falling</v>
      </c>
      <c r="U826" s="32">
        <f>SUMIFS('Capex forecast'!E$9:E$223,'Capex forecast'!$T$9:$T$223,$Q826,'Capex forecast'!$S$9:$S$223,$S826,'Capex forecast'!$Q$9:$Q$223,"Augex")</f>
        <v>0</v>
      </c>
      <c r="V826" s="32">
        <f>SUMIFS('Capex forecast'!F$9:F$223,'Capex forecast'!$T$9:$T$223,$Q826,'Capex forecast'!$S$9:$S$223,$S826,'Capex forecast'!$Q$9:$Q$223,"Augex")</f>
        <v>0</v>
      </c>
      <c r="W826" s="32">
        <f>SUMIFS('Capex forecast'!G$9:G$223,'Capex forecast'!$T$9:$T$223,$Q826,'Capex forecast'!$S$9:$S$223,$S826,'Capex forecast'!$Q$9:$Q$223,"Augex")</f>
        <v>0</v>
      </c>
      <c r="X826" s="32">
        <f>SUMIFS('Capex forecast'!H$9:H$223,'Capex forecast'!$T$9:$T$223,$Q826,'Capex forecast'!$S$9:$S$223,$S826,'Capex forecast'!$Q$9:$Q$223,"Augex")</f>
        <v>0</v>
      </c>
      <c r="Y826" s="32">
        <f>SUMIFS('Capex forecast'!I$9:I$223,'Capex forecast'!$T$9:$T$223,$Q826,'Capex forecast'!$S$9:$S$223,$S826,'Capex forecast'!$Q$9:$Q$223,"Augex")</f>
        <v>0</v>
      </c>
      <c r="Z826" s="32">
        <f>SUMIFS('Capex forecast'!J$9:J$223,'Capex forecast'!$T$9:$T$223,$Q826,'Capex forecast'!$S$9:$S$223,$S826,'Capex forecast'!$Q$9:$Q$223,"Augex")</f>
        <v>0</v>
      </c>
      <c r="AA826" s="32">
        <f>SUMIFS('Capex forecast'!K$9:K$223,'Capex forecast'!$T$9:$T$223,$Q826,'Capex forecast'!$S$9:$S$223,$S826,'Capex forecast'!$Q$9:$Q$223,"Augex")</f>
        <v>0</v>
      </c>
      <c r="AB826" s="32">
        <f>SUMIFS('Capex forecast'!L$9:L$223,'Capex forecast'!$T$9:$T$223,$Q826,'Capex forecast'!$S$9:$S$223,$S826,'Capex forecast'!$Q$9:$Q$223,"Augex")</f>
        <v>0</v>
      </c>
      <c r="AC826" s="32">
        <f>SUMIFS('Capex forecast'!M$9:M$223,'Capex forecast'!$T$9:$T$223,$Q826,'Capex forecast'!$S$9:$S$223,$S826,'Capex forecast'!$Q$9:$Q$223,"Augex")</f>
        <v>0</v>
      </c>
      <c r="AD826" s="32">
        <f>SUMIFS('Capex forecast'!N$9:N$223,'Capex forecast'!$T$9:$T$223,$Q826,'Capex forecast'!$S$9:$S$223,$S826,'Capex forecast'!$Q$9:$Q$223,"Augex")</f>
        <v>0</v>
      </c>
      <c r="AF826" s="45" t="s">
        <v>79</v>
      </c>
      <c r="AG826" s="6" t="str">
        <f>INDEX('Demand forecast'!$M$9:$M$5832,MATCH($Q826,'Demand forecast'!$B$9:$B$5832,0))</f>
        <v>No</v>
      </c>
      <c r="AH826" s="6" t="str">
        <f>IF(COUNTIF($AF$93:AF826,$B826) = 1, "LV", IF(COUNTIF($AF$93:AF826,$B826) = 2, "HV", "ST"))</f>
        <v>ST</v>
      </c>
      <c r="AI826" s="6" t="str">
        <f>INDEX('Demand forecast and growth rate'!$E$7:$E$273,MATCH($Q826,'Demand forecast and growth rate'!$B$7:$B$273,0))</f>
        <v>Steady/falling</v>
      </c>
      <c r="AJ826" s="47">
        <f>SUMIFS('Capex forecast'!E$9:E$223,'Capex forecast'!$T$9:$T$223,$AF826,'Capex forecast'!$S$9:$S$223,$AH826,'Capex forecast'!$Q$9:$Q$223,"Repex")</f>
        <v>0</v>
      </c>
      <c r="AK826" s="47">
        <f>SUMIFS('Capex forecast'!F$9:F$223,'Capex forecast'!$T$9:$T$223,$AF826,'Capex forecast'!$S$9:$S$223,$AH826,'Capex forecast'!$Q$9:$Q$223,"Repex")</f>
        <v>0</v>
      </c>
      <c r="AL826" s="47">
        <f>SUMIFS('Capex forecast'!G$9:G$223,'Capex forecast'!$T$9:$T$223,$AF826,'Capex forecast'!$S$9:$S$223,$AH826,'Capex forecast'!$Q$9:$Q$223,"Repex")</f>
        <v>0</v>
      </c>
      <c r="AM826" s="47">
        <f>SUMIFS('Capex forecast'!H$9:H$223,'Capex forecast'!$T$9:$T$223,$AF826,'Capex forecast'!$S$9:$S$223,$AH826,'Capex forecast'!$Q$9:$Q$223,"Repex")</f>
        <v>0</v>
      </c>
      <c r="AN826" s="47">
        <f>SUMIFS('Capex forecast'!I$9:I$223,'Capex forecast'!$T$9:$T$223,$AF826,'Capex forecast'!$S$9:$S$223,$AH826,'Capex forecast'!$Q$9:$Q$223,"Repex")</f>
        <v>0</v>
      </c>
      <c r="AO826" s="47">
        <f>SUMIFS('Capex forecast'!J$9:J$223,'Capex forecast'!$T$9:$T$223,$AF826,'Capex forecast'!$S$9:$S$223,$AH826,'Capex forecast'!$Q$9:$Q$223,"Repex")</f>
        <v>0</v>
      </c>
      <c r="AP826" s="47">
        <f>SUMIFS('Capex forecast'!K$9:K$223,'Capex forecast'!$T$9:$T$223,$AF826,'Capex forecast'!$S$9:$S$223,$AH826,'Capex forecast'!$Q$9:$Q$223,"Repex")</f>
        <v>0</v>
      </c>
      <c r="AQ826" s="47">
        <f>SUMIFS('Capex forecast'!L$9:L$223,'Capex forecast'!$T$9:$T$223,$AF826,'Capex forecast'!$S$9:$S$223,$AH826,'Capex forecast'!$Q$9:$Q$223,"Repex")</f>
        <v>0</v>
      </c>
      <c r="AR826" s="47">
        <f>SUMIFS('Capex forecast'!M$9:M$223,'Capex forecast'!$T$9:$T$223,$AF826,'Capex forecast'!$S$9:$S$223,$AH826,'Capex forecast'!$Q$9:$Q$223,"Repex")</f>
        <v>0</v>
      </c>
      <c r="AS826" s="47">
        <f>SUMIFS('Capex forecast'!N$9:N$223,'Capex forecast'!$T$9:$T$223,$AF826,'Capex forecast'!$S$9:$S$223,$AH826,'Capex forecast'!$Q$9:$Q$223,"Repex")</f>
        <v>0</v>
      </c>
    </row>
    <row r="827" spans="2:45" ht="15">
      <c r="B827" s="45" t="s">
        <v>231</v>
      </c>
      <c r="C827" s="6" t="str">
        <f>INDEX('Demand forecast'!$M$9:$M$5832,MATCH($B827,'Demand forecast'!$B$9:$B$5832,0))</f>
        <v>Yes</v>
      </c>
      <c r="D827" s="6" t="str">
        <f>IF(COUNTIF($B$93:B827,$B827) = 1, "LV", IF(COUNTIF($B$93:B827,$B827) = 2, "HV", "ST"))</f>
        <v>ST</v>
      </c>
      <c r="E827" s="6" t="str">
        <f>INDEX('Demand forecast and growth rate'!$E$7:$E$273,MATCH($B827,'Demand forecast and growth rate'!$B$7:$B$273,0))</f>
        <v>Steady/falling</v>
      </c>
      <c r="F827" s="32">
        <f>SUMIFS('Capex forecast'!E$9:E$223,'Capex forecast'!$T$9:$T$223,'Allocation of site-spec costs'!$B827,'Capex forecast'!$S$9:$S$223,'Allocation of site-spec costs'!$D827,'Capex forecast'!$Q$9:$Q$223,"Customer Connection")</f>
        <v>0</v>
      </c>
      <c r="G827" s="32">
        <f>SUMIFS('Capex forecast'!F$9:F$223,'Capex forecast'!$T$9:$T$223,'Allocation of site-spec costs'!$B827,'Capex forecast'!$S$9:$S$223,'Allocation of site-spec costs'!$D827,'Capex forecast'!$Q$9:$Q$223,"Customer Connection")</f>
        <v>0</v>
      </c>
      <c r="H827" s="32">
        <f>SUMIFS('Capex forecast'!G$9:G$223,'Capex forecast'!$T$9:$T$223,'Allocation of site-spec costs'!$B827,'Capex forecast'!$S$9:$S$223,'Allocation of site-spec costs'!$D827,'Capex forecast'!$Q$9:$Q$223,"Customer Connection")</f>
        <v>0</v>
      </c>
      <c r="I827" s="32">
        <f>SUMIFS('Capex forecast'!H$9:H$223,'Capex forecast'!$T$9:$T$223,'Allocation of site-spec costs'!$B827,'Capex forecast'!$S$9:$S$223,'Allocation of site-spec costs'!$D827,'Capex forecast'!$Q$9:$Q$223,"Customer Connection")</f>
        <v>0</v>
      </c>
      <c r="J827" s="32">
        <f>SUMIFS('Capex forecast'!I$9:I$223,'Capex forecast'!$T$9:$T$223,'Allocation of site-spec costs'!$B827,'Capex forecast'!$S$9:$S$223,'Allocation of site-spec costs'!$D827,'Capex forecast'!$Q$9:$Q$223,"Customer Connection")</f>
        <v>0</v>
      </c>
      <c r="K827" s="32">
        <f>SUMIFS('Capex forecast'!J$9:J$223,'Capex forecast'!$T$9:$T$223,'Allocation of site-spec costs'!$B827,'Capex forecast'!$S$9:$S$223,'Allocation of site-spec costs'!$D827,'Capex forecast'!$Q$9:$Q$223,"Customer Connection")</f>
        <v>0</v>
      </c>
      <c r="L827" s="32">
        <f>SUMIFS('Capex forecast'!K$9:K$223,'Capex forecast'!$T$9:$T$223,'Allocation of site-spec costs'!$B827,'Capex forecast'!$S$9:$S$223,'Allocation of site-spec costs'!$D827,'Capex forecast'!$Q$9:$Q$223,"Customer Connection")</f>
        <v>0</v>
      </c>
      <c r="M827" s="32">
        <f>SUMIFS('Capex forecast'!L$9:L$223,'Capex forecast'!$T$9:$T$223,'Allocation of site-spec costs'!$B827,'Capex forecast'!$S$9:$S$223,'Allocation of site-spec costs'!$D827,'Capex forecast'!$Q$9:$Q$223,"Customer Connection")</f>
        <v>0</v>
      </c>
      <c r="N827" s="32">
        <f>SUMIFS('Capex forecast'!M$9:M$223,'Capex forecast'!$T$9:$T$223,'Allocation of site-spec costs'!$B827,'Capex forecast'!$S$9:$S$223,'Allocation of site-spec costs'!$D827,'Capex forecast'!$Q$9:$Q$223,"Customer Connection")</f>
        <v>0</v>
      </c>
      <c r="O827" s="32">
        <f>SUMIFS('Capex forecast'!N$9:N$223,'Capex forecast'!$T$9:$T$223,'Allocation of site-spec costs'!$B827,'Capex forecast'!$S$9:$S$223,'Allocation of site-spec costs'!$D827,'Capex forecast'!$Q$9:$Q$223,"Customer Connection")</f>
        <v>0</v>
      </c>
      <c r="Q827" s="45" t="s">
        <v>231</v>
      </c>
      <c r="R827" s="6" t="str">
        <f>INDEX('Demand forecast'!$M$9:$M$5832,MATCH($Q827,'Demand forecast'!$B$9:$B$5832,0))</f>
        <v>Yes</v>
      </c>
      <c r="S827" s="6" t="str">
        <f>IF(COUNTIF($Q$93:Q827,$B827) = 1, "LV", IF(COUNTIF($Q$93:Q827,$B827) = 2, "HV", "ST"))</f>
        <v>ST</v>
      </c>
      <c r="T827" s="6" t="str">
        <f>INDEX('Demand forecast and growth rate'!$E$7:$E$273,MATCH($Q827,'Demand forecast and growth rate'!$B$7:$B$273,0))</f>
        <v>Steady/falling</v>
      </c>
      <c r="U827" s="32">
        <f>SUMIFS('Capex forecast'!E$9:E$223,'Capex forecast'!$T$9:$T$223,$Q827,'Capex forecast'!$S$9:$S$223,$S827,'Capex forecast'!$Q$9:$Q$223,"Augex")</f>
        <v>0</v>
      </c>
      <c r="V827" s="32">
        <f>SUMIFS('Capex forecast'!F$9:F$223,'Capex forecast'!$T$9:$T$223,$Q827,'Capex forecast'!$S$9:$S$223,$S827,'Capex forecast'!$Q$9:$Q$223,"Augex")</f>
        <v>0</v>
      </c>
      <c r="W827" s="32">
        <f>SUMIFS('Capex forecast'!G$9:G$223,'Capex forecast'!$T$9:$T$223,$Q827,'Capex forecast'!$S$9:$S$223,$S827,'Capex forecast'!$Q$9:$Q$223,"Augex")</f>
        <v>0</v>
      </c>
      <c r="X827" s="32">
        <f>SUMIFS('Capex forecast'!H$9:H$223,'Capex forecast'!$T$9:$T$223,$Q827,'Capex forecast'!$S$9:$S$223,$S827,'Capex forecast'!$Q$9:$Q$223,"Augex")</f>
        <v>0</v>
      </c>
      <c r="Y827" s="32">
        <f>SUMIFS('Capex forecast'!I$9:I$223,'Capex forecast'!$T$9:$T$223,$Q827,'Capex forecast'!$S$9:$S$223,$S827,'Capex forecast'!$Q$9:$Q$223,"Augex")</f>
        <v>0</v>
      </c>
      <c r="Z827" s="32">
        <f>SUMIFS('Capex forecast'!J$9:J$223,'Capex forecast'!$T$9:$T$223,$Q827,'Capex forecast'!$S$9:$S$223,$S827,'Capex forecast'!$Q$9:$Q$223,"Augex")</f>
        <v>0</v>
      </c>
      <c r="AA827" s="32">
        <f>SUMIFS('Capex forecast'!K$9:K$223,'Capex forecast'!$T$9:$T$223,$Q827,'Capex forecast'!$S$9:$S$223,$S827,'Capex forecast'!$Q$9:$Q$223,"Augex")</f>
        <v>0</v>
      </c>
      <c r="AB827" s="32">
        <f>SUMIFS('Capex forecast'!L$9:L$223,'Capex forecast'!$T$9:$T$223,$Q827,'Capex forecast'!$S$9:$S$223,$S827,'Capex forecast'!$Q$9:$Q$223,"Augex")</f>
        <v>0</v>
      </c>
      <c r="AC827" s="32">
        <f>SUMIFS('Capex forecast'!M$9:M$223,'Capex forecast'!$T$9:$T$223,$Q827,'Capex forecast'!$S$9:$S$223,$S827,'Capex forecast'!$Q$9:$Q$223,"Augex")</f>
        <v>0</v>
      </c>
      <c r="AD827" s="32">
        <f>SUMIFS('Capex forecast'!N$9:N$223,'Capex forecast'!$T$9:$T$223,$Q827,'Capex forecast'!$S$9:$S$223,$S827,'Capex forecast'!$Q$9:$Q$223,"Augex")</f>
        <v>0</v>
      </c>
      <c r="AF827" s="45" t="s">
        <v>231</v>
      </c>
      <c r="AG827" s="6" t="str">
        <f>INDEX('Demand forecast'!$M$9:$M$5832,MATCH($Q827,'Demand forecast'!$B$9:$B$5832,0))</f>
        <v>Yes</v>
      </c>
      <c r="AH827" s="6" t="str">
        <f>IF(COUNTIF($AF$93:AF827,$B827) = 1, "LV", IF(COUNTIF($AF$93:AF827,$B827) = 2, "HV", "ST"))</f>
        <v>ST</v>
      </c>
      <c r="AI827" s="6" t="str">
        <f>INDEX('Demand forecast and growth rate'!$E$7:$E$273,MATCH($Q827,'Demand forecast and growth rate'!$B$7:$B$273,0))</f>
        <v>Steady/falling</v>
      </c>
      <c r="AJ827" s="47">
        <f>SUMIFS('Capex forecast'!E$9:E$223,'Capex forecast'!$T$9:$T$223,$AF827,'Capex forecast'!$S$9:$S$223,$AH827,'Capex forecast'!$Q$9:$Q$223,"Repex")</f>
        <v>0</v>
      </c>
      <c r="AK827" s="47">
        <f>SUMIFS('Capex forecast'!F$9:F$223,'Capex forecast'!$T$9:$T$223,$AF827,'Capex forecast'!$S$9:$S$223,$AH827,'Capex forecast'!$Q$9:$Q$223,"Repex")</f>
        <v>0</v>
      </c>
      <c r="AL827" s="47">
        <f>SUMIFS('Capex forecast'!G$9:G$223,'Capex forecast'!$T$9:$T$223,$AF827,'Capex forecast'!$S$9:$S$223,$AH827,'Capex forecast'!$Q$9:$Q$223,"Repex")</f>
        <v>0</v>
      </c>
      <c r="AM827" s="47">
        <f>SUMIFS('Capex forecast'!H$9:H$223,'Capex forecast'!$T$9:$T$223,$AF827,'Capex forecast'!$S$9:$S$223,$AH827,'Capex forecast'!$Q$9:$Q$223,"Repex")</f>
        <v>0</v>
      </c>
      <c r="AN827" s="47">
        <f>SUMIFS('Capex forecast'!I$9:I$223,'Capex forecast'!$T$9:$T$223,$AF827,'Capex forecast'!$S$9:$S$223,$AH827,'Capex forecast'!$Q$9:$Q$223,"Repex")</f>
        <v>0</v>
      </c>
      <c r="AO827" s="47">
        <f>SUMIFS('Capex forecast'!J$9:J$223,'Capex forecast'!$T$9:$T$223,$AF827,'Capex forecast'!$S$9:$S$223,$AH827,'Capex forecast'!$Q$9:$Q$223,"Repex")</f>
        <v>0</v>
      </c>
      <c r="AP827" s="47">
        <f>SUMIFS('Capex forecast'!K$9:K$223,'Capex forecast'!$T$9:$T$223,$AF827,'Capex forecast'!$S$9:$S$223,$AH827,'Capex forecast'!$Q$9:$Q$223,"Repex")</f>
        <v>0</v>
      </c>
      <c r="AQ827" s="47">
        <f>SUMIFS('Capex forecast'!L$9:L$223,'Capex forecast'!$T$9:$T$223,$AF827,'Capex forecast'!$S$9:$S$223,$AH827,'Capex forecast'!$Q$9:$Q$223,"Repex")</f>
        <v>0</v>
      </c>
      <c r="AR827" s="47">
        <f>SUMIFS('Capex forecast'!M$9:M$223,'Capex forecast'!$T$9:$T$223,$AF827,'Capex forecast'!$S$9:$S$223,$AH827,'Capex forecast'!$Q$9:$Q$223,"Repex")</f>
        <v>0</v>
      </c>
      <c r="AS827" s="47">
        <f>SUMIFS('Capex forecast'!N$9:N$223,'Capex forecast'!$T$9:$T$223,$AF827,'Capex forecast'!$S$9:$S$223,$AH827,'Capex forecast'!$Q$9:$Q$223,"Repex")</f>
        <v>0</v>
      </c>
    </row>
    <row r="828" spans="2:45" ht="15">
      <c r="B828" s="45" t="s">
        <v>236</v>
      </c>
      <c r="C828" s="6" t="str">
        <f>INDEX('Demand forecast'!$M$9:$M$5832,MATCH($B828,'Demand forecast'!$B$9:$B$5832,0))</f>
        <v>Yes</v>
      </c>
      <c r="D828" s="6" t="str">
        <f>IF(COUNTIF($B$93:B828,$B828) = 1, "LV", IF(COUNTIF($B$93:B828,$B828) = 2, "HV", "ST"))</f>
        <v>ST</v>
      </c>
      <c r="E828" s="6" t="str">
        <f>INDEX('Demand forecast and growth rate'!$E$7:$E$273,MATCH($B828,'Demand forecast and growth rate'!$B$7:$B$273,0))</f>
        <v>Steady/falling</v>
      </c>
      <c r="F828" s="32">
        <f>SUMIFS('Capex forecast'!E$9:E$223,'Capex forecast'!$T$9:$T$223,'Allocation of site-spec costs'!$B828,'Capex forecast'!$S$9:$S$223,'Allocation of site-spec costs'!$D828,'Capex forecast'!$Q$9:$Q$223,"Customer Connection")</f>
        <v>0</v>
      </c>
      <c r="G828" s="32">
        <f>SUMIFS('Capex forecast'!F$9:F$223,'Capex forecast'!$T$9:$T$223,'Allocation of site-spec costs'!$B828,'Capex forecast'!$S$9:$S$223,'Allocation of site-spec costs'!$D828,'Capex forecast'!$Q$9:$Q$223,"Customer Connection")</f>
        <v>0</v>
      </c>
      <c r="H828" s="32">
        <f>SUMIFS('Capex forecast'!G$9:G$223,'Capex forecast'!$T$9:$T$223,'Allocation of site-spec costs'!$B828,'Capex forecast'!$S$9:$S$223,'Allocation of site-spec costs'!$D828,'Capex forecast'!$Q$9:$Q$223,"Customer Connection")</f>
        <v>0</v>
      </c>
      <c r="I828" s="32">
        <f>SUMIFS('Capex forecast'!H$9:H$223,'Capex forecast'!$T$9:$T$223,'Allocation of site-spec costs'!$B828,'Capex forecast'!$S$9:$S$223,'Allocation of site-spec costs'!$D828,'Capex forecast'!$Q$9:$Q$223,"Customer Connection")</f>
        <v>0</v>
      </c>
      <c r="J828" s="32">
        <f>SUMIFS('Capex forecast'!I$9:I$223,'Capex forecast'!$T$9:$T$223,'Allocation of site-spec costs'!$B828,'Capex forecast'!$S$9:$S$223,'Allocation of site-spec costs'!$D828,'Capex forecast'!$Q$9:$Q$223,"Customer Connection")</f>
        <v>0</v>
      </c>
      <c r="K828" s="32">
        <f>SUMIFS('Capex forecast'!J$9:J$223,'Capex forecast'!$T$9:$T$223,'Allocation of site-spec costs'!$B828,'Capex forecast'!$S$9:$S$223,'Allocation of site-spec costs'!$D828,'Capex forecast'!$Q$9:$Q$223,"Customer Connection")</f>
        <v>0</v>
      </c>
      <c r="L828" s="32">
        <f>SUMIFS('Capex forecast'!K$9:K$223,'Capex forecast'!$T$9:$T$223,'Allocation of site-spec costs'!$B828,'Capex forecast'!$S$9:$S$223,'Allocation of site-spec costs'!$D828,'Capex forecast'!$Q$9:$Q$223,"Customer Connection")</f>
        <v>0</v>
      </c>
      <c r="M828" s="32">
        <f>SUMIFS('Capex forecast'!L$9:L$223,'Capex forecast'!$T$9:$T$223,'Allocation of site-spec costs'!$B828,'Capex forecast'!$S$9:$S$223,'Allocation of site-spec costs'!$D828,'Capex forecast'!$Q$9:$Q$223,"Customer Connection")</f>
        <v>0</v>
      </c>
      <c r="N828" s="32">
        <f>SUMIFS('Capex forecast'!M$9:M$223,'Capex forecast'!$T$9:$T$223,'Allocation of site-spec costs'!$B828,'Capex forecast'!$S$9:$S$223,'Allocation of site-spec costs'!$D828,'Capex forecast'!$Q$9:$Q$223,"Customer Connection")</f>
        <v>0</v>
      </c>
      <c r="O828" s="32">
        <f>SUMIFS('Capex forecast'!N$9:N$223,'Capex forecast'!$T$9:$T$223,'Allocation of site-spec costs'!$B828,'Capex forecast'!$S$9:$S$223,'Allocation of site-spec costs'!$D828,'Capex forecast'!$Q$9:$Q$223,"Customer Connection")</f>
        <v>0</v>
      </c>
      <c r="Q828" s="45" t="s">
        <v>236</v>
      </c>
      <c r="R828" s="6" t="str">
        <f>INDEX('Demand forecast'!$M$9:$M$5832,MATCH($Q828,'Demand forecast'!$B$9:$B$5832,0))</f>
        <v>Yes</v>
      </c>
      <c r="S828" s="6" t="str">
        <f>IF(COUNTIF($Q$93:Q828,$B828) = 1, "LV", IF(COUNTIF($Q$93:Q828,$B828) = 2, "HV", "ST"))</f>
        <v>ST</v>
      </c>
      <c r="T828" s="6" t="str">
        <f>INDEX('Demand forecast and growth rate'!$E$7:$E$273,MATCH($Q828,'Demand forecast and growth rate'!$B$7:$B$273,0))</f>
        <v>Steady/falling</v>
      </c>
      <c r="U828" s="32">
        <f>SUMIFS('Capex forecast'!E$9:E$223,'Capex forecast'!$T$9:$T$223,$Q828,'Capex forecast'!$S$9:$S$223,$S828,'Capex forecast'!$Q$9:$Q$223,"Augex")</f>
        <v>0</v>
      </c>
      <c r="V828" s="32">
        <f>SUMIFS('Capex forecast'!F$9:F$223,'Capex forecast'!$T$9:$T$223,$Q828,'Capex forecast'!$S$9:$S$223,$S828,'Capex forecast'!$Q$9:$Q$223,"Augex")</f>
        <v>0</v>
      </c>
      <c r="W828" s="32">
        <f>SUMIFS('Capex forecast'!G$9:G$223,'Capex forecast'!$T$9:$T$223,$Q828,'Capex forecast'!$S$9:$S$223,$S828,'Capex forecast'!$Q$9:$Q$223,"Augex")</f>
        <v>0</v>
      </c>
      <c r="X828" s="32">
        <f>SUMIFS('Capex forecast'!H$9:H$223,'Capex forecast'!$T$9:$T$223,$Q828,'Capex forecast'!$S$9:$S$223,$S828,'Capex forecast'!$Q$9:$Q$223,"Augex")</f>
        <v>0</v>
      </c>
      <c r="Y828" s="32">
        <f>SUMIFS('Capex forecast'!I$9:I$223,'Capex forecast'!$T$9:$T$223,$Q828,'Capex forecast'!$S$9:$S$223,$S828,'Capex forecast'!$Q$9:$Q$223,"Augex")</f>
        <v>0</v>
      </c>
      <c r="Z828" s="32">
        <f>SUMIFS('Capex forecast'!J$9:J$223,'Capex forecast'!$T$9:$T$223,$Q828,'Capex forecast'!$S$9:$S$223,$S828,'Capex forecast'!$Q$9:$Q$223,"Augex")</f>
        <v>0</v>
      </c>
      <c r="AA828" s="32">
        <f>SUMIFS('Capex forecast'!K$9:K$223,'Capex forecast'!$T$9:$T$223,$Q828,'Capex forecast'!$S$9:$S$223,$S828,'Capex forecast'!$Q$9:$Q$223,"Augex")</f>
        <v>0</v>
      </c>
      <c r="AB828" s="32">
        <f>SUMIFS('Capex forecast'!L$9:L$223,'Capex forecast'!$T$9:$T$223,$Q828,'Capex forecast'!$S$9:$S$223,$S828,'Capex forecast'!$Q$9:$Q$223,"Augex")</f>
        <v>0</v>
      </c>
      <c r="AC828" s="32">
        <f>SUMIFS('Capex forecast'!M$9:M$223,'Capex forecast'!$T$9:$T$223,$Q828,'Capex forecast'!$S$9:$S$223,$S828,'Capex forecast'!$Q$9:$Q$223,"Augex")</f>
        <v>0</v>
      </c>
      <c r="AD828" s="32">
        <f>SUMIFS('Capex forecast'!N$9:N$223,'Capex forecast'!$T$9:$T$223,$Q828,'Capex forecast'!$S$9:$S$223,$S828,'Capex forecast'!$Q$9:$Q$223,"Augex")</f>
        <v>0</v>
      </c>
      <c r="AF828" s="45" t="s">
        <v>236</v>
      </c>
      <c r="AG828" s="6" t="str">
        <f>INDEX('Demand forecast'!$M$9:$M$5832,MATCH($Q828,'Demand forecast'!$B$9:$B$5832,0))</f>
        <v>Yes</v>
      </c>
      <c r="AH828" s="6" t="str">
        <f>IF(COUNTIF($AF$93:AF828,$B828) = 1, "LV", IF(COUNTIF($AF$93:AF828,$B828) = 2, "HV", "ST"))</f>
        <v>ST</v>
      </c>
      <c r="AI828" s="6" t="str">
        <f>INDEX('Demand forecast and growth rate'!$E$7:$E$273,MATCH($Q828,'Demand forecast and growth rate'!$B$7:$B$273,0))</f>
        <v>Steady/falling</v>
      </c>
      <c r="AJ828" s="47">
        <f>SUMIFS('Capex forecast'!E$9:E$223,'Capex forecast'!$T$9:$T$223,$AF828,'Capex forecast'!$S$9:$S$223,$AH828,'Capex forecast'!$Q$9:$Q$223,"Repex")</f>
        <v>0</v>
      </c>
      <c r="AK828" s="47">
        <f>SUMIFS('Capex forecast'!F$9:F$223,'Capex forecast'!$T$9:$T$223,$AF828,'Capex forecast'!$S$9:$S$223,$AH828,'Capex forecast'!$Q$9:$Q$223,"Repex")</f>
        <v>0</v>
      </c>
      <c r="AL828" s="47">
        <f>SUMIFS('Capex forecast'!G$9:G$223,'Capex forecast'!$T$9:$T$223,$AF828,'Capex forecast'!$S$9:$S$223,$AH828,'Capex forecast'!$Q$9:$Q$223,"Repex")</f>
        <v>0</v>
      </c>
      <c r="AM828" s="47">
        <f>SUMIFS('Capex forecast'!H$9:H$223,'Capex forecast'!$T$9:$T$223,$AF828,'Capex forecast'!$S$9:$S$223,$AH828,'Capex forecast'!$Q$9:$Q$223,"Repex")</f>
        <v>0</v>
      </c>
      <c r="AN828" s="47">
        <f>SUMIFS('Capex forecast'!I$9:I$223,'Capex forecast'!$T$9:$T$223,$AF828,'Capex forecast'!$S$9:$S$223,$AH828,'Capex forecast'!$Q$9:$Q$223,"Repex")</f>
        <v>0</v>
      </c>
      <c r="AO828" s="47">
        <f>SUMIFS('Capex forecast'!J$9:J$223,'Capex forecast'!$T$9:$T$223,$AF828,'Capex forecast'!$S$9:$S$223,$AH828,'Capex forecast'!$Q$9:$Q$223,"Repex")</f>
        <v>0</v>
      </c>
      <c r="AP828" s="47">
        <f>SUMIFS('Capex forecast'!K$9:K$223,'Capex forecast'!$T$9:$T$223,$AF828,'Capex forecast'!$S$9:$S$223,$AH828,'Capex forecast'!$Q$9:$Q$223,"Repex")</f>
        <v>0</v>
      </c>
      <c r="AQ828" s="47">
        <f>SUMIFS('Capex forecast'!L$9:L$223,'Capex forecast'!$T$9:$T$223,$AF828,'Capex forecast'!$S$9:$S$223,$AH828,'Capex forecast'!$Q$9:$Q$223,"Repex")</f>
        <v>0</v>
      </c>
      <c r="AR828" s="47">
        <f>SUMIFS('Capex forecast'!M$9:M$223,'Capex forecast'!$T$9:$T$223,$AF828,'Capex forecast'!$S$9:$S$223,$AH828,'Capex forecast'!$Q$9:$Q$223,"Repex")</f>
        <v>0</v>
      </c>
      <c r="AS828" s="47">
        <f>SUMIFS('Capex forecast'!N$9:N$223,'Capex forecast'!$T$9:$T$223,$AF828,'Capex forecast'!$S$9:$S$223,$AH828,'Capex forecast'!$Q$9:$Q$223,"Repex")</f>
        <v>0</v>
      </c>
    </row>
    <row r="829" spans="2:45" ht="15">
      <c r="B829" s="45" t="s">
        <v>113</v>
      </c>
      <c r="C829" s="6" t="str">
        <f>INDEX('Demand forecast'!$M$9:$M$5832,MATCH($B829,'Demand forecast'!$B$9:$B$5832,0))</f>
        <v>No</v>
      </c>
      <c r="D829" s="6" t="str">
        <f>IF(COUNTIF($B$93:B829,$B829) = 1, "LV", IF(COUNTIF($B$93:B829,$B829) = 2, "HV", "ST"))</f>
        <v>ST</v>
      </c>
      <c r="E829" s="6" t="str">
        <f>INDEX('Demand forecast and growth rate'!$E$7:$E$273,MATCH($B829,'Demand forecast and growth rate'!$B$7:$B$273,0))</f>
        <v>Steady/falling</v>
      </c>
      <c r="F829" s="32">
        <f>SUMIFS('Capex forecast'!E$9:E$223,'Capex forecast'!$T$9:$T$223,'Allocation of site-spec costs'!$B829,'Capex forecast'!$S$9:$S$223,'Allocation of site-spec costs'!$D829,'Capex forecast'!$Q$9:$Q$223,"Customer Connection")</f>
        <v>0</v>
      </c>
      <c r="G829" s="32">
        <f>SUMIFS('Capex forecast'!F$9:F$223,'Capex forecast'!$T$9:$T$223,'Allocation of site-spec costs'!$B829,'Capex forecast'!$S$9:$S$223,'Allocation of site-spec costs'!$D829,'Capex forecast'!$Q$9:$Q$223,"Customer Connection")</f>
        <v>0</v>
      </c>
      <c r="H829" s="32">
        <f>SUMIFS('Capex forecast'!G$9:G$223,'Capex forecast'!$T$9:$T$223,'Allocation of site-spec costs'!$B829,'Capex forecast'!$S$9:$S$223,'Allocation of site-spec costs'!$D829,'Capex forecast'!$Q$9:$Q$223,"Customer Connection")</f>
        <v>0</v>
      </c>
      <c r="I829" s="32">
        <f>SUMIFS('Capex forecast'!H$9:H$223,'Capex forecast'!$T$9:$T$223,'Allocation of site-spec costs'!$B829,'Capex forecast'!$S$9:$S$223,'Allocation of site-spec costs'!$D829,'Capex forecast'!$Q$9:$Q$223,"Customer Connection")</f>
        <v>0</v>
      </c>
      <c r="J829" s="32">
        <f>SUMIFS('Capex forecast'!I$9:I$223,'Capex forecast'!$T$9:$T$223,'Allocation of site-spec costs'!$B829,'Capex forecast'!$S$9:$S$223,'Allocation of site-spec costs'!$D829,'Capex forecast'!$Q$9:$Q$223,"Customer Connection")</f>
        <v>0</v>
      </c>
      <c r="K829" s="32">
        <f>SUMIFS('Capex forecast'!J$9:J$223,'Capex forecast'!$T$9:$T$223,'Allocation of site-spec costs'!$B829,'Capex forecast'!$S$9:$S$223,'Allocation of site-spec costs'!$D829,'Capex forecast'!$Q$9:$Q$223,"Customer Connection")</f>
        <v>0</v>
      </c>
      <c r="L829" s="32">
        <f>SUMIFS('Capex forecast'!K$9:K$223,'Capex forecast'!$T$9:$T$223,'Allocation of site-spec costs'!$B829,'Capex forecast'!$S$9:$S$223,'Allocation of site-spec costs'!$D829,'Capex forecast'!$Q$9:$Q$223,"Customer Connection")</f>
        <v>0</v>
      </c>
      <c r="M829" s="32">
        <f>SUMIFS('Capex forecast'!L$9:L$223,'Capex forecast'!$T$9:$T$223,'Allocation of site-spec costs'!$B829,'Capex forecast'!$S$9:$S$223,'Allocation of site-spec costs'!$D829,'Capex forecast'!$Q$9:$Q$223,"Customer Connection")</f>
        <v>0</v>
      </c>
      <c r="N829" s="32">
        <f>SUMIFS('Capex forecast'!M$9:M$223,'Capex forecast'!$T$9:$T$223,'Allocation of site-spec costs'!$B829,'Capex forecast'!$S$9:$S$223,'Allocation of site-spec costs'!$D829,'Capex forecast'!$Q$9:$Q$223,"Customer Connection")</f>
        <v>0</v>
      </c>
      <c r="O829" s="32">
        <f>SUMIFS('Capex forecast'!N$9:N$223,'Capex forecast'!$T$9:$T$223,'Allocation of site-spec costs'!$B829,'Capex forecast'!$S$9:$S$223,'Allocation of site-spec costs'!$D829,'Capex forecast'!$Q$9:$Q$223,"Customer Connection")</f>
        <v>0</v>
      </c>
      <c r="Q829" s="45" t="s">
        <v>113</v>
      </c>
      <c r="R829" s="6" t="str">
        <f>INDEX('Demand forecast'!$M$9:$M$5832,MATCH($Q829,'Demand forecast'!$B$9:$B$5832,0))</f>
        <v>No</v>
      </c>
      <c r="S829" s="6" t="str">
        <f>IF(COUNTIF($Q$93:Q829,$B829) = 1, "LV", IF(COUNTIF($Q$93:Q829,$B829) = 2, "HV", "ST"))</f>
        <v>ST</v>
      </c>
      <c r="T829" s="6" t="str">
        <f>INDEX('Demand forecast and growth rate'!$E$7:$E$273,MATCH($Q829,'Demand forecast and growth rate'!$B$7:$B$273,0))</f>
        <v>Steady/falling</v>
      </c>
      <c r="U829" s="32">
        <f>SUMIFS('Capex forecast'!E$9:E$223,'Capex forecast'!$T$9:$T$223,$Q829,'Capex forecast'!$S$9:$S$223,$S829,'Capex forecast'!$Q$9:$Q$223,"Augex")</f>
        <v>0</v>
      </c>
      <c r="V829" s="32">
        <f>SUMIFS('Capex forecast'!F$9:F$223,'Capex forecast'!$T$9:$T$223,$Q829,'Capex forecast'!$S$9:$S$223,$S829,'Capex forecast'!$Q$9:$Q$223,"Augex")</f>
        <v>0</v>
      </c>
      <c r="W829" s="32">
        <f>SUMIFS('Capex forecast'!G$9:G$223,'Capex forecast'!$T$9:$T$223,$Q829,'Capex forecast'!$S$9:$S$223,$S829,'Capex forecast'!$Q$9:$Q$223,"Augex")</f>
        <v>0</v>
      </c>
      <c r="X829" s="32">
        <f>SUMIFS('Capex forecast'!H$9:H$223,'Capex forecast'!$T$9:$T$223,$Q829,'Capex forecast'!$S$9:$S$223,$S829,'Capex forecast'!$Q$9:$Q$223,"Augex")</f>
        <v>0</v>
      </c>
      <c r="Y829" s="32">
        <f>SUMIFS('Capex forecast'!I$9:I$223,'Capex forecast'!$T$9:$T$223,$Q829,'Capex forecast'!$S$9:$S$223,$S829,'Capex forecast'!$Q$9:$Q$223,"Augex")</f>
        <v>0</v>
      </c>
      <c r="Z829" s="32">
        <f>SUMIFS('Capex forecast'!J$9:J$223,'Capex forecast'!$T$9:$T$223,$Q829,'Capex forecast'!$S$9:$S$223,$S829,'Capex forecast'!$Q$9:$Q$223,"Augex")</f>
        <v>0</v>
      </c>
      <c r="AA829" s="32">
        <f>SUMIFS('Capex forecast'!K$9:K$223,'Capex forecast'!$T$9:$T$223,$Q829,'Capex forecast'!$S$9:$S$223,$S829,'Capex forecast'!$Q$9:$Q$223,"Augex")</f>
        <v>0</v>
      </c>
      <c r="AB829" s="32">
        <f>SUMIFS('Capex forecast'!L$9:L$223,'Capex forecast'!$T$9:$T$223,$Q829,'Capex forecast'!$S$9:$S$223,$S829,'Capex forecast'!$Q$9:$Q$223,"Augex")</f>
        <v>0</v>
      </c>
      <c r="AC829" s="32">
        <f>SUMIFS('Capex forecast'!M$9:M$223,'Capex forecast'!$T$9:$T$223,$Q829,'Capex forecast'!$S$9:$S$223,$S829,'Capex forecast'!$Q$9:$Q$223,"Augex")</f>
        <v>0</v>
      </c>
      <c r="AD829" s="32">
        <f>SUMIFS('Capex forecast'!N$9:N$223,'Capex forecast'!$T$9:$T$223,$Q829,'Capex forecast'!$S$9:$S$223,$S829,'Capex forecast'!$Q$9:$Q$223,"Augex")</f>
        <v>0</v>
      </c>
      <c r="AF829" s="45" t="s">
        <v>113</v>
      </c>
      <c r="AG829" s="6" t="str">
        <f>INDEX('Demand forecast'!$M$9:$M$5832,MATCH($Q829,'Demand forecast'!$B$9:$B$5832,0))</f>
        <v>No</v>
      </c>
      <c r="AH829" s="6" t="str">
        <f>IF(COUNTIF($AF$93:AF829,$B829) = 1, "LV", IF(COUNTIF($AF$93:AF829,$B829) = 2, "HV", "ST"))</f>
        <v>ST</v>
      </c>
      <c r="AI829" s="6" t="str">
        <f>INDEX('Demand forecast and growth rate'!$E$7:$E$273,MATCH($Q829,'Demand forecast and growth rate'!$B$7:$B$273,0))</f>
        <v>Steady/falling</v>
      </c>
      <c r="AJ829" s="47">
        <f>SUMIFS('Capex forecast'!E$9:E$223,'Capex forecast'!$T$9:$T$223,$AF829,'Capex forecast'!$S$9:$S$223,$AH829,'Capex forecast'!$Q$9:$Q$223,"Repex")</f>
        <v>0</v>
      </c>
      <c r="AK829" s="47">
        <f>SUMIFS('Capex forecast'!F$9:F$223,'Capex forecast'!$T$9:$T$223,$AF829,'Capex forecast'!$S$9:$S$223,$AH829,'Capex forecast'!$Q$9:$Q$223,"Repex")</f>
        <v>0</v>
      </c>
      <c r="AL829" s="47">
        <f>SUMIFS('Capex forecast'!G$9:G$223,'Capex forecast'!$T$9:$T$223,$AF829,'Capex forecast'!$S$9:$S$223,$AH829,'Capex forecast'!$Q$9:$Q$223,"Repex")</f>
        <v>0</v>
      </c>
      <c r="AM829" s="47">
        <f>SUMIFS('Capex forecast'!H$9:H$223,'Capex forecast'!$T$9:$T$223,$AF829,'Capex forecast'!$S$9:$S$223,$AH829,'Capex forecast'!$Q$9:$Q$223,"Repex")</f>
        <v>0</v>
      </c>
      <c r="AN829" s="47">
        <f>SUMIFS('Capex forecast'!I$9:I$223,'Capex forecast'!$T$9:$T$223,$AF829,'Capex forecast'!$S$9:$S$223,$AH829,'Capex forecast'!$Q$9:$Q$223,"Repex")</f>
        <v>0</v>
      </c>
      <c r="AO829" s="47">
        <f>SUMIFS('Capex forecast'!J$9:J$223,'Capex forecast'!$T$9:$T$223,$AF829,'Capex forecast'!$S$9:$S$223,$AH829,'Capex forecast'!$Q$9:$Q$223,"Repex")</f>
        <v>0</v>
      </c>
      <c r="AP829" s="47">
        <f>SUMIFS('Capex forecast'!K$9:K$223,'Capex forecast'!$T$9:$T$223,$AF829,'Capex forecast'!$S$9:$S$223,$AH829,'Capex forecast'!$Q$9:$Q$223,"Repex")</f>
        <v>0</v>
      </c>
      <c r="AQ829" s="47">
        <f>SUMIFS('Capex forecast'!L$9:L$223,'Capex forecast'!$T$9:$T$223,$AF829,'Capex forecast'!$S$9:$S$223,$AH829,'Capex forecast'!$Q$9:$Q$223,"Repex")</f>
        <v>0</v>
      </c>
      <c r="AR829" s="47">
        <f>SUMIFS('Capex forecast'!M$9:M$223,'Capex forecast'!$T$9:$T$223,$AF829,'Capex forecast'!$S$9:$S$223,$AH829,'Capex forecast'!$Q$9:$Q$223,"Repex")</f>
        <v>0</v>
      </c>
      <c r="AS829" s="47">
        <f>SUMIFS('Capex forecast'!N$9:N$223,'Capex forecast'!$T$9:$T$223,$AF829,'Capex forecast'!$S$9:$S$223,$AH829,'Capex forecast'!$Q$9:$Q$223,"Repex")</f>
        <v>0</v>
      </c>
    </row>
    <row r="830" spans="2:45" ht="15">
      <c r="B830" s="45" t="s">
        <v>122</v>
      </c>
      <c r="C830" s="6" t="str">
        <f>INDEX('Demand forecast'!$M$9:$M$5832,MATCH($B830,'Demand forecast'!$B$9:$B$5832,0))</f>
        <v>No</v>
      </c>
      <c r="D830" s="6" t="str">
        <f>IF(COUNTIF($B$93:B830,$B830) = 1, "LV", IF(COUNTIF($B$93:B830,$B830) = 2, "HV", "ST"))</f>
        <v>ST</v>
      </c>
      <c r="E830" s="6" t="str">
        <f>INDEX('Demand forecast and growth rate'!$E$7:$E$273,MATCH($B830,'Demand forecast and growth rate'!$B$7:$B$273,0))</f>
        <v>Small growth</v>
      </c>
      <c r="F830" s="32">
        <f>SUMIFS('Capex forecast'!E$9:E$223,'Capex forecast'!$T$9:$T$223,'Allocation of site-spec costs'!$B830,'Capex forecast'!$S$9:$S$223,'Allocation of site-spec costs'!$D830,'Capex forecast'!$Q$9:$Q$223,"Customer Connection")</f>
        <v>0</v>
      </c>
      <c r="G830" s="32">
        <f>SUMIFS('Capex forecast'!F$9:F$223,'Capex forecast'!$T$9:$T$223,'Allocation of site-spec costs'!$B830,'Capex forecast'!$S$9:$S$223,'Allocation of site-spec costs'!$D830,'Capex forecast'!$Q$9:$Q$223,"Customer Connection")</f>
        <v>0</v>
      </c>
      <c r="H830" s="32">
        <f>SUMIFS('Capex forecast'!G$9:G$223,'Capex forecast'!$T$9:$T$223,'Allocation of site-spec costs'!$B830,'Capex forecast'!$S$9:$S$223,'Allocation of site-spec costs'!$D830,'Capex forecast'!$Q$9:$Q$223,"Customer Connection")</f>
        <v>0</v>
      </c>
      <c r="I830" s="32">
        <f>SUMIFS('Capex forecast'!H$9:H$223,'Capex forecast'!$T$9:$T$223,'Allocation of site-spec costs'!$B830,'Capex forecast'!$S$9:$S$223,'Allocation of site-spec costs'!$D830,'Capex forecast'!$Q$9:$Q$223,"Customer Connection")</f>
        <v>0</v>
      </c>
      <c r="J830" s="32">
        <f>SUMIFS('Capex forecast'!I$9:I$223,'Capex forecast'!$T$9:$T$223,'Allocation of site-spec costs'!$B830,'Capex forecast'!$S$9:$S$223,'Allocation of site-spec costs'!$D830,'Capex forecast'!$Q$9:$Q$223,"Customer Connection")</f>
        <v>0</v>
      </c>
      <c r="K830" s="32">
        <f>SUMIFS('Capex forecast'!J$9:J$223,'Capex forecast'!$T$9:$T$223,'Allocation of site-spec costs'!$B830,'Capex forecast'!$S$9:$S$223,'Allocation of site-spec costs'!$D830,'Capex forecast'!$Q$9:$Q$223,"Customer Connection")</f>
        <v>0</v>
      </c>
      <c r="L830" s="32">
        <f>SUMIFS('Capex forecast'!K$9:K$223,'Capex forecast'!$T$9:$T$223,'Allocation of site-spec costs'!$B830,'Capex forecast'!$S$9:$S$223,'Allocation of site-spec costs'!$D830,'Capex forecast'!$Q$9:$Q$223,"Customer Connection")</f>
        <v>0</v>
      </c>
      <c r="M830" s="32">
        <f>SUMIFS('Capex forecast'!L$9:L$223,'Capex forecast'!$T$9:$T$223,'Allocation of site-spec costs'!$B830,'Capex forecast'!$S$9:$S$223,'Allocation of site-spec costs'!$D830,'Capex forecast'!$Q$9:$Q$223,"Customer Connection")</f>
        <v>0</v>
      </c>
      <c r="N830" s="32">
        <f>SUMIFS('Capex forecast'!M$9:M$223,'Capex forecast'!$T$9:$T$223,'Allocation of site-spec costs'!$B830,'Capex forecast'!$S$9:$S$223,'Allocation of site-spec costs'!$D830,'Capex forecast'!$Q$9:$Q$223,"Customer Connection")</f>
        <v>0</v>
      </c>
      <c r="O830" s="32">
        <f>SUMIFS('Capex forecast'!N$9:N$223,'Capex forecast'!$T$9:$T$223,'Allocation of site-spec costs'!$B830,'Capex forecast'!$S$9:$S$223,'Allocation of site-spec costs'!$D830,'Capex forecast'!$Q$9:$Q$223,"Customer Connection")</f>
        <v>0</v>
      </c>
      <c r="Q830" s="45" t="s">
        <v>122</v>
      </c>
      <c r="R830" s="6" t="str">
        <f>INDEX('Demand forecast'!$M$9:$M$5832,MATCH($Q830,'Demand forecast'!$B$9:$B$5832,0))</f>
        <v>No</v>
      </c>
      <c r="S830" s="6" t="str">
        <f>IF(COUNTIF($Q$93:Q830,$B830) = 1, "LV", IF(COUNTIF($Q$93:Q830,$B830) = 2, "HV", "ST"))</f>
        <v>ST</v>
      </c>
      <c r="T830" s="6" t="str">
        <f>INDEX('Demand forecast and growth rate'!$E$7:$E$273,MATCH($Q830,'Demand forecast and growth rate'!$B$7:$B$273,0))</f>
        <v>Small growth</v>
      </c>
      <c r="U830" s="32">
        <f>SUMIFS('Capex forecast'!E$9:E$223,'Capex forecast'!$T$9:$T$223,$Q830,'Capex forecast'!$S$9:$S$223,$S830,'Capex forecast'!$Q$9:$Q$223,"Augex")</f>
        <v>0</v>
      </c>
      <c r="V830" s="32">
        <f>SUMIFS('Capex forecast'!F$9:F$223,'Capex forecast'!$T$9:$T$223,$Q830,'Capex forecast'!$S$9:$S$223,$S830,'Capex forecast'!$Q$9:$Q$223,"Augex")</f>
        <v>0</v>
      </c>
      <c r="W830" s="32">
        <f>SUMIFS('Capex forecast'!G$9:G$223,'Capex forecast'!$T$9:$T$223,$Q830,'Capex forecast'!$S$9:$S$223,$S830,'Capex forecast'!$Q$9:$Q$223,"Augex")</f>
        <v>0</v>
      </c>
      <c r="X830" s="32">
        <f>SUMIFS('Capex forecast'!H$9:H$223,'Capex forecast'!$T$9:$T$223,$Q830,'Capex forecast'!$S$9:$S$223,$S830,'Capex forecast'!$Q$9:$Q$223,"Augex")</f>
        <v>0</v>
      </c>
      <c r="Y830" s="32">
        <f>SUMIFS('Capex forecast'!I$9:I$223,'Capex forecast'!$T$9:$T$223,$Q830,'Capex forecast'!$S$9:$S$223,$S830,'Capex forecast'!$Q$9:$Q$223,"Augex")</f>
        <v>0</v>
      </c>
      <c r="Z830" s="32">
        <f>SUMIFS('Capex forecast'!J$9:J$223,'Capex forecast'!$T$9:$T$223,$Q830,'Capex forecast'!$S$9:$S$223,$S830,'Capex forecast'!$Q$9:$Q$223,"Augex")</f>
        <v>0</v>
      </c>
      <c r="AA830" s="32">
        <f>SUMIFS('Capex forecast'!K$9:K$223,'Capex forecast'!$T$9:$T$223,$Q830,'Capex forecast'!$S$9:$S$223,$S830,'Capex forecast'!$Q$9:$Q$223,"Augex")</f>
        <v>0</v>
      </c>
      <c r="AB830" s="32">
        <f>SUMIFS('Capex forecast'!L$9:L$223,'Capex forecast'!$T$9:$T$223,$Q830,'Capex forecast'!$S$9:$S$223,$S830,'Capex forecast'!$Q$9:$Q$223,"Augex")</f>
        <v>0</v>
      </c>
      <c r="AC830" s="32">
        <f>SUMIFS('Capex forecast'!M$9:M$223,'Capex forecast'!$T$9:$T$223,$Q830,'Capex forecast'!$S$9:$S$223,$S830,'Capex forecast'!$Q$9:$Q$223,"Augex")</f>
        <v>0</v>
      </c>
      <c r="AD830" s="32">
        <f>SUMIFS('Capex forecast'!N$9:N$223,'Capex forecast'!$T$9:$T$223,$Q830,'Capex forecast'!$S$9:$S$223,$S830,'Capex forecast'!$Q$9:$Q$223,"Augex")</f>
        <v>0</v>
      </c>
      <c r="AF830" s="45" t="s">
        <v>122</v>
      </c>
      <c r="AG830" s="6" t="str">
        <f>INDEX('Demand forecast'!$M$9:$M$5832,MATCH($Q830,'Demand forecast'!$B$9:$B$5832,0))</f>
        <v>No</v>
      </c>
      <c r="AH830" s="6" t="str">
        <f>IF(COUNTIF($AF$93:AF830,$B830) = 1, "LV", IF(COUNTIF($AF$93:AF830,$B830) = 2, "HV", "ST"))</f>
        <v>ST</v>
      </c>
      <c r="AI830" s="6" t="str">
        <f>INDEX('Demand forecast and growth rate'!$E$7:$E$273,MATCH($Q830,'Demand forecast and growth rate'!$B$7:$B$273,0))</f>
        <v>Small growth</v>
      </c>
      <c r="AJ830" s="47">
        <f>SUMIFS('Capex forecast'!E$9:E$223,'Capex forecast'!$T$9:$T$223,$AF830,'Capex forecast'!$S$9:$S$223,$AH830,'Capex forecast'!$Q$9:$Q$223,"Repex")</f>
        <v>0</v>
      </c>
      <c r="AK830" s="47">
        <f>SUMIFS('Capex forecast'!F$9:F$223,'Capex forecast'!$T$9:$T$223,$AF830,'Capex forecast'!$S$9:$S$223,$AH830,'Capex forecast'!$Q$9:$Q$223,"Repex")</f>
        <v>0</v>
      </c>
      <c r="AL830" s="47">
        <f>SUMIFS('Capex forecast'!G$9:G$223,'Capex forecast'!$T$9:$T$223,$AF830,'Capex forecast'!$S$9:$S$223,$AH830,'Capex forecast'!$Q$9:$Q$223,"Repex")</f>
        <v>0</v>
      </c>
      <c r="AM830" s="47">
        <f>SUMIFS('Capex forecast'!H$9:H$223,'Capex forecast'!$T$9:$T$223,$AF830,'Capex forecast'!$S$9:$S$223,$AH830,'Capex forecast'!$Q$9:$Q$223,"Repex")</f>
        <v>0</v>
      </c>
      <c r="AN830" s="47">
        <f>SUMIFS('Capex forecast'!I$9:I$223,'Capex forecast'!$T$9:$T$223,$AF830,'Capex forecast'!$S$9:$S$223,$AH830,'Capex forecast'!$Q$9:$Q$223,"Repex")</f>
        <v>0</v>
      </c>
      <c r="AO830" s="47">
        <f>SUMIFS('Capex forecast'!J$9:J$223,'Capex forecast'!$T$9:$T$223,$AF830,'Capex forecast'!$S$9:$S$223,$AH830,'Capex forecast'!$Q$9:$Q$223,"Repex")</f>
        <v>0</v>
      </c>
      <c r="AP830" s="47">
        <f>SUMIFS('Capex forecast'!K$9:K$223,'Capex forecast'!$T$9:$T$223,$AF830,'Capex forecast'!$S$9:$S$223,$AH830,'Capex forecast'!$Q$9:$Q$223,"Repex")</f>
        <v>0</v>
      </c>
      <c r="AQ830" s="47">
        <f>SUMIFS('Capex forecast'!L$9:L$223,'Capex forecast'!$T$9:$T$223,$AF830,'Capex forecast'!$S$9:$S$223,$AH830,'Capex forecast'!$Q$9:$Q$223,"Repex")</f>
        <v>0</v>
      </c>
      <c r="AR830" s="47">
        <f>SUMIFS('Capex forecast'!M$9:M$223,'Capex forecast'!$T$9:$T$223,$AF830,'Capex forecast'!$S$9:$S$223,$AH830,'Capex forecast'!$Q$9:$Q$223,"Repex")</f>
        <v>0</v>
      </c>
      <c r="AS830" s="47">
        <f>SUMIFS('Capex forecast'!N$9:N$223,'Capex forecast'!$T$9:$T$223,$AF830,'Capex forecast'!$S$9:$S$223,$AH830,'Capex forecast'!$Q$9:$Q$223,"Repex")</f>
        <v>0</v>
      </c>
    </row>
    <row r="831" spans="2:45" ht="15">
      <c r="B831" s="45" t="s">
        <v>146</v>
      </c>
      <c r="C831" s="6" t="str">
        <f>INDEX('Demand forecast'!$M$9:$M$5832,MATCH($B831,'Demand forecast'!$B$9:$B$5832,0))</f>
        <v>No</v>
      </c>
      <c r="D831" s="6" t="str">
        <f>IF(COUNTIF($B$93:B831,$B831) = 1, "LV", IF(COUNTIF($B$93:B831,$B831) = 2, "HV", "ST"))</f>
        <v>ST</v>
      </c>
      <c r="E831" s="6" t="str">
        <f>INDEX('Demand forecast and growth rate'!$E$7:$E$273,MATCH($B831,'Demand forecast and growth rate'!$B$7:$B$273,0))</f>
        <v>Steady/falling</v>
      </c>
      <c r="F831" s="32">
        <f>SUMIFS('Capex forecast'!E$9:E$223,'Capex forecast'!$T$9:$T$223,'Allocation of site-spec costs'!$B831,'Capex forecast'!$S$9:$S$223,'Allocation of site-spec costs'!$D831,'Capex forecast'!$Q$9:$Q$223,"Customer Connection")</f>
        <v>0</v>
      </c>
      <c r="G831" s="32">
        <f>SUMIFS('Capex forecast'!F$9:F$223,'Capex forecast'!$T$9:$T$223,'Allocation of site-spec costs'!$B831,'Capex forecast'!$S$9:$S$223,'Allocation of site-spec costs'!$D831,'Capex forecast'!$Q$9:$Q$223,"Customer Connection")</f>
        <v>0</v>
      </c>
      <c r="H831" s="32">
        <f>SUMIFS('Capex forecast'!G$9:G$223,'Capex forecast'!$T$9:$T$223,'Allocation of site-spec costs'!$B831,'Capex forecast'!$S$9:$S$223,'Allocation of site-spec costs'!$D831,'Capex forecast'!$Q$9:$Q$223,"Customer Connection")</f>
        <v>0</v>
      </c>
      <c r="I831" s="32">
        <f>SUMIFS('Capex forecast'!H$9:H$223,'Capex forecast'!$T$9:$T$223,'Allocation of site-spec costs'!$B831,'Capex forecast'!$S$9:$S$223,'Allocation of site-spec costs'!$D831,'Capex forecast'!$Q$9:$Q$223,"Customer Connection")</f>
        <v>0</v>
      </c>
      <c r="J831" s="32">
        <f>SUMIFS('Capex forecast'!I$9:I$223,'Capex forecast'!$T$9:$T$223,'Allocation of site-spec costs'!$B831,'Capex forecast'!$S$9:$S$223,'Allocation of site-spec costs'!$D831,'Capex forecast'!$Q$9:$Q$223,"Customer Connection")</f>
        <v>0</v>
      </c>
      <c r="K831" s="32">
        <f>SUMIFS('Capex forecast'!J$9:J$223,'Capex forecast'!$T$9:$T$223,'Allocation of site-spec costs'!$B831,'Capex forecast'!$S$9:$S$223,'Allocation of site-spec costs'!$D831,'Capex forecast'!$Q$9:$Q$223,"Customer Connection")</f>
        <v>0</v>
      </c>
      <c r="L831" s="32">
        <f>SUMIFS('Capex forecast'!K$9:K$223,'Capex forecast'!$T$9:$T$223,'Allocation of site-spec costs'!$B831,'Capex forecast'!$S$9:$S$223,'Allocation of site-spec costs'!$D831,'Capex forecast'!$Q$9:$Q$223,"Customer Connection")</f>
        <v>0</v>
      </c>
      <c r="M831" s="32">
        <f>SUMIFS('Capex forecast'!L$9:L$223,'Capex forecast'!$T$9:$T$223,'Allocation of site-spec costs'!$B831,'Capex forecast'!$S$9:$S$223,'Allocation of site-spec costs'!$D831,'Capex forecast'!$Q$9:$Q$223,"Customer Connection")</f>
        <v>0</v>
      </c>
      <c r="N831" s="32">
        <f>SUMIFS('Capex forecast'!M$9:M$223,'Capex forecast'!$T$9:$T$223,'Allocation of site-spec costs'!$B831,'Capex forecast'!$S$9:$S$223,'Allocation of site-spec costs'!$D831,'Capex forecast'!$Q$9:$Q$223,"Customer Connection")</f>
        <v>0</v>
      </c>
      <c r="O831" s="32">
        <f>SUMIFS('Capex forecast'!N$9:N$223,'Capex forecast'!$T$9:$T$223,'Allocation of site-spec costs'!$B831,'Capex forecast'!$S$9:$S$223,'Allocation of site-spec costs'!$D831,'Capex forecast'!$Q$9:$Q$223,"Customer Connection")</f>
        <v>0</v>
      </c>
      <c r="Q831" s="45" t="s">
        <v>146</v>
      </c>
      <c r="R831" s="6" t="str">
        <f>INDEX('Demand forecast'!$M$9:$M$5832,MATCH($Q831,'Demand forecast'!$B$9:$B$5832,0))</f>
        <v>No</v>
      </c>
      <c r="S831" s="6" t="str">
        <f>IF(COUNTIF($Q$93:Q831,$B831) = 1, "LV", IF(COUNTIF($Q$93:Q831,$B831) = 2, "HV", "ST"))</f>
        <v>ST</v>
      </c>
      <c r="T831" s="6" t="str">
        <f>INDEX('Demand forecast and growth rate'!$E$7:$E$273,MATCH($Q831,'Demand forecast and growth rate'!$B$7:$B$273,0))</f>
        <v>Steady/falling</v>
      </c>
      <c r="U831" s="32">
        <f>SUMIFS('Capex forecast'!E$9:E$223,'Capex forecast'!$T$9:$T$223,$Q831,'Capex forecast'!$S$9:$S$223,$S831,'Capex forecast'!$Q$9:$Q$223,"Augex")</f>
        <v>0</v>
      </c>
      <c r="V831" s="32">
        <f>SUMIFS('Capex forecast'!F$9:F$223,'Capex forecast'!$T$9:$T$223,$Q831,'Capex forecast'!$S$9:$S$223,$S831,'Capex forecast'!$Q$9:$Q$223,"Augex")</f>
        <v>0</v>
      </c>
      <c r="W831" s="32">
        <f>SUMIFS('Capex forecast'!G$9:G$223,'Capex forecast'!$T$9:$T$223,$Q831,'Capex forecast'!$S$9:$S$223,$S831,'Capex forecast'!$Q$9:$Q$223,"Augex")</f>
        <v>0</v>
      </c>
      <c r="X831" s="32">
        <f>SUMIFS('Capex forecast'!H$9:H$223,'Capex forecast'!$T$9:$T$223,$Q831,'Capex forecast'!$S$9:$S$223,$S831,'Capex forecast'!$Q$9:$Q$223,"Augex")</f>
        <v>0</v>
      </c>
      <c r="Y831" s="32">
        <f>SUMIFS('Capex forecast'!I$9:I$223,'Capex forecast'!$T$9:$T$223,$Q831,'Capex forecast'!$S$9:$S$223,$S831,'Capex forecast'!$Q$9:$Q$223,"Augex")</f>
        <v>0</v>
      </c>
      <c r="Z831" s="32">
        <f>SUMIFS('Capex forecast'!J$9:J$223,'Capex forecast'!$T$9:$T$223,$Q831,'Capex forecast'!$S$9:$S$223,$S831,'Capex forecast'!$Q$9:$Q$223,"Augex")</f>
        <v>0</v>
      </c>
      <c r="AA831" s="32">
        <f>SUMIFS('Capex forecast'!K$9:K$223,'Capex forecast'!$T$9:$T$223,$Q831,'Capex forecast'!$S$9:$S$223,$S831,'Capex forecast'!$Q$9:$Q$223,"Augex")</f>
        <v>0</v>
      </c>
      <c r="AB831" s="32">
        <f>SUMIFS('Capex forecast'!L$9:L$223,'Capex forecast'!$T$9:$T$223,$Q831,'Capex forecast'!$S$9:$S$223,$S831,'Capex forecast'!$Q$9:$Q$223,"Augex")</f>
        <v>0</v>
      </c>
      <c r="AC831" s="32">
        <f>SUMIFS('Capex forecast'!M$9:M$223,'Capex forecast'!$T$9:$T$223,$Q831,'Capex forecast'!$S$9:$S$223,$S831,'Capex forecast'!$Q$9:$Q$223,"Augex")</f>
        <v>0</v>
      </c>
      <c r="AD831" s="32">
        <f>SUMIFS('Capex forecast'!N$9:N$223,'Capex forecast'!$T$9:$T$223,$Q831,'Capex forecast'!$S$9:$S$223,$S831,'Capex forecast'!$Q$9:$Q$223,"Augex")</f>
        <v>0</v>
      </c>
      <c r="AF831" s="45" t="s">
        <v>146</v>
      </c>
      <c r="AG831" s="6" t="str">
        <f>INDEX('Demand forecast'!$M$9:$M$5832,MATCH($Q831,'Demand forecast'!$B$9:$B$5832,0))</f>
        <v>No</v>
      </c>
      <c r="AH831" s="6" t="str">
        <f>IF(COUNTIF($AF$93:AF831,$B831) = 1, "LV", IF(COUNTIF($AF$93:AF831,$B831) = 2, "HV", "ST"))</f>
        <v>ST</v>
      </c>
      <c r="AI831" s="6" t="str">
        <f>INDEX('Demand forecast and growth rate'!$E$7:$E$273,MATCH($Q831,'Demand forecast and growth rate'!$B$7:$B$273,0))</f>
        <v>Steady/falling</v>
      </c>
      <c r="AJ831" s="47">
        <f>SUMIFS('Capex forecast'!E$9:E$223,'Capex forecast'!$T$9:$T$223,$AF831,'Capex forecast'!$S$9:$S$223,$AH831,'Capex forecast'!$Q$9:$Q$223,"Repex")</f>
        <v>0</v>
      </c>
      <c r="AK831" s="47">
        <f>SUMIFS('Capex forecast'!F$9:F$223,'Capex forecast'!$T$9:$T$223,$AF831,'Capex forecast'!$S$9:$S$223,$AH831,'Capex forecast'!$Q$9:$Q$223,"Repex")</f>
        <v>0</v>
      </c>
      <c r="AL831" s="47">
        <f>SUMIFS('Capex forecast'!G$9:G$223,'Capex forecast'!$T$9:$T$223,$AF831,'Capex forecast'!$S$9:$S$223,$AH831,'Capex forecast'!$Q$9:$Q$223,"Repex")</f>
        <v>0</v>
      </c>
      <c r="AM831" s="47">
        <f>SUMIFS('Capex forecast'!H$9:H$223,'Capex forecast'!$T$9:$T$223,$AF831,'Capex forecast'!$S$9:$S$223,$AH831,'Capex forecast'!$Q$9:$Q$223,"Repex")</f>
        <v>0</v>
      </c>
      <c r="AN831" s="47">
        <f>SUMIFS('Capex forecast'!I$9:I$223,'Capex forecast'!$T$9:$T$223,$AF831,'Capex forecast'!$S$9:$S$223,$AH831,'Capex forecast'!$Q$9:$Q$223,"Repex")</f>
        <v>0</v>
      </c>
      <c r="AO831" s="47">
        <f>SUMIFS('Capex forecast'!J$9:J$223,'Capex forecast'!$T$9:$T$223,$AF831,'Capex forecast'!$S$9:$S$223,$AH831,'Capex forecast'!$Q$9:$Q$223,"Repex")</f>
        <v>0</v>
      </c>
      <c r="AP831" s="47">
        <f>SUMIFS('Capex forecast'!K$9:K$223,'Capex forecast'!$T$9:$T$223,$AF831,'Capex forecast'!$S$9:$S$223,$AH831,'Capex forecast'!$Q$9:$Q$223,"Repex")</f>
        <v>0</v>
      </c>
      <c r="AQ831" s="47">
        <f>SUMIFS('Capex forecast'!L$9:L$223,'Capex forecast'!$T$9:$T$223,$AF831,'Capex forecast'!$S$9:$S$223,$AH831,'Capex forecast'!$Q$9:$Q$223,"Repex")</f>
        <v>0</v>
      </c>
      <c r="AR831" s="47">
        <f>SUMIFS('Capex forecast'!M$9:M$223,'Capex forecast'!$T$9:$T$223,$AF831,'Capex forecast'!$S$9:$S$223,$AH831,'Capex forecast'!$Q$9:$Q$223,"Repex")</f>
        <v>0</v>
      </c>
      <c r="AS831" s="47">
        <f>SUMIFS('Capex forecast'!N$9:N$223,'Capex forecast'!$T$9:$T$223,$AF831,'Capex forecast'!$S$9:$S$223,$AH831,'Capex forecast'!$Q$9:$Q$223,"Repex")</f>
        <v>0</v>
      </c>
    </row>
    <row r="832" spans="2:45" ht="15">
      <c r="B832" s="45" t="s">
        <v>156</v>
      </c>
      <c r="C832" s="6" t="str">
        <f>INDEX('Demand forecast'!$M$9:$M$5832,MATCH($B832,'Demand forecast'!$B$9:$B$5832,0))</f>
        <v>No</v>
      </c>
      <c r="D832" s="6" t="str">
        <f>IF(COUNTIF($B$93:B832,$B832) = 1, "LV", IF(COUNTIF($B$93:B832,$B832) = 2, "HV", "ST"))</f>
        <v>ST</v>
      </c>
      <c r="E832" s="6" t="str">
        <f>INDEX('Demand forecast and growth rate'!$E$7:$E$273,MATCH($B832,'Demand forecast and growth rate'!$B$7:$B$273,0))</f>
        <v>Steady/falling</v>
      </c>
      <c r="F832" s="32">
        <f>SUMIFS('Capex forecast'!E$9:E$223,'Capex forecast'!$T$9:$T$223,'Allocation of site-spec costs'!$B832,'Capex forecast'!$S$9:$S$223,'Allocation of site-spec costs'!$D832,'Capex forecast'!$Q$9:$Q$223,"Customer Connection")</f>
        <v>0</v>
      </c>
      <c r="G832" s="32">
        <f>SUMIFS('Capex forecast'!F$9:F$223,'Capex forecast'!$T$9:$T$223,'Allocation of site-spec costs'!$B832,'Capex forecast'!$S$9:$S$223,'Allocation of site-spec costs'!$D832,'Capex forecast'!$Q$9:$Q$223,"Customer Connection")</f>
        <v>0</v>
      </c>
      <c r="H832" s="32">
        <f>SUMIFS('Capex forecast'!G$9:G$223,'Capex forecast'!$T$9:$T$223,'Allocation of site-spec costs'!$B832,'Capex forecast'!$S$9:$S$223,'Allocation of site-spec costs'!$D832,'Capex forecast'!$Q$9:$Q$223,"Customer Connection")</f>
        <v>0</v>
      </c>
      <c r="I832" s="32">
        <f>SUMIFS('Capex forecast'!H$9:H$223,'Capex forecast'!$T$9:$T$223,'Allocation of site-spec costs'!$B832,'Capex forecast'!$S$9:$S$223,'Allocation of site-spec costs'!$D832,'Capex forecast'!$Q$9:$Q$223,"Customer Connection")</f>
        <v>0</v>
      </c>
      <c r="J832" s="32">
        <f>SUMIFS('Capex forecast'!I$9:I$223,'Capex forecast'!$T$9:$T$223,'Allocation of site-spec costs'!$B832,'Capex forecast'!$S$9:$S$223,'Allocation of site-spec costs'!$D832,'Capex forecast'!$Q$9:$Q$223,"Customer Connection")</f>
        <v>0</v>
      </c>
      <c r="K832" s="32">
        <f>SUMIFS('Capex forecast'!J$9:J$223,'Capex forecast'!$T$9:$T$223,'Allocation of site-spec costs'!$B832,'Capex forecast'!$S$9:$S$223,'Allocation of site-spec costs'!$D832,'Capex forecast'!$Q$9:$Q$223,"Customer Connection")</f>
        <v>0</v>
      </c>
      <c r="L832" s="32">
        <f>SUMIFS('Capex forecast'!K$9:K$223,'Capex forecast'!$T$9:$T$223,'Allocation of site-spec costs'!$B832,'Capex forecast'!$S$9:$S$223,'Allocation of site-spec costs'!$D832,'Capex forecast'!$Q$9:$Q$223,"Customer Connection")</f>
        <v>0</v>
      </c>
      <c r="M832" s="32">
        <f>SUMIFS('Capex forecast'!L$9:L$223,'Capex forecast'!$T$9:$T$223,'Allocation of site-spec costs'!$B832,'Capex forecast'!$S$9:$S$223,'Allocation of site-spec costs'!$D832,'Capex forecast'!$Q$9:$Q$223,"Customer Connection")</f>
        <v>0</v>
      </c>
      <c r="N832" s="32">
        <f>SUMIFS('Capex forecast'!M$9:M$223,'Capex forecast'!$T$9:$T$223,'Allocation of site-spec costs'!$B832,'Capex forecast'!$S$9:$S$223,'Allocation of site-spec costs'!$D832,'Capex forecast'!$Q$9:$Q$223,"Customer Connection")</f>
        <v>0</v>
      </c>
      <c r="O832" s="32">
        <f>SUMIFS('Capex forecast'!N$9:N$223,'Capex forecast'!$T$9:$T$223,'Allocation of site-spec costs'!$B832,'Capex forecast'!$S$9:$S$223,'Allocation of site-spec costs'!$D832,'Capex forecast'!$Q$9:$Q$223,"Customer Connection")</f>
        <v>0</v>
      </c>
      <c r="Q832" s="45" t="s">
        <v>156</v>
      </c>
      <c r="R832" s="6" t="str">
        <f>INDEX('Demand forecast'!$M$9:$M$5832,MATCH($Q832,'Demand forecast'!$B$9:$B$5832,0))</f>
        <v>No</v>
      </c>
      <c r="S832" s="6" t="str">
        <f>IF(COUNTIF($Q$93:Q832,$B832) = 1, "LV", IF(COUNTIF($Q$93:Q832,$B832) = 2, "HV", "ST"))</f>
        <v>ST</v>
      </c>
      <c r="T832" s="6" t="str">
        <f>INDEX('Demand forecast and growth rate'!$E$7:$E$273,MATCH($Q832,'Demand forecast and growth rate'!$B$7:$B$273,0))</f>
        <v>Steady/falling</v>
      </c>
      <c r="U832" s="32">
        <f>SUMIFS('Capex forecast'!E$9:E$223,'Capex forecast'!$T$9:$T$223,$Q832,'Capex forecast'!$S$9:$S$223,$S832,'Capex forecast'!$Q$9:$Q$223,"Augex")</f>
        <v>0</v>
      </c>
      <c r="V832" s="32">
        <f>SUMIFS('Capex forecast'!F$9:F$223,'Capex forecast'!$T$9:$T$223,$Q832,'Capex forecast'!$S$9:$S$223,$S832,'Capex forecast'!$Q$9:$Q$223,"Augex")</f>
        <v>0</v>
      </c>
      <c r="W832" s="32">
        <f>SUMIFS('Capex forecast'!G$9:G$223,'Capex forecast'!$T$9:$T$223,$Q832,'Capex forecast'!$S$9:$S$223,$S832,'Capex forecast'!$Q$9:$Q$223,"Augex")</f>
        <v>0</v>
      </c>
      <c r="X832" s="32">
        <f>SUMIFS('Capex forecast'!H$9:H$223,'Capex forecast'!$T$9:$T$223,$Q832,'Capex forecast'!$S$9:$S$223,$S832,'Capex forecast'!$Q$9:$Q$223,"Augex")</f>
        <v>0</v>
      </c>
      <c r="Y832" s="32">
        <f>SUMIFS('Capex forecast'!I$9:I$223,'Capex forecast'!$T$9:$T$223,$Q832,'Capex forecast'!$S$9:$S$223,$S832,'Capex forecast'!$Q$9:$Q$223,"Augex")</f>
        <v>0</v>
      </c>
      <c r="Z832" s="32">
        <f>SUMIFS('Capex forecast'!J$9:J$223,'Capex forecast'!$T$9:$T$223,$Q832,'Capex forecast'!$S$9:$S$223,$S832,'Capex forecast'!$Q$9:$Q$223,"Augex")</f>
        <v>0</v>
      </c>
      <c r="AA832" s="32">
        <f>SUMIFS('Capex forecast'!K$9:K$223,'Capex forecast'!$T$9:$T$223,$Q832,'Capex forecast'!$S$9:$S$223,$S832,'Capex forecast'!$Q$9:$Q$223,"Augex")</f>
        <v>0</v>
      </c>
      <c r="AB832" s="32">
        <f>SUMIFS('Capex forecast'!L$9:L$223,'Capex forecast'!$T$9:$T$223,$Q832,'Capex forecast'!$S$9:$S$223,$S832,'Capex forecast'!$Q$9:$Q$223,"Augex")</f>
        <v>0</v>
      </c>
      <c r="AC832" s="32">
        <f>SUMIFS('Capex forecast'!M$9:M$223,'Capex forecast'!$T$9:$T$223,$Q832,'Capex forecast'!$S$9:$S$223,$S832,'Capex forecast'!$Q$9:$Q$223,"Augex")</f>
        <v>0</v>
      </c>
      <c r="AD832" s="32">
        <f>SUMIFS('Capex forecast'!N$9:N$223,'Capex forecast'!$T$9:$T$223,$Q832,'Capex forecast'!$S$9:$S$223,$S832,'Capex forecast'!$Q$9:$Q$223,"Augex")</f>
        <v>0</v>
      </c>
      <c r="AF832" s="45" t="s">
        <v>156</v>
      </c>
      <c r="AG832" s="6" t="str">
        <f>INDEX('Demand forecast'!$M$9:$M$5832,MATCH($Q832,'Demand forecast'!$B$9:$B$5832,0))</f>
        <v>No</v>
      </c>
      <c r="AH832" s="6" t="str">
        <f>IF(COUNTIF($AF$93:AF832,$B832) = 1, "LV", IF(COUNTIF($AF$93:AF832,$B832) = 2, "HV", "ST"))</f>
        <v>ST</v>
      </c>
      <c r="AI832" s="6" t="str">
        <f>INDEX('Demand forecast and growth rate'!$E$7:$E$273,MATCH($Q832,'Demand forecast and growth rate'!$B$7:$B$273,0))</f>
        <v>Steady/falling</v>
      </c>
      <c r="AJ832" s="47">
        <f>SUMIFS('Capex forecast'!E$9:E$223,'Capex forecast'!$T$9:$T$223,$AF832,'Capex forecast'!$S$9:$S$223,$AH832,'Capex forecast'!$Q$9:$Q$223,"Repex")</f>
        <v>0</v>
      </c>
      <c r="AK832" s="47">
        <f>SUMIFS('Capex forecast'!F$9:F$223,'Capex forecast'!$T$9:$T$223,$AF832,'Capex forecast'!$S$9:$S$223,$AH832,'Capex forecast'!$Q$9:$Q$223,"Repex")</f>
        <v>0</v>
      </c>
      <c r="AL832" s="47">
        <f>SUMIFS('Capex forecast'!G$9:G$223,'Capex forecast'!$T$9:$T$223,$AF832,'Capex forecast'!$S$9:$S$223,$AH832,'Capex forecast'!$Q$9:$Q$223,"Repex")</f>
        <v>0</v>
      </c>
      <c r="AM832" s="47">
        <f>SUMIFS('Capex forecast'!H$9:H$223,'Capex forecast'!$T$9:$T$223,$AF832,'Capex forecast'!$S$9:$S$223,$AH832,'Capex forecast'!$Q$9:$Q$223,"Repex")</f>
        <v>0</v>
      </c>
      <c r="AN832" s="47">
        <f>SUMIFS('Capex forecast'!I$9:I$223,'Capex forecast'!$T$9:$T$223,$AF832,'Capex forecast'!$S$9:$S$223,$AH832,'Capex forecast'!$Q$9:$Q$223,"Repex")</f>
        <v>0</v>
      </c>
      <c r="AO832" s="47">
        <f>SUMIFS('Capex forecast'!J$9:J$223,'Capex forecast'!$T$9:$T$223,$AF832,'Capex forecast'!$S$9:$S$223,$AH832,'Capex forecast'!$Q$9:$Q$223,"Repex")</f>
        <v>0</v>
      </c>
      <c r="AP832" s="47">
        <f>SUMIFS('Capex forecast'!K$9:K$223,'Capex forecast'!$T$9:$T$223,$AF832,'Capex forecast'!$S$9:$S$223,$AH832,'Capex forecast'!$Q$9:$Q$223,"Repex")</f>
        <v>0</v>
      </c>
      <c r="AQ832" s="47">
        <f>SUMIFS('Capex forecast'!L$9:L$223,'Capex forecast'!$T$9:$T$223,$AF832,'Capex forecast'!$S$9:$S$223,$AH832,'Capex forecast'!$Q$9:$Q$223,"Repex")</f>
        <v>0</v>
      </c>
      <c r="AR832" s="47">
        <f>SUMIFS('Capex forecast'!M$9:M$223,'Capex forecast'!$T$9:$T$223,$AF832,'Capex forecast'!$S$9:$S$223,$AH832,'Capex forecast'!$Q$9:$Q$223,"Repex")</f>
        <v>0</v>
      </c>
      <c r="AS832" s="47">
        <f>SUMIFS('Capex forecast'!N$9:N$223,'Capex forecast'!$T$9:$T$223,$AF832,'Capex forecast'!$S$9:$S$223,$AH832,'Capex forecast'!$Q$9:$Q$223,"Repex")</f>
        <v>0</v>
      </c>
    </row>
    <row r="833" spans="2:45" ht="15">
      <c r="B833" s="45" t="s">
        <v>166</v>
      </c>
      <c r="C833" s="6" t="str">
        <f>INDEX('Demand forecast'!$M$9:$M$5832,MATCH($B833,'Demand forecast'!$B$9:$B$5832,0))</f>
        <v>No</v>
      </c>
      <c r="D833" s="6" t="str">
        <f>IF(COUNTIF($B$93:B833,$B833) = 1, "LV", IF(COUNTIF($B$93:B833,$B833) = 2, "HV", "ST"))</f>
        <v>ST</v>
      </c>
      <c r="E833" s="6" t="str">
        <f>INDEX('Demand forecast and growth rate'!$E$7:$E$273,MATCH($B833,'Demand forecast and growth rate'!$B$7:$B$273,0))</f>
        <v>Small growth</v>
      </c>
      <c r="F833" s="32">
        <f>SUMIFS('Capex forecast'!E$9:E$223,'Capex forecast'!$T$9:$T$223,'Allocation of site-spec costs'!$B833,'Capex forecast'!$S$9:$S$223,'Allocation of site-spec costs'!$D833,'Capex forecast'!$Q$9:$Q$223,"Customer Connection")</f>
        <v>0</v>
      </c>
      <c r="G833" s="32">
        <f>SUMIFS('Capex forecast'!F$9:F$223,'Capex forecast'!$T$9:$T$223,'Allocation of site-spec costs'!$B833,'Capex forecast'!$S$9:$S$223,'Allocation of site-spec costs'!$D833,'Capex forecast'!$Q$9:$Q$223,"Customer Connection")</f>
        <v>0</v>
      </c>
      <c r="H833" s="32">
        <f>SUMIFS('Capex forecast'!G$9:G$223,'Capex forecast'!$T$9:$T$223,'Allocation of site-spec costs'!$B833,'Capex forecast'!$S$9:$S$223,'Allocation of site-spec costs'!$D833,'Capex forecast'!$Q$9:$Q$223,"Customer Connection")</f>
        <v>0</v>
      </c>
      <c r="I833" s="32">
        <f>SUMIFS('Capex forecast'!H$9:H$223,'Capex forecast'!$T$9:$T$223,'Allocation of site-spec costs'!$B833,'Capex forecast'!$S$9:$S$223,'Allocation of site-spec costs'!$D833,'Capex forecast'!$Q$9:$Q$223,"Customer Connection")</f>
        <v>0</v>
      </c>
      <c r="J833" s="32">
        <f>SUMIFS('Capex forecast'!I$9:I$223,'Capex forecast'!$T$9:$T$223,'Allocation of site-spec costs'!$B833,'Capex forecast'!$S$9:$S$223,'Allocation of site-spec costs'!$D833,'Capex forecast'!$Q$9:$Q$223,"Customer Connection")</f>
        <v>0</v>
      </c>
      <c r="K833" s="32">
        <f>SUMIFS('Capex forecast'!J$9:J$223,'Capex forecast'!$T$9:$T$223,'Allocation of site-spec costs'!$B833,'Capex forecast'!$S$9:$S$223,'Allocation of site-spec costs'!$D833,'Capex forecast'!$Q$9:$Q$223,"Customer Connection")</f>
        <v>0</v>
      </c>
      <c r="L833" s="32">
        <f>SUMIFS('Capex forecast'!K$9:K$223,'Capex forecast'!$T$9:$T$223,'Allocation of site-spec costs'!$B833,'Capex forecast'!$S$9:$S$223,'Allocation of site-spec costs'!$D833,'Capex forecast'!$Q$9:$Q$223,"Customer Connection")</f>
        <v>0</v>
      </c>
      <c r="M833" s="32">
        <f>SUMIFS('Capex forecast'!L$9:L$223,'Capex forecast'!$T$9:$T$223,'Allocation of site-spec costs'!$B833,'Capex forecast'!$S$9:$S$223,'Allocation of site-spec costs'!$D833,'Capex forecast'!$Q$9:$Q$223,"Customer Connection")</f>
        <v>0</v>
      </c>
      <c r="N833" s="32">
        <f>SUMIFS('Capex forecast'!M$9:M$223,'Capex forecast'!$T$9:$T$223,'Allocation of site-spec costs'!$B833,'Capex forecast'!$S$9:$S$223,'Allocation of site-spec costs'!$D833,'Capex forecast'!$Q$9:$Q$223,"Customer Connection")</f>
        <v>0</v>
      </c>
      <c r="O833" s="32">
        <f>SUMIFS('Capex forecast'!N$9:N$223,'Capex forecast'!$T$9:$T$223,'Allocation of site-spec costs'!$B833,'Capex forecast'!$S$9:$S$223,'Allocation of site-spec costs'!$D833,'Capex forecast'!$Q$9:$Q$223,"Customer Connection")</f>
        <v>0</v>
      </c>
      <c r="Q833" s="45" t="s">
        <v>166</v>
      </c>
      <c r="R833" s="6" t="str">
        <f>INDEX('Demand forecast'!$M$9:$M$5832,MATCH($Q833,'Demand forecast'!$B$9:$B$5832,0))</f>
        <v>No</v>
      </c>
      <c r="S833" s="6" t="str">
        <f>IF(COUNTIF($Q$93:Q833,$B833) = 1, "LV", IF(COUNTIF($Q$93:Q833,$B833) = 2, "HV", "ST"))</f>
        <v>ST</v>
      </c>
      <c r="T833" s="6" t="str">
        <f>INDEX('Demand forecast and growth rate'!$E$7:$E$273,MATCH($Q833,'Demand forecast and growth rate'!$B$7:$B$273,0))</f>
        <v>Small growth</v>
      </c>
      <c r="U833" s="32">
        <f>SUMIFS('Capex forecast'!E$9:E$223,'Capex forecast'!$T$9:$T$223,$Q833,'Capex forecast'!$S$9:$S$223,$S833,'Capex forecast'!$Q$9:$Q$223,"Augex")</f>
        <v>0</v>
      </c>
      <c r="V833" s="32">
        <f>SUMIFS('Capex forecast'!F$9:F$223,'Capex forecast'!$T$9:$T$223,$Q833,'Capex forecast'!$S$9:$S$223,$S833,'Capex forecast'!$Q$9:$Q$223,"Augex")</f>
        <v>0</v>
      </c>
      <c r="W833" s="32">
        <f>SUMIFS('Capex forecast'!G$9:G$223,'Capex forecast'!$T$9:$T$223,$Q833,'Capex forecast'!$S$9:$S$223,$S833,'Capex forecast'!$Q$9:$Q$223,"Augex")</f>
        <v>0</v>
      </c>
      <c r="X833" s="32">
        <f>SUMIFS('Capex forecast'!H$9:H$223,'Capex forecast'!$T$9:$T$223,$Q833,'Capex forecast'!$S$9:$S$223,$S833,'Capex forecast'!$Q$9:$Q$223,"Augex")</f>
        <v>0</v>
      </c>
      <c r="Y833" s="32">
        <f>SUMIFS('Capex forecast'!I$9:I$223,'Capex forecast'!$T$9:$T$223,$Q833,'Capex forecast'!$S$9:$S$223,$S833,'Capex forecast'!$Q$9:$Q$223,"Augex")</f>
        <v>0</v>
      </c>
      <c r="Z833" s="32">
        <f>SUMIFS('Capex forecast'!J$9:J$223,'Capex forecast'!$T$9:$T$223,$Q833,'Capex forecast'!$S$9:$S$223,$S833,'Capex forecast'!$Q$9:$Q$223,"Augex")</f>
        <v>0</v>
      </c>
      <c r="AA833" s="32">
        <f>SUMIFS('Capex forecast'!K$9:K$223,'Capex forecast'!$T$9:$T$223,$Q833,'Capex forecast'!$S$9:$S$223,$S833,'Capex forecast'!$Q$9:$Q$223,"Augex")</f>
        <v>0</v>
      </c>
      <c r="AB833" s="32">
        <f>SUMIFS('Capex forecast'!L$9:L$223,'Capex forecast'!$T$9:$T$223,$Q833,'Capex forecast'!$S$9:$S$223,$S833,'Capex forecast'!$Q$9:$Q$223,"Augex")</f>
        <v>0</v>
      </c>
      <c r="AC833" s="32">
        <f>SUMIFS('Capex forecast'!M$9:M$223,'Capex forecast'!$T$9:$T$223,$Q833,'Capex forecast'!$S$9:$S$223,$S833,'Capex forecast'!$Q$9:$Q$223,"Augex")</f>
        <v>0</v>
      </c>
      <c r="AD833" s="32">
        <f>SUMIFS('Capex forecast'!N$9:N$223,'Capex forecast'!$T$9:$T$223,$Q833,'Capex forecast'!$S$9:$S$223,$S833,'Capex forecast'!$Q$9:$Q$223,"Augex")</f>
        <v>0</v>
      </c>
      <c r="AF833" s="45" t="s">
        <v>166</v>
      </c>
      <c r="AG833" s="6" t="str">
        <f>INDEX('Demand forecast'!$M$9:$M$5832,MATCH($Q833,'Demand forecast'!$B$9:$B$5832,0))</f>
        <v>No</v>
      </c>
      <c r="AH833" s="6" t="str">
        <f>IF(COUNTIF($AF$93:AF833,$B833) = 1, "LV", IF(COUNTIF($AF$93:AF833,$B833) = 2, "HV", "ST"))</f>
        <v>ST</v>
      </c>
      <c r="AI833" s="6" t="str">
        <f>INDEX('Demand forecast and growth rate'!$E$7:$E$273,MATCH($Q833,'Demand forecast and growth rate'!$B$7:$B$273,0))</f>
        <v>Small growth</v>
      </c>
      <c r="AJ833" s="47">
        <f>SUMIFS('Capex forecast'!E$9:E$223,'Capex forecast'!$T$9:$T$223,$AF833,'Capex forecast'!$S$9:$S$223,$AH833,'Capex forecast'!$Q$9:$Q$223,"Repex")</f>
        <v>0</v>
      </c>
      <c r="AK833" s="47">
        <f>SUMIFS('Capex forecast'!F$9:F$223,'Capex forecast'!$T$9:$T$223,$AF833,'Capex forecast'!$S$9:$S$223,$AH833,'Capex forecast'!$Q$9:$Q$223,"Repex")</f>
        <v>0</v>
      </c>
      <c r="AL833" s="47">
        <f>SUMIFS('Capex forecast'!G$9:G$223,'Capex forecast'!$T$9:$T$223,$AF833,'Capex forecast'!$S$9:$S$223,$AH833,'Capex forecast'!$Q$9:$Q$223,"Repex")</f>
        <v>0</v>
      </c>
      <c r="AM833" s="47">
        <f>SUMIFS('Capex forecast'!H$9:H$223,'Capex forecast'!$T$9:$T$223,$AF833,'Capex forecast'!$S$9:$S$223,$AH833,'Capex forecast'!$Q$9:$Q$223,"Repex")</f>
        <v>0</v>
      </c>
      <c r="AN833" s="47">
        <f>SUMIFS('Capex forecast'!I$9:I$223,'Capex forecast'!$T$9:$T$223,$AF833,'Capex forecast'!$S$9:$S$223,$AH833,'Capex forecast'!$Q$9:$Q$223,"Repex")</f>
        <v>0</v>
      </c>
      <c r="AO833" s="47">
        <f>SUMIFS('Capex forecast'!J$9:J$223,'Capex forecast'!$T$9:$T$223,$AF833,'Capex forecast'!$S$9:$S$223,$AH833,'Capex forecast'!$Q$9:$Q$223,"Repex")</f>
        <v>0</v>
      </c>
      <c r="AP833" s="47">
        <f>SUMIFS('Capex forecast'!K$9:K$223,'Capex forecast'!$T$9:$T$223,$AF833,'Capex forecast'!$S$9:$S$223,$AH833,'Capex forecast'!$Q$9:$Q$223,"Repex")</f>
        <v>0</v>
      </c>
      <c r="AQ833" s="47">
        <f>SUMIFS('Capex forecast'!L$9:L$223,'Capex forecast'!$T$9:$T$223,$AF833,'Capex forecast'!$S$9:$S$223,$AH833,'Capex forecast'!$Q$9:$Q$223,"Repex")</f>
        <v>0</v>
      </c>
      <c r="AR833" s="47">
        <f>SUMIFS('Capex forecast'!M$9:M$223,'Capex forecast'!$T$9:$T$223,$AF833,'Capex forecast'!$S$9:$S$223,$AH833,'Capex forecast'!$Q$9:$Q$223,"Repex")</f>
        <v>0</v>
      </c>
      <c r="AS833" s="47">
        <f>SUMIFS('Capex forecast'!N$9:N$223,'Capex forecast'!$T$9:$T$223,$AF833,'Capex forecast'!$S$9:$S$223,$AH833,'Capex forecast'!$Q$9:$Q$223,"Repex")</f>
        <v>0</v>
      </c>
    </row>
    <row r="834" spans="2:45" ht="15">
      <c r="B834" s="45" t="s">
        <v>264</v>
      </c>
      <c r="C834" s="6" t="str">
        <f>INDEX('Demand forecast'!$M$9:$M$5832,MATCH($B834,'Demand forecast'!$B$9:$B$5832,0))</f>
        <v>Yes</v>
      </c>
      <c r="D834" s="6" t="str">
        <f>IF(COUNTIF($B$93:B834,$B834) = 1, "LV", IF(COUNTIF($B$93:B834,$B834) = 2, "HV", "ST"))</f>
        <v>ST</v>
      </c>
      <c r="E834" s="6" t="str">
        <f>INDEX('Demand forecast and growth rate'!$E$7:$E$273,MATCH($B834,'Demand forecast and growth rate'!$B$7:$B$273,0))</f>
        <v>Steady/falling</v>
      </c>
      <c r="F834" s="32">
        <f>SUMIFS('Capex forecast'!E$9:E$223,'Capex forecast'!$T$9:$T$223,'Allocation of site-spec costs'!$B834,'Capex forecast'!$S$9:$S$223,'Allocation of site-spec costs'!$D834,'Capex forecast'!$Q$9:$Q$223,"Customer Connection")</f>
        <v>0</v>
      </c>
      <c r="G834" s="32">
        <f>SUMIFS('Capex forecast'!F$9:F$223,'Capex forecast'!$T$9:$T$223,'Allocation of site-spec costs'!$B834,'Capex forecast'!$S$9:$S$223,'Allocation of site-spec costs'!$D834,'Capex forecast'!$Q$9:$Q$223,"Customer Connection")</f>
        <v>0</v>
      </c>
      <c r="H834" s="32">
        <f>SUMIFS('Capex forecast'!G$9:G$223,'Capex forecast'!$T$9:$T$223,'Allocation of site-spec costs'!$B834,'Capex forecast'!$S$9:$S$223,'Allocation of site-spec costs'!$D834,'Capex forecast'!$Q$9:$Q$223,"Customer Connection")</f>
        <v>0</v>
      </c>
      <c r="I834" s="32">
        <f>SUMIFS('Capex forecast'!H$9:H$223,'Capex forecast'!$T$9:$T$223,'Allocation of site-spec costs'!$B834,'Capex forecast'!$S$9:$S$223,'Allocation of site-spec costs'!$D834,'Capex forecast'!$Q$9:$Q$223,"Customer Connection")</f>
        <v>0</v>
      </c>
      <c r="J834" s="32">
        <f>SUMIFS('Capex forecast'!I$9:I$223,'Capex forecast'!$T$9:$T$223,'Allocation of site-spec costs'!$B834,'Capex forecast'!$S$9:$S$223,'Allocation of site-spec costs'!$D834,'Capex forecast'!$Q$9:$Q$223,"Customer Connection")</f>
        <v>0</v>
      </c>
      <c r="K834" s="32">
        <f>SUMIFS('Capex forecast'!J$9:J$223,'Capex forecast'!$T$9:$T$223,'Allocation of site-spec costs'!$B834,'Capex forecast'!$S$9:$S$223,'Allocation of site-spec costs'!$D834,'Capex forecast'!$Q$9:$Q$223,"Customer Connection")</f>
        <v>0</v>
      </c>
      <c r="L834" s="32">
        <f>SUMIFS('Capex forecast'!K$9:K$223,'Capex forecast'!$T$9:$T$223,'Allocation of site-spec costs'!$B834,'Capex forecast'!$S$9:$S$223,'Allocation of site-spec costs'!$D834,'Capex forecast'!$Q$9:$Q$223,"Customer Connection")</f>
        <v>0</v>
      </c>
      <c r="M834" s="32">
        <f>SUMIFS('Capex forecast'!L$9:L$223,'Capex forecast'!$T$9:$T$223,'Allocation of site-spec costs'!$B834,'Capex forecast'!$S$9:$S$223,'Allocation of site-spec costs'!$D834,'Capex forecast'!$Q$9:$Q$223,"Customer Connection")</f>
        <v>0</v>
      </c>
      <c r="N834" s="32">
        <f>SUMIFS('Capex forecast'!M$9:M$223,'Capex forecast'!$T$9:$T$223,'Allocation of site-spec costs'!$B834,'Capex forecast'!$S$9:$S$223,'Allocation of site-spec costs'!$D834,'Capex forecast'!$Q$9:$Q$223,"Customer Connection")</f>
        <v>0</v>
      </c>
      <c r="O834" s="32">
        <f>SUMIFS('Capex forecast'!N$9:N$223,'Capex forecast'!$T$9:$T$223,'Allocation of site-spec costs'!$B834,'Capex forecast'!$S$9:$S$223,'Allocation of site-spec costs'!$D834,'Capex forecast'!$Q$9:$Q$223,"Customer Connection")</f>
        <v>0</v>
      </c>
      <c r="Q834" s="45" t="s">
        <v>264</v>
      </c>
      <c r="R834" s="6" t="str">
        <f>INDEX('Demand forecast'!$M$9:$M$5832,MATCH($Q834,'Demand forecast'!$B$9:$B$5832,0))</f>
        <v>Yes</v>
      </c>
      <c r="S834" s="6" t="str">
        <f>IF(COUNTIF($Q$93:Q834,$B834) = 1, "LV", IF(COUNTIF($Q$93:Q834,$B834) = 2, "HV", "ST"))</f>
        <v>ST</v>
      </c>
      <c r="T834" s="6" t="str">
        <f>INDEX('Demand forecast and growth rate'!$E$7:$E$273,MATCH($Q834,'Demand forecast and growth rate'!$B$7:$B$273,0))</f>
        <v>Steady/falling</v>
      </c>
      <c r="U834" s="32">
        <f>SUMIFS('Capex forecast'!E$9:E$223,'Capex forecast'!$T$9:$T$223,$Q834,'Capex forecast'!$S$9:$S$223,$S834,'Capex forecast'!$Q$9:$Q$223,"Augex")</f>
        <v>0</v>
      </c>
      <c r="V834" s="32">
        <f>SUMIFS('Capex forecast'!F$9:F$223,'Capex forecast'!$T$9:$T$223,$Q834,'Capex forecast'!$S$9:$S$223,$S834,'Capex forecast'!$Q$9:$Q$223,"Augex")</f>
        <v>0</v>
      </c>
      <c r="W834" s="32">
        <f>SUMIFS('Capex forecast'!G$9:G$223,'Capex forecast'!$T$9:$T$223,$Q834,'Capex forecast'!$S$9:$S$223,$S834,'Capex forecast'!$Q$9:$Q$223,"Augex")</f>
        <v>0</v>
      </c>
      <c r="X834" s="32">
        <f>SUMIFS('Capex forecast'!H$9:H$223,'Capex forecast'!$T$9:$T$223,$Q834,'Capex forecast'!$S$9:$S$223,$S834,'Capex forecast'!$Q$9:$Q$223,"Augex")</f>
        <v>0</v>
      </c>
      <c r="Y834" s="32">
        <f>SUMIFS('Capex forecast'!I$9:I$223,'Capex forecast'!$T$9:$T$223,$Q834,'Capex forecast'!$S$9:$S$223,$S834,'Capex forecast'!$Q$9:$Q$223,"Augex")</f>
        <v>0</v>
      </c>
      <c r="Z834" s="32">
        <f>SUMIFS('Capex forecast'!J$9:J$223,'Capex forecast'!$T$9:$T$223,$Q834,'Capex forecast'!$S$9:$S$223,$S834,'Capex forecast'!$Q$9:$Q$223,"Augex")</f>
        <v>0</v>
      </c>
      <c r="AA834" s="32">
        <f>SUMIFS('Capex forecast'!K$9:K$223,'Capex forecast'!$T$9:$T$223,$Q834,'Capex forecast'!$S$9:$S$223,$S834,'Capex forecast'!$Q$9:$Q$223,"Augex")</f>
        <v>0</v>
      </c>
      <c r="AB834" s="32">
        <f>SUMIFS('Capex forecast'!L$9:L$223,'Capex forecast'!$T$9:$T$223,$Q834,'Capex forecast'!$S$9:$S$223,$S834,'Capex forecast'!$Q$9:$Q$223,"Augex")</f>
        <v>0</v>
      </c>
      <c r="AC834" s="32">
        <f>SUMIFS('Capex forecast'!M$9:M$223,'Capex forecast'!$T$9:$T$223,$Q834,'Capex forecast'!$S$9:$S$223,$S834,'Capex forecast'!$Q$9:$Q$223,"Augex")</f>
        <v>0</v>
      </c>
      <c r="AD834" s="32">
        <f>SUMIFS('Capex forecast'!N$9:N$223,'Capex forecast'!$T$9:$T$223,$Q834,'Capex forecast'!$S$9:$S$223,$S834,'Capex forecast'!$Q$9:$Q$223,"Augex")</f>
        <v>0</v>
      </c>
      <c r="AF834" s="45" t="s">
        <v>264</v>
      </c>
      <c r="AG834" s="6" t="str">
        <f>INDEX('Demand forecast'!$M$9:$M$5832,MATCH($Q834,'Demand forecast'!$B$9:$B$5832,0))</f>
        <v>Yes</v>
      </c>
      <c r="AH834" s="6" t="str">
        <f>IF(COUNTIF($AF$93:AF834,$B834) = 1, "LV", IF(COUNTIF($AF$93:AF834,$B834) = 2, "HV", "ST"))</f>
        <v>ST</v>
      </c>
      <c r="AI834" s="6" t="str">
        <f>INDEX('Demand forecast and growth rate'!$E$7:$E$273,MATCH($Q834,'Demand forecast and growth rate'!$B$7:$B$273,0))</f>
        <v>Steady/falling</v>
      </c>
      <c r="AJ834" s="47">
        <f>SUMIFS('Capex forecast'!E$9:E$223,'Capex forecast'!$T$9:$T$223,$AF834,'Capex forecast'!$S$9:$S$223,$AH834,'Capex forecast'!$Q$9:$Q$223,"Repex")</f>
        <v>0</v>
      </c>
      <c r="AK834" s="47">
        <f>SUMIFS('Capex forecast'!F$9:F$223,'Capex forecast'!$T$9:$T$223,$AF834,'Capex forecast'!$S$9:$S$223,$AH834,'Capex forecast'!$Q$9:$Q$223,"Repex")</f>
        <v>0</v>
      </c>
      <c r="AL834" s="47">
        <f>SUMIFS('Capex forecast'!G$9:G$223,'Capex forecast'!$T$9:$T$223,$AF834,'Capex forecast'!$S$9:$S$223,$AH834,'Capex forecast'!$Q$9:$Q$223,"Repex")</f>
        <v>0</v>
      </c>
      <c r="AM834" s="47">
        <f>SUMIFS('Capex forecast'!H$9:H$223,'Capex forecast'!$T$9:$T$223,$AF834,'Capex forecast'!$S$9:$S$223,$AH834,'Capex forecast'!$Q$9:$Q$223,"Repex")</f>
        <v>0</v>
      </c>
      <c r="AN834" s="47">
        <f>SUMIFS('Capex forecast'!I$9:I$223,'Capex forecast'!$T$9:$T$223,$AF834,'Capex forecast'!$S$9:$S$223,$AH834,'Capex forecast'!$Q$9:$Q$223,"Repex")</f>
        <v>0</v>
      </c>
      <c r="AO834" s="47">
        <f>SUMIFS('Capex forecast'!J$9:J$223,'Capex forecast'!$T$9:$T$223,$AF834,'Capex forecast'!$S$9:$S$223,$AH834,'Capex forecast'!$Q$9:$Q$223,"Repex")</f>
        <v>0</v>
      </c>
      <c r="AP834" s="47">
        <f>SUMIFS('Capex forecast'!K$9:K$223,'Capex forecast'!$T$9:$T$223,$AF834,'Capex forecast'!$S$9:$S$223,$AH834,'Capex forecast'!$Q$9:$Q$223,"Repex")</f>
        <v>0</v>
      </c>
      <c r="AQ834" s="47">
        <f>SUMIFS('Capex forecast'!L$9:L$223,'Capex forecast'!$T$9:$T$223,$AF834,'Capex forecast'!$S$9:$S$223,$AH834,'Capex forecast'!$Q$9:$Q$223,"Repex")</f>
        <v>0</v>
      </c>
      <c r="AR834" s="47">
        <f>SUMIFS('Capex forecast'!M$9:M$223,'Capex forecast'!$T$9:$T$223,$AF834,'Capex forecast'!$S$9:$S$223,$AH834,'Capex forecast'!$Q$9:$Q$223,"Repex")</f>
        <v>0</v>
      </c>
      <c r="AS834" s="47">
        <f>SUMIFS('Capex forecast'!N$9:N$223,'Capex forecast'!$T$9:$T$223,$AF834,'Capex forecast'!$S$9:$S$223,$AH834,'Capex forecast'!$Q$9:$Q$223,"Repex")</f>
        <v>0</v>
      </c>
    </row>
    <row r="835" spans="2:45" ht="15">
      <c r="B835" s="45" t="s">
        <v>265</v>
      </c>
      <c r="C835" s="6" t="str">
        <f>INDEX('Demand forecast'!$M$9:$M$5832,MATCH($B835,'Demand forecast'!$B$9:$B$5832,0))</f>
        <v>Yes</v>
      </c>
      <c r="D835" s="6" t="str">
        <f>IF(COUNTIF($B$93:B835,$B835) = 1, "LV", IF(COUNTIF($B$93:B835,$B835) = 2, "HV", "ST"))</f>
        <v>ST</v>
      </c>
      <c r="E835" s="6" t="str">
        <f>INDEX('Demand forecast and growth rate'!$E$7:$E$273,MATCH($B835,'Demand forecast and growth rate'!$B$7:$B$273,0))</f>
        <v>Steady/falling</v>
      </c>
      <c r="F835" s="32">
        <f>SUMIFS('Capex forecast'!E$9:E$223,'Capex forecast'!$T$9:$T$223,'Allocation of site-spec costs'!$B835,'Capex forecast'!$S$9:$S$223,'Allocation of site-spec costs'!$D835,'Capex forecast'!$Q$9:$Q$223,"Customer Connection")</f>
        <v>0</v>
      </c>
      <c r="G835" s="32">
        <f>SUMIFS('Capex forecast'!F$9:F$223,'Capex forecast'!$T$9:$T$223,'Allocation of site-spec costs'!$B835,'Capex forecast'!$S$9:$S$223,'Allocation of site-spec costs'!$D835,'Capex forecast'!$Q$9:$Q$223,"Customer Connection")</f>
        <v>0</v>
      </c>
      <c r="H835" s="32">
        <f>SUMIFS('Capex forecast'!G$9:G$223,'Capex forecast'!$T$9:$T$223,'Allocation of site-spec costs'!$B835,'Capex forecast'!$S$9:$S$223,'Allocation of site-spec costs'!$D835,'Capex forecast'!$Q$9:$Q$223,"Customer Connection")</f>
        <v>0</v>
      </c>
      <c r="I835" s="32">
        <f>SUMIFS('Capex forecast'!H$9:H$223,'Capex forecast'!$T$9:$T$223,'Allocation of site-spec costs'!$B835,'Capex forecast'!$S$9:$S$223,'Allocation of site-spec costs'!$D835,'Capex forecast'!$Q$9:$Q$223,"Customer Connection")</f>
        <v>0</v>
      </c>
      <c r="J835" s="32">
        <f>SUMIFS('Capex forecast'!I$9:I$223,'Capex forecast'!$T$9:$T$223,'Allocation of site-spec costs'!$B835,'Capex forecast'!$S$9:$S$223,'Allocation of site-spec costs'!$D835,'Capex forecast'!$Q$9:$Q$223,"Customer Connection")</f>
        <v>0</v>
      </c>
      <c r="K835" s="32">
        <f>SUMIFS('Capex forecast'!J$9:J$223,'Capex forecast'!$T$9:$T$223,'Allocation of site-spec costs'!$B835,'Capex forecast'!$S$9:$S$223,'Allocation of site-spec costs'!$D835,'Capex forecast'!$Q$9:$Q$223,"Customer Connection")</f>
        <v>0</v>
      </c>
      <c r="L835" s="32">
        <f>SUMIFS('Capex forecast'!K$9:K$223,'Capex forecast'!$T$9:$T$223,'Allocation of site-spec costs'!$B835,'Capex forecast'!$S$9:$S$223,'Allocation of site-spec costs'!$D835,'Capex forecast'!$Q$9:$Q$223,"Customer Connection")</f>
        <v>0</v>
      </c>
      <c r="M835" s="32">
        <f>SUMIFS('Capex forecast'!L$9:L$223,'Capex forecast'!$T$9:$T$223,'Allocation of site-spec costs'!$B835,'Capex forecast'!$S$9:$S$223,'Allocation of site-spec costs'!$D835,'Capex forecast'!$Q$9:$Q$223,"Customer Connection")</f>
        <v>0</v>
      </c>
      <c r="N835" s="32">
        <f>SUMIFS('Capex forecast'!M$9:M$223,'Capex forecast'!$T$9:$T$223,'Allocation of site-spec costs'!$B835,'Capex forecast'!$S$9:$S$223,'Allocation of site-spec costs'!$D835,'Capex forecast'!$Q$9:$Q$223,"Customer Connection")</f>
        <v>0</v>
      </c>
      <c r="O835" s="32">
        <f>SUMIFS('Capex forecast'!N$9:N$223,'Capex forecast'!$T$9:$T$223,'Allocation of site-spec costs'!$B835,'Capex forecast'!$S$9:$S$223,'Allocation of site-spec costs'!$D835,'Capex forecast'!$Q$9:$Q$223,"Customer Connection")</f>
        <v>0</v>
      </c>
      <c r="Q835" s="45" t="s">
        <v>265</v>
      </c>
      <c r="R835" s="6" t="str">
        <f>INDEX('Demand forecast'!$M$9:$M$5832,MATCH($Q835,'Demand forecast'!$B$9:$B$5832,0))</f>
        <v>Yes</v>
      </c>
      <c r="S835" s="6" t="str">
        <f>IF(COUNTIF($Q$93:Q835,$B835) = 1, "LV", IF(COUNTIF($Q$93:Q835,$B835) = 2, "HV", "ST"))</f>
        <v>ST</v>
      </c>
      <c r="T835" s="6" t="str">
        <f>INDEX('Demand forecast and growth rate'!$E$7:$E$273,MATCH($Q835,'Demand forecast and growth rate'!$B$7:$B$273,0))</f>
        <v>Steady/falling</v>
      </c>
      <c r="U835" s="32">
        <f>SUMIFS('Capex forecast'!E$9:E$223,'Capex forecast'!$T$9:$T$223,$Q835,'Capex forecast'!$S$9:$S$223,$S835,'Capex forecast'!$Q$9:$Q$223,"Augex")</f>
        <v>0</v>
      </c>
      <c r="V835" s="32">
        <f>SUMIFS('Capex forecast'!F$9:F$223,'Capex forecast'!$T$9:$T$223,$Q835,'Capex forecast'!$S$9:$S$223,$S835,'Capex forecast'!$Q$9:$Q$223,"Augex")</f>
        <v>0</v>
      </c>
      <c r="W835" s="32">
        <f>SUMIFS('Capex forecast'!G$9:G$223,'Capex forecast'!$T$9:$T$223,$Q835,'Capex forecast'!$S$9:$S$223,$S835,'Capex forecast'!$Q$9:$Q$223,"Augex")</f>
        <v>0</v>
      </c>
      <c r="X835" s="32">
        <f>SUMIFS('Capex forecast'!H$9:H$223,'Capex forecast'!$T$9:$T$223,$Q835,'Capex forecast'!$S$9:$S$223,$S835,'Capex forecast'!$Q$9:$Q$223,"Augex")</f>
        <v>0</v>
      </c>
      <c r="Y835" s="32">
        <f>SUMIFS('Capex forecast'!I$9:I$223,'Capex forecast'!$T$9:$T$223,$Q835,'Capex forecast'!$S$9:$S$223,$S835,'Capex forecast'!$Q$9:$Q$223,"Augex")</f>
        <v>0</v>
      </c>
      <c r="Z835" s="32">
        <f>SUMIFS('Capex forecast'!J$9:J$223,'Capex forecast'!$T$9:$T$223,$Q835,'Capex forecast'!$S$9:$S$223,$S835,'Capex forecast'!$Q$9:$Q$223,"Augex")</f>
        <v>0</v>
      </c>
      <c r="AA835" s="32">
        <f>SUMIFS('Capex forecast'!K$9:K$223,'Capex forecast'!$T$9:$T$223,$Q835,'Capex forecast'!$S$9:$S$223,$S835,'Capex forecast'!$Q$9:$Q$223,"Augex")</f>
        <v>0</v>
      </c>
      <c r="AB835" s="32">
        <f>SUMIFS('Capex forecast'!L$9:L$223,'Capex forecast'!$T$9:$T$223,$Q835,'Capex forecast'!$S$9:$S$223,$S835,'Capex forecast'!$Q$9:$Q$223,"Augex")</f>
        <v>0</v>
      </c>
      <c r="AC835" s="32">
        <f>SUMIFS('Capex forecast'!M$9:M$223,'Capex forecast'!$T$9:$T$223,$Q835,'Capex forecast'!$S$9:$S$223,$S835,'Capex forecast'!$Q$9:$Q$223,"Augex")</f>
        <v>0</v>
      </c>
      <c r="AD835" s="32">
        <f>SUMIFS('Capex forecast'!N$9:N$223,'Capex forecast'!$T$9:$T$223,$Q835,'Capex forecast'!$S$9:$S$223,$S835,'Capex forecast'!$Q$9:$Q$223,"Augex")</f>
        <v>0</v>
      </c>
      <c r="AF835" s="45" t="s">
        <v>265</v>
      </c>
      <c r="AG835" s="6" t="str">
        <f>INDEX('Demand forecast'!$M$9:$M$5832,MATCH($Q835,'Demand forecast'!$B$9:$B$5832,0))</f>
        <v>Yes</v>
      </c>
      <c r="AH835" s="6" t="str">
        <f>IF(COUNTIF($AF$93:AF835,$B835) = 1, "LV", IF(COUNTIF($AF$93:AF835,$B835) = 2, "HV", "ST"))</f>
        <v>ST</v>
      </c>
      <c r="AI835" s="6" t="str">
        <f>INDEX('Demand forecast and growth rate'!$E$7:$E$273,MATCH($Q835,'Demand forecast and growth rate'!$B$7:$B$273,0))</f>
        <v>Steady/falling</v>
      </c>
      <c r="AJ835" s="47">
        <f>SUMIFS('Capex forecast'!E$9:E$223,'Capex forecast'!$T$9:$T$223,$AF835,'Capex forecast'!$S$9:$S$223,$AH835,'Capex forecast'!$Q$9:$Q$223,"Repex")</f>
        <v>0</v>
      </c>
      <c r="AK835" s="47">
        <f>SUMIFS('Capex forecast'!F$9:F$223,'Capex forecast'!$T$9:$T$223,$AF835,'Capex forecast'!$S$9:$S$223,$AH835,'Capex forecast'!$Q$9:$Q$223,"Repex")</f>
        <v>0</v>
      </c>
      <c r="AL835" s="47">
        <f>SUMIFS('Capex forecast'!G$9:G$223,'Capex forecast'!$T$9:$T$223,$AF835,'Capex forecast'!$S$9:$S$223,$AH835,'Capex forecast'!$Q$9:$Q$223,"Repex")</f>
        <v>0</v>
      </c>
      <c r="AM835" s="47">
        <f>SUMIFS('Capex forecast'!H$9:H$223,'Capex forecast'!$T$9:$T$223,$AF835,'Capex forecast'!$S$9:$S$223,$AH835,'Capex forecast'!$Q$9:$Q$223,"Repex")</f>
        <v>0</v>
      </c>
      <c r="AN835" s="47">
        <f>SUMIFS('Capex forecast'!I$9:I$223,'Capex forecast'!$T$9:$T$223,$AF835,'Capex forecast'!$S$9:$S$223,$AH835,'Capex forecast'!$Q$9:$Q$223,"Repex")</f>
        <v>0</v>
      </c>
      <c r="AO835" s="47">
        <f>SUMIFS('Capex forecast'!J$9:J$223,'Capex forecast'!$T$9:$T$223,$AF835,'Capex forecast'!$S$9:$S$223,$AH835,'Capex forecast'!$Q$9:$Q$223,"Repex")</f>
        <v>0</v>
      </c>
      <c r="AP835" s="47">
        <f>SUMIFS('Capex forecast'!K$9:K$223,'Capex forecast'!$T$9:$T$223,$AF835,'Capex forecast'!$S$9:$S$223,$AH835,'Capex forecast'!$Q$9:$Q$223,"Repex")</f>
        <v>0</v>
      </c>
      <c r="AQ835" s="47">
        <f>SUMIFS('Capex forecast'!L$9:L$223,'Capex forecast'!$T$9:$T$223,$AF835,'Capex forecast'!$S$9:$S$223,$AH835,'Capex forecast'!$Q$9:$Q$223,"Repex")</f>
        <v>0</v>
      </c>
      <c r="AR835" s="47">
        <f>SUMIFS('Capex forecast'!M$9:M$223,'Capex forecast'!$T$9:$T$223,$AF835,'Capex forecast'!$S$9:$S$223,$AH835,'Capex forecast'!$Q$9:$Q$223,"Repex")</f>
        <v>0</v>
      </c>
      <c r="AS835" s="47">
        <f>SUMIFS('Capex forecast'!N$9:N$223,'Capex forecast'!$T$9:$T$223,$AF835,'Capex forecast'!$S$9:$S$223,$AH835,'Capex forecast'!$Q$9:$Q$223,"Repex")</f>
        <v>0</v>
      </c>
    </row>
    <row r="836" spans="2:45" ht="15">
      <c r="B836" s="45" t="s">
        <v>78</v>
      </c>
      <c r="C836" s="6" t="str">
        <f>INDEX('Demand forecast'!$M$9:$M$5832,MATCH($B836,'Demand forecast'!$B$9:$B$5832,0))</f>
        <v>No</v>
      </c>
      <c r="D836" s="6" t="str">
        <f>IF(COUNTIF($B$93:B836,$B836) = 1, "LV", IF(COUNTIF($B$93:B836,$B836) = 2, "HV", "ST"))</f>
        <v>ST</v>
      </c>
      <c r="E836" s="6" t="str">
        <f>INDEX('Demand forecast and growth rate'!$E$7:$E$273,MATCH($B836,'Demand forecast and growth rate'!$B$7:$B$273,0))</f>
        <v>Small growth</v>
      </c>
      <c r="F836" s="32">
        <f>SUMIFS('Capex forecast'!E$9:E$223,'Capex forecast'!$T$9:$T$223,'Allocation of site-spec costs'!$B836,'Capex forecast'!$S$9:$S$223,'Allocation of site-spec costs'!$D836,'Capex forecast'!$Q$9:$Q$223,"Customer Connection")</f>
        <v>0</v>
      </c>
      <c r="G836" s="32">
        <f>SUMIFS('Capex forecast'!F$9:F$223,'Capex forecast'!$T$9:$T$223,'Allocation of site-spec costs'!$B836,'Capex forecast'!$S$9:$S$223,'Allocation of site-spec costs'!$D836,'Capex forecast'!$Q$9:$Q$223,"Customer Connection")</f>
        <v>0</v>
      </c>
      <c r="H836" s="32">
        <f>SUMIFS('Capex forecast'!G$9:G$223,'Capex forecast'!$T$9:$T$223,'Allocation of site-spec costs'!$B836,'Capex forecast'!$S$9:$S$223,'Allocation of site-spec costs'!$D836,'Capex forecast'!$Q$9:$Q$223,"Customer Connection")</f>
        <v>0</v>
      </c>
      <c r="I836" s="32">
        <f>SUMIFS('Capex forecast'!H$9:H$223,'Capex forecast'!$T$9:$T$223,'Allocation of site-spec costs'!$B836,'Capex forecast'!$S$9:$S$223,'Allocation of site-spec costs'!$D836,'Capex forecast'!$Q$9:$Q$223,"Customer Connection")</f>
        <v>0</v>
      </c>
      <c r="J836" s="32">
        <f>SUMIFS('Capex forecast'!I$9:I$223,'Capex forecast'!$T$9:$T$223,'Allocation of site-spec costs'!$B836,'Capex forecast'!$S$9:$S$223,'Allocation of site-spec costs'!$D836,'Capex forecast'!$Q$9:$Q$223,"Customer Connection")</f>
        <v>0</v>
      </c>
      <c r="K836" s="32">
        <f>SUMIFS('Capex forecast'!J$9:J$223,'Capex forecast'!$T$9:$T$223,'Allocation of site-spec costs'!$B836,'Capex forecast'!$S$9:$S$223,'Allocation of site-spec costs'!$D836,'Capex forecast'!$Q$9:$Q$223,"Customer Connection")</f>
        <v>0</v>
      </c>
      <c r="L836" s="32">
        <f>SUMIFS('Capex forecast'!K$9:K$223,'Capex forecast'!$T$9:$T$223,'Allocation of site-spec costs'!$B836,'Capex forecast'!$S$9:$S$223,'Allocation of site-spec costs'!$D836,'Capex forecast'!$Q$9:$Q$223,"Customer Connection")</f>
        <v>0</v>
      </c>
      <c r="M836" s="32">
        <f>SUMIFS('Capex forecast'!L$9:L$223,'Capex forecast'!$T$9:$T$223,'Allocation of site-spec costs'!$B836,'Capex forecast'!$S$9:$S$223,'Allocation of site-spec costs'!$D836,'Capex forecast'!$Q$9:$Q$223,"Customer Connection")</f>
        <v>0</v>
      </c>
      <c r="N836" s="32">
        <f>SUMIFS('Capex forecast'!M$9:M$223,'Capex forecast'!$T$9:$T$223,'Allocation of site-spec costs'!$B836,'Capex forecast'!$S$9:$S$223,'Allocation of site-spec costs'!$D836,'Capex forecast'!$Q$9:$Q$223,"Customer Connection")</f>
        <v>0</v>
      </c>
      <c r="O836" s="32">
        <f>SUMIFS('Capex forecast'!N$9:N$223,'Capex forecast'!$T$9:$T$223,'Allocation of site-spec costs'!$B836,'Capex forecast'!$S$9:$S$223,'Allocation of site-spec costs'!$D836,'Capex forecast'!$Q$9:$Q$223,"Customer Connection")</f>
        <v>0</v>
      </c>
      <c r="Q836" s="45" t="s">
        <v>78</v>
      </c>
      <c r="R836" s="6" t="str">
        <f>INDEX('Demand forecast'!$M$9:$M$5832,MATCH($Q836,'Demand forecast'!$B$9:$B$5832,0))</f>
        <v>No</v>
      </c>
      <c r="S836" s="6" t="str">
        <f>IF(COUNTIF($Q$93:Q836,$B836) = 1, "LV", IF(COUNTIF($Q$93:Q836,$B836) = 2, "HV", "ST"))</f>
        <v>ST</v>
      </c>
      <c r="T836" s="6" t="str">
        <f>INDEX('Demand forecast and growth rate'!$E$7:$E$273,MATCH($Q836,'Demand forecast and growth rate'!$B$7:$B$273,0))</f>
        <v>Small growth</v>
      </c>
      <c r="U836" s="32">
        <f>SUMIFS('Capex forecast'!E$9:E$223,'Capex forecast'!$T$9:$T$223,$Q836,'Capex forecast'!$S$9:$S$223,$S836,'Capex forecast'!$Q$9:$Q$223,"Augex")</f>
        <v>0</v>
      </c>
      <c r="V836" s="32">
        <f>SUMIFS('Capex forecast'!F$9:F$223,'Capex forecast'!$T$9:$T$223,$Q836,'Capex forecast'!$S$9:$S$223,$S836,'Capex forecast'!$Q$9:$Q$223,"Augex")</f>
        <v>0</v>
      </c>
      <c r="W836" s="32">
        <f>SUMIFS('Capex forecast'!G$9:G$223,'Capex forecast'!$T$9:$T$223,$Q836,'Capex forecast'!$S$9:$S$223,$S836,'Capex forecast'!$Q$9:$Q$223,"Augex")</f>
        <v>0</v>
      </c>
      <c r="X836" s="32">
        <f>SUMIFS('Capex forecast'!H$9:H$223,'Capex forecast'!$T$9:$T$223,$Q836,'Capex forecast'!$S$9:$S$223,$S836,'Capex forecast'!$Q$9:$Q$223,"Augex")</f>
        <v>0</v>
      </c>
      <c r="Y836" s="32">
        <f>SUMIFS('Capex forecast'!I$9:I$223,'Capex forecast'!$T$9:$T$223,$Q836,'Capex forecast'!$S$9:$S$223,$S836,'Capex forecast'!$Q$9:$Q$223,"Augex")</f>
        <v>0</v>
      </c>
      <c r="Z836" s="32">
        <f>SUMIFS('Capex forecast'!J$9:J$223,'Capex forecast'!$T$9:$T$223,$Q836,'Capex forecast'!$S$9:$S$223,$S836,'Capex forecast'!$Q$9:$Q$223,"Augex")</f>
        <v>0</v>
      </c>
      <c r="AA836" s="32">
        <f>SUMIFS('Capex forecast'!K$9:K$223,'Capex forecast'!$T$9:$T$223,$Q836,'Capex forecast'!$S$9:$S$223,$S836,'Capex forecast'!$Q$9:$Q$223,"Augex")</f>
        <v>0</v>
      </c>
      <c r="AB836" s="32">
        <f>SUMIFS('Capex forecast'!L$9:L$223,'Capex forecast'!$T$9:$T$223,$Q836,'Capex forecast'!$S$9:$S$223,$S836,'Capex forecast'!$Q$9:$Q$223,"Augex")</f>
        <v>0</v>
      </c>
      <c r="AC836" s="32">
        <f>SUMIFS('Capex forecast'!M$9:M$223,'Capex forecast'!$T$9:$T$223,$Q836,'Capex forecast'!$S$9:$S$223,$S836,'Capex forecast'!$Q$9:$Q$223,"Augex")</f>
        <v>0</v>
      </c>
      <c r="AD836" s="32">
        <f>SUMIFS('Capex forecast'!N$9:N$223,'Capex forecast'!$T$9:$T$223,$Q836,'Capex forecast'!$S$9:$S$223,$S836,'Capex forecast'!$Q$9:$Q$223,"Augex")</f>
        <v>0</v>
      </c>
      <c r="AF836" s="45" t="s">
        <v>78</v>
      </c>
      <c r="AG836" s="6" t="str">
        <f>INDEX('Demand forecast'!$M$9:$M$5832,MATCH($Q836,'Demand forecast'!$B$9:$B$5832,0))</f>
        <v>No</v>
      </c>
      <c r="AH836" s="6" t="str">
        <f>IF(COUNTIF($AF$93:AF836,$B836) = 1, "LV", IF(COUNTIF($AF$93:AF836,$B836) = 2, "HV", "ST"))</f>
        <v>ST</v>
      </c>
      <c r="AI836" s="6" t="str">
        <f>INDEX('Demand forecast and growth rate'!$E$7:$E$273,MATCH($Q836,'Demand forecast and growth rate'!$B$7:$B$273,0))</f>
        <v>Small growth</v>
      </c>
      <c r="AJ836" s="47">
        <f>SUMIFS('Capex forecast'!E$9:E$223,'Capex forecast'!$T$9:$T$223,$AF836,'Capex forecast'!$S$9:$S$223,$AH836,'Capex forecast'!$Q$9:$Q$223,"Repex")</f>
        <v>0</v>
      </c>
      <c r="AK836" s="47">
        <f>SUMIFS('Capex forecast'!F$9:F$223,'Capex forecast'!$T$9:$T$223,$AF836,'Capex forecast'!$S$9:$S$223,$AH836,'Capex forecast'!$Q$9:$Q$223,"Repex")</f>
        <v>0</v>
      </c>
      <c r="AL836" s="47">
        <f>SUMIFS('Capex forecast'!G$9:G$223,'Capex forecast'!$T$9:$T$223,$AF836,'Capex forecast'!$S$9:$S$223,$AH836,'Capex forecast'!$Q$9:$Q$223,"Repex")</f>
        <v>0</v>
      </c>
      <c r="AM836" s="47">
        <f>SUMIFS('Capex forecast'!H$9:H$223,'Capex forecast'!$T$9:$T$223,$AF836,'Capex forecast'!$S$9:$S$223,$AH836,'Capex forecast'!$Q$9:$Q$223,"Repex")</f>
        <v>0</v>
      </c>
      <c r="AN836" s="47">
        <f>SUMIFS('Capex forecast'!I$9:I$223,'Capex forecast'!$T$9:$T$223,$AF836,'Capex forecast'!$S$9:$S$223,$AH836,'Capex forecast'!$Q$9:$Q$223,"Repex")</f>
        <v>0</v>
      </c>
      <c r="AO836" s="47">
        <f>SUMIFS('Capex forecast'!J$9:J$223,'Capex forecast'!$T$9:$T$223,$AF836,'Capex forecast'!$S$9:$S$223,$AH836,'Capex forecast'!$Q$9:$Q$223,"Repex")</f>
        <v>0</v>
      </c>
      <c r="AP836" s="47">
        <f>SUMIFS('Capex forecast'!K$9:K$223,'Capex forecast'!$T$9:$T$223,$AF836,'Capex forecast'!$S$9:$S$223,$AH836,'Capex forecast'!$Q$9:$Q$223,"Repex")</f>
        <v>0</v>
      </c>
      <c r="AQ836" s="47">
        <f>SUMIFS('Capex forecast'!L$9:L$223,'Capex forecast'!$T$9:$T$223,$AF836,'Capex forecast'!$S$9:$S$223,$AH836,'Capex forecast'!$Q$9:$Q$223,"Repex")</f>
        <v>0</v>
      </c>
      <c r="AR836" s="47">
        <f>SUMIFS('Capex forecast'!M$9:M$223,'Capex forecast'!$T$9:$T$223,$AF836,'Capex forecast'!$S$9:$S$223,$AH836,'Capex forecast'!$Q$9:$Q$223,"Repex")</f>
        <v>0</v>
      </c>
      <c r="AS836" s="47">
        <f>SUMIFS('Capex forecast'!N$9:N$223,'Capex forecast'!$T$9:$T$223,$AF836,'Capex forecast'!$S$9:$S$223,$AH836,'Capex forecast'!$Q$9:$Q$223,"Repex")</f>
        <v>0</v>
      </c>
    </row>
    <row r="837" spans="2:45" ht="15">
      <c r="B837" s="45" t="s">
        <v>82</v>
      </c>
      <c r="C837" s="6" t="str">
        <f>INDEX('Demand forecast'!$M$9:$M$5832,MATCH($B837,'Demand forecast'!$B$9:$B$5832,0))</f>
        <v>No</v>
      </c>
      <c r="D837" s="6" t="str">
        <f>IF(COUNTIF($B$93:B837,$B837) = 1, "LV", IF(COUNTIF($B$93:B837,$B837) = 2, "HV", "ST"))</f>
        <v>ST</v>
      </c>
      <c r="E837" s="6" t="str">
        <f>INDEX('Demand forecast and growth rate'!$E$7:$E$273,MATCH($B837,'Demand forecast and growth rate'!$B$7:$B$273,0))</f>
        <v>Small growth</v>
      </c>
      <c r="F837" s="32">
        <f>SUMIFS('Capex forecast'!E$9:E$223,'Capex forecast'!$T$9:$T$223,'Allocation of site-spec costs'!$B837,'Capex forecast'!$S$9:$S$223,'Allocation of site-spec costs'!$D837,'Capex forecast'!$Q$9:$Q$223,"Customer Connection")</f>
        <v>0</v>
      </c>
      <c r="G837" s="32">
        <f>SUMIFS('Capex forecast'!F$9:F$223,'Capex forecast'!$T$9:$T$223,'Allocation of site-spec costs'!$B837,'Capex forecast'!$S$9:$S$223,'Allocation of site-spec costs'!$D837,'Capex forecast'!$Q$9:$Q$223,"Customer Connection")</f>
        <v>0</v>
      </c>
      <c r="H837" s="32">
        <f>SUMIFS('Capex forecast'!G$9:G$223,'Capex forecast'!$T$9:$T$223,'Allocation of site-spec costs'!$B837,'Capex forecast'!$S$9:$S$223,'Allocation of site-spec costs'!$D837,'Capex forecast'!$Q$9:$Q$223,"Customer Connection")</f>
        <v>0</v>
      </c>
      <c r="I837" s="32">
        <f>SUMIFS('Capex forecast'!H$9:H$223,'Capex forecast'!$T$9:$T$223,'Allocation of site-spec costs'!$B837,'Capex forecast'!$S$9:$S$223,'Allocation of site-spec costs'!$D837,'Capex forecast'!$Q$9:$Q$223,"Customer Connection")</f>
        <v>0</v>
      </c>
      <c r="J837" s="32">
        <f>SUMIFS('Capex forecast'!I$9:I$223,'Capex forecast'!$T$9:$T$223,'Allocation of site-spec costs'!$B837,'Capex forecast'!$S$9:$S$223,'Allocation of site-spec costs'!$D837,'Capex forecast'!$Q$9:$Q$223,"Customer Connection")</f>
        <v>0</v>
      </c>
      <c r="K837" s="32">
        <f>SUMIFS('Capex forecast'!J$9:J$223,'Capex forecast'!$T$9:$T$223,'Allocation of site-spec costs'!$B837,'Capex forecast'!$S$9:$S$223,'Allocation of site-spec costs'!$D837,'Capex forecast'!$Q$9:$Q$223,"Customer Connection")</f>
        <v>0</v>
      </c>
      <c r="L837" s="32">
        <f>SUMIFS('Capex forecast'!K$9:K$223,'Capex forecast'!$T$9:$T$223,'Allocation of site-spec costs'!$B837,'Capex forecast'!$S$9:$S$223,'Allocation of site-spec costs'!$D837,'Capex forecast'!$Q$9:$Q$223,"Customer Connection")</f>
        <v>0</v>
      </c>
      <c r="M837" s="32">
        <f>SUMIFS('Capex forecast'!L$9:L$223,'Capex forecast'!$T$9:$T$223,'Allocation of site-spec costs'!$B837,'Capex forecast'!$S$9:$S$223,'Allocation of site-spec costs'!$D837,'Capex forecast'!$Q$9:$Q$223,"Customer Connection")</f>
        <v>0</v>
      </c>
      <c r="N837" s="32">
        <f>SUMIFS('Capex forecast'!M$9:M$223,'Capex forecast'!$T$9:$T$223,'Allocation of site-spec costs'!$B837,'Capex forecast'!$S$9:$S$223,'Allocation of site-spec costs'!$D837,'Capex forecast'!$Q$9:$Q$223,"Customer Connection")</f>
        <v>0</v>
      </c>
      <c r="O837" s="32">
        <f>SUMIFS('Capex forecast'!N$9:N$223,'Capex forecast'!$T$9:$T$223,'Allocation of site-spec costs'!$B837,'Capex forecast'!$S$9:$S$223,'Allocation of site-spec costs'!$D837,'Capex forecast'!$Q$9:$Q$223,"Customer Connection")</f>
        <v>0</v>
      </c>
      <c r="Q837" s="45" t="s">
        <v>82</v>
      </c>
      <c r="R837" s="6" t="str">
        <f>INDEX('Demand forecast'!$M$9:$M$5832,MATCH($Q837,'Demand forecast'!$B$9:$B$5832,0))</f>
        <v>No</v>
      </c>
      <c r="S837" s="6" t="str">
        <f>IF(COUNTIF($Q$93:Q837,$B837) = 1, "LV", IF(COUNTIF($Q$93:Q837,$B837) = 2, "HV", "ST"))</f>
        <v>ST</v>
      </c>
      <c r="T837" s="6" t="str">
        <f>INDEX('Demand forecast and growth rate'!$E$7:$E$273,MATCH($Q837,'Demand forecast and growth rate'!$B$7:$B$273,0))</f>
        <v>Small growth</v>
      </c>
      <c r="U837" s="32">
        <f>SUMIFS('Capex forecast'!E$9:E$223,'Capex forecast'!$T$9:$T$223,$Q837,'Capex forecast'!$S$9:$S$223,$S837,'Capex forecast'!$Q$9:$Q$223,"Augex")</f>
        <v>0</v>
      </c>
      <c r="V837" s="32">
        <f>SUMIFS('Capex forecast'!F$9:F$223,'Capex forecast'!$T$9:$T$223,$Q837,'Capex forecast'!$S$9:$S$223,$S837,'Capex forecast'!$Q$9:$Q$223,"Augex")</f>
        <v>0</v>
      </c>
      <c r="W837" s="32">
        <f>SUMIFS('Capex forecast'!G$9:G$223,'Capex forecast'!$T$9:$T$223,$Q837,'Capex forecast'!$S$9:$S$223,$S837,'Capex forecast'!$Q$9:$Q$223,"Augex")</f>
        <v>0</v>
      </c>
      <c r="X837" s="32">
        <f>SUMIFS('Capex forecast'!H$9:H$223,'Capex forecast'!$T$9:$T$223,$Q837,'Capex forecast'!$S$9:$S$223,$S837,'Capex forecast'!$Q$9:$Q$223,"Augex")</f>
        <v>0</v>
      </c>
      <c r="Y837" s="32">
        <f>SUMIFS('Capex forecast'!I$9:I$223,'Capex forecast'!$T$9:$T$223,$Q837,'Capex forecast'!$S$9:$S$223,$S837,'Capex forecast'!$Q$9:$Q$223,"Augex")</f>
        <v>0</v>
      </c>
      <c r="Z837" s="32">
        <f>SUMIFS('Capex forecast'!J$9:J$223,'Capex forecast'!$T$9:$T$223,$Q837,'Capex forecast'!$S$9:$S$223,$S837,'Capex forecast'!$Q$9:$Q$223,"Augex")</f>
        <v>0</v>
      </c>
      <c r="AA837" s="32">
        <f>SUMIFS('Capex forecast'!K$9:K$223,'Capex forecast'!$T$9:$T$223,$Q837,'Capex forecast'!$S$9:$S$223,$S837,'Capex forecast'!$Q$9:$Q$223,"Augex")</f>
        <v>0</v>
      </c>
      <c r="AB837" s="32">
        <f>SUMIFS('Capex forecast'!L$9:L$223,'Capex forecast'!$T$9:$T$223,$Q837,'Capex forecast'!$S$9:$S$223,$S837,'Capex forecast'!$Q$9:$Q$223,"Augex")</f>
        <v>0</v>
      </c>
      <c r="AC837" s="32">
        <f>SUMIFS('Capex forecast'!M$9:M$223,'Capex forecast'!$T$9:$T$223,$Q837,'Capex forecast'!$S$9:$S$223,$S837,'Capex forecast'!$Q$9:$Q$223,"Augex")</f>
        <v>0</v>
      </c>
      <c r="AD837" s="32">
        <f>SUMIFS('Capex forecast'!N$9:N$223,'Capex forecast'!$T$9:$T$223,$Q837,'Capex forecast'!$S$9:$S$223,$S837,'Capex forecast'!$Q$9:$Q$223,"Augex")</f>
        <v>0</v>
      </c>
      <c r="AF837" s="45" t="s">
        <v>82</v>
      </c>
      <c r="AG837" s="6" t="str">
        <f>INDEX('Demand forecast'!$M$9:$M$5832,MATCH($Q837,'Demand forecast'!$B$9:$B$5832,0))</f>
        <v>No</v>
      </c>
      <c r="AH837" s="6" t="str">
        <f>IF(COUNTIF($AF$93:AF837,$B837) = 1, "LV", IF(COUNTIF($AF$93:AF837,$B837) = 2, "HV", "ST"))</f>
        <v>ST</v>
      </c>
      <c r="AI837" s="6" t="str">
        <f>INDEX('Demand forecast and growth rate'!$E$7:$E$273,MATCH($Q837,'Demand forecast and growth rate'!$B$7:$B$273,0))</f>
        <v>Small growth</v>
      </c>
      <c r="AJ837" s="47">
        <f>SUMIFS('Capex forecast'!E$9:E$223,'Capex forecast'!$T$9:$T$223,$AF837,'Capex forecast'!$S$9:$S$223,$AH837,'Capex forecast'!$Q$9:$Q$223,"Repex")</f>
        <v>0</v>
      </c>
      <c r="AK837" s="47">
        <f>SUMIFS('Capex forecast'!F$9:F$223,'Capex forecast'!$T$9:$T$223,$AF837,'Capex forecast'!$S$9:$S$223,$AH837,'Capex forecast'!$Q$9:$Q$223,"Repex")</f>
        <v>0</v>
      </c>
      <c r="AL837" s="47">
        <f>SUMIFS('Capex forecast'!G$9:G$223,'Capex forecast'!$T$9:$T$223,$AF837,'Capex forecast'!$S$9:$S$223,$AH837,'Capex forecast'!$Q$9:$Q$223,"Repex")</f>
        <v>0</v>
      </c>
      <c r="AM837" s="47">
        <f>SUMIFS('Capex forecast'!H$9:H$223,'Capex forecast'!$T$9:$T$223,$AF837,'Capex forecast'!$S$9:$S$223,$AH837,'Capex forecast'!$Q$9:$Q$223,"Repex")</f>
        <v>0</v>
      </c>
      <c r="AN837" s="47">
        <f>SUMIFS('Capex forecast'!I$9:I$223,'Capex forecast'!$T$9:$T$223,$AF837,'Capex forecast'!$S$9:$S$223,$AH837,'Capex forecast'!$Q$9:$Q$223,"Repex")</f>
        <v>0</v>
      </c>
      <c r="AO837" s="47">
        <f>SUMIFS('Capex forecast'!J$9:J$223,'Capex forecast'!$T$9:$T$223,$AF837,'Capex forecast'!$S$9:$S$223,$AH837,'Capex forecast'!$Q$9:$Q$223,"Repex")</f>
        <v>0</v>
      </c>
      <c r="AP837" s="47">
        <f>SUMIFS('Capex forecast'!K$9:K$223,'Capex forecast'!$T$9:$T$223,$AF837,'Capex forecast'!$S$9:$S$223,$AH837,'Capex forecast'!$Q$9:$Q$223,"Repex")</f>
        <v>0</v>
      </c>
      <c r="AQ837" s="47">
        <f>SUMIFS('Capex forecast'!L$9:L$223,'Capex forecast'!$T$9:$T$223,$AF837,'Capex forecast'!$S$9:$S$223,$AH837,'Capex forecast'!$Q$9:$Q$223,"Repex")</f>
        <v>0</v>
      </c>
      <c r="AR837" s="47">
        <f>SUMIFS('Capex forecast'!M$9:M$223,'Capex forecast'!$T$9:$T$223,$AF837,'Capex forecast'!$S$9:$S$223,$AH837,'Capex forecast'!$Q$9:$Q$223,"Repex")</f>
        <v>0</v>
      </c>
      <c r="AS837" s="47">
        <f>SUMIFS('Capex forecast'!N$9:N$223,'Capex forecast'!$T$9:$T$223,$AF837,'Capex forecast'!$S$9:$S$223,$AH837,'Capex forecast'!$Q$9:$Q$223,"Repex")</f>
        <v>0</v>
      </c>
    </row>
    <row r="838" spans="2:45" ht="15">
      <c r="B838" s="45" t="s">
        <v>440</v>
      </c>
      <c r="C838" s="6" t="str">
        <f>INDEX('Demand forecast'!$M$9:$M$5832,MATCH($B838,'Demand forecast'!$B$9:$B$5832,0))</f>
        <v>Yes</v>
      </c>
      <c r="D838" s="6" t="str">
        <f>IF(COUNTIF($B$93:B838,$B838) = 1, "LV", IF(COUNTIF($B$93:B838,$B838) = 2, "HV", "ST"))</f>
        <v>ST</v>
      </c>
      <c r="E838" s="6" t="str">
        <f>INDEX('Demand forecast and growth rate'!$E$7:$E$273,MATCH($B838,'Demand forecast and growth rate'!$B$7:$B$273,0))</f>
        <v>Steady/falling</v>
      </c>
      <c r="F838" s="32">
        <f>SUMIFS('Capex forecast'!E$9:E$223,'Capex forecast'!$T$9:$T$223,'Allocation of site-spec costs'!$B838,'Capex forecast'!$S$9:$S$223,'Allocation of site-spec costs'!$D838,'Capex forecast'!$Q$9:$Q$223,"Customer Connection")</f>
        <v>0</v>
      </c>
      <c r="G838" s="32">
        <f>SUMIFS('Capex forecast'!F$9:F$223,'Capex forecast'!$T$9:$T$223,'Allocation of site-spec costs'!$B838,'Capex forecast'!$S$9:$S$223,'Allocation of site-spec costs'!$D838,'Capex forecast'!$Q$9:$Q$223,"Customer Connection")</f>
        <v>0</v>
      </c>
      <c r="H838" s="32">
        <f>SUMIFS('Capex forecast'!G$9:G$223,'Capex forecast'!$T$9:$T$223,'Allocation of site-spec costs'!$B838,'Capex forecast'!$S$9:$S$223,'Allocation of site-spec costs'!$D838,'Capex forecast'!$Q$9:$Q$223,"Customer Connection")</f>
        <v>0</v>
      </c>
      <c r="I838" s="32">
        <f>SUMIFS('Capex forecast'!H$9:H$223,'Capex forecast'!$T$9:$T$223,'Allocation of site-spec costs'!$B838,'Capex forecast'!$S$9:$S$223,'Allocation of site-spec costs'!$D838,'Capex forecast'!$Q$9:$Q$223,"Customer Connection")</f>
        <v>0</v>
      </c>
      <c r="J838" s="32">
        <f>SUMIFS('Capex forecast'!I$9:I$223,'Capex forecast'!$T$9:$T$223,'Allocation of site-spec costs'!$B838,'Capex forecast'!$S$9:$S$223,'Allocation of site-spec costs'!$D838,'Capex forecast'!$Q$9:$Q$223,"Customer Connection")</f>
        <v>0</v>
      </c>
      <c r="K838" s="32">
        <f>SUMIFS('Capex forecast'!J$9:J$223,'Capex forecast'!$T$9:$T$223,'Allocation of site-spec costs'!$B838,'Capex forecast'!$S$9:$S$223,'Allocation of site-spec costs'!$D838,'Capex forecast'!$Q$9:$Q$223,"Customer Connection")</f>
        <v>0</v>
      </c>
      <c r="L838" s="32">
        <f>SUMIFS('Capex forecast'!K$9:K$223,'Capex forecast'!$T$9:$T$223,'Allocation of site-spec costs'!$B838,'Capex forecast'!$S$9:$S$223,'Allocation of site-spec costs'!$D838,'Capex forecast'!$Q$9:$Q$223,"Customer Connection")</f>
        <v>0</v>
      </c>
      <c r="M838" s="32">
        <f>SUMIFS('Capex forecast'!L$9:L$223,'Capex forecast'!$T$9:$T$223,'Allocation of site-spec costs'!$B838,'Capex forecast'!$S$9:$S$223,'Allocation of site-spec costs'!$D838,'Capex forecast'!$Q$9:$Q$223,"Customer Connection")</f>
        <v>0</v>
      </c>
      <c r="N838" s="32">
        <f>SUMIFS('Capex forecast'!M$9:M$223,'Capex forecast'!$T$9:$T$223,'Allocation of site-spec costs'!$B838,'Capex forecast'!$S$9:$S$223,'Allocation of site-spec costs'!$D838,'Capex forecast'!$Q$9:$Q$223,"Customer Connection")</f>
        <v>0</v>
      </c>
      <c r="O838" s="32">
        <f>SUMIFS('Capex forecast'!N$9:N$223,'Capex forecast'!$T$9:$T$223,'Allocation of site-spec costs'!$B838,'Capex forecast'!$S$9:$S$223,'Allocation of site-spec costs'!$D838,'Capex forecast'!$Q$9:$Q$223,"Customer Connection")</f>
        <v>0</v>
      </c>
      <c r="Q838" s="45" t="s">
        <v>440</v>
      </c>
      <c r="R838" s="6" t="str">
        <f>INDEX('Demand forecast'!$M$9:$M$5832,MATCH($Q838,'Demand forecast'!$B$9:$B$5832,0))</f>
        <v>Yes</v>
      </c>
      <c r="S838" s="6" t="str">
        <f>IF(COUNTIF($Q$93:Q838,$B838) = 1, "LV", IF(COUNTIF($Q$93:Q838,$B838) = 2, "HV", "ST"))</f>
        <v>ST</v>
      </c>
      <c r="T838" s="6" t="str">
        <f>INDEX('Demand forecast and growth rate'!$E$7:$E$273,MATCH($Q838,'Demand forecast and growth rate'!$B$7:$B$273,0))</f>
        <v>Steady/falling</v>
      </c>
      <c r="U838" s="32">
        <f>SUMIFS('Capex forecast'!E$9:E$223,'Capex forecast'!$T$9:$T$223,$Q838,'Capex forecast'!$S$9:$S$223,$S838,'Capex forecast'!$Q$9:$Q$223,"Augex")</f>
        <v>0</v>
      </c>
      <c r="V838" s="32">
        <f>SUMIFS('Capex forecast'!F$9:F$223,'Capex forecast'!$T$9:$T$223,$Q838,'Capex forecast'!$S$9:$S$223,$S838,'Capex forecast'!$Q$9:$Q$223,"Augex")</f>
        <v>0</v>
      </c>
      <c r="W838" s="32">
        <f>SUMIFS('Capex forecast'!G$9:G$223,'Capex forecast'!$T$9:$T$223,$Q838,'Capex forecast'!$S$9:$S$223,$S838,'Capex forecast'!$Q$9:$Q$223,"Augex")</f>
        <v>0</v>
      </c>
      <c r="X838" s="32">
        <f>SUMIFS('Capex forecast'!H$9:H$223,'Capex forecast'!$T$9:$T$223,$Q838,'Capex forecast'!$S$9:$S$223,$S838,'Capex forecast'!$Q$9:$Q$223,"Augex")</f>
        <v>0</v>
      </c>
      <c r="Y838" s="32">
        <f>SUMIFS('Capex forecast'!I$9:I$223,'Capex forecast'!$T$9:$T$223,$Q838,'Capex forecast'!$S$9:$S$223,$S838,'Capex forecast'!$Q$9:$Q$223,"Augex")</f>
        <v>0</v>
      </c>
      <c r="Z838" s="32">
        <f>SUMIFS('Capex forecast'!J$9:J$223,'Capex forecast'!$T$9:$T$223,$Q838,'Capex forecast'!$S$9:$S$223,$S838,'Capex forecast'!$Q$9:$Q$223,"Augex")</f>
        <v>0</v>
      </c>
      <c r="AA838" s="32">
        <f>SUMIFS('Capex forecast'!K$9:K$223,'Capex forecast'!$T$9:$T$223,$Q838,'Capex forecast'!$S$9:$S$223,$S838,'Capex forecast'!$Q$9:$Q$223,"Augex")</f>
        <v>0</v>
      </c>
      <c r="AB838" s="32">
        <f>SUMIFS('Capex forecast'!L$9:L$223,'Capex forecast'!$T$9:$T$223,$Q838,'Capex forecast'!$S$9:$S$223,$S838,'Capex forecast'!$Q$9:$Q$223,"Augex")</f>
        <v>0</v>
      </c>
      <c r="AC838" s="32">
        <f>SUMIFS('Capex forecast'!M$9:M$223,'Capex forecast'!$T$9:$T$223,$Q838,'Capex forecast'!$S$9:$S$223,$S838,'Capex forecast'!$Q$9:$Q$223,"Augex")</f>
        <v>0</v>
      </c>
      <c r="AD838" s="32">
        <f>SUMIFS('Capex forecast'!N$9:N$223,'Capex forecast'!$T$9:$T$223,$Q838,'Capex forecast'!$S$9:$S$223,$S838,'Capex forecast'!$Q$9:$Q$223,"Augex")</f>
        <v>0</v>
      </c>
      <c r="AF838" s="45" t="s">
        <v>440</v>
      </c>
      <c r="AG838" s="6" t="str">
        <f>INDEX('Demand forecast'!$M$9:$M$5832,MATCH($Q838,'Demand forecast'!$B$9:$B$5832,0))</f>
        <v>Yes</v>
      </c>
      <c r="AH838" s="6" t="str">
        <f>IF(COUNTIF($AF$93:AF838,$B838) = 1, "LV", IF(COUNTIF($AF$93:AF838,$B838) = 2, "HV", "ST"))</f>
        <v>ST</v>
      </c>
      <c r="AI838" s="6" t="str">
        <f>INDEX('Demand forecast and growth rate'!$E$7:$E$273,MATCH($Q838,'Demand forecast and growth rate'!$B$7:$B$273,0))</f>
        <v>Steady/falling</v>
      </c>
      <c r="AJ838" s="47">
        <f>SUMIFS('Capex forecast'!E$9:E$223,'Capex forecast'!$T$9:$T$223,$AF838,'Capex forecast'!$S$9:$S$223,$AH838,'Capex forecast'!$Q$9:$Q$223,"Repex")</f>
        <v>0</v>
      </c>
      <c r="AK838" s="47">
        <f>SUMIFS('Capex forecast'!F$9:F$223,'Capex forecast'!$T$9:$T$223,$AF838,'Capex forecast'!$S$9:$S$223,$AH838,'Capex forecast'!$Q$9:$Q$223,"Repex")</f>
        <v>0</v>
      </c>
      <c r="AL838" s="47">
        <f>SUMIFS('Capex forecast'!G$9:G$223,'Capex forecast'!$T$9:$T$223,$AF838,'Capex forecast'!$S$9:$S$223,$AH838,'Capex forecast'!$Q$9:$Q$223,"Repex")</f>
        <v>0</v>
      </c>
      <c r="AM838" s="47">
        <f>SUMIFS('Capex forecast'!H$9:H$223,'Capex forecast'!$T$9:$T$223,$AF838,'Capex forecast'!$S$9:$S$223,$AH838,'Capex forecast'!$Q$9:$Q$223,"Repex")</f>
        <v>0</v>
      </c>
      <c r="AN838" s="47">
        <f>SUMIFS('Capex forecast'!I$9:I$223,'Capex forecast'!$T$9:$T$223,$AF838,'Capex forecast'!$S$9:$S$223,$AH838,'Capex forecast'!$Q$9:$Q$223,"Repex")</f>
        <v>0</v>
      </c>
      <c r="AO838" s="47">
        <f>SUMIFS('Capex forecast'!J$9:J$223,'Capex forecast'!$T$9:$T$223,$AF838,'Capex forecast'!$S$9:$S$223,$AH838,'Capex forecast'!$Q$9:$Q$223,"Repex")</f>
        <v>0</v>
      </c>
      <c r="AP838" s="47">
        <f>SUMIFS('Capex forecast'!K$9:K$223,'Capex forecast'!$T$9:$T$223,$AF838,'Capex forecast'!$S$9:$S$223,$AH838,'Capex forecast'!$Q$9:$Q$223,"Repex")</f>
        <v>0</v>
      </c>
      <c r="AQ838" s="47">
        <f>SUMIFS('Capex forecast'!L$9:L$223,'Capex forecast'!$T$9:$T$223,$AF838,'Capex forecast'!$S$9:$S$223,$AH838,'Capex forecast'!$Q$9:$Q$223,"Repex")</f>
        <v>0</v>
      </c>
      <c r="AR838" s="47">
        <f>SUMIFS('Capex forecast'!M$9:M$223,'Capex forecast'!$T$9:$T$223,$AF838,'Capex forecast'!$S$9:$S$223,$AH838,'Capex forecast'!$Q$9:$Q$223,"Repex")</f>
        <v>0</v>
      </c>
      <c r="AS838" s="47">
        <f>SUMIFS('Capex forecast'!N$9:N$223,'Capex forecast'!$T$9:$T$223,$AF838,'Capex forecast'!$S$9:$S$223,$AH838,'Capex forecast'!$Q$9:$Q$223,"Repex")</f>
        <v>0</v>
      </c>
    </row>
    <row r="839" spans="2:45" ht="15">
      <c r="B839" s="45" t="s">
        <v>441</v>
      </c>
      <c r="C839" s="6" t="str">
        <f>INDEX('Demand forecast'!$M$9:$M$5832,MATCH($B839,'Demand forecast'!$B$9:$B$5832,0))</f>
        <v>Yes</v>
      </c>
      <c r="D839" s="6" t="str">
        <f>IF(COUNTIF($B$93:B839,$B839) = 1, "LV", IF(COUNTIF($B$93:B839,$B839) = 2, "HV", "ST"))</f>
        <v>ST</v>
      </c>
      <c r="E839" s="6" t="str">
        <f>INDEX('Demand forecast and growth rate'!$E$7:$E$273,MATCH($B839,'Demand forecast and growth rate'!$B$7:$B$273,0))</f>
        <v>Steady/falling</v>
      </c>
      <c r="F839" s="32">
        <f>SUMIFS('Capex forecast'!E$9:E$223,'Capex forecast'!$T$9:$T$223,'Allocation of site-spec costs'!$B839,'Capex forecast'!$S$9:$S$223,'Allocation of site-spec costs'!$D839,'Capex forecast'!$Q$9:$Q$223,"Customer Connection")</f>
        <v>0</v>
      </c>
      <c r="G839" s="32">
        <f>SUMIFS('Capex forecast'!F$9:F$223,'Capex forecast'!$T$9:$T$223,'Allocation of site-spec costs'!$B839,'Capex forecast'!$S$9:$S$223,'Allocation of site-spec costs'!$D839,'Capex forecast'!$Q$9:$Q$223,"Customer Connection")</f>
        <v>0</v>
      </c>
      <c r="H839" s="32">
        <f>SUMIFS('Capex forecast'!G$9:G$223,'Capex forecast'!$T$9:$T$223,'Allocation of site-spec costs'!$B839,'Capex forecast'!$S$9:$S$223,'Allocation of site-spec costs'!$D839,'Capex forecast'!$Q$9:$Q$223,"Customer Connection")</f>
        <v>0</v>
      </c>
      <c r="I839" s="32">
        <f>SUMIFS('Capex forecast'!H$9:H$223,'Capex forecast'!$T$9:$T$223,'Allocation of site-spec costs'!$B839,'Capex forecast'!$S$9:$S$223,'Allocation of site-spec costs'!$D839,'Capex forecast'!$Q$9:$Q$223,"Customer Connection")</f>
        <v>0</v>
      </c>
      <c r="J839" s="32">
        <f>SUMIFS('Capex forecast'!I$9:I$223,'Capex forecast'!$T$9:$T$223,'Allocation of site-spec costs'!$B839,'Capex forecast'!$S$9:$S$223,'Allocation of site-spec costs'!$D839,'Capex forecast'!$Q$9:$Q$223,"Customer Connection")</f>
        <v>0</v>
      </c>
      <c r="K839" s="32">
        <f>SUMIFS('Capex forecast'!J$9:J$223,'Capex forecast'!$T$9:$T$223,'Allocation of site-spec costs'!$B839,'Capex forecast'!$S$9:$S$223,'Allocation of site-spec costs'!$D839,'Capex forecast'!$Q$9:$Q$223,"Customer Connection")</f>
        <v>0</v>
      </c>
      <c r="L839" s="32">
        <f>SUMIFS('Capex forecast'!K$9:K$223,'Capex forecast'!$T$9:$T$223,'Allocation of site-spec costs'!$B839,'Capex forecast'!$S$9:$S$223,'Allocation of site-spec costs'!$D839,'Capex forecast'!$Q$9:$Q$223,"Customer Connection")</f>
        <v>0</v>
      </c>
      <c r="M839" s="32">
        <f>SUMIFS('Capex forecast'!L$9:L$223,'Capex forecast'!$T$9:$T$223,'Allocation of site-spec costs'!$B839,'Capex forecast'!$S$9:$S$223,'Allocation of site-spec costs'!$D839,'Capex forecast'!$Q$9:$Q$223,"Customer Connection")</f>
        <v>0</v>
      </c>
      <c r="N839" s="32">
        <f>SUMIFS('Capex forecast'!M$9:M$223,'Capex forecast'!$T$9:$T$223,'Allocation of site-spec costs'!$B839,'Capex forecast'!$S$9:$S$223,'Allocation of site-spec costs'!$D839,'Capex forecast'!$Q$9:$Q$223,"Customer Connection")</f>
        <v>0</v>
      </c>
      <c r="O839" s="32">
        <f>SUMIFS('Capex forecast'!N$9:N$223,'Capex forecast'!$T$9:$T$223,'Allocation of site-spec costs'!$B839,'Capex forecast'!$S$9:$S$223,'Allocation of site-spec costs'!$D839,'Capex forecast'!$Q$9:$Q$223,"Customer Connection")</f>
        <v>0</v>
      </c>
      <c r="Q839" s="45" t="s">
        <v>441</v>
      </c>
      <c r="R839" s="6" t="str">
        <f>INDEX('Demand forecast'!$M$9:$M$5832,MATCH($Q839,'Demand forecast'!$B$9:$B$5832,0))</f>
        <v>Yes</v>
      </c>
      <c r="S839" s="6" t="str">
        <f>IF(COUNTIF($Q$93:Q839,$B839) = 1, "LV", IF(COUNTIF($Q$93:Q839,$B839) = 2, "HV", "ST"))</f>
        <v>ST</v>
      </c>
      <c r="T839" s="6" t="str">
        <f>INDEX('Demand forecast and growth rate'!$E$7:$E$273,MATCH($Q839,'Demand forecast and growth rate'!$B$7:$B$273,0))</f>
        <v>Steady/falling</v>
      </c>
      <c r="U839" s="32">
        <f>SUMIFS('Capex forecast'!E$9:E$223,'Capex forecast'!$T$9:$T$223,$Q839,'Capex forecast'!$S$9:$S$223,$S839,'Capex forecast'!$Q$9:$Q$223,"Augex")</f>
        <v>0</v>
      </c>
      <c r="V839" s="32">
        <f>SUMIFS('Capex forecast'!F$9:F$223,'Capex forecast'!$T$9:$T$223,$Q839,'Capex forecast'!$S$9:$S$223,$S839,'Capex forecast'!$Q$9:$Q$223,"Augex")</f>
        <v>0</v>
      </c>
      <c r="W839" s="32">
        <f>SUMIFS('Capex forecast'!G$9:G$223,'Capex forecast'!$T$9:$T$223,$Q839,'Capex forecast'!$S$9:$S$223,$S839,'Capex forecast'!$Q$9:$Q$223,"Augex")</f>
        <v>0</v>
      </c>
      <c r="X839" s="32">
        <f>SUMIFS('Capex forecast'!H$9:H$223,'Capex forecast'!$T$9:$T$223,$Q839,'Capex forecast'!$S$9:$S$223,$S839,'Capex forecast'!$Q$9:$Q$223,"Augex")</f>
        <v>0</v>
      </c>
      <c r="Y839" s="32">
        <f>SUMIFS('Capex forecast'!I$9:I$223,'Capex forecast'!$T$9:$T$223,$Q839,'Capex forecast'!$S$9:$S$223,$S839,'Capex forecast'!$Q$9:$Q$223,"Augex")</f>
        <v>0</v>
      </c>
      <c r="Z839" s="32">
        <f>SUMIFS('Capex forecast'!J$9:J$223,'Capex forecast'!$T$9:$T$223,$Q839,'Capex forecast'!$S$9:$S$223,$S839,'Capex forecast'!$Q$9:$Q$223,"Augex")</f>
        <v>0</v>
      </c>
      <c r="AA839" s="32">
        <f>SUMIFS('Capex forecast'!K$9:K$223,'Capex forecast'!$T$9:$T$223,$Q839,'Capex forecast'!$S$9:$S$223,$S839,'Capex forecast'!$Q$9:$Q$223,"Augex")</f>
        <v>0</v>
      </c>
      <c r="AB839" s="32">
        <f>SUMIFS('Capex forecast'!L$9:L$223,'Capex forecast'!$T$9:$T$223,$Q839,'Capex forecast'!$S$9:$S$223,$S839,'Capex forecast'!$Q$9:$Q$223,"Augex")</f>
        <v>0</v>
      </c>
      <c r="AC839" s="32">
        <f>SUMIFS('Capex forecast'!M$9:M$223,'Capex forecast'!$T$9:$T$223,$Q839,'Capex forecast'!$S$9:$S$223,$S839,'Capex forecast'!$Q$9:$Q$223,"Augex")</f>
        <v>0</v>
      </c>
      <c r="AD839" s="32">
        <f>SUMIFS('Capex forecast'!N$9:N$223,'Capex forecast'!$T$9:$T$223,$Q839,'Capex forecast'!$S$9:$S$223,$S839,'Capex forecast'!$Q$9:$Q$223,"Augex")</f>
        <v>0</v>
      </c>
      <c r="AF839" s="45" t="s">
        <v>441</v>
      </c>
      <c r="AG839" s="6" t="str">
        <f>INDEX('Demand forecast'!$M$9:$M$5832,MATCH($Q839,'Demand forecast'!$B$9:$B$5832,0))</f>
        <v>Yes</v>
      </c>
      <c r="AH839" s="6" t="str">
        <f>IF(COUNTIF($AF$93:AF839,$B839) = 1, "LV", IF(COUNTIF($AF$93:AF839,$B839) = 2, "HV", "ST"))</f>
        <v>ST</v>
      </c>
      <c r="AI839" s="6" t="str">
        <f>INDEX('Demand forecast and growth rate'!$E$7:$E$273,MATCH($Q839,'Demand forecast and growth rate'!$B$7:$B$273,0))</f>
        <v>Steady/falling</v>
      </c>
      <c r="AJ839" s="47">
        <f>SUMIFS('Capex forecast'!E$9:E$223,'Capex forecast'!$T$9:$T$223,$AF839,'Capex forecast'!$S$9:$S$223,$AH839,'Capex forecast'!$Q$9:$Q$223,"Repex")</f>
        <v>0</v>
      </c>
      <c r="AK839" s="47">
        <f>SUMIFS('Capex forecast'!F$9:F$223,'Capex forecast'!$T$9:$T$223,$AF839,'Capex forecast'!$S$9:$S$223,$AH839,'Capex forecast'!$Q$9:$Q$223,"Repex")</f>
        <v>0</v>
      </c>
      <c r="AL839" s="47">
        <f>SUMIFS('Capex forecast'!G$9:G$223,'Capex forecast'!$T$9:$T$223,$AF839,'Capex forecast'!$S$9:$S$223,$AH839,'Capex forecast'!$Q$9:$Q$223,"Repex")</f>
        <v>0</v>
      </c>
      <c r="AM839" s="47">
        <f>SUMIFS('Capex forecast'!H$9:H$223,'Capex forecast'!$T$9:$T$223,$AF839,'Capex forecast'!$S$9:$S$223,$AH839,'Capex forecast'!$Q$9:$Q$223,"Repex")</f>
        <v>0</v>
      </c>
      <c r="AN839" s="47">
        <f>SUMIFS('Capex forecast'!I$9:I$223,'Capex forecast'!$T$9:$T$223,$AF839,'Capex forecast'!$S$9:$S$223,$AH839,'Capex forecast'!$Q$9:$Q$223,"Repex")</f>
        <v>0</v>
      </c>
      <c r="AO839" s="47">
        <f>SUMIFS('Capex forecast'!J$9:J$223,'Capex forecast'!$T$9:$T$223,$AF839,'Capex forecast'!$S$9:$S$223,$AH839,'Capex forecast'!$Q$9:$Q$223,"Repex")</f>
        <v>0</v>
      </c>
      <c r="AP839" s="47">
        <f>SUMIFS('Capex forecast'!K$9:K$223,'Capex forecast'!$T$9:$T$223,$AF839,'Capex forecast'!$S$9:$S$223,$AH839,'Capex forecast'!$Q$9:$Q$223,"Repex")</f>
        <v>0</v>
      </c>
      <c r="AQ839" s="47">
        <f>SUMIFS('Capex forecast'!L$9:L$223,'Capex forecast'!$T$9:$T$223,$AF839,'Capex forecast'!$S$9:$S$223,$AH839,'Capex forecast'!$Q$9:$Q$223,"Repex")</f>
        <v>0</v>
      </c>
      <c r="AR839" s="47">
        <f>SUMIFS('Capex forecast'!M$9:M$223,'Capex forecast'!$T$9:$T$223,$AF839,'Capex forecast'!$S$9:$S$223,$AH839,'Capex forecast'!$Q$9:$Q$223,"Repex")</f>
        <v>0</v>
      </c>
      <c r="AS839" s="47">
        <f>SUMIFS('Capex forecast'!N$9:N$223,'Capex forecast'!$T$9:$T$223,$AF839,'Capex forecast'!$S$9:$S$223,$AH839,'Capex forecast'!$Q$9:$Q$223,"Repex")</f>
        <v>0</v>
      </c>
    </row>
    <row r="840" spans="2:45" ht="15">
      <c r="B840" s="45" t="s">
        <v>442</v>
      </c>
      <c r="C840" s="6" t="str">
        <f>INDEX('Demand forecast'!$M$9:$M$5832,MATCH($B840,'Demand forecast'!$B$9:$B$5832,0))</f>
        <v>Yes</v>
      </c>
      <c r="D840" s="6" t="str">
        <f>IF(COUNTIF($B$93:B840,$B840) = 1, "LV", IF(COUNTIF($B$93:B840,$B840) = 2, "HV", "ST"))</f>
        <v>ST</v>
      </c>
      <c r="E840" s="6" t="str">
        <f>INDEX('Demand forecast and growth rate'!$E$7:$E$273,MATCH($B840,'Demand forecast and growth rate'!$B$7:$B$273,0))</f>
        <v>Steady/falling</v>
      </c>
      <c r="F840" s="32">
        <f>SUMIFS('Capex forecast'!E$9:E$223,'Capex forecast'!$T$9:$T$223,'Allocation of site-spec costs'!$B840,'Capex forecast'!$S$9:$S$223,'Allocation of site-spec costs'!$D840,'Capex forecast'!$Q$9:$Q$223,"Customer Connection")</f>
        <v>0</v>
      </c>
      <c r="G840" s="32">
        <f>SUMIFS('Capex forecast'!F$9:F$223,'Capex forecast'!$T$9:$T$223,'Allocation of site-spec costs'!$B840,'Capex forecast'!$S$9:$S$223,'Allocation of site-spec costs'!$D840,'Capex forecast'!$Q$9:$Q$223,"Customer Connection")</f>
        <v>0</v>
      </c>
      <c r="H840" s="32">
        <f>SUMIFS('Capex forecast'!G$9:G$223,'Capex forecast'!$T$9:$T$223,'Allocation of site-spec costs'!$B840,'Capex forecast'!$S$9:$S$223,'Allocation of site-spec costs'!$D840,'Capex forecast'!$Q$9:$Q$223,"Customer Connection")</f>
        <v>0</v>
      </c>
      <c r="I840" s="32">
        <f>SUMIFS('Capex forecast'!H$9:H$223,'Capex forecast'!$T$9:$T$223,'Allocation of site-spec costs'!$B840,'Capex forecast'!$S$9:$S$223,'Allocation of site-spec costs'!$D840,'Capex forecast'!$Q$9:$Q$223,"Customer Connection")</f>
        <v>0</v>
      </c>
      <c r="J840" s="32">
        <f>SUMIFS('Capex forecast'!I$9:I$223,'Capex forecast'!$T$9:$T$223,'Allocation of site-spec costs'!$B840,'Capex forecast'!$S$9:$S$223,'Allocation of site-spec costs'!$D840,'Capex forecast'!$Q$9:$Q$223,"Customer Connection")</f>
        <v>0</v>
      </c>
      <c r="K840" s="32">
        <f>SUMIFS('Capex forecast'!J$9:J$223,'Capex forecast'!$T$9:$T$223,'Allocation of site-spec costs'!$B840,'Capex forecast'!$S$9:$S$223,'Allocation of site-spec costs'!$D840,'Capex forecast'!$Q$9:$Q$223,"Customer Connection")</f>
        <v>0</v>
      </c>
      <c r="L840" s="32">
        <f>SUMIFS('Capex forecast'!K$9:K$223,'Capex forecast'!$T$9:$T$223,'Allocation of site-spec costs'!$B840,'Capex forecast'!$S$9:$S$223,'Allocation of site-spec costs'!$D840,'Capex forecast'!$Q$9:$Q$223,"Customer Connection")</f>
        <v>0</v>
      </c>
      <c r="M840" s="32">
        <f>SUMIFS('Capex forecast'!L$9:L$223,'Capex forecast'!$T$9:$T$223,'Allocation of site-spec costs'!$B840,'Capex forecast'!$S$9:$S$223,'Allocation of site-spec costs'!$D840,'Capex forecast'!$Q$9:$Q$223,"Customer Connection")</f>
        <v>0</v>
      </c>
      <c r="N840" s="32">
        <f>SUMIFS('Capex forecast'!M$9:M$223,'Capex forecast'!$T$9:$T$223,'Allocation of site-spec costs'!$B840,'Capex forecast'!$S$9:$S$223,'Allocation of site-spec costs'!$D840,'Capex forecast'!$Q$9:$Q$223,"Customer Connection")</f>
        <v>0</v>
      </c>
      <c r="O840" s="32">
        <f>SUMIFS('Capex forecast'!N$9:N$223,'Capex forecast'!$T$9:$T$223,'Allocation of site-spec costs'!$B840,'Capex forecast'!$S$9:$S$223,'Allocation of site-spec costs'!$D840,'Capex forecast'!$Q$9:$Q$223,"Customer Connection")</f>
        <v>0</v>
      </c>
      <c r="Q840" s="45" t="s">
        <v>442</v>
      </c>
      <c r="R840" s="6" t="str">
        <f>INDEX('Demand forecast'!$M$9:$M$5832,MATCH($Q840,'Demand forecast'!$B$9:$B$5832,0))</f>
        <v>Yes</v>
      </c>
      <c r="S840" s="6" t="str">
        <f>IF(COUNTIF($Q$93:Q840,$B840) = 1, "LV", IF(COUNTIF($Q$93:Q840,$B840) = 2, "HV", "ST"))</f>
        <v>ST</v>
      </c>
      <c r="T840" s="6" t="str">
        <f>INDEX('Demand forecast and growth rate'!$E$7:$E$273,MATCH($Q840,'Demand forecast and growth rate'!$B$7:$B$273,0))</f>
        <v>Steady/falling</v>
      </c>
      <c r="U840" s="32">
        <f>SUMIFS('Capex forecast'!E$9:E$223,'Capex forecast'!$T$9:$T$223,$Q840,'Capex forecast'!$S$9:$S$223,$S840,'Capex forecast'!$Q$9:$Q$223,"Augex")</f>
        <v>0</v>
      </c>
      <c r="V840" s="32">
        <f>SUMIFS('Capex forecast'!F$9:F$223,'Capex forecast'!$T$9:$T$223,$Q840,'Capex forecast'!$S$9:$S$223,$S840,'Capex forecast'!$Q$9:$Q$223,"Augex")</f>
        <v>0</v>
      </c>
      <c r="W840" s="32">
        <f>SUMIFS('Capex forecast'!G$9:G$223,'Capex forecast'!$T$9:$T$223,$Q840,'Capex forecast'!$S$9:$S$223,$S840,'Capex forecast'!$Q$9:$Q$223,"Augex")</f>
        <v>0</v>
      </c>
      <c r="X840" s="32">
        <f>SUMIFS('Capex forecast'!H$9:H$223,'Capex forecast'!$T$9:$T$223,$Q840,'Capex forecast'!$S$9:$S$223,$S840,'Capex forecast'!$Q$9:$Q$223,"Augex")</f>
        <v>0</v>
      </c>
      <c r="Y840" s="32">
        <f>SUMIFS('Capex forecast'!I$9:I$223,'Capex forecast'!$T$9:$T$223,$Q840,'Capex forecast'!$S$9:$S$223,$S840,'Capex forecast'!$Q$9:$Q$223,"Augex")</f>
        <v>0</v>
      </c>
      <c r="Z840" s="32">
        <f>SUMIFS('Capex forecast'!J$9:J$223,'Capex forecast'!$T$9:$T$223,$Q840,'Capex forecast'!$S$9:$S$223,$S840,'Capex forecast'!$Q$9:$Q$223,"Augex")</f>
        <v>0</v>
      </c>
      <c r="AA840" s="32">
        <f>SUMIFS('Capex forecast'!K$9:K$223,'Capex forecast'!$T$9:$T$223,$Q840,'Capex forecast'!$S$9:$S$223,$S840,'Capex forecast'!$Q$9:$Q$223,"Augex")</f>
        <v>0</v>
      </c>
      <c r="AB840" s="32">
        <f>SUMIFS('Capex forecast'!L$9:L$223,'Capex forecast'!$T$9:$T$223,$Q840,'Capex forecast'!$S$9:$S$223,$S840,'Capex forecast'!$Q$9:$Q$223,"Augex")</f>
        <v>0</v>
      </c>
      <c r="AC840" s="32">
        <f>SUMIFS('Capex forecast'!M$9:M$223,'Capex forecast'!$T$9:$T$223,$Q840,'Capex forecast'!$S$9:$S$223,$S840,'Capex forecast'!$Q$9:$Q$223,"Augex")</f>
        <v>0</v>
      </c>
      <c r="AD840" s="32">
        <f>SUMIFS('Capex forecast'!N$9:N$223,'Capex forecast'!$T$9:$T$223,$Q840,'Capex forecast'!$S$9:$S$223,$S840,'Capex forecast'!$Q$9:$Q$223,"Augex")</f>
        <v>0</v>
      </c>
      <c r="AF840" s="45" t="s">
        <v>442</v>
      </c>
      <c r="AG840" s="6" t="str">
        <f>INDEX('Demand forecast'!$M$9:$M$5832,MATCH($Q840,'Demand forecast'!$B$9:$B$5832,0))</f>
        <v>Yes</v>
      </c>
      <c r="AH840" s="6" t="str">
        <f>IF(COUNTIF($AF$93:AF840,$B840) = 1, "LV", IF(COUNTIF($AF$93:AF840,$B840) = 2, "HV", "ST"))</f>
        <v>ST</v>
      </c>
      <c r="AI840" s="6" t="str">
        <f>INDEX('Demand forecast and growth rate'!$E$7:$E$273,MATCH($Q840,'Demand forecast and growth rate'!$B$7:$B$273,0))</f>
        <v>Steady/falling</v>
      </c>
      <c r="AJ840" s="47">
        <f>SUMIFS('Capex forecast'!E$9:E$223,'Capex forecast'!$T$9:$T$223,$AF840,'Capex forecast'!$S$9:$S$223,$AH840,'Capex forecast'!$Q$9:$Q$223,"Repex")</f>
        <v>0</v>
      </c>
      <c r="AK840" s="47">
        <f>SUMIFS('Capex forecast'!F$9:F$223,'Capex forecast'!$T$9:$T$223,$AF840,'Capex forecast'!$S$9:$S$223,$AH840,'Capex forecast'!$Q$9:$Q$223,"Repex")</f>
        <v>0</v>
      </c>
      <c r="AL840" s="47">
        <f>SUMIFS('Capex forecast'!G$9:G$223,'Capex forecast'!$T$9:$T$223,$AF840,'Capex forecast'!$S$9:$S$223,$AH840,'Capex forecast'!$Q$9:$Q$223,"Repex")</f>
        <v>0</v>
      </c>
      <c r="AM840" s="47">
        <f>SUMIFS('Capex forecast'!H$9:H$223,'Capex forecast'!$T$9:$T$223,$AF840,'Capex forecast'!$S$9:$S$223,$AH840,'Capex forecast'!$Q$9:$Q$223,"Repex")</f>
        <v>0</v>
      </c>
      <c r="AN840" s="47">
        <f>SUMIFS('Capex forecast'!I$9:I$223,'Capex forecast'!$T$9:$T$223,$AF840,'Capex forecast'!$S$9:$S$223,$AH840,'Capex forecast'!$Q$9:$Q$223,"Repex")</f>
        <v>0</v>
      </c>
      <c r="AO840" s="47">
        <f>SUMIFS('Capex forecast'!J$9:J$223,'Capex forecast'!$T$9:$T$223,$AF840,'Capex forecast'!$S$9:$S$223,$AH840,'Capex forecast'!$Q$9:$Q$223,"Repex")</f>
        <v>0</v>
      </c>
      <c r="AP840" s="47">
        <f>SUMIFS('Capex forecast'!K$9:K$223,'Capex forecast'!$T$9:$T$223,$AF840,'Capex forecast'!$S$9:$S$223,$AH840,'Capex forecast'!$Q$9:$Q$223,"Repex")</f>
        <v>0</v>
      </c>
      <c r="AQ840" s="47">
        <f>SUMIFS('Capex forecast'!L$9:L$223,'Capex forecast'!$T$9:$T$223,$AF840,'Capex forecast'!$S$9:$S$223,$AH840,'Capex forecast'!$Q$9:$Q$223,"Repex")</f>
        <v>0</v>
      </c>
      <c r="AR840" s="47">
        <f>SUMIFS('Capex forecast'!M$9:M$223,'Capex forecast'!$T$9:$T$223,$AF840,'Capex forecast'!$S$9:$S$223,$AH840,'Capex forecast'!$Q$9:$Q$223,"Repex")</f>
        <v>0</v>
      </c>
      <c r="AS840" s="47">
        <f>SUMIFS('Capex forecast'!N$9:N$223,'Capex forecast'!$T$9:$T$223,$AF840,'Capex forecast'!$S$9:$S$223,$AH840,'Capex forecast'!$Q$9:$Q$223,"Repex")</f>
        <v>0</v>
      </c>
    </row>
    <row r="841" spans="2:45" ht="15">
      <c r="B841" s="45" t="s">
        <v>443</v>
      </c>
      <c r="C841" s="6" t="str">
        <f>INDEX('Demand forecast'!$M$9:$M$5832,MATCH($B841,'Demand forecast'!$B$9:$B$5832,0))</f>
        <v>Yes</v>
      </c>
      <c r="D841" s="6" t="str">
        <f>IF(COUNTIF($B$93:B841,$B841) = 1, "LV", IF(COUNTIF($B$93:B841,$B841) = 2, "HV", "ST"))</f>
        <v>ST</v>
      </c>
      <c r="E841" s="6" t="str">
        <f>INDEX('Demand forecast and growth rate'!$E$7:$E$273,MATCH($B841,'Demand forecast and growth rate'!$B$7:$B$273,0))</f>
        <v>Steady/falling</v>
      </c>
      <c r="F841" s="32">
        <f>SUMIFS('Capex forecast'!E$9:E$223,'Capex forecast'!$T$9:$T$223,'Allocation of site-spec costs'!$B841,'Capex forecast'!$S$9:$S$223,'Allocation of site-spec costs'!$D841,'Capex forecast'!$Q$9:$Q$223,"Customer Connection")</f>
        <v>0</v>
      </c>
      <c r="G841" s="32">
        <f>SUMIFS('Capex forecast'!F$9:F$223,'Capex forecast'!$T$9:$T$223,'Allocation of site-spec costs'!$B841,'Capex forecast'!$S$9:$S$223,'Allocation of site-spec costs'!$D841,'Capex forecast'!$Q$9:$Q$223,"Customer Connection")</f>
        <v>0</v>
      </c>
      <c r="H841" s="32">
        <f>SUMIFS('Capex forecast'!G$9:G$223,'Capex forecast'!$T$9:$T$223,'Allocation of site-spec costs'!$B841,'Capex forecast'!$S$9:$S$223,'Allocation of site-spec costs'!$D841,'Capex forecast'!$Q$9:$Q$223,"Customer Connection")</f>
        <v>0</v>
      </c>
      <c r="I841" s="32">
        <f>SUMIFS('Capex forecast'!H$9:H$223,'Capex forecast'!$T$9:$T$223,'Allocation of site-spec costs'!$B841,'Capex forecast'!$S$9:$S$223,'Allocation of site-spec costs'!$D841,'Capex forecast'!$Q$9:$Q$223,"Customer Connection")</f>
        <v>0</v>
      </c>
      <c r="J841" s="32">
        <f>SUMIFS('Capex forecast'!I$9:I$223,'Capex forecast'!$T$9:$T$223,'Allocation of site-spec costs'!$B841,'Capex forecast'!$S$9:$S$223,'Allocation of site-spec costs'!$D841,'Capex forecast'!$Q$9:$Q$223,"Customer Connection")</f>
        <v>0</v>
      </c>
      <c r="K841" s="32">
        <f>SUMIFS('Capex forecast'!J$9:J$223,'Capex forecast'!$T$9:$T$223,'Allocation of site-spec costs'!$B841,'Capex forecast'!$S$9:$S$223,'Allocation of site-spec costs'!$D841,'Capex forecast'!$Q$9:$Q$223,"Customer Connection")</f>
        <v>0</v>
      </c>
      <c r="L841" s="32">
        <f>SUMIFS('Capex forecast'!K$9:K$223,'Capex forecast'!$T$9:$T$223,'Allocation of site-spec costs'!$B841,'Capex forecast'!$S$9:$S$223,'Allocation of site-spec costs'!$D841,'Capex forecast'!$Q$9:$Q$223,"Customer Connection")</f>
        <v>0</v>
      </c>
      <c r="M841" s="32">
        <f>SUMIFS('Capex forecast'!L$9:L$223,'Capex forecast'!$T$9:$T$223,'Allocation of site-spec costs'!$B841,'Capex forecast'!$S$9:$S$223,'Allocation of site-spec costs'!$D841,'Capex forecast'!$Q$9:$Q$223,"Customer Connection")</f>
        <v>0</v>
      </c>
      <c r="N841" s="32">
        <f>SUMIFS('Capex forecast'!M$9:M$223,'Capex forecast'!$T$9:$T$223,'Allocation of site-spec costs'!$B841,'Capex forecast'!$S$9:$S$223,'Allocation of site-spec costs'!$D841,'Capex forecast'!$Q$9:$Q$223,"Customer Connection")</f>
        <v>0</v>
      </c>
      <c r="O841" s="32">
        <f>SUMIFS('Capex forecast'!N$9:N$223,'Capex forecast'!$T$9:$T$223,'Allocation of site-spec costs'!$B841,'Capex forecast'!$S$9:$S$223,'Allocation of site-spec costs'!$D841,'Capex forecast'!$Q$9:$Q$223,"Customer Connection")</f>
        <v>0</v>
      </c>
      <c r="Q841" s="45" t="s">
        <v>443</v>
      </c>
      <c r="R841" s="6" t="str">
        <f>INDEX('Demand forecast'!$M$9:$M$5832,MATCH($Q841,'Demand forecast'!$B$9:$B$5832,0))</f>
        <v>Yes</v>
      </c>
      <c r="S841" s="6" t="str">
        <f>IF(COUNTIF($Q$93:Q841,$B841) = 1, "LV", IF(COUNTIF($Q$93:Q841,$B841) = 2, "HV", "ST"))</f>
        <v>ST</v>
      </c>
      <c r="T841" s="6" t="str">
        <f>INDEX('Demand forecast and growth rate'!$E$7:$E$273,MATCH($Q841,'Demand forecast and growth rate'!$B$7:$B$273,0))</f>
        <v>Steady/falling</v>
      </c>
      <c r="U841" s="32">
        <f>SUMIFS('Capex forecast'!E$9:E$223,'Capex forecast'!$T$9:$T$223,$Q841,'Capex forecast'!$S$9:$S$223,$S841,'Capex forecast'!$Q$9:$Q$223,"Augex")</f>
        <v>0</v>
      </c>
      <c r="V841" s="32">
        <f>SUMIFS('Capex forecast'!F$9:F$223,'Capex forecast'!$T$9:$T$223,$Q841,'Capex forecast'!$S$9:$S$223,$S841,'Capex forecast'!$Q$9:$Q$223,"Augex")</f>
        <v>0</v>
      </c>
      <c r="W841" s="32">
        <f>SUMIFS('Capex forecast'!G$9:G$223,'Capex forecast'!$T$9:$T$223,$Q841,'Capex forecast'!$S$9:$S$223,$S841,'Capex forecast'!$Q$9:$Q$223,"Augex")</f>
        <v>0</v>
      </c>
      <c r="X841" s="32">
        <f>SUMIFS('Capex forecast'!H$9:H$223,'Capex forecast'!$T$9:$T$223,$Q841,'Capex forecast'!$S$9:$S$223,$S841,'Capex forecast'!$Q$9:$Q$223,"Augex")</f>
        <v>0</v>
      </c>
      <c r="Y841" s="32">
        <f>SUMIFS('Capex forecast'!I$9:I$223,'Capex forecast'!$T$9:$T$223,$Q841,'Capex forecast'!$S$9:$S$223,$S841,'Capex forecast'!$Q$9:$Q$223,"Augex")</f>
        <v>0</v>
      </c>
      <c r="Z841" s="32">
        <f>SUMIFS('Capex forecast'!J$9:J$223,'Capex forecast'!$T$9:$T$223,$Q841,'Capex forecast'!$S$9:$S$223,$S841,'Capex forecast'!$Q$9:$Q$223,"Augex")</f>
        <v>0</v>
      </c>
      <c r="AA841" s="32">
        <f>SUMIFS('Capex forecast'!K$9:K$223,'Capex forecast'!$T$9:$T$223,$Q841,'Capex forecast'!$S$9:$S$223,$S841,'Capex forecast'!$Q$9:$Q$223,"Augex")</f>
        <v>0</v>
      </c>
      <c r="AB841" s="32">
        <f>SUMIFS('Capex forecast'!L$9:L$223,'Capex forecast'!$T$9:$T$223,$Q841,'Capex forecast'!$S$9:$S$223,$S841,'Capex forecast'!$Q$9:$Q$223,"Augex")</f>
        <v>0</v>
      </c>
      <c r="AC841" s="32">
        <f>SUMIFS('Capex forecast'!M$9:M$223,'Capex forecast'!$T$9:$T$223,$Q841,'Capex forecast'!$S$9:$S$223,$S841,'Capex forecast'!$Q$9:$Q$223,"Augex")</f>
        <v>0</v>
      </c>
      <c r="AD841" s="32">
        <f>SUMIFS('Capex forecast'!N$9:N$223,'Capex forecast'!$T$9:$T$223,$Q841,'Capex forecast'!$S$9:$S$223,$S841,'Capex forecast'!$Q$9:$Q$223,"Augex")</f>
        <v>0</v>
      </c>
      <c r="AF841" s="45" t="s">
        <v>443</v>
      </c>
      <c r="AG841" s="6" t="str">
        <f>INDEX('Demand forecast'!$M$9:$M$5832,MATCH($Q841,'Demand forecast'!$B$9:$B$5832,0))</f>
        <v>Yes</v>
      </c>
      <c r="AH841" s="6" t="str">
        <f>IF(COUNTIF($AF$93:AF841,$B841) = 1, "LV", IF(COUNTIF($AF$93:AF841,$B841) = 2, "HV", "ST"))</f>
        <v>ST</v>
      </c>
      <c r="AI841" s="6" t="str">
        <f>INDEX('Demand forecast and growth rate'!$E$7:$E$273,MATCH($Q841,'Demand forecast and growth rate'!$B$7:$B$273,0))</f>
        <v>Steady/falling</v>
      </c>
      <c r="AJ841" s="47">
        <f>SUMIFS('Capex forecast'!E$9:E$223,'Capex forecast'!$T$9:$T$223,$AF841,'Capex forecast'!$S$9:$S$223,$AH841,'Capex forecast'!$Q$9:$Q$223,"Repex")</f>
        <v>0</v>
      </c>
      <c r="AK841" s="47">
        <f>SUMIFS('Capex forecast'!F$9:F$223,'Capex forecast'!$T$9:$T$223,$AF841,'Capex forecast'!$S$9:$S$223,$AH841,'Capex forecast'!$Q$9:$Q$223,"Repex")</f>
        <v>0</v>
      </c>
      <c r="AL841" s="47">
        <f>SUMIFS('Capex forecast'!G$9:G$223,'Capex forecast'!$T$9:$T$223,$AF841,'Capex forecast'!$S$9:$S$223,$AH841,'Capex forecast'!$Q$9:$Q$223,"Repex")</f>
        <v>0</v>
      </c>
      <c r="AM841" s="47">
        <f>SUMIFS('Capex forecast'!H$9:H$223,'Capex forecast'!$T$9:$T$223,$AF841,'Capex forecast'!$S$9:$S$223,$AH841,'Capex forecast'!$Q$9:$Q$223,"Repex")</f>
        <v>0</v>
      </c>
      <c r="AN841" s="47">
        <f>SUMIFS('Capex forecast'!I$9:I$223,'Capex forecast'!$T$9:$T$223,$AF841,'Capex forecast'!$S$9:$S$223,$AH841,'Capex forecast'!$Q$9:$Q$223,"Repex")</f>
        <v>0</v>
      </c>
      <c r="AO841" s="47">
        <f>SUMIFS('Capex forecast'!J$9:J$223,'Capex forecast'!$T$9:$T$223,$AF841,'Capex forecast'!$S$9:$S$223,$AH841,'Capex forecast'!$Q$9:$Q$223,"Repex")</f>
        <v>0</v>
      </c>
      <c r="AP841" s="47">
        <f>SUMIFS('Capex forecast'!K$9:K$223,'Capex forecast'!$T$9:$T$223,$AF841,'Capex forecast'!$S$9:$S$223,$AH841,'Capex forecast'!$Q$9:$Q$223,"Repex")</f>
        <v>0</v>
      </c>
      <c r="AQ841" s="47">
        <f>SUMIFS('Capex forecast'!L$9:L$223,'Capex forecast'!$T$9:$T$223,$AF841,'Capex forecast'!$S$9:$S$223,$AH841,'Capex forecast'!$Q$9:$Q$223,"Repex")</f>
        <v>0</v>
      </c>
      <c r="AR841" s="47">
        <f>SUMIFS('Capex forecast'!M$9:M$223,'Capex forecast'!$T$9:$T$223,$AF841,'Capex forecast'!$S$9:$S$223,$AH841,'Capex forecast'!$Q$9:$Q$223,"Repex")</f>
        <v>0</v>
      </c>
      <c r="AS841" s="47">
        <f>SUMIFS('Capex forecast'!N$9:N$223,'Capex forecast'!$T$9:$T$223,$AF841,'Capex forecast'!$S$9:$S$223,$AH841,'Capex forecast'!$Q$9:$Q$223,"Repex")</f>
        <v>0</v>
      </c>
    </row>
    <row r="842" spans="2:45" ht="15">
      <c r="B842" s="45" t="s">
        <v>444</v>
      </c>
      <c r="C842" s="6" t="str">
        <f>INDEX('Demand forecast'!$M$9:$M$5832,MATCH($B842,'Demand forecast'!$B$9:$B$5832,0))</f>
        <v>Yes</v>
      </c>
      <c r="D842" s="6" t="str">
        <f>IF(COUNTIF($B$93:B842,$B842) = 1, "LV", IF(COUNTIF($B$93:B842,$B842) = 2, "HV", "ST"))</f>
        <v>ST</v>
      </c>
      <c r="E842" s="6" t="str">
        <f>INDEX('Demand forecast and growth rate'!$E$7:$E$273,MATCH($B842,'Demand forecast and growth rate'!$B$7:$B$273,0))</f>
        <v>Steady/falling</v>
      </c>
      <c r="F842" s="32">
        <f>SUMIFS('Capex forecast'!E$9:E$223,'Capex forecast'!$T$9:$T$223,'Allocation of site-spec costs'!$B842,'Capex forecast'!$S$9:$S$223,'Allocation of site-spec costs'!$D842,'Capex forecast'!$Q$9:$Q$223,"Customer Connection")</f>
        <v>0</v>
      </c>
      <c r="G842" s="32">
        <f>SUMIFS('Capex forecast'!F$9:F$223,'Capex forecast'!$T$9:$T$223,'Allocation of site-spec costs'!$B842,'Capex forecast'!$S$9:$S$223,'Allocation of site-spec costs'!$D842,'Capex forecast'!$Q$9:$Q$223,"Customer Connection")</f>
        <v>0</v>
      </c>
      <c r="H842" s="32">
        <f>SUMIFS('Capex forecast'!G$9:G$223,'Capex forecast'!$T$9:$T$223,'Allocation of site-spec costs'!$B842,'Capex forecast'!$S$9:$S$223,'Allocation of site-spec costs'!$D842,'Capex forecast'!$Q$9:$Q$223,"Customer Connection")</f>
        <v>0</v>
      </c>
      <c r="I842" s="32">
        <f>SUMIFS('Capex forecast'!H$9:H$223,'Capex forecast'!$T$9:$T$223,'Allocation of site-spec costs'!$B842,'Capex forecast'!$S$9:$S$223,'Allocation of site-spec costs'!$D842,'Capex forecast'!$Q$9:$Q$223,"Customer Connection")</f>
        <v>0</v>
      </c>
      <c r="J842" s="32">
        <f>SUMIFS('Capex forecast'!I$9:I$223,'Capex forecast'!$T$9:$T$223,'Allocation of site-spec costs'!$B842,'Capex forecast'!$S$9:$S$223,'Allocation of site-spec costs'!$D842,'Capex forecast'!$Q$9:$Q$223,"Customer Connection")</f>
        <v>0</v>
      </c>
      <c r="K842" s="32">
        <f>SUMIFS('Capex forecast'!J$9:J$223,'Capex forecast'!$T$9:$T$223,'Allocation of site-spec costs'!$B842,'Capex forecast'!$S$9:$S$223,'Allocation of site-spec costs'!$D842,'Capex forecast'!$Q$9:$Q$223,"Customer Connection")</f>
        <v>0</v>
      </c>
      <c r="L842" s="32">
        <f>SUMIFS('Capex forecast'!K$9:K$223,'Capex forecast'!$T$9:$T$223,'Allocation of site-spec costs'!$B842,'Capex forecast'!$S$9:$S$223,'Allocation of site-spec costs'!$D842,'Capex forecast'!$Q$9:$Q$223,"Customer Connection")</f>
        <v>0</v>
      </c>
      <c r="M842" s="32">
        <f>SUMIFS('Capex forecast'!L$9:L$223,'Capex forecast'!$T$9:$T$223,'Allocation of site-spec costs'!$B842,'Capex forecast'!$S$9:$S$223,'Allocation of site-spec costs'!$D842,'Capex forecast'!$Q$9:$Q$223,"Customer Connection")</f>
        <v>0</v>
      </c>
      <c r="N842" s="32">
        <f>SUMIFS('Capex forecast'!M$9:M$223,'Capex forecast'!$T$9:$T$223,'Allocation of site-spec costs'!$B842,'Capex forecast'!$S$9:$S$223,'Allocation of site-spec costs'!$D842,'Capex forecast'!$Q$9:$Q$223,"Customer Connection")</f>
        <v>0</v>
      </c>
      <c r="O842" s="32">
        <f>SUMIFS('Capex forecast'!N$9:N$223,'Capex forecast'!$T$9:$T$223,'Allocation of site-spec costs'!$B842,'Capex forecast'!$S$9:$S$223,'Allocation of site-spec costs'!$D842,'Capex forecast'!$Q$9:$Q$223,"Customer Connection")</f>
        <v>0</v>
      </c>
      <c r="Q842" s="45" t="s">
        <v>444</v>
      </c>
      <c r="R842" s="6" t="str">
        <f>INDEX('Demand forecast'!$M$9:$M$5832,MATCH($Q842,'Demand forecast'!$B$9:$B$5832,0))</f>
        <v>Yes</v>
      </c>
      <c r="S842" s="6" t="str">
        <f>IF(COUNTIF($Q$93:Q842,$B842) = 1, "LV", IF(COUNTIF($Q$93:Q842,$B842) = 2, "HV", "ST"))</f>
        <v>ST</v>
      </c>
      <c r="T842" s="6" t="str">
        <f>INDEX('Demand forecast and growth rate'!$E$7:$E$273,MATCH($Q842,'Demand forecast and growth rate'!$B$7:$B$273,0))</f>
        <v>Steady/falling</v>
      </c>
      <c r="U842" s="32">
        <f>SUMIFS('Capex forecast'!E$9:E$223,'Capex forecast'!$T$9:$T$223,$Q842,'Capex forecast'!$S$9:$S$223,$S842,'Capex forecast'!$Q$9:$Q$223,"Augex")</f>
        <v>0</v>
      </c>
      <c r="V842" s="32">
        <f>SUMIFS('Capex forecast'!F$9:F$223,'Capex forecast'!$T$9:$T$223,$Q842,'Capex forecast'!$S$9:$S$223,$S842,'Capex forecast'!$Q$9:$Q$223,"Augex")</f>
        <v>0</v>
      </c>
      <c r="W842" s="32">
        <f>SUMIFS('Capex forecast'!G$9:G$223,'Capex forecast'!$T$9:$T$223,$Q842,'Capex forecast'!$S$9:$S$223,$S842,'Capex forecast'!$Q$9:$Q$223,"Augex")</f>
        <v>0</v>
      </c>
      <c r="X842" s="32">
        <f>SUMIFS('Capex forecast'!H$9:H$223,'Capex forecast'!$T$9:$T$223,$Q842,'Capex forecast'!$S$9:$S$223,$S842,'Capex forecast'!$Q$9:$Q$223,"Augex")</f>
        <v>0</v>
      </c>
      <c r="Y842" s="32">
        <f>SUMIFS('Capex forecast'!I$9:I$223,'Capex forecast'!$T$9:$T$223,$Q842,'Capex forecast'!$S$9:$S$223,$S842,'Capex forecast'!$Q$9:$Q$223,"Augex")</f>
        <v>0</v>
      </c>
      <c r="Z842" s="32">
        <f>SUMIFS('Capex forecast'!J$9:J$223,'Capex forecast'!$T$9:$T$223,$Q842,'Capex forecast'!$S$9:$S$223,$S842,'Capex forecast'!$Q$9:$Q$223,"Augex")</f>
        <v>0</v>
      </c>
      <c r="AA842" s="32">
        <f>SUMIFS('Capex forecast'!K$9:K$223,'Capex forecast'!$T$9:$T$223,$Q842,'Capex forecast'!$S$9:$S$223,$S842,'Capex forecast'!$Q$9:$Q$223,"Augex")</f>
        <v>0</v>
      </c>
      <c r="AB842" s="32">
        <f>SUMIFS('Capex forecast'!L$9:L$223,'Capex forecast'!$T$9:$T$223,$Q842,'Capex forecast'!$S$9:$S$223,$S842,'Capex forecast'!$Q$9:$Q$223,"Augex")</f>
        <v>0</v>
      </c>
      <c r="AC842" s="32">
        <f>SUMIFS('Capex forecast'!M$9:M$223,'Capex forecast'!$T$9:$T$223,$Q842,'Capex forecast'!$S$9:$S$223,$S842,'Capex forecast'!$Q$9:$Q$223,"Augex")</f>
        <v>0</v>
      </c>
      <c r="AD842" s="32">
        <f>SUMIFS('Capex forecast'!N$9:N$223,'Capex forecast'!$T$9:$T$223,$Q842,'Capex forecast'!$S$9:$S$223,$S842,'Capex forecast'!$Q$9:$Q$223,"Augex")</f>
        <v>0</v>
      </c>
      <c r="AF842" s="45" t="s">
        <v>444</v>
      </c>
      <c r="AG842" s="6" t="str">
        <f>INDEX('Demand forecast'!$M$9:$M$5832,MATCH($Q842,'Demand forecast'!$B$9:$B$5832,0))</f>
        <v>Yes</v>
      </c>
      <c r="AH842" s="6" t="str">
        <f>IF(COUNTIF($AF$93:AF842,$B842) = 1, "LV", IF(COUNTIF($AF$93:AF842,$B842) = 2, "HV", "ST"))</f>
        <v>ST</v>
      </c>
      <c r="AI842" s="6" t="str">
        <f>INDEX('Demand forecast and growth rate'!$E$7:$E$273,MATCH($Q842,'Demand forecast and growth rate'!$B$7:$B$273,0))</f>
        <v>Steady/falling</v>
      </c>
      <c r="AJ842" s="47">
        <f>SUMIFS('Capex forecast'!E$9:E$223,'Capex forecast'!$T$9:$T$223,$AF842,'Capex forecast'!$S$9:$S$223,$AH842,'Capex forecast'!$Q$9:$Q$223,"Repex")</f>
        <v>0</v>
      </c>
      <c r="AK842" s="47">
        <f>SUMIFS('Capex forecast'!F$9:F$223,'Capex forecast'!$T$9:$T$223,$AF842,'Capex forecast'!$S$9:$S$223,$AH842,'Capex forecast'!$Q$9:$Q$223,"Repex")</f>
        <v>0</v>
      </c>
      <c r="AL842" s="47">
        <f>SUMIFS('Capex forecast'!G$9:G$223,'Capex forecast'!$T$9:$T$223,$AF842,'Capex forecast'!$S$9:$S$223,$AH842,'Capex forecast'!$Q$9:$Q$223,"Repex")</f>
        <v>0</v>
      </c>
      <c r="AM842" s="47">
        <f>SUMIFS('Capex forecast'!H$9:H$223,'Capex forecast'!$T$9:$T$223,$AF842,'Capex forecast'!$S$9:$S$223,$AH842,'Capex forecast'!$Q$9:$Q$223,"Repex")</f>
        <v>0</v>
      </c>
      <c r="AN842" s="47">
        <f>SUMIFS('Capex forecast'!I$9:I$223,'Capex forecast'!$T$9:$T$223,$AF842,'Capex forecast'!$S$9:$S$223,$AH842,'Capex forecast'!$Q$9:$Q$223,"Repex")</f>
        <v>0</v>
      </c>
      <c r="AO842" s="47">
        <f>SUMIFS('Capex forecast'!J$9:J$223,'Capex forecast'!$T$9:$T$223,$AF842,'Capex forecast'!$S$9:$S$223,$AH842,'Capex forecast'!$Q$9:$Q$223,"Repex")</f>
        <v>0</v>
      </c>
      <c r="AP842" s="47">
        <f>SUMIFS('Capex forecast'!K$9:K$223,'Capex forecast'!$T$9:$T$223,$AF842,'Capex forecast'!$S$9:$S$223,$AH842,'Capex forecast'!$Q$9:$Q$223,"Repex")</f>
        <v>0</v>
      </c>
      <c r="AQ842" s="47">
        <f>SUMIFS('Capex forecast'!L$9:L$223,'Capex forecast'!$T$9:$T$223,$AF842,'Capex forecast'!$S$9:$S$223,$AH842,'Capex forecast'!$Q$9:$Q$223,"Repex")</f>
        <v>0</v>
      </c>
      <c r="AR842" s="47">
        <f>SUMIFS('Capex forecast'!M$9:M$223,'Capex forecast'!$T$9:$T$223,$AF842,'Capex forecast'!$S$9:$S$223,$AH842,'Capex forecast'!$Q$9:$Q$223,"Repex")</f>
        <v>0</v>
      </c>
      <c r="AS842" s="47">
        <f>SUMIFS('Capex forecast'!N$9:N$223,'Capex forecast'!$T$9:$T$223,$AF842,'Capex forecast'!$S$9:$S$223,$AH842,'Capex forecast'!$Q$9:$Q$223,"Repex")</f>
        <v>0</v>
      </c>
    </row>
    <row r="843" spans="2:45" ht="15">
      <c r="B843" s="45" t="s">
        <v>445</v>
      </c>
      <c r="C843" s="6" t="str">
        <f>INDEX('Demand forecast'!$M$9:$M$5832,MATCH($B843,'Demand forecast'!$B$9:$B$5832,0))</f>
        <v>Yes</v>
      </c>
      <c r="D843" s="6" t="str">
        <f>IF(COUNTIF($B$93:B843,$B843) = 1, "LV", IF(COUNTIF($B$93:B843,$B843) = 2, "HV", "ST"))</f>
        <v>ST</v>
      </c>
      <c r="E843" s="6" t="str">
        <f>INDEX('Demand forecast and growth rate'!$E$7:$E$273,MATCH($B843,'Demand forecast and growth rate'!$B$7:$B$273,0))</f>
        <v>Steady/falling</v>
      </c>
      <c r="F843" s="32">
        <f>SUMIFS('Capex forecast'!E$9:E$223,'Capex forecast'!$T$9:$T$223,'Allocation of site-spec costs'!$B843,'Capex forecast'!$S$9:$S$223,'Allocation of site-spec costs'!$D843,'Capex forecast'!$Q$9:$Q$223,"Customer Connection")</f>
        <v>0</v>
      </c>
      <c r="G843" s="32">
        <f>SUMIFS('Capex forecast'!F$9:F$223,'Capex forecast'!$T$9:$T$223,'Allocation of site-spec costs'!$B843,'Capex forecast'!$S$9:$S$223,'Allocation of site-spec costs'!$D843,'Capex forecast'!$Q$9:$Q$223,"Customer Connection")</f>
        <v>0</v>
      </c>
      <c r="H843" s="32">
        <f>SUMIFS('Capex forecast'!G$9:G$223,'Capex forecast'!$T$9:$T$223,'Allocation of site-spec costs'!$B843,'Capex forecast'!$S$9:$S$223,'Allocation of site-spec costs'!$D843,'Capex forecast'!$Q$9:$Q$223,"Customer Connection")</f>
        <v>0</v>
      </c>
      <c r="I843" s="32">
        <f>SUMIFS('Capex forecast'!H$9:H$223,'Capex forecast'!$T$9:$T$223,'Allocation of site-spec costs'!$B843,'Capex forecast'!$S$9:$S$223,'Allocation of site-spec costs'!$D843,'Capex forecast'!$Q$9:$Q$223,"Customer Connection")</f>
        <v>0</v>
      </c>
      <c r="J843" s="32">
        <f>SUMIFS('Capex forecast'!I$9:I$223,'Capex forecast'!$T$9:$T$223,'Allocation of site-spec costs'!$B843,'Capex forecast'!$S$9:$S$223,'Allocation of site-spec costs'!$D843,'Capex forecast'!$Q$9:$Q$223,"Customer Connection")</f>
        <v>0</v>
      </c>
      <c r="K843" s="32">
        <f>SUMIFS('Capex forecast'!J$9:J$223,'Capex forecast'!$T$9:$T$223,'Allocation of site-spec costs'!$B843,'Capex forecast'!$S$9:$S$223,'Allocation of site-spec costs'!$D843,'Capex forecast'!$Q$9:$Q$223,"Customer Connection")</f>
        <v>0</v>
      </c>
      <c r="L843" s="32">
        <f>SUMIFS('Capex forecast'!K$9:K$223,'Capex forecast'!$T$9:$T$223,'Allocation of site-spec costs'!$B843,'Capex forecast'!$S$9:$S$223,'Allocation of site-spec costs'!$D843,'Capex forecast'!$Q$9:$Q$223,"Customer Connection")</f>
        <v>0</v>
      </c>
      <c r="M843" s="32">
        <f>SUMIFS('Capex forecast'!L$9:L$223,'Capex forecast'!$T$9:$T$223,'Allocation of site-spec costs'!$B843,'Capex forecast'!$S$9:$S$223,'Allocation of site-spec costs'!$D843,'Capex forecast'!$Q$9:$Q$223,"Customer Connection")</f>
        <v>0</v>
      </c>
      <c r="N843" s="32">
        <f>SUMIFS('Capex forecast'!M$9:M$223,'Capex forecast'!$T$9:$T$223,'Allocation of site-spec costs'!$B843,'Capex forecast'!$S$9:$S$223,'Allocation of site-spec costs'!$D843,'Capex forecast'!$Q$9:$Q$223,"Customer Connection")</f>
        <v>0</v>
      </c>
      <c r="O843" s="32">
        <f>SUMIFS('Capex forecast'!N$9:N$223,'Capex forecast'!$T$9:$T$223,'Allocation of site-spec costs'!$B843,'Capex forecast'!$S$9:$S$223,'Allocation of site-spec costs'!$D843,'Capex forecast'!$Q$9:$Q$223,"Customer Connection")</f>
        <v>0</v>
      </c>
      <c r="Q843" s="45" t="s">
        <v>445</v>
      </c>
      <c r="R843" s="6" t="str">
        <f>INDEX('Demand forecast'!$M$9:$M$5832,MATCH($Q843,'Demand forecast'!$B$9:$B$5832,0))</f>
        <v>Yes</v>
      </c>
      <c r="S843" s="6" t="str">
        <f>IF(COUNTIF($Q$93:Q843,$B843) = 1, "LV", IF(COUNTIF($Q$93:Q843,$B843) = 2, "HV", "ST"))</f>
        <v>ST</v>
      </c>
      <c r="T843" s="6" t="str">
        <f>INDEX('Demand forecast and growth rate'!$E$7:$E$273,MATCH($Q843,'Demand forecast and growth rate'!$B$7:$B$273,0))</f>
        <v>Steady/falling</v>
      </c>
      <c r="U843" s="32">
        <f>SUMIFS('Capex forecast'!E$9:E$223,'Capex forecast'!$T$9:$T$223,$Q843,'Capex forecast'!$S$9:$S$223,$S843,'Capex forecast'!$Q$9:$Q$223,"Augex")</f>
        <v>0</v>
      </c>
      <c r="V843" s="32">
        <f>SUMIFS('Capex forecast'!F$9:F$223,'Capex forecast'!$T$9:$T$223,$Q843,'Capex forecast'!$S$9:$S$223,$S843,'Capex forecast'!$Q$9:$Q$223,"Augex")</f>
        <v>0</v>
      </c>
      <c r="W843" s="32">
        <f>SUMIFS('Capex forecast'!G$9:G$223,'Capex forecast'!$T$9:$T$223,$Q843,'Capex forecast'!$S$9:$S$223,$S843,'Capex forecast'!$Q$9:$Q$223,"Augex")</f>
        <v>0</v>
      </c>
      <c r="X843" s="32">
        <f>SUMIFS('Capex forecast'!H$9:H$223,'Capex forecast'!$T$9:$T$223,$Q843,'Capex forecast'!$S$9:$S$223,$S843,'Capex forecast'!$Q$9:$Q$223,"Augex")</f>
        <v>0</v>
      </c>
      <c r="Y843" s="32">
        <f>SUMIFS('Capex forecast'!I$9:I$223,'Capex forecast'!$T$9:$T$223,$Q843,'Capex forecast'!$S$9:$S$223,$S843,'Capex forecast'!$Q$9:$Q$223,"Augex")</f>
        <v>0</v>
      </c>
      <c r="Z843" s="32">
        <f>SUMIFS('Capex forecast'!J$9:J$223,'Capex forecast'!$T$9:$T$223,$Q843,'Capex forecast'!$S$9:$S$223,$S843,'Capex forecast'!$Q$9:$Q$223,"Augex")</f>
        <v>0</v>
      </c>
      <c r="AA843" s="32">
        <f>SUMIFS('Capex forecast'!K$9:K$223,'Capex forecast'!$T$9:$T$223,$Q843,'Capex forecast'!$S$9:$S$223,$S843,'Capex forecast'!$Q$9:$Q$223,"Augex")</f>
        <v>0</v>
      </c>
      <c r="AB843" s="32">
        <f>SUMIFS('Capex forecast'!L$9:L$223,'Capex forecast'!$T$9:$T$223,$Q843,'Capex forecast'!$S$9:$S$223,$S843,'Capex forecast'!$Q$9:$Q$223,"Augex")</f>
        <v>0</v>
      </c>
      <c r="AC843" s="32">
        <f>SUMIFS('Capex forecast'!M$9:M$223,'Capex forecast'!$T$9:$T$223,$Q843,'Capex forecast'!$S$9:$S$223,$S843,'Capex forecast'!$Q$9:$Q$223,"Augex")</f>
        <v>0</v>
      </c>
      <c r="AD843" s="32">
        <f>SUMIFS('Capex forecast'!N$9:N$223,'Capex forecast'!$T$9:$T$223,$Q843,'Capex forecast'!$S$9:$S$223,$S843,'Capex forecast'!$Q$9:$Q$223,"Augex")</f>
        <v>0</v>
      </c>
      <c r="AF843" s="45" t="s">
        <v>445</v>
      </c>
      <c r="AG843" s="6" t="str">
        <f>INDEX('Demand forecast'!$M$9:$M$5832,MATCH($Q843,'Demand forecast'!$B$9:$B$5832,0))</f>
        <v>Yes</v>
      </c>
      <c r="AH843" s="6" t="str">
        <f>IF(COUNTIF($AF$93:AF843,$B843) = 1, "LV", IF(COUNTIF($AF$93:AF843,$B843) = 2, "HV", "ST"))</f>
        <v>ST</v>
      </c>
      <c r="AI843" s="6" t="str">
        <f>INDEX('Demand forecast and growth rate'!$E$7:$E$273,MATCH($Q843,'Demand forecast and growth rate'!$B$7:$B$273,0))</f>
        <v>Steady/falling</v>
      </c>
      <c r="AJ843" s="47">
        <f>SUMIFS('Capex forecast'!E$9:E$223,'Capex forecast'!$T$9:$T$223,$AF843,'Capex forecast'!$S$9:$S$223,$AH843,'Capex forecast'!$Q$9:$Q$223,"Repex")</f>
        <v>0</v>
      </c>
      <c r="AK843" s="47">
        <f>SUMIFS('Capex forecast'!F$9:F$223,'Capex forecast'!$T$9:$T$223,$AF843,'Capex forecast'!$S$9:$S$223,$AH843,'Capex forecast'!$Q$9:$Q$223,"Repex")</f>
        <v>0</v>
      </c>
      <c r="AL843" s="47">
        <f>SUMIFS('Capex forecast'!G$9:G$223,'Capex forecast'!$T$9:$T$223,$AF843,'Capex forecast'!$S$9:$S$223,$AH843,'Capex forecast'!$Q$9:$Q$223,"Repex")</f>
        <v>0</v>
      </c>
      <c r="AM843" s="47">
        <f>SUMIFS('Capex forecast'!H$9:H$223,'Capex forecast'!$T$9:$T$223,$AF843,'Capex forecast'!$S$9:$S$223,$AH843,'Capex forecast'!$Q$9:$Q$223,"Repex")</f>
        <v>0</v>
      </c>
      <c r="AN843" s="47">
        <f>SUMIFS('Capex forecast'!I$9:I$223,'Capex forecast'!$T$9:$T$223,$AF843,'Capex forecast'!$S$9:$S$223,$AH843,'Capex forecast'!$Q$9:$Q$223,"Repex")</f>
        <v>0</v>
      </c>
      <c r="AO843" s="47">
        <f>SUMIFS('Capex forecast'!J$9:J$223,'Capex forecast'!$T$9:$T$223,$AF843,'Capex forecast'!$S$9:$S$223,$AH843,'Capex forecast'!$Q$9:$Q$223,"Repex")</f>
        <v>0</v>
      </c>
      <c r="AP843" s="47">
        <f>SUMIFS('Capex forecast'!K$9:K$223,'Capex forecast'!$T$9:$T$223,$AF843,'Capex forecast'!$S$9:$S$223,$AH843,'Capex forecast'!$Q$9:$Q$223,"Repex")</f>
        <v>0</v>
      </c>
      <c r="AQ843" s="47">
        <f>SUMIFS('Capex forecast'!L$9:L$223,'Capex forecast'!$T$9:$T$223,$AF843,'Capex forecast'!$S$9:$S$223,$AH843,'Capex forecast'!$Q$9:$Q$223,"Repex")</f>
        <v>0</v>
      </c>
      <c r="AR843" s="47">
        <f>SUMIFS('Capex forecast'!M$9:M$223,'Capex forecast'!$T$9:$T$223,$AF843,'Capex forecast'!$S$9:$S$223,$AH843,'Capex forecast'!$Q$9:$Q$223,"Repex")</f>
        <v>0</v>
      </c>
      <c r="AS843" s="47">
        <f>SUMIFS('Capex forecast'!N$9:N$223,'Capex forecast'!$T$9:$T$223,$AF843,'Capex forecast'!$S$9:$S$223,$AH843,'Capex forecast'!$Q$9:$Q$223,"Repex")</f>
        <v>0</v>
      </c>
    </row>
    <row r="844" spans="2:45" ht="15">
      <c r="B844" s="45" t="s">
        <v>446</v>
      </c>
      <c r="C844" s="6" t="str">
        <f>INDEX('Demand forecast'!$M$9:$M$5832,MATCH($B844,'Demand forecast'!$B$9:$B$5832,0))</f>
        <v>Yes</v>
      </c>
      <c r="D844" s="6" t="str">
        <f>IF(COUNTIF($B$93:B844,$B844) = 1, "LV", IF(COUNTIF($B$93:B844,$B844) = 2, "HV", "ST"))</f>
        <v>ST</v>
      </c>
      <c r="E844" s="6" t="str">
        <f>INDEX('Demand forecast and growth rate'!$E$7:$E$273,MATCH($B844,'Demand forecast and growth rate'!$B$7:$B$273,0))</f>
        <v>Steady/falling</v>
      </c>
      <c r="F844" s="32">
        <f>SUMIFS('Capex forecast'!E$9:E$223,'Capex forecast'!$T$9:$T$223,'Allocation of site-spec costs'!$B844,'Capex forecast'!$S$9:$S$223,'Allocation of site-spec costs'!$D844,'Capex forecast'!$Q$9:$Q$223,"Customer Connection")</f>
        <v>0</v>
      </c>
      <c r="G844" s="32">
        <f>SUMIFS('Capex forecast'!F$9:F$223,'Capex forecast'!$T$9:$T$223,'Allocation of site-spec costs'!$B844,'Capex forecast'!$S$9:$S$223,'Allocation of site-spec costs'!$D844,'Capex forecast'!$Q$9:$Q$223,"Customer Connection")</f>
        <v>0</v>
      </c>
      <c r="H844" s="32">
        <f>SUMIFS('Capex forecast'!G$9:G$223,'Capex forecast'!$T$9:$T$223,'Allocation of site-spec costs'!$B844,'Capex forecast'!$S$9:$S$223,'Allocation of site-spec costs'!$D844,'Capex forecast'!$Q$9:$Q$223,"Customer Connection")</f>
        <v>0</v>
      </c>
      <c r="I844" s="32">
        <f>SUMIFS('Capex forecast'!H$9:H$223,'Capex forecast'!$T$9:$T$223,'Allocation of site-spec costs'!$B844,'Capex forecast'!$S$9:$S$223,'Allocation of site-spec costs'!$D844,'Capex forecast'!$Q$9:$Q$223,"Customer Connection")</f>
        <v>0</v>
      </c>
      <c r="J844" s="32">
        <f>SUMIFS('Capex forecast'!I$9:I$223,'Capex forecast'!$T$9:$T$223,'Allocation of site-spec costs'!$B844,'Capex forecast'!$S$9:$S$223,'Allocation of site-spec costs'!$D844,'Capex forecast'!$Q$9:$Q$223,"Customer Connection")</f>
        <v>0</v>
      </c>
      <c r="K844" s="32">
        <f>SUMIFS('Capex forecast'!J$9:J$223,'Capex forecast'!$T$9:$T$223,'Allocation of site-spec costs'!$B844,'Capex forecast'!$S$9:$S$223,'Allocation of site-spec costs'!$D844,'Capex forecast'!$Q$9:$Q$223,"Customer Connection")</f>
        <v>0</v>
      </c>
      <c r="L844" s="32">
        <f>SUMIFS('Capex forecast'!K$9:K$223,'Capex forecast'!$T$9:$T$223,'Allocation of site-spec costs'!$B844,'Capex forecast'!$S$9:$S$223,'Allocation of site-spec costs'!$D844,'Capex forecast'!$Q$9:$Q$223,"Customer Connection")</f>
        <v>0</v>
      </c>
      <c r="M844" s="32">
        <f>SUMIFS('Capex forecast'!L$9:L$223,'Capex forecast'!$T$9:$T$223,'Allocation of site-spec costs'!$B844,'Capex forecast'!$S$9:$S$223,'Allocation of site-spec costs'!$D844,'Capex forecast'!$Q$9:$Q$223,"Customer Connection")</f>
        <v>0</v>
      </c>
      <c r="N844" s="32">
        <f>SUMIFS('Capex forecast'!M$9:M$223,'Capex forecast'!$T$9:$T$223,'Allocation of site-spec costs'!$B844,'Capex forecast'!$S$9:$S$223,'Allocation of site-spec costs'!$D844,'Capex forecast'!$Q$9:$Q$223,"Customer Connection")</f>
        <v>0</v>
      </c>
      <c r="O844" s="32">
        <f>SUMIFS('Capex forecast'!N$9:N$223,'Capex forecast'!$T$9:$T$223,'Allocation of site-spec costs'!$B844,'Capex forecast'!$S$9:$S$223,'Allocation of site-spec costs'!$D844,'Capex forecast'!$Q$9:$Q$223,"Customer Connection")</f>
        <v>0</v>
      </c>
      <c r="Q844" s="45" t="s">
        <v>446</v>
      </c>
      <c r="R844" s="6" t="str">
        <f>INDEX('Demand forecast'!$M$9:$M$5832,MATCH($Q844,'Demand forecast'!$B$9:$B$5832,0))</f>
        <v>Yes</v>
      </c>
      <c r="S844" s="6" t="str">
        <f>IF(COUNTIF($Q$93:Q844,$B844) = 1, "LV", IF(COUNTIF($Q$93:Q844,$B844) = 2, "HV", "ST"))</f>
        <v>ST</v>
      </c>
      <c r="T844" s="6" t="str">
        <f>INDEX('Demand forecast and growth rate'!$E$7:$E$273,MATCH($Q844,'Demand forecast and growth rate'!$B$7:$B$273,0))</f>
        <v>Steady/falling</v>
      </c>
      <c r="U844" s="32">
        <f>SUMIFS('Capex forecast'!E$9:E$223,'Capex forecast'!$T$9:$T$223,$Q844,'Capex forecast'!$S$9:$S$223,$S844,'Capex forecast'!$Q$9:$Q$223,"Augex")</f>
        <v>0</v>
      </c>
      <c r="V844" s="32">
        <f>SUMIFS('Capex forecast'!F$9:F$223,'Capex forecast'!$T$9:$T$223,$Q844,'Capex forecast'!$S$9:$S$223,$S844,'Capex forecast'!$Q$9:$Q$223,"Augex")</f>
        <v>0</v>
      </c>
      <c r="W844" s="32">
        <f>SUMIFS('Capex forecast'!G$9:G$223,'Capex forecast'!$T$9:$T$223,$Q844,'Capex forecast'!$S$9:$S$223,$S844,'Capex forecast'!$Q$9:$Q$223,"Augex")</f>
        <v>0</v>
      </c>
      <c r="X844" s="32">
        <f>SUMIFS('Capex forecast'!H$9:H$223,'Capex forecast'!$T$9:$T$223,$Q844,'Capex forecast'!$S$9:$S$223,$S844,'Capex forecast'!$Q$9:$Q$223,"Augex")</f>
        <v>0</v>
      </c>
      <c r="Y844" s="32">
        <f>SUMIFS('Capex forecast'!I$9:I$223,'Capex forecast'!$T$9:$T$223,$Q844,'Capex forecast'!$S$9:$S$223,$S844,'Capex forecast'!$Q$9:$Q$223,"Augex")</f>
        <v>0</v>
      </c>
      <c r="Z844" s="32">
        <f>SUMIFS('Capex forecast'!J$9:J$223,'Capex forecast'!$T$9:$T$223,$Q844,'Capex forecast'!$S$9:$S$223,$S844,'Capex forecast'!$Q$9:$Q$223,"Augex")</f>
        <v>0</v>
      </c>
      <c r="AA844" s="32">
        <f>SUMIFS('Capex forecast'!K$9:K$223,'Capex forecast'!$T$9:$T$223,$Q844,'Capex forecast'!$S$9:$S$223,$S844,'Capex forecast'!$Q$9:$Q$223,"Augex")</f>
        <v>0</v>
      </c>
      <c r="AB844" s="32">
        <f>SUMIFS('Capex forecast'!L$9:L$223,'Capex forecast'!$T$9:$T$223,$Q844,'Capex forecast'!$S$9:$S$223,$S844,'Capex forecast'!$Q$9:$Q$223,"Augex")</f>
        <v>0</v>
      </c>
      <c r="AC844" s="32">
        <f>SUMIFS('Capex forecast'!M$9:M$223,'Capex forecast'!$T$9:$T$223,$Q844,'Capex forecast'!$S$9:$S$223,$S844,'Capex forecast'!$Q$9:$Q$223,"Augex")</f>
        <v>0</v>
      </c>
      <c r="AD844" s="32">
        <f>SUMIFS('Capex forecast'!N$9:N$223,'Capex forecast'!$T$9:$T$223,$Q844,'Capex forecast'!$S$9:$S$223,$S844,'Capex forecast'!$Q$9:$Q$223,"Augex")</f>
        <v>0</v>
      </c>
      <c r="AF844" s="45" t="s">
        <v>446</v>
      </c>
      <c r="AG844" s="6" t="str">
        <f>INDEX('Demand forecast'!$M$9:$M$5832,MATCH($Q844,'Demand forecast'!$B$9:$B$5832,0))</f>
        <v>Yes</v>
      </c>
      <c r="AH844" s="6" t="str">
        <f>IF(COUNTIF($AF$93:AF844,$B844) = 1, "LV", IF(COUNTIF($AF$93:AF844,$B844) = 2, "HV", "ST"))</f>
        <v>ST</v>
      </c>
      <c r="AI844" s="6" t="str">
        <f>INDEX('Demand forecast and growth rate'!$E$7:$E$273,MATCH($Q844,'Demand forecast and growth rate'!$B$7:$B$273,0))</f>
        <v>Steady/falling</v>
      </c>
      <c r="AJ844" s="47">
        <f>SUMIFS('Capex forecast'!E$9:E$223,'Capex forecast'!$T$9:$T$223,$AF844,'Capex forecast'!$S$9:$S$223,$AH844,'Capex forecast'!$Q$9:$Q$223,"Repex")</f>
        <v>0</v>
      </c>
      <c r="AK844" s="47">
        <f>SUMIFS('Capex forecast'!F$9:F$223,'Capex forecast'!$T$9:$T$223,$AF844,'Capex forecast'!$S$9:$S$223,$AH844,'Capex forecast'!$Q$9:$Q$223,"Repex")</f>
        <v>0</v>
      </c>
      <c r="AL844" s="47">
        <f>SUMIFS('Capex forecast'!G$9:G$223,'Capex forecast'!$T$9:$T$223,$AF844,'Capex forecast'!$S$9:$S$223,$AH844,'Capex forecast'!$Q$9:$Q$223,"Repex")</f>
        <v>0</v>
      </c>
      <c r="AM844" s="47">
        <f>SUMIFS('Capex forecast'!H$9:H$223,'Capex forecast'!$T$9:$T$223,$AF844,'Capex forecast'!$S$9:$S$223,$AH844,'Capex forecast'!$Q$9:$Q$223,"Repex")</f>
        <v>0</v>
      </c>
      <c r="AN844" s="47">
        <f>SUMIFS('Capex forecast'!I$9:I$223,'Capex forecast'!$T$9:$T$223,$AF844,'Capex forecast'!$S$9:$S$223,$AH844,'Capex forecast'!$Q$9:$Q$223,"Repex")</f>
        <v>0</v>
      </c>
      <c r="AO844" s="47">
        <f>SUMIFS('Capex forecast'!J$9:J$223,'Capex forecast'!$T$9:$T$223,$AF844,'Capex forecast'!$S$9:$S$223,$AH844,'Capex forecast'!$Q$9:$Q$223,"Repex")</f>
        <v>0</v>
      </c>
      <c r="AP844" s="47">
        <f>SUMIFS('Capex forecast'!K$9:K$223,'Capex forecast'!$T$9:$T$223,$AF844,'Capex forecast'!$S$9:$S$223,$AH844,'Capex forecast'!$Q$9:$Q$223,"Repex")</f>
        <v>0</v>
      </c>
      <c r="AQ844" s="47">
        <f>SUMIFS('Capex forecast'!L$9:L$223,'Capex forecast'!$T$9:$T$223,$AF844,'Capex forecast'!$S$9:$S$223,$AH844,'Capex forecast'!$Q$9:$Q$223,"Repex")</f>
        <v>0</v>
      </c>
      <c r="AR844" s="47">
        <f>SUMIFS('Capex forecast'!M$9:M$223,'Capex forecast'!$T$9:$T$223,$AF844,'Capex forecast'!$S$9:$S$223,$AH844,'Capex forecast'!$Q$9:$Q$223,"Repex")</f>
        <v>0</v>
      </c>
      <c r="AS844" s="47">
        <f>SUMIFS('Capex forecast'!N$9:N$223,'Capex forecast'!$T$9:$T$223,$AF844,'Capex forecast'!$S$9:$S$223,$AH844,'Capex forecast'!$Q$9:$Q$223,"Repex")</f>
        <v>0</v>
      </c>
    </row>
    <row r="845" spans="2:45" ht="15">
      <c r="B845" s="45" t="s">
        <v>447</v>
      </c>
      <c r="C845" s="6" t="str">
        <f>INDEX('Demand forecast'!$M$9:$M$5832,MATCH($B845,'Demand forecast'!$B$9:$B$5832,0))</f>
        <v>No</v>
      </c>
      <c r="D845" s="6" t="str">
        <f>IF(COUNTIF($B$93:B845,$B845) = 1, "LV", IF(COUNTIF($B$93:B845,$B845) = 2, "HV", "ST"))</f>
        <v>ST</v>
      </c>
      <c r="E845" s="6" t="str">
        <f>INDEX('Demand forecast and growth rate'!$E$7:$E$273,MATCH($B845,'Demand forecast and growth rate'!$B$7:$B$273,0))</f>
        <v>High growth</v>
      </c>
      <c r="F845" s="32">
        <f>SUMIFS('Capex forecast'!E$9:E$223,'Capex forecast'!$T$9:$T$223,'Allocation of site-spec costs'!$B845,'Capex forecast'!$S$9:$S$223,'Allocation of site-spec costs'!$D845,'Capex forecast'!$Q$9:$Q$223,"Customer Connection")</f>
        <v>0</v>
      </c>
      <c r="G845" s="32">
        <f>SUMIFS('Capex forecast'!F$9:F$223,'Capex forecast'!$T$9:$T$223,'Allocation of site-spec costs'!$B845,'Capex forecast'!$S$9:$S$223,'Allocation of site-spec costs'!$D845,'Capex forecast'!$Q$9:$Q$223,"Customer Connection")</f>
        <v>0</v>
      </c>
      <c r="H845" s="32">
        <f>SUMIFS('Capex forecast'!G$9:G$223,'Capex forecast'!$T$9:$T$223,'Allocation of site-spec costs'!$B845,'Capex forecast'!$S$9:$S$223,'Allocation of site-spec costs'!$D845,'Capex forecast'!$Q$9:$Q$223,"Customer Connection")</f>
        <v>0</v>
      </c>
      <c r="I845" s="32">
        <f>SUMIFS('Capex forecast'!H$9:H$223,'Capex forecast'!$T$9:$T$223,'Allocation of site-spec costs'!$B845,'Capex forecast'!$S$9:$S$223,'Allocation of site-spec costs'!$D845,'Capex forecast'!$Q$9:$Q$223,"Customer Connection")</f>
        <v>0</v>
      </c>
      <c r="J845" s="32">
        <f>SUMIFS('Capex forecast'!I$9:I$223,'Capex forecast'!$T$9:$T$223,'Allocation of site-spec costs'!$B845,'Capex forecast'!$S$9:$S$223,'Allocation of site-spec costs'!$D845,'Capex forecast'!$Q$9:$Q$223,"Customer Connection")</f>
        <v>0</v>
      </c>
      <c r="K845" s="32">
        <f>SUMIFS('Capex forecast'!J$9:J$223,'Capex forecast'!$T$9:$T$223,'Allocation of site-spec costs'!$B845,'Capex forecast'!$S$9:$S$223,'Allocation of site-spec costs'!$D845,'Capex forecast'!$Q$9:$Q$223,"Customer Connection")</f>
        <v>0</v>
      </c>
      <c r="L845" s="32">
        <f>SUMIFS('Capex forecast'!K$9:K$223,'Capex forecast'!$T$9:$T$223,'Allocation of site-spec costs'!$B845,'Capex forecast'!$S$9:$S$223,'Allocation of site-spec costs'!$D845,'Capex forecast'!$Q$9:$Q$223,"Customer Connection")</f>
        <v>0</v>
      </c>
      <c r="M845" s="32">
        <f>SUMIFS('Capex forecast'!L$9:L$223,'Capex forecast'!$T$9:$T$223,'Allocation of site-spec costs'!$B845,'Capex forecast'!$S$9:$S$223,'Allocation of site-spec costs'!$D845,'Capex forecast'!$Q$9:$Q$223,"Customer Connection")</f>
        <v>0</v>
      </c>
      <c r="N845" s="32">
        <f>SUMIFS('Capex forecast'!M$9:M$223,'Capex forecast'!$T$9:$T$223,'Allocation of site-spec costs'!$B845,'Capex forecast'!$S$9:$S$223,'Allocation of site-spec costs'!$D845,'Capex forecast'!$Q$9:$Q$223,"Customer Connection")</f>
        <v>0</v>
      </c>
      <c r="O845" s="32">
        <f>SUMIFS('Capex forecast'!N$9:N$223,'Capex forecast'!$T$9:$T$223,'Allocation of site-spec costs'!$B845,'Capex forecast'!$S$9:$S$223,'Allocation of site-spec costs'!$D845,'Capex forecast'!$Q$9:$Q$223,"Customer Connection")</f>
        <v>0</v>
      </c>
      <c r="Q845" s="45" t="s">
        <v>447</v>
      </c>
      <c r="R845" s="6" t="str">
        <f>INDEX('Demand forecast'!$M$9:$M$5832,MATCH($Q845,'Demand forecast'!$B$9:$B$5832,0))</f>
        <v>No</v>
      </c>
      <c r="S845" s="6" t="str">
        <f>IF(COUNTIF($Q$93:Q845,$B845) = 1, "LV", IF(COUNTIF($Q$93:Q845,$B845) = 2, "HV", "ST"))</f>
        <v>ST</v>
      </c>
      <c r="T845" s="6" t="str">
        <f>INDEX('Demand forecast and growth rate'!$E$7:$E$273,MATCH($Q845,'Demand forecast and growth rate'!$B$7:$B$273,0))</f>
        <v>High growth</v>
      </c>
      <c r="U845" s="32">
        <f>SUMIFS('Capex forecast'!E$9:E$223,'Capex forecast'!$T$9:$T$223,$Q845,'Capex forecast'!$S$9:$S$223,$S845,'Capex forecast'!$Q$9:$Q$223,"Augex")</f>
        <v>58326207.596800007</v>
      </c>
      <c r="V845" s="32">
        <f>SUMIFS('Capex forecast'!F$9:F$223,'Capex forecast'!$T$9:$T$223,$Q845,'Capex forecast'!$S$9:$S$223,$S845,'Capex forecast'!$Q$9:$Q$223,"Augex")</f>
        <v>29493305.987776849</v>
      </c>
      <c r="W845" s="32">
        <f>SUMIFS('Capex forecast'!G$9:G$223,'Capex forecast'!$T$9:$T$223,$Q845,'Capex forecast'!$S$9:$S$223,$S845,'Capex forecast'!$Q$9:$Q$223,"Augex")</f>
        <v>1729227.6351888841</v>
      </c>
      <c r="X845" s="32">
        <f>SUMIFS('Capex forecast'!H$9:H$223,'Capex forecast'!$T$9:$T$223,$Q845,'Capex forecast'!$S$9:$S$223,$S845,'Capex forecast'!$Q$9:$Q$223,"Augex")</f>
        <v>0</v>
      </c>
      <c r="Y845" s="32">
        <f>SUMIFS('Capex forecast'!I$9:I$223,'Capex forecast'!$T$9:$T$223,$Q845,'Capex forecast'!$S$9:$S$223,$S845,'Capex forecast'!$Q$9:$Q$223,"Augex")</f>
        <v>0</v>
      </c>
      <c r="Z845" s="32">
        <f>SUMIFS('Capex forecast'!J$9:J$223,'Capex forecast'!$T$9:$T$223,$Q845,'Capex forecast'!$S$9:$S$223,$S845,'Capex forecast'!$Q$9:$Q$223,"Augex")</f>
        <v>3473250</v>
      </c>
      <c r="AA845" s="32">
        <f>SUMIFS('Capex forecast'!K$9:K$223,'Capex forecast'!$T$9:$T$223,$Q845,'Capex forecast'!$S$9:$S$223,$S845,'Capex forecast'!$Q$9:$Q$223,"Augex")</f>
        <v>11046000</v>
      </c>
      <c r="AB845" s="32">
        <f>SUMIFS('Capex forecast'!L$9:L$223,'Capex forecast'!$T$9:$T$223,$Q845,'Capex forecast'!$S$9:$S$223,$S845,'Capex forecast'!$Q$9:$Q$223,"Augex")</f>
        <v>3249695.527037777</v>
      </c>
      <c r="AC845" s="32">
        <f>SUMIFS('Capex forecast'!M$9:M$223,'Capex forecast'!$T$9:$T$223,$Q845,'Capex forecast'!$S$9:$S$223,$S845,'Capex forecast'!$Q$9:$Q$223,"Augex")</f>
        <v>3249695.527037777</v>
      </c>
      <c r="AD845" s="32">
        <f>SUMIFS('Capex forecast'!N$9:N$223,'Capex forecast'!$T$9:$T$223,$Q845,'Capex forecast'!$S$9:$S$223,$S845,'Capex forecast'!$Q$9:$Q$223,"Augex")</f>
        <v>3249695.527037777</v>
      </c>
      <c r="AF845" s="45" t="s">
        <v>447</v>
      </c>
      <c r="AG845" s="6" t="str">
        <f>INDEX('Demand forecast'!$M$9:$M$5832,MATCH($Q845,'Demand forecast'!$B$9:$B$5832,0))</f>
        <v>No</v>
      </c>
      <c r="AH845" s="6" t="str">
        <f>IF(COUNTIF($AF$93:AF845,$B845) = 1, "LV", IF(COUNTIF($AF$93:AF845,$B845) = 2, "HV", "ST"))</f>
        <v>ST</v>
      </c>
      <c r="AI845" s="6" t="str">
        <f>INDEX('Demand forecast and growth rate'!$E$7:$E$273,MATCH($Q845,'Demand forecast and growth rate'!$B$7:$B$273,0))</f>
        <v>High growth</v>
      </c>
      <c r="AJ845" s="47">
        <f>SUMIFS('Capex forecast'!E$9:E$223,'Capex forecast'!$T$9:$T$223,$AF845,'Capex forecast'!$S$9:$S$223,$AH845,'Capex forecast'!$Q$9:$Q$223,"Repex")</f>
        <v>0</v>
      </c>
      <c r="AK845" s="47">
        <f>SUMIFS('Capex forecast'!F$9:F$223,'Capex forecast'!$T$9:$T$223,$AF845,'Capex forecast'!$S$9:$S$223,$AH845,'Capex forecast'!$Q$9:$Q$223,"Repex")</f>
        <v>0</v>
      </c>
      <c r="AL845" s="47">
        <f>SUMIFS('Capex forecast'!G$9:G$223,'Capex forecast'!$T$9:$T$223,$AF845,'Capex forecast'!$S$9:$S$223,$AH845,'Capex forecast'!$Q$9:$Q$223,"Repex")</f>
        <v>0</v>
      </c>
      <c r="AM845" s="47">
        <f>SUMIFS('Capex forecast'!H$9:H$223,'Capex forecast'!$T$9:$T$223,$AF845,'Capex forecast'!$S$9:$S$223,$AH845,'Capex forecast'!$Q$9:$Q$223,"Repex")</f>
        <v>0</v>
      </c>
      <c r="AN845" s="47">
        <f>SUMIFS('Capex forecast'!I$9:I$223,'Capex forecast'!$T$9:$T$223,$AF845,'Capex forecast'!$S$9:$S$223,$AH845,'Capex forecast'!$Q$9:$Q$223,"Repex")</f>
        <v>0</v>
      </c>
      <c r="AO845" s="47">
        <f>SUMIFS('Capex forecast'!J$9:J$223,'Capex forecast'!$T$9:$T$223,$AF845,'Capex forecast'!$S$9:$S$223,$AH845,'Capex forecast'!$Q$9:$Q$223,"Repex")</f>
        <v>0</v>
      </c>
      <c r="AP845" s="47">
        <f>SUMIFS('Capex forecast'!K$9:K$223,'Capex forecast'!$T$9:$T$223,$AF845,'Capex forecast'!$S$9:$S$223,$AH845,'Capex forecast'!$Q$9:$Q$223,"Repex")</f>
        <v>0</v>
      </c>
      <c r="AQ845" s="47">
        <f>SUMIFS('Capex forecast'!L$9:L$223,'Capex forecast'!$T$9:$T$223,$AF845,'Capex forecast'!$S$9:$S$223,$AH845,'Capex forecast'!$Q$9:$Q$223,"Repex")</f>
        <v>0</v>
      </c>
      <c r="AR845" s="47">
        <f>SUMIFS('Capex forecast'!M$9:M$223,'Capex forecast'!$T$9:$T$223,$AF845,'Capex forecast'!$S$9:$S$223,$AH845,'Capex forecast'!$Q$9:$Q$223,"Repex")</f>
        <v>0</v>
      </c>
      <c r="AS845" s="47">
        <f>SUMIFS('Capex forecast'!N$9:N$223,'Capex forecast'!$T$9:$T$223,$AF845,'Capex forecast'!$S$9:$S$223,$AH845,'Capex forecast'!$Q$9:$Q$223,"Repex")</f>
        <v>0</v>
      </c>
    </row>
    <row r="846" spans="2:45" ht="15">
      <c r="B846" s="45" t="s">
        <v>12</v>
      </c>
      <c r="C846" s="6" t="str">
        <f>INDEX('Demand forecast'!$M$9:$M$5832,MATCH($B846,'Demand forecast'!$B$9:$B$5832,0))</f>
        <v>No</v>
      </c>
      <c r="D846" s="6" t="str">
        <f>IF(COUNTIF($B$93:B846,$B846) = 1, "LV", IF(COUNTIF($B$93:B846,$B846) = 2, "HV", "ST"))</f>
        <v>ST</v>
      </c>
      <c r="E846" s="6" t="str">
        <f>INDEX('Demand forecast and growth rate'!$E$7:$E$273,MATCH($B846,'Demand forecast and growth rate'!$B$7:$B$273,0))</f>
        <v>Small growth</v>
      </c>
      <c r="F846" s="32">
        <f>SUMIFS('Capex forecast'!E$9:E$223,'Capex forecast'!$T$9:$T$223,'Allocation of site-spec costs'!$B846,'Capex forecast'!$S$9:$S$223,'Allocation of site-spec costs'!$D846,'Capex forecast'!$Q$9:$Q$223,"Customer Connection")</f>
        <v>0</v>
      </c>
      <c r="G846" s="32">
        <f>SUMIFS('Capex forecast'!F$9:F$223,'Capex forecast'!$T$9:$T$223,'Allocation of site-spec costs'!$B846,'Capex forecast'!$S$9:$S$223,'Allocation of site-spec costs'!$D846,'Capex forecast'!$Q$9:$Q$223,"Customer Connection")</f>
        <v>0</v>
      </c>
      <c r="H846" s="32">
        <f>SUMIFS('Capex forecast'!G$9:G$223,'Capex forecast'!$T$9:$T$223,'Allocation of site-spec costs'!$B846,'Capex forecast'!$S$9:$S$223,'Allocation of site-spec costs'!$D846,'Capex forecast'!$Q$9:$Q$223,"Customer Connection")</f>
        <v>0</v>
      </c>
      <c r="I846" s="32">
        <f>SUMIFS('Capex forecast'!H$9:H$223,'Capex forecast'!$T$9:$T$223,'Allocation of site-spec costs'!$B846,'Capex forecast'!$S$9:$S$223,'Allocation of site-spec costs'!$D846,'Capex forecast'!$Q$9:$Q$223,"Customer Connection")</f>
        <v>0</v>
      </c>
      <c r="J846" s="32">
        <f>SUMIFS('Capex forecast'!I$9:I$223,'Capex forecast'!$T$9:$T$223,'Allocation of site-spec costs'!$B846,'Capex forecast'!$S$9:$S$223,'Allocation of site-spec costs'!$D846,'Capex forecast'!$Q$9:$Q$223,"Customer Connection")</f>
        <v>0</v>
      </c>
      <c r="K846" s="32">
        <f>SUMIFS('Capex forecast'!J$9:J$223,'Capex forecast'!$T$9:$T$223,'Allocation of site-spec costs'!$B846,'Capex forecast'!$S$9:$S$223,'Allocation of site-spec costs'!$D846,'Capex forecast'!$Q$9:$Q$223,"Customer Connection")</f>
        <v>0</v>
      </c>
      <c r="L846" s="32">
        <f>SUMIFS('Capex forecast'!K$9:K$223,'Capex forecast'!$T$9:$T$223,'Allocation of site-spec costs'!$B846,'Capex forecast'!$S$9:$S$223,'Allocation of site-spec costs'!$D846,'Capex forecast'!$Q$9:$Q$223,"Customer Connection")</f>
        <v>0</v>
      </c>
      <c r="M846" s="32">
        <f>SUMIFS('Capex forecast'!L$9:L$223,'Capex forecast'!$T$9:$T$223,'Allocation of site-spec costs'!$B846,'Capex forecast'!$S$9:$S$223,'Allocation of site-spec costs'!$D846,'Capex forecast'!$Q$9:$Q$223,"Customer Connection")</f>
        <v>0</v>
      </c>
      <c r="N846" s="32">
        <f>SUMIFS('Capex forecast'!M$9:M$223,'Capex forecast'!$T$9:$T$223,'Allocation of site-spec costs'!$B846,'Capex forecast'!$S$9:$S$223,'Allocation of site-spec costs'!$D846,'Capex forecast'!$Q$9:$Q$223,"Customer Connection")</f>
        <v>0</v>
      </c>
      <c r="O846" s="32">
        <f>SUMIFS('Capex forecast'!N$9:N$223,'Capex forecast'!$T$9:$T$223,'Allocation of site-spec costs'!$B846,'Capex forecast'!$S$9:$S$223,'Allocation of site-spec costs'!$D846,'Capex forecast'!$Q$9:$Q$223,"Customer Connection")</f>
        <v>0</v>
      </c>
      <c r="Q846" s="45" t="s">
        <v>12</v>
      </c>
      <c r="R846" s="6" t="str">
        <f>INDEX('Demand forecast'!$M$9:$M$5832,MATCH($Q846,'Demand forecast'!$B$9:$B$5832,0))</f>
        <v>No</v>
      </c>
      <c r="S846" s="6" t="str">
        <f>IF(COUNTIF($Q$93:Q846,$B846) = 1, "LV", IF(COUNTIF($Q$93:Q846,$B846) = 2, "HV", "ST"))</f>
        <v>ST</v>
      </c>
      <c r="T846" s="6" t="str">
        <f>INDEX('Demand forecast and growth rate'!$E$7:$E$273,MATCH($Q846,'Demand forecast and growth rate'!$B$7:$B$273,0))</f>
        <v>Small growth</v>
      </c>
      <c r="U846" s="32">
        <f>SUMIFS('Capex forecast'!E$9:E$223,'Capex forecast'!$T$9:$T$223,$Q846,'Capex forecast'!$S$9:$S$223,$S846,'Capex forecast'!$Q$9:$Q$223,"Augex")</f>
        <v>0</v>
      </c>
      <c r="V846" s="32">
        <f>SUMIFS('Capex forecast'!F$9:F$223,'Capex forecast'!$T$9:$T$223,$Q846,'Capex forecast'!$S$9:$S$223,$S846,'Capex forecast'!$Q$9:$Q$223,"Augex")</f>
        <v>0</v>
      </c>
      <c r="W846" s="32">
        <f>SUMIFS('Capex forecast'!G$9:G$223,'Capex forecast'!$T$9:$T$223,$Q846,'Capex forecast'!$S$9:$S$223,$S846,'Capex forecast'!$Q$9:$Q$223,"Augex")</f>
        <v>0</v>
      </c>
      <c r="X846" s="32">
        <f>SUMIFS('Capex forecast'!H$9:H$223,'Capex forecast'!$T$9:$T$223,$Q846,'Capex forecast'!$S$9:$S$223,$S846,'Capex forecast'!$Q$9:$Q$223,"Augex")</f>
        <v>0</v>
      </c>
      <c r="Y846" s="32">
        <f>SUMIFS('Capex forecast'!I$9:I$223,'Capex forecast'!$T$9:$T$223,$Q846,'Capex forecast'!$S$9:$S$223,$S846,'Capex forecast'!$Q$9:$Q$223,"Augex")</f>
        <v>0</v>
      </c>
      <c r="Z846" s="32">
        <f>SUMIFS('Capex forecast'!J$9:J$223,'Capex forecast'!$T$9:$T$223,$Q846,'Capex forecast'!$S$9:$S$223,$S846,'Capex forecast'!$Q$9:$Q$223,"Augex")</f>
        <v>0</v>
      </c>
      <c r="AA846" s="32">
        <f>SUMIFS('Capex forecast'!K$9:K$223,'Capex forecast'!$T$9:$T$223,$Q846,'Capex forecast'!$S$9:$S$223,$S846,'Capex forecast'!$Q$9:$Q$223,"Augex")</f>
        <v>0</v>
      </c>
      <c r="AB846" s="32">
        <f>SUMIFS('Capex forecast'!L$9:L$223,'Capex forecast'!$T$9:$T$223,$Q846,'Capex forecast'!$S$9:$S$223,$S846,'Capex forecast'!$Q$9:$Q$223,"Augex")</f>
        <v>0</v>
      </c>
      <c r="AC846" s="32">
        <f>SUMIFS('Capex forecast'!M$9:M$223,'Capex forecast'!$T$9:$T$223,$Q846,'Capex forecast'!$S$9:$S$223,$S846,'Capex forecast'!$Q$9:$Q$223,"Augex")</f>
        <v>0</v>
      </c>
      <c r="AD846" s="32">
        <f>SUMIFS('Capex forecast'!N$9:N$223,'Capex forecast'!$T$9:$T$223,$Q846,'Capex forecast'!$S$9:$S$223,$S846,'Capex forecast'!$Q$9:$Q$223,"Augex")</f>
        <v>0</v>
      </c>
      <c r="AF846" s="45" t="s">
        <v>12</v>
      </c>
      <c r="AG846" s="6" t="str">
        <f>INDEX('Demand forecast'!$M$9:$M$5832,MATCH($Q846,'Demand forecast'!$B$9:$B$5832,0))</f>
        <v>No</v>
      </c>
      <c r="AH846" s="6" t="str">
        <f>IF(COUNTIF($AF$93:AF846,$B846) = 1, "LV", IF(COUNTIF($AF$93:AF846,$B846) = 2, "HV", "ST"))</f>
        <v>ST</v>
      </c>
      <c r="AI846" s="6" t="str">
        <f>INDEX('Demand forecast and growth rate'!$E$7:$E$273,MATCH($Q846,'Demand forecast and growth rate'!$B$7:$B$273,0))</f>
        <v>Small growth</v>
      </c>
      <c r="AJ846" s="47">
        <f>SUMIFS('Capex forecast'!E$9:E$223,'Capex forecast'!$T$9:$T$223,$AF846,'Capex forecast'!$S$9:$S$223,$AH846,'Capex forecast'!$Q$9:$Q$223,"Repex")</f>
        <v>0</v>
      </c>
      <c r="AK846" s="47">
        <f>SUMIFS('Capex forecast'!F$9:F$223,'Capex forecast'!$T$9:$T$223,$AF846,'Capex forecast'!$S$9:$S$223,$AH846,'Capex forecast'!$Q$9:$Q$223,"Repex")</f>
        <v>0</v>
      </c>
      <c r="AL846" s="47">
        <f>SUMIFS('Capex forecast'!G$9:G$223,'Capex forecast'!$T$9:$T$223,$AF846,'Capex forecast'!$S$9:$S$223,$AH846,'Capex forecast'!$Q$9:$Q$223,"Repex")</f>
        <v>0</v>
      </c>
      <c r="AM846" s="47">
        <f>SUMIFS('Capex forecast'!H$9:H$223,'Capex forecast'!$T$9:$T$223,$AF846,'Capex forecast'!$S$9:$S$223,$AH846,'Capex forecast'!$Q$9:$Q$223,"Repex")</f>
        <v>0</v>
      </c>
      <c r="AN846" s="47">
        <f>SUMIFS('Capex forecast'!I$9:I$223,'Capex forecast'!$T$9:$T$223,$AF846,'Capex forecast'!$S$9:$S$223,$AH846,'Capex forecast'!$Q$9:$Q$223,"Repex")</f>
        <v>0</v>
      </c>
      <c r="AO846" s="47">
        <f>SUMIFS('Capex forecast'!J$9:J$223,'Capex forecast'!$T$9:$T$223,$AF846,'Capex forecast'!$S$9:$S$223,$AH846,'Capex forecast'!$Q$9:$Q$223,"Repex")</f>
        <v>0</v>
      </c>
      <c r="AP846" s="47">
        <f>SUMIFS('Capex forecast'!K$9:K$223,'Capex forecast'!$T$9:$T$223,$AF846,'Capex forecast'!$S$9:$S$223,$AH846,'Capex forecast'!$Q$9:$Q$223,"Repex")</f>
        <v>0</v>
      </c>
      <c r="AQ846" s="47">
        <f>SUMIFS('Capex forecast'!L$9:L$223,'Capex forecast'!$T$9:$T$223,$AF846,'Capex forecast'!$S$9:$S$223,$AH846,'Capex forecast'!$Q$9:$Q$223,"Repex")</f>
        <v>0</v>
      </c>
      <c r="AR846" s="47">
        <f>SUMIFS('Capex forecast'!M$9:M$223,'Capex forecast'!$T$9:$T$223,$AF846,'Capex forecast'!$S$9:$S$223,$AH846,'Capex forecast'!$Q$9:$Q$223,"Repex")</f>
        <v>0</v>
      </c>
      <c r="AS846" s="47">
        <f>SUMIFS('Capex forecast'!N$9:N$223,'Capex forecast'!$T$9:$T$223,$AF846,'Capex forecast'!$S$9:$S$223,$AH846,'Capex forecast'!$Q$9:$Q$223,"Repex")</f>
        <v>0</v>
      </c>
    </row>
    <row r="847" spans="2:45" ht="15">
      <c r="B847" s="45" t="s">
        <v>13</v>
      </c>
      <c r="C847" s="6" t="str">
        <f>INDEX('Demand forecast'!$M$9:$M$5832,MATCH($B847,'Demand forecast'!$B$9:$B$5832,0))</f>
        <v>No</v>
      </c>
      <c r="D847" s="6" t="str">
        <f>IF(COUNTIF($B$93:B847,$B847) = 1, "LV", IF(COUNTIF($B$93:B847,$B847) = 2, "HV", "ST"))</f>
        <v>ST</v>
      </c>
      <c r="E847" s="6" t="str">
        <f>INDEX('Demand forecast and growth rate'!$E$7:$E$273,MATCH($B847,'Demand forecast and growth rate'!$B$7:$B$273,0))</f>
        <v>Small growth</v>
      </c>
      <c r="F847" s="32">
        <f>SUMIFS('Capex forecast'!E$9:E$223,'Capex forecast'!$T$9:$T$223,'Allocation of site-spec costs'!$B847,'Capex forecast'!$S$9:$S$223,'Allocation of site-spec costs'!$D847,'Capex forecast'!$Q$9:$Q$223,"Customer Connection")</f>
        <v>0</v>
      </c>
      <c r="G847" s="32">
        <f>SUMIFS('Capex forecast'!F$9:F$223,'Capex forecast'!$T$9:$T$223,'Allocation of site-spec costs'!$B847,'Capex forecast'!$S$9:$S$223,'Allocation of site-spec costs'!$D847,'Capex forecast'!$Q$9:$Q$223,"Customer Connection")</f>
        <v>0</v>
      </c>
      <c r="H847" s="32">
        <f>SUMIFS('Capex forecast'!G$9:G$223,'Capex forecast'!$T$9:$T$223,'Allocation of site-spec costs'!$B847,'Capex forecast'!$S$9:$S$223,'Allocation of site-spec costs'!$D847,'Capex forecast'!$Q$9:$Q$223,"Customer Connection")</f>
        <v>0</v>
      </c>
      <c r="I847" s="32">
        <f>SUMIFS('Capex forecast'!H$9:H$223,'Capex forecast'!$T$9:$T$223,'Allocation of site-spec costs'!$B847,'Capex forecast'!$S$9:$S$223,'Allocation of site-spec costs'!$D847,'Capex forecast'!$Q$9:$Q$223,"Customer Connection")</f>
        <v>0</v>
      </c>
      <c r="J847" s="32">
        <f>SUMIFS('Capex forecast'!I$9:I$223,'Capex forecast'!$T$9:$T$223,'Allocation of site-spec costs'!$B847,'Capex forecast'!$S$9:$S$223,'Allocation of site-spec costs'!$D847,'Capex forecast'!$Q$9:$Q$223,"Customer Connection")</f>
        <v>0</v>
      </c>
      <c r="K847" s="32">
        <f>SUMIFS('Capex forecast'!J$9:J$223,'Capex forecast'!$T$9:$T$223,'Allocation of site-spec costs'!$B847,'Capex forecast'!$S$9:$S$223,'Allocation of site-spec costs'!$D847,'Capex forecast'!$Q$9:$Q$223,"Customer Connection")</f>
        <v>0</v>
      </c>
      <c r="L847" s="32">
        <f>SUMIFS('Capex forecast'!K$9:K$223,'Capex forecast'!$T$9:$T$223,'Allocation of site-spec costs'!$B847,'Capex forecast'!$S$9:$S$223,'Allocation of site-spec costs'!$D847,'Capex forecast'!$Q$9:$Q$223,"Customer Connection")</f>
        <v>0</v>
      </c>
      <c r="M847" s="32">
        <f>SUMIFS('Capex forecast'!L$9:L$223,'Capex forecast'!$T$9:$T$223,'Allocation of site-spec costs'!$B847,'Capex forecast'!$S$9:$S$223,'Allocation of site-spec costs'!$D847,'Capex forecast'!$Q$9:$Q$223,"Customer Connection")</f>
        <v>0</v>
      </c>
      <c r="N847" s="32">
        <f>SUMIFS('Capex forecast'!M$9:M$223,'Capex forecast'!$T$9:$T$223,'Allocation of site-spec costs'!$B847,'Capex forecast'!$S$9:$S$223,'Allocation of site-spec costs'!$D847,'Capex forecast'!$Q$9:$Q$223,"Customer Connection")</f>
        <v>0</v>
      </c>
      <c r="O847" s="32">
        <f>SUMIFS('Capex forecast'!N$9:N$223,'Capex forecast'!$T$9:$T$223,'Allocation of site-spec costs'!$B847,'Capex forecast'!$S$9:$S$223,'Allocation of site-spec costs'!$D847,'Capex forecast'!$Q$9:$Q$223,"Customer Connection")</f>
        <v>0</v>
      </c>
      <c r="Q847" s="45" t="s">
        <v>13</v>
      </c>
      <c r="R847" s="6" t="str">
        <f>INDEX('Demand forecast'!$M$9:$M$5832,MATCH($Q847,'Demand forecast'!$B$9:$B$5832,0))</f>
        <v>No</v>
      </c>
      <c r="S847" s="6" t="str">
        <f>IF(COUNTIF($Q$93:Q847,$B847) = 1, "LV", IF(COUNTIF($Q$93:Q847,$B847) = 2, "HV", "ST"))</f>
        <v>ST</v>
      </c>
      <c r="T847" s="6" t="str">
        <f>INDEX('Demand forecast and growth rate'!$E$7:$E$273,MATCH($Q847,'Demand forecast and growth rate'!$B$7:$B$273,0))</f>
        <v>Small growth</v>
      </c>
      <c r="U847" s="32">
        <f>SUMIFS('Capex forecast'!E$9:E$223,'Capex forecast'!$T$9:$T$223,$Q847,'Capex forecast'!$S$9:$S$223,$S847,'Capex forecast'!$Q$9:$Q$223,"Augex")</f>
        <v>0</v>
      </c>
      <c r="V847" s="32">
        <f>SUMIFS('Capex forecast'!F$9:F$223,'Capex forecast'!$T$9:$T$223,$Q847,'Capex forecast'!$S$9:$S$223,$S847,'Capex forecast'!$Q$9:$Q$223,"Augex")</f>
        <v>0</v>
      </c>
      <c r="W847" s="32">
        <f>SUMIFS('Capex forecast'!G$9:G$223,'Capex forecast'!$T$9:$T$223,$Q847,'Capex forecast'!$S$9:$S$223,$S847,'Capex forecast'!$Q$9:$Q$223,"Augex")</f>
        <v>0</v>
      </c>
      <c r="X847" s="32">
        <f>SUMIFS('Capex forecast'!H$9:H$223,'Capex forecast'!$T$9:$T$223,$Q847,'Capex forecast'!$S$9:$S$223,$S847,'Capex forecast'!$Q$9:$Q$223,"Augex")</f>
        <v>0</v>
      </c>
      <c r="Y847" s="32">
        <f>SUMIFS('Capex forecast'!I$9:I$223,'Capex forecast'!$T$9:$T$223,$Q847,'Capex forecast'!$S$9:$S$223,$S847,'Capex forecast'!$Q$9:$Q$223,"Augex")</f>
        <v>0</v>
      </c>
      <c r="Z847" s="32">
        <f>SUMIFS('Capex forecast'!J$9:J$223,'Capex forecast'!$T$9:$T$223,$Q847,'Capex forecast'!$S$9:$S$223,$S847,'Capex forecast'!$Q$9:$Q$223,"Augex")</f>
        <v>0</v>
      </c>
      <c r="AA847" s="32">
        <f>SUMIFS('Capex forecast'!K$9:K$223,'Capex forecast'!$T$9:$T$223,$Q847,'Capex forecast'!$S$9:$S$223,$S847,'Capex forecast'!$Q$9:$Q$223,"Augex")</f>
        <v>0</v>
      </c>
      <c r="AB847" s="32">
        <f>SUMIFS('Capex forecast'!L$9:L$223,'Capex forecast'!$T$9:$T$223,$Q847,'Capex forecast'!$S$9:$S$223,$S847,'Capex forecast'!$Q$9:$Q$223,"Augex")</f>
        <v>0</v>
      </c>
      <c r="AC847" s="32">
        <f>SUMIFS('Capex forecast'!M$9:M$223,'Capex forecast'!$T$9:$T$223,$Q847,'Capex forecast'!$S$9:$S$223,$S847,'Capex forecast'!$Q$9:$Q$223,"Augex")</f>
        <v>0</v>
      </c>
      <c r="AD847" s="32">
        <f>SUMIFS('Capex forecast'!N$9:N$223,'Capex forecast'!$T$9:$T$223,$Q847,'Capex forecast'!$S$9:$S$223,$S847,'Capex forecast'!$Q$9:$Q$223,"Augex")</f>
        <v>0</v>
      </c>
      <c r="AF847" s="45" t="s">
        <v>13</v>
      </c>
      <c r="AG847" s="6" t="str">
        <f>INDEX('Demand forecast'!$M$9:$M$5832,MATCH($Q847,'Demand forecast'!$B$9:$B$5832,0))</f>
        <v>No</v>
      </c>
      <c r="AH847" s="6" t="str">
        <f>IF(COUNTIF($AF$93:AF847,$B847) = 1, "LV", IF(COUNTIF($AF$93:AF847,$B847) = 2, "HV", "ST"))</f>
        <v>ST</v>
      </c>
      <c r="AI847" s="6" t="str">
        <f>INDEX('Demand forecast and growth rate'!$E$7:$E$273,MATCH($Q847,'Demand forecast and growth rate'!$B$7:$B$273,0))</f>
        <v>Small growth</v>
      </c>
      <c r="AJ847" s="47">
        <f>SUMIFS('Capex forecast'!E$9:E$223,'Capex forecast'!$T$9:$T$223,$AF847,'Capex forecast'!$S$9:$S$223,$AH847,'Capex forecast'!$Q$9:$Q$223,"Repex")</f>
        <v>0</v>
      </c>
      <c r="AK847" s="47">
        <f>SUMIFS('Capex forecast'!F$9:F$223,'Capex forecast'!$T$9:$T$223,$AF847,'Capex forecast'!$S$9:$S$223,$AH847,'Capex forecast'!$Q$9:$Q$223,"Repex")</f>
        <v>0</v>
      </c>
      <c r="AL847" s="47">
        <f>SUMIFS('Capex forecast'!G$9:G$223,'Capex forecast'!$T$9:$T$223,$AF847,'Capex forecast'!$S$9:$S$223,$AH847,'Capex forecast'!$Q$9:$Q$223,"Repex")</f>
        <v>0</v>
      </c>
      <c r="AM847" s="47">
        <f>SUMIFS('Capex forecast'!H$9:H$223,'Capex forecast'!$T$9:$T$223,$AF847,'Capex forecast'!$S$9:$S$223,$AH847,'Capex forecast'!$Q$9:$Q$223,"Repex")</f>
        <v>0</v>
      </c>
      <c r="AN847" s="47">
        <f>SUMIFS('Capex forecast'!I$9:I$223,'Capex forecast'!$T$9:$T$223,$AF847,'Capex forecast'!$S$9:$S$223,$AH847,'Capex forecast'!$Q$9:$Q$223,"Repex")</f>
        <v>0</v>
      </c>
      <c r="AO847" s="47">
        <f>SUMIFS('Capex forecast'!J$9:J$223,'Capex forecast'!$T$9:$T$223,$AF847,'Capex forecast'!$S$9:$S$223,$AH847,'Capex forecast'!$Q$9:$Q$223,"Repex")</f>
        <v>0</v>
      </c>
      <c r="AP847" s="47">
        <f>SUMIFS('Capex forecast'!K$9:K$223,'Capex forecast'!$T$9:$T$223,$AF847,'Capex forecast'!$S$9:$S$223,$AH847,'Capex forecast'!$Q$9:$Q$223,"Repex")</f>
        <v>0</v>
      </c>
      <c r="AQ847" s="47">
        <f>SUMIFS('Capex forecast'!L$9:L$223,'Capex forecast'!$T$9:$T$223,$AF847,'Capex forecast'!$S$9:$S$223,$AH847,'Capex forecast'!$Q$9:$Q$223,"Repex")</f>
        <v>0</v>
      </c>
      <c r="AR847" s="47">
        <f>SUMIFS('Capex forecast'!M$9:M$223,'Capex forecast'!$T$9:$T$223,$AF847,'Capex forecast'!$S$9:$S$223,$AH847,'Capex forecast'!$Q$9:$Q$223,"Repex")</f>
        <v>0</v>
      </c>
      <c r="AS847" s="47">
        <f>SUMIFS('Capex forecast'!N$9:N$223,'Capex forecast'!$T$9:$T$223,$AF847,'Capex forecast'!$S$9:$S$223,$AH847,'Capex forecast'!$Q$9:$Q$223,"Repex")</f>
        <v>0</v>
      </c>
    </row>
    <row r="848" spans="2:45" ht="15">
      <c r="B848" s="45" t="s">
        <v>238</v>
      </c>
      <c r="C848" s="6" t="str">
        <f>INDEX('Demand forecast'!$M$9:$M$5832,MATCH($B848,'Demand forecast'!$B$9:$B$5832,0))</f>
        <v>Yes</v>
      </c>
      <c r="D848" s="6" t="str">
        <f>IF(COUNTIF($B$93:B848,$B848) = 1, "LV", IF(COUNTIF($B$93:B848,$B848) = 2, "HV", "ST"))</f>
        <v>ST</v>
      </c>
      <c r="E848" s="6" t="str">
        <f>INDEX('Demand forecast and growth rate'!$E$7:$E$273,MATCH($B848,'Demand forecast and growth rate'!$B$7:$B$273,0))</f>
        <v>Steady/falling</v>
      </c>
      <c r="F848" s="32">
        <f>SUMIFS('Capex forecast'!E$9:E$223,'Capex forecast'!$T$9:$T$223,'Allocation of site-spec costs'!$B848,'Capex forecast'!$S$9:$S$223,'Allocation of site-spec costs'!$D848,'Capex forecast'!$Q$9:$Q$223,"Customer Connection")</f>
        <v>0</v>
      </c>
      <c r="G848" s="32">
        <f>SUMIFS('Capex forecast'!F$9:F$223,'Capex forecast'!$T$9:$T$223,'Allocation of site-spec costs'!$B848,'Capex forecast'!$S$9:$S$223,'Allocation of site-spec costs'!$D848,'Capex forecast'!$Q$9:$Q$223,"Customer Connection")</f>
        <v>0</v>
      </c>
      <c r="H848" s="32">
        <f>SUMIFS('Capex forecast'!G$9:G$223,'Capex forecast'!$T$9:$T$223,'Allocation of site-spec costs'!$B848,'Capex forecast'!$S$9:$S$223,'Allocation of site-spec costs'!$D848,'Capex forecast'!$Q$9:$Q$223,"Customer Connection")</f>
        <v>0</v>
      </c>
      <c r="I848" s="32">
        <f>SUMIFS('Capex forecast'!H$9:H$223,'Capex forecast'!$T$9:$T$223,'Allocation of site-spec costs'!$B848,'Capex forecast'!$S$9:$S$223,'Allocation of site-spec costs'!$D848,'Capex forecast'!$Q$9:$Q$223,"Customer Connection")</f>
        <v>0</v>
      </c>
      <c r="J848" s="32">
        <f>SUMIFS('Capex forecast'!I$9:I$223,'Capex forecast'!$T$9:$T$223,'Allocation of site-spec costs'!$B848,'Capex forecast'!$S$9:$S$223,'Allocation of site-spec costs'!$D848,'Capex forecast'!$Q$9:$Q$223,"Customer Connection")</f>
        <v>0</v>
      </c>
      <c r="K848" s="32">
        <f>SUMIFS('Capex forecast'!J$9:J$223,'Capex forecast'!$T$9:$T$223,'Allocation of site-spec costs'!$B848,'Capex forecast'!$S$9:$S$223,'Allocation of site-spec costs'!$D848,'Capex forecast'!$Q$9:$Q$223,"Customer Connection")</f>
        <v>0</v>
      </c>
      <c r="L848" s="32">
        <f>SUMIFS('Capex forecast'!K$9:K$223,'Capex forecast'!$T$9:$T$223,'Allocation of site-spec costs'!$B848,'Capex forecast'!$S$9:$S$223,'Allocation of site-spec costs'!$D848,'Capex forecast'!$Q$9:$Q$223,"Customer Connection")</f>
        <v>0</v>
      </c>
      <c r="M848" s="32">
        <f>SUMIFS('Capex forecast'!L$9:L$223,'Capex forecast'!$T$9:$T$223,'Allocation of site-spec costs'!$B848,'Capex forecast'!$S$9:$S$223,'Allocation of site-spec costs'!$D848,'Capex forecast'!$Q$9:$Q$223,"Customer Connection")</f>
        <v>0</v>
      </c>
      <c r="N848" s="32">
        <f>SUMIFS('Capex forecast'!M$9:M$223,'Capex forecast'!$T$9:$T$223,'Allocation of site-spec costs'!$B848,'Capex forecast'!$S$9:$S$223,'Allocation of site-spec costs'!$D848,'Capex forecast'!$Q$9:$Q$223,"Customer Connection")</f>
        <v>0</v>
      </c>
      <c r="O848" s="32">
        <f>SUMIFS('Capex forecast'!N$9:N$223,'Capex forecast'!$T$9:$T$223,'Allocation of site-spec costs'!$B848,'Capex forecast'!$S$9:$S$223,'Allocation of site-spec costs'!$D848,'Capex forecast'!$Q$9:$Q$223,"Customer Connection")</f>
        <v>0</v>
      </c>
      <c r="Q848" s="45" t="s">
        <v>238</v>
      </c>
      <c r="R848" s="6" t="str">
        <f>INDEX('Demand forecast'!$M$9:$M$5832,MATCH($Q848,'Demand forecast'!$B$9:$B$5832,0))</f>
        <v>Yes</v>
      </c>
      <c r="S848" s="6" t="str">
        <f>IF(COUNTIF($Q$93:Q848,$B848) = 1, "LV", IF(COUNTIF($Q$93:Q848,$B848) = 2, "HV", "ST"))</f>
        <v>ST</v>
      </c>
      <c r="T848" s="6" t="str">
        <f>INDEX('Demand forecast and growth rate'!$E$7:$E$273,MATCH($Q848,'Demand forecast and growth rate'!$B$7:$B$273,0))</f>
        <v>Steady/falling</v>
      </c>
      <c r="U848" s="32">
        <f>SUMIFS('Capex forecast'!E$9:E$223,'Capex forecast'!$T$9:$T$223,$Q848,'Capex forecast'!$S$9:$S$223,$S848,'Capex forecast'!$Q$9:$Q$223,"Augex")</f>
        <v>0</v>
      </c>
      <c r="V848" s="32">
        <f>SUMIFS('Capex forecast'!F$9:F$223,'Capex forecast'!$T$9:$T$223,$Q848,'Capex forecast'!$S$9:$S$223,$S848,'Capex forecast'!$Q$9:$Q$223,"Augex")</f>
        <v>0</v>
      </c>
      <c r="W848" s="32">
        <f>SUMIFS('Capex forecast'!G$9:G$223,'Capex forecast'!$T$9:$T$223,$Q848,'Capex forecast'!$S$9:$S$223,$S848,'Capex forecast'!$Q$9:$Q$223,"Augex")</f>
        <v>0</v>
      </c>
      <c r="X848" s="32">
        <f>SUMIFS('Capex forecast'!H$9:H$223,'Capex forecast'!$T$9:$T$223,$Q848,'Capex forecast'!$S$9:$S$223,$S848,'Capex forecast'!$Q$9:$Q$223,"Augex")</f>
        <v>0</v>
      </c>
      <c r="Y848" s="32">
        <f>SUMIFS('Capex forecast'!I$9:I$223,'Capex forecast'!$T$9:$T$223,$Q848,'Capex forecast'!$S$9:$S$223,$S848,'Capex forecast'!$Q$9:$Q$223,"Augex")</f>
        <v>0</v>
      </c>
      <c r="Z848" s="32">
        <f>SUMIFS('Capex forecast'!J$9:J$223,'Capex forecast'!$T$9:$T$223,$Q848,'Capex forecast'!$S$9:$S$223,$S848,'Capex forecast'!$Q$9:$Q$223,"Augex")</f>
        <v>0</v>
      </c>
      <c r="AA848" s="32">
        <f>SUMIFS('Capex forecast'!K$9:K$223,'Capex forecast'!$T$9:$T$223,$Q848,'Capex forecast'!$S$9:$S$223,$S848,'Capex forecast'!$Q$9:$Q$223,"Augex")</f>
        <v>0</v>
      </c>
      <c r="AB848" s="32">
        <f>SUMIFS('Capex forecast'!L$9:L$223,'Capex forecast'!$T$9:$T$223,$Q848,'Capex forecast'!$S$9:$S$223,$S848,'Capex forecast'!$Q$9:$Q$223,"Augex")</f>
        <v>0</v>
      </c>
      <c r="AC848" s="32">
        <f>SUMIFS('Capex forecast'!M$9:M$223,'Capex forecast'!$T$9:$T$223,$Q848,'Capex forecast'!$S$9:$S$223,$S848,'Capex forecast'!$Q$9:$Q$223,"Augex")</f>
        <v>0</v>
      </c>
      <c r="AD848" s="32">
        <f>SUMIFS('Capex forecast'!N$9:N$223,'Capex forecast'!$T$9:$T$223,$Q848,'Capex forecast'!$S$9:$S$223,$S848,'Capex forecast'!$Q$9:$Q$223,"Augex")</f>
        <v>0</v>
      </c>
      <c r="AF848" s="45" t="s">
        <v>238</v>
      </c>
      <c r="AG848" s="6" t="str">
        <f>INDEX('Demand forecast'!$M$9:$M$5832,MATCH($Q848,'Demand forecast'!$B$9:$B$5832,0))</f>
        <v>Yes</v>
      </c>
      <c r="AH848" s="6" t="str">
        <f>IF(COUNTIF($AF$93:AF848,$B848) = 1, "LV", IF(COUNTIF($AF$93:AF848,$B848) = 2, "HV", "ST"))</f>
        <v>ST</v>
      </c>
      <c r="AI848" s="6" t="str">
        <f>INDEX('Demand forecast and growth rate'!$E$7:$E$273,MATCH($Q848,'Demand forecast and growth rate'!$B$7:$B$273,0))</f>
        <v>Steady/falling</v>
      </c>
      <c r="AJ848" s="47">
        <f>SUMIFS('Capex forecast'!E$9:E$223,'Capex forecast'!$T$9:$T$223,$AF848,'Capex forecast'!$S$9:$S$223,$AH848,'Capex forecast'!$Q$9:$Q$223,"Repex")</f>
        <v>0</v>
      </c>
      <c r="AK848" s="47">
        <f>SUMIFS('Capex forecast'!F$9:F$223,'Capex forecast'!$T$9:$T$223,$AF848,'Capex forecast'!$S$9:$S$223,$AH848,'Capex forecast'!$Q$9:$Q$223,"Repex")</f>
        <v>0</v>
      </c>
      <c r="AL848" s="47">
        <f>SUMIFS('Capex forecast'!G$9:G$223,'Capex forecast'!$T$9:$T$223,$AF848,'Capex forecast'!$S$9:$S$223,$AH848,'Capex forecast'!$Q$9:$Q$223,"Repex")</f>
        <v>0</v>
      </c>
      <c r="AM848" s="47">
        <f>SUMIFS('Capex forecast'!H$9:H$223,'Capex forecast'!$T$9:$T$223,$AF848,'Capex forecast'!$S$9:$S$223,$AH848,'Capex forecast'!$Q$9:$Q$223,"Repex")</f>
        <v>0</v>
      </c>
      <c r="AN848" s="47">
        <f>SUMIFS('Capex forecast'!I$9:I$223,'Capex forecast'!$T$9:$T$223,$AF848,'Capex forecast'!$S$9:$S$223,$AH848,'Capex forecast'!$Q$9:$Q$223,"Repex")</f>
        <v>0</v>
      </c>
      <c r="AO848" s="47">
        <f>SUMIFS('Capex forecast'!J$9:J$223,'Capex forecast'!$T$9:$T$223,$AF848,'Capex forecast'!$S$9:$S$223,$AH848,'Capex forecast'!$Q$9:$Q$223,"Repex")</f>
        <v>0</v>
      </c>
      <c r="AP848" s="47">
        <f>SUMIFS('Capex forecast'!K$9:K$223,'Capex forecast'!$T$9:$T$223,$AF848,'Capex forecast'!$S$9:$S$223,$AH848,'Capex forecast'!$Q$9:$Q$223,"Repex")</f>
        <v>0</v>
      </c>
      <c r="AQ848" s="47">
        <f>SUMIFS('Capex forecast'!L$9:L$223,'Capex forecast'!$T$9:$T$223,$AF848,'Capex forecast'!$S$9:$S$223,$AH848,'Capex forecast'!$Q$9:$Q$223,"Repex")</f>
        <v>0</v>
      </c>
      <c r="AR848" s="47">
        <f>SUMIFS('Capex forecast'!M$9:M$223,'Capex forecast'!$T$9:$T$223,$AF848,'Capex forecast'!$S$9:$S$223,$AH848,'Capex forecast'!$Q$9:$Q$223,"Repex")</f>
        <v>0</v>
      </c>
      <c r="AS848" s="47">
        <f>SUMIFS('Capex forecast'!N$9:N$223,'Capex forecast'!$T$9:$T$223,$AF848,'Capex forecast'!$S$9:$S$223,$AH848,'Capex forecast'!$Q$9:$Q$223,"Repex")</f>
        <v>0</v>
      </c>
    </row>
    <row r="849" spans="2:45" ht="15">
      <c r="B849" s="45" t="s">
        <v>48</v>
      </c>
      <c r="C849" s="6" t="str">
        <f>INDEX('Demand forecast'!$M$9:$M$5832,MATCH($B849,'Demand forecast'!$B$9:$B$5832,0))</f>
        <v>No</v>
      </c>
      <c r="D849" s="6" t="str">
        <f>IF(COUNTIF($B$93:B849,$B849) = 1, "LV", IF(COUNTIF($B$93:B849,$B849) = 2, "HV", "ST"))</f>
        <v>ST</v>
      </c>
      <c r="E849" s="6" t="str">
        <f>INDEX('Demand forecast and growth rate'!$E$7:$E$273,MATCH($B849,'Demand forecast and growth rate'!$B$7:$B$273,0))</f>
        <v>Small growth</v>
      </c>
      <c r="F849" s="32">
        <f>SUMIFS('Capex forecast'!E$9:E$223,'Capex forecast'!$T$9:$T$223,'Allocation of site-spec costs'!$B849,'Capex forecast'!$S$9:$S$223,'Allocation of site-spec costs'!$D849,'Capex forecast'!$Q$9:$Q$223,"Customer Connection")</f>
        <v>0</v>
      </c>
      <c r="G849" s="32">
        <f>SUMIFS('Capex forecast'!F$9:F$223,'Capex forecast'!$T$9:$T$223,'Allocation of site-spec costs'!$B849,'Capex forecast'!$S$9:$S$223,'Allocation of site-spec costs'!$D849,'Capex forecast'!$Q$9:$Q$223,"Customer Connection")</f>
        <v>0</v>
      </c>
      <c r="H849" s="32">
        <f>SUMIFS('Capex forecast'!G$9:G$223,'Capex forecast'!$T$9:$T$223,'Allocation of site-spec costs'!$B849,'Capex forecast'!$S$9:$S$223,'Allocation of site-spec costs'!$D849,'Capex forecast'!$Q$9:$Q$223,"Customer Connection")</f>
        <v>0</v>
      </c>
      <c r="I849" s="32">
        <f>SUMIFS('Capex forecast'!H$9:H$223,'Capex forecast'!$T$9:$T$223,'Allocation of site-spec costs'!$B849,'Capex forecast'!$S$9:$S$223,'Allocation of site-spec costs'!$D849,'Capex forecast'!$Q$9:$Q$223,"Customer Connection")</f>
        <v>0</v>
      </c>
      <c r="J849" s="32">
        <f>SUMIFS('Capex forecast'!I$9:I$223,'Capex forecast'!$T$9:$T$223,'Allocation of site-spec costs'!$B849,'Capex forecast'!$S$9:$S$223,'Allocation of site-spec costs'!$D849,'Capex forecast'!$Q$9:$Q$223,"Customer Connection")</f>
        <v>0</v>
      </c>
      <c r="K849" s="32">
        <f>SUMIFS('Capex forecast'!J$9:J$223,'Capex forecast'!$T$9:$T$223,'Allocation of site-spec costs'!$B849,'Capex forecast'!$S$9:$S$223,'Allocation of site-spec costs'!$D849,'Capex forecast'!$Q$9:$Q$223,"Customer Connection")</f>
        <v>0</v>
      </c>
      <c r="L849" s="32">
        <f>SUMIFS('Capex forecast'!K$9:K$223,'Capex forecast'!$T$9:$T$223,'Allocation of site-spec costs'!$B849,'Capex forecast'!$S$9:$S$223,'Allocation of site-spec costs'!$D849,'Capex forecast'!$Q$9:$Q$223,"Customer Connection")</f>
        <v>0</v>
      </c>
      <c r="M849" s="32">
        <f>SUMIFS('Capex forecast'!L$9:L$223,'Capex forecast'!$T$9:$T$223,'Allocation of site-spec costs'!$B849,'Capex forecast'!$S$9:$S$223,'Allocation of site-spec costs'!$D849,'Capex forecast'!$Q$9:$Q$223,"Customer Connection")</f>
        <v>0</v>
      </c>
      <c r="N849" s="32">
        <f>SUMIFS('Capex forecast'!M$9:M$223,'Capex forecast'!$T$9:$T$223,'Allocation of site-spec costs'!$B849,'Capex forecast'!$S$9:$S$223,'Allocation of site-spec costs'!$D849,'Capex forecast'!$Q$9:$Q$223,"Customer Connection")</f>
        <v>0</v>
      </c>
      <c r="O849" s="32">
        <f>SUMIFS('Capex forecast'!N$9:N$223,'Capex forecast'!$T$9:$T$223,'Allocation of site-spec costs'!$B849,'Capex forecast'!$S$9:$S$223,'Allocation of site-spec costs'!$D849,'Capex forecast'!$Q$9:$Q$223,"Customer Connection")</f>
        <v>0</v>
      </c>
      <c r="Q849" s="45" t="s">
        <v>48</v>
      </c>
      <c r="R849" s="6" t="str">
        <f>INDEX('Demand forecast'!$M$9:$M$5832,MATCH($Q849,'Demand forecast'!$B$9:$B$5832,0))</f>
        <v>No</v>
      </c>
      <c r="S849" s="6" t="str">
        <f>IF(COUNTIF($Q$93:Q849,$B849) = 1, "LV", IF(COUNTIF($Q$93:Q849,$B849) = 2, "HV", "ST"))</f>
        <v>ST</v>
      </c>
      <c r="T849" s="6" t="str">
        <f>INDEX('Demand forecast and growth rate'!$E$7:$E$273,MATCH($Q849,'Demand forecast and growth rate'!$B$7:$B$273,0))</f>
        <v>Small growth</v>
      </c>
      <c r="U849" s="32">
        <f>SUMIFS('Capex forecast'!E$9:E$223,'Capex forecast'!$T$9:$T$223,$Q849,'Capex forecast'!$S$9:$S$223,$S849,'Capex forecast'!$Q$9:$Q$223,"Augex")</f>
        <v>0</v>
      </c>
      <c r="V849" s="32">
        <f>SUMIFS('Capex forecast'!F$9:F$223,'Capex forecast'!$T$9:$T$223,$Q849,'Capex forecast'!$S$9:$S$223,$S849,'Capex forecast'!$Q$9:$Q$223,"Augex")</f>
        <v>0</v>
      </c>
      <c r="W849" s="32">
        <f>SUMIFS('Capex forecast'!G$9:G$223,'Capex forecast'!$T$9:$T$223,$Q849,'Capex forecast'!$S$9:$S$223,$S849,'Capex forecast'!$Q$9:$Q$223,"Augex")</f>
        <v>0</v>
      </c>
      <c r="X849" s="32">
        <f>SUMIFS('Capex forecast'!H$9:H$223,'Capex forecast'!$T$9:$T$223,$Q849,'Capex forecast'!$S$9:$S$223,$S849,'Capex forecast'!$Q$9:$Q$223,"Augex")</f>
        <v>0</v>
      </c>
      <c r="Y849" s="32">
        <f>SUMIFS('Capex forecast'!I$9:I$223,'Capex forecast'!$T$9:$T$223,$Q849,'Capex forecast'!$S$9:$S$223,$S849,'Capex forecast'!$Q$9:$Q$223,"Augex")</f>
        <v>0</v>
      </c>
      <c r="Z849" s="32">
        <f>SUMIFS('Capex forecast'!J$9:J$223,'Capex forecast'!$T$9:$T$223,$Q849,'Capex forecast'!$S$9:$S$223,$S849,'Capex forecast'!$Q$9:$Q$223,"Augex")</f>
        <v>0</v>
      </c>
      <c r="AA849" s="32">
        <f>SUMIFS('Capex forecast'!K$9:K$223,'Capex forecast'!$T$9:$T$223,$Q849,'Capex forecast'!$S$9:$S$223,$S849,'Capex forecast'!$Q$9:$Q$223,"Augex")</f>
        <v>0</v>
      </c>
      <c r="AB849" s="32">
        <f>SUMIFS('Capex forecast'!L$9:L$223,'Capex forecast'!$T$9:$T$223,$Q849,'Capex forecast'!$S$9:$S$223,$S849,'Capex forecast'!$Q$9:$Q$223,"Augex")</f>
        <v>0</v>
      </c>
      <c r="AC849" s="32">
        <f>SUMIFS('Capex forecast'!M$9:M$223,'Capex forecast'!$T$9:$T$223,$Q849,'Capex forecast'!$S$9:$S$223,$S849,'Capex forecast'!$Q$9:$Q$223,"Augex")</f>
        <v>0</v>
      </c>
      <c r="AD849" s="32">
        <f>SUMIFS('Capex forecast'!N$9:N$223,'Capex forecast'!$T$9:$T$223,$Q849,'Capex forecast'!$S$9:$S$223,$S849,'Capex forecast'!$Q$9:$Q$223,"Augex")</f>
        <v>0</v>
      </c>
      <c r="AF849" s="45" t="s">
        <v>48</v>
      </c>
      <c r="AG849" s="6" t="str">
        <f>INDEX('Demand forecast'!$M$9:$M$5832,MATCH($Q849,'Demand forecast'!$B$9:$B$5832,0))</f>
        <v>No</v>
      </c>
      <c r="AH849" s="6" t="str">
        <f>IF(COUNTIF($AF$93:AF849,$B849) = 1, "LV", IF(COUNTIF($AF$93:AF849,$B849) = 2, "HV", "ST"))</f>
        <v>ST</v>
      </c>
      <c r="AI849" s="6" t="str">
        <f>INDEX('Demand forecast and growth rate'!$E$7:$E$273,MATCH($Q849,'Demand forecast and growth rate'!$B$7:$B$273,0))</f>
        <v>Small growth</v>
      </c>
      <c r="AJ849" s="47">
        <f>SUMIFS('Capex forecast'!E$9:E$223,'Capex forecast'!$T$9:$T$223,$AF849,'Capex forecast'!$S$9:$S$223,$AH849,'Capex forecast'!$Q$9:$Q$223,"Repex")</f>
        <v>0</v>
      </c>
      <c r="AK849" s="47">
        <f>SUMIFS('Capex forecast'!F$9:F$223,'Capex forecast'!$T$9:$T$223,$AF849,'Capex forecast'!$S$9:$S$223,$AH849,'Capex forecast'!$Q$9:$Q$223,"Repex")</f>
        <v>0</v>
      </c>
      <c r="AL849" s="47">
        <f>SUMIFS('Capex forecast'!G$9:G$223,'Capex forecast'!$T$9:$T$223,$AF849,'Capex forecast'!$S$9:$S$223,$AH849,'Capex forecast'!$Q$9:$Q$223,"Repex")</f>
        <v>0</v>
      </c>
      <c r="AM849" s="47">
        <f>SUMIFS('Capex forecast'!H$9:H$223,'Capex forecast'!$T$9:$T$223,$AF849,'Capex forecast'!$S$9:$S$223,$AH849,'Capex forecast'!$Q$9:$Q$223,"Repex")</f>
        <v>0</v>
      </c>
      <c r="AN849" s="47">
        <f>SUMIFS('Capex forecast'!I$9:I$223,'Capex forecast'!$T$9:$T$223,$AF849,'Capex forecast'!$S$9:$S$223,$AH849,'Capex forecast'!$Q$9:$Q$223,"Repex")</f>
        <v>0</v>
      </c>
      <c r="AO849" s="47">
        <f>SUMIFS('Capex forecast'!J$9:J$223,'Capex forecast'!$T$9:$T$223,$AF849,'Capex forecast'!$S$9:$S$223,$AH849,'Capex forecast'!$Q$9:$Q$223,"Repex")</f>
        <v>0</v>
      </c>
      <c r="AP849" s="47">
        <f>SUMIFS('Capex forecast'!K$9:K$223,'Capex forecast'!$T$9:$T$223,$AF849,'Capex forecast'!$S$9:$S$223,$AH849,'Capex forecast'!$Q$9:$Q$223,"Repex")</f>
        <v>0</v>
      </c>
      <c r="AQ849" s="47">
        <f>SUMIFS('Capex forecast'!L$9:L$223,'Capex forecast'!$T$9:$T$223,$AF849,'Capex forecast'!$S$9:$S$223,$AH849,'Capex forecast'!$Q$9:$Q$223,"Repex")</f>
        <v>0</v>
      </c>
      <c r="AR849" s="47">
        <f>SUMIFS('Capex forecast'!M$9:M$223,'Capex forecast'!$T$9:$T$223,$AF849,'Capex forecast'!$S$9:$S$223,$AH849,'Capex forecast'!$Q$9:$Q$223,"Repex")</f>
        <v>0</v>
      </c>
      <c r="AS849" s="47">
        <f>SUMIFS('Capex forecast'!N$9:N$223,'Capex forecast'!$T$9:$T$223,$AF849,'Capex forecast'!$S$9:$S$223,$AH849,'Capex forecast'!$Q$9:$Q$223,"Repex")</f>
        <v>0</v>
      </c>
    </row>
    <row r="850" spans="2:45" ht="15">
      <c r="B850" s="45" t="s">
        <v>418</v>
      </c>
      <c r="C850" s="6" t="str">
        <f>INDEX('Demand forecast'!$M$9:$M$5832,MATCH($B850,'Demand forecast'!$B$9:$B$5832,0))</f>
        <v>No</v>
      </c>
      <c r="D850" s="6" t="str">
        <f>IF(COUNTIF($B$93:B850,$B850) = 1, "LV", IF(COUNTIF($B$93:B850,$B850) = 2, "HV", "ST"))</f>
        <v>ST</v>
      </c>
      <c r="E850" s="6" t="str">
        <f>INDEX('Demand forecast and growth rate'!$E$7:$E$273,MATCH($B850,'Demand forecast and growth rate'!$B$7:$B$273,0))</f>
        <v>High growth</v>
      </c>
      <c r="F850" s="32">
        <f>SUMIFS('Capex forecast'!E$9:E$223,'Capex forecast'!$T$9:$T$223,'Allocation of site-spec costs'!$B850,'Capex forecast'!$S$9:$S$223,'Allocation of site-spec costs'!$D850,'Capex forecast'!$Q$9:$Q$223,"Customer Connection")</f>
        <v>0</v>
      </c>
      <c r="G850" s="32">
        <f>SUMIFS('Capex forecast'!F$9:F$223,'Capex forecast'!$T$9:$T$223,'Allocation of site-spec costs'!$B850,'Capex forecast'!$S$9:$S$223,'Allocation of site-spec costs'!$D850,'Capex forecast'!$Q$9:$Q$223,"Customer Connection")</f>
        <v>0</v>
      </c>
      <c r="H850" s="32">
        <f>SUMIFS('Capex forecast'!G$9:G$223,'Capex forecast'!$T$9:$T$223,'Allocation of site-spec costs'!$B850,'Capex forecast'!$S$9:$S$223,'Allocation of site-spec costs'!$D850,'Capex forecast'!$Q$9:$Q$223,"Customer Connection")</f>
        <v>0</v>
      </c>
      <c r="I850" s="32">
        <f>SUMIFS('Capex forecast'!H$9:H$223,'Capex forecast'!$T$9:$T$223,'Allocation of site-spec costs'!$B850,'Capex forecast'!$S$9:$S$223,'Allocation of site-spec costs'!$D850,'Capex forecast'!$Q$9:$Q$223,"Customer Connection")</f>
        <v>0</v>
      </c>
      <c r="J850" s="32">
        <f>SUMIFS('Capex forecast'!I$9:I$223,'Capex forecast'!$T$9:$T$223,'Allocation of site-spec costs'!$B850,'Capex forecast'!$S$9:$S$223,'Allocation of site-spec costs'!$D850,'Capex forecast'!$Q$9:$Q$223,"Customer Connection")</f>
        <v>0</v>
      </c>
      <c r="K850" s="32">
        <f>SUMIFS('Capex forecast'!J$9:J$223,'Capex forecast'!$T$9:$T$223,'Allocation of site-spec costs'!$B850,'Capex forecast'!$S$9:$S$223,'Allocation of site-spec costs'!$D850,'Capex forecast'!$Q$9:$Q$223,"Customer Connection")</f>
        <v>0</v>
      </c>
      <c r="L850" s="32">
        <f>SUMIFS('Capex forecast'!K$9:K$223,'Capex forecast'!$T$9:$T$223,'Allocation of site-spec costs'!$B850,'Capex forecast'!$S$9:$S$223,'Allocation of site-spec costs'!$D850,'Capex forecast'!$Q$9:$Q$223,"Customer Connection")</f>
        <v>0</v>
      </c>
      <c r="M850" s="32">
        <f>SUMIFS('Capex forecast'!L$9:L$223,'Capex forecast'!$T$9:$T$223,'Allocation of site-spec costs'!$B850,'Capex forecast'!$S$9:$S$223,'Allocation of site-spec costs'!$D850,'Capex forecast'!$Q$9:$Q$223,"Customer Connection")</f>
        <v>0</v>
      </c>
      <c r="N850" s="32">
        <f>SUMIFS('Capex forecast'!M$9:M$223,'Capex forecast'!$T$9:$T$223,'Allocation of site-spec costs'!$B850,'Capex forecast'!$S$9:$S$223,'Allocation of site-spec costs'!$D850,'Capex forecast'!$Q$9:$Q$223,"Customer Connection")</f>
        <v>0</v>
      </c>
      <c r="O850" s="32">
        <f>SUMIFS('Capex forecast'!N$9:N$223,'Capex forecast'!$T$9:$T$223,'Allocation of site-spec costs'!$B850,'Capex forecast'!$S$9:$S$223,'Allocation of site-spec costs'!$D850,'Capex forecast'!$Q$9:$Q$223,"Customer Connection")</f>
        <v>0</v>
      </c>
      <c r="Q850" s="45" t="s">
        <v>418</v>
      </c>
      <c r="R850" s="6" t="str">
        <f>INDEX('Demand forecast'!$M$9:$M$5832,MATCH($Q850,'Demand forecast'!$B$9:$B$5832,0))</f>
        <v>No</v>
      </c>
      <c r="S850" s="6" t="str">
        <f>IF(COUNTIF($Q$93:Q850,$B850) = 1, "LV", IF(COUNTIF($Q$93:Q850,$B850) = 2, "HV", "ST"))</f>
        <v>ST</v>
      </c>
      <c r="T850" s="6" t="str">
        <f>INDEX('Demand forecast and growth rate'!$E$7:$E$273,MATCH($Q850,'Demand forecast and growth rate'!$B$7:$B$273,0))</f>
        <v>High growth</v>
      </c>
      <c r="U850" s="32">
        <f>SUMIFS('Capex forecast'!E$9:E$223,'Capex forecast'!$T$9:$T$223,$Q850,'Capex forecast'!$S$9:$S$223,$S850,'Capex forecast'!$Q$9:$Q$223,"Augex")</f>
        <v>0</v>
      </c>
      <c r="V850" s="32">
        <f>SUMIFS('Capex forecast'!F$9:F$223,'Capex forecast'!$T$9:$T$223,$Q850,'Capex forecast'!$S$9:$S$223,$S850,'Capex forecast'!$Q$9:$Q$223,"Augex")</f>
        <v>0</v>
      </c>
      <c r="W850" s="32">
        <f>SUMIFS('Capex forecast'!G$9:G$223,'Capex forecast'!$T$9:$T$223,$Q850,'Capex forecast'!$S$9:$S$223,$S850,'Capex forecast'!$Q$9:$Q$223,"Augex")</f>
        <v>0</v>
      </c>
      <c r="X850" s="32">
        <f>SUMIFS('Capex forecast'!H$9:H$223,'Capex forecast'!$T$9:$T$223,$Q850,'Capex forecast'!$S$9:$S$223,$S850,'Capex forecast'!$Q$9:$Q$223,"Augex")</f>
        <v>0</v>
      </c>
      <c r="Y850" s="32">
        <f>SUMIFS('Capex forecast'!I$9:I$223,'Capex forecast'!$T$9:$T$223,$Q850,'Capex forecast'!$S$9:$S$223,$S850,'Capex forecast'!$Q$9:$Q$223,"Augex")</f>
        <v>0</v>
      </c>
      <c r="Z850" s="32">
        <f>SUMIFS('Capex forecast'!J$9:J$223,'Capex forecast'!$T$9:$T$223,$Q850,'Capex forecast'!$S$9:$S$223,$S850,'Capex forecast'!$Q$9:$Q$223,"Augex")</f>
        <v>0</v>
      </c>
      <c r="AA850" s="32">
        <f>SUMIFS('Capex forecast'!K$9:K$223,'Capex forecast'!$T$9:$T$223,$Q850,'Capex forecast'!$S$9:$S$223,$S850,'Capex forecast'!$Q$9:$Q$223,"Augex")</f>
        <v>0</v>
      </c>
      <c r="AB850" s="32">
        <f>SUMIFS('Capex forecast'!L$9:L$223,'Capex forecast'!$T$9:$T$223,$Q850,'Capex forecast'!$S$9:$S$223,$S850,'Capex forecast'!$Q$9:$Q$223,"Augex")</f>
        <v>0</v>
      </c>
      <c r="AC850" s="32">
        <f>SUMIFS('Capex forecast'!M$9:M$223,'Capex forecast'!$T$9:$T$223,$Q850,'Capex forecast'!$S$9:$S$223,$S850,'Capex forecast'!$Q$9:$Q$223,"Augex")</f>
        <v>0</v>
      </c>
      <c r="AD850" s="32">
        <f>SUMIFS('Capex forecast'!N$9:N$223,'Capex forecast'!$T$9:$T$223,$Q850,'Capex forecast'!$S$9:$S$223,$S850,'Capex forecast'!$Q$9:$Q$223,"Augex")</f>
        <v>0</v>
      </c>
      <c r="AF850" s="45" t="s">
        <v>418</v>
      </c>
      <c r="AG850" s="6" t="str">
        <f>INDEX('Demand forecast'!$M$9:$M$5832,MATCH($Q850,'Demand forecast'!$B$9:$B$5832,0))</f>
        <v>No</v>
      </c>
      <c r="AH850" s="6" t="str">
        <f>IF(COUNTIF($AF$93:AF850,$B850) = 1, "LV", IF(COUNTIF($AF$93:AF850,$B850) = 2, "HV", "ST"))</f>
        <v>ST</v>
      </c>
      <c r="AI850" s="6" t="str">
        <f>INDEX('Demand forecast and growth rate'!$E$7:$E$273,MATCH($Q850,'Demand forecast and growth rate'!$B$7:$B$273,0))</f>
        <v>High growth</v>
      </c>
      <c r="AJ850" s="47">
        <f>SUMIFS('Capex forecast'!E$9:E$223,'Capex forecast'!$T$9:$T$223,$AF850,'Capex forecast'!$S$9:$S$223,$AH850,'Capex forecast'!$Q$9:$Q$223,"Repex")</f>
        <v>0</v>
      </c>
      <c r="AK850" s="47">
        <f>SUMIFS('Capex forecast'!F$9:F$223,'Capex forecast'!$T$9:$T$223,$AF850,'Capex forecast'!$S$9:$S$223,$AH850,'Capex forecast'!$Q$9:$Q$223,"Repex")</f>
        <v>0</v>
      </c>
      <c r="AL850" s="47">
        <f>SUMIFS('Capex forecast'!G$9:G$223,'Capex forecast'!$T$9:$T$223,$AF850,'Capex forecast'!$S$9:$S$223,$AH850,'Capex forecast'!$Q$9:$Q$223,"Repex")</f>
        <v>0</v>
      </c>
      <c r="AM850" s="47">
        <f>SUMIFS('Capex forecast'!H$9:H$223,'Capex forecast'!$T$9:$T$223,$AF850,'Capex forecast'!$S$9:$S$223,$AH850,'Capex forecast'!$Q$9:$Q$223,"Repex")</f>
        <v>0</v>
      </c>
      <c r="AN850" s="47">
        <f>SUMIFS('Capex forecast'!I$9:I$223,'Capex forecast'!$T$9:$T$223,$AF850,'Capex forecast'!$S$9:$S$223,$AH850,'Capex forecast'!$Q$9:$Q$223,"Repex")</f>
        <v>0</v>
      </c>
      <c r="AO850" s="47">
        <f>SUMIFS('Capex forecast'!J$9:J$223,'Capex forecast'!$T$9:$T$223,$AF850,'Capex forecast'!$S$9:$S$223,$AH850,'Capex forecast'!$Q$9:$Q$223,"Repex")</f>
        <v>0</v>
      </c>
      <c r="AP850" s="47">
        <f>SUMIFS('Capex forecast'!K$9:K$223,'Capex forecast'!$T$9:$T$223,$AF850,'Capex forecast'!$S$9:$S$223,$AH850,'Capex forecast'!$Q$9:$Q$223,"Repex")</f>
        <v>0</v>
      </c>
      <c r="AQ850" s="47">
        <f>SUMIFS('Capex forecast'!L$9:L$223,'Capex forecast'!$T$9:$T$223,$AF850,'Capex forecast'!$S$9:$S$223,$AH850,'Capex forecast'!$Q$9:$Q$223,"Repex")</f>
        <v>0</v>
      </c>
      <c r="AR850" s="47">
        <f>SUMIFS('Capex forecast'!M$9:M$223,'Capex forecast'!$T$9:$T$223,$AF850,'Capex forecast'!$S$9:$S$223,$AH850,'Capex forecast'!$Q$9:$Q$223,"Repex")</f>
        <v>0</v>
      </c>
      <c r="AS850" s="47">
        <f>SUMIFS('Capex forecast'!N$9:N$223,'Capex forecast'!$T$9:$T$223,$AF850,'Capex forecast'!$S$9:$S$223,$AH850,'Capex forecast'!$Q$9:$Q$223,"Repex")</f>
        <v>0</v>
      </c>
    </row>
    <row r="851" spans="2:45" ht="15">
      <c r="B851" s="45" t="s">
        <v>68</v>
      </c>
      <c r="C851" s="6" t="str">
        <f>INDEX('Demand forecast'!$M$9:$M$5832,MATCH($B851,'Demand forecast'!$B$9:$B$5832,0))</f>
        <v>No</v>
      </c>
      <c r="D851" s="6" t="str">
        <f>IF(COUNTIF($B$93:B851,$B851) = 1, "LV", IF(COUNTIF($B$93:B851,$B851) = 2, "HV", "ST"))</f>
        <v>ST</v>
      </c>
      <c r="E851" s="6" t="str">
        <f>INDEX('Demand forecast and growth rate'!$E$7:$E$273,MATCH($B851,'Demand forecast and growth rate'!$B$7:$B$273,0))</f>
        <v>High growth</v>
      </c>
      <c r="F851" s="32">
        <f>SUMIFS('Capex forecast'!E$9:E$223,'Capex forecast'!$T$9:$T$223,'Allocation of site-spec costs'!$B851,'Capex forecast'!$S$9:$S$223,'Allocation of site-spec costs'!$D851,'Capex forecast'!$Q$9:$Q$223,"Customer Connection")</f>
        <v>0</v>
      </c>
      <c r="G851" s="32">
        <f>SUMIFS('Capex forecast'!F$9:F$223,'Capex forecast'!$T$9:$T$223,'Allocation of site-spec costs'!$B851,'Capex forecast'!$S$9:$S$223,'Allocation of site-spec costs'!$D851,'Capex forecast'!$Q$9:$Q$223,"Customer Connection")</f>
        <v>0</v>
      </c>
      <c r="H851" s="32">
        <f>SUMIFS('Capex forecast'!G$9:G$223,'Capex forecast'!$T$9:$T$223,'Allocation of site-spec costs'!$B851,'Capex forecast'!$S$9:$S$223,'Allocation of site-spec costs'!$D851,'Capex forecast'!$Q$9:$Q$223,"Customer Connection")</f>
        <v>0</v>
      </c>
      <c r="I851" s="32">
        <f>SUMIFS('Capex forecast'!H$9:H$223,'Capex forecast'!$T$9:$T$223,'Allocation of site-spec costs'!$B851,'Capex forecast'!$S$9:$S$223,'Allocation of site-spec costs'!$D851,'Capex forecast'!$Q$9:$Q$223,"Customer Connection")</f>
        <v>0</v>
      </c>
      <c r="J851" s="32">
        <f>SUMIFS('Capex forecast'!I$9:I$223,'Capex forecast'!$T$9:$T$223,'Allocation of site-spec costs'!$B851,'Capex forecast'!$S$9:$S$223,'Allocation of site-spec costs'!$D851,'Capex forecast'!$Q$9:$Q$223,"Customer Connection")</f>
        <v>0</v>
      </c>
      <c r="K851" s="32">
        <f>SUMIFS('Capex forecast'!J$9:J$223,'Capex forecast'!$T$9:$T$223,'Allocation of site-spec costs'!$B851,'Capex forecast'!$S$9:$S$223,'Allocation of site-spec costs'!$D851,'Capex forecast'!$Q$9:$Q$223,"Customer Connection")</f>
        <v>0</v>
      </c>
      <c r="L851" s="32">
        <f>SUMIFS('Capex forecast'!K$9:K$223,'Capex forecast'!$T$9:$T$223,'Allocation of site-spec costs'!$B851,'Capex forecast'!$S$9:$S$223,'Allocation of site-spec costs'!$D851,'Capex forecast'!$Q$9:$Q$223,"Customer Connection")</f>
        <v>0</v>
      </c>
      <c r="M851" s="32">
        <f>SUMIFS('Capex forecast'!L$9:L$223,'Capex forecast'!$T$9:$T$223,'Allocation of site-spec costs'!$B851,'Capex forecast'!$S$9:$S$223,'Allocation of site-spec costs'!$D851,'Capex forecast'!$Q$9:$Q$223,"Customer Connection")</f>
        <v>0</v>
      </c>
      <c r="N851" s="32">
        <f>SUMIFS('Capex forecast'!M$9:M$223,'Capex forecast'!$T$9:$T$223,'Allocation of site-spec costs'!$B851,'Capex forecast'!$S$9:$S$223,'Allocation of site-spec costs'!$D851,'Capex forecast'!$Q$9:$Q$223,"Customer Connection")</f>
        <v>0</v>
      </c>
      <c r="O851" s="32">
        <f>SUMIFS('Capex forecast'!N$9:N$223,'Capex forecast'!$T$9:$T$223,'Allocation of site-spec costs'!$B851,'Capex forecast'!$S$9:$S$223,'Allocation of site-spec costs'!$D851,'Capex forecast'!$Q$9:$Q$223,"Customer Connection")</f>
        <v>0</v>
      </c>
      <c r="Q851" s="45" t="s">
        <v>68</v>
      </c>
      <c r="R851" s="6" t="str">
        <f>INDEX('Demand forecast'!$M$9:$M$5832,MATCH($Q851,'Demand forecast'!$B$9:$B$5832,0))</f>
        <v>No</v>
      </c>
      <c r="S851" s="6" t="str">
        <f>IF(COUNTIF($Q$93:Q851,$B851) = 1, "LV", IF(COUNTIF($Q$93:Q851,$B851) = 2, "HV", "ST"))</f>
        <v>ST</v>
      </c>
      <c r="T851" s="6" t="str">
        <f>INDEX('Demand forecast and growth rate'!$E$7:$E$273,MATCH($Q851,'Demand forecast and growth rate'!$B$7:$B$273,0))</f>
        <v>High growth</v>
      </c>
      <c r="U851" s="32">
        <f>SUMIFS('Capex forecast'!E$9:E$223,'Capex forecast'!$T$9:$T$223,$Q851,'Capex forecast'!$S$9:$S$223,$S851,'Capex forecast'!$Q$9:$Q$223,"Augex")</f>
        <v>0</v>
      </c>
      <c r="V851" s="32">
        <f>SUMIFS('Capex forecast'!F$9:F$223,'Capex forecast'!$T$9:$T$223,$Q851,'Capex forecast'!$S$9:$S$223,$S851,'Capex forecast'!$Q$9:$Q$223,"Augex")</f>
        <v>0</v>
      </c>
      <c r="W851" s="32">
        <f>SUMIFS('Capex forecast'!G$9:G$223,'Capex forecast'!$T$9:$T$223,$Q851,'Capex forecast'!$S$9:$S$223,$S851,'Capex forecast'!$Q$9:$Q$223,"Augex")</f>
        <v>0</v>
      </c>
      <c r="X851" s="32">
        <f>SUMIFS('Capex forecast'!H$9:H$223,'Capex forecast'!$T$9:$T$223,$Q851,'Capex forecast'!$S$9:$S$223,$S851,'Capex forecast'!$Q$9:$Q$223,"Augex")</f>
        <v>0</v>
      </c>
      <c r="Y851" s="32">
        <f>SUMIFS('Capex forecast'!I$9:I$223,'Capex forecast'!$T$9:$T$223,$Q851,'Capex forecast'!$S$9:$S$223,$S851,'Capex forecast'!$Q$9:$Q$223,"Augex")</f>
        <v>0</v>
      </c>
      <c r="Z851" s="32">
        <f>SUMIFS('Capex forecast'!J$9:J$223,'Capex forecast'!$T$9:$T$223,$Q851,'Capex forecast'!$S$9:$S$223,$S851,'Capex forecast'!$Q$9:$Q$223,"Augex")</f>
        <v>0</v>
      </c>
      <c r="AA851" s="32">
        <f>SUMIFS('Capex forecast'!K$9:K$223,'Capex forecast'!$T$9:$T$223,$Q851,'Capex forecast'!$S$9:$S$223,$S851,'Capex forecast'!$Q$9:$Q$223,"Augex")</f>
        <v>0</v>
      </c>
      <c r="AB851" s="32">
        <f>SUMIFS('Capex forecast'!L$9:L$223,'Capex forecast'!$T$9:$T$223,$Q851,'Capex forecast'!$S$9:$S$223,$S851,'Capex forecast'!$Q$9:$Q$223,"Augex")</f>
        <v>0</v>
      </c>
      <c r="AC851" s="32">
        <f>SUMIFS('Capex forecast'!M$9:M$223,'Capex forecast'!$T$9:$T$223,$Q851,'Capex forecast'!$S$9:$S$223,$S851,'Capex forecast'!$Q$9:$Q$223,"Augex")</f>
        <v>0</v>
      </c>
      <c r="AD851" s="32">
        <f>SUMIFS('Capex forecast'!N$9:N$223,'Capex forecast'!$T$9:$T$223,$Q851,'Capex forecast'!$S$9:$S$223,$S851,'Capex forecast'!$Q$9:$Q$223,"Augex")</f>
        <v>0</v>
      </c>
      <c r="AF851" s="45" t="s">
        <v>68</v>
      </c>
      <c r="AG851" s="6" t="str">
        <f>INDEX('Demand forecast'!$M$9:$M$5832,MATCH($Q851,'Demand forecast'!$B$9:$B$5832,0))</f>
        <v>No</v>
      </c>
      <c r="AH851" s="6" t="str">
        <f>IF(COUNTIF($AF$93:AF851,$B851) = 1, "LV", IF(COUNTIF($AF$93:AF851,$B851) = 2, "HV", "ST"))</f>
        <v>ST</v>
      </c>
      <c r="AI851" s="6" t="str">
        <f>INDEX('Demand forecast and growth rate'!$E$7:$E$273,MATCH($Q851,'Demand forecast and growth rate'!$B$7:$B$273,0))</f>
        <v>High growth</v>
      </c>
      <c r="AJ851" s="47">
        <f>SUMIFS('Capex forecast'!E$9:E$223,'Capex forecast'!$T$9:$T$223,$AF851,'Capex forecast'!$S$9:$S$223,$AH851,'Capex forecast'!$Q$9:$Q$223,"Repex")</f>
        <v>0</v>
      </c>
      <c r="AK851" s="47">
        <f>SUMIFS('Capex forecast'!F$9:F$223,'Capex forecast'!$T$9:$T$223,$AF851,'Capex forecast'!$S$9:$S$223,$AH851,'Capex forecast'!$Q$9:$Q$223,"Repex")</f>
        <v>0</v>
      </c>
      <c r="AL851" s="47">
        <f>SUMIFS('Capex forecast'!G$9:G$223,'Capex forecast'!$T$9:$T$223,$AF851,'Capex forecast'!$S$9:$S$223,$AH851,'Capex forecast'!$Q$9:$Q$223,"Repex")</f>
        <v>0</v>
      </c>
      <c r="AM851" s="47">
        <f>SUMIFS('Capex forecast'!H$9:H$223,'Capex forecast'!$T$9:$T$223,$AF851,'Capex forecast'!$S$9:$S$223,$AH851,'Capex forecast'!$Q$9:$Q$223,"Repex")</f>
        <v>0</v>
      </c>
      <c r="AN851" s="47">
        <f>SUMIFS('Capex forecast'!I$9:I$223,'Capex forecast'!$T$9:$T$223,$AF851,'Capex forecast'!$S$9:$S$223,$AH851,'Capex forecast'!$Q$9:$Q$223,"Repex")</f>
        <v>0</v>
      </c>
      <c r="AO851" s="47">
        <f>SUMIFS('Capex forecast'!J$9:J$223,'Capex forecast'!$T$9:$T$223,$AF851,'Capex forecast'!$S$9:$S$223,$AH851,'Capex forecast'!$Q$9:$Q$223,"Repex")</f>
        <v>0</v>
      </c>
      <c r="AP851" s="47">
        <f>SUMIFS('Capex forecast'!K$9:K$223,'Capex forecast'!$T$9:$T$223,$AF851,'Capex forecast'!$S$9:$S$223,$AH851,'Capex forecast'!$Q$9:$Q$223,"Repex")</f>
        <v>0</v>
      </c>
      <c r="AQ851" s="47">
        <f>SUMIFS('Capex forecast'!L$9:L$223,'Capex forecast'!$T$9:$T$223,$AF851,'Capex forecast'!$S$9:$S$223,$AH851,'Capex forecast'!$Q$9:$Q$223,"Repex")</f>
        <v>0</v>
      </c>
      <c r="AR851" s="47">
        <f>SUMIFS('Capex forecast'!M$9:M$223,'Capex forecast'!$T$9:$T$223,$AF851,'Capex forecast'!$S$9:$S$223,$AH851,'Capex forecast'!$Q$9:$Q$223,"Repex")</f>
        <v>0</v>
      </c>
      <c r="AS851" s="47">
        <f>SUMIFS('Capex forecast'!N$9:N$223,'Capex forecast'!$T$9:$T$223,$AF851,'Capex forecast'!$S$9:$S$223,$AH851,'Capex forecast'!$Q$9:$Q$223,"Repex")</f>
        <v>0</v>
      </c>
    </row>
    <row r="852" spans="2:45" ht="15">
      <c r="B852" s="45" t="s">
        <v>94</v>
      </c>
      <c r="C852" s="6" t="str">
        <f>INDEX('Demand forecast'!$M$9:$M$5832,MATCH($B852,'Demand forecast'!$B$9:$B$5832,0))</f>
        <v>No</v>
      </c>
      <c r="D852" s="6" t="str">
        <f>IF(COUNTIF($B$93:B852,$B852) = 1, "LV", IF(COUNTIF($B$93:B852,$B852) = 2, "HV", "ST"))</f>
        <v>ST</v>
      </c>
      <c r="E852" s="6" t="str">
        <f>INDEX('Demand forecast and growth rate'!$E$7:$E$273,MATCH($B852,'Demand forecast and growth rate'!$B$7:$B$273,0))</f>
        <v>High growth</v>
      </c>
      <c r="F852" s="32">
        <f>SUMIFS('Capex forecast'!E$9:E$223,'Capex forecast'!$T$9:$T$223,'Allocation of site-spec costs'!$B852,'Capex forecast'!$S$9:$S$223,'Allocation of site-spec costs'!$D852,'Capex forecast'!$Q$9:$Q$223,"Customer Connection")</f>
        <v>0</v>
      </c>
      <c r="G852" s="32">
        <f>SUMIFS('Capex forecast'!F$9:F$223,'Capex forecast'!$T$9:$T$223,'Allocation of site-spec costs'!$B852,'Capex forecast'!$S$9:$S$223,'Allocation of site-spec costs'!$D852,'Capex forecast'!$Q$9:$Q$223,"Customer Connection")</f>
        <v>0</v>
      </c>
      <c r="H852" s="32">
        <f>SUMIFS('Capex forecast'!G$9:G$223,'Capex forecast'!$T$9:$T$223,'Allocation of site-spec costs'!$B852,'Capex forecast'!$S$9:$S$223,'Allocation of site-spec costs'!$D852,'Capex forecast'!$Q$9:$Q$223,"Customer Connection")</f>
        <v>0</v>
      </c>
      <c r="I852" s="32">
        <f>SUMIFS('Capex forecast'!H$9:H$223,'Capex forecast'!$T$9:$T$223,'Allocation of site-spec costs'!$B852,'Capex forecast'!$S$9:$S$223,'Allocation of site-spec costs'!$D852,'Capex forecast'!$Q$9:$Q$223,"Customer Connection")</f>
        <v>0</v>
      </c>
      <c r="J852" s="32">
        <f>SUMIFS('Capex forecast'!I$9:I$223,'Capex forecast'!$T$9:$T$223,'Allocation of site-spec costs'!$B852,'Capex forecast'!$S$9:$S$223,'Allocation of site-spec costs'!$D852,'Capex forecast'!$Q$9:$Q$223,"Customer Connection")</f>
        <v>0</v>
      </c>
      <c r="K852" s="32">
        <f>SUMIFS('Capex forecast'!J$9:J$223,'Capex forecast'!$T$9:$T$223,'Allocation of site-spec costs'!$B852,'Capex forecast'!$S$9:$S$223,'Allocation of site-spec costs'!$D852,'Capex forecast'!$Q$9:$Q$223,"Customer Connection")</f>
        <v>0</v>
      </c>
      <c r="L852" s="32">
        <f>SUMIFS('Capex forecast'!K$9:K$223,'Capex forecast'!$T$9:$T$223,'Allocation of site-spec costs'!$B852,'Capex forecast'!$S$9:$S$223,'Allocation of site-spec costs'!$D852,'Capex forecast'!$Q$9:$Q$223,"Customer Connection")</f>
        <v>0</v>
      </c>
      <c r="M852" s="32">
        <f>SUMIFS('Capex forecast'!L$9:L$223,'Capex forecast'!$T$9:$T$223,'Allocation of site-spec costs'!$B852,'Capex forecast'!$S$9:$S$223,'Allocation of site-spec costs'!$D852,'Capex forecast'!$Q$9:$Q$223,"Customer Connection")</f>
        <v>0</v>
      </c>
      <c r="N852" s="32">
        <f>SUMIFS('Capex forecast'!M$9:M$223,'Capex forecast'!$T$9:$T$223,'Allocation of site-spec costs'!$B852,'Capex forecast'!$S$9:$S$223,'Allocation of site-spec costs'!$D852,'Capex forecast'!$Q$9:$Q$223,"Customer Connection")</f>
        <v>0</v>
      </c>
      <c r="O852" s="32">
        <f>SUMIFS('Capex forecast'!N$9:N$223,'Capex forecast'!$T$9:$T$223,'Allocation of site-spec costs'!$B852,'Capex forecast'!$S$9:$S$223,'Allocation of site-spec costs'!$D852,'Capex forecast'!$Q$9:$Q$223,"Customer Connection")</f>
        <v>0</v>
      </c>
      <c r="Q852" s="45" t="s">
        <v>94</v>
      </c>
      <c r="R852" s="6" t="str">
        <f>INDEX('Demand forecast'!$M$9:$M$5832,MATCH($Q852,'Demand forecast'!$B$9:$B$5832,0))</f>
        <v>No</v>
      </c>
      <c r="S852" s="6" t="str">
        <f>IF(COUNTIF($Q$93:Q852,$B852) = 1, "LV", IF(COUNTIF($Q$93:Q852,$B852) = 2, "HV", "ST"))</f>
        <v>ST</v>
      </c>
      <c r="T852" s="6" t="str">
        <f>INDEX('Demand forecast and growth rate'!$E$7:$E$273,MATCH($Q852,'Demand forecast and growth rate'!$B$7:$B$273,0))</f>
        <v>High growth</v>
      </c>
      <c r="U852" s="32">
        <f>SUMIFS('Capex forecast'!E$9:E$223,'Capex forecast'!$T$9:$T$223,$Q852,'Capex forecast'!$S$9:$S$223,$S852,'Capex forecast'!$Q$9:$Q$223,"Augex")</f>
        <v>0</v>
      </c>
      <c r="V852" s="32">
        <f>SUMIFS('Capex forecast'!F$9:F$223,'Capex forecast'!$T$9:$T$223,$Q852,'Capex forecast'!$S$9:$S$223,$S852,'Capex forecast'!$Q$9:$Q$223,"Augex")</f>
        <v>0</v>
      </c>
      <c r="W852" s="32">
        <f>SUMIFS('Capex forecast'!G$9:G$223,'Capex forecast'!$T$9:$T$223,$Q852,'Capex forecast'!$S$9:$S$223,$S852,'Capex forecast'!$Q$9:$Q$223,"Augex")</f>
        <v>0</v>
      </c>
      <c r="X852" s="32">
        <f>SUMIFS('Capex forecast'!H$9:H$223,'Capex forecast'!$T$9:$T$223,$Q852,'Capex forecast'!$S$9:$S$223,$S852,'Capex forecast'!$Q$9:$Q$223,"Augex")</f>
        <v>0</v>
      </c>
      <c r="Y852" s="32">
        <f>SUMIFS('Capex forecast'!I$9:I$223,'Capex forecast'!$T$9:$T$223,$Q852,'Capex forecast'!$S$9:$S$223,$S852,'Capex forecast'!$Q$9:$Q$223,"Augex")</f>
        <v>0</v>
      </c>
      <c r="Z852" s="32">
        <f>SUMIFS('Capex forecast'!J$9:J$223,'Capex forecast'!$T$9:$T$223,$Q852,'Capex forecast'!$S$9:$S$223,$S852,'Capex forecast'!$Q$9:$Q$223,"Augex")</f>
        <v>0</v>
      </c>
      <c r="AA852" s="32">
        <f>SUMIFS('Capex forecast'!K$9:K$223,'Capex forecast'!$T$9:$T$223,$Q852,'Capex forecast'!$S$9:$S$223,$S852,'Capex forecast'!$Q$9:$Q$223,"Augex")</f>
        <v>0</v>
      </c>
      <c r="AB852" s="32">
        <f>SUMIFS('Capex forecast'!L$9:L$223,'Capex forecast'!$T$9:$T$223,$Q852,'Capex forecast'!$S$9:$S$223,$S852,'Capex forecast'!$Q$9:$Q$223,"Augex")</f>
        <v>0</v>
      </c>
      <c r="AC852" s="32">
        <f>SUMIFS('Capex forecast'!M$9:M$223,'Capex forecast'!$T$9:$T$223,$Q852,'Capex forecast'!$S$9:$S$223,$S852,'Capex forecast'!$Q$9:$Q$223,"Augex")</f>
        <v>0</v>
      </c>
      <c r="AD852" s="32">
        <f>SUMIFS('Capex forecast'!N$9:N$223,'Capex forecast'!$T$9:$T$223,$Q852,'Capex forecast'!$S$9:$S$223,$S852,'Capex forecast'!$Q$9:$Q$223,"Augex")</f>
        <v>0</v>
      </c>
      <c r="AF852" s="45" t="s">
        <v>94</v>
      </c>
      <c r="AG852" s="6" t="str">
        <f>INDEX('Demand forecast'!$M$9:$M$5832,MATCH($Q852,'Demand forecast'!$B$9:$B$5832,0))</f>
        <v>No</v>
      </c>
      <c r="AH852" s="6" t="str">
        <f>IF(COUNTIF($AF$93:AF852,$B852) = 1, "LV", IF(COUNTIF($AF$93:AF852,$B852) = 2, "HV", "ST"))</f>
        <v>ST</v>
      </c>
      <c r="AI852" s="6" t="str">
        <f>INDEX('Demand forecast and growth rate'!$E$7:$E$273,MATCH($Q852,'Demand forecast and growth rate'!$B$7:$B$273,0))</f>
        <v>High growth</v>
      </c>
      <c r="AJ852" s="47">
        <f>SUMIFS('Capex forecast'!E$9:E$223,'Capex forecast'!$T$9:$T$223,$AF852,'Capex forecast'!$S$9:$S$223,$AH852,'Capex forecast'!$Q$9:$Q$223,"Repex")</f>
        <v>0</v>
      </c>
      <c r="AK852" s="47">
        <f>SUMIFS('Capex forecast'!F$9:F$223,'Capex forecast'!$T$9:$T$223,$AF852,'Capex forecast'!$S$9:$S$223,$AH852,'Capex forecast'!$Q$9:$Q$223,"Repex")</f>
        <v>0</v>
      </c>
      <c r="AL852" s="47">
        <f>SUMIFS('Capex forecast'!G$9:G$223,'Capex forecast'!$T$9:$T$223,$AF852,'Capex forecast'!$S$9:$S$223,$AH852,'Capex forecast'!$Q$9:$Q$223,"Repex")</f>
        <v>0</v>
      </c>
      <c r="AM852" s="47">
        <f>SUMIFS('Capex forecast'!H$9:H$223,'Capex forecast'!$T$9:$T$223,$AF852,'Capex forecast'!$S$9:$S$223,$AH852,'Capex forecast'!$Q$9:$Q$223,"Repex")</f>
        <v>0</v>
      </c>
      <c r="AN852" s="47">
        <f>SUMIFS('Capex forecast'!I$9:I$223,'Capex forecast'!$T$9:$T$223,$AF852,'Capex forecast'!$S$9:$S$223,$AH852,'Capex forecast'!$Q$9:$Q$223,"Repex")</f>
        <v>0</v>
      </c>
      <c r="AO852" s="47">
        <f>SUMIFS('Capex forecast'!J$9:J$223,'Capex forecast'!$T$9:$T$223,$AF852,'Capex forecast'!$S$9:$S$223,$AH852,'Capex forecast'!$Q$9:$Q$223,"Repex")</f>
        <v>0</v>
      </c>
      <c r="AP852" s="47">
        <f>SUMIFS('Capex forecast'!K$9:K$223,'Capex forecast'!$T$9:$T$223,$AF852,'Capex forecast'!$S$9:$S$223,$AH852,'Capex forecast'!$Q$9:$Q$223,"Repex")</f>
        <v>0</v>
      </c>
      <c r="AQ852" s="47">
        <f>SUMIFS('Capex forecast'!L$9:L$223,'Capex forecast'!$T$9:$T$223,$AF852,'Capex forecast'!$S$9:$S$223,$AH852,'Capex forecast'!$Q$9:$Q$223,"Repex")</f>
        <v>0</v>
      </c>
      <c r="AR852" s="47">
        <f>SUMIFS('Capex forecast'!M$9:M$223,'Capex forecast'!$T$9:$T$223,$AF852,'Capex forecast'!$S$9:$S$223,$AH852,'Capex forecast'!$Q$9:$Q$223,"Repex")</f>
        <v>0</v>
      </c>
      <c r="AS852" s="47">
        <f>SUMIFS('Capex forecast'!N$9:N$223,'Capex forecast'!$T$9:$T$223,$AF852,'Capex forecast'!$S$9:$S$223,$AH852,'Capex forecast'!$Q$9:$Q$223,"Repex")</f>
        <v>0</v>
      </c>
    </row>
    <row r="853" spans="2:45" ht="15">
      <c r="B853" s="45" t="s">
        <v>107</v>
      </c>
      <c r="C853" s="6" t="str">
        <f>INDEX('Demand forecast'!$M$9:$M$5832,MATCH($B853,'Demand forecast'!$B$9:$B$5832,0))</f>
        <v>No</v>
      </c>
      <c r="D853" s="6" t="str">
        <f>IF(COUNTIF($B$93:B853,$B853) = 1, "LV", IF(COUNTIF($B$93:B853,$B853) = 2, "HV", "ST"))</f>
        <v>ST</v>
      </c>
      <c r="E853" s="6" t="str">
        <f>INDEX('Demand forecast and growth rate'!$E$7:$E$273,MATCH($B853,'Demand forecast and growth rate'!$B$7:$B$273,0))</f>
        <v>Small growth</v>
      </c>
      <c r="F853" s="32">
        <f>SUMIFS('Capex forecast'!E$9:E$223,'Capex forecast'!$T$9:$T$223,'Allocation of site-spec costs'!$B853,'Capex forecast'!$S$9:$S$223,'Allocation of site-spec costs'!$D853,'Capex forecast'!$Q$9:$Q$223,"Customer Connection")</f>
        <v>0</v>
      </c>
      <c r="G853" s="32">
        <f>SUMIFS('Capex forecast'!F$9:F$223,'Capex forecast'!$T$9:$T$223,'Allocation of site-spec costs'!$B853,'Capex forecast'!$S$9:$S$223,'Allocation of site-spec costs'!$D853,'Capex forecast'!$Q$9:$Q$223,"Customer Connection")</f>
        <v>0</v>
      </c>
      <c r="H853" s="32">
        <f>SUMIFS('Capex forecast'!G$9:G$223,'Capex forecast'!$T$9:$T$223,'Allocation of site-spec costs'!$B853,'Capex forecast'!$S$9:$S$223,'Allocation of site-spec costs'!$D853,'Capex forecast'!$Q$9:$Q$223,"Customer Connection")</f>
        <v>0</v>
      </c>
      <c r="I853" s="32">
        <f>SUMIFS('Capex forecast'!H$9:H$223,'Capex forecast'!$T$9:$T$223,'Allocation of site-spec costs'!$B853,'Capex forecast'!$S$9:$S$223,'Allocation of site-spec costs'!$D853,'Capex forecast'!$Q$9:$Q$223,"Customer Connection")</f>
        <v>0</v>
      </c>
      <c r="J853" s="32">
        <f>SUMIFS('Capex forecast'!I$9:I$223,'Capex forecast'!$T$9:$T$223,'Allocation of site-spec costs'!$B853,'Capex forecast'!$S$9:$S$223,'Allocation of site-spec costs'!$D853,'Capex forecast'!$Q$9:$Q$223,"Customer Connection")</f>
        <v>0</v>
      </c>
      <c r="K853" s="32">
        <f>SUMIFS('Capex forecast'!J$9:J$223,'Capex forecast'!$T$9:$T$223,'Allocation of site-spec costs'!$B853,'Capex forecast'!$S$9:$S$223,'Allocation of site-spec costs'!$D853,'Capex forecast'!$Q$9:$Q$223,"Customer Connection")</f>
        <v>0</v>
      </c>
      <c r="L853" s="32">
        <f>SUMIFS('Capex forecast'!K$9:K$223,'Capex forecast'!$T$9:$T$223,'Allocation of site-spec costs'!$B853,'Capex forecast'!$S$9:$S$223,'Allocation of site-spec costs'!$D853,'Capex forecast'!$Q$9:$Q$223,"Customer Connection")</f>
        <v>0</v>
      </c>
      <c r="M853" s="32">
        <f>SUMIFS('Capex forecast'!L$9:L$223,'Capex forecast'!$T$9:$T$223,'Allocation of site-spec costs'!$B853,'Capex forecast'!$S$9:$S$223,'Allocation of site-spec costs'!$D853,'Capex forecast'!$Q$9:$Q$223,"Customer Connection")</f>
        <v>0</v>
      </c>
      <c r="N853" s="32">
        <f>SUMIFS('Capex forecast'!M$9:M$223,'Capex forecast'!$T$9:$T$223,'Allocation of site-spec costs'!$B853,'Capex forecast'!$S$9:$S$223,'Allocation of site-spec costs'!$D853,'Capex forecast'!$Q$9:$Q$223,"Customer Connection")</f>
        <v>0</v>
      </c>
      <c r="O853" s="32">
        <f>SUMIFS('Capex forecast'!N$9:N$223,'Capex forecast'!$T$9:$T$223,'Allocation of site-spec costs'!$B853,'Capex forecast'!$S$9:$S$223,'Allocation of site-spec costs'!$D853,'Capex forecast'!$Q$9:$Q$223,"Customer Connection")</f>
        <v>0</v>
      </c>
      <c r="Q853" s="45" t="s">
        <v>107</v>
      </c>
      <c r="R853" s="6" t="str">
        <f>INDEX('Demand forecast'!$M$9:$M$5832,MATCH($Q853,'Demand forecast'!$B$9:$B$5832,0))</f>
        <v>No</v>
      </c>
      <c r="S853" s="6" t="str">
        <f>IF(COUNTIF($Q$93:Q853,$B853) = 1, "LV", IF(COUNTIF($Q$93:Q853,$B853) = 2, "HV", "ST"))</f>
        <v>ST</v>
      </c>
      <c r="T853" s="6" t="str">
        <f>INDEX('Demand forecast and growth rate'!$E$7:$E$273,MATCH($Q853,'Demand forecast and growth rate'!$B$7:$B$273,0))</f>
        <v>Small growth</v>
      </c>
      <c r="U853" s="32">
        <f>SUMIFS('Capex forecast'!E$9:E$223,'Capex forecast'!$T$9:$T$223,$Q853,'Capex forecast'!$S$9:$S$223,$S853,'Capex forecast'!$Q$9:$Q$223,"Augex")</f>
        <v>0</v>
      </c>
      <c r="V853" s="32">
        <f>SUMIFS('Capex forecast'!F$9:F$223,'Capex forecast'!$T$9:$T$223,$Q853,'Capex forecast'!$S$9:$S$223,$S853,'Capex forecast'!$Q$9:$Q$223,"Augex")</f>
        <v>0</v>
      </c>
      <c r="W853" s="32">
        <f>SUMIFS('Capex forecast'!G$9:G$223,'Capex forecast'!$T$9:$T$223,$Q853,'Capex forecast'!$S$9:$S$223,$S853,'Capex forecast'!$Q$9:$Q$223,"Augex")</f>
        <v>0</v>
      </c>
      <c r="X853" s="32">
        <f>SUMIFS('Capex forecast'!H$9:H$223,'Capex forecast'!$T$9:$T$223,$Q853,'Capex forecast'!$S$9:$S$223,$S853,'Capex forecast'!$Q$9:$Q$223,"Augex")</f>
        <v>0</v>
      </c>
      <c r="Y853" s="32">
        <f>SUMIFS('Capex forecast'!I$9:I$223,'Capex forecast'!$T$9:$T$223,$Q853,'Capex forecast'!$S$9:$S$223,$S853,'Capex forecast'!$Q$9:$Q$223,"Augex")</f>
        <v>0</v>
      </c>
      <c r="Z853" s="32">
        <f>SUMIFS('Capex forecast'!J$9:J$223,'Capex forecast'!$T$9:$T$223,$Q853,'Capex forecast'!$S$9:$S$223,$S853,'Capex forecast'!$Q$9:$Q$223,"Augex")</f>
        <v>0</v>
      </c>
      <c r="AA853" s="32">
        <f>SUMIFS('Capex forecast'!K$9:K$223,'Capex forecast'!$T$9:$T$223,$Q853,'Capex forecast'!$S$9:$S$223,$S853,'Capex forecast'!$Q$9:$Q$223,"Augex")</f>
        <v>0</v>
      </c>
      <c r="AB853" s="32">
        <f>SUMIFS('Capex forecast'!L$9:L$223,'Capex forecast'!$T$9:$T$223,$Q853,'Capex forecast'!$S$9:$S$223,$S853,'Capex forecast'!$Q$9:$Q$223,"Augex")</f>
        <v>0</v>
      </c>
      <c r="AC853" s="32">
        <f>SUMIFS('Capex forecast'!M$9:M$223,'Capex forecast'!$T$9:$T$223,$Q853,'Capex forecast'!$S$9:$S$223,$S853,'Capex forecast'!$Q$9:$Q$223,"Augex")</f>
        <v>0</v>
      </c>
      <c r="AD853" s="32">
        <f>SUMIFS('Capex forecast'!N$9:N$223,'Capex forecast'!$T$9:$T$223,$Q853,'Capex forecast'!$S$9:$S$223,$S853,'Capex forecast'!$Q$9:$Q$223,"Augex")</f>
        <v>0</v>
      </c>
      <c r="AF853" s="45" t="s">
        <v>107</v>
      </c>
      <c r="AG853" s="6" t="str">
        <f>INDEX('Demand forecast'!$M$9:$M$5832,MATCH($Q853,'Demand forecast'!$B$9:$B$5832,0))</f>
        <v>No</v>
      </c>
      <c r="AH853" s="6" t="str">
        <f>IF(COUNTIF($AF$93:AF853,$B853) = 1, "LV", IF(COUNTIF($AF$93:AF853,$B853) = 2, "HV", "ST"))</f>
        <v>ST</v>
      </c>
      <c r="AI853" s="6" t="str">
        <f>INDEX('Demand forecast and growth rate'!$E$7:$E$273,MATCH($Q853,'Demand forecast and growth rate'!$B$7:$B$273,0))</f>
        <v>Small growth</v>
      </c>
      <c r="AJ853" s="47">
        <f>SUMIFS('Capex forecast'!E$9:E$223,'Capex forecast'!$T$9:$T$223,$AF853,'Capex forecast'!$S$9:$S$223,$AH853,'Capex forecast'!$Q$9:$Q$223,"Repex")</f>
        <v>0</v>
      </c>
      <c r="AK853" s="47">
        <f>SUMIFS('Capex forecast'!F$9:F$223,'Capex forecast'!$T$9:$T$223,$AF853,'Capex forecast'!$S$9:$S$223,$AH853,'Capex forecast'!$Q$9:$Q$223,"Repex")</f>
        <v>0</v>
      </c>
      <c r="AL853" s="47">
        <f>SUMIFS('Capex forecast'!G$9:G$223,'Capex forecast'!$T$9:$T$223,$AF853,'Capex forecast'!$S$9:$S$223,$AH853,'Capex forecast'!$Q$9:$Q$223,"Repex")</f>
        <v>0</v>
      </c>
      <c r="AM853" s="47">
        <f>SUMIFS('Capex forecast'!H$9:H$223,'Capex forecast'!$T$9:$T$223,$AF853,'Capex forecast'!$S$9:$S$223,$AH853,'Capex forecast'!$Q$9:$Q$223,"Repex")</f>
        <v>0</v>
      </c>
      <c r="AN853" s="47">
        <f>SUMIFS('Capex forecast'!I$9:I$223,'Capex forecast'!$T$9:$T$223,$AF853,'Capex forecast'!$S$9:$S$223,$AH853,'Capex forecast'!$Q$9:$Q$223,"Repex")</f>
        <v>0</v>
      </c>
      <c r="AO853" s="47">
        <f>SUMIFS('Capex forecast'!J$9:J$223,'Capex forecast'!$T$9:$T$223,$AF853,'Capex forecast'!$S$9:$S$223,$AH853,'Capex forecast'!$Q$9:$Q$223,"Repex")</f>
        <v>0</v>
      </c>
      <c r="AP853" s="47">
        <f>SUMIFS('Capex forecast'!K$9:K$223,'Capex forecast'!$T$9:$T$223,$AF853,'Capex forecast'!$S$9:$S$223,$AH853,'Capex forecast'!$Q$9:$Q$223,"Repex")</f>
        <v>0</v>
      </c>
      <c r="AQ853" s="47">
        <f>SUMIFS('Capex forecast'!L$9:L$223,'Capex forecast'!$T$9:$T$223,$AF853,'Capex forecast'!$S$9:$S$223,$AH853,'Capex forecast'!$Q$9:$Q$223,"Repex")</f>
        <v>0</v>
      </c>
      <c r="AR853" s="47">
        <f>SUMIFS('Capex forecast'!M$9:M$223,'Capex forecast'!$T$9:$T$223,$AF853,'Capex forecast'!$S$9:$S$223,$AH853,'Capex forecast'!$Q$9:$Q$223,"Repex")</f>
        <v>0</v>
      </c>
      <c r="AS853" s="47">
        <f>SUMIFS('Capex forecast'!N$9:N$223,'Capex forecast'!$T$9:$T$223,$AF853,'Capex forecast'!$S$9:$S$223,$AH853,'Capex forecast'!$Q$9:$Q$223,"Repex")</f>
        <v>0</v>
      </c>
    </row>
    <row r="854" spans="2:45" ht="15">
      <c r="B854" s="45" t="s">
        <v>126</v>
      </c>
      <c r="C854" s="6" t="str">
        <f>INDEX('Demand forecast'!$M$9:$M$5832,MATCH($B854,'Demand forecast'!$B$9:$B$5832,0))</f>
        <v>No</v>
      </c>
      <c r="D854" s="6" t="str">
        <f>IF(COUNTIF($B$93:B854,$B854) = 1, "LV", IF(COUNTIF($B$93:B854,$B854) = 2, "HV", "ST"))</f>
        <v>ST</v>
      </c>
      <c r="E854" s="6" t="str">
        <f>INDEX('Demand forecast and growth rate'!$E$7:$E$273,MATCH($B854,'Demand forecast and growth rate'!$B$7:$B$273,0))</f>
        <v>Small growth</v>
      </c>
      <c r="F854" s="32">
        <f>SUMIFS('Capex forecast'!E$9:E$223,'Capex forecast'!$T$9:$T$223,'Allocation of site-spec costs'!$B854,'Capex forecast'!$S$9:$S$223,'Allocation of site-spec costs'!$D854,'Capex forecast'!$Q$9:$Q$223,"Customer Connection")</f>
        <v>0</v>
      </c>
      <c r="G854" s="32">
        <f>SUMIFS('Capex forecast'!F$9:F$223,'Capex forecast'!$T$9:$T$223,'Allocation of site-spec costs'!$B854,'Capex forecast'!$S$9:$S$223,'Allocation of site-spec costs'!$D854,'Capex forecast'!$Q$9:$Q$223,"Customer Connection")</f>
        <v>0</v>
      </c>
      <c r="H854" s="32">
        <f>SUMIFS('Capex forecast'!G$9:G$223,'Capex forecast'!$T$9:$T$223,'Allocation of site-spec costs'!$B854,'Capex forecast'!$S$9:$S$223,'Allocation of site-spec costs'!$D854,'Capex forecast'!$Q$9:$Q$223,"Customer Connection")</f>
        <v>0</v>
      </c>
      <c r="I854" s="32">
        <f>SUMIFS('Capex forecast'!H$9:H$223,'Capex forecast'!$T$9:$T$223,'Allocation of site-spec costs'!$B854,'Capex forecast'!$S$9:$S$223,'Allocation of site-spec costs'!$D854,'Capex forecast'!$Q$9:$Q$223,"Customer Connection")</f>
        <v>0</v>
      </c>
      <c r="J854" s="32">
        <f>SUMIFS('Capex forecast'!I$9:I$223,'Capex forecast'!$T$9:$T$223,'Allocation of site-spec costs'!$B854,'Capex forecast'!$S$9:$S$223,'Allocation of site-spec costs'!$D854,'Capex forecast'!$Q$9:$Q$223,"Customer Connection")</f>
        <v>0</v>
      </c>
      <c r="K854" s="32">
        <f>SUMIFS('Capex forecast'!J$9:J$223,'Capex forecast'!$T$9:$T$223,'Allocation of site-spec costs'!$B854,'Capex forecast'!$S$9:$S$223,'Allocation of site-spec costs'!$D854,'Capex forecast'!$Q$9:$Q$223,"Customer Connection")</f>
        <v>0</v>
      </c>
      <c r="L854" s="32">
        <f>SUMIFS('Capex forecast'!K$9:K$223,'Capex forecast'!$T$9:$T$223,'Allocation of site-spec costs'!$B854,'Capex forecast'!$S$9:$S$223,'Allocation of site-spec costs'!$D854,'Capex forecast'!$Q$9:$Q$223,"Customer Connection")</f>
        <v>0</v>
      </c>
      <c r="M854" s="32">
        <f>SUMIFS('Capex forecast'!L$9:L$223,'Capex forecast'!$T$9:$T$223,'Allocation of site-spec costs'!$B854,'Capex forecast'!$S$9:$S$223,'Allocation of site-spec costs'!$D854,'Capex forecast'!$Q$9:$Q$223,"Customer Connection")</f>
        <v>0</v>
      </c>
      <c r="N854" s="32">
        <f>SUMIFS('Capex forecast'!M$9:M$223,'Capex forecast'!$T$9:$T$223,'Allocation of site-spec costs'!$B854,'Capex forecast'!$S$9:$S$223,'Allocation of site-spec costs'!$D854,'Capex forecast'!$Q$9:$Q$223,"Customer Connection")</f>
        <v>0</v>
      </c>
      <c r="O854" s="32">
        <f>SUMIFS('Capex forecast'!N$9:N$223,'Capex forecast'!$T$9:$T$223,'Allocation of site-spec costs'!$B854,'Capex forecast'!$S$9:$S$223,'Allocation of site-spec costs'!$D854,'Capex forecast'!$Q$9:$Q$223,"Customer Connection")</f>
        <v>0</v>
      </c>
      <c r="Q854" s="45" t="s">
        <v>126</v>
      </c>
      <c r="R854" s="6" t="str">
        <f>INDEX('Demand forecast'!$M$9:$M$5832,MATCH($Q854,'Demand forecast'!$B$9:$B$5832,0))</f>
        <v>No</v>
      </c>
      <c r="S854" s="6" t="str">
        <f>IF(COUNTIF($Q$93:Q854,$B854) = 1, "LV", IF(COUNTIF($Q$93:Q854,$B854) = 2, "HV", "ST"))</f>
        <v>ST</v>
      </c>
      <c r="T854" s="6" t="str">
        <f>INDEX('Demand forecast and growth rate'!$E$7:$E$273,MATCH($Q854,'Demand forecast and growth rate'!$B$7:$B$273,0))</f>
        <v>Small growth</v>
      </c>
      <c r="U854" s="32">
        <f>SUMIFS('Capex forecast'!E$9:E$223,'Capex forecast'!$T$9:$T$223,$Q854,'Capex forecast'!$S$9:$S$223,$S854,'Capex forecast'!$Q$9:$Q$223,"Augex")</f>
        <v>0</v>
      </c>
      <c r="V854" s="32">
        <f>SUMIFS('Capex forecast'!F$9:F$223,'Capex forecast'!$T$9:$T$223,$Q854,'Capex forecast'!$S$9:$S$223,$S854,'Capex forecast'!$Q$9:$Q$223,"Augex")</f>
        <v>0</v>
      </c>
      <c r="W854" s="32">
        <f>SUMIFS('Capex forecast'!G$9:G$223,'Capex forecast'!$T$9:$T$223,$Q854,'Capex forecast'!$S$9:$S$223,$S854,'Capex forecast'!$Q$9:$Q$223,"Augex")</f>
        <v>0</v>
      </c>
      <c r="X854" s="32">
        <f>SUMIFS('Capex forecast'!H$9:H$223,'Capex forecast'!$T$9:$T$223,$Q854,'Capex forecast'!$S$9:$S$223,$S854,'Capex forecast'!$Q$9:$Q$223,"Augex")</f>
        <v>0</v>
      </c>
      <c r="Y854" s="32">
        <f>SUMIFS('Capex forecast'!I$9:I$223,'Capex forecast'!$T$9:$T$223,$Q854,'Capex forecast'!$S$9:$S$223,$S854,'Capex forecast'!$Q$9:$Q$223,"Augex")</f>
        <v>0</v>
      </c>
      <c r="Z854" s="32">
        <f>SUMIFS('Capex forecast'!J$9:J$223,'Capex forecast'!$T$9:$T$223,$Q854,'Capex forecast'!$S$9:$S$223,$S854,'Capex forecast'!$Q$9:$Q$223,"Augex")</f>
        <v>0</v>
      </c>
      <c r="AA854" s="32">
        <f>SUMIFS('Capex forecast'!K$9:K$223,'Capex forecast'!$T$9:$T$223,$Q854,'Capex forecast'!$S$9:$S$223,$S854,'Capex forecast'!$Q$9:$Q$223,"Augex")</f>
        <v>0</v>
      </c>
      <c r="AB854" s="32">
        <f>SUMIFS('Capex forecast'!L$9:L$223,'Capex forecast'!$T$9:$T$223,$Q854,'Capex forecast'!$S$9:$S$223,$S854,'Capex forecast'!$Q$9:$Q$223,"Augex")</f>
        <v>0</v>
      </c>
      <c r="AC854" s="32">
        <f>SUMIFS('Capex forecast'!M$9:M$223,'Capex forecast'!$T$9:$T$223,$Q854,'Capex forecast'!$S$9:$S$223,$S854,'Capex forecast'!$Q$9:$Q$223,"Augex")</f>
        <v>0</v>
      </c>
      <c r="AD854" s="32">
        <f>SUMIFS('Capex forecast'!N$9:N$223,'Capex forecast'!$T$9:$T$223,$Q854,'Capex forecast'!$S$9:$S$223,$S854,'Capex forecast'!$Q$9:$Q$223,"Augex")</f>
        <v>0</v>
      </c>
      <c r="AF854" s="45" t="s">
        <v>126</v>
      </c>
      <c r="AG854" s="6" t="str">
        <f>INDEX('Demand forecast'!$M$9:$M$5832,MATCH($Q854,'Demand forecast'!$B$9:$B$5832,0))</f>
        <v>No</v>
      </c>
      <c r="AH854" s="6" t="str">
        <f>IF(COUNTIF($AF$93:AF854,$B854) = 1, "LV", IF(COUNTIF($AF$93:AF854,$B854) = 2, "HV", "ST"))</f>
        <v>ST</v>
      </c>
      <c r="AI854" s="6" t="str">
        <f>INDEX('Demand forecast and growth rate'!$E$7:$E$273,MATCH($Q854,'Demand forecast and growth rate'!$B$7:$B$273,0))</f>
        <v>Small growth</v>
      </c>
      <c r="AJ854" s="47">
        <f>SUMIFS('Capex forecast'!E$9:E$223,'Capex forecast'!$T$9:$T$223,$AF854,'Capex forecast'!$S$9:$S$223,$AH854,'Capex forecast'!$Q$9:$Q$223,"Repex")</f>
        <v>0</v>
      </c>
      <c r="AK854" s="47">
        <f>SUMIFS('Capex forecast'!F$9:F$223,'Capex forecast'!$T$9:$T$223,$AF854,'Capex forecast'!$S$9:$S$223,$AH854,'Capex forecast'!$Q$9:$Q$223,"Repex")</f>
        <v>0</v>
      </c>
      <c r="AL854" s="47">
        <f>SUMIFS('Capex forecast'!G$9:G$223,'Capex forecast'!$T$9:$T$223,$AF854,'Capex forecast'!$S$9:$S$223,$AH854,'Capex forecast'!$Q$9:$Q$223,"Repex")</f>
        <v>0</v>
      </c>
      <c r="AM854" s="47">
        <f>SUMIFS('Capex forecast'!H$9:H$223,'Capex forecast'!$T$9:$T$223,$AF854,'Capex forecast'!$S$9:$S$223,$AH854,'Capex forecast'!$Q$9:$Q$223,"Repex")</f>
        <v>0</v>
      </c>
      <c r="AN854" s="47">
        <f>SUMIFS('Capex forecast'!I$9:I$223,'Capex forecast'!$T$9:$T$223,$AF854,'Capex forecast'!$S$9:$S$223,$AH854,'Capex forecast'!$Q$9:$Q$223,"Repex")</f>
        <v>0</v>
      </c>
      <c r="AO854" s="47">
        <f>SUMIFS('Capex forecast'!J$9:J$223,'Capex forecast'!$T$9:$T$223,$AF854,'Capex forecast'!$S$9:$S$223,$AH854,'Capex forecast'!$Q$9:$Q$223,"Repex")</f>
        <v>0</v>
      </c>
      <c r="AP854" s="47">
        <f>SUMIFS('Capex forecast'!K$9:K$223,'Capex forecast'!$T$9:$T$223,$AF854,'Capex forecast'!$S$9:$S$223,$AH854,'Capex forecast'!$Q$9:$Q$223,"Repex")</f>
        <v>0</v>
      </c>
      <c r="AQ854" s="47">
        <f>SUMIFS('Capex forecast'!L$9:L$223,'Capex forecast'!$T$9:$T$223,$AF854,'Capex forecast'!$S$9:$S$223,$AH854,'Capex forecast'!$Q$9:$Q$223,"Repex")</f>
        <v>0</v>
      </c>
      <c r="AR854" s="47">
        <f>SUMIFS('Capex forecast'!M$9:M$223,'Capex forecast'!$T$9:$T$223,$AF854,'Capex forecast'!$S$9:$S$223,$AH854,'Capex forecast'!$Q$9:$Q$223,"Repex")</f>
        <v>0</v>
      </c>
      <c r="AS854" s="47">
        <f>SUMIFS('Capex forecast'!N$9:N$223,'Capex forecast'!$T$9:$T$223,$AF854,'Capex forecast'!$S$9:$S$223,$AH854,'Capex forecast'!$Q$9:$Q$223,"Repex")</f>
        <v>0</v>
      </c>
    </row>
    <row r="855" spans="2:45" ht="15">
      <c r="B855" s="45" t="s">
        <v>131</v>
      </c>
      <c r="C855" s="6" t="str">
        <f>INDEX('Demand forecast'!$M$9:$M$5832,MATCH($B855,'Demand forecast'!$B$9:$B$5832,0))</f>
        <v>No</v>
      </c>
      <c r="D855" s="6" t="str">
        <f>IF(COUNTIF($B$93:B855,$B855) = 1, "LV", IF(COUNTIF($B$93:B855,$B855) = 2, "HV", "ST"))</f>
        <v>ST</v>
      </c>
      <c r="E855" s="6" t="str">
        <f>INDEX('Demand forecast and growth rate'!$E$7:$E$273,MATCH($B855,'Demand forecast and growth rate'!$B$7:$B$273,0))</f>
        <v>Steady/falling</v>
      </c>
      <c r="F855" s="32">
        <f>SUMIFS('Capex forecast'!E$9:E$223,'Capex forecast'!$T$9:$T$223,'Allocation of site-spec costs'!$B855,'Capex forecast'!$S$9:$S$223,'Allocation of site-spec costs'!$D855,'Capex forecast'!$Q$9:$Q$223,"Customer Connection")</f>
        <v>0</v>
      </c>
      <c r="G855" s="32">
        <f>SUMIFS('Capex forecast'!F$9:F$223,'Capex forecast'!$T$9:$T$223,'Allocation of site-spec costs'!$B855,'Capex forecast'!$S$9:$S$223,'Allocation of site-spec costs'!$D855,'Capex forecast'!$Q$9:$Q$223,"Customer Connection")</f>
        <v>0</v>
      </c>
      <c r="H855" s="32">
        <f>SUMIFS('Capex forecast'!G$9:G$223,'Capex forecast'!$T$9:$T$223,'Allocation of site-spec costs'!$B855,'Capex forecast'!$S$9:$S$223,'Allocation of site-spec costs'!$D855,'Capex forecast'!$Q$9:$Q$223,"Customer Connection")</f>
        <v>0</v>
      </c>
      <c r="I855" s="32">
        <f>SUMIFS('Capex forecast'!H$9:H$223,'Capex forecast'!$T$9:$T$223,'Allocation of site-spec costs'!$B855,'Capex forecast'!$S$9:$S$223,'Allocation of site-spec costs'!$D855,'Capex forecast'!$Q$9:$Q$223,"Customer Connection")</f>
        <v>0</v>
      </c>
      <c r="J855" s="32">
        <f>SUMIFS('Capex forecast'!I$9:I$223,'Capex forecast'!$T$9:$T$223,'Allocation of site-spec costs'!$B855,'Capex forecast'!$S$9:$S$223,'Allocation of site-spec costs'!$D855,'Capex forecast'!$Q$9:$Q$223,"Customer Connection")</f>
        <v>0</v>
      </c>
      <c r="K855" s="32">
        <f>SUMIFS('Capex forecast'!J$9:J$223,'Capex forecast'!$T$9:$T$223,'Allocation of site-spec costs'!$B855,'Capex forecast'!$S$9:$S$223,'Allocation of site-spec costs'!$D855,'Capex forecast'!$Q$9:$Q$223,"Customer Connection")</f>
        <v>0</v>
      </c>
      <c r="L855" s="32">
        <f>SUMIFS('Capex forecast'!K$9:K$223,'Capex forecast'!$T$9:$T$223,'Allocation of site-spec costs'!$B855,'Capex forecast'!$S$9:$S$223,'Allocation of site-spec costs'!$D855,'Capex forecast'!$Q$9:$Q$223,"Customer Connection")</f>
        <v>0</v>
      </c>
      <c r="M855" s="32">
        <f>SUMIFS('Capex forecast'!L$9:L$223,'Capex forecast'!$T$9:$T$223,'Allocation of site-spec costs'!$B855,'Capex forecast'!$S$9:$S$223,'Allocation of site-spec costs'!$D855,'Capex forecast'!$Q$9:$Q$223,"Customer Connection")</f>
        <v>0</v>
      </c>
      <c r="N855" s="32">
        <f>SUMIFS('Capex forecast'!M$9:M$223,'Capex forecast'!$T$9:$T$223,'Allocation of site-spec costs'!$B855,'Capex forecast'!$S$9:$S$223,'Allocation of site-spec costs'!$D855,'Capex forecast'!$Q$9:$Q$223,"Customer Connection")</f>
        <v>0</v>
      </c>
      <c r="O855" s="32">
        <f>SUMIFS('Capex forecast'!N$9:N$223,'Capex forecast'!$T$9:$T$223,'Allocation of site-spec costs'!$B855,'Capex forecast'!$S$9:$S$223,'Allocation of site-spec costs'!$D855,'Capex forecast'!$Q$9:$Q$223,"Customer Connection")</f>
        <v>0</v>
      </c>
      <c r="Q855" s="45" t="s">
        <v>131</v>
      </c>
      <c r="R855" s="6" t="str">
        <f>INDEX('Demand forecast'!$M$9:$M$5832,MATCH($Q855,'Demand forecast'!$B$9:$B$5832,0))</f>
        <v>No</v>
      </c>
      <c r="S855" s="6" t="str">
        <f>IF(COUNTIF($Q$93:Q855,$B855) = 1, "LV", IF(COUNTIF($Q$93:Q855,$B855) = 2, "HV", "ST"))</f>
        <v>ST</v>
      </c>
      <c r="T855" s="6" t="str">
        <f>INDEX('Demand forecast and growth rate'!$E$7:$E$273,MATCH($Q855,'Demand forecast and growth rate'!$B$7:$B$273,0))</f>
        <v>Steady/falling</v>
      </c>
      <c r="U855" s="32">
        <f>SUMIFS('Capex forecast'!E$9:E$223,'Capex forecast'!$T$9:$T$223,$Q855,'Capex forecast'!$S$9:$S$223,$S855,'Capex forecast'!$Q$9:$Q$223,"Augex")</f>
        <v>0</v>
      </c>
      <c r="V855" s="32">
        <f>SUMIFS('Capex forecast'!F$9:F$223,'Capex forecast'!$T$9:$T$223,$Q855,'Capex forecast'!$S$9:$S$223,$S855,'Capex forecast'!$Q$9:$Q$223,"Augex")</f>
        <v>0</v>
      </c>
      <c r="W855" s="32">
        <f>SUMIFS('Capex forecast'!G$9:G$223,'Capex forecast'!$T$9:$T$223,$Q855,'Capex forecast'!$S$9:$S$223,$S855,'Capex forecast'!$Q$9:$Q$223,"Augex")</f>
        <v>0</v>
      </c>
      <c r="X855" s="32">
        <f>SUMIFS('Capex forecast'!H$9:H$223,'Capex forecast'!$T$9:$T$223,$Q855,'Capex forecast'!$S$9:$S$223,$S855,'Capex forecast'!$Q$9:$Q$223,"Augex")</f>
        <v>0</v>
      </c>
      <c r="Y855" s="32">
        <f>SUMIFS('Capex forecast'!I$9:I$223,'Capex forecast'!$T$9:$T$223,$Q855,'Capex forecast'!$S$9:$S$223,$S855,'Capex forecast'!$Q$9:$Q$223,"Augex")</f>
        <v>0</v>
      </c>
      <c r="Z855" s="32">
        <f>SUMIFS('Capex forecast'!J$9:J$223,'Capex forecast'!$T$9:$T$223,$Q855,'Capex forecast'!$S$9:$S$223,$S855,'Capex forecast'!$Q$9:$Q$223,"Augex")</f>
        <v>0</v>
      </c>
      <c r="AA855" s="32">
        <f>SUMIFS('Capex forecast'!K$9:K$223,'Capex forecast'!$T$9:$T$223,$Q855,'Capex forecast'!$S$9:$S$223,$S855,'Capex forecast'!$Q$9:$Q$223,"Augex")</f>
        <v>0</v>
      </c>
      <c r="AB855" s="32">
        <f>SUMIFS('Capex forecast'!L$9:L$223,'Capex forecast'!$T$9:$T$223,$Q855,'Capex forecast'!$S$9:$S$223,$S855,'Capex forecast'!$Q$9:$Q$223,"Augex")</f>
        <v>0</v>
      </c>
      <c r="AC855" s="32">
        <f>SUMIFS('Capex forecast'!M$9:M$223,'Capex forecast'!$T$9:$T$223,$Q855,'Capex forecast'!$S$9:$S$223,$S855,'Capex forecast'!$Q$9:$Q$223,"Augex")</f>
        <v>0</v>
      </c>
      <c r="AD855" s="32">
        <f>SUMIFS('Capex forecast'!N$9:N$223,'Capex forecast'!$T$9:$T$223,$Q855,'Capex forecast'!$S$9:$S$223,$S855,'Capex forecast'!$Q$9:$Q$223,"Augex")</f>
        <v>0</v>
      </c>
      <c r="AF855" s="45" t="s">
        <v>131</v>
      </c>
      <c r="AG855" s="6" t="str">
        <f>INDEX('Demand forecast'!$M$9:$M$5832,MATCH($Q855,'Demand forecast'!$B$9:$B$5832,0))</f>
        <v>No</v>
      </c>
      <c r="AH855" s="6" t="str">
        <f>IF(COUNTIF($AF$93:AF855,$B855) = 1, "LV", IF(COUNTIF($AF$93:AF855,$B855) = 2, "HV", "ST"))</f>
        <v>ST</v>
      </c>
      <c r="AI855" s="6" t="str">
        <f>INDEX('Demand forecast and growth rate'!$E$7:$E$273,MATCH($Q855,'Demand forecast and growth rate'!$B$7:$B$273,0))</f>
        <v>Steady/falling</v>
      </c>
      <c r="AJ855" s="47">
        <f>SUMIFS('Capex forecast'!E$9:E$223,'Capex forecast'!$T$9:$T$223,$AF855,'Capex forecast'!$S$9:$S$223,$AH855,'Capex forecast'!$Q$9:$Q$223,"Repex")</f>
        <v>0</v>
      </c>
      <c r="AK855" s="47">
        <f>SUMIFS('Capex forecast'!F$9:F$223,'Capex forecast'!$T$9:$T$223,$AF855,'Capex forecast'!$S$9:$S$223,$AH855,'Capex forecast'!$Q$9:$Q$223,"Repex")</f>
        <v>0</v>
      </c>
      <c r="AL855" s="47">
        <f>SUMIFS('Capex forecast'!G$9:G$223,'Capex forecast'!$T$9:$T$223,$AF855,'Capex forecast'!$S$9:$S$223,$AH855,'Capex forecast'!$Q$9:$Q$223,"Repex")</f>
        <v>0</v>
      </c>
      <c r="AM855" s="47">
        <f>SUMIFS('Capex forecast'!H$9:H$223,'Capex forecast'!$T$9:$T$223,$AF855,'Capex forecast'!$S$9:$S$223,$AH855,'Capex forecast'!$Q$9:$Q$223,"Repex")</f>
        <v>0</v>
      </c>
      <c r="AN855" s="47">
        <f>SUMIFS('Capex forecast'!I$9:I$223,'Capex forecast'!$T$9:$T$223,$AF855,'Capex forecast'!$S$9:$S$223,$AH855,'Capex forecast'!$Q$9:$Q$223,"Repex")</f>
        <v>0</v>
      </c>
      <c r="AO855" s="47">
        <f>SUMIFS('Capex forecast'!J$9:J$223,'Capex forecast'!$T$9:$T$223,$AF855,'Capex forecast'!$S$9:$S$223,$AH855,'Capex forecast'!$Q$9:$Q$223,"Repex")</f>
        <v>0</v>
      </c>
      <c r="AP855" s="47">
        <f>SUMIFS('Capex forecast'!K$9:K$223,'Capex forecast'!$T$9:$T$223,$AF855,'Capex forecast'!$S$9:$S$223,$AH855,'Capex forecast'!$Q$9:$Q$223,"Repex")</f>
        <v>0</v>
      </c>
      <c r="AQ855" s="47">
        <f>SUMIFS('Capex forecast'!L$9:L$223,'Capex forecast'!$T$9:$T$223,$AF855,'Capex forecast'!$S$9:$S$223,$AH855,'Capex forecast'!$Q$9:$Q$223,"Repex")</f>
        <v>0</v>
      </c>
      <c r="AR855" s="47">
        <f>SUMIFS('Capex forecast'!M$9:M$223,'Capex forecast'!$T$9:$T$223,$AF855,'Capex forecast'!$S$9:$S$223,$AH855,'Capex forecast'!$Q$9:$Q$223,"Repex")</f>
        <v>0</v>
      </c>
      <c r="AS855" s="47">
        <f>SUMIFS('Capex forecast'!N$9:N$223,'Capex forecast'!$T$9:$T$223,$AF855,'Capex forecast'!$S$9:$S$223,$AH855,'Capex forecast'!$Q$9:$Q$223,"Repex")</f>
        <v>0</v>
      </c>
    </row>
    <row r="856" spans="2:45" ht="15">
      <c r="B856" s="45" t="s">
        <v>136</v>
      </c>
      <c r="C856" s="6" t="str">
        <f>INDEX('Demand forecast'!$M$9:$M$5832,MATCH($B856,'Demand forecast'!$B$9:$B$5832,0))</f>
        <v>No</v>
      </c>
      <c r="D856" s="6" t="str">
        <f>IF(COUNTIF($B$93:B856,$B856) = 1, "LV", IF(COUNTIF($B$93:B856,$B856) = 2, "HV", "ST"))</f>
        <v>ST</v>
      </c>
      <c r="E856" s="6" t="str">
        <f>INDEX('Demand forecast and growth rate'!$E$7:$E$273,MATCH($B856,'Demand forecast and growth rate'!$B$7:$B$273,0))</f>
        <v>High growth</v>
      </c>
      <c r="F856" s="32">
        <f>SUMIFS('Capex forecast'!E$9:E$223,'Capex forecast'!$T$9:$T$223,'Allocation of site-spec costs'!$B856,'Capex forecast'!$S$9:$S$223,'Allocation of site-spec costs'!$D856,'Capex forecast'!$Q$9:$Q$223,"Customer Connection")</f>
        <v>0</v>
      </c>
      <c r="G856" s="32">
        <f>SUMIFS('Capex forecast'!F$9:F$223,'Capex forecast'!$T$9:$T$223,'Allocation of site-spec costs'!$B856,'Capex forecast'!$S$9:$S$223,'Allocation of site-spec costs'!$D856,'Capex forecast'!$Q$9:$Q$223,"Customer Connection")</f>
        <v>0</v>
      </c>
      <c r="H856" s="32">
        <f>SUMIFS('Capex forecast'!G$9:G$223,'Capex forecast'!$T$9:$T$223,'Allocation of site-spec costs'!$B856,'Capex forecast'!$S$9:$S$223,'Allocation of site-spec costs'!$D856,'Capex forecast'!$Q$9:$Q$223,"Customer Connection")</f>
        <v>0</v>
      </c>
      <c r="I856" s="32">
        <f>SUMIFS('Capex forecast'!H$9:H$223,'Capex forecast'!$T$9:$T$223,'Allocation of site-spec costs'!$B856,'Capex forecast'!$S$9:$S$223,'Allocation of site-spec costs'!$D856,'Capex forecast'!$Q$9:$Q$223,"Customer Connection")</f>
        <v>0</v>
      </c>
      <c r="J856" s="32">
        <f>SUMIFS('Capex forecast'!I$9:I$223,'Capex forecast'!$T$9:$T$223,'Allocation of site-spec costs'!$B856,'Capex forecast'!$S$9:$S$223,'Allocation of site-spec costs'!$D856,'Capex forecast'!$Q$9:$Q$223,"Customer Connection")</f>
        <v>0</v>
      </c>
      <c r="K856" s="32">
        <f>SUMIFS('Capex forecast'!J$9:J$223,'Capex forecast'!$T$9:$T$223,'Allocation of site-spec costs'!$B856,'Capex forecast'!$S$9:$S$223,'Allocation of site-spec costs'!$D856,'Capex forecast'!$Q$9:$Q$223,"Customer Connection")</f>
        <v>0</v>
      </c>
      <c r="L856" s="32">
        <f>SUMIFS('Capex forecast'!K$9:K$223,'Capex forecast'!$T$9:$T$223,'Allocation of site-spec costs'!$B856,'Capex forecast'!$S$9:$S$223,'Allocation of site-spec costs'!$D856,'Capex forecast'!$Q$9:$Q$223,"Customer Connection")</f>
        <v>0</v>
      </c>
      <c r="M856" s="32">
        <f>SUMIFS('Capex forecast'!L$9:L$223,'Capex forecast'!$T$9:$T$223,'Allocation of site-spec costs'!$B856,'Capex forecast'!$S$9:$S$223,'Allocation of site-spec costs'!$D856,'Capex forecast'!$Q$9:$Q$223,"Customer Connection")</f>
        <v>0</v>
      </c>
      <c r="N856" s="32">
        <f>SUMIFS('Capex forecast'!M$9:M$223,'Capex forecast'!$T$9:$T$223,'Allocation of site-spec costs'!$B856,'Capex forecast'!$S$9:$S$223,'Allocation of site-spec costs'!$D856,'Capex forecast'!$Q$9:$Q$223,"Customer Connection")</f>
        <v>0</v>
      </c>
      <c r="O856" s="32">
        <f>SUMIFS('Capex forecast'!N$9:N$223,'Capex forecast'!$T$9:$T$223,'Allocation of site-spec costs'!$B856,'Capex forecast'!$S$9:$S$223,'Allocation of site-spec costs'!$D856,'Capex forecast'!$Q$9:$Q$223,"Customer Connection")</f>
        <v>0</v>
      </c>
      <c r="Q856" s="45" t="s">
        <v>136</v>
      </c>
      <c r="R856" s="6" t="str">
        <f>INDEX('Demand forecast'!$M$9:$M$5832,MATCH($Q856,'Demand forecast'!$B$9:$B$5832,0))</f>
        <v>No</v>
      </c>
      <c r="S856" s="6" t="str">
        <f>IF(COUNTIF($Q$93:Q856,$B856) = 1, "LV", IF(COUNTIF($Q$93:Q856,$B856) = 2, "HV", "ST"))</f>
        <v>ST</v>
      </c>
      <c r="T856" s="6" t="str">
        <f>INDEX('Demand forecast and growth rate'!$E$7:$E$273,MATCH($Q856,'Demand forecast and growth rate'!$B$7:$B$273,0))</f>
        <v>High growth</v>
      </c>
      <c r="U856" s="32">
        <f>SUMIFS('Capex forecast'!E$9:E$223,'Capex forecast'!$T$9:$T$223,$Q856,'Capex forecast'!$S$9:$S$223,$S856,'Capex forecast'!$Q$9:$Q$223,"Augex")</f>
        <v>1683977.1764676159</v>
      </c>
      <c r="V856" s="32">
        <f>SUMIFS('Capex forecast'!F$9:F$223,'Capex forecast'!$T$9:$T$223,$Q856,'Capex forecast'!$S$9:$S$223,$S856,'Capex forecast'!$Q$9:$Q$223,"Augex")</f>
        <v>0</v>
      </c>
      <c r="W856" s="32">
        <f>SUMIFS('Capex forecast'!G$9:G$223,'Capex forecast'!$T$9:$T$223,$Q856,'Capex forecast'!$S$9:$S$223,$S856,'Capex forecast'!$Q$9:$Q$223,"Augex")</f>
        <v>2630636.5235619741</v>
      </c>
      <c r="X856" s="32">
        <f>SUMIFS('Capex forecast'!H$9:H$223,'Capex forecast'!$T$9:$T$223,$Q856,'Capex forecast'!$S$9:$S$223,$S856,'Capex forecast'!$Q$9:$Q$223,"Augex")</f>
        <v>9258207.93170885</v>
      </c>
      <c r="Y856" s="32">
        <f>SUMIFS('Capex forecast'!I$9:I$223,'Capex forecast'!$T$9:$T$223,$Q856,'Capex forecast'!$S$9:$S$223,$S856,'Capex forecast'!$Q$9:$Q$223,"Augex")</f>
        <v>17420832.873193808</v>
      </c>
      <c r="Z856" s="32">
        <f>SUMIFS('Capex forecast'!J$9:J$223,'Capex forecast'!$T$9:$T$223,$Q856,'Capex forecast'!$S$9:$S$223,$S856,'Capex forecast'!$Q$9:$Q$223,"Augex")</f>
        <v>1566709.8811511334</v>
      </c>
      <c r="AA856" s="32">
        <f>SUMIFS('Capex forecast'!K$9:K$223,'Capex forecast'!$T$9:$T$223,$Q856,'Capex forecast'!$S$9:$S$223,$S856,'Capex forecast'!$Q$9:$Q$223,"Augex")</f>
        <v>0</v>
      </c>
      <c r="AB856" s="32">
        <f>SUMIFS('Capex forecast'!L$9:L$223,'Capex forecast'!$T$9:$T$223,$Q856,'Capex forecast'!$S$9:$S$223,$S856,'Capex forecast'!$Q$9:$Q$223,"Augex")</f>
        <v>6175277.4419231536</v>
      </c>
      <c r="AC856" s="32">
        <f>SUMIFS('Capex forecast'!M$9:M$223,'Capex forecast'!$T$9:$T$223,$Q856,'Capex forecast'!$S$9:$S$223,$S856,'Capex forecast'!$Q$9:$Q$223,"Augex")</f>
        <v>6175277.4419231536</v>
      </c>
      <c r="AD856" s="32">
        <f>SUMIFS('Capex forecast'!N$9:N$223,'Capex forecast'!$T$9:$T$223,$Q856,'Capex forecast'!$S$9:$S$223,$S856,'Capex forecast'!$Q$9:$Q$223,"Augex")</f>
        <v>6175277.4419231536</v>
      </c>
      <c r="AF856" s="45" t="s">
        <v>136</v>
      </c>
      <c r="AG856" s="6" t="str">
        <f>INDEX('Demand forecast'!$M$9:$M$5832,MATCH($Q856,'Demand forecast'!$B$9:$B$5832,0))</f>
        <v>No</v>
      </c>
      <c r="AH856" s="6" t="str">
        <f>IF(COUNTIF($AF$93:AF856,$B856) = 1, "LV", IF(COUNTIF($AF$93:AF856,$B856) = 2, "HV", "ST"))</f>
        <v>ST</v>
      </c>
      <c r="AI856" s="6" t="str">
        <f>INDEX('Demand forecast and growth rate'!$E$7:$E$273,MATCH($Q856,'Demand forecast and growth rate'!$B$7:$B$273,0))</f>
        <v>High growth</v>
      </c>
      <c r="AJ856" s="47">
        <f>SUMIFS('Capex forecast'!E$9:E$223,'Capex forecast'!$T$9:$T$223,$AF856,'Capex forecast'!$S$9:$S$223,$AH856,'Capex forecast'!$Q$9:$Q$223,"Repex")</f>
        <v>0</v>
      </c>
      <c r="AK856" s="47">
        <f>SUMIFS('Capex forecast'!F$9:F$223,'Capex forecast'!$T$9:$T$223,$AF856,'Capex forecast'!$S$9:$S$223,$AH856,'Capex forecast'!$Q$9:$Q$223,"Repex")</f>
        <v>0</v>
      </c>
      <c r="AL856" s="47">
        <f>SUMIFS('Capex forecast'!G$9:G$223,'Capex forecast'!$T$9:$T$223,$AF856,'Capex forecast'!$S$9:$S$223,$AH856,'Capex forecast'!$Q$9:$Q$223,"Repex")</f>
        <v>0</v>
      </c>
      <c r="AM856" s="47">
        <f>SUMIFS('Capex forecast'!H$9:H$223,'Capex forecast'!$T$9:$T$223,$AF856,'Capex forecast'!$S$9:$S$223,$AH856,'Capex forecast'!$Q$9:$Q$223,"Repex")</f>
        <v>0</v>
      </c>
      <c r="AN856" s="47">
        <f>SUMIFS('Capex forecast'!I$9:I$223,'Capex forecast'!$T$9:$T$223,$AF856,'Capex forecast'!$S$9:$S$223,$AH856,'Capex forecast'!$Q$9:$Q$223,"Repex")</f>
        <v>0</v>
      </c>
      <c r="AO856" s="47">
        <f>SUMIFS('Capex forecast'!J$9:J$223,'Capex forecast'!$T$9:$T$223,$AF856,'Capex forecast'!$S$9:$S$223,$AH856,'Capex forecast'!$Q$9:$Q$223,"Repex")</f>
        <v>0</v>
      </c>
      <c r="AP856" s="47">
        <f>SUMIFS('Capex forecast'!K$9:K$223,'Capex forecast'!$T$9:$T$223,$AF856,'Capex forecast'!$S$9:$S$223,$AH856,'Capex forecast'!$Q$9:$Q$223,"Repex")</f>
        <v>0</v>
      </c>
      <c r="AQ856" s="47">
        <f>SUMIFS('Capex forecast'!L$9:L$223,'Capex forecast'!$T$9:$T$223,$AF856,'Capex forecast'!$S$9:$S$223,$AH856,'Capex forecast'!$Q$9:$Q$223,"Repex")</f>
        <v>0</v>
      </c>
      <c r="AR856" s="47">
        <f>SUMIFS('Capex forecast'!M$9:M$223,'Capex forecast'!$T$9:$T$223,$AF856,'Capex forecast'!$S$9:$S$223,$AH856,'Capex forecast'!$Q$9:$Q$223,"Repex")</f>
        <v>0</v>
      </c>
      <c r="AS856" s="47">
        <f>SUMIFS('Capex forecast'!N$9:N$223,'Capex forecast'!$T$9:$T$223,$AF856,'Capex forecast'!$S$9:$S$223,$AH856,'Capex forecast'!$Q$9:$Q$223,"Repex")</f>
        <v>0</v>
      </c>
    </row>
    <row r="857" spans="2:45" ht="15">
      <c r="B857" s="45" t="s">
        <v>420</v>
      </c>
      <c r="C857" s="6" t="str">
        <f>INDEX('Demand forecast'!$M$9:$M$5832,MATCH($B857,'Demand forecast'!$B$9:$B$5832,0))</f>
        <v>No</v>
      </c>
      <c r="D857" s="6" t="str">
        <f>IF(COUNTIF($B$93:B857,$B857) = 1, "LV", IF(COUNTIF($B$93:B857,$B857) = 2, "HV", "ST"))</f>
        <v>ST</v>
      </c>
      <c r="E857" s="6" t="str">
        <f>INDEX('Demand forecast and growth rate'!$E$7:$E$273,MATCH($B857,'Demand forecast and growth rate'!$B$7:$B$273,0))</f>
        <v>High growth</v>
      </c>
      <c r="F857" s="32">
        <f>SUMIFS('Capex forecast'!E$9:E$223,'Capex forecast'!$T$9:$T$223,'Allocation of site-spec costs'!$B857,'Capex forecast'!$S$9:$S$223,'Allocation of site-spec costs'!$D857,'Capex forecast'!$Q$9:$Q$223,"Customer Connection")</f>
        <v>0</v>
      </c>
      <c r="G857" s="32">
        <f>SUMIFS('Capex forecast'!F$9:F$223,'Capex forecast'!$T$9:$T$223,'Allocation of site-spec costs'!$B857,'Capex forecast'!$S$9:$S$223,'Allocation of site-spec costs'!$D857,'Capex forecast'!$Q$9:$Q$223,"Customer Connection")</f>
        <v>0</v>
      </c>
      <c r="H857" s="32">
        <f>SUMIFS('Capex forecast'!G$9:G$223,'Capex forecast'!$T$9:$T$223,'Allocation of site-spec costs'!$B857,'Capex forecast'!$S$9:$S$223,'Allocation of site-spec costs'!$D857,'Capex forecast'!$Q$9:$Q$223,"Customer Connection")</f>
        <v>0</v>
      </c>
      <c r="I857" s="32">
        <f>SUMIFS('Capex forecast'!H$9:H$223,'Capex forecast'!$T$9:$T$223,'Allocation of site-spec costs'!$B857,'Capex forecast'!$S$9:$S$223,'Allocation of site-spec costs'!$D857,'Capex forecast'!$Q$9:$Q$223,"Customer Connection")</f>
        <v>0</v>
      </c>
      <c r="J857" s="32">
        <f>SUMIFS('Capex forecast'!I$9:I$223,'Capex forecast'!$T$9:$T$223,'Allocation of site-spec costs'!$B857,'Capex forecast'!$S$9:$S$223,'Allocation of site-spec costs'!$D857,'Capex forecast'!$Q$9:$Q$223,"Customer Connection")</f>
        <v>0</v>
      </c>
      <c r="K857" s="32">
        <f>SUMIFS('Capex forecast'!J$9:J$223,'Capex forecast'!$T$9:$T$223,'Allocation of site-spec costs'!$B857,'Capex forecast'!$S$9:$S$223,'Allocation of site-spec costs'!$D857,'Capex forecast'!$Q$9:$Q$223,"Customer Connection")</f>
        <v>0</v>
      </c>
      <c r="L857" s="32">
        <f>SUMIFS('Capex forecast'!K$9:K$223,'Capex forecast'!$T$9:$T$223,'Allocation of site-spec costs'!$B857,'Capex forecast'!$S$9:$S$223,'Allocation of site-spec costs'!$D857,'Capex forecast'!$Q$9:$Q$223,"Customer Connection")</f>
        <v>0</v>
      </c>
      <c r="M857" s="32">
        <f>SUMIFS('Capex forecast'!L$9:L$223,'Capex forecast'!$T$9:$T$223,'Allocation of site-spec costs'!$B857,'Capex forecast'!$S$9:$S$223,'Allocation of site-spec costs'!$D857,'Capex forecast'!$Q$9:$Q$223,"Customer Connection")</f>
        <v>0</v>
      </c>
      <c r="N857" s="32">
        <f>SUMIFS('Capex forecast'!M$9:M$223,'Capex forecast'!$T$9:$T$223,'Allocation of site-spec costs'!$B857,'Capex forecast'!$S$9:$S$223,'Allocation of site-spec costs'!$D857,'Capex forecast'!$Q$9:$Q$223,"Customer Connection")</f>
        <v>0</v>
      </c>
      <c r="O857" s="32">
        <f>SUMIFS('Capex forecast'!N$9:N$223,'Capex forecast'!$T$9:$T$223,'Allocation of site-spec costs'!$B857,'Capex forecast'!$S$9:$S$223,'Allocation of site-spec costs'!$D857,'Capex forecast'!$Q$9:$Q$223,"Customer Connection")</f>
        <v>0</v>
      </c>
      <c r="Q857" s="45" t="s">
        <v>420</v>
      </c>
      <c r="R857" s="6" t="str">
        <f>INDEX('Demand forecast'!$M$9:$M$5832,MATCH($Q857,'Demand forecast'!$B$9:$B$5832,0))</f>
        <v>No</v>
      </c>
      <c r="S857" s="6" t="str">
        <f>IF(COUNTIF($Q$93:Q857,$B857) = 1, "LV", IF(COUNTIF($Q$93:Q857,$B857) = 2, "HV", "ST"))</f>
        <v>ST</v>
      </c>
      <c r="T857" s="6" t="str">
        <f>INDEX('Demand forecast and growth rate'!$E$7:$E$273,MATCH($Q857,'Demand forecast and growth rate'!$B$7:$B$273,0))</f>
        <v>High growth</v>
      </c>
      <c r="U857" s="32">
        <f>SUMIFS('Capex forecast'!E$9:E$223,'Capex forecast'!$T$9:$T$223,$Q857,'Capex forecast'!$S$9:$S$223,$S857,'Capex forecast'!$Q$9:$Q$223,"Augex")</f>
        <v>1488228.5120178142</v>
      </c>
      <c r="V857" s="32">
        <f>SUMIFS('Capex forecast'!F$9:F$223,'Capex forecast'!$T$9:$T$223,$Q857,'Capex forecast'!$S$9:$S$223,$S857,'Capex forecast'!$Q$9:$Q$223,"Augex")</f>
        <v>0</v>
      </c>
      <c r="W857" s="32">
        <f>SUMIFS('Capex forecast'!G$9:G$223,'Capex forecast'!$T$9:$T$223,$Q857,'Capex forecast'!$S$9:$S$223,$S857,'Capex forecast'!$Q$9:$Q$223,"Augex")</f>
        <v>0</v>
      </c>
      <c r="X857" s="32">
        <f>SUMIFS('Capex forecast'!H$9:H$223,'Capex forecast'!$T$9:$T$223,$Q857,'Capex forecast'!$S$9:$S$223,$S857,'Capex forecast'!$Q$9:$Q$223,"Augex")</f>
        <v>0</v>
      </c>
      <c r="Y857" s="32">
        <f>SUMIFS('Capex forecast'!I$9:I$223,'Capex forecast'!$T$9:$T$223,$Q857,'Capex forecast'!$S$9:$S$223,$S857,'Capex forecast'!$Q$9:$Q$223,"Augex")</f>
        <v>0</v>
      </c>
      <c r="Z857" s="32">
        <f>SUMIFS('Capex forecast'!J$9:J$223,'Capex forecast'!$T$9:$T$223,$Q857,'Capex forecast'!$S$9:$S$223,$S857,'Capex forecast'!$Q$9:$Q$223,"Augex")</f>
        <v>0</v>
      </c>
      <c r="AA857" s="32">
        <f>SUMIFS('Capex forecast'!K$9:K$223,'Capex forecast'!$T$9:$T$223,$Q857,'Capex forecast'!$S$9:$S$223,$S857,'Capex forecast'!$Q$9:$Q$223,"Augex")</f>
        <v>0</v>
      </c>
      <c r="AB857" s="32">
        <f>SUMIFS('Capex forecast'!L$9:L$223,'Capex forecast'!$T$9:$T$223,$Q857,'Capex forecast'!$S$9:$S$223,$S857,'Capex forecast'!$Q$9:$Q$223,"Augex")</f>
        <v>0</v>
      </c>
      <c r="AC857" s="32">
        <f>SUMIFS('Capex forecast'!M$9:M$223,'Capex forecast'!$T$9:$T$223,$Q857,'Capex forecast'!$S$9:$S$223,$S857,'Capex forecast'!$Q$9:$Q$223,"Augex")</f>
        <v>0</v>
      </c>
      <c r="AD857" s="32">
        <f>SUMIFS('Capex forecast'!N$9:N$223,'Capex forecast'!$T$9:$T$223,$Q857,'Capex forecast'!$S$9:$S$223,$S857,'Capex forecast'!$Q$9:$Q$223,"Augex")</f>
        <v>0</v>
      </c>
      <c r="AF857" s="45" t="s">
        <v>420</v>
      </c>
      <c r="AG857" s="6" t="str">
        <f>INDEX('Demand forecast'!$M$9:$M$5832,MATCH($Q857,'Demand forecast'!$B$9:$B$5832,0))</f>
        <v>No</v>
      </c>
      <c r="AH857" s="6" t="str">
        <f>IF(COUNTIF($AF$93:AF857,$B857) = 1, "LV", IF(COUNTIF($AF$93:AF857,$B857) = 2, "HV", "ST"))</f>
        <v>ST</v>
      </c>
      <c r="AI857" s="6" t="str">
        <f>INDEX('Demand forecast and growth rate'!$E$7:$E$273,MATCH($Q857,'Demand forecast and growth rate'!$B$7:$B$273,0))</f>
        <v>High growth</v>
      </c>
      <c r="AJ857" s="47">
        <f>SUMIFS('Capex forecast'!E$9:E$223,'Capex forecast'!$T$9:$T$223,$AF857,'Capex forecast'!$S$9:$S$223,$AH857,'Capex forecast'!$Q$9:$Q$223,"Repex")</f>
        <v>0</v>
      </c>
      <c r="AK857" s="47">
        <f>SUMIFS('Capex forecast'!F$9:F$223,'Capex forecast'!$T$9:$T$223,$AF857,'Capex forecast'!$S$9:$S$223,$AH857,'Capex forecast'!$Q$9:$Q$223,"Repex")</f>
        <v>0</v>
      </c>
      <c r="AL857" s="47">
        <f>SUMIFS('Capex forecast'!G$9:G$223,'Capex forecast'!$T$9:$T$223,$AF857,'Capex forecast'!$S$9:$S$223,$AH857,'Capex forecast'!$Q$9:$Q$223,"Repex")</f>
        <v>0</v>
      </c>
      <c r="AM857" s="47">
        <f>SUMIFS('Capex forecast'!H$9:H$223,'Capex forecast'!$T$9:$T$223,$AF857,'Capex forecast'!$S$9:$S$223,$AH857,'Capex forecast'!$Q$9:$Q$223,"Repex")</f>
        <v>0</v>
      </c>
      <c r="AN857" s="47">
        <f>SUMIFS('Capex forecast'!I$9:I$223,'Capex forecast'!$T$9:$T$223,$AF857,'Capex forecast'!$S$9:$S$223,$AH857,'Capex forecast'!$Q$9:$Q$223,"Repex")</f>
        <v>0</v>
      </c>
      <c r="AO857" s="47">
        <f>SUMIFS('Capex forecast'!J$9:J$223,'Capex forecast'!$T$9:$T$223,$AF857,'Capex forecast'!$S$9:$S$223,$AH857,'Capex forecast'!$Q$9:$Q$223,"Repex")</f>
        <v>0</v>
      </c>
      <c r="AP857" s="47">
        <f>SUMIFS('Capex forecast'!K$9:K$223,'Capex forecast'!$T$9:$T$223,$AF857,'Capex forecast'!$S$9:$S$223,$AH857,'Capex forecast'!$Q$9:$Q$223,"Repex")</f>
        <v>0</v>
      </c>
      <c r="AQ857" s="47">
        <f>SUMIFS('Capex forecast'!L$9:L$223,'Capex forecast'!$T$9:$T$223,$AF857,'Capex forecast'!$S$9:$S$223,$AH857,'Capex forecast'!$Q$9:$Q$223,"Repex")</f>
        <v>0</v>
      </c>
      <c r="AR857" s="47">
        <f>SUMIFS('Capex forecast'!M$9:M$223,'Capex forecast'!$T$9:$T$223,$AF857,'Capex forecast'!$S$9:$S$223,$AH857,'Capex forecast'!$Q$9:$Q$223,"Repex")</f>
        <v>0</v>
      </c>
      <c r="AS857" s="47">
        <f>SUMIFS('Capex forecast'!N$9:N$223,'Capex forecast'!$T$9:$T$223,$AF857,'Capex forecast'!$S$9:$S$223,$AH857,'Capex forecast'!$Q$9:$Q$223,"Repex")</f>
        <v>0</v>
      </c>
    </row>
    <row r="858" spans="2:45" ht="15">
      <c r="B858" s="45" t="s">
        <v>165</v>
      </c>
      <c r="C858" s="6" t="str">
        <f>INDEX('Demand forecast'!$M$9:$M$5832,MATCH($B858,'Demand forecast'!$B$9:$B$5832,0))</f>
        <v>No</v>
      </c>
      <c r="D858" s="6" t="str">
        <f>IF(COUNTIF($B$93:B858,$B858) = 1, "LV", IF(COUNTIF($B$93:B858,$B858) = 2, "HV", "ST"))</f>
        <v>ST</v>
      </c>
      <c r="E858" s="6" t="str">
        <f>INDEX('Demand forecast and growth rate'!$E$7:$E$273,MATCH($B858,'Demand forecast and growth rate'!$B$7:$B$273,0))</f>
        <v>High growth</v>
      </c>
      <c r="F858" s="32">
        <f>SUMIFS('Capex forecast'!E$9:E$223,'Capex forecast'!$T$9:$T$223,'Allocation of site-spec costs'!$B858,'Capex forecast'!$S$9:$S$223,'Allocation of site-spec costs'!$D858,'Capex forecast'!$Q$9:$Q$223,"Customer Connection")</f>
        <v>0</v>
      </c>
      <c r="G858" s="32">
        <f>SUMIFS('Capex forecast'!F$9:F$223,'Capex forecast'!$T$9:$T$223,'Allocation of site-spec costs'!$B858,'Capex forecast'!$S$9:$S$223,'Allocation of site-spec costs'!$D858,'Capex forecast'!$Q$9:$Q$223,"Customer Connection")</f>
        <v>0</v>
      </c>
      <c r="H858" s="32">
        <f>SUMIFS('Capex forecast'!G$9:G$223,'Capex forecast'!$T$9:$T$223,'Allocation of site-spec costs'!$B858,'Capex forecast'!$S$9:$S$223,'Allocation of site-spec costs'!$D858,'Capex forecast'!$Q$9:$Q$223,"Customer Connection")</f>
        <v>0</v>
      </c>
      <c r="I858" s="32">
        <f>SUMIFS('Capex forecast'!H$9:H$223,'Capex forecast'!$T$9:$T$223,'Allocation of site-spec costs'!$B858,'Capex forecast'!$S$9:$S$223,'Allocation of site-spec costs'!$D858,'Capex forecast'!$Q$9:$Q$223,"Customer Connection")</f>
        <v>0</v>
      </c>
      <c r="J858" s="32">
        <f>SUMIFS('Capex forecast'!I$9:I$223,'Capex forecast'!$T$9:$T$223,'Allocation of site-spec costs'!$B858,'Capex forecast'!$S$9:$S$223,'Allocation of site-spec costs'!$D858,'Capex forecast'!$Q$9:$Q$223,"Customer Connection")</f>
        <v>0</v>
      </c>
      <c r="K858" s="32">
        <f>SUMIFS('Capex forecast'!J$9:J$223,'Capex forecast'!$T$9:$T$223,'Allocation of site-spec costs'!$B858,'Capex forecast'!$S$9:$S$223,'Allocation of site-spec costs'!$D858,'Capex forecast'!$Q$9:$Q$223,"Customer Connection")</f>
        <v>0</v>
      </c>
      <c r="L858" s="32">
        <f>SUMIFS('Capex forecast'!K$9:K$223,'Capex forecast'!$T$9:$T$223,'Allocation of site-spec costs'!$B858,'Capex forecast'!$S$9:$S$223,'Allocation of site-spec costs'!$D858,'Capex forecast'!$Q$9:$Q$223,"Customer Connection")</f>
        <v>0</v>
      </c>
      <c r="M858" s="32">
        <f>SUMIFS('Capex forecast'!L$9:L$223,'Capex forecast'!$T$9:$T$223,'Allocation of site-spec costs'!$B858,'Capex forecast'!$S$9:$S$223,'Allocation of site-spec costs'!$D858,'Capex forecast'!$Q$9:$Q$223,"Customer Connection")</f>
        <v>0</v>
      </c>
      <c r="N858" s="32">
        <f>SUMIFS('Capex forecast'!M$9:M$223,'Capex forecast'!$T$9:$T$223,'Allocation of site-spec costs'!$B858,'Capex forecast'!$S$9:$S$223,'Allocation of site-spec costs'!$D858,'Capex forecast'!$Q$9:$Q$223,"Customer Connection")</f>
        <v>0</v>
      </c>
      <c r="O858" s="32">
        <f>SUMIFS('Capex forecast'!N$9:N$223,'Capex forecast'!$T$9:$T$223,'Allocation of site-spec costs'!$B858,'Capex forecast'!$S$9:$S$223,'Allocation of site-spec costs'!$D858,'Capex forecast'!$Q$9:$Q$223,"Customer Connection")</f>
        <v>0</v>
      </c>
      <c r="Q858" s="45" t="s">
        <v>165</v>
      </c>
      <c r="R858" s="6" t="str">
        <f>INDEX('Demand forecast'!$M$9:$M$5832,MATCH($Q858,'Demand forecast'!$B$9:$B$5832,0))</f>
        <v>No</v>
      </c>
      <c r="S858" s="6" t="str">
        <f>IF(COUNTIF($Q$93:Q858,$B858) = 1, "LV", IF(COUNTIF($Q$93:Q858,$B858) = 2, "HV", "ST"))</f>
        <v>ST</v>
      </c>
      <c r="T858" s="6" t="str">
        <f>INDEX('Demand forecast and growth rate'!$E$7:$E$273,MATCH($Q858,'Demand forecast and growth rate'!$B$7:$B$273,0))</f>
        <v>High growth</v>
      </c>
      <c r="U858" s="32">
        <f>SUMIFS('Capex forecast'!E$9:E$223,'Capex forecast'!$T$9:$T$223,$Q858,'Capex forecast'!$S$9:$S$223,$S858,'Capex forecast'!$Q$9:$Q$223,"Augex")</f>
        <v>0</v>
      </c>
      <c r="V858" s="32">
        <f>SUMIFS('Capex forecast'!F$9:F$223,'Capex forecast'!$T$9:$T$223,$Q858,'Capex forecast'!$S$9:$S$223,$S858,'Capex forecast'!$Q$9:$Q$223,"Augex")</f>
        <v>0</v>
      </c>
      <c r="W858" s="32">
        <f>SUMIFS('Capex forecast'!G$9:G$223,'Capex forecast'!$T$9:$T$223,$Q858,'Capex forecast'!$S$9:$S$223,$S858,'Capex forecast'!$Q$9:$Q$223,"Augex")</f>
        <v>0</v>
      </c>
      <c r="X858" s="32">
        <f>SUMIFS('Capex forecast'!H$9:H$223,'Capex forecast'!$T$9:$T$223,$Q858,'Capex forecast'!$S$9:$S$223,$S858,'Capex forecast'!$Q$9:$Q$223,"Augex")</f>
        <v>0</v>
      </c>
      <c r="Y858" s="32">
        <f>SUMIFS('Capex forecast'!I$9:I$223,'Capex forecast'!$T$9:$T$223,$Q858,'Capex forecast'!$S$9:$S$223,$S858,'Capex forecast'!$Q$9:$Q$223,"Augex")</f>
        <v>0</v>
      </c>
      <c r="Z858" s="32">
        <f>SUMIFS('Capex forecast'!J$9:J$223,'Capex forecast'!$T$9:$T$223,$Q858,'Capex forecast'!$S$9:$S$223,$S858,'Capex forecast'!$Q$9:$Q$223,"Augex")</f>
        <v>0</v>
      </c>
      <c r="AA858" s="32">
        <f>SUMIFS('Capex forecast'!K$9:K$223,'Capex forecast'!$T$9:$T$223,$Q858,'Capex forecast'!$S$9:$S$223,$S858,'Capex forecast'!$Q$9:$Q$223,"Augex")</f>
        <v>0</v>
      </c>
      <c r="AB858" s="32">
        <f>SUMIFS('Capex forecast'!L$9:L$223,'Capex forecast'!$T$9:$T$223,$Q858,'Capex forecast'!$S$9:$S$223,$S858,'Capex forecast'!$Q$9:$Q$223,"Augex")</f>
        <v>0</v>
      </c>
      <c r="AC858" s="32">
        <f>SUMIFS('Capex forecast'!M$9:M$223,'Capex forecast'!$T$9:$T$223,$Q858,'Capex forecast'!$S$9:$S$223,$S858,'Capex forecast'!$Q$9:$Q$223,"Augex")</f>
        <v>0</v>
      </c>
      <c r="AD858" s="32">
        <f>SUMIFS('Capex forecast'!N$9:N$223,'Capex forecast'!$T$9:$T$223,$Q858,'Capex forecast'!$S$9:$S$223,$S858,'Capex forecast'!$Q$9:$Q$223,"Augex")</f>
        <v>0</v>
      </c>
      <c r="AF858" s="45" t="s">
        <v>165</v>
      </c>
      <c r="AG858" s="6" t="str">
        <f>INDEX('Demand forecast'!$M$9:$M$5832,MATCH($Q858,'Demand forecast'!$B$9:$B$5832,0))</f>
        <v>No</v>
      </c>
      <c r="AH858" s="6" t="str">
        <f>IF(COUNTIF($AF$93:AF858,$B858) = 1, "LV", IF(COUNTIF($AF$93:AF858,$B858) = 2, "HV", "ST"))</f>
        <v>ST</v>
      </c>
      <c r="AI858" s="6" t="str">
        <f>INDEX('Demand forecast and growth rate'!$E$7:$E$273,MATCH($Q858,'Demand forecast and growth rate'!$B$7:$B$273,0))</f>
        <v>High growth</v>
      </c>
      <c r="AJ858" s="47">
        <f>SUMIFS('Capex forecast'!E$9:E$223,'Capex forecast'!$T$9:$T$223,$AF858,'Capex forecast'!$S$9:$S$223,$AH858,'Capex forecast'!$Q$9:$Q$223,"Repex")</f>
        <v>0</v>
      </c>
      <c r="AK858" s="47">
        <f>SUMIFS('Capex forecast'!F$9:F$223,'Capex forecast'!$T$9:$T$223,$AF858,'Capex forecast'!$S$9:$S$223,$AH858,'Capex forecast'!$Q$9:$Q$223,"Repex")</f>
        <v>0</v>
      </c>
      <c r="AL858" s="47">
        <f>SUMIFS('Capex forecast'!G$9:G$223,'Capex forecast'!$T$9:$T$223,$AF858,'Capex forecast'!$S$9:$S$223,$AH858,'Capex forecast'!$Q$9:$Q$223,"Repex")</f>
        <v>0</v>
      </c>
      <c r="AM858" s="47">
        <f>SUMIFS('Capex forecast'!H$9:H$223,'Capex forecast'!$T$9:$T$223,$AF858,'Capex forecast'!$S$9:$S$223,$AH858,'Capex forecast'!$Q$9:$Q$223,"Repex")</f>
        <v>0</v>
      </c>
      <c r="AN858" s="47">
        <f>SUMIFS('Capex forecast'!I$9:I$223,'Capex forecast'!$T$9:$T$223,$AF858,'Capex forecast'!$S$9:$S$223,$AH858,'Capex forecast'!$Q$9:$Q$223,"Repex")</f>
        <v>0</v>
      </c>
      <c r="AO858" s="47">
        <f>SUMIFS('Capex forecast'!J$9:J$223,'Capex forecast'!$T$9:$T$223,$AF858,'Capex forecast'!$S$9:$S$223,$AH858,'Capex forecast'!$Q$9:$Q$223,"Repex")</f>
        <v>0</v>
      </c>
      <c r="AP858" s="47">
        <f>SUMIFS('Capex forecast'!K$9:K$223,'Capex forecast'!$T$9:$T$223,$AF858,'Capex forecast'!$S$9:$S$223,$AH858,'Capex forecast'!$Q$9:$Q$223,"Repex")</f>
        <v>0</v>
      </c>
      <c r="AQ858" s="47">
        <f>SUMIFS('Capex forecast'!L$9:L$223,'Capex forecast'!$T$9:$T$223,$AF858,'Capex forecast'!$S$9:$S$223,$AH858,'Capex forecast'!$Q$9:$Q$223,"Repex")</f>
        <v>0</v>
      </c>
      <c r="AR858" s="47">
        <f>SUMIFS('Capex forecast'!M$9:M$223,'Capex forecast'!$T$9:$T$223,$AF858,'Capex forecast'!$S$9:$S$223,$AH858,'Capex forecast'!$Q$9:$Q$223,"Repex")</f>
        <v>0</v>
      </c>
      <c r="AS858" s="47">
        <f>SUMIFS('Capex forecast'!N$9:N$223,'Capex forecast'!$T$9:$T$223,$AF858,'Capex forecast'!$S$9:$S$223,$AH858,'Capex forecast'!$Q$9:$Q$223,"Repex")</f>
        <v>0</v>
      </c>
    </row>
    <row r="859" spans="2:45" ht="15">
      <c r="B859" s="45" t="s">
        <v>168</v>
      </c>
      <c r="C859" s="6" t="str">
        <f>INDEX('Demand forecast'!$M$9:$M$5832,MATCH($B859,'Demand forecast'!$B$9:$B$5832,0))</f>
        <v>No</v>
      </c>
      <c r="D859" s="6" t="str">
        <f>IF(COUNTIF($B$93:B859,$B859) = 1, "LV", IF(COUNTIF($B$93:B859,$B859) = 2, "HV", "ST"))</f>
        <v>ST</v>
      </c>
      <c r="E859" s="6" t="str">
        <f>INDEX('Demand forecast and growth rate'!$E$7:$E$273,MATCH($B859,'Demand forecast and growth rate'!$B$7:$B$273,0))</f>
        <v>Steady/falling</v>
      </c>
      <c r="F859" s="32">
        <f>SUMIFS('Capex forecast'!E$9:E$223,'Capex forecast'!$T$9:$T$223,'Allocation of site-spec costs'!$B859,'Capex forecast'!$S$9:$S$223,'Allocation of site-spec costs'!$D859,'Capex forecast'!$Q$9:$Q$223,"Customer Connection")</f>
        <v>0</v>
      </c>
      <c r="G859" s="32">
        <f>SUMIFS('Capex forecast'!F$9:F$223,'Capex forecast'!$T$9:$T$223,'Allocation of site-spec costs'!$B859,'Capex forecast'!$S$9:$S$223,'Allocation of site-spec costs'!$D859,'Capex forecast'!$Q$9:$Q$223,"Customer Connection")</f>
        <v>0</v>
      </c>
      <c r="H859" s="32">
        <f>SUMIFS('Capex forecast'!G$9:G$223,'Capex forecast'!$T$9:$T$223,'Allocation of site-spec costs'!$B859,'Capex forecast'!$S$9:$S$223,'Allocation of site-spec costs'!$D859,'Capex forecast'!$Q$9:$Q$223,"Customer Connection")</f>
        <v>0</v>
      </c>
      <c r="I859" s="32">
        <f>SUMIFS('Capex forecast'!H$9:H$223,'Capex forecast'!$T$9:$T$223,'Allocation of site-spec costs'!$B859,'Capex forecast'!$S$9:$S$223,'Allocation of site-spec costs'!$D859,'Capex forecast'!$Q$9:$Q$223,"Customer Connection")</f>
        <v>0</v>
      </c>
      <c r="J859" s="32">
        <f>SUMIFS('Capex forecast'!I$9:I$223,'Capex forecast'!$T$9:$T$223,'Allocation of site-spec costs'!$B859,'Capex forecast'!$S$9:$S$223,'Allocation of site-spec costs'!$D859,'Capex forecast'!$Q$9:$Q$223,"Customer Connection")</f>
        <v>0</v>
      </c>
      <c r="K859" s="32">
        <f>SUMIFS('Capex forecast'!J$9:J$223,'Capex forecast'!$T$9:$T$223,'Allocation of site-spec costs'!$B859,'Capex forecast'!$S$9:$S$223,'Allocation of site-spec costs'!$D859,'Capex forecast'!$Q$9:$Q$223,"Customer Connection")</f>
        <v>0</v>
      </c>
      <c r="L859" s="32">
        <f>SUMIFS('Capex forecast'!K$9:K$223,'Capex forecast'!$T$9:$T$223,'Allocation of site-spec costs'!$B859,'Capex forecast'!$S$9:$S$223,'Allocation of site-spec costs'!$D859,'Capex forecast'!$Q$9:$Q$223,"Customer Connection")</f>
        <v>0</v>
      </c>
      <c r="M859" s="32">
        <f>SUMIFS('Capex forecast'!L$9:L$223,'Capex forecast'!$T$9:$T$223,'Allocation of site-spec costs'!$B859,'Capex forecast'!$S$9:$S$223,'Allocation of site-spec costs'!$D859,'Capex forecast'!$Q$9:$Q$223,"Customer Connection")</f>
        <v>0</v>
      </c>
      <c r="N859" s="32">
        <f>SUMIFS('Capex forecast'!M$9:M$223,'Capex forecast'!$T$9:$T$223,'Allocation of site-spec costs'!$B859,'Capex forecast'!$S$9:$S$223,'Allocation of site-spec costs'!$D859,'Capex forecast'!$Q$9:$Q$223,"Customer Connection")</f>
        <v>0</v>
      </c>
      <c r="O859" s="32">
        <f>SUMIFS('Capex forecast'!N$9:N$223,'Capex forecast'!$T$9:$T$223,'Allocation of site-spec costs'!$B859,'Capex forecast'!$S$9:$S$223,'Allocation of site-spec costs'!$D859,'Capex forecast'!$Q$9:$Q$223,"Customer Connection")</f>
        <v>0</v>
      </c>
      <c r="Q859" s="45" t="s">
        <v>168</v>
      </c>
      <c r="R859" s="6" t="str">
        <f>INDEX('Demand forecast'!$M$9:$M$5832,MATCH($Q859,'Demand forecast'!$B$9:$B$5832,0))</f>
        <v>No</v>
      </c>
      <c r="S859" s="6" t="str">
        <f>IF(COUNTIF($Q$93:Q859,$B859) = 1, "LV", IF(COUNTIF($Q$93:Q859,$B859) = 2, "HV", "ST"))</f>
        <v>ST</v>
      </c>
      <c r="T859" s="6" t="str">
        <f>INDEX('Demand forecast and growth rate'!$E$7:$E$273,MATCH($Q859,'Demand forecast and growth rate'!$B$7:$B$273,0))</f>
        <v>Steady/falling</v>
      </c>
      <c r="U859" s="32">
        <f>SUMIFS('Capex forecast'!E$9:E$223,'Capex forecast'!$T$9:$T$223,$Q859,'Capex forecast'!$S$9:$S$223,$S859,'Capex forecast'!$Q$9:$Q$223,"Augex")</f>
        <v>0</v>
      </c>
      <c r="V859" s="32">
        <f>SUMIFS('Capex forecast'!F$9:F$223,'Capex forecast'!$T$9:$T$223,$Q859,'Capex forecast'!$S$9:$S$223,$S859,'Capex forecast'!$Q$9:$Q$223,"Augex")</f>
        <v>0</v>
      </c>
      <c r="W859" s="32">
        <f>SUMIFS('Capex forecast'!G$9:G$223,'Capex forecast'!$T$9:$T$223,$Q859,'Capex forecast'!$S$9:$S$223,$S859,'Capex forecast'!$Q$9:$Q$223,"Augex")</f>
        <v>0</v>
      </c>
      <c r="X859" s="32">
        <f>SUMIFS('Capex forecast'!H$9:H$223,'Capex forecast'!$T$9:$T$223,$Q859,'Capex forecast'!$S$9:$S$223,$S859,'Capex forecast'!$Q$9:$Q$223,"Augex")</f>
        <v>0</v>
      </c>
      <c r="Y859" s="32">
        <f>SUMIFS('Capex forecast'!I$9:I$223,'Capex forecast'!$T$9:$T$223,$Q859,'Capex forecast'!$S$9:$S$223,$S859,'Capex forecast'!$Q$9:$Q$223,"Augex")</f>
        <v>0</v>
      </c>
      <c r="Z859" s="32">
        <f>SUMIFS('Capex forecast'!J$9:J$223,'Capex forecast'!$T$9:$T$223,$Q859,'Capex forecast'!$S$9:$S$223,$S859,'Capex forecast'!$Q$9:$Q$223,"Augex")</f>
        <v>0</v>
      </c>
      <c r="AA859" s="32">
        <f>SUMIFS('Capex forecast'!K$9:K$223,'Capex forecast'!$T$9:$T$223,$Q859,'Capex forecast'!$S$9:$S$223,$S859,'Capex forecast'!$Q$9:$Q$223,"Augex")</f>
        <v>0</v>
      </c>
      <c r="AB859" s="32">
        <f>SUMIFS('Capex forecast'!L$9:L$223,'Capex forecast'!$T$9:$T$223,$Q859,'Capex forecast'!$S$9:$S$223,$S859,'Capex forecast'!$Q$9:$Q$223,"Augex")</f>
        <v>0</v>
      </c>
      <c r="AC859" s="32">
        <f>SUMIFS('Capex forecast'!M$9:M$223,'Capex forecast'!$T$9:$T$223,$Q859,'Capex forecast'!$S$9:$S$223,$S859,'Capex forecast'!$Q$9:$Q$223,"Augex")</f>
        <v>0</v>
      </c>
      <c r="AD859" s="32">
        <f>SUMIFS('Capex forecast'!N$9:N$223,'Capex forecast'!$T$9:$T$223,$Q859,'Capex forecast'!$S$9:$S$223,$S859,'Capex forecast'!$Q$9:$Q$223,"Augex")</f>
        <v>0</v>
      </c>
      <c r="AF859" s="45" t="s">
        <v>168</v>
      </c>
      <c r="AG859" s="6" t="str">
        <f>INDEX('Demand forecast'!$M$9:$M$5832,MATCH($Q859,'Demand forecast'!$B$9:$B$5832,0))</f>
        <v>No</v>
      </c>
      <c r="AH859" s="6" t="str">
        <f>IF(COUNTIF($AF$93:AF859,$B859) = 1, "LV", IF(COUNTIF($AF$93:AF859,$B859) = 2, "HV", "ST"))</f>
        <v>ST</v>
      </c>
      <c r="AI859" s="6" t="str">
        <f>INDEX('Demand forecast and growth rate'!$E$7:$E$273,MATCH($Q859,'Demand forecast and growth rate'!$B$7:$B$273,0))</f>
        <v>Steady/falling</v>
      </c>
      <c r="AJ859" s="47">
        <f>SUMIFS('Capex forecast'!E$9:E$223,'Capex forecast'!$T$9:$T$223,$AF859,'Capex forecast'!$S$9:$S$223,$AH859,'Capex forecast'!$Q$9:$Q$223,"Repex")</f>
        <v>0</v>
      </c>
      <c r="AK859" s="47">
        <f>SUMIFS('Capex forecast'!F$9:F$223,'Capex forecast'!$T$9:$T$223,$AF859,'Capex forecast'!$S$9:$S$223,$AH859,'Capex forecast'!$Q$9:$Q$223,"Repex")</f>
        <v>0</v>
      </c>
      <c r="AL859" s="47">
        <f>SUMIFS('Capex forecast'!G$9:G$223,'Capex forecast'!$T$9:$T$223,$AF859,'Capex forecast'!$S$9:$S$223,$AH859,'Capex forecast'!$Q$9:$Q$223,"Repex")</f>
        <v>0</v>
      </c>
      <c r="AM859" s="47">
        <f>SUMIFS('Capex forecast'!H$9:H$223,'Capex forecast'!$T$9:$T$223,$AF859,'Capex forecast'!$S$9:$S$223,$AH859,'Capex forecast'!$Q$9:$Q$223,"Repex")</f>
        <v>0</v>
      </c>
      <c r="AN859" s="47">
        <f>SUMIFS('Capex forecast'!I$9:I$223,'Capex forecast'!$T$9:$T$223,$AF859,'Capex forecast'!$S$9:$S$223,$AH859,'Capex forecast'!$Q$9:$Q$223,"Repex")</f>
        <v>0</v>
      </c>
      <c r="AO859" s="47">
        <f>SUMIFS('Capex forecast'!J$9:J$223,'Capex forecast'!$T$9:$T$223,$AF859,'Capex forecast'!$S$9:$S$223,$AH859,'Capex forecast'!$Q$9:$Q$223,"Repex")</f>
        <v>0</v>
      </c>
      <c r="AP859" s="47">
        <f>SUMIFS('Capex forecast'!K$9:K$223,'Capex forecast'!$T$9:$T$223,$AF859,'Capex forecast'!$S$9:$S$223,$AH859,'Capex forecast'!$Q$9:$Q$223,"Repex")</f>
        <v>0</v>
      </c>
      <c r="AQ859" s="47">
        <f>SUMIFS('Capex forecast'!L$9:L$223,'Capex forecast'!$T$9:$T$223,$AF859,'Capex forecast'!$S$9:$S$223,$AH859,'Capex forecast'!$Q$9:$Q$223,"Repex")</f>
        <v>0</v>
      </c>
      <c r="AR859" s="47">
        <f>SUMIFS('Capex forecast'!M$9:M$223,'Capex forecast'!$T$9:$T$223,$AF859,'Capex forecast'!$S$9:$S$223,$AH859,'Capex forecast'!$Q$9:$Q$223,"Repex")</f>
        <v>0</v>
      </c>
      <c r="AS859" s="47">
        <f>SUMIFS('Capex forecast'!N$9:N$223,'Capex forecast'!$T$9:$T$223,$AF859,'Capex forecast'!$S$9:$S$223,$AH859,'Capex forecast'!$Q$9:$Q$223,"Repex")</f>
        <v>0</v>
      </c>
    </row>
    <row r="860" spans="2:45" ht="15">
      <c r="B860" s="45" t="s">
        <v>14</v>
      </c>
      <c r="C860" s="6" t="str">
        <f>INDEX('Demand forecast'!$M$9:$M$5832,MATCH($B860,'Demand forecast'!$B$9:$B$5832,0))</f>
        <v>No</v>
      </c>
      <c r="D860" s="6" t="str">
        <f>IF(COUNTIF($B$93:B860,$B860) = 1, "LV", IF(COUNTIF($B$93:B860,$B860) = 2, "HV", "ST"))</f>
        <v>ST</v>
      </c>
      <c r="E860" s="6" t="str">
        <f>INDEX('Demand forecast and growth rate'!$E$7:$E$273,MATCH($B860,'Demand forecast and growth rate'!$B$7:$B$273,0))</f>
        <v>High growth</v>
      </c>
      <c r="F860" s="32">
        <f>SUMIFS('Capex forecast'!E$9:E$223,'Capex forecast'!$T$9:$T$223,'Allocation of site-spec costs'!$B860,'Capex forecast'!$S$9:$S$223,'Allocation of site-spec costs'!$D860,'Capex forecast'!$Q$9:$Q$223,"Customer Connection")</f>
        <v>0</v>
      </c>
      <c r="G860" s="32">
        <f>SUMIFS('Capex forecast'!F$9:F$223,'Capex forecast'!$T$9:$T$223,'Allocation of site-spec costs'!$B860,'Capex forecast'!$S$9:$S$223,'Allocation of site-spec costs'!$D860,'Capex forecast'!$Q$9:$Q$223,"Customer Connection")</f>
        <v>0</v>
      </c>
      <c r="H860" s="32">
        <f>SUMIFS('Capex forecast'!G$9:G$223,'Capex forecast'!$T$9:$T$223,'Allocation of site-spec costs'!$B860,'Capex forecast'!$S$9:$S$223,'Allocation of site-spec costs'!$D860,'Capex forecast'!$Q$9:$Q$223,"Customer Connection")</f>
        <v>0</v>
      </c>
      <c r="I860" s="32">
        <f>SUMIFS('Capex forecast'!H$9:H$223,'Capex forecast'!$T$9:$T$223,'Allocation of site-spec costs'!$B860,'Capex forecast'!$S$9:$S$223,'Allocation of site-spec costs'!$D860,'Capex forecast'!$Q$9:$Q$223,"Customer Connection")</f>
        <v>0</v>
      </c>
      <c r="J860" s="32">
        <f>SUMIFS('Capex forecast'!I$9:I$223,'Capex forecast'!$T$9:$T$223,'Allocation of site-spec costs'!$B860,'Capex forecast'!$S$9:$S$223,'Allocation of site-spec costs'!$D860,'Capex forecast'!$Q$9:$Q$223,"Customer Connection")</f>
        <v>0</v>
      </c>
      <c r="K860" s="32">
        <f>SUMIFS('Capex forecast'!J$9:J$223,'Capex forecast'!$T$9:$T$223,'Allocation of site-spec costs'!$B860,'Capex forecast'!$S$9:$S$223,'Allocation of site-spec costs'!$D860,'Capex forecast'!$Q$9:$Q$223,"Customer Connection")</f>
        <v>0</v>
      </c>
      <c r="L860" s="32">
        <f>SUMIFS('Capex forecast'!K$9:K$223,'Capex forecast'!$T$9:$T$223,'Allocation of site-spec costs'!$B860,'Capex forecast'!$S$9:$S$223,'Allocation of site-spec costs'!$D860,'Capex forecast'!$Q$9:$Q$223,"Customer Connection")</f>
        <v>0</v>
      </c>
      <c r="M860" s="32">
        <f>SUMIFS('Capex forecast'!L$9:L$223,'Capex forecast'!$T$9:$T$223,'Allocation of site-spec costs'!$B860,'Capex forecast'!$S$9:$S$223,'Allocation of site-spec costs'!$D860,'Capex forecast'!$Q$9:$Q$223,"Customer Connection")</f>
        <v>0</v>
      </c>
      <c r="N860" s="32">
        <f>SUMIFS('Capex forecast'!M$9:M$223,'Capex forecast'!$T$9:$T$223,'Allocation of site-spec costs'!$B860,'Capex forecast'!$S$9:$S$223,'Allocation of site-spec costs'!$D860,'Capex forecast'!$Q$9:$Q$223,"Customer Connection")</f>
        <v>0</v>
      </c>
      <c r="O860" s="32">
        <f>SUMIFS('Capex forecast'!N$9:N$223,'Capex forecast'!$T$9:$T$223,'Allocation of site-spec costs'!$B860,'Capex forecast'!$S$9:$S$223,'Allocation of site-spec costs'!$D860,'Capex forecast'!$Q$9:$Q$223,"Customer Connection")</f>
        <v>0</v>
      </c>
      <c r="Q860" s="45" t="s">
        <v>14</v>
      </c>
      <c r="R860" s="6" t="str">
        <f>INDEX('Demand forecast'!$M$9:$M$5832,MATCH($Q860,'Demand forecast'!$B$9:$B$5832,0))</f>
        <v>No</v>
      </c>
      <c r="S860" s="6" t="str">
        <f>IF(COUNTIF($Q$93:Q860,$B860) = 1, "LV", IF(COUNTIF($Q$93:Q860,$B860) = 2, "HV", "ST"))</f>
        <v>ST</v>
      </c>
      <c r="T860" s="6" t="str">
        <f>INDEX('Demand forecast and growth rate'!$E$7:$E$273,MATCH($Q860,'Demand forecast and growth rate'!$B$7:$B$273,0))</f>
        <v>High growth</v>
      </c>
      <c r="U860" s="32">
        <f>SUMIFS('Capex forecast'!E$9:E$223,'Capex forecast'!$T$9:$T$223,$Q860,'Capex forecast'!$S$9:$S$223,$S860,'Capex forecast'!$Q$9:$Q$223,"Augex")</f>
        <v>0</v>
      </c>
      <c r="V860" s="32">
        <f>SUMIFS('Capex forecast'!F$9:F$223,'Capex forecast'!$T$9:$T$223,$Q860,'Capex forecast'!$S$9:$S$223,$S860,'Capex forecast'!$Q$9:$Q$223,"Augex")</f>
        <v>0</v>
      </c>
      <c r="W860" s="32">
        <f>SUMIFS('Capex forecast'!G$9:G$223,'Capex forecast'!$T$9:$T$223,$Q860,'Capex forecast'!$S$9:$S$223,$S860,'Capex forecast'!$Q$9:$Q$223,"Augex")</f>
        <v>0</v>
      </c>
      <c r="X860" s="32">
        <f>SUMIFS('Capex forecast'!H$9:H$223,'Capex forecast'!$T$9:$T$223,$Q860,'Capex forecast'!$S$9:$S$223,$S860,'Capex forecast'!$Q$9:$Q$223,"Augex")</f>
        <v>0</v>
      </c>
      <c r="Y860" s="32">
        <f>SUMIFS('Capex forecast'!I$9:I$223,'Capex forecast'!$T$9:$T$223,$Q860,'Capex forecast'!$S$9:$S$223,$S860,'Capex forecast'!$Q$9:$Q$223,"Augex")</f>
        <v>0</v>
      </c>
      <c r="Z860" s="32">
        <f>SUMIFS('Capex forecast'!J$9:J$223,'Capex forecast'!$T$9:$T$223,$Q860,'Capex forecast'!$S$9:$S$223,$S860,'Capex forecast'!$Q$9:$Q$223,"Augex")</f>
        <v>0</v>
      </c>
      <c r="AA860" s="32">
        <f>SUMIFS('Capex forecast'!K$9:K$223,'Capex forecast'!$T$9:$T$223,$Q860,'Capex forecast'!$S$9:$S$223,$S860,'Capex forecast'!$Q$9:$Q$223,"Augex")</f>
        <v>0</v>
      </c>
      <c r="AB860" s="32">
        <f>SUMIFS('Capex forecast'!L$9:L$223,'Capex forecast'!$T$9:$T$223,$Q860,'Capex forecast'!$S$9:$S$223,$S860,'Capex forecast'!$Q$9:$Q$223,"Augex")</f>
        <v>0</v>
      </c>
      <c r="AC860" s="32">
        <f>SUMIFS('Capex forecast'!M$9:M$223,'Capex forecast'!$T$9:$T$223,$Q860,'Capex forecast'!$S$9:$S$223,$S860,'Capex forecast'!$Q$9:$Q$223,"Augex")</f>
        <v>0</v>
      </c>
      <c r="AD860" s="32">
        <f>SUMIFS('Capex forecast'!N$9:N$223,'Capex forecast'!$T$9:$T$223,$Q860,'Capex forecast'!$S$9:$S$223,$S860,'Capex forecast'!$Q$9:$Q$223,"Augex")</f>
        <v>0</v>
      </c>
      <c r="AF860" s="45" t="s">
        <v>14</v>
      </c>
      <c r="AG860" s="6" t="str">
        <f>INDEX('Demand forecast'!$M$9:$M$5832,MATCH($Q860,'Demand forecast'!$B$9:$B$5832,0))</f>
        <v>No</v>
      </c>
      <c r="AH860" s="6" t="str">
        <f>IF(COUNTIF($AF$93:AF860,$B860) = 1, "LV", IF(COUNTIF($AF$93:AF860,$B860) = 2, "HV", "ST"))</f>
        <v>ST</v>
      </c>
      <c r="AI860" s="6" t="str">
        <f>INDEX('Demand forecast and growth rate'!$E$7:$E$273,MATCH($Q860,'Demand forecast and growth rate'!$B$7:$B$273,0))</f>
        <v>High growth</v>
      </c>
      <c r="AJ860" s="47">
        <f>SUMIFS('Capex forecast'!E$9:E$223,'Capex forecast'!$T$9:$T$223,$AF860,'Capex forecast'!$S$9:$S$223,$AH860,'Capex forecast'!$Q$9:$Q$223,"Repex")</f>
        <v>0</v>
      </c>
      <c r="AK860" s="47">
        <f>SUMIFS('Capex forecast'!F$9:F$223,'Capex forecast'!$T$9:$T$223,$AF860,'Capex forecast'!$S$9:$S$223,$AH860,'Capex forecast'!$Q$9:$Q$223,"Repex")</f>
        <v>0</v>
      </c>
      <c r="AL860" s="47">
        <f>SUMIFS('Capex forecast'!G$9:G$223,'Capex forecast'!$T$9:$T$223,$AF860,'Capex forecast'!$S$9:$S$223,$AH860,'Capex forecast'!$Q$9:$Q$223,"Repex")</f>
        <v>0</v>
      </c>
      <c r="AM860" s="47">
        <f>SUMIFS('Capex forecast'!H$9:H$223,'Capex forecast'!$T$9:$T$223,$AF860,'Capex forecast'!$S$9:$S$223,$AH860,'Capex forecast'!$Q$9:$Q$223,"Repex")</f>
        <v>0</v>
      </c>
      <c r="AN860" s="47">
        <f>SUMIFS('Capex forecast'!I$9:I$223,'Capex forecast'!$T$9:$T$223,$AF860,'Capex forecast'!$S$9:$S$223,$AH860,'Capex forecast'!$Q$9:$Q$223,"Repex")</f>
        <v>0</v>
      </c>
      <c r="AO860" s="47">
        <f>SUMIFS('Capex forecast'!J$9:J$223,'Capex forecast'!$T$9:$T$223,$AF860,'Capex forecast'!$S$9:$S$223,$AH860,'Capex forecast'!$Q$9:$Q$223,"Repex")</f>
        <v>0</v>
      </c>
      <c r="AP860" s="47">
        <f>SUMIFS('Capex forecast'!K$9:K$223,'Capex forecast'!$T$9:$T$223,$AF860,'Capex forecast'!$S$9:$S$223,$AH860,'Capex forecast'!$Q$9:$Q$223,"Repex")</f>
        <v>0</v>
      </c>
      <c r="AQ860" s="47">
        <f>SUMIFS('Capex forecast'!L$9:L$223,'Capex forecast'!$T$9:$T$223,$AF860,'Capex forecast'!$S$9:$S$223,$AH860,'Capex forecast'!$Q$9:$Q$223,"Repex")</f>
        <v>0</v>
      </c>
      <c r="AR860" s="47">
        <f>SUMIFS('Capex forecast'!M$9:M$223,'Capex forecast'!$T$9:$T$223,$AF860,'Capex forecast'!$S$9:$S$223,$AH860,'Capex forecast'!$Q$9:$Q$223,"Repex")</f>
        <v>0</v>
      </c>
      <c r="AS860" s="47">
        <f>SUMIFS('Capex forecast'!N$9:N$223,'Capex forecast'!$T$9:$T$223,$AF860,'Capex forecast'!$S$9:$S$223,$AH860,'Capex forecast'!$Q$9:$Q$223,"Repex")</f>
        <v>0</v>
      </c>
    </row>
    <row r="861" spans="2:45" ht="15">
      <c r="B861" s="45" t="s">
        <v>26</v>
      </c>
      <c r="C861" s="6" t="str">
        <f>INDEX('Demand forecast'!$M$9:$M$5832,MATCH($B861,'Demand forecast'!$B$9:$B$5832,0))</f>
        <v>No</v>
      </c>
      <c r="D861" s="6" t="str">
        <f>IF(COUNTIF($B$93:B861,$B861) = 1, "LV", IF(COUNTIF($B$93:B861,$B861) = 2, "HV", "ST"))</f>
        <v>ST</v>
      </c>
      <c r="E861" s="6" t="str">
        <f>INDEX('Demand forecast and growth rate'!$E$7:$E$273,MATCH($B861,'Demand forecast and growth rate'!$B$7:$B$273,0))</f>
        <v>High growth</v>
      </c>
      <c r="F861" s="32">
        <f>SUMIFS('Capex forecast'!E$9:E$223,'Capex forecast'!$T$9:$T$223,'Allocation of site-spec costs'!$B861,'Capex forecast'!$S$9:$S$223,'Allocation of site-spec costs'!$D861,'Capex forecast'!$Q$9:$Q$223,"Customer Connection")</f>
        <v>0</v>
      </c>
      <c r="G861" s="32">
        <f>SUMIFS('Capex forecast'!F$9:F$223,'Capex forecast'!$T$9:$T$223,'Allocation of site-spec costs'!$B861,'Capex forecast'!$S$9:$S$223,'Allocation of site-spec costs'!$D861,'Capex forecast'!$Q$9:$Q$223,"Customer Connection")</f>
        <v>0</v>
      </c>
      <c r="H861" s="32">
        <f>SUMIFS('Capex forecast'!G$9:G$223,'Capex forecast'!$T$9:$T$223,'Allocation of site-spec costs'!$B861,'Capex forecast'!$S$9:$S$223,'Allocation of site-spec costs'!$D861,'Capex forecast'!$Q$9:$Q$223,"Customer Connection")</f>
        <v>0</v>
      </c>
      <c r="I861" s="32">
        <f>SUMIFS('Capex forecast'!H$9:H$223,'Capex forecast'!$T$9:$T$223,'Allocation of site-spec costs'!$B861,'Capex forecast'!$S$9:$S$223,'Allocation of site-spec costs'!$D861,'Capex forecast'!$Q$9:$Q$223,"Customer Connection")</f>
        <v>0</v>
      </c>
      <c r="J861" s="32">
        <f>SUMIFS('Capex forecast'!I$9:I$223,'Capex forecast'!$T$9:$T$223,'Allocation of site-spec costs'!$B861,'Capex forecast'!$S$9:$S$223,'Allocation of site-spec costs'!$D861,'Capex forecast'!$Q$9:$Q$223,"Customer Connection")</f>
        <v>0</v>
      </c>
      <c r="K861" s="32">
        <f>SUMIFS('Capex forecast'!J$9:J$223,'Capex forecast'!$T$9:$T$223,'Allocation of site-spec costs'!$B861,'Capex forecast'!$S$9:$S$223,'Allocation of site-spec costs'!$D861,'Capex forecast'!$Q$9:$Q$223,"Customer Connection")</f>
        <v>0</v>
      </c>
      <c r="L861" s="32">
        <f>SUMIFS('Capex forecast'!K$9:K$223,'Capex forecast'!$T$9:$T$223,'Allocation of site-spec costs'!$B861,'Capex forecast'!$S$9:$S$223,'Allocation of site-spec costs'!$D861,'Capex forecast'!$Q$9:$Q$223,"Customer Connection")</f>
        <v>0</v>
      </c>
      <c r="M861" s="32">
        <f>SUMIFS('Capex forecast'!L$9:L$223,'Capex forecast'!$T$9:$T$223,'Allocation of site-spec costs'!$B861,'Capex forecast'!$S$9:$S$223,'Allocation of site-spec costs'!$D861,'Capex forecast'!$Q$9:$Q$223,"Customer Connection")</f>
        <v>0</v>
      </c>
      <c r="N861" s="32">
        <f>SUMIFS('Capex forecast'!M$9:M$223,'Capex forecast'!$T$9:$T$223,'Allocation of site-spec costs'!$B861,'Capex forecast'!$S$9:$S$223,'Allocation of site-spec costs'!$D861,'Capex forecast'!$Q$9:$Q$223,"Customer Connection")</f>
        <v>0</v>
      </c>
      <c r="O861" s="32">
        <f>SUMIFS('Capex forecast'!N$9:N$223,'Capex forecast'!$T$9:$T$223,'Allocation of site-spec costs'!$B861,'Capex forecast'!$S$9:$S$223,'Allocation of site-spec costs'!$D861,'Capex forecast'!$Q$9:$Q$223,"Customer Connection")</f>
        <v>0</v>
      </c>
      <c r="Q861" s="45" t="s">
        <v>26</v>
      </c>
      <c r="R861" s="6" t="str">
        <f>INDEX('Demand forecast'!$M$9:$M$5832,MATCH($Q861,'Demand forecast'!$B$9:$B$5832,0))</f>
        <v>No</v>
      </c>
      <c r="S861" s="6" t="str">
        <f>IF(COUNTIF($Q$93:Q861,$B861) = 1, "LV", IF(COUNTIF($Q$93:Q861,$B861) = 2, "HV", "ST"))</f>
        <v>ST</v>
      </c>
      <c r="T861" s="6" t="str">
        <f>INDEX('Demand forecast and growth rate'!$E$7:$E$273,MATCH($Q861,'Demand forecast and growth rate'!$B$7:$B$273,0))</f>
        <v>High growth</v>
      </c>
      <c r="U861" s="32">
        <f>SUMIFS('Capex forecast'!E$9:E$223,'Capex forecast'!$T$9:$T$223,$Q861,'Capex forecast'!$S$9:$S$223,$S861,'Capex forecast'!$Q$9:$Q$223,"Augex")</f>
        <v>11945803.851</v>
      </c>
      <c r="V861" s="32">
        <f>SUMIFS('Capex forecast'!F$9:F$223,'Capex forecast'!$T$9:$T$223,$Q861,'Capex forecast'!$S$9:$S$223,$S861,'Capex forecast'!$Q$9:$Q$223,"Augex")</f>
        <v>6423365.2709471285</v>
      </c>
      <c r="W861" s="32">
        <f>SUMIFS('Capex forecast'!G$9:G$223,'Capex forecast'!$T$9:$T$223,$Q861,'Capex forecast'!$S$9:$S$223,$S861,'Capex forecast'!$Q$9:$Q$223,"Augex")</f>
        <v>0</v>
      </c>
      <c r="X861" s="32">
        <f>SUMIFS('Capex forecast'!H$9:H$223,'Capex forecast'!$T$9:$T$223,$Q861,'Capex forecast'!$S$9:$S$223,$S861,'Capex forecast'!$Q$9:$Q$223,"Augex")</f>
        <v>0</v>
      </c>
      <c r="Y861" s="32">
        <f>SUMIFS('Capex forecast'!I$9:I$223,'Capex forecast'!$T$9:$T$223,$Q861,'Capex forecast'!$S$9:$S$223,$S861,'Capex forecast'!$Q$9:$Q$223,"Augex")</f>
        <v>0</v>
      </c>
      <c r="Z861" s="32">
        <f>SUMIFS('Capex forecast'!J$9:J$223,'Capex forecast'!$T$9:$T$223,$Q861,'Capex forecast'!$S$9:$S$223,$S861,'Capex forecast'!$Q$9:$Q$223,"Augex")</f>
        <v>0</v>
      </c>
      <c r="AA861" s="32">
        <f>SUMIFS('Capex forecast'!K$9:K$223,'Capex forecast'!$T$9:$T$223,$Q861,'Capex forecast'!$S$9:$S$223,$S861,'Capex forecast'!$Q$9:$Q$223,"Augex")</f>
        <v>0</v>
      </c>
      <c r="AB861" s="32">
        <f>SUMIFS('Capex forecast'!L$9:L$223,'Capex forecast'!$T$9:$T$223,$Q861,'Capex forecast'!$S$9:$S$223,$S861,'Capex forecast'!$Q$9:$Q$223,"Augex")</f>
        <v>0</v>
      </c>
      <c r="AC861" s="32">
        <f>SUMIFS('Capex forecast'!M$9:M$223,'Capex forecast'!$T$9:$T$223,$Q861,'Capex forecast'!$S$9:$S$223,$S861,'Capex forecast'!$Q$9:$Q$223,"Augex")</f>
        <v>0</v>
      </c>
      <c r="AD861" s="32">
        <f>SUMIFS('Capex forecast'!N$9:N$223,'Capex forecast'!$T$9:$T$223,$Q861,'Capex forecast'!$S$9:$S$223,$S861,'Capex forecast'!$Q$9:$Q$223,"Augex")</f>
        <v>0</v>
      </c>
      <c r="AF861" s="45" t="s">
        <v>26</v>
      </c>
      <c r="AG861" s="6" t="str">
        <f>INDEX('Demand forecast'!$M$9:$M$5832,MATCH($Q861,'Demand forecast'!$B$9:$B$5832,0))</f>
        <v>No</v>
      </c>
      <c r="AH861" s="6" t="str">
        <f>IF(COUNTIF($AF$93:AF861,$B861) = 1, "LV", IF(COUNTIF($AF$93:AF861,$B861) = 2, "HV", "ST"))</f>
        <v>ST</v>
      </c>
      <c r="AI861" s="6" t="str">
        <f>INDEX('Demand forecast and growth rate'!$E$7:$E$273,MATCH($Q861,'Demand forecast and growth rate'!$B$7:$B$273,0))</f>
        <v>High growth</v>
      </c>
      <c r="AJ861" s="47">
        <f>SUMIFS('Capex forecast'!E$9:E$223,'Capex forecast'!$T$9:$T$223,$AF861,'Capex forecast'!$S$9:$S$223,$AH861,'Capex forecast'!$Q$9:$Q$223,"Repex")</f>
        <v>0</v>
      </c>
      <c r="AK861" s="47">
        <f>SUMIFS('Capex forecast'!F$9:F$223,'Capex forecast'!$T$9:$T$223,$AF861,'Capex forecast'!$S$9:$S$223,$AH861,'Capex forecast'!$Q$9:$Q$223,"Repex")</f>
        <v>0</v>
      </c>
      <c r="AL861" s="47">
        <f>SUMIFS('Capex forecast'!G$9:G$223,'Capex forecast'!$T$9:$T$223,$AF861,'Capex forecast'!$S$9:$S$223,$AH861,'Capex forecast'!$Q$9:$Q$223,"Repex")</f>
        <v>0</v>
      </c>
      <c r="AM861" s="47">
        <f>SUMIFS('Capex forecast'!H$9:H$223,'Capex forecast'!$T$9:$T$223,$AF861,'Capex forecast'!$S$9:$S$223,$AH861,'Capex forecast'!$Q$9:$Q$223,"Repex")</f>
        <v>0</v>
      </c>
      <c r="AN861" s="47">
        <f>SUMIFS('Capex forecast'!I$9:I$223,'Capex forecast'!$T$9:$T$223,$AF861,'Capex forecast'!$S$9:$S$223,$AH861,'Capex forecast'!$Q$9:$Q$223,"Repex")</f>
        <v>0</v>
      </c>
      <c r="AO861" s="47">
        <f>SUMIFS('Capex forecast'!J$9:J$223,'Capex forecast'!$T$9:$T$223,$AF861,'Capex forecast'!$S$9:$S$223,$AH861,'Capex forecast'!$Q$9:$Q$223,"Repex")</f>
        <v>0</v>
      </c>
      <c r="AP861" s="47">
        <f>SUMIFS('Capex forecast'!K$9:K$223,'Capex forecast'!$T$9:$T$223,$AF861,'Capex forecast'!$S$9:$S$223,$AH861,'Capex forecast'!$Q$9:$Q$223,"Repex")</f>
        <v>0</v>
      </c>
      <c r="AQ861" s="47">
        <f>SUMIFS('Capex forecast'!L$9:L$223,'Capex forecast'!$T$9:$T$223,$AF861,'Capex forecast'!$S$9:$S$223,$AH861,'Capex forecast'!$Q$9:$Q$223,"Repex")</f>
        <v>0</v>
      </c>
      <c r="AR861" s="47">
        <f>SUMIFS('Capex forecast'!M$9:M$223,'Capex forecast'!$T$9:$T$223,$AF861,'Capex forecast'!$S$9:$S$223,$AH861,'Capex forecast'!$Q$9:$Q$223,"Repex")</f>
        <v>0</v>
      </c>
      <c r="AS861" s="47">
        <f>SUMIFS('Capex forecast'!N$9:N$223,'Capex forecast'!$T$9:$T$223,$AF861,'Capex forecast'!$S$9:$S$223,$AH861,'Capex forecast'!$Q$9:$Q$223,"Repex")</f>
        <v>0</v>
      </c>
    </row>
    <row r="862" spans="2:45" ht="15">
      <c r="B862" s="45" t="s">
        <v>40</v>
      </c>
      <c r="C862" s="6" t="str">
        <f>INDEX('Demand forecast'!$M$9:$M$5832,MATCH($B862,'Demand forecast'!$B$9:$B$5832,0))</f>
        <v>No</v>
      </c>
      <c r="D862" s="6" t="str">
        <f>IF(COUNTIF($B$93:B862,$B862) = 1, "LV", IF(COUNTIF($B$93:B862,$B862) = 2, "HV", "ST"))</f>
        <v>ST</v>
      </c>
      <c r="E862" s="6" t="str">
        <f>INDEX('Demand forecast and growth rate'!$E$7:$E$273,MATCH($B862,'Demand forecast and growth rate'!$B$7:$B$273,0))</f>
        <v>High growth</v>
      </c>
      <c r="F862" s="32">
        <f>SUMIFS('Capex forecast'!E$9:E$223,'Capex forecast'!$T$9:$T$223,'Allocation of site-spec costs'!$B862,'Capex forecast'!$S$9:$S$223,'Allocation of site-spec costs'!$D862,'Capex forecast'!$Q$9:$Q$223,"Customer Connection")</f>
        <v>0</v>
      </c>
      <c r="G862" s="32">
        <f>SUMIFS('Capex forecast'!F$9:F$223,'Capex forecast'!$T$9:$T$223,'Allocation of site-spec costs'!$B862,'Capex forecast'!$S$9:$S$223,'Allocation of site-spec costs'!$D862,'Capex forecast'!$Q$9:$Q$223,"Customer Connection")</f>
        <v>0</v>
      </c>
      <c r="H862" s="32">
        <f>SUMIFS('Capex forecast'!G$9:G$223,'Capex forecast'!$T$9:$T$223,'Allocation of site-spec costs'!$B862,'Capex forecast'!$S$9:$S$223,'Allocation of site-spec costs'!$D862,'Capex forecast'!$Q$9:$Q$223,"Customer Connection")</f>
        <v>0</v>
      </c>
      <c r="I862" s="32">
        <f>SUMIFS('Capex forecast'!H$9:H$223,'Capex forecast'!$T$9:$T$223,'Allocation of site-spec costs'!$B862,'Capex forecast'!$S$9:$S$223,'Allocation of site-spec costs'!$D862,'Capex forecast'!$Q$9:$Q$223,"Customer Connection")</f>
        <v>0</v>
      </c>
      <c r="J862" s="32">
        <f>SUMIFS('Capex forecast'!I$9:I$223,'Capex forecast'!$T$9:$T$223,'Allocation of site-spec costs'!$B862,'Capex forecast'!$S$9:$S$223,'Allocation of site-spec costs'!$D862,'Capex forecast'!$Q$9:$Q$223,"Customer Connection")</f>
        <v>0</v>
      </c>
      <c r="K862" s="32">
        <f>SUMIFS('Capex forecast'!J$9:J$223,'Capex forecast'!$T$9:$T$223,'Allocation of site-spec costs'!$B862,'Capex forecast'!$S$9:$S$223,'Allocation of site-spec costs'!$D862,'Capex forecast'!$Q$9:$Q$223,"Customer Connection")</f>
        <v>0</v>
      </c>
      <c r="L862" s="32">
        <f>SUMIFS('Capex forecast'!K$9:K$223,'Capex forecast'!$T$9:$T$223,'Allocation of site-spec costs'!$B862,'Capex forecast'!$S$9:$S$223,'Allocation of site-spec costs'!$D862,'Capex forecast'!$Q$9:$Q$223,"Customer Connection")</f>
        <v>0</v>
      </c>
      <c r="M862" s="32">
        <f>SUMIFS('Capex forecast'!L$9:L$223,'Capex forecast'!$T$9:$T$223,'Allocation of site-spec costs'!$B862,'Capex forecast'!$S$9:$S$223,'Allocation of site-spec costs'!$D862,'Capex forecast'!$Q$9:$Q$223,"Customer Connection")</f>
        <v>0</v>
      </c>
      <c r="N862" s="32">
        <f>SUMIFS('Capex forecast'!M$9:M$223,'Capex forecast'!$T$9:$T$223,'Allocation of site-spec costs'!$B862,'Capex forecast'!$S$9:$S$223,'Allocation of site-spec costs'!$D862,'Capex forecast'!$Q$9:$Q$223,"Customer Connection")</f>
        <v>0</v>
      </c>
      <c r="O862" s="32">
        <f>SUMIFS('Capex forecast'!N$9:N$223,'Capex forecast'!$T$9:$T$223,'Allocation of site-spec costs'!$B862,'Capex forecast'!$S$9:$S$223,'Allocation of site-spec costs'!$D862,'Capex forecast'!$Q$9:$Q$223,"Customer Connection")</f>
        <v>0</v>
      </c>
      <c r="Q862" s="45" t="s">
        <v>40</v>
      </c>
      <c r="R862" s="6" t="str">
        <f>INDEX('Demand forecast'!$M$9:$M$5832,MATCH($Q862,'Demand forecast'!$B$9:$B$5832,0))</f>
        <v>No</v>
      </c>
      <c r="S862" s="6" t="str">
        <f>IF(COUNTIF($Q$93:Q862,$B862) = 1, "LV", IF(COUNTIF($Q$93:Q862,$B862) = 2, "HV", "ST"))</f>
        <v>ST</v>
      </c>
      <c r="T862" s="6" t="str">
        <f>INDEX('Demand forecast and growth rate'!$E$7:$E$273,MATCH($Q862,'Demand forecast and growth rate'!$B$7:$B$273,0))</f>
        <v>High growth</v>
      </c>
      <c r="U862" s="32">
        <f>SUMIFS('Capex forecast'!E$9:E$223,'Capex forecast'!$T$9:$T$223,$Q862,'Capex forecast'!$S$9:$S$223,$S862,'Capex forecast'!$Q$9:$Q$223,"Augex")</f>
        <v>0</v>
      </c>
      <c r="V862" s="32">
        <f>SUMIFS('Capex forecast'!F$9:F$223,'Capex forecast'!$T$9:$T$223,$Q862,'Capex forecast'!$S$9:$S$223,$S862,'Capex forecast'!$Q$9:$Q$223,"Augex")</f>
        <v>0</v>
      </c>
      <c r="W862" s="32">
        <f>SUMIFS('Capex forecast'!G$9:G$223,'Capex forecast'!$T$9:$T$223,$Q862,'Capex forecast'!$S$9:$S$223,$S862,'Capex forecast'!$Q$9:$Q$223,"Augex")</f>
        <v>0</v>
      </c>
      <c r="X862" s="32">
        <f>SUMIFS('Capex forecast'!H$9:H$223,'Capex forecast'!$T$9:$T$223,$Q862,'Capex forecast'!$S$9:$S$223,$S862,'Capex forecast'!$Q$9:$Q$223,"Augex")</f>
        <v>0</v>
      </c>
      <c r="Y862" s="32">
        <f>SUMIFS('Capex forecast'!I$9:I$223,'Capex forecast'!$T$9:$T$223,$Q862,'Capex forecast'!$S$9:$S$223,$S862,'Capex forecast'!$Q$9:$Q$223,"Augex")</f>
        <v>0</v>
      </c>
      <c r="Z862" s="32">
        <f>SUMIFS('Capex forecast'!J$9:J$223,'Capex forecast'!$T$9:$T$223,$Q862,'Capex forecast'!$S$9:$S$223,$S862,'Capex forecast'!$Q$9:$Q$223,"Augex")</f>
        <v>0</v>
      </c>
      <c r="AA862" s="32">
        <f>SUMIFS('Capex forecast'!K$9:K$223,'Capex forecast'!$T$9:$T$223,$Q862,'Capex forecast'!$S$9:$S$223,$S862,'Capex forecast'!$Q$9:$Q$223,"Augex")</f>
        <v>0</v>
      </c>
      <c r="AB862" s="32">
        <f>SUMIFS('Capex forecast'!L$9:L$223,'Capex forecast'!$T$9:$T$223,$Q862,'Capex forecast'!$S$9:$S$223,$S862,'Capex forecast'!$Q$9:$Q$223,"Augex")</f>
        <v>0</v>
      </c>
      <c r="AC862" s="32">
        <f>SUMIFS('Capex forecast'!M$9:M$223,'Capex forecast'!$T$9:$T$223,$Q862,'Capex forecast'!$S$9:$S$223,$S862,'Capex forecast'!$Q$9:$Q$223,"Augex")</f>
        <v>0</v>
      </c>
      <c r="AD862" s="32">
        <f>SUMIFS('Capex forecast'!N$9:N$223,'Capex forecast'!$T$9:$T$223,$Q862,'Capex forecast'!$S$9:$S$223,$S862,'Capex forecast'!$Q$9:$Q$223,"Augex")</f>
        <v>0</v>
      </c>
      <c r="AF862" s="45" t="s">
        <v>40</v>
      </c>
      <c r="AG862" s="6" t="str">
        <f>INDEX('Demand forecast'!$M$9:$M$5832,MATCH($Q862,'Demand forecast'!$B$9:$B$5832,0))</f>
        <v>No</v>
      </c>
      <c r="AH862" s="6" t="str">
        <f>IF(COUNTIF($AF$93:AF862,$B862) = 1, "LV", IF(COUNTIF($AF$93:AF862,$B862) = 2, "HV", "ST"))</f>
        <v>ST</v>
      </c>
      <c r="AI862" s="6" t="str">
        <f>INDEX('Demand forecast and growth rate'!$E$7:$E$273,MATCH($Q862,'Demand forecast and growth rate'!$B$7:$B$273,0))</f>
        <v>High growth</v>
      </c>
      <c r="AJ862" s="47">
        <f>SUMIFS('Capex forecast'!E$9:E$223,'Capex forecast'!$T$9:$T$223,$AF862,'Capex forecast'!$S$9:$S$223,$AH862,'Capex forecast'!$Q$9:$Q$223,"Repex")</f>
        <v>0</v>
      </c>
      <c r="AK862" s="47">
        <f>SUMIFS('Capex forecast'!F$9:F$223,'Capex forecast'!$T$9:$T$223,$AF862,'Capex forecast'!$S$9:$S$223,$AH862,'Capex forecast'!$Q$9:$Q$223,"Repex")</f>
        <v>0</v>
      </c>
      <c r="AL862" s="47">
        <f>SUMIFS('Capex forecast'!G$9:G$223,'Capex forecast'!$T$9:$T$223,$AF862,'Capex forecast'!$S$9:$S$223,$AH862,'Capex forecast'!$Q$9:$Q$223,"Repex")</f>
        <v>0</v>
      </c>
      <c r="AM862" s="47">
        <f>SUMIFS('Capex forecast'!H$9:H$223,'Capex forecast'!$T$9:$T$223,$AF862,'Capex forecast'!$S$9:$S$223,$AH862,'Capex forecast'!$Q$9:$Q$223,"Repex")</f>
        <v>0</v>
      </c>
      <c r="AN862" s="47">
        <f>SUMIFS('Capex forecast'!I$9:I$223,'Capex forecast'!$T$9:$T$223,$AF862,'Capex forecast'!$S$9:$S$223,$AH862,'Capex forecast'!$Q$9:$Q$223,"Repex")</f>
        <v>0</v>
      </c>
      <c r="AO862" s="47">
        <f>SUMIFS('Capex forecast'!J$9:J$223,'Capex forecast'!$T$9:$T$223,$AF862,'Capex forecast'!$S$9:$S$223,$AH862,'Capex forecast'!$Q$9:$Q$223,"Repex")</f>
        <v>0</v>
      </c>
      <c r="AP862" s="47">
        <f>SUMIFS('Capex forecast'!K$9:K$223,'Capex forecast'!$T$9:$T$223,$AF862,'Capex forecast'!$S$9:$S$223,$AH862,'Capex forecast'!$Q$9:$Q$223,"Repex")</f>
        <v>0</v>
      </c>
      <c r="AQ862" s="47">
        <f>SUMIFS('Capex forecast'!L$9:L$223,'Capex forecast'!$T$9:$T$223,$AF862,'Capex forecast'!$S$9:$S$223,$AH862,'Capex forecast'!$Q$9:$Q$223,"Repex")</f>
        <v>0</v>
      </c>
      <c r="AR862" s="47">
        <f>SUMIFS('Capex forecast'!M$9:M$223,'Capex forecast'!$T$9:$T$223,$AF862,'Capex forecast'!$S$9:$S$223,$AH862,'Capex forecast'!$Q$9:$Q$223,"Repex")</f>
        <v>0</v>
      </c>
      <c r="AS862" s="47">
        <f>SUMIFS('Capex forecast'!N$9:N$223,'Capex forecast'!$T$9:$T$223,$AF862,'Capex forecast'!$S$9:$S$223,$AH862,'Capex forecast'!$Q$9:$Q$223,"Repex")</f>
        <v>0</v>
      </c>
    </row>
    <row r="863" spans="2:45" ht="15">
      <c r="B863" s="45" t="s">
        <v>96</v>
      </c>
      <c r="C863" s="6" t="str">
        <f>INDEX('Demand forecast'!$M$9:$M$5832,MATCH($B863,'Demand forecast'!$B$9:$B$5832,0))</f>
        <v>No</v>
      </c>
      <c r="D863" s="6" t="str">
        <f>IF(COUNTIF($B$93:B863,$B863) = 1, "LV", IF(COUNTIF($B$93:B863,$B863) = 2, "HV", "ST"))</f>
        <v>ST</v>
      </c>
      <c r="E863" s="6" t="str">
        <f>INDEX('Demand forecast and growth rate'!$E$7:$E$273,MATCH($B863,'Demand forecast and growth rate'!$B$7:$B$273,0))</f>
        <v>High growth</v>
      </c>
      <c r="F863" s="32">
        <f>SUMIFS('Capex forecast'!E$9:E$223,'Capex forecast'!$T$9:$T$223,'Allocation of site-spec costs'!$B863,'Capex forecast'!$S$9:$S$223,'Allocation of site-spec costs'!$D863,'Capex forecast'!$Q$9:$Q$223,"Customer Connection")</f>
        <v>0</v>
      </c>
      <c r="G863" s="32">
        <f>SUMIFS('Capex forecast'!F$9:F$223,'Capex forecast'!$T$9:$T$223,'Allocation of site-spec costs'!$B863,'Capex forecast'!$S$9:$S$223,'Allocation of site-spec costs'!$D863,'Capex forecast'!$Q$9:$Q$223,"Customer Connection")</f>
        <v>0</v>
      </c>
      <c r="H863" s="32">
        <f>SUMIFS('Capex forecast'!G$9:G$223,'Capex forecast'!$T$9:$T$223,'Allocation of site-spec costs'!$B863,'Capex forecast'!$S$9:$S$223,'Allocation of site-spec costs'!$D863,'Capex forecast'!$Q$9:$Q$223,"Customer Connection")</f>
        <v>0</v>
      </c>
      <c r="I863" s="32">
        <f>SUMIFS('Capex forecast'!H$9:H$223,'Capex forecast'!$T$9:$T$223,'Allocation of site-spec costs'!$B863,'Capex forecast'!$S$9:$S$223,'Allocation of site-spec costs'!$D863,'Capex forecast'!$Q$9:$Q$223,"Customer Connection")</f>
        <v>0</v>
      </c>
      <c r="J863" s="32">
        <f>SUMIFS('Capex forecast'!I$9:I$223,'Capex forecast'!$T$9:$T$223,'Allocation of site-spec costs'!$B863,'Capex forecast'!$S$9:$S$223,'Allocation of site-spec costs'!$D863,'Capex forecast'!$Q$9:$Q$223,"Customer Connection")</f>
        <v>0</v>
      </c>
      <c r="K863" s="32">
        <f>SUMIFS('Capex forecast'!J$9:J$223,'Capex forecast'!$T$9:$T$223,'Allocation of site-spec costs'!$B863,'Capex forecast'!$S$9:$S$223,'Allocation of site-spec costs'!$D863,'Capex forecast'!$Q$9:$Q$223,"Customer Connection")</f>
        <v>0</v>
      </c>
      <c r="L863" s="32">
        <f>SUMIFS('Capex forecast'!K$9:K$223,'Capex forecast'!$T$9:$T$223,'Allocation of site-spec costs'!$B863,'Capex forecast'!$S$9:$S$223,'Allocation of site-spec costs'!$D863,'Capex forecast'!$Q$9:$Q$223,"Customer Connection")</f>
        <v>0</v>
      </c>
      <c r="M863" s="32">
        <f>SUMIFS('Capex forecast'!L$9:L$223,'Capex forecast'!$T$9:$T$223,'Allocation of site-spec costs'!$B863,'Capex forecast'!$S$9:$S$223,'Allocation of site-spec costs'!$D863,'Capex forecast'!$Q$9:$Q$223,"Customer Connection")</f>
        <v>0</v>
      </c>
      <c r="N863" s="32">
        <f>SUMIFS('Capex forecast'!M$9:M$223,'Capex forecast'!$T$9:$T$223,'Allocation of site-spec costs'!$B863,'Capex forecast'!$S$9:$S$223,'Allocation of site-spec costs'!$D863,'Capex forecast'!$Q$9:$Q$223,"Customer Connection")</f>
        <v>0</v>
      </c>
      <c r="O863" s="32">
        <f>SUMIFS('Capex forecast'!N$9:N$223,'Capex forecast'!$T$9:$T$223,'Allocation of site-spec costs'!$B863,'Capex forecast'!$S$9:$S$223,'Allocation of site-spec costs'!$D863,'Capex forecast'!$Q$9:$Q$223,"Customer Connection")</f>
        <v>0</v>
      </c>
      <c r="Q863" s="45" t="s">
        <v>96</v>
      </c>
      <c r="R863" s="6" t="str">
        <f>INDEX('Demand forecast'!$M$9:$M$5832,MATCH($Q863,'Demand forecast'!$B$9:$B$5832,0))</f>
        <v>No</v>
      </c>
      <c r="S863" s="6" t="str">
        <f>IF(COUNTIF($Q$93:Q863,$B863) = 1, "LV", IF(COUNTIF($Q$93:Q863,$B863) = 2, "HV", "ST"))</f>
        <v>ST</v>
      </c>
      <c r="T863" s="6" t="str">
        <f>INDEX('Demand forecast and growth rate'!$E$7:$E$273,MATCH($Q863,'Demand forecast and growth rate'!$B$7:$B$273,0))</f>
        <v>High growth</v>
      </c>
      <c r="U863" s="32">
        <f>SUMIFS('Capex forecast'!E$9:E$223,'Capex forecast'!$T$9:$T$223,$Q863,'Capex forecast'!$S$9:$S$223,$S863,'Capex forecast'!$Q$9:$Q$223,"Augex")</f>
        <v>3208783.7777297772</v>
      </c>
      <c r="V863" s="32">
        <f>SUMIFS('Capex forecast'!F$9:F$223,'Capex forecast'!$T$9:$T$223,$Q863,'Capex forecast'!$S$9:$S$223,$S863,'Capex forecast'!$Q$9:$Q$223,"Augex")</f>
        <v>0</v>
      </c>
      <c r="W863" s="32">
        <f>SUMIFS('Capex forecast'!G$9:G$223,'Capex forecast'!$T$9:$T$223,$Q863,'Capex forecast'!$S$9:$S$223,$S863,'Capex forecast'!$Q$9:$Q$223,"Augex")</f>
        <v>0</v>
      </c>
      <c r="X863" s="32">
        <f>SUMIFS('Capex forecast'!H$9:H$223,'Capex forecast'!$T$9:$T$223,$Q863,'Capex forecast'!$S$9:$S$223,$S863,'Capex forecast'!$Q$9:$Q$223,"Augex")</f>
        <v>0</v>
      </c>
      <c r="Y863" s="32">
        <f>SUMIFS('Capex forecast'!I$9:I$223,'Capex forecast'!$T$9:$T$223,$Q863,'Capex forecast'!$S$9:$S$223,$S863,'Capex forecast'!$Q$9:$Q$223,"Augex")</f>
        <v>0</v>
      </c>
      <c r="Z863" s="32">
        <f>SUMIFS('Capex forecast'!J$9:J$223,'Capex forecast'!$T$9:$T$223,$Q863,'Capex forecast'!$S$9:$S$223,$S863,'Capex forecast'!$Q$9:$Q$223,"Augex")</f>
        <v>0</v>
      </c>
      <c r="AA863" s="32">
        <f>SUMIFS('Capex forecast'!K$9:K$223,'Capex forecast'!$T$9:$T$223,$Q863,'Capex forecast'!$S$9:$S$223,$S863,'Capex forecast'!$Q$9:$Q$223,"Augex")</f>
        <v>0</v>
      </c>
      <c r="AB863" s="32">
        <f>SUMIFS('Capex forecast'!L$9:L$223,'Capex forecast'!$T$9:$T$223,$Q863,'Capex forecast'!$S$9:$S$223,$S863,'Capex forecast'!$Q$9:$Q$223,"Augex")</f>
        <v>0</v>
      </c>
      <c r="AC863" s="32">
        <f>SUMIFS('Capex forecast'!M$9:M$223,'Capex forecast'!$T$9:$T$223,$Q863,'Capex forecast'!$S$9:$S$223,$S863,'Capex forecast'!$Q$9:$Q$223,"Augex")</f>
        <v>0</v>
      </c>
      <c r="AD863" s="32">
        <f>SUMIFS('Capex forecast'!N$9:N$223,'Capex forecast'!$T$9:$T$223,$Q863,'Capex forecast'!$S$9:$S$223,$S863,'Capex forecast'!$Q$9:$Q$223,"Augex")</f>
        <v>0</v>
      </c>
      <c r="AF863" s="45" t="s">
        <v>96</v>
      </c>
      <c r="AG863" s="6" t="str">
        <f>INDEX('Demand forecast'!$M$9:$M$5832,MATCH($Q863,'Demand forecast'!$B$9:$B$5832,0))</f>
        <v>No</v>
      </c>
      <c r="AH863" s="6" t="str">
        <f>IF(COUNTIF($AF$93:AF863,$B863) = 1, "LV", IF(COUNTIF($AF$93:AF863,$B863) = 2, "HV", "ST"))</f>
        <v>ST</v>
      </c>
      <c r="AI863" s="6" t="str">
        <f>INDEX('Demand forecast and growth rate'!$E$7:$E$273,MATCH($Q863,'Demand forecast and growth rate'!$B$7:$B$273,0))</f>
        <v>High growth</v>
      </c>
      <c r="AJ863" s="47">
        <f>SUMIFS('Capex forecast'!E$9:E$223,'Capex forecast'!$T$9:$T$223,$AF863,'Capex forecast'!$S$9:$S$223,$AH863,'Capex forecast'!$Q$9:$Q$223,"Repex")</f>
        <v>0</v>
      </c>
      <c r="AK863" s="47">
        <f>SUMIFS('Capex forecast'!F$9:F$223,'Capex forecast'!$T$9:$T$223,$AF863,'Capex forecast'!$S$9:$S$223,$AH863,'Capex forecast'!$Q$9:$Q$223,"Repex")</f>
        <v>0</v>
      </c>
      <c r="AL863" s="47">
        <f>SUMIFS('Capex forecast'!G$9:G$223,'Capex forecast'!$T$9:$T$223,$AF863,'Capex forecast'!$S$9:$S$223,$AH863,'Capex forecast'!$Q$9:$Q$223,"Repex")</f>
        <v>0</v>
      </c>
      <c r="AM863" s="47">
        <f>SUMIFS('Capex forecast'!H$9:H$223,'Capex forecast'!$T$9:$T$223,$AF863,'Capex forecast'!$S$9:$S$223,$AH863,'Capex forecast'!$Q$9:$Q$223,"Repex")</f>
        <v>0</v>
      </c>
      <c r="AN863" s="47">
        <f>SUMIFS('Capex forecast'!I$9:I$223,'Capex forecast'!$T$9:$T$223,$AF863,'Capex forecast'!$S$9:$S$223,$AH863,'Capex forecast'!$Q$9:$Q$223,"Repex")</f>
        <v>0</v>
      </c>
      <c r="AO863" s="47">
        <f>SUMIFS('Capex forecast'!J$9:J$223,'Capex forecast'!$T$9:$T$223,$AF863,'Capex forecast'!$S$9:$S$223,$AH863,'Capex forecast'!$Q$9:$Q$223,"Repex")</f>
        <v>0</v>
      </c>
      <c r="AP863" s="47">
        <f>SUMIFS('Capex forecast'!K$9:K$223,'Capex forecast'!$T$9:$T$223,$AF863,'Capex forecast'!$S$9:$S$223,$AH863,'Capex forecast'!$Q$9:$Q$223,"Repex")</f>
        <v>0</v>
      </c>
      <c r="AQ863" s="47">
        <f>SUMIFS('Capex forecast'!L$9:L$223,'Capex forecast'!$T$9:$T$223,$AF863,'Capex forecast'!$S$9:$S$223,$AH863,'Capex forecast'!$Q$9:$Q$223,"Repex")</f>
        <v>0</v>
      </c>
      <c r="AR863" s="47">
        <f>SUMIFS('Capex forecast'!M$9:M$223,'Capex forecast'!$T$9:$T$223,$AF863,'Capex forecast'!$S$9:$S$223,$AH863,'Capex forecast'!$Q$9:$Q$223,"Repex")</f>
        <v>0</v>
      </c>
      <c r="AS863" s="47">
        <f>SUMIFS('Capex forecast'!N$9:N$223,'Capex forecast'!$T$9:$T$223,$AF863,'Capex forecast'!$S$9:$S$223,$AH863,'Capex forecast'!$Q$9:$Q$223,"Repex")</f>
        <v>0</v>
      </c>
    </row>
    <row r="864" spans="2:45" ht="15">
      <c r="B864" s="45" t="s">
        <v>103</v>
      </c>
      <c r="C864" s="6" t="str">
        <f>INDEX('Demand forecast'!$M$9:$M$5832,MATCH($B864,'Demand forecast'!$B$9:$B$5832,0))</f>
        <v>No</v>
      </c>
      <c r="D864" s="6" t="str">
        <f>IF(COUNTIF($B$93:B864,$B864) = 1, "LV", IF(COUNTIF($B$93:B864,$B864) = 2, "HV", "ST"))</f>
        <v>ST</v>
      </c>
      <c r="E864" s="6" t="str">
        <f>INDEX('Demand forecast and growth rate'!$E$7:$E$273,MATCH($B864,'Demand forecast and growth rate'!$B$7:$B$273,0))</f>
        <v>Small growth</v>
      </c>
      <c r="F864" s="32">
        <f>SUMIFS('Capex forecast'!E$9:E$223,'Capex forecast'!$T$9:$T$223,'Allocation of site-spec costs'!$B864,'Capex forecast'!$S$9:$S$223,'Allocation of site-spec costs'!$D864,'Capex forecast'!$Q$9:$Q$223,"Customer Connection")</f>
        <v>0</v>
      </c>
      <c r="G864" s="32">
        <f>SUMIFS('Capex forecast'!F$9:F$223,'Capex forecast'!$T$9:$T$223,'Allocation of site-spec costs'!$B864,'Capex forecast'!$S$9:$S$223,'Allocation of site-spec costs'!$D864,'Capex forecast'!$Q$9:$Q$223,"Customer Connection")</f>
        <v>0</v>
      </c>
      <c r="H864" s="32">
        <f>SUMIFS('Capex forecast'!G$9:G$223,'Capex forecast'!$T$9:$T$223,'Allocation of site-spec costs'!$B864,'Capex forecast'!$S$9:$S$223,'Allocation of site-spec costs'!$D864,'Capex forecast'!$Q$9:$Q$223,"Customer Connection")</f>
        <v>0</v>
      </c>
      <c r="I864" s="32">
        <f>SUMIFS('Capex forecast'!H$9:H$223,'Capex forecast'!$T$9:$T$223,'Allocation of site-spec costs'!$B864,'Capex forecast'!$S$9:$S$223,'Allocation of site-spec costs'!$D864,'Capex forecast'!$Q$9:$Q$223,"Customer Connection")</f>
        <v>0</v>
      </c>
      <c r="J864" s="32">
        <f>SUMIFS('Capex forecast'!I$9:I$223,'Capex forecast'!$T$9:$T$223,'Allocation of site-spec costs'!$B864,'Capex forecast'!$S$9:$S$223,'Allocation of site-spec costs'!$D864,'Capex forecast'!$Q$9:$Q$223,"Customer Connection")</f>
        <v>0</v>
      </c>
      <c r="K864" s="32">
        <f>SUMIFS('Capex forecast'!J$9:J$223,'Capex forecast'!$T$9:$T$223,'Allocation of site-spec costs'!$B864,'Capex forecast'!$S$9:$S$223,'Allocation of site-spec costs'!$D864,'Capex forecast'!$Q$9:$Q$223,"Customer Connection")</f>
        <v>0</v>
      </c>
      <c r="L864" s="32">
        <f>SUMIFS('Capex forecast'!K$9:K$223,'Capex forecast'!$T$9:$T$223,'Allocation of site-spec costs'!$B864,'Capex forecast'!$S$9:$S$223,'Allocation of site-spec costs'!$D864,'Capex forecast'!$Q$9:$Q$223,"Customer Connection")</f>
        <v>0</v>
      </c>
      <c r="M864" s="32">
        <f>SUMIFS('Capex forecast'!L$9:L$223,'Capex forecast'!$T$9:$T$223,'Allocation of site-spec costs'!$B864,'Capex forecast'!$S$9:$S$223,'Allocation of site-spec costs'!$D864,'Capex forecast'!$Q$9:$Q$223,"Customer Connection")</f>
        <v>0</v>
      </c>
      <c r="N864" s="32">
        <f>SUMIFS('Capex forecast'!M$9:M$223,'Capex forecast'!$T$9:$T$223,'Allocation of site-spec costs'!$B864,'Capex forecast'!$S$9:$S$223,'Allocation of site-spec costs'!$D864,'Capex forecast'!$Q$9:$Q$223,"Customer Connection")</f>
        <v>0</v>
      </c>
      <c r="O864" s="32">
        <f>SUMIFS('Capex forecast'!N$9:N$223,'Capex forecast'!$T$9:$T$223,'Allocation of site-spec costs'!$B864,'Capex forecast'!$S$9:$S$223,'Allocation of site-spec costs'!$D864,'Capex forecast'!$Q$9:$Q$223,"Customer Connection")</f>
        <v>0</v>
      </c>
      <c r="Q864" s="45" t="s">
        <v>103</v>
      </c>
      <c r="R864" s="6" t="str">
        <f>INDEX('Demand forecast'!$M$9:$M$5832,MATCH($Q864,'Demand forecast'!$B$9:$B$5832,0))</f>
        <v>No</v>
      </c>
      <c r="S864" s="6" t="str">
        <f>IF(COUNTIF($Q$93:Q864,$B864) = 1, "LV", IF(COUNTIF($Q$93:Q864,$B864) = 2, "HV", "ST"))</f>
        <v>ST</v>
      </c>
      <c r="T864" s="6" t="str">
        <f>INDEX('Demand forecast and growth rate'!$E$7:$E$273,MATCH($Q864,'Demand forecast and growth rate'!$B$7:$B$273,0))</f>
        <v>Small growth</v>
      </c>
      <c r="U864" s="32">
        <f>SUMIFS('Capex forecast'!E$9:E$223,'Capex forecast'!$T$9:$T$223,$Q864,'Capex forecast'!$S$9:$S$223,$S864,'Capex forecast'!$Q$9:$Q$223,"Augex")</f>
        <v>0</v>
      </c>
      <c r="V864" s="32">
        <f>SUMIFS('Capex forecast'!F$9:F$223,'Capex forecast'!$T$9:$T$223,$Q864,'Capex forecast'!$S$9:$S$223,$S864,'Capex forecast'!$Q$9:$Q$223,"Augex")</f>
        <v>0</v>
      </c>
      <c r="W864" s="32">
        <f>SUMIFS('Capex forecast'!G$9:G$223,'Capex forecast'!$T$9:$T$223,$Q864,'Capex forecast'!$S$9:$S$223,$S864,'Capex forecast'!$Q$9:$Q$223,"Augex")</f>
        <v>0</v>
      </c>
      <c r="X864" s="32">
        <f>SUMIFS('Capex forecast'!H$9:H$223,'Capex forecast'!$T$9:$T$223,$Q864,'Capex forecast'!$S$9:$S$223,$S864,'Capex forecast'!$Q$9:$Q$223,"Augex")</f>
        <v>0</v>
      </c>
      <c r="Y864" s="32">
        <f>SUMIFS('Capex forecast'!I$9:I$223,'Capex forecast'!$T$9:$T$223,$Q864,'Capex forecast'!$S$9:$S$223,$S864,'Capex forecast'!$Q$9:$Q$223,"Augex")</f>
        <v>0</v>
      </c>
      <c r="Z864" s="32">
        <f>SUMIFS('Capex forecast'!J$9:J$223,'Capex forecast'!$T$9:$T$223,$Q864,'Capex forecast'!$S$9:$S$223,$S864,'Capex forecast'!$Q$9:$Q$223,"Augex")</f>
        <v>0</v>
      </c>
      <c r="AA864" s="32">
        <f>SUMIFS('Capex forecast'!K$9:K$223,'Capex forecast'!$T$9:$T$223,$Q864,'Capex forecast'!$S$9:$S$223,$S864,'Capex forecast'!$Q$9:$Q$223,"Augex")</f>
        <v>0</v>
      </c>
      <c r="AB864" s="32">
        <f>SUMIFS('Capex forecast'!L$9:L$223,'Capex forecast'!$T$9:$T$223,$Q864,'Capex forecast'!$S$9:$S$223,$S864,'Capex forecast'!$Q$9:$Q$223,"Augex")</f>
        <v>0</v>
      </c>
      <c r="AC864" s="32">
        <f>SUMIFS('Capex forecast'!M$9:M$223,'Capex forecast'!$T$9:$T$223,$Q864,'Capex forecast'!$S$9:$S$223,$S864,'Capex forecast'!$Q$9:$Q$223,"Augex")</f>
        <v>0</v>
      </c>
      <c r="AD864" s="32">
        <f>SUMIFS('Capex forecast'!N$9:N$223,'Capex forecast'!$T$9:$T$223,$Q864,'Capex forecast'!$S$9:$S$223,$S864,'Capex forecast'!$Q$9:$Q$223,"Augex")</f>
        <v>0</v>
      </c>
      <c r="AF864" s="45" t="s">
        <v>103</v>
      </c>
      <c r="AG864" s="6" t="str">
        <f>INDEX('Demand forecast'!$M$9:$M$5832,MATCH($Q864,'Demand forecast'!$B$9:$B$5832,0))</f>
        <v>No</v>
      </c>
      <c r="AH864" s="6" t="str">
        <f>IF(COUNTIF($AF$93:AF864,$B864) = 1, "LV", IF(COUNTIF($AF$93:AF864,$B864) = 2, "HV", "ST"))</f>
        <v>ST</v>
      </c>
      <c r="AI864" s="6" t="str">
        <f>INDEX('Demand forecast and growth rate'!$E$7:$E$273,MATCH($Q864,'Demand forecast and growth rate'!$B$7:$B$273,0))</f>
        <v>Small growth</v>
      </c>
      <c r="AJ864" s="47">
        <f>SUMIFS('Capex forecast'!E$9:E$223,'Capex forecast'!$T$9:$T$223,$AF864,'Capex forecast'!$S$9:$S$223,$AH864,'Capex forecast'!$Q$9:$Q$223,"Repex")</f>
        <v>0</v>
      </c>
      <c r="AK864" s="47">
        <f>SUMIFS('Capex forecast'!F$9:F$223,'Capex forecast'!$T$9:$T$223,$AF864,'Capex forecast'!$S$9:$S$223,$AH864,'Capex forecast'!$Q$9:$Q$223,"Repex")</f>
        <v>0</v>
      </c>
      <c r="AL864" s="47">
        <f>SUMIFS('Capex forecast'!G$9:G$223,'Capex forecast'!$T$9:$T$223,$AF864,'Capex forecast'!$S$9:$S$223,$AH864,'Capex forecast'!$Q$9:$Q$223,"Repex")</f>
        <v>0</v>
      </c>
      <c r="AM864" s="47">
        <f>SUMIFS('Capex forecast'!H$9:H$223,'Capex forecast'!$T$9:$T$223,$AF864,'Capex forecast'!$S$9:$S$223,$AH864,'Capex forecast'!$Q$9:$Q$223,"Repex")</f>
        <v>0</v>
      </c>
      <c r="AN864" s="47">
        <f>SUMIFS('Capex forecast'!I$9:I$223,'Capex forecast'!$T$9:$T$223,$AF864,'Capex forecast'!$S$9:$S$223,$AH864,'Capex forecast'!$Q$9:$Q$223,"Repex")</f>
        <v>0</v>
      </c>
      <c r="AO864" s="47">
        <f>SUMIFS('Capex forecast'!J$9:J$223,'Capex forecast'!$T$9:$T$223,$AF864,'Capex forecast'!$S$9:$S$223,$AH864,'Capex forecast'!$Q$9:$Q$223,"Repex")</f>
        <v>0</v>
      </c>
      <c r="AP864" s="47">
        <f>SUMIFS('Capex forecast'!K$9:K$223,'Capex forecast'!$T$9:$T$223,$AF864,'Capex forecast'!$S$9:$S$223,$AH864,'Capex forecast'!$Q$9:$Q$223,"Repex")</f>
        <v>0</v>
      </c>
      <c r="AQ864" s="47">
        <f>SUMIFS('Capex forecast'!L$9:L$223,'Capex forecast'!$T$9:$T$223,$AF864,'Capex forecast'!$S$9:$S$223,$AH864,'Capex forecast'!$Q$9:$Q$223,"Repex")</f>
        <v>0</v>
      </c>
      <c r="AR864" s="47">
        <f>SUMIFS('Capex forecast'!M$9:M$223,'Capex forecast'!$T$9:$T$223,$AF864,'Capex forecast'!$S$9:$S$223,$AH864,'Capex forecast'!$Q$9:$Q$223,"Repex")</f>
        <v>0</v>
      </c>
      <c r="AS864" s="47">
        <f>SUMIFS('Capex forecast'!N$9:N$223,'Capex forecast'!$T$9:$T$223,$AF864,'Capex forecast'!$S$9:$S$223,$AH864,'Capex forecast'!$Q$9:$Q$223,"Repex")</f>
        <v>0</v>
      </c>
    </row>
    <row r="865" spans="2:45" ht="15">
      <c r="B865" s="45" t="s">
        <v>448</v>
      </c>
      <c r="C865" s="6" t="str">
        <f>INDEX('Demand forecast'!$M$9:$M$5832,MATCH($B865,'Demand forecast'!$B$9:$B$5832,0))</f>
        <v>Yes</v>
      </c>
      <c r="D865" s="6" t="str">
        <f>IF(COUNTIF($B$93:B865,$B865) = 1, "LV", IF(COUNTIF($B$93:B865,$B865) = 2, "HV", "ST"))</f>
        <v>ST</v>
      </c>
      <c r="E865" s="6" t="str">
        <f>INDEX('Demand forecast and growth rate'!$E$7:$E$273,MATCH($B865,'Demand forecast and growth rate'!$B$7:$B$273,0))</f>
        <v>Steady/falling</v>
      </c>
      <c r="F865" s="32">
        <f>SUMIFS('Capex forecast'!E$9:E$223,'Capex forecast'!$T$9:$T$223,'Allocation of site-spec costs'!$B865,'Capex forecast'!$S$9:$S$223,'Allocation of site-spec costs'!$D865,'Capex forecast'!$Q$9:$Q$223,"Customer Connection")</f>
        <v>0</v>
      </c>
      <c r="G865" s="32">
        <f>SUMIFS('Capex forecast'!F$9:F$223,'Capex forecast'!$T$9:$T$223,'Allocation of site-spec costs'!$B865,'Capex forecast'!$S$9:$S$223,'Allocation of site-spec costs'!$D865,'Capex forecast'!$Q$9:$Q$223,"Customer Connection")</f>
        <v>0</v>
      </c>
      <c r="H865" s="32">
        <f>SUMIFS('Capex forecast'!G$9:G$223,'Capex forecast'!$T$9:$T$223,'Allocation of site-spec costs'!$B865,'Capex forecast'!$S$9:$S$223,'Allocation of site-spec costs'!$D865,'Capex forecast'!$Q$9:$Q$223,"Customer Connection")</f>
        <v>0</v>
      </c>
      <c r="I865" s="32">
        <f>SUMIFS('Capex forecast'!H$9:H$223,'Capex forecast'!$T$9:$T$223,'Allocation of site-spec costs'!$B865,'Capex forecast'!$S$9:$S$223,'Allocation of site-spec costs'!$D865,'Capex forecast'!$Q$9:$Q$223,"Customer Connection")</f>
        <v>0</v>
      </c>
      <c r="J865" s="32">
        <f>SUMIFS('Capex forecast'!I$9:I$223,'Capex forecast'!$T$9:$T$223,'Allocation of site-spec costs'!$B865,'Capex forecast'!$S$9:$S$223,'Allocation of site-spec costs'!$D865,'Capex forecast'!$Q$9:$Q$223,"Customer Connection")</f>
        <v>0</v>
      </c>
      <c r="K865" s="32">
        <f>SUMIFS('Capex forecast'!J$9:J$223,'Capex forecast'!$T$9:$T$223,'Allocation of site-spec costs'!$B865,'Capex forecast'!$S$9:$S$223,'Allocation of site-spec costs'!$D865,'Capex forecast'!$Q$9:$Q$223,"Customer Connection")</f>
        <v>0</v>
      </c>
      <c r="L865" s="32">
        <f>SUMIFS('Capex forecast'!K$9:K$223,'Capex forecast'!$T$9:$T$223,'Allocation of site-spec costs'!$B865,'Capex forecast'!$S$9:$S$223,'Allocation of site-spec costs'!$D865,'Capex forecast'!$Q$9:$Q$223,"Customer Connection")</f>
        <v>0</v>
      </c>
      <c r="M865" s="32">
        <f>SUMIFS('Capex forecast'!L$9:L$223,'Capex forecast'!$T$9:$T$223,'Allocation of site-spec costs'!$B865,'Capex forecast'!$S$9:$S$223,'Allocation of site-spec costs'!$D865,'Capex forecast'!$Q$9:$Q$223,"Customer Connection")</f>
        <v>0</v>
      </c>
      <c r="N865" s="32">
        <f>SUMIFS('Capex forecast'!M$9:M$223,'Capex forecast'!$T$9:$T$223,'Allocation of site-spec costs'!$B865,'Capex forecast'!$S$9:$S$223,'Allocation of site-spec costs'!$D865,'Capex forecast'!$Q$9:$Q$223,"Customer Connection")</f>
        <v>0</v>
      </c>
      <c r="O865" s="32">
        <f>SUMIFS('Capex forecast'!N$9:N$223,'Capex forecast'!$T$9:$T$223,'Allocation of site-spec costs'!$B865,'Capex forecast'!$S$9:$S$223,'Allocation of site-spec costs'!$D865,'Capex forecast'!$Q$9:$Q$223,"Customer Connection")</f>
        <v>0</v>
      </c>
      <c r="Q865" s="45" t="s">
        <v>448</v>
      </c>
      <c r="R865" s="6" t="str">
        <f>INDEX('Demand forecast'!$M$9:$M$5832,MATCH($Q865,'Demand forecast'!$B$9:$B$5832,0))</f>
        <v>Yes</v>
      </c>
      <c r="S865" s="6" t="str">
        <f>IF(COUNTIF($Q$93:Q865,$B865) = 1, "LV", IF(COUNTIF($Q$93:Q865,$B865) = 2, "HV", "ST"))</f>
        <v>ST</v>
      </c>
      <c r="T865" s="6" t="str">
        <f>INDEX('Demand forecast and growth rate'!$E$7:$E$273,MATCH($Q865,'Demand forecast and growth rate'!$B$7:$B$273,0))</f>
        <v>Steady/falling</v>
      </c>
      <c r="U865" s="32">
        <f>SUMIFS('Capex forecast'!E$9:E$223,'Capex forecast'!$T$9:$T$223,$Q865,'Capex forecast'!$S$9:$S$223,$S865,'Capex forecast'!$Q$9:$Q$223,"Augex")</f>
        <v>0</v>
      </c>
      <c r="V865" s="32">
        <f>SUMIFS('Capex forecast'!F$9:F$223,'Capex forecast'!$T$9:$T$223,$Q865,'Capex forecast'!$S$9:$S$223,$S865,'Capex forecast'!$Q$9:$Q$223,"Augex")</f>
        <v>0</v>
      </c>
      <c r="W865" s="32">
        <f>SUMIFS('Capex forecast'!G$9:G$223,'Capex forecast'!$T$9:$T$223,$Q865,'Capex forecast'!$S$9:$S$223,$S865,'Capex forecast'!$Q$9:$Q$223,"Augex")</f>
        <v>0</v>
      </c>
      <c r="X865" s="32">
        <f>SUMIFS('Capex forecast'!H$9:H$223,'Capex forecast'!$T$9:$T$223,$Q865,'Capex forecast'!$S$9:$S$223,$S865,'Capex forecast'!$Q$9:$Q$223,"Augex")</f>
        <v>0</v>
      </c>
      <c r="Y865" s="32">
        <f>SUMIFS('Capex forecast'!I$9:I$223,'Capex forecast'!$T$9:$T$223,$Q865,'Capex forecast'!$S$9:$S$223,$S865,'Capex forecast'!$Q$9:$Q$223,"Augex")</f>
        <v>0</v>
      </c>
      <c r="Z865" s="32">
        <f>SUMIFS('Capex forecast'!J$9:J$223,'Capex forecast'!$T$9:$T$223,$Q865,'Capex forecast'!$S$9:$S$223,$S865,'Capex forecast'!$Q$9:$Q$223,"Augex")</f>
        <v>0</v>
      </c>
      <c r="AA865" s="32">
        <f>SUMIFS('Capex forecast'!K$9:K$223,'Capex forecast'!$T$9:$T$223,$Q865,'Capex forecast'!$S$9:$S$223,$S865,'Capex forecast'!$Q$9:$Q$223,"Augex")</f>
        <v>0</v>
      </c>
      <c r="AB865" s="32">
        <f>SUMIFS('Capex forecast'!L$9:L$223,'Capex forecast'!$T$9:$T$223,$Q865,'Capex forecast'!$S$9:$S$223,$S865,'Capex forecast'!$Q$9:$Q$223,"Augex")</f>
        <v>0</v>
      </c>
      <c r="AC865" s="32">
        <f>SUMIFS('Capex forecast'!M$9:M$223,'Capex forecast'!$T$9:$T$223,$Q865,'Capex forecast'!$S$9:$S$223,$S865,'Capex forecast'!$Q$9:$Q$223,"Augex")</f>
        <v>0</v>
      </c>
      <c r="AD865" s="32">
        <f>SUMIFS('Capex forecast'!N$9:N$223,'Capex forecast'!$T$9:$T$223,$Q865,'Capex forecast'!$S$9:$S$223,$S865,'Capex forecast'!$Q$9:$Q$223,"Augex")</f>
        <v>0</v>
      </c>
      <c r="AF865" s="45" t="s">
        <v>448</v>
      </c>
      <c r="AG865" s="6" t="str">
        <f>INDEX('Demand forecast'!$M$9:$M$5832,MATCH($Q865,'Demand forecast'!$B$9:$B$5832,0))</f>
        <v>Yes</v>
      </c>
      <c r="AH865" s="6" t="str">
        <f>IF(COUNTIF($AF$93:AF865,$B865) = 1, "LV", IF(COUNTIF($AF$93:AF865,$B865) = 2, "HV", "ST"))</f>
        <v>ST</v>
      </c>
      <c r="AI865" s="6" t="str">
        <f>INDEX('Demand forecast and growth rate'!$E$7:$E$273,MATCH($Q865,'Demand forecast and growth rate'!$B$7:$B$273,0))</f>
        <v>Steady/falling</v>
      </c>
      <c r="AJ865" s="47">
        <f>SUMIFS('Capex forecast'!E$9:E$223,'Capex forecast'!$T$9:$T$223,$AF865,'Capex forecast'!$S$9:$S$223,$AH865,'Capex forecast'!$Q$9:$Q$223,"Repex")</f>
        <v>0</v>
      </c>
      <c r="AK865" s="47">
        <f>SUMIFS('Capex forecast'!F$9:F$223,'Capex forecast'!$T$9:$T$223,$AF865,'Capex forecast'!$S$9:$S$223,$AH865,'Capex forecast'!$Q$9:$Q$223,"Repex")</f>
        <v>0</v>
      </c>
      <c r="AL865" s="47">
        <f>SUMIFS('Capex forecast'!G$9:G$223,'Capex forecast'!$T$9:$T$223,$AF865,'Capex forecast'!$S$9:$S$223,$AH865,'Capex forecast'!$Q$9:$Q$223,"Repex")</f>
        <v>0</v>
      </c>
      <c r="AM865" s="47">
        <f>SUMIFS('Capex forecast'!H$9:H$223,'Capex forecast'!$T$9:$T$223,$AF865,'Capex forecast'!$S$9:$S$223,$AH865,'Capex forecast'!$Q$9:$Q$223,"Repex")</f>
        <v>0</v>
      </c>
      <c r="AN865" s="47">
        <f>SUMIFS('Capex forecast'!I$9:I$223,'Capex forecast'!$T$9:$T$223,$AF865,'Capex forecast'!$S$9:$S$223,$AH865,'Capex forecast'!$Q$9:$Q$223,"Repex")</f>
        <v>0</v>
      </c>
      <c r="AO865" s="47">
        <f>SUMIFS('Capex forecast'!J$9:J$223,'Capex forecast'!$T$9:$T$223,$AF865,'Capex forecast'!$S$9:$S$223,$AH865,'Capex forecast'!$Q$9:$Q$223,"Repex")</f>
        <v>0</v>
      </c>
      <c r="AP865" s="47">
        <f>SUMIFS('Capex forecast'!K$9:K$223,'Capex forecast'!$T$9:$T$223,$AF865,'Capex forecast'!$S$9:$S$223,$AH865,'Capex forecast'!$Q$9:$Q$223,"Repex")</f>
        <v>0</v>
      </c>
      <c r="AQ865" s="47">
        <f>SUMIFS('Capex forecast'!L$9:L$223,'Capex forecast'!$T$9:$T$223,$AF865,'Capex forecast'!$S$9:$S$223,$AH865,'Capex forecast'!$Q$9:$Q$223,"Repex")</f>
        <v>0</v>
      </c>
      <c r="AR865" s="47">
        <f>SUMIFS('Capex forecast'!M$9:M$223,'Capex forecast'!$T$9:$T$223,$AF865,'Capex forecast'!$S$9:$S$223,$AH865,'Capex forecast'!$Q$9:$Q$223,"Repex")</f>
        <v>0</v>
      </c>
      <c r="AS865" s="47">
        <f>SUMIFS('Capex forecast'!N$9:N$223,'Capex forecast'!$T$9:$T$223,$AF865,'Capex forecast'!$S$9:$S$223,$AH865,'Capex forecast'!$Q$9:$Q$223,"Repex")</f>
        <v>0</v>
      </c>
    </row>
    <row r="866" spans="2:45" ht="15">
      <c r="B866" s="45" t="s">
        <v>237</v>
      </c>
      <c r="C866" s="6" t="str">
        <f>INDEX('Demand forecast'!$M$9:$M$5832,MATCH($B866,'Demand forecast'!$B$9:$B$5832,0))</f>
        <v>Yes</v>
      </c>
      <c r="D866" s="6" t="str">
        <f>IF(COUNTIF($B$93:B866,$B866) = 1, "LV", IF(COUNTIF($B$93:B866,$B866) = 2, "HV", "ST"))</f>
        <v>ST</v>
      </c>
      <c r="E866" s="6" t="str">
        <f>INDEX('Demand forecast and growth rate'!$E$7:$E$273,MATCH($B866,'Demand forecast and growth rate'!$B$7:$B$273,0))</f>
        <v>Steady/falling</v>
      </c>
      <c r="F866" s="32">
        <f>SUMIFS('Capex forecast'!E$9:E$223,'Capex forecast'!$T$9:$T$223,'Allocation of site-spec costs'!$B866,'Capex forecast'!$S$9:$S$223,'Allocation of site-spec costs'!$D866,'Capex forecast'!$Q$9:$Q$223,"Customer Connection")</f>
        <v>0</v>
      </c>
      <c r="G866" s="32">
        <f>SUMIFS('Capex forecast'!F$9:F$223,'Capex forecast'!$T$9:$T$223,'Allocation of site-spec costs'!$B866,'Capex forecast'!$S$9:$S$223,'Allocation of site-spec costs'!$D866,'Capex forecast'!$Q$9:$Q$223,"Customer Connection")</f>
        <v>0</v>
      </c>
      <c r="H866" s="32">
        <f>SUMIFS('Capex forecast'!G$9:G$223,'Capex forecast'!$T$9:$T$223,'Allocation of site-spec costs'!$B866,'Capex forecast'!$S$9:$S$223,'Allocation of site-spec costs'!$D866,'Capex forecast'!$Q$9:$Q$223,"Customer Connection")</f>
        <v>0</v>
      </c>
      <c r="I866" s="32">
        <f>SUMIFS('Capex forecast'!H$9:H$223,'Capex forecast'!$T$9:$T$223,'Allocation of site-spec costs'!$B866,'Capex forecast'!$S$9:$S$223,'Allocation of site-spec costs'!$D866,'Capex forecast'!$Q$9:$Q$223,"Customer Connection")</f>
        <v>0</v>
      </c>
      <c r="J866" s="32">
        <f>SUMIFS('Capex forecast'!I$9:I$223,'Capex forecast'!$T$9:$T$223,'Allocation of site-spec costs'!$B866,'Capex forecast'!$S$9:$S$223,'Allocation of site-spec costs'!$D866,'Capex forecast'!$Q$9:$Q$223,"Customer Connection")</f>
        <v>0</v>
      </c>
      <c r="K866" s="32">
        <f>SUMIFS('Capex forecast'!J$9:J$223,'Capex forecast'!$T$9:$T$223,'Allocation of site-spec costs'!$B866,'Capex forecast'!$S$9:$S$223,'Allocation of site-spec costs'!$D866,'Capex forecast'!$Q$9:$Q$223,"Customer Connection")</f>
        <v>0</v>
      </c>
      <c r="L866" s="32">
        <f>SUMIFS('Capex forecast'!K$9:K$223,'Capex forecast'!$T$9:$T$223,'Allocation of site-spec costs'!$B866,'Capex forecast'!$S$9:$S$223,'Allocation of site-spec costs'!$D866,'Capex forecast'!$Q$9:$Q$223,"Customer Connection")</f>
        <v>0</v>
      </c>
      <c r="M866" s="32">
        <f>SUMIFS('Capex forecast'!L$9:L$223,'Capex forecast'!$T$9:$T$223,'Allocation of site-spec costs'!$B866,'Capex forecast'!$S$9:$S$223,'Allocation of site-spec costs'!$D866,'Capex forecast'!$Q$9:$Q$223,"Customer Connection")</f>
        <v>0</v>
      </c>
      <c r="N866" s="32">
        <f>SUMIFS('Capex forecast'!M$9:M$223,'Capex forecast'!$T$9:$T$223,'Allocation of site-spec costs'!$B866,'Capex forecast'!$S$9:$S$223,'Allocation of site-spec costs'!$D866,'Capex forecast'!$Q$9:$Q$223,"Customer Connection")</f>
        <v>0</v>
      </c>
      <c r="O866" s="32">
        <f>SUMIFS('Capex forecast'!N$9:N$223,'Capex forecast'!$T$9:$T$223,'Allocation of site-spec costs'!$B866,'Capex forecast'!$S$9:$S$223,'Allocation of site-spec costs'!$D866,'Capex forecast'!$Q$9:$Q$223,"Customer Connection")</f>
        <v>0</v>
      </c>
      <c r="Q866" s="45" t="s">
        <v>237</v>
      </c>
      <c r="R866" s="6" t="str">
        <f>INDEX('Demand forecast'!$M$9:$M$5832,MATCH($Q866,'Demand forecast'!$B$9:$B$5832,0))</f>
        <v>Yes</v>
      </c>
      <c r="S866" s="6" t="str">
        <f>IF(COUNTIF($Q$93:Q866,$B866) = 1, "LV", IF(COUNTIF($Q$93:Q866,$B866) = 2, "HV", "ST"))</f>
        <v>ST</v>
      </c>
      <c r="T866" s="6" t="str">
        <f>INDEX('Demand forecast and growth rate'!$E$7:$E$273,MATCH($Q866,'Demand forecast and growth rate'!$B$7:$B$273,0))</f>
        <v>Steady/falling</v>
      </c>
      <c r="U866" s="32">
        <f>SUMIFS('Capex forecast'!E$9:E$223,'Capex forecast'!$T$9:$T$223,$Q866,'Capex forecast'!$S$9:$S$223,$S866,'Capex forecast'!$Q$9:$Q$223,"Augex")</f>
        <v>0</v>
      </c>
      <c r="V866" s="32">
        <f>SUMIFS('Capex forecast'!F$9:F$223,'Capex forecast'!$T$9:$T$223,$Q866,'Capex forecast'!$S$9:$S$223,$S866,'Capex forecast'!$Q$9:$Q$223,"Augex")</f>
        <v>0</v>
      </c>
      <c r="W866" s="32">
        <f>SUMIFS('Capex forecast'!G$9:G$223,'Capex forecast'!$T$9:$T$223,$Q866,'Capex forecast'!$S$9:$S$223,$S866,'Capex forecast'!$Q$9:$Q$223,"Augex")</f>
        <v>0</v>
      </c>
      <c r="X866" s="32">
        <f>SUMIFS('Capex forecast'!H$9:H$223,'Capex forecast'!$T$9:$T$223,$Q866,'Capex forecast'!$S$9:$S$223,$S866,'Capex forecast'!$Q$9:$Q$223,"Augex")</f>
        <v>0</v>
      </c>
      <c r="Y866" s="32">
        <f>SUMIFS('Capex forecast'!I$9:I$223,'Capex forecast'!$T$9:$T$223,$Q866,'Capex forecast'!$S$9:$S$223,$S866,'Capex forecast'!$Q$9:$Q$223,"Augex")</f>
        <v>0</v>
      </c>
      <c r="Z866" s="32">
        <f>SUMIFS('Capex forecast'!J$9:J$223,'Capex forecast'!$T$9:$T$223,$Q866,'Capex forecast'!$S$9:$S$223,$S866,'Capex forecast'!$Q$9:$Q$223,"Augex")</f>
        <v>0</v>
      </c>
      <c r="AA866" s="32">
        <f>SUMIFS('Capex forecast'!K$9:K$223,'Capex forecast'!$T$9:$T$223,$Q866,'Capex forecast'!$S$9:$S$223,$S866,'Capex forecast'!$Q$9:$Q$223,"Augex")</f>
        <v>0</v>
      </c>
      <c r="AB866" s="32">
        <f>SUMIFS('Capex forecast'!L$9:L$223,'Capex forecast'!$T$9:$T$223,$Q866,'Capex forecast'!$S$9:$S$223,$S866,'Capex forecast'!$Q$9:$Q$223,"Augex")</f>
        <v>0</v>
      </c>
      <c r="AC866" s="32">
        <f>SUMIFS('Capex forecast'!M$9:M$223,'Capex forecast'!$T$9:$T$223,$Q866,'Capex forecast'!$S$9:$S$223,$S866,'Capex forecast'!$Q$9:$Q$223,"Augex")</f>
        <v>0</v>
      </c>
      <c r="AD866" s="32">
        <f>SUMIFS('Capex forecast'!N$9:N$223,'Capex forecast'!$T$9:$T$223,$Q866,'Capex forecast'!$S$9:$S$223,$S866,'Capex forecast'!$Q$9:$Q$223,"Augex")</f>
        <v>0</v>
      </c>
      <c r="AF866" s="45" t="s">
        <v>237</v>
      </c>
      <c r="AG866" s="6" t="str">
        <f>INDEX('Demand forecast'!$M$9:$M$5832,MATCH($Q866,'Demand forecast'!$B$9:$B$5832,0))</f>
        <v>Yes</v>
      </c>
      <c r="AH866" s="6" t="str">
        <f>IF(COUNTIF($AF$93:AF866,$B866) = 1, "LV", IF(COUNTIF($AF$93:AF866,$B866) = 2, "HV", "ST"))</f>
        <v>ST</v>
      </c>
      <c r="AI866" s="6" t="str">
        <f>INDEX('Demand forecast and growth rate'!$E$7:$E$273,MATCH($Q866,'Demand forecast and growth rate'!$B$7:$B$273,0))</f>
        <v>Steady/falling</v>
      </c>
      <c r="AJ866" s="47">
        <f>SUMIFS('Capex forecast'!E$9:E$223,'Capex forecast'!$T$9:$T$223,$AF866,'Capex forecast'!$S$9:$S$223,$AH866,'Capex forecast'!$Q$9:$Q$223,"Repex")</f>
        <v>0</v>
      </c>
      <c r="AK866" s="47">
        <f>SUMIFS('Capex forecast'!F$9:F$223,'Capex forecast'!$T$9:$T$223,$AF866,'Capex forecast'!$S$9:$S$223,$AH866,'Capex forecast'!$Q$9:$Q$223,"Repex")</f>
        <v>0</v>
      </c>
      <c r="AL866" s="47">
        <f>SUMIFS('Capex forecast'!G$9:G$223,'Capex forecast'!$T$9:$T$223,$AF866,'Capex forecast'!$S$9:$S$223,$AH866,'Capex forecast'!$Q$9:$Q$223,"Repex")</f>
        <v>0</v>
      </c>
      <c r="AM866" s="47">
        <f>SUMIFS('Capex forecast'!H$9:H$223,'Capex forecast'!$T$9:$T$223,$AF866,'Capex forecast'!$S$9:$S$223,$AH866,'Capex forecast'!$Q$9:$Q$223,"Repex")</f>
        <v>0</v>
      </c>
      <c r="AN866" s="47">
        <f>SUMIFS('Capex forecast'!I$9:I$223,'Capex forecast'!$T$9:$T$223,$AF866,'Capex forecast'!$S$9:$S$223,$AH866,'Capex forecast'!$Q$9:$Q$223,"Repex")</f>
        <v>0</v>
      </c>
      <c r="AO866" s="47">
        <f>SUMIFS('Capex forecast'!J$9:J$223,'Capex forecast'!$T$9:$T$223,$AF866,'Capex forecast'!$S$9:$S$223,$AH866,'Capex forecast'!$Q$9:$Q$223,"Repex")</f>
        <v>0</v>
      </c>
      <c r="AP866" s="47">
        <f>SUMIFS('Capex forecast'!K$9:K$223,'Capex forecast'!$T$9:$T$223,$AF866,'Capex forecast'!$S$9:$S$223,$AH866,'Capex forecast'!$Q$9:$Q$223,"Repex")</f>
        <v>0</v>
      </c>
      <c r="AQ866" s="47">
        <f>SUMIFS('Capex forecast'!L$9:L$223,'Capex forecast'!$T$9:$T$223,$AF866,'Capex forecast'!$S$9:$S$223,$AH866,'Capex forecast'!$Q$9:$Q$223,"Repex")</f>
        <v>0</v>
      </c>
      <c r="AR866" s="47">
        <f>SUMIFS('Capex forecast'!M$9:M$223,'Capex forecast'!$T$9:$T$223,$AF866,'Capex forecast'!$S$9:$S$223,$AH866,'Capex forecast'!$Q$9:$Q$223,"Repex")</f>
        <v>0</v>
      </c>
      <c r="AS866" s="47">
        <f>SUMIFS('Capex forecast'!N$9:N$223,'Capex forecast'!$T$9:$T$223,$AF866,'Capex forecast'!$S$9:$S$223,$AH866,'Capex forecast'!$Q$9:$Q$223,"Repex")</f>
        <v>0</v>
      </c>
    </row>
    <row r="867" spans="2:45" ht="15">
      <c r="B867" s="45" t="s">
        <v>135</v>
      </c>
      <c r="C867" s="6" t="str">
        <f>INDEX('Demand forecast'!$M$9:$M$5832,MATCH($B867,'Demand forecast'!$B$9:$B$5832,0))</f>
        <v>No</v>
      </c>
      <c r="D867" s="6" t="str">
        <f>IF(COUNTIF($B$93:B867,$B867) = 1, "LV", IF(COUNTIF($B$93:B867,$B867) = 2, "HV", "ST"))</f>
        <v>ST</v>
      </c>
      <c r="E867" s="6" t="str">
        <f>INDEX('Demand forecast and growth rate'!$E$7:$E$273,MATCH($B867,'Demand forecast and growth rate'!$B$7:$B$273,0))</f>
        <v>High growth</v>
      </c>
      <c r="F867" s="32">
        <f>SUMIFS('Capex forecast'!E$9:E$223,'Capex forecast'!$T$9:$T$223,'Allocation of site-spec costs'!$B867,'Capex forecast'!$S$9:$S$223,'Allocation of site-spec costs'!$D867,'Capex forecast'!$Q$9:$Q$223,"Customer Connection")</f>
        <v>0</v>
      </c>
      <c r="G867" s="32">
        <f>SUMIFS('Capex forecast'!F$9:F$223,'Capex forecast'!$T$9:$T$223,'Allocation of site-spec costs'!$B867,'Capex forecast'!$S$9:$S$223,'Allocation of site-spec costs'!$D867,'Capex forecast'!$Q$9:$Q$223,"Customer Connection")</f>
        <v>0</v>
      </c>
      <c r="H867" s="32">
        <f>SUMIFS('Capex forecast'!G$9:G$223,'Capex forecast'!$T$9:$T$223,'Allocation of site-spec costs'!$B867,'Capex forecast'!$S$9:$S$223,'Allocation of site-spec costs'!$D867,'Capex forecast'!$Q$9:$Q$223,"Customer Connection")</f>
        <v>0</v>
      </c>
      <c r="I867" s="32">
        <f>SUMIFS('Capex forecast'!H$9:H$223,'Capex forecast'!$T$9:$T$223,'Allocation of site-spec costs'!$B867,'Capex forecast'!$S$9:$S$223,'Allocation of site-spec costs'!$D867,'Capex forecast'!$Q$9:$Q$223,"Customer Connection")</f>
        <v>0</v>
      </c>
      <c r="J867" s="32">
        <f>SUMIFS('Capex forecast'!I$9:I$223,'Capex forecast'!$T$9:$T$223,'Allocation of site-spec costs'!$B867,'Capex forecast'!$S$9:$S$223,'Allocation of site-spec costs'!$D867,'Capex forecast'!$Q$9:$Q$223,"Customer Connection")</f>
        <v>0</v>
      </c>
      <c r="K867" s="32">
        <f>SUMIFS('Capex forecast'!J$9:J$223,'Capex forecast'!$T$9:$T$223,'Allocation of site-spec costs'!$B867,'Capex forecast'!$S$9:$S$223,'Allocation of site-spec costs'!$D867,'Capex forecast'!$Q$9:$Q$223,"Customer Connection")</f>
        <v>0</v>
      </c>
      <c r="L867" s="32">
        <f>SUMIFS('Capex forecast'!K$9:K$223,'Capex forecast'!$T$9:$T$223,'Allocation of site-spec costs'!$B867,'Capex forecast'!$S$9:$S$223,'Allocation of site-spec costs'!$D867,'Capex forecast'!$Q$9:$Q$223,"Customer Connection")</f>
        <v>0</v>
      </c>
      <c r="M867" s="32">
        <f>SUMIFS('Capex forecast'!L$9:L$223,'Capex forecast'!$T$9:$T$223,'Allocation of site-spec costs'!$B867,'Capex forecast'!$S$9:$S$223,'Allocation of site-spec costs'!$D867,'Capex forecast'!$Q$9:$Q$223,"Customer Connection")</f>
        <v>0</v>
      </c>
      <c r="N867" s="32">
        <f>SUMIFS('Capex forecast'!M$9:M$223,'Capex forecast'!$T$9:$T$223,'Allocation of site-spec costs'!$B867,'Capex forecast'!$S$9:$S$223,'Allocation of site-spec costs'!$D867,'Capex forecast'!$Q$9:$Q$223,"Customer Connection")</f>
        <v>0</v>
      </c>
      <c r="O867" s="32">
        <f>SUMIFS('Capex forecast'!N$9:N$223,'Capex forecast'!$T$9:$T$223,'Allocation of site-spec costs'!$B867,'Capex forecast'!$S$9:$S$223,'Allocation of site-spec costs'!$D867,'Capex forecast'!$Q$9:$Q$223,"Customer Connection")</f>
        <v>0</v>
      </c>
      <c r="Q867" s="45" t="s">
        <v>135</v>
      </c>
      <c r="R867" s="6" t="str">
        <f>INDEX('Demand forecast'!$M$9:$M$5832,MATCH($Q867,'Demand forecast'!$B$9:$B$5832,0))</f>
        <v>No</v>
      </c>
      <c r="S867" s="6" t="str">
        <f>IF(COUNTIF($Q$93:Q867,$B867) = 1, "LV", IF(COUNTIF($Q$93:Q867,$B867) = 2, "HV", "ST"))</f>
        <v>ST</v>
      </c>
      <c r="T867" s="6" t="str">
        <f>INDEX('Demand forecast and growth rate'!$E$7:$E$273,MATCH($Q867,'Demand forecast and growth rate'!$B$7:$B$273,0))</f>
        <v>High growth</v>
      </c>
      <c r="U867" s="32">
        <f>SUMIFS('Capex forecast'!E$9:E$223,'Capex forecast'!$T$9:$T$223,$Q867,'Capex forecast'!$S$9:$S$223,$S867,'Capex forecast'!$Q$9:$Q$223,"Augex")</f>
        <v>0</v>
      </c>
      <c r="V867" s="32">
        <f>SUMIFS('Capex forecast'!F$9:F$223,'Capex forecast'!$T$9:$T$223,$Q867,'Capex forecast'!$S$9:$S$223,$S867,'Capex forecast'!$Q$9:$Q$223,"Augex")</f>
        <v>0</v>
      </c>
      <c r="W867" s="32">
        <f>SUMIFS('Capex forecast'!G$9:G$223,'Capex forecast'!$T$9:$T$223,$Q867,'Capex forecast'!$S$9:$S$223,$S867,'Capex forecast'!$Q$9:$Q$223,"Augex")</f>
        <v>0</v>
      </c>
      <c r="X867" s="32">
        <f>SUMIFS('Capex forecast'!H$9:H$223,'Capex forecast'!$T$9:$T$223,$Q867,'Capex forecast'!$S$9:$S$223,$S867,'Capex forecast'!$Q$9:$Q$223,"Augex")</f>
        <v>0</v>
      </c>
      <c r="Y867" s="32">
        <f>SUMIFS('Capex forecast'!I$9:I$223,'Capex forecast'!$T$9:$T$223,$Q867,'Capex forecast'!$S$9:$S$223,$S867,'Capex forecast'!$Q$9:$Q$223,"Augex")</f>
        <v>0</v>
      </c>
      <c r="Z867" s="32">
        <f>SUMIFS('Capex forecast'!J$9:J$223,'Capex forecast'!$T$9:$T$223,$Q867,'Capex forecast'!$S$9:$S$223,$S867,'Capex forecast'!$Q$9:$Q$223,"Augex")</f>
        <v>0</v>
      </c>
      <c r="AA867" s="32">
        <f>SUMIFS('Capex forecast'!K$9:K$223,'Capex forecast'!$T$9:$T$223,$Q867,'Capex forecast'!$S$9:$S$223,$S867,'Capex forecast'!$Q$9:$Q$223,"Augex")</f>
        <v>0</v>
      </c>
      <c r="AB867" s="32">
        <f>SUMIFS('Capex forecast'!L$9:L$223,'Capex forecast'!$T$9:$T$223,$Q867,'Capex forecast'!$S$9:$S$223,$S867,'Capex forecast'!$Q$9:$Q$223,"Augex")</f>
        <v>0</v>
      </c>
      <c r="AC867" s="32">
        <f>SUMIFS('Capex forecast'!M$9:M$223,'Capex forecast'!$T$9:$T$223,$Q867,'Capex forecast'!$S$9:$S$223,$S867,'Capex forecast'!$Q$9:$Q$223,"Augex")</f>
        <v>0</v>
      </c>
      <c r="AD867" s="32">
        <f>SUMIFS('Capex forecast'!N$9:N$223,'Capex forecast'!$T$9:$T$223,$Q867,'Capex forecast'!$S$9:$S$223,$S867,'Capex forecast'!$Q$9:$Q$223,"Augex")</f>
        <v>0</v>
      </c>
      <c r="AF867" s="45" t="s">
        <v>135</v>
      </c>
      <c r="AG867" s="6" t="str">
        <f>INDEX('Demand forecast'!$M$9:$M$5832,MATCH($Q867,'Demand forecast'!$B$9:$B$5832,0))</f>
        <v>No</v>
      </c>
      <c r="AH867" s="6" t="str">
        <f>IF(COUNTIF($AF$93:AF867,$B867) = 1, "LV", IF(COUNTIF($AF$93:AF867,$B867) = 2, "HV", "ST"))</f>
        <v>ST</v>
      </c>
      <c r="AI867" s="6" t="str">
        <f>INDEX('Demand forecast and growth rate'!$E$7:$E$273,MATCH($Q867,'Demand forecast and growth rate'!$B$7:$B$273,0))</f>
        <v>High growth</v>
      </c>
      <c r="AJ867" s="47">
        <f>SUMIFS('Capex forecast'!E$9:E$223,'Capex forecast'!$T$9:$T$223,$AF867,'Capex forecast'!$S$9:$S$223,$AH867,'Capex forecast'!$Q$9:$Q$223,"Repex")</f>
        <v>0</v>
      </c>
      <c r="AK867" s="47">
        <f>SUMIFS('Capex forecast'!F$9:F$223,'Capex forecast'!$T$9:$T$223,$AF867,'Capex forecast'!$S$9:$S$223,$AH867,'Capex forecast'!$Q$9:$Q$223,"Repex")</f>
        <v>0</v>
      </c>
      <c r="AL867" s="47">
        <f>SUMIFS('Capex forecast'!G$9:G$223,'Capex forecast'!$T$9:$T$223,$AF867,'Capex forecast'!$S$9:$S$223,$AH867,'Capex forecast'!$Q$9:$Q$223,"Repex")</f>
        <v>0</v>
      </c>
      <c r="AM867" s="47">
        <f>SUMIFS('Capex forecast'!H$9:H$223,'Capex forecast'!$T$9:$T$223,$AF867,'Capex forecast'!$S$9:$S$223,$AH867,'Capex forecast'!$Q$9:$Q$223,"Repex")</f>
        <v>0</v>
      </c>
      <c r="AN867" s="47">
        <f>SUMIFS('Capex forecast'!I$9:I$223,'Capex forecast'!$T$9:$T$223,$AF867,'Capex forecast'!$S$9:$S$223,$AH867,'Capex forecast'!$Q$9:$Q$223,"Repex")</f>
        <v>0</v>
      </c>
      <c r="AO867" s="47">
        <f>SUMIFS('Capex forecast'!J$9:J$223,'Capex forecast'!$T$9:$T$223,$AF867,'Capex forecast'!$S$9:$S$223,$AH867,'Capex forecast'!$Q$9:$Q$223,"Repex")</f>
        <v>0</v>
      </c>
      <c r="AP867" s="47">
        <f>SUMIFS('Capex forecast'!K$9:K$223,'Capex forecast'!$T$9:$T$223,$AF867,'Capex forecast'!$S$9:$S$223,$AH867,'Capex forecast'!$Q$9:$Q$223,"Repex")</f>
        <v>0</v>
      </c>
      <c r="AQ867" s="47">
        <f>SUMIFS('Capex forecast'!L$9:L$223,'Capex forecast'!$T$9:$T$223,$AF867,'Capex forecast'!$S$9:$S$223,$AH867,'Capex forecast'!$Q$9:$Q$223,"Repex")</f>
        <v>0</v>
      </c>
      <c r="AR867" s="47">
        <f>SUMIFS('Capex forecast'!M$9:M$223,'Capex forecast'!$T$9:$T$223,$AF867,'Capex forecast'!$S$9:$S$223,$AH867,'Capex forecast'!$Q$9:$Q$223,"Repex")</f>
        <v>0</v>
      </c>
      <c r="AS867" s="47">
        <f>SUMIFS('Capex forecast'!N$9:N$223,'Capex forecast'!$T$9:$T$223,$AF867,'Capex forecast'!$S$9:$S$223,$AH867,'Capex forecast'!$Q$9:$Q$223,"Repex")</f>
        <v>0</v>
      </c>
    </row>
    <row r="868" spans="2:45" ht="15">
      <c r="B868" s="45" t="s">
        <v>143</v>
      </c>
      <c r="C868" s="6" t="str">
        <f>INDEX('Demand forecast'!$M$9:$M$5832,MATCH($B868,'Demand forecast'!$B$9:$B$5832,0))</f>
        <v>No</v>
      </c>
      <c r="D868" s="6" t="str">
        <f>IF(COUNTIF($B$93:B868,$B868) = 1, "LV", IF(COUNTIF($B$93:B868,$B868) = 2, "HV", "ST"))</f>
        <v>ST</v>
      </c>
      <c r="E868" s="6" t="str">
        <f>INDEX('Demand forecast and growth rate'!$E$7:$E$273,MATCH($B868,'Demand forecast and growth rate'!$B$7:$B$273,0))</f>
        <v>High growth</v>
      </c>
      <c r="F868" s="32">
        <f>SUMIFS('Capex forecast'!E$9:E$223,'Capex forecast'!$T$9:$T$223,'Allocation of site-spec costs'!$B868,'Capex forecast'!$S$9:$S$223,'Allocation of site-spec costs'!$D868,'Capex forecast'!$Q$9:$Q$223,"Customer Connection")</f>
        <v>0</v>
      </c>
      <c r="G868" s="32">
        <f>SUMIFS('Capex forecast'!F$9:F$223,'Capex forecast'!$T$9:$T$223,'Allocation of site-spec costs'!$B868,'Capex forecast'!$S$9:$S$223,'Allocation of site-spec costs'!$D868,'Capex forecast'!$Q$9:$Q$223,"Customer Connection")</f>
        <v>0</v>
      </c>
      <c r="H868" s="32">
        <f>SUMIFS('Capex forecast'!G$9:G$223,'Capex forecast'!$T$9:$T$223,'Allocation of site-spec costs'!$B868,'Capex forecast'!$S$9:$S$223,'Allocation of site-spec costs'!$D868,'Capex forecast'!$Q$9:$Q$223,"Customer Connection")</f>
        <v>0</v>
      </c>
      <c r="I868" s="32">
        <f>SUMIFS('Capex forecast'!H$9:H$223,'Capex forecast'!$T$9:$T$223,'Allocation of site-spec costs'!$B868,'Capex forecast'!$S$9:$S$223,'Allocation of site-spec costs'!$D868,'Capex forecast'!$Q$9:$Q$223,"Customer Connection")</f>
        <v>0</v>
      </c>
      <c r="J868" s="32">
        <f>SUMIFS('Capex forecast'!I$9:I$223,'Capex forecast'!$T$9:$T$223,'Allocation of site-spec costs'!$B868,'Capex forecast'!$S$9:$S$223,'Allocation of site-spec costs'!$D868,'Capex forecast'!$Q$9:$Q$223,"Customer Connection")</f>
        <v>0</v>
      </c>
      <c r="K868" s="32">
        <f>SUMIFS('Capex forecast'!J$9:J$223,'Capex forecast'!$T$9:$T$223,'Allocation of site-spec costs'!$B868,'Capex forecast'!$S$9:$S$223,'Allocation of site-spec costs'!$D868,'Capex forecast'!$Q$9:$Q$223,"Customer Connection")</f>
        <v>0</v>
      </c>
      <c r="L868" s="32">
        <f>SUMIFS('Capex forecast'!K$9:K$223,'Capex forecast'!$T$9:$T$223,'Allocation of site-spec costs'!$B868,'Capex forecast'!$S$9:$S$223,'Allocation of site-spec costs'!$D868,'Capex forecast'!$Q$9:$Q$223,"Customer Connection")</f>
        <v>0</v>
      </c>
      <c r="M868" s="32">
        <f>SUMIFS('Capex forecast'!L$9:L$223,'Capex forecast'!$T$9:$T$223,'Allocation of site-spec costs'!$B868,'Capex forecast'!$S$9:$S$223,'Allocation of site-spec costs'!$D868,'Capex forecast'!$Q$9:$Q$223,"Customer Connection")</f>
        <v>0</v>
      </c>
      <c r="N868" s="32">
        <f>SUMIFS('Capex forecast'!M$9:M$223,'Capex forecast'!$T$9:$T$223,'Allocation of site-spec costs'!$B868,'Capex forecast'!$S$9:$S$223,'Allocation of site-spec costs'!$D868,'Capex forecast'!$Q$9:$Q$223,"Customer Connection")</f>
        <v>0</v>
      </c>
      <c r="O868" s="32">
        <f>SUMIFS('Capex forecast'!N$9:N$223,'Capex forecast'!$T$9:$T$223,'Allocation of site-spec costs'!$B868,'Capex forecast'!$S$9:$S$223,'Allocation of site-spec costs'!$D868,'Capex forecast'!$Q$9:$Q$223,"Customer Connection")</f>
        <v>0</v>
      </c>
      <c r="Q868" s="45" t="s">
        <v>143</v>
      </c>
      <c r="R868" s="6" t="str">
        <f>INDEX('Demand forecast'!$M$9:$M$5832,MATCH($Q868,'Demand forecast'!$B$9:$B$5832,0))</f>
        <v>No</v>
      </c>
      <c r="S868" s="6" t="str">
        <f>IF(COUNTIF($Q$93:Q868,$B868) = 1, "LV", IF(COUNTIF($Q$93:Q868,$B868) = 2, "HV", "ST"))</f>
        <v>ST</v>
      </c>
      <c r="T868" s="6" t="str">
        <f>INDEX('Demand forecast and growth rate'!$E$7:$E$273,MATCH($Q868,'Demand forecast and growth rate'!$B$7:$B$273,0))</f>
        <v>High growth</v>
      </c>
      <c r="U868" s="32">
        <f>SUMIFS('Capex forecast'!E$9:E$223,'Capex forecast'!$T$9:$T$223,$Q868,'Capex forecast'!$S$9:$S$223,$S868,'Capex forecast'!$Q$9:$Q$223,"Augex")</f>
        <v>0</v>
      </c>
      <c r="V868" s="32">
        <f>SUMIFS('Capex forecast'!F$9:F$223,'Capex forecast'!$T$9:$T$223,$Q868,'Capex forecast'!$S$9:$S$223,$S868,'Capex forecast'!$Q$9:$Q$223,"Augex")</f>
        <v>0</v>
      </c>
      <c r="W868" s="32">
        <f>SUMIFS('Capex forecast'!G$9:G$223,'Capex forecast'!$T$9:$T$223,$Q868,'Capex forecast'!$S$9:$S$223,$S868,'Capex forecast'!$Q$9:$Q$223,"Augex")</f>
        <v>0</v>
      </c>
      <c r="X868" s="32">
        <f>SUMIFS('Capex forecast'!H$9:H$223,'Capex forecast'!$T$9:$T$223,$Q868,'Capex forecast'!$S$9:$S$223,$S868,'Capex forecast'!$Q$9:$Q$223,"Augex")</f>
        <v>0</v>
      </c>
      <c r="Y868" s="32">
        <f>SUMIFS('Capex forecast'!I$9:I$223,'Capex forecast'!$T$9:$T$223,$Q868,'Capex forecast'!$S$9:$S$223,$S868,'Capex forecast'!$Q$9:$Q$223,"Augex")</f>
        <v>0</v>
      </c>
      <c r="Z868" s="32">
        <f>SUMIFS('Capex forecast'!J$9:J$223,'Capex forecast'!$T$9:$T$223,$Q868,'Capex forecast'!$S$9:$S$223,$S868,'Capex forecast'!$Q$9:$Q$223,"Augex")</f>
        <v>0</v>
      </c>
      <c r="AA868" s="32">
        <f>SUMIFS('Capex forecast'!K$9:K$223,'Capex forecast'!$T$9:$T$223,$Q868,'Capex forecast'!$S$9:$S$223,$S868,'Capex forecast'!$Q$9:$Q$223,"Augex")</f>
        <v>0</v>
      </c>
      <c r="AB868" s="32">
        <f>SUMIFS('Capex forecast'!L$9:L$223,'Capex forecast'!$T$9:$T$223,$Q868,'Capex forecast'!$S$9:$S$223,$S868,'Capex forecast'!$Q$9:$Q$223,"Augex")</f>
        <v>0</v>
      </c>
      <c r="AC868" s="32">
        <f>SUMIFS('Capex forecast'!M$9:M$223,'Capex forecast'!$T$9:$T$223,$Q868,'Capex forecast'!$S$9:$S$223,$S868,'Capex forecast'!$Q$9:$Q$223,"Augex")</f>
        <v>0</v>
      </c>
      <c r="AD868" s="32">
        <f>SUMIFS('Capex forecast'!N$9:N$223,'Capex forecast'!$T$9:$T$223,$Q868,'Capex forecast'!$S$9:$S$223,$S868,'Capex forecast'!$Q$9:$Q$223,"Augex")</f>
        <v>0</v>
      </c>
      <c r="AF868" s="45" t="s">
        <v>143</v>
      </c>
      <c r="AG868" s="6" t="str">
        <f>INDEX('Demand forecast'!$M$9:$M$5832,MATCH($Q868,'Demand forecast'!$B$9:$B$5832,0))</f>
        <v>No</v>
      </c>
      <c r="AH868" s="6" t="str">
        <f>IF(COUNTIF($AF$93:AF868,$B868) = 1, "LV", IF(COUNTIF($AF$93:AF868,$B868) = 2, "HV", "ST"))</f>
        <v>ST</v>
      </c>
      <c r="AI868" s="6" t="str">
        <f>INDEX('Demand forecast and growth rate'!$E$7:$E$273,MATCH($Q868,'Demand forecast and growth rate'!$B$7:$B$273,0))</f>
        <v>High growth</v>
      </c>
      <c r="AJ868" s="47">
        <f>SUMIFS('Capex forecast'!E$9:E$223,'Capex forecast'!$T$9:$T$223,$AF868,'Capex forecast'!$S$9:$S$223,$AH868,'Capex forecast'!$Q$9:$Q$223,"Repex")</f>
        <v>0</v>
      </c>
      <c r="AK868" s="47">
        <f>SUMIFS('Capex forecast'!F$9:F$223,'Capex forecast'!$T$9:$T$223,$AF868,'Capex forecast'!$S$9:$S$223,$AH868,'Capex forecast'!$Q$9:$Q$223,"Repex")</f>
        <v>0</v>
      </c>
      <c r="AL868" s="47">
        <f>SUMIFS('Capex forecast'!G$9:G$223,'Capex forecast'!$T$9:$T$223,$AF868,'Capex forecast'!$S$9:$S$223,$AH868,'Capex forecast'!$Q$9:$Q$223,"Repex")</f>
        <v>0</v>
      </c>
      <c r="AM868" s="47">
        <f>SUMIFS('Capex forecast'!H$9:H$223,'Capex forecast'!$T$9:$T$223,$AF868,'Capex forecast'!$S$9:$S$223,$AH868,'Capex forecast'!$Q$9:$Q$223,"Repex")</f>
        <v>0</v>
      </c>
      <c r="AN868" s="47">
        <f>SUMIFS('Capex forecast'!I$9:I$223,'Capex forecast'!$T$9:$T$223,$AF868,'Capex forecast'!$S$9:$S$223,$AH868,'Capex forecast'!$Q$9:$Q$223,"Repex")</f>
        <v>0</v>
      </c>
      <c r="AO868" s="47">
        <f>SUMIFS('Capex forecast'!J$9:J$223,'Capex forecast'!$T$9:$T$223,$AF868,'Capex forecast'!$S$9:$S$223,$AH868,'Capex forecast'!$Q$9:$Q$223,"Repex")</f>
        <v>0</v>
      </c>
      <c r="AP868" s="47">
        <f>SUMIFS('Capex forecast'!K$9:K$223,'Capex forecast'!$T$9:$T$223,$AF868,'Capex forecast'!$S$9:$S$223,$AH868,'Capex forecast'!$Q$9:$Q$223,"Repex")</f>
        <v>0</v>
      </c>
      <c r="AQ868" s="47">
        <f>SUMIFS('Capex forecast'!L$9:L$223,'Capex forecast'!$T$9:$T$223,$AF868,'Capex forecast'!$S$9:$S$223,$AH868,'Capex forecast'!$Q$9:$Q$223,"Repex")</f>
        <v>0</v>
      </c>
      <c r="AR868" s="47">
        <f>SUMIFS('Capex forecast'!M$9:M$223,'Capex forecast'!$T$9:$T$223,$AF868,'Capex forecast'!$S$9:$S$223,$AH868,'Capex forecast'!$Q$9:$Q$223,"Repex")</f>
        <v>0</v>
      </c>
      <c r="AS868" s="47">
        <f>SUMIFS('Capex forecast'!N$9:N$223,'Capex forecast'!$T$9:$T$223,$AF868,'Capex forecast'!$S$9:$S$223,$AH868,'Capex forecast'!$Q$9:$Q$223,"Repex")</f>
        <v>0</v>
      </c>
    </row>
    <row r="869" spans="2:45" ht="15">
      <c r="B869" s="45" t="s">
        <v>118</v>
      </c>
      <c r="C869" s="6" t="str">
        <f>INDEX('Demand forecast'!$M$9:$M$5832,MATCH($B869,'Demand forecast'!$B$9:$B$5832,0))</f>
        <v>No</v>
      </c>
      <c r="D869" s="6" t="str">
        <f>IF(COUNTIF($B$93:B869,$B869) = 1, "LV", IF(COUNTIF($B$93:B869,$B869) = 2, "HV", "ST"))</f>
        <v>ST</v>
      </c>
      <c r="E869" s="6" t="str">
        <f>INDEX('Demand forecast and growth rate'!$E$7:$E$273,MATCH($B869,'Demand forecast and growth rate'!$B$7:$B$273,0))</f>
        <v>Small growth</v>
      </c>
      <c r="F869" s="32">
        <f>SUMIFS('Capex forecast'!E$9:E$223,'Capex forecast'!$T$9:$T$223,'Allocation of site-spec costs'!$B869,'Capex forecast'!$S$9:$S$223,'Allocation of site-spec costs'!$D869,'Capex forecast'!$Q$9:$Q$223,"Customer Connection")</f>
        <v>0</v>
      </c>
      <c r="G869" s="32">
        <f>SUMIFS('Capex forecast'!F$9:F$223,'Capex forecast'!$T$9:$T$223,'Allocation of site-spec costs'!$B869,'Capex forecast'!$S$9:$S$223,'Allocation of site-spec costs'!$D869,'Capex forecast'!$Q$9:$Q$223,"Customer Connection")</f>
        <v>0</v>
      </c>
      <c r="H869" s="32">
        <f>SUMIFS('Capex forecast'!G$9:G$223,'Capex forecast'!$T$9:$T$223,'Allocation of site-spec costs'!$B869,'Capex forecast'!$S$9:$S$223,'Allocation of site-spec costs'!$D869,'Capex forecast'!$Q$9:$Q$223,"Customer Connection")</f>
        <v>0</v>
      </c>
      <c r="I869" s="32">
        <f>SUMIFS('Capex forecast'!H$9:H$223,'Capex forecast'!$T$9:$T$223,'Allocation of site-spec costs'!$B869,'Capex forecast'!$S$9:$S$223,'Allocation of site-spec costs'!$D869,'Capex forecast'!$Q$9:$Q$223,"Customer Connection")</f>
        <v>0</v>
      </c>
      <c r="J869" s="32">
        <f>SUMIFS('Capex forecast'!I$9:I$223,'Capex forecast'!$T$9:$T$223,'Allocation of site-spec costs'!$B869,'Capex forecast'!$S$9:$S$223,'Allocation of site-spec costs'!$D869,'Capex forecast'!$Q$9:$Q$223,"Customer Connection")</f>
        <v>0</v>
      </c>
      <c r="K869" s="32">
        <f>SUMIFS('Capex forecast'!J$9:J$223,'Capex forecast'!$T$9:$T$223,'Allocation of site-spec costs'!$B869,'Capex forecast'!$S$9:$S$223,'Allocation of site-spec costs'!$D869,'Capex forecast'!$Q$9:$Q$223,"Customer Connection")</f>
        <v>0</v>
      </c>
      <c r="L869" s="32">
        <f>SUMIFS('Capex forecast'!K$9:K$223,'Capex forecast'!$T$9:$T$223,'Allocation of site-spec costs'!$B869,'Capex forecast'!$S$9:$S$223,'Allocation of site-spec costs'!$D869,'Capex forecast'!$Q$9:$Q$223,"Customer Connection")</f>
        <v>0</v>
      </c>
      <c r="M869" s="32">
        <f>SUMIFS('Capex forecast'!L$9:L$223,'Capex forecast'!$T$9:$T$223,'Allocation of site-spec costs'!$B869,'Capex forecast'!$S$9:$S$223,'Allocation of site-spec costs'!$D869,'Capex forecast'!$Q$9:$Q$223,"Customer Connection")</f>
        <v>0</v>
      </c>
      <c r="N869" s="32">
        <f>SUMIFS('Capex forecast'!M$9:M$223,'Capex forecast'!$T$9:$T$223,'Allocation of site-spec costs'!$B869,'Capex forecast'!$S$9:$S$223,'Allocation of site-spec costs'!$D869,'Capex forecast'!$Q$9:$Q$223,"Customer Connection")</f>
        <v>0</v>
      </c>
      <c r="O869" s="32">
        <f>SUMIFS('Capex forecast'!N$9:N$223,'Capex forecast'!$T$9:$T$223,'Allocation of site-spec costs'!$B869,'Capex forecast'!$S$9:$S$223,'Allocation of site-spec costs'!$D869,'Capex forecast'!$Q$9:$Q$223,"Customer Connection")</f>
        <v>0</v>
      </c>
      <c r="Q869" s="45" t="s">
        <v>118</v>
      </c>
      <c r="R869" s="6" t="str">
        <f>INDEX('Demand forecast'!$M$9:$M$5832,MATCH($Q869,'Demand forecast'!$B$9:$B$5832,0))</f>
        <v>No</v>
      </c>
      <c r="S869" s="6" t="str">
        <f>IF(COUNTIF($Q$93:Q869,$B869) = 1, "LV", IF(COUNTIF($Q$93:Q869,$B869) = 2, "HV", "ST"))</f>
        <v>ST</v>
      </c>
      <c r="T869" s="6" t="str">
        <f>INDEX('Demand forecast and growth rate'!$E$7:$E$273,MATCH($Q869,'Demand forecast and growth rate'!$B$7:$B$273,0))</f>
        <v>Small growth</v>
      </c>
      <c r="U869" s="32">
        <f>SUMIFS('Capex forecast'!E$9:E$223,'Capex forecast'!$T$9:$T$223,$Q869,'Capex forecast'!$S$9:$S$223,$S869,'Capex forecast'!$Q$9:$Q$223,"Augex")</f>
        <v>0</v>
      </c>
      <c r="V869" s="32">
        <f>SUMIFS('Capex forecast'!F$9:F$223,'Capex forecast'!$T$9:$T$223,$Q869,'Capex forecast'!$S$9:$S$223,$S869,'Capex forecast'!$Q$9:$Q$223,"Augex")</f>
        <v>0</v>
      </c>
      <c r="W869" s="32">
        <f>SUMIFS('Capex forecast'!G$9:G$223,'Capex forecast'!$T$9:$T$223,$Q869,'Capex forecast'!$S$9:$S$223,$S869,'Capex forecast'!$Q$9:$Q$223,"Augex")</f>
        <v>0</v>
      </c>
      <c r="X869" s="32">
        <f>SUMIFS('Capex forecast'!H$9:H$223,'Capex forecast'!$T$9:$T$223,$Q869,'Capex forecast'!$S$9:$S$223,$S869,'Capex forecast'!$Q$9:$Q$223,"Augex")</f>
        <v>0</v>
      </c>
      <c r="Y869" s="32">
        <f>SUMIFS('Capex forecast'!I$9:I$223,'Capex forecast'!$T$9:$T$223,$Q869,'Capex forecast'!$S$9:$S$223,$S869,'Capex forecast'!$Q$9:$Q$223,"Augex")</f>
        <v>0</v>
      </c>
      <c r="Z869" s="32">
        <f>SUMIFS('Capex forecast'!J$9:J$223,'Capex forecast'!$T$9:$T$223,$Q869,'Capex forecast'!$S$9:$S$223,$S869,'Capex forecast'!$Q$9:$Q$223,"Augex")</f>
        <v>0</v>
      </c>
      <c r="AA869" s="32">
        <f>SUMIFS('Capex forecast'!K$9:K$223,'Capex forecast'!$T$9:$T$223,$Q869,'Capex forecast'!$S$9:$S$223,$S869,'Capex forecast'!$Q$9:$Q$223,"Augex")</f>
        <v>0</v>
      </c>
      <c r="AB869" s="32">
        <f>SUMIFS('Capex forecast'!L$9:L$223,'Capex forecast'!$T$9:$T$223,$Q869,'Capex forecast'!$S$9:$S$223,$S869,'Capex forecast'!$Q$9:$Q$223,"Augex")</f>
        <v>0</v>
      </c>
      <c r="AC869" s="32">
        <f>SUMIFS('Capex forecast'!M$9:M$223,'Capex forecast'!$T$9:$T$223,$Q869,'Capex forecast'!$S$9:$S$223,$S869,'Capex forecast'!$Q$9:$Q$223,"Augex")</f>
        <v>0</v>
      </c>
      <c r="AD869" s="32">
        <f>SUMIFS('Capex forecast'!N$9:N$223,'Capex forecast'!$T$9:$T$223,$Q869,'Capex forecast'!$S$9:$S$223,$S869,'Capex forecast'!$Q$9:$Q$223,"Augex")</f>
        <v>0</v>
      </c>
      <c r="AF869" s="45" t="s">
        <v>118</v>
      </c>
      <c r="AG869" s="6" t="str">
        <f>INDEX('Demand forecast'!$M$9:$M$5832,MATCH($Q869,'Demand forecast'!$B$9:$B$5832,0))</f>
        <v>No</v>
      </c>
      <c r="AH869" s="6" t="str">
        <f>IF(COUNTIF($AF$93:AF869,$B869) = 1, "LV", IF(COUNTIF($AF$93:AF869,$B869) = 2, "HV", "ST"))</f>
        <v>ST</v>
      </c>
      <c r="AI869" s="6" t="str">
        <f>INDEX('Demand forecast and growth rate'!$E$7:$E$273,MATCH($Q869,'Demand forecast and growth rate'!$B$7:$B$273,0))</f>
        <v>Small growth</v>
      </c>
      <c r="AJ869" s="47">
        <f>SUMIFS('Capex forecast'!E$9:E$223,'Capex forecast'!$T$9:$T$223,$AF869,'Capex forecast'!$S$9:$S$223,$AH869,'Capex forecast'!$Q$9:$Q$223,"Repex")</f>
        <v>0</v>
      </c>
      <c r="AK869" s="47">
        <f>SUMIFS('Capex forecast'!F$9:F$223,'Capex forecast'!$T$9:$T$223,$AF869,'Capex forecast'!$S$9:$S$223,$AH869,'Capex forecast'!$Q$9:$Q$223,"Repex")</f>
        <v>0</v>
      </c>
      <c r="AL869" s="47">
        <f>SUMIFS('Capex forecast'!G$9:G$223,'Capex forecast'!$T$9:$T$223,$AF869,'Capex forecast'!$S$9:$S$223,$AH869,'Capex forecast'!$Q$9:$Q$223,"Repex")</f>
        <v>0</v>
      </c>
      <c r="AM869" s="47">
        <f>SUMIFS('Capex forecast'!H$9:H$223,'Capex forecast'!$T$9:$T$223,$AF869,'Capex forecast'!$S$9:$S$223,$AH869,'Capex forecast'!$Q$9:$Q$223,"Repex")</f>
        <v>0</v>
      </c>
      <c r="AN869" s="47">
        <f>SUMIFS('Capex forecast'!I$9:I$223,'Capex forecast'!$T$9:$T$223,$AF869,'Capex forecast'!$S$9:$S$223,$AH869,'Capex forecast'!$Q$9:$Q$223,"Repex")</f>
        <v>0</v>
      </c>
      <c r="AO869" s="47">
        <f>SUMIFS('Capex forecast'!J$9:J$223,'Capex forecast'!$T$9:$T$223,$AF869,'Capex forecast'!$S$9:$S$223,$AH869,'Capex forecast'!$Q$9:$Q$223,"Repex")</f>
        <v>0</v>
      </c>
      <c r="AP869" s="47">
        <f>SUMIFS('Capex forecast'!K$9:K$223,'Capex forecast'!$T$9:$T$223,$AF869,'Capex forecast'!$S$9:$S$223,$AH869,'Capex forecast'!$Q$9:$Q$223,"Repex")</f>
        <v>0</v>
      </c>
      <c r="AQ869" s="47">
        <f>SUMIFS('Capex forecast'!L$9:L$223,'Capex forecast'!$T$9:$T$223,$AF869,'Capex forecast'!$S$9:$S$223,$AH869,'Capex forecast'!$Q$9:$Q$223,"Repex")</f>
        <v>0</v>
      </c>
      <c r="AR869" s="47">
        <f>SUMIFS('Capex forecast'!M$9:M$223,'Capex forecast'!$T$9:$T$223,$AF869,'Capex forecast'!$S$9:$S$223,$AH869,'Capex forecast'!$Q$9:$Q$223,"Repex")</f>
        <v>0</v>
      </c>
      <c r="AS869" s="47">
        <f>SUMIFS('Capex forecast'!N$9:N$223,'Capex forecast'!$T$9:$T$223,$AF869,'Capex forecast'!$S$9:$S$223,$AH869,'Capex forecast'!$Q$9:$Q$223,"Repex")</f>
        <v>0</v>
      </c>
    </row>
    <row r="870" spans="2:45" ht="15">
      <c r="B870" s="45" t="s">
        <v>160</v>
      </c>
      <c r="C870" s="6" t="str">
        <f>INDEX('Demand forecast'!$M$9:$M$5832,MATCH($B870,'Demand forecast'!$B$9:$B$5832,0))</f>
        <v>No</v>
      </c>
      <c r="D870" s="6" t="str">
        <f>IF(COUNTIF($B$93:B870,$B870) = 1, "LV", IF(COUNTIF($B$93:B870,$B870) = 2, "HV", "ST"))</f>
        <v>ST</v>
      </c>
      <c r="E870" s="6" t="str">
        <f>INDEX('Demand forecast and growth rate'!$E$7:$E$273,MATCH($B870,'Demand forecast and growth rate'!$B$7:$B$273,0))</f>
        <v>High growth</v>
      </c>
      <c r="F870" s="32">
        <f>SUMIFS('Capex forecast'!E$9:E$223,'Capex forecast'!$T$9:$T$223,'Allocation of site-spec costs'!$B870,'Capex forecast'!$S$9:$S$223,'Allocation of site-spec costs'!$D870,'Capex forecast'!$Q$9:$Q$223,"Customer Connection")</f>
        <v>0</v>
      </c>
      <c r="G870" s="32">
        <f>SUMIFS('Capex forecast'!F$9:F$223,'Capex forecast'!$T$9:$T$223,'Allocation of site-spec costs'!$B870,'Capex forecast'!$S$9:$S$223,'Allocation of site-spec costs'!$D870,'Capex forecast'!$Q$9:$Q$223,"Customer Connection")</f>
        <v>0</v>
      </c>
      <c r="H870" s="32">
        <f>SUMIFS('Capex forecast'!G$9:G$223,'Capex forecast'!$T$9:$T$223,'Allocation of site-spec costs'!$B870,'Capex forecast'!$S$9:$S$223,'Allocation of site-spec costs'!$D870,'Capex forecast'!$Q$9:$Q$223,"Customer Connection")</f>
        <v>0</v>
      </c>
      <c r="I870" s="32">
        <f>SUMIFS('Capex forecast'!H$9:H$223,'Capex forecast'!$T$9:$T$223,'Allocation of site-spec costs'!$B870,'Capex forecast'!$S$9:$S$223,'Allocation of site-spec costs'!$D870,'Capex forecast'!$Q$9:$Q$223,"Customer Connection")</f>
        <v>0</v>
      </c>
      <c r="J870" s="32">
        <f>SUMIFS('Capex forecast'!I$9:I$223,'Capex forecast'!$T$9:$T$223,'Allocation of site-spec costs'!$B870,'Capex forecast'!$S$9:$S$223,'Allocation of site-spec costs'!$D870,'Capex forecast'!$Q$9:$Q$223,"Customer Connection")</f>
        <v>0</v>
      </c>
      <c r="K870" s="32">
        <f>SUMIFS('Capex forecast'!J$9:J$223,'Capex forecast'!$T$9:$T$223,'Allocation of site-spec costs'!$B870,'Capex forecast'!$S$9:$S$223,'Allocation of site-spec costs'!$D870,'Capex forecast'!$Q$9:$Q$223,"Customer Connection")</f>
        <v>0</v>
      </c>
      <c r="L870" s="32">
        <f>SUMIFS('Capex forecast'!K$9:K$223,'Capex forecast'!$T$9:$T$223,'Allocation of site-spec costs'!$B870,'Capex forecast'!$S$9:$S$223,'Allocation of site-spec costs'!$D870,'Capex forecast'!$Q$9:$Q$223,"Customer Connection")</f>
        <v>0</v>
      </c>
      <c r="M870" s="32">
        <f>SUMIFS('Capex forecast'!L$9:L$223,'Capex forecast'!$T$9:$T$223,'Allocation of site-spec costs'!$B870,'Capex forecast'!$S$9:$S$223,'Allocation of site-spec costs'!$D870,'Capex forecast'!$Q$9:$Q$223,"Customer Connection")</f>
        <v>0</v>
      </c>
      <c r="N870" s="32">
        <f>SUMIFS('Capex forecast'!M$9:M$223,'Capex forecast'!$T$9:$T$223,'Allocation of site-spec costs'!$B870,'Capex forecast'!$S$9:$S$223,'Allocation of site-spec costs'!$D870,'Capex forecast'!$Q$9:$Q$223,"Customer Connection")</f>
        <v>0</v>
      </c>
      <c r="O870" s="32">
        <f>SUMIFS('Capex forecast'!N$9:N$223,'Capex forecast'!$T$9:$T$223,'Allocation of site-spec costs'!$B870,'Capex forecast'!$S$9:$S$223,'Allocation of site-spec costs'!$D870,'Capex forecast'!$Q$9:$Q$223,"Customer Connection")</f>
        <v>0</v>
      </c>
      <c r="Q870" s="45" t="s">
        <v>160</v>
      </c>
      <c r="R870" s="6" t="str">
        <f>INDEX('Demand forecast'!$M$9:$M$5832,MATCH($Q870,'Demand forecast'!$B$9:$B$5832,0))</f>
        <v>No</v>
      </c>
      <c r="S870" s="6" t="str">
        <f>IF(COUNTIF($Q$93:Q870,$B870) = 1, "LV", IF(COUNTIF($Q$93:Q870,$B870) = 2, "HV", "ST"))</f>
        <v>ST</v>
      </c>
      <c r="T870" s="6" t="str">
        <f>INDEX('Demand forecast and growth rate'!$E$7:$E$273,MATCH($Q870,'Demand forecast and growth rate'!$B$7:$B$273,0))</f>
        <v>High growth</v>
      </c>
      <c r="U870" s="32">
        <f>SUMIFS('Capex forecast'!E$9:E$223,'Capex forecast'!$T$9:$T$223,$Q870,'Capex forecast'!$S$9:$S$223,$S870,'Capex forecast'!$Q$9:$Q$223,"Augex")</f>
        <v>0</v>
      </c>
      <c r="V870" s="32">
        <f>SUMIFS('Capex forecast'!F$9:F$223,'Capex forecast'!$T$9:$T$223,$Q870,'Capex forecast'!$S$9:$S$223,$S870,'Capex forecast'!$Q$9:$Q$223,"Augex")</f>
        <v>0</v>
      </c>
      <c r="W870" s="32">
        <f>SUMIFS('Capex forecast'!G$9:G$223,'Capex forecast'!$T$9:$T$223,$Q870,'Capex forecast'!$S$9:$S$223,$S870,'Capex forecast'!$Q$9:$Q$223,"Augex")</f>
        <v>0</v>
      </c>
      <c r="X870" s="32">
        <f>SUMIFS('Capex forecast'!H$9:H$223,'Capex forecast'!$T$9:$T$223,$Q870,'Capex forecast'!$S$9:$S$223,$S870,'Capex forecast'!$Q$9:$Q$223,"Augex")</f>
        <v>0</v>
      </c>
      <c r="Y870" s="32">
        <f>SUMIFS('Capex forecast'!I$9:I$223,'Capex forecast'!$T$9:$T$223,$Q870,'Capex forecast'!$S$9:$S$223,$S870,'Capex forecast'!$Q$9:$Q$223,"Augex")</f>
        <v>0</v>
      </c>
      <c r="Z870" s="32">
        <f>SUMIFS('Capex forecast'!J$9:J$223,'Capex forecast'!$T$9:$T$223,$Q870,'Capex forecast'!$S$9:$S$223,$S870,'Capex forecast'!$Q$9:$Q$223,"Augex")</f>
        <v>0</v>
      </c>
      <c r="AA870" s="32">
        <f>SUMIFS('Capex forecast'!K$9:K$223,'Capex forecast'!$T$9:$T$223,$Q870,'Capex forecast'!$S$9:$S$223,$S870,'Capex forecast'!$Q$9:$Q$223,"Augex")</f>
        <v>0</v>
      </c>
      <c r="AB870" s="32">
        <f>SUMIFS('Capex forecast'!L$9:L$223,'Capex forecast'!$T$9:$T$223,$Q870,'Capex forecast'!$S$9:$S$223,$S870,'Capex forecast'!$Q$9:$Q$223,"Augex")</f>
        <v>0</v>
      </c>
      <c r="AC870" s="32">
        <f>SUMIFS('Capex forecast'!M$9:M$223,'Capex forecast'!$T$9:$T$223,$Q870,'Capex forecast'!$S$9:$S$223,$S870,'Capex forecast'!$Q$9:$Q$223,"Augex")</f>
        <v>0</v>
      </c>
      <c r="AD870" s="32">
        <f>SUMIFS('Capex forecast'!N$9:N$223,'Capex forecast'!$T$9:$T$223,$Q870,'Capex forecast'!$S$9:$S$223,$S870,'Capex forecast'!$Q$9:$Q$223,"Augex")</f>
        <v>0</v>
      </c>
      <c r="AF870" s="45" t="s">
        <v>160</v>
      </c>
      <c r="AG870" s="6" t="str">
        <f>INDEX('Demand forecast'!$M$9:$M$5832,MATCH($Q870,'Demand forecast'!$B$9:$B$5832,0))</f>
        <v>No</v>
      </c>
      <c r="AH870" s="6" t="str">
        <f>IF(COUNTIF($AF$93:AF870,$B870) = 1, "LV", IF(COUNTIF($AF$93:AF870,$B870) = 2, "HV", "ST"))</f>
        <v>ST</v>
      </c>
      <c r="AI870" s="6" t="str">
        <f>INDEX('Demand forecast and growth rate'!$E$7:$E$273,MATCH($Q870,'Demand forecast and growth rate'!$B$7:$B$273,0))</f>
        <v>High growth</v>
      </c>
      <c r="AJ870" s="47">
        <f>SUMIFS('Capex forecast'!E$9:E$223,'Capex forecast'!$T$9:$T$223,$AF870,'Capex forecast'!$S$9:$S$223,$AH870,'Capex forecast'!$Q$9:$Q$223,"Repex")</f>
        <v>0</v>
      </c>
      <c r="AK870" s="47">
        <f>SUMIFS('Capex forecast'!F$9:F$223,'Capex forecast'!$T$9:$T$223,$AF870,'Capex forecast'!$S$9:$S$223,$AH870,'Capex forecast'!$Q$9:$Q$223,"Repex")</f>
        <v>0</v>
      </c>
      <c r="AL870" s="47">
        <f>SUMIFS('Capex forecast'!G$9:G$223,'Capex forecast'!$T$9:$T$223,$AF870,'Capex forecast'!$S$9:$S$223,$AH870,'Capex forecast'!$Q$9:$Q$223,"Repex")</f>
        <v>0</v>
      </c>
      <c r="AM870" s="47">
        <f>SUMIFS('Capex forecast'!H$9:H$223,'Capex forecast'!$T$9:$T$223,$AF870,'Capex forecast'!$S$9:$S$223,$AH870,'Capex forecast'!$Q$9:$Q$223,"Repex")</f>
        <v>0</v>
      </c>
      <c r="AN870" s="47">
        <f>SUMIFS('Capex forecast'!I$9:I$223,'Capex forecast'!$T$9:$T$223,$AF870,'Capex forecast'!$S$9:$S$223,$AH870,'Capex forecast'!$Q$9:$Q$223,"Repex")</f>
        <v>0</v>
      </c>
      <c r="AO870" s="47">
        <f>SUMIFS('Capex forecast'!J$9:J$223,'Capex forecast'!$T$9:$T$223,$AF870,'Capex forecast'!$S$9:$S$223,$AH870,'Capex forecast'!$Q$9:$Q$223,"Repex")</f>
        <v>0</v>
      </c>
      <c r="AP870" s="47">
        <f>SUMIFS('Capex forecast'!K$9:K$223,'Capex forecast'!$T$9:$T$223,$AF870,'Capex forecast'!$S$9:$S$223,$AH870,'Capex forecast'!$Q$9:$Q$223,"Repex")</f>
        <v>0</v>
      </c>
      <c r="AQ870" s="47">
        <f>SUMIFS('Capex forecast'!L$9:L$223,'Capex forecast'!$T$9:$T$223,$AF870,'Capex forecast'!$S$9:$S$223,$AH870,'Capex forecast'!$Q$9:$Q$223,"Repex")</f>
        <v>0</v>
      </c>
      <c r="AR870" s="47">
        <f>SUMIFS('Capex forecast'!M$9:M$223,'Capex forecast'!$T$9:$T$223,$AF870,'Capex forecast'!$S$9:$S$223,$AH870,'Capex forecast'!$Q$9:$Q$223,"Repex")</f>
        <v>0</v>
      </c>
      <c r="AS870" s="47">
        <f>SUMIFS('Capex forecast'!N$9:N$223,'Capex forecast'!$T$9:$T$223,$AF870,'Capex forecast'!$S$9:$S$223,$AH870,'Capex forecast'!$Q$9:$Q$223,"Repex")</f>
        <v>0</v>
      </c>
    </row>
    <row r="871" spans="2:45" ht="15">
      <c r="B871" s="45" t="s">
        <v>89</v>
      </c>
      <c r="C871" s="6" t="str">
        <f>INDEX('Demand forecast'!$M$9:$M$5832,MATCH($B871,'Demand forecast'!$B$9:$B$5832,0))</f>
        <v>No</v>
      </c>
      <c r="D871" s="6" t="str">
        <f>IF(COUNTIF($B$93:B871,$B871) = 1, "LV", IF(COUNTIF($B$93:B871,$B871) = 2, "HV", "ST"))</f>
        <v>ST</v>
      </c>
      <c r="E871" s="6" t="str">
        <f>INDEX('Demand forecast and growth rate'!$E$7:$E$273,MATCH($B871,'Demand forecast and growth rate'!$B$7:$B$273,0))</f>
        <v>Small growth</v>
      </c>
      <c r="F871" s="32">
        <f>SUMIFS('Capex forecast'!E$9:E$223,'Capex forecast'!$T$9:$T$223,'Allocation of site-spec costs'!$B871,'Capex forecast'!$S$9:$S$223,'Allocation of site-spec costs'!$D871,'Capex forecast'!$Q$9:$Q$223,"Customer Connection")</f>
        <v>0</v>
      </c>
      <c r="G871" s="32">
        <f>SUMIFS('Capex forecast'!F$9:F$223,'Capex forecast'!$T$9:$T$223,'Allocation of site-spec costs'!$B871,'Capex forecast'!$S$9:$S$223,'Allocation of site-spec costs'!$D871,'Capex forecast'!$Q$9:$Q$223,"Customer Connection")</f>
        <v>0</v>
      </c>
      <c r="H871" s="32">
        <f>SUMIFS('Capex forecast'!G$9:G$223,'Capex forecast'!$T$9:$T$223,'Allocation of site-spec costs'!$B871,'Capex forecast'!$S$9:$S$223,'Allocation of site-spec costs'!$D871,'Capex forecast'!$Q$9:$Q$223,"Customer Connection")</f>
        <v>0</v>
      </c>
      <c r="I871" s="32">
        <f>SUMIFS('Capex forecast'!H$9:H$223,'Capex forecast'!$T$9:$T$223,'Allocation of site-spec costs'!$B871,'Capex forecast'!$S$9:$S$223,'Allocation of site-spec costs'!$D871,'Capex forecast'!$Q$9:$Q$223,"Customer Connection")</f>
        <v>0</v>
      </c>
      <c r="J871" s="32">
        <f>SUMIFS('Capex forecast'!I$9:I$223,'Capex forecast'!$T$9:$T$223,'Allocation of site-spec costs'!$B871,'Capex forecast'!$S$9:$S$223,'Allocation of site-spec costs'!$D871,'Capex forecast'!$Q$9:$Q$223,"Customer Connection")</f>
        <v>0</v>
      </c>
      <c r="K871" s="32">
        <f>SUMIFS('Capex forecast'!J$9:J$223,'Capex forecast'!$T$9:$T$223,'Allocation of site-spec costs'!$B871,'Capex forecast'!$S$9:$S$223,'Allocation of site-spec costs'!$D871,'Capex forecast'!$Q$9:$Q$223,"Customer Connection")</f>
        <v>0</v>
      </c>
      <c r="L871" s="32">
        <f>SUMIFS('Capex forecast'!K$9:K$223,'Capex forecast'!$T$9:$T$223,'Allocation of site-spec costs'!$B871,'Capex forecast'!$S$9:$S$223,'Allocation of site-spec costs'!$D871,'Capex forecast'!$Q$9:$Q$223,"Customer Connection")</f>
        <v>0</v>
      </c>
      <c r="M871" s="32">
        <f>SUMIFS('Capex forecast'!L$9:L$223,'Capex forecast'!$T$9:$T$223,'Allocation of site-spec costs'!$B871,'Capex forecast'!$S$9:$S$223,'Allocation of site-spec costs'!$D871,'Capex forecast'!$Q$9:$Q$223,"Customer Connection")</f>
        <v>0</v>
      </c>
      <c r="N871" s="32">
        <f>SUMIFS('Capex forecast'!M$9:M$223,'Capex forecast'!$T$9:$T$223,'Allocation of site-spec costs'!$B871,'Capex forecast'!$S$9:$S$223,'Allocation of site-spec costs'!$D871,'Capex forecast'!$Q$9:$Q$223,"Customer Connection")</f>
        <v>0</v>
      </c>
      <c r="O871" s="32">
        <f>SUMIFS('Capex forecast'!N$9:N$223,'Capex forecast'!$T$9:$T$223,'Allocation of site-spec costs'!$B871,'Capex forecast'!$S$9:$S$223,'Allocation of site-spec costs'!$D871,'Capex forecast'!$Q$9:$Q$223,"Customer Connection")</f>
        <v>0</v>
      </c>
      <c r="Q871" s="45" t="s">
        <v>89</v>
      </c>
      <c r="R871" s="6" t="str">
        <f>INDEX('Demand forecast'!$M$9:$M$5832,MATCH($Q871,'Demand forecast'!$B$9:$B$5832,0))</f>
        <v>No</v>
      </c>
      <c r="S871" s="6" t="str">
        <f>IF(COUNTIF($Q$93:Q871,$B871) = 1, "LV", IF(COUNTIF($Q$93:Q871,$B871) = 2, "HV", "ST"))</f>
        <v>ST</v>
      </c>
      <c r="T871" s="6" t="str">
        <f>INDEX('Demand forecast and growth rate'!$E$7:$E$273,MATCH($Q871,'Demand forecast and growth rate'!$B$7:$B$273,0))</f>
        <v>Small growth</v>
      </c>
      <c r="U871" s="32">
        <f>SUMIFS('Capex forecast'!E$9:E$223,'Capex forecast'!$T$9:$T$223,$Q871,'Capex forecast'!$S$9:$S$223,$S871,'Capex forecast'!$Q$9:$Q$223,"Augex")</f>
        <v>0</v>
      </c>
      <c r="V871" s="32">
        <f>SUMIFS('Capex forecast'!F$9:F$223,'Capex forecast'!$T$9:$T$223,$Q871,'Capex forecast'!$S$9:$S$223,$S871,'Capex forecast'!$Q$9:$Q$223,"Augex")</f>
        <v>0</v>
      </c>
      <c r="W871" s="32">
        <f>SUMIFS('Capex forecast'!G$9:G$223,'Capex forecast'!$T$9:$T$223,$Q871,'Capex forecast'!$S$9:$S$223,$S871,'Capex forecast'!$Q$9:$Q$223,"Augex")</f>
        <v>0</v>
      </c>
      <c r="X871" s="32">
        <f>SUMIFS('Capex forecast'!H$9:H$223,'Capex forecast'!$T$9:$T$223,$Q871,'Capex forecast'!$S$9:$S$223,$S871,'Capex forecast'!$Q$9:$Q$223,"Augex")</f>
        <v>0</v>
      </c>
      <c r="Y871" s="32">
        <f>SUMIFS('Capex forecast'!I$9:I$223,'Capex forecast'!$T$9:$T$223,$Q871,'Capex forecast'!$S$9:$S$223,$S871,'Capex forecast'!$Q$9:$Q$223,"Augex")</f>
        <v>0</v>
      </c>
      <c r="Z871" s="32">
        <f>SUMIFS('Capex forecast'!J$9:J$223,'Capex forecast'!$T$9:$T$223,$Q871,'Capex forecast'!$S$9:$S$223,$S871,'Capex forecast'!$Q$9:$Q$223,"Augex")</f>
        <v>0</v>
      </c>
      <c r="AA871" s="32">
        <f>SUMIFS('Capex forecast'!K$9:K$223,'Capex forecast'!$T$9:$T$223,$Q871,'Capex forecast'!$S$9:$S$223,$S871,'Capex forecast'!$Q$9:$Q$223,"Augex")</f>
        <v>0</v>
      </c>
      <c r="AB871" s="32">
        <f>SUMIFS('Capex forecast'!L$9:L$223,'Capex forecast'!$T$9:$T$223,$Q871,'Capex forecast'!$S$9:$S$223,$S871,'Capex forecast'!$Q$9:$Q$223,"Augex")</f>
        <v>0</v>
      </c>
      <c r="AC871" s="32">
        <f>SUMIFS('Capex forecast'!M$9:M$223,'Capex forecast'!$T$9:$T$223,$Q871,'Capex forecast'!$S$9:$S$223,$S871,'Capex forecast'!$Q$9:$Q$223,"Augex")</f>
        <v>0</v>
      </c>
      <c r="AD871" s="32">
        <f>SUMIFS('Capex forecast'!N$9:N$223,'Capex forecast'!$T$9:$T$223,$Q871,'Capex forecast'!$S$9:$S$223,$S871,'Capex forecast'!$Q$9:$Q$223,"Augex")</f>
        <v>0</v>
      </c>
      <c r="AF871" s="45" t="s">
        <v>89</v>
      </c>
      <c r="AG871" s="6" t="str">
        <f>INDEX('Demand forecast'!$M$9:$M$5832,MATCH($Q871,'Demand forecast'!$B$9:$B$5832,0))</f>
        <v>No</v>
      </c>
      <c r="AH871" s="6" t="str">
        <f>IF(COUNTIF($AF$93:AF871,$B871) = 1, "LV", IF(COUNTIF($AF$93:AF871,$B871) = 2, "HV", "ST"))</f>
        <v>ST</v>
      </c>
      <c r="AI871" s="6" t="str">
        <f>INDEX('Demand forecast and growth rate'!$E$7:$E$273,MATCH($Q871,'Demand forecast and growth rate'!$B$7:$B$273,0))</f>
        <v>Small growth</v>
      </c>
      <c r="AJ871" s="47">
        <f>SUMIFS('Capex forecast'!E$9:E$223,'Capex forecast'!$T$9:$T$223,$AF871,'Capex forecast'!$S$9:$S$223,$AH871,'Capex forecast'!$Q$9:$Q$223,"Repex")</f>
        <v>0</v>
      </c>
      <c r="AK871" s="47">
        <f>SUMIFS('Capex forecast'!F$9:F$223,'Capex forecast'!$T$9:$T$223,$AF871,'Capex forecast'!$S$9:$S$223,$AH871,'Capex forecast'!$Q$9:$Q$223,"Repex")</f>
        <v>0</v>
      </c>
      <c r="AL871" s="47">
        <f>SUMIFS('Capex forecast'!G$9:G$223,'Capex forecast'!$T$9:$T$223,$AF871,'Capex forecast'!$S$9:$S$223,$AH871,'Capex forecast'!$Q$9:$Q$223,"Repex")</f>
        <v>0</v>
      </c>
      <c r="AM871" s="47">
        <f>SUMIFS('Capex forecast'!H$9:H$223,'Capex forecast'!$T$9:$T$223,$AF871,'Capex forecast'!$S$9:$S$223,$AH871,'Capex forecast'!$Q$9:$Q$223,"Repex")</f>
        <v>0</v>
      </c>
      <c r="AN871" s="47">
        <f>SUMIFS('Capex forecast'!I$9:I$223,'Capex forecast'!$T$9:$T$223,$AF871,'Capex forecast'!$S$9:$S$223,$AH871,'Capex forecast'!$Q$9:$Q$223,"Repex")</f>
        <v>0</v>
      </c>
      <c r="AO871" s="47">
        <f>SUMIFS('Capex forecast'!J$9:J$223,'Capex forecast'!$T$9:$T$223,$AF871,'Capex forecast'!$S$9:$S$223,$AH871,'Capex forecast'!$Q$9:$Q$223,"Repex")</f>
        <v>0</v>
      </c>
      <c r="AP871" s="47">
        <f>SUMIFS('Capex forecast'!K$9:K$223,'Capex forecast'!$T$9:$T$223,$AF871,'Capex forecast'!$S$9:$S$223,$AH871,'Capex forecast'!$Q$9:$Q$223,"Repex")</f>
        <v>0</v>
      </c>
      <c r="AQ871" s="47">
        <f>SUMIFS('Capex forecast'!L$9:L$223,'Capex forecast'!$T$9:$T$223,$AF871,'Capex forecast'!$S$9:$S$223,$AH871,'Capex forecast'!$Q$9:$Q$223,"Repex")</f>
        <v>0</v>
      </c>
      <c r="AR871" s="47">
        <f>SUMIFS('Capex forecast'!M$9:M$223,'Capex forecast'!$T$9:$T$223,$AF871,'Capex forecast'!$S$9:$S$223,$AH871,'Capex forecast'!$Q$9:$Q$223,"Repex")</f>
        <v>0</v>
      </c>
      <c r="AS871" s="47">
        <f>SUMIFS('Capex forecast'!N$9:N$223,'Capex forecast'!$T$9:$T$223,$AF871,'Capex forecast'!$S$9:$S$223,$AH871,'Capex forecast'!$Q$9:$Q$223,"Repex")</f>
        <v>0</v>
      </c>
    </row>
    <row r="872" spans="2:45" ht="15">
      <c r="B872" s="45" t="s">
        <v>97</v>
      </c>
      <c r="C872" s="6" t="str">
        <f>INDEX('Demand forecast'!$M$9:$M$5832,MATCH($B872,'Demand forecast'!$B$9:$B$5832,0))</f>
        <v>No</v>
      </c>
      <c r="D872" s="6" t="str">
        <f>IF(COUNTIF($B$93:B872,$B872) = 1, "LV", IF(COUNTIF($B$93:B872,$B872) = 2, "HV", "ST"))</f>
        <v>ST</v>
      </c>
      <c r="E872" s="6" t="str">
        <f>INDEX('Demand forecast and growth rate'!$E$7:$E$273,MATCH($B872,'Demand forecast and growth rate'!$B$7:$B$273,0))</f>
        <v>Small growth</v>
      </c>
      <c r="F872" s="32">
        <f>SUMIFS('Capex forecast'!E$9:E$223,'Capex forecast'!$T$9:$T$223,'Allocation of site-spec costs'!$B872,'Capex forecast'!$S$9:$S$223,'Allocation of site-spec costs'!$D872,'Capex forecast'!$Q$9:$Q$223,"Customer Connection")</f>
        <v>0</v>
      </c>
      <c r="G872" s="32">
        <f>SUMIFS('Capex forecast'!F$9:F$223,'Capex forecast'!$T$9:$T$223,'Allocation of site-spec costs'!$B872,'Capex forecast'!$S$9:$S$223,'Allocation of site-spec costs'!$D872,'Capex forecast'!$Q$9:$Q$223,"Customer Connection")</f>
        <v>0</v>
      </c>
      <c r="H872" s="32">
        <f>SUMIFS('Capex forecast'!G$9:G$223,'Capex forecast'!$T$9:$T$223,'Allocation of site-spec costs'!$B872,'Capex forecast'!$S$9:$S$223,'Allocation of site-spec costs'!$D872,'Capex forecast'!$Q$9:$Q$223,"Customer Connection")</f>
        <v>0</v>
      </c>
      <c r="I872" s="32">
        <f>SUMIFS('Capex forecast'!H$9:H$223,'Capex forecast'!$T$9:$T$223,'Allocation of site-spec costs'!$B872,'Capex forecast'!$S$9:$S$223,'Allocation of site-spec costs'!$D872,'Capex forecast'!$Q$9:$Q$223,"Customer Connection")</f>
        <v>0</v>
      </c>
      <c r="J872" s="32">
        <f>SUMIFS('Capex forecast'!I$9:I$223,'Capex forecast'!$T$9:$T$223,'Allocation of site-spec costs'!$B872,'Capex forecast'!$S$9:$S$223,'Allocation of site-spec costs'!$D872,'Capex forecast'!$Q$9:$Q$223,"Customer Connection")</f>
        <v>0</v>
      </c>
      <c r="K872" s="32">
        <f>SUMIFS('Capex forecast'!J$9:J$223,'Capex forecast'!$T$9:$T$223,'Allocation of site-spec costs'!$B872,'Capex forecast'!$S$9:$S$223,'Allocation of site-spec costs'!$D872,'Capex forecast'!$Q$9:$Q$223,"Customer Connection")</f>
        <v>0</v>
      </c>
      <c r="L872" s="32">
        <f>SUMIFS('Capex forecast'!K$9:K$223,'Capex forecast'!$T$9:$T$223,'Allocation of site-spec costs'!$B872,'Capex forecast'!$S$9:$S$223,'Allocation of site-spec costs'!$D872,'Capex forecast'!$Q$9:$Q$223,"Customer Connection")</f>
        <v>0</v>
      </c>
      <c r="M872" s="32">
        <f>SUMIFS('Capex forecast'!L$9:L$223,'Capex forecast'!$T$9:$T$223,'Allocation of site-spec costs'!$B872,'Capex forecast'!$S$9:$S$223,'Allocation of site-spec costs'!$D872,'Capex forecast'!$Q$9:$Q$223,"Customer Connection")</f>
        <v>0</v>
      </c>
      <c r="N872" s="32">
        <f>SUMIFS('Capex forecast'!M$9:M$223,'Capex forecast'!$T$9:$T$223,'Allocation of site-spec costs'!$B872,'Capex forecast'!$S$9:$S$223,'Allocation of site-spec costs'!$D872,'Capex forecast'!$Q$9:$Q$223,"Customer Connection")</f>
        <v>0</v>
      </c>
      <c r="O872" s="32">
        <f>SUMIFS('Capex forecast'!N$9:N$223,'Capex forecast'!$T$9:$T$223,'Allocation of site-spec costs'!$B872,'Capex forecast'!$S$9:$S$223,'Allocation of site-spec costs'!$D872,'Capex forecast'!$Q$9:$Q$223,"Customer Connection")</f>
        <v>0</v>
      </c>
      <c r="Q872" s="45" t="s">
        <v>97</v>
      </c>
      <c r="R872" s="6" t="str">
        <f>INDEX('Demand forecast'!$M$9:$M$5832,MATCH($Q872,'Demand forecast'!$B$9:$B$5832,0))</f>
        <v>No</v>
      </c>
      <c r="S872" s="6" t="str">
        <f>IF(COUNTIF($Q$93:Q872,$B872) = 1, "LV", IF(COUNTIF($Q$93:Q872,$B872) = 2, "HV", "ST"))</f>
        <v>ST</v>
      </c>
      <c r="T872" s="6" t="str">
        <f>INDEX('Demand forecast and growth rate'!$E$7:$E$273,MATCH($Q872,'Demand forecast and growth rate'!$B$7:$B$273,0))</f>
        <v>Small growth</v>
      </c>
      <c r="U872" s="32">
        <f>SUMIFS('Capex forecast'!E$9:E$223,'Capex forecast'!$T$9:$T$223,$Q872,'Capex forecast'!$S$9:$S$223,$S872,'Capex forecast'!$Q$9:$Q$223,"Augex")</f>
        <v>0</v>
      </c>
      <c r="V872" s="32">
        <f>SUMIFS('Capex forecast'!F$9:F$223,'Capex forecast'!$T$9:$T$223,$Q872,'Capex forecast'!$S$9:$S$223,$S872,'Capex forecast'!$Q$9:$Q$223,"Augex")</f>
        <v>0</v>
      </c>
      <c r="W872" s="32">
        <f>SUMIFS('Capex forecast'!G$9:G$223,'Capex forecast'!$T$9:$T$223,$Q872,'Capex forecast'!$S$9:$S$223,$S872,'Capex forecast'!$Q$9:$Q$223,"Augex")</f>
        <v>0</v>
      </c>
      <c r="X872" s="32">
        <f>SUMIFS('Capex forecast'!H$9:H$223,'Capex forecast'!$T$9:$T$223,$Q872,'Capex forecast'!$S$9:$S$223,$S872,'Capex forecast'!$Q$9:$Q$223,"Augex")</f>
        <v>0</v>
      </c>
      <c r="Y872" s="32">
        <f>SUMIFS('Capex forecast'!I$9:I$223,'Capex forecast'!$T$9:$T$223,$Q872,'Capex forecast'!$S$9:$S$223,$S872,'Capex forecast'!$Q$9:$Q$223,"Augex")</f>
        <v>0</v>
      </c>
      <c r="Z872" s="32">
        <f>SUMIFS('Capex forecast'!J$9:J$223,'Capex forecast'!$T$9:$T$223,$Q872,'Capex forecast'!$S$9:$S$223,$S872,'Capex forecast'!$Q$9:$Q$223,"Augex")</f>
        <v>0</v>
      </c>
      <c r="AA872" s="32">
        <f>SUMIFS('Capex forecast'!K$9:K$223,'Capex forecast'!$T$9:$T$223,$Q872,'Capex forecast'!$S$9:$S$223,$S872,'Capex forecast'!$Q$9:$Q$223,"Augex")</f>
        <v>0</v>
      </c>
      <c r="AB872" s="32">
        <f>SUMIFS('Capex forecast'!L$9:L$223,'Capex forecast'!$T$9:$T$223,$Q872,'Capex forecast'!$S$9:$S$223,$S872,'Capex forecast'!$Q$9:$Q$223,"Augex")</f>
        <v>0</v>
      </c>
      <c r="AC872" s="32">
        <f>SUMIFS('Capex forecast'!M$9:M$223,'Capex forecast'!$T$9:$T$223,$Q872,'Capex forecast'!$S$9:$S$223,$S872,'Capex forecast'!$Q$9:$Q$223,"Augex")</f>
        <v>0</v>
      </c>
      <c r="AD872" s="32">
        <f>SUMIFS('Capex forecast'!N$9:N$223,'Capex forecast'!$T$9:$T$223,$Q872,'Capex forecast'!$S$9:$S$223,$S872,'Capex forecast'!$Q$9:$Q$223,"Augex")</f>
        <v>0</v>
      </c>
      <c r="AF872" s="45" t="s">
        <v>97</v>
      </c>
      <c r="AG872" s="6" t="str">
        <f>INDEX('Demand forecast'!$M$9:$M$5832,MATCH($Q872,'Demand forecast'!$B$9:$B$5832,0))</f>
        <v>No</v>
      </c>
      <c r="AH872" s="6" t="str">
        <f>IF(COUNTIF($AF$93:AF872,$B872) = 1, "LV", IF(COUNTIF($AF$93:AF872,$B872) = 2, "HV", "ST"))</f>
        <v>ST</v>
      </c>
      <c r="AI872" s="6" t="str">
        <f>INDEX('Demand forecast and growth rate'!$E$7:$E$273,MATCH($Q872,'Demand forecast and growth rate'!$B$7:$B$273,0))</f>
        <v>Small growth</v>
      </c>
      <c r="AJ872" s="47">
        <f>SUMIFS('Capex forecast'!E$9:E$223,'Capex forecast'!$T$9:$T$223,$AF872,'Capex forecast'!$S$9:$S$223,$AH872,'Capex forecast'!$Q$9:$Q$223,"Repex")</f>
        <v>0</v>
      </c>
      <c r="AK872" s="47">
        <f>SUMIFS('Capex forecast'!F$9:F$223,'Capex forecast'!$T$9:$T$223,$AF872,'Capex forecast'!$S$9:$S$223,$AH872,'Capex forecast'!$Q$9:$Q$223,"Repex")</f>
        <v>0</v>
      </c>
      <c r="AL872" s="47">
        <f>SUMIFS('Capex forecast'!G$9:G$223,'Capex forecast'!$T$9:$T$223,$AF872,'Capex forecast'!$S$9:$S$223,$AH872,'Capex forecast'!$Q$9:$Q$223,"Repex")</f>
        <v>0</v>
      </c>
      <c r="AM872" s="47">
        <f>SUMIFS('Capex forecast'!H$9:H$223,'Capex forecast'!$T$9:$T$223,$AF872,'Capex forecast'!$S$9:$S$223,$AH872,'Capex forecast'!$Q$9:$Q$223,"Repex")</f>
        <v>0</v>
      </c>
      <c r="AN872" s="47">
        <f>SUMIFS('Capex forecast'!I$9:I$223,'Capex forecast'!$T$9:$T$223,$AF872,'Capex forecast'!$S$9:$S$223,$AH872,'Capex forecast'!$Q$9:$Q$223,"Repex")</f>
        <v>0</v>
      </c>
      <c r="AO872" s="47">
        <f>SUMIFS('Capex forecast'!J$9:J$223,'Capex forecast'!$T$9:$T$223,$AF872,'Capex forecast'!$S$9:$S$223,$AH872,'Capex forecast'!$Q$9:$Q$223,"Repex")</f>
        <v>0</v>
      </c>
      <c r="AP872" s="47">
        <f>SUMIFS('Capex forecast'!K$9:K$223,'Capex forecast'!$T$9:$T$223,$AF872,'Capex forecast'!$S$9:$S$223,$AH872,'Capex forecast'!$Q$9:$Q$223,"Repex")</f>
        <v>0</v>
      </c>
      <c r="AQ872" s="47">
        <f>SUMIFS('Capex forecast'!L$9:L$223,'Capex forecast'!$T$9:$T$223,$AF872,'Capex forecast'!$S$9:$S$223,$AH872,'Capex forecast'!$Q$9:$Q$223,"Repex")</f>
        <v>0</v>
      </c>
      <c r="AR872" s="47">
        <f>SUMIFS('Capex forecast'!M$9:M$223,'Capex forecast'!$T$9:$T$223,$AF872,'Capex forecast'!$S$9:$S$223,$AH872,'Capex forecast'!$Q$9:$Q$223,"Repex")</f>
        <v>0</v>
      </c>
      <c r="AS872" s="47">
        <f>SUMIFS('Capex forecast'!N$9:N$223,'Capex forecast'!$T$9:$T$223,$AF872,'Capex forecast'!$S$9:$S$223,$AH872,'Capex forecast'!$Q$9:$Q$223,"Repex")</f>
        <v>0</v>
      </c>
    </row>
    <row r="873" spans="2:45" ht="15">
      <c r="B873" s="45" t="s">
        <v>123</v>
      </c>
      <c r="C873" s="6" t="str">
        <f>INDEX('Demand forecast'!$M$9:$M$5832,MATCH($B873,'Demand forecast'!$B$9:$B$5832,0))</f>
        <v>No</v>
      </c>
      <c r="D873" s="6" t="str">
        <f>IF(COUNTIF($B$93:B873,$B873) = 1, "LV", IF(COUNTIF($B$93:B873,$B873) = 2, "HV", "ST"))</f>
        <v>ST</v>
      </c>
      <c r="E873" s="6" t="str">
        <f>INDEX('Demand forecast and growth rate'!$E$7:$E$273,MATCH($B873,'Demand forecast and growth rate'!$B$7:$B$273,0))</f>
        <v>Small growth</v>
      </c>
      <c r="F873" s="32">
        <f>SUMIFS('Capex forecast'!E$9:E$223,'Capex forecast'!$T$9:$T$223,'Allocation of site-spec costs'!$B873,'Capex forecast'!$S$9:$S$223,'Allocation of site-spec costs'!$D873,'Capex forecast'!$Q$9:$Q$223,"Customer Connection")</f>
        <v>0</v>
      </c>
      <c r="G873" s="32">
        <f>SUMIFS('Capex forecast'!F$9:F$223,'Capex forecast'!$T$9:$T$223,'Allocation of site-spec costs'!$B873,'Capex forecast'!$S$9:$S$223,'Allocation of site-spec costs'!$D873,'Capex forecast'!$Q$9:$Q$223,"Customer Connection")</f>
        <v>0</v>
      </c>
      <c r="H873" s="32">
        <f>SUMIFS('Capex forecast'!G$9:G$223,'Capex forecast'!$T$9:$T$223,'Allocation of site-spec costs'!$B873,'Capex forecast'!$S$9:$S$223,'Allocation of site-spec costs'!$D873,'Capex forecast'!$Q$9:$Q$223,"Customer Connection")</f>
        <v>0</v>
      </c>
      <c r="I873" s="32">
        <f>SUMIFS('Capex forecast'!H$9:H$223,'Capex forecast'!$T$9:$T$223,'Allocation of site-spec costs'!$B873,'Capex forecast'!$S$9:$S$223,'Allocation of site-spec costs'!$D873,'Capex forecast'!$Q$9:$Q$223,"Customer Connection")</f>
        <v>0</v>
      </c>
      <c r="J873" s="32">
        <f>SUMIFS('Capex forecast'!I$9:I$223,'Capex forecast'!$T$9:$T$223,'Allocation of site-spec costs'!$B873,'Capex forecast'!$S$9:$S$223,'Allocation of site-spec costs'!$D873,'Capex forecast'!$Q$9:$Q$223,"Customer Connection")</f>
        <v>0</v>
      </c>
      <c r="K873" s="32">
        <f>SUMIFS('Capex forecast'!J$9:J$223,'Capex forecast'!$T$9:$T$223,'Allocation of site-spec costs'!$B873,'Capex forecast'!$S$9:$S$223,'Allocation of site-spec costs'!$D873,'Capex forecast'!$Q$9:$Q$223,"Customer Connection")</f>
        <v>0</v>
      </c>
      <c r="L873" s="32">
        <f>SUMIFS('Capex forecast'!K$9:K$223,'Capex forecast'!$T$9:$T$223,'Allocation of site-spec costs'!$B873,'Capex forecast'!$S$9:$S$223,'Allocation of site-spec costs'!$D873,'Capex forecast'!$Q$9:$Q$223,"Customer Connection")</f>
        <v>0</v>
      </c>
      <c r="M873" s="32">
        <f>SUMIFS('Capex forecast'!L$9:L$223,'Capex forecast'!$T$9:$T$223,'Allocation of site-spec costs'!$B873,'Capex forecast'!$S$9:$S$223,'Allocation of site-spec costs'!$D873,'Capex forecast'!$Q$9:$Q$223,"Customer Connection")</f>
        <v>0</v>
      </c>
      <c r="N873" s="32">
        <f>SUMIFS('Capex forecast'!M$9:M$223,'Capex forecast'!$T$9:$T$223,'Allocation of site-spec costs'!$B873,'Capex forecast'!$S$9:$S$223,'Allocation of site-spec costs'!$D873,'Capex forecast'!$Q$9:$Q$223,"Customer Connection")</f>
        <v>0</v>
      </c>
      <c r="O873" s="32">
        <f>SUMIFS('Capex forecast'!N$9:N$223,'Capex forecast'!$T$9:$T$223,'Allocation of site-spec costs'!$B873,'Capex forecast'!$S$9:$S$223,'Allocation of site-spec costs'!$D873,'Capex forecast'!$Q$9:$Q$223,"Customer Connection")</f>
        <v>0</v>
      </c>
      <c r="Q873" s="45" t="s">
        <v>123</v>
      </c>
      <c r="R873" s="6" t="str">
        <f>INDEX('Demand forecast'!$M$9:$M$5832,MATCH($Q873,'Demand forecast'!$B$9:$B$5832,0))</f>
        <v>No</v>
      </c>
      <c r="S873" s="6" t="str">
        <f>IF(COUNTIF($Q$93:Q873,$B873) = 1, "LV", IF(COUNTIF($Q$93:Q873,$B873) = 2, "HV", "ST"))</f>
        <v>ST</v>
      </c>
      <c r="T873" s="6" t="str">
        <f>INDEX('Demand forecast and growth rate'!$E$7:$E$273,MATCH($Q873,'Demand forecast and growth rate'!$B$7:$B$273,0))</f>
        <v>Small growth</v>
      </c>
      <c r="U873" s="32">
        <f>SUMIFS('Capex forecast'!E$9:E$223,'Capex forecast'!$T$9:$T$223,$Q873,'Capex forecast'!$S$9:$S$223,$S873,'Capex forecast'!$Q$9:$Q$223,"Augex")</f>
        <v>0</v>
      </c>
      <c r="V873" s="32">
        <f>SUMIFS('Capex forecast'!F$9:F$223,'Capex forecast'!$T$9:$T$223,$Q873,'Capex forecast'!$S$9:$S$223,$S873,'Capex forecast'!$Q$9:$Q$223,"Augex")</f>
        <v>0</v>
      </c>
      <c r="W873" s="32">
        <f>SUMIFS('Capex forecast'!G$9:G$223,'Capex forecast'!$T$9:$T$223,$Q873,'Capex forecast'!$S$9:$S$223,$S873,'Capex forecast'!$Q$9:$Q$223,"Augex")</f>
        <v>0</v>
      </c>
      <c r="X873" s="32">
        <f>SUMIFS('Capex forecast'!H$9:H$223,'Capex forecast'!$T$9:$T$223,$Q873,'Capex forecast'!$S$9:$S$223,$S873,'Capex forecast'!$Q$9:$Q$223,"Augex")</f>
        <v>0</v>
      </c>
      <c r="Y873" s="32">
        <f>SUMIFS('Capex forecast'!I$9:I$223,'Capex forecast'!$T$9:$T$223,$Q873,'Capex forecast'!$S$9:$S$223,$S873,'Capex forecast'!$Q$9:$Q$223,"Augex")</f>
        <v>0</v>
      </c>
      <c r="Z873" s="32">
        <f>SUMIFS('Capex forecast'!J$9:J$223,'Capex forecast'!$T$9:$T$223,$Q873,'Capex forecast'!$S$9:$S$223,$S873,'Capex forecast'!$Q$9:$Q$223,"Augex")</f>
        <v>0</v>
      </c>
      <c r="AA873" s="32">
        <f>SUMIFS('Capex forecast'!K$9:K$223,'Capex forecast'!$T$9:$T$223,$Q873,'Capex forecast'!$S$9:$S$223,$S873,'Capex forecast'!$Q$9:$Q$223,"Augex")</f>
        <v>0</v>
      </c>
      <c r="AB873" s="32">
        <f>SUMIFS('Capex forecast'!L$9:L$223,'Capex forecast'!$T$9:$T$223,$Q873,'Capex forecast'!$S$9:$S$223,$S873,'Capex forecast'!$Q$9:$Q$223,"Augex")</f>
        <v>0</v>
      </c>
      <c r="AC873" s="32">
        <f>SUMIFS('Capex forecast'!M$9:M$223,'Capex forecast'!$T$9:$T$223,$Q873,'Capex forecast'!$S$9:$S$223,$S873,'Capex forecast'!$Q$9:$Q$223,"Augex")</f>
        <v>0</v>
      </c>
      <c r="AD873" s="32">
        <f>SUMIFS('Capex forecast'!N$9:N$223,'Capex forecast'!$T$9:$T$223,$Q873,'Capex forecast'!$S$9:$S$223,$S873,'Capex forecast'!$Q$9:$Q$223,"Augex")</f>
        <v>0</v>
      </c>
      <c r="AF873" s="45" t="s">
        <v>123</v>
      </c>
      <c r="AG873" s="6" t="str">
        <f>INDEX('Demand forecast'!$M$9:$M$5832,MATCH($Q873,'Demand forecast'!$B$9:$B$5832,0))</f>
        <v>No</v>
      </c>
      <c r="AH873" s="6" t="str">
        <f>IF(COUNTIF($AF$93:AF873,$B873) = 1, "LV", IF(COUNTIF($AF$93:AF873,$B873) = 2, "HV", "ST"))</f>
        <v>ST</v>
      </c>
      <c r="AI873" s="6" t="str">
        <f>INDEX('Demand forecast and growth rate'!$E$7:$E$273,MATCH($Q873,'Demand forecast and growth rate'!$B$7:$B$273,0))</f>
        <v>Small growth</v>
      </c>
      <c r="AJ873" s="47">
        <f>SUMIFS('Capex forecast'!E$9:E$223,'Capex forecast'!$T$9:$T$223,$AF873,'Capex forecast'!$S$9:$S$223,$AH873,'Capex forecast'!$Q$9:$Q$223,"Repex")</f>
        <v>0</v>
      </c>
      <c r="AK873" s="47">
        <f>SUMIFS('Capex forecast'!F$9:F$223,'Capex forecast'!$T$9:$T$223,$AF873,'Capex forecast'!$S$9:$S$223,$AH873,'Capex forecast'!$Q$9:$Q$223,"Repex")</f>
        <v>0</v>
      </c>
      <c r="AL873" s="47">
        <f>SUMIFS('Capex forecast'!G$9:G$223,'Capex forecast'!$T$9:$T$223,$AF873,'Capex forecast'!$S$9:$S$223,$AH873,'Capex forecast'!$Q$9:$Q$223,"Repex")</f>
        <v>0</v>
      </c>
      <c r="AM873" s="47">
        <f>SUMIFS('Capex forecast'!H$9:H$223,'Capex forecast'!$T$9:$T$223,$AF873,'Capex forecast'!$S$9:$S$223,$AH873,'Capex forecast'!$Q$9:$Q$223,"Repex")</f>
        <v>0</v>
      </c>
      <c r="AN873" s="47">
        <f>SUMIFS('Capex forecast'!I$9:I$223,'Capex forecast'!$T$9:$T$223,$AF873,'Capex forecast'!$S$9:$S$223,$AH873,'Capex forecast'!$Q$9:$Q$223,"Repex")</f>
        <v>0</v>
      </c>
      <c r="AO873" s="47">
        <f>SUMIFS('Capex forecast'!J$9:J$223,'Capex forecast'!$T$9:$T$223,$AF873,'Capex forecast'!$S$9:$S$223,$AH873,'Capex forecast'!$Q$9:$Q$223,"Repex")</f>
        <v>0</v>
      </c>
      <c r="AP873" s="47">
        <f>SUMIFS('Capex forecast'!K$9:K$223,'Capex forecast'!$T$9:$T$223,$AF873,'Capex forecast'!$S$9:$S$223,$AH873,'Capex forecast'!$Q$9:$Q$223,"Repex")</f>
        <v>0</v>
      </c>
      <c r="AQ873" s="47">
        <f>SUMIFS('Capex forecast'!L$9:L$223,'Capex forecast'!$T$9:$T$223,$AF873,'Capex forecast'!$S$9:$S$223,$AH873,'Capex forecast'!$Q$9:$Q$223,"Repex")</f>
        <v>0</v>
      </c>
      <c r="AR873" s="47">
        <f>SUMIFS('Capex forecast'!M$9:M$223,'Capex forecast'!$T$9:$T$223,$AF873,'Capex forecast'!$S$9:$S$223,$AH873,'Capex forecast'!$Q$9:$Q$223,"Repex")</f>
        <v>0</v>
      </c>
      <c r="AS873" s="47">
        <f>SUMIFS('Capex forecast'!N$9:N$223,'Capex forecast'!$T$9:$T$223,$AF873,'Capex forecast'!$S$9:$S$223,$AH873,'Capex forecast'!$Q$9:$Q$223,"Repex")</f>
        <v>0</v>
      </c>
    </row>
    <row r="874" spans="2:45" ht="15">
      <c r="B874" s="45" t="s">
        <v>243</v>
      </c>
      <c r="C874" s="6" t="str">
        <f>INDEX('Demand forecast'!$M$9:$M$5832,MATCH($B874,'Demand forecast'!$B$9:$B$5832,0))</f>
        <v>Yes</v>
      </c>
      <c r="D874" s="6" t="str">
        <f>IF(COUNTIF($B$93:B874,$B874) = 1, "LV", IF(COUNTIF($B$93:B874,$B874) = 2, "HV", "ST"))</f>
        <v>ST</v>
      </c>
      <c r="E874" s="6" t="str">
        <f>INDEX('Demand forecast and growth rate'!$E$7:$E$273,MATCH($B874,'Demand forecast and growth rate'!$B$7:$B$273,0))</f>
        <v>Steady/falling</v>
      </c>
      <c r="F874" s="32">
        <f>SUMIFS('Capex forecast'!E$9:E$223,'Capex forecast'!$T$9:$T$223,'Allocation of site-spec costs'!$B874,'Capex forecast'!$S$9:$S$223,'Allocation of site-spec costs'!$D874,'Capex forecast'!$Q$9:$Q$223,"Customer Connection")</f>
        <v>0</v>
      </c>
      <c r="G874" s="32">
        <f>SUMIFS('Capex forecast'!F$9:F$223,'Capex forecast'!$T$9:$T$223,'Allocation of site-spec costs'!$B874,'Capex forecast'!$S$9:$S$223,'Allocation of site-spec costs'!$D874,'Capex forecast'!$Q$9:$Q$223,"Customer Connection")</f>
        <v>0</v>
      </c>
      <c r="H874" s="32">
        <f>SUMIFS('Capex forecast'!G$9:G$223,'Capex forecast'!$T$9:$T$223,'Allocation of site-spec costs'!$B874,'Capex forecast'!$S$9:$S$223,'Allocation of site-spec costs'!$D874,'Capex forecast'!$Q$9:$Q$223,"Customer Connection")</f>
        <v>0</v>
      </c>
      <c r="I874" s="32">
        <f>SUMIFS('Capex forecast'!H$9:H$223,'Capex forecast'!$T$9:$T$223,'Allocation of site-spec costs'!$B874,'Capex forecast'!$S$9:$S$223,'Allocation of site-spec costs'!$D874,'Capex forecast'!$Q$9:$Q$223,"Customer Connection")</f>
        <v>0</v>
      </c>
      <c r="J874" s="32">
        <f>SUMIFS('Capex forecast'!I$9:I$223,'Capex forecast'!$T$9:$T$223,'Allocation of site-spec costs'!$B874,'Capex forecast'!$S$9:$S$223,'Allocation of site-spec costs'!$D874,'Capex forecast'!$Q$9:$Q$223,"Customer Connection")</f>
        <v>0</v>
      </c>
      <c r="K874" s="32">
        <f>SUMIFS('Capex forecast'!J$9:J$223,'Capex forecast'!$T$9:$T$223,'Allocation of site-spec costs'!$B874,'Capex forecast'!$S$9:$S$223,'Allocation of site-spec costs'!$D874,'Capex forecast'!$Q$9:$Q$223,"Customer Connection")</f>
        <v>0</v>
      </c>
      <c r="L874" s="32">
        <f>SUMIFS('Capex forecast'!K$9:K$223,'Capex forecast'!$T$9:$T$223,'Allocation of site-spec costs'!$B874,'Capex forecast'!$S$9:$S$223,'Allocation of site-spec costs'!$D874,'Capex forecast'!$Q$9:$Q$223,"Customer Connection")</f>
        <v>0</v>
      </c>
      <c r="M874" s="32">
        <f>SUMIFS('Capex forecast'!L$9:L$223,'Capex forecast'!$T$9:$T$223,'Allocation of site-spec costs'!$B874,'Capex forecast'!$S$9:$S$223,'Allocation of site-spec costs'!$D874,'Capex forecast'!$Q$9:$Q$223,"Customer Connection")</f>
        <v>0</v>
      </c>
      <c r="N874" s="32">
        <f>SUMIFS('Capex forecast'!M$9:M$223,'Capex forecast'!$T$9:$T$223,'Allocation of site-spec costs'!$B874,'Capex forecast'!$S$9:$S$223,'Allocation of site-spec costs'!$D874,'Capex forecast'!$Q$9:$Q$223,"Customer Connection")</f>
        <v>0</v>
      </c>
      <c r="O874" s="32">
        <f>SUMIFS('Capex forecast'!N$9:N$223,'Capex forecast'!$T$9:$T$223,'Allocation of site-spec costs'!$B874,'Capex forecast'!$S$9:$S$223,'Allocation of site-spec costs'!$D874,'Capex forecast'!$Q$9:$Q$223,"Customer Connection")</f>
        <v>0</v>
      </c>
      <c r="Q874" s="45" t="s">
        <v>243</v>
      </c>
      <c r="R874" s="6" t="str">
        <f>INDEX('Demand forecast'!$M$9:$M$5832,MATCH($Q874,'Demand forecast'!$B$9:$B$5832,0))</f>
        <v>Yes</v>
      </c>
      <c r="S874" s="6" t="str">
        <f>IF(COUNTIF($Q$93:Q874,$B874) = 1, "LV", IF(COUNTIF($Q$93:Q874,$B874) = 2, "HV", "ST"))</f>
        <v>ST</v>
      </c>
      <c r="T874" s="6" t="str">
        <f>INDEX('Demand forecast and growth rate'!$E$7:$E$273,MATCH($Q874,'Demand forecast and growth rate'!$B$7:$B$273,0))</f>
        <v>Steady/falling</v>
      </c>
      <c r="U874" s="32">
        <f>SUMIFS('Capex forecast'!E$9:E$223,'Capex forecast'!$T$9:$T$223,$Q874,'Capex forecast'!$S$9:$S$223,$S874,'Capex forecast'!$Q$9:$Q$223,"Augex")</f>
        <v>0</v>
      </c>
      <c r="V874" s="32">
        <f>SUMIFS('Capex forecast'!F$9:F$223,'Capex forecast'!$T$9:$T$223,$Q874,'Capex forecast'!$S$9:$S$223,$S874,'Capex forecast'!$Q$9:$Q$223,"Augex")</f>
        <v>0</v>
      </c>
      <c r="W874" s="32">
        <f>SUMIFS('Capex forecast'!G$9:G$223,'Capex forecast'!$T$9:$T$223,$Q874,'Capex forecast'!$S$9:$S$223,$S874,'Capex forecast'!$Q$9:$Q$223,"Augex")</f>
        <v>0</v>
      </c>
      <c r="X874" s="32">
        <f>SUMIFS('Capex forecast'!H$9:H$223,'Capex forecast'!$T$9:$T$223,$Q874,'Capex forecast'!$S$9:$S$223,$S874,'Capex forecast'!$Q$9:$Q$223,"Augex")</f>
        <v>0</v>
      </c>
      <c r="Y874" s="32">
        <f>SUMIFS('Capex forecast'!I$9:I$223,'Capex forecast'!$T$9:$T$223,$Q874,'Capex forecast'!$S$9:$S$223,$S874,'Capex forecast'!$Q$9:$Q$223,"Augex")</f>
        <v>0</v>
      </c>
      <c r="Z874" s="32">
        <f>SUMIFS('Capex forecast'!J$9:J$223,'Capex forecast'!$T$9:$T$223,$Q874,'Capex forecast'!$S$9:$S$223,$S874,'Capex forecast'!$Q$9:$Q$223,"Augex")</f>
        <v>0</v>
      </c>
      <c r="AA874" s="32">
        <f>SUMIFS('Capex forecast'!K$9:K$223,'Capex forecast'!$T$9:$T$223,$Q874,'Capex forecast'!$S$9:$S$223,$S874,'Capex forecast'!$Q$9:$Q$223,"Augex")</f>
        <v>0</v>
      </c>
      <c r="AB874" s="32">
        <f>SUMIFS('Capex forecast'!L$9:L$223,'Capex forecast'!$T$9:$T$223,$Q874,'Capex forecast'!$S$9:$S$223,$S874,'Capex forecast'!$Q$9:$Q$223,"Augex")</f>
        <v>0</v>
      </c>
      <c r="AC874" s="32">
        <f>SUMIFS('Capex forecast'!M$9:M$223,'Capex forecast'!$T$9:$T$223,$Q874,'Capex forecast'!$S$9:$S$223,$S874,'Capex forecast'!$Q$9:$Q$223,"Augex")</f>
        <v>0</v>
      </c>
      <c r="AD874" s="32">
        <f>SUMIFS('Capex forecast'!N$9:N$223,'Capex forecast'!$T$9:$T$223,$Q874,'Capex forecast'!$S$9:$S$223,$S874,'Capex forecast'!$Q$9:$Q$223,"Augex")</f>
        <v>0</v>
      </c>
      <c r="AF874" s="45" t="s">
        <v>243</v>
      </c>
      <c r="AG874" s="6" t="str">
        <f>INDEX('Demand forecast'!$M$9:$M$5832,MATCH($Q874,'Demand forecast'!$B$9:$B$5832,0))</f>
        <v>Yes</v>
      </c>
      <c r="AH874" s="6" t="str">
        <f>IF(COUNTIF($AF$93:AF874,$B874) = 1, "LV", IF(COUNTIF($AF$93:AF874,$B874) = 2, "HV", "ST"))</f>
        <v>ST</v>
      </c>
      <c r="AI874" s="6" t="str">
        <f>INDEX('Demand forecast and growth rate'!$E$7:$E$273,MATCH($Q874,'Demand forecast and growth rate'!$B$7:$B$273,0))</f>
        <v>Steady/falling</v>
      </c>
      <c r="AJ874" s="47">
        <f>SUMIFS('Capex forecast'!E$9:E$223,'Capex forecast'!$T$9:$T$223,$AF874,'Capex forecast'!$S$9:$S$223,$AH874,'Capex forecast'!$Q$9:$Q$223,"Repex")</f>
        <v>0</v>
      </c>
      <c r="AK874" s="47">
        <f>SUMIFS('Capex forecast'!F$9:F$223,'Capex forecast'!$T$9:$T$223,$AF874,'Capex forecast'!$S$9:$S$223,$AH874,'Capex forecast'!$Q$9:$Q$223,"Repex")</f>
        <v>0</v>
      </c>
      <c r="AL874" s="47">
        <f>SUMIFS('Capex forecast'!G$9:G$223,'Capex forecast'!$T$9:$T$223,$AF874,'Capex forecast'!$S$9:$S$223,$AH874,'Capex forecast'!$Q$9:$Q$223,"Repex")</f>
        <v>0</v>
      </c>
      <c r="AM874" s="47">
        <f>SUMIFS('Capex forecast'!H$9:H$223,'Capex forecast'!$T$9:$T$223,$AF874,'Capex forecast'!$S$9:$S$223,$AH874,'Capex forecast'!$Q$9:$Q$223,"Repex")</f>
        <v>0</v>
      </c>
      <c r="AN874" s="47">
        <f>SUMIFS('Capex forecast'!I$9:I$223,'Capex forecast'!$T$9:$T$223,$AF874,'Capex forecast'!$S$9:$S$223,$AH874,'Capex forecast'!$Q$9:$Q$223,"Repex")</f>
        <v>0</v>
      </c>
      <c r="AO874" s="47">
        <f>SUMIFS('Capex forecast'!J$9:J$223,'Capex forecast'!$T$9:$T$223,$AF874,'Capex forecast'!$S$9:$S$223,$AH874,'Capex forecast'!$Q$9:$Q$223,"Repex")</f>
        <v>0</v>
      </c>
      <c r="AP874" s="47">
        <f>SUMIFS('Capex forecast'!K$9:K$223,'Capex forecast'!$T$9:$T$223,$AF874,'Capex forecast'!$S$9:$S$223,$AH874,'Capex forecast'!$Q$9:$Q$223,"Repex")</f>
        <v>0</v>
      </c>
      <c r="AQ874" s="47">
        <f>SUMIFS('Capex forecast'!L$9:L$223,'Capex forecast'!$T$9:$T$223,$AF874,'Capex forecast'!$S$9:$S$223,$AH874,'Capex forecast'!$Q$9:$Q$223,"Repex")</f>
        <v>0</v>
      </c>
      <c r="AR874" s="47">
        <f>SUMIFS('Capex forecast'!M$9:M$223,'Capex forecast'!$T$9:$T$223,$AF874,'Capex forecast'!$S$9:$S$223,$AH874,'Capex forecast'!$Q$9:$Q$223,"Repex")</f>
        <v>0</v>
      </c>
      <c r="AS874" s="47">
        <f>SUMIFS('Capex forecast'!N$9:N$223,'Capex forecast'!$T$9:$T$223,$AF874,'Capex forecast'!$S$9:$S$223,$AH874,'Capex forecast'!$Q$9:$Q$223,"Repex")</f>
        <v>0</v>
      </c>
    </row>
    <row r="875" spans="2:45" ht="15">
      <c r="B875" s="45" t="s">
        <v>254</v>
      </c>
      <c r="C875" s="6" t="str">
        <f>INDEX('Demand forecast'!$M$9:$M$5832,MATCH($B875,'Demand forecast'!$B$9:$B$5832,0))</f>
        <v>Yes</v>
      </c>
      <c r="D875" s="6" t="str">
        <f>IF(COUNTIF($B$93:B875,$B875) = 1, "LV", IF(COUNTIF($B$93:B875,$B875) = 2, "HV", "ST"))</f>
        <v>ST</v>
      </c>
      <c r="E875" s="6" t="str">
        <f>INDEX('Demand forecast and growth rate'!$E$7:$E$273,MATCH($B875,'Demand forecast and growth rate'!$B$7:$B$273,0))</f>
        <v>Steady/falling</v>
      </c>
      <c r="F875" s="32">
        <f>SUMIFS('Capex forecast'!E$9:E$223,'Capex forecast'!$T$9:$T$223,'Allocation of site-spec costs'!$B875,'Capex forecast'!$S$9:$S$223,'Allocation of site-spec costs'!$D875,'Capex forecast'!$Q$9:$Q$223,"Customer Connection")</f>
        <v>0</v>
      </c>
      <c r="G875" s="32">
        <f>SUMIFS('Capex forecast'!F$9:F$223,'Capex forecast'!$T$9:$T$223,'Allocation of site-spec costs'!$B875,'Capex forecast'!$S$9:$S$223,'Allocation of site-spec costs'!$D875,'Capex forecast'!$Q$9:$Q$223,"Customer Connection")</f>
        <v>0</v>
      </c>
      <c r="H875" s="32">
        <f>SUMIFS('Capex forecast'!G$9:G$223,'Capex forecast'!$T$9:$T$223,'Allocation of site-spec costs'!$B875,'Capex forecast'!$S$9:$S$223,'Allocation of site-spec costs'!$D875,'Capex forecast'!$Q$9:$Q$223,"Customer Connection")</f>
        <v>0</v>
      </c>
      <c r="I875" s="32">
        <f>SUMIFS('Capex forecast'!H$9:H$223,'Capex forecast'!$T$9:$T$223,'Allocation of site-spec costs'!$B875,'Capex forecast'!$S$9:$S$223,'Allocation of site-spec costs'!$D875,'Capex forecast'!$Q$9:$Q$223,"Customer Connection")</f>
        <v>0</v>
      </c>
      <c r="J875" s="32">
        <f>SUMIFS('Capex forecast'!I$9:I$223,'Capex forecast'!$T$9:$T$223,'Allocation of site-spec costs'!$B875,'Capex forecast'!$S$9:$S$223,'Allocation of site-spec costs'!$D875,'Capex forecast'!$Q$9:$Q$223,"Customer Connection")</f>
        <v>0</v>
      </c>
      <c r="K875" s="32">
        <f>SUMIFS('Capex forecast'!J$9:J$223,'Capex forecast'!$T$9:$T$223,'Allocation of site-spec costs'!$B875,'Capex forecast'!$S$9:$S$223,'Allocation of site-spec costs'!$D875,'Capex forecast'!$Q$9:$Q$223,"Customer Connection")</f>
        <v>0</v>
      </c>
      <c r="L875" s="32">
        <f>SUMIFS('Capex forecast'!K$9:K$223,'Capex forecast'!$T$9:$T$223,'Allocation of site-spec costs'!$B875,'Capex forecast'!$S$9:$S$223,'Allocation of site-spec costs'!$D875,'Capex forecast'!$Q$9:$Q$223,"Customer Connection")</f>
        <v>0</v>
      </c>
      <c r="M875" s="32">
        <f>SUMIFS('Capex forecast'!L$9:L$223,'Capex forecast'!$T$9:$T$223,'Allocation of site-spec costs'!$B875,'Capex forecast'!$S$9:$S$223,'Allocation of site-spec costs'!$D875,'Capex forecast'!$Q$9:$Q$223,"Customer Connection")</f>
        <v>0</v>
      </c>
      <c r="N875" s="32">
        <f>SUMIFS('Capex forecast'!M$9:M$223,'Capex forecast'!$T$9:$T$223,'Allocation of site-spec costs'!$B875,'Capex forecast'!$S$9:$S$223,'Allocation of site-spec costs'!$D875,'Capex forecast'!$Q$9:$Q$223,"Customer Connection")</f>
        <v>0</v>
      </c>
      <c r="O875" s="32">
        <f>SUMIFS('Capex forecast'!N$9:N$223,'Capex forecast'!$T$9:$T$223,'Allocation of site-spec costs'!$B875,'Capex forecast'!$S$9:$S$223,'Allocation of site-spec costs'!$D875,'Capex forecast'!$Q$9:$Q$223,"Customer Connection")</f>
        <v>0</v>
      </c>
      <c r="Q875" s="45" t="s">
        <v>254</v>
      </c>
      <c r="R875" s="6" t="str">
        <f>INDEX('Demand forecast'!$M$9:$M$5832,MATCH($Q875,'Demand forecast'!$B$9:$B$5832,0))</f>
        <v>Yes</v>
      </c>
      <c r="S875" s="6" t="str">
        <f>IF(COUNTIF($Q$93:Q875,$B875) = 1, "LV", IF(COUNTIF($Q$93:Q875,$B875) = 2, "HV", "ST"))</f>
        <v>ST</v>
      </c>
      <c r="T875" s="6" t="str">
        <f>INDEX('Demand forecast and growth rate'!$E$7:$E$273,MATCH($Q875,'Demand forecast and growth rate'!$B$7:$B$273,0))</f>
        <v>Steady/falling</v>
      </c>
      <c r="U875" s="32">
        <f>SUMIFS('Capex forecast'!E$9:E$223,'Capex forecast'!$T$9:$T$223,$Q875,'Capex forecast'!$S$9:$S$223,$S875,'Capex forecast'!$Q$9:$Q$223,"Augex")</f>
        <v>0</v>
      </c>
      <c r="V875" s="32">
        <f>SUMIFS('Capex forecast'!F$9:F$223,'Capex forecast'!$T$9:$T$223,$Q875,'Capex forecast'!$S$9:$S$223,$S875,'Capex forecast'!$Q$9:$Q$223,"Augex")</f>
        <v>0</v>
      </c>
      <c r="W875" s="32">
        <f>SUMIFS('Capex forecast'!G$9:G$223,'Capex forecast'!$T$9:$T$223,$Q875,'Capex forecast'!$S$9:$S$223,$S875,'Capex forecast'!$Q$9:$Q$223,"Augex")</f>
        <v>0</v>
      </c>
      <c r="X875" s="32">
        <f>SUMIFS('Capex forecast'!H$9:H$223,'Capex forecast'!$T$9:$T$223,$Q875,'Capex forecast'!$S$9:$S$223,$S875,'Capex forecast'!$Q$9:$Q$223,"Augex")</f>
        <v>0</v>
      </c>
      <c r="Y875" s="32">
        <f>SUMIFS('Capex forecast'!I$9:I$223,'Capex forecast'!$T$9:$T$223,$Q875,'Capex forecast'!$S$9:$S$223,$S875,'Capex forecast'!$Q$9:$Q$223,"Augex")</f>
        <v>0</v>
      </c>
      <c r="Z875" s="32">
        <f>SUMIFS('Capex forecast'!J$9:J$223,'Capex forecast'!$T$9:$T$223,$Q875,'Capex forecast'!$S$9:$S$223,$S875,'Capex forecast'!$Q$9:$Q$223,"Augex")</f>
        <v>0</v>
      </c>
      <c r="AA875" s="32">
        <f>SUMIFS('Capex forecast'!K$9:K$223,'Capex forecast'!$T$9:$T$223,$Q875,'Capex forecast'!$S$9:$S$223,$S875,'Capex forecast'!$Q$9:$Q$223,"Augex")</f>
        <v>0</v>
      </c>
      <c r="AB875" s="32">
        <f>SUMIFS('Capex forecast'!L$9:L$223,'Capex forecast'!$T$9:$T$223,$Q875,'Capex forecast'!$S$9:$S$223,$S875,'Capex forecast'!$Q$9:$Q$223,"Augex")</f>
        <v>0</v>
      </c>
      <c r="AC875" s="32">
        <f>SUMIFS('Capex forecast'!M$9:M$223,'Capex forecast'!$T$9:$T$223,$Q875,'Capex forecast'!$S$9:$S$223,$S875,'Capex forecast'!$Q$9:$Q$223,"Augex")</f>
        <v>0</v>
      </c>
      <c r="AD875" s="32">
        <f>SUMIFS('Capex forecast'!N$9:N$223,'Capex forecast'!$T$9:$T$223,$Q875,'Capex forecast'!$S$9:$S$223,$S875,'Capex forecast'!$Q$9:$Q$223,"Augex")</f>
        <v>0</v>
      </c>
      <c r="AF875" s="45" t="s">
        <v>254</v>
      </c>
      <c r="AG875" s="6" t="str">
        <f>INDEX('Demand forecast'!$M$9:$M$5832,MATCH($Q875,'Demand forecast'!$B$9:$B$5832,0))</f>
        <v>Yes</v>
      </c>
      <c r="AH875" s="6" t="str">
        <f>IF(COUNTIF($AF$93:AF875,$B875) = 1, "LV", IF(COUNTIF($AF$93:AF875,$B875) = 2, "HV", "ST"))</f>
        <v>ST</v>
      </c>
      <c r="AI875" s="6" t="str">
        <f>INDEX('Demand forecast and growth rate'!$E$7:$E$273,MATCH($Q875,'Demand forecast and growth rate'!$B$7:$B$273,0))</f>
        <v>Steady/falling</v>
      </c>
      <c r="AJ875" s="47">
        <f>SUMIFS('Capex forecast'!E$9:E$223,'Capex forecast'!$T$9:$T$223,$AF875,'Capex forecast'!$S$9:$S$223,$AH875,'Capex forecast'!$Q$9:$Q$223,"Repex")</f>
        <v>0</v>
      </c>
      <c r="AK875" s="47">
        <f>SUMIFS('Capex forecast'!F$9:F$223,'Capex forecast'!$T$9:$T$223,$AF875,'Capex forecast'!$S$9:$S$223,$AH875,'Capex forecast'!$Q$9:$Q$223,"Repex")</f>
        <v>0</v>
      </c>
      <c r="AL875" s="47">
        <f>SUMIFS('Capex forecast'!G$9:G$223,'Capex forecast'!$T$9:$T$223,$AF875,'Capex forecast'!$S$9:$S$223,$AH875,'Capex forecast'!$Q$9:$Q$223,"Repex")</f>
        <v>0</v>
      </c>
      <c r="AM875" s="47">
        <f>SUMIFS('Capex forecast'!H$9:H$223,'Capex forecast'!$T$9:$T$223,$AF875,'Capex forecast'!$S$9:$S$223,$AH875,'Capex forecast'!$Q$9:$Q$223,"Repex")</f>
        <v>0</v>
      </c>
      <c r="AN875" s="47">
        <f>SUMIFS('Capex forecast'!I$9:I$223,'Capex forecast'!$T$9:$T$223,$AF875,'Capex forecast'!$S$9:$S$223,$AH875,'Capex forecast'!$Q$9:$Q$223,"Repex")</f>
        <v>0</v>
      </c>
      <c r="AO875" s="47">
        <f>SUMIFS('Capex forecast'!J$9:J$223,'Capex forecast'!$T$9:$T$223,$AF875,'Capex forecast'!$S$9:$S$223,$AH875,'Capex forecast'!$Q$9:$Q$223,"Repex")</f>
        <v>0</v>
      </c>
      <c r="AP875" s="47">
        <f>SUMIFS('Capex forecast'!K$9:K$223,'Capex forecast'!$T$9:$T$223,$AF875,'Capex forecast'!$S$9:$S$223,$AH875,'Capex forecast'!$Q$9:$Q$223,"Repex")</f>
        <v>0</v>
      </c>
      <c r="AQ875" s="47">
        <f>SUMIFS('Capex forecast'!L$9:L$223,'Capex forecast'!$T$9:$T$223,$AF875,'Capex forecast'!$S$9:$S$223,$AH875,'Capex forecast'!$Q$9:$Q$223,"Repex")</f>
        <v>0</v>
      </c>
      <c r="AR875" s="47">
        <f>SUMIFS('Capex forecast'!M$9:M$223,'Capex forecast'!$T$9:$T$223,$AF875,'Capex forecast'!$S$9:$S$223,$AH875,'Capex forecast'!$Q$9:$Q$223,"Repex")</f>
        <v>0</v>
      </c>
      <c r="AS875" s="47">
        <f>SUMIFS('Capex forecast'!N$9:N$223,'Capex forecast'!$T$9:$T$223,$AF875,'Capex forecast'!$S$9:$S$223,$AH875,'Capex forecast'!$Q$9:$Q$223,"Repex")</f>
        <v>0</v>
      </c>
    </row>
    <row r="876" spans="2:45" ht="15">
      <c r="B876" s="45" t="s">
        <v>19</v>
      </c>
      <c r="C876" s="6" t="str">
        <f>INDEX('Demand forecast'!$M$9:$M$5832,MATCH($B876,'Demand forecast'!$B$9:$B$5832,0))</f>
        <v>No</v>
      </c>
      <c r="D876" s="6" t="str">
        <f>IF(COUNTIF($B$93:B876,$B876) = 1, "LV", IF(COUNTIF($B$93:B876,$B876) = 2, "HV", "ST"))</f>
        <v>ST</v>
      </c>
      <c r="E876" s="6" t="str">
        <f>INDEX('Demand forecast and growth rate'!$E$7:$E$273,MATCH($B876,'Demand forecast and growth rate'!$B$7:$B$273,0))</f>
        <v>Small growth</v>
      </c>
      <c r="F876" s="32">
        <f>SUMIFS('Capex forecast'!E$9:E$223,'Capex forecast'!$T$9:$T$223,'Allocation of site-spec costs'!$B876,'Capex forecast'!$S$9:$S$223,'Allocation of site-spec costs'!$D876,'Capex forecast'!$Q$9:$Q$223,"Customer Connection")</f>
        <v>0</v>
      </c>
      <c r="G876" s="32">
        <f>SUMIFS('Capex forecast'!F$9:F$223,'Capex forecast'!$T$9:$T$223,'Allocation of site-spec costs'!$B876,'Capex forecast'!$S$9:$S$223,'Allocation of site-spec costs'!$D876,'Capex forecast'!$Q$9:$Q$223,"Customer Connection")</f>
        <v>0</v>
      </c>
      <c r="H876" s="32">
        <f>SUMIFS('Capex forecast'!G$9:G$223,'Capex forecast'!$T$9:$T$223,'Allocation of site-spec costs'!$B876,'Capex forecast'!$S$9:$S$223,'Allocation of site-spec costs'!$D876,'Capex forecast'!$Q$9:$Q$223,"Customer Connection")</f>
        <v>0</v>
      </c>
      <c r="I876" s="32">
        <f>SUMIFS('Capex forecast'!H$9:H$223,'Capex forecast'!$T$9:$T$223,'Allocation of site-spec costs'!$B876,'Capex forecast'!$S$9:$S$223,'Allocation of site-spec costs'!$D876,'Capex forecast'!$Q$9:$Q$223,"Customer Connection")</f>
        <v>0</v>
      </c>
      <c r="J876" s="32">
        <f>SUMIFS('Capex forecast'!I$9:I$223,'Capex forecast'!$T$9:$T$223,'Allocation of site-spec costs'!$B876,'Capex forecast'!$S$9:$S$223,'Allocation of site-spec costs'!$D876,'Capex forecast'!$Q$9:$Q$223,"Customer Connection")</f>
        <v>0</v>
      </c>
      <c r="K876" s="32">
        <f>SUMIFS('Capex forecast'!J$9:J$223,'Capex forecast'!$T$9:$T$223,'Allocation of site-spec costs'!$B876,'Capex forecast'!$S$9:$S$223,'Allocation of site-spec costs'!$D876,'Capex forecast'!$Q$9:$Q$223,"Customer Connection")</f>
        <v>0</v>
      </c>
      <c r="L876" s="32">
        <f>SUMIFS('Capex forecast'!K$9:K$223,'Capex forecast'!$T$9:$T$223,'Allocation of site-spec costs'!$B876,'Capex forecast'!$S$9:$S$223,'Allocation of site-spec costs'!$D876,'Capex forecast'!$Q$9:$Q$223,"Customer Connection")</f>
        <v>0</v>
      </c>
      <c r="M876" s="32">
        <f>SUMIFS('Capex forecast'!L$9:L$223,'Capex forecast'!$T$9:$T$223,'Allocation of site-spec costs'!$B876,'Capex forecast'!$S$9:$S$223,'Allocation of site-spec costs'!$D876,'Capex forecast'!$Q$9:$Q$223,"Customer Connection")</f>
        <v>0</v>
      </c>
      <c r="N876" s="32">
        <f>SUMIFS('Capex forecast'!M$9:M$223,'Capex forecast'!$T$9:$T$223,'Allocation of site-spec costs'!$B876,'Capex forecast'!$S$9:$S$223,'Allocation of site-spec costs'!$D876,'Capex forecast'!$Q$9:$Q$223,"Customer Connection")</f>
        <v>0</v>
      </c>
      <c r="O876" s="32">
        <f>SUMIFS('Capex forecast'!N$9:N$223,'Capex forecast'!$T$9:$T$223,'Allocation of site-spec costs'!$B876,'Capex forecast'!$S$9:$S$223,'Allocation of site-spec costs'!$D876,'Capex forecast'!$Q$9:$Q$223,"Customer Connection")</f>
        <v>0</v>
      </c>
      <c r="Q876" s="45" t="s">
        <v>19</v>
      </c>
      <c r="R876" s="6" t="str">
        <f>INDEX('Demand forecast'!$M$9:$M$5832,MATCH($Q876,'Demand forecast'!$B$9:$B$5832,0))</f>
        <v>No</v>
      </c>
      <c r="S876" s="6" t="str">
        <f>IF(COUNTIF($Q$93:Q876,$B876) = 1, "LV", IF(COUNTIF($Q$93:Q876,$B876) = 2, "HV", "ST"))</f>
        <v>ST</v>
      </c>
      <c r="T876" s="6" t="str">
        <f>INDEX('Demand forecast and growth rate'!$E$7:$E$273,MATCH($Q876,'Demand forecast and growth rate'!$B$7:$B$273,0))</f>
        <v>Small growth</v>
      </c>
      <c r="U876" s="32">
        <f>SUMIFS('Capex forecast'!E$9:E$223,'Capex forecast'!$T$9:$T$223,$Q876,'Capex forecast'!$S$9:$S$223,$S876,'Capex forecast'!$Q$9:$Q$223,"Augex")</f>
        <v>0</v>
      </c>
      <c r="V876" s="32">
        <f>SUMIFS('Capex forecast'!F$9:F$223,'Capex forecast'!$T$9:$T$223,$Q876,'Capex forecast'!$S$9:$S$223,$S876,'Capex forecast'!$Q$9:$Q$223,"Augex")</f>
        <v>0</v>
      </c>
      <c r="W876" s="32">
        <f>SUMIFS('Capex forecast'!G$9:G$223,'Capex forecast'!$T$9:$T$223,$Q876,'Capex forecast'!$S$9:$S$223,$S876,'Capex forecast'!$Q$9:$Q$223,"Augex")</f>
        <v>0</v>
      </c>
      <c r="X876" s="32">
        <f>SUMIFS('Capex forecast'!H$9:H$223,'Capex forecast'!$T$9:$T$223,$Q876,'Capex forecast'!$S$9:$S$223,$S876,'Capex forecast'!$Q$9:$Q$223,"Augex")</f>
        <v>0</v>
      </c>
      <c r="Y876" s="32">
        <f>SUMIFS('Capex forecast'!I$9:I$223,'Capex forecast'!$T$9:$T$223,$Q876,'Capex forecast'!$S$9:$S$223,$S876,'Capex forecast'!$Q$9:$Q$223,"Augex")</f>
        <v>0</v>
      </c>
      <c r="Z876" s="32">
        <f>SUMIFS('Capex forecast'!J$9:J$223,'Capex forecast'!$T$9:$T$223,$Q876,'Capex forecast'!$S$9:$S$223,$S876,'Capex forecast'!$Q$9:$Q$223,"Augex")</f>
        <v>0</v>
      </c>
      <c r="AA876" s="32">
        <f>SUMIFS('Capex forecast'!K$9:K$223,'Capex forecast'!$T$9:$T$223,$Q876,'Capex forecast'!$S$9:$S$223,$S876,'Capex forecast'!$Q$9:$Q$223,"Augex")</f>
        <v>0</v>
      </c>
      <c r="AB876" s="32">
        <f>SUMIFS('Capex forecast'!L$9:L$223,'Capex forecast'!$T$9:$T$223,$Q876,'Capex forecast'!$S$9:$S$223,$S876,'Capex forecast'!$Q$9:$Q$223,"Augex")</f>
        <v>0</v>
      </c>
      <c r="AC876" s="32">
        <f>SUMIFS('Capex forecast'!M$9:M$223,'Capex forecast'!$T$9:$T$223,$Q876,'Capex forecast'!$S$9:$S$223,$S876,'Capex forecast'!$Q$9:$Q$223,"Augex")</f>
        <v>0</v>
      </c>
      <c r="AD876" s="32">
        <f>SUMIFS('Capex forecast'!N$9:N$223,'Capex forecast'!$T$9:$T$223,$Q876,'Capex forecast'!$S$9:$S$223,$S876,'Capex forecast'!$Q$9:$Q$223,"Augex")</f>
        <v>0</v>
      </c>
      <c r="AF876" s="45" t="s">
        <v>19</v>
      </c>
      <c r="AG876" s="6" t="str">
        <f>INDEX('Demand forecast'!$M$9:$M$5832,MATCH($Q876,'Demand forecast'!$B$9:$B$5832,0))</f>
        <v>No</v>
      </c>
      <c r="AH876" s="6" t="str">
        <f>IF(COUNTIF($AF$93:AF876,$B876) = 1, "LV", IF(COUNTIF($AF$93:AF876,$B876) = 2, "HV", "ST"))</f>
        <v>ST</v>
      </c>
      <c r="AI876" s="6" t="str">
        <f>INDEX('Demand forecast and growth rate'!$E$7:$E$273,MATCH($Q876,'Demand forecast and growth rate'!$B$7:$B$273,0))</f>
        <v>Small growth</v>
      </c>
      <c r="AJ876" s="47">
        <f>SUMIFS('Capex forecast'!E$9:E$223,'Capex forecast'!$T$9:$T$223,$AF876,'Capex forecast'!$S$9:$S$223,$AH876,'Capex forecast'!$Q$9:$Q$223,"Repex")</f>
        <v>0</v>
      </c>
      <c r="AK876" s="47">
        <f>SUMIFS('Capex forecast'!F$9:F$223,'Capex forecast'!$T$9:$T$223,$AF876,'Capex forecast'!$S$9:$S$223,$AH876,'Capex forecast'!$Q$9:$Q$223,"Repex")</f>
        <v>0</v>
      </c>
      <c r="AL876" s="47">
        <f>SUMIFS('Capex forecast'!G$9:G$223,'Capex forecast'!$T$9:$T$223,$AF876,'Capex forecast'!$S$9:$S$223,$AH876,'Capex forecast'!$Q$9:$Q$223,"Repex")</f>
        <v>0</v>
      </c>
      <c r="AM876" s="47">
        <f>SUMIFS('Capex forecast'!H$9:H$223,'Capex forecast'!$T$9:$T$223,$AF876,'Capex forecast'!$S$9:$S$223,$AH876,'Capex forecast'!$Q$9:$Q$223,"Repex")</f>
        <v>0</v>
      </c>
      <c r="AN876" s="47">
        <f>SUMIFS('Capex forecast'!I$9:I$223,'Capex forecast'!$T$9:$T$223,$AF876,'Capex forecast'!$S$9:$S$223,$AH876,'Capex forecast'!$Q$9:$Q$223,"Repex")</f>
        <v>0</v>
      </c>
      <c r="AO876" s="47">
        <f>SUMIFS('Capex forecast'!J$9:J$223,'Capex forecast'!$T$9:$T$223,$AF876,'Capex forecast'!$S$9:$S$223,$AH876,'Capex forecast'!$Q$9:$Q$223,"Repex")</f>
        <v>0</v>
      </c>
      <c r="AP876" s="47">
        <f>SUMIFS('Capex forecast'!K$9:K$223,'Capex forecast'!$T$9:$T$223,$AF876,'Capex forecast'!$S$9:$S$223,$AH876,'Capex forecast'!$Q$9:$Q$223,"Repex")</f>
        <v>0</v>
      </c>
      <c r="AQ876" s="47">
        <f>SUMIFS('Capex forecast'!L$9:L$223,'Capex forecast'!$T$9:$T$223,$AF876,'Capex forecast'!$S$9:$S$223,$AH876,'Capex forecast'!$Q$9:$Q$223,"Repex")</f>
        <v>0</v>
      </c>
      <c r="AR876" s="47">
        <f>SUMIFS('Capex forecast'!M$9:M$223,'Capex forecast'!$T$9:$T$223,$AF876,'Capex forecast'!$S$9:$S$223,$AH876,'Capex forecast'!$Q$9:$Q$223,"Repex")</f>
        <v>0</v>
      </c>
      <c r="AS876" s="47">
        <f>SUMIFS('Capex forecast'!N$9:N$223,'Capex forecast'!$T$9:$T$223,$AF876,'Capex forecast'!$S$9:$S$223,$AH876,'Capex forecast'!$Q$9:$Q$223,"Repex")</f>
        <v>0</v>
      </c>
    </row>
    <row r="877" spans="2:45" ht="15">
      <c r="B877" s="45" t="s">
        <v>147</v>
      </c>
      <c r="C877" s="6" t="str">
        <f>INDEX('Demand forecast'!$M$9:$M$5832,MATCH($B877,'Demand forecast'!$B$9:$B$5832,0))</f>
        <v>No</v>
      </c>
      <c r="D877" s="6" t="str">
        <f>IF(COUNTIF($B$93:B877,$B877) = 1, "LV", IF(COUNTIF($B$93:B877,$B877) = 2, "HV", "ST"))</f>
        <v>ST</v>
      </c>
      <c r="E877" s="6" t="str">
        <f>INDEX('Demand forecast and growth rate'!$E$7:$E$273,MATCH($B877,'Demand forecast and growth rate'!$B$7:$B$273,0))</f>
        <v>Small growth</v>
      </c>
      <c r="F877" s="32">
        <f>SUMIFS('Capex forecast'!E$9:E$223,'Capex forecast'!$T$9:$T$223,'Allocation of site-spec costs'!$B877,'Capex forecast'!$S$9:$S$223,'Allocation of site-spec costs'!$D877,'Capex forecast'!$Q$9:$Q$223,"Customer Connection")</f>
        <v>0</v>
      </c>
      <c r="G877" s="32">
        <f>SUMIFS('Capex forecast'!F$9:F$223,'Capex forecast'!$T$9:$T$223,'Allocation of site-spec costs'!$B877,'Capex forecast'!$S$9:$S$223,'Allocation of site-spec costs'!$D877,'Capex forecast'!$Q$9:$Q$223,"Customer Connection")</f>
        <v>0</v>
      </c>
      <c r="H877" s="32">
        <f>SUMIFS('Capex forecast'!G$9:G$223,'Capex forecast'!$T$9:$T$223,'Allocation of site-spec costs'!$B877,'Capex forecast'!$S$9:$S$223,'Allocation of site-spec costs'!$D877,'Capex forecast'!$Q$9:$Q$223,"Customer Connection")</f>
        <v>0</v>
      </c>
      <c r="I877" s="32">
        <f>SUMIFS('Capex forecast'!H$9:H$223,'Capex forecast'!$T$9:$T$223,'Allocation of site-spec costs'!$B877,'Capex forecast'!$S$9:$S$223,'Allocation of site-spec costs'!$D877,'Capex forecast'!$Q$9:$Q$223,"Customer Connection")</f>
        <v>0</v>
      </c>
      <c r="J877" s="32">
        <f>SUMIFS('Capex forecast'!I$9:I$223,'Capex forecast'!$T$9:$T$223,'Allocation of site-spec costs'!$B877,'Capex forecast'!$S$9:$S$223,'Allocation of site-spec costs'!$D877,'Capex forecast'!$Q$9:$Q$223,"Customer Connection")</f>
        <v>0</v>
      </c>
      <c r="K877" s="32">
        <f>SUMIFS('Capex forecast'!J$9:J$223,'Capex forecast'!$T$9:$T$223,'Allocation of site-spec costs'!$B877,'Capex forecast'!$S$9:$S$223,'Allocation of site-spec costs'!$D877,'Capex forecast'!$Q$9:$Q$223,"Customer Connection")</f>
        <v>0</v>
      </c>
      <c r="L877" s="32">
        <f>SUMIFS('Capex forecast'!K$9:K$223,'Capex forecast'!$T$9:$T$223,'Allocation of site-spec costs'!$B877,'Capex forecast'!$S$9:$S$223,'Allocation of site-spec costs'!$D877,'Capex forecast'!$Q$9:$Q$223,"Customer Connection")</f>
        <v>0</v>
      </c>
      <c r="M877" s="32">
        <f>SUMIFS('Capex forecast'!L$9:L$223,'Capex forecast'!$T$9:$T$223,'Allocation of site-spec costs'!$B877,'Capex forecast'!$S$9:$S$223,'Allocation of site-spec costs'!$D877,'Capex forecast'!$Q$9:$Q$223,"Customer Connection")</f>
        <v>0</v>
      </c>
      <c r="N877" s="32">
        <f>SUMIFS('Capex forecast'!M$9:M$223,'Capex forecast'!$T$9:$T$223,'Allocation of site-spec costs'!$B877,'Capex forecast'!$S$9:$S$223,'Allocation of site-spec costs'!$D877,'Capex forecast'!$Q$9:$Q$223,"Customer Connection")</f>
        <v>0</v>
      </c>
      <c r="O877" s="32">
        <f>SUMIFS('Capex forecast'!N$9:N$223,'Capex forecast'!$T$9:$T$223,'Allocation of site-spec costs'!$B877,'Capex forecast'!$S$9:$S$223,'Allocation of site-spec costs'!$D877,'Capex forecast'!$Q$9:$Q$223,"Customer Connection")</f>
        <v>0</v>
      </c>
      <c r="Q877" s="45" t="s">
        <v>147</v>
      </c>
      <c r="R877" s="6" t="str">
        <f>INDEX('Demand forecast'!$M$9:$M$5832,MATCH($Q877,'Demand forecast'!$B$9:$B$5832,0))</f>
        <v>No</v>
      </c>
      <c r="S877" s="6" t="str">
        <f>IF(COUNTIF($Q$93:Q877,$B877) = 1, "LV", IF(COUNTIF($Q$93:Q877,$B877) = 2, "HV", "ST"))</f>
        <v>ST</v>
      </c>
      <c r="T877" s="6" t="str">
        <f>INDEX('Demand forecast and growth rate'!$E$7:$E$273,MATCH($Q877,'Demand forecast and growth rate'!$B$7:$B$273,0))</f>
        <v>Small growth</v>
      </c>
      <c r="U877" s="32">
        <f>SUMIFS('Capex forecast'!E$9:E$223,'Capex forecast'!$T$9:$T$223,$Q877,'Capex forecast'!$S$9:$S$223,$S877,'Capex forecast'!$Q$9:$Q$223,"Augex")</f>
        <v>0</v>
      </c>
      <c r="V877" s="32">
        <f>SUMIFS('Capex forecast'!F$9:F$223,'Capex forecast'!$T$9:$T$223,$Q877,'Capex forecast'!$S$9:$S$223,$S877,'Capex forecast'!$Q$9:$Q$223,"Augex")</f>
        <v>0</v>
      </c>
      <c r="W877" s="32">
        <f>SUMIFS('Capex forecast'!G$9:G$223,'Capex forecast'!$T$9:$T$223,$Q877,'Capex forecast'!$S$9:$S$223,$S877,'Capex forecast'!$Q$9:$Q$223,"Augex")</f>
        <v>0</v>
      </c>
      <c r="X877" s="32">
        <f>SUMIFS('Capex forecast'!H$9:H$223,'Capex forecast'!$T$9:$T$223,$Q877,'Capex forecast'!$S$9:$S$223,$S877,'Capex forecast'!$Q$9:$Q$223,"Augex")</f>
        <v>0</v>
      </c>
      <c r="Y877" s="32">
        <f>SUMIFS('Capex forecast'!I$9:I$223,'Capex forecast'!$T$9:$T$223,$Q877,'Capex forecast'!$S$9:$S$223,$S877,'Capex forecast'!$Q$9:$Q$223,"Augex")</f>
        <v>0</v>
      </c>
      <c r="Z877" s="32">
        <f>SUMIFS('Capex forecast'!J$9:J$223,'Capex forecast'!$T$9:$T$223,$Q877,'Capex forecast'!$S$9:$S$223,$S877,'Capex forecast'!$Q$9:$Q$223,"Augex")</f>
        <v>0</v>
      </c>
      <c r="AA877" s="32">
        <f>SUMIFS('Capex forecast'!K$9:K$223,'Capex forecast'!$T$9:$T$223,$Q877,'Capex forecast'!$S$9:$S$223,$S877,'Capex forecast'!$Q$9:$Q$223,"Augex")</f>
        <v>0</v>
      </c>
      <c r="AB877" s="32">
        <f>SUMIFS('Capex forecast'!L$9:L$223,'Capex forecast'!$T$9:$T$223,$Q877,'Capex forecast'!$S$9:$S$223,$S877,'Capex forecast'!$Q$9:$Q$223,"Augex")</f>
        <v>0</v>
      </c>
      <c r="AC877" s="32">
        <f>SUMIFS('Capex forecast'!M$9:M$223,'Capex forecast'!$T$9:$T$223,$Q877,'Capex forecast'!$S$9:$S$223,$S877,'Capex forecast'!$Q$9:$Q$223,"Augex")</f>
        <v>0</v>
      </c>
      <c r="AD877" s="32">
        <f>SUMIFS('Capex forecast'!N$9:N$223,'Capex forecast'!$T$9:$T$223,$Q877,'Capex forecast'!$S$9:$S$223,$S877,'Capex forecast'!$Q$9:$Q$223,"Augex")</f>
        <v>0</v>
      </c>
      <c r="AF877" s="45" t="s">
        <v>147</v>
      </c>
      <c r="AG877" s="6" t="str">
        <f>INDEX('Demand forecast'!$M$9:$M$5832,MATCH($Q877,'Demand forecast'!$B$9:$B$5832,0))</f>
        <v>No</v>
      </c>
      <c r="AH877" s="6" t="str">
        <f>IF(COUNTIF($AF$93:AF877,$B877) = 1, "LV", IF(COUNTIF($AF$93:AF877,$B877) = 2, "HV", "ST"))</f>
        <v>ST</v>
      </c>
      <c r="AI877" s="6" t="str">
        <f>INDEX('Demand forecast and growth rate'!$E$7:$E$273,MATCH($Q877,'Demand forecast and growth rate'!$B$7:$B$273,0))</f>
        <v>Small growth</v>
      </c>
      <c r="AJ877" s="47">
        <f>SUMIFS('Capex forecast'!E$9:E$223,'Capex forecast'!$T$9:$T$223,$AF877,'Capex forecast'!$S$9:$S$223,$AH877,'Capex forecast'!$Q$9:$Q$223,"Repex")</f>
        <v>0</v>
      </c>
      <c r="AK877" s="47">
        <f>SUMIFS('Capex forecast'!F$9:F$223,'Capex forecast'!$T$9:$T$223,$AF877,'Capex forecast'!$S$9:$S$223,$AH877,'Capex forecast'!$Q$9:$Q$223,"Repex")</f>
        <v>0</v>
      </c>
      <c r="AL877" s="47">
        <f>SUMIFS('Capex forecast'!G$9:G$223,'Capex forecast'!$T$9:$T$223,$AF877,'Capex forecast'!$S$9:$S$223,$AH877,'Capex forecast'!$Q$9:$Q$223,"Repex")</f>
        <v>0</v>
      </c>
      <c r="AM877" s="47">
        <f>SUMIFS('Capex forecast'!H$9:H$223,'Capex forecast'!$T$9:$T$223,$AF877,'Capex forecast'!$S$9:$S$223,$AH877,'Capex forecast'!$Q$9:$Q$223,"Repex")</f>
        <v>0</v>
      </c>
      <c r="AN877" s="47">
        <f>SUMIFS('Capex forecast'!I$9:I$223,'Capex forecast'!$T$9:$T$223,$AF877,'Capex forecast'!$S$9:$S$223,$AH877,'Capex forecast'!$Q$9:$Q$223,"Repex")</f>
        <v>0</v>
      </c>
      <c r="AO877" s="47">
        <f>SUMIFS('Capex forecast'!J$9:J$223,'Capex forecast'!$T$9:$T$223,$AF877,'Capex forecast'!$S$9:$S$223,$AH877,'Capex forecast'!$Q$9:$Q$223,"Repex")</f>
        <v>0</v>
      </c>
      <c r="AP877" s="47">
        <f>SUMIFS('Capex forecast'!K$9:K$223,'Capex forecast'!$T$9:$T$223,$AF877,'Capex forecast'!$S$9:$S$223,$AH877,'Capex forecast'!$Q$9:$Q$223,"Repex")</f>
        <v>0</v>
      </c>
      <c r="AQ877" s="47">
        <f>SUMIFS('Capex forecast'!L$9:L$223,'Capex forecast'!$T$9:$T$223,$AF877,'Capex forecast'!$S$9:$S$223,$AH877,'Capex forecast'!$Q$9:$Q$223,"Repex")</f>
        <v>0</v>
      </c>
      <c r="AR877" s="47">
        <f>SUMIFS('Capex forecast'!M$9:M$223,'Capex forecast'!$T$9:$T$223,$AF877,'Capex forecast'!$S$9:$S$223,$AH877,'Capex forecast'!$Q$9:$Q$223,"Repex")</f>
        <v>0</v>
      </c>
      <c r="AS877" s="47">
        <f>SUMIFS('Capex forecast'!N$9:N$223,'Capex forecast'!$T$9:$T$223,$AF877,'Capex forecast'!$S$9:$S$223,$AH877,'Capex forecast'!$Q$9:$Q$223,"Repex")</f>
        <v>0</v>
      </c>
    </row>
    <row r="878" spans="2:45" ht="15">
      <c r="B878" s="45" t="s">
        <v>22</v>
      </c>
      <c r="C878" s="6" t="str">
        <f>INDEX('Demand forecast'!$M$9:$M$5832,MATCH($B878,'Demand forecast'!$B$9:$B$5832,0))</f>
        <v>No</v>
      </c>
      <c r="D878" s="6" t="str">
        <f>IF(COUNTIF($B$93:B878,$B878) = 1, "LV", IF(COUNTIF($B$93:B878,$B878) = 2, "HV", "ST"))</f>
        <v>ST</v>
      </c>
      <c r="E878" s="6" t="str">
        <f>INDEX('Demand forecast and growth rate'!$E$7:$E$273,MATCH($B878,'Demand forecast and growth rate'!$B$7:$B$273,0))</f>
        <v>Small growth</v>
      </c>
      <c r="F878" s="32">
        <f>SUMIFS('Capex forecast'!E$9:E$223,'Capex forecast'!$T$9:$T$223,'Allocation of site-spec costs'!$B878,'Capex forecast'!$S$9:$S$223,'Allocation of site-spec costs'!$D878,'Capex forecast'!$Q$9:$Q$223,"Customer Connection")</f>
        <v>0</v>
      </c>
      <c r="G878" s="32">
        <f>SUMIFS('Capex forecast'!F$9:F$223,'Capex forecast'!$T$9:$T$223,'Allocation of site-spec costs'!$B878,'Capex forecast'!$S$9:$S$223,'Allocation of site-spec costs'!$D878,'Capex forecast'!$Q$9:$Q$223,"Customer Connection")</f>
        <v>0</v>
      </c>
      <c r="H878" s="32">
        <f>SUMIFS('Capex forecast'!G$9:G$223,'Capex forecast'!$T$9:$T$223,'Allocation of site-spec costs'!$B878,'Capex forecast'!$S$9:$S$223,'Allocation of site-spec costs'!$D878,'Capex forecast'!$Q$9:$Q$223,"Customer Connection")</f>
        <v>0</v>
      </c>
      <c r="I878" s="32">
        <f>SUMIFS('Capex forecast'!H$9:H$223,'Capex forecast'!$T$9:$T$223,'Allocation of site-spec costs'!$B878,'Capex forecast'!$S$9:$S$223,'Allocation of site-spec costs'!$D878,'Capex forecast'!$Q$9:$Q$223,"Customer Connection")</f>
        <v>0</v>
      </c>
      <c r="J878" s="32">
        <f>SUMIFS('Capex forecast'!I$9:I$223,'Capex forecast'!$T$9:$T$223,'Allocation of site-spec costs'!$B878,'Capex forecast'!$S$9:$S$223,'Allocation of site-spec costs'!$D878,'Capex forecast'!$Q$9:$Q$223,"Customer Connection")</f>
        <v>0</v>
      </c>
      <c r="K878" s="32">
        <f>SUMIFS('Capex forecast'!J$9:J$223,'Capex forecast'!$T$9:$T$223,'Allocation of site-spec costs'!$B878,'Capex forecast'!$S$9:$S$223,'Allocation of site-spec costs'!$D878,'Capex forecast'!$Q$9:$Q$223,"Customer Connection")</f>
        <v>0</v>
      </c>
      <c r="L878" s="32">
        <f>SUMIFS('Capex forecast'!K$9:K$223,'Capex forecast'!$T$9:$T$223,'Allocation of site-spec costs'!$B878,'Capex forecast'!$S$9:$S$223,'Allocation of site-spec costs'!$D878,'Capex forecast'!$Q$9:$Q$223,"Customer Connection")</f>
        <v>0</v>
      </c>
      <c r="M878" s="32">
        <f>SUMIFS('Capex forecast'!L$9:L$223,'Capex forecast'!$T$9:$T$223,'Allocation of site-spec costs'!$B878,'Capex forecast'!$S$9:$S$223,'Allocation of site-spec costs'!$D878,'Capex forecast'!$Q$9:$Q$223,"Customer Connection")</f>
        <v>0</v>
      </c>
      <c r="N878" s="32">
        <f>SUMIFS('Capex forecast'!M$9:M$223,'Capex forecast'!$T$9:$T$223,'Allocation of site-spec costs'!$B878,'Capex forecast'!$S$9:$S$223,'Allocation of site-spec costs'!$D878,'Capex forecast'!$Q$9:$Q$223,"Customer Connection")</f>
        <v>0</v>
      </c>
      <c r="O878" s="32">
        <f>SUMIFS('Capex forecast'!N$9:N$223,'Capex forecast'!$T$9:$T$223,'Allocation of site-spec costs'!$B878,'Capex forecast'!$S$9:$S$223,'Allocation of site-spec costs'!$D878,'Capex forecast'!$Q$9:$Q$223,"Customer Connection")</f>
        <v>0</v>
      </c>
      <c r="Q878" s="45" t="s">
        <v>22</v>
      </c>
      <c r="R878" s="6" t="str">
        <f>INDEX('Demand forecast'!$M$9:$M$5832,MATCH($Q878,'Demand forecast'!$B$9:$B$5832,0))</f>
        <v>No</v>
      </c>
      <c r="S878" s="6" t="str">
        <f>IF(COUNTIF($Q$93:Q878,$B878) = 1, "LV", IF(COUNTIF($Q$93:Q878,$B878) = 2, "HV", "ST"))</f>
        <v>ST</v>
      </c>
      <c r="T878" s="6" t="str">
        <f>INDEX('Demand forecast and growth rate'!$E$7:$E$273,MATCH($Q878,'Demand forecast and growth rate'!$B$7:$B$273,0))</f>
        <v>Small growth</v>
      </c>
      <c r="U878" s="32">
        <f>SUMIFS('Capex forecast'!E$9:E$223,'Capex forecast'!$T$9:$T$223,$Q878,'Capex forecast'!$S$9:$S$223,$S878,'Capex forecast'!$Q$9:$Q$223,"Augex")</f>
        <v>0</v>
      </c>
      <c r="V878" s="32">
        <f>SUMIFS('Capex forecast'!F$9:F$223,'Capex forecast'!$T$9:$T$223,$Q878,'Capex forecast'!$S$9:$S$223,$S878,'Capex forecast'!$Q$9:$Q$223,"Augex")</f>
        <v>0</v>
      </c>
      <c r="W878" s="32">
        <f>SUMIFS('Capex forecast'!G$9:G$223,'Capex forecast'!$T$9:$T$223,$Q878,'Capex forecast'!$S$9:$S$223,$S878,'Capex forecast'!$Q$9:$Q$223,"Augex")</f>
        <v>0</v>
      </c>
      <c r="X878" s="32">
        <f>SUMIFS('Capex forecast'!H$9:H$223,'Capex forecast'!$T$9:$T$223,$Q878,'Capex forecast'!$S$9:$S$223,$S878,'Capex forecast'!$Q$9:$Q$223,"Augex")</f>
        <v>0</v>
      </c>
      <c r="Y878" s="32">
        <f>SUMIFS('Capex forecast'!I$9:I$223,'Capex forecast'!$T$9:$T$223,$Q878,'Capex forecast'!$S$9:$S$223,$S878,'Capex forecast'!$Q$9:$Q$223,"Augex")</f>
        <v>0</v>
      </c>
      <c r="Z878" s="32">
        <f>SUMIFS('Capex forecast'!J$9:J$223,'Capex forecast'!$T$9:$T$223,$Q878,'Capex forecast'!$S$9:$S$223,$S878,'Capex forecast'!$Q$9:$Q$223,"Augex")</f>
        <v>0</v>
      </c>
      <c r="AA878" s="32">
        <f>SUMIFS('Capex forecast'!K$9:K$223,'Capex forecast'!$T$9:$T$223,$Q878,'Capex forecast'!$S$9:$S$223,$S878,'Capex forecast'!$Q$9:$Q$223,"Augex")</f>
        <v>0</v>
      </c>
      <c r="AB878" s="32">
        <f>SUMIFS('Capex forecast'!L$9:L$223,'Capex forecast'!$T$9:$T$223,$Q878,'Capex forecast'!$S$9:$S$223,$S878,'Capex forecast'!$Q$9:$Q$223,"Augex")</f>
        <v>0</v>
      </c>
      <c r="AC878" s="32">
        <f>SUMIFS('Capex forecast'!M$9:M$223,'Capex forecast'!$T$9:$T$223,$Q878,'Capex forecast'!$S$9:$S$223,$S878,'Capex forecast'!$Q$9:$Q$223,"Augex")</f>
        <v>0</v>
      </c>
      <c r="AD878" s="32">
        <f>SUMIFS('Capex forecast'!N$9:N$223,'Capex forecast'!$T$9:$T$223,$Q878,'Capex forecast'!$S$9:$S$223,$S878,'Capex forecast'!$Q$9:$Q$223,"Augex")</f>
        <v>0</v>
      </c>
      <c r="AF878" s="45" t="s">
        <v>22</v>
      </c>
      <c r="AG878" s="6" t="str">
        <f>INDEX('Demand forecast'!$M$9:$M$5832,MATCH($Q878,'Demand forecast'!$B$9:$B$5832,0))</f>
        <v>No</v>
      </c>
      <c r="AH878" s="6" t="str">
        <f>IF(COUNTIF($AF$93:AF878,$B878) = 1, "LV", IF(COUNTIF($AF$93:AF878,$B878) = 2, "HV", "ST"))</f>
        <v>ST</v>
      </c>
      <c r="AI878" s="6" t="str">
        <f>INDEX('Demand forecast and growth rate'!$E$7:$E$273,MATCH($Q878,'Demand forecast and growth rate'!$B$7:$B$273,0))</f>
        <v>Small growth</v>
      </c>
      <c r="AJ878" s="47">
        <f>SUMIFS('Capex forecast'!E$9:E$223,'Capex forecast'!$T$9:$T$223,$AF878,'Capex forecast'!$S$9:$S$223,$AH878,'Capex forecast'!$Q$9:$Q$223,"Repex")</f>
        <v>0</v>
      </c>
      <c r="AK878" s="47">
        <f>SUMIFS('Capex forecast'!F$9:F$223,'Capex forecast'!$T$9:$T$223,$AF878,'Capex forecast'!$S$9:$S$223,$AH878,'Capex forecast'!$Q$9:$Q$223,"Repex")</f>
        <v>0</v>
      </c>
      <c r="AL878" s="47">
        <f>SUMIFS('Capex forecast'!G$9:G$223,'Capex forecast'!$T$9:$T$223,$AF878,'Capex forecast'!$S$9:$S$223,$AH878,'Capex forecast'!$Q$9:$Q$223,"Repex")</f>
        <v>0</v>
      </c>
      <c r="AM878" s="47">
        <f>SUMIFS('Capex forecast'!H$9:H$223,'Capex forecast'!$T$9:$T$223,$AF878,'Capex forecast'!$S$9:$S$223,$AH878,'Capex forecast'!$Q$9:$Q$223,"Repex")</f>
        <v>0</v>
      </c>
      <c r="AN878" s="47">
        <f>SUMIFS('Capex forecast'!I$9:I$223,'Capex forecast'!$T$9:$T$223,$AF878,'Capex forecast'!$S$9:$S$223,$AH878,'Capex forecast'!$Q$9:$Q$223,"Repex")</f>
        <v>0</v>
      </c>
      <c r="AO878" s="47">
        <f>SUMIFS('Capex forecast'!J$9:J$223,'Capex forecast'!$T$9:$T$223,$AF878,'Capex forecast'!$S$9:$S$223,$AH878,'Capex forecast'!$Q$9:$Q$223,"Repex")</f>
        <v>0</v>
      </c>
      <c r="AP878" s="47">
        <f>SUMIFS('Capex forecast'!K$9:K$223,'Capex forecast'!$T$9:$T$223,$AF878,'Capex forecast'!$S$9:$S$223,$AH878,'Capex forecast'!$Q$9:$Q$223,"Repex")</f>
        <v>0</v>
      </c>
      <c r="AQ878" s="47">
        <f>SUMIFS('Capex forecast'!L$9:L$223,'Capex forecast'!$T$9:$T$223,$AF878,'Capex forecast'!$S$9:$S$223,$AH878,'Capex forecast'!$Q$9:$Q$223,"Repex")</f>
        <v>0</v>
      </c>
      <c r="AR878" s="47">
        <f>SUMIFS('Capex forecast'!M$9:M$223,'Capex forecast'!$T$9:$T$223,$AF878,'Capex forecast'!$S$9:$S$223,$AH878,'Capex forecast'!$Q$9:$Q$223,"Repex")</f>
        <v>0</v>
      </c>
      <c r="AS878" s="47">
        <f>SUMIFS('Capex forecast'!N$9:N$223,'Capex forecast'!$T$9:$T$223,$AF878,'Capex forecast'!$S$9:$S$223,$AH878,'Capex forecast'!$Q$9:$Q$223,"Repex")</f>
        <v>0</v>
      </c>
    </row>
    <row r="879" spans="2:45" ht="15">
      <c r="B879" s="45" t="s">
        <v>64</v>
      </c>
      <c r="C879" s="6" t="str">
        <f>INDEX('Demand forecast'!$M$9:$M$5832,MATCH($B879,'Demand forecast'!$B$9:$B$5832,0))</f>
        <v>No</v>
      </c>
      <c r="D879" s="6" t="str">
        <f>IF(COUNTIF($B$93:B879,$B879) = 1, "LV", IF(COUNTIF($B$93:B879,$B879) = 2, "HV", "ST"))</f>
        <v>ST</v>
      </c>
      <c r="E879" s="6" t="str">
        <f>INDEX('Demand forecast and growth rate'!$E$7:$E$273,MATCH($B879,'Demand forecast and growth rate'!$B$7:$B$273,0))</f>
        <v>High growth</v>
      </c>
      <c r="F879" s="32">
        <f>SUMIFS('Capex forecast'!E$9:E$223,'Capex forecast'!$T$9:$T$223,'Allocation of site-spec costs'!$B879,'Capex forecast'!$S$9:$S$223,'Allocation of site-spec costs'!$D879,'Capex forecast'!$Q$9:$Q$223,"Customer Connection")</f>
        <v>0</v>
      </c>
      <c r="G879" s="32">
        <f>SUMIFS('Capex forecast'!F$9:F$223,'Capex forecast'!$T$9:$T$223,'Allocation of site-spec costs'!$B879,'Capex forecast'!$S$9:$S$223,'Allocation of site-spec costs'!$D879,'Capex forecast'!$Q$9:$Q$223,"Customer Connection")</f>
        <v>0</v>
      </c>
      <c r="H879" s="32">
        <f>SUMIFS('Capex forecast'!G$9:G$223,'Capex forecast'!$T$9:$T$223,'Allocation of site-spec costs'!$B879,'Capex forecast'!$S$9:$S$223,'Allocation of site-spec costs'!$D879,'Capex forecast'!$Q$9:$Q$223,"Customer Connection")</f>
        <v>0</v>
      </c>
      <c r="I879" s="32">
        <f>SUMIFS('Capex forecast'!H$9:H$223,'Capex forecast'!$T$9:$T$223,'Allocation of site-spec costs'!$B879,'Capex forecast'!$S$9:$S$223,'Allocation of site-spec costs'!$D879,'Capex forecast'!$Q$9:$Q$223,"Customer Connection")</f>
        <v>0</v>
      </c>
      <c r="J879" s="32">
        <f>SUMIFS('Capex forecast'!I$9:I$223,'Capex forecast'!$T$9:$T$223,'Allocation of site-spec costs'!$B879,'Capex forecast'!$S$9:$S$223,'Allocation of site-spec costs'!$D879,'Capex forecast'!$Q$9:$Q$223,"Customer Connection")</f>
        <v>0</v>
      </c>
      <c r="K879" s="32">
        <f>SUMIFS('Capex forecast'!J$9:J$223,'Capex forecast'!$T$9:$T$223,'Allocation of site-spec costs'!$B879,'Capex forecast'!$S$9:$S$223,'Allocation of site-spec costs'!$D879,'Capex forecast'!$Q$9:$Q$223,"Customer Connection")</f>
        <v>0</v>
      </c>
      <c r="L879" s="32">
        <f>SUMIFS('Capex forecast'!K$9:K$223,'Capex forecast'!$T$9:$T$223,'Allocation of site-spec costs'!$B879,'Capex forecast'!$S$9:$S$223,'Allocation of site-spec costs'!$D879,'Capex forecast'!$Q$9:$Q$223,"Customer Connection")</f>
        <v>0</v>
      </c>
      <c r="M879" s="32">
        <f>SUMIFS('Capex forecast'!L$9:L$223,'Capex forecast'!$T$9:$T$223,'Allocation of site-spec costs'!$B879,'Capex forecast'!$S$9:$S$223,'Allocation of site-spec costs'!$D879,'Capex forecast'!$Q$9:$Q$223,"Customer Connection")</f>
        <v>0</v>
      </c>
      <c r="N879" s="32">
        <f>SUMIFS('Capex forecast'!M$9:M$223,'Capex forecast'!$T$9:$T$223,'Allocation of site-spec costs'!$B879,'Capex forecast'!$S$9:$S$223,'Allocation of site-spec costs'!$D879,'Capex forecast'!$Q$9:$Q$223,"Customer Connection")</f>
        <v>0</v>
      </c>
      <c r="O879" s="32">
        <f>SUMIFS('Capex forecast'!N$9:N$223,'Capex forecast'!$T$9:$T$223,'Allocation of site-spec costs'!$B879,'Capex forecast'!$S$9:$S$223,'Allocation of site-spec costs'!$D879,'Capex forecast'!$Q$9:$Q$223,"Customer Connection")</f>
        <v>0</v>
      </c>
      <c r="Q879" s="45" t="s">
        <v>64</v>
      </c>
      <c r="R879" s="6" t="str">
        <f>INDEX('Demand forecast'!$M$9:$M$5832,MATCH($Q879,'Demand forecast'!$B$9:$B$5832,0))</f>
        <v>No</v>
      </c>
      <c r="S879" s="6" t="str">
        <f>IF(COUNTIF($Q$93:Q879,$B879) = 1, "LV", IF(COUNTIF($Q$93:Q879,$B879) = 2, "HV", "ST"))</f>
        <v>ST</v>
      </c>
      <c r="T879" s="6" t="str">
        <f>INDEX('Demand forecast and growth rate'!$E$7:$E$273,MATCH($Q879,'Demand forecast and growth rate'!$B$7:$B$273,0))</f>
        <v>High growth</v>
      </c>
      <c r="U879" s="32">
        <f>SUMIFS('Capex forecast'!E$9:E$223,'Capex forecast'!$T$9:$T$223,$Q879,'Capex forecast'!$S$9:$S$223,$S879,'Capex forecast'!$Q$9:$Q$223,"Augex")</f>
        <v>0</v>
      </c>
      <c r="V879" s="32">
        <f>SUMIFS('Capex forecast'!F$9:F$223,'Capex forecast'!$T$9:$T$223,$Q879,'Capex forecast'!$S$9:$S$223,$S879,'Capex forecast'!$Q$9:$Q$223,"Augex")</f>
        <v>0</v>
      </c>
      <c r="W879" s="32">
        <f>SUMIFS('Capex forecast'!G$9:G$223,'Capex forecast'!$T$9:$T$223,$Q879,'Capex forecast'!$S$9:$S$223,$S879,'Capex forecast'!$Q$9:$Q$223,"Augex")</f>
        <v>0</v>
      </c>
      <c r="X879" s="32">
        <f>SUMIFS('Capex forecast'!H$9:H$223,'Capex forecast'!$T$9:$T$223,$Q879,'Capex forecast'!$S$9:$S$223,$S879,'Capex forecast'!$Q$9:$Q$223,"Augex")</f>
        <v>0</v>
      </c>
      <c r="Y879" s="32">
        <f>SUMIFS('Capex forecast'!I$9:I$223,'Capex forecast'!$T$9:$T$223,$Q879,'Capex forecast'!$S$9:$S$223,$S879,'Capex forecast'!$Q$9:$Q$223,"Augex")</f>
        <v>0</v>
      </c>
      <c r="Z879" s="32">
        <f>SUMIFS('Capex forecast'!J$9:J$223,'Capex forecast'!$T$9:$T$223,$Q879,'Capex forecast'!$S$9:$S$223,$S879,'Capex forecast'!$Q$9:$Q$223,"Augex")</f>
        <v>0</v>
      </c>
      <c r="AA879" s="32">
        <f>SUMIFS('Capex forecast'!K$9:K$223,'Capex forecast'!$T$9:$T$223,$Q879,'Capex forecast'!$S$9:$S$223,$S879,'Capex forecast'!$Q$9:$Q$223,"Augex")</f>
        <v>0</v>
      </c>
      <c r="AB879" s="32">
        <f>SUMIFS('Capex forecast'!L$9:L$223,'Capex forecast'!$T$9:$T$223,$Q879,'Capex forecast'!$S$9:$S$223,$S879,'Capex forecast'!$Q$9:$Q$223,"Augex")</f>
        <v>0</v>
      </c>
      <c r="AC879" s="32">
        <f>SUMIFS('Capex forecast'!M$9:M$223,'Capex forecast'!$T$9:$T$223,$Q879,'Capex forecast'!$S$9:$S$223,$S879,'Capex forecast'!$Q$9:$Q$223,"Augex")</f>
        <v>0</v>
      </c>
      <c r="AD879" s="32">
        <f>SUMIFS('Capex forecast'!N$9:N$223,'Capex forecast'!$T$9:$T$223,$Q879,'Capex forecast'!$S$9:$S$223,$S879,'Capex forecast'!$Q$9:$Q$223,"Augex")</f>
        <v>0</v>
      </c>
      <c r="AF879" s="45" t="s">
        <v>64</v>
      </c>
      <c r="AG879" s="6" t="str">
        <f>INDEX('Demand forecast'!$M$9:$M$5832,MATCH($Q879,'Demand forecast'!$B$9:$B$5832,0))</f>
        <v>No</v>
      </c>
      <c r="AH879" s="6" t="str">
        <f>IF(COUNTIF($AF$93:AF879,$B879) = 1, "LV", IF(COUNTIF($AF$93:AF879,$B879) = 2, "HV", "ST"))</f>
        <v>ST</v>
      </c>
      <c r="AI879" s="6" t="str">
        <f>INDEX('Demand forecast and growth rate'!$E$7:$E$273,MATCH($Q879,'Demand forecast and growth rate'!$B$7:$B$273,0))</f>
        <v>High growth</v>
      </c>
      <c r="AJ879" s="47">
        <f>SUMIFS('Capex forecast'!E$9:E$223,'Capex forecast'!$T$9:$T$223,$AF879,'Capex forecast'!$S$9:$S$223,$AH879,'Capex forecast'!$Q$9:$Q$223,"Repex")</f>
        <v>0</v>
      </c>
      <c r="AK879" s="47">
        <f>SUMIFS('Capex forecast'!F$9:F$223,'Capex forecast'!$T$9:$T$223,$AF879,'Capex forecast'!$S$9:$S$223,$AH879,'Capex forecast'!$Q$9:$Q$223,"Repex")</f>
        <v>0</v>
      </c>
      <c r="AL879" s="47">
        <f>SUMIFS('Capex forecast'!G$9:G$223,'Capex forecast'!$T$9:$T$223,$AF879,'Capex forecast'!$S$9:$S$223,$AH879,'Capex forecast'!$Q$9:$Q$223,"Repex")</f>
        <v>0</v>
      </c>
      <c r="AM879" s="47">
        <f>SUMIFS('Capex forecast'!H$9:H$223,'Capex forecast'!$T$9:$T$223,$AF879,'Capex forecast'!$S$9:$S$223,$AH879,'Capex forecast'!$Q$9:$Q$223,"Repex")</f>
        <v>0</v>
      </c>
      <c r="AN879" s="47">
        <f>SUMIFS('Capex forecast'!I$9:I$223,'Capex forecast'!$T$9:$T$223,$AF879,'Capex forecast'!$S$9:$S$223,$AH879,'Capex forecast'!$Q$9:$Q$223,"Repex")</f>
        <v>0</v>
      </c>
      <c r="AO879" s="47">
        <f>SUMIFS('Capex forecast'!J$9:J$223,'Capex forecast'!$T$9:$T$223,$AF879,'Capex forecast'!$S$9:$S$223,$AH879,'Capex forecast'!$Q$9:$Q$223,"Repex")</f>
        <v>0</v>
      </c>
      <c r="AP879" s="47">
        <f>SUMIFS('Capex forecast'!K$9:K$223,'Capex forecast'!$T$9:$T$223,$AF879,'Capex forecast'!$S$9:$S$223,$AH879,'Capex forecast'!$Q$9:$Q$223,"Repex")</f>
        <v>0</v>
      </c>
      <c r="AQ879" s="47">
        <f>SUMIFS('Capex forecast'!L$9:L$223,'Capex forecast'!$T$9:$T$223,$AF879,'Capex forecast'!$S$9:$S$223,$AH879,'Capex forecast'!$Q$9:$Q$223,"Repex")</f>
        <v>0</v>
      </c>
      <c r="AR879" s="47">
        <f>SUMIFS('Capex forecast'!M$9:M$223,'Capex forecast'!$T$9:$T$223,$AF879,'Capex forecast'!$S$9:$S$223,$AH879,'Capex forecast'!$Q$9:$Q$223,"Repex")</f>
        <v>0</v>
      </c>
      <c r="AS879" s="47">
        <f>SUMIFS('Capex forecast'!N$9:N$223,'Capex forecast'!$T$9:$T$223,$AF879,'Capex forecast'!$S$9:$S$223,$AH879,'Capex forecast'!$Q$9:$Q$223,"Repex")</f>
        <v>0</v>
      </c>
    </row>
    <row r="880" spans="2:45" ht="15">
      <c r="B880" s="45" t="s">
        <v>66</v>
      </c>
      <c r="C880" s="6" t="str">
        <f>INDEX('Demand forecast'!$M$9:$M$5832,MATCH($B880,'Demand forecast'!$B$9:$B$5832,0))</f>
        <v>No</v>
      </c>
      <c r="D880" s="6" t="str">
        <f>IF(COUNTIF($B$93:B880,$B880) = 1, "LV", IF(COUNTIF($B$93:B880,$B880) = 2, "HV", "ST"))</f>
        <v>ST</v>
      </c>
      <c r="E880" s="6" t="str">
        <f>INDEX('Demand forecast and growth rate'!$E$7:$E$273,MATCH($B880,'Demand forecast and growth rate'!$B$7:$B$273,0))</f>
        <v>High growth</v>
      </c>
      <c r="F880" s="32">
        <f>SUMIFS('Capex forecast'!E$9:E$223,'Capex forecast'!$T$9:$T$223,'Allocation of site-spec costs'!$B880,'Capex forecast'!$S$9:$S$223,'Allocation of site-spec costs'!$D880,'Capex forecast'!$Q$9:$Q$223,"Customer Connection")</f>
        <v>0</v>
      </c>
      <c r="G880" s="32">
        <f>SUMIFS('Capex forecast'!F$9:F$223,'Capex forecast'!$T$9:$T$223,'Allocation of site-spec costs'!$B880,'Capex forecast'!$S$9:$S$223,'Allocation of site-spec costs'!$D880,'Capex forecast'!$Q$9:$Q$223,"Customer Connection")</f>
        <v>0</v>
      </c>
      <c r="H880" s="32">
        <f>SUMIFS('Capex forecast'!G$9:G$223,'Capex forecast'!$T$9:$T$223,'Allocation of site-spec costs'!$B880,'Capex forecast'!$S$9:$S$223,'Allocation of site-spec costs'!$D880,'Capex forecast'!$Q$9:$Q$223,"Customer Connection")</f>
        <v>0</v>
      </c>
      <c r="I880" s="32">
        <f>SUMIFS('Capex forecast'!H$9:H$223,'Capex forecast'!$T$9:$T$223,'Allocation of site-spec costs'!$B880,'Capex forecast'!$S$9:$S$223,'Allocation of site-spec costs'!$D880,'Capex forecast'!$Q$9:$Q$223,"Customer Connection")</f>
        <v>0</v>
      </c>
      <c r="J880" s="32">
        <f>SUMIFS('Capex forecast'!I$9:I$223,'Capex forecast'!$T$9:$T$223,'Allocation of site-spec costs'!$B880,'Capex forecast'!$S$9:$S$223,'Allocation of site-spec costs'!$D880,'Capex forecast'!$Q$9:$Q$223,"Customer Connection")</f>
        <v>0</v>
      </c>
      <c r="K880" s="32">
        <f>SUMIFS('Capex forecast'!J$9:J$223,'Capex forecast'!$T$9:$T$223,'Allocation of site-spec costs'!$B880,'Capex forecast'!$S$9:$S$223,'Allocation of site-spec costs'!$D880,'Capex forecast'!$Q$9:$Q$223,"Customer Connection")</f>
        <v>0</v>
      </c>
      <c r="L880" s="32">
        <f>SUMIFS('Capex forecast'!K$9:K$223,'Capex forecast'!$T$9:$T$223,'Allocation of site-spec costs'!$B880,'Capex forecast'!$S$9:$S$223,'Allocation of site-spec costs'!$D880,'Capex forecast'!$Q$9:$Q$223,"Customer Connection")</f>
        <v>0</v>
      </c>
      <c r="M880" s="32">
        <f>SUMIFS('Capex forecast'!L$9:L$223,'Capex forecast'!$T$9:$T$223,'Allocation of site-spec costs'!$B880,'Capex forecast'!$S$9:$S$223,'Allocation of site-spec costs'!$D880,'Capex forecast'!$Q$9:$Q$223,"Customer Connection")</f>
        <v>0</v>
      </c>
      <c r="N880" s="32">
        <f>SUMIFS('Capex forecast'!M$9:M$223,'Capex forecast'!$T$9:$T$223,'Allocation of site-spec costs'!$B880,'Capex forecast'!$S$9:$S$223,'Allocation of site-spec costs'!$D880,'Capex forecast'!$Q$9:$Q$223,"Customer Connection")</f>
        <v>0</v>
      </c>
      <c r="O880" s="32">
        <f>SUMIFS('Capex forecast'!N$9:N$223,'Capex forecast'!$T$9:$T$223,'Allocation of site-spec costs'!$B880,'Capex forecast'!$S$9:$S$223,'Allocation of site-spec costs'!$D880,'Capex forecast'!$Q$9:$Q$223,"Customer Connection")</f>
        <v>0</v>
      </c>
      <c r="Q880" s="45" t="s">
        <v>66</v>
      </c>
      <c r="R880" s="6" t="str">
        <f>INDEX('Demand forecast'!$M$9:$M$5832,MATCH($Q880,'Demand forecast'!$B$9:$B$5832,0))</f>
        <v>No</v>
      </c>
      <c r="S880" s="6" t="str">
        <f>IF(COUNTIF($Q$93:Q880,$B880) = 1, "LV", IF(COUNTIF($Q$93:Q880,$B880) = 2, "HV", "ST"))</f>
        <v>ST</v>
      </c>
      <c r="T880" s="6" t="str">
        <f>INDEX('Demand forecast and growth rate'!$E$7:$E$273,MATCH($Q880,'Demand forecast and growth rate'!$B$7:$B$273,0))</f>
        <v>High growth</v>
      </c>
      <c r="U880" s="32">
        <f>SUMIFS('Capex forecast'!E$9:E$223,'Capex forecast'!$T$9:$T$223,$Q880,'Capex forecast'!$S$9:$S$223,$S880,'Capex forecast'!$Q$9:$Q$223,"Augex")</f>
        <v>0</v>
      </c>
      <c r="V880" s="32">
        <f>SUMIFS('Capex forecast'!F$9:F$223,'Capex forecast'!$T$9:$T$223,$Q880,'Capex forecast'!$S$9:$S$223,$S880,'Capex forecast'!$Q$9:$Q$223,"Augex")</f>
        <v>0</v>
      </c>
      <c r="W880" s="32">
        <f>SUMIFS('Capex forecast'!G$9:G$223,'Capex forecast'!$T$9:$T$223,$Q880,'Capex forecast'!$S$9:$S$223,$S880,'Capex forecast'!$Q$9:$Q$223,"Augex")</f>
        <v>0</v>
      </c>
      <c r="X880" s="32">
        <f>SUMIFS('Capex forecast'!H$9:H$223,'Capex forecast'!$T$9:$T$223,$Q880,'Capex forecast'!$S$9:$S$223,$S880,'Capex forecast'!$Q$9:$Q$223,"Augex")</f>
        <v>0</v>
      </c>
      <c r="Y880" s="32">
        <f>SUMIFS('Capex forecast'!I$9:I$223,'Capex forecast'!$T$9:$T$223,$Q880,'Capex forecast'!$S$9:$S$223,$S880,'Capex forecast'!$Q$9:$Q$223,"Augex")</f>
        <v>0</v>
      </c>
      <c r="Z880" s="32">
        <f>SUMIFS('Capex forecast'!J$9:J$223,'Capex forecast'!$T$9:$T$223,$Q880,'Capex forecast'!$S$9:$S$223,$S880,'Capex forecast'!$Q$9:$Q$223,"Augex")</f>
        <v>0</v>
      </c>
      <c r="AA880" s="32">
        <f>SUMIFS('Capex forecast'!K$9:K$223,'Capex forecast'!$T$9:$T$223,$Q880,'Capex forecast'!$S$9:$S$223,$S880,'Capex forecast'!$Q$9:$Q$223,"Augex")</f>
        <v>0</v>
      </c>
      <c r="AB880" s="32">
        <f>SUMIFS('Capex forecast'!L$9:L$223,'Capex forecast'!$T$9:$T$223,$Q880,'Capex forecast'!$S$9:$S$223,$S880,'Capex forecast'!$Q$9:$Q$223,"Augex")</f>
        <v>0</v>
      </c>
      <c r="AC880" s="32">
        <f>SUMIFS('Capex forecast'!M$9:M$223,'Capex forecast'!$T$9:$T$223,$Q880,'Capex forecast'!$S$9:$S$223,$S880,'Capex forecast'!$Q$9:$Q$223,"Augex")</f>
        <v>0</v>
      </c>
      <c r="AD880" s="32">
        <f>SUMIFS('Capex forecast'!N$9:N$223,'Capex forecast'!$T$9:$T$223,$Q880,'Capex forecast'!$S$9:$S$223,$S880,'Capex forecast'!$Q$9:$Q$223,"Augex")</f>
        <v>0</v>
      </c>
      <c r="AF880" s="45" t="s">
        <v>66</v>
      </c>
      <c r="AG880" s="6" t="str">
        <f>INDEX('Demand forecast'!$M$9:$M$5832,MATCH($Q880,'Demand forecast'!$B$9:$B$5832,0))</f>
        <v>No</v>
      </c>
      <c r="AH880" s="6" t="str">
        <f>IF(COUNTIF($AF$93:AF880,$B880) = 1, "LV", IF(COUNTIF($AF$93:AF880,$B880) = 2, "HV", "ST"))</f>
        <v>ST</v>
      </c>
      <c r="AI880" s="6" t="str">
        <f>INDEX('Demand forecast and growth rate'!$E$7:$E$273,MATCH($Q880,'Demand forecast and growth rate'!$B$7:$B$273,0))</f>
        <v>High growth</v>
      </c>
      <c r="AJ880" s="47">
        <f>SUMIFS('Capex forecast'!E$9:E$223,'Capex forecast'!$T$9:$T$223,$AF880,'Capex forecast'!$S$9:$S$223,$AH880,'Capex forecast'!$Q$9:$Q$223,"Repex")</f>
        <v>0</v>
      </c>
      <c r="AK880" s="47">
        <f>SUMIFS('Capex forecast'!F$9:F$223,'Capex forecast'!$T$9:$T$223,$AF880,'Capex forecast'!$S$9:$S$223,$AH880,'Capex forecast'!$Q$9:$Q$223,"Repex")</f>
        <v>0</v>
      </c>
      <c r="AL880" s="47">
        <f>SUMIFS('Capex forecast'!G$9:G$223,'Capex forecast'!$T$9:$T$223,$AF880,'Capex forecast'!$S$9:$S$223,$AH880,'Capex forecast'!$Q$9:$Q$223,"Repex")</f>
        <v>0</v>
      </c>
      <c r="AM880" s="47">
        <f>SUMIFS('Capex forecast'!H$9:H$223,'Capex forecast'!$T$9:$T$223,$AF880,'Capex forecast'!$S$9:$S$223,$AH880,'Capex forecast'!$Q$9:$Q$223,"Repex")</f>
        <v>0</v>
      </c>
      <c r="AN880" s="47">
        <f>SUMIFS('Capex forecast'!I$9:I$223,'Capex forecast'!$T$9:$T$223,$AF880,'Capex forecast'!$S$9:$S$223,$AH880,'Capex forecast'!$Q$9:$Q$223,"Repex")</f>
        <v>0</v>
      </c>
      <c r="AO880" s="47">
        <f>SUMIFS('Capex forecast'!J$9:J$223,'Capex forecast'!$T$9:$T$223,$AF880,'Capex forecast'!$S$9:$S$223,$AH880,'Capex forecast'!$Q$9:$Q$223,"Repex")</f>
        <v>0</v>
      </c>
      <c r="AP880" s="47">
        <f>SUMIFS('Capex forecast'!K$9:K$223,'Capex forecast'!$T$9:$T$223,$AF880,'Capex forecast'!$S$9:$S$223,$AH880,'Capex forecast'!$Q$9:$Q$223,"Repex")</f>
        <v>0</v>
      </c>
      <c r="AQ880" s="47">
        <f>SUMIFS('Capex forecast'!L$9:L$223,'Capex forecast'!$T$9:$T$223,$AF880,'Capex forecast'!$S$9:$S$223,$AH880,'Capex forecast'!$Q$9:$Q$223,"Repex")</f>
        <v>0</v>
      </c>
      <c r="AR880" s="47">
        <f>SUMIFS('Capex forecast'!M$9:M$223,'Capex forecast'!$T$9:$T$223,$AF880,'Capex forecast'!$S$9:$S$223,$AH880,'Capex forecast'!$Q$9:$Q$223,"Repex")</f>
        <v>0</v>
      </c>
      <c r="AS880" s="47">
        <f>SUMIFS('Capex forecast'!N$9:N$223,'Capex forecast'!$T$9:$T$223,$AF880,'Capex forecast'!$S$9:$S$223,$AH880,'Capex forecast'!$Q$9:$Q$223,"Repex")</f>
        <v>0</v>
      </c>
    </row>
    <row r="881" spans="2:45" ht="15">
      <c r="B881" s="45" t="s">
        <v>80</v>
      </c>
      <c r="C881" s="6" t="str">
        <f>INDEX('Demand forecast'!$M$9:$M$5832,MATCH($B881,'Demand forecast'!$B$9:$B$5832,0))</f>
        <v>No</v>
      </c>
      <c r="D881" s="6" t="str">
        <f>IF(COUNTIF($B$93:B881,$B881) = 1, "LV", IF(COUNTIF($B$93:B881,$B881) = 2, "HV", "ST"))</f>
        <v>ST</v>
      </c>
      <c r="E881" s="6" t="str">
        <f>INDEX('Demand forecast and growth rate'!$E$7:$E$273,MATCH($B881,'Demand forecast and growth rate'!$B$7:$B$273,0))</f>
        <v>High growth</v>
      </c>
      <c r="F881" s="32">
        <f>SUMIFS('Capex forecast'!E$9:E$223,'Capex forecast'!$T$9:$T$223,'Allocation of site-spec costs'!$B881,'Capex forecast'!$S$9:$S$223,'Allocation of site-spec costs'!$D881,'Capex forecast'!$Q$9:$Q$223,"Customer Connection")</f>
        <v>0</v>
      </c>
      <c r="G881" s="32">
        <f>SUMIFS('Capex forecast'!F$9:F$223,'Capex forecast'!$T$9:$T$223,'Allocation of site-spec costs'!$B881,'Capex forecast'!$S$9:$S$223,'Allocation of site-spec costs'!$D881,'Capex forecast'!$Q$9:$Q$223,"Customer Connection")</f>
        <v>0</v>
      </c>
      <c r="H881" s="32">
        <f>SUMIFS('Capex forecast'!G$9:G$223,'Capex forecast'!$T$9:$T$223,'Allocation of site-spec costs'!$B881,'Capex forecast'!$S$9:$S$223,'Allocation of site-spec costs'!$D881,'Capex forecast'!$Q$9:$Q$223,"Customer Connection")</f>
        <v>0</v>
      </c>
      <c r="I881" s="32">
        <f>SUMIFS('Capex forecast'!H$9:H$223,'Capex forecast'!$T$9:$T$223,'Allocation of site-spec costs'!$B881,'Capex forecast'!$S$9:$S$223,'Allocation of site-spec costs'!$D881,'Capex forecast'!$Q$9:$Q$223,"Customer Connection")</f>
        <v>0</v>
      </c>
      <c r="J881" s="32">
        <f>SUMIFS('Capex forecast'!I$9:I$223,'Capex forecast'!$T$9:$T$223,'Allocation of site-spec costs'!$B881,'Capex forecast'!$S$9:$S$223,'Allocation of site-spec costs'!$D881,'Capex forecast'!$Q$9:$Q$223,"Customer Connection")</f>
        <v>0</v>
      </c>
      <c r="K881" s="32">
        <f>SUMIFS('Capex forecast'!J$9:J$223,'Capex forecast'!$T$9:$T$223,'Allocation of site-spec costs'!$B881,'Capex forecast'!$S$9:$S$223,'Allocation of site-spec costs'!$D881,'Capex forecast'!$Q$9:$Q$223,"Customer Connection")</f>
        <v>0</v>
      </c>
      <c r="L881" s="32">
        <f>SUMIFS('Capex forecast'!K$9:K$223,'Capex forecast'!$T$9:$T$223,'Allocation of site-spec costs'!$B881,'Capex forecast'!$S$9:$S$223,'Allocation of site-spec costs'!$D881,'Capex forecast'!$Q$9:$Q$223,"Customer Connection")</f>
        <v>0</v>
      </c>
      <c r="M881" s="32">
        <f>SUMIFS('Capex forecast'!L$9:L$223,'Capex forecast'!$T$9:$T$223,'Allocation of site-spec costs'!$B881,'Capex forecast'!$S$9:$S$223,'Allocation of site-spec costs'!$D881,'Capex forecast'!$Q$9:$Q$223,"Customer Connection")</f>
        <v>0</v>
      </c>
      <c r="N881" s="32">
        <f>SUMIFS('Capex forecast'!M$9:M$223,'Capex forecast'!$T$9:$T$223,'Allocation of site-spec costs'!$B881,'Capex forecast'!$S$9:$S$223,'Allocation of site-spec costs'!$D881,'Capex forecast'!$Q$9:$Q$223,"Customer Connection")</f>
        <v>0</v>
      </c>
      <c r="O881" s="32">
        <f>SUMIFS('Capex forecast'!N$9:N$223,'Capex forecast'!$T$9:$T$223,'Allocation of site-spec costs'!$B881,'Capex forecast'!$S$9:$S$223,'Allocation of site-spec costs'!$D881,'Capex forecast'!$Q$9:$Q$223,"Customer Connection")</f>
        <v>0</v>
      </c>
      <c r="Q881" s="45" t="s">
        <v>80</v>
      </c>
      <c r="R881" s="6" t="str">
        <f>INDEX('Demand forecast'!$M$9:$M$5832,MATCH($Q881,'Demand forecast'!$B$9:$B$5832,0))</f>
        <v>No</v>
      </c>
      <c r="S881" s="6" t="str">
        <f>IF(COUNTIF($Q$93:Q881,$B881) = 1, "LV", IF(COUNTIF($Q$93:Q881,$B881) = 2, "HV", "ST"))</f>
        <v>ST</v>
      </c>
      <c r="T881" s="6" t="str">
        <f>INDEX('Demand forecast and growth rate'!$E$7:$E$273,MATCH($Q881,'Demand forecast and growth rate'!$B$7:$B$273,0))</f>
        <v>High growth</v>
      </c>
      <c r="U881" s="32">
        <f>SUMIFS('Capex forecast'!E$9:E$223,'Capex forecast'!$T$9:$T$223,$Q881,'Capex forecast'!$S$9:$S$223,$S881,'Capex forecast'!$Q$9:$Q$223,"Augex")</f>
        <v>0</v>
      </c>
      <c r="V881" s="32">
        <f>SUMIFS('Capex forecast'!F$9:F$223,'Capex forecast'!$T$9:$T$223,$Q881,'Capex forecast'!$S$9:$S$223,$S881,'Capex forecast'!$Q$9:$Q$223,"Augex")</f>
        <v>0</v>
      </c>
      <c r="W881" s="32">
        <f>SUMIFS('Capex forecast'!G$9:G$223,'Capex forecast'!$T$9:$T$223,$Q881,'Capex forecast'!$S$9:$S$223,$S881,'Capex forecast'!$Q$9:$Q$223,"Augex")</f>
        <v>0</v>
      </c>
      <c r="X881" s="32">
        <f>SUMIFS('Capex forecast'!H$9:H$223,'Capex forecast'!$T$9:$T$223,$Q881,'Capex forecast'!$S$9:$S$223,$S881,'Capex forecast'!$Q$9:$Q$223,"Augex")</f>
        <v>0</v>
      </c>
      <c r="Y881" s="32">
        <f>SUMIFS('Capex forecast'!I$9:I$223,'Capex forecast'!$T$9:$T$223,$Q881,'Capex forecast'!$S$9:$S$223,$S881,'Capex forecast'!$Q$9:$Q$223,"Augex")</f>
        <v>0</v>
      </c>
      <c r="Z881" s="32">
        <f>SUMIFS('Capex forecast'!J$9:J$223,'Capex forecast'!$T$9:$T$223,$Q881,'Capex forecast'!$S$9:$S$223,$S881,'Capex forecast'!$Q$9:$Q$223,"Augex")</f>
        <v>0</v>
      </c>
      <c r="AA881" s="32">
        <f>SUMIFS('Capex forecast'!K$9:K$223,'Capex forecast'!$T$9:$T$223,$Q881,'Capex forecast'!$S$9:$S$223,$S881,'Capex forecast'!$Q$9:$Q$223,"Augex")</f>
        <v>0</v>
      </c>
      <c r="AB881" s="32">
        <f>SUMIFS('Capex forecast'!L$9:L$223,'Capex forecast'!$T$9:$T$223,$Q881,'Capex forecast'!$S$9:$S$223,$S881,'Capex forecast'!$Q$9:$Q$223,"Augex")</f>
        <v>0</v>
      </c>
      <c r="AC881" s="32">
        <f>SUMIFS('Capex forecast'!M$9:M$223,'Capex forecast'!$T$9:$T$223,$Q881,'Capex forecast'!$S$9:$S$223,$S881,'Capex forecast'!$Q$9:$Q$223,"Augex")</f>
        <v>0</v>
      </c>
      <c r="AD881" s="32">
        <f>SUMIFS('Capex forecast'!N$9:N$223,'Capex forecast'!$T$9:$T$223,$Q881,'Capex forecast'!$S$9:$S$223,$S881,'Capex forecast'!$Q$9:$Q$223,"Augex")</f>
        <v>0</v>
      </c>
      <c r="AF881" s="45" t="s">
        <v>80</v>
      </c>
      <c r="AG881" s="6" t="str">
        <f>INDEX('Demand forecast'!$M$9:$M$5832,MATCH($Q881,'Demand forecast'!$B$9:$B$5832,0))</f>
        <v>No</v>
      </c>
      <c r="AH881" s="6" t="str">
        <f>IF(COUNTIF($AF$93:AF881,$B881) = 1, "LV", IF(COUNTIF($AF$93:AF881,$B881) = 2, "HV", "ST"))</f>
        <v>ST</v>
      </c>
      <c r="AI881" s="6" t="str">
        <f>INDEX('Demand forecast and growth rate'!$E$7:$E$273,MATCH($Q881,'Demand forecast and growth rate'!$B$7:$B$273,0))</f>
        <v>High growth</v>
      </c>
      <c r="AJ881" s="47">
        <f>SUMIFS('Capex forecast'!E$9:E$223,'Capex forecast'!$T$9:$T$223,$AF881,'Capex forecast'!$S$9:$S$223,$AH881,'Capex forecast'!$Q$9:$Q$223,"Repex")</f>
        <v>0</v>
      </c>
      <c r="AK881" s="47">
        <f>SUMIFS('Capex forecast'!F$9:F$223,'Capex forecast'!$T$9:$T$223,$AF881,'Capex forecast'!$S$9:$S$223,$AH881,'Capex forecast'!$Q$9:$Q$223,"Repex")</f>
        <v>0</v>
      </c>
      <c r="AL881" s="47">
        <f>SUMIFS('Capex forecast'!G$9:G$223,'Capex forecast'!$T$9:$T$223,$AF881,'Capex forecast'!$S$9:$S$223,$AH881,'Capex forecast'!$Q$9:$Q$223,"Repex")</f>
        <v>0</v>
      </c>
      <c r="AM881" s="47">
        <f>SUMIFS('Capex forecast'!H$9:H$223,'Capex forecast'!$T$9:$T$223,$AF881,'Capex forecast'!$S$9:$S$223,$AH881,'Capex forecast'!$Q$9:$Q$223,"Repex")</f>
        <v>0</v>
      </c>
      <c r="AN881" s="47">
        <f>SUMIFS('Capex forecast'!I$9:I$223,'Capex forecast'!$T$9:$T$223,$AF881,'Capex forecast'!$S$9:$S$223,$AH881,'Capex forecast'!$Q$9:$Q$223,"Repex")</f>
        <v>0</v>
      </c>
      <c r="AO881" s="47">
        <f>SUMIFS('Capex forecast'!J$9:J$223,'Capex forecast'!$T$9:$T$223,$AF881,'Capex forecast'!$S$9:$S$223,$AH881,'Capex forecast'!$Q$9:$Q$223,"Repex")</f>
        <v>0</v>
      </c>
      <c r="AP881" s="47">
        <f>SUMIFS('Capex forecast'!K$9:K$223,'Capex forecast'!$T$9:$T$223,$AF881,'Capex forecast'!$S$9:$S$223,$AH881,'Capex forecast'!$Q$9:$Q$223,"Repex")</f>
        <v>0</v>
      </c>
      <c r="AQ881" s="47">
        <f>SUMIFS('Capex forecast'!L$9:L$223,'Capex forecast'!$T$9:$T$223,$AF881,'Capex forecast'!$S$9:$S$223,$AH881,'Capex forecast'!$Q$9:$Q$223,"Repex")</f>
        <v>0</v>
      </c>
      <c r="AR881" s="47">
        <f>SUMIFS('Capex forecast'!M$9:M$223,'Capex forecast'!$T$9:$T$223,$AF881,'Capex forecast'!$S$9:$S$223,$AH881,'Capex forecast'!$Q$9:$Q$223,"Repex")</f>
        <v>0</v>
      </c>
      <c r="AS881" s="47">
        <f>SUMIFS('Capex forecast'!N$9:N$223,'Capex forecast'!$T$9:$T$223,$AF881,'Capex forecast'!$S$9:$S$223,$AH881,'Capex forecast'!$Q$9:$Q$223,"Repex")</f>
        <v>0</v>
      </c>
    </row>
    <row r="882" spans="2:45" ht="15">
      <c r="B882" s="45" t="s">
        <v>124</v>
      </c>
      <c r="C882" s="6" t="str">
        <f>INDEX('Demand forecast'!$M$9:$M$5832,MATCH($B882,'Demand forecast'!$B$9:$B$5832,0))</f>
        <v>No</v>
      </c>
      <c r="D882" s="6" t="str">
        <f>IF(COUNTIF($B$93:B882,$B882) = 1, "LV", IF(COUNTIF($B$93:B882,$B882) = 2, "HV", "ST"))</f>
        <v>ST</v>
      </c>
      <c r="E882" s="6" t="str">
        <f>INDEX('Demand forecast and growth rate'!$E$7:$E$273,MATCH($B882,'Demand forecast and growth rate'!$B$7:$B$273,0))</f>
        <v>High growth</v>
      </c>
      <c r="F882" s="32">
        <f>SUMIFS('Capex forecast'!E$9:E$223,'Capex forecast'!$T$9:$T$223,'Allocation of site-spec costs'!$B882,'Capex forecast'!$S$9:$S$223,'Allocation of site-spec costs'!$D882,'Capex forecast'!$Q$9:$Q$223,"Customer Connection")</f>
        <v>0</v>
      </c>
      <c r="G882" s="32">
        <f>SUMIFS('Capex forecast'!F$9:F$223,'Capex forecast'!$T$9:$T$223,'Allocation of site-spec costs'!$B882,'Capex forecast'!$S$9:$S$223,'Allocation of site-spec costs'!$D882,'Capex forecast'!$Q$9:$Q$223,"Customer Connection")</f>
        <v>0</v>
      </c>
      <c r="H882" s="32">
        <f>SUMIFS('Capex forecast'!G$9:G$223,'Capex forecast'!$T$9:$T$223,'Allocation of site-spec costs'!$B882,'Capex forecast'!$S$9:$S$223,'Allocation of site-spec costs'!$D882,'Capex forecast'!$Q$9:$Q$223,"Customer Connection")</f>
        <v>0</v>
      </c>
      <c r="I882" s="32">
        <f>SUMIFS('Capex forecast'!H$9:H$223,'Capex forecast'!$T$9:$T$223,'Allocation of site-spec costs'!$B882,'Capex forecast'!$S$9:$S$223,'Allocation of site-spec costs'!$D882,'Capex forecast'!$Q$9:$Q$223,"Customer Connection")</f>
        <v>0</v>
      </c>
      <c r="J882" s="32">
        <f>SUMIFS('Capex forecast'!I$9:I$223,'Capex forecast'!$T$9:$T$223,'Allocation of site-spec costs'!$B882,'Capex forecast'!$S$9:$S$223,'Allocation of site-spec costs'!$D882,'Capex forecast'!$Q$9:$Q$223,"Customer Connection")</f>
        <v>0</v>
      </c>
      <c r="K882" s="32">
        <f>SUMIFS('Capex forecast'!J$9:J$223,'Capex forecast'!$T$9:$T$223,'Allocation of site-spec costs'!$B882,'Capex forecast'!$S$9:$S$223,'Allocation of site-spec costs'!$D882,'Capex forecast'!$Q$9:$Q$223,"Customer Connection")</f>
        <v>0</v>
      </c>
      <c r="L882" s="32">
        <f>SUMIFS('Capex forecast'!K$9:K$223,'Capex forecast'!$T$9:$T$223,'Allocation of site-spec costs'!$B882,'Capex forecast'!$S$9:$S$223,'Allocation of site-spec costs'!$D882,'Capex forecast'!$Q$9:$Q$223,"Customer Connection")</f>
        <v>0</v>
      </c>
      <c r="M882" s="32">
        <f>SUMIFS('Capex forecast'!L$9:L$223,'Capex forecast'!$T$9:$T$223,'Allocation of site-spec costs'!$B882,'Capex forecast'!$S$9:$S$223,'Allocation of site-spec costs'!$D882,'Capex forecast'!$Q$9:$Q$223,"Customer Connection")</f>
        <v>0</v>
      </c>
      <c r="N882" s="32">
        <f>SUMIFS('Capex forecast'!M$9:M$223,'Capex forecast'!$T$9:$T$223,'Allocation of site-spec costs'!$B882,'Capex forecast'!$S$9:$S$223,'Allocation of site-spec costs'!$D882,'Capex forecast'!$Q$9:$Q$223,"Customer Connection")</f>
        <v>0</v>
      </c>
      <c r="O882" s="32">
        <f>SUMIFS('Capex forecast'!N$9:N$223,'Capex forecast'!$T$9:$T$223,'Allocation of site-spec costs'!$B882,'Capex forecast'!$S$9:$S$223,'Allocation of site-spec costs'!$D882,'Capex forecast'!$Q$9:$Q$223,"Customer Connection")</f>
        <v>0</v>
      </c>
      <c r="Q882" s="45" t="s">
        <v>124</v>
      </c>
      <c r="R882" s="6" t="str">
        <f>INDEX('Demand forecast'!$M$9:$M$5832,MATCH($Q882,'Demand forecast'!$B$9:$B$5832,0))</f>
        <v>No</v>
      </c>
      <c r="S882" s="6" t="str">
        <f>IF(COUNTIF($Q$93:Q882,$B882) = 1, "LV", IF(COUNTIF($Q$93:Q882,$B882) = 2, "HV", "ST"))</f>
        <v>ST</v>
      </c>
      <c r="T882" s="6" t="str">
        <f>INDEX('Demand forecast and growth rate'!$E$7:$E$273,MATCH($Q882,'Demand forecast and growth rate'!$B$7:$B$273,0))</f>
        <v>High growth</v>
      </c>
      <c r="U882" s="32">
        <f>SUMIFS('Capex forecast'!E$9:E$223,'Capex forecast'!$T$9:$T$223,$Q882,'Capex forecast'!$S$9:$S$223,$S882,'Capex forecast'!$Q$9:$Q$223,"Augex")</f>
        <v>0</v>
      </c>
      <c r="V882" s="32">
        <f>SUMIFS('Capex forecast'!F$9:F$223,'Capex forecast'!$T$9:$T$223,$Q882,'Capex forecast'!$S$9:$S$223,$S882,'Capex forecast'!$Q$9:$Q$223,"Augex")</f>
        <v>0</v>
      </c>
      <c r="W882" s="32">
        <f>SUMIFS('Capex forecast'!G$9:G$223,'Capex forecast'!$T$9:$T$223,$Q882,'Capex forecast'!$S$9:$S$223,$S882,'Capex forecast'!$Q$9:$Q$223,"Augex")</f>
        <v>0</v>
      </c>
      <c r="X882" s="32">
        <f>SUMIFS('Capex forecast'!H$9:H$223,'Capex forecast'!$T$9:$T$223,$Q882,'Capex forecast'!$S$9:$S$223,$S882,'Capex forecast'!$Q$9:$Q$223,"Augex")</f>
        <v>0</v>
      </c>
      <c r="Y882" s="32">
        <f>SUMIFS('Capex forecast'!I$9:I$223,'Capex forecast'!$T$9:$T$223,$Q882,'Capex forecast'!$S$9:$S$223,$S882,'Capex forecast'!$Q$9:$Q$223,"Augex")</f>
        <v>0</v>
      </c>
      <c r="Z882" s="32">
        <f>SUMIFS('Capex forecast'!J$9:J$223,'Capex forecast'!$T$9:$T$223,$Q882,'Capex forecast'!$S$9:$S$223,$S882,'Capex forecast'!$Q$9:$Q$223,"Augex")</f>
        <v>0</v>
      </c>
      <c r="AA882" s="32">
        <f>SUMIFS('Capex forecast'!K$9:K$223,'Capex forecast'!$T$9:$T$223,$Q882,'Capex forecast'!$S$9:$S$223,$S882,'Capex forecast'!$Q$9:$Q$223,"Augex")</f>
        <v>0</v>
      </c>
      <c r="AB882" s="32">
        <f>SUMIFS('Capex forecast'!L$9:L$223,'Capex forecast'!$T$9:$T$223,$Q882,'Capex forecast'!$S$9:$S$223,$S882,'Capex forecast'!$Q$9:$Q$223,"Augex")</f>
        <v>0</v>
      </c>
      <c r="AC882" s="32">
        <f>SUMIFS('Capex forecast'!M$9:M$223,'Capex forecast'!$T$9:$T$223,$Q882,'Capex forecast'!$S$9:$S$223,$S882,'Capex forecast'!$Q$9:$Q$223,"Augex")</f>
        <v>0</v>
      </c>
      <c r="AD882" s="32">
        <f>SUMIFS('Capex forecast'!N$9:N$223,'Capex forecast'!$T$9:$T$223,$Q882,'Capex forecast'!$S$9:$S$223,$S882,'Capex forecast'!$Q$9:$Q$223,"Augex")</f>
        <v>0</v>
      </c>
      <c r="AF882" s="45" t="s">
        <v>124</v>
      </c>
      <c r="AG882" s="6" t="str">
        <f>INDEX('Demand forecast'!$M$9:$M$5832,MATCH($Q882,'Demand forecast'!$B$9:$B$5832,0))</f>
        <v>No</v>
      </c>
      <c r="AH882" s="6" t="str">
        <f>IF(COUNTIF($AF$93:AF882,$B882) = 1, "LV", IF(COUNTIF($AF$93:AF882,$B882) = 2, "HV", "ST"))</f>
        <v>ST</v>
      </c>
      <c r="AI882" s="6" t="str">
        <f>INDEX('Demand forecast and growth rate'!$E$7:$E$273,MATCH($Q882,'Demand forecast and growth rate'!$B$7:$B$273,0))</f>
        <v>High growth</v>
      </c>
      <c r="AJ882" s="47">
        <f>SUMIFS('Capex forecast'!E$9:E$223,'Capex forecast'!$T$9:$T$223,$AF882,'Capex forecast'!$S$9:$S$223,$AH882,'Capex forecast'!$Q$9:$Q$223,"Repex")</f>
        <v>0</v>
      </c>
      <c r="AK882" s="47">
        <f>SUMIFS('Capex forecast'!F$9:F$223,'Capex forecast'!$T$9:$T$223,$AF882,'Capex forecast'!$S$9:$S$223,$AH882,'Capex forecast'!$Q$9:$Q$223,"Repex")</f>
        <v>0</v>
      </c>
      <c r="AL882" s="47">
        <f>SUMIFS('Capex forecast'!G$9:G$223,'Capex forecast'!$T$9:$T$223,$AF882,'Capex forecast'!$S$9:$S$223,$AH882,'Capex forecast'!$Q$9:$Q$223,"Repex")</f>
        <v>0</v>
      </c>
      <c r="AM882" s="47">
        <f>SUMIFS('Capex forecast'!H$9:H$223,'Capex forecast'!$T$9:$T$223,$AF882,'Capex forecast'!$S$9:$S$223,$AH882,'Capex forecast'!$Q$9:$Q$223,"Repex")</f>
        <v>0</v>
      </c>
      <c r="AN882" s="47">
        <f>SUMIFS('Capex forecast'!I$9:I$223,'Capex forecast'!$T$9:$T$223,$AF882,'Capex forecast'!$S$9:$S$223,$AH882,'Capex forecast'!$Q$9:$Q$223,"Repex")</f>
        <v>0</v>
      </c>
      <c r="AO882" s="47">
        <f>SUMIFS('Capex forecast'!J$9:J$223,'Capex forecast'!$T$9:$T$223,$AF882,'Capex forecast'!$S$9:$S$223,$AH882,'Capex forecast'!$Q$9:$Q$223,"Repex")</f>
        <v>0</v>
      </c>
      <c r="AP882" s="47">
        <f>SUMIFS('Capex forecast'!K$9:K$223,'Capex forecast'!$T$9:$T$223,$AF882,'Capex forecast'!$S$9:$S$223,$AH882,'Capex forecast'!$Q$9:$Q$223,"Repex")</f>
        <v>0</v>
      </c>
      <c r="AQ882" s="47">
        <f>SUMIFS('Capex forecast'!L$9:L$223,'Capex forecast'!$T$9:$T$223,$AF882,'Capex forecast'!$S$9:$S$223,$AH882,'Capex forecast'!$Q$9:$Q$223,"Repex")</f>
        <v>0</v>
      </c>
      <c r="AR882" s="47">
        <f>SUMIFS('Capex forecast'!M$9:M$223,'Capex forecast'!$T$9:$T$223,$AF882,'Capex forecast'!$S$9:$S$223,$AH882,'Capex forecast'!$Q$9:$Q$223,"Repex")</f>
        <v>0</v>
      </c>
      <c r="AS882" s="47">
        <f>SUMIFS('Capex forecast'!N$9:N$223,'Capex forecast'!$T$9:$T$223,$AF882,'Capex forecast'!$S$9:$S$223,$AH882,'Capex forecast'!$Q$9:$Q$223,"Repex")</f>
        <v>0</v>
      </c>
    </row>
    <row r="883" spans="2:45" ht="15">
      <c r="B883" s="45" t="s">
        <v>162</v>
      </c>
      <c r="C883" s="6" t="str">
        <f>INDEX('Demand forecast'!$M$9:$M$5832,MATCH($B883,'Demand forecast'!$B$9:$B$5832,0))</f>
        <v>No</v>
      </c>
      <c r="D883" s="6" t="str">
        <f>IF(COUNTIF($B$93:B883,$B883) = 1, "LV", IF(COUNTIF($B$93:B883,$B883) = 2, "HV", "ST"))</f>
        <v>ST</v>
      </c>
      <c r="E883" s="6" t="str">
        <f>INDEX('Demand forecast and growth rate'!$E$7:$E$273,MATCH($B883,'Demand forecast and growth rate'!$B$7:$B$273,0))</f>
        <v>Steady/falling</v>
      </c>
      <c r="F883" s="32">
        <f>SUMIFS('Capex forecast'!E$9:E$223,'Capex forecast'!$T$9:$T$223,'Allocation of site-spec costs'!$B883,'Capex forecast'!$S$9:$S$223,'Allocation of site-spec costs'!$D883,'Capex forecast'!$Q$9:$Q$223,"Customer Connection")</f>
        <v>0</v>
      </c>
      <c r="G883" s="32">
        <f>SUMIFS('Capex forecast'!F$9:F$223,'Capex forecast'!$T$9:$T$223,'Allocation of site-spec costs'!$B883,'Capex forecast'!$S$9:$S$223,'Allocation of site-spec costs'!$D883,'Capex forecast'!$Q$9:$Q$223,"Customer Connection")</f>
        <v>0</v>
      </c>
      <c r="H883" s="32">
        <f>SUMIFS('Capex forecast'!G$9:G$223,'Capex forecast'!$T$9:$T$223,'Allocation of site-spec costs'!$B883,'Capex forecast'!$S$9:$S$223,'Allocation of site-spec costs'!$D883,'Capex forecast'!$Q$9:$Q$223,"Customer Connection")</f>
        <v>0</v>
      </c>
      <c r="I883" s="32">
        <f>SUMIFS('Capex forecast'!H$9:H$223,'Capex forecast'!$T$9:$T$223,'Allocation of site-spec costs'!$B883,'Capex forecast'!$S$9:$S$223,'Allocation of site-spec costs'!$D883,'Capex forecast'!$Q$9:$Q$223,"Customer Connection")</f>
        <v>0</v>
      </c>
      <c r="J883" s="32">
        <f>SUMIFS('Capex forecast'!I$9:I$223,'Capex forecast'!$T$9:$T$223,'Allocation of site-spec costs'!$B883,'Capex forecast'!$S$9:$S$223,'Allocation of site-spec costs'!$D883,'Capex forecast'!$Q$9:$Q$223,"Customer Connection")</f>
        <v>0</v>
      </c>
      <c r="K883" s="32">
        <f>SUMIFS('Capex forecast'!J$9:J$223,'Capex forecast'!$T$9:$T$223,'Allocation of site-spec costs'!$B883,'Capex forecast'!$S$9:$S$223,'Allocation of site-spec costs'!$D883,'Capex forecast'!$Q$9:$Q$223,"Customer Connection")</f>
        <v>0</v>
      </c>
      <c r="L883" s="32">
        <f>SUMIFS('Capex forecast'!K$9:K$223,'Capex forecast'!$T$9:$T$223,'Allocation of site-spec costs'!$B883,'Capex forecast'!$S$9:$S$223,'Allocation of site-spec costs'!$D883,'Capex forecast'!$Q$9:$Q$223,"Customer Connection")</f>
        <v>0</v>
      </c>
      <c r="M883" s="32">
        <f>SUMIFS('Capex forecast'!L$9:L$223,'Capex forecast'!$T$9:$T$223,'Allocation of site-spec costs'!$B883,'Capex forecast'!$S$9:$S$223,'Allocation of site-spec costs'!$D883,'Capex forecast'!$Q$9:$Q$223,"Customer Connection")</f>
        <v>0</v>
      </c>
      <c r="N883" s="32">
        <f>SUMIFS('Capex forecast'!M$9:M$223,'Capex forecast'!$T$9:$T$223,'Allocation of site-spec costs'!$B883,'Capex forecast'!$S$9:$S$223,'Allocation of site-spec costs'!$D883,'Capex forecast'!$Q$9:$Q$223,"Customer Connection")</f>
        <v>0</v>
      </c>
      <c r="O883" s="32">
        <f>SUMIFS('Capex forecast'!N$9:N$223,'Capex forecast'!$T$9:$T$223,'Allocation of site-spec costs'!$B883,'Capex forecast'!$S$9:$S$223,'Allocation of site-spec costs'!$D883,'Capex forecast'!$Q$9:$Q$223,"Customer Connection")</f>
        <v>0</v>
      </c>
      <c r="Q883" s="45" t="s">
        <v>162</v>
      </c>
      <c r="R883" s="6" t="str">
        <f>INDEX('Demand forecast'!$M$9:$M$5832,MATCH($Q883,'Demand forecast'!$B$9:$B$5832,0))</f>
        <v>No</v>
      </c>
      <c r="S883" s="6" t="str">
        <f>IF(COUNTIF($Q$93:Q883,$B883) = 1, "LV", IF(COUNTIF($Q$93:Q883,$B883) = 2, "HV", "ST"))</f>
        <v>ST</v>
      </c>
      <c r="T883" s="6" t="str">
        <f>INDEX('Demand forecast and growth rate'!$E$7:$E$273,MATCH($Q883,'Demand forecast and growth rate'!$B$7:$B$273,0))</f>
        <v>Steady/falling</v>
      </c>
      <c r="U883" s="32">
        <f>SUMIFS('Capex forecast'!E$9:E$223,'Capex forecast'!$T$9:$T$223,$Q883,'Capex forecast'!$S$9:$S$223,$S883,'Capex forecast'!$Q$9:$Q$223,"Augex")</f>
        <v>0</v>
      </c>
      <c r="V883" s="32">
        <f>SUMIFS('Capex forecast'!F$9:F$223,'Capex forecast'!$T$9:$T$223,$Q883,'Capex forecast'!$S$9:$S$223,$S883,'Capex forecast'!$Q$9:$Q$223,"Augex")</f>
        <v>0</v>
      </c>
      <c r="W883" s="32">
        <f>SUMIFS('Capex forecast'!G$9:G$223,'Capex forecast'!$T$9:$T$223,$Q883,'Capex forecast'!$S$9:$S$223,$S883,'Capex forecast'!$Q$9:$Q$223,"Augex")</f>
        <v>0</v>
      </c>
      <c r="X883" s="32">
        <f>SUMIFS('Capex forecast'!H$9:H$223,'Capex forecast'!$T$9:$T$223,$Q883,'Capex forecast'!$S$9:$S$223,$S883,'Capex forecast'!$Q$9:$Q$223,"Augex")</f>
        <v>0</v>
      </c>
      <c r="Y883" s="32">
        <f>SUMIFS('Capex forecast'!I$9:I$223,'Capex forecast'!$T$9:$T$223,$Q883,'Capex forecast'!$S$9:$S$223,$S883,'Capex forecast'!$Q$9:$Q$223,"Augex")</f>
        <v>0</v>
      </c>
      <c r="Z883" s="32">
        <f>SUMIFS('Capex forecast'!J$9:J$223,'Capex forecast'!$T$9:$T$223,$Q883,'Capex forecast'!$S$9:$S$223,$S883,'Capex forecast'!$Q$9:$Q$223,"Augex")</f>
        <v>0</v>
      </c>
      <c r="AA883" s="32">
        <f>SUMIFS('Capex forecast'!K$9:K$223,'Capex forecast'!$T$9:$T$223,$Q883,'Capex forecast'!$S$9:$S$223,$S883,'Capex forecast'!$Q$9:$Q$223,"Augex")</f>
        <v>0</v>
      </c>
      <c r="AB883" s="32">
        <f>SUMIFS('Capex forecast'!L$9:L$223,'Capex forecast'!$T$9:$T$223,$Q883,'Capex forecast'!$S$9:$S$223,$S883,'Capex forecast'!$Q$9:$Q$223,"Augex")</f>
        <v>0</v>
      </c>
      <c r="AC883" s="32">
        <f>SUMIFS('Capex forecast'!M$9:M$223,'Capex forecast'!$T$9:$T$223,$Q883,'Capex forecast'!$S$9:$S$223,$S883,'Capex forecast'!$Q$9:$Q$223,"Augex")</f>
        <v>0</v>
      </c>
      <c r="AD883" s="32">
        <f>SUMIFS('Capex forecast'!N$9:N$223,'Capex forecast'!$T$9:$T$223,$Q883,'Capex forecast'!$S$9:$S$223,$S883,'Capex forecast'!$Q$9:$Q$223,"Augex")</f>
        <v>0</v>
      </c>
      <c r="AF883" s="45" t="s">
        <v>162</v>
      </c>
      <c r="AG883" s="6" t="str">
        <f>INDEX('Demand forecast'!$M$9:$M$5832,MATCH($Q883,'Demand forecast'!$B$9:$B$5832,0))</f>
        <v>No</v>
      </c>
      <c r="AH883" s="6" t="str">
        <f>IF(COUNTIF($AF$93:AF883,$B883) = 1, "LV", IF(COUNTIF($AF$93:AF883,$B883) = 2, "HV", "ST"))</f>
        <v>ST</v>
      </c>
      <c r="AI883" s="6" t="str">
        <f>INDEX('Demand forecast and growth rate'!$E$7:$E$273,MATCH($Q883,'Demand forecast and growth rate'!$B$7:$B$273,0))</f>
        <v>Steady/falling</v>
      </c>
      <c r="AJ883" s="47">
        <f>SUMIFS('Capex forecast'!E$9:E$223,'Capex forecast'!$T$9:$T$223,$AF883,'Capex forecast'!$S$9:$S$223,$AH883,'Capex forecast'!$Q$9:$Q$223,"Repex")</f>
        <v>0</v>
      </c>
      <c r="AK883" s="47">
        <f>SUMIFS('Capex forecast'!F$9:F$223,'Capex forecast'!$T$9:$T$223,$AF883,'Capex forecast'!$S$9:$S$223,$AH883,'Capex forecast'!$Q$9:$Q$223,"Repex")</f>
        <v>0</v>
      </c>
      <c r="AL883" s="47">
        <f>SUMIFS('Capex forecast'!G$9:G$223,'Capex forecast'!$T$9:$T$223,$AF883,'Capex forecast'!$S$9:$S$223,$AH883,'Capex forecast'!$Q$9:$Q$223,"Repex")</f>
        <v>0</v>
      </c>
      <c r="AM883" s="47">
        <f>SUMIFS('Capex forecast'!H$9:H$223,'Capex forecast'!$T$9:$T$223,$AF883,'Capex forecast'!$S$9:$S$223,$AH883,'Capex forecast'!$Q$9:$Q$223,"Repex")</f>
        <v>0</v>
      </c>
      <c r="AN883" s="47">
        <f>SUMIFS('Capex forecast'!I$9:I$223,'Capex forecast'!$T$9:$T$223,$AF883,'Capex forecast'!$S$9:$S$223,$AH883,'Capex forecast'!$Q$9:$Q$223,"Repex")</f>
        <v>0</v>
      </c>
      <c r="AO883" s="47">
        <f>SUMIFS('Capex forecast'!J$9:J$223,'Capex forecast'!$T$9:$T$223,$AF883,'Capex forecast'!$S$9:$S$223,$AH883,'Capex forecast'!$Q$9:$Q$223,"Repex")</f>
        <v>0</v>
      </c>
      <c r="AP883" s="47">
        <f>SUMIFS('Capex forecast'!K$9:K$223,'Capex forecast'!$T$9:$T$223,$AF883,'Capex forecast'!$S$9:$S$223,$AH883,'Capex forecast'!$Q$9:$Q$223,"Repex")</f>
        <v>0</v>
      </c>
      <c r="AQ883" s="47">
        <f>SUMIFS('Capex forecast'!L$9:L$223,'Capex forecast'!$T$9:$T$223,$AF883,'Capex forecast'!$S$9:$S$223,$AH883,'Capex forecast'!$Q$9:$Q$223,"Repex")</f>
        <v>0</v>
      </c>
      <c r="AR883" s="47">
        <f>SUMIFS('Capex forecast'!M$9:M$223,'Capex forecast'!$T$9:$T$223,$AF883,'Capex forecast'!$S$9:$S$223,$AH883,'Capex forecast'!$Q$9:$Q$223,"Repex")</f>
        <v>0</v>
      </c>
      <c r="AS883" s="47">
        <f>SUMIFS('Capex forecast'!N$9:N$223,'Capex forecast'!$T$9:$T$223,$AF883,'Capex forecast'!$S$9:$S$223,$AH883,'Capex forecast'!$Q$9:$Q$223,"Repex")</f>
        <v>0</v>
      </c>
    </row>
    <row r="884" spans="2:45" ht="15">
      <c r="B884" s="45" t="s">
        <v>214</v>
      </c>
      <c r="C884" s="6" t="str">
        <f>INDEX('Demand forecast'!$M$9:$M$5832,MATCH($B884,'Demand forecast'!$B$9:$B$5832,0))</f>
        <v>Yes</v>
      </c>
      <c r="D884" s="6" t="str">
        <f>IF(COUNTIF($B$93:B884,$B884) = 1, "LV", IF(COUNTIF($B$93:B884,$B884) = 2, "HV", "ST"))</f>
        <v>ST</v>
      </c>
      <c r="E884" s="6" t="str">
        <f>INDEX('Demand forecast and growth rate'!$E$7:$E$273,MATCH($B884,'Demand forecast and growth rate'!$B$7:$B$273,0))</f>
        <v>Steady/falling</v>
      </c>
      <c r="F884" s="32">
        <f>SUMIFS('Capex forecast'!E$9:E$223,'Capex forecast'!$T$9:$T$223,'Allocation of site-spec costs'!$B884,'Capex forecast'!$S$9:$S$223,'Allocation of site-spec costs'!$D884,'Capex forecast'!$Q$9:$Q$223,"Customer Connection")</f>
        <v>0</v>
      </c>
      <c r="G884" s="32">
        <f>SUMIFS('Capex forecast'!F$9:F$223,'Capex forecast'!$T$9:$T$223,'Allocation of site-spec costs'!$B884,'Capex forecast'!$S$9:$S$223,'Allocation of site-spec costs'!$D884,'Capex forecast'!$Q$9:$Q$223,"Customer Connection")</f>
        <v>0</v>
      </c>
      <c r="H884" s="32">
        <f>SUMIFS('Capex forecast'!G$9:G$223,'Capex forecast'!$T$9:$T$223,'Allocation of site-spec costs'!$B884,'Capex forecast'!$S$9:$S$223,'Allocation of site-spec costs'!$D884,'Capex forecast'!$Q$9:$Q$223,"Customer Connection")</f>
        <v>0</v>
      </c>
      <c r="I884" s="32">
        <f>SUMIFS('Capex forecast'!H$9:H$223,'Capex forecast'!$T$9:$T$223,'Allocation of site-spec costs'!$B884,'Capex forecast'!$S$9:$S$223,'Allocation of site-spec costs'!$D884,'Capex forecast'!$Q$9:$Q$223,"Customer Connection")</f>
        <v>0</v>
      </c>
      <c r="J884" s="32">
        <f>SUMIFS('Capex forecast'!I$9:I$223,'Capex forecast'!$T$9:$T$223,'Allocation of site-spec costs'!$B884,'Capex forecast'!$S$9:$S$223,'Allocation of site-spec costs'!$D884,'Capex forecast'!$Q$9:$Q$223,"Customer Connection")</f>
        <v>0</v>
      </c>
      <c r="K884" s="32">
        <f>SUMIFS('Capex forecast'!J$9:J$223,'Capex forecast'!$T$9:$T$223,'Allocation of site-spec costs'!$B884,'Capex forecast'!$S$9:$S$223,'Allocation of site-spec costs'!$D884,'Capex forecast'!$Q$9:$Q$223,"Customer Connection")</f>
        <v>0</v>
      </c>
      <c r="L884" s="32">
        <f>SUMIFS('Capex forecast'!K$9:K$223,'Capex forecast'!$T$9:$T$223,'Allocation of site-spec costs'!$B884,'Capex forecast'!$S$9:$S$223,'Allocation of site-spec costs'!$D884,'Capex forecast'!$Q$9:$Q$223,"Customer Connection")</f>
        <v>0</v>
      </c>
      <c r="M884" s="32">
        <f>SUMIFS('Capex forecast'!L$9:L$223,'Capex forecast'!$T$9:$T$223,'Allocation of site-spec costs'!$B884,'Capex forecast'!$S$9:$S$223,'Allocation of site-spec costs'!$D884,'Capex forecast'!$Q$9:$Q$223,"Customer Connection")</f>
        <v>0</v>
      </c>
      <c r="N884" s="32">
        <f>SUMIFS('Capex forecast'!M$9:M$223,'Capex forecast'!$T$9:$T$223,'Allocation of site-spec costs'!$B884,'Capex forecast'!$S$9:$S$223,'Allocation of site-spec costs'!$D884,'Capex forecast'!$Q$9:$Q$223,"Customer Connection")</f>
        <v>0</v>
      </c>
      <c r="O884" s="32">
        <f>SUMIFS('Capex forecast'!N$9:N$223,'Capex forecast'!$T$9:$T$223,'Allocation of site-spec costs'!$B884,'Capex forecast'!$S$9:$S$223,'Allocation of site-spec costs'!$D884,'Capex forecast'!$Q$9:$Q$223,"Customer Connection")</f>
        <v>0</v>
      </c>
      <c r="Q884" s="45" t="s">
        <v>214</v>
      </c>
      <c r="R884" s="6" t="str">
        <f>INDEX('Demand forecast'!$M$9:$M$5832,MATCH($Q884,'Demand forecast'!$B$9:$B$5832,0))</f>
        <v>Yes</v>
      </c>
      <c r="S884" s="6" t="str">
        <f>IF(COUNTIF($Q$93:Q884,$B884) = 1, "LV", IF(COUNTIF($Q$93:Q884,$B884) = 2, "HV", "ST"))</f>
        <v>ST</v>
      </c>
      <c r="T884" s="6" t="str">
        <f>INDEX('Demand forecast and growth rate'!$E$7:$E$273,MATCH($Q884,'Demand forecast and growth rate'!$B$7:$B$273,0))</f>
        <v>Steady/falling</v>
      </c>
      <c r="U884" s="32">
        <f>SUMIFS('Capex forecast'!E$9:E$223,'Capex forecast'!$T$9:$T$223,$Q884,'Capex forecast'!$S$9:$S$223,$S884,'Capex forecast'!$Q$9:$Q$223,"Augex")</f>
        <v>0</v>
      </c>
      <c r="V884" s="32">
        <f>SUMIFS('Capex forecast'!F$9:F$223,'Capex forecast'!$T$9:$T$223,$Q884,'Capex forecast'!$S$9:$S$223,$S884,'Capex forecast'!$Q$9:$Q$223,"Augex")</f>
        <v>0</v>
      </c>
      <c r="W884" s="32">
        <f>SUMIFS('Capex forecast'!G$9:G$223,'Capex forecast'!$T$9:$T$223,$Q884,'Capex forecast'!$S$9:$S$223,$S884,'Capex forecast'!$Q$9:$Q$223,"Augex")</f>
        <v>0</v>
      </c>
      <c r="X884" s="32">
        <f>SUMIFS('Capex forecast'!H$9:H$223,'Capex forecast'!$T$9:$T$223,$Q884,'Capex forecast'!$S$9:$S$223,$S884,'Capex forecast'!$Q$9:$Q$223,"Augex")</f>
        <v>0</v>
      </c>
      <c r="Y884" s="32">
        <f>SUMIFS('Capex forecast'!I$9:I$223,'Capex forecast'!$T$9:$T$223,$Q884,'Capex forecast'!$S$9:$S$223,$S884,'Capex forecast'!$Q$9:$Q$223,"Augex")</f>
        <v>0</v>
      </c>
      <c r="Z884" s="32">
        <f>SUMIFS('Capex forecast'!J$9:J$223,'Capex forecast'!$T$9:$T$223,$Q884,'Capex forecast'!$S$9:$S$223,$S884,'Capex forecast'!$Q$9:$Q$223,"Augex")</f>
        <v>0</v>
      </c>
      <c r="AA884" s="32">
        <f>SUMIFS('Capex forecast'!K$9:K$223,'Capex forecast'!$T$9:$T$223,$Q884,'Capex forecast'!$S$9:$S$223,$S884,'Capex forecast'!$Q$9:$Q$223,"Augex")</f>
        <v>0</v>
      </c>
      <c r="AB884" s="32">
        <f>SUMIFS('Capex forecast'!L$9:L$223,'Capex forecast'!$T$9:$T$223,$Q884,'Capex forecast'!$S$9:$S$223,$S884,'Capex forecast'!$Q$9:$Q$223,"Augex")</f>
        <v>0</v>
      </c>
      <c r="AC884" s="32">
        <f>SUMIFS('Capex forecast'!M$9:M$223,'Capex forecast'!$T$9:$T$223,$Q884,'Capex forecast'!$S$9:$S$223,$S884,'Capex forecast'!$Q$9:$Q$223,"Augex")</f>
        <v>0</v>
      </c>
      <c r="AD884" s="32">
        <f>SUMIFS('Capex forecast'!N$9:N$223,'Capex forecast'!$T$9:$T$223,$Q884,'Capex forecast'!$S$9:$S$223,$S884,'Capex forecast'!$Q$9:$Q$223,"Augex")</f>
        <v>0</v>
      </c>
      <c r="AF884" s="45" t="s">
        <v>214</v>
      </c>
      <c r="AG884" s="6" t="str">
        <f>INDEX('Demand forecast'!$M$9:$M$5832,MATCH($Q884,'Demand forecast'!$B$9:$B$5832,0))</f>
        <v>Yes</v>
      </c>
      <c r="AH884" s="6" t="str">
        <f>IF(COUNTIF($AF$93:AF884,$B884) = 1, "LV", IF(COUNTIF($AF$93:AF884,$B884) = 2, "HV", "ST"))</f>
        <v>ST</v>
      </c>
      <c r="AI884" s="6" t="str">
        <f>INDEX('Demand forecast and growth rate'!$E$7:$E$273,MATCH($Q884,'Demand forecast and growth rate'!$B$7:$B$273,0))</f>
        <v>Steady/falling</v>
      </c>
      <c r="AJ884" s="47">
        <f>SUMIFS('Capex forecast'!E$9:E$223,'Capex forecast'!$T$9:$T$223,$AF884,'Capex forecast'!$S$9:$S$223,$AH884,'Capex forecast'!$Q$9:$Q$223,"Repex")</f>
        <v>0</v>
      </c>
      <c r="AK884" s="47">
        <f>SUMIFS('Capex forecast'!F$9:F$223,'Capex forecast'!$T$9:$T$223,$AF884,'Capex forecast'!$S$9:$S$223,$AH884,'Capex forecast'!$Q$9:$Q$223,"Repex")</f>
        <v>0</v>
      </c>
      <c r="AL884" s="47">
        <f>SUMIFS('Capex forecast'!G$9:G$223,'Capex forecast'!$T$9:$T$223,$AF884,'Capex forecast'!$S$9:$S$223,$AH884,'Capex forecast'!$Q$9:$Q$223,"Repex")</f>
        <v>0</v>
      </c>
      <c r="AM884" s="47">
        <f>SUMIFS('Capex forecast'!H$9:H$223,'Capex forecast'!$T$9:$T$223,$AF884,'Capex forecast'!$S$9:$S$223,$AH884,'Capex forecast'!$Q$9:$Q$223,"Repex")</f>
        <v>0</v>
      </c>
      <c r="AN884" s="47">
        <f>SUMIFS('Capex forecast'!I$9:I$223,'Capex forecast'!$T$9:$T$223,$AF884,'Capex forecast'!$S$9:$S$223,$AH884,'Capex forecast'!$Q$9:$Q$223,"Repex")</f>
        <v>0</v>
      </c>
      <c r="AO884" s="47">
        <f>SUMIFS('Capex forecast'!J$9:J$223,'Capex forecast'!$T$9:$T$223,$AF884,'Capex forecast'!$S$9:$S$223,$AH884,'Capex forecast'!$Q$9:$Q$223,"Repex")</f>
        <v>0</v>
      </c>
      <c r="AP884" s="47">
        <f>SUMIFS('Capex forecast'!K$9:K$223,'Capex forecast'!$T$9:$T$223,$AF884,'Capex forecast'!$S$9:$S$223,$AH884,'Capex forecast'!$Q$9:$Q$223,"Repex")</f>
        <v>0</v>
      </c>
      <c r="AQ884" s="47">
        <f>SUMIFS('Capex forecast'!L$9:L$223,'Capex forecast'!$T$9:$T$223,$AF884,'Capex forecast'!$S$9:$S$223,$AH884,'Capex forecast'!$Q$9:$Q$223,"Repex")</f>
        <v>0</v>
      </c>
      <c r="AR884" s="47">
        <f>SUMIFS('Capex forecast'!M$9:M$223,'Capex forecast'!$T$9:$T$223,$AF884,'Capex forecast'!$S$9:$S$223,$AH884,'Capex forecast'!$Q$9:$Q$223,"Repex")</f>
        <v>0</v>
      </c>
      <c r="AS884" s="47">
        <f>SUMIFS('Capex forecast'!N$9:N$223,'Capex forecast'!$T$9:$T$223,$AF884,'Capex forecast'!$S$9:$S$223,$AH884,'Capex forecast'!$Q$9:$Q$223,"Repex")</f>
        <v>0</v>
      </c>
    </row>
    <row r="885" spans="2:45" ht="15">
      <c r="B885" s="45" t="s">
        <v>45</v>
      </c>
      <c r="C885" s="6" t="str">
        <f>INDEX('Demand forecast'!$M$9:$M$5832,MATCH($B885,'Demand forecast'!$B$9:$B$5832,0))</f>
        <v>No</v>
      </c>
      <c r="D885" s="6" t="str">
        <f>IF(COUNTIF($B$93:B885,$B885) = 1, "LV", IF(COUNTIF($B$93:B885,$B885) = 2, "HV", "ST"))</f>
        <v>ST</v>
      </c>
      <c r="E885" s="6" t="str">
        <f>INDEX('Demand forecast and growth rate'!$E$7:$E$273,MATCH($B885,'Demand forecast and growth rate'!$B$7:$B$273,0))</f>
        <v>Small growth</v>
      </c>
      <c r="F885" s="32">
        <f>SUMIFS('Capex forecast'!E$9:E$223,'Capex forecast'!$T$9:$T$223,'Allocation of site-spec costs'!$B885,'Capex forecast'!$S$9:$S$223,'Allocation of site-spec costs'!$D885,'Capex forecast'!$Q$9:$Q$223,"Customer Connection")</f>
        <v>0</v>
      </c>
      <c r="G885" s="32">
        <f>SUMIFS('Capex forecast'!F$9:F$223,'Capex forecast'!$T$9:$T$223,'Allocation of site-spec costs'!$B885,'Capex forecast'!$S$9:$S$223,'Allocation of site-spec costs'!$D885,'Capex forecast'!$Q$9:$Q$223,"Customer Connection")</f>
        <v>0</v>
      </c>
      <c r="H885" s="32">
        <f>SUMIFS('Capex forecast'!G$9:G$223,'Capex forecast'!$T$9:$T$223,'Allocation of site-spec costs'!$B885,'Capex forecast'!$S$9:$S$223,'Allocation of site-spec costs'!$D885,'Capex forecast'!$Q$9:$Q$223,"Customer Connection")</f>
        <v>0</v>
      </c>
      <c r="I885" s="32">
        <f>SUMIFS('Capex forecast'!H$9:H$223,'Capex forecast'!$T$9:$T$223,'Allocation of site-spec costs'!$B885,'Capex forecast'!$S$9:$S$223,'Allocation of site-spec costs'!$D885,'Capex forecast'!$Q$9:$Q$223,"Customer Connection")</f>
        <v>0</v>
      </c>
      <c r="J885" s="32">
        <f>SUMIFS('Capex forecast'!I$9:I$223,'Capex forecast'!$T$9:$T$223,'Allocation of site-spec costs'!$B885,'Capex forecast'!$S$9:$S$223,'Allocation of site-spec costs'!$D885,'Capex forecast'!$Q$9:$Q$223,"Customer Connection")</f>
        <v>0</v>
      </c>
      <c r="K885" s="32">
        <f>SUMIFS('Capex forecast'!J$9:J$223,'Capex forecast'!$T$9:$T$223,'Allocation of site-spec costs'!$B885,'Capex forecast'!$S$9:$S$223,'Allocation of site-spec costs'!$D885,'Capex forecast'!$Q$9:$Q$223,"Customer Connection")</f>
        <v>0</v>
      </c>
      <c r="L885" s="32">
        <f>SUMIFS('Capex forecast'!K$9:K$223,'Capex forecast'!$T$9:$T$223,'Allocation of site-spec costs'!$B885,'Capex forecast'!$S$9:$S$223,'Allocation of site-spec costs'!$D885,'Capex forecast'!$Q$9:$Q$223,"Customer Connection")</f>
        <v>0</v>
      </c>
      <c r="M885" s="32">
        <f>SUMIFS('Capex forecast'!L$9:L$223,'Capex forecast'!$T$9:$T$223,'Allocation of site-spec costs'!$B885,'Capex forecast'!$S$9:$S$223,'Allocation of site-spec costs'!$D885,'Capex forecast'!$Q$9:$Q$223,"Customer Connection")</f>
        <v>0</v>
      </c>
      <c r="N885" s="32">
        <f>SUMIFS('Capex forecast'!M$9:M$223,'Capex forecast'!$T$9:$T$223,'Allocation of site-spec costs'!$B885,'Capex forecast'!$S$9:$S$223,'Allocation of site-spec costs'!$D885,'Capex forecast'!$Q$9:$Q$223,"Customer Connection")</f>
        <v>0</v>
      </c>
      <c r="O885" s="32">
        <f>SUMIFS('Capex forecast'!N$9:N$223,'Capex forecast'!$T$9:$T$223,'Allocation of site-spec costs'!$B885,'Capex forecast'!$S$9:$S$223,'Allocation of site-spec costs'!$D885,'Capex forecast'!$Q$9:$Q$223,"Customer Connection")</f>
        <v>0</v>
      </c>
      <c r="Q885" s="45" t="s">
        <v>45</v>
      </c>
      <c r="R885" s="6" t="str">
        <f>INDEX('Demand forecast'!$M$9:$M$5832,MATCH($Q885,'Demand forecast'!$B$9:$B$5832,0))</f>
        <v>No</v>
      </c>
      <c r="S885" s="6" t="str">
        <f>IF(COUNTIF($Q$93:Q885,$B885) = 1, "LV", IF(COUNTIF($Q$93:Q885,$B885) = 2, "HV", "ST"))</f>
        <v>ST</v>
      </c>
      <c r="T885" s="6" t="str">
        <f>INDEX('Demand forecast and growth rate'!$E$7:$E$273,MATCH($Q885,'Demand forecast and growth rate'!$B$7:$B$273,0))</f>
        <v>Small growth</v>
      </c>
      <c r="U885" s="32">
        <f>SUMIFS('Capex forecast'!E$9:E$223,'Capex forecast'!$T$9:$T$223,$Q885,'Capex forecast'!$S$9:$S$223,$S885,'Capex forecast'!$Q$9:$Q$223,"Augex")</f>
        <v>0</v>
      </c>
      <c r="V885" s="32">
        <f>SUMIFS('Capex forecast'!F$9:F$223,'Capex forecast'!$T$9:$T$223,$Q885,'Capex forecast'!$S$9:$S$223,$S885,'Capex forecast'!$Q$9:$Q$223,"Augex")</f>
        <v>0</v>
      </c>
      <c r="W885" s="32">
        <f>SUMIFS('Capex forecast'!G$9:G$223,'Capex forecast'!$T$9:$T$223,$Q885,'Capex forecast'!$S$9:$S$223,$S885,'Capex forecast'!$Q$9:$Q$223,"Augex")</f>
        <v>0</v>
      </c>
      <c r="X885" s="32">
        <f>SUMIFS('Capex forecast'!H$9:H$223,'Capex forecast'!$T$9:$T$223,$Q885,'Capex forecast'!$S$9:$S$223,$S885,'Capex forecast'!$Q$9:$Q$223,"Augex")</f>
        <v>0</v>
      </c>
      <c r="Y885" s="32">
        <f>SUMIFS('Capex forecast'!I$9:I$223,'Capex forecast'!$T$9:$T$223,$Q885,'Capex forecast'!$S$9:$S$223,$S885,'Capex forecast'!$Q$9:$Q$223,"Augex")</f>
        <v>0</v>
      </c>
      <c r="Z885" s="32">
        <f>SUMIFS('Capex forecast'!J$9:J$223,'Capex forecast'!$T$9:$T$223,$Q885,'Capex forecast'!$S$9:$S$223,$S885,'Capex forecast'!$Q$9:$Q$223,"Augex")</f>
        <v>0</v>
      </c>
      <c r="AA885" s="32">
        <f>SUMIFS('Capex forecast'!K$9:K$223,'Capex forecast'!$T$9:$T$223,$Q885,'Capex forecast'!$S$9:$S$223,$S885,'Capex forecast'!$Q$9:$Q$223,"Augex")</f>
        <v>0</v>
      </c>
      <c r="AB885" s="32">
        <f>SUMIFS('Capex forecast'!L$9:L$223,'Capex forecast'!$T$9:$T$223,$Q885,'Capex forecast'!$S$9:$S$223,$S885,'Capex forecast'!$Q$9:$Q$223,"Augex")</f>
        <v>0</v>
      </c>
      <c r="AC885" s="32">
        <f>SUMIFS('Capex forecast'!M$9:M$223,'Capex forecast'!$T$9:$T$223,$Q885,'Capex forecast'!$S$9:$S$223,$S885,'Capex forecast'!$Q$9:$Q$223,"Augex")</f>
        <v>0</v>
      </c>
      <c r="AD885" s="32">
        <f>SUMIFS('Capex forecast'!N$9:N$223,'Capex forecast'!$T$9:$T$223,$Q885,'Capex forecast'!$S$9:$S$223,$S885,'Capex forecast'!$Q$9:$Q$223,"Augex")</f>
        <v>0</v>
      </c>
      <c r="AF885" s="45" t="s">
        <v>45</v>
      </c>
      <c r="AG885" s="6" t="str">
        <f>INDEX('Demand forecast'!$M$9:$M$5832,MATCH($Q885,'Demand forecast'!$B$9:$B$5832,0))</f>
        <v>No</v>
      </c>
      <c r="AH885" s="6" t="str">
        <f>IF(COUNTIF($AF$93:AF885,$B885) = 1, "LV", IF(COUNTIF($AF$93:AF885,$B885) = 2, "HV", "ST"))</f>
        <v>ST</v>
      </c>
      <c r="AI885" s="6" t="str">
        <f>INDEX('Demand forecast and growth rate'!$E$7:$E$273,MATCH($Q885,'Demand forecast and growth rate'!$B$7:$B$273,0))</f>
        <v>Small growth</v>
      </c>
      <c r="AJ885" s="47">
        <f>SUMIFS('Capex forecast'!E$9:E$223,'Capex forecast'!$T$9:$T$223,$AF885,'Capex forecast'!$S$9:$S$223,$AH885,'Capex forecast'!$Q$9:$Q$223,"Repex")</f>
        <v>0</v>
      </c>
      <c r="AK885" s="47">
        <f>SUMIFS('Capex forecast'!F$9:F$223,'Capex forecast'!$T$9:$T$223,$AF885,'Capex forecast'!$S$9:$S$223,$AH885,'Capex forecast'!$Q$9:$Q$223,"Repex")</f>
        <v>0</v>
      </c>
      <c r="AL885" s="47">
        <f>SUMIFS('Capex forecast'!G$9:G$223,'Capex forecast'!$T$9:$T$223,$AF885,'Capex forecast'!$S$9:$S$223,$AH885,'Capex forecast'!$Q$9:$Q$223,"Repex")</f>
        <v>0</v>
      </c>
      <c r="AM885" s="47">
        <f>SUMIFS('Capex forecast'!H$9:H$223,'Capex forecast'!$T$9:$T$223,$AF885,'Capex forecast'!$S$9:$S$223,$AH885,'Capex forecast'!$Q$9:$Q$223,"Repex")</f>
        <v>0</v>
      </c>
      <c r="AN885" s="47">
        <f>SUMIFS('Capex forecast'!I$9:I$223,'Capex forecast'!$T$9:$T$223,$AF885,'Capex forecast'!$S$9:$S$223,$AH885,'Capex forecast'!$Q$9:$Q$223,"Repex")</f>
        <v>0</v>
      </c>
      <c r="AO885" s="47">
        <f>SUMIFS('Capex forecast'!J$9:J$223,'Capex forecast'!$T$9:$T$223,$AF885,'Capex forecast'!$S$9:$S$223,$AH885,'Capex forecast'!$Q$9:$Q$223,"Repex")</f>
        <v>0</v>
      </c>
      <c r="AP885" s="47">
        <f>SUMIFS('Capex forecast'!K$9:K$223,'Capex forecast'!$T$9:$T$223,$AF885,'Capex forecast'!$S$9:$S$223,$AH885,'Capex forecast'!$Q$9:$Q$223,"Repex")</f>
        <v>0</v>
      </c>
      <c r="AQ885" s="47">
        <f>SUMIFS('Capex forecast'!L$9:L$223,'Capex forecast'!$T$9:$T$223,$AF885,'Capex forecast'!$S$9:$S$223,$AH885,'Capex forecast'!$Q$9:$Q$223,"Repex")</f>
        <v>0</v>
      </c>
      <c r="AR885" s="47">
        <f>SUMIFS('Capex forecast'!M$9:M$223,'Capex forecast'!$T$9:$T$223,$AF885,'Capex forecast'!$S$9:$S$223,$AH885,'Capex forecast'!$Q$9:$Q$223,"Repex")</f>
        <v>0</v>
      </c>
      <c r="AS885" s="47">
        <f>SUMIFS('Capex forecast'!N$9:N$223,'Capex forecast'!$T$9:$T$223,$AF885,'Capex forecast'!$S$9:$S$223,$AH885,'Capex forecast'!$Q$9:$Q$223,"Repex")</f>
        <v>0</v>
      </c>
    </row>
    <row r="886" spans="2:45" ht="15">
      <c r="B886" s="45" t="s">
        <v>69</v>
      </c>
      <c r="C886" s="6" t="str">
        <f>INDEX('Demand forecast'!$M$9:$M$5832,MATCH($B886,'Demand forecast'!$B$9:$B$5832,0))</f>
        <v>No</v>
      </c>
      <c r="D886" s="6" t="str">
        <f>IF(COUNTIF($B$93:B886,$B886) = 1, "LV", IF(COUNTIF($B$93:B886,$B886) = 2, "HV", "ST"))</f>
        <v>ST</v>
      </c>
      <c r="E886" s="6" t="str">
        <f>INDEX('Demand forecast and growth rate'!$E$7:$E$273,MATCH($B886,'Demand forecast and growth rate'!$B$7:$B$273,0))</f>
        <v>High growth</v>
      </c>
      <c r="F886" s="32">
        <f>SUMIFS('Capex forecast'!E$9:E$223,'Capex forecast'!$T$9:$T$223,'Allocation of site-spec costs'!$B886,'Capex forecast'!$S$9:$S$223,'Allocation of site-spec costs'!$D886,'Capex forecast'!$Q$9:$Q$223,"Customer Connection")</f>
        <v>0</v>
      </c>
      <c r="G886" s="32">
        <f>SUMIFS('Capex forecast'!F$9:F$223,'Capex forecast'!$T$9:$T$223,'Allocation of site-spec costs'!$B886,'Capex forecast'!$S$9:$S$223,'Allocation of site-spec costs'!$D886,'Capex forecast'!$Q$9:$Q$223,"Customer Connection")</f>
        <v>0</v>
      </c>
      <c r="H886" s="32">
        <f>SUMIFS('Capex forecast'!G$9:G$223,'Capex forecast'!$T$9:$T$223,'Allocation of site-spec costs'!$B886,'Capex forecast'!$S$9:$S$223,'Allocation of site-spec costs'!$D886,'Capex forecast'!$Q$9:$Q$223,"Customer Connection")</f>
        <v>0</v>
      </c>
      <c r="I886" s="32">
        <f>SUMIFS('Capex forecast'!H$9:H$223,'Capex forecast'!$T$9:$T$223,'Allocation of site-spec costs'!$B886,'Capex forecast'!$S$9:$S$223,'Allocation of site-spec costs'!$D886,'Capex forecast'!$Q$9:$Q$223,"Customer Connection")</f>
        <v>0</v>
      </c>
      <c r="J886" s="32">
        <f>SUMIFS('Capex forecast'!I$9:I$223,'Capex forecast'!$T$9:$T$223,'Allocation of site-spec costs'!$B886,'Capex forecast'!$S$9:$S$223,'Allocation of site-spec costs'!$D886,'Capex forecast'!$Q$9:$Q$223,"Customer Connection")</f>
        <v>0</v>
      </c>
      <c r="K886" s="32">
        <f>SUMIFS('Capex forecast'!J$9:J$223,'Capex forecast'!$T$9:$T$223,'Allocation of site-spec costs'!$B886,'Capex forecast'!$S$9:$S$223,'Allocation of site-spec costs'!$D886,'Capex forecast'!$Q$9:$Q$223,"Customer Connection")</f>
        <v>0</v>
      </c>
      <c r="L886" s="32">
        <f>SUMIFS('Capex forecast'!K$9:K$223,'Capex forecast'!$T$9:$T$223,'Allocation of site-spec costs'!$B886,'Capex forecast'!$S$9:$S$223,'Allocation of site-spec costs'!$D886,'Capex forecast'!$Q$9:$Q$223,"Customer Connection")</f>
        <v>0</v>
      </c>
      <c r="M886" s="32">
        <f>SUMIFS('Capex forecast'!L$9:L$223,'Capex forecast'!$T$9:$T$223,'Allocation of site-spec costs'!$B886,'Capex forecast'!$S$9:$S$223,'Allocation of site-spec costs'!$D886,'Capex forecast'!$Q$9:$Q$223,"Customer Connection")</f>
        <v>0</v>
      </c>
      <c r="N886" s="32">
        <f>SUMIFS('Capex forecast'!M$9:M$223,'Capex forecast'!$T$9:$T$223,'Allocation of site-spec costs'!$B886,'Capex forecast'!$S$9:$S$223,'Allocation of site-spec costs'!$D886,'Capex forecast'!$Q$9:$Q$223,"Customer Connection")</f>
        <v>0</v>
      </c>
      <c r="O886" s="32">
        <f>SUMIFS('Capex forecast'!N$9:N$223,'Capex forecast'!$T$9:$T$223,'Allocation of site-spec costs'!$B886,'Capex forecast'!$S$9:$S$223,'Allocation of site-spec costs'!$D886,'Capex forecast'!$Q$9:$Q$223,"Customer Connection")</f>
        <v>0</v>
      </c>
      <c r="Q886" s="45" t="s">
        <v>69</v>
      </c>
      <c r="R886" s="6" t="str">
        <f>INDEX('Demand forecast'!$M$9:$M$5832,MATCH($Q886,'Demand forecast'!$B$9:$B$5832,0))</f>
        <v>No</v>
      </c>
      <c r="S886" s="6" t="str">
        <f>IF(COUNTIF($Q$93:Q886,$B886) = 1, "LV", IF(COUNTIF($Q$93:Q886,$B886) = 2, "HV", "ST"))</f>
        <v>ST</v>
      </c>
      <c r="T886" s="6" t="str">
        <f>INDEX('Demand forecast and growth rate'!$E$7:$E$273,MATCH($Q886,'Demand forecast and growth rate'!$B$7:$B$273,0))</f>
        <v>High growth</v>
      </c>
      <c r="U886" s="32">
        <f>SUMIFS('Capex forecast'!E$9:E$223,'Capex forecast'!$T$9:$T$223,$Q886,'Capex forecast'!$S$9:$S$223,$S886,'Capex forecast'!$Q$9:$Q$223,"Augex")</f>
        <v>0</v>
      </c>
      <c r="V886" s="32">
        <f>SUMIFS('Capex forecast'!F$9:F$223,'Capex forecast'!$T$9:$T$223,$Q886,'Capex forecast'!$S$9:$S$223,$S886,'Capex forecast'!$Q$9:$Q$223,"Augex")</f>
        <v>0</v>
      </c>
      <c r="W886" s="32">
        <f>SUMIFS('Capex forecast'!G$9:G$223,'Capex forecast'!$T$9:$T$223,$Q886,'Capex forecast'!$S$9:$S$223,$S886,'Capex forecast'!$Q$9:$Q$223,"Augex")</f>
        <v>0</v>
      </c>
      <c r="X886" s="32">
        <f>SUMIFS('Capex forecast'!H$9:H$223,'Capex forecast'!$T$9:$T$223,$Q886,'Capex forecast'!$S$9:$S$223,$S886,'Capex forecast'!$Q$9:$Q$223,"Augex")</f>
        <v>0</v>
      </c>
      <c r="Y886" s="32">
        <f>SUMIFS('Capex forecast'!I$9:I$223,'Capex forecast'!$T$9:$T$223,$Q886,'Capex forecast'!$S$9:$S$223,$S886,'Capex forecast'!$Q$9:$Q$223,"Augex")</f>
        <v>0</v>
      </c>
      <c r="Z886" s="32">
        <f>SUMIFS('Capex forecast'!J$9:J$223,'Capex forecast'!$T$9:$T$223,$Q886,'Capex forecast'!$S$9:$S$223,$S886,'Capex forecast'!$Q$9:$Q$223,"Augex")</f>
        <v>0</v>
      </c>
      <c r="AA886" s="32">
        <f>SUMIFS('Capex forecast'!K$9:K$223,'Capex forecast'!$T$9:$T$223,$Q886,'Capex forecast'!$S$9:$S$223,$S886,'Capex forecast'!$Q$9:$Q$223,"Augex")</f>
        <v>0</v>
      </c>
      <c r="AB886" s="32">
        <f>SUMIFS('Capex forecast'!L$9:L$223,'Capex forecast'!$T$9:$T$223,$Q886,'Capex forecast'!$S$9:$S$223,$S886,'Capex forecast'!$Q$9:$Q$223,"Augex")</f>
        <v>0</v>
      </c>
      <c r="AC886" s="32">
        <f>SUMIFS('Capex forecast'!M$9:M$223,'Capex forecast'!$T$9:$T$223,$Q886,'Capex forecast'!$S$9:$S$223,$S886,'Capex forecast'!$Q$9:$Q$223,"Augex")</f>
        <v>0</v>
      </c>
      <c r="AD886" s="32">
        <f>SUMIFS('Capex forecast'!N$9:N$223,'Capex forecast'!$T$9:$T$223,$Q886,'Capex forecast'!$S$9:$S$223,$S886,'Capex forecast'!$Q$9:$Q$223,"Augex")</f>
        <v>0</v>
      </c>
      <c r="AF886" s="45" t="s">
        <v>69</v>
      </c>
      <c r="AG886" s="6" t="str">
        <f>INDEX('Demand forecast'!$M$9:$M$5832,MATCH($Q886,'Demand forecast'!$B$9:$B$5832,0))</f>
        <v>No</v>
      </c>
      <c r="AH886" s="6" t="str">
        <f>IF(COUNTIF($AF$93:AF886,$B886) = 1, "LV", IF(COUNTIF($AF$93:AF886,$B886) = 2, "HV", "ST"))</f>
        <v>ST</v>
      </c>
      <c r="AI886" s="6" t="str">
        <f>INDEX('Demand forecast and growth rate'!$E$7:$E$273,MATCH($Q886,'Demand forecast and growth rate'!$B$7:$B$273,0))</f>
        <v>High growth</v>
      </c>
      <c r="AJ886" s="47">
        <f>SUMIFS('Capex forecast'!E$9:E$223,'Capex forecast'!$T$9:$T$223,$AF886,'Capex forecast'!$S$9:$S$223,$AH886,'Capex forecast'!$Q$9:$Q$223,"Repex")</f>
        <v>0</v>
      </c>
      <c r="AK886" s="47">
        <f>SUMIFS('Capex forecast'!F$9:F$223,'Capex forecast'!$T$9:$T$223,$AF886,'Capex forecast'!$S$9:$S$223,$AH886,'Capex forecast'!$Q$9:$Q$223,"Repex")</f>
        <v>0</v>
      </c>
      <c r="AL886" s="47">
        <f>SUMIFS('Capex forecast'!G$9:G$223,'Capex forecast'!$T$9:$T$223,$AF886,'Capex forecast'!$S$9:$S$223,$AH886,'Capex forecast'!$Q$9:$Q$223,"Repex")</f>
        <v>0</v>
      </c>
      <c r="AM886" s="47">
        <f>SUMIFS('Capex forecast'!H$9:H$223,'Capex forecast'!$T$9:$T$223,$AF886,'Capex forecast'!$S$9:$S$223,$AH886,'Capex forecast'!$Q$9:$Q$223,"Repex")</f>
        <v>0</v>
      </c>
      <c r="AN886" s="47">
        <f>SUMIFS('Capex forecast'!I$9:I$223,'Capex forecast'!$T$9:$T$223,$AF886,'Capex forecast'!$S$9:$S$223,$AH886,'Capex forecast'!$Q$9:$Q$223,"Repex")</f>
        <v>0</v>
      </c>
      <c r="AO886" s="47">
        <f>SUMIFS('Capex forecast'!J$9:J$223,'Capex forecast'!$T$9:$T$223,$AF886,'Capex forecast'!$S$9:$S$223,$AH886,'Capex forecast'!$Q$9:$Q$223,"Repex")</f>
        <v>0</v>
      </c>
      <c r="AP886" s="47">
        <f>SUMIFS('Capex forecast'!K$9:K$223,'Capex forecast'!$T$9:$T$223,$AF886,'Capex forecast'!$S$9:$S$223,$AH886,'Capex forecast'!$Q$9:$Q$223,"Repex")</f>
        <v>0</v>
      </c>
      <c r="AQ886" s="47">
        <f>SUMIFS('Capex forecast'!L$9:L$223,'Capex forecast'!$T$9:$T$223,$AF886,'Capex forecast'!$S$9:$S$223,$AH886,'Capex forecast'!$Q$9:$Q$223,"Repex")</f>
        <v>0</v>
      </c>
      <c r="AR886" s="47">
        <f>SUMIFS('Capex forecast'!M$9:M$223,'Capex forecast'!$T$9:$T$223,$AF886,'Capex forecast'!$S$9:$S$223,$AH886,'Capex forecast'!$Q$9:$Q$223,"Repex")</f>
        <v>0</v>
      </c>
      <c r="AS886" s="47">
        <f>SUMIFS('Capex forecast'!N$9:N$223,'Capex forecast'!$T$9:$T$223,$AF886,'Capex forecast'!$S$9:$S$223,$AH886,'Capex forecast'!$Q$9:$Q$223,"Repex")</f>
        <v>0</v>
      </c>
    </row>
    <row r="887" spans="2:45" ht="15">
      <c r="B887" s="45" t="s">
        <v>144</v>
      </c>
      <c r="C887" s="6" t="str">
        <f>INDEX('Demand forecast'!$M$9:$M$5832,MATCH($B887,'Demand forecast'!$B$9:$B$5832,0))</f>
        <v>No</v>
      </c>
      <c r="D887" s="6" t="str">
        <f>IF(COUNTIF($B$93:B887,$B887) = 1, "LV", IF(COUNTIF($B$93:B887,$B887) = 2, "HV", "ST"))</f>
        <v>ST</v>
      </c>
      <c r="E887" s="6" t="str">
        <f>INDEX('Demand forecast and growth rate'!$E$7:$E$273,MATCH($B887,'Demand forecast and growth rate'!$B$7:$B$273,0))</f>
        <v>High growth</v>
      </c>
      <c r="F887" s="32">
        <f>SUMIFS('Capex forecast'!E$9:E$223,'Capex forecast'!$T$9:$T$223,'Allocation of site-spec costs'!$B887,'Capex forecast'!$S$9:$S$223,'Allocation of site-spec costs'!$D887,'Capex forecast'!$Q$9:$Q$223,"Customer Connection")</f>
        <v>0</v>
      </c>
      <c r="G887" s="32">
        <f>SUMIFS('Capex forecast'!F$9:F$223,'Capex forecast'!$T$9:$T$223,'Allocation of site-spec costs'!$B887,'Capex forecast'!$S$9:$S$223,'Allocation of site-spec costs'!$D887,'Capex forecast'!$Q$9:$Q$223,"Customer Connection")</f>
        <v>0</v>
      </c>
      <c r="H887" s="32">
        <f>SUMIFS('Capex forecast'!G$9:G$223,'Capex forecast'!$T$9:$T$223,'Allocation of site-spec costs'!$B887,'Capex forecast'!$S$9:$S$223,'Allocation of site-spec costs'!$D887,'Capex forecast'!$Q$9:$Q$223,"Customer Connection")</f>
        <v>0</v>
      </c>
      <c r="I887" s="32">
        <f>SUMIFS('Capex forecast'!H$9:H$223,'Capex forecast'!$T$9:$T$223,'Allocation of site-spec costs'!$B887,'Capex forecast'!$S$9:$S$223,'Allocation of site-spec costs'!$D887,'Capex forecast'!$Q$9:$Q$223,"Customer Connection")</f>
        <v>0</v>
      </c>
      <c r="J887" s="32">
        <f>SUMIFS('Capex forecast'!I$9:I$223,'Capex forecast'!$T$9:$T$223,'Allocation of site-spec costs'!$B887,'Capex forecast'!$S$9:$S$223,'Allocation of site-spec costs'!$D887,'Capex forecast'!$Q$9:$Q$223,"Customer Connection")</f>
        <v>0</v>
      </c>
      <c r="K887" s="32">
        <f>SUMIFS('Capex forecast'!J$9:J$223,'Capex forecast'!$T$9:$T$223,'Allocation of site-spec costs'!$B887,'Capex forecast'!$S$9:$S$223,'Allocation of site-spec costs'!$D887,'Capex forecast'!$Q$9:$Q$223,"Customer Connection")</f>
        <v>0</v>
      </c>
      <c r="L887" s="32">
        <f>SUMIFS('Capex forecast'!K$9:K$223,'Capex forecast'!$T$9:$T$223,'Allocation of site-spec costs'!$B887,'Capex forecast'!$S$9:$S$223,'Allocation of site-spec costs'!$D887,'Capex forecast'!$Q$9:$Q$223,"Customer Connection")</f>
        <v>0</v>
      </c>
      <c r="M887" s="32">
        <f>SUMIFS('Capex forecast'!L$9:L$223,'Capex forecast'!$T$9:$T$223,'Allocation of site-spec costs'!$B887,'Capex forecast'!$S$9:$S$223,'Allocation of site-spec costs'!$D887,'Capex forecast'!$Q$9:$Q$223,"Customer Connection")</f>
        <v>0</v>
      </c>
      <c r="N887" s="32">
        <f>SUMIFS('Capex forecast'!M$9:M$223,'Capex forecast'!$T$9:$T$223,'Allocation of site-spec costs'!$B887,'Capex forecast'!$S$9:$S$223,'Allocation of site-spec costs'!$D887,'Capex forecast'!$Q$9:$Q$223,"Customer Connection")</f>
        <v>0</v>
      </c>
      <c r="O887" s="32">
        <f>SUMIFS('Capex forecast'!N$9:N$223,'Capex forecast'!$T$9:$T$223,'Allocation of site-spec costs'!$B887,'Capex forecast'!$S$9:$S$223,'Allocation of site-spec costs'!$D887,'Capex forecast'!$Q$9:$Q$223,"Customer Connection")</f>
        <v>0</v>
      </c>
      <c r="Q887" s="45" t="s">
        <v>144</v>
      </c>
      <c r="R887" s="6" t="str">
        <f>INDEX('Demand forecast'!$M$9:$M$5832,MATCH($Q887,'Demand forecast'!$B$9:$B$5832,0))</f>
        <v>No</v>
      </c>
      <c r="S887" s="6" t="str">
        <f>IF(COUNTIF($Q$93:Q887,$B887) = 1, "LV", IF(COUNTIF($Q$93:Q887,$B887) = 2, "HV", "ST"))</f>
        <v>ST</v>
      </c>
      <c r="T887" s="6" t="str">
        <f>INDEX('Demand forecast and growth rate'!$E$7:$E$273,MATCH($Q887,'Demand forecast and growth rate'!$B$7:$B$273,0))</f>
        <v>High growth</v>
      </c>
      <c r="U887" s="32">
        <f>SUMIFS('Capex forecast'!E$9:E$223,'Capex forecast'!$T$9:$T$223,$Q887,'Capex forecast'!$S$9:$S$223,$S887,'Capex forecast'!$Q$9:$Q$223,"Augex")</f>
        <v>0</v>
      </c>
      <c r="V887" s="32">
        <f>SUMIFS('Capex forecast'!F$9:F$223,'Capex forecast'!$T$9:$T$223,$Q887,'Capex forecast'!$S$9:$S$223,$S887,'Capex forecast'!$Q$9:$Q$223,"Augex")</f>
        <v>0</v>
      </c>
      <c r="W887" s="32">
        <f>SUMIFS('Capex forecast'!G$9:G$223,'Capex forecast'!$T$9:$T$223,$Q887,'Capex forecast'!$S$9:$S$223,$S887,'Capex forecast'!$Q$9:$Q$223,"Augex")</f>
        <v>0</v>
      </c>
      <c r="X887" s="32">
        <f>SUMIFS('Capex forecast'!H$9:H$223,'Capex forecast'!$T$9:$T$223,$Q887,'Capex forecast'!$S$9:$S$223,$S887,'Capex forecast'!$Q$9:$Q$223,"Augex")</f>
        <v>0</v>
      </c>
      <c r="Y887" s="32">
        <f>SUMIFS('Capex forecast'!I$9:I$223,'Capex forecast'!$T$9:$T$223,$Q887,'Capex forecast'!$S$9:$S$223,$S887,'Capex forecast'!$Q$9:$Q$223,"Augex")</f>
        <v>0</v>
      </c>
      <c r="Z887" s="32">
        <f>SUMIFS('Capex forecast'!J$9:J$223,'Capex forecast'!$T$9:$T$223,$Q887,'Capex forecast'!$S$9:$S$223,$S887,'Capex forecast'!$Q$9:$Q$223,"Augex")</f>
        <v>0</v>
      </c>
      <c r="AA887" s="32">
        <f>SUMIFS('Capex forecast'!K$9:K$223,'Capex forecast'!$T$9:$T$223,$Q887,'Capex forecast'!$S$9:$S$223,$S887,'Capex forecast'!$Q$9:$Q$223,"Augex")</f>
        <v>0</v>
      </c>
      <c r="AB887" s="32">
        <f>SUMIFS('Capex forecast'!L$9:L$223,'Capex forecast'!$T$9:$T$223,$Q887,'Capex forecast'!$S$9:$S$223,$S887,'Capex forecast'!$Q$9:$Q$223,"Augex")</f>
        <v>0</v>
      </c>
      <c r="AC887" s="32">
        <f>SUMIFS('Capex forecast'!M$9:M$223,'Capex forecast'!$T$9:$T$223,$Q887,'Capex forecast'!$S$9:$S$223,$S887,'Capex forecast'!$Q$9:$Q$223,"Augex")</f>
        <v>0</v>
      </c>
      <c r="AD887" s="32">
        <f>SUMIFS('Capex forecast'!N$9:N$223,'Capex forecast'!$T$9:$T$223,$Q887,'Capex forecast'!$S$9:$S$223,$S887,'Capex forecast'!$Q$9:$Q$223,"Augex")</f>
        <v>0</v>
      </c>
      <c r="AF887" s="45" t="s">
        <v>144</v>
      </c>
      <c r="AG887" s="6" t="str">
        <f>INDEX('Demand forecast'!$M$9:$M$5832,MATCH($Q887,'Demand forecast'!$B$9:$B$5832,0))</f>
        <v>No</v>
      </c>
      <c r="AH887" s="6" t="str">
        <f>IF(COUNTIF($AF$93:AF887,$B887) = 1, "LV", IF(COUNTIF($AF$93:AF887,$B887) = 2, "HV", "ST"))</f>
        <v>ST</v>
      </c>
      <c r="AI887" s="6" t="str">
        <f>INDEX('Demand forecast and growth rate'!$E$7:$E$273,MATCH($Q887,'Demand forecast and growth rate'!$B$7:$B$273,0))</f>
        <v>High growth</v>
      </c>
      <c r="AJ887" s="47">
        <f>SUMIFS('Capex forecast'!E$9:E$223,'Capex forecast'!$T$9:$T$223,$AF887,'Capex forecast'!$S$9:$S$223,$AH887,'Capex forecast'!$Q$9:$Q$223,"Repex")</f>
        <v>0</v>
      </c>
      <c r="AK887" s="47">
        <f>SUMIFS('Capex forecast'!F$9:F$223,'Capex forecast'!$T$9:$T$223,$AF887,'Capex forecast'!$S$9:$S$223,$AH887,'Capex forecast'!$Q$9:$Q$223,"Repex")</f>
        <v>0</v>
      </c>
      <c r="AL887" s="47">
        <f>SUMIFS('Capex forecast'!G$9:G$223,'Capex forecast'!$T$9:$T$223,$AF887,'Capex forecast'!$S$9:$S$223,$AH887,'Capex forecast'!$Q$9:$Q$223,"Repex")</f>
        <v>0</v>
      </c>
      <c r="AM887" s="47">
        <f>SUMIFS('Capex forecast'!H$9:H$223,'Capex forecast'!$T$9:$T$223,$AF887,'Capex forecast'!$S$9:$S$223,$AH887,'Capex forecast'!$Q$9:$Q$223,"Repex")</f>
        <v>0</v>
      </c>
      <c r="AN887" s="47">
        <f>SUMIFS('Capex forecast'!I$9:I$223,'Capex forecast'!$T$9:$T$223,$AF887,'Capex forecast'!$S$9:$S$223,$AH887,'Capex forecast'!$Q$9:$Q$223,"Repex")</f>
        <v>0</v>
      </c>
      <c r="AO887" s="47">
        <f>SUMIFS('Capex forecast'!J$9:J$223,'Capex forecast'!$T$9:$T$223,$AF887,'Capex forecast'!$S$9:$S$223,$AH887,'Capex forecast'!$Q$9:$Q$223,"Repex")</f>
        <v>0</v>
      </c>
      <c r="AP887" s="47">
        <f>SUMIFS('Capex forecast'!K$9:K$223,'Capex forecast'!$T$9:$T$223,$AF887,'Capex forecast'!$S$9:$S$223,$AH887,'Capex forecast'!$Q$9:$Q$223,"Repex")</f>
        <v>0</v>
      </c>
      <c r="AQ887" s="47">
        <f>SUMIFS('Capex forecast'!L$9:L$223,'Capex forecast'!$T$9:$T$223,$AF887,'Capex forecast'!$S$9:$S$223,$AH887,'Capex forecast'!$Q$9:$Q$223,"Repex")</f>
        <v>0</v>
      </c>
      <c r="AR887" s="47">
        <f>SUMIFS('Capex forecast'!M$9:M$223,'Capex forecast'!$T$9:$T$223,$AF887,'Capex forecast'!$S$9:$S$223,$AH887,'Capex forecast'!$Q$9:$Q$223,"Repex")</f>
        <v>0</v>
      </c>
      <c r="AS887" s="47">
        <f>SUMIFS('Capex forecast'!N$9:N$223,'Capex forecast'!$T$9:$T$223,$AF887,'Capex forecast'!$S$9:$S$223,$AH887,'Capex forecast'!$Q$9:$Q$223,"Repex")</f>
        <v>0</v>
      </c>
    </row>
    <row r="888" spans="2:45" ht="15">
      <c r="B888" s="45" t="s">
        <v>149</v>
      </c>
      <c r="C888" s="6" t="str">
        <f>INDEX('Demand forecast'!$M$9:$M$5832,MATCH($B888,'Demand forecast'!$B$9:$B$5832,0))</f>
        <v>No</v>
      </c>
      <c r="D888" s="6" t="str">
        <f>IF(COUNTIF($B$93:B888,$B888) = 1, "LV", IF(COUNTIF($B$93:B888,$B888) = 2, "HV", "ST"))</f>
        <v>ST</v>
      </c>
      <c r="E888" s="6" t="str">
        <f>INDEX('Demand forecast and growth rate'!$E$7:$E$273,MATCH($B888,'Demand forecast and growth rate'!$B$7:$B$273,0))</f>
        <v>High growth</v>
      </c>
      <c r="F888" s="32">
        <f>SUMIFS('Capex forecast'!E$9:E$223,'Capex forecast'!$T$9:$T$223,'Allocation of site-spec costs'!$B888,'Capex forecast'!$S$9:$S$223,'Allocation of site-spec costs'!$D888,'Capex forecast'!$Q$9:$Q$223,"Customer Connection")</f>
        <v>0</v>
      </c>
      <c r="G888" s="32">
        <f>SUMIFS('Capex forecast'!F$9:F$223,'Capex forecast'!$T$9:$T$223,'Allocation of site-spec costs'!$B888,'Capex forecast'!$S$9:$S$223,'Allocation of site-spec costs'!$D888,'Capex forecast'!$Q$9:$Q$223,"Customer Connection")</f>
        <v>0</v>
      </c>
      <c r="H888" s="32">
        <f>SUMIFS('Capex forecast'!G$9:G$223,'Capex forecast'!$T$9:$T$223,'Allocation of site-spec costs'!$B888,'Capex forecast'!$S$9:$S$223,'Allocation of site-spec costs'!$D888,'Capex forecast'!$Q$9:$Q$223,"Customer Connection")</f>
        <v>0</v>
      </c>
      <c r="I888" s="32">
        <f>SUMIFS('Capex forecast'!H$9:H$223,'Capex forecast'!$T$9:$T$223,'Allocation of site-spec costs'!$B888,'Capex forecast'!$S$9:$S$223,'Allocation of site-spec costs'!$D888,'Capex forecast'!$Q$9:$Q$223,"Customer Connection")</f>
        <v>0</v>
      </c>
      <c r="J888" s="32">
        <f>SUMIFS('Capex forecast'!I$9:I$223,'Capex forecast'!$T$9:$T$223,'Allocation of site-spec costs'!$B888,'Capex forecast'!$S$9:$S$223,'Allocation of site-spec costs'!$D888,'Capex forecast'!$Q$9:$Q$223,"Customer Connection")</f>
        <v>0</v>
      </c>
      <c r="K888" s="32">
        <f>SUMIFS('Capex forecast'!J$9:J$223,'Capex forecast'!$T$9:$T$223,'Allocation of site-spec costs'!$B888,'Capex forecast'!$S$9:$S$223,'Allocation of site-spec costs'!$D888,'Capex forecast'!$Q$9:$Q$223,"Customer Connection")</f>
        <v>0</v>
      </c>
      <c r="L888" s="32">
        <f>SUMIFS('Capex forecast'!K$9:K$223,'Capex forecast'!$T$9:$T$223,'Allocation of site-spec costs'!$B888,'Capex forecast'!$S$9:$S$223,'Allocation of site-spec costs'!$D888,'Capex forecast'!$Q$9:$Q$223,"Customer Connection")</f>
        <v>0</v>
      </c>
      <c r="M888" s="32">
        <f>SUMIFS('Capex forecast'!L$9:L$223,'Capex forecast'!$T$9:$T$223,'Allocation of site-spec costs'!$B888,'Capex forecast'!$S$9:$S$223,'Allocation of site-spec costs'!$D888,'Capex forecast'!$Q$9:$Q$223,"Customer Connection")</f>
        <v>0</v>
      </c>
      <c r="N888" s="32">
        <f>SUMIFS('Capex forecast'!M$9:M$223,'Capex forecast'!$T$9:$T$223,'Allocation of site-spec costs'!$B888,'Capex forecast'!$S$9:$S$223,'Allocation of site-spec costs'!$D888,'Capex forecast'!$Q$9:$Q$223,"Customer Connection")</f>
        <v>0</v>
      </c>
      <c r="O888" s="32">
        <f>SUMIFS('Capex forecast'!N$9:N$223,'Capex forecast'!$T$9:$T$223,'Allocation of site-spec costs'!$B888,'Capex forecast'!$S$9:$S$223,'Allocation of site-spec costs'!$D888,'Capex forecast'!$Q$9:$Q$223,"Customer Connection")</f>
        <v>0</v>
      </c>
      <c r="Q888" s="45" t="s">
        <v>149</v>
      </c>
      <c r="R888" s="6" t="str">
        <f>INDEX('Demand forecast'!$M$9:$M$5832,MATCH($Q888,'Demand forecast'!$B$9:$B$5832,0))</f>
        <v>No</v>
      </c>
      <c r="S888" s="6" t="str">
        <f>IF(COUNTIF($Q$93:Q888,$B888) = 1, "LV", IF(COUNTIF($Q$93:Q888,$B888) = 2, "HV", "ST"))</f>
        <v>ST</v>
      </c>
      <c r="T888" s="6" t="str">
        <f>INDEX('Demand forecast and growth rate'!$E$7:$E$273,MATCH($Q888,'Demand forecast and growth rate'!$B$7:$B$273,0))</f>
        <v>High growth</v>
      </c>
      <c r="U888" s="32">
        <f>SUMIFS('Capex forecast'!E$9:E$223,'Capex forecast'!$T$9:$T$223,$Q888,'Capex forecast'!$S$9:$S$223,$S888,'Capex forecast'!$Q$9:$Q$223,"Augex")</f>
        <v>0</v>
      </c>
      <c r="V888" s="32">
        <f>SUMIFS('Capex forecast'!F$9:F$223,'Capex forecast'!$T$9:$T$223,$Q888,'Capex forecast'!$S$9:$S$223,$S888,'Capex forecast'!$Q$9:$Q$223,"Augex")</f>
        <v>0</v>
      </c>
      <c r="W888" s="32">
        <f>SUMIFS('Capex forecast'!G$9:G$223,'Capex forecast'!$T$9:$T$223,$Q888,'Capex forecast'!$S$9:$S$223,$S888,'Capex forecast'!$Q$9:$Q$223,"Augex")</f>
        <v>0</v>
      </c>
      <c r="X888" s="32">
        <f>SUMIFS('Capex forecast'!H$9:H$223,'Capex forecast'!$T$9:$T$223,$Q888,'Capex forecast'!$S$9:$S$223,$S888,'Capex forecast'!$Q$9:$Q$223,"Augex")</f>
        <v>0</v>
      </c>
      <c r="Y888" s="32">
        <f>SUMIFS('Capex forecast'!I$9:I$223,'Capex forecast'!$T$9:$T$223,$Q888,'Capex forecast'!$S$9:$S$223,$S888,'Capex forecast'!$Q$9:$Q$223,"Augex")</f>
        <v>0</v>
      </c>
      <c r="Z888" s="32">
        <f>SUMIFS('Capex forecast'!J$9:J$223,'Capex forecast'!$T$9:$T$223,$Q888,'Capex forecast'!$S$9:$S$223,$S888,'Capex forecast'!$Q$9:$Q$223,"Augex")</f>
        <v>0</v>
      </c>
      <c r="AA888" s="32">
        <f>SUMIFS('Capex forecast'!K$9:K$223,'Capex forecast'!$T$9:$T$223,$Q888,'Capex forecast'!$S$9:$S$223,$S888,'Capex forecast'!$Q$9:$Q$223,"Augex")</f>
        <v>0</v>
      </c>
      <c r="AB888" s="32">
        <f>SUMIFS('Capex forecast'!L$9:L$223,'Capex forecast'!$T$9:$T$223,$Q888,'Capex forecast'!$S$9:$S$223,$S888,'Capex forecast'!$Q$9:$Q$223,"Augex")</f>
        <v>0</v>
      </c>
      <c r="AC888" s="32">
        <f>SUMIFS('Capex forecast'!M$9:M$223,'Capex forecast'!$T$9:$T$223,$Q888,'Capex forecast'!$S$9:$S$223,$S888,'Capex forecast'!$Q$9:$Q$223,"Augex")</f>
        <v>0</v>
      </c>
      <c r="AD888" s="32">
        <f>SUMIFS('Capex forecast'!N$9:N$223,'Capex forecast'!$T$9:$T$223,$Q888,'Capex forecast'!$S$9:$S$223,$S888,'Capex forecast'!$Q$9:$Q$223,"Augex")</f>
        <v>0</v>
      </c>
      <c r="AF888" s="45" t="s">
        <v>149</v>
      </c>
      <c r="AG888" s="6" t="str">
        <f>INDEX('Demand forecast'!$M$9:$M$5832,MATCH($Q888,'Demand forecast'!$B$9:$B$5832,0))</f>
        <v>No</v>
      </c>
      <c r="AH888" s="6" t="str">
        <f>IF(COUNTIF($AF$93:AF888,$B888) = 1, "LV", IF(COUNTIF($AF$93:AF888,$B888) = 2, "HV", "ST"))</f>
        <v>ST</v>
      </c>
      <c r="AI888" s="6" t="str">
        <f>INDEX('Demand forecast and growth rate'!$E$7:$E$273,MATCH($Q888,'Demand forecast and growth rate'!$B$7:$B$273,0))</f>
        <v>High growth</v>
      </c>
      <c r="AJ888" s="47">
        <f>SUMIFS('Capex forecast'!E$9:E$223,'Capex forecast'!$T$9:$T$223,$AF888,'Capex forecast'!$S$9:$S$223,$AH888,'Capex forecast'!$Q$9:$Q$223,"Repex")</f>
        <v>17059.741283352239</v>
      </c>
      <c r="AK888" s="47">
        <f>SUMIFS('Capex forecast'!F$9:F$223,'Capex forecast'!$T$9:$T$223,$AF888,'Capex forecast'!$S$9:$S$223,$AH888,'Capex forecast'!$Q$9:$Q$223,"Repex")</f>
        <v>0</v>
      </c>
      <c r="AL888" s="47">
        <f>SUMIFS('Capex forecast'!G$9:G$223,'Capex forecast'!$T$9:$T$223,$AF888,'Capex forecast'!$S$9:$S$223,$AH888,'Capex forecast'!$Q$9:$Q$223,"Repex")</f>
        <v>0</v>
      </c>
      <c r="AM888" s="47">
        <f>SUMIFS('Capex forecast'!H$9:H$223,'Capex forecast'!$T$9:$T$223,$AF888,'Capex forecast'!$S$9:$S$223,$AH888,'Capex forecast'!$Q$9:$Q$223,"Repex")</f>
        <v>0</v>
      </c>
      <c r="AN888" s="47">
        <f>SUMIFS('Capex forecast'!I$9:I$223,'Capex forecast'!$T$9:$T$223,$AF888,'Capex forecast'!$S$9:$S$223,$AH888,'Capex forecast'!$Q$9:$Q$223,"Repex")</f>
        <v>0</v>
      </c>
      <c r="AO888" s="47">
        <f>SUMIFS('Capex forecast'!J$9:J$223,'Capex forecast'!$T$9:$T$223,$AF888,'Capex forecast'!$S$9:$S$223,$AH888,'Capex forecast'!$Q$9:$Q$223,"Repex")</f>
        <v>0</v>
      </c>
      <c r="AP888" s="47">
        <f>SUMIFS('Capex forecast'!K$9:K$223,'Capex forecast'!$T$9:$T$223,$AF888,'Capex forecast'!$S$9:$S$223,$AH888,'Capex forecast'!$Q$9:$Q$223,"Repex")</f>
        <v>0</v>
      </c>
      <c r="AQ888" s="47">
        <f>SUMIFS('Capex forecast'!L$9:L$223,'Capex forecast'!$T$9:$T$223,$AF888,'Capex forecast'!$S$9:$S$223,$AH888,'Capex forecast'!$Q$9:$Q$223,"Repex")</f>
        <v>0</v>
      </c>
      <c r="AR888" s="47">
        <f>SUMIFS('Capex forecast'!M$9:M$223,'Capex forecast'!$T$9:$T$223,$AF888,'Capex forecast'!$S$9:$S$223,$AH888,'Capex forecast'!$Q$9:$Q$223,"Repex")</f>
        <v>0</v>
      </c>
      <c r="AS888" s="47">
        <f>SUMIFS('Capex forecast'!N$9:N$223,'Capex forecast'!$T$9:$T$223,$AF888,'Capex forecast'!$S$9:$S$223,$AH888,'Capex forecast'!$Q$9:$Q$223,"Repex")</f>
        <v>0</v>
      </c>
    </row>
    <row r="889" spans="2:45" ht="15">
      <c r="B889" s="45" t="s">
        <v>154</v>
      </c>
      <c r="C889" s="6" t="str">
        <f>INDEX('Demand forecast'!$M$9:$M$5832,MATCH($B889,'Demand forecast'!$B$9:$B$5832,0))</f>
        <v>No</v>
      </c>
      <c r="D889" s="6" t="str">
        <f>IF(COUNTIF($B$93:B889,$B889) = 1, "LV", IF(COUNTIF($B$93:B889,$B889) = 2, "HV", "ST"))</f>
        <v>ST</v>
      </c>
      <c r="E889" s="6" t="str">
        <f>INDEX('Demand forecast and growth rate'!$E$7:$E$273,MATCH($B889,'Demand forecast and growth rate'!$B$7:$B$273,0))</f>
        <v>Small growth</v>
      </c>
      <c r="F889" s="32">
        <f>SUMIFS('Capex forecast'!E$9:E$223,'Capex forecast'!$T$9:$T$223,'Allocation of site-spec costs'!$B889,'Capex forecast'!$S$9:$S$223,'Allocation of site-spec costs'!$D889,'Capex forecast'!$Q$9:$Q$223,"Customer Connection")</f>
        <v>0</v>
      </c>
      <c r="G889" s="32">
        <f>SUMIFS('Capex forecast'!F$9:F$223,'Capex forecast'!$T$9:$T$223,'Allocation of site-spec costs'!$B889,'Capex forecast'!$S$9:$S$223,'Allocation of site-spec costs'!$D889,'Capex forecast'!$Q$9:$Q$223,"Customer Connection")</f>
        <v>0</v>
      </c>
      <c r="H889" s="32">
        <f>SUMIFS('Capex forecast'!G$9:G$223,'Capex forecast'!$T$9:$T$223,'Allocation of site-spec costs'!$B889,'Capex forecast'!$S$9:$S$223,'Allocation of site-spec costs'!$D889,'Capex forecast'!$Q$9:$Q$223,"Customer Connection")</f>
        <v>0</v>
      </c>
      <c r="I889" s="32">
        <f>SUMIFS('Capex forecast'!H$9:H$223,'Capex forecast'!$T$9:$T$223,'Allocation of site-spec costs'!$B889,'Capex forecast'!$S$9:$S$223,'Allocation of site-spec costs'!$D889,'Capex forecast'!$Q$9:$Q$223,"Customer Connection")</f>
        <v>0</v>
      </c>
      <c r="J889" s="32">
        <f>SUMIFS('Capex forecast'!I$9:I$223,'Capex forecast'!$T$9:$T$223,'Allocation of site-spec costs'!$B889,'Capex forecast'!$S$9:$S$223,'Allocation of site-spec costs'!$D889,'Capex forecast'!$Q$9:$Q$223,"Customer Connection")</f>
        <v>0</v>
      </c>
      <c r="K889" s="32">
        <f>SUMIFS('Capex forecast'!J$9:J$223,'Capex forecast'!$T$9:$T$223,'Allocation of site-spec costs'!$B889,'Capex forecast'!$S$9:$S$223,'Allocation of site-spec costs'!$D889,'Capex forecast'!$Q$9:$Q$223,"Customer Connection")</f>
        <v>0</v>
      </c>
      <c r="L889" s="32">
        <f>SUMIFS('Capex forecast'!K$9:K$223,'Capex forecast'!$T$9:$T$223,'Allocation of site-spec costs'!$B889,'Capex forecast'!$S$9:$S$223,'Allocation of site-spec costs'!$D889,'Capex forecast'!$Q$9:$Q$223,"Customer Connection")</f>
        <v>0</v>
      </c>
      <c r="M889" s="32">
        <f>SUMIFS('Capex forecast'!L$9:L$223,'Capex forecast'!$T$9:$T$223,'Allocation of site-spec costs'!$B889,'Capex forecast'!$S$9:$S$223,'Allocation of site-spec costs'!$D889,'Capex forecast'!$Q$9:$Q$223,"Customer Connection")</f>
        <v>0</v>
      </c>
      <c r="N889" s="32">
        <f>SUMIFS('Capex forecast'!M$9:M$223,'Capex forecast'!$T$9:$T$223,'Allocation of site-spec costs'!$B889,'Capex forecast'!$S$9:$S$223,'Allocation of site-spec costs'!$D889,'Capex forecast'!$Q$9:$Q$223,"Customer Connection")</f>
        <v>0</v>
      </c>
      <c r="O889" s="32">
        <f>SUMIFS('Capex forecast'!N$9:N$223,'Capex forecast'!$T$9:$T$223,'Allocation of site-spec costs'!$B889,'Capex forecast'!$S$9:$S$223,'Allocation of site-spec costs'!$D889,'Capex forecast'!$Q$9:$Q$223,"Customer Connection")</f>
        <v>0</v>
      </c>
      <c r="Q889" s="45" t="s">
        <v>154</v>
      </c>
      <c r="R889" s="6" t="str">
        <f>INDEX('Demand forecast'!$M$9:$M$5832,MATCH($Q889,'Demand forecast'!$B$9:$B$5832,0))</f>
        <v>No</v>
      </c>
      <c r="S889" s="6" t="str">
        <f>IF(COUNTIF($Q$93:Q889,$B889) = 1, "LV", IF(COUNTIF($Q$93:Q889,$B889) = 2, "HV", "ST"))</f>
        <v>ST</v>
      </c>
      <c r="T889" s="6" t="str">
        <f>INDEX('Demand forecast and growth rate'!$E$7:$E$273,MATCH($Q889,'Demand forecast and growth rate'!$B$7:$B$273,0))</f>
        <v>Small growth</v>
      </c>
      <c r="U889" s="32">
        <f>SUMIFS('Capex forecast'!E$9:E$223,'Capex forecast'!$T$9:$T$223,$Q889,'Capex forecast'!$S$9:$S$223,$S889,'Capex forecast'!$Q$9:$Q$223,"Augex")</f>
        <v>0</v>
      </c>
      <c r="V889" s="32">
        <f>SUMIFS('Capex forecast'!F$9:F$223,'Capex forecast'!$T$9:$T$223,$Q889,'Capex forecast'!$S$9:$S$223,$S889,'Capex forecast'!$Q$9:$Q$223,"Augex")</f>
        <v>0</v>
      </c>
      <c r="W889" s="32">
        <f>SUMIFS('Capex forecast'!G$9:G$223,'Capex forecast'!$T$9:$T$223,$Q889,'Capex forecast'!$S$9:$S$223,$S889,'Capex forecast'!$Q$9:$Q$223,"Augex")</f>
        <v>0</v>
      </c>
      <c r="X889" s="32">
        <f>SUMIFS('Capex forecast'!H$9:H$223,'Capex forecast'!$T$9:$T$223,$Q889,'Capex forecast'!$S$9:$S$223,$S889,'Capex forecast'!$Q$9:$Q$223,"Augex")</f>
        <v>0</v>
      </c>
      <c r="Y889" s="32">
        <f>SUMIFS('Capex forecast'!I$9:I$223,'Capex forecast'!$T$9:$T$223,$Q889,'Capex forecast'!$S$9:$S$223,$S889,'Capex forecast'!$Q$9:$Q$223,"Augex")</f>
        <v>0</v>
      </c>
      <c r="Z889" s="32">
        <f>SUMIFS('Capex forecast'!J$9:J$223,'Capex forecast'!$T$9:$T$223,$Q889,'Capex forecast'!$S$9:$S$223,$S889,'Capex forecast'!$Q$9:$Q$223,"Augex")</f>
        <v>0</v>
      </c>
      <c r="AA889" s="32">
        <f>SUMIFS('Capex forecast'!K$9:K$223,'Capex forecast'!$T$9:$T$223,$Q889,'Capex forecast'!$S$9:$S$223,$S889,'Capex forecast'!$Q$9:$Q$223,"Augex")</f>
        <v>0</v>
      </c>
      <c r="AB889" s="32">
        <f>SUMIFS('Capex forecast'!L$9:L$223,'Capex forecast'!$T$9:$T$223,$Q889,'Capex forecast'!$S$9:$S$223,$S889,'Capex forecast'!$Q$9:$Q$223,"Augex")</f>
        <v>0</v>
      </c>
      <c r="AC889" s="32">
        <f>SUMIFS('Capex forecast'!M$9:M$223,'Capex forecast'!$T$9:$T$223,$Q889,'Capex forecast'!$S$9:$S$223,$S889,'Capex forecast'!$Q$9:$Q$223,"Augex")</f>
        <v>0</v>
      </c>
      <c r="AD889" s="32">
        <f>SUMIFS('Capex forecast'!N$9:N$223,'Capex forecast'!$T$9:$T$223,$Q889,'Capex forecast'!$S$9:$S$223,$S889,'Capex forecast'!$Q$9:$Q$223,"Augex")</f>
        <v>0</v>
      </c>
      <c r="AF889" s="45" t="s">
        <v>154</v>
      </c>
      <c r="AG889" s="6" t="str">
        <f>INDEX('Demand forecast'!$M$9:$M$5832,MATCH($Q889,'Demand forecast'!$B$9:$B$5832,0))</f>
        <v>No</v>
      </c>
      <c r="AH889" s="6" t="str">
        <f>IF(COUNTIF($AF$93:AF889,$B889) = 1, "LV", IF(COUNTIF($AF$93:AF889,$B889) = 2, "HV", "ST"))</f>
        <v>ST</v>
      </c>
      <c r="AI889" s="6" t="str">
        <f>INDEX('Demand forecast and growth rate'!$E$7:$E$273,MATCH($Q889,'Demand forecast and growth rate'!$B$7:$B$273,0))</f>
        <v>Small growth</v>
      </c>
      <c r="AJ889" s="47">
        <f>SUMIFS('Capex forecast'!E$9:E$223,'Capex forecast'!$T$9:$T$223,$AF889,'Capex forecast'!$S$9:$S$223,$AH889,'Capex forecast'!$Q$9:$Q$223,"Repex")</f>
        <v>0</v>
      </c>
      <c r="AK889" s="47">
        <f>SUMIFS('Capex forecast'!F$9:F$223,'Capex forecast'!$T$9:$T$223,$AF889,'Capex forecast'!$S$9:$S$223,$AH889,'Capex forecast'!$Q$9:$Q$223,"Repex")</f>
        <v>0</v>
      </c>
      <c r="AL889" s="47">
        <f>SUMIFS('Capex forecast'!G$9:G$223,'Capex forecast'!$T$9:$T$223,$AF889,'Capex forecast'!$S$9:$S$223,$AH889,'Capex forecast'!$Q$9:$Q$223,"Repex")</f>
        <v>0</v>
      </c>
      <c r="AM889" s="47">
        <f>SUMIFS('Capex forecast'!H$9:H$223,'Capex forecast'!$T$9:$T$223,$AF889,'Capex forecast'!$S$9:$S$223,$AH889,'Capex forecast'!$Q$9:$Q$223,"Repex")</f>
        <v>0</v>
      </c>
      <c r="AN889" s="47">
        <f>SUMIFS('Capex forecast'!I$9:I$223,'Capex forecast'!$T$9:$T$223,$AF889,'Capex forecast'!$S$9:$S$223,$AH889,'Capex forecast'!$Q$9:$Q$223,"Repex")</f>
        <v>0</v>
      </c>
      <c r="AO889" s="47">
        <f>SUMIFS('Capex forecast'!J$9:J$223,'Capex forecast'!$T$9:$T$223,$AF889,'Capex forecast'!$S$9:$S$223,$AH889,'Capex forecast'!$Q$9:$Q$223,"Repex")</f>
        <v>0</v>
      </c>
      <c r="AP889" s="47">
        <f>SUMIFS('Capex forecast'!K$9:K$223,'Capex forecast'!$T$9:$T$223,$AF889,'Capex forecast'!$S$9:$S$223,$AH889,'Capex forecast'!$Q$9:$Q$223,"Repex")</f>
        <v>0</v>
      </c>
      <c r="AQ889" s="47">
        <f>SUMIFS('Capex forecast'!L$9:L$223,'Capex forecast'!$T$9:$T$223,$AF889,'Capex forecast'!$S$9:$S$223,$AH889,'Capex forecast'!$Q$9:$Q$223,"Repex")</f>
        <v>0</v>
      </c>
      <c r="AR889" s="47">
        <f>SUMIFS('Capex forecast'!M$9:M$223,'Capex forecast'!$T$9:$T$223,$AF889,'Capex forecast'!$S$9:$S$223,$AH889,'Capex forecast'!$Q$9:$Q$223,"Repex")</f>
        <v>0</v>
      </c>
      <c r="AS889" s="47">
        <f>SUMIFS('Capex forecast'!N$9:N$223,'Capex forecast'!$T$9:$T$223,$AF889,'Capex forecast'!$S$9:$S$223,$AH889,'Capex forecast'!$Q$9:$Q$223,"Repex")</f>
        <v>0</v>
      </c>
    </row>
    <row r="890" spans="2:45" ht="15">
      <c r="B890" s="45" t="s">
        <v>176</v>
      </c>
      <c r="C890" s="6" t="str">
        <f>INDEX('Demand forecast'!$M$9:$M$5832,MATCH($B890,'Demand forecast'!$B$9:$B$5832,0))</f>
        <v>No</v>
      </c>
      <c r="D890" s="6" t="str">
        <f>IF(COUNTIF($B$93:B890,$B890) = 1, "LV", IF(COUNTIF($B$93:B890,$B890) = 2, "HV", "ST"))</f>
        <v>ST</v>
      </c>
      <c r="E890" s="6" t="str">
        <f>INDEX('Demand forecast and growth rate'!$E$7:$E$273,MATCH($B890,'Demand forecast and growth rate'!$B$7:$B$273,0))</f>
        <v>Small growth</v>
      </c>
      <c r="F890" s="32">
        <f>SUMIFS('Capex forecast'!E$9:E$223,'Capex forecast'!$T$9:$T$223,'Allocation of site-spec costs'!$B890,'Capex forecast'!$S$9:$S$223,'Allocation of site-spec costs'!$D890,'Capex forecast'!$Q$9:$Q$223,"Customer Connection")</f>
        <v>0</v>
      </c>
      <c r="G890" s="32">
        <f>SUMIFS('Capex forecast'!F$9:F$223,'Capex forecast'!$T$9:$T$223,'Allocation of site-spec costs'!$B890,'Capex forecast'!$S$9:$S$223,'Allocation of site-spec costs'!$D890,'Capex forecast'!$Q$9:$Q$223,"Customer Connection")</f>
        <v>0</v>
      </c>
      <c r="H890" s="32">
        <f>SUMIFS('Capex forecast'!G$9:G$223,'Capex forecast'!$T$9:$T$223,'Allocation of site-spec costs'!$B890,'Capex forecast'!$S$9:$S$223,'Allocation of site-spec costs'!$D890,'Capex forecast'!$Q$9:$Q$223,"Customer Connection")</f>
        <v>0</v>
      </c>
      <c r="I890" s="32">
        <f>SUMIFS('Capex forecast'!H$9:H$223,'Capex forecast'!$T$9:$T$223,'Allocation of site-spec costs'!$B890,'Capex forecast'!$S$9:$S$223,'Allocation of site-spec costs'!$D890,'Capex forecast'!$Q$9:$Q$223,"Customer Connection")</f>
        <v>0</v>
      </c>
      <c r="J890" s="32">
        <f>SUMIFS('Capex forecast'!I$9:I$223,'Capex forecast'!$T$9:$T$223,'Allocation of site-spec costs'!$B890,'Capex forecast'!$S$9:$S$223,'Allocation of site-spec costs'!$D890,'Capex forecast'!$Q$9:$Q$223,"Customer Connection")</f>
        <v>0</v>
      </c>
      <c r="K890" s="32">
        <f>SUMIFS('Capex forecast'!J$9:J$223,'Capex forecast'!$T$9:$T$223,'Allocation of site-spec costs'!$B890,'Capex forecast'!$S$9:$S$223,'Allocation of site-spec costs'!$D890,'Capex forecast'!$Q$9:$Q$223,"Customer Connection")</f>
        <v>0</v>
      </c>
      <c r="L890" s="32">
        <f>SUMIFS('Capex forecast'!K$9:K$223,'Capex forecast'!$T$9:$T$223,'Allocation of site-spec costs'!$B890,'Capex forecast'!$S$9:$S$223,'Allocation of site-spec costs'!$D890,'Capex forecast'!$Q$9:$Q$223,"Customer Connection")</f>
        <v>0</v>
      </c>
      <c r="M890" s="32">
        <f>SUMIFS('Capex forecast'!L$9:L$223,'Capex forecast'!$T$9:$T$223,'Allocation of site-spec costs'!$B890,'Capex forecast'!$S$9:$S$223,'Allocation of site-spec costs'!$D890,'Capex forecast'!$Q$9:$Q$223,"Customer Connection")</f>
        <v>0</v>
      </c>
      <c r="N890" s="32">
        <f>SUMIFS('Capex forecast'!M$9:M$223,'Capex forecast'!$T$9:$T$223,'Allocation of site-spec costs'!$B890,'Capex forecast'!$S$9:$S$223,'Allocation of site-spec costs'!$D890,'Capex forecast'!$Q$9:$Q$223,"Customer Connection")</f>
        <v>0</v>
      </c>
      <c r="O890" s="32">
        <f>SUMIFS('Capex forecast'!N$9:N$223,'Capex forecast'!$T$9:$T$223,'Allocation of site-spec costs'!$B890,'Capex forecast'!$S$9:$S$223,'Allocation of site-spec costs'!$D890,'Capex forecast'!$Q$9:$Q$223,"Customer Connection")</f>
        <v>0</v>
      </c>
      <c r="Q890" s="45" t="s">
        <v>176</v>
      </c>
      <c r="R890" s="6" t="str">
        <f>INDEX('Demand forecast'!$M$9:$M$5832,MATCH($Q890,'Demand forecast'!$B$9:$B$5832,0))</f>
        <v>No</v>
      </c>
      <c r="S890" s="6" t="str">
        <f>IF(COUNTIF($Q$93:Q890,$B890) = 1, "LV", IF(COUNTIF($Q$93:Q890,$B890) = 2, "HV", "ST"))</f>
        <v>ST</v>
      </c>
      <c r="T890" s="6" t="str">
        <f>INDEX('Demand forecast and growth rate'!$E$7:$E$273,MATCH($Q890,'Demand forecast and growth rate'!$B$7:$B$273,0))</f>
        <v>Small growth</v>
      </c>
      <c r="U890" s="32">
        <f>SUMIFS('Capex forecast'!E$9:E$223,'Capex forecast'!$T$9:$T$223,$Q890,'Capex forecast'!$S$9:$S$223,$S890,'Capex forecast'!$Q$9:$Q$223,"Augex")</f>
        <v>0</v>
      </c>
      <c r="V890" s="32">
        <f>SUMIFS('Capex forecast'!F$9:F$223,'Capex forecast'!$T$9:$T$223,$Q890,'Capex forecast'!$S$9:$S$223,$S890,'Capex forecast'!$Q$9:$Q$223,"Augex")</f>
        <v>0</v>
      </c>
      <c r="W890" s="32">
        <f>SUMIFS('Capex forecast'!G$9:G$223,'Capex forecast'!$T$9:$T$223,$Q890,'Capex forecast'!$S$9:$S$223,$S890,'Capex forecast'!$Q$9:$Q$223,"Augex")</f>
        <v>0</v>
      </c>
      <c r="X890" s="32">
        <f>SUMIFS('Capex forecast'!H$9:H$223,'Capex forecast'!$T$9:$T$223,$Q890,'Capex forecast'!$S$9:$S$223,$S890,'Capex forecast'!$Q$9:$Q$223,"Augex")</f>
        <v>0</v>
      </c>
      <c r="Y890" s="32">
        <f>SUMIFS('Capex forecast'!I$9:I$223,'Capex forecast'!$T$9:$T$223,$Q890,'Capex forecast'!$S$9:$S$223,$S890,'Capex forecast'!$Q$9:$Q$223,"Augex")</f>
        <v>0</v>
      </c>
      <c r="Z890" s="32">
        <f>SUMIFS('Capex forecast'!J$9:J$223,'Capex forecast'!$T$9:$T$223,$Q890,'Capex forecast'!$S$9:$S$223,$S890,'Capex forecast'!$Q$9:$Q$223,"Augex")</f>
        <v>0</v>
      </c>
      <c r="AA890" s="32">
        <f>SUMIFS('Capex forecast'!K$9:K$223,'Capex forecast'!$T$9:$T$223,$Q890,'Capex forecast'!$S$9:$S$223,$S890,'Capex forecast'!$Q$9:$Q$223,"Augex")</f>
        <v>0</v>
      </c>
      <c r="AB890" s="32">
        <f>SUMIFS('Capex forecast'!L$9:L$223,'Capex forecast'!$T$9:$T$223,$Q890,'Capex forecast'!$S$9:$S$223,$S890,'Capex forecast'!$Q$9:$Q$223,"Augex")</f>
        <v>0</v>
      </c>
      <c r="AC890" s="32">
        <f>SUMIFS('Capex forecast'!M$9:M$223,'Capex forecast'!$T$9:$T$223,$Q890,'Capex forecast'!$S$9:$S$223,$S890,'Capex forecast'!$Q$9:$Q$223,"Augex")</f>
        <v>0</v>
      </c>
      <c r="AD890" s="32">
        <f>SUMIFS('Capex forecast'!N$9:N$223,'Capex forecast'!$T$9:$T$223,$Q890,'Capex forecast'!$S$9:$S$223,$S890,'Capex forecast'!$Q$9:$Q$223,"Augex")</f>
        <v>0</v>
      </c>
      <c r="AF890" s="45" t="s">
        <v>176</v>
      </c>
      <c r="AG890" s="6" t="str">
        <f>INDEX('Demand forecast'!$M$9:$M$5832,MATCH($Q890,'Demand forecast'!$B$9:$B$5832,0))</f>
        <v>No</v>
      </c>
      <c r="AH890" s="6" t="str">
        <f>IF(COUNTIF($AF$93:AF890,$B890) = 1, "LV", IF(COUNTIF($AF$93:AF890,$B890) = 2, "HV", "ST"))</f>
        <v>ST</v>
      </c>
      <c r="AI890" s="6" t="str">
        <f>INDEX('Demand forecast and growth rate'!$E$7:$E$273,MATCH($Q890,'Demand forecast and growth rate'!$B$7:$B$273,0))</f>
        <v>Small growth</v>
      </c>
      <c r="AJ890" s="47">
        <f>SUMIFS('Capex forecast'!E$9:E$223,'Capex forecast'!$T$9:$T$223,$AF890,'Capex forecast'!$S$9:$S$223,$AH890,'Capex forecast'!$Q$9:$Q$223,"Repex")</f>
        <v>0</v>
      </c>
      <c r="AK890" s="47">
        <f>SUMIFS('Capex forecast'!F$9:F$223,'Capex forecast'!$T$9:$T$223,$AF890,'Capex forecast'!$S$9:$S$223,$AH890,'Capex forecast'!$Q$9:$Q$223,"Repex")</f>
        <v>0</v>
      </c>
      <c r="AL890" s="47">
        <f>SUMIFS('Capex forecast'!G$9:G$223,'Capex forecast'!$T$9:$T$223,$AF890,'Capex forecast'!$S$9:$S$223,$AH890,'Capex forecast'!$Q$9:$Q$223,"Repex")</f>
        <v>0</v>
      </c>
      <c r="AM890" s="47">
        <f>SUMIFS('Capex forecast'!H$9:H$223,'Capex forecast'!$T$9:$T$223,$AF890,'Capex forecast'!$S$9:$S$223,$AH890,'Capex forecast'!$Q$9:$Q$223,"Repex")</f>
        <v>0</v>
      </c>
      <c r="AN890" s="47">
        <f>SUMIFS('Capex forecast'!I$9:I$223,'Capex forecast'!$T$9:$T$223,$AF890,'Capex forecast'!$S$9:$S$223,$AH890,'Capex forecast'!$Q$9:$Q$223,"Repex")</f>
        <v>0</v>
      </c>
      <c r="AO890" s="47">
        <f>SUMIFS('Capex forecast'!J$9:J$223,'Capex forecast'!$T$9:$T$223,$AF890,'Capex forecast'!$S$9:$S$223,$AH890,'Capex forecast'!$Q$9:$Q$223,"Repex")</f>
        <v>0</v>
      </c>
      <c r="AP890" s="47">
        <f>SUMIFS('Capex forecast'!K$9:K$223,'Capex forecast'!$T$9:$T$223,$AF890,'Capex forecast'!$S$9:$S$223,$AH890,'Capex forecast'!$Q$9:$Q$223,"Repex")</f>
        <v>0</v>
      </c>
      <c r="AQ890" s="47">
        <f>SUMIFS('Capex forecast'!L$9:L$223,'Capex forecast'!$T$9:$T$223,$AF890,'Capex forecast'!$S$9:$S$223,$AH890,'Capex forecast'!$Q$9:$Q$223,"Repex")</f>
        <v>0</v>
      </c>
      <c r="AR890" s="47">
        <f>SUMIFS('Capex forecast'!M$9:M$223,'Capex forecast'!$T$9:$T$223,$AF890,'Capex forecast'!$S$9:$S$223,$AH890,'Capex forecast'!$Q$9:$Q$223,"Repex")</f>
        <v>0</v>
      </c>
      <c r="AS890" s="47">
        <f>SUMIFS('Capex forecast'!N$9:N$223,'Capex forecast'!$T$9:$T$223,$AF890,'Capex forecast'!$S$9:$S$223,$AH890,'Capex forecast'!$Q$9:$Q$223,"Repex")</f>
        <v>0</v>
      </c>
    </row>
    <row r="891" spans="2:45" ht="15">
      <c r="B891" s="45">
        <f>'Demand forecast and growth rate'!$B805</f>
        <v>0</v>
      </c>
      <c r="C891" s="6" t="e">
        <f>INDEX('Demand forecast'!$M$9:$M$5832,MATCH($B891,'Demand forecast'!$B$9:$B$5832,0))</f>
        <v>#N/A</v>
      </c>
      <c r="D891" s="6" t="str">
        <f>IF(COUNTIF($B$93:B891,$B891) = 1, "LV", IF(COUNTIF($B$93:B891,$B891) = 2, "HV", "ST"))</f>
        <v>LV</v>
      </c>
      <c r="E891" s="6" t="e">
        <f>INDEX('Demand forecast and growth rate'!$E$7:$E$273,MATCH($B891,'Demand forecast and growth rate'!$B$7:$B$273,0))</f>
        <v>#N/A</v>
      </c>
      <c r="F891" s="32"/>
      <c r="G891" s="32"/>
      <c r="H891" s="32"/>
      <c r="I891" s="32"/>
      <c r="J891" s="32"/>
      <c r="K891" s="32"/>
      <c r="L891" s="32"/>
      <c r="M891" s="32"/>
      <c r="N891" s="32"/>
      <c r="O891" s="32"/>
      <c r="Q891" s="6"/>
      <c r="R891" s="6" t="e">
        <f>INDEX('Demand forecast'!$M$9:$M$5832,MATCH($Q891,'Demand forecast'!$B$9:$B$5832,0))</f>
        <v>#N/A</v>
      </c>
      <c r="S891" s="6" t="str">
        <f>IF(COUNTIF($Q$93:Q891,$B891) = 1, "LV", IF(COUNTIF($Q$93:Q891,$B891) = 2, "HV", "ST"))</f>
        <v>ST</v>
      </c>
      <c r="T891" s="6" t="e">
        <f>INDEX('Demand forecast and growth rate'!$E$7:$E$273,MATCH($Q891,'Demand forecast and growth rate'!$B$7:$B$273,0))</f>
        <v>#N/A</v>
      </c>
      <c r="U891" s="32"/>
      <c r="V891" s="32"/>
      <c r="W891" s="32"/>
      <c r="X891" s="32"/>
      <c r="Y891" s="32"/>
      <c r="Z891" s="32"/>
      <c r="AA891" s="32"/>
      <c r="AB891" s="32"/>
      <c r="AC891" s="32"/>
      <c r="AD891" s="32"/>
      <c r="AF891" s="6"/>
      <c r="AG891" s="6" t="e">
        <f>INDEX('Demand forecast'!$M$9:$M$5832,MATCH($Q891,'Demand forecast'!$B$9:$B$5832,0))</f>
        <v>#N/A</v>
      </c>
      <c r="AH891" s="6" t="str">
        <f>IF(COUNTIF($AF$93:AF891,$B891) = 1, "LV", IF(COUNTIF($AF$93:AF891,$B891) = 2, "HV", "ST"))</f>
        <v>ST</v>
      </c>
      <c r="AI891" s="6" t="e">
        <f>INDEX('Demand forecast and growth rate'!$E$7:$E$273,MATCH($Q891,'Demand forecast and growth rate'!$B$7:$B$273,0))</f>
        <v>#N/A</v>
      </c>
      <c r="AJ891" s="47"/>
      <c r="AK891" s="47"/>
      <c r="AL891" s="47"/>
      <c r="AM891" s="47"/>
      <c r="AN891" s="47"/>
      <c r="AO891" s="47"/>
      <c r="AP891" s="47"/>
      <c r="AQ891" s="47"/>
      <c r="AR891" s="47"/>
      <c r="AS891" s="47"/>
    </row>
    <row r="892" spans="2:45" ht="15">
      <c r="B892" s="45">
        <f>'Demand forecast and growth rate'!$B806</f>
        <v>0</v>
      </c>
      <c r="C892" s="6" t="e">
        <f>INDEX('Demand forecast'!$M$9:$M$5832,MATCH($B892,'Demand forecast'!$B$9:$B$5832,0))</f>
        <v>#N/A</v>
      </c>
      <c r="D892" s="6" t="str">
        <f>IF(COUNTIF($B$93:B892,$B892) = 1, "LV", IF(COUNTIF($B$93:B892,$B892) = 2, "HV", "ST"))</f>
        <v>HV</v>
      </c>
      <c r="E892" s="6" t="e">
        <f>INDEX('Demand forecast and growth rate'!$E$7:$E$273,MATCH($B892,'Demand forecast and growth rate'!$B$7:$B$273,0))</f>
        <v>#N/A</v>
      </c>
      <c r="F892" s="32"/>
      <c r="G892" s="32"/>
      <c r="H892" s="32"/>
      <c r="I892" s="32"/>
      <c r="J892" s="32"/>
      <c r="K892" s="32"/>
      <c r="L892" s="32"/>
      <c r="M892" s="32"/>
      <c r="N892" s="32"/>
      <c r="O892" s="32"/>
      <c r="Q892" s="6"/>
      <c r="R892" s="6" t="e">
        <f>INDEX('Demand forecast'!$M$9:$M$5832,MATCH($Q892,'Demand forecast'!$B$9:$B$5832,0))</f>
        <v>#N/A</v>
      </c>
      <c r="S892" s="6" t="str">
        <f>IF(COUNTIF($Q$93:Q892,$B892) = 1, "LV", IF(COUNTIF($Q$93:Q892,$B892) = 2, "HV", "ST"))</f>
        <v>ST</v>
      </c>
      <c r="T892" s="6" t="e">
        <f>INDEX('Demand forecast and growth rate'!$E$7:$E$273,MATCH($Q892,'Demand forecast and growth rate'!$B$7:$B$273,0))</f>
        <v>#N/A</v>
      </c>
      <c r="U892" s="32"/>
      <c r="V892" s="32"/>
      <c r="W892" s="32"/>
      <c r="X892" s="32"/>
      <c r="Y892" s="32"/>
      <c r="Z892" s="32"/>
      <c r="AA892" s="32"/>
      <c r="AB892" s="32"/>
      <c r="AC892" s="32"/>
      <c r="AD892" s="32"/>
      <c r="AF892" s="6"/>
      <c r="AG892" s="6" t="e">
        <f>INDEX('Demand forecast'!$M$9:$M$5832,MATCH($Q892,'Demand forecast'!$B$9:$B$5832,0))</f>
        <v>#N/A</v>
      </c>
      <c r="AH892" s="6" t="str">
        <f>IF(COUNTIF($AF$93:AF892,$B892) = 1, "LV", IF(COUNTIF($AF$93:AF892,$B892) = 2, "HV", "ST"))</f>
        <v>ST</v>
      </c>
      <c r="AI892" s="6" t="e">
        <f>INDEX('Demand forecast and growth rate'!$E$7:$E$273,MATCH($Q892,'Demand forecast and growth rate'!$B$7:$B$273,0))</f>
        <v>#N/A</v>
      </c>
      <c r="AJ892" s="47"/>
      <c r="AK892" s="47"/>
      <c r="AL892" s="47"/>
      <c r="AM892" s="47"/>
      <c r="AN892" s="47"/>
      <c r="AO892" s="47"/>
      <c r="AP892" s="47"/>
      <c r="AQ892" s="47"/>
      <c r="AR892" s="47"/>
      <c r="AS892" s="47"/>
    </row>
    <row r="893" spans="2:45" ht="15">
      <c r="B893" s="45">
        <f>'Demand forecast and growth rate'!$B807</f>
        <v>0</v>
      </c>
      <c r="C893" s="6" t="e">
        <f>INDEX('Demand forecast'!$M$9:$M$5832,MATCH($B893,'Demand forecast'!$B$9:$B$5832,0))</f>
        <v>#N/A</v>
      </c>
      <c r="D893" s="6" t="str">
        <f>IF(COUNTIF($B$93:B893,$B893) = 1, "LV", IF(COUNTIF($B$93:B893,$B893) = 2, "HV", "ST"))</f>
        <v>ST</v>
      </c>
      <c r="E893" s="6" t="e">
        <f>INDEX('Demand forecast and growth rate'!$E$7:$E$273,MATCH($B893,'Demand forecast and growth rate'!$B$7:$B$273,0))</f>
        <v>#N/A</v>
      </c>
      <c r="F893" s="32"/>
      <c r="G893" s="32"/>
      <c r="H893" s="32"/>
      <c r="I893" s="32"/>
      <c r="J893" s="32"/>
      <c r="K893" s="32"/>
      <c r="L893" s="32"/>
      <c r="M893" s="32"/>
      <c r="N893" s="32"/>
      <c r="O893" s="32"/>
      <c r="Q893" s="6"/>
      <c r="R893" s="6" t="e">
        <f>INDEX('Demand forecast'!$M$9:$M$5832,MATCH($Q893,'Demand forecast'!$B$9:$B$5832,0))</f>
        <v>#N/A</v>
      </c>
      <c r="S893" s="6" t="str">
        <f>IF(COUNTIF($Q$93:Q893,$B893) = 1, "LV", IF(COUNTIF($Q$93:Q893,$B893) = 2, "HV", "ST"))</f>
        <v>ST</v>
      </c>
      <c r="T893" s="6" t="e">
        <f>INDEX('Demand forecast and growth rate'!$E$7:$E$273,MATCH($Q893,'Demand forecast and growth rate'!$B$7:$B$273,0))</f>
        <v>#N/A</v>
      </c>
      <c r="U893" s="32"/>
      <c r="V893" s="32"/>
      <c r="W893" s="32"/>
      <c r="X893" s="32"/>
      <c r="Y893" s="32"/>
      <c r="Z893" s="32"/>
      <c r="AA893" s="32"/>
      <c r="AB893" s="32"/>
      <c r="AC893" s="32"/>
      <c r="AD893" s="32"/>
      <c r="AF893" s="6"/>
      <c r="AG893" s="6" t="e">
        <f>INDEX('Demand forecast'!$M$9:$M$5832,MATCH($Q893,'Demand forecast'!$B$9:$B$5832,0))</f>
        <v>#N/A</v>
      </c>
      <c r="AH893" s="6" t="str">
        <f>IF(COUNTIF($AF$93:AF893,$B893) = 1, "LV", IF(COUNTIF($AF$93:AF893,$B893) = 2, "HV", "ST"))</f>
        <v>ST</v>
      </c>
      <c r="AI893" s="6" t="e">
        <f>INDEX('Demand forecast and growth rate'!$E$7:$E$273,MATCH($Q893,'Demand forecast and growth rate'!$B$7:$B$273,0))</f>
        <v>#N/A</v>
      </c>
      <c r="AJ893" s="47"/>
      <c r="AK893" s="47"/>
      <c r="AL893" s="47"/>
      <c r="AM893" s="47"/>
      <c r="AN893" s="47"/>
      <c r="AO893" s="47"/>
      <c r="AP893" s="47"/>
      <c r="AQ893" s="47"/>
      <c r="AR893" s="47"/>
      <c r="AS893" s="47"/>
    </row>
    <row r="894" spans="2:45" ht="15">
      <c r="B894"/>
    </row>
    <row r="895" spans="2:45" ht="15">
      <c r="B895"/>
    </row>
    <row r="896" spans="2:45" ht="15">
      <c r="B896"/>
    </row>
    <row r="897" spans="2:2" ht="15">
      <c r="B897"/>
    </row>
    <row r="898" spans="2:2" ht="15">
      <c r="B898"/>
    </row>
    <row r="899" spans="2:2" ht="15">
      <c r="B899"/>
    </row>
    <row r="900" spans="2:2" ht="15">
      <c r="B900"/>
    </row>
    <row r="901" spans="2:2" ht="15">
      <c r="B901"/>
    </row>
    <row r="902" spans="2:2" ht="15">
      <c r="B902"/>
    </row>
    <row r="903" spans="2:2" ht="15">
      <c r="B903"/>
    </row>
    <row r="904" spans="2:2" ht="15">
      <c r="B904"/>
    </row>
    <row r="905" spans="2:2" ht="15">
      <c r="B905"/>
    </row>
    <row r="906" spans="2:2" ht="15">
      <c r="B906"/>
    </row>
    <row r="907" spans="2:2" ht="15">
      <c r="B907"/>
    </row>
    <row r="908" spans="2:2" ht="15">
      <c r="B908"/>
    </row>
    <row r="909" spans="2:2" ht="15">
      <c r="B909"/>
    </row>
    <row r="910" spans="2:2" ht="15">
      <c r="B910"/>
    </row>
    <row r="911" spans="2:2" ht="15">
      <c r="B911"/>
    </row>
    <row r="912" spans="2:2" ht="15">
      <c r="B912"/>
    </row>
    <row r="913" spans="2:2" ht="15">
      <c r="B913"/>
    </row>
    <row r="914" spans="2:2" ht="15">
      <c r="B914"/>
    </row>
    <row r="915" spans="2:2" ht="15">
      <c r="B915"/>
    </row>
    <row r="916" spans="2:2" ht="15">
      <c r="B916"/>
    </row>
    <row r="917" spans="2:2" ht="15">
      <c r="B917"/>
    </row>
    <row r="918" spans="2:2" ht="15">
      <c r="B918"/>
    </row>
    <row r="919" spans="2:2" ht="15">
      <c r="B919"/>
    </row>
    <row r="920" spans="2:2" ht="15">
      <c r="B920"/>
    </row>
    <row r="921" spans="2:2" ht="15">
      <c r="B921"/>
    </row>
    <row r="922" spans="2:2" ht="15">
      <c r="B922"/>
    </row>
    <row r="923" spans="2:2" ht="15">
      <c r="B923"/>
    </row>
    <row r="924" spans="2:2" ht="15">
      <c r="B924"/>
    </row>
    <row r="925" spans="2:2" ht="15">
      <c r="B925"/>
    </row>
    <row r="926" spans="2:2" ht="15">
      <c r="B926"/>
    </row>
    <row r="927" spans="2:2" ht="15">
      <c r="B927"/>
    </row>
    <row r="928" spans="2:2" ht="15">
      <c r="B928"/>
    </row>
    <row r="929" spans="2:2" ht="15">
      <c r="B929"/>
    </row>
    <row r="930" spans="2:2" ht="15">
      <c r="B930"/>
    </row>
    <row r="931" spans="2:2" ht="15">
      <c r="B931"/>
    </row>
    <row r="932" spans="2:2" ht="15">
      <c r="B932"/>
    </row>
    <row r="933" spans="2:2" ht="15">
      <c r="B933"/>
    </row>
    <row r="934" spans="2:2" ht="15">
      <c r="B934"/>
    </row>
    <row r="935" spans="2:2" ht="15">
      <c r="B935"/>
    </row>
    <row r="936" spans="2:2" ht="15">
      <c r="B936"/>
    </row>
    <row r="937" spans="2:2" ht="15">
      <c r="B937"/>
    </row>
    <row r="938" spans="2:2" ht="15">
      <c r="B938"/>
    </row>
    <row r="939" spans="2:2" ht="15">
      <c r="B939"/>
    </row>
    <row r="940" spans="2:2" ht="15">
      <c r="B940"/>
    </row>
    <row r="941" spans="2:2" ht="15">
      <c r="B941"/>
    </row>
    <row r="942" spans="2:2" ht="15">
      <c r="B942"/>
    </row>
    <row r="943" spans="2:2" ht="15">
      <c r="B943"/>
    </row>
    <row r="944" spans="2:2" ht="15">
      <c r="B944"/>
    </row>
    <row r="945" spans="2:2" ht="15">
      <c r="B945"/>
    </row>
    <row r="946" spans="2:2" ht="15">
      <c r="B946"/>
    </row>
    <row r="947" spans="2:2" ht="15">
      <c r="B947"/>
    </row>
    <row r="948" spans="2:2" ht="15">
      <c r="B948"/>
    </row>
    <row r="949" spans="2:2" ht="15">
      <c r="B949"/>
    </row>
    <row r="950" spans="2:2" ht="15">
      <c r="B950"/>
    </row>
    <row r="951" spans="2:2" ht="15">
      <c r="B951"/>
    </row>
    <row r="952" spans="2:2" ht="15">
      <c r="B952"/>
    </row>
    <row r="953" spans="2:2" ht="15">
      <c r="B953"/>
    </row>
    <row r="954" spans="2:2" ht="15">
      <c r="B954"/>
    </row>
    <row r="955" spans="2:2" ht="15">
      <c r="B955"/>
    </row>
    <row r="956" spans="2:2" ht="15">
      <c r="B956"/>
    </row>
    <row r="957" spans="2:2" ht="15">
      <c r="B957"/>
    </row>
    <row r="958" spans="2:2" ht="15">
      <c r="B958"/>
    </row>
    <row r="959" spans="2:2" ht="15">
      <c r="B959"/>
    </row>
    <row r="960" spans="2:2" ht="15">
      <c r="B960"/>
    </row>
    <row r="961" spans="2:2" ht="15">
      <c r="B961"/>
    </row>
    <row r="962" spans="2:2" ht="15">
      <c r="B962"/>
    </row>
    <row r="963" spans="2:2" ht="15">
      <c r="B963"/>
    </row>
    <row r="964" spans="2:2" ht="15">
      <c r="B964"/>
    </row>
    <row r="965" spans="2:2" ht="15">
      <c r="B965"/>
    </row>
    <row r="966" spans="2:2" ht="15">
      <c r="B966"/>
    </row>
    <row r="967" spans="2:2" ht="15">
      <c r="B967"/>
    </row>
    <row r="968" spans="2:2" ht="15">
      <c r="B968"/>
    </row>
    <row r="969" spans="2:2" ht="15">
      <c r="B969"/>
    </row>
    <row r="970" spans="2:2" ht="15">
      <c r="B970"/>
    </row>
    <row r="971" spans="2:2" ht="15">
      <c r="B971"/>
    </row>
    <row r="972" spans="2:2" ht="15">
      <c r="B972"/>
    </row>
    <row r="973" spans="2:2" ht="15">
      <c r="B973"/>
    </row>
    <row r="974" spans="2:2" ht="15">
      <c r="B974"/>
    </row>
    <row r="975" spans="2:2" ht="15">
      <c r="B975"/>
    </row>
    <row r="976" spans="2:2" ht="15">
      <c r="B976"/>
    </row>
    <row r="977" spans="2:2" ht="15">
      <c r="B977"/>
    </row>
    <row r="978" spans="2:2" ht="15">
      <c r="B978"/>
    </row>
    <row r="979" spans="2:2" ht="15">
      <c r="B979"/>
    </row>
    <row r="980" spans="2:2" ht="15">
      <c r="B980"/>
    </row>
    <row r="981" spans="2:2" ht="15">
      <c r="B981"/>
    </row>
    <row r="982" spans="2:2" ht="15">
      <c r="B982"/>
    </row>
    <row r="983" spans="2:2" ht="15">
      <c r="B983"/>
    </row>
    <row r="984" spans="2:2" ht="15">
      <c r="B984"/>
    </row>
    <row r="985" spans="2:2" ht="15">
      <c r="B985"/>
    </row>
    <row r="986" spans="2:2" ht="15">
      <c r="B986"/>
    </row>
    <row r="987" spans="2:2" ht="15">
      <c r="B987"/>
    </row>
    <row r="988" spans="2:2" ht="15">
      <c r="B988"/>
    </row>
    <row r="989" spans="2:2" ht="15">
      <c r="B989"/>
    </row>
    <row r="990" spans="2:2" ht="15">
      <c r="B990"/>
    </row>
    <row r="991" spans="2:2" ht="15">
      <c r="B991"/>
    </row>
    <row r="992" spans="2:2" ht="15">
      <c r="B992"/>
    </row>
    <row r="993" spans="2:2" ht="15">
      <c r="B993"/>
    </row>
    <row r="994" spans="2:2" ht="15">
      <c r="B994"/>
    </row>
    <row r="995" spans="2:2" ht="15">
      <c r="B995"/>
    </row>
    <row r="996" spans="2:2" ht="15">
      <c r="B996"/>
    </row>
    <row r="997" spans="2:2" ht="15">
      <c r="B997"/>
    </row>
    <row r="998" spans="2:2" ht="15">
      <c r="B998"/>
    </row>
    <row r="999" spans="2:2" ht="15">
      <c r="B999"/>
    </row>
    <row r="1000" spans="2:2" ht="15">
      <c r="B1000"/>
    </row>
    <row r="1001" spans="2:2" ht="15">
      <c r="B1001"/>
    </row>
    <row r="1002" spans="2:2" ht="15">
      <c r="B1002"/>
    </row>
    <row r="1003" spans="2:2" ht="15">
      <c r="B1003"/>
    </row>
    <row r="1004" spans="2:2" ht="15">
      <c r="B1004"/>
    </row>
    <row r="1005" spans="2:2" ht="15">
      <c r="B1005"/>
    </row>
    <row r="1006" spans="2:2" ht="15">
      <c r="B1006"/>
    </row>
    <row r="1007" spans="2:2" ht="15">
      <c r="B1007"/>
    </row>
    <row r="1008" spans="2:2" ht="15">
      <c r="B1008"/>
    </row>
    <row r="1009" spans="2:2" ht="15">
      <c r="B1009"/>
    </row>
    <row r="1010" spans="2:2" ht="15">
      <c r="B1010"/>
    </row>
    <row r="1011" spans="2:2" ht="15">
      <c r="B1011"/>
    </row>
    <row r="1012" spans="2:2" ht="15">
      <c r="B1012"/>
    </row>
    <row r="1013" spans="2:2" ht="15">
      <c r="B1013"/>
    </row>
    <row r="1014" spans="2:2" ht="15">
      <c r="B1014"/>
    </row>
    <row r="1015" spans="2:2" ht="15">
      <c r="B1015"/>
    </row>
    <row r="1016" spans="2:2" ht="15">
      <c r="B1016"/>
    </row>
    <row r="1017" spans="2:2" ht="15">
      <c r="B1017"/>
    </row>
    <row r="1018" spans="2:2" ht="15">
      <c r="B1018"/>
    </row>
    <row r="1019" spans="2:2" ht="15">
      <c r="B1019"/>
    </row>
    <row r="1020" spans="2:2" ht="15">
      <c r="B1020"/>
    </row>
    <row r="1021" spans="2:2" ht="15">
      <c r="B1021"/>
    </row>
    <row r="1022" spans="2:2" ht="15">
      <c r="B1022"/>
    </row>
    <row r="1023" spans="2:2" ht="15">
      <c r="B1023"/>
    </row>
    <row r="1024" spans="2:2" ht="15">
      <c r="B1024"/>
    </row>
    <row r="1025" spans="2:2" ht="15">
      <c r="B1025"/>
    </row>
    <row r="1026" spans="2:2" ht="15">
      <c r="B1026"/>
    </row>
    <row r="1027" spans="2:2" ht="15">
      <c r="B1027"/>
    </row>
    <row r="1028" spans="2:2" ht="15">
      <c r="B1028"/>
    </row>
    <row r="1029" spans="2:2" ht="15">
      <c r="B1029"/>
    </row>
    <row r="1030" spans="2:2" ht="15">
      <c r="B1030"/>
    </row>
    <row r="1031" spans="2:2" ht="15">
      <c r="B1031"/>
    </row>
    <row r="1032" spans="2:2" ht="15">
      <c r="B1032"/>
    </row>
    <row r="1033" spans="2:2" ht="15">
      <c r="B1033"/>
    </row>
    <row r="1034" spans="2:2" ht="15">
      <c r="B1034"/>
    </row>
    <row r="1035" spans="2:2" ht="15">
      <c r="B1035"/>
    </row>
    <row r="1036" spans="2:2" ht="15">
      <c r="B1036"/>
    </row>
    <row r="1037" spans="2:2" ht="15">
      <c r="B1037"/>
    </row>
    <row r="1038" spans="2:2" ht="15">
      <c r="B1038"/>
    </row>
    <row r="1039" spans="2:2" ht="15">
      <c r="B1039"/>
    </row>
    <row r="1040" spans="2:2" ht="15">
      <c r="B1040"/>
    </row>
    <row r="1041" spans="2:2" ht="15">
      <c r="B1041"/>
    </row>
    <row r="1042" spans="2:2" ht="15">
      <c r="B1042"/>
    </row>
    <row r="1043" spans="2:2" ht="15">
      <c r="B1043"/>
    </row>
    <row r="1044" spans="2:2" ht="15">
      <c r="B1044"/>
    </row>
    <row r="1045" spans="2:2" ht="15">
      <c r="B1045"/>
    </row>
    <row r="1046" spans="2:2" ht="15">
      <c r="B1046"/>
    </row>
    <row r="1047" spans="2:2" ht="15">
      <c r="B1047"/>
    </row>
    <row r="1048" spans="2:2" ht="15">
      <c r="B1048"/>
    </row>
    <row r="1049" spans="2:2" ht="15">
      <c r="B1049"/>
    </row>
    <row r="1050" spans="2:2" ht="15">
      <c r="B1050"/>
    </row>
    <row r="1051" spans="2:2" ht="15">
      <c r="B1051"/>
    </row>
    <row r="1052" spans="2:2" ht="15">
      <c r="B1052"/>
    </row>
    <row r="1053" spans="2:2" ht="15">
      <c r="B1053"/>
    </row>
    <row r="1054" spans="2:2" ht="15">
      <c r="B1054"/>
    </row>
    <row r="1055" spans="2:2" ht="15">
      <c r="B1055"/>
    </row>
    <row r="1056" spans="2:2" ht="15">
      <c r="B1056"/>
    </row>
    <row r="1057" spans="2:2" ht="15">
      <c r="B1057"/>
    </row>
    <row r="1058" spans="2:2" ht="15">
      <c r="B1058"/>
    </row>
    <row r="1059" spans="2:2" ht="15">
      <c r="B1059"/>
    </row>
    <row r="1060" spans="2:2" ht="15">
      <c r="B1060"/>
    </row>
    <row r="1061" spans="2:2" ht="15">
      <c r="B1061"/>
    </row>
    <row r="1062" spans="2:2" ht="15">
      <c r="B1062"/>
    </row>
    <row r="1063" spans="2:2" ht="15">
      <c r="B1063"/>
    </row>
    <row r="1064" spans="2:2" ht="15">
      <c r="B1064"/>
    </row>
    <row r="1065" spans="2:2" ht="15">
      <c r="B1065"/>
    </row>
    <row r="1066" spans="2:2" ht="15">
      <c r="B1066"/>
    </row>
    <row r="1067" spans="2:2" ht="15">
      <c r="B1067"/>
    </row>
    <row r="1068" spans="2:2" ht="15">
      <c r="B1068"/>
    </row>
    <row r="1069" spans="2:2" ht="15">
      <c r="B1069"/>
    </row>
    <row r="1070" spans="2:2" ht="15">
      <c r="B1070"/>
    </row>
    <row r="1071" spans="2:2" ht="15">
      <c r="B1071"/>
    </row>
    <row r="1072" spans="2:2" ht="15">
      <c r="B1072"/>
    </row>
    <row r="1073" spans="2:2" ht="15">
      <c r="B1073"/>
    </row>
    <row r="1074" spans="2:2" ht="15">
      <c r="B1074"/>
    </row>
    <row r="1075" spans="2:2" ht="15">
      <c r="B1075"/>
    </row>
    <row r="1076" spans="2:2" ht="15">
      <c r="B1076"/>
    </row>
    <row r="1077" spans="2:2" ht="15">
      <c r="B1077"/>
    </row>
    <row r="1078" spans="2:2" ht="15">
      <c r="B1078"/>
    </row>
    <row r="1079" spans="2:2" ht="15">
      <c r="B1079"/>
    </row>
    <row r="1080" spans="2:2" ht="15">
      <c r="B1080"/>
    </row>
    <row r="1081" spans="2:2" ht="15">
      <c r="B1081"/>
    </row>
    <row r="1082" spans="2:2" ht="15">
      <c r="B1082"/>
    </row>
    <row r="1083" spans="2:2" ht="15">
      <c r="B1083"/>
    </row>
    <row r="1084" spans="2:2" ht="15">
      <c r="B1084"/>
    </row>
    <row r="1085" spans="2:2" ht="15">
      <c r="B1085"/>
    </row>
    <row r="1086" spans="2:2" ht="15">
      <c r="B1086"/>
    </row>
    <row r="1087" spans="2:2" ht="15">
      <c r="B1087"/>
    </row>
    <row r="1088" spans="2:2" ht="15">
      <c r="B1088"/>
    </row>
    <row r="1089" spans="2:2" ht="15">
      <c r="B1089"/>
    </row>
    <row r="1090" spans="2:2" ht="15">
      <c r="B1090"/>
    </row>
    <row r="1091" spans="2:2" ht="15">
      <c r="B1091"/>
    </row>
    <row r="1092" spans="2:2" ht="15">
      <c r="B1092"/>
    </row>
    <row r="1093" spans="2:2" ht="15">
      <c r="B1093"/>
    </row>
    <row r="1094" spans="2:2" ht="15">
      <c r="B1094"/>
    </row>
    <row r="1095" spans="2:2" ht="15">
      <c r="B1095"/>
    </row>
    <row r="1096" spans="2:2" ht="15">
      <c r="B1096"/>
    </row>
    <row r="1097" spans="2:2" ht="15">
      <c r="B1097"/>
    </row>
    <row r="1098" spans="2:2" ht="15">
      <c r="B1098"/>
    </row>
    <row r="1099" spans="2:2" ht="15">
      <c r="B1099"/>
    </row>
    <row r="1100" spans="2:2" ht="15">
      <c r="B1100"/>
    </row>
    <row r="1101" spans="2:2" ht="15">
      <c r="B1101"/>
    </row>
    <row r="1102" spans="2:2" ht="15">
      <c r="B1102"/>
    </row>
    <row r="1103" spans="2:2" ht="15">
      <c r="B1103"/>
    </row>
    <row r="1104" spans="2:2" ht="15">
      <c r="B1104"/>
    </row>
    <row r="1105" spans="2:2" ht="15">
      <c r="B1105"/>
    </row>
    <row r="1106" spans="2:2" ht="15">
      <c r="B1106"/>
    </row>
    <row r="1107" spans="2:2" ht="15">
      <c r="B1107"/>
    </row>
    <row r="1108" spans="2:2" ht="15">
      <c r="B1108"/>
    </row>
    <row r="1109" spans="2:2" ht="15">
      <c r="B1109"/>
    </row>
    <row r="1110" spans="2:2" ht="15">
      <c r="B1110"/>
    </row>
    <row r="1111" spans="2:2" ht="15">
      <c r="B1111"/>
    </row>
    <row r="1112" spans="2:2" ht="15">
      <c r="B1112"/>
    </row>
    <row r="1113" spans="2:2" ht="15">
      <c r="B1113"/>
    </row>
    <row r="1114" spans="2:2" ht="15">
      <c r="B1114"/>
    </row>
    <row r="1115" spans="2:2" ht="15">
      <c r="B1115"/>
    </row>
    <row r="1116" spans="2:2" ht="15">
      <c r="B1116"/>
    </row>
    <row r="1117" spans="2:2" ht="15">
      <c r="B1117"/>
    </row>
    <row r="1118" spans="2:2" ht="15">
      <c r="B1118"/>
    </row>
    <row r="1119" spans="2:2" ht="15">
      <c r="B1119"/>
    </row>
    <row r="1120" spans="2:2" ht="15">
      <c r="B1120"/>
    </row>
    <row r="1121" spans="2:2" ht="15">
      <c r="B1121"/>
    </row>
    <row r="1122" spans="2:2" ht="15">
      <c r="B1122"/>
    </row>
    <row r="1123" spans="2:2" ht="15">
      <c r="B1123"/>
    </row>
    <row r="1124" spans="2:2" ht="15">
      <c r="B1124"/>
    </row>
    <row r="1125" spans="2:2" ht="15">
      <c r="B1125"/>
    </row>
    <row r="1126" spans="2:2" ht="15">
      <c r="B1126"/>
    </row>
    <row r="1127" spans="2:2" ht="15">
      <c r="B1127"/>
    </row>
    <row r="1128" spans="2:2" ht="15">
      <c r="B1128"/>
    </row>
    <row r="1129" spans="2:2" ht="15">
      <c r="B1129"/>
    </row>
    <row r="1130" spans="2:2" ht="15">
      <c r="B1130"/>
    </row>
    <row r="1131" spans="2:2" ht="15">
      <c r="B1131"/>
    </row>
    <row r="1132" spans="2:2" ht="15">
      <c r="B1132"/>
    </row>
    <row r="1133" spans="2:2" ht="15">
      <c r="B1133"/>
    </row>
    <row r="1134" spans="2:2" ht="15">
      <c r="B1134"/>
    </row>
    <row r="1135" spans="2:2" ht="15">
      <c r="B1135"/>
    </row>
    <row r="1136" spans="2:2" ht="15">
      <c r="B1136"/>
    </row>
    <row r="1137" spans="2:2" ht="15">
      <c r="B1137"/>
    </row>
    <row r="1138" spans="2:2" ht="15">
      <c r="B1138"/>
    </row>
    <row r="1139" spans="2:2" ht="15">
      <c r="B1139"/>
    </row>
    <row r="1140" spans="2:2" ht="15">
      <c r="B1140"/>
    </row>
    <row r="1141" spans="2:2" ht="15">
      <c r="B1141"/>
    </row>
    <row r="1142" spans="2:2" ht="15">
      <c r="B1142"/>
    </row>
    <row r="1143" spans="2:2" ht="15">
      <c r="B1143"/>
    </row>
    <row r="1144" spans="2:2" ht="15">
      <c r="B1144"/>
    </row>
    <row r="1145" spans="2:2" ht="15">
      <c r="B1145"/>
    </row>
    <row r="1146" spans="2:2" ht="15">
      <c r="B1146"/>
    </row>
    <row r="1147" spans="2:2" ht="15">
      <c r="B1147"/>
    </row>
    <row r="1148" spans="2:2" ht="15">
      <c r="B1148"/>
    </row>
    <row r="1149" spans="2:2" ht="15">
      <c r="B1149"/>
    </row>
    <row r="1150" spans="2:2" ht="15">
      <c r="B1150"/>
    </row>
    <row r="1151" spans="2:2" ht="15">
      <c r="B1151"/>
    </row>
    <row r="1152" spans="2:2" ht="15">
      <c r="B1152"/>
    </row>
    <row r="1153" spans="2:2" ht="15">
      <c r="B1153"/>
    </row>
    <row r="1154" spans="2:2" ht="15">
      <c r="B1154"/>
    </row>
    <row r="1155" spans="2:2" ht="15">
      <c r="B1155"/>
    </row>
    <row r="1156" spans="2:2" ht="15">
      <c r="B1156"/>
    </row>
    <row r="1157" spans="2:2" ht="15">
      <c r="B1157"/>
    </row>
    <row r="1158" spans="2:2" ht="15">
      <c r="B1158"/>
    </row>
    <row r="1159" spans="2:2" ht="15">
      <c r="B1159"/>
    </row>
    <row r="1160" spans="2:2" ht="15">
      <c r="B1160"/>
    </row>
    <row r="1161" spans="2:2" ht="15">
      <c r="B1161"/>
    </row>
    <row r="1162" spans="2:2" ht="15">
      <c r="B1162"/>
    </row>
    <row r="1163" spans="2:2" ht="15">
      <c r="B1163"/>
    </row>
    <row r="1164" spans="2:2" ht="15">
      <c r="B1164"/>
    </row>
    <row r="1165" spans="2:2" ht="15">
      <c r="B1165"/>
    </row>
    <row r="1166" spans="2:2" ht="15">
      <c r="B1166"/>
    </row>
    <row r="1167" spans="2:2" ht="15">
      <c r="B1167"/>
    </row>
    <row r="1168" spans="2:2" ht="15">
      <c r="B1168"/>
    </row>
    <row r="1169" spans="2:2" ht="15">
      <c r="B1169"/>
    </row>
    <row r="1170" spans="2:2" ht="15">
      <c r="B1170"/>
    </row>
    <row r="1171" spans="2:2" ht="15">
      <c r="B1171"/>
    </row>
    <row r="1172" spans="2:2" ht="15">
      <c r="B1172"/>
    </row>
    <row r="1173" spans="2:2" ht="15">
      <c r="B1173"/>
    </row>
    <row r="1174" spans="2:2" ht="15">
      <c r="B1174"/>
    </row>
    <row r="1175" spans="2:2" ht="15">
      <c r="B1175"/>
    </row>
    <row r="1176" spans="2:2" ht="15">
      <c r="B1176"/>
    </row>
    <row r="1177" spans="2:2" ht="15">
      <c r="B1177"/>
    </row>
    <row r="1178" spans="2:2" ht="15">
      <c r="B1178"/>
    </row>
    <row r="1179" spans="2:2" ht="15">
      <c r="B1179"/>
    </row>
    <row r="1180" spans="2:2" ht="15">
      <c r="B1180"/>
    </row>
    <row r="1181" spans="2:2" ht="15">
      <c r="B1181"/>
    </row>
    <row r="1182" spans="2:2" ht="15">
      <c r="B1182"/>
    </row>
    <row r="1183" spans="2:2" ht="15">
      <c r="B1183"/>
    </row>
    <row r="1184" spans="2:2" ht="15">
      <c r="B1184"/>
    </row>
    <row r="1185" spans="2:2" ht="15">
      <c r="B1185"/>
    </row>
    <row r="1186" spans="2:2" ht="15">
      <c r="B1186"/>
    </row>
    <row r="1187" spans="2:2" ht="15">
      <c r="B1187"/>
    </row>
    <row r="1188" spans="2:2" ht="15">
      <c r="B1188"/>
    </row>
    <row r="1189" spans="2:2" ht="15">
      <c r="B1189"/>
    </row>
    <row r="1190" spans="2:2" ht="15">
      <c r="B1190"/>
    </row>
    <row r="1191" spans="2:2" ht="15">
      <c r="B1191"/>
    </row>
    <row r="1192" spans="2:2" ht="15">
      <c r="B1192"/>
    </row>
    <row r="1193" spans="2:2" ht="15">
      <c r="B1193"/>
    </row>
    <row r="1194" spans="2:2" ht="15">
      <c r="B1194"/>
    </row>
    <row r="1195" spans="2:2" ht="15">
      <c r="B1195"/>
    </row>
    <row r="1196" spans="2:2" ht="15">
      <c r="B1196"/>
    </row>
    <row r="1197" spans="2:2" ht="15">
      <c r="B1197"/>
    </row>
    <row r="1198" spans="2:2" ht="15">
      <c r="B1198"/>
    </row>
    <row r="1199" spans="2:2" ht="15">
      <c r="B1199"/>
    </row>
    <row r="1200" spans="2:2" ht="15">
      <c r="B1200"/>
    </row>
    <row r="1201" spans="2:2" ht="15">
      <c r="B1201"/>
    </row>
    <row r="1202" spans="2:2" ht="15">
      <c r="B1202"/>
    </row>
    <row r="1203" spans="2:2" ht="15">
      <c r="B1203"/>
    </row>
    <row r="1204" spans="2:2" ht="15">
      <c r="B1204"/>
    </row>
    <row r="1205" spans="2:2" ht="15">
      <c r="B1205"/>
    </row>
    <row r="1206" spans="2:2" ht="15">
      <c r="B1206"/>
    </row>
    <row r="1207" spans="2:2" ht="15">
      <c r="B1207"/>
    </row>
    <row r="1208" spans="2:2" ht="15">
      <c r="B1208"/>
    </row>
    <row r="1209" spans="2:2" ht="15">
      <c r="B1209"/>
    </row>
    <row r="1210" spans="2:2" ht="15">
      <c r="B1210"/>
    </row>
    <row r="1211" spans="2:2" ht="15">
      <c r="B1211"/>
    </row>
    <row r="1212" spans="2:2" ht="15">
      <c r="B1212"/>
    </row>
    <row r="1213" spans="2:2" ht="15">
      <c r="B1213"/>
    </row>
    <row r="1214" spans="2:2" ht="15">
      <c r="B1214"/>
    </row>
    <row r="1215" spans="2:2" ht="15">
      <c r="B1215"/>
    </row>
    <row r="1216" spans="2:2" ht="15">
      <c r="B1216"/>
    </row>
    <row r="1217" spans="2:2" ht="15">
      <c r="B1217"/>
    </row>
    <row r="1218" spans="2:2" ht="15">
      <c r="B1218"/>
    </row>
    <row r="1219" spans="2:2" ht="15">
      <c r="B1219"/>
    </row>
    <row r="1220" spans="2:2" ht="15">
      <c r="B1220"/>
    </row>
    <row r="1221" spans="2:2" ht="15">
      <c r="B1221"/>
    </row>
    <row r="1222" spans="2:2" ht="15">
      <c r="B1222"/>
    </row>
    <row r="1223" spans="2:2" ht="15">
      <c r="B1223"/>
    </row>
    <row r="1224" spans="2:2" ht="15">
      <c r="B1224"/>
    </row>
    <row r="1225" spans="2:2" ht="15">
      <c r="B1225"/>
    </row>
    <row r="1226" spans="2:2" ht="15">
      <c r="B1226"/>
    </row>
    <row r="1227" spans="2:2" ht="15">
      <c r="B1227"/>
    </row>
    <row r="1228" spans="2:2" ht="15">
      <c r="B1228"/>
    </row>
    <row r="1229" spans="2:2" ht="15">
      <c r="B1229"/>
    </row>
    <row r="1230" spans="2:2" ht="15">
      <c r="B1230"/>
    </row>
    <row r="1231" spans="2:2" ht="15">
      <c r="B1231"/>
    </row>
    <row r="1232" spans="2:2" ht="15">
      <c r="B1232"/>
    </row>
    <row r="1233" spans="2:2" ht="15">
      <c r="B1233"/>
    </row>
    <row r="1234" spans="2:2" ht="15">
      <c r="B1234"/>
    </row>
    <row r="1235" spans="2:2" ht="15">
      <c r="B1235"/>
    </row>
    <row r="1236" spans="2:2" ht="15">
      <c r="B1236"/>
    </row>
    <row r="1237" spans="2:2" ht="15">
      <c r="B1237"/>
    </row>
    <row r="1238" spans="2:2" ht="15">
      <c r="B1238"/>
    </row>
    <row r="1239" spans="2:2" ht="15">
      <c r="B1239"/>
    </row>
    <row r="1240" spans="2:2" ht="15">
      <c r="B1240"/>
    </row>
    <row r="1241" spans="2:2" ht="15">
      <c r="B1241"/>
    </row>
    <row r="1242" spans="2:2" ht="15">
      <c r="B1242"/>
    </row>
    <row r="1243" spans="2:2" ht="15">
      <c r="B1243"/>
    </row>
    <row r="1244" spans="2:2" ht="15">
      <c r="B1244"/>
    </row>
    <row r="1245" spans="2:2" ht="15">
      <c r="B1245"/>
    </row>
    <row r="1246" spans="2:2" ht="15">
      <c r="B1246"/>
    </row>
    <row r="1247" spans="2:2" ht="15">
      <c r="B1247"/>
    </row>
    <row r="1248" spans="2:2" ht="15">
      <c r="B1248"/>
    </row>
    <row r="1249" spans="2:2" ht="15">
      <c r="B1249"/>
    </row>
    <row r="1250" spans="2:2" ht="15">
      <c r="B1250"/>
    </row>
    <row r="1251" spans="2:2" ht="15">
      <c r="B1251"/>
    </row>
    <row r="1252" spans="2:2" ht="15">
      <c r="B1252"/>
    </row>
    <row r="1253" spans="2:2" ht="15">
      <c r="B1253"/>
    </row>
    <row r="1254" spans="2:2" ht="15">
      <c r="B1254"/>
    </row>
    <row r="1255" spans="2:2" ht="15">
      <c r="B1255"/>
    </row>
    <row r="1256" spans="2:2" ht="15">
      <c r="B1256"/>
    </row>
    <row r="1257" spans="2:2" ht="15">
      <c r="B1257"/>
    </row>
    <row r="1258" spans="2:2" ht="15">
      <c r="B1258"/>
    </row>
    <row r="1259" spans="2:2" ht="15">
      <c r="B1259"/>
    </row>
    <row r="1260" spans="2:2" ht="15">
      <c r="B1260"/>
    </row>
    <row r="1261" spans="2:2" ht="15">
      <c r="B1261"/>
    </row>
    <row r="1262" spans="2:2" ht="15">
      <c r="B1262"/>
    </row>
    <row r="1263" spans="2:2" ht="15">
      <c r="B1263"/>
    </row>
    <row r="1264" spans="2:2" ht="15">
      <c r="B1264"/>
    </row>
    <row r="1265" spans="2:2" ht="15">
      <c r="B1265"/>
    </row>
    <row r="1266" spans="2:2" ht="15">
      <c r="B1266"/>
    </row>
    <row r="1267" spans="2:2" ht="15">
      <c r="B1267"/>
    </row>
    <row r="1268" spans="2:2" ht="15">
      <c r="B1268"/>
    </row>
    <row r="1269" spans="2:2" ht="15">
      <c r="B1269"/>
    </row>
    <row r="1270" spans="2:2" ht="15">
      <c r="B1270"/>
    </row>
    <row r="1271" spans="2:2" ht="15">
      <c r="B1271"/>
    </row>
    <row r="1272" spans="2:2" ht="15">
      <c r="B1272"/>
    </row>
    <row r="1273" spans="2:2" ht="15">
      <c r="B1273"/>
    </row>
    <row r="1274" spans="2:2" ht="15">
      <c r="B1274"/>
    </row>
    <row r="1275" spans="2:2" ht="15">
      <c r="B1275"/>
    </row>
    <row r="1276" spans="2:2" ht="15">
      <c r="B1276"/>
    </row>
    <row r="1277" spans="2:2" ht="15">
      <c r="B1277"/>
    </row>
    <row r="1278" spans="2:2" ht="15">
      <c r="B1278"/>
    </row>
    <row r="1279" spans="2:2" ht="15">
      <c r="B1279"/>
    </row>
    <row r="1280" spans="2:2" ht="15">
      <c r="B1280"/>
    </row>
    <row r="1281" spans="2:2" ht="15">
      <c r="B1281"/>
    </row>
    <row r="1282" spans="2:2" ht="15">
      <c r="B1282"/>
    </row>
    <row r="1283" spans="2:2" ht="15">
      <c r="B1283"/>
    </row>
    <row r="1284" spans="2:2" ht="15">
      <c r="B1284"/>
    </row>
    <row r="1285" spans="2:2" ht="15">
      <c r="B1285"/>
    </row>
    <row r="1286" spans="2:2" ht="15">
      <c r="B1286"/>
    </row>
    <row r="1287" spans="2:2" ht="15">
      <c r="B1287"/>
    </row>
    <row r="1288" spans="2:2" ht="15">
      <c r="B1288"/>
    </row>
    <row r="1289" spans="2:2" ht="15">
      <c r="B1289"/>
    </row>
    <row r="1290" spans="2:2" ht="15">
      <c r="B1290"/>
    </row>
    <row r="1291" spans="2:2" ht="15">
      <c r="B1291"/>
    </row>
    <row r="1292" spans="2:2" ht="15">
      <c r="B1292"/>
    </row>
    <row r="1293" spans="2:2" ht="15">
      <c r="B1293"/>
    </row>
    <row r="1294" spans="2:2" ht="15">
      <c r="B1294"/>
    </row>
    <row r="1295" spans="2:2" ht="15">
      <c r="B1295"/>
    </row>
    <row r="1296" spans="2:2" ht="15">
      <c r="B1296"/>
    </row>
    <row r="1297" spans="2:2" ht="15">
      <c r="B1297"/>
    </row>
    <row r="1298" spans="2:2" ht="15">
      <c r="B1298"/>
    </row>
    <row r="1299" spans="2:2" ht="15">
      <c r="B1299"/>
    </row>
    <row r="1300" spans="2:2" ht="15">
      <c r="B1300"/>
    </row>
    <row r="1301" spans="2:2" ht="15">
      <c r="B1301"/>
    </row>
    <row r="1302" spans="2:2" ht="15">
      <c r="B1302"/>
    </row>
    <row r="1303" spans="2:2" ht="15">
      <c r="B1303"/>
    </row>
    <row r="1304" spans="2:2" ht="15">
      <c r="B1304"/>
    </row>
    <row r="1305" spans="2:2" ht="15">
      <c r="B1305"/>
    </row>
    <row r="1306" spans="2:2" ht="15">
      <c r="B1306"/>
    </row>
    <row r="1307" spans="2:2" ht="15">
      <c r="B1307"/>
    </row>
    <row r="1308" spans="2:2" ht="15">
      <c r="B1308"/>
    </row>
    <row r="1309" spans="2:2" ht="15">
      <c r="B1309"/>
    </row>
    <row r="1310" spans="2:2" ht="15">
      <c r="B1310"/>
    </row>
    <row r="1311" spans="2:2" ht="15">
      <c r="B1311"/>
    </row>
    <row r="1312" spans="2:2" ht="15">
      <c r="B1312"/>
    </row>
    <row r="1313" spans="2:2" ht="15">
      <c r="B1313"/>
    </row>
    <row r="1314" spans="2:2" ht="15">
      <c r="B1314"/>
    </row>
    <row r="1315" spans="2:2" ht="15">
      <c r="B1315"/>
    </row>
    <row r="1316" spans="2:2" ht="15">
      <c r="B1316"/>
    </row>
    <row r="1317" spans="2:2" ht="15">
      <c r="B1317"/>
    </row>
    <row r="1318" spans="2:2" ht="15">
      <c r="B1318"/>
    </row>
    <row r="1319" spans="2:2" ht="15">
      <c r="B1319"/>
    </row>
    <row r="1320" spans="2:2" ht="15">
      <c r="B1320"/>
    </row>
    <row r="1321" spans="2:2" ht="15">
      <c r="B1321"/>
    </row>
    <row r="1322" spans="2:2" ht="15">
      <c r="B1322"/>
    </row>
    <row r="1323" spans="2:2" ht="15">
      <c r="B1323"/>
    </row>
    <row r="1324" spans="2:2" ht="15">
      <c r="B1324"/>
    </row>
    <row r="1325" spans="2:2" ht="15">
      <c r="B1325"/>
    </row>
    <row r="1326" spans="2:2" ht="15">
      <c r="B1326"/>
    </row>
    <row r="1327" spans="2:2" ht="15">
      <c r="B1327"/>
    </row>
    <row r="1328" spans="2:2" ht="15">
      <c r="B1328"/>
    </row>
    <row r="1329" spans="2:2" ht="15">
      <c r="B1329"/>
    </row>
    <row r="1330" spans="2:2" ht="15">
      <c r="B1330"/>
    </row>
    <row r="1331" spans="2:2" ht="15">
      <c r="B1331"/>
    </row>
    <row r="1332" spans="2:2" ht="15">
      <c r="B1332"/>
    </row>
    <row r="1333" spans="2:2" ht="15">
      <c r="B1333"/>
    </row>
    <row r="1334" spans="2:2" ht="15">
      <c r="B1334"/>
    </row>
    <row r="1335" spans="2:2" ht="15">
      <c r="B1335"/>
    </row>
    <row r="1336" spans="2:2" ht="15">
      <c r="B1336"/>
    </row>
    <row r="1337" spans="2:2" ht="15">
      <c r="B1337"/>
    </row>
    <row r="1338" spans="2:2" ht="15">
      <c r="B1338"/>
    </row>
    <row r="1339" spans="2:2" ht="15">
      <c r="B1339"/>
    </row>
    <row r="1340" spans="2:2" ht="15">
      <c r="B1340"/>
    </row>
    <row r="1341" spans="2:2" ht="15">
      <c r="B1341"/>
    </row>
    <row r="1342" spans="2:2" ht="15">
      <c r="B1342"/>
    </row>
    <row r="1343" spans="2:2" ht="15">
      <c r="B1343"/>
    </row>
    <row r="1344" spans="2:2" ht="15">
      <c r="B1344"/>
    </row>
    <row r="1345" spans="2:2" ht="15">
      <c r="B1345"/>
    </row>
    <row r="1346" spans="2:2" ht="15">
      <c r="B1346"/>
    </row>
    <row r="1347" spans="2:2" ht="15">
      <c r="B1347"/>
    </row>
    <row r="1348" spans="2:2" ht="15">
      <c r="B1348"/>
    </row>
    <row r="1349" spans="2:2" ht="15">
      <c r="B1349"/>
    </row>
    <row r="1350" spans="2:2" ht="15">
      <c r="B1350"/>
    </row>
    <row r="1351" spans="2:2" ht="15">
      <c r="B1351"/>
    </row>
    <row r="1352" spans="2:2" ht="15">
      <c r="B1352"/>
    </row>
    <row r="1353" spans="2:2" ht="15">
      <c r="B1353"/>
    </row>
    <row r="1354" spans="2:2" ht="15">
      <c r="B1354"/>
    </row>
    <row r="1355" spans="2:2" ht="15">
      <c r="B1355"/>
    </row>
    <row r="1356" spans="2:2" ht="15">
      <c r="B1356"/>
    </row>
    <row r="1357" spans="2:2" ht="15">
      <c r="B1357"/>
    </row>
    <row r="1358" spans="2:2" ht="15">
      <c r="B1358"/>
    </row>
    <row r="1359" spans="2:2" ht="15">
      <c r="B1359"/>
    </row>
    <row r="1360" spans="2:2" ht="15">
      <c r="B1360"/>
    </row>
    <row r="1361" spans="2:2" ht="15">
      <c r="B1361"/>
    </row>
    <row r="1362" spans="2:2" ht="15">
      <c r="B1362"/>
    </row>
    <row r="1363" spans="2:2" ht="15">
      <c r="B1363"/>
    </row>
    <row r="1364" spans="2:2" ht="15">
      <c r="B1364"/>
    </row>
    <row r="1365" spans="2:2" ht="15">
      <c r="B1365"/>
    </row>
    <row r="1366" spans="2:2" ht="15">
      <c r="B1366"/>
    </row>
    <row r="1367" spans="2:2" ht="15">
      <c r="B1367"/>
    </row>
    <row r="1368" spans="2:2" ht="15">
      <c r="B1368"/>
    </row>
    <row r="1369" spans="2:2" ht="15">
      <c r="B1369"/>
    </row>
    <row r="1370" spans="2:2" ht="15">
      <c r="B1370"/>
    </row>
    <row r="1371" spans="2:2" ht="15">
      <c r="B1371"/>
    </row>
    <row r="1372" spans="2:2" ht="15">
      <c r="B1372"/>
    </row>
    <row r="1373" spans="2:2" ht="15">
      <c r="B1373"/>
    </row>
    <row r="1374" spans="2:2" ht="15">
      <c r="B1374"/>
    </row>
    <row r="1375" spans="2:2" ht="15">
      <c r="B1375"/>
    </row>
    <row r="1376" spans="2:2" ht="15">
      <c r="B1376"/>
    </row>
    <row r="1377" spans="2:2" ht="15">
      <c r="B1377"/>
    </row>
    <row r="1378" spans="2:2" ht="15">
      <c r="B1378"/>
    </row>
    <row r="1379" spans="2:2" ht="15">
      <c r="B1379"/>
    </row>
    <row r="1380" spans="2:2" ht="15">
      <c r="B1380"/>
    </row>
    <row r="1381" spans="2:2" ht="15">
      <c r="B1381"/>
    </row>
    <row r="1382" spans="2:2" ht="15">
      <c r="B1382"/>
    </row>
    <row r="1383" spans="2:2" ht="15">
      <c r="B1383"/>
    </row>
    <row r="1384" spans="2:2" ht="15">
      <c r="B1384"/>
    </row>
    <row r="1385" spans="2:2" ht="15">
      <c r="B1385"/>
    </row>
    <row r="1386" spans="2:2" ht="15">
      <c r="B1386"/>
    </row>
    <row r="1387" spans="2:2" ht="15">
      <c r="B1387"/>
    </row>
    <row r="1388" spans="2:2" ht="15">
      <c r="B1388"/>
    </row>
    <row r="1389" spans="2:2" ht="15">
      <c r="B1389"/>
    </row>
    <row r="1390" spans="2:2" ht="15">
      <c r="B1390"/>
    </row>
    <row r="1391" spans="2:2" ht="15">
      <c r="B1391"/>
    </row>
    <row r="1392" spans="2:2" ht="15">
      <c r="B1392"/>
    </row>
    <row r="1393" spans="2:2" ht="15">
      <c r="B1393"/>
    </row>
    <row r="1394" spans="2:2" ht="15">
      <c r="B1394"/>
    </row>
    <row r="1395" spans="2:2" ht="15">
      <c r="B1395"/>
    </row>
    <row r="1396" spans="2:2" ht="15">
      <c r="B1396"/>
    </row>
    <row r="1397" spans="2:2" ht="15">
      <c r="B1397"/>
    </row>
    <row r="1398" spans="2:2" ht="15">
      <c r="B1398"/>
    </row>
    <row r="1399" spans="2:2" ht="15">
      <c r="B1399"/>
    </row>
    <row r="1400" spans="2:2" ht="15">
      <c r="B1400"/>
    </row>
    <row r="1401" spans="2:2" ht="15">
      <c r="B1401"/>
    </row>
    <row r="1402" spans="2:2" ht="15">
      <c r="B1402"/>
    </row>
    <row r="1403" spans="2:2" ht="15">
      <c r="B1403"/>
    </row>
    <row r="1404" spans="2:2" ht="15">
      <c r="B1404"/>
    </row>
    <row r="1405" spans="2:2" ht="15">
      <c r="B1405"/>
    </row>
    <row r="1406" spans="2:2" ht="15">
      <c r="B1406"/>
    </row>
    <row r="1407" spans="2:2" ht="15">
      <c r="B1407"/>
    </row>
    <row r="1408" spans="2:2" ht="15">
      <c r="B1408"/>
    </row>
    <row r="1409" spans="2:2" ht="15">
      <c r="B1409"/>
    </row>
    <row r="1410" spans="2:2" ht="15">
      <c r="B1410"/>
    </row>
    <row r="1411" spans="2:2" ht="15">
      <c r="B1411"/>
    </row>
    <row r="1412" spans="2:2" ht="15">
      <c r="B1412"/>
    </row>
    <row r="1413" spans="2:2" ht="15">
      <c r="B1413"/>
    </row>
    <row r="1414" spans="2:2" ht="15">
      <c r="B1414"/>
    </row>
    <row r="1415" spans="2:2" ht="15">
      <c r="B1415"/>
    </row>
    <row r="1416" spans="2:2" ht="15">
      <c r="B1416"/>
    </row>
    <row r="1417" spans="2:2" ht="15">
      <c r="B1417"/>
    </row>
    <row r="1418" spans="2:2" ht="15">
      <c r="B1418"/>
    </row>
    <row r="1419" spans="2:2" ht="15">
      <c r="B1419"/>
    </row>
    <row r="1420" spans="2:2" ht="15">
      <c r="B1420"/>
    </row>
    <row r="1421" spans="2:2" ht="15">
      <c r="B1421"/>
    </row>
    <row r="1422" spans="2:2" ht="15">
      <c r="B1422"/>
    </row>
    <row r="1423" spans="2:2" ht="15">
      <c r="B1423"/>
    </row>
    <row r="1424" spans="2:2" ht="15">
      <c r="B1424"/>
    </row>
    <row r="1425" spans="2:2" ht="15">
      <c r="B1425"/>
    </row>
    <row r="1426" spans="2:2" ht="15">
      <c r="B1426"/>
    </row>
    <row r="1427" spans="2:2" ht="15">
      <c r="B1427"/>
    </row>
    <row r="1428" spans="2:2" ht="15">
      <c r="B1428"/>
    </row>
    <row r="1429" spans="2:2" ht="15">
      <c r="B1429"/>
    </row>
    <row r="1430" spans="2:2" ht="15">
      <c r="B1430"/>
    </row>
    <row r="1431" spans="2:2" ht="15">
      <c r="B1431"/>
    </row>
    <row r="1432" spans="2:2" ht="15">
      <c r="B1432"/>
    </row>
    <row r="1433" spans="2:2" ht="15">
      <c r="B1433"/>
    </row>
    <row r="1434" spans="2:2" ht="15">
      <c r="B1434"/>
    </row>
    <row r="1435" spans="2:2" ht="15">
      <c r="B1435"/>
    </row>
    <row r="1436" spans="2:2" ht="15">
      <c r="B1436"/>
    </row>
    <row r="1437" spans="2:2" ht="15">
      <c r="B1437"/>
    </row>
    <row r="1438" spans="2:2" ht="15">
      <c r="B1438"/>
    </row>
    <row r="1439" spans="2:2" ht="15">
      <c r="B1439"/>
    </row>
    <row r="1440" spans="2:2" ht="15">
      <c r="B1440"/>
    </row>
    <row r="1441" spans="2:2" ht="15">
      <c r="B1441"/>
    </row>
    <row r="1442" spans="2:2" ht="15">
      <c r="B1442"/>
    </row>
    <row r="1443" spans="2:2" ht="15">
      <c r="B1443"/>
    </row>
    <row r="1444" spans="2:2" ht="15">
      <c r="B1444"/>
    </row>
    <row r="1445" spans="2:2" ht="15">
      <c r="B1445"/>
    </row>
    <row r="1446" spans="2:2" ht="15">
      <c r="B1446"/>
    </row>
    <row r="1447" spans="2:2" ht="15">
      <c r="B1447"/>
    </row>
    <row r="1448" spans="2:2" ht="15">
      <c r="B1448"/>
    </row>
    <row r="1449" spans="2:2" ht="15">
      <c r="B1449"/>
    </row>
    <row r="1450" spans="2:2" ht="15">
      <c r="B1450"/>
    </row>
    <row r="1451" spans="2:2" ht="15">
      <c r="B1451"/>
    </row>
    <row r="1452" spans="2:2" ht="15">
      <c r="B1452"/>
    </row>
    <row r="1453" spans="2:2" ht="15">
      <c r="B1453"/>
    </row>
    <row r="1454" spans="2:2" ht="15">
      <c r="B1454"/>
    </row>
    <row r="1455" spans="2:2" ht="15">
      <c r="B1455"/>
    </row>
    <row r="1456" spans="2:2" ht="15">
      <c r="B1456"/>
    </row>
    <row r="1457" spans="2:2" ht="15">
      <c r="B1457"/>
    </row>
    <row r="1458" spans="2:2" ht="15">
      <c r="B1458"/>
    </row>
    <row r="1459" spans="2:2" ht="15">
      <c r="B1459"/>
    </row>
    <row r="1460" spans="2:2" ht="15">
      <c r="B1460"/>
    </row>
    <row r="1461" spans="2:2" ht="15">
      <c r="B1461"/>
    </row>
    <row r="1462" spans="2:2" ht="15">
      <c r="B1462"/>
    </row>
    <row r="1463" spans="2:2" ht="15">
      <c r="B1463"/>
    </row>
    <row r="1464" spans="2:2" ht="15">
      <c r="B1464"/>
    </row>
    <row r="1465" spans="2:2" ht="15">
      <c r="B1465"/>
    </row>
    <row r="1466" spans="2:2" ht="15">
      <c r="B1466"/>
    </row>
    <row r="1467" spans="2:2" ht="15">
      <c r="B1467"/>
    </row>
    <row r="1468" spans="2:2" ht="15">
      <c r="B1468"/>
    </row>
    <row r="1469" spans="2:2" ht="15">
      <c r="B1469"/>
    </row>
    <row r="1470" spans="2:2" ht="15">
      <c r="B1470"/>
    </row>
    <row r="1471" spans="2:2" ht="15">
      <c r="B1471"/>
    </row>
    <row r="1472" spans="2:2" ht="15">
      <c r="B1472"/>
    </row>
    <row r="1473" spans="2:2" ht="15">
      <c r="B1473"/>
    </row>
    <row r="1474" spans="2:2" ht="15">
      <c r="B1474"/>
    </row>
    <row r="1475" spans="2:2" ht="15">
      <c r="B1475"/>
    </row>
    <row r="1476" spans="2:2" ht="15">
      <c r="B1476"/>
    </row>
    <row r="1477" spans="2:2" ht="15">
      <c r="B1477"/>
    </row>
    <row r="1478" spans="2:2" ht="15">
      <c r="B1478"/>
    </row>
    <row r="1479" spans="2:2" ht="15">
      <c r="B1479"/>
    </row>
    <row r="1480" spans="2:2" ht="15">
      <c r="B1480"/>
    </row>
    <row r="1481" spans="2:2" ht="15">
      <c r="B1481"/>
    </row>
    <row r="1482" spans="2:2" ht="15">
      <c r="B1482"/>
    </row>
    <row r="1483" spans="2:2" ht="15">
      <c r="B1483"/>
    </row>
    <row r="1484" spans="2:2" ht="15">
      <c r="B1484"/>
    </row>
    <row r="1485" spans="2:2" ht="15">
      <c r="B1485"/>
    </row>
    <row r="1486" spans="2:2" ht="15">
      <c r="B1486"/>
    </row>
    <row r="1487" spans="2:2" ht="15">
      <c r="B1487"/>
    </row>
    <row r="1488" spans="2:2" ht="15">
      <c r="B1488"/>
    </row>
    <row r="1489" spans="2:2" ht="15">
      <c r="B1489"/>
    </row>
    <row r="1490" spans="2:2" ht="15">
      <c r="B1490"/>
    </row>
    <row r="1491" spans="2:2" ht="15">
      <c r="B1491"/>
    </row>
    <row r="1492" spans="2:2" ht="15">
      <c r="B1492"/>
    </row>
    <row r="1493" spans="2:2" ht="15">
      <c r="B1493"/>
    </row>
    <row r="1494" spans="2:2" ht="15">
      <c r="B1494"/>
    </row>
    <row r="1495" spans="2:2" ht="15">
      <c r="B1495"/>
    </row>
    <row r="1496" spans="2:2" ht="15">
      <c r="B1496"/>
    </row>
    <row r="1497" spans="2:2" ht="15">
      <c r="B1497"/>
    </row>
    <row r="1498" spans="2:2" ht="15">
      <c r="B1498"/>
    </row>
    <row r="1499" spans="2:2" ht="15">
      <c r="B1499"/>
    </row>
    <row r="1500" spans="2:2" ht="15">
      <c r="B1500"/>
    </row>
    <row r="1501" spans="2:2" ht="15">
      <c r="B1501"/>
    </row>
    <row r="1502" spans="2:2" ht="15">
      <c r="B1502"/>
    </row>
    <row r="1503" spans="2:2" ht="15">
      <c r="B1503"/>
    </row>
    <row r="1504" spans="2:2" ht="15">
      <c r="B1504"/>
    </row>
    <row r="1505" spans="2:2" ht="15">
      <c r="B1505"/>
    </row>
    <row r="1506" spans="2:2" ht="15">
      <c r="B1506"/>
    </row>
    <row r="1507" spans="2:2" ht="15">
      <c r="B1507"/>
    </row>
    <row r="1508" spans="2:2" ht="15">
      <c r="B1508"/>
    </row>
    <row r="1509" spans="2:2" ht="15">
      <c r="B1509"/>
    </row>
    <row r="1510" spans="2:2" ht="15">
      <c r="B1510"/>
    </row>
    <row r="1511" spans="2:2" ht="15">
      <c r="B1511"/>
    </row>
    <row r="1512" spans="2:2" ht="15">
      <c r="B1512"/>
    </row>
    <row r="1513" spans="2:2" ht="15">
      <c r="B1513"/>
    </row>
    <row r="1514" spans="2:2" ht="15">
      <c r="B1514"/>
    </row>
    <row r="1515" spans="2:2" ht="15">
      <c r="B1515"/>
    </row>
    <row r="1516" spans="2:2" ht="15">
      <c r="B1516"/>
    </row>
    <row r="1517" spans="2:2" ht="15">
      <c r="B1517"/>
    </row>
    <row r="1518" spans="2:2" ht="15">
      <c r="B1518"/>
    </row>
    <row r="1519" spans="2:2" ht="15">
      <c r="B1519"/>
    </row>
    <row r="1520" spans="2:2" ht="15">
      <c r="B1520"/>
    </row>
    <row r="1521" spans="2:2" ht="15">
      <c r="B1521"/>
    </row>
    <row r="1522" spans="2:2" ht="15">
      <c r="B1522"/>
    </row>
    <row r="1523" spans="2:2" ht="15">
      <c r="B1523"/>
    </row>
    <row r="1524" spans="2:2" ht="15">
      <c r="B1524"/>
    </row>
    <row r="1525" spans="2:2" ht="15">
      <c r="B1525"/>
    </row>
    <row r="1526" spans="2:2" ht="15">
      <c r="B1526"/>
    </row>
    <row r="1527" spans="2:2" ht="15">
      <c r="B1527"/>
    </row>
    <row r="1528" spans="2:2" ht="15">
      <c r="B1528"/>
    </row>
    <row r="1529" spans="2:2" ht="15">
      <c r="B1529"/>
    </row>
    <row r="1530" spans="2:2" ht="15">
      <c r="B1530"/>
    </row>
    <row r="1531" spans="2:2" ht="15">
      <c r="B1531"/>
    </row>
    <row r="1532" spans="2:2" ht="15">
      <c r="B1532"/>
    </row>
    <row r="1533" spans="2:2" ht="15">
      <c r="B1533"/>
    </row>
    <row r="1534" spans="2:2" ht="15">
      <c r="B1534"/>
    </row>
    <row r="1535" spans="2:2" ht="15">
      <c r="B1535"/>
    </row>
    <row r="1536" spans="2:2" ht="15">
      <c r="B1536"/>
    </row>
    <row r="1537" spans="2:2" ht="15">
      <c r="B1537"/>
    </row>
    <row r="1538" spans="2:2" ht="15">
      <c r="B1538"/>
    </row>
    <row r="1539" spans="2:2" ht="15">
      <c r="B1539"/>
    </row>
    <row r="1540" spans="2:2" ht="15">
      <c r="B1540"/>
    </row>
    <row r="1541" spans="2:2" ht="15">
      <c r="B1541"/>
    </row>
    <row r="1542" spans="2:2" ht="15">
      <c r="B1542"/>
    </row>
    <row r="1543" spans="2:2" ht="15">
      <c r="B1543"/>
    </row>
    <row r="1544" spans="2:2" ht="15">
      <c r="B1544"/>
    </row>
    <row r="1545" spans="2:2" ht="15">
      <c r="B1545"/>
    </row>
    <row r="1546" spans="2:2" ht="15">
      <c r="B1546"/>
    </row>
    <row r="1547" spans="2:2" ht="15">
      <c r="B1547"/>
    </row>
    <row r="1548" spans="2:2" ht="15">
      <c r="B1548"/>
    </row>
    <row r="1549" spans="2:2" ht="15">
      <c r="B1549"/>
    </row>
    <row r="1550" spans="2:2" ht="15">
      <c r="B1550"/>
    </row>
    <row r="1551" spans="2:2" ht="15">
      <c r="B1551"/>
    </row>
    <row r="1552" spans="2:2" ht="15">
      <c r="B1552"/>
    </row>
    <row r="1553" spans="2:2" ht="15">
      <c r="B1553"/>
    </row>
    <row r="1554" spans="2:2" ht="15">
      <c r="B1554"/>
    </row>
    <row r="1555" spans="2:2" ht="15">
      <c r="B1555"/>
    </row>
    <row r="1556" spans="2:2" ht="15">
      <c r="B1556"/>
    </row>
    <row r="1557" spans="2:2" ht="15">
      <c r="B1557"/>
    </row>
    <row r="1558" spans="2:2" ht="15">
      <c r="B1558"/>
    </row>
    <row r="1559" spans="2:2" ht="15">
      <c r="B1559"/>
    </row>
    <row r="1560" spans="2:2" ht="15">
      <c r="B1560"/>
    </row>
    <row r="1561" spans="2:2" ht="15">
      <c r="B1561"/>
    </row>
    <row r="1562" spans="2:2" ht="15">
      <c r="B1562"/>
    </row>
    <row r="1563" spans="2:2" ht="15">
      <c r="B1563"/>
    </row>
    <row r="1564" spans="2:2" ht="15">
      <c r="B1564"/>
    </row>
    <row r="1565" spans="2:2" ht="15">
      <c r="B1565"/>
    </row>
    <row r="1566" spans="2:2" ht="15">
      <c r="B1566"/>
    </row>
    <row r="1567" spans="2:2" ht="15">
      <c r="B1567"/>
    </row>
    <row r="1568" spans="2:2" ht="15">
      <c r="B1568"/>
    </row>
    <row r="1569" spans="2:2" ht="15">
      <c r="B1569"/>
    </row>
    <row r="1570" spans="2:2" ht="15">
      <c r="B1570"/>
    </row>
    <row r="1571" spans="2:2" ht="15">
      <c r="B1571"/>
    </row>
    <row r="1572" spans="2:2" ht="15">
      <c r="B1572"/>
    </row>
    <row r="1573" spans="2:2" ht="15">
      <c r="B1573"/>
    </row>
    <row r="1574" spans="2:2" ht="15">
      <c r="B1574"/>
    </row>
    <row r="1575" spans="2:2" ht="15">
      <c r="B1575"/>
    </row>
    <row r="1576" spans="2:2" ht="15">
      <c r="B1576"/>
    </row>
    <row r="1577" spans="2:2" ht="15">
      <c r="B1577"/>
    </row>
    <row r="1578" spans="2:2" ht="15">
      <c r="B1578"/>
    </row>
    <row r="1579" spans="2:2" ht="15">
      <c r="B1579"/>
    </row>
    <row r="1580" spans="2:2" ht="15">
      <c r="B1580"/>
    </row>
    <row r="1581" spans="2:2" ht="15">
      <c r="B1581"/>
    </row>
    <row r="1582" spans="2:2" ht="15">
      <c r="B1582"/>
    </row>
    <row r="1583" spans="2:2" ht="15">
      <c r="B1583"/>
    </row>
    <row r="1584" spans="2:2" ht="15">
      <c r="B1584"/>
    </row>
    <row r="1585" spans="2:2" ht="15">
      <c r="B1585"/>
    </row>
    <row r="1586" spans="2:2" ht="15">
      <c r="B1586"/>
    </row>
    <row r="1587" spans="2:2" ht="15">
      <c r="B1587"/>
    </row>
    <row r="1588" spans="2:2" ht="15">
      <c r="B1588"/>
    </row>
    <row r="1589" spans="2:2" ht="15">
      <c r="B1589"/>
    </row>
    <row r="1590" spans="2:2" ht="15">
      <c r="B1590"/>
    </row>
    <row r="1591" spans="2:2" ht="15">
      <c r="B1591"/>
    </row>
    <row r="1592" spans="2:2" ht="15">
      <c r="B1592"/>
    </row>
    <row r="1593" spans="2:2" ht="15">
      <c r="B1593"/>
    </row>
    <row r="1594" spans="2:2" ht="15">
      <c r="B1594"/>
    </row>
    <row r="1595" spans="2:2" ht="15">
      <c r="B1595"/>
    </row>
    <row r="1596" spans="2:2" ht="15">
      <c r="B1596"/>
    </row>
    <row r="1597" spans="2:2" ht="15">
      <c r="B1597"/>
    </row>
    <row r="1598" spans="2:2" ht="15">
      <c r="B1598"/>
    </row>
    <row r="1599" spans="2:2" ht="15">
      <c r="B1599"/>
    </row>
    <row r="1600" spans="2:2" ht="15">
      <c r="B1600"/>
    </row>
    <row r="1601" spans="2:2" ht="15">
      <c r="B1601"/>
    </row>
    <row r="1602" spans="2:2" ht="15">
      <c r="B1602"/>
    </row>
    <row r="1603" spans="2:2" ht="15">
      <c r="B1603"/>
    </row>
    <row r="1604" spans="2:2" ht="15">
      <c r="B1604"/>
    </row>
    <row r="1605" spans="2:2" ht="15">
      <c r="B1605"/>
    </row>
    <row r="1606" spans="2:2" ht="15">
      <c r="B1606"/>
    </row>
    <row r="1607" spans="2:2" ht="15">
      <c r="B1607"/>
    </row>
    <row r="1608" spans="2:2" ht="15">
      <c r="B1608"/>
    </row>
    <row r="1609" spans="2:2" ht="15">
      <c r="B1609"/>
    </row>
    <row r="1610" spans="2:2" ht="15">
      <c r="B1610"/>
    </row>
    <row r="1611" spans="2:2" ht="15">
      <c r="B1611"/>
    </row>
    <row r="1612" spans="2:2" ht="15">
      <c r="B1612"/>
    </row>
    <row r="1613" spans="2:2" ht="15">
      <c r="B1613"/>
    </row>
    <row r="1614" spans="2:2" ht="15">
      <c r="B1614"/>
    </row>
    <row r="1615" spans="2:2" ht="15">
      <c r="B1615"/>
    </row>
    <row r="1616" spans="2:2" ht="15">
      <c r="B1616"/>
    </row>
    <row r="1617" spans="2:2" ht="15">
      <c r="B1617"/>
    </row>
    <row r="1618" spans="2:2" ht="15">
      <c r="B1618"/>
    </row>
    <row r="1619" spans="2:2" ht="15">
      <c r="B1619"/>
    </row>
    <row r="1620" spans="2:2" ht="15">
      <c r="B1620"/>
    </row>
    <row r="1621" spans="2:2" ht="15">
      <c r="B1621"/>
    </row>
    <row r="1622" spans="2:2" ht="15">
      <c r="B1622"/>
    </row>
    <row r="1623" spans="2:2" ht="15">
      <c r="B1623"/>
    </row>
    <row r="1624" spans="2:2" ht="15">
      <c r="B1624"/>
    </row>
    <row r="1625" spans="2:2" ht="15">
      <c r="B1625"/>
    </row>
    <row r="1626" spans="2:2" ht="15">
      <c r="B1626"/>
    </row>
    <row r="1627" spans="2:2" ht="15">
      <c r="B1627"/>
    </row>
    <row r="1628" spans="2:2" ht="15">
      <c r="B1628"/>
    </row>
    <row r="1629" spans="2:2" ht="15">
      <c r="B1629"/>
    </row>
    <row r="1630" spans="2:2" ht="15">
      <c r="B1630"/>
    </row>
    <row r="1631" spans="2:2" ht="15">
      <c r="B1631"/>
    </row>
    <row r="1632" spans="2:2" ht="15">
      <c r="B1632"/>
    </row>
    <row r="1633" spans="2:2" ht="15">
      <c r="B1633"/>
    </row>
    <row r="1634" spans="2:2" ht="15">
      <c r="B1634"/>
    </row>
    <row r="1635" spans="2:2" ht="15">
      <c r="B1635"/>
    </row>
    <row r="1636" spans="2:2" ht="15">
      <c r="B1636"/>
    </row>
    <row r="1637" spans="2:2" ht="15">
      <c r="B1637"/>
    </row>
    <row r="1638" spans="2:2" ht="15">
      <c r="B1638"/>
    </row>
    <row r="1639" spans="2:2" ht="15">
      <c r="B1639"/>
    </row>
    <row r="1640" spans="2:2" ht="15">
      <c r="B1640"/>
    </row>
    <row r="1641" spans="2:2" ht="15">
      <c r="B1641"/>
    </row>
    <row r="1642" spans="2:2" ht="15">
      <c r="B1642"/>
    </row>
    <row r="1643" spans="2:2" ht="15">
      <c r="B1643"/>
    </row>
    <row r="1644" spans="2:2" ht="15">
      <c r="B1644"/>
    </row>
    <row r="1645" spans="2:2" ht="15">
      <c r="B1645"/>
    </row>
    <row r="1646" spans="2:2" ht="15">
      <c r="B1646"/>
    </row>
    <row r="1647" spans="2:2" ht="15">
      <c r="B1647"/>
    </row>
    <row r="1648" spans="2:2" ht="15">
      <c r="B1648"/>
    </row>
    <row r="1649" spans="2:2" ht="15">
      <c r="B1649"/>
    </row>
    <row r="1650" spans="2:2" ht="15">
      <c r="B1650"/>
    </row>
    <row r="1651" spans="2:2" ht="15">
      <c r="B1651"/>
    </row>
    <row r="1652" spans="2:2" ht="15">
      <c r="B1652"/>
    </row>
    <row r="1653" spans="2:2" ht="15">
      <c r="B1653"/>
    </row>
    <row r="1654" spans="2:2" ht="15">
      <c r="B1654"/>
    </row>
    <row r="1655" spans="2:2" ht="15">
      <c r="B1655"/>
    </row>
    <row r="1656" spans="2:2" ht="15">
      <c r="B1656"/>
    </row>
    <row r="1657" spans="2:2" ht="15">
      <c r="B1657"/>
    </row>
    <row r="1658" spans="2:2" ht="15">
      <c r="B1658"/>
    </row>
    <row r="1659" spans="2:2" ht="15">
      <c r="B1659"/>
    </row>
    <row r="1660" spans="2:2" ht="15">
      <c r="B1660"/>
    </row>
    <row r="1661" spans="2:2" ht="15">
      <c r="B1661"/>
    </row>
    <row r="1662" spans="2:2" ht="15">
      <c r="B1662"/>
    </row>
    <row r="1663" spans="2:2" ht="15">
      <c r="B1663"/>
    </row>
    <row r="1664" spans="2:2" ht="15">
      <c r="B1664"/>
    </row>
    <row r="1665" spans="2:2" ht="15">
      <c r="B1665"/>
    </row>
    <row r="1666" spans="2:2" ht="15">
      <c r="B1666"/>
    </row>
    <row r="1667" spans="2:2" ht="15">
      <c r="B1667"/>
    </row>
    <row r="1668" spans="2:2" ht="15">
      <c r="B1668"/>
    </row>
    <row r="1669" spans="2:2" ht="15">
      <c r="B1669"/>
    </row>
    <row r="1670" spans="2:2" ht="15">
      <c r="B1670"/>
    </row>
    <row r="1671" spans="2:2" ht="15">
      <c r="B1671"/>
    </row>
    <row r="1672" spans="2:2" ht="15">
      <c r="B1672"/>
    </row>
    <row r="1673" spans="2:2" ht="15">
      <c r="B1673"/>
    </row>
    <row r="1674" spans="2:2" ht="15">
      <c r="B1674"/>
    </row>
    <row r="1675" spans="2:2" ht="15">
      <c r="B1675"/>
    </row>
    <row r="1676" spans="2:2" ht="15">
      <c r="B1676"/>
    </row>
    <row r="1677" spans="2:2" ht="15">
      <c r="B1677"/>
    </row>
    <row r="1678" spans="2:2" ht="15">
      <c r="B1678"/>
    </row>
    <row r="1679" spans="2:2" ht="15">
      <c r="B1679"/>
    </row>
    <row r="1680" spans="2:2" ht="15">
      <c r="B1680"/>
    </row>
    <row r="1681" spans="2:2" ht="15">
      <c r="B1681"/>
    </row>
    <row r="1682" spans="2:2" ht="15">
      <c r="B1682"/>
    </row>
    <row r="1683" spans="2:2" ht="15">
      <c r="B1683"/>
    </row>
    <row r="1684" spans="2:2" ht="15">
      <c r="B1684"/>
    </row>
    <row r="1685" spans="2:2" ht="15">
      <c r="B1685"/>
    </row>
    <row r="1686" spans="2:2" ht="15">
      <c r="B1686"/>
    </row>
    <row r="1687" spans="2:2" ht="15">
      <c r="B1687"/>
    </row>
    <row r="1688" spans="2:2" ht="15">
      <c r="B1688"/>
    </row>
    <row r="1689" spans="2:2" ht="15">
      <c r="B1689"/>
    </row>
    <row r="1690" spans="2:2" ht="15">
      <c r="B1690"/>
    </row>
    <row r="1691" spans="2:2" ht="15">
      <c r="B1691"/>
    </row>
    <row r="1692" spans="2:2" ht="15">
      <c r="B1692"/>
    </row>
    <row r="1693" spans="2:2" ht="15">
      <c r="B1693"/>
    </row>
    <row r="1694" spans="2:2" ht="15">
      <c r="B1694"/>
    </row>
    <row r="1695" spans="2:2" ht="15">
      <c r="B1695"/>
    </row>
    <row r="1696" spans="2:2" ht="15">
      <c r="B1696"/>
    </row>
    <row r="1697" spans="2:2" ht="15">
      <c r="B1697"/>
    </row>
    <row r="1698" spans="2:2" ht="15">
      <c r="B1698"/>
    </row>
    <row r="1699" spans="2:2" ht="15">
      <c r="B1699"/>
    </row>
    <row r="1700" spans="2:2" ht="15">
      <c r="B1700"/>
    </row>
    <row r="1701" spans="2:2" ht="15">
      <c r="B1701"/>
    </row>
    <row r="1702" spans="2:2" ht="15">
      <c r="B1702"/>
    </row>
    <row r="1703" spans="2:2" ht="15">
      <c r="B1703"/>
    </row>
    <row r="1704" spans="2:2" ht="15">
      <c r="B1704"/>
    </row>
    <row r="1705" spans="2:2" ht="15">
      <c r="B1705"/>
    </row>
    <row r="1706" spans="2:2" ht="15">
      <c r="B1706"/>
    </row>
    <row r="1707" spans="2:2" ht="15">
      <c r="B1707"/>
    </row>
    <row r="1708" spans="2:2" ht="15">
      <c r="B1708"/>
    </row>
    <row r="1709" spans="2:2" ht="15">
      <c r="B1709"/>
    </row>
    <row r="1710" spans="2:2" ht="15">
      <c r="B1710"/>
    </row>
    <row r="1711" spans="2:2" ht="15">
      <c r="B1711"/>
    </row>
    <row r="1712" spans="2:2" ht="15">
      <c r="B1712"/>
    </row>
    <row r="1713" spans="2:2" ht="15">
      <c r="B1713"/>
    </row>
    <row r="1714" spans="2:2" ht="15">
      <c r="B1714"/>
    </row>
    <row r="1715" spans="2:2" ht="15">
      <c r="B1715"/>
    </row>
    <row r="1716" spans="2:2" ht="15">
      <c r="B1716"/>
    </row>
    <row r="1717" spans="2:2" ht="15">
      <c r="B1717"/>
    </row>
    <row r="1718" spans="2:2" ht="15">
      <c r="B1718"/>
    </row>
    <row r="1719" spans="2:2" ht="15">
      <c r="B1719"/>
    </row>
    <row r="1720" spans="2:2" ht="15">
      <c r="B1720"/>
    </row>
    <row r="1721" spans="2:2" ht="15">
      <c r="B1721"/>
    </row>
    <row r="1722" spans="2:2" ht="15">
      <c r="B1722"/>
    </row>
    <row r="1723" spans="2:2" ht="15">
      <c r="B1723"/>
    </row>
    <row r="1724" spans="2:2" ht="15">
      <c r="B1724"/>
    </row>
    <row r="1725" spans="2:2" ht="15">
      <c r="B1725"/>
    </row>
    <row r="1726" spans="2:2" ht="15">
      <c r="B1726"/>
    </row>
    <row r="1727" spans="2:2" ht="15">
      <c r="B1727"/>
    </row>
    <row r="1728" spans="2:2" ht="15">
      <c r="B1728"/>
    </row>
    <row r="1729" spans="2:2" ht="15">
      <c r="B1729"/>
    </row>
    <row r="1730" spans="2:2" ht="15">
      <c r="B1730"/>
    </row>
    <row r="1731" spans="2:2" ht="15">
      <c r="B1731"/>
    </row>
    <row r="1732" spans="2:2" ht="15">
      <c r="B1732"/>
    </row>
    <row r="1733" spans="2:2" ht="15">
      <c r="B1733"/>
    </row>
    <row r="1734" spans="2:2" ht="15">
      <c r="B1734"/>
    </row>
    <row r="1735" spans="2:2" ht="15">
      <c r="B1735"/>
    </row>
    <row r="1736" spans="2:2" ht="15">
      <c r="B1736"/>
    </row>
    <row r="1737" spans="2:2" ht="15">
      <c r="B1737"/>
    </row>
    <row r="1738" spans="2:2" ht="15">
      <c r="B1738"/>
    </row>
    <row r="1739" spans="2:2" ht="15">
      <c r="B1739"/>
    </row>
    <row r="1740" spans="2:2" ht="15">
      <c r="B1740"/>
    </row>
    <row r="1741" spans="2:2" ht="15">
      <c r="B1741"/>
    </row>
    <row r="1742" spans="2:2" ht="15">
      <c r="B1742"/>
    </row>
    <row r="1743" spans="2:2" ht="15">
      <c r="B1743"/>
    </row>
    <row r="1744" spans="2:2" ht="15">
      <c r="B1744"/>
    </row>
    <row r="1745" spans="2:2" ht="15">
      <c r="B1745"/>
    </row>
    <row r="1746" spans="2:2" ht="15">
      <c r="B1746"/>
    </row>
    <row r="1747" spans="2:2" ht="15">
      <c r="B1747"/>
    </row>
    <row r="1748" spans="2:2" ht="15">
      <c r="B1748"/>
    </row>
    <row r="1749" spans="2:2" ht="15">
      <c r="B1749"/>
    </row>
    <row r="1750" spans="2:2" ht="15">
      <c r="B1750"/>
    </row>
    <row r="1751" spans="2:2" ht="15">
      <c r="B1751"/>
    </row>
    <row r="1752" spans="2:2" ht="15">
      <c r="B1752"/>
    </row>
    <row r="1753" spans="2:2" ht="15">
      <c r="B1753"/>
    </row>
    <row r="1754" spans="2:2" ht="15">
      <c r="B1754"/>
    </row>
    <row r="1755" spans="2:2" ht="15">
      <c r="B1755"/>
    </row>
    <row r="1756" spans="2:2" ht="15">
      <c r="B1756"/>
    </row>
    <row r="1757" spans="2:2" ht="15">
      <c r="B1757"/>
    </row>
    <row r="1758" spans="2:2" ht="15">
      <c r="B1758"/>
    </row>
    <row r="1759" spans="2:2" ht="15">
      <c r="B1759"/>
    </row>
    <row r="1760" spans="2:2" ht="15">
      <c r="B1760"/>
    </row>
    <row r="1761" spans="2:2" ht="15">
      <c r="B1761"/>
    </row>
    <row r="1762" spans="2:2" ht="15">
      <c r="B1762"/>
    </row>
    <row r="1763" spans="2:2" ht="15">
      <c r="B1763"/>
    </row>
    <row r="1764" spans="2:2" ht="15">
      <c r="B1764"/>
    </row>
    <row r="1765" spans="2:2" ht="15">
      <c r="B1765"/>
    </row>
    <row r="1766" spans="2:2" ht="15">
      <c r="B1766"/>
    </row>
    <row r="1767" spans="2:2" ht="15">
      <c r="B1767"/>
    </row>
    <row r="1768" spans="2:2" ht="15">
      <c r="B1768"/>
    </row>
    <row r="1769" spans="2:2" ht="15">
      <c r="B1769"/>
    </row>
    <row r="1770" spans="2:2" ht="15">
      <c r="B1770"/>
    </row>
    <row r="1771" spans="2:2" ht="15">
      <c r="B1771"/>
    </row>
    <row r="1772" spans="2:2" ht="15">
      <c r="B1772"/>
    </row>
    <row r="1773" spans="2:2" ht="15">
      <c r="B1773"/>
    </row>
    <row r="1774" spans="2:2" ht="15">
      <c r="B1774"/>
    </row>
    <row r="1775" spans="2:2" ht="15">
      <c r="B1775"/>
    </row>
    <row r="1776" spans="2:2" ht="15">
      <c r="B1776"/>
    </row>
    <row r="1777" spans="2:2" ht="15">
      <c r="B1777"/>
    </row>
    <row r="1778" spans="2:2" ht="15">
      <c r="B1778"/>
    </row>
    <row r="1779" spans="2:2" ht="15">
      <c r="B1779"/>
    </row>
    <row r="1780" spans="2:2" ht="15">
      <c r="B1780"/>
    </row>
    <row r="1781" spans="2:2" ht="15">
      <c r="B1781"/>
    </row>
    <row r="1782" spans="2:2" ht="15">
      <c r="B1782"/>
    </row>
    <row r="1783" spans="2:2" ht="15">
      <c r="B1783"/>
    </row>
    <row r="1784" spans="2:2" ht="15">
      <c r="B1784"/>
    </row>
    <row r="1785" spans="2:2" ht="15">
      <c r="B1785"/>
    </row>
    <row r="1786" spans="2:2" ht="15">
      <c r="B1786"/>
    </row>
    <row r="1787" spans="2:2" ht="15">
      <c r="B1787"/>
    </row>
    <row r="1788" spans="2:2" ht="15">
      <c r="B1788"/>
    </row>
    <row r="1789" spans="2:2" ht="15">
      <c r="B1789"/>
    </row>
    <row r="1790" spans="2:2" ht="15">
      <c r="B1790"/>
    </row>
    <row r="1791" spans="2:2" ht="15">
      <c r="B1791"/>
    </row>
    <row r="1792" spans="2:2" ht="15">
      <c r="B1792"/>
    </row>
    <row r="1793" spans="2:2" ht="15">
      <c r="B1793"/>
    </row>
    <row r="1794" spans="2:2" ht="15">
      <c r="B1794"/>
    </row>
    <row r="1795" spans="2:2" ht="15">
      <c r="B1795"/>
    </row>
    <row r="1796" spans="2:2" ht="15">
      <c r="B1796"/>
    </row>
    <row r="1797" spans="2:2" ht="15">
      <c r="B1797"/>
    </row>
    <row r="1798" spans="2:2" ht="15">
      <c r="B1798"/>
    </row>
    <row r="1799" spans="2:2" ht="15">
      <c r="B1799"/>
    </row>
    <row r="1800" spans="2:2" ht="15">
      <c r="B1800"/>
    </row>
    <row r="1801" spans="2:2" ht="15">
      <c r="B1801"/>
    </row>
    <row r="1802" spans="2:2" ht="15">
      <c r="B1802"/>
    </row>
    <row r="1803" spans="2:2" ht="15">
      <c r="B1803"/>
    </row>
    <row r="1804" spans="2:2" ht="15">
      <c r="B1804"/>
    </row>
    <row r="1805" spans="2:2" ht="15">
      <c r="B1805"/>
    </row>
    <row r="1806" spans="2:2" ht="15">
      <c r="B1806"/>
    </row>
    <row r="1807" spans="2:2" ht="15">
      <c r="B1807"/>
    </row>
    <row r="1808" spans="2:2" ht="15">
      <c r="B1808"/>
    </row>
    <row r="1809" spans="2:2" ht="15">
      <c r="B1809"/>
    </row>
    <row r="1810" spans="2:2" ht="15">
      <c r="B1810"/>
    </row>
    <row r="1811" spans="2:2" ht="15">
      <c r="B1811"/>
    </row>
    <row r="1812" spans="2:2" ht="15">
      <c r="B1812"/>
    </row>
    <row r="1813" spans="2:2" ht="15">
      <c r="B1813"/>
    </row>
    <row r="1814" spans="2:2" ht="15">
      <c r="B1814"/>
    </row>
    <row r="1815" spans="2:2" ht="15">
      <c r="B1815"/>
    </row>
    <row r="1816" spans="2:2" ht="15">
      <c r="B1816"/>
    </row>
    <row r="1817" spans="2:2" ht="15">
      <c r="B1817"/>
    </row>
    <row r="1818" spans="2:2" ht="15">
      <c r="B1818"/>
    </row>
    <row r="1819" spans="2:2" ht="15">
      <c r="B1819"/>
    </row>
    <row r="1820" spans="2:2" ht="15">
      <c r="B1820"/>
    </row>
    <row r="1821" spans="2:2" ht="15">
      <c r="B1821"/>
    </row>
    <row r="1822" spans="2:2" ht="15">
      <c r="B1822"/>
    </row>
    <row r="1823" spans="2:2" ht="15">
      <c r="B1823"/>
    </row>
    <row r="1824" spans="2:2" ht="15">
      <c r="B1824"/>
    </row>
    <row r="1825" spans="2:2" ht="15">
      <c r="B1825"/>
    </row>
    <row r="1826" spans="2:2" ht="15">
      <c r="B1826"/>
    </row>
    <row r="1827" spans="2:2" ht="15">
      <c r="B1827"/>
    </row>
    <row r="1828" spans="2:2" ht="15">
      <c r="B1828"/>
    </row>
    <row r="1829" spans="2:2" ht="15">
      <c r="B1829"/>
    </row>
    <row r="1830" spans="2:2" ht="15">
      <c r="B1830"/>
    </row>
    <row r="1831" spans="2:2" ht="15">
      <c r="B1831"/>
    </row>
    <row r="1832" spans="2:2" ht="15">
      <c r="B1832"/>
    </row>
    <row r="1833" spans="2:2" ht="15">
      <c r="B1833"/>
    </row>
    <row r="1834" spans="2:2" ht="15">
      <c r="B1834"/>
    </row>
    <row r="1835" spans="2:2" ht="15">
      <c r="B1835"/>
    </row>
    <row r="1836" spans="2:2" ht="15">
      <c r="B1836"/>
    </row>
    <row r="1837" spans="2:2" ht="15">
      <c r="B1837"/>
    </row>
    <row r="1838" spans="2:2" ht="15">
      <c r="B1838"/>
    </row>
    <row r="1839" spans="2:2" ht="15">
      <c r="B1839"/>
    </row>
    <row r="1840" spans="2:2" ht="15">
      <c r="B1840"/>
    </row>
    <row r="1841" spans="2:2" ht="15">
      <c r="B1841"/>
    </row>
    <row r="1842" spans="2:2" ht="15">
      <c r="B1842"/>
    </row>
    <row r="1843" spans="2:2" ht="15">
      <c r="B1843"/>
    </row>
    <row r="1844" spans="2:2" ht="15">
      <c r="B1844"/>
    </row>
    <row r="1845" spans="2:2" ht="15">
      <c r="B1845"/>
    </row>
    <row r="1846" spans="2:2" ht="15">
      <c r="B1846"/>
    </row>
    <row r="1847" spans="2:2" ht="15">
      <c r="B1847"/>
    </row>
    <row r="1848" spans="2:2" ht="15">
      <c r="B1848"/>
    </row>
    <row r="1849" spans="2:2" ht="15">
      <c r="B1849"/>
    </row>
    <row r="1850" spans="2:2" ht="15">
      <c r="B1850"/>
    </row>
    <row r="1851" spans="2:2" ht="15">
      <c r="B1851"/>
    </row>
    <row r="1852" spans="2:2" ht="15">
      <c r="B1852"/>
    </row>
    <row r="1853" spans="2:2" ht="15">
      <c r="B1853"/>
    </row>
    <row r="1854" spans="2:2" ht="15">
      <c r="B1854"/>
    </row>
    <row r="1855" spans="2:2" ht="15">
      <c r="B1855"/>
    </row>
    <row r="1856" spans="2:2" ht="15">
      <c r="B1856"/>
    </row>
    <row r="1857" spans="2:2" ht="15">
      <c r="B1857"/>
    </row>
    <row r="1858" spans="2:2" ht="15">
      <c r="B1858"/>
    </row>
    <row r="1859" spans="2:2" ht="15">
      <c r="B1859"/>
    </row>
    <row r="1860" spans="2:2" ht="15">
      <c r="B1860"/>
    </row>
    <row r="1861" spans="2:2" ht="15">
      <c r="B1861"/>
    </row>
    <row r="1862" spans="2:2" ht="15">
      <c r="B1862"/>
    </row>
    <row r="1863" spans="2:2" ht="15">
      <c r="B1863"/>
    </row>
    <row r="1864" spans="2:2" ht="15">
      <c r="B1864"/>
    </row>
    <row r="1865" spans="2:2" ht="15">
      <c r="B1865"/>
    </row>
    <row r="1866" spans="2:2" ht="15">
      <c r="B1866"/>
    </row>
    <row r="1867" spans="2:2" ht="15">
      <c r="B1867"/>
    </row>
    <row r="1868" spans="2:2" ht="15">
      <c r="B1868"/>
    </row>
    <row r="1869" spans="2:2" ht="15">
      <c r="B1869"/>
    </row>
    <row r="1870" spans="2:2" ht="15">
      <c r="B1870"/>
    </row>
    <row r="1871" spans="2:2" ht="15">
      <c r="B1871"/>
    </row>
    <row r="1872" spans="2:2" ht="15">
      <c r="B1872"/>
    </row>
    <row r="1873" spans="2:2" ht="15">
      <c r="B1873"/>
    </row>
    <row r="1874" spans="2:2" ht="15">
      <c r="B1874"/>
    </row>
    <row r="1875" spans="2:2" ht="15">
      <c r="B1875"/>
    </row>
    <row r="1876" spans="2:2" ht="15">
      <c r="B1876"/>
    </row>
    <row r="1877" spans="2:2" ht="15">
      <c r="B1877"/>
    </row>
    <row r="1878" spans="2:2" ht="15">
      <c r="B1878"/>
    </row>
    <row r="1879" spans="2:2" ht="15">
      <c r="B1879"/>
    </row>
    <row r="1880" spans="2:2" ht="15">
      <c r="B1880"/>
    </row>
    <row r="1881" spans="2:2" ht="15">
      <c r="B1881"/>
    </row>
    <row r="1882" spans="2:2" ht="15">
      <c r="B1882"/>
    </row>
    <row r="1883" spans="2:2" ht="15">
      <c r="B1883"/>
    </row>
    <row r="1884" spans="2:2" ht="15">
      <c r="B1884"/>
    </row>
    <row r="1885" spans="2:2" ht="15">
      <c r="B1885"/>
    </row>
    <row r="1886" spans="2:2" ht="15">
      <c r="B1886"/>
    </row>
    <row r="1887" spans="2:2" ht="15">
      <c r="B1887"/>
    </row>
    <row r="1888" spans="2:2" ht="15">
      <c r="B1888"/>
    </row>
    <row r="1889" spans="2:2" ht="15">
      <c r="B1889"/>
    </row>
    <row r="1890" spans="2:2" ht="15">
      <c r="B1890"/>
    </row>
    <row r="1891" spans="2:2" ht="15">
      <c r="B1891"/>
    </row>
    <row r="1892" spans="2:2" ht="15">
      <c r="B1892"/>
    </row>
    <row r="1893" spans="2:2" ht="15">
      <c r="B1893"/>
    </row>
    <row r="1894" spans="2:2" ht="15">
      <c r="B1894"/>
    </row>
    <row r="1895" spans="2:2" ht="15">
      <c r="B1895"/>
    </row>
    <row r="1896" spans="2:2" ht="15">
      <c r="B1896"/>
    </row>
    <row r="1897" spans="2:2" ht="15">
      <c r="B1897"/>
    </row>
    <row r="1898" spans="2:2" ht="15">
      <c r="B1898"/>
    </row>
    <row r="1899" spans="2:2" ht="15">
      <c r="B1899"/>
    </row>
    <row r="1900" spans="2:2" ht="15">
      <c r="B1900"/>
    </row>
    <row r="1901" spans="2:2" ht="15">
      <c r="B1901"/>
    </row>
    <row r="1902" spans="2:2" ht="15">
      <c r="B1902"/>
    </row>
    <row r="1903" spans="2:2" ht="15">
      <c r="B1903"/>
    </row>
    <row r="1904" spans="2:2" ht="15">
      <c r="B1904"/>
    </row>
    <row r="1905" spans="2:2" ht="15">
      <c r="B1905"/>
    </row>
    <row r="1906" spans="2:2" ht="15">
      <c r="B1906"/>
    </row>
    <row r="1907" spans="2:2" ht="15">
      <c r="B1907"/>
    </row>
    <row r="1908" spans="2:2" ht="15">
      <c r="B1908"/>
    </row>
    <row r="1909" spans="2:2" ht="15">
      <c r="B1909"/>
    </row>
    <row r="1910" spans="2:2" ht="15">
      <c r="B1910"/>
    </row>
    <row r="1911" spans="2:2" ht="15">
      <c r="B1911"/>
    </row>
    <row r="1912" spans="2:2" ht="15">
      <c r="B1912"/>
    </row>
    <row r="1913" spans="2:2" ht="15">
      <c r="B1913"/>
    </row>
    <row r="1914" spans="2:2" ht="15">
      <c r="B1914"/>
    </row>
    <row r="1915" spans="2:2" ht="15">
      <c r="B1915"/>
    </row>
    <row r="1916" spans="2:2" ht="15">
      <c r="B1916"/>
    </row>
    <row r="1917" spans="2:2" ht="15">
      <c r="B1917"/>
    </row>
    <row r="1918" spans="2:2" ht="15">
      <c r="B1918"/>
    </row>
    <row r="1919" spans="2:2" ht="15">
      <c r="B1919"/>
    </row>
    <row r="1920" spans="2:2" ht="15">
      <c r="B1920"/>
    </row>
    <row r="1921" spans="2:2" ht="15">
      <c r="B1921"/>
    </row>
    <row r="1922" spans="2:2" ht="15">
      <c r="B1922"/>
    </row>
    <row r="1923" spans="2:2" ht="15">
      <c r="B1923"/>
    </row>
    <row r="1924" spans="2:2" ht="15">
      <c r="B1924"/>
    </row>
    <row r="1925" spans="2:2" ht="15">
      <c r="B1925"/>
    </row>
    <row r="1926" spans="2:2" ht="15">
      <c r="B1926"/>
    </row>
    <row r="1927" spans="2:2" ht="15">
      <c r="B1927"/>
    </row>
    <row r="1928" spans="2:2" ht="15">
      <c r="B1928"/>
    </row>
    <row r="1929" spans="2:2" ht="15">
      <c r="B1929"/>
    </row>
    <row r="1930" spans="2:2" ht="15">
      <c r="B1930"/>
    </row>
    <row r="1931" spans="2:2" ht="15">
      <c r="B1931"/>
    </row>
    <row r="1932" spans="2:2" ht="15">
      <c r="B1932"/>
    </row>
    <row r="1933" spans="2:2" ht="15">
      <c r="B1933"/>
    </row>
    <row r="1934" spans="2:2" ht="15">
      <c r="B1934"/>
    </row>
    <row r="1935" spans="2:2" ht="15">
      <c r="B1935"/>
    </row>
    <row r="1936" spans="2:2" ht="15">
      <c r="B1936"/>
    </row>
    <row r="1937" spans="2:2" ht="15">
      <c r="B1937"/>
    </row>
    <row r="1938" spans="2:2" ht="15">
      <c r="B1938"/>
    </row>
    <row r="1939" spans="2:2" ht="15">
      <c r="B1939"/>
    </row>
    <row r="1940" spans="2:2" ht="15">
      <c r="B1940"/>
    </row>
    <row r="1941" spans="2:2" ht="15">
      <c r="B1941"/>
    </row>
    <row r="1942" spans="2:2" ht="15">
      <c r="B1942"/>
    </row>
    <row r="1943" spans="2:2" ht="15">
      <c r="B1943"/>
    </row>
    <row r="1944" spans="2:2" ht="15">
      <c r="B1944"/>
    </row>
    <row r="1945" spans="2:2" ht="15">
      <c r="B1945"/>
    </row>
    <row r="1946" spans="2:2" ht="15">
      <c r="B1946"/>
    </row>
    <row r="1947" spans="2:2" ht="15">
      <c r="B1947"/>
    </row>
    <row r="1948" spans="2:2" ht="15">
      <c r="B1948"/>
    </row>
    <row r="1949" spans="2:2" ht="15">
      <c r="B1949"/>
    </row>
    <row r="1950" spans="2:2" ht="15">
      <c r="B1950"/>
    </row>
    <row r="1951" spans="2:2" ht="15">
      <c r="B1951"/>
    </row>
    <row r="1952" spans="2:2" ht="15">
      <c r="B1952"/>
    </row>
    <row r="1953" spans="2:2" ht="15">
      <c r="B1953"/>
    </row>
    <row r="1954" spans="2:2" ht="15">
      <c r="B1954"/>
    </row>
    <row r="1955" spans="2:2" ht="15">
      <c r="B1955"/>
    </row>
    <row r="1956" spans="2:2" ht="15">
      <c r="B1956"/>
    </row>
    <row r="1957" spans="2:2" ht="15">
      <c r="B1957"/>
    </row>
    <row r="1958" spans="2:2" ht="15">
      <c r="B1958"/>
    </row>
    <row r="1959" spans="2:2" ht="15">
      <c r="B1959"/>
    </row>
    <row r="1960" spans="2:2" ht="15">
      <c r="B1960"/>
    </row>
    <row r="1961" spans="2:2" ht="15">
      <c r="B1961"/>
    </row>
    <row r="1962" spans="2:2" ht="15">
      <c r="B1962"/>
    </row>
    <row r="1963" spans="2:2" ht="15">
      <c r="B1963"/>
    </row>
    <row r="1964" spans="2:2" ht="15">
      <c r="B1964"/>
    </row>
    <row r="1965" spans="2:2" ht="15">
      <c r="B1965"/>
    </row>
    <row r="1966" spans="2:2" ht="15">
      <c r="B1966"/>
    </row>
    <row r="1967" spans="2:2" ht="15">
      <c r="B1967"/>
    </row>
    <row r="1968" spans="2:2" ht="15">
      <c r="B1968"/>
    </row>
    <row r="1969" spans="2:2" ht="15">
      <c r="B1969"/>
    </row>
    <row r="1970" spans="2:2" ht="15">
      <c r="B1970"/>
    </row>
    <row r="1971" spans="2:2" ht="15">
      <c r="B1971"/>
    </row>
    <row r="1972" spans="2:2" ht="15">
      <c r="B1972"/>
    </row>
    <row r="1973" spans="2:2" ht="15">
      <c r="B1973"/>
    </row>
    <row r="1974" spans="2:2" ht="15">
      <c r="B1974"/>
    </row>
    <row r="1975" spans="2:2" ht="15">
      <c r="B1975"/>
    </row>
    <row r="1976" spans="2:2" ht="15">
      <c r="B1976"/>
    </row>
    <row r="1977" spans="2:2" ht="15">
      <c r="B1977"/>
    </row>
    <row r="1978" spans="2:2" ht="15">
      <c r="B1978"/>
    </row>
    <row r="1979" spans="2:2" ht="15">
      <c r="B1979"/>
    </row>
    <row r="1980" spans="2:2" ht="15">
      <c r="B1980"/>
    </row>
    <row r="1981" spans="2:2" ht="15">
      <c r="B1981"/>
    </row>
    <row r="1982" spans="2:2" ht="15">
      <c r="B1982"/>
    </row>
    <row r="1983" spans="2:2" ht="15">
      <c r="B1983"/>
    </row>
    <row r="1984" spans="2:2" ht="15">
      <c r="B1984"/>
    </row>
    <row r="1985" spans="2:2" ht="15">
      <c r="B1985"/>
    </row>
    <row r="1986" spans="2:2" ht="15">
      <c r="B1986"/>
    </row>
    <row r="1987" spans="2:2" ht="15">
      <c r="B1987"/>
    </row>
    <row r="1988" spans="2:2" ht="15">
      <c r="B1988"/>
    </row>
    <row r="1989" spans="2:2" ht="15">
      <c r="B1989"/>
    </row>
    <row r="1990" spans="2:2" ht="15">
      <c r="B1990"/>
    </row>
    <row r="1991" spans="2:2" ht="15">
      <c r="B1991"/>
    </row>
    <row r="1992" spans="2:2" ht="15">
      <c r="B1992"/>
    </row>
    <row r="1993" spans="2:2" ht="15">
      <c r="B1993"/>
    </row>
    <row r="1994" spans="2:2" ht="15">
      <c r="B1994"/>
    </row>
    <row r="1995" spans="2:2" ht="15">
      <c r="B1995"/>
    </row>
    <row r="1996" spans="2:2" ht="15">
      <c r="B1996"/>
    </row>
    <row r="1997" spans="2:2" ht="15">
      <c r="B1997"/>
    </row>
    <row r="1998" spans="2:2" ht="15">
      <c r="B1998"/>
    </row>
    <row r="1999" spans="2:2" ht="15">
      <c r="B1999"/>
    </row>
    <row r="2000" spans="2:2" ht="15">
      <c r="B2000"/>
    </row>
    <row r="2001" spans="2:2" ht="15">
      <c r="B2001"/>
    </row>
    <row r="2002" spans="2:2" ht="15">
      <c r="B2002"/>
    </row>
    <row r="2003" spans="2:2" ht="15">
      <c r="B2003"/>
    </row>
    <row r="2004" spans="2:2" ht="15">
      <c r="B2004"/>
    </row>
    <row r="2005" spans="2:2" ht="15">
      <c r="B2005"/>
    </row>
    <row r="2006" spans="2:2" ht="15">
      <c r="B2006"/>
    </row>
    <row r="2007" spans="2:2" ht="15">
      <c r="B2007"/>
    </row>
    <row r="2008" spans="2:2" ht="15">
      <c r="B2008"/>
    </row>
    <row r="2009" spans="2:2" ht="15">
      <c r="B2009"/>
    </row>
    <row r="2010" spans="2:2" ht="15">
      <c r="B2010"/>
    </row>
    <row r="2011" spans="2:2" ht="15">
      <c r="B2011"/>
    </row>
    <row r="2012" spans="2:2" ht="15">
      <c r="B2012"/>
    </row>
    <row r="2013" spans="2:2" ht="15">
      <c r="B2013"/>
    </row>
    <row r="2014" spans="2:2" ht="15">
      <c r="B2014"/>
    </row>
    <row r="2015" spans="2:2" ht="15">
      <c r="B2015"/>
    </row>
    <row r="2016" spans="2:2" ht="15">
      <c r="B2016"/>
    </row>
    <row r="2017" spans="2:2" ht="15">
      <c r="B2017"/>
    </row>
    <row r="2018" spans="2:2" ht="15">
      <c r="B2018"/>
    </row>
    <row r="2019" spans="2:2" ht="15">
      <c r="B2019"/>
    </row>
    <row r="2020" spans="2:2" ht="15">
      <c r="B2020"/>
    </row>
    <row r="2021" spans="2:2" ht="15">
      <c r="B2021"/>
    </row>
    <row r="2022" spans="2:2" ht="15">
      <c r="B2022"/>
    </row>
    <row r="2023" spans="2:2" ht="15">
      <c r="B2023"/>
    </row>
    <row r="2024" spans="2:2" ht="15">
      <c r="B2024"/>
    </row>
    <row r="2025" spans="2:2" ht="15">
      <c r="B2025"/>
    </row>
    <row r="2026" spans="2:2" ht="15">
      <c r="B2026"/>
    </row>
    <row r="2027" spans="2:2" ht="15">
      <c r="B2027"/>
    </row>
    <row r="2028" spans="2:2" ht="15">
      <c r="B2028"/>
    </row>
    <row r="2029" spans="2:2" ht="15">
      <c r="B2029"/>
    </row>
    <row r="2030" spans="2:2" ht="15">
      <c r="B2030"/>
    </row>
    <row r="2031" spans="2:2" ht="15">
      <c r="B2031"/>
    </row>
    <row r="2032" spans="2:2" ht="15">
      <c r="B2032"/>
    </row>
    <row r="2033" spans="2:2" ht="15">
      <c r="B2033"/>
    </row>
    <row r="2034" spans="2:2" ht="15">
      <c r="B2034"/>
    </row>
    <row r="2035" spans="2:2" ht="15">
      <c r="B2035"/>
    </row>
    <row r="2036" spans="2:2" ht="15">
      <c r="B2036"/>
    </row>
    <row r="2037" spans="2:2" ht="15">
      <c r="B2037"/>
    </row>
    <row r="2038" spans="2:2" ht="15">
      <c r="B2038"/>
    </row>
    <row r="2039" spans="2:2" ht="15">
      <c r="B2039"/>
    </row>
    <row r="2040" spans="2:2" ht="15">
      <c r="B2040"/>
    </row>
    <row r="2041" spans="2:2" ht="15">
      <c r="B2041"/>
    </row>
    <row r="2042" spans="2:2" ht="15">
      <c r="B2042"/>
    </row>
    <row r="2043" spans="2:2" ht="15">
      <c r="B2043"/>
    </row>
    <row r="2044" spans="2:2" ht="15">
      <c r="B2044"/>
    </row>
    <row r="2045" spans="2:2" ht="15">
      <c r="B2045"/>
    </row>
    <row r="2046" spans="2:2" ht="15">
      <c r="B2046"/>
    </row>
    <row r="2047" spans="2:2" ht="15">
      <c r="B2047"/>
    </row>
    <row r="2048" spans="2:2" ht="15">
      <c r="B2048"/>
    </row>
    <row r="2049" spans="2:2" ht="15">
      <c r="B2049"/>
    </row>
    <row r="2050" spans="2:2" ht="15">
      <c r="B2050"/>
    </row>
    <row r="2051" spans="2:2" ht="15">
      <c r="B2051"/>
    </row>
    <row r="2052" spans="2:2" ht="15">
      <c r="B2052"/>
    </row>
    <row r="2053" spans="2:2" ht="15">
      <c r="B2053"/>
    </row>
    <row r="2054" spans="2:2" ht="15">
      <c r="B2054"/>
    </row>
    <row r="2055" spans="2:2" ht="15">
      <c r="B2055"/>
    </row>
    <row r="2056" spans="2:2" ht="15">
      <c r="B2056"/>
    </row>
    <row r="2057" spans="2:2" ht="15">
      <c r="B2057"/>
    </row>
    <row r="2058" spans="2:2" ht="15">
      <c r="B2058"/>
    </row>
    <row r="2059" spans="2:2" ht="15">
      <c r="B2059"/>
    </row>
    <row r="2060" spans="2:2" ht="15">
      <c r="B2060"/>
    </row>
    <row r="2061" spans="2:2" ht="15">
      <c r="B2061"/>
    </row>
    <row r="2062" spans="2:2" ht="15">
      <c r="B2062"/>
    </row>
    <row r="2063" spans="2:2" ht="15">
      <c r="B2063"/>
    </row>
    <row r="2064" spans="2:2" ht="15">
      <c r="B2064"/>
    </row>
    <row r="2065" spans="2:2" ht="15">
      <c r="B2065"/>
    </row>
    <row r="2066" spans="2:2" ht="15">
      <c r="B2066"/>
    </row>
    <row r="2067" spans="2:2" ht="15">
      <c r="B2067"/>
    </row>
    <row r="2068" spans="2:2" ht="15">
      <c r="B2068"/>
    </row>
    <row r="2069" spans="2:2" ht="15">
      <c r="B2069"/>
    </row>
    <row r="2070" spans="2:2" ht="15">
      <c r="B2070"/>
    </row>
    <row r="2071" spans="2:2" ht="15">
      <c r="B2071"/>
    </row>
    <row r="2072" spans="2:2" ht="15">
      <c r="B2072"/>
    </row>
    <row r="2073" spans="2:2" ht="15">
      <c r="B2073"/>
    </row>
    <row r="2074" spans="2:2" ht="15">
      <c r="B2074"/>
    </row>
    <row r="2075" spans="2:2" ht="15">
      <c r="B2075"/>
    </row>
    <row r="2076" spans="2:2" ht="15">
      <c r="B2076"/>
    </row>
    <row r="2077" spans="2:2" ht="15">
      <c r="B2077"/>
    </row>
    <row r="2078" spans="2:2" ht="15">
      <c r="B2078"/>
    </row>
    <row r="2079" spans="2:2" ht="15">
      <c r="B2079"/>
    </row>
    <row r="2080" spans="2:2" ht="15">
      <c r="B2080"/>
    </row>
    <row r="2081" spans="2:2" ht="15">
      <c r="B2081"/>
    </row>
    <row r="2082" spans="2:2" ht="15">
      <c r="B2082"/>
    </row>
    <row r="2083" spans="2:2" ht="15">
      <c r="B2083"/>
    </row>
    <row r="2084" spans="2:2" ht="15">
      <c r="B2084"/>
    </row>
    <row r="2085" spans="2:2" ht="15">
      <c r="B2085"/>
    </row>
    <row r="2086" spans="2:2" ht="15">
      <c r="B2086"/>
    </row>
    <row r="2087" spans="2:2" ht="15">
      <c r="B2087"/>
    </row>
    <row r="2088" spans="2:2" ht="15">
      <c r="B2088"/>
    </row>
    <row r="2089" spans="2:2" ht="15">
      <c r="B2089"/>
    </row>
    <row r="2090" spans="2:2" ht="15">
      <c r="B2090"/>
    </row>
    <row r="2091" spans="2:2" ht="15">
      <c r="B2091"/>
    </row>
    <row r="2092" spans="2:2" ht="15">
      <c r="B2092"/>
    </row>
    <row r="2093" spans="2:2" ht="15">
      <c r="B2093"/>
    </row>
    <row r="2094" spans="2:2" ht="15">
      <c r="B2094"/>
    </row>
    <row r="2095" spans="2:2" ht="15">
      <c r="B2095"/>
    </row>
    <row r="2096" spans="2:2" ht="15">
      <c r="B2096"/>
    </row>
    <row r="2097" spans="2:2" ht="15">
      <c r="B2097"/>
    </row>
    <row r="2098" spans="2:2" ht="15">
      <c r="B2098"/>
    </row>
    <row r="2099" spans="2:2" ht="15">
      <c r="B2099"/>
    </row>
    <row r="2100" spans="2:2" ht="15">
      <c r="B2100"/>
    </row>
    <row r="2101" spans="2:2" ht="15">
      <c r="B2101"/>
    </row>
    <row r="2102" spans="2:2" ht="15">
      <c r="B2102"/>
    </row>
    <row r="2103" spans="2:2" ht="15">
      <c r="B2103"/>
    </row>
    <row r="2104" spans="2:2" ht="15">
      <c r="B2104"/>
    </row>
    <row r="2105" spans="2:2" ht="15">
      <c r="B2105"/>
    </row>
    <row r="2106" spans="2:2" ht="15">
      <c r="B2106"/>
    </row>
    <row r="2107" spans="2:2" ht="15">
      <c r="B2107"/>
    </row>
    <row r="2108" spans="2:2" ht="15">
      <c r="B2108"/>
    </row>
    <row r="2109" spans="2:2" ht="15">
      <c r="B2109"/>
    </row>
    <row r="2110" spans="2:2" ht="15">
      <c r="B2110"/>
    </row>
    <row r="2111" spans="2:2" ht="15">
      <c r="B2111"/>
    </row>
    <row r="2112" spans="2:2" ht="15">
      <c r="B2112"/>
    </row>
    <row r="2113" spans="2:2" ht="15">
      <c r="B2113"/>
    </row>
    <row r="2114" spans="2:2" ht="15">
      <c r="B2114"/>
    </row>
    <row r="2115" spans="2:2" ht="15">
      <c r="B2115"/>
    </row>
    <row r="2116" spans="2:2" ht="15">
      <c r="B2116"/>
    </row>
    <row r="2117" spans="2:2" ht="15">
      <c r="B2117"/>
    </row>
    <row r="2118" spans="2:2" ht="15">
      <c r="B2118"/>
    </row>
    <row r="2119" spans="2:2" ht="15">
      <c r="B2119"/>
    </row>
    <row r="2120" spans="2:2" ht="15">
      <c r="B2120"/>
    </row>
    <row r="2121" spans="2:2" ht="15">
      <c r="B2121"/>
    </row>
    <row r="2122" spans="2:2" ht="15">
      <c r="B2122"/>
    </row>
    <row r="2123" spans="2:2" ht="15">
      <c r="B2123"/>
    </row>
    <row r="2124" spans="2:2" ht="15">
      <c r="B2124"/>
    </row>
    <row r="2125" spans="2:2" ht="15">
      <c r="B2125"/>
    </row>
    <row r="2126" spans="2:2" ht="15">
      <c r="B2126"/>
    </row>
    <row r="2127" spans="2:2" ht="15">
      <c r="B2127"/>
    </row>
    <row r="2128" spans="2:2" ht="15">
      <c r="B2128"/>
    </row>
    <row r="2129" spans="2:2" ht="15">
      <c r="B2129"/>
    </row>
    <row r="2130" spans="2:2" ht="15">
      <c r="B2130"/>
    </row>
    <row r="2131" spans="2:2" ht="15">
      <c r="B2131"/>
    </row>
    <row r="2132" spans="2:2" ht="15">
      <c r="B2132"/>
    </row>
    <row r="2133" spans="2:2" ht="15">
      <c r="B2133"/>
    </row>
    <row r="2134" spans="2:2" ht="15">
      <c r="B2134"/>
    </row>
    <row r="2135" spans="2:2" ht="15">
      <c r="B2135"/>
    </row>
    <row r="2136" spans="2:2" ht="15">
      <c r="B2136"/>
    </row>
    <row r="2137" spans="2:2" ht="15">
      <c r="B2137"/>
    </row>
    <row r="2138" spans="2:2" ht="15">
      <c r="B2138"/>
    </row>
    <row r="2139" spans="2:2" ht="15">
      <c r="B2139"/>
    </row>
    <row r="2140" spans="2:2" ht="15">
      <c r="B2140"/>
    </row>
    <row r="2141" spans="2:2" ht="15">
      <c r="B2141"/>
    </row>
    <row r="2142" spans="2:2" ht="15">
      <c r="B2142"/>
    </row>
    <row r="2143" spans="2:2" ht="15">
      <c r="B2143"/>
    </row>
    <row r="2144" spans="2:2" ht="15">
      <c r="B2144"/>
    </row>
    <row r="2145" spans="2:2" ht="15">
      <c r="B2145"/>
    </row>
    <row r="2146" spans="2:2" ht="15">
      <c r="B2146"/>
    </row>
    <row r="2147" spans="2:2" ht="15">
      <c r="B2147"/>
    </row>
    <row r="2148" spans="2:2" ht="15">
      <c r="B2148"/>
    </row>
    <row r="2149" spans="2:2" ht="15">
      <c r="B2149"/>
    </row>
    <row r="2150" spans="2:2" ht="15">
      <c r="B2150"/>
    </row>
    <row r="2151" spans="2:2" ht="15">
      <c r="B2151"/>
    </row>
    <row r="2152" spans="2:2" ht="15">
      <c r="B2152"/>
    </row>
    <row r="2153" spans="2:2" ht="15">
      <c r="B2153"/>
    </row>
    <row r="2154" spans="2:2" ht="15">
      <c r="B2154"/>
    </row>
    <row r="2155" spans="2:2" ht="15">
      <c r="B2155"/>
    </row>
    <row r="2156" spans="2:2" ht="15">
      <c r="B2156"/>
    </row>
    <row r="2157" spans="2:2" ht="15">
      <c r="B2157"/>
    </row>
    <row r="2158" spans="2:2" ht="15">
      <c r="B2158"/>
    </row>
    <row r="2159" spans="2:2" ht="15">
      <c r="B2159"/>
    </row>
    <row r="2160" spans="2:2" ht="15">
      <c r="B2160"/>
    </row>
    <row r="2161" spans="2:2" ht="15">
      <c r="B2161"/>
    </row>
    <row r="2162" spans="2:2" ht="15">
      <c r="B2162"/>
    </row>
    <row r="2163" spans="2:2" ht="15">
      <c r="B2163"/>
    </row>
    <row r="2164" spans="2:2" ht="15">
      <c r="B2164"/>
    </row>
    <row r="2165" spans="2:2" ht="15">
      <c r="B2165"/>
    </row>
    <row r="2166" spans="2:2" ht="15">
      <c r="B2166"/>
    </row>
    <row r="2167" spans="2:2" ht="15">
      <c r="B2167"/>
    </row>
    <row r="2168" spans="2:2" ht="15">
      <c r="B2168"/>
    </row>
    <row r="2169" spans="2:2" ht="15">
      <c r="B2169"/>
    </row>
    <row r="2170" spans="2:2" ht="15">
      <c r="B2170"/>
    </row>
    <row r="2171" spans="2:2" ht="15">
      <c r="B2171"/>
    </row>
    <row r="2172" spans="2:2" ht="15">
      <c r="B2172"/>
    </row>
    <row r="2173" spans="2:2" ht="15">
      <c r="B2173"/>
    </row>
    <row r="2174" spans="2:2" ht="15">
      <c r="B2174"/>
    </row>
    <row r="2175" spans="2:2" ht="15">
      <c r="B2175"/>
    </row>
    <row r="2176" spans="2:2" ht="15">
      <c r="B2176"/>
    </row>
    <row r="2177" spans="2:2" ht="15">
      <c r="B2177"/>
    </row>
    <row r="2178" spans="2:2" ht="15">
      <c r="B2178"/>
    </row>
    <row r="2179" spans="2:2" ht="15">
      <c r="B2179"/>
    </row>
    <row r="2180" spans="2:2" ht="15">
      <c r="B2180"/>
    </row>
    <row r="2181" spans="2:2" ht="15">
      <c r="B2181"/>
    </row>
    <row r="2182" spans="2:2" ht="15">
      <c r="B2182"/>
    </row>
    <row r="2183" spans="2:2" ht="15">
      <c r="B2183"/>
    </row>
    <row r="2184" spans="2:2" ht="15">
      <c r="B2184"/>
    </row>
    <row r="2185" spans="2:2" ht="15">
      <c r="B2185"/>
    </row>
    <row r="2186" spans="2:2" ht="15">
      <c r="B2186"/>
    </row>
    <row r="2187" spans="2:2" ht="15">
      <c r="B2187"/>
    </row>
    <row r="2188" spans="2:2" ht="15">
      <c r="B2188"/>
    </row>
    <row r="2189" spans="2:2" ht="15">
      <c r="B2189"/>
    </row>
    <row r="2190" spans="2:2" ht="15">
      <c r="B2190"/>
    </row>
    <row r="2191" spans="2:2" ht="15">
      <c r="B2191"/>
    </row>
    <row r="2192" spans="2:2" ht="15">
      <c r="B2192"/>
    </row>
    <row r="2193" spans="2:2" ht="15">
      <c r="B2193"/>
    </row>
    <row r="2194" spans="2:2" ht="15">
      <c r="B2194"/>
    </row>
    <row r="2195" spans="2:2" ht="15">
      <c r="B2195"/>
    </row>
    <row r="2196" spans="2:2" ht="15">
      <c r="B2196"/>
    </row>
    <row r="2197" spans="2:2" ht="15">
      <c r="B2197"/>
    </row>
    <row r="2198" spans="2:2" ht="15">
      <c r="B2198"/>
    </row>
    <row r="2199" spans="2:2" ht="15">
      <c r="B2199"/>
    </row>
    <row r="2200" spans="2:2" ht="15">
      <c r="B2200"/>
    </row>
    <row r="2201" spans="2:2" ht="15">
      <c r="B2201"/>
    </row>
    <row r="2202" spans="2:2" ht="15">
      <c r="B2202"/>
    </row>
    <row r="2203" spans="2:2" ht="15">
      <c r="B2203"/>
    </row>
    <row r="2204" spans="2:2" ht="15">
      <c r="B2204"/>
    </row>
    <row r="2205" spans="2:2" ht="15">
      <c r="B2205"/>
    </row>
    <row r="2206" spans="2:2" ht="15">
      <c r="B2206"/>
    </row>
    <row r="2207" spans="2:2" ht="15">
      <c r="B2207"/>
    </row>
    <row r="2208" spans="2:2" ht="15">
      <c r="B2208"/>
    </row>
    <row r="2209" spans="2:2" ht="15">
      <c r="B2209"/>
    </row>
    <row r="2210" spans="2:2" ht="15">
      <c r="B2210"/>
    </row>
    <row r="2211" spans="2:2" ht="15">
      <c r="B2211"/>
    </row>
    <row r="2212" spans="2:2" ht="15">
      <c r="B2212"/>
    </row>
    <row r="2213" spans="2:2" ht="15">
      <c r="B2213"/>
    </row>
    <row r="2214" spans="2:2" ht="15">
      <c r="B2214"/>
    </row>
    <row r="2215" spans="2:2" ht="15">
      <c r="B2215"/>
    </row>
    <row r="2216" spans="2:2" ht="15">
      <c r="B2216"/>
    </row>
    <row r="2217" spans="2:2" ht="15">
      <c r="B2217"/>
    </row>
    <row r="2218" spans="2:2" ht="15">
      <c r="B2218"/>
    </row>
    <row r="2219" spans="2:2" ht="15">
      <c r="B2219"/>
    </row>
    <row r="2220" spans="2:2" ht="15">
      <c r="B2220"/>
    </row>
    <row r="2221" spans="2:2" ht="15">
      <c r="B2221"/>
    </row>
    <row r="2222" spans="2:2" ht="15">
      <c r="B2222"/>
    </row>
    <row r="2223" spans="2:2" ht="15">
      <c r="B2223"/>
    </row>
    <row r="2224" spans="2:2" ht="15">
      <c r="B2224"/>
    </row>
    <row r="2225" spans="2:2" ht="15">
      <c r="B2225"/>
    </row>
    <row r="2226" spans="2:2" ht="15">
      <c r="B2226"/>
    </row>
    <row r="2227" spans="2:2" ht="15">
      <c r="B2227"/>
    </row>
    <row r="2228" spans="2:2" ht="15">
      <c r="B2228"/>
    </row>
    <row r="2229" spans="2:2" ht="15">
      <c r="B2229"/>
    </row>
    <row r="2230" spans="2:2" ht="15">
      <c r="B2230"/>
    </row>
    <row r="2231" spans="2:2" ht="15">
      <c r="B2231"/>
    </row>
    <row r="2232" spans="2:2" ht="15">
      <c r="B2232"/>
    </row>
    <row r="2233" spans="2:2" ht="15">
      <c r="B2233"/>
    </row>
    <row r="2234" spans="2:2" ht="15">
      <c r="B2234"/>
    </row>
    <row r="2235" spans="2:2" ht="15">
      <c r="B2235"/>
    </row>
    <row r="2236" spans="2:2" ht="15">
      <c r="B2236"/>
    </row>
    <row r="2237" spans="2:2" ht="15">
      <c r="B2237"/>
    </row>
    <row r="2238" spans="2:2" ht="15">
      <c r="B2238"/>
    </row>
    <row r="2239" spans="2:2" ht="15">
      <c r="B2239"/>
    </row>
    <row r="2240" spans="2:2" ht="15">
      <c r="B2240"/>
    </row>
    <row r="2241" spans="2:2" ht="15">
      <c r="B2241"/>
    </row>
    <row r="2242" spans="2:2" ht="15">
      <c r="B2242"/>
    </row>
    <row r="2243" spans="2:2" ht="15">
      <c r="B2243"/>
    </row>
    <row r="2244" spans="2:2" ht="15">
      <c r="B2244"/>
    </row>
    <row r="2245" spans="2:2" ht="15">
      <c r="B2245"/>
    </row>
    <row r="2246" spans="2:2" ht="15">
      <c r="B2246"/>
    </row>
    <row r="2247" spans="2:2" ht="15">
      <c r="B2247"/>
    </row>
    <row r="2248" spans="2:2" ht="15">
      <c r="B2248"/>
    </row>
    <row r="2249" spans="2:2" ht="15">
      <c r="B2249"/>
    </row>
    <row r="2250" spans="2:2" ht="15">
      <c r="B2250"/>
    </row>
    <row r="2251" spans="2:2" ht="15">
      <c r="B2251"/>
    </row>
    <row r="2252" spans="2:2" ht="15">
      <c r="B2252"/>
    </row>
    <row r="2253" spans="2:2" ht="15">
      <c r="B2253"/>
    </row>
    <row r="2254" spans="2:2" ht="15">
      <c r="B2254"/>
    </row>
    <row r="2255" spans="2:2" ht="15">
      <c r="B2255"/>
    </row>
    <row r="2256" spans="2:2" ht="15">
      <c r="B2256"/>
    </row>
    <row r="2257" spans="2:2" ht="15">
      <c r="B2257"/>
    </row>
    <row r="2258" spans="2:2" ht="15">
      <c r="B2258"/>
    </row>
    <row r="2259" spans="2:2" ht="15">
      <c r="B2259"/>
    </row>
    <row r="2260" spans="2:2" ht="15">
      <c r="B2260"/>
    </row>
    <row r="2261" spans="2:2" ht="15">
      <c r="B2261"/>
    </row>
    <row r="2262" spans="2:2" ht="15">
      <c r="B2262"/>
    </row>
    <row r="2263" spans="2:2" ht="15">
      <c r="B2263"/>
    </row>
    <row r="2264" spans="2:2" ht="15">
      <c r="B2264"/>
    </row>
    <row r="2265" spans="2:2" ht="15">
      <c r="B2265"/>
    </row>
    <row r="2266" spans="2:2" ht="15">
      <c r="B2266"/>
    </row>
    <row r="2267" spans="2:2" ht="15">
      <c r="B2267"/>
    </row>
    <row r="2268" spans="2:2" ht="15">
      <c r="B2268"/>
    </row>
    <row r="2269" spans="2:2" ht="15">
      <c r="B2269"/>
    </row>
    <row r="2270" spans="2:2" ht="15">
      <c r="B2270"/>
    </row>
    <row r="2271" spans="2:2" ht="15">
      <c r="B2271"/>
    </row>
    <row r="2272" spans="2:2" ht="15">
      <c r="B2272"/>
    </row>
    <row r="2273" spans="2:2" ht="15">
      <c r="B2273"/>
    </row>
    <row r="2274" spans="2:2" ht="15">
      <c r="B2274"/>
    </row>
    <row r="2275" spans="2:2" ht="15">
      <c r="B2275"/>
    </row>
    <row r="2276" spans="2:2" ht="15">
      <c r="B2276"/>
    </row>
    <row r="2277" spans="2:2" ht="15">
      <c r="B2277"/>
    </row>
    <row r="2278" spans="2:2" ht="15">
      <c r="B2278"/>
    </row>
    <row r="2279" spans="2:2" ht="15">
      <c r="B2279"/>
    </row>
    <row r="2280" spans="2:2" ht="15">
      <c r="B2280"/>
    </row>
    <row r="2281" spans="2:2" ht="15">
      <c r="B2281"/>
    </row>
    <row r="2282" spans="2:2" ht="15">
      <c r="B2282"/>
    </row>
    <row r="2283" spans="2:2" ht="15">
      <c r="B2283"/>
    </row>
    <row r="2284" spans="2:2" ht="15">
      <c r="B2284"/>
    </row>
    <row r="2285" spans="2:2" ht="15">
      <c r="B2285"/>
    </row>
    <row r="2286" spans="2:2" ht="15">
      <c r="B2286"/>
    </row>
    <row r="2287" spans="2:2" ht="15">
      <c r="B2287"/>
    </row>
    <row r="2288" spans="2:2" ht="15">
      <c r="B2288"/>
    </row>
    <row r="2289" spans="2:2" ht="15">
      <c r="B2289"/>
    </row>
    <row r="2290" spans="2:2" ht="15">
      <c r="B2290"/>
    </row>
    <row r="2291" spans="2:2" ht="15">
      <c r="B2291"/>
    </row>
    <row r="2292" spans="2:2" ht="15">
      <c r="B2292"/>
    </row>
    <row r="2293" spans="2:2" ht="15">
      <c r="B2293"/>
    </row>
    <row r="2294" spans="2:2" ht="15">
      <c r="B2294"/>
    </row>
    <row r="2295" spans="2:2" ht="15">
      <c r="B2295"/>
    </row>
    <row r="2296" spans="2:2" ht="15">
      <c r="B2296"/>
    </row>
    <row r="2297" spans="2:2" ht="15">
      <c r="B2297"/>
    </row>
    <row r="2298" spans="2:2" ht="15">
      <c r="B2298"/>
    </row>
    <row r="2299" spans="2:2" ht="15">
      <c r="B2299"/>
    </row>
    <row r="2300" spans="2:2" ht="15">
      <c r="B2300"/>
    </row>
    <row r="2301" spans="2:2" ht="15">
      <c r="B2301"/>
    </row>
    <row r="2302" spans="2:2" ht="15">
      <c r="B2302"/>
    </row>
    <row r="2303" spans="2:2" ht="15">
      <c r="B2303"/>
    </row>
    <row r="2304" spans="2:2" ht="15">
      <c r="B2304"/>
    </row>
    <row r="2305" spans="2:2" ht="15">
      <c r="B2305"/>
    </row>
    <row r="2306" spans="2:2" ht="15">
      <c r="B2306"/>
    </row>
    <row r="2307" spans="2:2" ht="15">
      <c r="B2307"/>
    </row>
    <row r="2308" spans="2:2" ht="15">
      <c r="B2308"/>
    </row>
    <row r="2309" spans="2:2" ht="15">
      <c r="B2309"/>
    </row>
    <row r="2310" spans="2:2" ht="15">
      <c r="B2310"/>
    </row>
    <row r="2311" spans="2:2" ht="15">
      <c r="B2311"/>
    </row>
    <row r="2312" spans="2:2" ht="15">
      <c r="B2312"/>
    </row>
    <row r="2313" spans="2:2" ht="15">
      <c r="B2313"/>
    </row>
    <row r="2314" spans="2:2" ht="15">
      <c r="B2314"/>
    </row>
    <row r="2315" spans="2:2" ht="15">
      <c r="B2315"/>
    </row>
    <row r="2316" spans="2:2" ht="15">
      <c r="B2316"/>
    </row>
    <row r="2317" spans="2:2" ht="15">
      <c r="B2317"/>
    </row>
    <row r="2318" spans="2:2" ht="15">
      <c r="B2318"/>
    </row>
    <row r="2319" spans="2:2" ht="15">
      <c r="B2319"/>
    </row>
    <row r="2320" spans="2:2" ht="15">
      <c r="B2320"/>
    </row>
    <row r="2321" spans="2:2" ht="15">
      <c r="B2321"/>
    </row>
    <row r="2322" spans="2:2" ht="15">
      <c r="B2322"/>
    </row>
    <row r="2323" spans="2:2" ht="15">
      <c r="B2323"/>
    </row>
    <row r="2324" spans="2:2" ht="15">
      <c r="B2324"/>
    </row>
    <row r="2325" spans="2:2" ht="15">
      <c r="B2325"/>
    </row>
    <row r="2326" spans="2:2" ht="15">
      <c r="B2326"/>
    </row>
    <row r="2327" spans="2:2" ht="15">
      <c r="B2327"/>
    </row>
    <row r="2328" spans="2:2" ht="15">
      <c r="B2328"/>
    </row>
    <row r="2329" spans="2:2" ht="15">
      <c r="B2329"/>
    </row>
    <row r="2330" spans="2:2" ht="15">
      <c r="B2330"/>
    </row>
    <row r="2331" spans="2:2" ht="15">
      <c r="B2331"/>
    </row>
    <row r="2332" spans="2:2" ht="15">
      <c r="B2332"/>
    </row>
    <row r="2333" spans="2:2" ht="15">
      <c r="B2333"/>
    </row>
    <row r="2334" spans="2:2" ht="15">
      <c r="B2334"/>
    </row>
    <row r="2335" spans="2:2" ht="15">
      <c r="B2335"/>
    </row>
    <row r="2336" spans="2:2" ht="15">
      <c r="B2336"/>
    </row>
    <row r="2337" spans="2:2" ht="15">
      <c r="B2337"/>
    </row>
    <row r="2338" spans="2:2" ht="15">
      <c r="B2338"/>
    </row>
    <row r="2339" spans="2:2" ht="15">
      <c r="B2339"/>
    </row>
    <row r="2340" spans="2:2" ht="15">
      <c r="B2340"/>
    </row>
    <row r="2341" spans="2:2" ht="15">
      <c r="B2341"/>
    </row>
    <row r="2342" spans="2:2" ht="15">
      <c r="B2342"/>
    </row>
    <row r="2343" spans="2:2" ht="15">
      <c r="B2343"/>
    </row>
    <row r="2344" spans="2:2" ht="15">
      <c r="B2344"/>
    </row>
    <row r="2345" spans="2:2" ht="15">
      <c r="B2345"/>
    </row>
    <row r="2346" spans="2:2" ht="15">
      <c r="B2346"/>
    </row>
    <row r="2347" spans="2:2" ht="15">
      <c r="B2347"/>
    </row>
    <row r="2348" spans="2:2" ht="15">
      <c r="B2348"/>
    </row>
    <row r="2349" spans="2:2" ht="15">
      <c r="B2349"/>
    </row>
    <row r="2350" spans="2:2" ht="15">
      <c r="B2350"/>
    </row>
    <row r="2351" spans="2:2" ht="15">
      <c r="B2351"/>
    </row>
    <row r="2352" spans="2:2" ht="15">
      <c r="B2352"/>
    </row>
    <row r="2353" spans="2:2" ht="15">
      <c r="B2353"/>
    </row>
    <row r="2354" spans="2:2" ht="15">
      <c r="B2354"/>
    </row>
    <row r="2355" spans="2:2" ht="15">
      <c r="B2355"/>
    </row>
    <row r="2356" spans="2:2" ht="15">
      <c r="B2356"/>
    </row>
    <row r="2357" spans="2:2" ht="15">
      <c r="B2357"/>
    </row>
    <row r="2358" spans="2:2" ht="15">
      <c r="B2358"/>
    </row>
    <row r="2359" spans="2:2" ht="15">
      <c r="B2359"/>
    </row>
    <row r="2360" spans="2:2" ht="15">
      <c r="B2360"/>
    </row>
    <row r="2361" spans="2:2" ht="15">
      <c r="B2361"/>
    </row>
    <row r="2362" spans="2:2" ht="15">
      <c r="B2362"/>
    </row>
    <row r="2363" spans="2:2" ht="15">
      <c r="B2363"/>
    </row>
    <row r="2364" spans="2:2" ht="15">
      <c r="B2364"/>
    </row>
    <row r="2365" spans="2:2" ht="15">
      <c r="B2365"/>
    </row>
    <row r="2366" spans="2:2" ht="15">
      <c r="B2366"/>
    </row>
    <row r="2367" spans="2:2" ht="15">
      <c r="B2367"/>
    </row>
    <row r="2368" spans="2:2" ht="15">
      <c r="B2368"/>
    </row>
    <row r="2369" spans="2:2" ht="15">
      <c r="B2369"/>
    </row>
    <row r="2370" spans="2:2" ht="15">
      <c r="B2370"/>
    </row>
    <row r="2371" spans="2:2" ht="15">
      <c r="B2371"/>
    </row>
    <row r="2372" spans="2:2" ht="15">
      <c r="B2372"/>
    </row>
    <row r="2373" spans="2:2" ht="15">
      <c r="B2373"/>
    </row>
    <row r="2374" spans="2:2" ht="15">
      <c r="B2374"/>
    </row>
    <row r="2375" spans="2:2" ht="15">
      <c r="B2375"/>
    </row>
    <row r="2376" spans="2:2" ht="15">
      <c r="B2376"/>
    </row>
    <row r="2377" spans="2:2" ht="15">
      <c r="B2377"/>
    </row>
    <row r="2378" spans="2:2" ht="15">
      <c r="B2378"/>
    </row>
    <row r="2379" spans="2:2" ht="15">
      <c r="B2379"/>
    </row>
    <row r="2380" spans="2:2" ht="15">
      <c r="B2380"/>
    </row>
    <row r="2381" spans="2:2" ht="15">
      <c r="B2381"/>
    </row>
    <row r="2382" spans="2:2" ht="15">
      <c r="B2382"/>
    </row>
    <row r="2383" spans="2:2" ht="15">
      <c r="B2383"/>
    </row>
    <row r="2384" spans="2:2" ht="15">
      <c r="B2384"/>
    </row>
    <row r="2385" spans="2:2" ht="15">
      <c r="B2385"/>
    </row>
    <row r="2386" spans="2:2" ht="15">
      <c r="B2386"/>
    </row>
    <row r="2387" spans="2:2" ht="15">
      <c r="B2387"/>
    </row>
    <row r="2388" spans="2:2" ht="15">
      <c r="B2388"/>
    </row>
    <row r="2389" spans="2:2" ht="15">
      <c r="B2389"/>
    </row>
    <row r="2390" spans="2:2" ht="15">
      <c r="B2390"/>
    </row>
    <row r="2391" spans="2:2" ht="15">
      <c r="B2391"/>
    </row>
    <row r="2392" spans="2:2" ht="15">
      <c r="B2392"/>
    </row>
    <row r="2393" spans="2:2" ht="15">
      <c r="B2393"/>
    </row>
    <row r="2394" spans="2:2" ht="15">
      <c r="B2394"/>
    </row>
    <row r="2395" spans="2:2" ht="15">
      <c r="B2395"/>
    </row>
    <row r="2396" spans="2:2" ht="15">
      <c r="B2396"/>
    </row>
    <row r="2397" spans="2:2" ht="15">
      <c r="B2397"/>
    </row>
    <row r="2398" spans="2:2" ht="15">
      <c r="B2398"/>
    </row>
    <row r="2399" spans="2:2" ht="15">
      <c r="B2399"/>
    </row>
    <row r="2400" spans="2:2" ht="15">
      <c r="B2400"/>
    </row>
    <row r="2401" spans="2:2" ht="15">
      <c r="B2401"/>
    </row>
    <row r="2402" spans="2:2" ht="15">
      <c r="B2402"/>
    </row>
    <row r="2403" spans="2:2" ht="15">
      <c r="B2403"/>
    </row>
    <row r="2404" spans="2:2" ht="15">
      <c r="B2404"/>
    </row>
    <row r="2405" spans="2:2" ht="15">
      <c r="B2405"/>
    </row>
    <row r="2406" spans="2:2" ht="15">
      <c r="B2406"/>
    </row>
    <row r="2407" spans="2:2" ht="15">
      <c r="B2407"/>
    </row>
    <row r="2408" spans="2:2" ht="15">
      <c r="B2408"/>
    </row>
    <row r="2409" spans="2:2" ht="15">
      <c r="B2409"/>
    </row>
    <row r="2410" spans="2:2" ht="15">
      <c r="B2410"/>
    </row>
    <row r="2411" spans="2:2" ht="15">
      <c r="B2411"/>
    </row>
    <row r="2412" spans="2:2" ht="15">
      <c r="B2412"/>
    </row>
    <row r="2413" spans="2:2" ht="15">
      <c r="B2413"/>
    </row>
    <row r="2414" spans="2:2" ht="15">
      <c r="B2414"/>
    </row>
    <row r="2415" spans="2:2" ht="15">
      <c r="B2415"/>
    </row>
    <row r="2416" spans="2:2" ht="15">
      <c r="B2416"/>
    </row>
    <row r="2417" spans="2:2" ht="15">
      <c r="B2417"/>
    </row>
    <row r="2418" spans="2:2" ht="15">
      <c r="B2418"/>
    </row>
    <row r="2419" spans="2:2" ht="15">
      <c r="B2419"/>
    </row>
    <row r="2420" spans="2:2" ht="15">
      <c r="B2420"/>
    </row>
    <row r="2421" spans="2:2" ht="15">
      <c r="B2421"/>
    </row>
    <row r="2422" spans="2:2" ht="15">
      <c r="B2422"/>
    </row>
    <row r="2423" spans="2:2" ht="15">
      <c r="B2423"/>
    </row>
    <row r="2424" spans="2:2" ht="15">
      <c r="B2424"/>
    </row>
    <row r="2425" spans="2:2" ht="15">
      <c r="B2425"/>
    </row>
    <row r="2426" spans="2:2" ht="15">
      <c r="B2426"/>
    </row>
    <row r="2427" spans="2:2" ht="15">
      <c r="B2427"/>
    </row>
    <row r="2428" spans="2:2" ht="15">
      <c r="B2428"/>
    </row>
    <row r="2429" spans="2:2" ht="15">
      <c r="B2429"/>
    </row>
    <row r="2430" spans="2:2" ht="15">
      <c r="B2430"/>
    </row>
    <row r="2431" spans="2:2" ht="15">
      <c r="B2431"/>
    </row>
    <row r="2432" spans="2:2" ht="15">
      <c r="B2432"/>
    </row>
    <row r="2433" spans="2:2" ht="15">
      <c r="B2433"/>
    </row>
    <row r="2434" spans="2:2" ht="15">
      <c r="B2434"/>
    </row>
    <row r="2435" spans="2:2" ht="15">
      <c r="B2435"/>
    </row>
    <row r="2436" spans="2:2" ht="15">
      <c r="B2436"/>
    </row>
    <row r="2437" spans="2:2" ht="15">
      <c r="B2437"/>
    </row>
    <row r="2438" spans="2:2" ht="15">
      <c r="B2438"/>
    </row>
    <row r="2439" spans="2:2" ht="15">
      <c r="B2439"/>
    </row>
    <row r="2440" spans="2:2" ht="15">
      <c r="B2440"/>
    </row>
    <row r="2441" spans="2:2" ht="15">
      <c r="B2441"/>
    </row>
    <row r="2442" spans="2:2" ht="15">
      <c r="B2442"/>
    </row>
    <row r="2443" spans="2:2" ht="15">
      <c r="B2443"/>
    </row>
    <row r="2444" spans="2:2" ht="15">
      <c r="B2444"/>
    </row>
    <row r="2445" spans="2:2" ht="15">
      <c r="B2445"/>
    </row>
    <row r="2446" spans="2:2" ht="15">
      <c r="B2446"/>
    </row>
    <row r="2447" spans="2:2" ht="15">
      <c r="B2447"/>
    </row>
    <row r="2448" spans="2:2" ht="15">
      <c r="B2448"/>
    </row>
    <row r="2449" spans="2:2" ht="15">
      <c r="B2449"/>
    </row>
    <row r="2450" spans="2:2" ht="15">
      <c r="B2450"/>
    </row>
    <row r="2451" spans="2:2" ht="15">
      <c r="B2451"/>
    </row>
    <row r="2452" spans="2:2" ht="15">
      <c r="B2452"/>
    </row>
    <row r="2453" spans="2:2" ht="15">
      <c r="B2453"/>
    </row>
    <row r="2454" spans="2:2" ht="15">
      <c r="B2454"/>
    </row>
    <row r="2455" spans="2:2" ht="15">
      <c r="B2455"/>
    </row>
    <row r="2456" spans="2:2" ht="15">
      <c r="B2456"/>
    </row>
    <row r="2457" spans="2:2" ht="15">
      <c r="B2457"/>
    </row>
    <row r="2458" spans="2:2" ht="15">
      <c r="B2458"/>
    </row>
    <row r="2459" spans="2:2" ht="15">
      <c r="B2459"/>
    </row>
    <row r="2460" spans="2:2" ht="15">
      <c r="B2460"/>
    </row>
    <row r="2461" spans="2:2" ht="15">
      <c r="B2461"/>
    </row>
    <row r="2462" spans="2:2" ht="15">
      <c r="B2462"/>
    </row>
    <row r="2463" spans="2:2" ht="15">
      <c r="B2463"/>
    </row>
    <row r="2464" spans="2:2" ht="15">
      <c r="B2464"/>
    </row>
    <row r="2465" spans="2:2" ht="15">
      <c r="B2465"/>
    </row>
    <row r="2466" spans="2:2" ht="15">
      <c r="B2466"/>
    </row>
    <row r="2467" spans="2:2" ht="15">
      <c r="B2467"/>
    </row>
    <row r="2468" spans="2:2" ht="15">
      <c r="B2468"/>
    </row>
    <row r="2469" spans="2:2" ht="15">
      <c r="B2469"/>
    </row>
    <row r="2470" spans="2:2" ht="15">
      <c r="B2470"/>
    </row>
    <row r="2471" spans="2:2" ht="15">
      <c r="B2471"/>
    </row>
    <row r="2472" spans="2:2" ht="15">
      <c r="B2472"/>
    </row>
    <row r="2473" spans="2:2" ht="15">
      <c r="B2473"/>
    </row>
    <row r="2474" spans="2:2" ht="15">
      <c r="B2474"/>
    </row>
    <row r="2475" spans="2:2" ht="15">
      <c r="B2475"/>
    </row>
    <row r="2476" spans="2:2" ht="15">
      <c r="B2476"/>
    </row>
    <row r="2477" spans="2:2" ht="15">
      <c r="B2477"/>
    </row>
    <row r="2478" spans="2:2" ht="15">
      <c r="B2478"/>
    </row>
    <row r="2479" spans="2:2" ht="15">
      <c r="B2479"/>
    </row>
    <row r="2480" spans="2:2" ht="15">
      <c r="B2480"/>
    </row>
    <row r="2481" spans="2:2" ht="15">
      <c r="B2481"/>
    </row>
    <row r="2482" spans="2:2" ht="15">
      <c r="B2482"/>
    </row>
    <row r="2483" spans="2:2" ht="15">
      <c r="B2483"/>
    </row>
    <row r="2484" spans="2:2" ht="15">
      <c r="B2484"/>
    </row>
    <row r="2485" spans="2:2" ht="15">
      <c r="B2485"/>
    </row>
    <row r="2486" spans="2:2" ht="15">
      <c r="B2486"/>
    </row>
    <row r="2487" spans="2:2" ht="15">
      <c r="B2487"/>
    </row>
    <row r="2488" spans="2:2" ht="15">
      <c r="B2488"/>
    </row>
    <row r="2489" spans="2:2" ht="15">
      <c r="B2489"/>
    </row>
    <row r="2490" spans="2:2" ht="15">
      <c r="B2490"/>
    </row>
    <row r="2491" spans="2:2" ht="15">
      <c r="B2491"/>
    </row>
    <row r="2492" spans="2:2" ht="15">
      <c r="B2492"/>
    </row>
    <row r="2493" spans="2:2" ht="15">
      <c r="B2493"/>
    </row>
    <row r="2494" spans="2:2" ht="15">
      <c r="B2494"/>
    </row>
    <row r="2495" spans="2:2" ht="15">
      <c r="B2495"/>
    </row>
    <row r="2496" spans="2:2" ht="15">
      <c r="B2496"/>
    </row>
    <row r="2497" spans="2:2" ht="15">
      <c r="B2497"/>
    </row>
    <row r="2498" spans="2:2" ht="15">
      <c r="B2498"/>
    </row>
    <row r="2499" spans="2:2" ht="15">
      <c r="B2499"/>
    </row>
    <row r="2500" spans="2:2" ht="15">
      <c r="B2500"/>
    </row>
    <row r="2501" spans="2:2" ht="15">
      <c r="B2501"/>
    </row>
    <row r="2502" spans="2:2" ht="15">
      <c r="B2502"/>
    </row>
    <row r="2503" spans="2:2" ht="15">
      <c r="B2503"/>
    </row>
    <row r="2504" spans="2:2" ht="15">
      <c r="B2504"/>
    </row>
    <row r="2505" spans="2:2" ht="15">
      <c r="B2505"/>
    </row>
    <row r="2506" spans="2:2" ht="15">
      <c r="B2506"/>
    </row>
    <row r="2507" spans="2:2" ht="15">
      <c r="B2507"/>
    </row>
    <row r="2508" spans="2:2" ht="15">
      <c r="B2508"/>
    </row>
    <row r="2509" spans="2:2" ht="15">
      <c r="B2509"/>
    </row>
    <row r="2510" spans="2:2" ht="15">
      <c r="B2510"/>
    </row>
    <row r="2511" spans="2:2" ht="15">
      <c r="B2511"/>
    </row>
    <row r="2512" spans="2:2" ht="15">
      <c r="B2512"/>
    </row>
    <row r="2513" spans="2:2" ht="15">
      <c r="B2513"/>
    </row>
    <row r="2514" spans="2:2" ht="15">
      <c r="B2514"/>
    </row>
    <row r="2515" spans="2:2" ht="15">
      <c r="B2515"/>
    </row>
    <row r="2516" spans="2:2" ht="15">
      <c r="B2516"/>
    </row>
    <row r="2517" spans="2:2" ht="15">
      <c r="B2517"/>
    </row>
    <row r="2518" spans="2:2" ht="15">
      <c r="B2518"/>
    </row>
    <row r="2519" spans="2:2" ht="15">
      <c r="B2519"/>
    </row>
    <row r="2520" spans="2:2" ht="15">
      <c r="B2520"/>
    </row>
    <row r="2521" spans="2:2" ht="15">
      <c r="B2521"/>
    </row>
    <row r="2522" spans="2:2" ht="15">
      <c r="B2522"/>
    </row>
    <row r="2523" spans="2:2" ht="15">
      <c r="B2523"/>
    </row>
    <row r="2524" spans="2:2" ht="15">
      <c r="B2524"/>
    </row>
    <row r="2525" spans="2:2" ht="15">
      <c r="B2525"/>
    </row>
    <row r="2526" spans="2:2" ht="15">
      <c r="B2526"/>
    </row>
    <row r="2527" spans="2:2" ht="15">
      <c r="B2527"/>
    </row>
    <row r="2528" spans="2:2" ht="15">
      <c r="B2528"/>
    </row>
    <row r="2529" spans="2:2" ht="15">
      <c r="B2529"/>
    </row>
    <row r="2530" spans="2:2" ht="15">
      <c r="B2530"/>
    </row>
    <row r="2531" spans="2:2" ht="15">
      <c r="B2531"/>
    </row>
    <row r="2532" spans="2:2" ht="15">
      <c r="B2532"/>
    </row>
    <row r="2533" spans="2:2" ht="15">
      <c r="B2533"/>
    </row>
    <row r="2534" spans="2:2" ht="15">
      <c r="B2534"/>
    </row>
    <row r="2535" spans="2:2" ht="15">
      <c r="B2535"/>
    </row>
    <row r="2536" spans="2:2" ht="15">
      <c r="B2536"/>
    </row>
    <row r="2537" spans="2:2" ht="15">
      <c r="B2537"/>
    </row>
    <row r="2538" spans="2:2" ht="15">
      <c r="B2538"/>
    </row>
    <row r="2539" spans="2:2" ht="15">
      <c r="B2539"/>
    </row>
    <row r="2540" spans="2:2" ht="15">
      <c r="B2540"/>
    </row>
    <row r="2541" spans="2:2" ht="15">
      <c r="B2541"/>
    </row>
    <row r="2542" spans="2:2" ht="15">
      <c r="B2542"/>
    </row>
    <row r="2543" spans="2:2" ht="15">
      <c r="B2543"/>
    </row>
    <row r="2544" spans="2:2" ht="15">
      <c r="B2544"/>
    </row>
    <row r="2545" spans="2:2" ht="15">
      <c r="B2545"/>
    </row>
    <row r="2546" spans="2:2" ht="15">
      <c r="B2546"/>
    </row>
    <row r="2547" spans="2:2" ht="15">
      <c r="B2547"/>
    </row>
    <row r="2548" spans="2:2" ht="15">
      <c r="B2548"/>
    </row>
    <row r="2549" spans="2:2" ht="15">
      <c r="B2549"/>
    </row>
    <row r="2550" spans="2:2" ht="15">
      <c r="B2550"/>
    </row>
    <row r="2551" spans="2:2" ht="15">
      <c r="B2551"/>
    </row>
    <row r="2552" spans="2:2" ht="15">
      <c r="B2552"/>
    </row>
    <row r="2553" spans="2:2" ht="15">
      <c r="B2553"/>
    </row>
    <row r="2554" spans="2:2" ht="15">
      <c r="B2554"/>
    </row>
    <row r="2555" spans="2:2" ht="15">
      <c r="B2555"/>
    </row>
    <row r="2556" spans="2:2" ht="15">
      <c r="B2556"/>
    </row>
    <row r="2557" spans="2:2" ht="15">
      <c r="B2557"/>
    </row>
    <row r="2558" spans="2:2" ht="15">
      <c r="B2558"/>
    </row>
    <row r="2559" spans="2:2" ht="15">
      <c r="B2559"/>
    </row>
    <row r="2560" spans="2:2" ht="15">
      <c r="B2560"/>
    </row>
    <row r="2561" spans="2:2" ht="15">
      <c r="B2561"/>
    </row>
    <row r="2562" spans="2:2" ht="15">
      <c r="B2562"/>
    </row>
    <row r="2563" spans="2:2" ht="15">
      <c r="B2563"/>
    </row>
    <row r="2564" spans="2:2" ht="15">
      <c r="B2564"/>
    </row>
    <row r="2565" spans="2:2" ht="15">
      <c r="B2565"/>
    </row>
    <row r="2566" spans="2:2" ht="15">
      <c r="B2566"/>
    </row>
    <row r="2567" spans="2:2" ht="15">
      <c r="B2567"/>
    </row>
    <row r="2568" spans="2:2" ht="15">
      <c r="B2568"/>
    </row>
    <row r="2569" spans="2:2" ht="15">
      <c r="B2569"/>
    </row>
    <row r="2570" spans="2:2" ht="15">
      <c r="B2570"/>
    </row>
    <row r="2571" spans="2:2" ht="15">
      <c r="B2571"/>
    </row>
    <row r="2572" spans="2:2" ht="15">
      <c r="B2572"/>
    </row>
    <row r="2573" spans="2:2" ht="15">
      <c r="B2573"/>
    </row>
    <row r="2574" spans="2:2" ht="15">
      <c r="B2574"/>
    </row>
    <row r="2575" spans="2:2" ht="15">
      <c r="B2575"/>
    </row>
    <row r="2576" spans="2:2" ht="15">
      <c r="B2576"/>
    </row>
    <row r="2577" spans="2:2" ht="15">
      <c r="B2577"/>
    </row>
    <row r="2578" spans="2:2" ht="15">
      <c r="B2578"/>
    </row>
    <row r="2579" spans="2:2" ht="15">
      <c r="B2579"/>
    </row>
    <row r="2580" spans="2:2" ht="15">
      <c r="B2580"/>
    </row>
    <row r="2581" spans="2:2" ht="15">
      <c r="B2581"/>
    </row>
    <row r="2582" spans="2:2" ht="15">
      <c r="B2582"/>
    </row>
    <row r="2583" spans="2:2" ht="15">
      <c r="B2583"/>
    </row>
    <row r="2584" spans="2:2" ht="15">
      <c r="B2584"/>
    </row>
    <row r="2585" spans="2:2" ht="15">
      <c r="B2585"/>
    </row>
    <row r="2586" spans="2:2" ht="15">
      <c r="B2586"/>
    </row>
    <row r="2587" spans="2:2" ht="15">
      <c r="B2587"/>
    </row>
    <row r="2588" spans="2:2" ht="15">
      <c r="B2588"/>
    </row>
    <row r="2589" spans="2:2" ht="15">
      <c r="B2589"/>
    </row>
    <row r="2590" spans="2:2" ht="15">
      <c r="B2590"/>
    </row>
    <row r="2591" spans="2:2" ht="15">
      <c r="B2591"/>
    </row>
    <row r="2592" spans="2:2" ht="15">
      <c r="B2592"/>
    </row>
    <row r="2593" spans="2:2" ht="15">
      <c r="B2593"/>
    </row>
    <row r="2594" spans="2:2" ht="15">
      <c r="B2594"/>
    </row>
    <row r="2595" spans="2:2" ht="15">
      <c r="B2595"/>
    </row>
    <row r="2596" spans="2:2" ht="15">
      <c r="B2596"/>
    </row>
    <row r="2597" spans="2:2" ht="15">
      <c r="B2597"/>
    </row>
    <row r="2598" spans="2:2" ht="15">
      <c r="B2598"/>
    </row>
    <row r="2599" spans="2:2" ht="15">
      <c r="B2599"/>
    </row>
    <row r="2600" spans="2:2" ht="15">
      <c r="B2600"/>
    </row>
    <row r="2601" spans="2:2" ht="15">
      <c r="B2601"/>
    </row>
    <row r="2602" spans="2:2" ht="15">
      <c r="B2602"/>
    </row>
    <row r="2603" spans="2:2" ht="15">
      <c r="B2603"/>
    </row>
    <row r="2604" spans="2:2" ht="15">
      <c r="B2604"/>
    </row>
    <row r="2605" spans="2:2" ht="15">
      <c r="B2605"/>
    </row>
    <row r="2606" spans="2:2" ht="15">
      <c r="B2606"/>
    </row>
    <row r="2607" spans="2:2" ht="15">
      <c r="B2607"/>
    </row>
    <row r="2608" spans="2:2" ht="15">
      <c r="B2608"/>
    </row>
    <row r="2609" spans="2:2" ht="15">
      <c r="B2609"/>
    </row>
    <row r="2610" spans="2:2" ht="15">
      <c r="B2610"/>
    </row>
    <row r="2611" spans="2:2" ht="15">
      <c r="B2611"/>
    </row>
    <row r="2612" spans="2:2" ht="15">
      <c r="B2612"/>
    </row>
    <row r="2613" spans="2:2" ht="15">
      <c r="B2613"/>
    </row>
    <row r="2614" spans="2:2" ht="15">
      <c r="B2614"/>
    </row>
    <row r="2615" spans="2:2" ht="15">
      <c r="B2615"/>
    </row>
    <row r="2616" spans="2:2" ht="15">
      <c r="B2616"/>
    </row>
    <row r="2617" spans="2:2" ht="15">
      <c r="B2617"/>
    </row>
    <row r="2618" spans="2:2" ht="15">
      <c r="B2618"/>
    </row>
    <row r="2619" spans="2:2" ht="15">
      <c r="B2619"/>
    </row>
    <row r="2620" spans="2:2" ht="15">
      <c r="B2620"/>
    </row>
    <row r="2621" spans="2:2" ht="15">
      <c r="B2621"/>
    </row>
    <row r="2622" spans="2:2" ht="15">
      <c r="B2622"/>
    </row>
    <row r="2623" spans="2:2" ht="15">
      <c r="B2623"/>
    </row>
    <row r="2624" spans="2:2" ht="15">
      <c r="B2624"/>
    </row>
    <row r="2625" spans="2:2" ht="15">
      <c r="B2625"/>
    </row>
    <row r="2626" spans="2:2" ht="15">
      <c r="B2626"/>
    </row>
    <row r="2627" spans="2:2" ht="15">
      <c r="B2627"/>
    </row>
    <row r="2628" spans="2:2" ht="15">
      <c r="B2628"/>
    </row>
    <row r="2629" spans="2:2" ht="15">
      <c r="B2629"/>
    </row>
    <row r="2630" spans="2:2" ht="15">
      <c r="B2630"/>
    </row>
    <row r="2631" spans="2:2" ht="15">
      <c r="B2631"/>
    </row>
    <row r="2632" spans="2:2" ht="15">
      <c r="B2632"/>
    </row>
    <row r="2633" spans="2:2" ht="15">
      <c r="B2633"/>
    </row>
    <row r="2634" spans="2:2" ht="15">
      <c r="B2634"/>
    </row>
    <row r="2635" spans="2:2" ht="15">
      <c r="B2635"/>
    </row>
    <row r="2636" spans="2:2" ht="15">
      <c r="B2636"/>
    </row>
    <row r="2637" spans="2:2" ht="15">
      <c r="B2637"/>
    </row>
    <row r="2638" spans="2:2" ht="15">
      <c r="B2638"/>
    </row>
    <row r="2639" spans="2:2" ht="15">
      <c r="B2639"/>
    </row>
    <row r="2640" spans="2:2" ht="15">
      <c r="B2640"/>
    </row>
    <row r="2641" spans="2:2" ht="15">
      <c r="B2641"/>
    </row>
    <row r="2642" spans="2:2" ht="15">
      <c r="B2642"/>
    </row>
    <row r="2643" spans="2:2" ht="15">
      <c r="B2643"/>
    </row>
    <row r="2644" spans="2:2" ht="15">
      <c r="B2644"/>
    </row>
    <row r="2645" spans="2:2" ht="15">
      <c r="B2645"/>
    </row>
    <row r="2646" spans="2:2" ht="15">
      <c r="B2646"/>
    </row>
    <row r="2647" spans="2:2" ht="15">
      <c r="B2647"/>
    </row>
    <row r="2648" spans="2:2" ht="15">
      <c r="B2648"/>
    </row>
    <row r="2649" spans="2:2" ht="15">
      <c r="B2649"/>
    </row>
    <row r="2650" spans="2:2" ht="15">
      <c r="B2650"/>
    </row>
    <row r="2651" spans="2:2" ht="15">
      <c r="B2651"/>
    </row>
    <row r="2652" spans="2:2" ht="15">
      <c r="B2652"/>
    </row>
    <row r="2653" spans="2:2" ht="15">
      <c r="B2653"/>
    </row>
    <row r="2654" spans="2:2" ht="15">
      <c r="B2654"/>
    </row>
    <row r="2655" spans="2:2" ht="15">
      <c r="B2655"/>
    </row>
    <row r="2656" spans="2:2" ht="15">
      <c r="B2656"/>
    </row>
    <row r="2657" spans="2:2" ht="15">
      <c r="B2657"/>
    </row>
    <row r="2658" spans="2:2" ht="15">
      <c r="B2658"/>
    </row>
    <row r="2659" spans="2:2" ht="15">
      <c r="B2659"/>
    </row>
    <row r="2660" spans="2:2" ht="15">
      <c r="B2660"/>
    </row>
    <row r="2661" spans="2:2" ht="15">
      <c r="B2661"/>
    </row>
    <row r="2662" spans="2:2" ht="15">
      <c r="B2662"/>
    </row>
    <row r="2663" spans="2:2" ht="15">
      <c r="B2663"/>
    </row>
    <row r="2664" spans="2:2" ht="15">
      <c r="B2664"/>
    </row>
    <row r="2665" spans="2:2" ht="15">
      <c r="B2665"/>
    </row>
    <row r="2666" spans="2:2" ht="15">
      <c r="B2666"/>
    </row>
    <row r="2667" spans="2:2" ht="15">
      <c r="B2667"/>
    </row>
    <row r="2668" spans="2:2" ht="15">
      <c r="B2668"/>
    </row>
    <row r="2669" spans="2:2" ht="15">
      <c r="B2669"/>
    </row>
    <row r="2670" spans="2:2" ht="15">
      <c r="B2670"/>
    </row>
    <row r="2671" spans="2:2" ht="15">
      <c r="B2671"/>
    </row>
    <row r="2672" spans="2:2" ht="15">
      <c r="B2672"/>
    </row>
    <row r="2673" spans="2:2" ht="15">
      <c r="B2673"/>
    </row>
    <row r="2674" spans="2:2" ht="15">
      <c r="B2674"/>
    </row>
    <row r="2675" spans="2:2" ht="15">
      <c r="B2675"/>
    </row>
    <row r="2676" spans="2:2" ht="15">
      <c r="B2676"/>
    </row>
    <row r="2677" spans="2:2" ht="15">
      <c r="B2677"/>
    </row>
    <row r="2678" spans="2:2" ht="15">
      <c r="B2678"/>
    </row>
    <row r="2679" spans="2:2" ht="15">
      <c r="B2679"/>
    </row>
    <row r="2680" spans="2:2" ht="15">
      <c r="B2680"/>
    </row>
    <row r="2681" spans="2:2" ht="15">
      <c r="B2681"/>
    </row>
    <row r="2682" spans="2:2" ht="15">
      <c r="B2682"/>
    </row>
    <row r="2683" spans="2:2" ht="15">
      <c r="B2683"/>
    </row>
    <row r="2684" spans="2:2" ht="15">
      <c r="B2684"/>
    </row>
    <row r="2685" spans="2:2" ht="15">
      <c r="B2685"/>
    </row>
    <row r="2686" spans="2:2" ht="15">
      <c r="B2686"/>
    </row>
    <row r="2687" spans="2:2" ht="15">
      <c r="B2687"/>
    </row>
    <row r="2688" spans="2:2" ht="15">
      <c r="B2688"/>
    </row>
    <row r="2689" spans="2:2" ht="15">
      <c r="B2689"/>
    </row>
    <row r="2690" spans="2:2" ht="15">
      <c r="B2690"/>
    </row>
    <row r="2691" spans="2:2" ht="15">
      <c r="B2691"/>
    </row>
    <row r="2692" spans="2:2" ht="15">
      <c r="B2692"/>
    </row>
    <row r="2693" spans="2:2" ht="15">
      <c r="B2693"/>
    </row>
    <row r="2694" spans="2:2" ht="15">
      <c r="B2694"/>
    </row>
    <row r="2695" spans="2:2" ht="15">
      <c r="B2695"/>
    </row>
    <row r="2696" spans="2:2" ht="15">
      <c r="B2696"/>
    </row>
    <row r="2697" spans="2:2" ht="15">
      <c r="B2697"/>
    </row>
    <row r="2698" spans="2:2" ht="15">
      <c r="B2698"/>
    </row>
    <row r="2699" spans="2:2" ht="15">
      <c r="B2699"/>
    </row>
    <row r="2700" spans="2:2" ht="15">
      <c r="B2700"/>
    </row>
    <row r="2701" spans="2:2" ht="15">
      <c r="B2701"/>
    </row>
    <row r="2702" spans="2:2" ht="15">
      <c r="B2702"/>
    </row>
    <row r="2703" spans="2:2" ht="15">
      <c r="B2703"/>
    </row>
    <row r="2704" spans="2:2" ht="15">
      <c r="B2704"/>
    </row>
    <row r="2705" spans="2:2" ht="15">
      <c r="B2705"/>
    </row>
    <row r="2706" spans="2:2" ht="15">
      <c r="B2706"/>
    </row>
    <row r="2707" spans="2:2" ht="15">
      <c r="B2707"/>
    </row>
    <row r="2708" spans="2:2" ht="15">
      <c r="B2708"/>
    </row>
    <row r="2709" spans="2:2" ht="15">
      <c r="B2709"/>
    </row>
    <row r="2710" spans="2:2" ht="15">
      <c r="B2710"/>
    </row>
    <row r="2711" spans="2:2" ht="15">
      <c r="B2711"/>
    </row>
    <row r="2712" spans="2:2" ht="15">
      <c r="B2712"/>
    </row>
    <row r="2713" spans="2:2" ht="15">
      <c r="B2713"/>
    </row>
    <row r="2714" spans="2:2" ht="15">
      <c r="B2714"/>
    </row>
    <row r="2715" spans="2:2" ht="15">
      <c r="B2715"/>
    </row>
    <row r="2716" spans="2:2" ht="15">
      <c r="B2716"/>
    </row>
    <row r="2717" spans="2:2" ht="15">
      <c r="B2717"/>
    </row>
    <row r="2718" spans="2:2" ht="15">
      <c r="B2718"/>
    </row>
    <row r="2719" spans="2:2" ht="15">
      <c r="B2719"/>
    </row>
    <row r="2720" spans="2:2" ht="15">
      <c r="B2720"/>
    </row>
    <row r="2721" spans="2:2" ht="15">
      <c r="B2721"/>
    </row>
    <row r="2722" spans="2:2" ht="15">
      <c r="B2722"/>
    </row>
    <row r="2723" spans="2:2" ht="15">
      <c r="B2723"/>
    </row>
    <row r="2724" spans="2:2" ht="15">
      <c r="B2724"/>
    </row>
    <row r="2725" spans="2:2" ht="15">
      <c r="B2725"/>
    </row>
    <row r="2726" spans="2:2" ht="15">
      <c r="B2726"/>
    </row>
    <row r="2727" spans="2:2" ht="15">
      <c r="B2727"/>
    </row>
    <row r="2728" spans="2:2" ht="15">
      <c r="B2728"/>
    </row>
    <row r="2729" spans="2:2" ht="15">
      <c r="B2729"/>
    </row>
    <row r="2730" spans="2:2" ht="15">
      <c r="B2730"/>
    </row>
    <row r="2731" spans="2:2" ht="15">
      <c r="B2731"/>
    </row>
    <row r="2732" spans="2:2" ht="15">
      <c r="B2732"/>
    </row>
    <row r="2733" spans="2:2" ht="15">
      <c r="B2733"/>
    </row>
    <row r="2734" spans="2:2" ht="15">
      <c r="B2734"/>
    </row>
    <row r="2735" spans="2:2" ht="15">
      <c r="B2735"/>
    </row>
    <row r="2736" spans="2:2" ht="15">
      <c r="B2736"/>
    </row>
    <row r="2737" spans="2:2" ht="15">
      <c r="B2737"/>
    </row>
    <row r="2738" spans="2:2" ht="15">
      <c r="B2738"/>
    </row>
    <row r="2739" spans="2:2" ht="15">
      <c r="B2739"/>
    </row>
    <row r="2740" spans="2:2" ht="15">
      <c r="B2740"/>
    </row>
    <row r="2741" spans="2:2" ht="15">
      <c r="B2741"/>
    </row>
    <row r="2742" spans="2:2" ht="15">
      <c r="B2742"/>
    </row>
    <row r="2743" spans="2:2" ht="15">
      <c r="B2743"/>
    </row>
    <row r="2744" spans="2:2" ht="15">
      <c r="B2744"/>
    </row>
    <row r="2745" spans="2:2" ht="15">
      <c r="B2745"/>
    </row>
    <row r="2746" spans="2:2" ht="15">
      <c r="B2746"/>
    </row>
    <row r="2747" spans="2:2" ht="15">
      <c r="B2747"/>
    </row>
    <row r="2748" spans="2:2" ht="15">
      <c r="B2748"/>
    </row>
    <row r="2749" spans="2:2" ht="15">
      <c r="B2749"/>
    </row>
    <row r="2750" spans="2:2" ht="15">
      <c r="B2750"/>
    </row>
    <row r="2751" spans="2:2" ht="15">
      <c r="B2751"/>
    </row>
    <row r="2752" spans="2:2" ht="15">
      <c r="B2752"/>
    </row>
    <row r="2753" spans="2:2" ht="15">
      <c r="B2753"/>
    </row>
    <row r="2754" spans="2:2" ht="15">
      <c r="B2754"/>
    </row>
    <row r="2755" spans="2:2" ht="15">
      <c r="B2755"/>
    </row>
    <row r="2756" spans="2:2" ht="15">
      <c r="B2756"/>
    </row>
    <row r="2757" spans="2:2" ht="15">
      <c r="B2757"/>
    </row>
    <row r="2758" spans="2:2" ht="15">
      <c r="B2758"/>
    </row>
    <row r="2759" spans="2:2" ht="15">
      <c r="B2759"/>
    </row>
    <row r="2760" spans="2:2" ht="15">
      <c r="B2760"/>
    </row>
    <row r="2761" spans="2:2" ht="15">
      <c r="B2761"/>
    </row>
    <row r="2762" spans="2:2" ht="15">
      <c r="B2762"/>
    </row>
    <row r="2763" spans="2:2" ht="15">
      <c r="B2763"/>
    </row>
    <row r="2764" spans="2:2" ht="15">
      <c r="B2764"/>
    </row>
    <row r="2765" spans="2:2" ht="15">
      <c r="B2765"/>
    </row>
    <row r="2766" spans="2:2" ht="15">
      <c r="B2766"/>
    </row>
    <row r="2767" spans="2:2" ht="15">
      <c r="B2767"/>
    </row>
    <row r="2768" spans="2:2" ht="15">
      <c r="B2768"/>
    </row>
    <row r="2769" spans="2:2" ht="15">
      <c r="B2769"/>
    </row>
    <row r="2770" spans="2:2" ht="15">
      <c r="B2770"/>
    </row>
    <row r="2771" spans="2:2" ht="15">
      <c r="B2771"/>
    </row>
    <row r="2772" spans="2:2" ht="15">
      <c r="B2772"/>
    </row>
    <row r="2773" spans="2:2" ht="15">
      <c r="B2773"/>
    </row>
    <row r="2774" spans="2:2" ht="15">
      <c r="B2774"/>
    </row>
    <row r="2775" spans="2:2" ht="15">
      <c r="B2775"/>
    </row>
    <row r="2776" spans="2:2" ht="15">
      <c r="B2776"/>
    </row>
    <row r="2777" spans="2:2" ht="15">
      <c r="B2777"/>
    </row>
    <row r="2778" spans="2:2" ht="15">
      <c r="B2778"/>
    </row>
    <row r="2779" spans="2:2" ht="15">
      <c r="B2779"/>
    </row>
    <row r="2780" spans="2:2" ht="15">
      <c r="B2780"/>
    </row>
    <row r="2781" spans="2:2" ht="15">
      <c r="B2781"/>
    </row>
    <row r="2782" spans="2:2" ht="15">
      <c r="B2782"/>
    </row>
    <row r="2783" spans="2:2" ht="15">
      <c r="B2783"/>
    </row>
    <row r="2784" spans="2:2" ht="15">
      <c r="B2784"/>
    </row>
    <row r="2785" spans="2:2" ht="15">
      <c r="B2785"/>
    </row>
    <row r="2786" spans="2:2" ht="15">
      <c r="B2786"/>
    </row>
    <row r="2787" spans="2:2" ht="15">
      <c r="B2787"/>
    </row>
    <row r="2788" spans="2:2" ht="15">
      <c r="B2788"/>
    </row>
    <row r="2789" spans="2:2" ht="15">
      <c r="B2789"/>
    </row>
    <row r="2790" spans="2:2" ht="15">
      <c r="B2790"/>
    </row>
    <row r="2791" spans="2:2" ht="15">
      <c r="B2791"/>
    </row>
    <row r="2792" spans="2:2" ht="15">
      <c r="B2792"/>
    </row>
    <row r="2793" spans="2:2" ht="15">
      <c r="B2793"/>
    </row>
    <row r="2794" spans="2:2" ht="15">
      <c r="B2794"/>
    </row>
    <row r="2795" spans="2:2" ht="15">
      <c r="B2795"/>
    </row>
    <row r="2796" spans="2:2" ht="15">
      <c r="B2796"/>
    </row>
    <row r="2797" spans="2:2" ht="15">
      <c r="B2797"/>
    </row>
    <row r="2798" spans="2:2" ht="15">
      <c r="B2798"/>
    </row>
    <row r="2799" spans="2:2" ht="15">
      <c r="B2799"/>
    </row>
    <row r="2800" spans="2:2" ht="15">
      <c r="B2800"/>
    </row>
    <row r="2801" spans="2:2" ht="15">
      <c r="B2801"/>
    </row>
    <row r="2802" spans="2:2" ht="15">
      <c r="B2802"/>
    </row>
    <row r="2803" spans="2:2" ht="15">
      <c r="B2803"/>
    </row>
    <row r="2804" spans="2:2" ht="15">
      <c r="B2804"/>
    </row>
    <row r="2805" spans="2:2" ht="15">
      <c r="B2805"/>
    </row>
    <row r="2806" spans="2:2" ht="15">
      <c r="B2806"/>
    </row>
    <row r="2807" spans="2:2" ht="15">
      <c r="B2807"/>
    </row>
    <row r="2808" spans="2:2" ht="15">
      <c r="B2808"/>
    </row>
    <row r="2809" spans="2:2" ht="15">
      <c r="B2809"/>
    </row>
    <row r="2810" spans="2:2" ht="15">
      <c r="B2810"/>
    </row>
    <row r="2811" spans="2:2" ht="15">
      <c r="B2811"/>
    </row>
    <row r="2812" spans="2:2" ht="15">
      <c r="B2812"/>
    </row>
    <row r="2813" spans="2:2" ht="15">
      <c r="B2813"/>
    </row>
    <row r="2814" spans="2:2" ht="15">
      <c r="B2814"/>
    </row>
    <row r="2815" spans="2:2" ht="15">
      <c r="B2815"/>
    </row>
    <row r="2816" spans="2:2" ht="15">
      <c r="B2816"/>
    </row>
    <row r="2817" spans="2:2" ht="15">
      <c r="B2817"/>
    </row>
    <row r="2818" spans="2:2" ht="15">
      <c r="B2818"/>
    </row>
    <row r="2819" spans="2:2" ht="15">
      <c r="B2819"/>
    </row>
    <row r="2820" spans="2:2" ht="15">
      <c r="B2820"/>
    </row>
    <row r="2821" spans="2:2" ht="15">
      <c r="B2821"/>
    </row>
    <row r="2822" spans="2:2" ht="15">
      <c r="B2822"/>
    </row>
    <row r="2823" spans="2:2" ht="15">
      <c r="B2823"/>
    </row>
    <row r="2824" spans="2:2" ht="15">
      <c r="B2824"/>
    </row>
    <row r="2825" spans="2:2" ht="15">
      <c r="B2825"/>
    </row>
    <row r="2826" spans="2:2" ht="15">
      <c r="B2826"/>
    </row>
    <row r="2827" spans="2:2" ht="15">
      <c r="B2827"/>
    </row>
    <row r="2828" spans="2:2" ht="15">
      <c r="B2828"/>
    </row>
    <row r="2829" spans="2:2" ht="15">
      <c r="B2829"/>
    </row>
    <row r="2830" spans="2:2" ht="15">
      <c r="B2830"/>
    </row>
    <row r="2831" spans="2:2" ht="15">
      <c r="B2831"/>
    </row>
    <row r="2832" spans="2:2" ht="15">
      <c r="B2832"/>
    </row>
    <row r="2833" spans="2:2" ht="15">
      <c r="B2833"/>
    </row>
    <row r="2834" spans="2:2" ht="15">
      <c r="B2834"/>
    </row>
    <row r="2835" spans="2:2" ht="15">
      <c r="B2835"/>
    </row>
    <row r="2836" spans="2:2" ht="15">
      <c r="B2836"/>
    </row>
    <row r="2837" spans="2:2" ht="15">
      <c r="B2837"/>
    </row>
    <row r="2838" spans="2:2" ht="15">
      <c r="B2838"/>
    </row>
    <row r="2839" spans="2:2" ht="15">
      <c r="B2839"/>
    </row>
    <row r="2840" spans="2:2" ht="15">
      <c r="B2840"/>
    </row>
    <row r="2841" spans="2:2" ht="15">
      <c r="B2841"/>
    </row>
    <row r="2842" spans="2:2" ht="15">
      <c r="B2842"/>
    </row>
    <row r="2843" spans="2:2" ht="15">
      <c r="B2843"/>
    </row>
    <row r="2844" spans="2:2" ht="15">
      <c r="B2844"/>
    </row>
    <row r="2845" spans="2:2" ht="15">
      <c r="B2845"/>
    </row>
    <row r="2846" spans="2:2" ht="15">
      <c r="B2846"/>
    </row>
    <row r="2847" spans="2:2" ht="15">
      <c r="B2847"/>
    </row>
    <row r="2848" spans="2:2" ht="15">
      <c r="B2848"/>
    </row>
    <row r="2849" spans="2:2" ht="15">
      <c r="B2849"/>
    </row>
    <row r="2850" spans="2:2" ht="15">
      <c r="B2850"/>
    </row>
    <row r="2851" spans="2:2" ht="15">
      <c r="B2851"/>
    </row>
    <row r="2852" spans="2:2" ht="15">
      <c r="B2852"/>
    </row>
    <row r="2853" spans="2:2" ht="15">
      <c r="B2853"/>
    </row>
    <row r="2854" spans="2:2" ht="15">
      <c r="B2854"/>
    </row>
    <row r="2855" spans="2:2" ht="15">
      <c r="B2855"/>
    </row>
    <row r="2856" spans="2:2" ht="15">
      <c r="B2856"/>
    </row>
    <row r="2857" spans="2:2" ht="15">
      <c r="B2857"/>
    </row>
    <row r="2858" spans="2:2" ht="15">
      <c r="B2858"/>
    </row>
    <row r="2859" spans="2:2" ht="15">
      <c r="B2859"/>
    </row>
    <row r="2860" spans="2:2" ht="15">
      <c r="B2860"/>
    </row>
    <row r="2861" spans="2:2" ht="15">
      <c r="B2861"/>
    </row>
    <row r="2862" spans="2:2" ht="15">
      <c r="B2862"/>
    </row>
    <row r="2863" spans="2:2" ht="15">
      <c r="B2863"/>
    </row>
    <row r="2864" spans="2:2" ht="15">
      <c r="B2864"/>
    </row>
    <row r="2865" spans="2:2" ht="15">
      <c r="B2865"/>
    </row>
    <row r="2866" spans="2:2" ht="15">
      <c r="B2866"/>
    </row>
    <row r="2867" spans="2:2" ht="15">
      <c r="B2867"/>
    </row>
    <row r="2868" spans="2:2" ht="15">
      <c r="B2868"/>
    </row>
    <row r="2869" spans="2:2" ht="15">
      <c r="B2869"/>
    </row>
    <row r="2870" spans="2:2" ht="15">
      <c r="B2870"/>
    </row>
    <row r="2871" spans="2:2" ht="15">
      <c r="B2871"/>
    </row>
    <row r="2872" spans="2:2" ht="15">
      <c r="B2872"/>
    </row>
    <row r="2873" spans="2:2" ht="15">
      <c r="B2873"/>
    </row>
    <row r="2874" spans="2:2" ht="15">
      <c r="B2874"/>
    </row>
    <row r="2875" spans="2:2" ht="15">
      <c r="B2875"/>
    </row>
    <row r="2876" spans="2:2" ht="15">
      <c r="B2876"/>
    </row>
    <row r="2877" spans="2:2" ht="15">
      <c r="B2877"/>
    </row>
    <row r="2878" spans="2:2" ht="15">
      <c r="B2878"/>
    </row>
    <row r="2879" spans="2:2" ht="15">
      <c r="B2879"/>
    </row>
    <row r="2880" spans="2:2" ht="15">
      <c r="B2880"/>
    </row>
    <row r="2881" spans="2:2" ht="15">
      <c r="B2881"/>
    </row>
    <row r="2882" spans="2:2" ht="15">
      <c r="B2882"/>
    </row>
    <row r="2883" spans="2:2" ht="15">
      <c r="B2883"/>
    </row>
    <row r="2884" spans="2:2" ht="15">
      <c r="B2884"/>
    </row>
    <row r="2885" spans="2:2" ht="15">
      <c r="B2885"/>
    </row>
    <row r="2886" spans="2:2" ht="15">
      <c r="B2886"/>
    </row>
    <row r="2887" spans="2:2" ht="15">
      <c r="B2887"/>
    </row>
    <row r="2888" spans="2:2" ht="15">
      <c r="B2888"/>
    </row>
    <row r="2889" spans="2:2" ht="15">
      <c r="B2889"/>
    </row>
    <row r="2890" spans="2:2" ht="15">
      <c r="B2890"/>
    </row>
    <row r="2891" spans="2:2" ht="15">
      <c r="B2891"/>
    </row>
    <row r="2892" spans="2:2" ht="15">
      <c r="B2892"/>
    </row>
    <row r="2893" spans="2:2" ht="15">
      <c r="B2893"/>
    </row>
    <row r="2894" spans="2:2" ht="15">
      <c r="B2894"/>
    </row>
    <row r="2895" spans="2:2" ht="15">
      <c r="B2895"/>
    </row>
    <row r="2896" spans="2:2" ht="15">
      <c r="B2896"/>
    </row>
    <row r="2897" spans="2:2" ht="15">
      <c r="B2897"/>
    </row>
    <row r="2898" spans="2:2" ht="15">
      <c r="B2898"/>
    </row>
    <row r="2899" spans="2:2" ht="15">
      <c r="B2899"/>
    </row>
    <row r="2900" spans="2:2" ht="15">
      <c r="B2900"/>
    </row>
    <row r="2901" spans="2:2" ht="15">
      <c r="B2901"/>
    </row>
    <row r="2902" spans="2:2" ht="15">
      <c r="B2902"/>
    </row>
    <row r="2903" spans="2:2" ht="15">
      <c r="B2903"/>
    </row>
    <row r="2904" spans="2:2" ht="15">
      <c r="B2904"/>
    </row>
    <row r="2905" spans="2:2" ht="15">
      <c r="B2905"/>
    </row>
    <row r="2906" spans="2:2" ht="15">
      <c r="B2906"/>
    </row>
    <row r="2907" spans="2:2" ht="15">
      <c r="B2907"/>
    </row>
    <row r="2908" spans="2:2" ht="15">
      <c r="B2908"/>
    </row>
    <row r="2909" spans="2:2" ht="15">
      <c r="B2909"/>
    </row>
    <row r="2910" spans="2:2" ht="15">
      <c r="B2910"/>
    </row>
    <row r="2911" spans="2:2" ht="15">
      <c r="B2911"/>
    </row>
    <row r="2912" spans="2:2" ht="15">
      <c r="B2912"/>
    </row>
    <row r="2913" spans="2:2" ht="15">
      <c r="B2913"/>
    </row>
    <row r="2914" spans="2:2" ht="15">
      <c r="B2914"/>
    </row>
    <row r="2915" spans="2:2" ht="15">
      <c r="B2915"/>
    </row>
    <row r="2916" spans="2:2" ht="15">
      <c r="B2916"/>
    </row>
    <row r="2917" spans="2:2" ht="15">
      <c r="B2917"/>
    </row>
    <row r="2918" spans="2:2" ht="15">
      <c r="B2918"/>
    </row>
    <row r="2919" spans="2:2" ht="15">
      <c r="B2919"/>
    </row>
    <row r="2920" spans="2:2" ht="15">
      <c r="B2920"/>
    </row>
    <row r="2921" spans="2:2" ht="15">
      <c r="B2921"/>
    </row>
    <row r="2922" spans="2:2" ht="15">
      <c r="B2922"/>
    </row>
    <row r="2923" spans="2:2" ht="15">
      <c r="B2923"/>
    </row>
    <row r="2924" spans="2:2" ht="15">
      <c r="B2924"/>
    </row>
    <row r="2925" spans="2:2" ht="15">
      <c r="B2925"/>
    </row>
    <row r="2926" spans="2:2" ht="15">
      <c r="B2926"/>
    </row>
    <row r="2927" spans="2:2" ht="15">
      <c r="B2927"/>
    </row>
    <row r="2928" spans="2:2" ht="15">
      <c r="B2928"/>
    </row>
    <row r="2929" spans="2:2" ht="15">
      <c r="B2929"/>
    </row>
    <row r="2930" spans="2:2" ht="15">
      <c r="B2930"/>
    </row>
    <row r="2931" spans="2:2" ht="15">
      <c r="B2931"/>
    </row>
    <row r="2932" spans="2:2" ht="15">
      <c r="B2932"/>
    </row>
    <row r="2933" spans="2:2" ht="15">
      <c r="B2933"/>
    </row>
    <row r="2934" spans="2:2" ht="15">
      <c r="B2934"/>
    </row>
    <row r="2935" spans="2:2" ht="15">
      <c r="B2935"/>
    </row>
    <row r="2936" spans="2:2" ht="15">
      <c r="B2936"/>
    </row>
    <row r="2937" spans="2:2" ht="15">
      <c r="B2937"/>
    </row>
    <row r="2938" spans="2:2" ht="15">
      <c r="B2938"/>
    </row>
    <row r="2939" spans="2:2" ht="15">
      <c r="B2939"/>
    </row>
    <row r="2940" spans="2:2" ht="15">
      <c r="B2940"/>
    </row>
    <row r="2941" spans="2:2" ht="15">
      <c r="B2941"/>
    </row>
    <row r="2942" spans="2:2" ht="15">
      <c r="B2942"/>
    </row>
    <row r="2943" spans="2:2" ht="15">
      <c r="B2943"/>
    </row>
    <row r="2944" spans="2:2" ht="15">
      <c r="B2944"/>
    </row>
    <row r="2945" spans="2:2" ht="15">
      <c r="B2945"/>
    </row>
    <row r="2946" spans="2:2" ht="15">
      <c r="B2946"/>
    </row>
    <row r="2947" spans="2:2" ht="15">
      <c r="B2947"/>
    </row>
    <row r="2948" spans="2:2" ht="15">
      <c r="B2948"/>
    </row>
    <row r="2949" spans="2:2" ht="15">
      <c r="B2949"/>
    </row>
    <row r="2950" spans="2:2" ht="15">
      <c r="B2950"/>
    </row>
    <row r="2951" spans="2:2" ht="15">
      <c r="B2951"/>
    </row>
    <row r="2952" spans="2:2" ht="15">
      <c r="B2952"/>
    </row>
    <row r="2953" spans="2:2" ht="15">
      <c r="B2953"/>
    </row>
    <row r="2954" spans="2:2" ht="15">
      <c r="B2954"/>
    </row>
    <row r="2955" spans="2:2" ht="15">
      <c r="B2955"/>
    </row>
    <row r="2956" spans="2:2" ht="15">
      <c r="B2956"/>
    </row>
    <row r="2957" spans="2:2" ht="15">
      <c r="B2957"/>
    </row>
    <row r="2958" spans="2:2" ht="15">
      <c r="B2958"/>
    </row>
    <row r="2959" spans="2:2" ht="15">
      <c r="B2959"/>
    </row>
    <row r="2960" spans="2:2" ht="15">
      <c r="B2960"/>
    </row>
    <row r="2961" spans="2:2" ht="15">
      <c r="B2961"/>
    </row>
    <row r="2962" spans="2:2" ht="15">
      <c r="B2962"/>
    </row>
    <row r="2963" spans="2:2" ht="15">
      <c r="B2963"/>
    </row>
    <row r="2964" spans="2:2" ht="15">
      <c r="B2964"/>
    </row>
    <row r="2965" spans="2:2" ht="15">
      <c r="B2965"/>
    </row>
    <row r="2966" spans="2:2" ht="15">
      <c r="B2966"/>
    </row>
    <row r="2967" spans="2:2" ht="15">
      <c r="B2967"/>
    </row>
    <row r="2968" spans="2:2" ht="15">
      <c r="B2968"/>
    </row>
    <row r="2969" spans="2:2" ht="15">
      <c r="B2969"/>
    </row>
    <row r="2970" spans="2:2" ht="15">
      <c r="B2970"/>
    </row>
    <row r="2971" spans="2:2" ht="15">
      <c r="B2971"/>
    </row>
    <row r="2972" spans="2:2" ht="15">
      <c r="B2972"/>
    </row>
    <row r="2973" spans="2:2" ht="15">
      <c r="B2973"/>
    </row>
    <row r="2974" spans="2:2" ht="15">
      <c r="B2974"/>
    </row>
    <row r="2975" spans="2:2" ht="15">
      <c r="B2975"/>
    </row>
    <row r="2976" spans="2:2" ht="15">
      <c r="B2976"/>
    </row>
    <row r="2977" spans="2:2" ht="15">
      <c r="B2977"/>
    </row>
    <row r="2978" spans="2:2" ht="15">
      <c r="B2978"/>
    </row>
    <row r="2979" spans="2:2" ht="15">
      <c r="B2979"/>
    </row>
    <row r="2980" spans="2:2" ht="15">
      <c r="B2980"/>
    </row>
    <row r="2981" spans="2:2" ht="15">
      <c r="B2981"/>
    </row>
    <row r="2982" spans="2:2" ht="15">
      <c r="B2982"/>
    </row>
    <row r="2983" spans="2:2" ht="15">
      <c r="B2983"/>
    </row>
    <row r="2984" spans="2:2" ht="15">
      <c r="B2984"/>
    </row>
    <row r="2985" spans="2:2" ht="15">
      <c r="B2985"/>
    </row>
    <row r="2986" spans="2:2" ht="15">
      <c r="B2986"/>
    </row>
    <row r="2987" spans="2:2" ht="15">
      <c r="B2987"/>
    </row>
    <row r="2988" spans="2:2" ht="15">
      <c r="B2988"/>
    </row>
    <row r="2989" spans="2:2" ht="15">
      <c r="B2989"/>
    </row>
    <row r="2990" spans="2:2" ht="15">
      <c r="B2990"/>
    </row>
    <row r="2991" spans="2:2" ht="15">
      <c r="B2991"/>
    </row>
    <row r="2992" spans="2:2" ht="15">
      <c r="B2992"/>
    </row>
    <row r="2993" spans="2:2" ht="15">
      <c r="B2993"/>
    </row>
    <row r="2994" spans="2:2" ht="15">
      <c r="B2994"/>
    </row>
    <row r="2995" spans="2:2" ht="15">
      <c r="B2995"/>
    </row>
    <row r="2996" spans="2:2" ht="15">
      <c r="B2996"/>
    </row>
    <row r="2997" spans="2:2" ht="15">
      <c r="B2997"/>
    </row>
    <row r="2998" spans="2:2" ht="15">
      <c r="B2998"/>
    </row>
    <row r="2999" spans="2:2" ht="15">
      <c r="B2999"/>
    </row>
    <row r="3000" spans="2:2" ht="15">
      <c r="B3000"/>
    </row>
    <row r="3001" spans="2:2" ht="15">
      <c r="B3001"/>
    </row>
    <row r="3002" spans="2:2" ht="15">
      <c r="B3002"/>
    </row>
    <row r="3003" spans="2:2" ht="15">
      <c r="B3003"/>
    </row>
    <row r="3004" spans="2:2" ht="15">
      <c r="B3004"/>
    </row>
    <row r="3005" spans="2:2" ht="15">
      <c r="B3005"/>
    </row>
    <row r="3006" spans="2:2" ht="15">
      <c r="B3006"/>
    </row>
    <row r="3007" spans="2:2" ht="15">
      <c r="B3007"/>
    </row>
    <row r="3008" spans="2:2" ht="15">
      <c r="B3008"/>
    </row>
    <row r="3009" spans="2:2" ht="15">
      <c r="B3009"/>
    </row>
    <row r="3010" spans="2:2" ht="15">
      <c r="B3010"/>
    </row>
    <row r="3011" spans="2:2" ht="15">
      <c r="B3011"/>
    </row>
    <row r="3012" spans="2:2" ht="15">
      <c r="B3012"/>
    </row>
    <row r="3013" spans="2:2" ht="15">
      <c r="B3013"/>
    </row>
    <row r="3014" spans="2:2" ht="15">
      <c r="B3014"/>
    </row>
    <row r="3015" spans="2:2" ht="15">
      <c r="B3015"/>
    </row>
    <row r="3016" spans="2:2" ht="15">
      <c r="B3016"/>
    </row>
    <row r="3017" spans="2:2" ht="15">
      <c r="B3017"/>
    </row>
    <row r="3018" spans="2:2" ht="15">
      <c r="B3018"/>
    </row>
    <row r="3019" spans="2:2" ht="15">
      <c r="B3019"/>
    </row>
    <row r="3020" spans="2:2" ht="15">
      <c r="B3020"/>
    </row>
    <row r="3021" spans="2:2" ht="15">
      <c r="B3021"/>
    </row>
    <row r="3022" spans="2:2" ht="15">
      <c r="B3022"/>
    </row>
    <row r="3023" spans="2:2" ht="15">
      <c r="B3023"/>
    </row>
    <row r="3024" spans="2:2" ht="15">
      <c r="B3024"/>
    </row>
    <row r="3025" spans="2:2" ht="15">
      <c r="B3025"/>
    </row>
    <row r="3026" spans="2:2" ht="15">
      <c r="B3026"/>
    </row>
    <row r="3027" spans="2:2" ht="15">
      <c r="B3027"/>
    </row>
    <row r="3028" spans="2:2" ht="15">
      <c r="B3028"/>
    </row>
    <row r="3029" spans="2:2" ht="15">
      <c r="B3029"/>
    </row>
    <row r="3030" spans="2:2" ht="15">
      <c r="B3030"/>
    </row>
    <row r="3031" spans="2:2" ht="15">
      <c r="B3031"/>
    </row>
    <row r="3032" spans="2:2" ht="15">
      <c r="B3032"/>
    </row>
    <row r="3033" spans="2:2" ht="15">
      <c r="B3033"/>
    </row>
    <row r="3034" spans="2:2" ht="15">
      <c r="B3034"/>
    </row>
    <row r="3035" spans="2:2" ht="15">
      <c r="B3035"/>
    </row>
    <row r="3036" spans="2:2" ht="15">
      <c r="B3036"/>
    </row>
    <row r="3037" spans="2:2" ht="15">
      <c r="B3037"/>
    </row>
    <row r="3038" spans="2:2" ht="15">
      <c r="B3038"/>
    </row>
    <row r="3039" spans="2:2" ht="15">
      <c r="B3039"/>
    </row>
    <row r="3040" spans="2:2" ht="15">
      <c r="B3040"/>
    </row>
    <row r="3041" spans="2:2" ht="15">
      <c r="B3041"/>
    </row>
    <row r="3042" spans="2:2" ht="15">
      <c r="B3042"/>
    </row>
    <row r="3043" spans="2:2" ht="15">
      <c r="B3043"/>
    </row>
    <row r="3044" spans="2:2" ht="15">
      <c r="B3044"/>
    </row>
    <row r="3045" spans="2:2" ht="15">
      <c r="B3045"/>
    </row>
    <row r="3046" spans="2:2" ht="15">
      <c r="B3046"/>
    </row>
    <row r="3047" spans="2:2" ht="15">
      <c r="B3047"/>
    </row>
    <row r="3048" spans="2:2" ht="15">
      <c r="B3048"/>
    </row>
    <row r="3049" spans="2:2" ht="15">
      <c r="B3049"/>
    </row>
    <row r="3050" spans="2:2" ht="15">
      <c r="B3050"/>
    </row>
    <row r="3051" spans="2:2" ht="15">
      <c r="B3051"/>
    </row>
    <row r="3052" spans="2:2" ht="15">
      <c r="B3052"/>
    </row>
    <row r="3053" spans="2:2" ht="15">
      <c r="B3053"/>
    </row>
    <row r="3054" spans="2:2" ht="15">
      <c r="B3054"/>
    </row>
    <row r="3055" spans="2:2" ht="15">
      <c r="B3055"/>
    </row>
    <row r="3056" spans="2:2" ht="15">
      <c r="B3056"/>
    </row>
    <row r="3057" spans="2:2" ht="15">
      <c r="B3057"/>
    </row>
    <row r="3058" spans="2:2" ht="15">
      <c r="B3058"/>
    </row>
    <row r="3059" spans="2:2" ht="15">
      <c r="B3059"/>
    </row>
    <row r="3060" spans="2:2" ht="15">
      <c r="B3060"/>
    </row>
    <row r="3061" spans="2:2" ht="15">
      <c r="B3061"/>
    </row>
    <row r="3062" spans="2:2" ht="15">
      <c r="B3062"/>
    </row>
    <row r="3063" spans="2:2" ht="15">
      <c r="B3063"/>
    </row>
    <row r="3064" spans="2:2" ht="15">
      <c r="B3064"/>
    </row>
    <row r="3065" spans="2:2" ht="15">
      <c r="B3065"/>
    </row>
    <row r="3066" spans="2:2" ht="15">
      <c r="B3066"/>
    </row>
    <row r="3067" spans="2:2" ht="15">
      <c r="B3067"/>
    </row>
    <row r="3068" spans="2:2" ht="15">
      <c r="B3068"/>
    </row>
    <row r="3069" spans="2:2" ht="15">
      <c r="B3069"/>
    </row>
    <row r="3070" spans="2:2" ht="15">
      <c r="B3070"/>
    </row>
    <row r="3071" spans="2:2" ht="15">
      <c r="B3071"/>
    </row>
    <row r="3072" spans="2:2" ht="15">
      <c r="B3072"/>
    </row>
    <row r="3073" spans="2:2" ht="15">
      <c r="B3073"/>
    </row>
    <row r="3074" spans="2:2" ht="15">
      <c r="B3074"/>
    </row>
    <row r="3075" spans="2:2" ht="15">
      <c r="B3075"/>
    </row>
    <row r="3076" spans="2:2" ht="15">
      <c r="B3076"/>
    </row>
    <row r="3077" spans="2:2" ht="15">
      <c r="B3077"/>
    </row>
    <row r="3078" spans="2:2" ht="15">
      <c r="B3078"/>
    </row>
    <row r="3079" spans="2:2" ht="15">
      <c r="B3079"/>
    </row>
    <row r="3080" spans="2:2" ht="15">
      <c r="B3080"/>
    </row>
    <row r="3081" spans="2:2" ht="15">
      <c r="B3081"/>
    </row>
    <row r="3082" spans="2:2" ht="15">
      <c r="B3082"/>
    </row>
    <row r="3083" spans="2:2" ht="15">
      <c r="B3083"/>
    </row>
    <row r="3084" spans="2:2" ht="15">
      <c r="B3084"/>
    </row>
    <row r="3085" spans="2:2" ht="15">
      <c r="B3085"/>
    </row>
    <row r="3086" spans="2:2" ht="15">
      <c r="B3086"/>
    </row>
    <row r="3087" spans="2:2" ht="15">
      <c r="B3087"/>
    </row>
    <row r="3088" spans="2:2" ht="15">
      <c r="B3088"/>
    </row>
    <row r="3089" spans="2:2" ht="15">
      <c r="B3089"/>
    </row>
    <row r="3090" spans="2:2" ht="15">
      <c r="B3090"/>
    </row>
    <row r="3091" spans="2:2" ht="15">
      <c r="B3091"/>
    </row>
    <row r="3092" spans="2:2" ht="15">
      <c r="B3092"/>
    </row>
    <row r="3093" spans="2:2" ht="15">
      <c r="B3093"/>
    </row>
    <row r="3094" spans="2:2" ht="15">
      <c r="B3094"/>
    </row>
    <row r="3095" spans="2:2" ht="15">
      <c r="B3095"/>
    </row>
    <row r="3096" spans="2:2" ht="15">
      <c r="B3096"/>
    </row>
    <row r="3097" spans="2:2" ht="15">
      <c r="B3097"/>
    </row>
    <row r="3098" spans="2:2" ht="15">
      <c r="B3098"/>
    </row>
    <row r="3099" spans="2:2" ht="15">
      <c r="B3099"/>
    </row>
    <row r="3100" spans="2:2" ht="15">
      <c r="B3100"/>
    </row>
    <row r="3101" spans="2:2" ht="15">
      <c r="B3101"/>
    </row>
    <row r="3102" spans="2:2" ht="15">
      <c r="B3102"/>
    </row>
    <row r="3103" spans="2:2" ht="15">
      <c r="B3103"/>
    </row>
    <row r="3104" spans="2:2" ht="15">
      <c r="B3104"/>
    </row>
    <row r="3105" spans="2:2" ht="15">
      <c r="B3105"/>
    </row>
    <row r="3106" spans="2:2" ht="15">
      <c r="B3106"/>
    </row>
    <row r="3107" spans="2:2" ht="15">
      <c r="B3107"/>
    </row>
    <row r="3108" spans="2:2" ht="15">
      <c r="B3108"/>
    </row>
    <row r="3109" spans="2:2" ht="15">
      <c r="B3109"/>
    </row>
    <row r="3110" spans="2:2" ht="15">
      <c r="B3110"/>
    </row>
    <row r="3111" spans="2:2" ht="15">
      <c r="B3111"/>
    </row>
    <row r="3112" spans="2:2" ht="15">
      <c r="B3112"/>
    </row>
    <row r="3113" spans="2:2" ht="15">
      <c r="B3113"/>
    </row>
    <row r="3114" spans="2:2" ht="15">
      <c r="B3114"/>
    </row>
    <row r="3115" spans="2:2" ht="15">
      <c r="B3115"/>
    </row>
    <row r="3116" spans="2:2" ht="15">
      <c r="B3116"/>
    </row>
    <row r="3117" spans="2:2" ht="15">
      <c r="B3117"/>
    </row>
    <row r="3118" spans="2:2" ht="15">
      <c r="B3118"/>
    </row>
    <row r="3119" spans="2:2" ht="15">
      <c r="B3119"/>
    </row>
    <row r="3120" spans="2:2" ht="15">
      <c r="B3120"/>
    </row>
    <row r="3121" spans="2:2" ht="15">
      <c r="B3121"/>
    </row>
    <row r="3122" spans="2:2" ht="15">
      <c r="B3122"/>
    </row>
    <row r="3123" spans="2:2" ht="15">
      <c r="B3123"/>
    </row>
    <row r="3124" spans="2:2" ht="15">
      <c r="B3124"/>
    </row>
    <row r="3125" spans="2:2" ht="15">
      <c r="B3125"/>
    </row>
    <row r="3126" spans="2:2" ht="15">
      <c r="B3126"/>
    </row>
    <row r="3127" spans="2:2" ht="15">
      <c r="B3127"/>
    </row>
    <row r="3128" spans="2:2" ht="15">
      <c r="B3128"/>
    </row>
    <row r="3129" spans="2:2" ht="15">
      <c r="B3129"/>
    </row>
    <row r="3130" spans="2:2" ht="15">
      <c r="B3130"/>
    </row>
    <row r="3131" spans="2:2" ht="15">
      <c r="B3131"/>
    </row>
    <row r="3132" spans="2:2" ht="15">
      <c r="B3132"/>
    </row>
    <row r="3133" spans="2:2" ht="15">
      <c r="B3133"/>
    </row>
    <row r="3134" spans="2:2" ht="15">
      <c r="B3134"/>
    </row>
    <row r="3135" spans="2:2" ht="15">
      <c r="B3135"/>
    </row>
    <row r="3136" spans="2:2" ht="15">
      <c r="B3136"/>
    </row>
    <row r="3137" spans="2:2" ht="15">
      <c r="B3137"/>
    </row>
    <row r="3138" spans="2:2" ht="15">
      <c r="B3138"/>
    </row>
    <row r="3139" spans="2:2" ht="15">
      <c r="B3139"/>
    </row>
    <row r="3140" spans="2:2" ht="15">
      <c r="B3140"/>
    </row>
    <row r="3141" spans="2:2" ht="15">
      <c r="B3141"/>
    </row>
    <row r="3142" spans="2:2" ht="15">
      <c r="B3142"/>
    </row>
    <row r="3143" spans="2:2" ht="15">
      <c r="B3143"/>
    </row>
    <row r="3144" spans="2:2" ht="15">
      <c r="B3144"/>
    </row>
    <row r="3145" spans="2:2" ht="15">
      <c r="B3145"/>
    </row>
    <row r="3146" spans="2:2" ht="15">
      <c r="B3146"/>
    </row>
    <row r="3147" spans="2:2" ht="15">
      <c r="B3147"/>
    </row>
    <row r="3148" spans="2:2" ht="15">
      <c r="B3148"/>
    </row>
    <row r="3149" spans="2:2" ht="15">
      <c r="B3149"/>
    </row>
    <row r="3150" spans="2:2" ht="15">
      <c r="B3150"/>
    </row>
    <row r="3151" spans="2:2" ht="15">
      <c r="B3151"/>
    </row>
    <row r="3152" spans="2:2" ht="15">
      <c r="B3152"/>
    </row>
    <row r="3153" spans="2:2" ht="15">
      <c r="B3153"/>
    </row>
    <row r="3154" spans="2:2" ht="15">
      <c r="B3154"/>
    </row>
    <row r="3155" spans="2:2" ht="15">
      <c r="B3155"/>
    </row>
    <row r="3156" spans="2:2" ht="15">
      <c r="B3156"/>
    </row>
    <row r="3157" spans="2:2" ht="15">
      <c r="B3157"/>
    </row>
    <row r="3158" spans="2:2" ht="15">
      <c r="B3158"/>
    </row>
    <row r="3159" spans="2:2" ht="15">
      <c r="B3159"/>
    </row>
    <row r="3160" spans="2:2" ht="15">
      <c r="B3160"/>
    </row>
    <row r="3161" spans="2:2" ht="15">
      <c r="B3161"/>
    </row>
    <row r="3162" spans="2:2" ht="15">
      <c r="B3162"/>
    </row>
    <row r="3163" spans="2:2" ht="15">
      <c r="B3163"/>
    </row>
    <row r="3164" spans="2:2" ht="15">
      <c r="B3164"/>
    </row>
    <row r="3165" spans="2:2" ht="15">
      <c r="B3165"/>
    </row>
    <row r="3166" spans="2:2" ht="15">
      <c r="B3166"/>
    </row>
    <row r="3167" spans="2:2" ht="15">
      <c r="B3167"/>
    </row>
    <row r="3168" spans="2:2" ht="15">
      <c r="B3168"/>
    </row>
    <row r="3169" spans="2:2" ht="15">
      <c r="B3169"/>
    </row>
    <row r="3170" spans="2:2" ht="15">
      <c r="B3170"/>
    </row>
    <row r="3171" spans="2:2" ht="15">
      <c r="B3171"/>
    </row>
    <row r="3172" spans="2:2" ht="15">
      <c r="B3172"/>
    </row>
    <row r="3173" spans="2:2" ht="15">
      <c r="B3173"/>
    </row>
    <row r="3174" spans="2:2" ht="15">
      <c r="B3174"/>
    </row>
    <row r="3175" spans="2:2" ht="15">
      <c r="B3175"/>
    </row>
    <row r="3176" spans="2:2" ht="15">
      <c r="B3176"/>
    </row>
    <row r="3177" spans="2:2" ht="15">
      <c r="B3177"/>
    </row>
    <row r="3178" spans="2:2" ht="15">
      <c r="B3178"/>
    </row>
    <row r="3179" spans="2:2" ht="15">
      <c r="B3179"/>
    </row>
    <row r="3180" spans="2:2" ht="15">
      <c r="B3180"/>
    </row>
    <row r="3181" spans="2:2" ht="15">
      <c r="B3181"/>
    </row>
    <row r="3182" spans="2:2" ht="15">
      <c r="B3182"/>
    </row>
    <row r="3183" spans="2:2" ht="15">
      <c r="B3183"/>
    </row>
    <row r="3184" spans="2:2" ht="15">
      <c r="B3184"/>
    </row>
    <row r="3185" spans="2:2" ht="15">
      <c r="B3185"/>
    </row>
    <row r="3186" spans="2:2" ht="15">
      <c r="B3186"/>
    </row>
    <row r="3187" spans="2:2" ht="15">
      <c r="B3187"/>
    </row>
    <row r="3188" spans="2:2" ht="15">
      <c r="B3188"/>
    </row>
    <row r="3189" spans="2:2" ht="15">
      <c r="B3189"/>
    </row>
    <row r="3190" spans="2:2" ht="15">
      <c r="B3190"/>
    </row>
    <row r="3191" spans="2:2" ht="15">
      <c r="B3191"/>
    </row>
    <row r="3192" spans="2:2" ht="15">
      <c r="B3192"/>
    </row>
    <row r="3193" spans="2:2" ht="15">
      <c r="B3193"/>
    </row>
    <row r="3194" spans="2:2" ht="15">
      <c r="B3194"/>
    </row>
    <row r="3195" spans="2:2" ht="15">
      <c r="B3195"/>
    </row>
    <row r="3196" spans="2:2" ht="15">
      <c r="B3196"/>
    </row>
    <row r="3197" spans="2:2" ht="15">
      <c r="B3197"/>
    </row>
    <row r="3198" spans="2:2" ht="15">
      <c r="B3198"/>
    </row>
    <row r="3199" spans="2:2" ht="15">
      <c r="B3199"/>
    </row>
    <row r="3200" spans="2:2" ht="15">
      <c r="B3200"/>
    </row>
    <row r="3201" spans="2:2" ht="15">
      <c r="B3201"/>
    </row>
    <row r="3202" spans="2:2" ht="15">
      <c r="B3202"/>
    </row>
    <row r="3203" spans="2:2" ht="15">
      <c r="B3203"/>
    </row>
    <row r="3204" spans="2:2" ht="15">
      <c r="B3204"/>
    </row>
    <row r="3205" spans="2:2" ht="15">
      <c r="B3205"/>
    </row>
    <row r="3206" spans="2:2" ht="15">
      <c r="B3206"/>
    </row>
    <row r="3207" spans="2:2" ht="15">
      <c r="B3207"/>
    </row>
    <row r="3208" spans="2:2" ht="15">
      <c r="B3208"/>
    </row>
    <row r="3209" spans="2:2" ht="15">
      <c r="B3209"/>
    </row>
    <row r="3210" spans="2:2" ht="15">
      <c r="B3210"/>
    </row>
    <row r="3211" spans="2:2" ht="15">
      <c r="B3211"/>
    </row>
    <row r="3212" spans="2:2" ht="15">
      <c r="B3212"/>
    </row>
    <row r="3213" spans="2:2" ht="15">
      <c r="B3213"/>
    </row>
    <row r="3214" spans="2:2" ht="15">
      <c r="B3214"/>
    </row>
    <row r="3215" spans="2:2" ht="15">
      <c r="B3215"/>
    </row>
    <row r="3216" spans="2:2" ht="15">
      <c r="B3216"/>
    </row>
    <row r="3217" spans="2:2" ht="15">
      <c r="B3217"/>
    </row>
    <row r="3218" spans="2:2" ht="15">
      <c r="B3218"/>
    </row>
    <row r="3219" spans="2:2" ht="15">
      <c r="B3219"/>
    </row>
    <row r="3220" spans="2:2" ht="15">
      <c r="B3220"/>
    </row>
    <row r="3221" spans="2:2" ht="15">
      <c r="B3221"/>
    </row>
    <row r="3222" spans="2:2" ht="15">
      <c r="B3222"/>
    </row>
    <row r="3223" spans="2:2" ht="15">
      <c r="B3223"/>
    </row>
    <row r="3224" spans="2:2" ht="15">
      <c r="B3224"/>
    </row>
    <row r="3225" spans="2:2" ht="15">
      <c r="B3225"/>
    </row>
    <row r="3226" spans="2:2" ht="15">
      <c r="B3226"/>
    </row>
    <row r="3227" spans="2:2" ht="15">
      <c r="B3227"/>
    </row>
    <row r="3228" spans="2:2" ht="15">
      <c r="B3228"/>
    </row>
    <row r="3229" spans="2:2" ht="15">
      <c r="B3229"/>
    </row>
    <row r="3230" spans="2:2" ht="15">
      <c r="B3230"/>
    </row>
    <row r="3231" spans="2:2" ht="15">
      <c r="B3231"/>
    </row>
    <row r="3232" spans="2:2" ht="15">
      <c r="B3232"/>
    </row>
    <row r="3233" spans="2:2" ht="15">
      <c r="B3233"/>
    </row>
    <row r="3234" spans="2:2" ht="15">
      <c r="B3234"/>
    </row>
    <row r="3235" spans="2:2" ht="15">
      <c r="B3235"/>
    </row>
    <row r="3236" spans="2:2" ht="15">
      <c r="B3236"/>
    </row>
    <row r="3237" spans="2:2" ht="15">
      <c r="B3237"/>
    </row>
    <row r="3238" spans="2:2" ht="15">
      <c r="B3238"/>
    </row>
    <row r="3239" spans="2:2" ht="15">
      <c r="B3239"/>
    </row>
    <row r="3240" spans="2:2" ht="15">
      <c r="B3240"/>
    </row>
    <row r="3241" spans="2:2" ht="15">
      <c r="B3241"/>
    </row>
    <row r="3242" spans="2:2" ht="15">
      <c r="B3242"/>
    </row>
    <row r="3243" spans="2:2" ht="15">
      <c r="B3243"/>
    </row>
    <row r="3244" spans="2:2" ht="15">
      <c r="B3244"/>
    </row>
    <row r="3245" spans="2:2" ht="15">
      <c r="B3245"/>
    </row>
    <row r="3246" spans="2:2" ht="15">
      <c r="B3246"/>
    </row>
    <row r="3247" spans="2:2" ht="15">
      <c r="B3247"/>
    </row>
    <row r="3248" spans="2:2" ht="15">
      <c r="B3248"/>
    </row>
    <row r="3249" spans="2:2" ht="15">
      <c r="B3249"/>
    </row>
    <row r="3250" spans="2:2" ht="15">
      <c r="B3250"/>
    </row>
    <row r="3251" spans="2:2" ht="15">
      <c r="B3251"/>
    </row>
    <row r="3252" spans="2:2" ht="15">
      <c r="B3252"/>
    </row>
    <row r="3253" spans="2:2" ht="15">
      <c r="B3253"/>
    </row>
    <row r="3254" spans="2:2" ht="15">
      <c r="B3254"/>
    </row>
    <row r="3255" spans="2:2" ht="15">
      <c r="B3255"/>
    </row>
    <row r="3256" spans="2:2" ht="15">
      <c r="B3256"/>
    </row>
    <row r="3257" spans="2:2" ht="15">
      <c r="B3257"/>
    </row>
    <row r="3258" spans="2:2" ht="15">
      <c r="B3258"/>
    </row>
    <row r="3259" spans="2:2" ht="15">
      <c r="B3259"/>
    </row>
    <row r="3260" spans="2:2" ht="15">
      <c r="B3260"/>
    </row>
    <row r="3261" spans="2:2" ht="15">
      <c r="B3261"/>
    </row>
    <row r="3262" spans="2:2" ht="15">
      <c r="B3262"/>
    </row>
    <row r="3263" spans="2:2" ht="15">
      <c r="B3263"/>
    </row>
    <row r="3264" spans="2:2" ht="15">
      <c r="B3264"/>
    </row>
    <row r="3265" spans="2:2" ht="15">
      <c r="B3265"/>
    </row>
    <row r="3266" spans="2:2" ht="15">
      <c r="B3266"/>
    </row>
    <row r="3267" spans="2:2" ht="15">
      <c r="B3267"/>
    </row>
    <row r="3268" spans="2:2" ht="15">
      <c r="B3268"/>
    </row>
    <row r="3269" spans="2:2" ht="15">
      <c r="B3269"/>
    </row>
    <row r="3270" spans="2:2" ht="15">
      <c r="B3270"/>
    </row>
    <row r="3271" spans="2:2" ht="15">
      <c r="B3271"/>
    </row>
    <row r="3272" spans="2:2" ht="15">
      <c r="B3272"/>
    </row>
    <row r="3273" spans="2:2" ht="15">
      <c r="B3273"/>
    </row>
    <row r="3274" spans="2:2" ht="15">
      <c r="B3274"/>
    </row>
    <row r="3275" spans="2:2" ht="15">
      <c r="B3275"/>
    </row>
    <row r="3276" spans="2:2" ht="15">
      <c r="B3276"/>
    </row>
    <row r="3277" spans="2:2" ht="15">
      <c r="B3277"/>
    </row>
    <row r="3278" spans="2:2" ht="15">
      <c r="B3278"/>
    </row>
    <row r="3279" spans="2:2" ht="15">
      <c r="B3279"/>
    </row>
    <row r="3280" spans="2:2" ht="15">
      <c r="B3280"/>
    </row>
    <row r="3281" spans="2:2" ht="15">
      <c r="B3281"/>
    </row>
    <row r="3282" spans="2:2" ht="15">
      <c r="B3282"/>
    </row>
    <row r="3283" spans="2:2" ht="15">
      <c r="B3283"/>
    </row>
    <row r="3284" spans="2:2" ht="15">
      <c r="B3284"/>
    </row>
    <row r="3285" spans="2:2" ht="15">
      <c r="B3285"/>
    </row>
    <row r="3286" spans="2:2" ht="15">
      <c r="B3286"/>
    </row>
    <row r="3287" spans="2:2" ht="15">
      <c r="B3287"/>
    </row>
    <row r="3288" spans="2:2" ht="15">
      <c r="B3288"/>
    </row>
    <row r="3289" spans="2:2" ht="15">
      <c r="B3289"/>
    </row>
    <row r="3290" spans="2:2" ht="15">
      <c r="B3290"/>
    </row>
    <row r="3291" spans="2:2" ht="15">
      <c r="B3291"/>
    </row>
    <row r="3292" spans="2:2" ht="15">
      <c r="B3292"/>
    </row>
    <row r="3293" spans="2:2" ht="15">
      <c r="B3293"/>
    </row>
    <row r="3294" spans="2:2" ht="15">
      <c r="B3294"/>
    </row>
    <row r="3295" spans="2:2" ht="15">
      <c r="B3295"/>
    </row>
    <row r="3296" spans="2:2" ht="15">
      <c r="B3296"/>
    </row>
    <row r="3297" spans="2:2" ht="15">
      <c r="B3297"/>
    </row>
    <row r="3298" spans="2:2" ht="15">
      <c r="B3298"/>
    </row>
    <row r="3299" spans="2:2" ht="15">
      <c r="B3299"/>
    </row>
    <row r="3300" spans="2:2" ht="15">
      <c r="B3300"/>
    </row>
    <row r="3301" spans="2:2" ht="15">
      <c r="B3301"/>
    </row>
    <row r="3302" spans="2:2" ht="15">
      <c r="B3302"/>
    </row>
    <row r="3303" spans="2:2" ht="15">
      <c r="B3303"/>
    </row>
    <row r="3304" spans="2:2" ht="15">
      <c r="B3304"/>
    </row>
    <row r="3305" spans="2:2" ht="15">
      <c r="B3305"/>
    </row>
    <row r="3306" spans="2:2" ht="15">
      <c r="B3306"/>
    </row>
    <row r="3307" spans="2:2" ht="15">
      <c r="B3307"/>
    </row>
    <row r="3308" spans="2:2" ht="15">
      <c r="B3308"/>
    </row>
    <row r="3309" spans="2:2" ht="15">
      <c r="B3309"/>
    </row>
    <row r="3310" spans="2:2" ht="15">
      <c r="B3310"/>
    </row>
    <row r="3311" spans="2:2" ht="15">
      <c r="B3311"/>
    </row>
    <row r="3312" spans="2:2" ht="15">
      <c r="B3312"/>
    </row>
    <row r="3313" spans="2:2" ht="15">
      <c r="B3313"/>
    </row>
    <row r="3314" spans="2:2" ht="15">
      <c r="B3314"/>
    </row>
    <row r="3315" spans="2:2" ht="15">
      <c r="B3315"/>
    </row>
    <row r="3316" spans="2:2" ht="15">
      <c r="B3316"/>
    </row>
    <row r="3317" spans="2:2" ht="15">
      <c r="B3317"/>
    </row>
    <row r="3318" spans="2:2" ht="15">
      <c r="B3318"/>
    </row>
    <row r="3319" spans="2:2" ht="15">
      <c r="B3319"/>
    </row>
    <row r="3320" spans="2:2" ht="15">
      <c r="B3320"/>
    </row>
    <row r="3321" spans="2:2" ht="15">
      <c r="B3321"/>
    </row>
    <row r="3322" spans="2:2" ht="15">
      <c r="B3322"/>
    </row>
    <row r="3323" spans="2:2" ht="15">
      <c r="B3323"/>
    </row>
    <row r="3324" spans="2:2" ht="15">
      <c r="B3324"/>
    </row>
    <row r="3325" spans="2:2" ht="15">
      <c r="B3325"/>
    </row>
    <row r="3326" spans="2:2" ht="15">
      <c r="B3326"/>
    </row>
    <row r="3327" spans="2:2" ht="15">
      <c r="B3327"/>
    </row>
    <row r="3328" spans="2:2" ht="15">
      <c r="B3328"/>
    </row>
    <row r="3329" spans="2:2" ht="15">
      <c r="B3329"/>
    </row>
    <row r="3330" spans="2:2" ht="15">
      <c r="B3330"/>
    </row>
    <row r="3331" spans="2:2" ht="15">
      <c r="B3331"/>
    </row>
    <row r="3332" spans="2:2" ht="15">
      <c r="B3332"/>
    </row>
    <row r="3333" spans="2:2" ht="15">
      <c r="B3333"/>
    </row>
    <row r="3334" spans="2:2" ht="15">
      <c r="B3334"/>
    </row>
    <row r="3335" spans="2:2" ht="15">
      <c r="B3335"/>
    </row>
    <row r="3336" spans="2:2" ht="15">
      <c r="B3336"/>
    </row>
    <row r="3337" spans="2:2" ht="15">
      <c r="B3337"/>
    </row>
    <row r="3338" spans="2:2" ht="15">
      <c r="B3338"/>
    </row>
    <row r="3339" spans="2:2" ht="15">
      <c r="B3339"/>
    </row>
    <row r="3340" spans="2:2" ht="15">
      <c r="B3340"/>
    </row>
    <row r="3341" spans="2:2" ht="15">
      <c r="B3341"/>
    </row>
    <row r="3342" spans="2:2" ht="15">
      <c r="B3342"/>
    </row>
    <row r="3343" spans="2:2" ht="15">
      <c r="B3343"/>
    </row>
    <row r="3344" spans="2:2" ht="15">
      <c r="B3344"/>
    </row>
    <row r="3345" spans="2:2" ht="15">
      <c r="B3345"/>
    </row>
    <row r="3346" spans="2:2" ht="15">
      <c r="B3346"/>
    </row>
    <row r="3347" spans="2:2" ht="15">
      <c r="B3347"/>
    </row>
    <row r="3348" spans="2:2" ht="15">
      <c r="B3348"/>
    </row>
    <row r="3349" spans="2:2" ht="15">
      <c r="B3349"/>
    </row>
    <row r="3350" spans="2:2" ht="15">
      <c r="B3350"/>
    </row>
    <row r="3351" spans="2:2" ht="15">
      <c r="B3351"/>
    </row>
    <row r="3352" spans="2:2" ht="15">
      <c r="B3352"/>
    </row>
    <row r="3353" spans="2:2" ht="15">
      <c r="B3353"/>
    </row>
    <row r="3354" spans="2:2" ht="15">
      <c r="B3354"/>
    </row>
    <row r="3355" spans="2:2" ht="15">
      <c r="B3355"/>
    </row>
    <row r="3356" spans="2:2" ht="15">
      <c r="B3356"/>
    </row>
    <row r="3357" spans="2:2" ht="15">
      <c r="B3357"/>
    </row>
    <row r="3358" spans="2:2" ht="15">
      <c r="B3358"/>
    </row>
    <row r="3359" spans="2:2" ht="15">
      <c r="B3359"/>
    </row>
    <row r="3360" spans="2:2" ht="15">
      <c r="B3360"/>
    </row>
    <row r="3361" spans="2:2" ht="15">
      <c r="B3361"/>
    </row>
    <row r="3362" spans="2:2" ht="15">
      <c r="B3362"/>
    </row>
    <row r="3363" spans="2:2" ht="15">
      <c r="B3363"/>
    </row>
    <row r="3364" spans="2:2" ht="15">
      <c r="B3364"/>
    </row>
    <row r="3365" spans="2:2" ht="15">
      <c r="B3365"/>
    </row>
    <row r="3366" spans="2:2" ht="15">
      <c r="B3366"/>
    </row>
    <row r="3367" spans="2:2" ht="15">
      <c r="B3367"/>
    </row>
    <row r="3368" spans="2:2" ht="15">
      <c r="B3368"/>
    </row>
    <row r="3369" spans="2:2" ht="15">
      <c r="B3369"/>
    </row>
    <row r="3370" spans="2:2" ht="15">
      <c r="B3370"/>
    </row>
    <row r="3371" spans="2:2" ht="15">
      <c r="B3371"/>
    </row>
    <row r="3372" spans="2:2" ht="15">
      <c r="B3372"/>
    </row>
    <row r="3373" spans="2:2" ht="15">
      <c r="B3373"/>
    </row>
    <row r="3374" spans="2:2" ht="15">
      <c r="B3374"/>
    </row>
    <row r="3375" spans="2:2" ht="15">
      <c r="B3375"/>
    </row>
    <row r="3376" spans="2:2" ht="15">
      <c r="B3376"/>
    </row>
    <row r="3377" spans="2:2" ht="15">
      <c r="B3377"/>
    </row>
    <row r="3378" spans="2:2" ht="15">
      <c r="B3378"/>
    </row>
    <row r="3379" spans="2:2" ht="15">
      <c r="B3379"/>
    </row>
    <row r="3380" spans="2:2" ht="15">
      <c r="B3380"/>
    </row>
    <row r="3381" spans="2:2" ht="15">
      <c r="B3381"/>
    </row>
    <row r="3382" spans="2:2" ht="15">
      <c r="B3382"/>
    </row>
    <row r="3383" spans="2:2" ht="15">
      <c r="B3383"/>
    </row>
    <row r="3384" spans="2:2" ht="15">
      <c r="B3384"/>
    </row>
    <row r="3385" spans="2:2" ht="15">
      <c r="B3385"/>
    </row>
    <row r="3386" spans="2:2" ht="15">
      <c r="B3386"/>
    </row>
    <row r="3387" spans="2:2" ht="15">
      <c r="B3387"/>
    </row>
    <row r="3388" spans="2:2" ht="15">
      <c r="B3388"/>
    </row>
    <row r="3389" spans="2:2" ht="15">
      <c r="B3389"/>
    </row>
    <row r="3390" spans="2:2" ht="15">
      <c r="B3390"/>
    </row>
    <row r="3391" spans="2:2" ht="15">
      <c r="B3391"/>
    </row>
    <row r="3392" spans="2:2" ht="15">
      <c r="B3392"/>
    </row>
    <row r="3393" spans="2:2" ht="15">
      <c r="B3393"/>
    </row>
    <row r="3394" spans="2:2" ht="15">
      <c r="B3394"/>
    </row>
    <row r="3395" spans="2:2" ht="15">
      <c r="B3395"/>
    </row>
    <row r="3396" spans="2:2" ht="15">
      <c r="B3396"/>
    </row>
    <row r="3397" spans="2:2" ht="15">
      <c r="B3397"/>
    </row>
    <row r="3398" spans="2:2" ht="15">
      <c r="B3398"/>
    </row>
    <row r="3399" spans="2:2" ht="15">
      <c r="B3399"/>
    </row>
    <row r="3400" spans="2:2" ht="15">
      <c r="B3400"/>
    </row>
    <row r="3401" spans="2:2" ht="15">
      <c r="B3401"/>
    </row>
    <row r="3402" spans="2:2" ht="15">
      <c r="B3402"/>
    </row>
    <row r="3403" spans="2:2" ht="15">
      <c r="B3403"/>
    </row>
    <row r="3404" spans="2:2" ht="15">
      <c r="B3404"/>
    </row>
    <row r="3405" spans="2:2" ht="15">
      <c r="B3405"/>
    </row>
    <row r="3406" spans="2:2" ht="15">
      <c r="B3406"/>
    </row>
    <row r="3407" spans="2:2" ht="15">
      <c r="B3407"/>
    </row>
    <row r="3408" spans="2:2" ht="15">
      <c r="B3408"/>
    </row>
    <row r="3409" spans="2:2" ht="15">
      <c r="B3409"/>
    </row>
    <row r="3410" spans="2:2" ht="15">
      <c r="B3410"/>
    </row>
    <row r="3411" spans="2:2" ht="15">
      <c r="B3411"/>
    </row>
    <row r="3412" spans="2:2" ht="15">
      <c r="B3412"/>
    </row>
    <row r="3413" spans="2:2" ht="15">
      <c r="B3413"/>
    </row>
    <row r="3414" spans="2:2" ht="15">
      <c r="B3414"/>
    </row>
    <row r="3415" spans="2:2" ht="15">
      <c r="B3415"/>
    </row>
    <row r="3416" spans="2:2" ht="15">
      <c r="B3416"/>
    </row>
    <row r="3417" spans="2:2" ht="15">
      <c r="B3417"/>
    </row>
    <row r="3418" spans="2:2" ht="15">
      <c r="B3418"/>
    </row>
    <row r="3419" spans="2:2" ht="15">
      <c r="B3419"/>
    </row>
    <row r="3420" spans="2:2" ht="15">
      <c r="B3420"/>
    </row>
    <row r="3421" spans="2:2" ht="15">
      <c r="B3421"/>
    </row>
    <row r="3422" spans="2:2" ht="15">
      <c r="B3422"/>
    </row>
    <row r="3423" spans="2:2" ht="15">
      <c r="B3423"/>
    </row>
    <row r="3424" spans="2:2" ht="15">
      <c r="B3424"/>
    </row>
    <row r="3425" spans="2:2" ht="15">
      <c r="B3425"/>
    </row>
    <row r="3426" spans="2:2" ht="15">
      <c r="B3426"/>
    </row>
    <row r="3427" spans="2:2" ht="15">
      <c r="B3427"/>
    </row>
    <row r="3428" spans="2:2" ht="15">
      <c r="B3428"/>
    </row>
    <row r="3429" spans="2:2" ht="15">
      <c r="B3429"/>
    </row>
    <row r="3430" spans="2:2" ht="15">
      <c r="B3430"/>
    </row>
    <row r="3431" spans="2:2" ht="15">
      <c r="B3431"/>
    </row>
    <row r="3432" spans="2:2" ht="15">
      <c r="B3432"/>
    </row>
    <row r="3433" spans="2:2" ht="15">
      <c r="B3433"/>
    </row>
    <row r="3434" spans="2:2" ht="15">
      <c r="B3434"/>
    </row>
    <row r="3435" spans="2:2" ht="15">
      <c r="B3435"/>
    </row>
    <row r="3436" spans="2:2" ht="15">
      <c r="B3436"/>
    </row>
    <row r="3437" spans="2:2" ht="15">
      <c r="B3437"/>
    </row>
    <row r="3438" spans="2:2" ht="15">
      <c r="B3438"/>
    </row>
    <row r="3439" spans="2:2" ht="15">
      <c r="B3439"/>
    </row>
    <row r="3440" spans="2:2" ht="15">
      <c r="B3440"/>
    </row>
    <row r="3441" spans="2:2" ht="15">
      <c r="B3441"/>
    </row>
    <row r="3442" spans="2:2" ht="15">
      <c r="B3442"/>
    </row>
    <row r="3443" spans="2:2" ht="15">
      <c r="B3443"/>
    </row>
    <row r="3444" spans="2:2" ht="15">
      <c r="B3444"/>
    </row>
    <row r="3445" spans="2:2" ht="15">
      <c r="B3445"/>
    </row>
    <row r="3446" spans="2:2" ht="15">
      <c r="B3446"/>
    </row>
    <row r="3447" spans="2:2" ht="15">
      <c r="B3447"/>
    </row>
    <row r="3448" spans="2:2" ht="15">
      <c r="B3448"/>
    </row>
    <row r="3449" spans="2:2" ht="15">
      <c r="B3449"/>
    </row>
    <row r="3450" spans="2:2" ht="15">
      <c r="B3450"/>
    </row>
    <row r="3451" spans="2:2" ht="15">
      <c r="B3451"/>
    </row>
    <row r="3452" spans="2:2" ht="15">
      <c r="B3452"/>
    </row>
    <row r="3453" spans="2:2" ht="15">
      <c r="B3453"/>
    </row>
    <row r="3454" spans="2:2" ht="15">
      <c r="B3454"/>
    </row>
    <row r="3455" spans="2:2" ht="15">
      <c r="B3455"/>
    </row>
    <row r="3456" spans="2:2" ht="15">
      <c r="B3456"/>
    </row>
    <row r="3457" spans="2:2" ht="15">
      <c r="B3457"/>
    </row>
    <row r="3458" spans="2:2" ht="15">
      <c r="B3458"/>
    </row>
    <row r="3459" spans="2:2" ht="15">
      <c r="B3459"/>
    </row>
    <row r="3460" spans="2:2" ht="15">
      <c r="B3460"/>
    </row>
    <row r="3461" spans="2:2" ht="15">
      <c r="B3461"/>
    </row>
    <row r="3462" spans="2:2" ht="15">
      <c r="B3462"/>
    </row>
    <row r="3463" spans="2:2" ht="15">
      <c r="B3463"/>
    </row>
    <row r="3464" spans="2:2" ht="15">
      <c r="B3464"/>
    </row>
    <row r="3465" spans="2:2" ht="15">
      <c r="B3465"/>
    </row>
    <row r="3466" spans="2:2" ht="15">
      <c r="B3466"/>
    </row>
    <row r="3467" spans="2:2" ht="15">
      <c r="B3467"/>
    </row>
    <row r="3468" spans="2:2" ht="15">
      <c r="B3468"/>
    </row>
    <row r="3469" spans="2:2" ht="15">
      <c r="B3469"/>
    </row>
    <row r="3470" spans="2:2" ht="15">
      <c r="B3470"/>
    </row>
    <row r="3471" spans="2:2" ht="15">
      <c r="B3471"/>
    </row>
    <row r="3472" spans="2:2" ht="15">
      <c r="B3472"/>
    </row>
    <row r="3473" spans="2:2" ht="15">
      <c r="B3473"/>
    </row>
    <row r="3474" spans="2:2" ht="15">
      <c r="B3474"/>
    </row>
    <row r="3475" spans="2:2" ht="15">
      <c r="B3475"/>
    </row>
    <row r="3476" spans="2:2" ht="15">
      <c r="B3476"/>
    </row>
    <row r="3477" spans="2:2" ht="15">
      <c r="B3477"/>
    </row>
    <row r="3478" spans="2:2" ht="15">
      <c r="B3478"/>
    </row>
    <row r="3479" spans="2:2" ht="15">
      <c r="B3479"/>
    </row>
    <row r="3480" spans="2:2" ht="15">
      <c r="B3480"/>
    </row>
    <row r="3481" spans="2:2" ht="15">
      <c r="B3481"/>
    </row>
    <row r="3482" spans="2:2" ht="15">
      <c r="B3482"/>
    </row>
    <row r="3483" spans="2:2" ht="15">
      <c r="B3483"/>
    </row>
    <row r="3484" spans="2:2" ht="15">
      <c r="B3484"/>
    </row>
    <row r="3485" spans="2:2" ht="15">
      <c r="B3485"/>
    </row>
    <row r="3486" spans="2:2" ht="15">
      <c r="B3486"/>
    </row>
    <row r="3487" spans="2:2" ht="15">
      <c r="B3487"/>
    </row>
    <row r="3488" spans="2:2" ht="15">
      <c r="B3488"/>
    </row>
    <row r="3489" spans="2:2" ht="15">
      <c r="B3489"/>
    </row>
    <row r="3490" spans="2:2" ht="15">
      <c r="B3490"/>
    </row>
    <row r="3491" spans="2:2" ht="15">
      <c r="B3491"/>
    </row>
    <row r="3492" spans="2:2" ht="15">
      <c r="B3492"/>
    </row>
    <row r="3493" spans="2:2" ht="15">
      <c r="B3493"/>
    </row>
    <row r="3494" spans="2:2" ht="15">
      <c r="B3494"/>
    </row>
    <row r="3495" spans="2:2" ht="15">
      <c r="B3495"/>
    </row>
    <row r="3496" spans="2:2" ht="15">
      <c r="B3496"/>
    </row>
    <row r="3497" spans="2:2" ht="15">
      <c r="B3497"/>
    </row>
    <row r="3498" spans="2:2" ht="15">
      <c r="B3498"/>
    </row>
    <row r="3499" spans="2:2" ht="15">
      <c r="B3499"/>
    </row>
    <row r="3500" spans="2:2" ht="15">
      <c r="B3500"/>
    </row>
    <row r="3501" spans="2:2" ht="15">
      <c r="B3501"/>
    </row>
    <row r="3502" spans="2:2" ht="15">
      <c r="B3502"/>
    </row>
    <row r="3503" spans="2:2" ht="15">
      <c r="B3503"/>
    </row>
    <row r="3504" spans="2:2" ht="15">
      <c r="B3504"/>
    </row>
    <row r="3505" spans="2:2" ht="15">
      <c r="B3505"/>
    </row>
    <row r="3506" spans="2:2" ht="15">
      <c r="B3506"/>
    </row>
    <row r="3507" spans="2:2" ht="15">
      <c r="B3507"/>
    </row>
    <row r="3508" spans="2:2" ht="15">
      <c r="B3508"/>
    </row>
    <row r="3509" spans="2:2" ht="15">
      <c r="B3509"/>
    </row>
    <row r="3510" spans="2:2" ht="15">
      <c r="B3510"/>
    </row>
    <row r="3511" spans="2:2" ht="15">
      <c r="B3511"/>
    </row>
    <row r="3512" spans="2:2" ht="15">
      <c r="B3512"/>
    </row>
    <row r="3513" spans="2:2" ht="15">
      <c r="B3513"/>
    </row>
    <row r="3514" spans="2:2" ht="15">
      <c r="B3514"/>
    </row>
    <row r="3515" spans="2:2" ht="15">
      <c r="B3515"/>
    </row>
    <row r="3516" spans="2:2" ht="15">
      <c r="B3516"/>
    </row>
    <row r="3517" spans="2:2" ht="15">
      <c r="B3517"/>
    </row>
    <row r="3518" spans="2:2" ht="15">
      <c r="B3518"/>
    </row>
    <row r="3519" spans="2:2" ht="15">
      <c r="B3519"/>
    </row>
    <row r="3520" spans="2:2" ht="15">
      <c r="B3520"/>
    </row>
    <row r="3521" spans="2:2" ht="15">
      <c r="B3521"/>
    </row>
    <row r="3522" spans="2:2" ht="15">
      <c r="B3522"/>
    </row>
    <row r="3523" spans="2:2" ht="15">
      <c r="B3523"/>
    </row>
    <row r="3524" spans="2:2" ht="15">
      <c r="B3524"/>
    </row>
    <row r="3525" spans="2:2" ht="15">
      <c r="B3525"/>
    </row>
    <row r="3526" spans="2:2" ht="15">
      <c r="B3526"/>
    </row>
    <row r="3527" spans="2:2" ht="15">
      <c r="B3527"/>
    </row>
    <row r="3528" spans="2:2" ht="15">
      <c r="B3528"/>
    </row>
    <row r="3529" spans="2:2" ht="15">
      <c r="B3529"/>
    </row>
    <row r="3530" spans="2:2" ht="15">
      <c r="B3530"/>
    </row>
    <row r="3531" spans="2:2" ht="15">
      <c r="B3531"/>
    </row>
    <row r="3532" spans="2:2" ht="15">
      <c r="B3532"/>
    </row>
    <row r="3533" spans="2:2" ht="15">
      <c r="B3533"/>
    </row>
    <row r="3534" spans="2:2" ht="15">
      <c r="B3534"/>
    </row>
    <row r="3535" spans="2:2" ht="15">
      <c r="B3535"/>
    </row>
    <row r="3536" spans="2:2" ht="15">
      <c r="B3536"/>
    </row>
    <row r="3537" spans="2:2" ht="15">
      <c r="B3537"/>
    </row>
    <row r="3538" spans="2:2" ht="15">
      <c r="B3538"/>
    </row>
    <row r="3539" spans="2:2" ht="15">
      <c r="B3539"/>
    </row>
    <row r="3540" spans="2:2" ht="15">
      <c r="B3540"/>
    </row>
    <row r="3541" spans="2:2" ht="15">
      <c r="B3541"/>
    </row>
    <row r="3542" spans="2:2" ht="15">
      <c r="B3542"/>
    </row>
    <row r="3543" spans="2:2" ht="15">
      <c r="B3543"/>
    </row>
    <row r="3544" spans="2:2" ht="15">
      <c r="B3544"/>
    </row>
    <row r="3545" spans="2:2" ht="15">
      <c r="B3545"/>
    </row>
    <row r="3546" spans="2:2" ht="15">
      <c r="B3546"/>
    </row>
    <row r="3547" spans="2:2" ht="15">
      <c r="B3547"/>
    </row>
    <row r="3548" spans="2:2" ht="15">
      <c r="B3548"/>
    </row>
    <row r="3549" spans="2:2" ht="15">
      <c r="B3549"/>
    </row>
    <row r="3550" spans="2:2" ht="15">
      <c r="B3550"/>
    </row>
    <row r="3551" spans="2:2" ht="15">
      <c r="B3551"/>
    </row>
    <row r="3552" spans="2:2" ht="15">
      <c r="B3552"/>
    </row>
    <row r="3553" spans="2:2" ht="15">
      <c r="B3553"/>
    </row>
    <row r="3554" spans="2:2" ht="15">
      <c r="B3554"/>
    </row>
    <row r="3555" spans="2:2" ht="15">
      <c r="B3555"/>
    </row>
    <row r="3556" spans="2:2" ht="15">
      <c r="B3556"/>
    </row>
    <row r="3557" spans="2:2" ht="15">
      <c r="B3557"/>
    </row>
    <row r="3558" spans="2:2" ht="15">
      <c r="B3558"/>
    </row>
    <row r="3559" spans="2:2" ht="15">
      <c r="B3559"/>
    </row>
    <row r="3560" spans="2:2" ht="15">
      <c r="B3560"/>
    </row>
    <row r="3561" spans="2:2" ht="15">
      <c r="B3561"/>
    </row>
    <row r="3562" spans="2:2" ht="15">
      <c r="B3562"/>
    </row>
    <row r="3563" spans="2:2" ht="15">
      <c r="B3563"/>
    </row>
    <row r="3564" spans="2:2" ht="15">
      <c r="B3564"/>
    </row>
    <row r="3565" spans="2:2" ht="15">
      <c r="B3565"/>
    </row>
    <row r="3566" spans="2:2" ht="15">
      <c r="B3566"/>
    </row>
    <row r="3567" spans="2:2" ht="15">
      <c r="B3567"/>
    </row>
    <row r="3568" spans="2:2" ht="15">
      <c r="B3568"/>
    </row>
    <row r="3569" spans="2:2" ht="15">
      <c r="B3569"/>
    </row>
    <row r="3570" spans="2:2" ht="15">
      <c r="B3570"/>
    </row>
    <row r="3571" spans="2:2" ht="15">
      <c r="B3571"/>
    </row>
    <row r="3572" spans="2:2" ht="15">
      <c r="B3572"/>
    </row>
    <row r="3573" spans="2:2" ht="15">
      <c r="B3573"/>
    </row>
    <row r="3574" spans="2:2" ht="15">
      <c r="B3574"/>
    </row>
    <row r="3575" spans="2:2" ht="15">
      <c r="B3575"/>
    </row>
    <row r="3576" spans="2:2" ht="15">
      <c r="B3576"/>
    </row>
    <row r="3577" spans="2:2" ht="15">
      <c r="B3577"/>
    </row>
    <row r="3578" spans="2:2" ht="15">
      <c r="B3578"/>
    </row>
    <row r="3579" spans="2:2" ht="15">
      <c r="B3579"/>
    </row>
    <row r="3580" spans="2:2" ht="15">
      <c r="B3580"/>
    </row>
    <row r="3581" spans="2:2" ht="15">
      <c r="B3581"/>
    </row>
    <row r="3582" spans="2:2" ht="15">
      <c r="B3582"/>
    </row>
    <row r="3583" spans="2:2" ht="15">
      <c r="B3583"/>
    </row>
    <row r="3584" spans="2:2" ht="15">
      <c r="B3584"/>
    </row>
    <row r="3585" spans="2:2" ht="15">
      <c r="B3585"/>
    </row>
    <row r="3586" spans="2:2" ht="15">
      <c r="B3586"/>
    </row>
    <row r="3587" spans="2:2" ht="15">
      <c r="B3587"/>
    </row>
    <row r="3588" spans="2:2" ht="15">
      <c r="B3588"/>
    </row>
    <row r="3589" spans="2:2" ht="15">
      <c r="B3589"/>
    </row>
    <row r="3590" spans="2:2" ht="15">
      <c r="B3590"/>
    </row>
    <row r="3591" spans="2:2" ht="15">
      <c r="B3591"/>
    </row>
    <row r="3592" spans="2:2" ht="15">
      <c r="B3592"/>
    </row>
    <row r="3593" spans="2:2" ht="15">
      <c r="B3593"/>
    </row>
    <row r="3594" spans="2:2" ht="15">
      <c r="B3594"/>
    </row>
    <row r="3595" spans="2:2" ht="15">
      <c r="B3595"/>
    </row>
    <row r="3596" spans="2:2" ht="15">
      <c r="B3596"/>
    </row>
    <row r="3597" spans="2:2" ht="15">
      <c r="B3597"/>
    </row>
    <row r="3598" spans="2:2" ht="15">
      <c r="B3598"/>
    </row>
    <row r="3599" spans="2:2" ht="15">
      <c r="B3599"/>
    </row>
    <row r="3600" spans="2:2" ht="15">
      <c r="B3600"/>
    </row>
    <row r="3601" spans="2:2" ht="15">
      <c r="B3601"/>
    </row>
    <row r="3602" spans="2:2" ht="15">
      <c r="B3602"/>
    </row>
    <row r="3603" spans="2:2" ht="15">
      <c r="B3603"/>
    </row>
    <row r="3604" spans="2:2" ht="15">
      <c r="B3604"/>
    </row>
    <row r="3605" spans="2:2" ht="15">
      <c r="B3605"/>
    </row>
    <row r="3606" spans="2:2" ht="15">
      <c r="B3606"/>
    </row>
    <row r="3607" spans="2:2" ht="15">
      <c r="B3607"/>
    </row>
    <row r="3608" spans="2:2" ht="15">
      <c r="B3608"/>
    </row>
    <row r="3609" spans="2:2" ht="15">
      <c r="B3609"/>
    </row>
    <row r="3610" spans="2:2" ht="15">
      <c r="B3610"/>
    </row>
    <row r="3611" spans="2:2" ht="15">
      <c r="B3611"/>
    </row>
    <row r="3612" spans="2:2" ht="15">
      <c r="B3612"/>
    </row>
    <row r="3613" spans="2:2" ht="15">
      <c r="B3613"/>
    </row>
    <row r="3614" spans="2:2" ht="15">
      <c r="B3614"/>
    </row>
    <row r="3615" spans="2:2" ht="15">
      <c r="B3615"/>
    </row>
    <row r="3616" spans="2:2" ht="15">
      <c r="B3616"/>
    </row>
    <row r="3617" spans="2:2" ht="15">
      <c r="B3617"/>
    </row>
    <row r="3618" spans="2:2" ht="15">
      <c r="B3618"/>
    </row>
    <row r="3619" spans="2:2" ht="15">
      <c r="B3619"/>
    </row>
    <row r="3620" spans="2:2" ht="15">
      <c r="B3620"/>
    </row>
    <row r="3621" spans="2:2" ht="15">
      <c r="B3621"/>
    </row>
    <row r="3622" spans="2:2" ht="15">
      <c r="B3622"/>
    </row>
    <row r="3623" spans="2:2" ht="15">
      <c r="B3623"/>
    </row>
    <row r="3624" spans="2:2" ht="15">
      <c r="B3624"/>
    </row>
    <row r="3625" spans="2:2" ht="15">
      <c r="B3625"/>
    </row>
    <row r="3626" spans="2:2" ht="15">
      <c r="B3626"/>
    </row>
    <row r="3627" spans="2:2" ht="15">
      <c r="B3627"/>
    </row>
    <row r="3628" spans="2:2" ht="15">
      <c r="B3628"/>
    </row>
    <row r="3629" spans="2:2" ht="15">
      <c r="B3629"/>
    </row>
    <row r="3630" spans="2:2" ht="15">
      <c r="B3630"/>
    </row>
    <row r="3631" spans="2:2" ht="15">
      <c r="B3631"/>
    </row>
    <row r="3632" spans="2:2" ht="15">
      <c r="B3632"/>
    </row>
    <row r="3633" spans="2:2" ht="15">
      <c r="B3633"/>
    </row>
    <row r="3634" spans="2:2" ht="15">
      <c r="B3634"/>
    </row>
    <row r="3635" spans="2:2" ht="15">
      <c r="B3635"/>
    </row>
    <row r="3636" spans="2:2" ht="15">
      <c r="B3636"/>
    </row>
    <row r="3637" spans="2:2" ht="15">
      <c r="B3637"/>
    </row>
    <row r="3638" spans="2:2" ht="15">
      <c r="B3638"/>
    </row>
    <row r="3639" spans="2:2" ht="15">
      <c r="B3639"/>
    </row>
    <row r="3640" spans="2:2" ht="15">
      <c r="B3640"/>
    </row>
    <row r="3641" spans="2:2" ht="15">
      <c r="B3641"/>
    </row>
    <row r="3642" spans="2:2" ht="15">
      <c r="B3642"/>
    </row>
    <row r="3643" spans="2:2" ht="15">
      <c r="B3643"/>
    </row>
    <row r="3644" spans="2:2" ht="15">
      <c r="B3644"/>
    </row>
    <row r="3645" spans="2:2" ht="15">
      <c r="B3645"/>
    </row>
    <row r="3646" spans="2:2" ht="15">
      <c r="B3646"/>
    </row>
    <row r="3647" spans="2:2" ht="15">
      <c r="B3647"/>
    </row>
    <row r="3648" spans="2:2" ht="15">
      <c r="B3648"/>
    </row>
    <row r="3649" spans="2:2" ht="15">
      <c r="B3649"/>
    </row>
    <row r="3650" spans="2:2" ht="15">
      <c r="B3650"/>
    </row>
    <row r="3651" spans="2:2" ht="15">
      <c r="B3651"/>
    </row>
    <row r="3652" spans="2:2" ht="15">
      <c r="B3652"/>
    </row>
    <row r="3653" spans="2:2" ht="15">
      <c r="B3653"/>
    </row>
    <row r="3654" spans="2:2" ht="15">
      <c r="B3654"/>
    </row>
    <row r="3655" spans="2:2" ht="15">
      <c r="B3655"/>
    </row>
    <row r="3656" spans="2:2" ht="15">
      <c r="B3656"/>
    </row>
    <row r="3657" spans="2:2" ht="15">
      <c r="B3657"/>
    </row>
    <row r="3658" spans="2:2" ht="15">
      <c r="B3658"/>
    </row>
    <row r="3659" spans="2:2" ht="15">
      <c r="B3659"/>
    </row>
    <row r="3660" spans="2:2" ht="15">
      <c r="B3660"/>
    </row>
    <row r="3661" spans="2:2" ht="15">
      <c r="B3661"/>
    </row>
    <row r="3662" spans="2:2" ht="15">
      <c r="B3662"/>
    </row>
    <row r="3663" spans="2:2" ht="15">
      <c r="B3663"/>
    </row>
    <row r="3664" spans="2:2" ht="15">
      <c r="B3664"/>
    </row>
    <row r="3665" spans="2:2" ht="15">
      <c r="B3665"/>
    </row>
    <row r="3666" spans="2:2" ht="15">
      <c r="B3666"/>
    </row>
    <row r="3667" spans="2:2" ht="15">
      <c r="B3667"/>
    </row>
    <row r="3668" spans="2:2" ht="15">
      <c r="B3668"/>
    </row>
    <row r="3669" spans="2:2" ht="15">
      <c r="B3669"/>
    </row>
    <row r="3670" spans="2:2" ht="15">
      <c r="B3670"/>
    </row>
    <row r="3671" spans="2:2" ht="15">
      <c r="B3671"/>
    </row>
    <row r="3672" spans="2:2" ht="15">
      <c r="B3672"/>
    </row>
    <row r="3673" spans="2:2" ht="15">
      <c r="B3673"/>
    </row>
    <row r="3674" spans="2:2" ht="15">
      <c r="B3674"/>
    </row>
    <row r="3675" spans="2:2" ht="15">
      <c r="B3675"/>
    </row>
    <row r="3676" spans="2:2" ht="15">
      <c r="B3676"/>
    </row>
    <row r="3677" spans="2:2" ht="15">
      <c r="B3677"/>
    </row>
    <row r="3678" spans="2:2" ht="15">
      <c r="B3678"/>
    </row>
    <row r="3679" spans="2:2" ht="15">
      <c r="B3679"/>
    </row>
    <row r="3680" spans="2:2" ht="15">
      <c r="B3680"/>
    </row>
    <row r="3681" spans="2:2" ht="15">
      <c r="B3681"/>
    </row>
    <row r="3682" spans="2:2" ht="15">
      <c r="B3682"/>
    </row>
    <row r="3683" spans="2:2" ht="15">
      <c r="B3683"/>
    </row>
    <row r="3684" spans="2:2" ht="15">
      <c r="B3684"/>
    </row>
    <row r="3685" spans="2:2" ht="15">
      <c r="B3685"/>
    </row>
    <row r="3686" spans="2:2" ht="15">
      <c r="B3686"/>
    </row>
    <row r="3687" spans="2:2" ht="15">
      <c r="B3687"/>
    </row>
    <row r="3688" spans="2:2" ht="15">
      <c r="B3688"/>
    </row>
    <row r="3689" spans="2:2" ht="15">
      <c r="B3689"/>
    </row>
    <row r="3690" spans="2:2" ht="15">
      <c r="B3690"/>
    </row>
    <row r="3691" spans="2:2" ht="15">
      <c r="B3691"/>
    </row>
    <row r="3692" spans="2:2" ht="15">
      <c r="B3692"/>
    </row>
    <row r="3693" spans="2:2" ht="15">
      <c r="B3693"/>
    </row>
    <row r="3694" spans="2:2" ht="15">
      <c r="B3694"/>
    </row>
    <row r="3695" spans="2:2" ht="15">
      <c r="B3695"/>
    </row>
    <row r="3696" spans="2:2" ht="15">
      <c r="B3696"/>
    </row>
    <row r="3697" spans="2:2" ht="15">
      <c r="B3697"/>
    </row>
    <row r="3698" spans="2:2" ht="15">
      <c r="B3698"/>
    </row>
    <row r="3699" spans="2:2" ht="15">
      <c r="B3699"/>
    </row>
    <row r="3700" spans="2:2" ht="15">
      <c r="B3700"/>
    </row>
    <row r="3701" spans="2:2" ht="15">
      <c r="B3701"/>
    </row>
    <row r="3702" spans="2:2" ht="15">
      <c r="B3702"/>
    </row>
    <row r="3703" spans="2:2" ht="15">
      <c r="B3703"/>
    </row>
    <row r="3704" spans="2:2" ht="15">
      <c r="B3704"/>
    </row>
    <row r="3705" spans="2:2" ht="15">
      <c r="B3705"/>
    </row>
    <row r="3706" spans="2:2" ht="15">
      <c r="B3706"/>
    </row>
    <row r="3707" spans="2:2" ht="15">
      <c r="B3707"/>
    </row>
    <row r="3708" spans="2:2" ht="15">
      <c r="B3708"/>
    </row>
    <row r="3709" spans="2:2" ht="15">
      <c r="B3709"/>
    </row>
    <row r="3710" spans="2:2" ht="15">
      <c r="B3710"/>
    </row>
    <row r="3711" spans="2:2" ht="15">
      <c r="B3711"/>
    </row>
    <row r="3712" spans="2:2" ht="15">
      <c r="B3712"/>
    </row>
    <row r="3713" spans="2:2" ht="15">
      <c r="B3713"/>
    </row>
    <row r="3714" spans="2:2" ht="15">
      <c r="B3714"/>
    </row>
    <row r="3715" spans="2:2" ht="15">
      <c r="B3715"/>
    </row>
    <row r="3716" spans="2:2" ht="15">
      <c r="B3716"/>
    </row>
    <row r="3717" spans="2:2" ht="15">
      <c r="B3717"/>
    </row>
    <row r="3718" spans="2:2" ht="15">
      <c r="B3718"/>
    </row>
    <row r="3719" spans="2:2" ht="15">
      <c r="B3719"/>
    </row>
    <row r="3720" spans="2:2" ht="15">
      <c r="B3720"/>
    </row>
    <row r="3721" spans="2:2" ht="15">
      <c r="B3721"/>
    </row>
    <row r="3722" spans="2:2" ht="15">
      <c r="B3722"/>
    </row>
    <row r="3723" spans="2:2" ht="15">
      <c r="B3723"/>
    </row>
    <row r="3724" spans="2:2" ht="15">
      <c r="B3724"/>
    </row>
    <row r="3725" spans="2:2" ht="15">
      <c r="B3725"/>
    </row>
    <row r="3726" spans="2:2" ht="15">
      <c r="B3726"/>
    </row>
    <row r="3727" spans="2:2" ht="15">
      <c r="B3727"/>
    </row>
    <row r="3728" spans="2:2" ht="15">
      <c r="B3728"/>
    </row>
    <row r="3729" spans="2:2" ht="15">
      <c r="B3729"/>
    </row>
    <row r="3730" spans="2:2" ht="15">
      <c r="B3730"/>
    </row>
    <row r="3731" spans="2:2" ht="15">
      <c r="B3731"/>
    </row>
    <row r="3732" spans="2:2" ht="15">
      <c r="B3732"/>
    </row>
    <row r="3733" spans="2:2" ht="15">
      <c r="B3733"/>
    </row>
    <row r="3734" spans="2:2" ht="15">
      <c r="B3734"/>
    </row>
    <row r="3735" spans="2:2" ht="15">
      <c r="B3735"/>
    </row>
    <row r="3736" spans="2:2" ht="15">
      <c r="B3736"/>
    </row>
    <row r="3737" spans="2:2" ht="15">
      <c r="B3737"/>
    </row>
    <row r="3738" spans="2:2" ht="15">
      <c r="B3738"/>
    </row>
    <row r="3739" spans="2:2" ht="15">
      <c r="B3739"/>
    </row>
    <row r="3740" spans="2:2" ht="15">
      <c r="B3740"/>
    </row>
    <row r="3741" spans="2:2" ht="15">
      <c r="B3741"/>
    </row>
    <row r="3742" spans="2:2" ht="15">
      <c r="B3742"/>
    </row>
    <row r="3743" spans="2:2" ht="15">
      <c r="B3743"/>
    </row>
    <row r="3744" spans="2:2" ht="15">
      <c r="B3744"/>
    </row>
    <row r="3745" spans="2:2" ht="15">
      <c r="B3745"/>
    </row>
    <row r="3746" spans="2:2" ht="15">
      <c r="B3746"/>
    </row>
    <row r="3747" spans="2:2" ht="15">
      <c r="B3747"/>
    </row>
    <row r="3748" spans="2:2" ht="15">
      <c r="B3748"/>
    </row>
    <row r="3749" spans="2:2" ht="15">
      <c r="B3749"/>
    </row>
    <row r="3750" spans="2:2" ht="15">
      <c r="B3750"/>
    </row>
    <row r="3751" spans="2:2" ht="15">
      <c r="B3751"/>
    </row>
    <row r="3752" spans="2:2" ht="15">
      <c r="B3752"/>
    </row>
    <row r="3753" spans="2:2" ht="15">
      <c r="B3753"/>
    </row>
    <row r="3754" spans="2:2" ht="15">
      <c r="B3754"/>
    </row>
    <row r="3755" spans="2:2" ht="15">
      <c r="B3755"/>
    </row>
    <row r="3756" spans="2:2" ht="15">
      <c r="B3756"/>
    </row>
    <row r="3757" spans="2:2" ht="15">
      <c r="B3757"/>
    </row>
    <row r="3758" spans="2:2" ht="15">
      <c r="B3758"/>
    </row>
    <row r="3759" spans="2:2" ht="15">
      <c r="B3759"/>
    </row>
    <row r="3760" spans="2:2" ht="15">
      <c r="B3760"/>
    </row>
    <row r="3761" spans="2:2" ht="15">
      <c r="B3761"/>
    </row>
    <row r="3762" spans="2:2" ht="15">
      <c r="B3762"/>
    </row>
    <row r="3763" spans="2:2" ht="15">
      <c r="B3763"/>
    </row>
    <row r="3764" spans="2:2" ht="15">
      <c r="B3764"/>
    </row>
    <row r="3765" spans="2:2" ht="15">
      <c r="B3765"/>
    </row>
    <row r="3766" spans="2:2" ht="15">
      <c r="B3766"/>
    </row>
    <row r="3767" spans="2:2" ht="15">
      <c r="B3767"/>
    </row>
    <row r="3768" spans="2:2" ht="15">
      <c r="B3768"/>
    </row>
    <row r="3769" spans="2:2" ht="15">
      <c r="B3769"/>
    </row>
    <row r="3770" spans="2:2" ht="15">
      <c r="B3770"/>
    </row>
    <row r="3771" spans="2:2" ht="15">
      <c r="B3771"/>
    </row>
    <row r="3772" spans="2:2" ht="15">
      <c r="B3772"/>
    </row>
    <row r="3773" spans="2:2" ht="15">
      <c r="B3773"/>
    </row>
    <row r="3774" spans="2:2" ht="15">
      <c r="B3774"/>
    </row>
    <row r="3775" spans="2:2" ht="15">
      <c r="B3775"/>
    </row>
    <row r="3776" spans="2:2" ht="15">
      <c r="B3776"/>
    </row>
    <row r="3777" spans="2:2" ht="15">
      <c r="B3777"/>
    </row>
    <row r="3778" spans="2:2" ht="15">
      <c r="B3778"/>
    </row>
    <row r="3779" spans="2:2" ht="15">
      <c r="B3779"/>
    </row>
    <row r="3780" spans="2:2" ht="15">
      <c r="B3780"/>
    </row>
    <row r="3781" spans="2:2" ht="15">
      <c r="B3781"/>
    </row>
    <row r="3782" spans="2:2" ht="15">
      <c r="B3782"/>
    </row>
    <row r="3783" spans="2:2" ht="15">
      <c r="B3783"/>
    </row>
    <row r="3784" spans="2:2" ht="15">
      <c r="B3784"/>
    </row>
    <row r="3785" spans="2:2" ht="15">
      <c r="B3785"/>
    </row>
    <row r="3786" spans="2:2" ht="15">
      <c r="B3786"/>
    </row>
    <row r="3787" spans="2:2" ht="15">
      <c r="B3787"/>
    </row>
    <row r="3788" spans="2:2" ht="15">
      <c r="B3788"/>
    </row>
    <row r="3789" spans="2:2" ht="15">
      <c r="B3789"/>
    </row>
    <row r="3790" spans="2:2" ht="15">
      <c r="B3790"/>
    </row>
    <row r="3791" spans="2:2" ht="15">
      <c r="B3791"/>
    </row>
    <row r="3792" spans="2:2" ht="15">
      <c r="B3792"/>
    </row>
    <row r="3793" spans="2:2" ht="15">
      <c r="B3793"/>
    </row>
    <row r="3794" spans="2:2" ht="15">
      <c r="B3794"/>
    </row>
    <row r="3795" spans="2:2" ht="15">
      <c r="B3795"/>
    </row>
    <row r="3796" spans="2:2" ht="15">
      <c r="B3796"/>
    </row>
    <row r="3797" spans="2:2" ht="15">
      <c r="B3797"/>
    </row>
    <row r="3798" spans="2:2" ht="15">
      <c r="B3798"/>
    </row>
    <row r="3799" spans="2:2" ht="15">
      <c r="B3799"/>
    </row>
    <row r="3800" spans="2:2" ht="15">
      <c r="B3800"/>
    </row>
    <row r="3801" spans="2:2" ht="15">
      <c r="B3801"/>
    </row>
    <row r="3802" spans="2:2" ht="15">
      <c r="B3802"/>
    </row>
    <row r="3803" spans="2:2" ht="15">
      <c r="B3803"/>
    </row>
    <row r="3804" spans="2:2" ht="15">
      <c r="B3804"/>
    </row>
    <row r="3805" spans="2:2" ht="15">
      <c r="B3805"/>
    </row>
    <row r="3806" spans="2:2" ht="15">
      <c r="B3806"/>
    </row>
    <row r="3807" spans="2:2" ht="15">
      <c r="B3807"/>
    </row>
    <row r="3808" spans="2:2" ht="15">
      <c r="B3808"/>
    </row>
    <row r="3809" spans="2:2" ht="15">
      <c r="B3809"/>
    </row>
    <row r="3810" spans="2:2" ht="15">
      <c r="B3810"/>
    </row>
    <row r="3811" spans="2:2" ht="15">
      <c r="B3811"/>
    </row>
    <row r="3812" spans="2:2" ht="15">
      <c r="B3812"/>
    </row>
    <row r="3813" spans="2:2" ht="15">
      <c r="B3813"/>
    </row>
    <row r="3814" spans="2:2" ht="15">
      <c r="B3814"/>
    </row>
    <row r="3815" spans="2:2" ht="15">
      <c r="B3815"/>
    </row>
    <row r="3816" spans="2:2" ht="15">
      <c r="B3816"/>
    </row>
    <row r="3817" spans="2:2" ht="15">
      <c r="B3817"/>
    </row>
    <row r="3818" spans="2:2" ht="15">
      <c r="B3818"/>
    </row>
    <row r="3819" spans="2:2" ht="15">
      <c r="B3819"/>
    </row>
    <row r="3820" spans="2:2" ht="15">
      <c r="B3820"/>
    </row>
    <row r="3821" spans="2:2" ht="15">
      <c r="B3821"/>
    </row>
    <row r="3822" spans="2:2" ht="15">
      <c r="B3822"/>
    </row>
    <row r="3823" spans="2:2" ht="15">
      <c r="B3823"/>
    </row>
    <row r="3824" spans="2:2" ht="15">
      <c r="B3824"/>
    </row>
    <row r="3825" spans="2:2" ht="15">
      <c r="B3825"/>
    </row>
    <row r="3826" spans="2:2" ht="15">
      <c r="B3826"/>
    </row>
    <row r="3827" spans="2:2" ht="15">
      <c r="B3827"/>
    </row>
    <row r="3828" spans="2:2" ht="15">
      <c r="B3828"/>
    </row>
    <row r="3829" spans="2:2" ht="15">
      <c r="B3829"/>
    </row>
    <row r="3830" spans="2:2" ht="15">
      <c r="B3830"/>
    </row>
    <row r="3831" spans="2:2" ht="15">
      <c r="B3831"/>
    </row>
    <row r="3832" spans="2:2" ht="15">
      <c r="B3832"/>
    </row>
    <row r="3833" spans="2:2" ht="15">
      <c r="B3833"/>
    </row>
    <row r="3834" spans="2:2" ht="15">
      <c r="B3834"/>
    </row>
    <row r="3835" spans="2:2" ht="15">
      <c r="B3835"/>
    </row>
    <row r="3836" spans="2:2" ht="15">
      <c r="B3836"/>
    </row>
    <row r="3837" spans="2:2" ht="15">
      <c r="B3837"/>
    </row>
    <row r="3838" spans="2:2" ht="15">
      <c r="B3838"/>
    </row>
    <row r="3839" spans="2:2" ht="15">
      <c r="B3839"/>
    </row>
    <row r="3840" spans="2:2" ht="15">
      <c r="B3840"/>
    </row>
    <row r="3841" spans="2:2" ht="15">
      <c r="B3841"/>
    </row>
    <row r="3842" spans="2:2" ht="15">
      <c r="B3842"/>
    </row>
    <row r="3843" spans="2:2" ht="15">
      <c r="B3843"/>
    </row>
    <row r="3844" spans="2:2" ht="15">
      <c r="B3844"/>
    </row>
    <row r="3845" spans="2:2" ht="15">
      <c r="B3845"/>
    </row>
    <row r="3846" spans="2:2" ht="15">
      <c r="B3846"/>
    </row>
    <row r="3847" spans="2:2" ht="15">
      <c r="B3847"/>
    </row>
    <row r="3848" spans="2:2" ht="15">
      <c r="B3848"/>
    </row>
    <row r="3849" spans="2:2" ht="15">
      <c r="B3849"/>
    </row>
    <row r="3850" spans="2:2" ht="15">
      <c r="B3850"/>
    </row>
    <row r="3851" spans="2:2" ht="15">
      <c r="B3851"/>
    </row>
    <row r="3852" spans="2:2" ht="15">
      <c r="B3852"/>
    </row>
    <row r="3853" spans="2:2" ht="15">
      <c r="B3853"/>
    </row>
    <row r="3854" spans="2:2" ht="15">
      <c r="B3854"/>
    </row>
    <row r="3855" spans="2:2" ht="15">
      <c r="B3855"/>
    </row>
    <row r="3856" spans="2:2" ht="15">
      <c r="B3856"/>
    </row>
    <row r="3857" spans="2:2" ht="15">
      <c r="B3857"/>
    </row>
    <row r="3858" spans="2:2" ht="15">
      <c r="B3858"/>
    </row>
    <row r="3859" spans="2:2" ht="15">
      <c r="B3859"/>
    </row>
    <row r="3860" spans="2:2" ht="15">
      <c r="B3860"/>
    </row>
    <row r="3861" spans="2:2" ht="15">
      <c r="B3861"/>
    </row>
    <row r="3862" spans="2:2" ht="15">
      <c r="B3862"/>
    </row>
    <row r="3863" spans="2:2" ht="15">
      <c r="B3863"/>
    </row>
    <row r="3864" spans="2:2" ht="15">
      <c r="B3864"/>
    </row>
    <row r="3865" spans="2:2" ht="15">
      <c r="B3865"/>
    </row>
    <row r="3866" spans="2:2" ht="15">
      <c r="B3866"/>
    </row>
    <row r="3867" spans="2:2" ht="15">
      <c r="B3867"/>
    </row>
    <row r="3868" spans="2:2" ht="15">
      <c r="B3868"/>
    </row>
    <row r="3869" spans="2:2" ht="15">
      <c r="B3869"/>
    </row>
    <row r="3870" spans="2:2" ht="15">
      <c r="B3870"/>
    </row>
    <row r="3871" spans="2:2" ht="15">
      <c r="B3871"/>
    </row>
    <row r="3872" spans="2:2" ht="15">
      <c r="B3872"/>
    </row>
    <row r="3873" spans="2:2" ht="15">
      <c r="B3873"/>
    </row>
    <row r="3874" spans="2:2" ht="15">
      <c r="B3874"/>
    </row>
    <row r="3875" spans="2:2" ht="15">
      <c r="B3875"/>
    </row>
    <row r="3876" spans="2:2" ht="15">
      <c r="B3876"/>
    </row>
    <row r="3877" spans="2:2" ht="15">
      <c r="B3877"/>
    </row>
    <row r="3878" spans="2:2" ht="15">
      <c r="B3878"/>
    </row>
    <row r="3879" spans="2:2" ht="15">
      <c r="B3879"/>
    </row>
    <row r="3880" spans="2:2" ht="15">
      <c r="B3880"/>
    </row>
    <row r="3881" spans="2:2" ht="15">
      <c r="B3881"/>
    </row>
    <row r="3882" spans="2:2" ht="15">
      <c r="B3882"/>
    </row>
    <row r="3883" spans="2:2" ht="15">
      <c r="B3883"/>
    </row>
    <row r="3884" spans="2:2" ht="15">
      <c r="B3884"/>
    </row>
    <row r="3885" spans="2:2" ht="15">
      <c r="B3885"/>
    </row>
    <row r="3886" spans="2:2" ht="15">
      <c r="B3886"/>
    </row>
    <row r="3887" spans="2:2" ht="15">
      <c r="B3887"/>
    </row>
    <row r="3888" spans="2:2" ht="15">
      <c r="B3888"/>
    </row>
    <row r="3889" spans="2:2" ht="15">
      <c r="B3889"/>
    </row>
    <row r="3890" spans="2:2" ht="15">
      <c r="B3890"/>
    </row>
    <row r="3891" spans="2:2" ht="15">
      <c r="B3891"/>
    </row>
    <row r="3892" spans="2:2" ht="15">
      <c r="B3892"/>
    </row>
    <row r="3893" spans="2:2" ht="15">
      <c r="B3893"/>
    </row>
    <row r="3894" spans="2:2" ht="15">
      <c r="B3894"/>
    </row>
    <row r="3895" spans="2:2" ht="15">
      <c r="B3895"/>
    </row>
    <row r="3896" spans="2:2" ht="15">
      <c r="B3896"/>
    </row>
    <row r="3897" spans="2:2" ht="15">
      <c r="B3897"/>
    </row>
    <row r="3898" spans="2:2" ht="15">
      <c r="B3898"/>
    </row>
    <row r="3899" spans="2:2" ht="15">
      <c r="B3899"/>
    </row>
    <row r="3900" spans="2:2" ht="15">
      <c r="B3900"/>
    </row>
    <row r="3901" spans="2:2" ht="15">
      <c r="B3901"/>
    </row>
    <row r="3902" spans="2:2" ht="15">
      <c r="B3902"/>
    </row>
    <row r="3903" spans="2:2" ht="15">
      <c r="B3903"/>
    </row>
    <row r="3904" spans="2:2" ht="15">
      <c r="B3904"/>
    </row>
    <row r="3905" spans="2:2" ht="15">
      <c r="B3905"/>
    </row>
    <row r="3906" spans="2:2" ht="15">
      <c r="B3906"/>
    </row>
    <row r="3907" spans="2:2" ht="15">
      <c r="B3907"/>
    </row>
    <row r="3908" spans="2:2" ht="15">
      <c r="B3908"/>
    </row>
    <row r="3909" spans="2:2" ht="15">
      <c r="B3909"/>
    </row>
    <row r="3910" spans="2:2" ht="15">
      <c r="B3910"/>
    </row>
    <row r="3911" spans="2:2" ht="15">
      <c r="B3911"/>
    </row>
    <row r="3912" spans="2:2" ht="15">
      <c r="B3912"/>
    </row>
    <row r="3913" spans="2:2" ht="15">
      <c r="B3913"/>
    </row>
    <row r="3914" spans="2:2" ht="15">
      <c r="B3914"/>
    </row>
    <row r="3915" spans="2:2" ht="15">
      <c r="B3915"/>
    </row>
    <row r="3916" spans="2:2" ht="15">
      <c r="B3916"/>
    </row>
    <row r="3917" spans="2:2" ht="15">
      <c r="B3917"/>
    </row>
    <row r="3918" spans="2:2" ht="15">
      <c r="B3918"/>
    </row>
    <row r="3919" spans="2:2" ht="15">
      <c r="B3919"/>
    </row>
    <row r="3920" spans="2:2" ht="15">
      <c r="B3920"/>
    </row>
    <row r="3921" spans="2:2" ht="15">
      <c r="B3921"/>
    </row>
    <row r="3922" spans="2:2" ht="15">
      <c r="B3922"/>
    </row>
    <row r="3923" spans="2:2" ht="15">
      <c r="B3923"/>
    </row>
    <row r="3924" spans="2:2" ht="15">
      <c r="B3924"/>
    </row>
    <row r="3925" spans="2:2" ht="15">
      <c r="B3925"/>
    </row>
    <row r="3926" spans="2:2" ht="15">
      <c r="B3926"/>
    </row>
    <row r="3927" spans="2:2" ht="15">
      <c r="B3927"/>
    </row>
    <row r="3928" spans="2:2" ht="15">
      <c r="B3928"/>
    </row>
    <row r="3929" spans="2:2" ht="15">
      <c r="B3929"/>
    </row>
    <row r="3930" spans="2:2" ht="15">
      <c r="B3930"/>
    </row>
    <row r="3931" spans="2:2" ht="15">
      <c r="B3931"/>
    </row>
    <row r="3932" spans="2:2" ht="15">
      <c r="B3932"/>
    </row>
    <row r="3933" spans="2:2" ht="15">
      <c r="B3933"/>
    </row>
    <row r="3934" spans="2:2" ht="15">
      <c r="B3934"/>
    </row>
    <row r="3935" spans="2:2" ht="15">
      <c r="B3935"/>
    </row>
    <row r="3936" spans="2:2" ht="15">
      <c r="B3936"/>
    </row>
    <row r="3937" spans="2:2" ht="15">
      <c r="B3937"/>
    </row>
    <row r="3938" spans="2:2" ht="15">
      <c r="B3938"/>
    </row>
    <row r="3939" spans="2:2" ht="15">
      <c r="B3939"/>
    </row>
    <row r="3940" spans="2:2" ht="15">
      <c r="B3940"/>
    </row>
    <row r="3941" spans="2:2" ht="15">
      <c r="B3941"/>
    </row>
    <row r="3942" spans="2:2" ht="15">
      <c r="B3942"/>
    </row>
    <row r="3943" spans="2:2" ht="15">
      <c r="B3943"/>
    </row>
    <row r="3944" spans="2:2" ht="15">
      <c r="B3944"/>
    </row>
    <row r="3945" spans="2:2" ht="15">
      <c r="B3945"/>
    </row>
    <row r="3946" spans="2:2" ht="15">
      <c r="B3946"/>
    </row>
    <row r="3947" spans="2:2" ht="15">
      <c r="B3947"/>
    </row>
    <row r="3948" spans="2:2" ht="15">
      <c r="B3948"/>
    </row>
    <row r="3949" spans="2:2" ht="15">
      <c r="B3949"/>
    </row>
    <row r="3950" spans="2:2" ht="15">
      <c r="B3950"/>
    </row>
    <row r="3951" spans="2:2" ht="15">
      <c r="B3951"/>
    </row>
    <row r="3952" spans="2:2" ht="15">
      <c r="B3952"/>
    </row>
    <row r="3953" spans="2:2" ht="15">
      <c r="B3953"/>
    </row>
    <row r="3954" spans="2:2" ht="15">
      <c r="B3954"/>
    </row>
    <row r="3955" spans="2:2" ht="15">
      <c r="B3955"/>
    </row>
    <row r="3956" spans="2:2" ht="15">
      <c r="B3956"/>
    </row>
    <row r="3957" spans="2:2" ht="15">
      <c r="B3957"/>
    </row>
    <row r="3958" spans="2:2" ht="15">
      <c r="B3958"/>
    </row>
    <row r="3959" spans="2:2" ht="15">
      <c r="B3959"/>
    </row>
    <row r="3960" spans="2:2" ht="15">
      <c r="B3960"/>
    </row>
    <row r="3961" spans="2:2" ht="15">
      <c r="B3961"/>
    </row>
    <row r="3962" spans="2:2" ht="15">
      <c r="B3962"/>
    </row>
    <row r="3963" spans="2:2" ht="15">
      <c r="B3963"/>
    </row>
    <row r="3964" spans="2:2" ht="15">
      <c r="B3964"/>
    </row>
    <row r="3965" spans="2:2" ht="15">
      <c r="B3965"/>
    </row>
    <row r="3966" spans="2:2" ht="15">
      <c r="B3966"/>
    </row>
    <row r="3967" spans="2:2" ht="15">
      <c r="B3967"/>
    </row>
    <row r="3968" spans="2:2" ht="15">
      <c r="B3968"/>
    </row>
    <row r="3969" spans="2:2" ht="15">
      <c r="B3969"/>
    </row>
    <row r="3970" spans="2:2" ht="15">
      <c r="B3970"/>
    </row>
    <row r="3971" spans="2:2" ht="15">
      <c r="B3971"/>
    </row>
    <row r="3972" spans="2:2" ht="15">
      <c r="B3972"/>
    </row>
    <row r="3973" spans="2:2" ht="15">
      <c r="B3973"/>
    </row>
    <row r="3974" spans="2:2" ht="15">
      <c r="B3974"/>
    </row>
    <row r="3975" spans="2:2" ht="15">
      <c r="B3975"/>
    </row>
    <row r="3976" spans="2:2" ht="15">
      <c r="B3976"/>
    </row>
    <row r="3977" spans="2:2" ht="15">
      <c r="B3977"/>
    </row>
    <row r="3978" spans="2:2" ht="15">
      <c r="B3978"/>
    </row>
    <row r="3979" spans="2:2" ht="15">
      <c r="B3979"/>
    </row>
    <row r="3980" spans="2:2" ht="15">
      <c r="B3980"/>
    </row>
    <row r="3981" spans="2:2" ht="15">
      <c r="B3981"/>
    </row>
    <row r="3982" spans="2:2" ht="15">
      <c r="B3982"/>
    </row>
    <row r="3983" spans="2:2" ht="15">
      <c r="B3983"/>
    </row>
    <row r="3984" spans="2:2" ht="15">
      <c r="B3984"/>
    </row>
    <row r="3985" spans="2:2" ht="15">
      <c r="B3985"/>
    </row>
    <row r="3986" spans="2:2" ht="15">
      <c r="B3986"/>
    </row>
    <row r="3987" spans="2:2" ht="15">
      <c r="B3987"/>
    </row>
    <row r="3988" spans="2:2" ht="15">
      <c r="B3988"/>
    </row>
    <row r="3989" spans="2:2" ht="15">
      <c r="B3989"/>
    </row>
    <row r="3990" spans="2:2" ht="15">
      <c r="B3990"/>
    </row>
    <row r="3991" spans="2:2" ht="15">
      <c r="B3991"/>
    </row>
    <row r="3992" spans="2:2" ht="15">
      <c r="B3992"/>
    </row>
    <row r="3993" spans="2:2" ht="15">
      <c r="B3993"/>
    </row>
    <row r="3994" spans="2:2" ht="15">
      <c r="B3994"/>
    </row>
    <row r="3995" spans="2:2" ht="15">
      <c r="B3995"/>
    </row>
    <row r="3996" spans="2:2" ht="15">
      <c r="B3996"/>
    </row>
    <row r="3997" spans="2:2" ht="15">
      <c r="B3997"/>
    </row>
    <row r="3998" spans="2:2" ht="15">
      <c r="B3998"/>
    </row>
    <row r="3999" spans="2:2" ht="15">
      <c r="B3999"/>
    </row>
    <row r="4000" spans="2:2" ht="15">
      <c r="B4000"/>
    </row>
    <row r="4001" spans="2:2" ht="15">
      <c r="B4001"/>
    </row>
    <row r="4002" spans="2:2" ht="15">
      <c r="B4002"/>
    </row>
    <row r="4003" spans="2:2" ht="15">
      <c r="B4003"/>
    </row>
    <row r="4004" spans="2:2" ht="15">
      <c r="B4004"/>
    </row>
    <row r="4005" spans="2:2" ht="15">
      <c r="B4005"/>
    </row>
    <row r="4006" spans="2:2" ht="15">
      <c r="B4006"/>
    </row>
    <row r="4007" spans="2:2" ht="15">
      <c r="B4007"/>
    </row>
    <row r="4008" spans="2:2" ht="15">
      <c r="B4008"/>
    </row>
    <row r="4009" spans="2:2" ht="15">
      <c r="B4009"/>
    </row>
    <row r="4010" spans="2:2" ht="15">
      <c r="B4010"/>
    </row>
    <row r="4011" spans="2:2" ht="15">
      <c r="B4011"/>
    </row>
    <row r="4012" spans="2:2" ht="15">
      <c r="B4012"/>
    </row>
    <row r="4013" spans="2:2" ht="15">
      <c r="B4013"/>
    </row>
    <row r="4014" spans="2:2" ht="15">
      <c r="B4014"/>
    </row>
    <row r="4015" spans="2:2" ht="15">
      <c r="B4015"/>
    </row>
    <row r="4016" spans="2:2" ht="15">
      <c r="B4016"/>
    </row>
    <row r="4017" spans="2:2" ht="15">
      <c r="B4017"/>
    </row>
    <row r="4018" spans="2:2" ht="15">
      <c r="B4018"/>
    </row>
    <row r="4019" spans="2:2" ht="15">
      <c r="B4019"/>
    </row>
    <row r="4020" spans="2:2" ht="15">
      <c r="B4020"/>
    </row>
    <row r="4021" spans="2:2" ht="15">
      <c r="B4021"/>
    </row>
    <row r="4022" spans="2:2" ht="15">
      <c r="B4022"/>
    </row>
    <row r="4023" spans="2:2" ht="15">
      <c r="B4023"/>
    </row>
    <row r="4024" spans="2:2" ht="15">
      <c r="B4024"/>
    </row>
    <row r="4025" spans="2:2" ht="15">
      <c r="B4025"/>
    </row>
    <row r="4026" spans="2:2" ht="15">
      <c r="B4026"/>
    </row>
    <row r="4027" spans="2:2" ht="15">
      <c r="B4027"/>
    </row>
    <row r="4028" spans="2:2" ht="15">
      <c r="B4028"/>
    </row>
    <row r="4029" spans="2:2" ht="15">
      <c r="B4029"/>
    </row>
    <row r="4030" spans="2:2" ht="15">
      <c r="B4030"/>
    </row>
    <row r="4031" spans="2:2" ht="15">
      <c r="B4031"/>
    </row>
    <row r="4032" spans="2:2" ht="15">
      <c r="B4032"/>
    </row>
    <row r="4033" spans="2:2" ht="15">
      <c r="B4033"/>
    </row>
    <row r="4034" spans="2:2" ht="15">
      <c r="B4034"/>
    </row>
    <row r="4035" spans="2:2" ht="15">
      <c r="B4035"/>
    </row>
    <row r="4036" spans="2:2" ht="15">
      <c r="B4036"/>
    </row>
    <row r="4037" spans="2:2" ht="15">
      <c r="B4037"/>
    </row>
    <row r="4038" spans="2:2" ht="15">
      <c r="B4038"/>
    </row>
    <row r="4039" spans="2:2" ht="15">
      <c r="B4039"/>
    </row>
    <row r="4040" spans="2:2" ht="15">
      <c r="B4040"/>
    </row>
    <row r="4041" spans="2:2" ht="15">
      <c r="B4041"/>
    </row>
    <row r="4042" spans="2:2" ht="15">
      <c r="B4042"/>
    </row>
    <row r="4043" spans="2:2" ht="15">
      <c r="B4043"/>
    </row>
    <row r="4044" spans="2:2" ht="15">
      <c r="B4044"/>
    </row>
    <row r="4045" spans="2:2" ht="15">
      <c r="B4045"/>
    </row>
    <row r="4046" spans="2:2" ht="15">
      <c r="B4046"/>
    </row>
    <row r="4047" spans="2:2" ht="15">
      <c r="B4047"/>
    </row>
    <row r="4048" spans="2:2" ht="15">
      <c r="B4048"/>
    </row>
    <row r="4049" spans="2:2" ht="15">
      <c r="B4049"/>
    </row>
    <row r="4050" spans="2:2" ht="15">
      <c r="B4050"/>
    </row>
    <row r="4051" spans="2:2" ht="15">
      <c r="B4051"/>
    </row>
    <row r="4052" spans="2:2" ht="15">
      <c r="B4052"/>
    </row>
    <row r="4053" spans="2:2" ht="15">
      <c r="B4053"/>
    </row>
    <row r="4054" spans="2:2" ht="15">
      <c r="B4054"/>
    </row>
    <row r="4055" spans="2:2" ht="15">
      <c r="B4055"/>
    </row>
    <row r="4056" spans="2:2" ht="15">
      <c r="B4056"/>
    </row>
    <row r="4057" spans="2:2" ht="15">
      <c r="B4057"/>
    </row>
    <row r="4058" spans="2:2" ht="15">
      <c r="B4058"/>
    </row>
    <row r="4059" spans="2:2" ht="15">
      <c r="B4059"/>
    </row>
    <row r="4060" spans="2:2" ht="15">
      <c r="B4060"/>
    </row>
    <row r="4061" spans="2:2" ht="15">
      <c r="B4061"/>
    </row>
    <row r="4062" spans="2:2" ht="15">
      <c r="B4062"/>
    </row>
    <row r="4063" spans="2:2" ht="15">
      <c r="B4063"/>
    </row>
    <row r="4064" spans="2:2" ht="15">
      <c r="B4064"/>
    </row>
    <row r="4065" spans="2:2" ht="15">
      <c r="B4065"/>
    </row>
    <row r="4066" spans="2:2" ht="15">
      <c r="B4066"/>
    </row>
    <row r="4067" spans="2:2" ht="15">
      <c r="B4067"/>
    </row>
    <row r="4068" spans="2:2" ht="15">
      <c r="B4068"/>
    </row>
    <row r="4069" spans="2:2" ht="15">
      <c r="B4069"/>
    </row>
    <row r="4070" spans="2:2" ht="15">
      <c r="B4070"/>
    </row>
    <row r="4071" spans="2:2" ht="15">
      <c r="B4071"/>
    </row>
    <row r="4072" spans="2:2" ht="15">
      <c r="B4072"/>
    </row>
    <row r="4073" spans="2:2" ht="15">
      <c r="B4073"/>
    </row>
    <row r="4074" spans="2:2" ht="15">
      <c r="B4074"/>
    </row>
    <row r="4075" spans="2:2" ht="15">
      <c r="B4075"/>
    </row>
    <row r="4076" spans="2:2" ht="15">
      <c r="B4076"/>
    </row>
    <row r="4077" spans="2:2" ht="15">
      <c r="B4077"/>
    </row>
    <row r="4078" spans="2:2" ht="15">
      <c r="B4078"/>
    </row>
    <row r="4079" spans="2:2" ht="15">
      <c r="B4079"/>
    </row>
    <row r="4080" spans="2:2" ht="15">
      <c r="B4080"/>
    </row>
    <row r="4081" spans="2:2" ht="15">
      <c r="B4081"/>
    </row>
    <row r="4082" spans="2:2" ht="15">
      <c r="B4082"/>
    </row>
    <row r="4083" spans="2:2" ht="15">
      <c r="B4083"/>
    </row>
    <row r="4084" spans="2:2" ht="15">
      <c r="B4084"/>
    </row>
    <row r="4085" spans="2:2" ht="15">
      <c r="B4085"/>
    </row>
    <row r="4086" spans="2:2" ht="15">
      <c r="B4086"/>
    </row>
    <row r="4087" spans="2:2" ht="15">
      <c r="B4087"/>
    </row>
    <row r="4088" spans="2:2" ht="15">
      <c r="B4088"/>
    </row>
    <row r="4089" spans="2:2" ht="15">
      <c r="B4089"/>
    </row>
    <row r="4090" spans="2:2" ht="15">
      <c r="B4090"/>
    </row>
    <row r="4091" spans="2:2" ht="15">
      <c r="B4091"/>
    </row>
    <row r="4092" spans="2:2" ht="15">
      <c r="B4092"/>
    </row>
    <row r="4093" spans="2:2" ht="15">
      <c r="B4093"/>
    </row>
    <row r="4094" spans="2:2" ht="15">
      <c r="B4094"/>
    </row>
    <row r="4095" spans="2:2" ht="15">
      <c r="B4095"/>
    </row>
    <row r="4096" spans="2:2" ht="15">
      <c r="B4096"/>
    </row>
    <row r="4097" spans="2:2" ht="15">
      <c r="B4097"/>
    </row>
    <row r="4098" spans="2:2" ht="15">
      <c r="B4098"/>
    </row>
    <row r="4099" spans="2:2" ht="15">
      <c r="B4099"/>
    </row>
    <row r="4100" spans="2:2" ht="15">
      <c r="B4100"/>
    </row>
    <row r="4101" spans="2:2" ht="15">
      <c r="B4101"/>
    </row>
    <row r="4102" spans="2:2" ht="15">
      <c r="B4102"/>
    </row>
    <row r="4103" spans="2:2" ht="15">
      <c r="B4103"/>
    </row>
    <row r="4104" spans="2:2" ht="15">
      <c r="B4104"/>
    </row>
    <row r="4105" spans="2:2" ht="15">
      <c r="B4105"/>
    </row>
    <row r="4106" spans="2:2" ht="15">
      <c r="B4106"/>
    </row>
    <row r="4107" spans="2:2" ht="15">
      <c r="B4107"/>
    </row>
    <row r="4108" spans="2:2" ht="15">
      <c r="B4108"/>
    </row>
    <row r="4109" spans="2:2" ht="15">
      <c r="B4109"/>
    </row>
    <row r="4110" spans="2:2" ht="15">
      <c r="B4110"/>
    </row>
    <row r="4111" spans="2:2" ht="15">
      <c r="B4111"/>
    </row>
    <row r="4112" spans="2:2" ht="15">
      <c r="B4112"/>
    </row>
    <row r="4113" spans="2:2" ht="15">
      <c r="B4113"/>
    </row>
    <row r="4114" spans="2:2" ht="15">
      <c r="B4114"/>
    </row>
    <row r="4115" spans="2:2" ht="15">
      <c r="B4115"/>
    </row>
    <row r="4116" spans="2:2" ht="15">
      <c r="B4116"/>
    </row>
    <row r="4117" spans="2:2" ht="15">
      <c r="B4117"/>
    </row>
    <row r="4118" spans="2:2" ht="15">
      <c r="B4118"/>
    </row>
    <row r="4119" spans="2:2" ht="15">
      <c r="B4119"/>
    </row>
    <row r="4120" spans="2:2" ht="15">
      <c r="B4120"/>
    </row>
    <row r="4121" spans="2:2" ht="15">
      <c r="B4121"/>
    </row>
    <row r="4122" spans="2:2" ht="15">
      <c r="B4122"/>
    </row>
    <row r="4123" spans="2:2" ht="15">
      <c r="B4123"/>
    </row>
    <row r="4124" spans="2:2" ht="15">
      <c r="B4124"/>
    </row>
    <row r="4125" spans="2:2" ht="15">
      <c r="B4125"/>
    </row>
    <row r="4126" spans="2:2" ht="15">
      <c r="B4126"/>
    </row>
    <row r="4127" spans="2:2" ht="15">
      <c r="B4127"/>
    </row>
    <row r="4128" spans="2:2" ht="15">
      <c r="B4128"/>
    </row>
    <row r="4129" spans="2:2" ht="15">
      <c r="B4129"/>
    </row>
    <row r="4130" spans="2:2" ht="15">
      <c r="B4130"/>
    </row>
    <row r="4131" spans="2:2" ht="15">
      <c r="B4131"/>
    </row>
    <row r="4132" spans="2:2" ht="15">
      <c r="B4132"/>
    </row>
    <row r="4133" spans="2:2" ht="15">
      <c r="B4133"/>
    </row>
    <row r="4134" spans="2:2" ht="15">
      <c r="B4134"/>
    </row>
    <row r="4135" spans="2:2" ht="15">
      <c r="B4135"/>
    </row>
    <row r="4136" spans="2:2" ht="15">
      <c r="B4136"/>
    </row>
    <row r="4137" spans="2:2" ht="15">
      <c r="B4137"/>
    </row>
    <row r="4138" spans="2:2" ht="15">
      <c r="B4138"/>
    </row>
    <row r="4139" spans="2:2" ht="15">
      <c r="B4139"/>
    </row>
    <row r="4140" spans="2:2" ht="15">
      <c r="B4140"/>
    </row>
    <row r="4141" spans="2:2" ht="15">
      <c r="B4141"/>
    </row>
    <row r="4142" spans="2:2" ht="15">
      <c r="B4142"/>
    </row>
    <row r="4143" spans="2:2" ht="15">
      <c r="B4143"/>
    </row>
    <row r="4144" spans="2:2" ht="15">
      <c r="B4144"/>
    </row>
    <row r="4145" spans="2:2" ht="15">
      <c r="B4145"/>
    </row>
    <row r="4146" spans="2:2" ht="15">
      <c r="B4146"/>
    </row>
    <row r="4147" spans="2:2" ht="15">
      <c r="B4147"/>
    </row>
    <row r="4148" spans="2:2" ht="15">
      <c r="B4148"/>
    </row>
    <row r="4149" spans="2:2" ht="15">
      <c r="B4149"/>
    </row>
    <row r="4150" spans="2:2" ht="15">
      <c r="B4150"/>
    </row>
    <row r="4151" spans="2:2" ht="15">
      <c r="B4151"/>
    </row>
    <row r="4152" spans="2:2" ht="15">
      <c r="B4152"/>
    </row>
    <row r="4153" spans="2:2" ht="15">
      <c r="B4153"/>
    </row>
    <row r="4154" spans="2:2" ht="15">
      <c r="B4154"/>
    </row>
    <row r="4155" spans="2:2" ht="15">
      <c r="B4155"/>
    </row>
    <row r="4156" spans="2:2" ht="15">
      <c r="B4156"/>
    </row>
    <row r="4157" spans="2:2" ht="15">
      <c r="B4157"/>
    </row>
    <row r="4158" spans="2:2" ht="15">
      <c r="B4158"/>
    </row>
    <row r="4159" spans="2:2" ht="15">
      <c r="B4159"/>
    </row>
    <row r="4160" spans="2:2" ht="15">
      <c r="B4160"/>
    </row>
    <row r="4161" spans="2:2" ht="15">
      <c r="B4161"/>
    </row>
    <row r="4162" spans="2:2" ht="15">
      <c r="B4162"/>
    </row>
    <row r="4163" spans="2:2" ht="15">
      <c r="B4163"/>
    </row>
    <row r="4164" spans="2:2" ht="15">
      <c r="B4164"/>
    </row>
    <row r="4165" spans="2:2" ht="15">
      <c r="B4165"/>
    </row>
    <row r="4166" spans="2:2" ht="15">
      <c r="B4166"/>
    </row>
    <row r="4167" spans="2:2" ht="15">
      <c r="B4167"/>
    </row>
    <row r="4168" spans="2:2" ht="15">
      <c r="B4168"/>
    </row>
    <row r="4169" spans="2:2" ht="15">
      <c r="B4169"/>
    </row>
    <row r="4170" spans="2:2" ht="15">
      <c r="B4170"/>
    </row>
    <row r="4171" spans="2:2" ht="15">
      <c r="B4171"/>
    </row>
    <row r="4172" spans="2:2" ht="15">
      <c r="B4172"/>
    </row>
    <row r="4173" spans="2:2" ht="15">
      <c r="B4173"/>
    </row>
    <row r="4174" spans="2:2" ht="15">
      <c r="B4174"/>
    </row>
    <row r="4175" spans="2:2" ht="15">
      <c r="B4175"/>
    </row>
    <row r="4176" spans="2:2" ht="15">
      <c r="B4176"/>
    </row>
    <row r="4177" spans="2:2" ht="15">
      <c r="B4177"/>
    </row>
    <row r="4178" spans="2:2" ht="15">
      <c r="B4178"/>
    </row>
    <row r="4179" spans="2:2" ht="15">
      <c r="B4179"/>
    </row>
    <row r="4180" spans="2:2" ht="15">
      <c r="B4180"/>
    </row>
    <row r="4181" spans="2:2" ht="15">
      <c r="B4181"/>
    </row>
    <row r="4182" spans="2:2" ht="15">
      <c r="B4182"/>
    </row>
    <row r="4183" spans="2:2" ht="15">
      <c r="B4183"/>
    </row>
    <row r="4184" spans="2:2" ht="15">
      <c r="B4184"/>
    </row>
    <row r="4185" spans="2:2" ht="15">
      <c r="B4185"/>
    </row>
    <row r="4186" spans="2:2" ht="15">
      <c r="B4186"/>
    </row>
    <row r="4187" spans="2:2" ht="15">
      <c r="B4187"/>
    </row>
    <row r="4188" spans="2:2" ht="15">
      <c r="B4188"/>
    </row>
    <row r="4189" spans="2:2" ht="15">
      <c r="B4189"/>
    </row>
    <row r="4190" spans="2:2" ht="15">
      <c r="B4190"/>
    </row>
    <row r="4191" spans="2:2" ht="15">
      <c r="B4191"/>
    </row>
    <row r="4192" spans="2:2" ht="15">
      <c r="B4192"/>
    </row>
    <row r="4193" spans="2:2" ht="15">
      <c r="B4193"/>
    </row>
    <row r="4194" spans="2:2" ht="15">
      <c r="B4194"/>
    </row>
    <row r="4195" spans="2:2" ht="15">
      <c r="B4195"/>
    </row>
    <row r="4196" spans="2:2" ht="15">
      <c r="B4196"/>
    </row>
    <row r="4197" spans="2:2" ht="15">
      <c r="B4197"/>
    </row>
    <row r="4198" spans="2:2" ht="15">
      <c r="B4198"/>
    </row>
    <row r="4199" spans="2:2" ht="15">
      <c r="B4199"/>
    </row>
    <row r="4200" spans="2:2" ht="15">
      <c r="B4200"/>
    </row>
    <row r="4201" spans="2:2" ht="15">
      <c r="B4201"/>
    </row>
    <row r="4202" spans="2:2" ht="15">
      <c r="B4202"/>
    </row>
    <row r="4203" spans="2:2" ht="15">
      <c r="B4203"/>
    </row>
    <row r="4204" spans="2:2" ht="15">
      <c r="B4204"/>
    </row>
    <row r="4205" spans="2:2" ht="15">
      <c r="B4205"/>
    </row>
    <row r="4206" spans="2:2" ht="15">
      <c r="B4206"/>
    </row>
    <row r="4207" spans="2:2" ht="15">
      <c r="B4207"/>
    </row>
    <row r="4208" spans="2:2" ht="15">
      <c r="B4208"/>
    </row>
    <row r="4209" spans="2:2" ht="15">
      <c r="B4209"/>
    </row>
    <row r="4210" spans="2:2" ht="15">
      <c r="B4210"/>
    </row>
    <row r="4211" spans="2:2" ht="15">
      <c r="B4211"/>
    </row>
    <row r="4212" spans="2:2" ht="15">
      <c r="B4212"/>
    </row>
    <row r="4213" spans="2:2" ht="15">
      <c r="B4213"/>
    </row>
    <row r="4214" spans="2:2" ht="15">
      <c r="B4214"/>
    </row>
    <row r="4215" spans="2:2" ht="15">
      <c r="B4215"/>
    </row>
    <row r="4216" spans="2:2" ht="15">
      <c r="B4216"/>
    </row>
    <row r="4217" spans="2:2" ht="15">
      <c r="B4217"/>
    </row>
    <row r="4218" spans="2:2" ht="15">
      <c r="B4218"/>
    </row>
    <row r="4219" spans="2:2" ht="15">
      <c r="B4219"/>
    </row>
    <row r="4220" spans="2:2" ht="15">
      <c r="B4220"/>
    </row>
    <row r="4221" spans="2:2" ht="15">
      <c r="B4221"/>
    </row>
    <row r="4222" spans="2:2" ht="15">
      <c r="B4222"/>
    </row>
    <row r="4223" spans="2:2" ht="15">
      <c r="B4223"/>
    </row>
    <row r="4224" spans="2:2" ht="15">
      <c r="B4224"/>
    </row>
    <row r="4225" spans="2:2" ht="15">
      <c r="B4225"/>
    </row>
    <row r="4226" spans="2:2" ht="15">
      <c r="B4226"/>
    </row>
    <row r="4227" spans="2:2" ht="15">
      <c r="B4227"/>
    </row>
    <row r="4228" spans="2:2" ht="15">
      <c r="B4228"/>
    </row>
    <row r="4229" spans="2:2" ht="15">
      <c r="B4229"/>
    </row>
    <row r="4230" spans="2:2" ht="15">
      <c r="B4230"/>
    </row>
    <row r="4231" spans="2:2" ht="15">
      <c r="B4231"/>
    </row>
    <row r="4232" spans="2:2" ht="15">
      <c r="B4232"/>
    </row>
    <row r="4233" spans="2:2" ht="15">
      <c r="B4233"/>
    </row>
    <row r="4234" spans="2:2" ht="15">
      <c r="B4234"/>
    </row>
    <row r="4235" spans="2:2" ht="15">
      <c r="B4235"/>
    </row>
    <row r="4236" spans="2:2" ht="15">
      <c r="B4236"/>
    </row>
    <row r="4237" spans="2:2" ht="15">
      <c r="B4237"/>
    </row>
    <row r="4238" spans="2:2" ht="15">
      <c r="B4238"/>
    </row>
    <row r="4239" spans="2:2" ht="15">
      <c r="B4239"/>
    </row>
    <row r="4240" spans="2:2" ht="15">
      <c r="B4240"/>
    </row>
    <row r="4241" spans="2:2" ht="15">
      <c r="B4241"/>
    </row>
    <row r="4242" spans="2:2" ht="15">
      <c r="B4242"/>
    </row>
    <row r="4243" spans="2:2" ht="15">
      <c r="B4243"/>
    </row>
    <row r="4244" spans="2:2" ht="15">
      <c r="B4244"/>
    </row>
    <row r="4245" spans="2:2" ht="15">
      <c r="B4245"/>
    </row>
    <row r="4246" spans="2:2" ht="15">
      <c r="B4246"/>
    </row>
    <row r="4247" spans="2:2" ht="15">
      <c r="B4247"/>
    </row>
    <row r="4248" spans="2:2" ht="15">
      <c r="B4248"/>
    </row>
    <row r="4249" spans="2:2" ht="15">
      <c r="B4249"/>
    </row>
    <row r="4250" spans="2:2" ht="15">
      <c r="B4250"/>
    </row>
    <row r="4251" spans="2:2" ht="15">
      <c r="B4251"/>
    </row>
    <row r="4252" spans="2:2" ht="15">
      <c r="B4252"/>
    </row>
    <row r="4253" spans="2:2" ht="15">
      <c r="B4253"/>
    </row>
    <row r="4254" spans="2:2" ht="15">
      <c r="B4254"/>
    </row>
    <row r="4255" spans="2:2" ht="15">
      <c r="B4255"/>
    </row>
    <row r="4256" spans="2:2" ht="15">
      <c r="B4256"/>
    </row>
    <row r="4257" spans="2:2" ht="15">
      <c r="B4257"/>
    </row>
    <row r="4258" spans="2:2" ht="15">
      <c r="B4258"/>
    </row>
    <row r="4259" spans="2:2" ht="15">
      <c r="B4259"/>
    </row>
    <row r="4260" spans="2:2" ht="15">
      <c r="B4260"/>
    </row>
    <row r="4261" spans="2:2" ht="15">
      <c r="B4261"/>
    </row>
    <row r="4262" spans="2:2" ht="15">
      <c r="B4262"/>
    </row>
    <row r="4263" spans="2:2" ht="15">
      <c r="B4263"/>
    </row>
    <row r="4264" spans="2:2" ht="15">
      <c r="B4264"/>
    </row>
    <row r="4265" spans="2:2" ht="15">
      <c r="B4265"/>
    </row>
    <row r="4266" spans="2:2" ht="15">
      <c r="B4266"/>
    </row>
    <row r="4267" spans="2:2" ht="15">
      <c r="B4267"/>
    </row>
    <row r="4268" spans="2:2" ht="15">
      <c r="B4268"/>
    </row>
    <row r="4269" spans="2:2" ht="15">
      <c r="B4269"/>
    </row>
    <row r="4270" spans="2:2" ht="15">
      <c r="B4270"/>
    </row>
    <row r="4271" spans="2:2" ht="15">
      <c r="B4271"/>
    </row>
    <row r="4272" spans="2:2" ht="15">
      <c r="B4272"/>
    </row>
    <row r="4273" spans="2:2" ht="15">
      <c r="B4273"/>
    </row>
    <row r="4274" spans="2:2" ht="15">
      <c r="B4274"/>
    </row>
    <row r="4275" spans="2:2" ht="15">
      <c r="B4275"/>
    </row>
    <row r="4276" spans="2:2" ht="15">
      <c r="B4276"/>
    </row>
    <row r="4277" spans="2:2" ht="15">
      <c r="B4277"/>
    </row>
    <row r="4278" spans="2:2" ht="15">
      <c r="B4278"/>
    </row>
    <row r="4279" spans="2:2" ht="15">
      <c r="B4279"/>
    </row>
    <row r="4280" spans="2:2" ht="15">
      <c r="B4280"/>
    </row>
    <row r="4281" spans="2:2" ht="15">
      <c r="B4281"/>
    </row>
    <row r="4282" spans="2:2" ht="15">
      <c r="B4282"/>
    </row>
    <row r="4283" spans="2:2" ht="15">
      <c r="B4283"/>
    </row>
    <row r="4284" spans="2:2" ht="15">
      <c r="B4284"/>
    </row>
    <row r="4285" spans="2:2" ht="15">
      <c r="B4285"/>
    </row>
    <row r="4286" spans="2:2" ht="15">
      <c r="B4286"/>
    </row>
    <row r="4287" spans="2:2" ht="15">
      <c r="B4287"/>
    </row>
    <row r="4288" spans="2:2" ht="15">
      <c r="B4288"/>
    </row>
    <row r="4289" spans="2:2" ht="15">
      <c r="B4289"/>
    </row>
    <row r="4290" spans="2:2" ht="15">
      <c r="B4290"/>
    </row>
    <row r="4291" spans="2:2" ht="15">
      <c r="B4291"/>
    </row>
    <row r="4292" spans="2:2" ht="15">
      <c r="B4292"/>
    </row>
    <row r="4293" spans="2:2" ht="15">
      <c r="B4293"/>
    </row>
    <row r="4294" spans="2:2" ht="15">
      <c r="B4294"/>
    </row>
    <row r="4295" spans="2:2" ht="15">
      <c r="B4295"/>
    </row>
    <row r="4296" spans="2:2" ht="15">
      <c r="B4296"/>
    </row>
    <row r="4297" spans="2:2" ht="15">
      <c r="B4297"/>
    </row>
    <row r="4298" spans="2:2" ht="15">
      <c r="B4298"/>
    </row>
    <row r="4299" spans="2:2" ht="15">
      <c r="B4299"/>
    </row>
    <row r="4300" spans="2:2" ht="15">
      <c r="B4300"/>
    </row>
    <row r="4301" spans="2:2" ht="15">
      <c r="B4301"/>
    </row>
    <row r="4302" spans="2:2" ht="15">
      <c r="B4302"/>
    </row>
    <row r="4303" spans="2:2" ht="15">
      <c r="B4303"/>
    </row>
    <row r="4304" spans="2:2" ht="15">
      <c r="B4304"/>
    </row>
    <row r="4305" spans="2:2" ht="15">
      <c r="B4305"/>
    </row>
    <row r="4306" spans="2:2" ht="15">
      <c r="B4306"/>
    </row>
    <row r="4307" spans="2:2" ht="15">
      <c r="B4307"/>
    </row>
    <row r="4308" spans="2:2" ht="15">
      <c r="B4308"/>
    </row>
    <row r="4309" spans="2:2" ht="15">
      <c r="B4309"/>
    </row>
    <row r="4310" spans="2:2" ht="15">
      <c r="B4310"/>
    </row>
    <row r="4311" spans="2:2" ht="15">
      <c r="B4311"/>
    </row>
    <row r="4312" spans="2:2" ht="15">
      <c r="B4312"/>
    </row>
    <row r="4313" spans="2:2" ht="15">
      <c r="B4313"/>
    </row>
    <row r="4314" spans="2:2" ht="15">
      <c r="B4314"/>
    </row>
    <row r="4315" spans="2:2" ht="15">
      <c r="B4315"/>
    </row>
    <row r="4316" spans="2:2" ht="15">
      <c r="B4316"/>
    </row>
    <row r="4317" spans="2:2" ht="15">
      <c r="B4317"/>
    </row>
    <row r="4318" spans="2:2" ht="15">
      <c r="B4318"/>
    </row>
    <row r="4319" spans="2:2" ht="15">
      <c r="B4319"/>
    </row>
    <row r="4320" spans="2:2" ht="15">
      <c r="B4320"/>
    </row>
    <row r="4321" spans="2:2" ht="15">
      <c r="B4321"/>
    </row>
    <row r="4322" spans="2:2" ht="15">
      <c r="B4322"/>
    </row>
    <row r="4323" spans="2:2" ht="15">
      <c r="B4323"/>
    </row>
    <row r="4324" spans="2:2" ht="15">
      <c r="B4324"/>
    </row>
    <row r="4325" spans="2:2" ht="15">
      <c r="B4325"/>
    </row>
    <row r="4326" spans="2:2" ht="15">
      <c r="B4326"/>
    </row>
    <row r="4327" spans="2:2" ht="15">
      <c r="B4327"/>
    </row>
    <row r="4328" spans="2:2" ht="15">
      <c r="B4328"/>
    </row>
    <row r="4329" spans="2:2" ht="15">
      <c r="B4329"/>
    </row>
    <row r="4330" spans="2:2" ht="15">
      <c r="B4330"/>
    </row>
    <row r="4331" spans="2:2" ht="15">
      <c r="B4331"/>
    </row>
    <row r="4332" spans="2:2" ht="15">
      <c r="B4332"/>
    </row>
    <row r="4333" spans="2:2" ht="15">
      <c r="B4333"/>
    </row>
    <row r="4334" spans="2:2" ht="15">
      <c r="B4334"/>
    </row>
    <row r="4335" spans="2:2" ht="15">
      <c r="B4335"/>
    </row>
    <row r="4336" spans="2:2" ht="15">
      <c r="B4336"/>
    </row>
    <row r="4337" spans="2:2" ht="15">
      <c r="B4337"/>
    </row>
    <row r="4338" spans="2:2" ht="15">
      <c r="B4338"/>
    </row>
    <row r="4339" spans="2:2" ht="15">
      <c r="B4339"/>
    </row>
    <row r="4340" spans="2:2" ht="15">
      <c r="B4340"/>
    </row>
    <row r="4341" spans="2:2" ht="15">
      <c r="B4341"/>
    </row>
    <row r="4342" spans="2:2" ht="15">
      <c r="B4342"/>
    </row>
    <row r="4343" spans="2:2" ht="15">
      <c r="B4343"/>
    </row>
    <row r="4344" spans="2:2" ht="15">
      <c r="B4344"/>
    </row>
    <row r="4345" spans="2:2" ht="15">
      <c r="B4345"/>
    </row>
    <row r="4346" spans="2:2" ht="15">
      <c r="B4346"/>
    </row>
    <row r="4347" spans="2:2" ht="15">
      <c r="B4347"/>
    </row>
    <row r="4348" spans="2:2" ht="15">
      <c r="B4348"/>
    </row>
    <row r="4349" spans="2:2" ht="15">
      <c r="B4349"/>
    </row>
    <row r="4350" spans="2:2" ht="15">
      <c r="B4350"/>
    </row>
    <row r="4351" spans="2:2" ht="15">
      <c r="B4351"/>
    </row>
    <row r="4352" spans="2:2" ht="15">
      <c r="B4352"/>
    </row>
    <row r="4353" spans="2:2" ht="15">
      <c r="B4353"/>
    </row>
    <row r="4354" spans="2:2" ht="15">
      <c r="B4354"/>
    </row>
    <row r="4355" spans="2:2" ht="15">
      <c r="B4355"/>
    </row>
    <row r="4356" spans="2:2" ht="15">
      <c r="B4356"/>
    </row>
    <row r="4357" spans="2:2" ht="15">
      <c r="B4357"/>
    </row>
    <row r="4358" spans="2:2" ht="15">
      <c r="B4358"/>
    </row>
    <row r="4359" spans="2:2" ht="15">
      <c r="B4359"/>
    </row>
    <row r="4360" spans="2:2" ht="15">
      <c r="B4360"/>
    </row>
    <row r="4361" spans="2:2" ht="15">
      <c r="B4361"/>
    </row>
    <row r="4362" spans="2:2" ht="15">
      <c r="B4362"/>
    </row>
    <row r="4363" spans="2:2" ht="15">
      <c r="B4363"/>
    </row>
    <row r="4364" spans="2:2" ht="15">
      <c r="B4364"/>
    </row>
    <row r="4365" spans="2:2" ht="15">
      <c r="B4365"/>
    </row>
    <row r="4366" spans="2:2" ht="15">
      <c r="B4366"/>
    </row>
    <row r="4367" spans="2:2" ht="15">
      <c r="B4367"/>
    </row>
    <row r="4368" spans="2:2" ht="15">
      <c r="B4368"/>
    </row>
    <row r="4369" spans="2:2" ht="15">
      <c r="B4369"/>
    </row>
    <row r="4370" spans="2:2" ht="15">
      <c r="B4370"/>
    </row>
    <row r="4371" spans="2:2" ht="15">
      <c r="B4371"/>
    </row>
    <row r="4372" spans="2:2" ht="15">
      <c r="B4372"/>
    </row>
    <row r="4373" spans="2:2" ht="15">
      <c r="B4373"/>
    </row>
    <row r="4374" spans="2:2" ht="15">
      <c r="B4374"/>
    </row>
    <row r="4375" spans="2:2" ht="15">
      <c r="B4375"/>
    </row>
    <row r="4376" spans="2:2" ht="15">
      <c r="B4376"/>
    </row>
    <row r="4377" spans="2:2" ht="15">
      <c r="B4377"/>
    </row>
    <row r="4378" spans="2:2" ht="15">
      <c r="B4378"/>
    </row>
    <row r="4379" spans="2:2" ht="15">
      <c r="B4379"/>
    </row>
    <row r="4380" spans="2:2" ht="15">
      <c r="B4380"/>
    </row>
    <row r="4381" spans="2:2" ht="15">
      <c r="B4381"/>
    </row>
    <row r="4382" spans="2:2" ht="15">
      <c r="B4382"/>
    </row>
    <row r="4383" spans="2:2" ht="15">
      <c r="B4383"/>
    </row>
    <row r="4384" spans="2:2" ht="15">
      <c r="B4384"/>
    </row>
    <row r="4385" spans="2:2" ht="15">
      <c r="B4385"/>
    </row>
    <row r="4386" spans="2:2" ht="15">
      <c r="B4386"/>
    </row>
    <row r="4387" spans="2:2" ht="15">
      <c r="B4387"/>
    </row>
    <row r="4388" spans="2:2" ht="15">
      <c r="B4388"/>
    </row>
    <row r="4389" spans="2:2" ht="15">
      <c r="B4389"/>
    </row>
    <row r="4390" spans="2:2" ht="15">
      <c r="B4390"/>
    </row>
    <row r="4391" spans="2:2" ht="15">
      <c r="B4391"/>
    </row>
    <row r="4392" spans="2:2" ht="15">
      <c r="B4392"/>
    </row>
    <row r="4393" spans="2:2" ht="15">
      <c r="B4393"/>
    </row>
    <row r="4394" spans="2:2" ht="15">
      <c r="B4394"/>
    </row>
    <row r="4395" spans="2:2" ht="15">
      <c r="B4395"/>
    </row>
    <row r="4396" spans="2:2" ht="15">
      <c r="B4396"/>
    </row>
    <row r="4397" spans="2:2" ht="15">
      <c r="B4397"/>
    </row>
    <row r="4398" spans="2:2" ht="15">
      <c r="B4398"/>
    </row>
    <row r="4399" spans="2:2" ht="15">
      <c r="B4399"/>
    </row>
    <row r="4400" spans="2:2" ht="15">
      <c r="B4400"/>
    </row>
    <row r="4401" spans="2:2" ht="15">
      <c r="B4401"/>
    </row>
    <row r="4402" spans="2:2" ht="15">
      <c r="B4402"/>
    </row>
    <row r="4403" spans="2:2" ht="15">
      <c r="B4403"/>
    </row>
    <row r="4404" spans="2:2" ht="15">
      <c r="B4404"/>
    </row>
    <row r="4405" spans="2:2" ht="15">
      <c r="B4405"/>
    </row>
    <row r="4406" spans="2:2" ht="15">
      <c r="B4406"/>
    </row>
    <row r="4407" spans="2:2" ht="15">
      <c r="B4407"/>
    </row>
    <row r="4408" spans="2:2" ht="15">
      <c r="B4408"/>
    </row>
    <row r="4409" spans="2:2" ht="15">
      <c r="B4409"/>
    </row>
    <row r="4410" spans="2:2" ht="15">
      <c r="B4410"/>
    </row>
    <row r="4411" spans="2:2" ht="15">
      <c r="B4411"/>
    </row>
    <row r="4412" spans="2:2" ht="15">
      <c r="B4412"/>
    </row>
    <row r="4413" spans="2:2" ht="15">
      <c r="B4413"/>
    </row>
    <row r="4414" spans="2:2" ht="15">
      <c r="B4414"/>
    </row>
    <row r="4415" spans="2:2" ht="15">
      <c r="B4415"/>
    </row>
    <row r="4416" spans="2:2" ht="15">
      <c r="B4416"/>
    </row>
    <row r="4417" spans="2:2" ht="15">
      <c r="B4417"/>
    </row>
    <row r="4418" spans="2:2" ht="15">
      <c r="B4418"/>
    </row>
    <row r="4419" spans="2:2" ht="15">
      <c r="B4419"/>
    </row>
    <row r="4420" spans="2:2" ht="15">
      <c r="B4420"/>
    </row>
    <row r="4421" spans="2:2" ht="15">
      <c r="B4421"/>
    </row>
    <row r="4422" spans="2:2" ht="15">
      <c r="B4422"/>
    </row>
    <row r="4423" spans="2:2" ht="15">
      <c r="B4423"/>
    </row>
    <row r="4424" spans="2:2" ht="15">
      <c r="B4424"/>
    </row>
    <row r="4425" spans="2:2" ht="15">
      <c r="B4425"/>
    </row>
    <row r="4426" spans="2:2" ht="15">
      <c r="B4426"/>
    </row>
    <row r="4427" spans="2:2" ht="15">
      <c r="B4427"/>
    </row>
    <row r="4428" spans="2:2" ht="15">
      <c r="B4428"/>
    </row>
    <row r="4429" spans="2:2" ht="15">
      <c r="B4429"/>
    </row>
    <row r="4430" spans="2:2" ht="15">
      <c r="B4430"/>
    </row>
    <row r="4431" spans="2:2" ht="15">
      <c r="B4431"/>
    </row>
    <row r="4432" spans="2:2" ht="15">
      <c r="B4432"/>
    </row>
    <row r="4433" spans="2:2" ht="15">
      <c r="B4433"/>
    </row>
    <row r="4434" spans="2:2" ht="15">
      <c r="B4434"/>
    </row>
    <row r="4435" spans="2:2" ht="15">
      <c r="B4435"/>
    </row>
    <row r="4436" spans="2:2" ht="15">
      <c r="B4436"/>
    </row>
    <row r="4437" spans="2:2" ht="15">
      <c r="B4437"/>
    </row>
    <row r="4438" spans="2:2" ht="15">
      <c r="B4438"/>
    </row>
    <row r="4439" spans="2:2" ht="15">
      <c r="B4439"/>
    </row>
    <row r="4440" spans="2:2" ht="15">
      <c r="B4440"/>
    </row>
    <row r="4441" spans="2:2" ht="15">
      <c r="B4441"/>
    </row>
    <row r="4442" spans="2:2" ht="15">
      <c r="B4442"/>
    </row>
    <row r="4443" spans="2:2" ht="15">
      <c r="B4443"/>
    </row>
    <row r="4444" spans="2:2" ht="15">
      <c r="B4444"/>
    </row>
    <row r="4445" spans="2:2" ht="15">
      <c r="B4445"/>
    </row>
    <row r="4446" spans="2:2" ht="15">
      <c r="B4446"/>
    </row>
    <row r="4447" spans="2:2" ht="15">
      <c r="B4447"/>
    </row>
    <row r="4448" spans="2:2" ht="15">
      <c r="B4448"/>
    </row>
    <row r="4449" spans="2:2" ht="15">
      <c r="B4449"/>
    </row>
    <row r="4450" spans="2:2" ht="15">
      <c r="B4450"/>
    </row>
    <row r="4451" spans="2:2" ht="15">
      <c r="B4451"/>
    </row>
    <row r="4452" spans="2:2" ht="15">
      <c r="B4452"/>
    </row>
    <row r="4453" spans="2:2" ht="15">
      <c r="B4453"/>
    </row>
    <row r="4454" spans="2:2" ht="15">
      <c r="B4454"/>
    </row>
    <row r="4455" spans="2:2" ht="15">
      <c r="B4455"/>
    </row>
    <row r="4456" spans="2:2" ht="15">
      <c r="B4456"/>
    </row>
    <row r="4457" spans="2:2" ht="15">
      <c r="B4457"/>
    </row>
    <row r="4458" spans="2:2" ht="15">
      <c r="B4458"/>
    </row>
    <row r="4459" spans="2:2" ht="15">
      <c r="B4459"/>
    </row>
    <row r="4460" spans="2:2" ht="15">
      <c r="B4460"/>
    </row>
    <row r="4461" spans="2:2" ht="15">
      <c r="B4461"/>
    </row>
    <row r="4462" spans="2:2" ht="15">
      <c r="B4462"/>
    </row>
    <row r="4463" spans="2:2" ht="15">
      <c r="B4463"/>
    </row>
    <row r="4464" spans="2:2" ht="15">
      <c r="B4464"/>
    </row>
    <row r="4465" spans="2:2" ht="15">
      <c r="B4465"/>
    </row>
    <row r="4466" spans="2:2" ht="15">
      <c r="B4466"/>
    </row>
    <row r="4467" spans="2:2" ht="15">
      <c r="B4467"/>
    </row>
    <row r="4468" spans="2:2" ht="15">
      <c r="B4468"/>
    </row>
    <row r="4469" spans="2:2" ht="15">
      <c r="B4469"/>
    </row>
    <row r="4470" spans="2:2" ht="15">
      <c r="B4470"/>
    </row>
    <row r="4471" spans="2:2" ht="15">
      <c r="B4471"/>
    </row>
    <row r="4472" spans="2:2" ht="15">
      <c r="B4472"/>
    </row>
    <row r="4473" spans="2:2" ht="15">
      <c r="B4473"/>
    </row>
    <row r="4474" spans="2:2" ht="15">
      <c r="B4474"/>
    </row>
    <row r="4475" spans="2:2" ht="15">
      <c r="B4475"/>
    </row>
    <row r="4476" spans="2:2" ht="15">
      <c r="B4476"/>
    </row>
    <row r="4477" spans="2:2" ht="15">
      <c r="B4477"/>
    </row>
    <row r="4478" spans="2:2" ht="15">
      <c r="B4478"/>
    </row>
    <row r="4479" spans="2:2" ht="15">
      <c r="B4479"/>
    </row>
    <row r="4480" spans="2:2" ht="15">
      <c r="B4480"/>
    </row>
    <row r="4481" spans="2:2" ht="15">
      <c r="B4481"/>
    </row>
    <row r="4482" spans="2:2" ht="15">
      <c r="B4482"/>
    </row>
    <row r="4483" spans="2:2" ht="15">
      <c r="B4483"/>
    </row>
    <row r="4484" spans="2:2" ht="15">
      <c r="B4484"/>
    </row>
    <row r="4485" spans="2:2" ht="15">
      <c r="B4485"/>
    </row>
    <row r="4486" spans="2:2" ht="15">
      <c r="B4486"/>
    </row>
    <row r="4487" spans="2:2" ht="15">
      <c r="B4487"/>
    </row>
    <row r="4488" spans="2:2" ht="15">
      <c r="B4488"/>
    </row>
    <row r="4489" spans="2:2" ht="15">
      <c r="B4489"/>
    </row>
    <row r="4490" spans="2:2" ht="15">
      <c r="B4490"/>
    </row>
    <row r="4491" spans="2:2" ht="15">
      <c r="B4491"/>
    </row>
    <row r="4492" spans="2:2" ht="15">
      <c r="B4492"/>
    </row>
    <row r="4493" spans="2:2" ht="15">
      <c r="B4493"/>
    </row>
    <row r="4494" spans="2:2" ht="15">
      <c r="B4494"/>
    </row>
    <row r="4495" spans="2:2" ht="15">
      <c r="B4495"/>
    </row>
    <row r="4496" spans="2:2" ht="15">
      <c r="B4496"/>
    </row>
    <row r="4497" spans="2:2" ht="15">
      <c r="B4497"/>
    </row>
    <row r="4498" spans="2:2" ht="15">
      <c r="B4498"/>
    </row>
    <row r="4499" spans="2:2" ht="15">
      <c r="B4499"/>
    </row>
    <row r="4500" spans="2:2" ht="15">
      <c r="B4500"/>
    </row>
    <row r="4501" spans="2:2" ht="15">
      <c r="B4501"/>
    </row>
    <row r="4502" spans="2:2" ht="15">
      <c r="B4502"/>
    </row>
    <row r="4503" spans="2:2" ht="15">
      <c r="B4503"/>
    </row>
    <row r="4504" spans="2:2" ht="15">
      <c r="B4504"/>
    </row>
    <row r="4505" spans="2:2" ht="15">
      <c r="B4505"/>
    </row>
    <row r="4506" spans="2:2" ht="15">
      <c r="B4506"/>
    </row>
    <row r="4507" spans="2:2" ht="15">
      <c r="B4507"/>
    </row>
    <row r="4508" spans="2:2" ht="15">
      <c r="B4508"/>
    </row>
    <row r="4509" spans="2:2" ht="15">
      <c r="B4509"/>
    </row>
    <row r="4510" spans="2:2" ht="15">
      <c r="B4510"/>
    </row>
    <row r="4511" spans="2:2" ht="15">
      <c r="B4511"/>
    </row>
    <row r="4512" spans="2:2" ht="15">
      <c r="B4512"/>
    </row>
    <row r="4513" spans="2:2" ht="15">
      <c r="B4513"/>
    </row>
    <row r="4514" spans="2:2" ht="15">
      <c r="B4514"/>
    </row>
    <row r="4515" spans="2:2" ht="15">
      <c r="B4515"/>
    </row>
    <row r="4516" spans="2:2" ht="15">
      <c r="B4516"/>
    </row>
    <row r="4517" spans="2:2" ht="15">
      <c r="B4517"/>
    </row>
    <row r="4518" spans="2:2" ht="15">
      <c r="B4518"/>
    </row>
    <row r="4519" spans="2:2" ht="15">
      <c r="B4519"/>
    </row>
    <row r="4520" spans="2:2" ht="15">
      <c r="B4520"/>
    </row>
    <row r="4521" spans="2:2" ht="15">
      <c r="B4521"/>
    </row>
    <row r="4522" spans="2:2" ht="15">
      <c r="B4522"/>
    </row>
    <row r="4523" spans="2:2" ht="15">
      <c r="B4523"/>
    </row>
    <row r="4524" spans="2:2" ht="15">
      <c r="B4524"/>
    </row>
    <row r="4525" spans="2:2" ht="15">
      <c r="B4525"/>
    </row>
    <row r="4526" spans="2:2" ht="15">
      <c r="B4526"/>
    </row>
    <row r="4527" spans="2:2" ht="15">
      <c r="B4527"/>
    </row>
    <row r="4528" spans="2:2" ht="15">
      <c r="B4528"/>
    </row>
    <row r="4529" spans="2:2" ht="15">
      <c r="B4529"/>
    </row>
    <row r="4530" spans="2:2" ht="15">
      <c r="B4530"/>
    </row>
    <row r="4531" spans="2:2" ht="15">
      <c r="B4531"/>
    </row>
    <row r="4532" spans="2:2" ht="15">
      <c r="B4532"/>
    </row>
    <row r="4533" spans="2:2" ht="15">
      <c r="B4533"/>
    </row>
    <row r="4534" spans="2:2" ht="15">
      <c r="B4534"/>
    </row>
    <row r="4535" spans="2:2" ht="15">
      <c r="B4535"/>
    </row>
    <row r="4536" spans="2:2" ht="15">
      <c r="B4536"/>
    </row>
    <row r="4537" spans="2:2" ht="15">
      <c r="B4537"/>
    </row>
    <row r="4538" spans="2:2" ht="15">
      <c r="B4538"/>
    </row>
    <row r="4539" spans="2:2" ht="15">
      <c r="B4539"/>
    </row>
    <row r="4540" spans="2:2" ht="15">
      <c r="B4540"/>
    </row>
    <row r="4541" spans="2:2" ht="15">
      <c r="B4541"/>
    </row>
    <row r="4542" spans="2:2" ht="15">
      <c r="B4542"/>
    </row>
    <row r="4543" spans="2:2" ht="15">
      <c r="B4543"/>
    </row>
    <row r="4544" spans="2:2" ht="15">
      <c r="B4544"/>
    </row>
    <row r="4545" spans="2:2" ht="15">
      <c r="B4545"/>
    </row>
    <row r="4546" spans="2:2" ht="15">
      <c r="B4546"/>
    </row>
    <row r="4547" spans="2:2" ht="15">
      <c r="B4547"/>
    </row>
    <row r="4548" spans="2:2" ht="15">
      <c r="B4548"/>
    </row>
    <row r="4549" spans="2:2" ht="15">
      <c r="B4549"/>
    </row>
    <row r="4550" spans="2:2" ht="15">
      <c r="B4550"/>
    </row>
    <row r="4551" spans="2:2" ht="15">
      <c r="B4551"/>
    </row>
    <row r="4552" spans="2:2" ht="15">
      <c r="B4552"/>
    </row>
    <row r="4553" spans="2:2" ht="15">
      <c r="B4553"/>
    </row>
    <row r="4554" spans="2:2" ht="15">
      <c r="B4554"/>
    </row>
    <row r="4555" spans="2:2" ht="15">
      <c r="B4555"/>
    </row>
    <row r="4556" spans="2:2" ht="15">
      <c r="B4556"/>
    </row>
    <row r="4557" spans="2:2" ht="15">
      <c r="B4557"/>
    </row>
    <row r="4558" spans="2:2" ht="15">
      <c r="B4558"/>
    </row>
    <row r="4559" spans="2:2" ht="15">
      <c r="B4559"/>
    </row>
    <row r="4560" spans="2:2" ht="15">
      <c r="B4560"/>
    </row>
    <row r="4561" spans="2:2" ht="15">
      <c r="B4561"/>
    </row>
    <row r="4562" spans="2:2" ht="15">
      <c r="B4562"/>
    </row>
    <row r="4563" spans="2:2" ht="15">
      <c r="B4563"/>
    </row>
    <row r="4564" spans="2:2" ht="15">
      <c r="B4564"/>
    </row>
    <row r="4565" spans="2:2" ht="15">
      <c r="B4565"/>
    </row>
    <row r="4566" spans="2:2" ht="15">
      <c r="B4566"/>
    </row>
    <row r="4567" spans="2:2" ht="15">
      <c r="B4567"/>
    </row>
    <row r="4568" spans="2:2" ht="15">
      <c r="B4568"/>
    </row>
    <row r="4569" spans="2:2" ht="15">
      <c r="B4569"/>
    </row>
    <row r="4570" spans="2:2" ht="15">
      <c r="B4570"/>
    </row>
    <row r="4571" spans="2:2" ht="15">
      <c r="B4571"/>
    </row>
    <row r="4572" spans="2:2" ht="15">
      <c r="B4572"/>
    </row>
    <row r="4573" spans="2:2" ht="15">
      <c r="B4573"/>
    </row>
    <row r="4574" spans="2:2" ht="15">
      <c r="B4574"/>
    </row>
    <row r="4575" spans="2:2" ht="15">
      <c r="B4575"/>
    </row>
    <row r="4576" spans="2:2" ht="15">
      <c r="B4576"/>
    </row>
    <row r="4577" spans="2:2" ht="15">
      <c r="B4577"/>
    </row>
    <row r="4578" spans="2:2" ht="15">
      <c r="B4578"/>
    </row>
    <row r="4579" spans="2:2" ht="15">
      <c r="B4579"/>
    </row>
    <row r="4580" spans="2:2" ht="15">
      <c r="B4580"/>
    </row>
    <row r="4581" spans="2:2" ht="15">
      <c r="B4581"/>
    </row>
    <row r="4582" spans="2:2" ht="15">
      <c r="B4582"/>
    </row>
    <row r="4583" spans="2:2" ht="15">
      <c r="B4583"/>
    </row>
    <row r="4584" spans="2:2" ht="15">
      <c r="B4584"/>
    </row>
    <row r="4585" spans="2:2" ht="15">
      <c r="B4585"/>
    </row>
    <row r="4586" spans="2:2" ht="15">
      <c r="B4586"/>
    </row>
    <row r="4587" spans="2:2" ht="15">
      <c r="B4587"/>
    </row>
    <row r="4588" spans="2:2" ht="15">
      <c r="B4588"/>
    </row>
    <row r="4589" spans="2:2" ht="15">
      <c r="B4589"/>
    </row>
    <row r="4590" spans="2:2" ht="15">
      <c r="B4590"/>
    </row>
    <row r="4591" spans="2:2" ht="15">
      <c r="B4591"/>
    </row>
    <row r="4592" spans="2:2" ht="15">
      <c r="B4592"/>
    </row>
    <row r="4593" spans="2:2" ht="15">
      <c r="B4593"/>
    </row>
    <row r="4594" spans="2:2" ht="15">
      <c r="B4594"/>
    </row>
    <row r="4595" spans="2:2" ht="15">
      <c r="B4595"/>
    </row>
    <row r="4596" spans="2:2" ht="15">
      <c r="B4596"/>
    </row>
    <row r="4597" spans="2:2" ht="15">
      <c r="B4597"/>
    </row>
    <row r="4598" spans="2:2" ht="15">
      <c r="B4598"/>
    </row>
    <row r="4599" spans="2:2" ht="15">
      <c r="B4599"/>
    </row>
    <row r="4600" spans="2:2" ht="15">
      <c r="B4600"/>
    </row>
    <row r="4601" spans="2:2" ht="15">
      <c r="B4601"/>
    </row>
    <row r="4602" spans="2:2" ht="15">
      <c r="B4602"/>
    </row>
    <row r="4603" spans="2:2" ht="15">
      <c r="B4603"/>
    </row>
    <row r="4604" spans="2:2" ht="15">
      <c r="B4604"/>
    </row>
    <row r="4605" spans="2:2" ht="15">
      <c r="B4605"/>
    </row>
    <row r="4606" spans="2:2" ht="15">
      <c r="B4606"/>
    </row>
    <row r="4607" spans="2:2" ht="15">
      <c r="B4607"/>
    </row>
    <row r="4608" spans="2:2" ht="15">
      <c r="B4608"/>
    </row>
    <row r="4609" spans="2:2" ht="15">
      <c r="B4609"/>
    </row>
    <row r="4610" spans="2:2" ht="15">
      <c r="B4610"/>
    </row>
    <row r="4611" spans="2:2" ht="15">
      <c r="B4611"/>
    </row>
    <row r="4612" spans="2:2" ht="15">
      <c r="B4612"/>
    </row>
    <row r="4613" spans="2:2" ht="15">
      <c r="B4613"/>
    </row>
    <row r="4614" spans="2:2" ht="15">
      <c r="B4614"/>
    </row>
    <row r="4615" spans="2:2" ht="15">
      <c r="B4615"/>
    </row>
    <row r="4616" spans="2:2" ht="15">
      <c r="B4616"/>
    </row>
    <row r="4617" spans="2:2" ht="15">
      <c r="B4617"/>
    </row>
    <row r="4618" spans="2:2" ht="15">
      <c r="B4618"/>
    </row>
    <row r="4619" spans="2:2" ht="15">
      <c r="B4619"/>
    </row>
    <row r="4620" spans="2:2" ht="15">
      <c r="B4620"/>
    </row>
    <row r="4621" spans="2:2" ht="15">
      <c r="B4621"/>
    </row>
    <row r="4622" spans="2:2" ht="15">
      <c r="B4622"/>
    </row>
    <row r="4623" spans="2:2" ht="15">
      <c r="B4623"/>
    </row>
    <row r="4624" spans="2:2" ht="15">
      <c r="B4624"/>
    </row>
    <row r="4625" spans="2:2" ht="15">
      <c r="B4625"/>
    </row>
    <row r="4626" spans="2:2" ht="15">
      <c r="B4626"/>
    </row>
    <row r="4627" spans="2:2" ht="15">
      <c r="B4627"/>
    </row>
    <row r="4628" spans="2:2" ht="15">
      <c r="B4628"/>
    </row>
    <row r="4629" spans="2:2" ht="15">
      <c r="B4629"/>
    </row>
    <row r="4630" spans="2:2" ht="15">
      <c r="B4630"/>
    </row>
    <row r="4631" spans="2:2" ht="15">
      <c r="B4631"/>
    </row>
    <row r="4632" spans="2:2" ht="15">
      <c r="B4632"/>
    </row>
    <row r="4633" spans="2:2" ht="15">
      <c r="B4633"/>
    </row>
    <row r="4634" spans="2:2" ht="15">
      <c r="B4634"/>
    </row>
    <row r="4635" spans="2:2" ht="15">
      <c r="B4635"/>
    </row>
    <row r="4636" spans="2:2" ht="15">
      <c r="B4636"/>
    </row>
    <row r="4637" spans="2:2" ht="15">
      <c r="B4637"/>
    </row>
    <row r="4638" spans="2:2" ht="15">
      <c r="B4638"/>
    </row>
    <row r="4639" spans="2:2" ht="15">
      <c r="B4639"/>
    </row>
    <row r="4640" spans="2:2" ht="15">
      <c r="B4640"/>
    </row>
    <row r="4641" spans="2:2" ht="15">
      <c r="B4641"/>
    </row>
    <row r="4642" spans="2:2" ht="15">
      <c r="B4642"/>
    </row>
    <row r="4643" spans="2:2" ht="15">
      <c r="B4643"/>
    </row>
    <row r="4644" spans="2:2" ht="15">
      <c r="B4644"/>
    </row>
    <row r="4645" spans="2:2" ht="15">
      <c r="B4645"/>
    </row>
    <row r="4646" spans="2:2" ht="15">
      <c r="B4646"/>
    </row>
    <row r="4647" spans="2:2" ht="15">
      <c r="B4647"/>
    </row>
    <row r="4648" spans="2:2" ht="15">
      <c r="B4648"/>
    </row>
    <row r="4649" spans="2:2" ht="15">
      <c r="B4649"/>
    </row>
    <row r="4650" spans="2:2" ht="15">
      <c r="B4650"/>
    </row>
    <row r="4651" spans="2:2" ht="15">
      <c r="B4651"/>
    </row>
    <row r="4652" spans="2:2" ht="15">
      <c r="B4652"/>
    </row>
    <row r="4653" spans="2:2" ht="15">
      <c r="B4653"/>
    </row>
    <row r="4654" spans="2:2" ht="15">
      <c r="B4654"/>
    </row>
    <row r="4655" spans="2:2" ht="15">
      <c r="B4655"/>
    </row>
    <row r="4656" spans="2:2" ht="15">
      <c r="B4656"/>
    </row>
    <row r="4657" spans="2:2" ht="15">
      <c r="B4657"/>
    </row>
    <row r="4658" spans="2:2" ht="15">
      <c r="B4658"/>
    </row>
    <row r="4659" spans="2:2" ht="15">
      <c r="B4659"/>
    </row>
    <row r="4660" spans="2:2" ht="15">
      <c r="B4660"/>
    </row>
    <row r="4661" spans="2:2" ht="15">
      <c r="B4661"/>
    </row>
    <row r="4662" spans="2:2" ht="15">
      <c r="B4662"/>
    </row>
    <row r="4663" spans="2:2" ht="15">
      <c r="B4663"/>
    </row>
    <row r="4664" spans="2:2" ht="15">
      <c r="B4664"/>
    </row>
    <row r="4665" spans="2:2" ht="15">
      <c r="B4665"/>
    </row>
    <row r="4666" spans="2:2" ht="15">
      <c r="B4666"/>
    </row>
    <row r="4667" spans="2:2" ht="15">
      <c r="B4667"/>
    </row>
    <row r="4668" spans="2:2" ht="15">
      <c r="B4668"/>
    </row>
    <row r="4669" spans="2:2" ht="15">
      <c r="B4669"/>
    </row>
    <row r="4670" spans="2:2" ht="15">
      <c r="B4670"/>
    </row>
    <row r="4671" spans="2:2" ht="15">
      <c r="B4671"/>
    </row>
    <row r="4672" spans="2:2" ht="15">
      <c r="B4672"/>
    </row>
    <row r="4673" spans="2:2" ht="15">
      <c r="B4673"/>
    </row>
    <row r="4674" spans="2:2" ht="15">
      <c r="B4674"/>
    </row>
    <row r="4675" spans="2:2" ht="15">
      <c r="B4675"/>
    </row>
    <row r="4676" spans="2:2" ht="15">
      <c r="B4676"/>
    </row>
    <row r="4677" spans="2:2" ht="15">
      <c r="B4677"/>
    </row>
    <row r="4678" spans="2:2" ht="15">
      <c r="B4678"/>
    </row>
    <row r="4679" spans="2:2" ht="15">
      <c r="B4679"/>
    </row>
    <row r="4680" spans="2:2" ht="15">
      <c r="B4680"/>
    </row>
    <row r="4681" spans="2:2" ht="15">
      <c r="B4681"/>
    </row>
    <row r="4682" spans="2:2" ht="15">
      <c r="B4682"/>
    </row>
    <row r="4683" spans="2:2" ht="15">
      <c r="B4683"/>
    </row>
    <row r="4684" spans="2:2" ht="15">
      <c r="B4684"/>
    </row>
    <row r="4685" spans="2:2" ht="15">
      <c r="B4685"/>
    </row>
    <row r="4686" spans="2:2" ht="15">
      <c r="B4686"/>
    </row>
    <row r="4687" spans="2:2" ht="15">
      <c r="B4687"/>
    </row>
    <row r="4688" spans="2:2" ht="15">
      <c r="B4688"/>
    </row>
    <row r="4689" spans="2:2" ht="15">
      <c r="B4689"/>
    </row>
    <row r="4690" spans="2:2" ht="15">
      <c r="B4690"/>
    </row>
    <row r="4691" spans="2:2" ht="15">
      <c r="B4691"/>
    </row>
    <row r="4692" spans="2:2" ht="15">
      <c r="B4692"/>
    </row>
    <row r="4693" spans="2:2" ht="15">
      <c r="B4693"/>
    </row>
    <row r="4694" spans="2:2" ht="15">
      <c r="B4694"/>
    </row>
    <row r="4695" spans="2:2" ht="15">
      <c r="B4695"/>
    </row>
    <row r="4696" spans="2:2" ht="15">
      <c r="B4696"/>
    </row>
    <row r="4697" spans="2:2" ht="15">
      <c r="B4697"/>
    </row>
    <row r="4698" spans="2:2" ht="15">
      <c r="B4698"/>
    </row>
    <row r="4699" spans="2:2" ht="15">
      <c r="B4699"/>
    </row>
    <row r="4700" spans="2:2" ht="15">
      <c r="B4700"/>
    </row>
    <row r="4701" spans="2:2" ht="15">
      <c r="B4701"/>
    </row>
    <row r="4702" spans="2:2" ht="15">
      <c r="B4702"/>
    </row>
    <row r="4703" spans="2:2" ht="15">
      <c r="B4703"/>
    </row>
    <row r="4704" spans="2:2" ht="15">
      <c r="B4704"/>
    </row>
    <row r="4705" spans="2:2" ht="15">
      <c r="B4705"/>
    </row>
    <row r="4706" spans="2:2" ht="15">
      <c r="B4706"/>
    </row>
    <row r="4707" spans="2:2" ht="15">
      <c r="B4707"/>
    </row>
    <row r="4708" spans="2:2" ht="15">
      <c r="B4708"/>
    </row>
    <row r="4709" spans="2:2" ht="15">
      <c r="B4709"/>
    </row>
    <row r="4710" spans="2:2" ht="15">
      <c r="B4710"/>
    </row>
    <row r="4711" spans="2:2" ht="15">
      <c r="B4711"/>
    </row>
    <row r="4712" spans="2:2" ht="15">
      <c r="B4712"/>
    </row>
    <row r="4713" spans="2:2" ht="15">
      <c r="B4713"/>
    </row>
    <row r="4714" spans="2:2" ht="15">
      <c r="B4714"/>
    </row>
    <row r="4715" spans="2:2" ht="15">
      <c r="B4715"/>
    </row>
    <row r="4716" spans="2:2" ht="15">
      <c r="B4716"/>
    </row>
    <row r="4717" spans="2:2" ht="15">
      <c r="B4717"/>
    </row>
    <row r="4718" spans="2:2" ht="15">
      <c r="B4718"/>
    </row>
    <row r="4719" spans="2:2" ht="15">
      <c r="B4719"/>
    </row>
    <row r="4720" spans="2:2" ht="15">
      <c r="B4720"/>
    </row>
    <row r="4721" spans="2:2" ht="15">
      <c r="B4721"/>
    </row>
    <row r="4722" spans="2:2" ht="15">
      <c r="B4722"/>
    </row>
    <row r="4723" spans="2:2" ht="15">
      <c r="B4723"/>
    </row>
    <row r="4724" spans="2:2" ht="15">
      <c r="B4724"/>
    </row>
    <row r="4725" spans="2:2" ht="15">
      <c r="B4725"/>
    </row>
    <row r="4726" spans="2:2" ht="15">
      <c r="B4726"/>
    </row>
    <row r="4727" spans="2:2" ht="15">
      <c r="B4727"/>
    </row>
    <row r="4728" spans="2:2" ht="15">
      <c r="B4728"/>
    </row>
    <row r="4729" spans="2:2" ht="15">
      <c r="B4729"/>
    </row>
    <row r="4730" spans="2:2" ht="15">
      <c r="B4730"/>
    </row>
    <row r="4731" spans="2:2" ht="15">
      <c r="B4731"/>
    </row>
    <row r="4732" spans="2:2" ht="15">
      <c r="B4732"/>
    </row>
    <row r="4733" spans="2:2" ht="15">
      <c r="B4733"/>
    </row>
    <row r="4734" spans="2:2" ht="15">
      <c r="B4734"/>
    </row>
    <row r="4735" spans="2:2" ht="15">
      <c r="B4735"/>
    </row>
    <row r="4736" spans="2:2" ht="15">
      <c r="B4736"/>
    </row>
    <row r="4737" spans="2:2" ht="15">
      <c r="B4737"/>
    </row>
    <row r="4738" spans="2:2" ht="15">
      <c r="B4738"/>
    </row>
    <row r="4739" spans="2:2" ht="15">
      <c r="B4739"/>
    </row>
    <row r="4740" spans="2:2" ht="15">
      <c r="B4740"/>
    </row>
    <row r="4741" spans="2:2" ht="15">
      <c r="B4741"/>
    </row>
    <row r="4742" spans="2:2" ht="15">
      <c r="B4742"/>
    </row>
    <row r="4743" spans="2:2" ht="15">
      <c r="B4743"/>
    </row>
    <row r="4744" spans="2:2" ht="15">
      <c r="B4744"/>
    </row>
    <row r="4745" spans="2:2" ht="15">
      <c r="B4745"/>
    </row>
    <row r="4746" spans="2:2" ht="15">
      <c r="B4746"/>
    </row>
    <row r="4747" spans="2:2" ht="15">
      <c r="B4747"/>
    </row>
    <row r="4748" spans="2:2" ht="15">
      <c r="B4748"/>
    </row>
    <row r="4749" spans="2:2" ht="15">
      <c r="B4749"/>
    </row>
    <row r="4750" spans="2:2" ht="15">
      <c r="B4750"/>
    </row>
    <row r="4751" spans="2:2" ht="15">
      <c r="B4751"/>
    </row>
    <row r="4752" spans="2:2" ht="15">
      <c r="B4752"/>
    </row>
    <row r="4753" spans="2:2" ht="15">
      <c r="B4753"/>
    </row>
    <row r="4754" spans="2:2" ht="15">
      <c r="B4754"/>
    </row>
    <row r="4755" spans="2:2" ht="15">
      <c r="B4755"/>
    </row>
    <row r="4756" spans="2:2" ht="15">
      <c r="B4756"/>
    </row>
    <row r="4757" spans="2:2" ht="15">
      <c r="B4757"/>
    </row>
    <row r="4758" spans="2:2" ht="15">
      <c r="B4758"/>
    </row>
    <row r="4759" spans="2:2" ht="15">
      <c r="B4759"/>
    </row>
    <row r="4760" spans="2:2" ht="15">
      <c r="B4760"/>
    </row>
    <row r="4761" spans="2:2" ht="15">
      <c r="B4761"/>
    </row>
    <row r="4762" spans="2:2" ht="15">
      <c r="B4762"/>
    </row>
    <row r="4763" spans="2:2" ht="15">
      <c r="B4763"/>
    </row>
    <row r="4764" spans="2:2" ht="15">
      <c r="B4764"/>
    </row>
    <row r="4765" spans="2:2" ht="15">
      <c r="B4765"/>
    </row>
    <row r="4766" spans="2:2" ht="15">
      <c r="B4766"/>
    </row>
    <row r="4767" spans="2:2" ht="15">
      <c r="B4767"/>
    </row>
    <row r="4768" spans="2:2" ht="15">
      <c r="B4768"/>
    </row>
    <row r="4769" spans="2:2" ht="15">
      <c r="B4769"/>
    </row>
    <row r="4770" spans="2:2" ht="15">
      <c r="B4770"/>
    </row>
    <row r="4771" spans="2:2" ht="15">
      <c r="B4771"/>
    </row>
    <row r="4772" spans="2:2" ht="15">
      <c r="B4772"/>
    </row>
    <row r="4773" spans="2:2" ht="15">
      <c r="B4773"/>
    </row>
    <row r="4774" spans="2:2" ht="15">
      <c r="B4774"/>
    </row>
    <row r="4775" spans="2:2" ht="15">
      <c r="B4775"/>
    </row>
    <row r="4776" spans="2:2" ht="15">
      <c r="B4776"/>
    </row>
    <row r="4777" spans="2:2" ht="15">
      <c r="B4777"/>
    </row>
    <row r="4778" spans="2:2" ht="15">
      <c r="B4778"/>
    </row>
    <row r="4779" spans="2:2" ht="15">
      <c r="B4779"/>
    </row>
    <row r="4780" spans="2:2" ht="15">
      <c r="B4780"/>
    </row>
    <row r="4781" spans="2:2" ht="15">
      <c r="B4781"/>
    </row>
    <row r="4782" spans="2:2" ht="15">
      <c r="B4782"/>
    </row>
    <row r="4783" spans="2:2" ht="15">
      <c r="B4783"/>
    </row>
    <row r="4784" spans="2:2" ht="15">
      <c r="B4784"/>
    </row>
    <row r="4785" spans="2:2" ht="15">
      <c r="B4785"/>
    </row>
    <row r="4786" spans="2:2" ht="15">
      <c r="B4786"/>
    </row>
    <row r="4787" spans="2:2" ht="15">
      <c r="B4787"/>
    </row>
    <row r="4788" spans="2:2" ht="15">
      <c r="B4788"/>
    </row>
    <row r="4789" spans="2:2" ht="15">
      <c r="B4789"/>
    </row>
    <row r="4790" spans="2:2" ht="15">
      <c r="B4790"/>
    </row>
    <row r="4791" spans="2:2" ht="15">
      <c r="B4791"/>
    </row>
    <row r="4792" spans="2:2" ht="15">
      <c r="B4792"/>
    </row>
    <row r="4793" spans="2:2" ht="15">
      <c r="B4793"/>
    </row>
    <row r="4794" spans="2:2" ht="15">
      <c r="B4794"/>
    </row>
    <row r="4795" spans="2:2" ht="15">
      <c r="B4795"/>
    </row>
    <row r="4796" spans="2:2" ht="15">
      <c r="B4796"/>
    </row>
    <row r="4797" spans="2:2" ht="15">
      <c r="B4797"/>
    </row>
    <row r="4798" spans="2:2" ht="15">
      <c r="B4798"/>
    </row>
    <row r="4799" spans="2:2" ht="15">
      <c r="B4799"/>
    </row>
    <row r="4800" spans="2:2" ht="15">
      <c r="B4800"/>
    </row>
    <row r="4801" spans="2:2" ht="15">
      <c r="B4801"/>
    </row>
    <row r="4802" spans="2:2" ht="15">
      <c r="B4802"/>
    </row>
    <row r="4803" spans="2:2" ht="15">
      <c r="B4803"/>
    </row>
    <row r="4804" spans="2:2" ht="15">
      <c r="B4804"/>
    </row>
    <row r="4805" spans="2:2" ht="15">
      <c r="B4805"/>
    </row>
    <row r="4806" spans="2:2" ht="15">
      <c r="B4806"/>
    </row>
    <row r="4807" spans="2:2" ht="15">
      <c r="B4807"/>
    </row>
    <row r="4808" spans="2:2" ht="15">
      <c r="B4808"/>
    </row>
    <row r="4809" spans="2:2" ht="15">
      <c r="B4809"/>
    </row>
    <row r="4810" spans="2:2" ht="15">
      <c r="B4810"/>
    </row>
    <row r="4811" spans="2:2" ht="15">
      <c r="B4811"/>
    </row>
    <row r="4812" spans="2:2" ht="15">
      <c r="B4812"/>
    </row>
    <row r="4813" spans="2:2" ht="15">
      <c r="B4813"/>
    </row>
    <row r="4814" spans="2:2" ht="15">
      <c r="B4814"/>
    </row>
    <row r="4815" spans="2:2" ht="15">
      <c r="B4815"/>
    </row>
    <row r="4816" spans="2:2" ht="15">
      <c r="B4816"/>
    </row>
    <row r="4817" spans="2:2" ht="15">
      <c r="B4817"/>
    </row>
    <row r="4818" spans="2:2" ht="15">
      <c r="B4818"/>
    </row>
    <row r="4819" spans="2:2" ht="15">
      <c r="B4819"/>
    </row>
    <row r="4820" spans="2:2" ht="15">
      <c r="B4820"/>
    </row>
    <row r="4821" spans="2:2" ht="15">
      <c r="B4821"/>
    </row>
    <row r="4822" spans="2:2" ht="15">
      <c r="B4822"/>
    </row>
    <row r="4823" spans="2:2" ht="15">
      <c r="B4823"/>
    </row>
    <row r="4824" spans="2:2" ht="15">
      <c r="B4824"/>
    </row>
    <row r="4825" spans="2:2" ht="15">
      <c r="B4825"/>
    </row>
    <row r="4826" spans="2:2" ht="15">
      <c r="B4826"/>
    </row>
    <row r="4827" spans="2:2" ht="15">
      <c r="B4827"/>
    </row>
    <row r="4828" spans="2:2" ht="15">
      <c r="B4828"/>
    </row>
    <row r="4829" spans="2:2" ht="15">
      <c r="B4829"/>
    </row>
    <row r="4830" spans="2:2" ht="15">
      <c r="B4830"/>
    </row>
    <row r="4831" spans="2:2" ht="15">
      <c r="B4831"/>
    </row>
    <row r="4832" spans="2:2" ht="15">
      <c r="B4832"/>
    </row>
    <row r="4833" spans="2:2" ht="15">
      <c r="B4833"/>
    </row>
    <row r="4834" spans="2:2" ht="15">
      <c r="B4834"/>
    </row>
    <row r="4835" spans="2:2" ht="15">
      <c r="B4835"/>
    </row>
    <row r="4836" spans="2:2" ht="15">
      <c r="B4836"/>
    </row>
    <row r="4837" spans="2:2" ht="15">
      <c r="B4837"/>
    </row>
    <row r="4838" spans="2:2" ht="15">
      <c r="B4838"/>
    </row>
    <row r="4839" spans="2:2" ht="15">
      <c r="B4839"/>
    </row>
    <row r="4840" spans="2:2" ht="15">
      <c r="B4840"/>
    </row>
    <row r="4841" spans="2:2" ht="15">
      <c r="B4841"/>
    </row>
    <row r="4842" spans="2:2" ht="15">
      <c r="B4842"/>
    </row>
    <row r="4843" spans="2:2" ht="15">
      <c r="B4843"/>
    </row>
    <row r="4844" spans="2:2" ht="15">
      <c r="B4844"/>
    </row>
    <row r="4845" spans="2:2" ht="15">
      <c r="B4845"/>
    </row>
    <row r="4846" spans="2:2" ht="15">
      <c r="B4846"/>
    </row>
    <row r="4847" spans="2:2" ht="15">
      <c r="B4847"/>
    </row>
    <row r="4848" spans="2:2" ht="15">
      <c r="B4848"/>
    </row>
    <row r="4849" spans="2:2" ht="15">
      <c r="B4849"/>
    </row>
    <row r="4850" spans="2:2" ht="15">
      <c r="B4850"/>
    </row>
    <row r="4851" spans="2:2" ht="15">
      <c r="B4851"/>
    </row>
    <row r="4852" spans="2:2" ht="15">
      <c r="B4852"/>
    </row>
    <row r="4853" spans="2:2" ht="15">
      <c r="B4853"/>
    </row>
    <row r="4854" spans="2:2" ht="15">
      <c r="B4854"/>
    </row>
    <row r="4855" spans="2:2" ht="15">
      <c r="B4855"/>
    </row>
    <row r="4856" spans="2:2" ht="15">
      <c r="B4856"/>
    </row>
    <row r="4857" spans="2:2" ht="15">
      <c r="B4857"/>
    </row>
    <row r="4858" spans="2:2" ht="15">
      <c r="B4858"/>
    </row>
    <row r="4859" spans="2:2" ht="15">
      <c r="B4859"/>
    </row>
    <row r="4860" spans="2:2" ht="15">
      <c r="B4860"/>
    </row>
    <row r="4861" spans="2:2" ht="15">
      <c r="B4861"/>
    </row>
    <row r="4862" spans="2:2" ht="15">
      <c r="B4862"/>
    </row>
    <row r="4863" spans="2:2" ht="15">
      <c r="B4863"/>
    </row>
    <row r="4864" spans="2:2" ht="15">
      <c r="B4864"/>
    </row>
    <row r="4865" spans="2:2" ht="15">
      <c r="B4865"/>
    </row>
    <row r="4866" spans="2:2" ht="15">
      <c r="B4866"/>
    </row>
    <row r="4867" spans="2:2" ht="15">
      <c r="B4867"/>
    </row>
    <row r="4868" spans="2:2" ht="15">
      <c r="B4868"/>
    </row>
    <row r="4869" spans="2:2" ht="15">
      <c r="B4869"/>
    </row>
    <row r="4870" spans="2:2" ht="15">
      <c r="B4870"/>
    </row>
    <row r="4871" spans="2:2" ht="15">
      <c r="B4871"/>
    </row>
    <row r="4872" spans="2:2" ht="15">
      <c r="B4872"/>
    </row>
    <row r="4873" spans="2:2" ht="15">
      <c r="B4873"/>
    </row>
    <row r="4874" spans="2:2" ht="15">
      <c r="B4874"/>
    </row>
    <row r="4875" spans="2:2" ht="15">
      <c r="B4875"/>
    </row>
    <row r="4876" spans="2:2" ht="15">
      <c r="B4876"/>
    </row>
    <row r="4877" spans="2:2" ht="15">
      <c r="B4877"/>
    </row>
    <row r="4878" spans="2:2" ht="15">
      <c r="B4878"/>
    </row>
    <row r="4879" spans="2:2" ht="15">
      <c r="B4879"/>
    </row>
    <row r="4880" spans="2:2" ht="15">
      <c r="B4880"/>
    </row>
    <row r="4881" spans="2:2" ht="15">
      <c r="B4881"/>
    </row>
    <row r="4882" spans="2:2" ht="15">
      <c r="B4882"/>
    </row>
    <row r="4883" spans="2:2" ht="15">
      <c r="B4883"/>
    </row>
    <row r="4884" spans="2:2" ht="15">
      <c r="B4884"/>
    </row>
    <row r="4885" spans="2:2" ht="15">
      <c r="B4885"/>
    </row>
    <row r="4886" spans="2:2" ht="15">
      <c r="B4886"/>
    </row>
    <row r="4887" spans="2:2" ht="15">
      <c r="B4887"/>
    </row>
    <row r="4888" spans="2:2" ht="15">
      <c r="B4888"/>
    </row>
    <row r="4889" spans="2:2" ht="15">
      <c r="B4889"/>
    </row>
    <row r="4890" spans="2:2" ht="15">
      <c r="B4890"/>
    </row>
    <row r="4891" spans="2:2" ht="15">
      <c r="B4891"/>
    </row>
    <row r="4892" spans="2:2" ht="15">
      <c r="B4892"/>
    </row>
    <row r="4893" spans="2:2" ht="15">
      <c r="B4893"/>
    </row>
    <row r="4894" spans="2:2" ht="15">
      <c r="B4894"/>
    </row>
    <row r="4895" spans="2:2" ht="15">
      <c r="B4895"/>
    </row>
    <row r="4896" spans="2:2" ht="15">
      <c r="B4896"/>
    </row>
    <row r="4897" spans="2:2" ht="15">
      <c r="B4897"/>
    </row>
    <row r="4898" spans="2:2" ht="15">
      <c r="B4898"/>
    </row>
    <row r="4899" spans="2:2" ht="15">
      <c r="B4899"/>
    </row>
    <row r="4900" spans="2:2" ht="15">
      <c r="B4900"/>
    </row>
    <row r="4901" spans="2:2" ht="15">
      <c r="B4901"/>
    </row>
    <row r="4902" spans="2:2" ht="15">
      <c r="B4902"/>
    </row>
    <row r="4903" spans="2:2" ht="15">
      <c r="B4903"/>
    </row>
    <row r="4904" spans="2:2" ht="15">
      <c r="B4904"/>
    </row>
    <row r="4905" spans="2:2" ht="15">
      <c r="B4905"/>
    </row>
    <row r="4906" spans="2:2" ht="15">
      <c r="B4906"/>
    </row>
    <row r="4907" spans="2:2" ht="15">
      <c r="B4907"/>
    </row>
    <row r="4908" spans="2:2" ht="15">
      <c r="B4908"/>
    </row>
    <row r="4909" spans="2:2" ht="15">
      <c r="B4909"/>
    </row>
    <row r="4910" spans="2:2" ht="15">
      <c r="B4910"/>
    </row>
    <row r="4911" spans="2:2" ht="15">
      <c r="B4911"/>
    </row>
    <row r="4912" spans="2:2" ht="15">
      <c r="B4912"/>
    </row>
    <row r="4913" spans="2:2" ht="15">
      <c r="B4913"/>
    </row>
    <row r="4914" spans="2:2" ht="15">
      <c r="B4914"/>
    </row>
    <row r="4915" spans="2:2" ht="15">
      <c r="B4915"/>
    </row>
    <row r="4916" spans="2:2" ht="15">
      <c r="B4916"/>
    </row>
    <row r="4917" spans="2:2" ht="15">
      <c r="B4917"/>
    </row>
    <row r="4918" spans="2:2" ht="15">
      <c r="B4918"/>
    </row>
    <row r="4919" spans="2:2" ht="15">
      <c r="B4919"/>
    </row>
    <row r="4920" spans="2:2" ht="15">
      <c r="B4920"/>
    </row>
    <row r="4921" spans="2:2" ht="15">
      <c r="B4921"/>
    </row>
    <row r="4922" spans="2:2" ht="15">
      <c r="B4922"/>
    </row>
    <row r="4923" spans="2:2" ht="15">
      <c r="B4923"/>
    </row>
    <row r="4924" spans="2:2" ht="15">
      <c r="B4924"/>
    </row>
    <row r="4925" spans="2:2" ht="15">
      <c r="B4925"/>
    </row>
    <row r="4926" spans="2:2" ht="15">
      <c r="B4926"/>
    </row>
    <row r="4927" spans="2:2" ht="15">
      <c r="B4927"/>
    </row>
    <row r="4928" spans="2:2" ht="15">
      <c r="B4928"/>
    </row>
    <row r="4929" spans="2:2" ht="15">
      <c r="B4929"/>
    </row>
    <row r="4930" spans="2:2" ht="15">
      <c r="B4930"/>
    </row>
    <row r="4931" spans="2:2" ht="15">
      <c r="B4931"/>
    </row>
    <row r="4932" spans="2:2" ht="15">
      <c r="B4932"/>
    </row>
    <row r="4933" spans="2:2" ht="15">
      <c r="B4933"/>
    </row>
    <row r="4934" spans="2:2" ht="15">
      <c r="B4934"/>
    </row>
    <row r="4935" spans="2:2" ht="15">
      <c r="B4935"/>
    </row>
    <row r="4936" spans="2:2" ht="15">
      <c r="B4936"/>
    </row>
    <row r="4937" spans="2:2" ht="15">
      <c r="B4937"/>
    </row>
    <row r="4938" spans="2:2" ht="15">
      <c r="B4938"/>
    </row>
    <row r="4939" spans="2:2" ht="15">
      <c r="B4939"/>
    </row>
    <row r="4940" spans="2:2" ht="15">
      <c r="B4940"/>
    </row>
    <row r="4941" spans="2:2" ht="15">
      <c r="B4941"/>
    </row>
    <row r="4942" spans="2:2" ht="15">
      <c r="B4942"/>
    </row>
    <row r="4943" spans="2:2" ht="15">
      <c r="B4943"/>
    </row>
    <row r="4944" spans="2:2" ht="15">
      <c r="B4944"/>
    </row>
    <row r="4945" spans="2:2" ht="15">
      <c r="B4945"/>
    </row>
    <row r="4946" spans="2:2" ht="15">
      <c r="B4946"/>
    </row>
    <row r="4947" spans="2:2" ht="15">
      <c r="B4947"/>
    </row>
    <row r="4948" spans="2:2" ht="15">
      <c r="B4948"/>
    </row>
    <row r="4949" spans="2:2" ht="15">
      <c r="B4949"/>
    </row>
    <row r="4950" spans="2:2" ht="15">
      <c r="B4950"/>
    </row>
    <row r="4951" spans="2:2" ht="15">
      <c r="B4951"/>
    </row>
    <row r="4952" spans="2:2" ht="15">
      <c r="B4952"/>
    </row>
    <row r="4953" spans="2:2" ht="15">
      <c r="B4953"/>
    </row>
    <row r="4954" spans="2:2" ht="15">
      <c r="B4954"/>
    </row>
    <row r="4955" spans="2:2" ht="15">
      <c r="B4955"/>
    </row>
    <row r="4956" spans="2:2" ht="15">
      <c r="B4956"/>
    </row>
    <row r="4957" spans="2:2" ht="15">
      <c r="B4957"/>
    </row>
    <row r="4958" spans="2:2" ht="15">
      <c r="B4958"/>
    </row>
    <row r="4959" spans="2:2" ht="15">
      <c r="B4959"/>
    </row>
    <row r="4960" spans="2:2" ht="15">
      <c r="B4960"/>
    </row>
    <row r="4961" spans="2:2" ht="15">
      <c r="B4961"/>
    </row>
    <row r="4962" spans="2:2" ht="15">
      <c r="B4962"/>
    </row>
    <row r="4963" spans="2:2" ht="15">
      <c r="B4963"/>
    </row>
    <row r="4964" spans="2:2" ht="15">
      <c r="B4964"/>
    </row>
    <row r="4965" spans="2:2" ht="15">
      <c r="B4965"/>
    </row>
    <row r="4966" spans="2:2" ht="15">
      <c r="B4966"/>
    </row>
    <row r="4967" spans="2:2" ht="15">
      <c r="B4967"/>
    </row>
    <row r="4968" spans="2:2" ht="15">
      <c r="B4968"/>
    </row>
    <row r="4969" spans="2:2" ht="15">
      <c r="B4969"/>
    </row>
    <row r="4970" spans="2:2" ht="15">
      <c r="B4970"/>
    </row>
    <row r="4971" spans="2:2" ht="15">
      <c r="B4971"/>
    </row>
    <row r="4972" spans="2:2" ht="15">
      <c r="B4972"/>
    </row>
    <row r="4973" spans="2:2" ht="15">
      <c r="B4973"/>
    </row>
    <row r="4974" spans="2:2" ht="15">
      <c r="B4974"/>
    </row>
    <row r="4975" spans="2:2" ht="15">
      <c r="B4975"/>
    </row>
    <row r="4976" spans="2:2" ht="15">
      <c r="B4976"/>
    </row>
    <row r="4977" spans="2:2" ht="15">
      <c r="B4977"/>
    </row>
    <row r="4978" spans="2:2" ht="15">
      <c r="B4978"/>
    </row>
    <row r="4979" spans="2:2" ht="15">
      <c r="B4979"/>
    </row>
    <row r="4980" spans="2:2" ht="15">
      <c r="B4980"/>
    </row>
    <row r="4981" spans="2:2" ht="15">
      <c r="B4981"/>
    </row>
    <row r="4982" spans="2:2" ht="15">
      <c r="B4982"/>
    </row>
    <row r="4983" spans="2:2" ht="15">
      <c r="B4983"/>
    </row>
    <row r="4984" spans="2:2" ht="15">
      <c r="B4984"/>
    </row>
    <row r="4985" spans="2:2" ht="15">
      <c r="B4985"/>
    </row>
    <row r="4986" spans="2:2" ht="15">
      <c r="B4986"/>
    </row>
    <row r="4987" spans="2:2" ht="15">
      <c r="B4987"/>
    </row>
    <row r="4988" spans="2:2" ht="15">
      <c r="B4988"/>
    </row>
    <row r="4989" spans="2:2" ht="15">
      <c r="B4989"/>
    </row>
    <row r="4990" spans="2:2" ht="15">
      <c r="B4990"/>
    </row>
    <row r="4991" spans="2:2" ht="15">
      <c r="B4991"/>
    </row>
    <row r="4992" spans="2:2" ht="15">
      <c r="B4992"/>
    </row>
    <row r="4993" spans="2:2" ht="15">
      <c r="B4993"/>
    </row>
    <row r="4994" spans="2:2" ht="15">
      <c r="B4994"/>
    </row>
    <row r="4995" spans="2:2" ht="15">
      <c r="B4995"/>
    </row>
    <row r="4996" spans="2:2" ht="15">
      <c r="B4996"/>
    </row>
    <row r="4997" spans="2:2" ht="15">
      <c r="B4997"/>
    </row>
    <row r="4998" spans="2:2" ht="15">
      <c r="B4998"/>
    </row>
    <row r="4999" spans="2:2" ht="15">
      <c r="B4999"/>
    </row>
    <row r="5000" spans="2:2" ht="15">
      <c r="B5000"/>
    </row>
    <row r="5001" spans="2:2" ht="15">
      <c r="B5001"/>
    </row>
    <row r="5002" spans="2:2" ht="15">
      <c r="B5002"/>
    </row>
    <row r="5003" spans="2:2" ht="15">
      <c r="B5003"/>
    </row>
    <row r="5004" spans="2:2" ht="15">
      <c r="B5004"/>
    </row>
    <row r="5005" spans="2:2" ht="15">
      <c r="B5005"/>
    </row>
    <row r="5006" spans="2:2" ht="15">
      <c r="B5006"/>
    </row>
    <row r="5007" spans="2:2" ht="15">
      <c r="B5007"/>
    </row>
    <row r="5008" spans="2:2" ht="15">
      <c r="B5008"/>
    </row>
    <row r="5009" spans="2:2" ht="15">
      <c r="B5009"/>
    </row>
    <row r="5010" spans="2:2" ht="15">
      <c r="B5010"/>
    </row>
    <row r="5011" spans="2:2" ht="15">
      <c r="B5011"/>
    </row>
    <row r="5012" spans="2:2" ht="15">
      <c r="B5012"/>
    </row>
    <row r="5013" spans="2:2" ht="15">
      <c r="B5013"/>
    </row>
    <row r="5014" spans="2:2" ht="15">
      <c r="B5014"/>
    </row>
    <row r="5015" spans="2:2" ht="15">
      <c r="B5015"/>
    </row>
    <row r="5016" spans="2:2" ht="15">
      <c r="B5016"/>
    </row>
    <row r="5017" spans="2:2" ht="15">
      <c r="B5017"/>
    </row>
    <row r="5018" spans="2:2" ht="15">
      <c r="B5018"/>
    </row>
    <row r="5019" spans="2:2" ht="15">
      <c r="B5019"/>
    </row>
    <row r="5020" spans="2:2" ht="15">
      <c r="B5020"/>
    </row>
    <row r="5021" spans="2:2" ht="15">
      <c r="B5021"/>
    </row>
    <row r="5022" spans="2:2" ht="15">
      <c r="B5022"/>
    </row>
    <row r="5023" spans="2:2" ht="15">
      <c r="B5023"/>
    </row>
    <row r="5024" spans="2:2" ht="15">
      <c r="B5024"/>
    </row>
    <row r="5025" spans="2:2" ht="15">
      <c r="B5025"/>
    </row>
    <row r="5026" spans="2:2" ht="15">
      <c r="B5026"/>
    </row>
    <row r="5027" spans="2:2" ht="15">
      <c r="B5027"/>
    </row>
    <row r="5028" spans="2:2" ht="15">
      <c r="B5028"/>
    </row>
    <row r="5029" spans="2:2" ht="15">
      <c r="B5029"/>
    </row>
    <row r="5030" spans="2:2" ht="15">
      <c r="B5030"/>
    </row>
    <row r="5031" spans="2:2" ht="15">
      <c r="B5031"/>
    </row>
    <row r="5032" spans="2:2" ht="15">
      <c r="B5032"/>
    </row>
    <row r="5033" spans="2:2" ht="15">
      <c r="B5033"/>
    </row>
    <row r="5034" spans="2:2" ht="15">
      <c r="B5034"/>
    </row>
    <row r="5035" spans="2:2" ht="15">
      <c r="B5035"/>
    </row>
    <row r="5036" spans="2:2" ht="15">
      <c r="B5036"/>
    </row>
    <row r="5037" spans="2:2" ht="15">
      <c r="B5037"/>
    </row>
    <row r="5038" spans="2:2" ht="15">
      <c r="B5038"/>
    </row>
    <row r="5039" spans="2:2" ht="15">
      <c r="B5039"/>
    </row>
    <row r="5040" spans="2:2" ht="15">
      <c r="B5040"/>
    </row>
    <row r="5041" spans="2:2" ht="15">
      <c r="B5041"/>
    </row>
    <row r="5042" spans="2:2" ht="15">
      <c r="B5042"/>
    </row>
    <row r="5043" spans="2:2" ht="15">
      <c r="B5043"/>
    </row>
    <row r="5044" spans="2:2" ht="15">
      <c r="B5044"/>
    </row>
    <row r="5045" spans="2:2" ht="15">
      <c r="B5045"/>
    </row>
    <row r="5046" spans="2:2" ht="15">
      <c r="B5046"/>
    </row>
    <row r="5047" spans="2:2" ht="15">
      <c r="B5047"/>
    </row>
    <row r="5048" spans="2:2" ht="15">
      <c r="B5048"/>
    </row>
    <row r="5049" spans="2:2" ht="15">
      <c r="B5049"/>
    </row>
    <row r="5050" spans="2:2" ht="15">
      <c r="B5050"/>
    </row>
    <row r="5051" spans="2:2" ht="15">
      <c r="B5051"/>
    </row>
    <row r="5052" spans="2:2" ht="15">
      <c r="B5052"/>
    </row>
    <row r="5053" spans="2:2" ht="15">
      <c r="B5053"/>
    </row>
    <row r="5054" spans="2:2" ht="15">
      <c r="B5054"/>
    </row>
    <row r="5055" spans="2:2" ht="15">
      <c r="B5055"/>
    </row>
    <row r="5056" spans="2:2" ht="15">
      <c r="B5056"/>
    </row>
    <row r="5057" spans="2:2" ht="15">
      <c r="B5057"/>
    </row>
    <row r="5058" spans="2:2" ht="15">
      <c r="B5058"/>
    </row>
    <row r="5059" spans="2:2" ht="15">
      <c r="B5059"/>
    </row>
    <row r="5060" spans="2:2" ht="15">
      <c r="B5060"/>
    </row>
    <row r="5061" spans="2:2" ht="15">
      <c r="B5061"/>
    </row>
    <row r="5062" spans="2:2" ht="15">
      <c r="B5062"/>
    </row>
    <row r="5063" spans="2:2" ht="15">
      <c r="B5063"/>
    </row>
    <row r="5064" spans="2:2" ht="15">
      <c r="B5064"/>
    </row>
    <row r="5065" spans="2:2" ht="15">
      <c r="B5065"/>
    </row>
    <row r="5066" spans="2:2" ht="15">
      <c r="B5066"/>
    </row>
    <row r="5067" spans="2:2" ht="15">
      <c r="B5067"/>
    </row>
    <row r="5068" spans="2:2" ht="15">
      <c r="B5068"/>
    </row>
    <row r="5069" spans="2:2" ht="15">
      <c r="B5069"/>
    </row>
    <row r="5070" spans="2:2" ht="15">
      <c r="B5070"/>
    </row>
    <row r="5071" spans="2:2" ht="15">
      <c r="B5071"/>
    </row>
    <row r="5072" spans="2:2" ht="15">
      <c r="B5072"/>
    </row>
    <row r="5073" spans="2:2" ht="15">
      <c r="B5073"/>
    </row>
    <row r="5074" spans="2:2" ht="15">
      <c r="B5074"/>
    </row>
    <row r="5075" spans="2:2" ht="15">
      <c r="B5075"/>
    </row>
    <row r="5076" spans="2:2" ht="15">
      <c r="B5076"/>
    </row>
    <row r="5077" spans="2:2" ht="15">
      <c r="B5077"/>
    </row>
    <row r="5078" spans="2:2" ht="15">
      <c r="B5078"/>
    </row>
    <row r="5079" spans="2:2" ht="15">
      <c r="B5079"/>
    </row>
    <row r="5080" spans="2:2" ht="15">
      <c r="B5080"/>
    </row>
    <row r="5081" spans="2:2" ht="15">
      <c r="B5081"/>
    </row>
    <row r="5082" spans="2:2" ht="15">
      <c r="B5082"/>
    </row>
    <row r="5083" spans="2:2" ht="15">
      <c r="B5083"/>
    </row>
    <row r="5084" spans="2:2" ht="15">
      <c r="B5084"/>
    </row>
    <row r="5085" spans="2:2" ht="15">
      <c r="B5085"/>
    </row>
    <row r="5086" spans="2:2" ht="15">
      <c r="B5086"/>
    </row>
    <row r="5087" spans="2:2" ht="15">
      <c r="B5087"/>
    </row>
    <row r="5088" spans="2:2" ht="15">
      <c r="B5088"/>
    </row>
    <row r="5089" spans="2:2" ht="15">
      <c r="B5089"/>
    </row>
    <row r="5090" spans="2:2" ht="15">
      <c r="B5090"/>
    </row>
    <row r="5091" spans="2:2" ht="15">
      <c r="B5091"/>
    </row>
    <row r="5092" spans="2:2" ht="15">
      <c r="B5092"/>
    </row>
    <row r="5093" spans="2:2" ht="15">
      <c r="B5093"/>
    </row>
    <row r="5094" spans="2:2" ht="15">
      <c r="B5094"/>
    </row>
    <row r="5095" spans="2:2" ht="15">
      <c r="B5095"/>
    </row>
    <row r="5096" spans="2:2" ht="15">
      <c r="B5096"/>
    </row>
    <row r="5097" spans="2:2" ht="15">
      <c r="B5097"/>
    </row>
    <row r="5098" spans="2:2" ht="15">
      <c r="B5098"/>
    </row>
    <row r="5099" spans="2:2" ht="15">
      <c r="B5099"/>
    </row>
    <row r="5100" spans="2:2" ht="15">
      <c r="B5100"/>
    </row>
    <row r="5101" spans="2:2" ht="15">
      <c r="B5101"/>
    </row>
    <row r="5102" spans="2:2" ht="15">
      <c r="B5102"/>
    </row>
    <row r="5103" spans="2:2" ht="15">
      <c r="B5103"/>
    </row>
    <row r="5104" spans="2:2" ht="15">
      <c r="B5104"/>
    </row>
    <row r="5105" spans="2:2" ht="15">
      <c r="B5105"/>
    </row>
    <row r="5106" spans="2:2" ht="15">
      <c r="B5106"/>
    </row>
    <row r="5107" spans="2:2" ht="15">
      <c r="B5107"/>
    </row>
    <row r="5108" spans="2:2" ht="15">
      <c r="B5108"/>
    </row>
    <row r="5109" spans="2:2" ht="15">
      <c r="B5109"/>
    </row>
    <row r="5110" spans="2:2" ht="15">
      <c r="B5110"/>
    </row>
    <row r="5111" spans="2:2" ht="15">
      <c r="B5111"/>
    </row>
    <row r="5112" spans="2:2" ht="15">
      <c r="B5112"/>
    </row>
    <row r="5113" spans="2:2" ht="15">
      <c r="B5113"/>
    </row>
    <row r="5114" spans="2:2" ht="15">
      <c r="B5114"/>
    </row>
    <row r="5115" spans="2:2" ht="15">
      <c r="B5115"/>
    </row>
    <row r="5116" spans="2:2" ht="15">
      <c r="B5116"/>
    </row>
    <row r="5117" spans="2:2" ht="15">
      <c r="B5117"/>
    </row>
    <row r="5118" spans="2:2" ht="15">
      <c r="B5118"/>
    </row>
    <row r="5119" spans="2:2" ht="15">
      <c r="B5119"/>
    </row>
    <row r="5120" spans="2:2" ht="15">
      <c r="B5120"/>
    </row>
    <row r="5121" spans="2:2" ht="15">
      <c r="B5121"/>
    </row>
    <row r="5122" spans="2:2" ht="15">
      <c r="B5122"/>
    </row>
    <row r="5123" spans="2:2" ht="15">
      <c r="B5123"/>
    </row>
    <row r="5124" spans="2:2" ht="15">
      <c r="B5124"/>
    </row>
    <row r="5125" spans="2:2" ht="15">
      <c r="B5125"/>
    </row>
    <row r="5126" spans="2:2" ht="15">
      <c r="B5126"/>
    </row>
    <row r="5127" spans="2:2" ht="15">
      <c r="B5127"/>
    </row>
    <row r="5128" spans="2:2" ht="15">
      <c r="B5128"/>
    </row>
    <row r="5129" spans="2:2" ht="15">
      <c r="B5129"/>
    </row>
    <row r="5130" spans="2:2" ht="15">
      <c r="B5130"/>
    </row>
    <row r="5131" spans="2:2" ht="15">
      <c r="B5131"/>
    </row>
    <row r="5132" spans="2:2" ht="15">
      <c r="B5132"/>
    </row>
    <row r="5133" spans="2:2" ht="15">
      <c r="B5133"/>
    </row>
    <row r="5134" spans="2:2" ht="15">
      <c r="B5134"/>
    </row>
    <row r="5135" spans="2:2" ht="15">
      <c r="B5135"/>
    </row>
    <row r="5136" spans="2:2" ht="15">
      <c r="B5136"/>
    </row>
    <row r="5137" spans="2:2" ht="15">
      <c r="B5137"/>
    </row>
    <row r="5138" spans="2:2" ht="15">
      <c r="B5138"/>
    </row>
    <row r="5139" spans="2:2" ht="15">
      <c r="B5139"/>
    </row>
    <row r="5140" spans="2:2" ht="15">
      <c r="B5140"/>
    </row>
    <row r="5141" spans="2:2" ht="15">
      <c r="B5141"/>
    </row>
    <row r="5142" spans="2:2" ht="15">
      <c r="B5142"/>
    </row>
    <row r="5143" spans="2:2" ht="15">
      <c r="B5143"/>
    </row>
    <row r="5144" spans="2:2" ht="15">
      <c r="B5144"/>
    </row>
    <row r="5145" spans="2:2" ht="15">
      <c r="B5145"/>
    </row>
    <row r="5146" spans="2:2" ht="15">
      <c r="B5146"/>
    </row>
    <row r="5147" spans="2:2" ht="15">
      <c r="B5147"/>
    </row>
    <row r="5148" spans="2:2" ht="15">
      <c r="B5148"/>
    </row>
    <row r="5149" spans="2:2" ht="15">
      <c r="B5149"/>
    </row>
    <row r="5150" spans="2:2" ht="15">
      <c r="B5150"/>
    </row>
    <row r="5151" spans="2:2" ht="15">
      <c r="B5151"/>
    </row>
    <row r="5152" spans="2:2" ht="15">
      <c r="B5152"/>
    </row>
    <row r="5153" spans="2:2" ht="15">
      <c r="B5153"/>
    </row>
    <row r="5154" spans="2:2" ht="15">
      <c r="B5154"/>
    </row>
    <row r="5155" spans="2:2" ht="15">
      <c r="B5155"/>
    </row>
    <row r="5156" spans="2:2" ht="15">
      <c r="B5156"/>
    </row>
    <row r="5157" spans="2:2" ht="15">
      <c r="B5157"/>
    </row>
    <row r="5158" spans="2:2" ht="15">
      <c r="B5158"/>
    </row>
    <row r="5159" spans="2:2" ht="15">
      <c r="B5159"/>
    </row>
    <row r="5160" spans="2:2" ht="15">
      <c r="B5160"/>
    </row>
    <row r="5161" spans="2:2" ht="15">
      <c r="B5161"/>
    </row>
    <row r="5162" spans="2:2" ht="15">
      <c r="B5162"/>
    </row>
    <row r="5163" spans="2:2" ht="15">
      <c r="B5163"/>
    </row>
    <row r="5164" spans="2:2" ht="15">
      <c r="B5164"/>
    </row>
    <row r="5165" spans="2:2" ht="15">
      <c r="B5165"/>
    </row>
    <row r="5166" spans="2:2" ht="15">
      <c r="B5166"/>
    </row>
    <row r="5167" spans="2:2" ht="15">
      <c r="B5167"/>
    </row>
    <row r="5168" spans="2:2" ht="15">
      <c r="B5168"/>
    </row>
    <row r="5169" spans="2:2" ht="15">
      <c r="B5169"/>
    </row>
    <row r="5170" spans="2:2" ht="15">
      <c r="B5170"/>
    </row>
    <row r="5171" spans="2:2" ht="15">
      <c r="B5171"/>
    </row>
    <row r="5172" spans="2:2" ht="15">
      <c r="B5172"/>
    </row>
    <row r="5173" spans="2:2" ht="15">
      <c r="B5173"/>
    </row>
    <row r="5174" spans="2:2" ht="15">
      <c r="B5174"/>
    </row>
    <row r="5175" spans="2:2" ht="15">
      <c r="B5175"/>
    </row>
    <row r="5176" spans="2:2" ht="15">
      <c r="B5176"/>
    </row>
    <row r="5177" spans="2:2" ht="15">
      <c r="B5177"/>
    </row>
    <row r="5178" spans="2:2" ht="15">
      <c r="B5178"/>
    </row>
    <row r="5179" spans="2:2" ht="15">
      <c r="B5179"/>
    </row>
    <row r="5180" spans="2:2" ht="15">
      <c r="B5180"/>
    </row>
    <row r="5181" spans="2:2" ht="15">
      <c r="B5181"/>
    </row>
    <row r="5182" spans="2:2" ht="15">
      <c r="B5182"/>
    </row>
    <row r="5183" spans="2:2" ht="15">
      <c r="B5183"/>
    </row>
    <row r="5184" spans="2:2" ht="15">
      <c r="B5184"/>
    </row>
    <row r="5185" spans="2:2" ht="15">
      <c r="B5185"/>
    </row>
    <row r="5186" spans="2:2" ht="15">
      <c r="B5186"/>
    </row>
    <row r="5187" spans="2:2" ht="15">
      <c r="B5187"/>
    </row>
    <row r="5188" spans="2:2" ht="15">
      <c r="B5188"/>
    </row>
    <row r="5189" spans="2:2" ht="15">
      <c r="B5189"/>
    </row>
    <row r="5190" spans="2:2" ht="15">
      <c r="B5190"/>
    </row>
    <row r="5191" spans="2:2" ht="15">
      <c r="B5191"/>
    </row>
    <row r="5192" spans="2:2" ht="15">
      <c r="B5192"/>
    </row>
    <row r="5193" spans="2:2" ht="15">
      <c r="B5193"/>
    </row>
    <row r="5194" spans="2:2" ht="15">
      <c r="B5194"/>
    </row>
    <row r="5195" spans="2:2" ht="15">
      <c r="B5195"/>
    </row>
    <row r="5196" spans="2:2" ht="15">
      <c r="B5196"/>
    </row>
    <row r="5197" spans="2:2" ht="15">
      <c r="B5197"/>
    </row>
    <row r="5198" spans="2:2" ht="15">
      <c r="B5198"/>
    </row>
    <row r="5199" spans="2:2" ht="15">
      <c r="B5199"/>
    </row>
    <row r="5200" spans="2:2" ht="15">
      <c r="B5200"/>
    </row>
    <row r="5201" spans="2:2" ht="15">
      <c r="B5201"/>
    </row>
    <row r="5202" spans="2:2" ht="15">
      <c r="B5202"/>
    </row>
    <row r="5203" spans="2:2" ht="15">
      <c r="B5203"/>
    </row>
    <row r="5204" spans="2:2" ht="15">
      <c r="B5204"/>
    </row>
    <row r="5205" spans="2:2" ht="15">
      <c r="B5205"/>
    </row>
    <row r="5206" spans="2:2" ht="15">
      <c r="B5206"/>
    </row>
    <row r="5207" spans="2:2" ht="15">
      <c r="B5207"/>
    </row>
    <row r="5208" spans="2:2" ht="15">
      <c r="B5208"/>
    </row>
    <row r="5209" spans="2:2" ht="15">
      <c r="B5209"/>
    </row>
    <row r="5210" spans="2:2" ht="15">
      <c r="B5210"/>
    </row>
    <row r="5211" spans="2:2" ht="15">
      <c r="B5211"/>
    </row>
    <row r="5212" spans="2:2" ht="15">
      <c r="B5212"/>
    </row>
    <row r="5213" spans="2:2" ht="15">
      <c r="B5213"/>
    </row>
    <row r="5214" spans="2:2" ht="15">
      <c r="B5214"/>
    </row>
    <row r="5215" spans="2:2" ht="15">
      <c r="B5215"/>
    </row>
    <row r="5216" spans="2:2" ht="15">
      <c r="B5216"/>
    </row>
    <row r="5217" spans="2:2" ht="15">
      <c r="B5217"/>
    </row>
    <row r="5218" spans="2:2" ht="15">
      <c r="B5218"/>
    </row>
    <row r="5219" spans="2:2" ht="15">
      <c r="B5219"/>
    </row>
    <row r="5220" spans="2:2" ht="15">
      <c r="B5220"/>
    </row>
    <row r="5221" spans="2:2" ht="15">
      <c r="B5221"/>
    </row>
    <row r="5222" spans="2:2" ht="15">
      <c r="B5222"/>
    </row>
    <row r="5223" spans="2:2" ht="15">
      <c r="B5223"/>
    </row>
    <row r="5224" spans="2:2" ht="15">
      <c r="B5224"/>
    </row>
    <row r="5225" spans="2:2" ht="15">
      <c r="B5225"/>
    </row>
    <row r="5226" spans="2:2" ht="15">
      <c r="B5226"/>
    </row>
    <row r="5227" spans="2:2" ht="15">
      <c r="B5227"/>
    </row>
    <row r="5228" spans="2:2" ht="15">
      <c r="B5228"/>
    </row>
    <row r="5229" spans="2:2" ht="15">
      <c r="B5229"/>
    </row>
    <row r="5230" spans="2:2" ht="15">
      <c r="B5230"/>
    </row>
    <row r="5231" spans="2:2" ht="15">
      <c r="B5231"/>
    </row>
    <row r="5232" spans="2:2" ht="15">
      <c r="B5232"/>
    </row>
    <row r="5233" spans="2:2" ht="15">
      <c r="B5233"/>
    </row>
    <row r="5234" spans="2:2" ht="15">
      <c r="B5234"/>
    </row>
    <row r="5235" spans="2:2" ht="15">
      <c r="B5235"/>
    </row>
    <row r="5236" spans="2:2" ht="15">
      <c r="B5236"/>
    </row>
    <row r="5237" spans="2:2" ht="15">
      <c r="B5237"/>
    </row>
    <row r="5238" spans="2:2" ht="15">
      <c r="B5238"/>
    </row>
    <row r="5239" spans="2:2" ht="15">
      <c r="B5239"/>
    </row>
    <row r="5240" spans="2:2" ht="15">
      <c r="B5240"/>
    </row>
    <row r="5241" spans="2:2" ht="15">
      <c r="B5241"/>
    </row>
    <row r="5242" spans="2:2" ht="15">
      <c r="B5242"/>
    </row>
    <row r="5243" spans="2:2" ht="15">
      <c r="B5243"/>
    </row>
    <row r="5244" spans="2:2" ht="15">
      <c r="B5244"/>
    </row>
    <row r="5245" spans="2:2" ht="15">
      <c r="B5245"/>
    </row>
    <row r="5246" spans="2:2" ht="15">
      <c r="B5246"/>
    </row>
    <row r="5247" spans="2:2" ht="15">
      <c r="B5247"/>
    </row>
    <row r="5248" spans="2:2" ht="15">
      <c r="B5248"/>
    </row>
    <row r="5249" spans="2:2" ht="15">
      <c r="B5249"/>
    </row>
    <row r="5250" spans="2:2" ht="15">
      <c r="B5250"/>
    </row>
    <row r="5251" spans="2:2" ht="15">
      <c r="B5251"/>
    </row>
    <row r="5252" spans="2:2" ht="15">
      <c r="B5252"/>
    </row>
    <row r="5253" spans="2:2" ht="15">
      <c r="B5253"/>
    </row>
    <row r="5254" spans="2:2" ht="15">
      <c r="B5254"/>
    </row>
    <row r="5255" spans="2:2" ht="15">
      <c r="B5255"/>
    </row>
    <row r="5256" spans="2:2" ht="15">
      <c r="B5256"/>
    </row>
    <row r="5257" spans="2:2" ht="15">
      <c r="B5257"/>
    </row>
    <row r="5258" spans="2:2" ht="15">
      <c r="B5258"/>
    </row>
    <row r="5259" spans="2:2" ht="15">
      <c r="B5259"/>
    </row>
    <row r="5260" spans="2:2" ht="15">
      <c r="B5260"/>
    </row>
    <row r="5261" spans="2:2" ht="15">
      <c r="B5261"/>
    </row>
    <row r="5262" spans="2:2" ht="15">
      <c r="B5262"/>
    </row>
    <row r="5263" spans="2:2" ht="15">
      <c r="B5263"/>
    </row>
    <row r="5264" spans="2:2" ht="15">
      <c r="B5264"/>
    </row>
    <row r="5265" spans="2:2" ht="15">
      <c r="B5265"/>
    </row>
    <row r="5266" spans="2:2" ht="15">
      <c r="B5266"/>
    </row>
    <row r="5267" spans="2:2" ht="15">
      <c r="B5267"/>
    </row>
    <row r="5268" spans="2:2" ht="15">
      <c r="B5268"/>
    </row>
    <row r="5269" spans="2:2" ht="15">
      <c r="B5269"/>
    </row>
    <row r="5270" spans="2:2" ht="15">
      <c r="B5270"/>
    </row>
    <row r="5271" spans="2:2" ht="15">
      <c r="B5271"/>
    </row>
    <row r="5272" spans="2:2" ht="15">
      <c r="B5272"/>
    </row>
    <row r="5273" spans="2:2" ht="15">
      <c r="B5273"/>
    </row>
    <row r="5274" spans="2:2" ht="15">
      <c r="B5274"/>
    </row>
    <row r="5275" spans="2:2" ht="15">
      <c r="B5275"/>
    </row>
    <row r="5276" spans="2:2" ht="15">
      <c r="B5276"/>
    </row>
    <row r="5277" spans="2:2" ht="15">
      <c r="B5277"/>
    </row>
    <row r="5278" spans="2:2" ht="15">
      <c r="B5278"/>
    </row>
    <row r="5279" spans="2:2" ht="15">
      <c r="B5279"/>
    </row>
    <row r="5280" spans="2:2" ht="15">
      <c r="B5280"/>
    </row>
    <row r="5281" spans="2:2" ht="15">
      <c r="B5281"/>
    </row>
    <row r="5282" spans="2:2" ht="15">
      <c r="B5282"/>
    </row>
    <row r="5283" spans="2:2" ht="15">
      <c r="B5283"/>
    </row>
    <row r="5284" spans="2:2" ht="15">
      <c r="B5284"/>
    </row>
    <row r="5285" spans="2:2" ht="15">
      <c r="B5285"/>
    </row>
    <row r="5286" spans="2:2" ht="15">
      <c r="B5286"/>
    </row>
    <row r="5287" spans="2:2" ht="15">
      <c r="B5287"/>
    </row>
    <row r="5288" spans="2:2" ht="15">
      <c r="B5288"/>
    </row>
    <row r="5289" spans="2:2" ht="15">
      <c r="B5289"/>
    </row>
    <row r="5290" spans="2:2" ht="15">
      <c r="B5290"/>
    </row>
    <row r="5291" spans="2:2" ht="15">
      <c r="B5291"/>
    </row>
    <row r="5292" spans="2:2" ht="15">
      <c r="B5292"/>
    </row>
    <row r="5293" spans="2:2" ht="15">
      <c r="B5293"/>
    </row>
    <row r="5294" spans="2:2" ht="15">
      <c r="B5294"/>
    </row>
    <row r="5295" spans="2:2" ht="15">
      <c r="B5295"/>
    </row>
    <row r="5296" spans="2:2" ht="15">
      <c r="B5296"/>
    </row>
    <row r="5297" spans="2:2" ht="15">
      <c r="B5297"/>
    </row>
    <row r="5298" spans="2:2" ht="15">
      <c r="B5298"/>
    </row>
    <row r="5299" spans="2:2" ht="15">
      <c r="B5299"/>
    </row>
    <row r="5300" spans="2:2" ht="15">
      <c r="B5300"/>
    </row>
    <row r="5301" spans="2:2" ht="15">
      <c r="B5301"/>
    </row>
    <row r="5302" spans="2:2" ht="15">
      <c r="B5302"/>
    </row>
    <row r="5303" spans="2:2" ht="15">
      <c r="B5303"/>
    </row>
    <row r="5304" spans="2:2" ht="15">
      <c r="B5304"/>
    </row>
    <row r="5305" spans="2:2" ht="15">
      <c r="B5305"/>
    </row>
    <row r="5306" spans="2:2" ht="15">
      <c r="B5306"/>
    </row>
    <row r="5307" spans="2:2" ht="15">
      <c r="B5307"/>
    </row>
    <row r="5308" spans="2:2" ht="15">
      <c r="B5308"/>
    </row>
    <row r="5309" spans="2:2" ht="15">
      <c r="B5309"/>
    </row>
    <row r="5310" spans="2:2" ht="15">
      <c r="B5310"/>
    </row>
    <row r="5311" spans="2:2" ht="15">
      <c r="B5311"/>
    </row>
    <row r="5312" spans="2:2" ht="15">
      <c r="B5312"/>
    </row>
    <row r="5313" spans="2:2" ht="15">
      <c r="B5313"/>
    </row>
    <row r="5314" spans="2:2" ht="15">
      <c r="B5314"/>
    </row>
    <row r="5315" spans="2:2" ht="15">
      <c r="B5315"/>
    </row>
    <row r="5316" spans="2:2" ht="15">
      <c r="B5316"/>
    </row>
    <row r="5317" spans="2:2" ht="15">
      <c r="B5317"/>
    </row>
    <row r="5318" spans="2:2" ht="15">
      <c r="B5318"/>
    </row>
    <row r="5319" spans="2:2" ht="15">
      <c r="B5319"/>
    </row>
    <row r="5320" spans="2:2" ht="15">
      <c r="B5320"/>
    </row>
    <row r="5321" spans="2:2" ht="15">
      <c r="B5321"/>
    </row>
    <row r="5322" spans="2:2" ht="15">
      <c r="B5322"/>
    </row>
    <row r="5323" spans="2:2" ht="15">
      <c r="B5323"/>
    </row>
    <row r="5324" spans="2:2" ht="15">
      <c r="B5324"/>
    </row>
    <row r="5325" spans="2:2" ht="15">
      <c r="B5325"/>
    </row>
    <row r="5326" spans="2:2" ht="15">
      <c r="B5326"/>
    </row>
    <row r="5327" spans="2:2" ht="15">
      <c r="B5327"/>
    </row>
    <row r="5328" spans="2:2" ht="15">
      <c r="B5328"/>
    </row>
    <row r="5329" spans="2:2" ht="15">
      <c r="B5329"/>
    </row>
    <row r="5330" spans="2:2" ht="15">
      <c r="B5330"/>
    </row>
    <row r="5331" spans="2:2" ht="15">
      <c r="B5331"/>
    </row>
    <row r="5332" spans="2:2" ht="15">
      <c r="B5332"/>
    </row>
    <row r="5333" spans="2:2" ht="15">
      <c r="B5333"/>
    </row>
    <row r="5334" spans="2:2" ht="15">
      <c r="B5334"/>
    </row>
    <row r="5335" spans="2:2" ht="15">
      <c r="B5335"/>
    </row>
    <row r="5336" spans="2:2" ht="15">
      <c r="B5336"/>
    </row>
    <row r="5337" spans="2:2" ht="15">
      <c r="B5337"/>
    </row>
    <row r="5338" spans="2:2" ht="15">
      <c r="B5338"/>
    </row>
    <row r="5339" spans="2:2" ht="15">
      <c r="B5339"/>
    </row>
    <row r="5340" spans="2:2" ht="15">
      <c r="B5340"/>
    </row>
    <row r="5341" spans="2:2" ht="15">
      <c r="B5341"/>
    </row>
    <row r="5342" spans="2:2" ht="15">
      <c r="B5342"/>
    </row>
    <row r="5343" spans="2:2" ht="15">
      <c r="B5343"/>
    </row>
    <row r="5344" spans="2:2" ht="15">
      <c r="B5344"/>
    </row>
    <row r="5345" spans="2:2" ht="15">
      <c r="B5345"/>
    </row>
    <row r="5346" spans="2:2" ht="15">
      <c r="B5346"/>
    </row>
    <row r="5347" spans="2:2" ht="15">
      <c r="B5347"/>
    </row>
    <row r="5348" spans="2:2" ht="15">
      <c r="B5348"/>
    </row>
    <row r="5349" spans="2:2" ht="15">
      <c r="B5349"/>
    </row>
    <row r="5350" spans="2:2" ht="15">
      <c r="B5350"/>
    </row>
    <row r="5351" spans="2:2" ht="15">
      <c r="B5351"/>
    </row>
    <row r="5352" spans="2:2" ht="15">
      <c r="B5352"/>
    </row>
    <row r="5353" spans="2:2" ht="15">
      <c r="B5353"/>
    </row>
    <row r="5354" spans="2:2" ht="15">
      <c r="B5354"/>
    </row>
    <row r="5355" spans="2:2" ht="15">
      <c r="B5355"/>
    </row>
    <row r="5356" spans="2:2" ht="15">
      <c r="B5356"/>
    </row>
    <row r="5357" spans="2:2" ht="15">
      <c r="B5357"/>
    </row>
    <row r="5358" spans="2:2" ht="15">
      <c r="B5358"/>
    </row>
    <row r="5359" spans="2:2" ht="15">
      <c r="B5359"/>
    </row>
    <row r="5360" spans="2:2" ht="15">
      <c r="B5360"/>
    </row>
    <row r="5361" spans="2:2" ht="15">
      <c r="B5361"/>
    </row>
    <row r="5362" spans="2:2" ht="15">
      <c r="B5362"/>
    </row>
    <row r="5363" spans="2:2" ht="15">
      <c r="B5363"/>
    </row>
    <row r="5364" spans="2:2" ht="15">
      <c r="B5364"/>
    </row>
    <row r="5365" spans="2:2" ht="15">
      <c r="B5365"/>
    </row>
    <row r="5366" spans="2:2" ht="15">
      <c r="B5366"/>
    </row>
    <row r="5367" spans="2:2" ht="15">
      <c r="B5367"/>
    </row>
    <row r="5368" spans="2:2" ht="15">
      <c r="B5368"/>
    </row>
    <row r="5369" spans="2:2" ht="15">
      <c r="B5369"/>
    </row>
    <row r="5370" spans="2:2" ht="15">
      <c r="B5370"/>
    </row>
    <row r="5371" spans="2:2" ht="15">
      <c r="B5371"/>
    </row>
    <row r="5372" spans="2:2" ht="15">
      <c r="B5372"/>
    </row>
    <row r="5373" spans="2:2" ht="15">
      <c r="B5373"/>
    </row>
    <row r="5374" spans="2:2" ht="15">
      <c r="B5374"/>
    </row>
    <row r="5375" spans="2:2" ht="15">
      <c r="B5375"/>
    </row>
    <row r="5376" spans="2:2" ht="15">
      <c r="B5376"/>
    </row>
    <row r="5377" spans="2:2" ht="15">
      <c r="B5377"/>
    </row>
    <row r="5378" spans="2:2" ht="15">
      <c r="B5378"/>
    </row>
    <row r="5379" spans="2:2" ht="15">
      <c r="B5379"/>
    </row>
    <row r="5380" spans="2:2" ht="15">
      <c r="B5380"/>
    </row>
    <row r="5381" spans="2:2" ht="15">
      <c r="B5381"/>
    </row>
    <row r="5382" spans="2:2" ht="15">
      <c r="B5382"/>
    </row>
    <row r="5383" spans="2:2" ht="15">
      <c r="B5383"/>
    </row>
    <row r="5384" spans="2:2" ht="15">
      <c r="B5384"/>
    </row>
    <row r="5385" spans="2:2" ht="15">
      <c r="B5385"/>
    </row>
    <row r="5386" spans="2:2" ht="15">
      <c r="B5386"/>
    </row>
    <row r="5387" spans="2:2" ht="15">
      <c r="B5387"/>
    </row>
    <row r="5388" spans="2:2" ht="15">
      <c r="B5388"/>
    </row>
    <row r="5389" spans="2:2" ht="15">
      <c r="B5389"/>
    </row>
    <row r="5390" spans="2:2" ht="15">
      <c r="B5390"/>
    </row>
    <row r="5391" spans="2:2" ht="15">
      <c r="B5391"/>
    </row>
    <row r="5392" spans="2:2" ht="15">
      <c r="B5392"/>
    </row>
    <row r="5393" spans="2:2" ht="15">
      <c r="B5393"/>
    </row>
    <row r="5394" spans="2:2" ht="15">
      <c r="B5394"/>
    </row>
    <row r="5395" spans="2:2" ht="15">
      <c r="B5395"/>
    </row>
    <row r="5396" spans="2:2" ht="15">
      <c r="B5396"/>
    </row>
    <row r="5397" spans="2:2" ht="15">
      <c r="B5397"/>
    </row>
    <row r="5398" spans="2:2" ht="15">
      <c r="B5398"/>
    </row>
    <row r="5399" spans="2:2" ht="15">
      <c r="B5399"/>
    </row>
    <row r="5400" spans="2:2" ht="15">
      <c r="B5400"/>
    </row>
    <row r="5401" spans="2:2" ht="15">
      <c r="B5401"/>
    </row>
    <row r="5402" spans="2:2" ht="15">
      <c r="B5402"/>
    </row>
    <row r="5403" spans="2:2" ht="15">
      <c r="B5403"/>
    </row>
    <row r="5404" spans="2:2" ht="15">
      <c r="B5404"/>
    </row>
    <row r="5405" spans="2:2" ht="15">
      <c r="B5405"/>
    </row>
    <row r="5406" spans="2:2" ht="15">
      <c r="B5406"/>
    </row>
    <row r="5407" spans="2:2" ht="15">
      <c r="B5407"/>
    </row>
    <row r="5408" spans="2:2" ht="15">
      <c r="B5408"/>
    </row>
    <row r="5409" spans="2:2" ht="15">
      <c r="B5409"/>
    </row>
    <row r="5410" spans="2:2" ht="15">
      <c r="B5410"/>
    </row>
    <row r="5411" spans="2:2" ht="15">
      <c r="B5411"/>
    </row>
    <row r="5412" spans="2:2" ht="15">
      <c r="B5412"/>
    </row>
    <row r="5413" spans="2:2" ht="15">
      <c r="B5413"/>
    </row>
    <row r="5414" spans="2:2" ht="15">
      <c r="B5414"/>
    </row>
    <row r="5415" spans="2:2" ht="15">
      <c r="B5415"/>
    </row>
    <row r="5416" spans="2:2" ht="15">
      <c r="B5416"/>
    </row>
    <row r="5417" spans="2:2" ht="15">
      <c r="B5417"/>
    </row>
    <row r="5418" spans="2:2" ht="15">
      <c r="B5418"/>
    </row>
    <row r="5419" spans="2:2" ht="15">
      <c r="B5419"/>
    </row>
    <row r="5420" spans="2:2" ht="15">
      <c r="B5420"/>
    </row>
    <row r="5421" spans="2:2" ht="15">
      <c r="B5421"/>
    </row>
    <row r="5422" spans="2:2" ht="15">
      <c r="B5422"/>
    </row>
    <row r="5423" spans="2:2" ht="15">
      <c r="B5423"/>
    </row>
    <row r="5424" spans="2:2" ht="15">
      <c r="B5424"/>
    </row>
    <row r="5425" spans="2:2" ht="15">
      <c r="B5425"/>
    </row>
    <row r="5426" spans="2:2" ht="15">
      <c r="B5426"/>
    </row>
    <row r="5427" spans="2:2" ht="15">
      <c r="B5427"/>
    </row>
    <row r="5428" spans="2:2" ht="15">
      <c r="B5428"/>
    </row>
    <row r="5429" spans="2:2" ht="15">
      <c r="B5429"/>
    </row>
    <row r="5430" spans="2:2" ht="15">
      <c r="B5430"/>
    </row>
    <row r="5431" spans="2:2" ht="15">
      <c r="B5431"/>
    </row>
    <row r="5432" spans="2:2" ht="15">
      <c r="B5432"/>
    </row>
    <row r="5433" spans="2:2" ht="15">
      <c r="B5433"/>
    </row>
    <row r="5434" spans="2:2" ht="15">
      <c r="B5434"/>
    </row>
    <row r="5435" spans="2:2" ht="15">
      <c r="B5435"/>
    </row>
    <row r="5436" spans="2:2" ht="15">
      <c r="B5436"/>
    </row>
    <row r="5437" spans="2:2" ht="15">
      <c r="B5437"/>
    </row>
    <row r="5438" spans="2:2" ht="15">
      <c r="B5438"/>
    </row>
    <row r="5439" spans="2:2" ht="15">
      <c r="B5439"/>
    </row>
    <row r="5440" spans="2:2" ht="15">
      <c r="B5440"/>
    </row>
    <row r="5441" spans="2:2" ht="15">
      <c r="B5441"/>
    </row>
    <row r="5442" spans="2:2" ht="15">
      <c r="B5442"/>
    </row>
    <row r="5443" spans="2:2" ht="15">
      <c r="B5443"/>
    </row>
    <row r="5444" spans="2:2" ht="15">
      <c r="B5444"/>
    </row>
    <row r="5445" spans="2:2" ht="15">
      <c r="B5445"/>
    </row>
    <row r="5446" spans="2:2" ht="15">
      <c r="B5446"/>
    </row>
    <row r="5447" spans="2:2" ht="15">
      <c r="B5447"/>
    </row>
    <row r="5448" spans="2:2" ht="15">
      <c r="B5448"/>
    </row>
    <row r="5449" spans="2:2" ht="15">
      <c r="B5449"/>
    </row>
    <row r="5450" spans="2:2" ht="15">
      <c r="B5450"/>
    </row>
    <row r="5451" spans="2:2" ht="15">
      <c r="B5451"/>
    </row>
    <row r="5452" spans="2:2" ht="15">
      <c r="B5452"/>
    </row>
    <row r="5453" spans="2:2" ht="15">
      <c r="B5453"/>
    </row>
    <row r="5454" spans="2:2" ht="15">
      <c r="B5454"/>
    </row>
    <row r="5455" spans="2:2" ht="15">
      <c r="B5455"/>
    </row>
    <row r="5456" spans="2:2" ht="15">
      <c r="B5456"/>
    </row>
    <row r="5457" spans="2:2" ht="15">
      <c r="B5457"/>
    </row>
    <row r="5458" spans="2:2" ht="15">
      <c r="B5458"/>
    </row>
    <row r="5459" spans="2:2" ht="15">
      <c r="B5459"/>
    </row>
    <row r="5460" spans="2:2" ht="15">
      <c r="B5460"/>
    </row>
    <row r="5461" spans="2:2" ht="15">
      <c r="B5461"/>
    </row>
    <row r="5462" spans="2:2" ht="15">
      <c r="B5462"/>
    </row>
    <row r="5463" spans="2:2" ht="15">
      <c r="B5463"/>
    </row>
    <row r="5464" spans="2:2" ht="15">
      <c r="B5464"/>
    </row>
    <row r="5465" spans="2:2" ht="15">
      <c r="B5465"/>
    </row>
    <row r="5466" spans="2:2" ht="15">
      <c r="B5466"/>
    </row>
    <row r="5467" spans="2:2" ht="15">
      <c r="B5467"/>
    </row>
    <row r="5468" spans="2:2" ht="15">
      <c r="B5468"/>
    </row>
    <row r="5469" spans="2:2" ht="15">
      <c r="B5469"/>
    </row>
    <row r="5470" spans="2:2" ht="15">
      <c r="B5470"/>
    </row>
    <row r="5471" spans="2:2" ht="15">
      <c r="B5471"/>
    </row>
    <row r="5472" spans="2:2" ht="15">
      <c r="B5472"/>
    </row>
    <row r="5473" spans="2:2" ht="15">
      <c r="B5473"/>
    </row>
    <row r="5474" spans="2:2" ht="15">
      <c r="B5474"/>
    </row>
    <row r="5475" spans="2:2" ht="15">
      <c r="B5475"/>
    </row>
    <row r="5476" spans="2:2" ht="15">
      <c r="B5476"/>
    </row>
    <row r="5477" spans="2:2" ht="15">
      <c r="B5477"/>
    </row>
    <row r="5478" spans="2:2" ht="15">
      <c r="B5478"/>
    </row>
    <row r="5479" spans="2:2" ht="15">
      <c r="B5479"/>
    </row>
    <row r="5480" spans="2:2" ht="15">
      <c r="B5480"/>
    </row>
    <row r="5481" spans="2:2" ht="15">
      <c r="B5481"/>
    </row>
    <row r="5482" spans="2:2" ht="15">
      <c r="B5482"/>
    </row>
    <row r="5483" spans="2:2" ht="15">
      <c r="B5483"/>
    </row>
    <row r="5484" spans="2:2" ht="15">
      <c r="B5484"/>
    </row>
    <row r="5485" spans="2:2" ht="15">
      <c r="B5485"/>
    </row>
    <row r="5486" spans="2:2" ht="15">
      <c r="B5486"/>
    </row>
    <row r="5487" spans="2:2" ht="15">
      <c r="B5487"/>
    </row>
    <row r="5488" spans="2:2" ht="15">
      <c r="B5488"/>
    </row>
    <row r="5489" spans="2:2" ht="15">
      <c r="B5489"/>
    </row>
    <row r="5490" spans="2:2" ht="15">
      <c r="B5490"/>
    </row>
    <row r="5491" spans="2:2" ht="15">
      <c r="B5491"/>
    </row>
    <row r="5492" spans="2:2" ht="15">
      <c r="B5492"/>
    </row>
    <row r="5493" spans="2:2" ht="15">
      <c r="B5493"/>
    </row>
    <row r="5494" spans="2:2" ht="15">
      <c r="B5494"/>
    </row>
    <row r="5495" spans="2:2" ht="15">
      <c r="B5495"/>
    </row>
    <row r="5496" spans="2:2" ht="15">
      <c r="B5496"/>
    </row>
    <row r="5497" spans="2:2" ht="15">
      <c r="B5497"/>
    </row>
    <row r="5498" spans="2:2" ht="15">
      <c r="B5498"/>
    </row>
    <row r="5499" spans="2:2" ht="15">
      <c r="B5499"/>
    </row>
    <row r="5500" spans="2:2" ht="15">
      <c r="B5500"/>
    </row>
    <row r="5501" spans="2:2" ht="15">
      <c r="B5501"/>
    </row>
    <row r="5502" spans="2:2" ht="15">
      <c r="B5502"/>
    </row>
    <row r="5503" spans="2:2" ht="15">
      <c r="B5503"/>
    </row>
    <row r="5504" spans="2:2" ht="15">
      <c r="B5504"/>
    </row>
    <row r="5505" spans="2:2" ht="15">
      <c r="B5505"/>
    </row>
    <row r="5506" spans="2:2" ht="15">
      <c r="B5506"/>
    </row>
    <row r="5507" spans="2:2" ht="15">
      <c r="B5507"/>
    </row>
    <row r="5508" spans="2:2" ht="15">
      <c r="B5508"/>
    </row>
    <row r="5509" spans="2:2" ht="15">
      <c r="B5509"/>
    </row>
    <row r="5510" spans="2:2" ht="15">
      <c r="B5510"/>
    </row>
    <row r="5511" spans="2:2" ht="15">
      <c r="B5511"/>
    </row>
    <row r="5512" spans="2:2" ht="15">
      <c r="B5512"/>
    </row>
    <row r="5513" spans="2:2" ht="15">
      <c r="B5513"/>
    </row>
    <row r="5514" spans="2:2" ht="15">
      <c r="B5514"/>
    </row>
    <row r="5515" spans="2:2" ht="15">
      <c r="B5515"/>
    </row>
    <row r="5516" spans="2:2" ht="15">
      <c r="B5516"/>
    </row>
    <row r="5517" spans="2:2" ht="15">
      <c r="B5517"/>
    </row>
    <row r="5518" spans="2:2" ht="15">
      <c r="B5518"/>
    </row>
    <row r="5519" spans="2:2" ht="15">
      <c r="B5519"/>
    </row>
    <row r="5520" spans="2:2" ht="15">
      <c r="B5520"/>
    </row>
    <row r="5521" spans="2:2" ht="15">
      <c r="B5521"/>
    </row>
    <row r="5522" spans="2:2" ht="15">
      <c r="B5522"/>
    </row>
    <row r="5523" spans="2:2" ht="15">
      <c r="B5523"/>
    </row>
    <row r="5524" spans="2:2" ht="15">
      <c r="B5524"/>
    </row>
    <row r="5525" spans="2:2" ht="15">
      <c r="B5525"/>
    </row>
    <row r="5526" spans="2:2" ht="15">
      <c r="B5526"/>
    </row>
    <row r="5527" spans="2:2" ht="15">
      <c r="B5527"/>
    </row>
    <row r="5528" spans="2:2" ht="15">
      <c r="B5528"/>
    </row>
    <row r="5529" spans="2:2" ht="15">
      <c r="B5529"/>
    </row>
    <row r="5530" spans="2:2" ht="15">
      <c r="B5530"/>
    </row>
    <row r="5531" spans="2:2" ht="15">
      <c r="B5531"/>
    </row>
    <row r="5532" spans="2:2" ht="15">
      <c r="B5532"/>
    </row>
    <row r="5533" spans="2:2" ht="15">
      <c r="B5533"/>
    </row>
    <row r="5534" spans="2:2" ht="15">
      <c r="B5534"/>
    </row>
    <row r="5535" spans="2:2" ht="15">
      <c r="B5535"/>
    </row>
    <row r="5536" spans="2:2" ht="15">
      <c r="B5536"/>
    </row>
    <row r="5537" spans="2:2" ht="15">
      <c r="B5537"/>
    </row>
    <row r="5538" spans="2:2" ht="15">
      <c r="B5538"/>
    </row>
    <row r="5539" spans="2:2" ht="15">
      <c r="B5539"/>
    </row>
    <row r="5540" spans="2:2" ht="15">
      <c r="B5540"/>
    </row>
    <row r="5541" spans="2:2" ht="15">
      <c r="B5541"/>
    </row>
    <row r="5542" spans="2:2" ht="15">
      <c r="B5542"/>
    </row>
    <row r="5543" spans="2:2" ht="15">
      <c r="B5543"/>
    </row>
    <row r="5544" spans="2:2" ht="15">
      <c r="B5544"/>
    </row>
    <row r="5545" spans="2:2" ht="15">
      <c r="B5545"/>
    </row>
    <row r="5546" spans="2:2" ht="15">
      <c r="B5546"/>
    </row>
    <row r="5547" spans="2:2" ht="15">
      <c r="B5547"/>
    </row>
    <row r="5548" spans="2:2" ht="15">
      <c r="B5548"/>
    </row>
    <row r="5549" spans="2:2" ht="15">
      <c r="B5549"/>
    </row>
    <row r="5550" spans="2:2" ht="15">
      <c r="B5550"/>
    </row>
    <row r="5551" spans="2:2" ht="15">
      <c r="B5551"/>
    </row>
    <row r="5552" spans="2:2" ht="15">
      <c r="B5552"/>
    </row>
    <row r="5553" spans="2:2" ht="15">
      <c r="B5553"/>
    </row>
    <row r="5554" spans="2:2" ht="15">
      <c r="B5554"/>
    </row>
    <row r="5555" spans="2:2" ht="15">
      <c r="B5555"/>
    </row>
    <row r="5556" spans="2:2" ht="15">
      <c r="B5556"/>
    </row>
    <row r="5557" spans="2:2" ht="15">
      <c r="B5557"/>
    </row>
    <row r="5558" spans="2:2" ht="15">
      <c r="B5558"/>
    </row>
    <row r="5559" spans="2:2" ht="15">
      <c r="B5559"/>
    </row>
    <row r="5560" spans="2:2" ht="15">
      <c r="B5560"/>
    </row>
    <row r="5561" spans="2:2" ht="15">
      <c r="B5561"/>
    </row>
    <row r="5562" spans="2:2" ht="15">
      <c r="B5562"/>
    </row>
    <row r="5563" spans="2:2" ht="15">
      <c r="B5563"/>
    </row>
    <row r="5564" spans="2:2" ht="15">
      <c r="B5564"/>
    </row>
    <row r="5565" spans="2:2" ht="15">
      <c r="B5565"/>
    </row>
    <row r="5566" spans="2:2" ht="15">
      <c r="B5566"/>
    </row>
    <row r="5567" spans="2:2" ht="15">
      <c r="B5567"/>
    </row>
    <row r="5568" spans="2:2" ht="15">
      <c r="B5568"/>
    </row>
    <row r="5569" spans="2:2" ht="15">
      <c r="B5569"/>
    </row>
    <row r="5570" spans="2:2" ht="15">
      <c r="B5570"/>
    </row>
    <row r="5571" spans="2:2" ht="15">
      <c r="B5571"/>
    </row>
    <row r="5572" spans="2:2" ht="15">
      <c r="B5572"/>
    </row>
    <row r="5573" spans="2:2" ht="15">
      <c r="B5573"/>
    </row>
    <row r="5574" spans="2:2" ht="15">
      <c r="B5574"/>
    </row>
    <row r="5575" spans="2:2" ht="15">
      <c r="B5575"/>
    </row>
    <row r="5576" spans="2:2" ht="15">
      <c r="B5576"/>
    </row>
    <row r="5577" spans="2:2" ht="15">
      <c r="B5577"/>
    </row>
    <row r="5578" spans="2:2" ht="15">
      <c r="B5578"/>
    </row>
    <row r="5579" spans="2:2" ht="15">
      <c r="B5579"/>
    </row>
    <row r="5580" spans="2:2" ht="15">
      <c r="B5580"/>
    </row>
    <row r="5581" spans="2:2" ht="15">
      <c r="B5581"/>
    </row>
    <row r="5582" spans="2:2" ht="15">
      <c r="B5582"/>
    </row>
    <row r="5583" spans="2:2" ht="15">
      <c r="B5583"/>
    </row>
    <row r="5584" spans="2:2" ht="15">
      <c r="B5584"/>
    </row>
    <row r="5585" spans="2:2" ht="15">
      <c r="B5585"/>
    </row>
    <row r="5586" spans="2:2" ht="15">
      <c r="B5586"/>
    </row>
    <row r="5587" spans="2:2" ht="15">
      <c r="B5587"/>
    </row>
    <row r="5588" spans="2:2" ht="15">
      <c r="B5588"/>
    </row>
    <row r="5589" spans="2:2" ht="15">
      <c r="B5589"/>
    </row>
    <row r="5590" spans="2:2" ht="15">
      <c r="B5590"/>
    </row>
    <row r="5591" spans="2:2" ht="15">
      <c r="B5591"/>
    </row>
    <row r="5592" spans="2:2" ht="15">
      <c r="B5592"/>
    </row>
    <row r="5593" spans="2:2" ht="15">
      <c r="B5593"/>
    </row>
    <row r="5594" spans="2:2" ht="15">
      <c r="B5594"/>
    </row>
    <row r="5595" spans="2:2" ht="15">
      <c r="B5595"/>
    </row>
    <row r="5596" spans="2:2" ht="15">
      <c r="B5596"/>
    </row>
    <row r="5597" spans="2:2" ht="15">
      <c r="B5597"/>
    </row>
    <row r="5598" spans="2:2" ht="15">
      <c r="B5598"/>
    </row>
    <row r="5599" spans="2:2" ht="15">
      <c r="B5599"/>
    </row>
    <row r="5600" spans="2:2" ht="15">
      <c r="B5600"/>
    </row>
    <row r="5601" spans="2:2" ht="15">
      <c r="B5601"/>
    </row>
    <row r="5602" spans="2:2" ht="15">
      <c r="B5602"/>
    </row>
    <row r="5603" spans="2:2" ht="15">
      <c r="B5603"/>
    </row>
    <row r="5604" spans="2:2" ht="15">
      <c r="B5604"/>
    </row>
    <row r="5605" spans="2:2" ht="15">
      <c r="B5605"/>
    </row>
    <row r="5606" spans="2:2" ht="15">
      <c r="B5606"/>
    </row>
    <row r="5607" spans="2:2" ht="15">
      <c r="B5607"/>
    </row>
    <row r="5608" spans="2:2" ht="15">
      <c r="B5608"/>
    </row>
    <row r="5609" spans="2:2" ht="15">
      <c r="B5609"/>
    </row>
    <row r="5610" spans="2:2" ht="15">
      <c r="B5610"/>
    </row>
    <row r="5611" spans="2:2" ht="15">
      <c r="B5611"/>
    </row>
    <row r="5612" spans="2:2" ht="15">
      <c r="B5612"/>
    </row>
    <row r="5613" spans="2:2" ht="15">
      <c r="B5613"/>
    </row>
    <row r="5614" spans="2:2" ht="15">
      <c r="B5614"/>
    </row>
    <row r="5615" spans="2:2" ht="15">
      <c r="B5615"/>
    </row>
    <row r="5616" spans="2:2" ht="15">
      <c r="B5616"/>
    </row>
    <row r="5617" spans="2:2" ht="15">
      <c r="B5617"/>
    </row>
    <row r="5618" spans="2:2" ht="15">
      <c r="B5618"/>
    </row>
    <row r="5619" spans="2:2" ht="15">
      <c r="B5619"/>
    </row>
    <row r="5620" spans="2:2" ht="15">
      <c r="B5620"/>
    </row>
    <row r="5621" spans="2:2" ht="15">
      <c r="B5621"/>
    </row>
    <row r="5622" spans="2:2" ht="15">
      <c r="B5622"/>
    </row>
    <row r="5623" spans="2:2" ht="15">
      <c r="B5623"/>
    </row>
    <row r="5624" spans="2:2" ht="15">
      <c r="B5624"/>
    </row>
    <row r="5625" spans="2:2" ht="15">
      <c r="B5625"/>
    </row>
    <row r="5626" spans="2:2" ht="15">
      <c r="B5626"/>
    </row>
    <row r="5627" spans="2:2" ht="15">
      <c r="B5627"/>
    </row>
    <row r="5628" spans="2:2" ht="15">
      <c r="B5628"/>
    </row>
    <row r="5629" spans="2:2" ht="15">
      <c r="B5629"/>
    </row>
    <row r="5630" spans="2:2" ht="15">
      <c r="B5630"/>
    </row>
    <row r="5631" spans="2:2" ht="15">
      <c r="B5631"/>
    </row>
    <row r="5632" spans="2:2" ht="15">
      <c r="B5632"/>
    </row>
    <row r="5633" spans="2:2" ht="15">
      <c r="B5633"/>
    </row>
    <row r="5634" spans="2:2" ht="15">
      <c r="B5634"/>
    </row>
    <row r="5635" spans="2:2" ht="15">
      <c r="B5635"/>
    </row>
    <row r="5636" spans="2:2" ht="15">
      <c r="B5636"/>
    </row>
    <row r="5637" spans="2:2" ht="15">
      <c r="B5637"/>
    </row>
    <row r="5638" spans="2:2" ht="15">
      <c r="B5638"/>
    </row>
    <row r="5639" spans="2:2" ht="15">
      <c r="B5639"/>
    </row>
    <row r="5640" spans="2:2" ht="15">
      <c r="B5640"/>
    </row>
    <row r="5641" spans="2:2" ht="15">
      <c r="B5641"/>
    </row>
    <row r="5642" spans="2:2" ht="15">
      <c r="B5642"/>
    </row>
    <row r="5643" spans="2:2" ht="15">
      <c r="B5643"/>
    </row>
    <row r="5644" spans="2:2" ht="15">
      <c r="B5644"/>
    </row>
    <row r="5645" spans="2:2" ht="15">
      <c r="B5645"/>
    </row>
    <row r="5646" spans="2:2" ht="15">
      <c r="B5646"/>
    </row>
    <row r="5647" spans="2:2" ht="15">
      <c r="B5647"/>
    </row>
    <row r="5648" spans="2:2" ht="15">
      <c r="B5648"/>
    </row>
    <row r="5649" spans="2:2" ht="15">
      <c r="B5649"/>
    </row>
    <row r="5650" spans="2:2" ht="15">
      <c r="B5650"/>
    </row>
    <row r="5651" spans="2:2" ht="15">
      <c r="B5651"/>
    </row>
    <row r="5652" spans="2:2" ht="15">
      <c r="B5652"/>
    </row>
    <row r="5653" spans="2:2" ht="15">
      <c r="B5653"/>
    </row>
    <row r="5654" spans="2:2" ht="15">
      <c r="B5654"/>
    </row>
    <row r="5655" spans="2:2" ht="15">
      <c r="B5655"/>
    </row>
    <row r="5656" spans="2:2" ht="15">
      <c r="B5656"/>
    </row>
    <row r="5657" spans="2:2" ht="15">
      <c r="B5657"/>
    </row>
    <row r="5658" spans="2:2" ht="15">
      <c r="B5658"/>
    </row>
    <row r="5659" spans="2:2" ht="15">
      <c r="B5659"/>
    </row>
    <row r="5660" spans="2:2" ht="15">
      <c r="B5660"/>
    </row>
    <row r="5661" spans="2:2" ht="15">
      <c r="B5661"/>
    </row>
    <row r="5662" spans="2:2" ht="15">
      <c r="B5662"/>
    </row>
    <row r="5663" spans="2:2" ht="15">
      <c r="B5663"/>
    </row>
    <row r="5664" spans="2:2" ht="15">
      <c r="B5664"/>
    </row>
    <row r="5665" spans="2:2" ht="15">
      <c r="B5665"/>
    </row>
    <row r="5666" spans="2:2" ht="15">
      <c r="B5666"/>
    </row>
    <row r="5667" spans="2:2" ht="15">
      <c r="B5667"/>
    </row>
    <row r="5668" spans="2:2" ht="15">
      <c r="B5668"/>
    </row>
    <row r="5669" spans="2:2" ht="15">
      <c r="B5669"/>
    </row>
    <row r="5670" spans="2:2" ht="15">
      <c r="B5670"/>
    </row>
    <row r="5671" spans="2:2" ht="15">
      <c r="B5671"/>
    </row>
    <row r="5672" spans="2:2" ht="15">
      <c r="B5672"/>
    </row>
    <row r="5673" spans="2:2" ht="15">
      <c r="B5673"/>
    </row>
    <row r="5674" spans="2:2" ht="15">
      <c r="B5674"/>
    </row>
    <row r="5675" spans="2:2" ht="15">
      <c r="B5675"/>
    </row>
    <row r="5676" spans="2:2" ht="15">
      <c r="B5676"/>
    </row>
    <row r="5677" spans="2:2" ht="15">
      <c r="B5677"/>
    </row>
    <row r="5678" spans="2:2" ht="15">
      <c r="B5678"/>
    </row>
    <row r="5679" spans="2:2" ht="15">
      <c r="B5679"/>
    </row>
    <row r="5680" spans="2:2" ht="15">
      <c r="B5680"/>
    </row>
    <row r="5681" spans="2:2" ht="15">
      <c r="B5681"/>
    </row>
    <row r="5682" spans="2:2" ht="15">
      <c r="B5682"/>
    </row>
    <row r="5683" spans="2:2" ht="15">
      <c r="B5683"/>
    </row>
    <row r="5684" spans="2:2" ht="15">
      <c r="B5684"/>
    </row>
    <row r="5685" spans="2:2" ht="15">
      <c r="B5685"/>
    </row>
    <row r="5686" spans="2:2" ht="15">
      <c r="B5686"/>
    </row>
    <row r="5687" spans="2:2" ht="15">
      <c r="B5687"/>
    </row>
    <row r="5688" spans="2:2" ht="15">
      <c r="B5688"/>
    </row>
    <row r="5689" spans="2:2" ht="15">
      <c r="B5689"/>
    </row>
    <row r="5690" spans="2:2" ht="15">
      <c r="B5690"/>
    </row>
    <row r="5691" spans="2:2" ht="15">
      <c r="B5691"/>
    </row>
    <row r="5692" spans="2:2" ht="15">
      <c r="B5692"/>
    </row>
    <row r="5693" spans="2:2" ht="15">
      <c r="B5693"/>
    </row>
    <row r="5694" spans="2:2" ht="15">
      <c r="B5694"/>
    </row>
    <row r="5695" spans="2:2" ht="15">
      <c r="B5695"/>
    </row>
    <row r="5696" spans="2:2" ht="15">
      <c r="B5696"/>
    </row>
    <row r="5697" spans="2:2" ht="15">
      <c r="B5697"/>
    </row>
    <row r="5698" spans="2:2" ht="15">
      <c r="B5698"/>
    </row>
    <row r="5699" spans="2:2" ht="15">
      <c r="B5699"/>
    </row>
    <row r="5700" spans="2:2" ht="15">
      <c r="B5700"/>
    </row>
    <row r="5701" spans="2:2" ht="15">
      <c r="B5701"/>
    </row>
    <row r="5702" spans="2:2" ht="15">
      <c r="B5702"/>
    </row>
    <row r="5703" spans="2:2" ht="15">
      <c r="B5703"/>
    </row>
    <row r="5704" spans="2:2" ht="15">
      <c r="B5704"/>
    </row>
    <row r="5705" spans="2:2" ht="15">
      <c r="B5705"/>
    </row>
    <row r="5706" spans="2:2" ht="15">
      <c r="B5706"/>
    </row>
    <row r="5707" spans="2:2" ht="15">
      <c r="B5707"/>
    </row>
    <row r="5708" spans="2:2" ht="15">
      <c r="B5708"/>
    </row>
    <row r="5709" spans="2:2" ht="15">
      <c r="B5709"/>
    </row>
    <row r="5710" spans="2:2" ht="15">
      <c r="B5710"/>
    </row>
    <row r="5711" spans="2:2" ht="15">
      <c r="B5711"/>
    </row>
    <row r="5712" spans="2:2" ht="15">
      <c r="B5712"/>
    </row>
    <row r="5713" spans="2:2" ht="15">
      <c r="B5713"/>
    </row>
    <row r="5714" spans="2:2" ht="15">
      <c r="B5714"/>
    </row>
    <row r="5715" spans="2:2" ht="15">
      <c r="B5715"/>
    </row>
    <row r="5716" spans="2:2" ht="15">
      <c r="B5716"/>
    </row>
    <row r="5717" spans="2:2" ht="15">
      <c r="B5717"/>
    </row>
    <row r="5718" spans="2:2" ht="15">
      <c r="B5718"/>
    </row>
    <row r="5719" spans="2:2" ht="15">
      <c r="B5719"/>
    </row>
    <row r="5720" spans="2:2" ht="15">
      <c r="B5720"/>
    </row>
    <row r="5721" spans="2:2" ht="15">
      <c r="B5721"/>
    </row>
    <row r="5722" spans="2:2" ht="15">
      <c r="B5722"/>
    </row>
    <row r="5723" spans="2:2" ht="15">
      <c r="B5723"/>
    </row>
    <row r="5724" spans="2:2" ht="15">
      <c r="B5724"/>
    </row>
    <row r="5725" spans="2:2" ht="15">
      <c r="B5725"/>
    </row>
    <row r="5726" spans="2:2" ht="15">
      <c r="B5726"/>
    </row>
    <row r="5727" spans="2:2" ht="15">
      <c r="B5727"/>
    </row>
    <row r="5728" spans="2:2" ht="15">
      <c r="B5728"/>
    </row>
    <row r="5729" spans="2:2" ht="15">
      <c r="B5729"/>
    </row>
    <row r="5730" spans="2:2" ht="15">
      <c r="B5730"/>
    </row>
    <row r="5731" spans="2:2" ht="15">
      <c r="B5731"/>
    </row>
    <row r="5732" spans="2:2" ht="15">
      <c r="B5732"/>
    </row>
    <row r="5733" spans="2:2" ht="15">
      <c r="B5733"/>
    </row>
    <row r="5734" spans="2:2" ht="15">
      <c r="B5734"/>
    </row>
    <row r="5735" spans="2:2" ht="15">
      <c r="B5735"/>
    </row>
    <row r="5736" spans="2:2" ht="15">
      <c r="B5736"/>
    </row>
    <row r="5737" spans="2:2" ht="15">
      <c r="B5737"/>
    </row>
    <row r="5738" spans="2:2" ht="15">
      <c r="B5738"/>
    </row>
    <row r="5739" spans="2:2" ht="15">
      <c r="B5739"/>
    </row>
    <row r="5740" spans="2:2" ht="15">
      <c r="B5740"/>
    </row>
    <row r="5741" spans="2:2" ht="15">
      <c r="B5741"/>
    </row>
    <row r="5742" spans="2:2" ht="15">
      <c r="B5742"/>
    </row>
    <row r="5743" spans="2:2" ht="15">
      <c r="B5743"/>
    </row>
    <row r="5744" spans="2:2" ht="15">
      <c r="B5744"/>
    </row>
    <row r="5745" spans="2:2" ht="15">
      <c r="B5745"/>
    </row>
    <row r="5746" spans="2:2" ht="15">
      <c r="B5746"/>
    </row>
    <row r="5747" spans="2:2" ht="15">
      <c r="B5747"/>
    </row>
    <row r="5748" spans="2:2" ht="15">
      <c r="B5748"/>
    </row>
    <row r="5749" spans="2:2" ht="15">
      <c r="B5749"/>
    </row>
    <row r="5750" spans="2:2" ht="15">
      <c r="B5750"/>
    </row>
    <row r="5751" spans="2:2" ht="15">
      <c r="B5751"/>
    </row>
    <row r="5752" spans="2:2" ht="15">
      <c r="B5752"/>
    </row>
    <row r="5753" spans="2:2" ht="15">
      <c r="B5753"/>
    </row>
    <row r="5754" spans="2:2" ht="15">
      <c r="B5754"/>
    </row>
    <row r="5755" spans="2:2" ht="15">
      <c r="B5755"/>
    </row>
    <row r="5756" spans="2:2" ht="15">
      <c r="B5756"/>
    </row>
    <row r="5757" spans="2:2" ht="15">
      <c r="B5757"/>
    </row>
    <row r="5758" spans="2:2" ht="15">
      <c r="B5758"/>
    </row>
    <row r="5759" spans="2:2" ht="15">
      <c r="B5759"/>
    </row>
    <row r="5760" spans="2:2" ht="15">
      <c r="B5760"/>
    </row>
    <row r="5761" spans="2:2" ht="15">
      <c r="B5761"/>
    </row>
    <row r="5762" spans="2:2" ht="15">
      <c r="B5762"/>
    </row>
    <row r="5763" spans="2:2" ht="15">
      <c r="B5763"/>
    </row>
    <row r="5764" spans="2:2" ht="15">
      <c r="B5764"/>
    </row>
    <row r="5765" spans="2:2" ht="15">
      <c r="B5765"/>
    </row>
    <row r="5766" spans="2:2" ht="15">
      <c r="B5766"/>
    </row>
    <row r="5767" spans="2:2" ht="15">
      <c r="B5767"/>
    </row>
    <row r="5768" spans="2:2" ht="15">
      <c r="B5768"/>
    </row>
    <row r="5769" spans="2:2" ht="15">
      <c r="B5769"/>
    </row>
    <row r="5770" spans="2:2" ht="15">
      <c r="B5770"/>
    </row>
    <row r="5771" spans="2:2" ht="15">
      <c r="B5771"/>
    </row>
    <row r="5772" spans="2:2" ht="15">
      <c r="B5772"/>
    </row>
    <row r="5773" spans="2:2" ht="15">
      <c r="B5773"/>
    </row>
    <row r="5774" spans="2:2" ht="15">
      <c r="B5774"/>
    </row>
    <row r="5775" spans="2:2" ht="15">
      <c r="B5775"/>
    </row>
    <row r="5776" spans="2:2" ht="15">
      <c r="B5776"/>
    </row>
    <row r="5777" spans="2:2" ht="15">
      <c r="B5777"/>
    </row>
    <row r="5778" spans="2:2" ht="15">
      <c r="B5778"/>
    </row>
    <row r="5779" spans="2:2" ht="15">
      <c r="B5779"/>
    </row>
    <row r="5780" spans="2:2" ht="15">
      <c r="B5780"/>
    </row>
    <row r="5781" spans="2:2" ht="15">
      <c r="B5781"/>
    </row>
    <row r="5782" spans="2:2" ht="15">
      <c r="B5782"/>
    </row>
    <row r="5783" spans="2:2" ht="15">
      <c r="B5783"/>
    </row>
    <row r="5784" spans="2:2" ht="15">
      <c r="B5784"/>
    </row>
    <row r="5785" spans="2:2" ht="15">
      <c r="B5785"/>
    </row>
    <row r="5786" spans="2:2" ht="15">
      <c r="B5786"/>
    </row>
    <row r="5787" spans="2:2" ht="15">
      <c r="B5787"/>
    </row>
    <row r="5788" spans="2:2" ht="15">
      <c r="B5788"/>
    </row>
    <row r="5789" spans="2:2" ht="15">
      <c r="B5789"/>
    </row>
    <row r="5790" spans="2:2" ht="15">
      <c r="B5790"/>
    </row>
    <row r="5791" spans="2:2" ht="15">
      <c r="B5791"/>
    </row>
    <row r="5792" spans="2:2" ht="15">
      <c r="B5792"/>
    </row>
    <row r="5793" spans="2:2" ht="15">
      <c r="B5793"/>
    </row>
    <row r="5794" spans="2:2" ht="15">
      <c r="B5794"/>
    </row>
    <row r="5795" spans="2:2" ht="15">
      <c r="B5795"/>
    </row>
    <row r="5796" spans="2:2" ht="15">
      <c r="B5796"/>
    </row>
    <row r="5797" spans="2:2" ht="15">
      <c r="B5797"/>
    </row>
    <row r="5798" spans="2:2" ht="15">
      <c r="B5798"/>
    </row>
    <row r="5799" spans="2:2" ht="15">
      <c r="B5799"/>
    </row>
    <row r="5800" spans="2:2" ht="15">
      <c r="B5800"/>
    </row>
    <row r="5801" spans="2:2" ht="15">
      <c r="B5801"/>
    </row>
    <row r="5802" spans="2:2" ht="15">
      <c r="B5802"/>
    </row>
    <row r="5803" spans="2:2" ht="15">
      <c r="B5803"/>
    </row>
    <row r="5804" spans="2:2" ht="15">
      <c r="B5804"/>
    </row>
    <row r="5805" spans="2:2" ht="15">
      <c r="B5805"/>
    </row>
    <row r="5806" spans="2:2" ht="15">
      <c r="B5806"/>
    </row>
    <row r="5807" spans="2:2" ht="15">
      <c r="B5807"/>
    </row>
    <row r="5808" spans="2:2" ht="15">
      <c r="B5808"/>
    </row>
    <row r="5809" spans="2:2" ht="15">
      <c r="B5809"/>
    </row>
    <row r="5810" spans="2:2" ht="15">
      <c r="B5810"/>
    </row>
    <row r="5811" spans="2:2" ht="15">
      <c r="B5811"/>
    </row>
    <row r="5812" spans="2:2" ht="15">
      <c r="B5812"/>
    </row>
    <row r="5813" spans="2:2" ht="15">
      <c r="B5813"/>
    </row>
    <row r="5814" spans="2:2" ht="15">
      <c r="B5814"/>
    </row>
    <row r="5815" spans="2:2" ht="15">
      <c r="B5815"/>
    </row>
    <row r="5816" spans="2:2" ht="15">
      <c r="B5816"/>
    </row>
    <row r="5817" spans="2:2" ht="15">
      <c r="B5817"/>
    </row>
    <row r="5818" spans="2:2" ht="15">
      <c r="B5818"/>
    </row>
    <row r="5819" spans="2:2" ht="15">
      <c r="B5819"/>
    </row>
    <row r="5820" spans="2:2" ht="15">
      <c r="B5820"/>
    </row>
    <row r="5821" spans="2:2" ht="15">
      <c r="B5821"/>
    </row>
    <row r="5822" spans="2:2" ht="15">
      <c r="B5822"/>
    </row>
    <row r="5823" spans="2:2" ht="15">
      <c r="B5823"/>
    </row>
    <row r="5824" spans="2:2" ht="15">
      <c r="B5824"/>
    </row>
    <row r="5825" spans="2:2" ht="15">
      <c r="B5825"/>
    </row>
    <row r="5826" spans="2:2" ht="15">
      <c r="B5826"/>
    </row>
    <row r="5827" spans="2:2" ht="15">
      <c r="B5827"/>
    </row>
    <row r="5828" spans="2:2" ht="15">
      <c r="B5828"/>
    </row>
    <row r="5829" spans="2:2" ht="15">
      <c r="B5829"/>
    </row>
    <row r="5830" spans="2:2" ht="15">
      <c r="B5830"/>
    </row>
    <row r="5831" spans="2:2" ht="15">
      <c r="B5831"/>
    </row>
    <row r="5832" spans="2:2" ht="15">
      <c r="B5832"/>
    </row>
    <row r="5833" spans="2:2" ht="15">
      <c r="B5833"/>
    </row>
    <row r="5834" spans="2:2" ht="15">
      <c r="B5834"/>
    </row>
    <row r="5835" spans="2:2" ht="15">
      <c r="B5835"/>
    </row>
    <row r="5836" spans="2:2" ht="15">
      <c r="B5836"/>
    </row>
    <row r="5837" spans="2:2" ht="15">
      <c r="B5837"/>
    </row>
    <row r="5838" spans="2:2" ht="15">
      <c r="B5838"/>
    </row>
    <row r="5839" spans="2:2" ht="15">
      <c r="B5839"/>
    </row>
    <row r="5840" spans="2:2" ht="15">
      <c r="B5840"/>
    </row>
    <row r="5841" spans="2:2" ht="15">
      <c r="B5841"/>
    </row>
    <row r="5842" spans="2:2" ht="15">
      <c r="B5842"/>
    </row>
    <row r="5843" spans="2:2" ht="15">
      <c r="B5843"/>
    </row>
    <row r="5844" spans="2:2" ht="15">
      <c r="B5844"/>
    </row>
    <row r="5845" spans="2:2" ht="15">
      <c r="B5845"/>
    </row>
    <row r="5846" spans="2:2" ht="15">
      <c r="B5846"/>
    </row>
    <row r="5847" spans="2:2" ht="15">
      <c r="B5847"/>
    </row>
    <row r="5848" spans="2:2" ht="15">
      <c r="B5848"/>
    </row>
    <row r="5849" spans="2:2" ht="15">
      <c r="B5849"/>
    </row>
    <row r="5850" spans="2:2" ht="15">
      <c r="B5850"/>
    </row>
    <row r="5851" spans="2:2" ht="15">
      <c r="B5851"/>
    </row>
    <row r="5852" spans="2:2" ht="15">
      <c r="B5852"/>
    </row>
    <row r="5853" spans="2:2" ht="15">
      <c r="B5853"/>
    </row>
    <row r="5854" spans="2:2" ht="15">
      <c r="B5854"/>
    </row>
    <row r="5855" spans="2:2" ht="15">
      <c r="B5855"/>
    </row>
    <row r="5856" spans="2:2" ht="15">
      <c r="B5856"/>
    </row>
    <row r="5857" spans="2:2" ht="15">
      <c r="B5857"/>
    </row>
    <row r="5858" spans="2:2" ht="15">
      <c r="B5858"/>
    </row>
    <row r="5859" spans="2:2" ht="15">
      <c r="B5859"/>
    </row>
    <row r="5860" spans="2:2" ht="15">
      <c r="B5860"/>
    </row>
    <row r="5861" spans="2:2" ht="15">
      <c r="B5861"/>
    </row>
    <row r="5862" spans="2:2" ht="15">
      <c r="B5862"/>
    </row>
    <row r="5863" spans="2:2" ht="15">
      <c r="B5863"/>
    </row>
    <row r="5864" spans="2:2" ht="15">
      <c r="B5864"/>
    </row>
    <row r="5865" spans="2:2" ht="15">
      <c r="B5865"/>
    </row>
    <row r="5866" spans="2:2" ht="15">
      <c r="B5866"/>
    </row>
    <row r="5867" spans="2:2" ht="15">
      <c r="B5867"/>
    </row>
    <row r="5868" spans="2:2" ht="15">
      <c r="B5868"/>
    </row>
    <row r="5869" spans="2:2" ht="15">
      <c r="B5869"/>
    </row>
    <row r="5870" spans="2:2" ht="15">
      <c r="B5870"/>
    </row>
    <row r="5871" spans="2:2" ht="15">
      <c r="B5871"/>
    </row>
    <row r="5872" spans="2:2" ht="15">
      <c r="B5872"/>
    </row>
    <row r="5873" spans="2:2" ht="15">
      <c r="B5873"/>
    </row>
    <row r="5874" spans="2:2" ht="15">
      <c r="B5874"/>
    </row>
    <row r="5875" spans="2:2" ht="15">
      <c r="B5875"/>
    </row>
    <row r="5876" spans="2:2" ht="15">
      <c r="B5876"/>
    </row>
    <row r="5877" spans="2:2" ht="15">
      <c r="B5877"/>
    </row>
    <row r="5878" spans="2:2" ht="15">
      <c r="B5878"/>
    </row>
    <row r="5879" spans="2:2" ht="15">
      <c r="B5879"/>
    </row>
    <row r="5880" spans="2:2" ht="15">
      <c r="B5880"/>
    </row>
    <row r="5881" spans="2:2" ht="15">
      <c r="B5881"/>
    </row>
    <row r="5882" spans="2:2" ht="15">
      <c r="B5882"/>
    </row>
    <row r="5883" spans="2:2" ht="15">
      <c r="B5883"/>
    </row>
    <row r="5884" spans="2:2" ht="15">
      <c r="B5884"/>
    </row>
    <row r="5885" spans="2:2" ht="15">
      <c r="B5885"/>
    </row>
    <row r="5886" spans="2:2" ht="15">
      <c r="B5886"/>
    </row>
    <row r="5887" spans="2:2" ht="15">
      <c r="B5887"/>
    </row>
    <row r="5888" spans="2:2" ht="15">
      <c r="B5888"/>
    </row>
    <row r="5889" spans="2:2" ht="15">
      <c r="B5889"/>
    </row>
    <row r="5890" spans="2:2" ht="15">
      <c r="B5890"/>
    </row>
    <row r="5891" spans="2:2" ht="15">
      <c r="B5891"/>
    </row>
    <row r="5892" spans="2:2" ht="15">
      <c r="B5892"/>
    </row>
    <row r="5893" spans="2:2" ht="15">
      <c r="B5893"/>
    </row>
    <row r="5894" spans="2:2" ht="15">
      <c r="B5894"/>
    </row>
    <row r="5895" spans="2:2" ht="15">
      <c r="B5895"/>
    </row>
    <row r="5896" spans="2:2" ht="15">
      <c r="B5896"/>
    </row>
    <row r="5897" spans="2:2" ht="15">
      <c r="B5897"/>
    </row>
    <row r="5898" spans="2:2" ht="15">
      <c r="B5898"/>
    </row>
    <row r="5899" spans="2:2" ht="15">
      <c r="B5899"/>
    </row>
    <row r="5900" spans="2:2" ht="15">
      <c r="B5900"/>
    </row>
    <row r="5901" spans="2:2" ht="15">
      <c r="B5901"/>
    </row>
    <row r="5902" spans="2:2" ht="15">
      <c r="B5902"/>
    </row>
    <row r="5903" spans="2:2" ht="15">
      <c r="B5903"/>
    </row>
    <row r="5904" spans="2:2" ht="15">
      <c r="B5904"/>
    </row>
    <row r="5905" spans="2:2" ht="15">
      <c r="B5905"/>
    </row>
    <row r="5906" spans="2:2" ht="15">
      <c r="B5906"/>
    </row>
    <row r="5907" spans="2:2" ht="15">
      <c r="B5907"/>
    </row>
    <row r="5908" spans="2:2" ht="15">
      <c r="B5908"/>
    </row>
    <row r="5909" spans="2:2" ht="15">
      <c r="B5909"/>
    </row>
    <row r="5910" spans="2:2" ht="15">
      <c r="B5910"/>
    </row>
    <row r="5911" spans="2:2" ht="15">
      <c r="B5911"/>
    </row>
    <row r="5912" spans="2:2" ht="15">
      <c r="B5912"/>
    </row>
    <row r="5913" spans="2:2" ht="15">
      <c r="B5913"/>
    </row>
    <row r="5914" spans="2:2" ht="15">
      <c r="B5914"/>
    </row>
    <row r="5915" spans="2:2" ht="15">
      <c r="B5915"/>
    </row>
    <row r="5916" spans="2:2" ht="15">
      <c r="B5916"/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9">
    <tabColor rgb="FF99FFCC"/>
  </sheetPr>
  <dimension ref="A1:O189"/>
  <sheetViews>
    <sheetView showGridLines="0" zoomScale="70" zoomScaleNormal="70" workbookViewId="0">
      <selection activeCell="J55" sqref="J55"/>
    </sheetView>
  </sheetViews>
  <sheetFormatPr defaultColWidth="8.88671875" defaultRowHeight="14.25"/>
  <cols>
    <col min="1" max="1" width="18.5546875" style="1" customWidth="1"/>
    <col min="2" max="2" width="21.77734375" style="1" customWidth="1"/>
    <col min="3" max="3" width="15.88671875" style="1" bestFit="1" customWidth="1"/>
    <col min="4" max="8" width="14.44140625" style="1" bestFit="1" customWidth="1"/>
    <col min="9" max="9" width="13.6640625" style="1" customWidth="1"/>
    <col min="10" max="12" width="14.44140625" style="1" bestFit="1" customWidth="1"/>
    <col min="13" max="13" width="8.88671875" style="1"/>
    <col min="14" max="15" width="14.44140625" style="1" bestFit="1" customWidth="1"/>
    <col min="16" max="16384" width="8.88671875" style="1"/>
  </cols>
  <sheetData>
    <row r="1" spans="1:12" ht="18">
      <c r="A1" s="5" t="str">
        <f ca="1">MID(CELL("filename",A2),FIND("]",CELL("filename",A2))+1,256)</f>
        <v>Summary of program costs</v>
      </c>
    </row>
    <row r="2" spans="1:12" ht="15">
      <c r="A2" s="9"/>
    </row>
    <row r="4" spans="1:12" ht="21">
      <c r="B4" s="23" t="s">
        <v>275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2" ht="15.75">
      <c r="B6" s="46"/>
      <c r="C6" s="46">
        <f>'LRMC by ZS type'!D6</f>
        <v>2023</v>
      </c>
      <c r="D6" s="46">
        <f>'LRMC by ZS type'!E6</f>
        <v>2024</v>
      </c>
      <c r="E6" s="46">
        <f>'LRMC by ZS type'!F6</f>
        <v>2025</v>
      </c>
      <c r="F6" s="46">
        <f>'LRMC by ZS type'!G6</f>
        <v>2026</v>
      </c>
      <c r="G6" s="46">
        <f>'LRMC by ZS type'!H6</f>
        <v>2027</v>
      </c>
      <c r="H6" s="46">
        <f>'LRMC by ZS type'!I6</f>
        <v>2028</v>
      </c>
      <c r="I6" s="46">
        <f>'LRMC by ZS type'!J6</f>
        <v>2029</v>
      </c>
      <c r="J6" s="46">
        <f>'LRMC by ZS type'!K6</f>
        <v>2030</v>
      </c>
      <c r="K6" s="46">
        <f>'LRMC by ZS type'!L6</f>
        <v>2031</v>
      </c>
      <c r="L6" s="46">
        <f>'LRMC by ZS type'!M6</f>
        <v>2032</v>
      </c>
    </row>
    <row r="7" spans="1:12" ht="15">
      <c r="B7" s="6" t="s">
        <v>186</v>
      </c>
      <c r="C7" s="8">
        <v>1</v>
      </c>
      <c r="D7" s="8">
        <f t="shared" ref="D7:L7" si="0">C7/(1 + discount_rate)</f>
        <v>0.94351278258596782</v>
      </c>
      <c r="E7" s="8">
        <f t="shared" si="0"/>
        <v>0.89021637090311578</v>
      </c>
      <c r="F7" s="8">
        <f t="shared" si="0"/>
        <v>0.83993052521438083</v>
      </c>
      <c r="G7" s="8">
        <f t="shared" si="0"/>
        <v>0.79248518702391391</v>
      </c>
      <c r="H7" s="8">
        <f t="shared" si="0"/>
        <v>0.7477199039670942</v>
      </c>
      <c r="I7" s="8">
        <f t="shared" si="0"/>
        <v>0.70548328718690567</v>
      </c>
      <c r="J7" s="8">
        <f t="shared" si="0"/>
        <v>0.66563249936161284</v>
      </c>
      <c r="K7" s="8">
        <f t="shared" si="0"/>
        <v>0.62803277165232785</v>
      </c>
      <c r="L7" s="8">
        <f t="shared" si="0"/>
        <v>0.59255694793686564</v>
      </c>
    </row>
    <row r="9" spans="1:12" ht="15.75">
      <c r="B9" s="20" t="s">
        <v>364</v>
      </c>
      <c r="C9" s="20"/>
      <c r="D9" s="20"/>
      <c r="E9" s="20"/>
      <c r="F9" s="20"/>
      <c r="G9" s="20"/>
      <c r="H9" s="20"/>
      <c r="I9" s="20"/>
      <c r="J9" s="20"/>
      <c r="K9" s="20"/>
      <c r="L9" s="20"/>
    </row>
    <row r="11" spans="1:12" customFormat="1" ht="15.75">
      <c r="A11" s="1"/>
      <c r="B11" s="46" t="s">
        <v>358</v>
      </c>
      <c r="C11" s="46">
        <f>C$6</f>
        <v>2023</v>
      </c>
      <c r="D11" s="46">
        <f t="shared" ref="D11:L11" si="1">D$6</f>
        <v>2024</v>
      </c>
      <c r="E11" s="46">
        <f t="shared" si="1"/>
        <v>2025</v>
      </c>
      <c r="F11" s="46">
        <f t="shared" si="1"/>
        <v>2026</v>
      </c>
      <c r="G11" s="46">
        <f t="shared" si="1"/>
        <v>2027</v>
      </c>
      <c r="H11" s="46">
        <f t="shared" si="1"/>
        <v>2028</v>
      </c>
      <c r="I11" s="46">
        <f t="shared" si="1"/>
        <v>2029</v>
      </c>
      <c r="J11" s="46">
        <f t="shared" si="1"/>
        <v>2030</v>
      </c>
      <c r="K11" s="46">
        <f t="shared" si="1"/>
        <v>2031</v>
      </c>
      <c r="L11" s="46">
        <f t="shared" si="1"/>
        <v>2032</v>
      </c>
    </row>
    <row r="12" spans="1:12" ht="15">
      <c r="B12" s="27" t="s">
        <v>184</v>
      </c>
      <c r="C12" s="34">
        <f>SUMIFS('Capex forecast'!E$9:E$223,'Capex forecast'!$U$9:$U$223,"Program",'Capex forecast'!$S$9:$S$223,$B12,'Capex forecast'!$Q$9:$Q$223,"Customer Connection")</f>
        <v>0</v>
      </c>
      <c r="D12" s="34">
        <f>SUMIFS('Capex forecast'!F$9:F$223,'Capex forecast'!$U$9:$U$223,"Program",'Capex forecast'!$S$9:$S$223,$B12,'Capex forecast'!$Q$9:$Q$223,"Customer Connection")</f>
        <v>0</v>
      </c>
      <c r="E12" s="34">
        <f>SUMIFS('Capex forecast'!G$9:G$223,'Capex forecast'!$U$9:$U$223,"Program",'Capex forecast'!$S$9:$S$223,$B12,'Capex forecast'!$Q$9:$Q$223,"Customer Connection")</f>
        <v>0</v>
      </c>
      <c r="F12" s="34">
        <f>SUMIFS('Capex forecast'!H$9:H$223,'Capex forecast'!$U$9:$U$223,"Program",'Capex forecast'!$S$9:$S$223,$B12,'Capex forecast'!$Q$9:$Q$223,"Customer Connection")</f>
        <v>0</v>
      </c>
      <c r="G12" s="34">
        <f>SUMIFS('Capex forecast'!I$9:I$223,'Capex forecast'!$U$9:$U$223,"Program",'Capex forecast'!$S$9:$S$223,$B12,'Capex forecast'!$Q$9:$Q$223,"Customer Connection")</f>
        <v>0</v>
      </c>
      <c r="H12" s="34">
        <f>SUMIFS('Capex forecast'!J$9:J$223,'Capex forecast'!$U$9:$U$223,"Program",'Capex forecast'!$S$9:$S$223,$B12,'Capex forecast'!$Q$9:$Q$223,"Customer Connection")</f>
        <v>0</v>
      </c>
      <c r="I12" s="34">
        <f>SUMIFS('Capex forecast'!K$9:K$223,'Capex forecast'!$U$9:$U$223,"Program",'Capex forecast'!$S$9:$S$223,$B12,'Capex forecast'!$Q$9:$Q$223,"Customer Connection")</f>
        <v>0</v>
      </c>
      <c r="J12" s="34">
        <f>SUMIFS('Capex forecast'!L$9:L$223,'Capex forecast'!$U$9:$U$223,"Program",'Capex forecast'!$S$9:$S$223,$B12,'Capex forecast'!$Q$9:$Q$223,"Customer Connection")</f>
        <v>0</v>
      </c>
      <c r="K12" s="34">
        <f>SUMIFS('Capex forecast'!M$9:M$223,'Capex forecast'!$U$9:$U$223,"Program",'Capex forecast'!$S$9:$S$223,$B12,'Capex forecast'!$Q$9:$Q$223,"Customer Connection")</f>
        <v>0</v>
      </c>
      <c r="L12" s="34">
        <f>SUMIFS('Capex forecast'!N$9:N$223,'Capex forecast'!$U$9:$U$223,"Program",'Capex forecast'!$S$9:$S$223,$B12,'Capex forecast'!$Q$9:$Q$223,"Customer Connection")</f>
        <v>0</v>
      </c>
    </row>
    <row r="13" spans="1:12" customFormat="1" ht="15">
      <c r="B13" s="27" t="s">
        <v>183</v>
      </c>
      <c r="C13" s="34">
        <f>SUMIFS('Capex forecast'!E$9:E$223,'Capex forecast'!$U$9:$U$223,"Program",'Capex forecast'!$S$9:$S$223,$B13,'Capex forecast'!$Q$9:$Q$223,"Customer Connection")</f>
        <v>19364344.33746038</v>
      </c>
      <c r="D13" s="34">
        <f>SUMIFS('Capex forecast'!F$9:F$223,'Capex forecast'!$U$9:$U$223,"Program",'Capex forecast'!$S$9:$S$223,$B13,'Capex forecast'!$Q$9:$Q$223,"Customer Connection")</f>
        <v>20578036.906831928</v>
      </c>
      <c r="E13" s="34">
        <f>SUMIFS('Capex forecast'!G$9:G$223,'Capex forecast'!$U$9:$U$223,"Program",'Capex forecast'!$S$9:$S$223,$B13,'Capex forecast'!$Q$9:$Q$223,"Customer Connection")</f>
        <v>25990019.141623106</v>
      </c>
      <c r="F13" s="34">
        <f>SUMIFS('Capex forecast'!H$9:H$223,'Capex forecast'!$U$9:$U$223,"Program",'Capex forecast'!$S$9:$S$223,$B13,'Capex forecast'!$Q$9:$Q$223,"Customer Connection")</f>
        <v>24504811.672138594</v>
      </c>
      <c r="G13" s="34">
        <f>SUMIFS('Capex forecast'!I$9:I$223,'Capex forecast'!$U$9:$U$223,"Program",'Capex forecast'!$S$9:$S$223,$B13,'Capex forecast'!$Q$9:$Q$223,"Customer Connection")</f>
        <v>22958358.336021639</v>
      </c>
      <c r="H13" s="34">
        <f>SUMIFS('Capex forecast'!J$9:J$223,'Capex forecast'!$U$9:$U$223,"Program",'Capex forecast'!$S$9:$S$223,$B13,'Capex forecast'!$Q$9:$Q$223,"Customer Connection")</f>
        <v>22462817.581737787</v>
      </c>
      <c r="I13" s="34">
        <f>SUMIFS('Capex forecast'!K$9:K$223,'Capex forecast'!$U$9:$U$223,"Program",'Capex forecast'!$S$9:$S$223,$B13,'Capex forecast'!$Q$9:$Q$223,"Customer Connection")</f>
        <v>23083994.50055939</v>
      </c>
      <c r="J13" s="34">
        <f>SUMIFS('Capex forecast'!L$9:L$223,'Capex forecast'!$U$9:$U$223,"Program",'Capex forecast'!$S$9:$S$223,$B13,'Capex forecast'!$Q$9:$Q$223,"Customer Connection")</f>
        <v>23800000.246416099</v>
      </c>
      <c r="K13" s="34">
        <f>SUMIFS('Capex forecast'!M$9:M$223,'Capex forecast'!$U$9:$U$223,"Program",'Capex forecast'!$S$9:$S$223,$B13,'Capex forecast'!$Q$9:$Q$223,"Customer Connection")</f>
        <v>23800000.246416099</v>
      </c>
      <c r="L13" s="34">
        <f>SUMIFS('Capex forecast'!N$9:N$223,'Capex forecast'!$U$9:$U$223,"Program",'Capex forecast'!$S$9:$S$223,$B13,'Capex forecast'!$Q$9:$Q$223,"Customer Connection")</f>
        <v>23800000.246416099</v>
      </c>
    </row>
    <row r="14" spans="1:12" customFormat="1" ht="15">
      <c r="B14" s="27" t="s">
        <v>192</v>
      </c>
      <c r="C14" s="34">
        <f>SUMIFS('Capex forecast'!E$9:E$223,'Capex forecast'!$U$9:$U$223,"Program",'Capex forecast'!$S$9:$S$223,$B14,'Capex forecast'!$Q$9:$Q$223,"Customer Connection")</f>
        <v>0</v>
      </c>
      <c r="D14" s="34">
        <f>SUMIFS('Capex forecast'!F$9:F$223,'Capex forecast'!$U$9:$U$223,"Program",'Capex forecast'!$S$9:$S$223,$B14,'Capex forecast'!$Q$9:$Q$223,"Customer Connection")</f>
        <v>0</v>
      </c>
      <c r="E14" s="34">
        <f>SUMIFS('Capex forecast'!G$9:G$223,'Capex forecast'!$U$9:$U$223,"Program",'Capex forecast'!$S$9:$S$223,$B14,'Capex forecast'!$Q$9:$Q$223,"Customer Connection")</f>
        <v>0</v>
      </c>
      <c r="F14" s="34">
        <f>SUMIFS('Capex forecast'!H$9:H$223,'Capex forecast'!$U$9:$U$223,"Program",'Capex forecast'!$S$9:$S$223,$B14,'Capex forecast'!$Q$9:$Q$223,"Customer Connection")</f>
        <v>0</v>
      </c>
      <c r="G14" s="34">
        <f>SUMIFS('Capex forecast'!I$9:I$223,'Capex forecast'!$U$9:$U$223,"Program",'Capex forecast'!$S$9:$S$223,$B14,'Capex forecast'!$Q$9:$Q$223,"Customer Connection")</f>
        <v>0</v>
      </c>
      <c r="H14" s="34">
        <f>SUMIFS('Capex forecast'!J$9:J$223,'Capex forecast'!$U$9:$U$223,"Program",'Capex forecast'!$S$9:$S$223,$B14,'Capex forecast'!$Q$9:$Q$223,"Customer Connection")</f>
        <v>0</v>
      </c>
      <c r="I14" s="34">
        <f>SUMIFS('Capex forecast'!K$9:K$223,'Capex forecast'!$U$9:$U$223,"Program",'Capex forecast'!$S$9:$S$223,$B14,'Capex forecast'!$Q$9:$Q$223,"Customer Connection")</f>
        <v>0</v>
      </c>
      <c r="J14" s="34">
        <f>SUMIFS('Capex forecast'!L$9:L$223,'Capex forecast'!$U$9:$U$223,"Program",'Capex forecast'!$S$9:$S$223,$B14,'Capex forecast'!$Q$9:$Q$223,"Customer Connection")</f>
        <v>0</v>
      </c>
      <c r="K14" s="34">
        <f>SUMIFS('Capex forecast'!M$9:M$223,'Capex forecast'!$U$9:$U$223,"Program",'Capex forecast'!$S$9:$S$223,$B14,'Capex forecast'!$Q$9:$Q$223,"Customer Connection")</f>
        <v>0</v>
      </c>
      <c r="L14" s="34">
        <f>SUMIFS('Capex forecast'!N$9:N$223,'Capex forecast'!$U$9:$U$223,"Program",'Capex forecast'!$S$9:$S$223,$B14,'Capex forecast'!$Q$9:$Q$223,"Customer Connection")</f>
        <v>0</v>
      </c>
    </row>
    <row r="15" spans="1:12" customFormat="1" ht="15"/>
    <row r="16" spans="1:12" customFormat="1" ht="15.75">
      <c r="B16" s="46" t="s">
        <v>360</v>
      </c>
      <c r="C16" s="46">
        <f>C$6</f>
        <v>2023</v>
      </c>
      <c r="D16" s="46">
        <f t="shared" ref="D16:L16" si="2">D$6</f>
        <v>2024</v>
      </c>
      <c r="E16" s="46">
        <f t="shared" si="2"/>
        <v>2025</v>
      </c>
      <c r="F16" s="46">
        <f t="shared" si="2"/>
        <v>2026</v>
      </c>
      <c r="G16" s="46">
        <f t="shared" si="2"/>
        <v>2027</v>
      </c>
      <c r="H16" s="46">
        <f t="shared" si="2"/>
        <v>2028</v>
      </c>
      <c r="I16" s="46">
        <f t="shared" si="2"/>
        <v>2029</v>
      </c>
      <c r="J16" s="46">
        <f t="shared" si="2"/>
        <v>2030</v>
      </c>
      <c r="K16" s="46">
        <f t="shared" si="2"/>
        <v>2031</v>
      </c>
      <c r="L16" s="46">
        <f t="shared" si="2"/>
        <v>2032</v>
      </c>
    </row>
    <row r="17" spans="1:15" customFormat="1" ht="15">
      <c r="B17" s="27" t="s">
        <v>184</v>
      </c>
      <c r="C17" s="34">
        <f>SUMIFS('Capex forecast'!E$9:E$223,'Capex forecast'!$U$9:$U$223,"Program",'Capex forecast'!$S$9:$S$223,$B17,'Capex forecast'!$Q$9:$Q$223,"Augex")</f>
        <v>0</v>
      </c>
      <c r="D17" s="34">
        <f>SUMIFS('Capex forecast'!F$9:F$223,'Capex forecast'!$U$9:$U$223,"Program",'Capex forecast'!$S$9:$S$223,$B17,'Capex forecast'!$Q$9:$Q$223,"Augex")</f>
        <v>0</v>
      </c>
      <c r="E17" s="34">
        <f>SUMIFS('Capex forecast'!G$9:G$223,'Capex forecast'!$U$9:$U$223,"Program",'Capex forecast'!$S$9:$S$223,$B17,'Capex forecast'!$Q$9:$Q$223,"Augex")</f>
        <v>0</v>
      </c>
      <c r="F17" s="34">
        <f>SUMIFS('Capex forecast'!H$9:H$223,'Capex forecast'!$U$9:$U$223,"Program",'Capex forecast'!$S$9:$S$223,$B17,'Capex forecast'!$Q$9:$Q$223,"Augex")</f>
        <v>0</v>
      </c>
      <c r="G17" s="34">
        <f>SUMIFS('Capex forecast'!I$9:I$223,'Capex forecast'!$U$9:$U$223,"Program",'Capex forecast'!$S$9:$S$223,$B17,'Capex forecast'!$Q$9:$Q$223,"Augex")</f>
        <v>0</v>
      </c>
      <c r="H17" s="34">
        <f>SUMIFS('Capex forecast'!J$9:J$223,'Capex forecast'!$U$9:$U$223,"Program",'Capex forecast'!$S$9:$S$223,$B17,'Capex forecast'!$Q$9:$Q$223,"Augex")</f>
        <v>0</v>
      </c>
      <c r="I17" s="34">
        <f>SUMIFS('Capex forecast'!K$9:K$223,'Capex forecast'!$U$9:$U$223,"Program",'Capex forecast'!$S$9:$S$223,$B17,'Capex forecast'!$Q$9:$Q$223,"Augex")</f>
        <v>0</v>
      </c>
      <c r="J17" s="34">
        <f>SUMIFS('Capex forecast'!L$9:L$223,'Capex forecast'!$U$9:$U$223,"Program",'Capex forecast'!$S$9:$S$223,$B17,'Capex forecast'!$Q$9:$Q$223,"Augex")</f>
        <v>0</v>
      </c>
      <c r="K17" s="34">
        <f>SUMIFS('Capex forecast'!M$9:M$223,'Capex forecast'!$U$9:$U$223,"Program",'Capex forecast'!$S$9:$S$223,$B17,'Capex forecast'!$Q$9:$Q$223,"Augex")</f>
        <v>0</v>
      </c>
      <c r="L17" s="34">
        <f>SUMIFS('Capex forecast'!N$9:N$223,'Capex forecast'!$U$9:$U$223,"Program",'Capex forecast'!$S$9:$S$223,$B17,'Capex forecast'!$Q$9:$Q$223,"Augex")</f>
        <v>0</v>
      </c>
      <c r="O17" s="58"/>
    </row>
    <row r="18" spans="1:15" customFormat="1" ht="15">
      <c r="B18" s="27" t="s">
        <v>183</v>
      </c>
      <c r="C18" s="34">
        <f>SUMIFS('Capex forecast'!E$9:E$223,'Capex forecast'!$U$9:$U$223,"Program",'Capex forecast'!$S$9:$S$223,$B18,'Capex forecast'!$Q$9:$Q$223,"Augex")</f>
        <v>10382665.785657376</v>
      </c>
      <c r="D18" s="34">
        <f>SUMIFS('Capex forecast'!F$9:F$223,'Capex forecast'!$U$9:$U$223,"Program",'Capex forecast'!$S$9:$S$223,$B18,'Capex forecast'!$Q$9:$Q$223,"Augex")</f>
        <v>21057750.346589826</v>
      </c>
      <c r="E18" s="34">
        <f>SUMIFS('Capex forecast'!G$9:G$223,'Capex forecast'!$U$9:$U$223,"Program",'Capex forecast'!$S$9:$S$223,$B18,'Capex forecast'!$Q$9:$Q$223,"Augex")</f>
        <v>18501874.567086697</v>
      </c>
      <c r="F18" s="34">
        <f>SUMIFS('Capex forecast'!H$9:H$223,'Capex forecast'!$U$9:$U$223,"Program",'Capex forecast'!$S$9:$S$223,$B18,'Capex forecast'!$Q$9:$Q$223,"Augex")</f>
        <v>8258212.2376387389</v>
      </c>
      <c r="G18" s="34">
        <f>SUMIFS('Capex forecast'!I$9:I$223,'Capex forecast'!$U$9:$U$223,"Program",'Capex forecast'!$S$9:$S$223,$B18,'Capex forecast'!$Q$9:$Q$223,"Augex")</f>
        <v>7595982.2097678548</v>
      </c>
      <c r="H18" s="34">
        <f>SUMIFS('Capex forecast'!J$9:J$223,'Capex forecast'!$U$9:$U$223,"Program",'Capex forecast'!$S$9:$S$223,$B18,'Capex forecast'!$Q$9:$Q$223,"Augex")</f>
        <v>7595982.1585910795</v>
      </c>
      <c r="I18" s="34">
        <f>SUMIFS('Capex forecast'!K$9:K$223,'Capex forecast'!$U$9:$U$223,"Program",'Capex forecast'!$S$9:$S$223,$B18,'Capex forecast'!$Q$9:$Q$223,"Augex")</f>
        <v>7595982.5021636486</v>
      </c>
      <c r="J18" s="34">
        <f>SUMIFS('Capex forecast'!L$9:L$223,'Capex forecast'!$U$9:$U$223,"Program",'Capex forecast'!$S$9:$S$223,$B18,'Capex forecast'!$Q$9:$Q$223,"Augex")</f>
        <v>9909606.7350496035</v>
      </c>
      <c r="K18" s="34">
        <f>SUMIFS('Capex forecast'!M$9:M$223,'Capex forecast'!$U$9:$U$223,"Program",'Capex forecast'!$S$9:$S$223,$B18,'Capex forecast'!$Q$9:$Q$223,"Augex")</f>
        <v>9909606.7350496035</v>
      </c>
      <c r="L18" s="34">
        <f>SUMIFS('Capex forecast'!N$9:N$223,'Capex forecast'!$U$9:$U$223,"Program",'Capex forecast'!$S$9:$S$223,$B18,'Capex forecast'!$Q$9:$Q$223,"Augex")</f>
        <v>9909606.7350496035</v>
      </c>
    </row>
    <row r="19" spans="1:15" customFormat="1" ht="15">
      <c r="B19" s="27" t="s">
        <v>192</v>
      </c>
      <c r="C19" s="34">
        <f>SUMIFS('Capex forecast'!E$9:E$223,'Capex forecast'!$U$9:$U$223,"Program",'Capex forecast'!$S$9:$S$223,$B19,'Capex forecast'!$Q$9:$Q$223,"Augex")</f>
        <v>28688212.820631057</v>
      </c>
      <c r="D19" s="34">
        <f>SUMIFS('Capex forecast'!F$9:F$223,'Capex forecast'!$U$9:$U$223,"Program",'Capex forecast'!$S$9:$S$223,$B19,'Capex forecast'!$Q$9:$Q$223,"Augex")</f>
        <v>51744815.316229261</v>
      </c>
      <c r="E19" s="34">
        <f>SUMIFS('Capex forecast'!G$9:G$223,'Capex forecast'!$U$9:$U$223,"Program",'Capex forecast'!$S$9:$S$223,$B19,'Capex forecast'!$Q$9:$Q$223,"Augex")</f>
        <v>63081633.894011877</v>
      </c>
      <c r="F19" s="34">
        <f>SUMIFS('Capex forecast'!H$9:H$223,'Capex forecast'!$U$9:$U$223,"Program",'Capex forecast'!$S$9:$S$223,$B19,'Capex forecast'!$Q$9:$Q$223,"Augex")</f>
        <v>74266878.13286218</v>
      </c>
      <c r="G19" s="34">
        <f>SUMIFS('Capex forecast'!I$9:I$223,'Capex forecast'!$U$9:$U$223,"Program",'Capex forecast'!$S$9:$S$223,$B19,'Capex forecast'!$Q$9:$Q$223,"Augex")</f>
        <v>24214213.961004041</v>
      </c>
      <c r="H19" s="34">
        <f>SUMIFS('Capex forecast'!J$9:J$223,'Capex forecast'!$U$9:$U$223,"Program",'Capex forecast'!$S$9:$S$223,$B19,'Capex forecast'!$Q$9:$Q$223,"Augex")</f>
        <v>35356654.429930761</v>
      </c>
      <c r="I19" s="34">
        <f>SUMIFS('Capex forecast'!K$9:K$223,'Capex forecast'!$U$9:$U$223,"Program",'Capex forecast'!$S$9:$S$223,$B19,'Capex forecast'!$Q$9:$Q$223,"Augex")</f>
        <v>22089285.160616975</v>
      </c>
      <c r="J19" s="34">
        <f>SUMIFS('Capex forecast'!L$9:L$223,'Capex forecast'!$U$9:$U$223,"Program",'Capex forecast'!$S$9:$S$223,$B19,'Capex forecast'!$Q$9:$Q$223,"Augex")</f>
        <v>43801733.115685157</v>
      </c>
      <c r="K19" s="34">
        <f>SUMIFS('Capex forecast'!M$9:M$223,'Capex forecast'!$U$9:$U$223,"Program",'Capex forecast'!$S$9:$S$223,$B19,'Capex forecast'!$Q$9:$Q$223,"Augex")</f>
        <v>43801733.115685157</v>
      </c>
      <c r="L19" s="34">
        <f>SUMIFS('Capex forecast'!N$9:N$223,'Capex forecast'!$U$9:$U$223,"Program",'Capex forecast'!$S$9:$S$223,$B19,'Capex forecast'!$Q$9:$Q$223,"Augex")</f>
        <v>43801733.115685157</v>
      </c>
    </row>
    <row r="20" spans="1:15" customFormat="1" ht="15"/>
    <row r="21" spans="1:15" customFormat="1" ht="15.75">
      <c r="B21" s="46" t="s">
        <v>359</v>
      </c>
      <c r="C21" s="46">
        <f>C$6</f>
        <v>2023</v>
      </c>
      <c r="D21" s="46">
        <f t="shared" ref="D21:L21" si="3">D$6</f>
        <v>2024</v>
      </c>
      <c r="E21" s="46">
        <f t="shared" si="3"/>
        <v>2025</v>
      </c>
      <c r="F21" s="46">
        <f t="shared" si="3"/>
        <v>2026</v>
      </c>
      <c r="G21" s="46">
        <f t="shared" si="3"/>
        <v>2027</v>
      </c>
      <c r="H21" s="46">
        <f t="shared" si="3"/>
        <v>2028</v>
      </c>
      <c r="I21" s="46">
        <f t="shared" si="3"/>
        <v>2029</v>
      </c>
      <c r="J21" s="46">
        <f t="shared" si="3"/>
        <v>2030</v>
      </c>
      <c r="K21" s="46">
        <f t="shared" si="3"/>
        <v>2031</v>
      </c>
      <c r="L21" s="46">
        <f t="shared" si="3"/>
        <v>2032</v>
      </c>
    </row>
    <row r="22" spans="1:15" customFormat="1" ht="15">
      <c r="B22" s="27" t="s">
        <v>184</v>
      </c>
      <c r="C22" s="34">
        <f>SUMIFS('Capex forecast'!E$9:E$223,'Capex forecast'!$U$9:$U$223,"Program",'Capex forecast'!$S$9:$S$223,$B22,'Capex forecast'!$Q$9:$Q$223,"Repex")</f>
        <v>6541389.6200249931</v>
      </c>
      <c r="D22" s="34">
        <f>SUMIFS('Capex forecast'!F$9:F$223,'Capex forecast'!$U$9:$U$223,"Program",'Capex forecast'!$S$9:$S$223,$B22,'Capex forecast'!$Q$9:$Q$223,"Repex")</f>
        <v>3001892.3742506481</v>
      </c>
      <c r="E22" s="34">
        <f>SUMIFS('Capex forecast'!G$9:G$223,'Capex forecast'!$U$9:$U$223,"Program",'Capex forecast'!$S$9:$S$223,$B22,'Capex forecast'!$Q$9:$Q$223,"Repex")</f>
        <v>21980783.087167002</v>
      </c>
      <c r="F22" s="34">
        <f>SUMIFS('Capex forecast'!H$9:H$223,'Capex forecast'!$U$9:$U$223,"Program",'Capex forecast'!$S$9:$S$223,$B22,'Capex forecast'!$Q$9:$Q$223,"Repex")</f>
        <v>21912645.420391101</v>
      </c>
      <c r="G22" s="34">
        <f>SUMIFS('Capex forecast'!I$9:I$223,'Capex forecast'!$U$9:$U$223,"Program",'Capex forecast'!$S$9:$S$223,$B22,'Capex forecast'!$Q$9:$Q$223,"Repex")</f>
        <v>21781793.152365696</v>
      </c>
      <c r="H22" s="34">
        <f>SUMIFS('Capex forecast'!J$9:J$223,'Capex forecast'!$U$9:$U$223,"Program",'Capex forecast'!$S$9:$S$223,$B22,'Capex forecast'!$Q$9:$Q$223,"Repex")</f>
        <v>21842739.85661443</v>
      </c>
      <c r="I22" s="34">
        <f>SUMIFS('Capex forecast'!K$9:K$223,'Capex forecast'!$U$9:$U$223,"Program",'Capex forecast'!$S$9:$S$223,$B22,'Capex forecast'!$Q$9:$Q$223,"Repex")</f>
        <v>22334146.703637071</v>
      </c>
      <c r="J22" s="34">
        <f>SUMIFS('Capex forecast'!L$9:L$223,'Capex forecast'!$U$9:$U$223,"Program",'Capex forecast'!$S$9:$S$223,$B22,'Capex forecast'!$Q$9:$Q$223,"Repex")</f>
        <v>21970421.64403506</v>
      </c>
      <c r="K22" s="34">
        <f>SUMIFS('Capex forecast'!M$9:M$223,'Capex forecast'!$U$9:$U$223,"Program",'Capex forecast'!$S$9:$S$223,$B22,'Capex forecast'!$Q$9:$Q$223,"Repex")</f>
        <v>21970421.64403506</v>
      </c>
      <c r="L22" s="34">
        <f>SUMIFS('Capex forecast'!N$9:N$223,'Capex forecast'!$U$9:$U$223,"Program",'Capex forecast'!$S$9:$S$223,$B22,'Capex forecast'!$Q$9:$Q$223,"Repex")</f>
        <v>21970421.64403506</v>
      </c>
    </row>
    <row r="23" spans="1:15" customFormat="1" ht="15">
      <c r="B23" s="27" t="s">
        <v>183</v>
      </c>
      <c r="C23" s="34">
        <f>SUMIFS('Capex forecast'!E$9:E$223,'Capex forecast'!$U$9:$U$223,"Program",'Capex forecast'!$S$9:$S$223,$B23,'Capex forecast'!$Q$9:$Q$223,"Repex")</f>
        <v>17877324.829845913</v>
      </c>
      <c r="D23" s="34">
        <f>SUMIFS('Capex forecast'!F$9:F$223,'Capex forecast'!$U$9:$U$223,"Program",'Capex forecast'!$S$9:$S$223,$B23,'Capex forecast'!$Q$9:$Q$223,"Repex")</f>
        <v>22103453.827304505</v>
      </c>
      <c r="E23" s="34">
        <f>SUMIFS('Capex forecast'!G$9:G$223,'Capex forecast'!$U$9:$U$223,"Program",'Capex forecast'!$S$9:$S$223,$B23,'Capex forecast'!$Q$9:$Q$223,"Repex")</f>
        <v>25562689.083345801</v>
      </c>
      <c r="F23" s="34">
        <f>SUMIFS('Capex forecast'!H$9:H$223,'Capex forecast'!$U$9:$U$223,"Program",'Capex forecast'!$S$9:$S$223,$B23,'Capex forecast'!$Q$9:$Q$223,"Repex")</f>
        <v>29186893.680680495</v>
      </c>
      <c r="G23" s="34">
        <f>SUMIFS('Capex forecast'!I$9:I$223,'Capex forecast'!$U$9:$U$223,"Program",'Capex forecast'!$S$9:$S$223,$B23,'Capex forecast'!$Q$9:$Q$223,"Repex")</f>
        <v>29854527.800885342</v>
      </c>
      <c r="H23" s="34">
        <f>SUMIFS('Capex forecast'!J$9:J$223,'Capex forecast'!$U$9:$U$223,"Program",'Capex forecast'!$S$9:$S$223,$B23,'Capex forecast'!$Q$9:$Q$223,"Repex")</f>
        <v>30121084.494817179</v>
      </c>
      <c r="I23" s="34">
        <f>SUMIFS('Capex forecast'!K$9:K$223,'Capex forecast'!$U$9:$U$223,"Program",'Capex forecast'!$S$9:$S$223,$B23,'Capex forecast'!$Q$9:$Q$223,"Repex")</f>
        <v>28396563.310744308</v>
      </c>
      <c r="J23" s="34">
        <f>SUMIFS('Capex forecast'!L$9:L$223,'Capex forecast'!$U$9:$U$223,"Program",'Capex forecast'!$S$9:$S$223,$B23,'Capex forecast'!$Q$9:$Q$223,"Repex")</f>
        <v>28624351.674094625</v>
      </c>
      <c r="K23" s="34">
        <f>SUMIFS('Capex forecast'!M$9:M$223,'Capex forecast'!$U$9:$U$223,"Program",'Capex forecast'!$S$9:$S$223,$B23,'Capex forecast'!$Q$9:$Q$223,"Repex")</f>
        <v>28624351.674094625</v>
      </c>
      <c r="L23" s="34">
        <f>SUMIFS('Capex forecast'!N$9:N$223,'Capex forecast'!$U$9:$U$223,"Program",'Capex forecast'!$S$9:$S$223,$B23,'Capex forecast'!$Q$9:$Q$223,"Repex")</f>
        <v>28624351.674094625</v>
      </c>
    </row>
    <row r="24" spans="1:15" customFormat="1" ht="15">
      <c r="B24" s="27" t="s">
        <v>192</v>
      </c>
      <c r="C24" s="34">
        <f>SUMIFS('Capex forecast'!E$9:E$223,'Capex forecast'!$U$9:$U$223,"Program",'Capex forecast'!$S$9:$S$223,$B24,'Capex forecast'!$Q$9:$Q$223,"Repex")</f>
        <v>33555047.876426473</v>
      </c>
      <c r="D24" s="34">
        <f>SUMIFS('Capex forecast'!F$9:F$223,'Capex forecast'!$U$9:$U$223,"Program",'Capex forecast'!$S$9:$S$223,$B24,'Capex forecast'!$Q$9:$Q$223,"Repex")</f>
        <v>31061859.182511657</v>
      </c>
      <c r="E24" s="34">
        <f>SUMIFS('Capex forecast'!G$9:G$223,'Capex forecast'!$U$9:$U$223,"Program",'Capex forecast'!$S$9:$S$223,$B24,'Capex forecast'!$Q$9:$Q$223,"Repex")</f>
        <v>44703610.056920536</v>
      </c>
      <c r="F24" s="34">
        <f>SUMIFS('Capex forecast'!H$9:H$223,'Capex forecast'!$U$9:$U$223,"Program",'Capex forecast'!$S$9:$S$223,$B24,'Capex forecast'!$Q$9:$Q$223,"Repex")</f>
        <v>20120774.265382223</v>
      </c>
      <c r="G24" s="34">
        <f>SUMIFS('Capex forecast'!I$9:I$223,'Capex forecast'!$U$9:$U$223,"Program",'Capex forecast'!$S$9:$S$223,$B24,'Capex forecast'!$Q$9:$Q$223,"Repex")</f>
        <v>27859173.155412756</v>
      </c>
      <c r="H24" s="34">
        <f>SUMIFS('Capex forecast'!J$9:J$223,'Capex forecast'!$U$9:$U$223,"Program",'Capex forecast'!$S$9:$S$223,$B24,'Capex forecast'!$Q$9:$Q$223,"Repex")</f>
        <v>29935090.761818483</v>
      </c>
      <c r="I24" s="34">
        <f>SUMIFS('Capex forecast'!K$9:K$223,'Capex forecast'!$U$9:$U$223,"Program",'Capex forecast'!$S$9:$S$223,$B24,'Capex forecast'!$Q$9:$Q$223,"Repex")</f>
        <v>25463201.524967998</v>
      </c>
      <c r="J24" s="34">
        <f>SUMIFS('Capex forecast'!L$9:L$223,'Capex forecast'!$U$9:$U$223,"Program",'Capex forecast'!$S$9:$S$223,$B24,'Capex forecast'!$Q$9:$Q$223,"Repex")</f>
        <v>29616369.952900402</v>
      </c>
      <c r="K24" s="34">
        <f>SUMIFS('Capex forecast'!M$9:M$223,'Capex forecast'!$U$9:$U$223,"Program",'Capex forecast'!$S$9:$S$223,$B24,'Capex forecast'!$Q$9:$Q$223,"Repex")</f>
        <v>29616369.952900402</v>
      </c>
      <c r="L24" s="34">
        <f>SUMIFS('Capex forecast'!N$9:N$223,'Capex forecast'!$U$9:$U$223,"Program",'Capex forecast'!$S$9:$S$223,$B24,'Capex forecast'!$Q$9:$Q$223,"Repex")</f>
        <v>29616369.952900402</v>
      </c>
    </row>
    <row r="26" spans="1:15" ht="15.75">
      <c r="B26" s="20" t="s">
        <v>365</v>
      </c>
      <c r="C26" s="20"/>
      <c r="D26" s="20"/>
      <c r="E26" s="20"/>
      <c r="F26" s="20"/>
      <c r="G26" s="20"/>
      <c r="H26" s="20"/>
      <c r="I26" s="20"/>
      <c r="J26" s="20"/>
      <c r="K26" s="20"/>
      <c r="L26" s="20"/>
    </row>
    <row r="28" spans="1:15" customFormat="1" ht="15.75">
      <c r="A28" s="1"/>
      <c r="B28" s="21" t="s">
        <v>358</v>
      </c>
      <c r="C28" s="46">
        <f>C$6</f>
        <v>2023</v>
      </c>
      <c r="D28" s="46">
        <f t="shared" ref="D28:L28" si="4">D$6</f>
        <v>2024</v>
      </c>
      <c r="E28" s="46">
        <f t="shared" si="4"/>
        <v>2025</v>
      </c>
      <c r="F28" s="46">
        <f t="shared" si="4"/>
        <v>2026</v>
      </c>
      <c r="G28" s="46">
        <f t="shared" si="4"/>
        <v>2027</v>
      </c>
      <c r="H28" s="46">
        <f t="shared" si="4"/>
        <v>2028</v>
      </c>
      <c r="I28" s="46">
        <f t="shared" si="4"/>
        <v>2029</v>
      </c>
      <c r="J28" s="46">
        <f t="shared" si="4"/>
        <v>2030</v>
      </c>
      <c r="K28" s="46">
        <f t="shared" si="4"/>
        <v>2031</v>
      </c>
      <c r="L28" s="46">
        <f t="shared" si="4"/>
        <v>2032</v>
      </c>
    </row>
    <row r="29" spans="1:15" ht="15">
      <c r="B29" s="27" t="s">
        <v>184</v>
      </c>
      <c r="C29" s="34">
        <f t="shared" ref="C29:L29" si="5">C12 + ((lv_coincident / (lv_coincident + hv_coincident)) * C13) + (lv_coincident * C14)</f>
        <v>17050578.102832254</v>
      </c>
      <c r="D29" s="34">
        <f t="shared" si="5"/>
        <v>18119251.515485004</v>
      </c>
      <c r="E29" s="34">
        <f t="shared" si="5"/>
        <v>22884578.147636276</v>
      </c>
      <c r="F29" s="34">
        <f t="shared" si="5"/>
        <v>21576832.038806405</v>
      </c>
      <c r="G29" s="34">
        <f t="shared" si="5"/>
        <v>20215158.081230737</v>
      </c>
      <c r="H29" s="34">
        <f t="shared" si="5"/>
        <v>19778827.463121034</v>
      </c>
      <c r="I29" s="34">
        <f t="shared" si="5"/>
        <v>20325782.494774509</v>
      </c>
      <c r="J29" s="34">
        <f t="shared" si="5"/>
        <v>20956235.645113789</v>
      </c>
      <c r="K29" s="34">
        <f t="shared" si="5"/>
        <v>20956235.645113789</v>
      </c>
      <c r="L29" s="34">
        <f t="shared" si="5"/>
        <v>20956235.645113789</v>
      </c>
    </row>
    <row r="30" spans="1:15" customFormat="1" ht="15">
      <c r="B30" s="27" t="s">
        <v>183</v>
      </c>
      <c r="C30" s="34">
        <f t="shared" ref="C30:L30" si="6">((hv_coincident / (lv_coincident + hv_coincident)) * C13) + (hv_coincident * C14)</f>
        <v>2313766.2346281256</v>
      </c>
      <c r="D30" s="34">
        <f t="shared" si="6"/>
        <v>2458785.391346924</v>
      </c>
      <c r="E30" s="34">
        <f t="shared" si="6"/>
        <v>3105440.9939868296</v>
      </c>
      <c r="F30" s="34">
        <f t="shared" si="6"/>
        <v>2927979.6333321868</v>
      </c>
      <c r="G30" s="34">
        <f t="shared" si="6"/>
        <v>2743200.2547908993</v>
      </c>
      <c r="H30" s="34">
        <f t="shared" si="6"/>
        <v>2683990.1186167509</v>
      </c>
      <c r="I30" s="34">
        <f t="shared" si="6"/>
        <v>2758212.005784879</v>
      </c>
      <c r="J30" s="34">
        <f t="shared" si="6"/>
        <v>2843764.601302309</v>
      </c>
      <c r="K30" s="34">
        <f t="shared" si="6"/>
        <v>2843764.601302309</v>
      </c>
      <c r="L30" s="34">
        <f t="shared" si="6"/>
        <v>2843764.601302309</v>
      </c>
    </row>
    <row r="31" spans="1:15" customFormat="1" ht="15">
      <c r="B31" s="27" t="s">
        <v>192</v>
      </c>
      <c r="C31" s="28">
        <f t="shared" ref="C31:L31" si="7">st_coincident * C14</f>
        <v>0</v>
      </c>
      <c r="D31" s="28">
        <f t="shared" si="7"/>
        <v>0</v>
      </c>
      <c r="E31" s="28">
        <f t="shared" si="7"/>
        <v>0</v>
      </c>
      <c r="F31" s="28">
        <f t="shared" si="7"/>
        <v>0</v>
      </c>
      <c r="G31" s="28">
        <f t="shared" si="7"/>
        <v>0</v>
      </c>
      <c r="H31" s="28">
        <f t="shared" si="7"/>
        <v>0</v>
      </c>
      <c r="I31" s="28">
        <f t="shared" si="7"/>
        <v>0</v>
      </c>
      <c r="J31" s="28">
        <f t="shared" si="7"/>
        <v>0</v>
      </c>
      <c r="K31" s="28">
        <f t="shared" si="7"/>
        <v>0</v>
      </c>
      <c r="L31" s="28">
        <f t="shared" si="7"/>
        <v>0</v>
      </c>
    </row>
    <row r="32" spans="1:15" customFormat="1" ht="15"/>
    <row r="33" spans="2:12" customFormat="1" ht="15.75">
      <c r="B33" s="21" t="s">
        <v>360</v>
      </c>
      <c r="C33" s="46">
        <f>C$6</f>
        <v>2023</v>
      </c>
      <c r="D33" s="46">
        <f t="shared" ref="D33:L33" si="8">D$6</f>
        <v>2024</v>
      </c>
      <c r="E33" s="46">
        <f t="shared" si="8"/>
        <v>2025</v>
      </c>
      <c r="F33" s="46">
        <f t="shared" si="8"/>
        <v>2026</v>
      </c>
      <c r="G33" s="46">
        <f t="shared" si="8"/>
        <v>2027</v>
      </c>
      <c r="H33" s="46">
        <f t="shared" si="8"/>
        <v>2028</v>
      </c>
      <c r="I33" s="46">
        <f t="shared" si="8"/>
        <v>2029</v>
      </c>
      <c r="J33" s="46">
        <f t="shared" si="8"/>
        <v>2030</v>
      </c>
      <c r="K33" s="46">
        <f t="shared" si="8"/>
        <v>2031</v>
      </c>
      <c r="L33" s="46">
        <f t="shared" si="8"/>
        <v>2032</v>
      </c>
    </row>
    <row r="34" spans="2:12" customFormat="1" ht="15">
      <c r="B34" s="27" t="s">
        <v>184</v>
      </c>
      <c r="C34" s="34">
        <f t="shared" ref="C34:L34" si="9">C17 + ((lv_coincident / (lv_coincident + hv_coincident)) * C18) + (lv_coincident * C19)</f>
        <v>29886296.878928971</v>
      </c>
      <c r="D34" s="34">
        <f t="shared" si="9"/>
        <v>55957900.995228365</v>
      </c>
      <c r="E34" s="34">
        <f t="shared" si="9"/>
        <v>61904977.643679015</v>
      </c>
      <c r="F34" s="34">
        <f t="shared" si="9"/>
        <v>60973247.714670695</v>
      </c>
      <c r="G34" s="34">
        <f t="shared" si="9"/>
        <v>24197470.534406051</v>
      </c>
      <c r="H34" s="34">
        <f t="shared" si="9"/>
        <v>32254478.553849619</v>
      </c>
      <c r="I34" s="34">
        <f t="shared" si="9"/>
        <v>22660952.061613146</v>
      </c>
      <c r="J34" s="34">
        <f t="shared" si="9"/>
        <v>40398225.301643699</v>
      </c>
      <c r="K34" s="34">
        <f t="shared" si="9"/>
        <v>40398225.301643699</v>
      </c>
      <c r="L34" s="34">
        <f t="shared" si="9"/>
        <v>40398225.301643699</v>
      </c>
    </row>
    <row r="35" spans="2:12" customFormat="1" ht="15">
      <c r="B35" s="27" t="s">
        <v>183</v>
      </c>
      <c r="C35" s="34">
        <f t="shared" ref="C35:L35" si="10">((hv_coincident / (lv_coincident + hv_coincident)) * C18) + (hv_coincident * C19)</f>
        <v>4055575.3699079193</v>
      </c>
      <c r="D35" s="34">
        <f t="shared" si="10"/>
        <v>7593496.3086041212</v>
      </c>
      <c r="E35" s="34">
        <f t="shared" si="10"/>
        <v>8400515.581554452</v>
      </c>
      <c r="F35" s="34">
        <f t="shared" si="10"/>
        <v>8274079.6779428432</v>
      </c>
      <c r="G35" s="34">
        <f t="shared" si="10"/>
        <v>3283600.7053988227</v>
      </c>
      <c r="H35" s="34">
        <f t="shared" si="10"/>
        <v>4376938.0101568326</v>
      </c>
      <c r="I35" s="34">
        <f t="shared" si="10"/>
        <v>3075094.8975728666</v>
      </c>
      <c r="J35" s="34">
        <f t="shared" si="10"/>
        <v>5482045.7745251618</v>
      </c>
      <c r="K35" s="34">
        <f t="shared" si="10"/>
        <v>5482045.7745251618</v>
      </c>
      <c r="L35" s="34">
        <f t="shared" si="10"/>
        <v>5482045.7745251618</v>
      </c>
    </row>
    <row r="36" spans="2:12" customFormat="1" ht="15">
      <c r="B36" s="27" t="s">
        <v>192</v>
      </c>
      <c r="C36" s="28">
        <f t="shared" ref="C36:L36" si="11">st_coincident * C19</f>
        <v>5129006.3574515404</v>
      </c>
      <c r="D36" s="28">
        <f t="shared" si="11"/>
        <v>9251168.3589865975</v>
      </c>
      <c r="E36" s="28">
        <f t="shared" si="11"/>
        <v>11278015.235865097</v>
      </c>
      <c r="F36" s="28">
        <f t="shared" si="11"/>
        <v>13277762.977887372</v>
      </c>
      <c r="G36" s="28">
        <f t="shared" si="11"/>
        <v>4329124.9309670189</v>
      </c>
      <c r="H36" s="28">
        <f t="shared" si="11"/>
        <v>6321220.0245153848</v>
      </c>
      <c r="I36" s="28">
        <f t="shared" si="11"/>
        <v>3949220.7035946078</v>
      </c>
      <c r="J36" s="28">
        <f t="shared" si="11"/>
        <v>7831068.7745658942</v>
      </c>
      <c r="K36" s="28">
        <f t="shared" si="11"/>
        <v>7831068.7745658942</v>
      </c>
      <c r="L36" s="28">
        <f t="shared" si="11"/>
        <v>7831068.7745658942</v>
      </c>
    </row>
    <row r="37" spans="2:12" customFormat="1" ht="15"/>
    <row r="38" spans="2:12" customFormat="1" ht="15.75">
      <c r="B38" s="21" t="s">
        <v>359</v>
      </c>
      <c r="C38" s="46">
        <f>C$6</f>
        <v>2023</v>
      </c>
      <c r="D38" s="46">
        <f t="shared" ref="D38:L38" si="12">D$6</f>
        <v>2024</v>
      </c>
      <c r="E38" s="46">
        <f t="shared" si="12"/>
        <v>2025</v>
      </c>
      <c r="F38" s="46">
        <f t="shared" si="12"/>
        <v>2026</v>
      </c>
      <c r="G38" s="46">
        <f t="shared" si="12"/>
        <v>2027</v>
      </c>
      <c r="H38" s="46">
        <f t="shared" si="12"/>
        <v>2028</v>
      </c>
      <c r="I38" s="46">
        <f t="shared" si="12"/>
        <v>2029</v>
      </c>
      <c r="J38" s="46">
        <f t="shared" si="12"/>
        <v>2030</v>
      </c>
      <c r="K38" s="46">
        <f t="shared" si="12"/>
        <v>2031</v>
      </c>
      <c r="L38" s="46">
        <f t="shared" si="12"/>
        <v>2032</v>
      </c>
    </row>
    <row r="39" spans="2:12" customFormat="1" ht="15">
      <c r="B39" s="27" t="s">
        <v>184</v>
      </c>
      <c r="C39" s="34">
        <f>C22 + ((lv_coincident / (lv_coincident + hv_coincident)) * C23) + (lv_coincident * C24)</f>
        <v>46546008.253637865</v>
      </c>
      <c r="D39" s="34">
        <f t="shared" ref="D39:L39" si="13">D22 + ((lv_coincident / (lv_coincident + hv_coincident)) * D23) + (lv_coincident * D24)</f>
        <v>44924872.68794097</v>
      </c>
      <c r="E39" s="34">
        <f t="shared" si="13"/>
        <v>76813907.884927526</v>
      </c>
      <c r="F39" s="34">
        <f t="shared" si="13"/>
        <v>62161284.853349417</v>
      </c>
      <c r="G39" s="34">
        <f t="shared" si="13"/>
        <v>68213867.126647592</v>
      </c>
      <c r="H39" s="34">
        <f t="shared" si="13"/>
        <v>70010599.891218781</v>
      </c>
      <c r="I39" s="34">
        <f t="shared" si="13"/>
        <v>65749954.800494432</v>
      </c>
      <c r="J39" s="34">
        <f t="shared" si="13"/>
        <v>68589922.911327541</v>
      </c>
      <c r="K39" s="34">
        <f t="shared" si="13"/>
        <v>68589922.911327541</v>
      </c>
      <c r="L39" s="34">
        <f t="shared" si="13"/>
        <v>68589922.911327541</v>
      </c>
    </row>
    <row r="40" spans="2:12" customFormat="1" ht="15">
      <c r="B40" s="27" t="s">
        <v>183</v>
      </c>
      <c r="C40" s="34">
        <f t="shared" ref="C40:L40" si="14">((hv_coincident / (lv_coincident + hv_coincident)) * C23) + (hv_coincident * C24)</f>
        <v>5428633.2853578348</v>
      </c>
      <c r="D40" s="34">
        <f t="shared" si="14"/>
        <v>5688955.2788056917</v>
      </c>
      <c r="E40" s="34">
        <f t="shared" si="14"/>
        <v>7440863.9948186874</v>
      </c>
      <c r="F40" s="34">
        <f t="shared" si="14"/>
        <v>5461746.9477021433</v>
      </c>
      <c r="G40" s="34">
        <f t="shared" si="14"/>
        <v>6300840.0253363382</v>
      </c>
      <c r="H40" s="34">
        <f t="shared" si="14"/>
        <v>6536386.4773504883</v>
      </c>
      <c r="I40" s="34">
        <f t="shared" si="14"/>
        <v>5891532.2529103365</v>
      </c>
      <c r="J40" s="34">
        <f t="shared" si="14"/>
        <v>6326273.9396235999</v>
      </c>
      <c r="K40" s="34">
        <f t="shared" si="14"/>
        <v>6326273.9396235999</v>
      </c>
      <c r="L40" s="34">
        <f t="shared" si="14"/>
        <v>6326273.9396235999</v>
      </c>
    </row>
    <row r="41" spans="2:12" customFormat="1" ht="15">
      <c r="B41" s="27" t="s">
        <v>192</v>
      </c>
      <c r="C41" s="28">
        <f t="shared" ref="C41:L41" si="15">st_coincident * C24</f>
        <v>5999120.7873016745</v>
      </c>
      <c r="D41" s="28">
        <f t="shared" si="15"/>
        <v>5553377.4173201453</v>
      </c>
      <c r="E41" s="28">
        <f t="shared" si="15"/>
        <v>7992310.3476871252</v>
      </c>
      <c r="F41" s="28">
        <f t="shared" si="15"/>
        <v>3597281.5654022563</v>
      </c>
      <c r="G41" s="28">
        <f t="shared" si="15"/>
        <v>4980786.9566798666</v>
      </c>
      <c r="H41" s="28">
        <f t="shared" si="15"/>
        <v>5351928.7446808089</v>
      </c>
      <c r="I41" s="28">
        <f t="shared" si="15"/>
        <v>4552424.4859445998</v>
      </c>
      <c r="J41" s="28">
        <f t="shared" si="15"/>
        <v>5294946.4200789323</v>
      </c>
      <c r="K41" s="28">
        <f t="shared" si="15"/>
        <v>5294946.4200789323</v>
      </c>
      <c r="L41" s="28">
        <f t="shared" si="15"/>
        <v>5294946.4200789323</v>
      </c>
    </row>
    <row r="43" spans="2:12">
      <c r="C43" s="37"/>
    </row>
    <row r="46" spans="2:12">
      <c r="C46" s="37"/>
      <c r="D46" s="37"/>
      <c r="E46" s="37"/>
      <c r="F46" s="37"/>
      <c r="G46" s="37"/>
      <c r="H46" s="37"/>
      <c r="I46" s="37"/>
      <c r="J46" s="37"/>
      <c r="K46" s="37"/>
      <c r="L46" s="37"/>
    </row>
    <row r="56" spans="2:12" ht="15">
      <c r="B56"/>
      <c r="C56"/>
      <c r="D56"/>
      <c r="E56"/>
      <c r="F56"/>
      <c r="G56"/>
      <c r="H56"/>
      <c r="I56"/>
      <c r="J56"/>
      <c r="K56"/>
      <c r="L56"/>
    </row>
    <row r="57" spans="2:12" ht="15">
      <c r="B57"/>
    </row>
    <row r="58" spans="2:12" ht="15">
      <c r="B58"/>
    </row>
    <row r="59" spans="2:12" ht="15">
      <c r="B59"/>
    </row>
    <row r="60" spans="2:12" ht="15">
      <c r="B60"/>
    </row>
    <row r="61" spans="2:12" ht="15">
      <c r="B61"/>
    </row>
    <row r="62" spans="2:12" ht="15">
      <c r="B62"/>
    </row>
    <row r="63" spans="2:12" ht="15">
      <c r="B63"/>
    </row>
    <row r="64" spans="2:12" ht="15">
      <c r="B64"/>
    </row>
    <row r="65" spans="2:2" ht="15">
      <c r="B65"/>
    </row>
    <row r="66" spans="2:2" ht="15">
      <c r="B66"/>
    </row>
    <row r="67" spans="2:2" ht="15">
      <c r="B67"/>
    </row>
    <row r="68" spans="2:2" ht="15">
      <c r="B68"/>
    </row>
    <row r="69" spans="2:2" ht="15">
      <c r="B69"/>
    </row>
    <row r="70" spans="2:2" ht="15">
      <c r="B70"/>
    </row>
    <row r="71" spans="2:2" ht="15">
      <c r="B71"/>
    </row>
    <row r="72" spans="2:2" ht="15">
      <c r="B72"/>
    </row>
    <row r="73" spans="2:2" ht="15">
      <c r="B73"/>
    </row>
    <row r="74" spans="2:2" ht="15">
      <c r="B74"/>
    </row>
    <row r="75" spans="2:2" ht="15">
      <c r="B75"/>
    </row>
    <row r="76" spans="2:2" ht="15">
      <c r="B76"/>
    </row>
    <row r="77" spans="2:2" ht="15">
      <c r="B77"/>
    </row>
    <row r="78" spans="2:2" ht="15">
      <c r="B78"/>
    </row>
    <row r="79" spans="2:2" ht="15">
      <c r="B79"/>
    </row>
    <row r="80" spans="2:2" ht="15">
      <c r="B80"/>
    </row>
    <row r="81" spans="2:2" ht="15">
      <c r="B81"/>
    </row>
    <row r="82" spans="2:2" ht="15">
      <c r="B82"/>
    </row>
    <row r="83" spans="2:2" ht="15">
      <c r="B83"/>
    </row>
    <row r="84" spans="2:2" ht="15">
      <c r="B84"/>
    </row>
    <row r="85" spans="2:2" ht="15">
      <c r="B85"/>
    </row>
    <row r="86" spans="2:2" ht="15">
      <c r="B86"/>
    </row>
    <row r="87" spans="2:2" ht="15">
      <c r="B87"/>
    </row>
    <row r="88" spans="2:2" ht="15">
      <c r="B88"/>
    </row>
    <row r="89" spans="2:2" ht="15">
      <c r="B89"/>
    </row>
    <row r="90" spans="2:2" ht="15">
      <c r="B90"/>
    </row>
    <row r="91" spans="2:2" ht="15">
      <c r="B91"/>
    </row>
    <row r="92" spans="2:2" ht="15">
      <c r="B92"/>
    </row>
    <row r="93" spans="2:2" ht="15">
      <c r="B93"/>
    </row>
    <row r="94" spans="2:2" ht="15">
      <c r="B94"/>
    </row>
    <row r="95" spans="2:2" ht="15">
      <c r="B95"/>
    </row>
    <row r="96" spans="2:2" ht="15">
      <c r="B96"/>
    </row>
    <row r="97" spans="2:2" ht="15">
      <c r="B97"/>
    </row>
    <row r="98" spans="2:2" ht="15">
      <c r="B98"/>
    </row>
    <row r="99" spans="2:2" ht="15">
      <c r="B99"/>
    </row>
    <row r="100" spans="2:2" ht="15">
      <c r="B100"/>
    </row>
    <row r="101" spans="2:2" ht="15">
      <c r="B101"/>
    </row>
    <row r="102" spans="2:2" ht="15">
      <c r="B102"/>
    </row>
    <row r="103" spans="2:2" ht="15">
      <c r="B103"/>
    </row>
    <row r="104" spans="2:2" ht="15">
      <c r="B104"/>
    </row>
    <row r="105" spans="2:2" ht="15">
      <c r="B105"/>
    </row>
    <row r="106" spans="2:2" ht="15">
      <c r="B106"/>
    </row>
    <row r="107" spans="2:2" ht="15">
      <c r="B107"/>
    </row>
    <row r="108" spans="2:2" ht="15">
      <c r="B108"/>
    </row>
    <row r="109" spans="2:2" ht="15">
      <c r="B109"/>
    </row>
    <row r="110" spans="2:2" ht="15">
      <c r="B110"/>
    </row>
    <row r="111" spans="2:2" ht="15">
      <c r="B111"/>
    </row>
    <row r="112" spans="2:2" ht="15">
      <c r="B112"/>
    </row>
    <row r="113" spans="2:2" ht="15">
      <c r="B113"/>
    </row>
    <row r="114" spans="2:2" ht="15">
      <c r="B114"/>
    </row>
    <row r="115" spans="2:2" ht="15">
      <c r="B115"/>
    </row>
    <row r="116" spans="2:2" ht="15">
      <c r="B116"/>
    </row>
    <row r="117" spans="2:2" ht="15">
      <c r="B117"/>
    </row>
    <row r="118" spans="2:2" ht="15">
      <c r="B118"/>
    </row>
    <row r="119" spans="2:2" ht="15">
      <c r="B119"/>
    </row>
    <row r="120" spans="2:2" ht="15">
      <c r="B120"/>
    </row>
    <row r="121" spans="2:2" ht="15">
      <c r="B121"/>
    </row>
    <row r="122" spans="2:2" ht="15">
      <c r="B122"/>
    </row>
    <row r="123" spans="2:2" ht="15">
      <c r="B123"/>
    </row>
    <row r="124" spans="2:2" ht="15">
      <c r="B124"/>
    </row>
    <row r="125" spans="2:2" ht="15">
      <c r="B125"/>
    </row>
    <row r="126" spans="2:2" ht="15">
      <c r="B126"/>
    </row>
    <row r="127" spans="2:2" ht="15">
      <c r="B127"/>
    </row>
    <row r="128" spans="2:2" ht="15">
      <c r="B128"/>
    </row>
    <row r="129" spans="2:2" ht="15">
      <c r="B129"/>
    </row>
    <row r="130" spans="2:2" ht="15">
      <c r="B130"/>
    </row>
    <row r="131" spans="2:2" ht="15">
      <c r="B131"/>
    </row>
    <row r="132" spans="2:2" ht="15">
      <c r="B132"/>
    </row>
    <row r="133" spans="2:2" ht="15">
      <c r="B133"/>
    </row>
    <row r="134" spans="2:2" ht="15">
      <c r="B134"/>
    </row>
    <row r="135" spans="2:2" ht="15">
      <c r="B135"/>
    </row>
    <row r="136" spans="2:2" ht="15">
      <c r="B136"/>
    </row>
    <row r="137" spans="2:2" ht="15">
      <c r="B137"/>
    </row>
    <row r="138" spans="2:2" ht="15">
      <c r="B138"/>
    </row>
    <row r="139" spans="2:2" ht="15">
      <c r="B139"/>
    </row>
    <row r="140" spans="2:2" ht="15">
      <c r="B140"/>
    </row>
    <row r="141" spans="2:2" ht="15">
      <c r="B141"/>
    </row>
    <row r="142" spans="2:2" ht="15">
      <c r="B142"/>
    </row>
    <row r="143" spans="2:2" ht="15">
      <c r="B143"/>
    </row>
    <row r="144" spans="2:2" ht="15">
      <c r="B144"/>
    </row>
    <row r="145" spans="2:2" ht="15">
      <c r="B145"/>
    </row>
    <row r="146" spans="2:2" ht="15">
      <c r="B146"/>
    </row>
    <row r="147" spans="2:2" ht="15">
      <c r="B147"/>
    </row>
    <row r="148" spans="2:2" ht="15">
      <c r="B148"/>
    </row>
    <row r="149" spans="2:2" ht="15">
      <c r="B149"/>
    </row>
    <row r="150" spans="2:2" ht="15">
      <c r="B150"/>
    </row>
    <row r="151" spans="2:2" ht="15">
      <c r="B151"/>
    </row>
    <row r="152" spans="2:2" ht="15">
      <c r="B152"/>
    </row>
    <row r="153" spans="2:2" ht="15">
      <c r="B153"/>
    </row>
    <row r="154" spans="2:2" ht="15">
      <c r="B154"/>
    </row>
    <row r="155" spans="2:2" ht="15">
      <c r="B155"/>
    </row>
    <row r="156" spans="2:2" ht="15">
      <c r="B156"/>
    </row>
    <row r="157" spans="2:2" ht="15">
      <c r="B157"/>
    </row>
    <row r="158" spans="2:2" ht="15">
      <c r="B158"/>
    </row>
    <row r="159" spans="2:2" ht="15">
      <c r="B159"/>
    </row>
    <row r="160" spans="2:2" ht="15">
      <c r="B160"/>
    </row>
    <row r="161" spans="2:2" ht="15">
      <c r="B161"/>
    </row>
    <row r="162" spans="2:2" ht="15">
      <c r="B162"/>
    </row>
    <row r="163" spans="2:2" ht="15">
      <c r="B163"/>
    </row>
    <row r="164" spans="2:2" ht="15">
      <c r="B164"/>
    </row>
    <row r="165" spans="2:2" ht="15">
      <c r="B165"/>
    </row>
    <row r="166" spans="2:2" ht="15">
      <c r="B166"/>
    </row>
    <row r="167" spans="2:2" ht="15">
      <c r="B167"/>
    </row>
    <row r="168" spans="2:2" ht="15">
      <c r="B168"/>
    </row>
    <row r="169" spans="2:2" ht="15">
      <c r="B169"/>
    </row>
    <row r="170" spans="2:2" ht="15">
      <c r="B170"/>
    </row>
    <row r="171" spans="2:2" ht="15">
      <c r="B171"/>
    </row>
    <row r="172" spans="2:2" ht="15">
      <c r="B172"/>
    </row>
    <row r="173" spans="2:2" ht="15">
      <c r="B173"/>
    </row>
    <row r="174" spans="2:2" ht="15">
      <c r="B174"/>
    </row>
    <row r="175" spans="2:2" ht="15">
      <c r="B175"/>
    </row>
    <row r="176" spans="2:2" ht="15">
      <c r="B176"/>
    </row>
    <row r="177" spans="2:2" ht="15">
      <c r="B177"/>
    </row>
    <row r="178" spans="2:2" ht="15">
      <c r="B178"/>
    </row>
    <row r="179" spans="2:2" ht="15">
      <c r="B179"/>
    </row>
    <row r="180" spans="2:2" ht="15">
      <c r="B180"/>
    </row>
    <row r="181" spans="2:2" ht="15">
      <c r="B181"/>
    </row>
    <row r="182" spans="2:2" ht="15">
      <c r="B182"/>
    </row>
    <row r="183" spans="2:2" ht="15">
      <c r="B183"/>
    </row>
    <row r="184" spans="2:2" ht="15">
      <c r="B184"/>
    </row>
    <row r="185" spans="2:2" ht="15">
      <c r="B185"/>
    </row>
    <row r="186" spans="2:2" ht="15">
      <c r="B186"/>
    </row>
    <row r="187" spans="2:2" ht="15">
      <c r="B187"/>
    </row>
    <row r="188" spans="2:2" ht="15">
      <c r="B188"/>
    </row>
    <row r="189" spans="2:2" ht="15">
      <c r="B189"/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23">
    <tabColor theme="8" tint="0.39997558519241921"/>
  </sheetPr>
  <dimension ref="A1:A33"/>
  <sheetViews>
    <sheetView showGridLines="0" zoomScale="70" zoomScaleNormal="70" workbookViewId="0"/>
  </sheetViews>
  <sheetFormatPr defaultColWidth="8.88671875" defaultRowHeight="14.25"/>
  <cols>
    <col min="1" max="1" width="18.5546875" style="1" customWidth="1"/>
    <col min="2" max="16384" width="8.88671875" style="1"/>
  </cols>
  <sheetData>
    <row r="1" spans="1:1" ht="18">
      <c r="A1" s="5" t="str">
        <f ca="1">MID(CELL("filename",A2),FIND("]",CELL("filename",A2))+1,256)</f>
        <v>Demand calcuations -&gt;</v>
      </c>
    </row>
    <row r="2" spans="1:1" ht="15">
      <c r="A2" s="9"/>
    </row>
    <row r="12" spans="1:1" customFormat="1" ht="15"/>
    <row r="13" spans="1:1" customFormat="1" ht="15"/>
    <row r="14" spans="1:1" customFormat="1" ht="15"/>
    <row r="15" spans="1:1" customFormat="1" ht="15"/>
    <row r="16" spans="1:1" customFormat="1" ht="15"/>
    <row r="17" customFormat="1" ht="15"/>
    <row r="18" customFormat="1" ht="15"/>
    <row r="19" customFormat="1" ht="15"/>
    <row r="22" customFormat="1" ht="15"/>
    <row r="23" customFormat="1" ht="15"/>
    <row r="24" customFormat="1" ht="15"/>
    <row r="25" customFormat="1" ht="15"/>
    <row r="26" customFormat="1" ht="15"/>
    <row r="27" customFormat="1" ht="15"/>
    <row r="28" customFormat="1" ht="15"/>
    <row r="29" customFormat="1" ht="15"/>
    <row r="30" customFormat="1" ht="15"/>
    <row r="31" customFormat="1" ht="15"/>
    <row r="32" customFormat="1" ht="15"/>
    <row r="33" customFormat="1" ht="15"/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24">
    <tabColor rgb="FF99FFCC"/>
  </sheetPr>
  <dimension ref="A1:U5830"/>
  <sheetViews>
    <sheetView showGridLines="0" topLeftCell="A10" zoomScale="70" zoomScaleNormal="70" workbookViewId="0">
      <selection activeCell="C189" sqref="C189"/>
    </sheetView>
  </sheetViews>
  <sheetFormatPr defaultColWidth="8.88671875" defaultRowHeight="14.25"/>
  <cols>
    <col min="1" max="1" width="18.5546875" style="1" customWidth="1"/>
    <col min="2" max="2" width="32.109375" style="1" customWidth="1"/>
    <col min="3" max="3" width="18.109375" style="1" customWidth="1"/>
    <col min="4" max="4" width="22.88671875" style="1" customWidth="1"/>
    <col min="5" max="5" width="21.109375" style="1" customWidth="1"/>
    <col min="6" max="21" width="9.44140625" style="1" bestFit="1" customWidth="1"/>
    <col min="22" max="16384" width="8.88671875" style="1"/>
  </cols>
  <sheetData>
    <row r="1" spans="1:21" ht="18">
      <c r="A1" s="5" t="str">
        <f ca="1">MID(CELL("filename",A2),FIND("]",CELL("filename",A2))+1,256)</f>
        <v>Demand forecast and growth rate</v>
      </c>
    </row>
    <row r="2" spans="1:21" ht="15">
      <c r="A2" s="9"/>
    </row>
    <row r="3" spans="1:21" ht="15">
      <c r="A3" s="22"/>
    </row>
    <row r="4" spans="1:21" ht="21">
      <c r="B4" s="23" t="s">
        <v>404</v>
      </c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</row>
    <row r="6" spans="1:21" ht="15.75">
      <c r="B6" s="21" t="s">
        <v>6</v>
      </c>
      <c r="C6" s="21" t="s">
        <v>266</v>
      </c>
      <c r="D6" s="21" t="s">
        <v>340</v>
      </c>
      <c r="E6" s="21" t="s">
        <v>339</v>
      </c>
      <c r="F6" s="21">
        <v>2017</v>
      </c>
      <c r="G6" s="21">
        <f>F6+1</f>
        <v>2018</v>
      </c>
      <c r="H6" s="46">
        <f t="shared" ref="H6:U6" si="0">G6+1</f>
        <v>2019</v>
      </c>
      <c r="I6" s="46">
        <f t="shared" si="0"/>
        <v>2020</v>
      </c>
      <c r="J6" s="46">
        <f t="shared" si="0"/>
        <v>2021</v>
      </c>
      <c r="K6" s="46">
        <f t="shared" si="0"/>
        <v>2022</v>
      </c>
      <c r="L6" s="46">
        <f t="shared" si="0"/>
        <v>2023</v>
      </c>
      <c r="M6" s="46">
        <f t="shared" si="0"/>
        <v>2024</v>
      </c>
      <c r="N6" s="46">
        <f t="shared" si="0"/>
        <v>2025</v>
      </c>
      <c r="O6" s="46">
        <f t="shared" si="0"/>
        <v>2026</v>
      </c>
      <c r="P6" s="46">
        <f t="shared" si="0"/>
        <v>2027</v>
      </c>
      <c r="Q6" s="46">
        <f t="shared" si="0"/>
        <v>2028</v>
      </c>
      <c r="R6" s="46">
        <f t="shared" si="0"/>
        <v>2029</v>
      </c>
      <c r="S6" s="46">
        <f t="shared" si="0"/>
        <v>2030</v>
      </c>
      <c r="T6" s="46">
        <f t="shared" si="0"/>
        <v>2031</v>
      </c>
      <c r="U6" s="46">
        <f t="shared" si="0"/>
        <v>2032</v>
      </c>
    </row>
    <row r="7" spans="1:21" ht="15">
      <c r="B7" s="6" t="s">
        <v>73</v>
      </c>
      <c r="C7" s="6" t="str">
        <f>INDEX('Demand forecast'!$M$9:$M$5832,MATCH($B7,'Demand forecast'!$B$9:$B$5832,0))</f>
        <v>No</v>
      </c>
      <c r="D7" s="25">
        <f>(U7/L7)^(1/9) - 1</f>
        <v>1.0089803525554775E-3</v>
      </c>
      <c r="E7" s="6" t="str">
        <f>IFERROR(IF(D7 &gt; 0.02, "High growth", IF(D7 &gt; 0, "Small growth", IF(D7 &lt;= 0, "Steady/falling", D7))), IF(U7=0, "Steady/falling", "High growth"))</f>
        <v>Small growth</v>
      </c>
      <c r="F7" s="42">
        <f>SUMIFS('Demand forecast'!$I$9:$I$5832,'Demand forecast'!$B$9:$B$5832,$B7,'Demand forecast'!$C$9:$C$5832,F$6-0)</f>
        <v>31.794</v>
      </c>
      <c r="G7" s="42">
        <f>SUMIFS('Demand forecast'!$I$9:$I$5832,'Demand forecast'!$B$9:$B$5832,$B7,'Demand forecast'!$C$9:$C$5832,G$6-0)</f>
        <v>29.97</v>
      </c>
      <c r="H7" s="42">
        <f>SUMIFS('Demand forecast'!$I$9:$I$5832,'Demand forecast'!$B$9:$B$5832,$B7,'Demand forecast'!$C$9:$C$5832,H$6-0)</f>
        <v>35.58</v>
      </c>
      <c r="I7" s="42">
        <f>SUMIFS('Demand forecast'!$I$9:$I$5832,'Demand forecast'!$B$9:$B$5832,$B7,'Demand forecast'!$C$9:$C$5832,I$6-0)</f>
        <v>29.895</v>
      </c>
      <c r="J7" s="42">
        <f>SUMIFS('Demand forecast'!$I$9:$I$5832,'Demand forecast'!$B$9:$B$5832,$B7,'Demand forecast'!$C$9:$C$5832,J$6-0)</f>
        <v>31.384543098000002</v>
      </c>
      <c r="K7" s="42">
        <f>SUMIFS('Demand forecast'!$I$9:$I$5832,'Demand forecast'!$B$9:$B$5832,$B7,'Demand forecast'!$C$9:$C$5832,K$6-0)</f>
        <v>31.170972373000001</v>
      </c>
      <c r="L7" s="42">
        <f>SUMIFS('Demand forecast'!$I$9:$I$5832,'Demand forecast'!$B$9:$B$5832,$B7,'Demand forecast'!$C$9:$C$5832,L$6-0)</f>
        <v>31.676837459326848</v>
      </c>
      <c r="M7" s="42">
        <f>SUMIFS('Demand forecast'!$I$9:$I$5832,'Demand forecast'!$B$9:$B$5832,$B7,'Demand forecast'!$C$9:$C$5832,M$6-0)</f>
        <v>31.372789939967909</v>
      </c>
      <c r="N7" s="42">
        <f>SUMIFS('Demand forecast'!$I$9:$I$5832,'Demand forecast'!$B$9:$B$5832,$B7,'Demand forecast'!$C$9:$C$5832,N$6-0)</f>
        <v>32.582984366655197</v>
      </c>
      <c r="O7" s="42">
        <f>SUMIFS('Demand forecast'!$I$9:$I$5832,'Demand forecast'!$B$9:$B$5832,$B7,'Demand forecast'!$C$9:$C$5832,O$6-0)</f>
        <v>32.127459131096053</v>
      </c>
      <c r="P7" s="42">
        <f>SUMIFS('Demand forecast'!$I$9:$I$5832,'Demand forecast'!$B$9:$B$5832,$B7,'Demand forecast'!$C$9:$C$5832,P$6-0)</f>
        <v>31.997975569028721</v>
      </c>
      <c r="Q7" s="42">
        <f>SUMIFS('Demand forecast'!$I$9:$I$5832,'Demand forecast'!$B$9:$B$5832,$B7,'Demand forecast'!$C$9:$C$5832,Q$6-0)</f>
        <v>31.91085841700836</v>
      </c>
      <c r="R7" s="42">
        <f>SUMIFS('Demand forecast'!$I$9:$I$5832,'Demand forecast'!$B$9:$B$5832,$B7,'Demand forecast'!$C$9:$C$5832,R$6-0)</f>
        <v>31.863117686890856</v>
      </c>
      <c r="S7" s="42">
        <f>SUMIFS('Demand forecast'!$I$9:$I$5832,'Demand forecast'!$B$9:$B$5832,$B7,'Demand forecast'!$C$9:$C$5832,S$6-0)</f>
        <v>31.827082408602116</v>
      </c>
      <c r="T7" s="42">
        <f>SUMIFS('Demand forecast'!$I$9:$I$5832,'Demand forecast'!$B$9:$B$5832,$B7,'Demand forecast'!$C$9:$C$5832,T$6-0)</f>
        <v>31.896367652399736</v>
      </c>
      <c r="U7" s="42">
        <f>SUMIFS('Demand forecast'!$I$9:$I$5832,'Demand forecast'!$B$9:$B$5832,$B7,'Demand forecast'!$C$9:$C$5832,U$6-0)</f>
        <v>31.965652896197355</v>
      </c>
    </row>
    <row r="8" spans="1:21" ht="15">
      <c r="B8" s="6" t="s">
        <v>114</v>
      </c>
      <c r="C8" s="6" t="str">
        <f>INDEX('Demand forecast'!$M$9:$M$5832,MATCH($B8,'Demand forecast'!$B$9:$B$5832,0))</f>
        <v>No</v>
      </c>
      <c r="D8" s="25">
        <f t="shared" ref="D8:D71" si="1">(U8/L8)^(1/9) - 1</f>
        <v>3.4438587205323223E-3</v>
      </c>
      <c r="E8" s="6" t="str">
        <f t="shared" ref="E8:E11" si="2">IFERROR(IF(D8 &gt; 0.02, "High growth", IF(D8 &gt; 0, "Small growth", IF(D8 &lt;= 0, "Steady/falling", D8))), IF(U8=0, "Steady/falling", "High growth"))</f>
        <v>Small growth</v>
      </c>
      <c r="F8" s="42">
        <f>SUMIFS('Demand forecast'!$I$9:$I$5832,'Demand forecast'!$B$9:$B$5832,$B8,'Demand forecast'!$C$9:$C$5832,F$6-0)</f>
        <v>20.978000000000002</v>
      </c>
      <c r="G8" s="42">
        <f>SUMIFS('Demand forecast'!$I$9:$I$5832,'Demand forecast'!$B$9:$B$5832,$B8,'Demand forecast'!$C$9:$C$5832,G$6-0)</f>
        <v>23.95</v>
      </c>
      <c r="H8" s="42">
        <f>SUMIFS('Demand forecast'!$I$9:$I$5832,'Demand forecast'!$B$9:$B$5832,$B8,'Demand forecast'!$C$9:$C$5832,H$6-0)</f>
        <v>25.75</v>
      </c>
      <c r="I8" s="42">
        <f>SUMIFS('Demand forecast'!$I$9:$I$5832,'Demand forecast'!$B$9:$B$5832,$B8,'Demand forecast'!$C$9:$C$5832,I$6-0)</f>
        <v>23.3537</v>
      </c>
      <c r="J8" s="42">
        <f>SUMIFS('Demand forecast'!$I$9:$I$5832,'Demand forecast'!$B$9:$B$5832,$B8,'Demand forecast'!$C$9:$C$5832,J$6-0)</f>
        <v>21.590900000000001</v>
      </c>
      <c r="K8" s="42">
        <f>SUMIFS('Demand forecast'!$I$9:$I$5832,'Demand forecast'!$B$9:$B$5832,$B8,'Demand forecast'!$C$9:$C$5832,K$6-0)</f>
        <v>22.042851215999999</v>
      </c>
      <c r="L8" s="42">
        <f>SUMIFS('Demand forecast'!$I$9:$I$5832,'Demand forecast'!$B$9:$B$5832,$B8,'Demand forecast'!$C$9:$C$5832,L$6-0)</f>
        <v>21.76651699250673</v>
      </c>
      <c r="M8" s="42">
        <f>SUMIFS('Demand forecast'!$I$9:$I$5832,'Demand forecast'!$B$9:$B$5832,$B8,'Demand forecast'!$C$9:$C$5832,M$6-0)</f>
        <v>22.062473220622213</v>
      </c>
      <c r="N8" s="42">
        <f>SUMIFS('Demand forecast'!$I$9:$I$5832,'Demand forecast'!$B$9:$B$5832,$B8,'Demand forecast'!$C$9:$C$5832,N$6-0)</f>
        <v>21.923580090786782</v>
      </c>
      <c r="O8" s="42">
        <f>SUMIFS('Demand forecast'!$I$9:$I$5832,'Demand forecast'!$B$9:$B$5832,$B8,'Demand forecast'!$C$9:$C$5832,O$6-0)</f>
        <v>21.542935048480842</v>
      </c>
      <c r="P8" s="42">
        <f>SUMIFS('Demand forecast'!$I$9:$I$5832,'Demand forecast'!$B$9:$B$5832,$B8,'Demand forecast'!$C$9:$C$5832,P$6-0)</f>
        <v>21.461082828283001</v>
      </c>
      <c r="Q8" s="42">
        <f>SUMIFS('Demand forecast'!$I$9:$I$5832,'Demand forecast'!$B$9:$B$5832,$B8,'Demand forecast'!$C$9:$C$5832,Q$6-0)</f>
        <v>21.538591894251987</v>
      </c>
      <c r="R8" s="42">
        <f>SUMIFS('Demand forecast'!$I$9:$I$5832,'Demand forecast'!$B$9:$B$5832,$B8,'Demand forecast'!$C$9:$C$5832,R$6-0)</f>
        <v>21.700854747994182</v>
      </c>
      <c r="S8" s="42">
        <f>SUMIFS('Demand forecast'!$I$9:$I$5832,'Demand forecast'!$B$9:$B$5832,$B8,'Demand forecast'!$C$9:$C$5832,S$6-0)</f>
        <v>21.87189632985708</v>
      </c>
      <c r="T8" s="42">
        <f>SUMIFS('Demand forecast'!$I$9:$I$5832,'Demand forecast'!$B$9:$B$5832,$B8,'Demand forecast'!$C$9:$C$5832,T$6-0)</f>
        <v>22.161214616716801</v>
      </c>
      <c r="U8" s="42">
        <f>SUMIFS('Demand forecast'!$I$9:$I$5832,'Demand forecast'!$B$9:$B$5832,$B8,'Demand forecast'!$C$9:$C$5832,U$6-0)</f>
        <v>22.450532903576523</v>
      </c>
    </row>
    <row r="9" spans="1:21" ht="15">
      <c r="B9" s="6" t="s">
        <v>111</v>
      </c>
      <c r="C9" s="6" t="str">
        <f>INDEX('Demand forecast'!$M$9:$M$5832,MATCH($B9,'Demand forecast'!$B$9:$B$5832,0))</f>
        <v>No</v>
      </c>
      <c r="D9" s="25">
        <f t="shared" si="1"/>
        <v>2.3007059324615664E-3</v>
      </c>
      <c r="E9" s="6" t="str">
        <f t="shared" si="2"/>
        <v>Small growth</v>
      </c>
      <c r="F9" s="42">
        <f>SUMIFS('Demand forecast'!$I$9:$I$5832,'Demand forecast'!$B$9:$B$5832,$B9,'Demand forecast'!$C$9:$C$5832,F$6-0)</f>
        <v>18.565000000000001</v>
      </c>
      <c r="G9" s="42">
        <f>SUMIFS('Demand forecast'!$I$9:$I$5832,'Demand forecast'!$B$9:$B$5832,$B9,'Demand forecast'!$C$9:$C$5832,G$6-0)</f>
        <v>17.43</v>
      </c>
      <c r="H9" s="42">
        <f>SUMIFS('Demand forecast'!$I$9:$I$5832,'Demand forecast'!$B$9:$B$5832,$B9,'Demand forecast'!$C$9:$C$5832,H$6-0)</f>
        <v>19.649999999999999</v>
      </c>
      <c r="I9" s="42">
        <f>SUMIFS('Demand forecast'!$I$9:$I$5832,'Demand forecast'!$B$9:$B$5832,$B9,'Demand forecast'!$C$9:$C$5832,I$6-0)</f>
        <v>17.1037</v>
      </c>
      <c r="J9" s="42">
        <f>SUMIFS('Demand forecast'!$I$9:$I$5832,'Demand forecast'!$B$9:$B$5832,$B9,'Demand forecast'!$C$9:$C$5832,J$6-0)</f>
        <v>18.378299999999999</v>
      </c>
      <c r="K9" s="42">
        <f>SUMIFS('Demand forecast'!$I$9:$I$5832,'Demand forecast'!$B$9:$B$5832,$B9,'Demand forecast'!$C$9:$C$5832,K$6-0)</f>
        <v>19.1432</v>
      </c>
      <c r="L9" s="42">
        <f>SUMIFS('Demand forecast'!$I$9:$I$5832,'Demand forecast'!$B$9:$B$5832,$B9,'Demand forecast'!$C$9:$C$5832,L$6-0)</f>
        <v>19.05605667001867</v>
      </c>
      <c r="M9" s="42">
        <f>SUMIFS('Demand forecast'!$I$9:$I$5832,'Demand forecast'!$B$9:$B$5832,$B9,'Demand forecast'!$C$9:$C$5832,M$6-0)</f>
        <v>18.87898275268094</v>
      </c>
      <c r="N9" s="42">
        <f>SUMIFS('Demand forecast'!$I$9:$I$5832,'Demand forecast'!$B$9:$B$5832,$B9,'Demand forecast'!$C$9:$C$5832,N$6-0)</f>
        <v>18.878014506372036</v>
      </c>
      <c r="O9" s="42">
        <f>SUMIFS('Demand forecast'!$I$9:$I$5832,'Demand forecast'!$B$9:$B$5832,$B9,'Demand forecast'!$C$9:$C$5832,O$6-0)</f>
        <v>18.679118040414163</v>
      </c>
      <c r="P9" s="42">
        <f>SUMIFS('Demand forecast'!$I$9:$I$5832,'Demand forecast'!$B$9:$B$5832,$B9,'Demand forecast'!$C$9:$C$5832,P$6-0)</f>
        <v>18.674861287869188</v>
      </c>
      <c r="Q9" s="42">
        <f>SUMIFS('Demand forecast'!$I$9:$I$5832,'Demand forecast'!$B$9:$B$5832,$B9,'Demand forecast'!$C$9:$C$5832,Q$6-0)</f>
        <v>18.736497257526526</v>
      </c>
      <c r="R9" s="42">
        <f>SUMIFS('Demand forecast'!$I$9:$I$5832,'Demand forecast'!$B$9:$B$5832,$B9,'Demand forecast'!$C$9:$C$5832,R$6-0)</f>
        <v>18.863596835486046</v>
      </c>
      <c r="S9" s="42">
        <f>SUMIFS('Demand forecast'!$I$9:$I$5832,'Demand forecast'!$B$9:$B$5832,$B9,'Demand forecast'!$C$9:$C$5832,S$6-0)</f>
        <v>18.998848274146013</v>
      </c>
      <c r="T9" s="42">
        <f>SUMIFS('Demand forecast'!$I$9:$I$5832,'Demand forecast'!$B$9:$B$5832,$B9,'Demand forecast'!$C$9:$C$5832,T$6-0)</f>
        <v>19.226568606249646</v>
      </c>
      <c r="U9" s="42">
        <f>SUMIFS('Demand forecast'!$I$9:$I$5832,'Demand forecast'!$B$9:$B$5832,$B9,'Demand forecast'!$C$9:$C$5832,U$6-0)</f>
        <v>19.45428893835328</v>
      </c>
    </row>
    <row r="10" spans="1:21" ht="15">
      <c r="B10" s="6" t="s">
        <v>137</v>
      </c>
      <c r="C10" s="6" t="str">
        <f>INDEX('Demand forecast'!$M$9:$M$5832,MATCH($B10,'Demand forecast'!$B$9:$B$5832,0))</f>
        <v>No</v>
      </c>
      <c r="D10" s="25">
        <f t="shared" si="1"/>
        <v>3.8996333244010195E-3</v>
      </c>
      <c r="E10" s="6" t="str">
        <f t="shared" si="2"/>
        <v>Small growth</v>
      </c>
      <c r="F10" s="42">
        <f>SUMIFS('Demand forecast'!$I$9:$I$5832,'Demand forecast'!$B$9:$B$5832,$B10,'Demand forecast'!$C$9:$C$5832,F$6-0)</f>
        <v>26.108000000000001</v>
      </c>
      <c r="G10" s="42">
        <f>SUMIFS('Demand forecast'!$I$9:$I$5832,'Demand forecast'!$B$9:$B$5832,$B10,'Demand forecast'!$C$9:$C$5832,G$6-0)</f>
        <v>23.76</v>
      </c>
      <c r="H10" s="42">
        <f>SUMIFS('Demand forecast'!$I$9:$I$5832,'Demand forecast'!$B$9:$B$5832,$B10,'Demand forecast'!$C$9:$C$5832,H$6-0)</f>
        <v>22.37</v>
      </c>
      <c r="I10" s="42">
        <f>SUMIFS('Demand forecast'!$I$9:$I$5832,'Demand forecast'!$B$9:$B$5832,$B10,'Demand forecast'!$C$9:$C$5832,I$6-0)</f>
        <v>20.507999999999999</v>
      </c>
      <c r="J10" s="42">
        <f>SUMIFS('Demand forecast'!$I$9:$I$5832,'Demand forecast'!$B$9:$B$5832,$B10,'Demand forecast'!$C$9:$C$5832,J$6-0)</f>
        <v>18.198</v>
      </c>
      <c r="K10" s="42">
        <f>SUMIFS('Demand forecast'!$I$9:$I$5832,'Demand forecast'!$B$9:$B$5832,$B10,'Demand forecast'!$C$9:$C$5832,K$6-0)</f>
        <v>20.316700000000001</v>
      </c>
      <c r="L10" s="42">
        <f>SUMIFS('Demand forecast'!$I$9:$I$5832,'Demand forecast'!$B$9:$B$5832,$B10,'Demand forecast'!$C$9:$C$5832,L$6-0)</f>
        <v>21.07936825403894</v>
      </c>
      <c r="M10" s="42">
        <f>SUMIFS('Demand forecast'!$I$9:$I$5832,'Demand forecast'!$B$9:$B$5832,$B10,'Demand forecast'!$C$9:$C$5832,M$6-0)</f>
        <v>21.449170547293448</v>
      </c>
      <c r="N10" s="42">
        <f>SUMIFS('Demand forecast'!$I$9:$I$5832,'Demand forecast'!$B$9:$B$5832,$B10,'Demand forecast'!$C$9:$C$5832,N$6-0)</f>
        <v>22.073392767011594</v>
      </c>
      <c r="O10" s="42">
        <f>SUMIFS('Demand forecast'!$I$9:$I$5832,'Demand forecast'!$B$9:$B$5832,$B10,'Demand forecast'!$C$9:$C$5832,O$6-0)</f>
        <v>21.773822199908096</v>
      </c>
      <c r="P10" s="42">
        <f>SUMIFS('Demand forecast'!$I$9:$I$5832,'Demand forecast'!$B$9:$B$5832,$B10,'Demand forecast'!$C$9:$C$5832,P$6-0)</f>
        <v>21.654845297319568</v>
      </c>
      <c r="Q10" s="42">
        <f>SUMIFS('Demand forecast'!$I$9:$I$5832,'Demand forecast'!$B$9:$B$5832,$B10,'Demand forecast'!$C$9:$C$5832,Q$6-0)</f>
        <v>21.609239966700809</v>
      </c>
      <c r="R10" s="42">
        <f>SUMIFS('Demand forecast'!$I$9:$I$5832,'Demand forecast'!$B$9:$B$5832,$B10,'Demand forecast'!$C$9:$C$5832,R$6-0)</f>
        <v>21.636154719912639</v>
      </c>
      <c r="S10" s="42">
        <f>SUMIFS('Demand forecast'!$I$9:$I$5832,'Demand forecast'!$B$9:$B$5832,$B10,'Demand forecast'!$C$9:$C$5832,S$6-0)</f>
        <v>21.657061226958806</v>
      </c>
      <c r="T10" s="42">
        <f>SUMIFS('Demand forecast'!$I$9:$I$5832,'Demand forecast'!$B$9:$B$5832,$B10,'Demand forecast'!$C$9:$C$5832,T$6-0)</f>
        <v>21.743945706446269</v>
      </c>
      <c r="U10" s="42">
        <f>SUMIFS('Demand forecast'!$I$9:$I$5832,'Demand forecast'!$B$9:$B$5832,$B10,'Demand forecast'!$C$9:$C$5832,U$6-0)</f>
        <v>21.830830185933738</v>
      </c>
    </row>
    <row r="11" spans="1:21" ht="15">
      <c r="B11" s="6" t="s">
        <v>167</v>
      </c>
      <c r="C11" s="6" t="str">
        <f>INDEX('Demand forecast'!$M$9:$M$5832,MATCH($B11,'Demand forecast'!$B$9:$B$5832,0))</f>
        <v>No</v>
      </c>
      <c r="D11" s="25">
        <f t="shared" si="1"/>
        <v>-7.1528060785009728E-2</v>
      </c>
      <c r="E11" s="6" t="str">
        <f t="shared" si="2"/>
        <v>Steady/falling</v>
      </c>
      <c r="F11" s="42">
        <f>SUMIFS('Demand forecast'!$I$9:$I$5832,'Demand forecast'!$B$9:$B$5832,$B11,'Demand forecast'!$C$9:$C$5832,F$6-0)</f>
        <v>23.596</v>
      </c>
      <c r="G11" s="42">
        <f>SUMIFS('Demand forecast'!$I$9:$I$5832,'Demand forecast'!$B$9:$B$5832,$B11,'Demand forecast'!$C$9:$C$5832,G$6-0)</f>
        <v>21.78</v>
      </c>
      <c r="H11" s="42">
        <f>SUMIFS('Demand forecast'!$I$9:$I$5832,'Demand forecast'!$B$9:$B$5832,$B11,'Demand forecast'!$C$9:$C$5832,H$6-0)</f>
        <v>24.31</v>
      </c>
      <c r="I11" s="42">
        <f>SUMIFS('Demand forecast'!$I$9:$I$5832,'Demand forecast'!$B$9:$B$5832,$B11,'Demand forecast'!$C$9:$C$5832,I$6-0)</f>
        <v>25.020600000000002</v>
      </c>
      <c r="J11" s="42">
        <f>SUMIFS('Demand forecast'!$I$9:$I$5832,'Demand forecast'!$B$9:$B$5832,$B11,'Demand forecast'!$C$9:$C$5832,J$6-0)</f>
        <v>25.130800000000001</v>
      </c>
      <c r="K11" s="42">
        <f>SUMIFS('Demand forecast'!$I$9:$I$5832,'Demand forecast'!$B$9:$B$5832,$B11,'Demand forecast'!$C$9:$C$5832,K$6-0)</f>
        <v>25.504234464</v>
      </c>
      <c r="L11" s="42">
        <f>SUMIFS('Demand forecast'!$I$9:$I$5832,'Demand forecast'!$B$9:$B$5832,$B11,'Demand forecast'!$C$9:$C$5832,L$6-0)</f>
        <v>27.662529996857209</v>
      </c>
      <c r="M11" s="42">
        <f>SUMIFS('Demand forecast'!$I$9:$I$5832,'Demand forecast'!$B$9:$B$5832,$B11,'Demand forecast'!$C$9:$C$5832,M$6-0)</f>
        <v>7.8439082545187979</v>
      </c>
      <c r="N11" s="42">
        <f>SUMIFS('Demand forecast'!$I$9:$I$5832,'Demand forecast'!$B$9:$B$5832,$B11,'Demand forecast'!$C$9:$C$5832,N$6-0)</f>
        <v>9.5486718966727011</v>
      </c>
      <c r="O11" s="42">
        <f>SUMIFS('Demand forecast'!$I$9:$I$5832,'Demand forecast'!$B$9:$B$5832,$B11,'Demand forecast'!$C$9:$C$5832,O$6-0)</f>
        <v>10.945022938510883</v>
      </c>
      <c r="P11" s="42">
        <f>SUMIFS('Demand forecast'!$I$9:$I$5832,'Demand forecast'!$B$9:$B$5832,$B11,'Demand forecast'!$C$9:$C$5832,P$6-0)</f>
        <v>11.366750019773583</v>
      </c>
      <c r="Q11" s="42">
        <f>SUMIFS('Demand forecast'!$I$9:$I$5832,'Demand forecast'!$B$9:$B$5832,$B11,'Demand forecast'!$C$9:$C$5832,Q$6-0)</f>
        <v>11.842763401189931</v>
      </c>
      <c r="R11" s="42">
        <f>SUMIFS('Demand forecast'!$I$9:$I$5832,'Demand forecast'!$B$9:$B$5832,$B11,'Demand forecast'!$C$9:$C$5832,R$6-0)</f>
        <v>12.364558890715184</v>
      </c>
      <c r="S11" s="42">
        <f>SUMIFS('Demand forecast'!$I$9:$I$5832,'Demand forecast'!$B$9:$B$5832,$B11,'Demand forecast'!$C$9:$C$5832,S$6-0)</f>
        <v>12.916787915632195</v>
      </c>
      <c r="T11" s="42">
        <f>SUMIFS('Demand forecast'!$I$9:$I$5832,'Demand forecast'!$B$9:$B$5832,$B11,'Demand forecast'!$C$9:$C$5832,T$6-0)</f>
        <v>13.535082665159019</v>
      </c>
      <c r="U11" s="42">
        <f>SUMIFS('Demand forecast'!$I$9:$I$5832,'Demand forecast'!$B$9:$B$5832,$B11,'Demand forecast'!$C$9:$C$5832,U$6-0)</f>
        <v>14.184399121987767</v>
      </c>
    </row>
    <row r="12" spans="1:21" ht="15">
      <c r="B12" s="45" t="s">
        <v>28</v>
      </c>
      <c r="C12" s="45" t="str">
        <f>INDEX('Demand forecast'!$M$9:$M$5832,MATCH($B12,'Demand forecast'!$B$9:$B$5832,0))</f>
        <v>No</v>
      </c>
      <c r="D12" s="25">
        <f t="shared" si="1"/>
        <v>2.1365539966098579E-2</v>
      </c>
      <c r="E12" s="45" t="str">
        <f t="shared" ref="E12:E75" si="3">IFERROR(IF(D12 &gt; 0.02, "High growth", IF(D12 &gt; 0, "Small growth", IF(D12 &lt;= 0, "Steady/falling", D12))), IF(U12=0, "Steady/falling", "High growth"))</f>
        <v>High growth</v>
      </c>
      <c r="F12" s="42">
        <f>SUMIFS('Demand forecast'!$I$9:$I$5832,'Demand forecast'!$B$9:$B$5832,$B12,'Demand forecast'!$C$9:$C$5832,F$6-0)</f>
        <v>8.9939999999999998</v>
      </c>
      <c r="G12" s="42">
        <f>SUMIFS('Demand forecast'!$I$9:$I$5832,'Demand forecast'!$B$9:$B$5832,$B12,'Demand forecast'!$C$9:$C$5832,G$6-0)</f>
        <v>9.25</v>
      </c>
      <c r="H12" s="42">
        <f>SUMIFS('Demand forecast'!$I$9:$I$5832,'Demand forecast'!$B$9:$B$5832,$B12,'Demand forecast'!$C$9:$C$5832,H$6-0)</f>
        <v>10.669587990398101</v>
      </c>
      <c r="I12" s="42">
        <f>SUMIFS('Demand forecast'!$I$9:$I$5832,'Demand forecast'!$B$9:$B$5832,$B12,'Demand forecast'!$C$9:$C$5832,I$6-0)</f>
        <v>10.253</v>
      </c>
      <c r="J12" s="42">
        <f>SUMIFS('Demand forecast'!$I$9:$I$5832,'Demand forecast'!$B$9:$B$5832,$B12,'Demand forecast'!$C$9:$C$5832,J$6-0)</f>
        <v>9.8203999999999994</v>
      </c>
      <c r="K12" s="42">
        <f>SUMIFS('Demand forecast'!$I$9:$I$5832,'Demand forecast'!$B$9:$B$5832,$B12,'Demand forecast'!$C$9:$C$5832,K$6-0)</f>
        <v>9.9209999999999994</v>
      </c>
      <c r="L12" s="42">
        <f>SUMIFS('Demand forecast'!$I$9:$I$5832,'Demand forecast'!$B$9:$B$5832,$B12,'Demand forecast'!$C$9:$C$5832,L$6-0)</f>
        <v>9.9943109749303343</v>
      </c>
      <c r="M12" s="42">
        <f>SUMIFS('Demand forecast'!$I$9:$I$5832,'Demand forecast'!$B$9:$B$5832,$B12,'Demand forecast'!$C$9:$C$5832,M$6-0)</f>
        <v>9.9155918361150821</v>
      </c>
      <c r="N12" s="42">
        <f>SUMIFS('Demand forecast'!$I$9:$I$5832,'Demand forecast'!$B$9:$B$5832,$B12,'Demand forecast'!$C$9:$C$5832,N$6-0)</f>
        <v>10.03509228180279</v>
      </c>
      <c r="O12" s="42">
        <f>SUMIFS('Demand forecast'!$I$9:$I$5832,'Demand forecast'!$B$9:$B$5832,$B12,'Demand forecast'!$C$9:$C$5832,O$6-0)</f>
        <v>9.8650641274545912</v>
      </c>
      <c r="P12" s="42">
        <f>SUMIFS('Demand forecast'!$I$9:$I$5832,'Demand forecast'!$B$9:$B$5832,$B12,'Demand forecast'!$C$9:$C$5832,P$6-0)</f>
        <v>9.9841551485907125</v>
      </c>
      <c r="Q12" s="42">
        <f>SUMIFS('Demand forecast'!$I$9:$I$5832,'Demand forecast'!$B$9:$B$5832,$B12,'Demand forecast'!$C$9:$C$5832,Q$6-0)</f>
        <v>10.252307511730569</v>
      </c>
      <c r="R12" s="42">
        <f>SUMIFS('Demand forecast'!$I$9:$I$5832,'Demand forecast'!$B$9:$B$5832,$B12,'Demand forecast'!$C$9:$C$5832,R$6-0)</f>
        <v>10.670302170151095</v>
      </c>
      <c r="S12" s="42">
        <f>SUMIFS('Demand forecast'!$I$9:$I$5832,'Demand forecast'!$B$9:$B$5832,$B12,'Demand forecast'!$C$9:$C$5832,S$6-0)</f>
        <v>11.062881118903997</v>
      </c>
      <c r="T12" s="42">
        <f>SUMIFS('Demand forecast'!$I$9:$I$5832,'Demand forecast'!$B$9:$B$5832,$B12,'Demand forecast'!$C$9:$C$5832,T$6-0)</f>
        <v>11.575847172542931</v>
      </c>
      <c r="U12" s="42">
        <f>SUMIFS('Demand forecast'!$I$9:$I$5832,'Demand forecast'!$B$9:$B$5832,$B12,'Demand forecast'!$C$9:$C$5832,U$6-0)</f>
        <v>12.088813226181864</v>
      </c>
    </row>
    <row r="13" spans="1:21" ht="15">
      <c r="B13" s="45" t="s">
        <v>43</v>
      </c>
      <c r="C13" s="45" t="str">
        <f>INDEX('Demand forecast'!$M$9:$M$5832,MATCH($B13,'Demand forecast'!$B$9:$B$5832,0))</f>
        <v>No</v>
      </c>
      <c r="D13" s="25">
        <f t="shared" si="1"/>
        <v>9.6789253252640428E-3</v>
      </c>
      <c r="E13" s="45" t="str">
        <f t="shared" si="3"/>
        <v>Small growth</v>
      </c>
      <c r="F13" s="42">
        <f>SUMIFS('Demand forecast'!$I$9:$I$5832,'Demand forecast'!$B$9:$B$5832,$B13,'Demand forecast'!$C$9:$C$5832,F$6-0)</f>
        <v>15.064</v>
      </c>
      <c r="G13" s="42">
        <f>SUMIFS('Demand forecast'!$I$9:$I$5832,'Demand forecast'!$B$9:$B$5832,$B13,'Demand forecast'!$C$9:$C$5832,G$6-0)</f>
        <v>15.31</v>
      </c>
      <c r="H13" s="42">
        <f>SUMIFS('Demand forecast'!$I$9:$I$5832,'Demand forecast'!$B$9:$B$5832,$B13,'Demand forecast'!$C$9:$C$5832,H$6-0)</f>
        <v>16.960520545461144</v>
      </c>
      <c r="I13" s="42">
        <f>SUMIFS('Demand forecast'!$I$9:$I$5832,'Demand forecast'!$B$9:$B$5832,$B13,'Demand forecast'!$C$9:$C$5832,I$6-0)</f>
        <v>15.0383</v>
      </c>
      <c r="J13" s="42">
        <f>SUMIFS('Demand forecast'!$I$9:$I$5832,'Demand forecast'!$B$9:$B$5832,$B13,'Demand forecast'!$C$9:$C$5832,J$6-0)</f>
        <v>15.414099999999999</v>
      </c>
      <c r="K13" s="42">
        <f>SUMIFS('Demand forecast'!$I$9:$I$5832,'Demand forecast'!$B$9:$B$5832,$B13,'Demand forecast'!$C$9:$C$5832,K$6-0)</f>
        <v>15.243332613</v>
      </c>
      <c r="L13" s="42">
        <f>SUMIFS('Demand forecast'!$I$9:$I$5832,'Demand forecast'!$B$9:$B$5832,$B13,'Demand forecast'!$C$9:$C$5832,L$6-0)</f>
        <v>15.264402883035348</v>
      </c>
      <c r="M13" s="42">
        <f>SUMIFS('Demand forecast'!$I$9:$I$5832,'Demand forecast'!$B$9:$B$5832,$B13,'Demand forecast'!$C$9:$C$5832,M$6-0)</f>
        <v>15.206725836849916</v>
      </c>
      <c r="N13" s="42">
        <f>SUMIFS('Demand forecast'!$I$9:$I$5832,'Demand forecast'!$B$9:$B$5832,$B13,'Demand forecast'!$C$9:$C$5832,N$6-0)</f>
        <v>15.394512279053588</v>
      </c>
      <c r="O13" s="42">
        <f>SUMIFS('Demand forecast'!$I$9:$I$5832,'Demand forecast'!$B$9:$B$5832,$B13,'Demand forecast'!$C$9:$C$5832,O$6-0)</f>
        <v>15.099974091873495</v>
      </c>
      <c r="P13" s="42">
        <f>SUMIFS('Demand forecast'!$I$9:$I$5832,'Demand forecast'!$B$9:$B$5832,$B13,'Demand forecast'!$C$9:$C$5832,P$6-0)</f>
        <v>15.152242376605944</v>
      </c>
      <c r="Q13" s="42">
        <f>SUMIFS('Demand forecast'!$I$9:$I$5832,'Demand forecast'!$B$9:$B$5832,$B13,'Demand forecast'!$C$9:$C$5832,Q$6-0)</f>
        <v>15.317725313645045</v>
      </c>
      <c r="R13" s="42">
        <f>SUMIFS('Demand forecast'!$I$9:$I$5832,'Demand forecast'!$B$9:$B$5832,$B13,'Demand forecast'!$C$9:$C$5832,R$6-0)</f>
        <v>15.605460467941056</v>
      </c>
      <c r="S13" s="42">
        <f>SUMIFS('Demand forecast'!$I$9:$I$5832,'Demand forecast'!$B$9:$B$5832,$B13,'Demand forecast'!$C$9:$C$5832,S$6-0)</f>
        <v>15.869779397201816</v>
      </c>
      <c r="T13" s="42">
        <f>SUMIFS('Demand forecast'!$I$9:$I$5832,'Demand forecast'!$B$9:$B$5832,$B13,'Demand forecast'!$C$9:$C$5832,T$6-0)</f>
        <v>16.258264431193531</v>
      </c>
      <c r="U13" s="42">
        <f>SUMIFS('Demand forecast'!$I$9:$I$5832,'Demand forecast'!$B$9:$B$5832,$B13,'Demand forecast'!$C$9:$C$5832,U$6-0)</f>
        <v>16.646749465185248</v>
      </c>
    </row>
    <row r="14" spans="1:21" customFormat="1" ht="15">
      <c r="A14" s="1"/>
      <c r="B14" s="45" t="s">
        <v>47</v>
      </c>
      <c r="C14" s="45" t="str">
        <f>INDEX('Demand forecast'!$M$9:$M$5832,MATCH($B14,'Demand forecast'!$B$9:$B$5832,0))</f>
        <v>No</v>
      </c>
      <c r="D14" s="25">
        <f t="shared" si="1"/>
        <v>-2.3964902956652434E-4</v>
      </c>
      <c r="E14" s="45" t="str">
        <f t="shared" si="3"/>
        <v>Steady/falling</v>
      </c>
      <c r="F14" s="42">
        <f>SUMIFS('Demand forecast'!$I$9:$I$5832,'Demand forecast'!$B$9:$B$5832,$B14,'Demand forecast'!$C$9:$C$5832,F$6-0)</f>
        <v>0.89800000000000002</v>
      </c>
      <c r="G14" s="42">
        <f>SUMIFS('Demand forecast'!$I$9:$I$5832,'Demand forecast'!$B$9:$B$5832,$B14,'Demand forecast'!$C$9:$C$5832,G$6-0)</f>
        <v>0.89800000000000002</v>
      </c>
      <c r="H14" s="42">
        <f>SUMIFS('Demand forecast'!$I$9:$I$5832,'Demand forecast'!$B$9:$B$5832,$B14,'Demand forecast'!$C$9:$C$5832,H$6-0)</f>
        <v>0.33800000000000002</v>
      </c>
      <c r="I14" s="42">
        <f>SUMIFS('Demand forecast'!$I$9:$I$5832,'Demand forecast'!$B$9:$B$5832,$B14,'Demand forecast'!$C$9:$C$5832,I$6-0)</f>
        <v>0.91300000000000003</v>
      </c>
      <c r="J14" s="42">
        <f>SUMIFS('Demand forecast'!$I$9:$I$5832,'Demand forecast'!$B$9:$B$5832,$B14,'Demand forecast'!$C$9:$C$5832,J$6-0)</f>
        <v>0.79</v>
      </c>
      <c r="K14" s="42">
        <f>SUMIFS('Demand forecast'!$I$9:$I$5832,'Demand forecast'!$B$9:$B$5832,$B14,'Demand forecast'!$C$9:$C$5832,K$6-0)</f>
        <v>1.0278</v>
      </c>
      <c r="L14" s="42">
        <f>SUMIFS('Demand forecast'!$I$9:$I$5832,'Demand forecast'!$B$9:$B$5832,$B14,'Demand forecast'!$C$9:$C$5832,L$6-0)</f>
        <v>0.9437574705691858</v>
      </c>
      <c r="M14" s="42">
        <f>SUMIFS('Demand forecast'!$I$9:$I$5832,'Demand forecast'!$B$9:$B$5832,$B14,'Demand forecast'!$C$9:$C$5832,M$6-0)</f>
        <v>0.86717675898611779</v>
      </c>
      <c r="N14" s="42">
        <f>SUMIFS('Demand forecast'!$I$9:$I$5832,'Demand forecast'!$B$9:$B$5832,$B14,'Demand forecast'!$C$9:$C$5832,N$6-0)</f>
        <v>0.79767117246005159</v>
      </c>
      <c r="O14" s="42">
        <f>SUMIFS('Demand forecast'!$I$9:$I$5832,'Demand forecast'!$B$9:$B$5832,$B14,'Demand forecast'!$C$9:$C$5832,O$6-0)</f>
        <v>0.73437772230675258</v>
      </c>
      <c r="P14" s="42">
        <f>SUMIFS('Demand forecast'!$I$9:$I$5832,'Demand forecast'!$B$9:$B$5832,$B14,'Demand forecast'!$C$9:$C$5832,P$6-0)</f>
        <v>0.69531199727045601</v>
      </c>
      <c r="Q14" s="42">
        <f>SUMIFS('Demand forecast'!$I$9:$I$5832,'Demand forecast'!$B$9:$B$5832,$B14,'Demand forecast'!$C$9:$C$5832,Q$6-0)</f>
        <v>0.72963258893994321</v>
      </c>
      <c r="R14" s="42">
        <f>SUMIFS('Demand forecast'!$I$9:$I$5832,'Demand forecast'!$B$9:$B$5832,$B14,'Demand forecast'!$C$9:$C$5832,R$6-0)</f>
        <v>0.78035470687540298</v>
      </c>
      <c r="S14" s="42">
        <f>SUMIFS('Demand forecast'!$I$9:$I$5832,'Demand forecast'!$B$9:$B$5832,$B14,'Demand forecast'!$C$9:$C$5832,S$6-0)</f>
        <v>0.82824899121173146</v>
      </c>
      <c r="T14" s="42">
        <f>SUMIFS('Demand forecast'!$I$9:$I$5832,'Demand forecast'!$B$9:$B$5832,$B14,'Demand forecast'!$C$9:$C$5832,T$6-0)</f>
        <v>0.88498643844424829</v>
      </c>
      <c r="U14" s="42">
        <f>SUMIFS('Demand forecast'!$I$9:$I$5832,'Demand forecast'!$B$9:$B$5832,$B14,'Demand forecast'!$C$9:$C$5832,U$6-0)</f>
        <v>0.94172388567676513</v>
      </c>
    </row>
    <row r="15" spans="1:21" customFormat="1" ht="15">
      <c r="A15" s="1"/>
      <c r="B15" s="6" t="s">
        <v>63</v>
      </c>
      <c r="C15" s="6" t="str">
        <f>INDEX('Demand forecast'!$M$9:$M$5832,MATCH($B15,'Demand forecast'!$B$9:$B$5832,0))</f>
        <v>No</v>
      </c>
      <c r="D15" s="25">
        <f t="shared" si="1"/>
        <v>6.2583760322980631E-3</v>
      </c>
      <c r="E15" s="6" t="str">
        <f t="shared" si="3"/>
        <v>Small growth</v>
      </c>
      <c r="F15" s="42">
        <f>SUMIFS('Demand forecast'!$I$9:$I$5832,'Demand forecast'!$B$9:$B$5832,$B15,'Demand forecast'!$C$9:$C$5832,F$6-0)</f>
        <v>8.7840000000000007</v>
      </c>
      <c r="G15" s="42">
        <f>SUMIFS('Demand forecast'!$I$9:$I$5832,'Demand forecast'!$B$9:$B$5832,$B15,'Demand forecast'!$C$9:$C$5832,G$6-0)</f>
        <v>8.7840000000000007</v>
      </c>
      <c r="H15" s="42">
        <f>SUMIFS('Demand forecast'!$I$9:$I$5832,'Demand forecast'!$B$9:$B$5832,$B15,'Demand forecast'!$C$9:$C$5832,H$6-0)</f>
        <v>7.88</v>
      </c>
      <c r="I15" s="42">
        <f>SUMIFS('Demand forecast'!$I$9:$I$5832,'Demand forecast'!$B$9:$B$5832,$B15,'Demand forecast'!$C$9:$C$5832,I$6-0)</f>
        <v>9.2769999999999992</v>
      </c>
      <c r="J15" s="42">
        <f>SUMIFS('Demand forecast'!$I$9:$I$5832,'Demand forecast'!$B$9:$B$5832,$B15,'Demand forecast'!$C$9:$C$5832,J$6-0)</f>
        <v>8.1920000000000002</v>
      </c>
      <c r="K15" s="42">
        <f>SUMIFS('Demand forecast'!$I$9:$I$5832,'Demand forecast'!$B$9:$B$5832,$B15,'Demand forecast'!$C$9:$C$5832,K$6-0)</f>
        <v>7.2990000000000004</v>
      </c>
      <c r="L15" s="42">
        <f>SUMIFS('Demand forecast'!$I$9:$I$5832,'Demand forecast'!$B$9:$B$5832,$B15,'Demand forecast'!$C$9:$C$5832,L$6-0)</f>
        <v>7.3371925266048708</v>
      </c>
      <c r="M15" s="42">
        <f>SUMIFS('Demand forecast'!$I$9:$I$5832,'Demand forecast'!$B$9:$B$5832,$B15,'Demand forecast'!$C$9:$C$5832,M$6-0)</f>
        <v>7.2650254842462614</v>
      </c>
      <c r="N15" s="42">
        <f>SUMIFS('Demand forecast'!$I$9:$I$5832,'Demand forecast'!$B$9:$B$5832,$B15,'Demand forecast'!$C$9:$C$5832,N$6-0)</f>
        <v>7.2928576837775561</v>
      </c>
      <c r="O15" s="42">
        <f>SUMIFS('Demand forecast'!$I$9:$I$5832,'Demand forecast'!$B$9:$B$5832,$B15,'Demand forecast'!$C$9:$C$5832,O$6-0)</f>
        <v>7.2016628638434081</v>
      </c>
      <c r="P15" s="42">
        <f>SUMIFS('Demand forecast'!$I$9:$I$5832,'Demand forecast'!$B$9:$B$5832,$B15,'Demand forecast'!$C$9:$C$5832,P$6-0)</f>
        <v>7.2221259822272703</v>
      </c>
      <c r="Q15" s="42">
        <f>SUMIFS('Demand forecast'!$I$9:$I$5832,'Demand forecast'!$B$9:$B$5832,$B15,'Demand forecast'!$C$9:$C$5832,Q$6-0)</f>
        <v>7.28491997929207</v>
      </c>
      <c r="R15" s="42">
        <f>SUMIFS('Demand forecast'!$I$9:$I$5832,'Demand forecast'!$B$9:$B$5832,$B15,'Demand forecast'!$C$9:$C$5832,R$6-0)</f>
        <v>7.3894354849847046</v>
      </c>
      <c r="S15" s="42">
        <f>SUMIFS('Demand forecast'!$I$9:$I$5832,'Demand forecast'!$B$9:$B$5832,$B15,'Demand forecast'!$C$9:$C$5832,S$6-0)</f>
        <v>7.4864471208551313</v>
      </c>
      <c r="T15" s="42">
        <f>SUMIFS('Demand forecast'!$I$9:$I$5832,'Demand forecast'!$B$9:$B$5832,$B15,'Demand forecast'!$C$9:$C$5832,T$6-0)</f>
        <v>7.6237039698987337</v>
      </c>
      <c r="U15" s="42">
        <f>SUMIFS('Demand forecast'!$I$9:$I$5832,'Demand forecast'!$B$9:$B$5832,$B15,'Demand forecast'!$C$9:$C$5832,U$6-0)</f>
        <v>7.760960818942336</v>
      </c>
    </row>
    <row r="16" spans="1:21" customFormat="1" ht="15">
      <c r="A16" s="1"/>
      <c r="B16" s="6" t="s">
        <v>226</v>
      </c>
      <c r="C16" s="6" t="str">
        <f>INDEX('Demand forecast'!$M$9:$M$5832,MATCH($B16,'Demand forecast'!$B$9:$B$5832,0))</f>
        <v>Yes</v>
      </c>
      <c r="D16" s="25">
        <f t="shared" si="1"/>
        <v>0</v>
      </c>
      <c r="E16" s="6" t="str">
        <f t="shared" si="3"/>
        <v>Steady/falling</v>
      </c>
      <c r="F16" s="42">
        <f>SUMIFS('Demand forecast'!$I$9:$I$5832,'Demand forecast'!$B$9:$B$5832,$B16,'Demand forecast'!$C$9:$C$5832,F$6-0)</f>
        <v>8.266</v>
      </c>
      <c r="G16" s="42">
        <f>SUMIFS('Demand forecast'!$I$9:$I$5832,'Demand forecast'!$B$9:$B$5832,$B16,'Demand forecast'!$C$9:$C$5832,G$6-0)</f>
        <v>8.266</v>
      </c>
      <c r="H16" s="42">
        <f>SUMIFS('Demand forecast'!$I$9:$I$5832,'Demand forecast'!$B$9:$B$5832,$B16,'Demand forecast'!$C$9:$C$5832,H$6-0)</f>
        <v>8.2910000000000004</v>
      </c>
      <c r="I16" s="42">
        <f>SUMIFS('Demand forecast'!$I$9:$I$5832,'Demand forecast'!$B$9:$B$5832,$B16,'Demand forecast'!$C$9:$C$5832,I$6-0)</f>
        <v>8.5329999999999995</v>
      </c>
      <c r="J16" s="42">
        <f>SUMIFS('Demand forecast'!$I$9:$I$5832,'Demand forecast'!$B$9:$B$5832,$B16,'Demand forecast'!$C$9:$C$5832,J$6-0)</f>
        <v>8.1020000000000003</v>
      </c>
      <c r="K16" s="42">
        <f>SUMIFS('Demand forecast'!$I$9:$I$5832,'Demand forecast'!$B$9:$B$5832,$B16,'Demand forecast'!$C$9:$C$5832,K$6-0)</f>
        <v>8.6207999999999991</v>
      </c>
      <c r="L16" s="42">
        <f>SUMIFS('Demand forecast'!$I$9:$I$5832,'Demand forecast'!$B$9:$B$5832,$B16,'Demand forecast'!$C$9:$C$5832,L$6-0)</f>
        <v>8.6207999999999991</v>
      </c>
      <c r="M16" s="42">
        <f>SUMIFS('Demand forecast'!$I$9:$I$5832,'Demand forecast'!$B$9:$B$5832,$B16,'Demand forecast'!$C$9:$C$5832,M$6-0)</f>
        <v>8.6207999999999991</v>
      </c>
      <c r="N16" s="42">
        <f>SUMIFS('Demand forecast'!$I$9:$I$5832,'Demand forecast'!$B$9:$B$5832,$B16,'Demand forecast'!$C$9:$C$5832,N$6-0)</f>
        <v>8.6207999999999991</v>
      </c>
      <c r="O16" s="42">
        <f>SUMIFS('Demand forecast'!$I$9:$I$5832,'Demand forecast'!$B$9:$B$5832,$B16,'Demand forecast'!$C$9:$C$5832,O$6-0)</f>
        <v>8.6207999999999991</v>
      </c>
      <c r="P16" s="42">
        <f>SUMIFS('Demand forecast'!$I$9:$I$5832,'Demand forecast'!$B$9:$B$5832,$B16,'Demand forecast'!$C$9:$C$5832,P$6-0)</f>
        <v>8.6207999999999991</v>
      </c>
      <c r="Q16" s="42">
        <f>SUMIFS('Demand forecast'!$I$9:$I$5832,'Demand forecast'!$B$9:$B$5832,$B16,'Demand forecast'!$C$9:$C$5832,Q$6-0)</f>
        <v>8.6207999999999991</v>
      </c>
      <c r="R16" s="42">
        <f>SUMIFS('Demand forecast'!$I$9:$I$5832,'Demand forecast'!$B$9:$B$5832,$B16,'Demand forecast'!$C$9:$C$5832,R$6-0)</f>
        <v>8.6207999999999991</v>
      </c>
      <c r="S16" s="42">
        <f>SUMIFS('Demand forecast'!$I$9:$I$5832,'Demand forecast'!$B$9:$B$5832,$B16,'Demand forecast'!$C$9:$C$5832,S$6-0)</f>
        <v>8.6207999999999991</v>
      </c>
      <c r="T16" s="42">
        <f>SUMIFS('Demand forecast'!$I$9:$I$5832,'Demand forecast'!$B$9:$B$5832,$B16,'Demand forecast'!$C$9:$C$5832,T$6-0)</f>
        <v>8.6207999999999991</v>
      </c>
      <c r="U16" s="42">
        <f>SUMIFS('Demand forecast'!$I$9:$I$5832,'Demand forecast'!$B$9:$B$5832,$B16,'Demand forecast'!$C$9:$C$5832,U$6-0)</f>
        <v>8.6207999999999991</v>
      </c>
    </row>
    <row r="17" spans="1:21" customFormat="1" ht="15">
      <c r="A17" s="1"/>
      <c r="B17" s="6" t="s">
        <v>102</v>
      </c>
      <c r="C17" s="6" t="str">
        <f>INDEX('Demand forecast'!$M$9:$M$5832,MATCH($B17,'Demand forecast'!$B$9:$B$5832,0))</f>
        <v>No</v>
      </c>
      <c r="D17" s="25">
        <f t="shared" si="1"/>
        <v>2.9795046604079722E-3</v>
      </c>
      <c r="E17" s="6" t="str">
        <f t="shared" si="3"/>
        <v>Small growth</v>
      </c>
      <c r="F17" s="42">
        <f>SUMIFS('Demand forecast'!$I$9:$I$5832,'Demand forecast'!$B$9:$B$5832,$B17,'Demand forecast'!$C$9:$C$5832,F$6-0)</f>
        <v>17.306999999999999</v>
      </c>
      <c r="G17" s="42">
        <f>SUMIFS('Demand forecast'!$I$9:$I$5832,'Demand forecast'!$B$9:$B$5832,$B17,'Demand forecast'!$C$9:$C$5832,G$6-0)</f>
        <v>16.47</v>
      </c>
      <c r="H17" s="42">
        <f>SUMIFS('Demand forecast'!$I$9:$I$5832,'Demand forecast'!$B$9:$B$5832,$B17,'Demand forecast'!$C$9:$C$5832,H$6-0)</f>
        <v>18.160355793339395</v>
      </c>
      <c r="I17" s="42">
        <f>SUMIFS('Demand forecast'!$I$9:$I$5832,'Demand forecast'!$B$9:$B$5832,$B17,'Demand forecast'!$C$9:$C$5832,I$6-0)</f>
        <v>16.8034</v>
      </c>
      <c r="J17" s="42">
        <f>SUMIFS('Demand forecast'!$I$9:$I$5832,'Demand forecast'!$B$9:$B$5832,$B17,'Demand forecast'!$C$9:$C$5832,J$6-0)</f>
        <v>16.674199999999999</v>
      </c>
      <c r="K17" s="42">
        <f>SUMIFS('Demand forecast'!$I$9:$I$5832,'Demand forecast'!$B$9:$B$5832,$B17,'Demand forecast'!$C$9:$C$5832,K$6-0)</f>
        <v>16.180599999999998</v>
      </c>
      <c r="L17" s="42">
        <f>SUMIFS('Demand forecast'!$I$9:$I$5832,'Demand forecast'!$B$9:$B$5832,$B17,'Demand forecast'!$C$9:$C$5832,L$6-0)</f>
        <v>16.133361495926255</v>
      </c>
      <c r="M17" s="42">
        <f>SUMIFS('Demand forecast'!$I$9:$I$5832,'Demand forecast'!$B$9:$B$5832,$B17,'Demand forecast'!$C$9:$C$5832,M$6-0)</f>
        <v>16.083671668231862</v>
      </c>
      <c r="N17" s="42">
        <f>SUMIFS('Demand forecast'!$I$9:$I$5832,'Demand forecast'!$B$9:$B$5832,$B17,'Demand forecast'!$C$9:$C$5832,N$6-0)</f>
        <v>16.109504316314684</v>
      </c>
      <c r="O17" s="42">
        <f>SUMIFS('Demand forecast'!$I$9:$I$5832,'Demand forecast'!$B$9:$B$5832,$B17,'Demand forecast'!$C$9:$C$5832,O$6-0)</f>
        <v>15.81314808968</v>
      </c>
      <c r="P17" s="42">
        <f>SUMIFS('Demand forecast'!$I$9:$I$5832,'Demand forecast'!$B$9:$B$5832,$B17,'Demand forecast'!$C$9:$C$5832,P$6-0)</f>
        <v>15.781338491793749</v>
      </c>
      <c r="Q17" s="42">
        <f>SUMIFS('Demand forecast'!$I$9:$I$5832,'Demand forecast'!$B$9:$B$5832,$B17,'Demand forecast'!$C$9:$C$5832,Q$6-0)</f>
        <v>15.841715185015277</v>
      </c>
      <c r="R17" s="42">
        <f>SUMIFS('Demand forecast'!$I$9:$I$5832,'Demand forecast'!$B$9:$B$5832,$B17,'Demand forecast'!$C$9:$C$5832,R$6-0)</f>
        <v>15.992936565892816</v>
      </c>
      <c r="S17" s="42">
        <f>SUMIFS('Demand forecast'!$I$9:$I$5832,'Demand forecast'!$B$9:$B$5832,$B17,'Demand forecast'!$C$9:$C$5832,S$6-0)</f>
        <v>16.127317649786917</v>
      </c>
      <c r="T17" s="42">
        <f>SUMIFS('Demand forecast'!$I$9:$I$5832,'Demand forecast'!$B$9:$B$5832,$B17,'Demand forecast'!$C$9:$C$5832,T$6-0)</f>
        <v>16.349248007367056</v>
      </c>
      <c r="U17" s="42">
        <f>SUMIFS('Demand forecast'!$I$9:$I$5832,'Demand forecast'!$B$9:$B$5832,$B17,'Demand forecast'!$C$9:$C$5832,U$6-0)</f>
        <v>16.571178364947194</v>
      </c>
    </row>
    <row r="18" spans="1:21" customFormat="1" ht="15">
      <c r="A18" s="1"/>
      <c r="B18" s="6" t="s">
        <v>133</v>
      </c>
      <c r="C18" s="6" t="str">
        <f>INDEX('Demand forecast'!$M$9:$M$5832,MATCH($B18,'Demand forecast'!$B$9:$B$5832,0))</f>
        <v>No</v>
      </c>
      <c r="D18" s="25">
        <f t="shared" si="1"/>
        <v>1.0053951826210605E-2</v>
      </c>
      <c r="E18" s="6" t="str">
        <f t="shared" si="3"/>
        <v>Small growth</v>
      </c>
      <c r="F18" s="42">
        <f>SUMIFS('Demand forecast'!$I$9:$I$5832,'Demand forecast'!$B$9:$B$5832,$B18,'Demand forecast'!$C$9:$C$5832,F$6-0)</f>
        <v>13.67</v>
      </c>
      <c r="G18" s="42">
        <f>SUMIFS('Demand forecast'!$I$9:$I$5832,'Demand forecast'!$B$9:$B$5832,$B18,'Demand forecast'!$C$9:$C$5832,G$6-0)</f>
        <v>13.67</v>
      </c>
      <c r="H18" s="42">
        <f>SUMIFS('Demand forecast'!$I$9:$I$5832,'Demand forecast'!$B$9:$B$5832,$B18,'Demand forecast'!$C$9:$C$5832,H$6-0)</f>
        <v>13.877000000000001</v>
      </c>
      <c r="I18" s="42">
        <f>SUMIFS('Demand forecast'!$I$9:$I$5832,'Demand forecast'!$B$9:$B$5832,$B18,'Demand forecast'!$C$9:$C$5832,I$6-0)</f>
        <v>15.276999999999999</v>
      </c>
      <c r="J18" s="42">
        <f>SUMIFS('Demand forecast'!$I$9:$I$5832,'Demand forecast'!$B$9:$B$5832,$B18,'Demand forecast'!$C$9:$C$5832,J$6-0)</f>
        <v>15.577999999999999</v>
      </c>
      <c r="K18" s="42">
        <f>SUMIFS('Demand forecast'!$I$9:$I$5832,'Demand forecast'!$B$9:$B$5832,$B18,'Demand forecast'!$C$9:$C$5832,K$6-0)</f>
        <v>13.215</v>
      </c>
      <c r="L18" s="42">
        <f>SUMIFS('Demand forecast'!$I$9:$I$5832,'Demand forecast'!$B$9:$B$5832,$B18,'Demand forecast'!$C$9:$C$5832,L$6-0)</f>
        <v>13.622427321565141</v>
      </c>
      <c r="M18" s="42">
        <f>SUMIFS('Demand forecast'!$I$9:$I$5832,'Demand forecast'!$B$9:$B$5832,$B18,'Demand forecast'!$C$9:$C$5832,M$6-0)</f>
        <v>13.514871059464539</v>
      </c>
      <c r="N18" s="42">
        <f>SUMIFS('Demand forecast'!$I$9:$I$5832,'Demand forecast'!$B$9:$B$5832,$B18,'Demand forecast'!$C$9:$C$5832,N$6-0)</f>
        <v>13.658693084158024</v>
      </c>
      <c r="O18" s="42">
        <f>SUMIFS('Demand forecast'!$I$9:$I$5832,'Demand forecast'!$B$9:$B$5832,$B18,'Demand forecast'!$C$9:$C$5832,O$6-0)</f>
        <v>13.379365047399213</v>
      </c>
      <c r="P18" s="42">
        <f>SUMIFS('Demand forecast'!$I$9:$I$5832,'Demand forecast'!$B$9:$B$5832,$B18,'Demand forecast'!$C$9:$C$5832,P$6-0)</f>
        <v>13.430089231317938</v>
      </c>
      <c r="Q18" s="42">
        <f>SUMIFS('Demand forecast'!$I$9:$I$5832,'Demand forecast'!$B$9:$B$5832,$B18,'Demand forecast'!$C$9:$C$5832,Q$6-0)</f>
        <v>13.599017896752194</v>
      </c>
      <c r="R18" s="42">
        <f>SUMIFS('Demand forecast'!$I$9:$I$5832,'Demand forecast'!$B$9:$B$5832,$B18,'Demand forecast'!$C$9:$C$5832,R$6-0)</f>
        <v>13.884239848886702</v>
      </c>
      <c r="S18" s="42">
        <f>SUMIFS('Demand forecast'!$I$9:$I$5832,'Demand forecast'!$B$9:$B$5832,$B18,'Demand forecast'!$C$9:$C$5832,S$6-0)</f>
        <v>14.147805005173518</v>
      </c>
      <c r="T18" s="42">
        <f>SUMIFS('Demand forecast'!$I$9:$I$5832,'Demand forecast'!$B$9:$B$5832,$B18,'Demand forecast'!$C$9:$C$5832,T$6-0)</f>
        <v>14.526808666265083</v>
      </c>
      <c r="U18" s="42">
        <f>SUMIFS('Demand forecast'!$I$9:$I$5832,'Demand forecast'!$B$9:$B$5832,$B18,'Demand forecast'!$C$9:$C$5832,U$6-0)</f>
        <v>14.905812327356648</v>
      </c>
    </row>
    <row r="19" spans="1:21" customFormat="1" ht="15">
      <c r="A19" s="1"/>
      <c r="B19" s="6" t="s">
        <v>241</v>
      </c>
      <c r="C19" s="6" t="str">
        <f>INDEX('Demand forecast'!$M$9:$M$5832,MATCH($B19,'Demand forecast'!$B$9:$B$5832,0))</f>
        <v>Yes</v>
      </c>
      <c r="D19" s="25">
        <f t="shared" si="1"/>
        <v>0</v>
      </c>
      <c r="E19" s="6" t="str">
        <f t="shared" si="3"/>
        <v>Steady/falling</v>
      </c>
      <c r="F19" s="42">
        <f>SUMIFS('Demand forecast'!$I$9:$I$5832,'Demand forecast'!$B$9:$B$5832,$B19,'Demand forecast'!$C$9:$C$5832,F$6-0)</f>
        <v>1.8540000000000003</v>
      </c>
      <c r="G19" s="42">
        <f>SUMIFS('Demand forecast'!$I$9:$I$5832,'Demand forecast'!$B$9:$B$5832,$B19,'Demand forecast'!$C$9:$C$5832,G$6-0)</f>
        <v>1.8539999999999999</v>
      </c>
      <c r="H19" s="42">
        <f>SUMIFS('Demand forecast'!$I$9:$I$5832,'Demand forecast'!$B$9:$B$5832,$B19,'Demand forecast'!$C$9:$C$5832,H$6-0)</f>
        <v>2.0329999999999999</v>
      </c>
      <c r="I19" s="42">
        <f>SUMIFS('Demand forecast'!$I$9:$I$5832,'Demand forecast'!$B$9:$B$5832,$B19,'Demand forecast'!$C$9:$C$5832,I$6-0)</f>
        <v>2.5390000000000001</v>
      </c>
      <c r="J19" s="42">
        <f>SUMIFS('Demand forecast'!$I$9:$I$5832,'Demand forecast'!$B$9:$B$5832,$B19,'Demand forecast'!$C$9:$C$5832,J$6-0)</f>
        <v>1.0589999999999999</v>
      </c>
      <c r="K19" s="42">
        <f>SUMIFS('Demand forecast'!$I$9:$I$5832,'Demand forecast'!$B$9:$B$5832,$B19,'Demand forecast'!$C$9:$C$5832,K$6-0)</f>
        <v>0.92959999999999998</v>
      </c>
      <c r="L19" s="42">
        <f>SUMIFS('Demand forecast'!$I$9:$I$5832,'Demand forecast'!$B$9:$B$5832,$B19,'Demand forecast'!$C$9:$C$5832,L$6-0)</f>
        <v>0.92959999999999998</v>
      </c>
      <c r="M19" s="42">
        <f>SUMIFS('Demand forecast'!$I$9:$I$5832,'Demand forecast'!$B$9:$B$5832,$B19,'Demand forecast'!$C$9:$C$5832,M$6-0)</f>
        <v>0.92959999999999998</v>
      </c>
      <c r="N19" s="42">
        <f>SUMIFS('Demand forecast'!$I$9:$I$5832,'Demand forecast'!$B$9:$B$5832,$B19,'Demand forecast'!$C$9:$C$5832,N$6-0)</f>
        <v>0.92959999999999998</v>
      </c>
      <c r="O19" s="42">
        <f>SUMIFS('Demand forecast'!$I$9:$I$5832,'Demand forecast'!$B$9:$B$5832,$B19,'Demand forecast'!$C$9:$C$5832,O$6-0)</f>
        <v>0.92959999999999998</v>
      </c>
      <c r="P19" s="42">
        <f>SUMIFS('Demand forecast'!$I$9:$I$5832,'Demand forecast'!$B$9:$B$5832,$B19,'Demand forecast'!$C$9:$C$5832,P$6-0)</f>
        <v>0.92959999999999998</v>
      </c>
      <c r="Q19" s="42">
        <f>SUMIFS('Demand forecast'!$I$9:$I$5832,'Demand forecast'!$B$9:$B$5832,$B19,'Demand forecast'!$C$9:$C$5832,Q$6-0)</f>
        <v>0.92959999999999998</v>
      </c>
      <c r="R19" s="42">
        <f>SUMIFS('Demand forecast'!$I$9:$I$5832,'Demand forecast'!$B$9:$B$5832,$B19,'Demand forecast'!$C$9:$C$5832,R$6-0)</f>
        <v>0.92959999999999998</v>
      </c>
      <c r="S19" s="42">
        <f>SUMIFS('Demand forecast'!$I$9:$I$5832,'Demand forecast'!$B$9:$B$5832,$B19,'Demand forecast'!$C$9:$C$5832,S$6-0)</f>
        <v>0.92959999999999998</v>
      </c>
      <c r="T19" s="42">
        <f>SUMIFS('Demand forecast'!$I$9:$I$5832,'Demand forecast'!$B$9:$B$5832,$B19,'Demand forecast'!$C$9:$C$5832,T$6-0)</f>
        <v>0.92959999999999998</v>
      </c>
      <c r="U19" s="42">
        <f>SUMIFS('Demand forecast'!$I$9:$I$5832,'Demand forecast'!$B$9:$B$5832,$B19,'Demand forecast'!$C$9:$C$5832,U$6-0)</f>
        <v>0.92959999999999998</v>
      </c>
    </row>
    <row r="20" spans="1:21" customFormat="1" ht="15">
      <c r="A20" s="1"/>
      <c r="B20" s="6" t="s">
        <v>174</v>
      </c>
      <c r="C20" s="6" t="str">
        <f>INDEX('Demand forecast'!$M$9:$M$5832,MATCH($B20,'Demand forecast'!$B$9:$B$5832,0))</f>
        <v>No</v>
      </c>
      <c r="D20" s="25">
        <f t="shared" si="1"/>
        <v>1.2698876356127986E-2</v>
      </c>
      <c r="E20" s="6" t="str">
        <f t="shared" si="3"/>
        <v>Small growth</v>
      </c>
      <c r="F20" s="42">
        <f>SUMIFS('Demand forecast'!$I$9:$I$5832,'Demand forecast'!$B$9:$B$5832,$B20,'Demand forecast'!$C$9:$C$5832,F$6-0)</f>
        <v>4.13</v>
      </c>
      <c r="G20" s="42">
        <f>SUMIFS('Demand forecast'!$I$9:$I$5832,'Demand forecast'!$B$9:$B$5832,$B20,'Demand forecast'!$C$9:$C$5832,G$6-0)</f>
        <v>4.13</v>
      </c>
      <c r="H20" s="42">
        <f>SUMIFS('Demand forecast'!$I$9:$I$5832,'Demand forecast'!$B$9:$B$5832,$B20,'Demand forecast'!$C$9:$C$5832,H$6-0)</f>
        <v>4.29</v>
      </c>
      <c r="I20" s="42">
        <f>SUMIFS('Demand forecast'!$I$9:$I$5832,'Demand forecast'!$B$9:$B$5832,$B20,'Demand forecast'!$C$9:$C$5832,I$6-0)</f>
        <v>5.0750000000000002</v>
      </c>
      <c r="J20" s="42">
        <f>SUMIFS('Demand forecast'!$I$9:$I$5832,'Demand forecast'!$B$9:$B$5832,$B20,'Demand forecast'!$C$9:$C$5832,J$6-0)</f>
        <v>5.7649999999999997</v>
      </c>
      <c r="K20" s="42">
        <f>SUMIFS('Demand forecast'!$I$9:$I$5832,'Demand forecast'!$B$9:$B$5832,$B20,'Demand forecast'!$C$9:$C$5832,K$6-0)</f>
        <v>4.59</v>
      </c>
      <c r="L20" s="42">
        <f>SUMIFS('Demand forecast'!$I$9:$I$5832,'Demand forecast'!$B$9:$B$5832,$B20,'Demand forecast'!$C$9:$C$5832,L$6-0)</f>
        <v>4.5466666751470468</v>
      </c>
      <c r="M20" s="42">
        <f>SUMIFS('Demand forecast'!$I$9:$I$5832,'Demand forecast'!$B$9:$B$5832,$B20,'Demand forecast'!$C$9:$C$5832,M$6-0)</f>
        <v>4.507033893321724</v>
      </c>
      <c r="N20" s="42">
        <f>SUMIFS('Demand forecast'!$I$9:$I$5832,'Demand forecast'!$B$9:$B$5832,$B20,'Demand forecast'!$C$9:$C$5832,N$6-0)</f>
        <v>4.5609597690763746</v>
      </c>
      <c r="O20" s="42">
        <f>SUMIFS('Demand forecast'!$I$9:$I$5832,'Demand forecast'!$B$9:$B$5832,$B20,'Demand forecast'!$C$9:$C$5832,O$6-0)</f>
        <v>4.4635001861295498</v>
      </c>
      <c r="P20" s="42">
        <f>SUMIFS('Demand forecast'!$I$9:$I$5832,'Demand forecast'!$B$9:$B$5832,$B20,'Demand forecast'!$C$9:$C$5832,P$6-0)</f>
        <v>4.4881097253809701</v>
      </c>
      <c r="Q20" s="42">
        <f>SUMIFS('Demand forecast'!$I$9:$I$5832,'Demand forecast'!$B$9:$B$5832,$B20,'Demand forecast'!$C$9:$C$5832,Q$6-0)</f>
        <v>4.5591415529593942</v>
      </c>
      <c r="R20" s="42">
        <f>SUMIFS('Demand forecast'!$I$9:$I$5832,'Demand forecast'!$B$9:$B$5832,$B20,'Demand forecast'!$C$9:$C$5832,R$6-0)</f>
        <v>4.6760627786806133</v>
      </c>
      <c r="S20" s="42">
        <f>SUMIFS('Demand forecast'!$I$9:$I$5832,'Demand forecast'!$B$9:$B$5832,$B20,'Demand forecast'!$C$9:$C$5832,S$6-0)</f>
        <v>4.7846261112862472</v>
      </c>
      <c r="T20" s="42">
        <f>SUMIFS('Demand forecast'!$I$9:$I$5832,'Demand forecast'!$B$9:$B$5832,$B20,'Demand forecast'!$C$9:$C$5832,T$6-0)</f>
        <v>4.9390616416644804</v>
      </c>
      <c r="U20" s="42">
        <f>SUMIFS('Demand forecast'!$I$9:$I$5832,'Demand forecast'!$B$9:$B$5832,$B20,'Demand forecast'!$C$9:$C$5832,U$6-0)</f>
        <v>5.0934971720427136</v>
      </c>
    </row>
    <row r="21" spans="1:21" customFormat="1" ht="15">
      <c r="A21" s="1"/>
      <c r="B21" s="6" t="s">
        <v>193</v>
      </c>
      <c r="C21" s="6" t="str">
        <f>INDEX('Demand forecast'!$M$9:$M$5832,MATCH($B21,'Demand forecast'!$B$9:$B$5832,0))</f>
        <v>Yes</v>
      </c>
      <c r="D21" s="25">
        <f t="shared" si="1"/>
        <v>0.11292905558887356</v>
      </c>
      <c r="E21" s="6" t="str">
        <f t="shared" si="3"/>
        <v>High growth</v>
      </c>
      <c r="F21" s="42">
        <f>SUMIFS('Demand forecast'!$I$9:$I$5832,'Demand forecast'!$B$9:$B$5832,$B21,'Demand forecast'!$C$9:$C$5832,F$6-0)</f>
        <v>3.702</v>
      </c>
      <c r="G21" s="42">
        <f>SUMIFS('Demand forecast'!$I$9:$I$5832,'Demand forecast'!$B$9:$B$5832,$B21,'Demand forecast'!$C$9:$C$5832,G$6-0)</f>
        <v>3.702</v>
      </c>
      <c r="H21" s="42">
        <f>SUMIFS('Demand forecast'!$I$9:$I$5832,'Demand forecast'!$B$9:$B$5832,$B21,'Demand forecast'!$C$9:$C$5832,H$6-0)</f>
        <v>3.6819999999999999</v>
      </c>
      <c r="I21" s="42">
        <f>SUMIFS('Demand forecast'!$I$9:$I$5832,'Demand forecast'!$B$9:$B$5832,$B21,'Demand forecast'!$C$9:$C$5832,I$6-0)</f>
        <v>3.7719999999999998</v>
      </c>
      <c r="J21" s="42">
        <f>SUMIFS('Demand forecast'!$I$9:$I$5832,'Demand forecast'!$B$9:$B$5832,$B21,'Demand forecast'!$C$9:$C$5832,J$6-0)</f>
        <v>3.8570000000000002</v>
      </c>
      <c r="K21" s="42">
        <f>SUMIFS('Demand forecast'!$I$9:$I$5832,'Demand forecast'!$B$9:$B$5832,$B21,'Demand forecast'!$C$9:$C$5832,K$6-0)</f>
        <v>3.9319999999999999</v>
      </c>
      <c r="L21" s="42">
        <f>SUMIFS('Demand forecast'!$I$9:$I$5832,'Demand forecast'!$B$9:$B$5832,$B21,'Demand forecast'!$C$9:$C$5832,L$6-0)</f>
        <v>3.9319999999999999</v>
      </c>
      <c r="M21" s="42">
        <f>SUMIFS('Demand forecast'!$I$9:$I$5832,'Demand forecast'!$B$9:$B$5832,$B21,'Demand forecast'!$C$9:$C$5832,M$6-0)</f>
        <v>10.29961133603239</v>
      </c>
      <c r="N21" s="42">
        <f>SUMIFS('Demand forecast'!$I$9:$I$5832,'Demand forecast'!$B$9:$B$5832,$B21,'Demand forecast'!$C$9:$C$5832,N$6-0)</f>
        <v>10.29961133603239</v>
      </c>
      <c r="O21" s="42">
        <f>SUMIFS('Demand forecast'!$I$9:$I$5832,'Demand forecast'!$B$9:$B$5832,$B21,'Demand forecast'!$C$9:$C$5832,O$6-0)</f>
        <v>10.29961133603239</v>
      </c>
      <c r="P21" s="42">
        <f>SUMIFS('Demand forecast'!$I$9:$I$5832,'Demand forecast'!$B$9:$B$5832,$B21,'Demand forecast'!$C$9:$C$5832,P$6-0)</f>
        <v>10.29961133603239</v>
      </c>
      <c r="Q21" s="42">
        <f>SUMIFS('Demand forecast'!$I$9:$I$5832,'Demand forecast'!$B$9:$B$5832,$B21,'Demand forecast'!$C$9:$C$5832,Q$6-0)</f>
        <v>10.29961133603239</v>
      </c>
      <c r="R21" s="42">
        <f>SUMIFS('Demand forecast'!$I$9:$I$5832,'Demand forecast'!$B$9:$B$5832,$B21,'Demand forecast'!$C$9:$C$5832,R$6-0)</f>
        <v>10.29961133603239</v>
      </c>
      <c r="S21" s="42">
        <f>SUMIFS('Demand forecast'!$I$9:$I$5832,'Demand forecast'!$B$9:$B$5832,$B21,'Demand forecast'!$C$9:$C$5832,S$6-0)</f>
        <v>10.29961133603239</v>
      </c>
      <c r="T21" s="42">
        <f>SUMIFS('Demand forecast'!$I$9:$I$5832,'Demand forecast'!$B$9:$B$5832,$B21,'Demand forecast'!$C$9:$C$5832,T$6-0)</f>
        <v>10.29961133603239</v>
      </c>
      <c r="U21" s="42">
        <f>SUMIFS('Demand forecast'!$I$9:$I$5832,'Demand forecast'!$B$9:$B$5832,$B21,'Demand forecast'!$C$9:$C$5832,U$6-0)</f>
        <v>10.29961133603239</v>
      </c>
    </row>
    <row r="22" spans="1:21" ht="15">
      <c r="B22" s="6" t="s">
        <v>245</v>
      </c>
      <c r="C22" s="6" t="str">
        <f>INDEX('Demand forecast'!$M$9:$M$5832,MATCH($B22,'Demand forecast'!$B$9:$B$5832,0))</f>
        <v>Yes</v>
      </c>
      <c r="D22" s="25">
        <f t="shared" si="1"/>
        <v>0</v>
      </c>
      <c r="E22" s="6" t="str">
        <f t="shared" si="3"/>
        <v>Steady/falling</v>
      </c>
      <c r="F22" s="42">
        <f>SUMIFS('Demand forecast'!$I$9:$I$5832,'Demand forecast'!$B$9:$B$5832,$B22,'Demand forecast'!$C$9:$C$5832,F$6-0)</f>
        <v>7.1989999999999998</v>
      </c>
      <c r="G22" s="42">
        <f>SUMIFS('Demand forecast'!$I$9:$I$5832,'Demand forecast'!$B$9:$B$5832,$B22,'Demand forecast'!$C$9:$C$5832,G$6-0)</f>
        <v>9.2750000000000004</v>
      </c>
      <c r="H22" s="42">
        <f>SUMIFS('Demand forecast'!$I$9:$I$5832,'Demand forecast'!$B$9:$B$5832,$B22,'Demand forecast'!$C$9:$C$5832,H$6-0)</f>
        <v>9.3699999999999992</v>
      </c>
      <c r="I22" s="42">
        <f>SUMIFS('Demand forecast'!$I$9:$I$5832,'Demand forecast'!$B$9:$B$5832,$B22,'Demand forecast'!$C$9:$C$5832,I$6-0)</f>
        <v>9.452</v>
      </c>
      <c r="J22" s="42">
        <f>SUMIFS('Demand forecast'!$I$9:$I$5832,'Demand forecast'!$B$9:$B$5832,$B22,'Demand forecast'!$C$9:$C$5832,J$6-0)</f>
        <v>9.6029999999999998</v>
      </c>
      <c r="K22" s="42">
        <f>SUMIFS('Demand forecast'!$I$9:$I$5832,'Demand forecast'!$B$9:$B$5832,$B22,'Demand forecast'!$C$9:$C$5832,K$6-0)</f>
        <v>9.8172999999999995</v>
      </c>
      <c r="L22" s="42">
        <f>SUMIFS('Demand forecast'!$I$9:$I$5832,'Demand forecast'!$B$9:$B$5832,$B22,'Demand forecast'!$C$9:$C$5832,L$6-0)</f>
        <v>9.8172999999999995</v>
      </c>
      <c r="M22" s="42">
        <f>SUMIFS('Demand forecast'!$I$9:$I$5832,'Demand forecast'!$B$9:$B$5832,$B22,'Demand forecast'!$C$9:$C$5832,M$6-0)</f>
        <v>9.8172999999999995</v>
      </c>
      <c r="N22" s="42">
        <f>SUMIFS('Demand forecast'!$I$9:$I$5832,'Demand forecast'!$B$9:$B$5832,$B22,'Demand forecast'!$C$9:$C$5832,N$6-0)</f>
        <v>9.8172999999999995</v>
      </c>
      <c r="O22" s="42">
        <f>SUMIFS('Demand forecast'!$I$9:$I$5832,'Demand forecast'!$B$9:$B$5832,$B22,'Demand forecast'!$C$9:$C$5832,O$6-0)</f>
        <v>9.8172999999999995</v>
      </c>
      <c r="P22" s="42">
        <f>SUMIFS('Demand forecast'!$I$9:$I$5832,'Demand forecast'!$B$9:$B$5832,$B22,'Demand forecast'!$C$9:$C$5832,P$6-0)</f>
        <v>9.8172999999999995</v>
      </c>
      <c r="Q22" s="42">
        <f>SUMIFS('Demand forecast'!$I$9:$I$5832,'Demand forecast'!$B$9:$B$5832,$B22,'Demand forecast'!$C$9:$C$5832,Q$6-0)</f>
        <v>9.8172999999999995</v>
      </c>
      <c r="R22" s="42">
        <f>SUMIFS('Demand forecast'!$I$9:$I$5832,'Demand forecast'!$B$9:$B$5832,$B22,'Demand forecast'!$C$9:$C$5832,R$6-0)</f>
        <v>9.8172999999999995</v>
      </c>
      <c r="S22" s="42">
        <f>SUMIFS('Demand forecast'!$I$9:$I$5832,'Demand forecast'!$B$9:$B$5832,$B22,'Demand forecast'!$C$9:$C$5832,S$6-0)</f>
        <v>9.8172999999999995</v>
      </c>
      <c r="T22" s="42">
        <f>SUMIFS('Demand forecast'!$I$9:$I$5832,'Demand forecast'!$B$9:$B$5832,$B22,'Demand forecast'!$C$9:$C$5832,T$6-0)</f>
        <v>9.8172999999999995</v>
      </c>
      <c r="U22" s="42">
        <f>SUMIFS('Demand forecast'!$I$9:$I$5832,'Demand forecast'!$B$9:$B$5832,$B22,'Demand forecast'!$C$9:$C$5832,U$6-0)</f>
        <v>9.8172999999999995</v>
      </c>
    </row>
    <row r="23" spans="1:21" ht="15">
      <c r="B23" s="6" t="s">
        <v>23</v>
      </c>
      <c r="C23" s="6" t="str">
        <f>INDEX('Demand forecast'!$M$9:$M$5832,MATCH($B23,'Demand forecast'!$B$9:$B$5832,0))</f>
        <v>No</v>
      </c>
      <c r="D23" s="25">
        <f t="shared" si="1"/>
        <v>2.476031103343157E-3</v>
      </c>
      <c r="E23" s="6" t="str">
        <f t="shared" si="3"/>
        <v>Small growth</v>
      </c>
      <c r="F23" s="42">
        <f>SUMIFS('Demand forecast'!$I$9:$I$5832,'Demand forecast'!$B$9:$B$5832,$B23,'Demand forecast'!$C$9:$C$5832,F$6-0)</f>
        <v>29.37</v>
      </c>
      <c r="G23" s="42">
        <f>SUMIFS('Demand forecast'!$I$9:$I$5832,'Demand forecast'!$B$9:$B$5832,$B23,'Demand forecast'!$C$9:$C$5832,G$6-0)</f>
        <v>29.08</v>
      </c>
      <c r="H23" s="42">
        <f>SUMIFS('Demand forecast'!$I$9:$I$5832,'Demand forecast'!$B$9:$B$5832,$B23,'Demand forecast'!$C$9:$C$5832,H$6-0)</f>
        <v>31.608307656329814</v>
      </c>
      <c r="I23" s="42">
        <f>SUMIFS('Demand forecast'!$I$9:$I$5832,'Demand forecast'!$B$9:$B$5832,$B23,'Demand forecast'!$C$9:$C$5832,I$6-0)</f>
        <v>29.584</v>
      </c>
      <c r="J23" s="42">
        <f>SUMIFS('Demand forecast'!$I$9:$I$5832,'Demand forecast'!$B$9:$B$5832,$B23,'Demand forecast'!$C$9:$C$5832,J$6-0)</f>
        <v>29.416699999999999</v>
      </c>
      <c r="K23" s="42">
        <f>SUMIFS('Demand forecast'!$I$9:$I$5832,'Demand forecast'!$B$9:$B$5832,$B23,'Demand forecast'!$C$9:$C$5832,K$6-0)</f>
        <v>30.42860112</v>
      </c>
      <c r="L23" s="42">
        <f>SUMIFS('Demand forecast'!$I$9:$I$5832,'Demand forecast'!$B$9:$B$5832,$B23,'Demand forecast'!$C$9:$C$5832,L$6-0)</f>
        <v>30.134841209549972</v>
      </c>
      <c r="M23" s="42">
        <f>SUMIFS('Demand forecast'!$I$9:$I$5832,'Demand forecast'!$B$9:$B$5832,$B23,'Demand forecast'!$C$9:$C$5832,M$6-0)</f>
        <v>29.92470339252008</v>
      </c>
      <c r="N23" s="42">
        <f>SUMIFS('Demand forecast'!$I$9:$I$5832,'Demand forecast'!$B$9:$B$5832,$B23,'Demand forecast'!$C$9:$C$5832,N$6-0)</f>
        <v>29.987983577674754</v>
      </c>
      <c r="O23" s="42">
        <f>SUMIFS('Demand forecast'!$I$9:$I$5832,'Demand forecast'!$B$9:$B$5832,$B23,'Demand forecast'!$C$9:$C$5832,O$6-0)</f>
        <v>29.657871494036485</v>
      </c>
      <c r="P23" s="42">
        <f>SUMIFS('Demand forecast'!$I$9:$I$5832,'Demand forecast'!$B$9:$B$5832,$B23,'Demand forecast'!$C$9:$C$5832,P$6-0)</f>
        <v>29.611370598555659</v>
      </c>
      <c r="Q23" s="42">
        <f>SUMIFS('Demand forecast'!$I$9:$I$5832,'Demand forecast'!$B$9:$B$5832,$B23,'Demand forecast'!$C$9:$C$5832,Q$6-0)</f>
        <v>29.708703986727368</v>
      </c>
      <c r="R23" s="42">
        <f>SUMIFS('Demand forecast'!$I$9:$I$5832,'Demand forecast'!$B$9:$B$5832,$B23,'Demand forecast'!$C$9:$C$5832,R$6-0)</f>
        <v>29.952659055895506</v>
      </c>
      <c r="S23" s="42">
        <f>SUMIFS('Demand forecast'!$I$9:$I$5832,'Demand forecast'!$B$9:$B$5832,$B23,'Demand forecast'!$C$9:$C$5832,S$6-0)</f>
        <v>30.169849004409986</v>
      </c>
      <c r="T23" s="42">
        <f>SUMIFS('Demand forecast'!$I$9:$I$5832,'Demand forecast'!$B$9:$B$5832,$B23,'Demand forecast'!$C$9:$C$5832,T$6-0)</f>
        <v>30.491456484074231</v>
      </c>
      <c r="U23" s="42">
        <f>SUMIFS('Demand forecast'!$I$9:$I$5832,'Demand forecast'!$B$9:$B$5832,$B23,'Demand forecast'!$C$9:$C$5832,U$6-0)</f>
        <v>30.813063963738472</v>
      </c>
    </row>
    <row r="24" spans="1:21" customFormat="1" ht="15">
      <c r="A24" s="1"/>
      <c r="B24" s="6" t="s">
        <v>224</v>
      </c>
      <c r="C24" s="6" t="str">
        <f>INDEX('Demand forecast'!$M$9:$M$5832,MATCH($B24,'Demand forecast'!$B$9:$B$5832,0))</f>
        <v>Yes</v>
      </c>
      <c r="D24" s="25">
        <f t="shared" si="1"/>
        <v>0</v>
      </c>
      <c r="E24" s="6" t="str">
        <f t="shared" si="3"/>
        <v>Steady/falling</v>
      </c>
      <c r="F24" s="42">
        <f>SUMIFS('Demand forecast'!$I$9:$I$5832,'Demand forecast'!$B$9:$B$5832,$B24,'Demand forecast'!$C$9:$C$5832,F$6-0)</f>
        <v>0</v>
      </c>
      <c r="G24" s="42">
        <f>SUMIFS('Demand forecast'!$I$9:$I$5832,'Demand forecast'!$B$9:$B$5832,$B24,'Demand forecast'!$C$9:$C$5832,G$6-0)</f>
        <v>7.74</v>
      </c>
      <c r="H24" s="42">
        <f>SUMIFS('Demand forecast'!$I$9:$I$5832,'Demand forecast'!$B$9:$B$5832,$B24,'Demand forecast'!$C$9:$C$5832,H$6-0)</f>
        <v>8.0649999999999995</v>
      </c>
      <c r="I24" s="42">
        <f>SUMIFS('Demand forecast'!$I$9:$I$5832,'Demand forecast'!$B$9:$B$5832,$B24,'Demand forecast'!$C$9:$C$5832,I$6-0)</f>
        <v>8.06</v>
      </c>
      <c r="J24" s="42">
        <f>SUMIFS('Demand forecast'!$I$9:$I$5832,'Demand forecast'!$B$9:$B$5832,$B24,'Demand forecast'!$C$9:$C$5832,J$6-0)</f>
        <v>8.6020000000000003</v>
      </c>
      <c r="K24" s="42">
        <f>SUMIFS('Demand forecast'!$I$9:$I$5832,'Demand forecast'!$B$9:$B$5832,$B24,'Demand forecast'!$C$9:$C$5832,K$6-0)</f>
        <v>5.0069999999999997</v>
      </c>
      <c r="L24" s="42">
        <f>SUMIFS('Demand forecast'!$I$9:$I$5832,'Demand forecast'!$B$9:$B$5832,$B24,'Demand forecast'!$C$9:$C$5832,L$6-0)</f>
        <v>5.0069999999999997</v>
      </c>
      <c r="M24" s="42">
        <f>SUMIFS('Demand forecast'!$I$9:$I$5832,'Demand forecast'!$B$9:$B$5832,$B24,'Demand forecast'!$C$9:$C$5832,M$6-0)</f>
        <v>5.0069999999999997</v>
      </c>
      <c r="N24" s="42">
        <f>SUMIFS('Demand forecast'!$I$9:$I$5832,'Demand forecast'!$B$9:$B$5832,$B24,'Demand forecast'!$C$9:$C$5832,N$6-0)</f>
        <v>5.0069999999999997</v>
      </c>
      <c r="O24" s="42">
        <f>SUMIFS('Demand forecast'!$I$9:$I$5832,'Demand forecast'!$B$9:$B$5832,$B24,'Demand forecast'!$C$9:$C$5832,O$6-0)</f>
        <v>5.0069999999999997</v>
      </c>
      <c r="P24" s="42">
        <f>SUMIFS('Demand forecast'!$I$9:$I$5832,'Demand forecast'!$B$9:$B$5832,$B24,'Demand forecast'!$C$9:$C$5832,P$6-0)</f>
        <v>5.0069999999999997</v>
      </c>
      <c r="Q24" s="42">
        <f>SUMIFS('Demand forecast'!$I$9:$I$5832,'Demand forecast'!$B$9:$B$5832,$B24,'Demand forecast'!$C$9:$C$5832,Q$6-0)</f>
        <v>5.0069999999999997</v>
      </c>
      <c r="R24" s="42">
        <f>SUMIFS('Demand forecast'!$I$9:$I$5832,'Demand forecast'!$B$9:$B$5832,$B24,'Demand forecast'!$C$9:$C$5832,R$6-0)</f>
        <v>5.0069999999999997</v>
      </c>
      <c r="S24" s="42">
        <f>SUMIFS('Demand forecast'!$I$9:$I$5832,'Demand forecast'!$B$9:$B$5832,$B24,'Demand forecast'!$C$9:$C$5832,S$6-0)</f>
        <v>5.0069999999999997</v>
      </c>
      <c r="T24" s="42">
        <f>SUMIFS('Demand forecast'!$I$9:$I$5832,'Demand forecast'!$B$9:$B$5832,$B24,'Demand forecast'!$C$9:$C$5832,T$6-0)</f>
        <v>5.0069999999999997</v>
      </c>
      <c r="U24" s="42">
        <f>SUMIFS('Demand forecast'!$I$9:$I$5832,'Demand forecast'!$B$9:$B$5832,$B24,'Demand forecast'!$C$9:$C$5832,U$6-0)</f>
        <v>5.0069999999999997</v>
      </c>
    </row>
    <row r="25" spans="1:21" customFormat="1" ht="15">
      <c r="A25" s="1"/>
      <c r="B25" s="6" t="s">
        <v>60</v>
      </c>
      <c r="C25" s="6" t="str">
        <f>INDEX('Demand forecast'!$M$9:$M$5832,MATCH($B25,'Demand forecast'!$B$9:$B$5832,0))</f>
        <v>No</v>
      </c>
      <c r="D25" s="25">
        <f t="shared" si="1"/>
        <v>1.5683238522345988E-3</v>
      </c>
      <c r="E25" s="6" t="str">
        <f t="shared" si="3"/>
        <v>Small growth</v>
      </c>
      <c r="F25" s="42">
        <f>SUMIFS('Demand forecast'!$I$9:$I$5832,'Demand forecast'!$B$9:$B$5832,$B25,'Demand forecast'!$C$9:$C$5832,F$6-0)</f>
        <v>20.565000000000001</v>
      </c>
      <c r="G25" s="42">
        <f>SUMIFS('Demand forecast'!$I$9:$I$5832,'Demand forecast'!$B$9:$B$5832,$B25,'Demand forecast'!$C$9:$C$5832,G$6-0)</f>
        <v>19.350000000000001</v>
      </c>
      <c r="H25" s="42">
        <f>SUMIFS('Demand forecast'!$I$9:$I$5832,'Demand forecast'!$B$9:$B$5832,$B25,'Demand forecast'!$C$9:$C$5832,H$6-0)</f>
        <v>22.903379353824274</v>
      </c>
      <c r="I25" s="42">
        <f>SUMIFS('Demand forecast'!$I$9:$I$5832,'Demand forecast'!$B$9:$B$5832,$B25,'Demand forecast'!$C$9:$C$5832,I$6-0)</f>
        <v>21.773199999999999</v>
      </c>
      <c r="J25" s="42">
        <f>SUMIFS('Demand forecast'!$I$9:$I$5832,'Demand forecast'!$B$9:$B$5832,$B25,'Demand forecast'!$C$9:$C$5832,J$6-0)</f>
        <v>21.165631837999999</v>
      </c>
      <c r="K25" s="42">
        <f>SUMIFS('Demand forecast'!$I$9:$I$5832,'Demand forecast'!$B$9:$B$5832,$B25,'Demand forecast'!$C$9:$C$5832,K$6-0)</f>
        <v>20.954096619000001</v>
      </c>
      <c r="L25" s="42">
        <f>SUMIFS('Demand forecast'!$I$9:$I$5832,'Demand forecast'!$B$9:$B$5832,$B25,'Demand forecast'!$C$9:$C$5832,L$6-0)</f>
        <v>21.706076546253453</v>
      </c>
      <c r="M25" s="42">
        <f>SUMIFS('Demand forecast'!$I$9:$I$5832,'Demand forecast'!$B$9:$B$5832,$B25,'Demand forecast'!$C$9:$C$5832,M$6-0)</f>
        <v>21.250855152747228</v>
      </c>
      <c r="N25" s="42">
        <f>SUMIFS('Demand forecast'!$I$9:$I$5832,'Demand forecast'!$B$9:$B$5832,$B25,'Demand forecast'!$C$9:$C$5832,N$6-0)</f>
        <v>21.100579780953037</v>
      </c>
      <c r="O25" s="42">
        <f>SUMIFS('Demand forecast'!$I$9:$I$5832,'Demand forecast'!$B$9:$B$5832,$B25,'Demand forecast'!$C$9:$C$5832,O$6-0)</f>
        <v>20.73515554300754</v>
      </c>
      <c r="P25" s="42">
        <f>SUMIFS('Demand forecast'!$I$9:$I$5832,'Demand forecast'!$B$9:$B$5832,$B25,'Demand forecast'!$C$9:$C$5832,P$6-0)</f>
        <v>20.738563840992136</v>
      </c>
      <c r="Q25" s="42">
        <f>SUMIFS('Demand forecast'!$I$9:$I$5832,'Demand forecast'!$B$9:$B$5832,$B25,'Demand forecast'!$C$9:$C$5832,Q$6-0)</f>
        <v>20.863678132712561</v>
      </c>
      <c r="R25" s="42">
        <f>SUMIFS('Demand forecast'!$I$9:$I$5832,'Demand forecast'!$B$9:$B$5832,$B25,'Demand forecast'!$C$9:$C$5832,R$6-0)</f>
        <v>21.111727288178027</v>
      </c>
      <c r="S25" s="42">
        <f>SUMIFS('Demand forecast'!$I$9:$I$5832,'Demand forecast'!$B$9:$B$5832,$B25,'Demand forecast'!$C$9:$C$5832,S$6-0)</f>
        <v>21.343301574238655</v>
      </c>
      <c r="T25" s="42">
        <f>SUMIFS('Demand forecast'!$I$9:$I$5832,'Demand forecast'!$B$9:$B$5832,$B25,'Demand forecast'!$C$9:$C$5832,T$6-0)</f>
        <v>21.678843298688314</v>
      </c>
      <c r="U25" s="42">
        <f>SUMIFS('Demand forecast'!$I$9:$I$5832,'Demand forecast'!$B$9:$B$5832,$B25,'Demand forecast'!$C$9:$C$5832,U$6-0)</f>
        <v>22.014385023137972</v>
      </c>
    </row>
    <row r="26" spans="1:21" customFormat="1" ht="15">
      <c r="A26" s="1"/>
      <c r="B26" s="6" t="s">
        <v>65</v>
      </c>
      <c r="C26" s="6" t="str">
        <f>INDEX('Demand forecast'!$M$9:$M$5832,MATCH($B26,'Demand forecast'!$B$9:$B$5832,0))</f>
        <v>No</v>
      </c>
      <c r="D26" s="25">
        <f t="shared" si="1"/>
        <v>1.7370803493308218E-2</v>
      </c>
      <c r="E26" s="6" t="str">
        <f t="shared" si="3"/>
        <v>Small growth</v>
      </c>
      <c r="F26" s="42">
        <f>SUMIFS('Demand forecast'!$I$9:$I$5832,'Demand forecast'!$B$9:$B$5832,$B26,'Demand forecast'!$C$9:$C$5832,F$6-0)</f>
        <v>29.93</v>
      </c>
      <c r="G26" s="42">
        <f>SUMIFS('Demand forecast'!$I$9:$I$5832,'Demand forecast'!$B$9:$B$5832,$B26,'Demand forecast'!$C$9:$C$5832,G$6-0)</f>
        <v>28.67</v>
      </c>
      <c r="H26" s="42">
        <f>SUMIFS('Demand forecast'!$I$9:$I$5832,'Demand forecast'!$B$9:$B$5832,$B26,'Demand forecast'!$C$9:$C$5832,H$6-0)</f>
        <v>33.852205078220294</v>
      </c>
      <c r="I26" s="42">
        <f>SUMIFS('Demand forecast'!$I$9:$I$5832,'Demand forecast'!$B$9:$B$5832,$B26,'Demand forecast'!$C$9:$C$5832,I$6-0)</f>
        <v>31.4741</v>
      </c>
      <c r="J26" s="42">
        <f>SUMIFS('Demand forecast'!$I$9:$I$5832,'Demand forecast'!$B$9:$B$5832,$B26,'Demand forecast'!$C$9:$C$5832,J$6-0)</f>
        <v>33.243939413</v>
      </c>
      <c r="K26" s="42">
        <f>SUMIFS('Demand forecast'!$I$9:$I$5832,'Demand forecast'!$B$9:$B$5832,$B26,'Demand forecast'!$C$9:$C$5832,K$6-0)</f>
        <v>34.020685196000002</v>
      </c>
      <c r="L26" s="42">
        <f>SUMIFS('Demand forecast'!$I$9:$I$5832,'Demand forecast'!$B$9:$B$5832,$B26,'Demand forecast'!$C$9:$C$5832,L$6-0)</f>
        <v>33.294719754406373</v>
      </c>
      <c r="M26" s="42">
        <f>SUMIFS('Demand forecast'!$I$9:$I$5832,'Demand forecast'!$B$9:$B$5832,$B26,'Demand forecast'!$C$9:$C$5832,M$6-0)</f>
        <v>35.244067171745549</v>
      </c>
      <c r="N26" s="42">
        <f>SUMIFS('Demand forecast'!$I$9:$I$5832,'Demand forecast'!$B$9:$B$5832,$B26,'Demand forecast'!$C$9:$C$5832,N$6-0)</f>
        <v>35.272614723152415</v>
      </c>
      <c r="O26" s="42">
        <f>SUMIFS('Demand forecast'!$I$9:$I$5832,'Demand forecast'!$B$9:$B$5832,$B26,'Demand forecast'!$C$9:$C$5832,O$6-0)</f>
        <v>34.619640107601853</v>
      </c>
      <c r="P26" s="42">
        <f>SUMIFS('Demand forecast'!$I$9:$I$5832,'Demand forecast'!$B$9:$B$5832,$B26,'Demand forecast'!$C$9:$C$5832,P$6-0)</f>
        <v>34.646911656634025</v>
      </c>
      <c r="Q26" s="42">
        <f>SUMIFS('Demand forecast'!$I$9:$I$5832,'Demand forecast'!$B$9:$B$5832,$B26,'Demand forecast'!$C$9:$C$5832,Q$6-0)</f>
        <v>35.155311161621405</v>
      </c>
      <c r="R26" s="42">
        <f>SUMIFS('Demand forecast'!$I$9:$I$5832,'Demand forecast'!$B$9:$B$5832,$B26,'Demand forecast'!$C$9:$C$5832,R$6-0)</f>
        <v>35.964870844148557</v>
      </c>
      <c r="S26" s="42">
        <f>SUMIFS('Demand forecast'!$I$9:$I$5832,'Demand forecast'!$B$9:$B$5832,$B26,'Demand forecast'!$C$9:$C$5832,S$6-0)</f>
        <v>36.747294267218798</v>
      </c>
      <c r="T26" s="42">
        <f>SUMIFS('Demand forecast'!$I$9:$I$5832,'Demand forecast'!$B$9:$B$5832,$B26,'Demand forecast'!$C$9:$C$5832,T$6-0)</f>
        <v>37.811970335981712</v>
      </c>
      <c r="U26" s="42">
        <f>SUMIFS('Demand forecast'!$I$9:$I$5832,'Demand forecast'!$B$9:$B$5832,$B26,'Demand forecast'!$C$9:$C$5832,U$6-0)</f>
        <v>38.876646404744626</v>
      </c>
    </row>
    <row r="27" spans="1:21" customFormat="1" ht="15">
      <c r="A27" s="1"/>
      <c r="B27" s="6" t="s">
        <v>87</v>
      </c>
      <c r="C27" s="6" t="str">
        <f>INDEX('Demand forecast'!$M$9:$M$5832,MATCH($B27,'Demand forecast'!$B$9:$B$5832,0))</f>
        <v>No</v>
      </c>
      <c r="D27" s="25">
        <f t="shared" si="1"/>
        <v>1.0778338079384442E-2</v>
      </c>
      <c r="E27" s="6" t="str">
        <f t="shared" si="3"/>
        <v>Small growth</v>
      </c>
      <c r="F27" s="42">
        <f>SUMIFS('Demand forecast'!$I$9:$I$5832,'Demand forecast'!$B$9:$B$5832,$B27,'Demand forecast'!$C$9:$C$5832,F$6-0)</f>
        <v>17.167999999999999</v>
      </c>
      <c r="G27" s="42">
        <f>SUMIFS('Demand forecast'!$I$9:$I$5832,'Demand forecast'!$B$9:$B$5832,$B27,'Demand forecast'!$C$9:$C$5832,G$6-0)</f>
        <v>20.23</v>
      </c>
      <c r="H27" s="42">
        <f>SUMIFS('Demand forecast'!$I$9:$I$5832,'Demand forecast'!$B$9:$B$5832,$B27,'Demand forecast'!$C$9:$C$5832,H$6-0)</f>
        <v>21.223799430724799</v>
      </c>
      <c r="I27" s="42">
        <f>SUMIFS('Demand forecast'!$I$9:$I$5832,'Demand forecast'!$B$9:$B$5832,$B27,'Demand forecast'!$C$9:$C$5832,I$6-0)</f>
        <v>20.517299999999999</v>
      </c>
      <c r="J27" s="42">
        <f>SUMIFS('Demand forecast'!$I$9:$I$5832,'Demand forecast'!$B$9:$B$5832,$B27,'Demand forecast'!$C$9:$C$5832,J$6-0)</f>
        <v>20.782213200000001</v>
      </c>
      <c r="K27" s="42">
        <f>SUMIFS('Demand forecast'!$I$9:$I$5832,'Demand forecast'!$B$9:$B$5832,$B27,'Demand forecast'!$C$9:$C$5832,K$6-0)</f>
        <v>21.341996475999998</v>
      </c>
      <c r="L27" s="42">
        <f>SUMIFS('Demand forecast'!$I$9:$I$5832,'Demand forecast'!$B$9:$B$5832,$B27,'Demand forecast'!$C$9:$C$5832,L$6-0)</f>
        <v>19.904646263450282</v>
      </c>
      <c r="M27" s="42">
        <f>SUMIFS('Demand forecast'!$I$9:$I$5832,'Demand forecast'!$B$9:$B$5832,$B27,'Demand forecast'!$C$9:$C$5832,M$6-0)</f>
        <v>20.302541611502576</v>
      </c>
      <c r="N27" s="42">
        <f>SUMIFS('Demand forecast'!$I$9:$I$5832,'Demand forecast'!$B$9:$B$5832,$B27,'Demand forecast'!$C$9:$C$5832,N$6-0)</f>
        <v>22.214177291296132</v>
      </c>
      <c r="O27" s="42">
        <f>SUMIFS('Demand forecast'!$I$9:$I$5832,'Demand forecast'!$B$9:$B$5832,$B27,'Demand forecast'!$C$9:$C$5832,O$6-0)</f>
        <v>21.806857491737368</v>
      </c>
      <c r="P27" s="42">
        <f>SUMIFS('Demand forecast'!$I$9:$I$5832,'Demand forecast'!$B$9:$B$5832,$B27,'Demand forecast'!$C$9:$C$5832,P$6-0)</f>
        <v>21.658477944344042</v>
      </c>
      <c r="Q27" s="42">
        <f>SUMIFS('Demand forecast'!$I$9:$I$5832,'Demand forecast'!$B$9:$B$5832,$B27,'Demand forecast'!$C$9:$C$5832,Q$6-0)</f>
        <v>21.608027314774656</v>
      </c>
      <c r="R27" s="42">
        <f>SUMIFS('Demand forecast'!$I$9:$I$5832,'Demand forecast'!$B$9:$B$5832,$B27,'Demand forecast'!$C$9:$C$5832,R$6-0)</f>
        <v>21.654759761095068</v>
      </c>
      <c r="S27" s="42">
        <f>SUMIFS('Demand forecast'!$I$9:$I$5832,'Demand forecast'!$B$9:$B$5832,$B27,'Demand forecast'!$C$9:$C$5832,S$6-0)</f>
        <v>21.685492780282615</v>
      </c>
      <c r="T27" s="42">
        <f>SUMIFS('Demand forecast'!$I$9:$I$5832,'Demand forecast'!$B$9:$B$5832,$B27,'Demand forecast'!$C$9:$C$5832,T$6-0)</f>
        <v>21.803181680121114</v>
      </c>
      <c r="U27" s="42">
        <f>SUMIFS('Demand forecast'!$I$9:$I$5832,'Demand forecast'!$B$9:$B$5832,$B27,'Demand forecast'!$C$9:$C$5832,U$6-0)</f>
        <v>21.920870579959612</v>
      </c>
    </row>
    <row r="28" spans="1:21" customFormat="1" ht="15">
      <c r="A28" s="1"/>
      <c r="B28" s="6" t="s">
        <v>95</v>
      </c>
      <c r="C28" s="6" t="str">
        <f>INDEX('Demand forecast'!$M$9:$M$5832,MATCH($B28,'Demand forecast'!$B$9:$B$5832,0))</f>
        <v>No</v>
      </c>
      <c r="D28" s="25">
        <f t="shared" si="1"/>
        <v>7.0332289169334761E-3</v>
      </c>
      <c r="E28" s="6" t="str">
        <f t="shared" si="3"/>
        <v>Small growth</v>
      </c>
      <c r="F28" s="42">
        <f>SUMIFS('Demand forecast'!$I$9:$I$5832,'Demand forecast'!$B$9:$B$5832,$B28,'Demand forecast'!$C$9:$C$5832,F$6-0)</f>
        <v>39.456000000000003</v>
      </c>
      <c r="G28" s="42">
        <f>SUMIFS('Demand forecast'!$I$9:$I$5832,'Demand forecast'!$B$9:$B$5832,$B28,'Demand forecast'!$C$9:$C$5832,G$6-0)</f>
        <v>40.32</v>
      </c>
      <c r="H28" s="42">
        <f>SUMIFS('Demand forecast'!$I$9:$I$5832,'Demand forecast'!$B$9:$B$5832,$B28,'Demand forecast'!$C$9:$C$5832,H$6-0)</f>
        <v>35.326000000000001</v>
      </c>
      <c r="I28" s="42">
        <f>SUMIFS('Demand forecast'!$I$9:$I$5832,'Demand forecast'!$B$9:$B$5832,$B28,'Demand forecast'!$C$9:$C$5832,I$6-0)</f>
        <v>30.748999999999999</v>
      </c>
      <c r="J28" s="42">
        <f>SUMIFS('Demand forecast'!$I$9:$I$5832,'Demand forecast'!$B$9:$B$5832,$B28,'Demand forecast'!$C$9:$C$5832,J$6-0)</f>
        <v>29.562000000000001</v>
      </c>
      <c r="K28" s="42">
        <f>SUMIFS('Demand forecast'!$I$9:$I$5832,'Demand forecast'!$B$9:$B$5832,$B28,'Demand forecast'!$C$9:$C$5832,K$6-0)</f>
        <v>26.481999999999999</v>
      </c>
      <c r="L28" s="42">
        <f>SUMIFS('Demand forecast'!$I$9:$I$5832,'Demand forecast'!$B$9:$B$5832,$B28,'Demand forecast'!$C$9:$C$5832,L$6-0)</f>
        <v>34.805521985396766</v>
      </c>
      <c r="M28" s="42">
        <f>SUMIFS('Demand forecast'!$I$9:$I$5832,'Demand forecast'!$B$9:$B$5832,$B28,'Demand forecast'!$C$9:$C$5832,M$6-0)</f>
        <v>36.760922910353294</v>
      </c>
      <c r="N28" s="42">
        <f>SUMIFS('Demand forecast'!$I$9:$I$5832,'Demand forecast'!$B$9:$B$5832,$B28,'Demand forecast'!$C$9:$C$5832,N$6-0)</f>
        <v>36.618766686279564</v>
      </c>
      <c r="O28" s="42">
        <f>SUMIFS('Demand forecast'!$I$9:$I$5832,'Demand forecast'!$B$9:$B$5832,$B28,'Demand forecast'!$C$9:$C$5832,O$6-0)</f>
        <v>36.244009340143521</v>
      </c>
      <c r="P28" s="42">
        <f>SUMIFS('Demand forecast'!$I$9:$I$5832,'Demand forecast'!$B$9:$B$5832,$B28,'Demand forecast'!$C$9:$C$5832,P$6-0)</f>
        <v>36.107767621186724</v>
      </c>
      <c r="Q28" s="42">
        <f>SUMIFS('Demand forecast'!$I$9:$I$5832,'Demand forecast'!$B$9:$B$5832,$B28,'Demand forecast'!$C$9:$C$5832,Q$6-0)</f>
        <v>36.067778416643037</v>
      </c>
      <c r="R28" s="42">
        <f>SUMIFS('Demand forecast'!$I$9:$I$5832,'Demand forecast'!$B$9:$B$5832,$B28,'Demand forecast'!$C$9:$C$5832,R$6-0)</f>
        <v>36.250804833060585</v>
      </c>
      <c r="S28" s="42">
        <f>SUMIFS('Demand forecast'!$I$9:$I$5832,'Demand forecast'!$B$9:$B$5832,$B28,'Demand forecast'!$C$9:$C$5832,S$6-0)</f>
        <v>36.466779976472402</v>
      </c>
      <c r="T28" s="42">
        <f>SUMIFS('Demand forecast'!$I$9:$I$5832,'Demand forecast'!$B$9:$B$5832,$B28,'Demand forecast'!$C$9:$C$5832,T$6-0)</f>
        <v>36.769233996487337</v>
      </c>
      <c r="U28" s="42">
        <f>SUMIFS('Demand forecast'!$I$9:$I$5832,'Demand forecast'!$B$9:$B$5832,$B28,'Demand forecast'!$C$9:$C$5832,U$6-0)</f>
        <v>37.071688016502257</v>
      </c>
    </row>
    <row r="29" spans="1:21" customFormat="1" ht="15">
      <c r="A29" s="1"/>
      <c r="B29" s="6" t="s">
        <v>106</v>
      </c>
      <c r="C29" s="6" t="str">
        <f>INDEX('Demand forecast'!$M$9:$M$5832,MATCH($B29,'Demand forecast'!$B$9:$B$5832,0))</f>
        <v>No</v>
      </c>
      <c r="D29" s="25">
        <f t="shared" si="1"/>
        <v>2.6528491294157019E-2</v>
      </c>
      <c r="E29" s="6" t="str">
        <f t="shared" si="3"/>
        <v>High growth</v>
      </c>
      <c r="F29" s="42">
        <f>SUMIFS('Demand forecast'!$I$9:$I$5832,'Demand forecast'!$B$9:$B$5832,$B29,'Demand forecast'!$C$9:$C$5832,F$6-0)</f>
        <v>30.968999999999998</v>
      </c>
      <c r="G29" s="42">
        <f>SUMIFS('Demand forecast'!$I$9:$I$5832,'Demand forecast'!$B$9:$B$5832,$B29,'Demand forecast'!$C$9:$C$5832,G$6-0)</f>
        <v>29.82</v>
      </c>
      <c r="H29" s="42">
        <f>SUMIFS('Demand forecast'!$I$9:$I$5832,'Demand forecast'!$B$9:$B$5832,$B29,'Demand forecast'!$C$9:$C$5832,H$6-0)</f>
        <v>31.087536569759415</v>
      </c>
      <c r="I29" s="42">
        <f>SUMIFS('Demand forecast'!$I$9:$I$5832,'Demand forecast'!$B$9:$B$5832,$B29,'Demand forecast'!$C$9:$C$5832,I$6-0)</f>
        <v>25.901499999999999</v>
      </c>
      <c r="J29" s="42">
        <f>SUMIFS('Demand forecast'!$I$9:$I$5832,'Demand forecast'!$B$9:$B$5832,$B29,'Demand forecast'!$C$9:$C$5832,J$6-0)</f>
        <v>27.375699999999998</v>
      </c>
      <c r="K29" s="42">
        <f>SUMIFS('Demand forecast'!$I$9:$I$5832,'Demand forecast'!$B$9:$B$5832,$B29,'Demand forecast'!$C$9:$C$5832,K$6-0)</f>
        <v>27.022609632000002</v>
      </c>
      <c r="L29" s="42">
        <f>SUMIFS('Demand forecast'!$I$9:$I$5832,'Demand forecast'!$B$9:$B$5832,$B29,'Demand forecast'!$C$9:$C$5832,L$6-0)</f>
        <v>29.257720646865874</v>
      </c>
      <c r="M29" s="42">
        <f>SUMIFS('Demand forecast'!$I$9:$I$5832,'Demand forecast'!$B$9:$B$5832,$B29,'Demand forecast'!$C$9:$C$5832,M$6-0)</f>
        <v>33.958541391905115</v>
      </c>
      <c r="N29" s="42">
        <f>SUMIFS('Demand forecast'!$I$9:$I$5832,'Demand forecast'!$B$9:$B$5832,$B29,'Demand forecast'!$C$9:$C$5832,N$6-0)</f>
        <v>38.206800092435728</v>
      </c>
      <c r="O29" s="42">
        <f>SUMIFS('Demand forecast'!$I$9:$I$5832,'Demand forecast'!$B$9:$B$5832,$B29,'Demand forecast'!$C$9:$C$5832,O$6-0)</f>
        <v>37.798659350369633</v>
      </c>
      <c r="P29" s="42">
        <f>SUMIFS('Demand forecast'!$I$9:$I$5832,'Demand forecast'!$B$9:$B$5832,$B29,'Demand forecast'!$C$9:$C$5832,P$6-0)</f>
        <v>37.585207745168411</v>
      </c>
      <c r="Q29" s="42">
        <f>SUMIFS('Demand forecast'!$I$9:$I$5832,'Demand forecast'!$B$9:$B$5832,$B29,'Demand forecast'!$C$9:$C$5832,Q$6-0)</f>
        <v>37.422106070771662</v>
      </c>
      <c r="R29" s="42">
        <f>SUMIFS('Demand forecast'!$I$9:$I$5832,'Demand forecast'!$B$9:$B$5832,$B29,'Demand forecast'!$C$9:$C$5832,R$6-0)</f>
        <v>37.307802821829235</v>
      </c>
      <c r="S29" s="42">
        <f>SUMIFS('Demand forecast'!$I$9:$I$5832,'Demand forecast'!$B$9:$B$5832,$B29,'Demand forecast'!$C$9:$C$5832,S$6-0)</f>
        <v>37.1832842001728</v>
      </c>
      <c r="T29" s="42">
        <f>SUMIFS('Demand forecast'!$I$9:$I$5832,'Demand forecast'!$B$9:$B$5832,$B29,'Demand forecast'!$C$9:$C$5832,T$6-0)</f>
        <v>37.107744023177318</v>
      </c>
      <c r="U29" s="42">
        <f>SUMIFS('Demand forecast'!$I$9:$I$5832,'Demand forecast'!$B$9:$B$5832,$B29,'Demand forecast'!$C$9:$C$5832,U$6-0)</f>
        <v>37.032203846181837</v>
      </c>
    </row>
    <row r="30" spans="1:21" customFormat="1" ht="15">
      <c r="A30" s="1"/>
      <c r="B30" s="6" t="s">
        <v>125</v>
      </c>
      <c r="C30" s="6" t="str">
        <f>INDEX('Demand forecast'!$M$9:$M$5832,MATCH($B30,'Demand forecast'!$B$9:$B$5832,0))</f>
        <v>No</v>
      </c>
      <c r="D30" s="25">
        <f t="shared" si="1"/>
        <v>6.7475522563098522E-4</v>
      </c>
      <c r="E30" s="6" t="str">
        <f t="shared" si="3"/>
        <v>Small growth</v>
      </c>
      <c r="F30" s="42">
        <f>SUMIFS('Demand forecast'!$I$9:$I$5832,'Demand forecast'!$B$9:$B$5832,$B30,'Demand forecast'!$C$9:$C$5832,F$6-0)</f>
        <v>26.884</v>
      </c>
      <c r="G30" s="42">
        <f>SUMIFS('Demand forecast'!$I$9:$I$5832,'Demand forecast'!$B$9:$B$5832,$B30,'Demand forecast'!$C$9:$C$5832,G$6-0)</f>
        <v>24.78</v>
      </c>
      <c r="H30" s="42">
        <f>SUMIFS('Demand forecast'!$I$9:$I$5832,'Demand forecast'!$B$9:$B$5832,$B30,'Demand forecast'!$C$9:$C$5832,H$6-0)</f>
        <v>27.108357733837547</v>
      </c>
      <c r="I30" s="42">
        <f>SUMIFS('Demand forecast'!$I$9:$I$5832,'Demand forecast'!$B$9:$B$5832,$B30,'Demand forecast'!$C$9:$C$5832,I$6-0)</f>
        <v>24.259899999999998</v>
      </c>
      <c r="J30" s="42">
        <f>SUMIFS('Demand forecast'!$I$9:$I$5832,'Demand forecast'!$B$9:$B$5832,$B30,'Demand forecast'!$C$9:$C$5832,J$6-0)</f>
        <v>24.980899999999998</v>
      </c>
      <c r="K30" s="42">
        <f>SUMIFS('Demand forecast'!$I$9:$I$5832,'Demand forecast'!$B$9:$B$5832,$B30,'Demand forecast'!$C$9:$C$5832,K$6-0)</f>
        <v>25.793839018</v>
      </c>
      <c r="L30" s="42">
        <f>SUMIFS('Demand forecast'!$I$9:$I$5832,'Demand forecast'!$B$9:$B$5832,$B30,'Demand forecast'!$C$9:$C$5832,L$6-0)</f>
        <v>25.757943192519726</v>
      </c>
      <c r="M30" s="42">
        <f>SUMIFS('Demand forecast'!$I$9:$I$5832,'Demand forecast'!$B$9:$B$5832,$B30,'Demand forecast'!$C$9:$C$5832,M$6-0)</f>
        <v>25.865809625046076</v>
      </c>
      <c r="N30" s="42">
        <f>SUMIFS('Demand forecast'!$I$9:$I$5832,'Demand forecast'!$B$9:$B$5832,$B30,'Demand forecast'!$C$9:$C$5832,N$6-0)</f>
        <v>25.864213627100469</v>
      </c>
      <c r="O30" s="42">
        <f>SUMIFS('Demand forecast'!$I$9:$I$5832,'Demand forecast'!$B$9:$B$5832,$B30,'Demand forecast'!$C$9:$C$5832,O$6-0)</f>
        <v>25.516881733674783</v>
      </c>
      <c r="P30" s="42">
        <f>SUMIFS('Demand forecast'!$I$9:$I$5832,'Demand forecast'!$B$9:$B$5832,$B30,'Demand forecast'!$C$9:$C$5832,P$6-0)</f>
        <v>25.426764690431572</v>
      </c>
      <c r="Q30" s="42">
        <f>SUMIFS('Demand forecast'!$I$9:$I$5832,'Demand forecast'!$B$9:$B$5832,$B30,'Demand forecast'!$C$9:$C$5832,Q$6-0)</f>
        <v>25.423457241825073</v>
      </c>
      <c r="R30" s="42">
        <f>SUMIFS('Demand forecast'!$I$9:$I$5832,'Demand forecast'!$B$9:$B$5832,$B30,'Demand forecast'!$C$9:$C$5832,R$6-0)</f>
        <v>25.506479503800016</v>
      </c>
      <c r="S30" s="42">
        <f>SUMIFS('Demand forecast'!$I$9:$I$5832,'Demand forecast'!$B$9:$B$5832,$B30,'Demand forecast'!$C$9:$C$5832,S$6-0)</f>
        <v>25.581811534728907</v>
      </c>
      <c r="T30" s="42">
        <f>SUMIFS('Demand forecast'!$I$9:$I$5832,'Demand forecast'!$B$9:$B$5832,$B30,'Demand forecast'!$C$9:$C$5832,T$6-0)</f>
        <v>25.748300170932318</v>
      </c>
      <c r="U30" s="42">
        <f>SUMIFS('Demand forecast'!$I$9:$I$5832,'Demand forecast'!$B$9:$B$5832,$B30,'Demand forecast'!$C$9:$C$5832,U$6-0)</f>
        <v>25.914788807135725</v>
      </c>
    </row>
    <row r="31" spans="1:21" customFormat="1" ht="15">
      <c r="A31" s="1"/>
      <c r="B31" s="6" t="s">
        <v>428</v>
      </c>
      <c r="C31" s="6" t="str">
        <f>INDEX('Demand forecast'!$M$9:$M$5832,MATCH($B31,'Demand forecast'!$B$9:$B$5832,0))</f>
        <v>Yes</v>
      </c>
      <c r="D31" s="25">
        <f t="shared" si="1"/>
        <v>0</v>
      </c>
      <c r="E31" s="6" t="str">
        <f t="shared" si="3"/>
        <v>Steady/falling</v>
      </c>
      <c r="F31" s="42">
        <f>SUMIFS('Demand forecast'!$I$9:$I$5832,'Demand forecast'!$B$9:$B$5832,$B31,'Demand forecast'!$C$9:$C$5832,F$6-0)</f>
        <v>9.8879999999999999</v>
      </c>
      <c r="G31" s="42">
        <f>SUMIFS('Demand forecast'!$I$9:$I$5832,'Demand forecast'!$B$9:$B$5832,$B31,'Demand forecast'!$C$9:$C$5832,G$6-0)</f>
        <v>9.9429999999999996</v>
      </c>
      <c r="H31" s="42">
        <f>SUMIFS('Demand forecast'!$I$9:$I$5832,'Demand forecast'!$B$9:$B$5832,$B31,'Demand forecast'!$C$9:$C$5832,H$6-0)</f>
        <v>9.9329999999999998</v>
      </c>
      <c r="I31" s="42">
        <f>SUMIFS('Demand forecast'!$I$9:$I$5832,'Demand forecast'!$B$9:$B$5832,$B31,'Demand forecast'!$C$9:$C$5832,I$6-0)</f>
        <v>9.8989999999999991</v>
      </c>
      <c r="J31" s="42">
        <f>SUMIFS('Demand forecast'!$I$9:$I$5832,'Demand forecast'!$B$9:$B$5832,$B31,'Demand forecast'!$C$9:$C$5832,J$6-0)</f>
        <v>9.9060000000000006</v>
      </c>
      <c r="K31" s="42">
        <f>SUMIFS('Demand forecast'!$I$9:$I$5832,'Demand forecast'!$B$9:$B$5832,$B31,'Demand forecast'!$C$9:$C$5832,K$6-0)</f>
        <v>10.6433</v>
      </c>
      <c r="L31" s="42">
        <f>SUMIFS('Demand forecast'!$I$9:$I$5832,'Demand forecast'!$B$9:$B$5832,$B31,'Demand forecast'!$C$9:$C$5832,L$6-0)</f>
        <v>10.6433</v>
      </c>
      <c r="M31" s="42">
        <f>SUMIFS('Demand forecast'!$I$9:$I$5832,'Demand forecast'!$B$9:$B$5832,$B31,'Demand forecast'!$C$9:$C$5832,M$6-0)</f>
        <v>10.6433</v>
      </c>
      <c r="N31" s="42">
        <f>SUMIFS('Demand forecast'!$I$9:$I$5832,'Demand forecast'!$B$9:$B$5832,$B31,'Demand forecast'!$C$9:$C$5832,N$6-0)</f>
        <v>10.6433</v>
      </c>
      <c r="O31" s="42">
        <f>SUMIFS('Demand forecast'!$I$9:$I$5832,'Demand forecast'!$B$9:$B$5832,$B31,'Demand forecast'!$C$9:$C$5832,O$6-0)</f>
        <v>10.6433</v>
      </c>
      <c r="P31" s="42">
        <f>SUMIFS('Demand forecast'!$I$9:$I$5832,'Demand forecast'!$B$9:$B$5832,$B31,'Demand forecast'!$C$9:$C$5832,P$6-0)</f>
        <v>10.6433</v>
      </c>
      <c r="Q31" s="42">
        <f>SUMIFS('Demand forecast'!$I$9:$I$5832,'Demand forecast'!$B$9:$B$5832,$B31,'Demand forecast'!$C$9:$C$5832,Q$6-0)</f>
        <v>10.6433</v>
      </c>
      <c r="R31" s="42">
        <f>SUMIFS('Demand forecast'!$I$9:$I$5832,'Demand forecast'!$B$9:$B$5832,$B31,'Demand forecast'!$C$9:$C$5832,R$6-0)</f>
        <v>10.6433</v>
      </c>
      <c r="S31" s="42">
        <f>SUMIFS('Demand forecast'!$I$9:$I$5832,'Demand forecast'!$B$9:$B$5832,$B31,'Demand forecast'!$C$9:$C$5832,S$6-0)</f>
        <v>10.6433</v>
      </c>
      <c r="T31" s="42">
        <f>SUMIFS('Demand forecast'!$I$9:$I$5832,'Demand forecast'!$B$9:$B$5832,$B31,'Demand forecast'!$C$9:$C$5832,T$6-0)</f>
        <v>10.6433</v>
      </c>
      <c r="U31" s="42">
        <f>SUMIFS('Demand forecast'!$I$9:$I$5832,'Demand forecast'!$B$9:$B$5832,$B31,'Demand forecast'!$C$9:$C$5832,U$6-0)</f>
        <v>10.6433</v>
      </c>
    </row>
    <row r="32" spans="1:21" customFormat="1" ht="15">
      <c r="A32" s="1"/>
      <c r="B32" s="6" t="s">
        <v>239</v>
      </c>
      <c r="C32" s="6" t="str">
        <f>INDEX('Demand forecast'!$M$9:$M$5832,MATCH($B32,'Demand forecast'!$B$9:$B$5832,0))</f>
        <v>Yes</v>
      </c>
      <c r="D32" s="25">
        <f t="shared" si="1"/>
        <v>0</v>
      </c>
      <c r="E32" s="6" t="str">
        <f t="shared" si="3"/>
        <v>Steady/falling</v>
      </c>
      <c r="F32" s="42">
        <f>SUMIFS('Demand forecast'!$I$9:$I$5832,'Demand forecast'!$B$9:$B$5832,$B32,'Demand forecast'!$C$9:$C$5832,F$6-0)</f>
        <v>3.367</v>
      </c>
      <c r="G32" s="42">
        <f>SUMIFS('Demand forecast'!$I$9:$I$5832,'Demand forecast'!$B$9:$B$5832,$B32,'Demand forecast'!$C$9:$C$5832,G$6-0)</f>
        <v>4.032</v>
      </c>
      <c r="H32" s="42">
        <f>SUMIFS('Demand forecast'!$I$9:$I$5832,'Demand forecast'!$B$9:$B$5832,$B32,'Demand forecast'!$C$9:$C$5832,H$6-0)</f>
        <v>2.173</v>
      </c>
      <c r="I32" s="42">
        <f>SUMIFS('Demand forecast'!$I$9:$I$5832,'Demand forecast'!$B$9:$B$5832,$B32,'Demand forecast'!$C$9:$C$5832,I$6-0)</f>
        <v>4.9866999999999999</v>
      </c>
      <c r="J32" s="42">
        <f>SUMIFS('Demand forecast'!$I$9:$I$5832,'Demand forecast'!$B$9:$B$5832,$B32,'Demand forecast'!$C$9:$C$5832,J$6-0)</f>
        <v>5.5019999999999998</v>
      </c>
      <c r="K32" s="42">
        <f>SUMIFS('Demand forecast'!$I$9:$I$5832,'Demand forecast'!$B$9:$B$5832,$B32,'Demand forecast'!$C$9:$C$5832,K$6-0)</f>
        <v>5.55</v>
      </c>
      <c r="L32" s="42">
        <f>SUMIFS('Demand forecast'!$I$9:$I$5832,'Demand forecast'!$B$9:$B$5832,$B32,'Demand forecast'!$C$9:$C$5832,L$6-0)</f>
        <v>5.55</v>
      </c>
      <c r="M32" s="42">
        <f>SUMIFS('Demand forecast'!$I$9:$I$5832,'Demand forecast'!$B$9:$B$5832,$B32,'Demand forecast'!$C$9:$C$5832,M$6-0)</f>
        <v>5.55</v>
      </c>
      <c r="N32" s="42">
        <f>SUMIFS('Demand forecast'!$I$9:$I$5832,'Demand forecast'!$B$9:$B$5832,$B32,'Demand forecast'!$C$9:$C$5832,N$6-0)</f>
        <v>5.55</v>
      </c>
      <c r="O32" s="42">
        <f>SUMIFS('Demand forecast'!$I$9:$I$5832,'Demand forecast'!$B$9:$B$5832,$B32,'Demand forecast'!$C$9:$C$5832,O$6-0)</f>
        <v>5.55</v>
      </c>
      <c r="P32" s="42">
        <f>SUMIFS('Demand forecast'!$I$9:$I$5832,'Demand forecast'!$B$9:$B$5832,$B32,'Demand forecast'!$C$9:$C$5832,P$6-0)</f>
        <v>5.55</v>
      </c>
      <c r="Q32" s="42">
        <f>SUMIFS('Demand forecast'!$I$9:$I$5832,'Demand forecast'!$B$9:$B$5832,$B32,'Demand forecast'!$C$9:$C$5832,Q$6-0)</f>
        <v>5.55</v>
      </c>
      <c r="R32" s="42">
        <f>SUMIFS('Demand forecast'!$I$9:$I$5832,'Demand forecast'!$B$9:$B$5832,$B32,'Demand forecast'!$C$9:$C$5832,R$6-0)</f>
        <v>5.55</v>
      </c>
      <c r="S32" s="42">
        <f>SUMIFS('Demand forecast'!$I$9:$I$5832,'Demand forecast'!$B$9:$B$5832,$B32,'Demand forecast'!$C$9:$C$5832,S$6-0)</f>
        <v>5.55</v>
      </c>
      <c r="T32" s="42">
        <f>SUMIFS('Demand forecast'!$I$9:$I$5832,'Demand forecast'!$B$9:$B$5832,$B32,'Demand forecast'!$C$9:$C$5832,T$6-0)</f>
        <v>5.55</v>
      </c>
      <c r="U32" s="42">
        <f>SUMIFS('Demand forecast'!$I$9:$I$5832,'Demand forecast'!$B$9:$B$5832,$B32,'Demand forecast'!$C$9:$C$5832,U$6-0)</f>
        <v>5.55</v>
      </c>
    </row>
    <row r="33" spans="1:21" customFormat="1" ht="15">
      <c r="A33" s="1"/>
      <c r="B33" s="6" t="s">
        <v>127</v>
      </c>
      <c r="C33" s="6" t="str">
        <f>INDEX('Demand forecast'!$M$9:$M$5832,MATCH($B33,'Demand forecast'!$B$9:$B$5832,0))</f>
        <v>No</v>
      </c>
      <c r="D33" s="25">
        <f t="shared" si="1"/>
        <v>6.7799098077103714E-4</v>
      </c>
      <c r="E33" s="6" t="str">
        <f t="shared" si="3"/>
        <v>Small growth</v>
      </c>
      <c r="F33" s="42">
        <f>SUMIFS('Demand forecast'!$I$9:$I$5832,'Demand forecast'!$B$9:$B$5832,$B33,'Demand forecast'!$C$9:$C$5832,F$6-0)</f>
        <v>26.388000000000002</v>
      </c>
      <c r="G33" s="42">
        <f>SUMIFS('Demand forecast'!$I$9:$I$5832,'Demand forecast'!$B$9:$B$5832,$B33,'Demand forecast'!$C$9:$C$5832,G$6-0)</f>
        <v>20.87</v>
      </c>
      <c r="H33" s="42">
        <f>SUMIFS('Demand forecast'!$I$9:$I$5832,'Demand forecast'!$B$9:$B$5832,$B33,'Demand forecast'!$C$9:$C$5832,H$6-0)</f>
        <v>23.65543799749539</v>
      </c>
      <c r="I33" s="42">
        <f>SUMIFS('Demand forecast'!$I$9:$I$5832,'Demand forecast'!$B$9:$B$5832,$B33,'Demand forecast'!$C$9:$C$5832,I$6-0)</f>
        <v>23.368600000000001</v>
      </c>
      <c r="J33" s="42">
        <f>SUMIFS('Demand forecast'!$I$9:$I$5832,'Demand forecast'!$B$9:$B$5832,$B33,'Demand forecast'!$C$9:$C$5832,J$6-0)</f>
        <v>23.7361</v>
      </c>
      <c r="K33" s="42">
        <f>SUMIFS('Demand forecast'!$I$9:$I$5832,'Demand forecast'!$B$9:$B$5832,$B33,'Demand forecast'!$C$9:$C$5832,K$6-0)</f>
        <v>21.075466196000001</v>
      </c>
      <c r="L33" s="42">
        <f>SUMIFS('Demand forecast'!$I$9:$I$5832,'Demand forecast'!$B$9:$B$5832,$B33,'Demand forecast'!$C$9:$C$5832,L$6-0)</f>
        <v>25.43158050019813</v>
      </c>
      <c r="M33" s="42">
        <f>SUMIFS('Demand forecast'!$I$9:$I$5832,'Demand forecast'!$B$9:$B$5832,$B33,'Demand forecast'!$C$9:$C$5832,M$6-0)</f>
        <v>25.867664477621695</v>
      </c>
      <c r="N33" s="42">
        <f>SUMIFS('Demand forecast'!$I$9:$I$5832,'Demand forecast'!$B$9:$B$5832,$B33,'Demand forecast'!$C$9:$C$5832,N$6-0)</f>
        <v>25.730844951600826</v>
      </c>
      <c r="O33" s="42">
        <f>SUMIFS('Demand forecast'!$I$9:$I$5832,'Demand forecast'!$B$9:$B$5832,$B33,'Demand forecast'!$C$9:$C$5832,O$6-0)</f>
        <v>25.487583931346112</v>
      </c>
      <c r="P33" s="42">
        <f>SUMIFS('Demand forecast'!$I$9:$I$5832,'Demand forecast'!$B$9:$B$5832,$B33,'Demand forecast'!$C$9:$C$5832,P$6-0)</f>
        <v>25.375154383428438</v>
      </c>
      <c r="Q33" s="42">
        <f>SUMIFS('Demand forecast'!$I$9:$I$5832,'Demand forecast'!$B$9:$B$5832,$B33,'Demand forecast'!$C$9:$C$5832,Q$6-0)</f>
        <v>25.320302745846696</v>
      </c>
      <c r="R33" s="42">
        <f>SUMIFS('Demand forecast'!$I$9:$I$5832,'Demand forecast'!$B$9:$B$5832,$B33,'Demand forecast'!$C$9:$C$5832,R$6-0)</f>
        <v>25.343345469405119</v>
      </c>
      <c r="S33" s="42">
        <f>SUMIFS('Demand forecast'!$I$9:$I$5832,'Demand forecast'!$B$9:$B$5832,$B33,'Demand forecast'!$C$9:$C$5832,S$6-0)</f>
        <v>25.392099167992551</v>
      </c>
      <c r="T33" s="42">
        <f>SUMIFS('Demand forecast'!$I$9:$I$5832,'Demand forecast'!$B$9:$B$5832,$B33,'Demand forecast'!$C$9:$C$5832,T$6-0)</f>
        <v>25.489641310478937</v>
      </c>
      <c r="U33" s="42">
        <f>SUMIFS('Demand forecast'!$I$9:$I$5832,'Demand forecast'!$B$9:$B$5832,$B33,'Demand forecast'!$C$9:$C$5832,U$6-0)</f>
        <v>25.587183452965323</v>
      </c>
    </row>
    <row r="34" spans="1:21" customFormat="1" ht="15">
      <c r="A34" s="1"/>
      <c r="B34" s="6" t="s">
        <v>253</v>
      </c>
      <c r="C34" s="6" t="str">
        <f>INDEX('Demand forecast'!$M$9:$M$5832,MATCH($B34,'Demand forecast'!$B$9:$B$5832,0))</f>
        <v>Yes</v>
      </c>
      <c r="D34" s="25">
        <f t="shared" si="1"/>
        <v>0</v>
      </c>
      <c r="E34" s="6" t="str">
        <f t="shared" si="3"/>
        <v>Steady/falling</v>
      </c>
      <c r="F34" s="42">
        <f>SUMIFS('Demand forecast'!$I$9:$I$5832,'Demand forecast'!$B$9:$B$5832,$B34,'Demand forecast'!$C$9:$C$5832,F$6-0)</f>
        <v>0</v>
      </c>
      <c r="G34" s="42">
        <f>SUMIFS('Demand forecast'!$I$9:$I$5832,'Demand forecast'!$B$9:$B$5832,$B34,'Demand forecast'!$C$9:$C$5832,G$6-0)</f>
        <v>10.737</v>
      </c>
      <c r="H34" s="42">
        <f>SUMIFS('Demand forecast'!$I$9:$I$5832,'Demand forecast'!$B$9:$B$5832,$B34,'Demand forecast'!$C$9:$C$5832,H$6-0)</f>
        <v>8.6489999999999991</v>
      </c>
      <c r="I34" s="42">
        <f>SUMIFS('Demand forecast'!$I$9:$I$5832,'Demand forecast'!$B$9:$B$5832,$B34,'Demand forecast'!$C$9:$C$5832,I$6-0)</f>
        <v>9.5890000000000004</v>
      </c>
      <c r="J34" s="42">
        <f>SUMIFS('Demand forecast'!$I$9:$I$5832,'Demand forecast'!$B$9:$B$5832,$B34,'Demand forecast'!$C$9:$C$5832,J$6-0)</f>
        <v>10.06</v>
      </c>
      <c r="K34" s="42">
        <f>SUMIFS('Demand forecast'!$I$9:$I$5832,'Demand forecast'!$B$9:$B$5832,$B34,'Demand forecast'!$C$9:$C$5832,K$6-0)</f>
        <v>12.0442</v>
      </c>
      <c r="L34" s="42">
        <f>SUMIFS('Demand forecast'!$I$9:$I$5832,'Demand forecast'!$B$9:$B$5832,$B34,'Demand forecast'!$C$9:$C$5832,L$6-0)</f>
        <v>12.0442</v>
      </c>
      <c r="M34" s="42">
        <f>SUMIFS('Demand forecast'!$I$9:$I$5832,'Demand forecast'!$B$9:$B$5832,$B34,'Demand forecast'!$C$9:$C$5832,M$6-0)</f>
        <v>12.0442</v>
      </c>
      <c r="N34" s="42">
        <f>SUMIFS('Demand forecast'!$I$9:$I$5832,'Demand forecast'!$B$9:$B$5832,$B34,'Demand forecast'!$C$9:$C$5832,N$6-0)</f>
        <v>12.0442</v>
      </c>
      <c r="O34" s="42">
        <f>SUMIFS('Demand forecast'!$I$9:$I$5832,'Demand forecast'!$B$9:$B$5832,$B34,'Demand forecast'!$C$9:$C$5832,O$6-0)</f>
        <v>12.0442</v>
      </c>
      <c r="P34" s="42">
        <f>SUMIFS('Demand forecast'!$I$9:$I$5832,'Demand forecast'!$B$9:$B$5832,$B34,'Demand forecast'!$C$9:$C$5832,P$6-0)</f>
        <v>12.0442</v>
      </c>
      <c r="Q34" s="42">
        <f>SUMIFS('Demand forecast'!$I$9:$I$5832,'Demand forecast'!$B$9:$B$5832,$B34,'Demand forecast'!$C$9:$C$5832,Q$6-0)</f>
        <v>12.0442</v>
      </c>
      <c r="R34" s="42">
        <f>SUMIFS('Demand forecast'!$I$9:$I$5832,'Demand forecast'!$B$9:$B$5832,$B34,'Demand forecast'!$C$9:$C$5832,R$6-0)</f>
        <v>12.0442</v>
      </c>
      <c r="S34" s="42">
        <f>SUMIFS('Demand forecast'!$I$9:$I$5832,'Demand forecast'!$B$9:$B$5832,$B34,'Demand forecast'!$C$9:$C$5832,S$6-0)</f>
        <v>12.0442</v>
      </c>
      <c r="T34" s="42">
        <f>SUMIFS('Demand forecast'!$I$9:$I$5832,'Demand forecast'!$B$9:$B$5832,$B34,'Demand forecast'!$C$9:$C$5832,T$6-0)</f>
        <v>12.0442</v>
      </c>
      <c r="U34" s="42">
        <f>SUMIFS('Demand forecast'!$I$9:$I$5832,'Demand forecast'!$B$9:$B$5832,$B34,'Demand forecast'!$C$9:$C$5832,U$6-0)</f>
        <v>12.0442</v>
      </c>
    </row>
    <row r="35" spans="1:21" customFormat="1" ht="15">
      <c r="A35" s="1"/>
      <c r="B35" s="6" t="s">
        <v>228</v>
      </c>
      <c r="C35" s="6" t="str">
        <f>INDEX('Demand forecast'!$M$9:$M$5832,MATCH($B35,'Demand forecast'!$B$9:$B$5832,0))</f>
        <v>Yes</v>
      </c>
      <c r="D35" s="25">
        <f t="shared" si="1"/>
        <v>0</v>
      </c>
      <c r="E35" s="6" t="str">
        <f t="shared" si="3"/>
        <v>Steady/falling</v>
      </c>
      <c r="F35" s="42">
        <f>SUMIFS('Demand forecast'!$I$9:$I$5832,'Demand forecast'!$B$9:$B$5832,$B35,'Demand forecast'!$C$9:$C$5832,F$6-0)</f>
        <v>1.6319999999999999</v>
      </c>
      <c r="G35" s="42">
        <f>SUMIFS('Demand forecast'!$I$9:$I$5832,'Demand forecast'!$B$9:$B$5832,$B35,'Demand forecast'!$C$9:$C$5832,G$6-0)</f>
        <v>1.68</v>
      </c>
      <c r="H35" s="42">
        <f>SUMIFS('Demand forecast'!$I$9:$I$5832,'Demand forecast'!$B$9:$B$5832,$B35,'Demand forecast'!$C$9:$C$5832,H$6-0)</f>
        <v>1.0980000000000001</v>
      </c>
      <c r="I35" s="42">
        <f>SUMIFS('Demand forecast'!$I$9:$I$5832,'Demand forecast'!$B$9:$B$5832,$B35,'Demand forecast'!$C$9:$C$5832,I$6-0)</f>
        <v>1.0669999999999999</v>
      </c>
      <c r="J35" s="42">
        <f>SUMIFS('Demand forecast'!$I$9:$I$5832,'Demand forecast'!$B$9:$B$5832,$B35,'Demand forecast'!$C$9:$C$5832,J$6-0)</f>
        <v>0.95299999999999996</v>
      </c>
      <c r="K35" s="42">
        <f>SUMIFS('Demand forecast'!$I$9:$I$5832,'Demand forecast'!$B$9:$B$5832,$B35,'Demand forecast'!$C$9:$C$5832,K$6-0)</f>
        <v>0.82899999999999996</v>
      </c>
      <c r="L35" s="42">
        <f>SUMIFS('Demand forecast'!$I$9:$I$5832,'Demand forecast'!$B$9:$B$5832,$B35,'Demand forecast'!$C$9:$C$5832,L$6-0)</f>
        <v>0.82899999999999996</v>
      </c>
      <c r="M35" s="42">
        <f>SUMIFS('Demand forecast'!$I$9:$I$5832,'Demand forecast'!$B$9:$B$5832,$B35,'Demand forecast'!$C$9:$C$5832,M$6-0)</f>
        <v>0.82899999999999996</v>
      </c>
      <c r="N35" s="42">
        <f>SUMIFS('Demand forecast'!$I$9:$I$5832,'Demand forecast'!$B$9:$B$5832,$B35,'Demand forecast'!$C$9:$C$5832,N$6-0)</f>
        <v>0.82899999999999996</v>
      </c>
      <c r="O35" s="42">
        <f>SUMIFS('Demand forecast'!$I$9:$I$5832,'Demand forecast'!$B$9:$B$5832,$B35,'Demand forecast'!$C$9:$C$5832,O$6-0)</f>
        <v>0.82899999999999996</v>
      </c>
      <c r="P35" s="42">
        <f>SUMIFS('Demand forecast'!$I$9:$I$5832,'Demand forecast'!$B$9:$B$5832,$B35,'Demand forecast'!$C$9:$C$5832,P$6-0)</f>
        <v>0.82899999999999996</v>
      </c>
      <c r="Q35" s="42">
        <f>SUMIFS('Demand forecast'!$I$9:$I$5832,'Demand forecast'!$B$9:$B$5832,$B35,'Demand forecast'!$C$9:$C$5832,Q$6-0)</f>
        <v>0.82899999999999996</v>
      </c>
      <c r="R35" s="42">
        <f>SUMIFS('Demand forecast'!$I$9:$I$5832,'Demand forecast'!$B$9:$B$5832,$B35,'Demand forecast'!$C$9:$C$5832,R$6-0)</f>
        <v>0.82899999999999996</v>
      </c>
      <c r="S35" s="42">
        <f>SUMIFS('Demand forecast'!$I$9:$I$5832,'Demand forecast'!$B$9:$B$5832,$B35,'Demand forecast'!$C$9:$C$5832,S$6-0)</f>
        <v>0.82899999999999996</v>
      </c>
      <c r="T35" s="42">
        <f>SUMIFS('Demand forecast'!$I$9:$I$5832,'Demand forecast'!$B$9:$B$5832,$B35,'Demand forecast'!$C$9:$C$5832,T$6-0)</f>
        <v>0.82899999999999996</v>
      </c>
      <c r="U35" s="42">
        <f>SUMIFS('Demand forecast'!$I$9:$I$5832,'Demand forecast'!$B$9:$B$5832,$B35,'Demand forecast'!$C$9:$C$5832,U$6-0)</f>
        <v>0.82899999999999996</v>
      </c>
    </row>
    <row r="36" spans="1:21" ht="15">
      <c r="B36" s="6" t="s">
        <v>88</v>
      </c>
      <c r="C36" s="6" t="str">
        <f>INDEX('Demand forecast'!$M$9:$M$5832,MATCH($B36,'Demand forecast'!$B$9:$B$5832,0))</f>
        <v>No</v>
      </c>
      <c r="D36" s="25">
        <f t="shared" si="1"/>
        <v>5.2821900579559822E-2</v>
      </c>
      <c r="E36" s="6" t="str">
        <f t="shared" si="3"/>
        <v>High growth</v>
      </c>
      <c r="F36" s="42">
        <f>SUMIFS('Demand forecast'!$I$9:$I$5832,'Demand forecast'!$B$9:$B$5832,$B36,'Demand forecast'!$C$9:$C$5832,F$6-0)</f>
        <v>20.226000000000003</v>
      </c>
      <c r="G36" s="42">
        <f>SUMIFS('Demand forecast'!$I$9:$I$5832,'Demand forecast'!$B$9:$B$5832,$B36,'Demand forecast'!$C$9:$C$5832,G$6-0)</f>
        <v>20.18</v>
      </c>
      <c r="H36" s="42">
        <f>SUMIFS('Demand forecast'!$I$9:$I$5832,'Demand forecast'!$B$9:$B$5832,$B36,'Demand forecast'!$C$9:$C$5832,H$6-0)</f>
        <v>20.802534735329775</v>
      </c>
      <c r="I36" s="42">
        <f>SUMIFS('Demand forecast'!$I$9:$I$5832,'Demand forecast'!$B$9:$B$5832,$B36,'Demand forecast'!$C$9:$C$5832,I$6-0)</f>
        <v>19.218499999999999</v>
      </c>
      <c r="J36" s="42">
        <f>SUMIFS('Demand forecast'!$I$9:$I$5832,'Demand forecast'!$B$9:$B$5832,$B36,'Demand forecast'!$C$9:$C$5832,J$6-0)</f>
        <v>19.449171182000001</v>
      </c>
      <c r="K36" s="42">
        <f>SUMIFS('Demand forecast'!$I$9:$I$5832,'Demand forecast'!$B$9:$B$5832,$B36,'Demand forecast'!$C$9:$C$5832,K$6-0)</f>
        <v>19.426700029999999</v>
      </c>
      <c r="L36" s="42">
        <f>SUMIFS('Demand forecast'!$I$9:$I$5832,'Demand forecast'!$B$9:$B$5832,$B36,'Demand forecast'!$C$9:$C$5832,L$6-0)</f>
        <v>24.957618949348735</v>
      </c>
      <c r="M36" s="42">
        <f>SUMIFS('Demand forecast'!$I$9:$I$5832,'Demand forecast'!$B$9:$B$5832,$B36,'Demand forecast'!$C$9:$C$5832,M$6-0)</f>
        <v>26.181582169118293</v>
      </c>
      <c r="N36" s="42">
        <f>SUMIFS('Demand forecast'!$I$9:$I$5832,'Demand forecast'!$B$9:$B$5832,$B36,'Demand forecast'!$C$9:$C$5832,N$6-0)</f>
        <v>29.830757273083599</v>
      </c>
      <c r="O36" s="42">
        <f>SUMIFS('Demand forecast'!$I$9:$I$5832,'Demand forecast'!$B$9:$B$5832,$B36,'Demand forecast'!$C$9:$C$5832,O$6-0)</f>
        <v>29.847530641502054</v>
      </c>
      <c r="P36" s="42">
        <f>SUMIFS('Demand forecast'!$I$9:$I$5832,'Demand forecast'!$B$9:$B$5832,$B36,'Demand forecast'!$C$9:$C$5832,P$6-0)</f>
        <v>30.503721131506467</v>
      </c>
      <c r="Q36" s="42">
        <f>SUMIFS('Demand forecast'!$I$9:$I$5832,'Demand forecast'!$B$9:$B$5832,$B36,'Demand forecast'!$C$9:$C$5832,Q$6-0)</f>
        <v>31.573363510059647</v>
      </c>
      <c r="R36" s="42">
        <f>SUMIFS('Demand forecast'!$I$9:$I$5832,'Demand forecast'!$B$9:$B$5832,$B36,'Demand forecast'!$C$9:$C$5832,R$6-0)</f>
        <v>33.056520658145033</v>
      </c>
      <c r="S36" s="42">
        <f>SUMIFS('Demand forecast'!$I$9:$I$5832,'Demand forecast'!$B$9:$B$5832,$B36,'Demand forecast'!$C$9:$C$5832,S$6-0)</f>
        <v>34.845668260134069</v>
      </c>
      <c r="T36" s="42">
        <f>SUMIFS('Demand forecast'!$I$9:$I$5832,'Demand forecast'!$B$9:$B$5832,$B36,'Demand forecast'!$C$9:$C$5832,T$6-0)</f>
        <v>37.103384380242197</v>
      </c>
      <c r="U36" s="42">
        <f>SUMIFS('Demand forecast'!$I$9:$I$5832,'Demand forecast'!$B$9:$B$5832,$B36,'Demand forecast'!$C$9:$C$5832,U$6-0)</f>
        <v>39.664076208639933</v>
      </c>
    </row>
    <row r="37" spans="1:21" ht="15">
      <c r="B37" s="6" t="s">
        <v>132</v>
      </c>
      <c r="C37" s="6" t="str">
        <f>INDEX('Demand forecast'!$M$9:$M$5832,MATCH($B37,'Demand forecast'!$B$9:$B$5832,0))</f>
        <v>No</v>
      </c>
      <c r="D37" s="25">
        <f t="shared" si="1"/>
        <v>-3.7901694563650778E-2</v>
      </c>
      <c r="E37" s="6" t="str">
        <f t="shared" si="3"/>
        <v>Steady/falling</v>
      </c>
      <c r="F37" s="42">
        <f>SUMIFS('Demand forecast'!$I$9:$I$5832,'Demand forecast'!$B$9:$B$5832,$B37,'Demand forecast'!$C$9:$C$5832,F$6-0)</f>
        <v>20.7</v>
      </c>
      <c r="G37" s="42">
        <f>SUMIFS('Demand forecast'!$I$9:$I$5832,'Demand forecast'!$B$9:$B$5832,$B37,'Demand forecast'!$C$9:$C$5832,G$6-0)</f>
        <v>22.73</v>
      </c>
      <c r="H37" s="42">
        <f>SUMIFS('Demand forecast'!$I$9:$I$5832,'Demand forecast'!$B$9:$B$5832,$B37,'Demand forecast'!$C$9:$C$5832,H$6-0)</f>
        <v>21.114999999999998</v>
      </c>
      <c r="I37" s="42">
        <f>SUMIFS('Demand forecast'!$I$9:$I$5832,'Demand forecast'!$B$9:$B$5832,$B37,'Demand forecast'!$C$9:$C$5832,I$6-0)</f>
        <v>18.364999999999998</v>
      </c>
      <c r="J37" s="42">
        <f>SUMIFS('Demand forecast'!$I$9:$I$5832,'Demand forecast'!$B$9:$B$5832,$B37,'Demand forecast'!$C$9:$C$5832,J$6-0)</f>
        <v>19.97</v>
      </c>
      <c r="K37" s="42">
        <f>SUMIFS('Demand forecast'!$I$9:$I$5832,'Demand forecast'!$B$9:$B$5832,$B37,'Demand forecast'!$C$9:$C$5832,K$6-0)</f>
        <v>21.533300000000001</v>
      </c>
      <c r="L37" s="42">
        <f>SUMIFS('Demand forecast'!$I$9:$I$5832,'Demand forecast'!$B$9:$B$5832,$B37,'Demand forecast'!$C$9:$C$5832,L$6-0)</f>
        <v>37.921194060162811</v>
      </c>
      <c r="M37" s="42">
        <f>SUMIFS('Demand forecast'!$I$9:$I$5832,'Demand forecast'!$B$9:$B$5832,$B37,'Demand forecast'!$C$9:$C$5832,M$6-0)</f>
        <v>43.566697872225639</v>
      </c>
      <c r="N37" s="42">
        <f>SUMIFS('Demand forecast'!$I$9:$I$5832,'Demand forecast'!$B$9:$B$5832,$B37,'Demand forecast'!$C$9:$C$5832,N$6-0)</f>
        <v>43.949162206018137</v>
      </c>
      <c r="O37" s="42">
        <f>SUMIFS('Demand forecast'!$I$9:$I$5832,'Demand forecast'!$B$9:$B$5832,$B37,'Demand forecast'!$C$9:$C$5832,O$6-0)</f>
        <v>26.861886506895491</v>
      </c>
      <c r="P37" s="42">
        <f>SUMIFS('Demand forecast'!$I$9:$I$5832,'Demand forecast'!$B$9:$B$5832,$B37,'Demand forecast'!$C$9:$C$5832,P$6-0)</f>
        <v>26.792511023039136</v>
      </c>
      <c r="Q37" s="42">
        <f>SUMIFS('Demand forecast'!$I$9:$I$5832,'Demand forecast'!$B$9:$B$5832,$B37,'Demand forecast'!$C$9:$C$5832,Q$6-0)</f>
        <v>26.751861992527274</v>
      </c>
      <c r="R37" s="42">
        <f>SUMIFS('Demand forecast'!$I$9:$I$5832,'Demand forecast'!$B$9:$B$5832,$B37,'Demand forecast'!$C$9:$C$5832,R$6-0)</f>
        <v>26.740204738185284</v>
      </c>
      <c r="S37" s="42">
        <f>SUMIFS('Demand forecast'!$I$9:$I$5832,'Demand forecast'!$B$9:$B$5832,$B37,'Demand forecast'!$C$9:$C$5832,S$6-0)</f>
        <v>26.730294089068117</v>
      </c>
      <c r="T37" s="42">
        <f>SUMIFS('Demand forecast'!$I$9:$I$5832,'Demand forecast'!$B$9:$B$5832,$B37,'Demand forecast'!$C$9:$C$5832,T$6-0)</f>
        <v>26.756580134414829</v>
      </c>
      <c r="U37" s="42">
        <f>SUMIFS('Demand forecast'!$I$9:$I$5832,'Demand forecast'!$B$9:$B$5832,$B37,'Demand forecast'!$C$9:$C$5832,U$6-0)</f>
        <v>26.782866179761548</v>
      </c>
    </row>
    <row r="38" spans="1:21" ht="15">
      <c r="B38" s="6" t="s">
        <v>261</v>
      </c>
      <c r="C38" s="6" t="str">
        <f>INDEX('Demand forecast'!$M$9:$M$5832,MATCH($B38,'Demand forecast'!$B$9:$B$5832,0))</f>
        <v>Yes</v>
      </c>
      <c r="D38" s="25">
        <f t="shared" si="1"/>
        <v>0</v>
      </c>
      <c r="E38" s="6" t="str">
        <f t="shared" si="3"/>
        <v>Steady/falling</v>
      </c>
      <c r="F38" s="42">
        <f>SUMIFS('Demand forecast'!$I$9:$I$5832,'Demand forecast'!$B$9:$B$5832,$B38,'Demand forecast'!$C$9:$C$5832,F$6-0)</f>
        <v>2.8079999999999998</v>
      </c>
      <c r="G38" s="42">
        <f>SUMIFS('Demand forecast'!$I$9:$I$5832,'Demand forecast'!$B$9:$B$5832,$B38,'Demand forecast'!$C$9:$C$5832,G$6-0)</f>
        <v>2.5150000000000001</v>
      </c>
      <c r="H38" s="42">
        <f>SUMIFS('Demand forecast'!$I$9:$I$5832,'Demand forecast'!$B$9:$B$5832,$B38,'Demand forecast'!$C$9:$C$5832,H$6-0)</f>
        <v>3.24</v>
      </c>
      <c r="I38" s="42">
        <f>SUMIFS('Demand forecast'!$I$9:$I$5832,'Demand forecast'!$B$9:$B$5832,$B38,'Demand forecast'!$C$9:$C$5832,I$6-0)</f>
        <v>2.2850000000000001</v>
      </c>
      <c r="J38" s="42">
        <f>SUMIFS('Demand forecast'!$I$9:$I$5832,'Demand forecast'!$B$9:$B$5832,$B38,'Demand forecast'!$C$9:$C$5832,J$6-0)</f>
        <v>1.4119999999999999</v>
      </c>
      <c r="K38" s="42">
        <f>SUMIFS('Demand forecast'!$I$9:$I$5832,'Demand forecast'!$B$9:$B$5832,$B38,'Demand forecast'!$C$9:$C$5832,K$6-0)</f>
        <v>1.5082</v>
      </c>
      <c r="L38" s="42">
        <f>SUMIFS('Demand forecast'!$I$9:$I$5832,'Demand forecast'!$B$9:$B$5832,$B38,'Demand forecast'!$C$9:$C$5832,L$6-0)</f>
        <v>1.5082</v>
      </c>
      <c r="M38" s="42">
        <f>SUMIFS('Demand forecast'!$I$9:$I$5832,'Demand forecast'!$B$9:$B$5832,$B38,'Demand forecast'!$C$9:$C$5832,M$6-0)</f>
        <v>1.5082</v>
      </c>
      <c r="N38" s="42">
        <f>SUMIFS('Demand forecast'!$I$9:$I$5832,'Demand forecast'!$B$9:$B$5832,$B38,'Demand forecast'!$C$9:$C$5832,N$6-0)</f>
        <v>1.5082</v>
      </c>
      <c r="O38" s="42">
        <f>SUMIFS('Demand forecast'!$I$9:$I$5832,'Demand forecast'!$B$9:$B$5832,$B38,'Demand forecast'!$C$9:$C$5832,O$6-0)</f>
        <v>1.5082</v>
      </c>
      <c r="P38" s="42">
        <f>SUMIFS('Demand forecast'!$I$9:$I$5832,'Demand forecast'!$B$9:$B$5832,$B38,'Demand forecast'!$C$9:$C$5832,P$6-0)</f>
        <v>1.5082</v>
      </c>
      <c r="Q38" s="42">
        <f>SUMIFS('Demand forecast'!$I$9:$I$5832,'Demand forecast'!$B$9:$B$5832,$B38,'Demand forecast'!$C$9:$C$5832,Q$6-0)</f>
        <v>1.5082</v>
      </c>
      <c r="R38" s="42">
        <f>SUMIFS('Demand forecast'!$I$9:$I$5832,'Demand forecast'!$B$9:$B$5832,$B38,'Demand forecast'!$C$9:$C$5832,R$6-0)</f>
        <v>1.5082</v>
      </c>
      <c r="S38" s="42">
        <f>SUMIFS('Demand forecast'!$I$9:$I$5832,'Demand forecast'!$B$9:$B$5832,$B38,'Demand forecast'!$C$9:$C$5832,S$6-0)</f>
        <v>1.5082</v>
      </c>
      <c r="T38" s="42">
        <f>SUMIFS('Demand forecast'!$I$9:$I$5832,'Demand forecast'!$B$9:$B$5832,$B38,'Demand forecast'!$C$9:$C$5832,T$6-0)</f>
        <v>1.5082</v>
      </c>
      <c r="U38" s="42">
        <f>SUMIFS('Demand forecast'!$I$9:$I$5832,'Demand forecast'!$B$9:$B$5832,$B38,'Demand forecast'!$C$9:$C$5832,U$6-0)</f>
        <v>1.5082</v>
      </c>
    </row>
    <row r="39" spans="1:21" ht="15">
      <c r="B39" s="6" t="s">
        <v>429</v>
      </c>
      <c r="C39" s="6" t="str">
        <f>INDEX('Demand forecast'!$M$9:$M$5832,MATCH($B39,'Demand forecast'!$B$9:$B$5832,0))</f>
        <v>No</v>
      </c>
      <c r="D39" s="69">
        <f>(U39/N39)^(1/($U$6-$N$6)) - 1</f>
        <v>0</v>
      </c>
      <c r="E39" s="6" t="str">
        <f t="shared" si="3"/>
        <v>Steady/falling</v>
      </c>
      <c r="F39" s="42">
        <f>SUMIFS('Demand forecast'!$I$9:$I$5832,'Demand forecast'!$B$9:$B$5832,$B39,'Demand forecast'!$C$9:$C$5832,F$6-0)</f>
        <v>0</v>
      </c>
      <c r="G39" s="42">
        <f>SUMIFS('Demand forecast'!$I$9:$I$5832,'Demand forecast'!$B$9:$B$5832,$B39,'Demand forecast'!$C$9:$C$5832,G$6-0)</f>
        <v>0</v>
      </c>
      <c r="H39" s="42">
        <f>SUMIFS('Demand forecast'!$I$9:$I$5832,'Demand forecast'!$B$9:$B$5832,$B39,'Demand forecast'!$C$9:$C$5832,H$6-0)</f>
        <v>0</v>
      </c>
      <c r="I39" s="42">
        <f>SUMIFS('Demand forecast'!$I$9:$I$5832,'Demand forecast'!$B$9:$B$5832,$B39,'Demand forecast'!$C$9:$C$5832,I$6-0)</f>
        <v>0</v>
      </c>
      <c r="J39" s="42">
        <f>SUMIFS('Demand forecast'!$I$9:$I$5832,'Demand forecast'!$B$9:$B$5832,$B39,'Demand forecast'!$C$9:$C$5832,J$6-0)</f>
        <v>0</v>
      </c>
      <c r="K39" s="42">
        <f>SUMIFS('Demand forecast'!$I$9:$I$5832,'Demand forecast'!$B$9:$B$5832,$B39,'Demand forecast'!$C$9:$C$5832,K$6-0)</f>
        <v>0</v>
      </c>
      <c r="L39" s="42">
        <f>SUMIFS('Demand forecast'!$I$9:$I$5832,'Demand forecast'!$B$9:$B$5832,$B39,'Demand forecast'!$C$9:$C$5832,L$6-0)</f>
        <v>0</v>
      </c>
      <c r="M39" s="42">
        <f>SUMIFS('Demand forecast'!$I$9:$I$5832,'Demand forecast'!$B$9:$B$5832,$B39,'Demand forecast'!$C$9:$C$5832,M$6-0)</f>
        <v>0</v>
      </c>
      <c r="N39" s="42">
        <f>SUMIFS('Demand forecast'!$I$9:$I$5832,'Demand forecast'!$B$9:$B$5832,$B39,'Demand forecast'!$C$9:$C$5832,N$6-0)</f>
        <v>41.8</v>
      </c>
      <c r="O39" s="42">
        <f>SUMIFS('Demand forecast'!$I$9:$I$5832,'Demand forecast'!$B$9:$B$5832,$B39,'Demand forecast'!$C$9:$C$5832,O$6-0)</f>
        <v>41.8</v>
      </c>
      <c r="P39" s="42">
        <f>SUMIFS('Demand forecast'!$I$9:$I$5832,'Demand forecast'!$B$9:$B$5832,$B39,'Demand forecast'!$C$9:$C$5832,P$6-0)</f>
        <v>41.8</v>
      </c>
      <c r="Q39" s="42">
        <f>SUMIFS('Demand forecast'!$I$9:$I$5832,'Demand forecast'!$B$9:$B$5832,$B39,'Demand forecast'!$C$9:$C$5832,Q$6-0)</f>
        <v>41.8</v>
      </c>
      <c r="R39" s="42">
        <f>SUMIFS('Demand forecast'!$I$9:$I$5832,'Demand forecast'!$B$9:$B$5832,$B39,'Demand forecast'!$C$9:$C$5832,R$6-0)</f>
        <v>41.8</v>
      </c>
      <c r="S39" s="42">
        <f>SUMIFS('Demand forecast'!$I$9:$I$5832,'Demand forecast'!$B$9:$B$5832,$B39,'Demand forecast'!$C$9:$C$5832,S$6-0)</f>
        <v>41.8</v>
      </c>
      <c r="T39" s="42">
        <f>SUMIFS('Demand forecast'!$I$9:$I$5832,'Demand forecast'!$B$9:$B$5832,$B39,'Demand forecast'!$C$9:$C$5832,T$6-0)</f>
        <v>41.8</v>
      </c>
      <c r="U39" s="42">
        <f>SUMIFS('Demand forecast'!$I$9:$I$5832,'Demand forecast'!$B$9:$B$5832,$B39,'Demand forecast'!$C$9:$C$5832,U$6-0)</f>
        <v>41.8</v>
      </c>
    </row>
    <row r="40" spans="1:21" ht="15">
      <c r="B40" s="6" t="s">
        <v>200</v>
      </c>
      <c r="C40" s="6" t="str">
        <f>INDEX('Demand forecast'!$M$9:$M$5832,MATCH($B40,'Demand forecast'!$B$9:$B$5832,0))</f>
        <v>Yes</v>
      </c>
      <c r="D40" s="25">
        <f t="shared" si="1"/>
        <v>0</v>
      </c>
      <c r="E40" s="6" t="str">
        <f t="shared" si="3"/>
        <v>Steady/falling</v>
      </c>
      <c r="F40" s="42">
        <f>SUMIFS('Demand forecast'!$I$9:$I$5832,'Demand forecast'!$B$9:$B$5832,$B40,'Demand forecast'!$C$9:$C$5832,F$6-0)</f>
        <v>0</v>
      </c>
      <c r="G40" s="42">
        <f>SUMIFS('Demand forecast'!$I$9:$I$5832,'Demand forecast'!$B$9:$B$5832,$B40,'Demand forecast'!$C$9:$C$5832,G$6-0)</f>
        <v>0</v>
      </c>
      <c r="H40" s="42">
        <f>SUMIFS('Demand forecast'!$I$9:$I$5832,'Demand forecast'!$B$9:$B$5832,$B40,'Demand forecast'!$C$9:$C$5832,H$6-0)</f>
        <v>0</v>
      </c>
      <c r="I40" s="42">
        <f>SUMIFS('Demand forecast'!$I$9:$I$5832,'Demand forecast'!$B$9:$B$5832,$B40,'Demand forecast'!$C$9:$C$5832,I$6-0)</f>
        <v>11.959</v>
      </c>
      <c r="J40" s="42">
        <f>SUMIFS('Demand forecast'!$I$9:$I$5832,'Demand forecast'!$B$9:$B$5832,$B40,'Demand forecast'!$C$9:$C$5832,J$6-0)</f>
        <v>13.856999999999999</v>
      </c>
      <c r="K40" s="42">
        <f>SUMIFS('Demand forecast'!$I$9:$I$5832,'Demand forecast'!$B$9:$B$5832,$B40,'Demand forecast'!$C$9:$C$5832,K$6-0)</f>
        <v>12.7637</v>
      </c>
      <c r="L40" s="42">
        <f>SUMIFS('Demand forecast'!$I$9:$I$5832,'Demand forecast'!$B$9:$B$5832,$B40,'Demand forecast'!$C$9:$C$5832,L$6-0)</f>
        <v>12.7637</v>
      </c>
      <c r="M40" s="42">
        <f>SUMIFS('Demand forecast'!$I$9:$I$5832,'Demand forecast'!$B$9:$B$5832,$B40,'Demand forecast'!$C$9:$C$5832,M$6-0)</f>
        <v>12.7637</v>
      </c>
      <c r="N40" s="42">
        <f>SUMIFS('Demand forecast'!$I$9:$I$5832,'Demand forecast'!$B$9:$B$5832,$B40,'Demand forecast'!$C$9:$C$5832,N$6-0)</f>
        <v>12.7637</v>
      </c>
      <c r="O40" s="42">
        <f>SUMIFS('Demand forecast'!$I$9:$I$5832,'Demand forecast'!$B$9:$B$5832,$B40,'Demand forecast'!$C$9:$C$5832,O$6-0)</f>
        <v>12.7637</v>
      </c>
      <c r="P40" s="42">
        <f>SUMIFS('Demand forecast'!$I$9:$I$5832,'Demand forecast'!$B$9:$B$5832,$B40,'Demand forecast'!$C$9:$C$5832,P$6-0)</f>
        <v>12.7637</v>
      </c>
      <c r="Q40" s="42">
        <f>SUMIFS('Demand forecast'!$I$9:$I$5832,'Demand forecast'!$B$9:$B$5832,$B40,'Demand forecast'!$C$9:$C$5832,Q$6-0)</f>
        <v>12.7637</v>
      </c>
      <c r="R40" s="42">
        <f>SUMIFS('Demand forecast'!$I$9:$I$5832,'Demand forecast'!$B$9:$B$5832,$B40,'Demand forecast'!$C$9:$C$5832,R$6-0)</f>
        <v>12.7637</v>
      </c>
      <c r="S40" s="42">
        <f>SUMIFS('Demand forecast'!$I$9:$I$5832,'Demand forecast'!$B$9:$B$5832,$B40,'Demand forecast'!$C$9:$C$5832,S$6-0)</f>
        <v>12.7637</v>
      </c>
      <c r="T40" s="42">
        <f>SUMIFS('Demand forecast'!$I$9:$I$5832,'Demand forecast'!$B$9:$B$5832,$B40,'Demand forecast'!$C$9:$C$5832,T$6-0)</f>
        <v>12.7637</v>
      </c>
      <c r="U40" s="42">
        <f>SUMIFS('Demand forecast'!$I$9:$I$5832,'Demand forecast'!$B$9:$B$5832,$B40,'Demand forecast'!$C$9:$C$5832,U$6-0)</f>
        <v>12.7637</v>
      </c>
    </row>
    <row r="41" spans="1:21" ht="15">
      <c r="B41" s="6" t="s">
        <v>203</v>
      </c>
      <c r="C41" s="6" t="str">
        <f>INDEX('Demand forecast'!$M$9:$M$5832,MATCH($B41,'Demand forecast'!$B$9:$B$5832,0))</f>
        <v>Yes</v>
      </c>
      <c r="D41" s="25">
        <f t="shared" si="1"/>
        <v>8.7729125763551519E-3</v>
      </c>
      <c r="E41" s="6" t="str">
        <f t="shared" si="3"/>
        <v>Small growth</v>
      </c>
      <c r="F41" s="42">
        <f>SUMIFS('Demand forecast'!$I$9:$I$5832,'Demand forecast'!$B$9:$B$5832,$B41,'Demand forecast'!$C$9:$C$5832,F$6-0)</f>
        <v>0</v>
      </c>
      <c r="G41" s="42">
        <f>SUMIFS('Demand forecast'!$I$9:$I$5832,'Demand forecast'!$B$9:$B$5832,$B41,'Demand forecast'!$C$9:$C$5832,G$6-0)</f>
        <v>0</v>
      </c>
      <c r="H41" s="42">
        <f>SUMIFS('Demand forecast'!$I$9:$I$5832,'Demand forecast'!$B$9:$B$5832,$B41,'Demand forecast'!$C$9:$C$5832,H$6-0)</f>
        <v>0</v>
      </c>
      <c r="I41" s="42">
        <f>SUMIFS('Demand forecast'!$I$9:$I$5832,'Demand forecast'!$B$9:$B$5832,$B41,'Demand forecast'!$C$9:$C$5832,I$6-0)</f>
        <v>0</v>
      </c>
      <c r="J41" s="42">
        <f>SUMIFS('Demand forecast'!$I$9:$I$5832,'Demand forecast'!$B$9:$B$5832,$B41,'Demand forecast'!$C$9:$C$5832,J$6-0)</f>
        <v>0</v>
      </c>
      <c r="K41" s="42">
        <f>SUMIFS('Demand forecast'!$I$9:$I$5832,'Demand forecast'!$B$9:$B$5832,$B41,'Demand forecast'!$C$9:$C$5832,K$6-0)</f>
        <v>0</v>
      </c>
      <c r="L41" s="42">
        <f>SUMIFS('Demand forecast'!$I$9:$I$5832,'Demand forecast'!$B$9:$B$5832,$B41,'Demand forecast'!$C$9:$C$5832,L$6-0)</f>
        <v>24.21</v>
      </c>
      <c r="M41" s="42">
        <f>SUMIFS('Demand forecast'!$I$9:$I$5832,'Demand forecast'!$B$9:$B$5832,$B41,'Demand forecast'!$C$9:$C$5832,M$6-0)</f>
        <v>24.39</v>
      </c>
      <c r="N41" s="42">
        <f>SUMIFS('Demand forecast'!$I$9:$I$5832,'Demand forecast'!$B$9:$B$5832,$B41,'Demand forecast'!$C$9:$C$5832,N$6-0)</f>
        <v>24.48</v>
      </c>
      <c r="O41" s="42">
        <f>SUMIFS('Demand forecast'!$I$9:$I$5832,'Demand forecast'!$B$9:$B$5832,$B41,'Demand forecast'!$C$9:$C$5832,O$6-0)</f>
        <v>24.93</v>
      </c>
      <c r="P41" s="42">
        <f>SUMIFS('Demand forecast'!$I$9:$I$5832,'Demand forecast'!$B$9:$B$5832,$B41,'Demand forecast'!$C$9:$C$5832,P$6-0)</f>
        <v>25.2</v>
      </c>
      <c r="Q41" s="42">
        <f>SUMIFS('Demand forecast'!$I$9:$I$5832,'Demand forecast'!$B$9:$B$5832,$B41,'Demand forecast'!$C$9:$C$5832,Q$6-0)</f>
        <v>25.56</v>
      </c>
      <c r="R41" s="42">
        <f>SUMIFS('Demand forecast'!$I$9:$I$5832,'Demand forecast'!$B$9:$B$5832,$B41,'Demand forecast'!$C$9:$C$5832,R$6-0)</f>
        <v>26.19</v>
      </c>
      <c r="S41" s="42">
        <f>SUMIFS('Demand forecast'!$I$9:$I$5832,'Demand forecast'!$B$9:$B$5832,$B41,'Demand forecast'!$C$9:$C$5832,S$6-0)</f>
        <v>26.19</v>
      </c>
      <c r="T41" s="42">
        <f>SUMIFS('Demand forecast'!$I$9:$I$5832,'Demand forecast'!$B$9:$B$5832,$B41,'Demand forecast'!$C$9:$C$5832,T$6-0)</f>
        <v>26.19</v>
      </c>
      <c r="U41" s="42">
        <f>SUMIFS('Demand forecast'!$I$9:$I$5832,'Demand forecast'!$B$9:$B$5832,$B41,'Demand forecast'!$C$9:$C$5832,U$6-0)</f>
        <v>26.19</v>
      </c>
    </row>
    <row r="42" spans="1:21" ht="15">
      <c r="B42" s="6" t="s">
        <v>36</v>
      </c>
      <c r="C42" s="6" t="str">
        <f>INDEX('Demand forecast'!$M$9:$M$5832,MATCH($B42,'Demand forecast'!$B$9:$B$5832,0))</f>
        <v>No</v>
      </c>
      <c r="D42" s="25">
        <f>(U42/L42)^(1/9) - 1</f>
        <v>2.3718997426018795E-2</v>
      </c>
      <c r="E42" s="6" t="str">
        <f t="shared" si="3"/>
        <v>High growth</v>
      </c>
      <c r="F42" s="42">
        <f>SUMIFS('Demand forecast'!$I$9:$I$5832,'Demand forecast'!$B$9:$B$5832,$B42,'Demand forecast'!$C$9:$C$5832,F$6-0)</f>
        <v>21.690999999999999</v>
      </c>
      <c r="G42" s="42">
        <f>SUMIFS('Demand forecast'!$I$9:$I$5832,'Demand forecast'!$B$9:$B$5832,$B42,'Demand forecast'!$C$9:$C$5832,G$6-0)</f>
        <v>18.2</v>
      </c>
      <c r="H42" s="42">
        <f>SUMIFS('Demand forecast'!$I$9:$I$5832,'Demand forecast'!$B$9:$B$5832,$B42,'Demand forecast'!$C$9:$C$5832,H$6-0)</f>
        <v>24.069903338406551</v>
      </c>
      <c r="I42" s="42">
        <f>SUMIFS('Demand forecast'!$I$9:$I$5832,'Demand forecast'!$B$9:$B$5832,$B42,'Demand forecast'!$C$9:$C$5832,I$6-0)</f>
        <v>21.559000000000001</v>
      </c>
      <c r="J42" s="42">
        <f>SUMIFS('Demand forecast'!$I$9:$I$5832,'Demand forecast'!$B$9:$B$5832,$B42,'Demand forecast'!$C$9:$C$5832,J$6-0)</f>
        <v>21.853999999999999</v>
      </c>
      <c r="K42" s="42">
        <f>SUMIFS('Demand forecast'!$I$9:$I$5832,'Demand forecast'!$B$9:$B$5832,$B42,'Demand forecast'!$C$9:$C$5832,K$6-0)</f>
        <v>21.864885088000001</v>
      </c>
      <c r="L42" s="42">
        <f>SUMIFS('Demand forecast'!$I$9:$I$5832,'Demand forecast'!$B$9:$B$5832,$B42,'Demand forecast'!$C$9:$C$5832,L$6-0)</f>
        <v>23.282724460318942</v>
      </c>
      <c r="M42" s="42">
        <f>SUMIFS('Demand forecast'!$I$9:$I$5832,'Demand forecast'!$B$9:$B$5832,$B42,'Demand forecast'!$C$9:$C$5832,M$6-0)</f>
        <v>23.544024553560121</v>
      </c>
      <c r="N42" s="42">
        <f>SUMIFS('Demand forecast'!$I$9:$I$5832,'Demand forecast'!$B$9:$B$5832,$B42,'Demand forecast'!$C$9:$C$5832,N$6-0)</f>
        <v>24.510683199145333</v>
      </c>
      <c r="O42" s="42">
        <f>SUMIFS('Demand forecast'!$I$9:$I$5832,'Demand forecast'!$B$9:$B$5832,$B42,'Demand forecast'!$C$9:$C$5832,O$6-0)</f>
        <v>24.740108541062455</v>
      </c>
      <c r="P42" s="42">
        <f>SUMIFS('Demand forecast'!$I$9:$I$5832,'Demand forecast'!$B$9:$B$5832,$B42,'Demand forecast'!$C$9:$C$5832,P$6-0)</f>
        <v>25.162288030078962</v>
      </c>
      <c r="Q42" s="42">
        <f>SUMIFS('Demand forecast'!$I$9:$I$5832,'Demand forecast'!$B$9:$B$5832,$B42,'Demand forecast'!$C$9:$C$5832,Q$6-0)</f>
        <v>25.63461692795315</v>
      </c>
      <c r="R42" s="42">
        <f>SUMIFS('Demand forecast'!$I$9:$I$5832,'Demand forecast'!$B$9:$B$5832,$B42,'Demand forecast'!$C$9:$C$5832,R$6-0)</f>
        <v>26.304142099778666</v>
      </c>
      <c r="S42" s="42">
        <f>SUMIFS('Demand forecast'!$I$9:$I$5832,'Demand forecast'!$B$9:$B$5832,$B42,'Demand forecast'!$C$9:$C$5832,S$6-0)</f>
        <v>27.088213123614462</v>
      </c>
      <c r="T42" s="42">
        <f>SUMIFS('Demand forecast'!$I$9:$I$5832,'Demand forecast'!$B$9:$B$5832,$B42,'Demand forecast'!$C$9:$C$5832,T$6-0)</f>
        <v>27.964837642881275</v>
      </c>
      <c r="U42" s="42">
        <f>SUMIFS('Demand forecast'!$I$9:$I$5832,'Demand forecast'!$B$9:$B$5832,$B42,'Demand forecast'!$C$9:$C$5832,U$6-0)</f>
        <v>28.751510285597583</v>
      </c>
    </row>
    <row r="43" spans="1:21" ht="15">
      <c r="B43" s="6" t="s">
        <v>49</v>
      </c>
      <c r="C43" s="6" t="str">
        <f>INDEX('Demand forecast'!$M$9:$M$5832,MATCH($B43,'Demand forecast'!$B$9:$B$5832,0))</f>
        <v>No</v>
      </c>
      <c r="D43" s="25">
        <f t="shared" si="1"/>
        <v>2.7203531846481166E-2</v>
      </c>
      <c r="E43" s="6" t="str">
        <f t="shared" si="3"/>
        <v>High growth</v>
      </c>
      <c r="F43" s="42">
        <f>SUMIFS('Demand forecast'!$I$9:$I$5832,'Demand forecast'!$B$9:$B$5832,$B43,'Demand forecast'!$C$9:$C$5832,F$6-0)</f>
        <v>36.023800000000001</v>
      </c>
      <c r="G43" s="42">
        <f>SUMIFS('Demand forecast'!$I$9:$I$5832,'Demand forecast'!$B$9:$B$5832,$B43,'Demand forecast'!$C$9:$C$5832,G$6-0)</f>
        <v>37.374856526217691</v>
      </c>
      <c r="H43" s="42">
        <f>SUMIFS('Demand forecast'!$I$9:$I$5832,'Demand forecast'!$B$9:$B$5832,$B43,'Demand forecast'!$C$9:$C$5832,H$6-0)</f>
        <v>36.502068341632253</v>
      </c>
      <c r="I43" s="42">
        <f>SUMIFS('Demand forecast'!$I$9:$I$5832,'Demand forecast'!$B$9:$B$5832,$B43,'Demand forecast'!$C$9:$C$5832,I$6-0)</f>
        <v>29.977</v>
      </c>
      <c r="J43" s="42">
        <f>SUMIFS('Demand forecast'!$I$9:$I$5832,'Demand forecast'!$B$9:$B$5832,$B43,'Demand forecast'!$C$9:$C$5832,J$6-0)</f>
        <v>31.878</v>
      </c>
      <c r="K43" s="42">
        <f>SUMIFS('Demand forecast'!$I$9:$I$5832,'Demand forecast'!$B$9:$B$5832,$B43,'Demand forecast'!$C$9:$C$5832,K$6-0)</f>
        <v>30.873185309</v>
      </c>
      <c r="L43" s="42">
        <f>SUMIFS('Demand forecast'!$I$9:$I$5832,'Demand forecast'!$B$9:$B$5832,$B43,'Demand forecast'!$C$9:$C$5832,L$6-0)</f>
        <v>32.309120099513507</v>
      </c>
      <c r="M43" s="42">
        <f>SUMIFS('Demand forecast'!$I$9:$I$5832,'Demand forecast'!$B$9:$B$5832,$B43,'Demand forecast'!$C$9:$C$5832,M$6-0)</f>
        <v>36.006408021005079</v>
      </c>
      <c r="N43" s="42">
        <f>SUMIFS('Demand forecast'!$I$9:$I$5832,'Demand forecast'!$B$9:$B$5832,$B43,'Demand forecast'!$C$9:$C$5832,N$6-0)</f>
        <v>36.690353660477392</v>
      </c>
      <c r="O43" s="42">
        <f>SUMIFS('Demand forecast'!$I$9:$I$5832,'Demand forecast'!$B$9:$B$5832,$B43,'Demand forecast'!$C$9:$C$5832,O$6-0)</f>
        <v>36.260681592890286</v>
      </c>
      <c r="P43" s="42">
        <f>SUMIFS('Demand forecast'!$I$9:$I$5832,'Demand forecast'!$B$9:$B$5832,$B43,'Demand forecast'!$C$9:$C$5832,P$6-0)</f>
        <v>36.402077921078913</v>
      </c>
      <c r="Q43" s="42">
        <f>SUMIFS('Demand forecast'!$I$9:$I$5832,'Demand forecast'!$B$9:$B$5832,$B43,'Demand forecast'!$C$9:$C$5832,Q$6-0)</f>
        <v>36.722045022638717</v>
      </c>
      <c r="R43" s="42">
        <f>SUMIFS('Demand forecast'!$I$9:$I$5832,'Demand forecast'!$B$9:$B$5832,$B43,'Demand forecast'!$C$9:$C$5832,R$6-0)</f>
        <v>37.674826388209546</v>
      </c>
      <c r="S43" s="42">
        <f>SUMIFS('Demand forecast'!$I$9:$I$5832,'Demand forecast'!$B$9:$B$5832,$B43,'Demand forecast'!$C$9:$C$5832,S$6-0)</f>
        <v>38.863038446380777</v>
      </c>
      <c r="T43" s="42">
        <f>SUMIFS('Demand forecast'!$I$9:$I$5832,'Demand forecast'!$B$9:$B$5832,$B43,'Demand forecast'!$C$9:$C$5832,T$6-0)</f>
        <v>40.17991994647403</v>
      </c>
      <c r="U43" s="42">
        <f>SUMIFS('Demand forecast'!$I$9:$I$5832,'Demand forecast'!$B$9:$B$5832,$B43,'Demand forecast'!$C$9:$C$5832,U$6-0)</f>
        <v>41.137099428494381</v>
      </c>
    </row>
    <row r="44" spans="1:21" ht="15">
      <c r="B44" s="6" t="s">
        <v>134</v>
      </c>
      <c r="C44" s="6" t="str">
        <f>INDEX('Demand forecast'!$M$9:$M$5832,MATCH($B44,'Demand forecast'!$B$9:$B$5832,0))</f>
        <v>No</v>
      </c>
      <c r="D44" s="25">
        <f t="shared" si="1"/>
        <v>4.5634831820056565E-2</v>
      </c>
      <c r="E44" s="6" t="str">
        <f t="shared" si="3"/>
        <v>High growth</v>
      </c>
      <c r="F44" s="42">
        <f>SUMIFS('Demand forecast'!$I$9:$I$5832,'Demand forecast'!$B$9:$B$5832,$B44,'Demand forecast'!$C$9:$C$5832,F$6-0)</f>
        <v>35.446999999999996</v>
      </c>
      <c r="G44" s="42">
        <f>SUMIFS('Demand forecast'!$I$9:$I$5832,'Demand forecast'!$B$9:$B$5832,$B44,'Demand forecast'!$C$9:$C$5832,G$6-0)</f>
        <v>34.67</v>
      </c>
      <c r="H44" s="42">
        <f>SUMIFS('Demand forecast'!$I$9:$I$5832,'Demand forecast'!$B$9:$B$5832,$B44,'Demand forecast'!$C$9:$C$5832,H$6-0)</f>
        <v>34.763808294699523</v>
      </c>
      <c r="I44" s="42">
        <f>SUMIFS('Demand forecast'!$I$9:$I$5832,'Demand forecast'!$B$9:$B$5832,$B44,'Demand forecast'!$C$9:$C$5832,I$6-0)</f>
        <v>35.462499999999999</v>
      </c>
      <c r="J44" s="42">
        <f>SUMIFS('Demand forecast'!$I$9:$I$5832,'Demand forecast'!$B$9:$B$5832,$B44,'Demand forecast'!$C$9:$C$5832,J$6-0)</f>
        <v>34.901899999999998</v>
      </c>
      <c r="K44" s="42">
        <f>SUMIFS('Demand forecast'!$I$9:$I$5832,'Demand forecast'!$B$9:$B$5832,$B44,'Demand forecast'!$C$9:$C$5832,K$6-0)</f>
        <v>34.914601239</v>
      </c>
      <c r="L44" s="42">
        <f>SUMIFS('Demand forecast'!$I$9:$I$5832,'Demand forecast'!$B$9:$B$5832,$B44,'Demand forecast'!$C$9:$C$5832,L$6-0)</f>
        <v>34.842560144631491</v>
      </c>
      <c r="M44" s="42">
        <f>SUMIFS('Demand forecast'!$I$9:$I$5832,'Demand forecast'!$B$9:$B$5832,$B44,'Demand forecast'!$C$9:$C$5832,M$6-0)</f>
        <v>35.18948215063142</v>
      </c>
      <c r="N44" s="42">
        <f>SUMIFS('Demand forecast'!$I$9:$I$5832,'Demand forecast'!$B$9:$B$5832,$B44,'Demand forecast'!$C$9:$C$5832,N$6-0)</f>
        <v>36.702042621470582</v>
      </c>
      <c r="O44" s="42">
        <f>SUMIFS('Demand forecast'!$I$9:$I$5832,'Demand forecast'!$B$9:$B$5832,$B44,'Demand forecast'!$C$9:$C$5832,O$6-0)</f>
        <v>37.85361084914252</v>
      </c>
      <c r="P44" s="42">
        <f>SUMIFS('Demand forecast'!$I$9:$I$5832,'Demand forecast'!$B$9:$B$5832,$B44,'Demand forecast'!$C$9:$C$5832,P$6-0)</f>
        <v>39.72826097913304</v>
      </c>
      <c r="Q44" s="42">
        <f>SUMIFS('Demand forecast'!$I$9:$I$5832,'Demand forecast'!$B$9:$B$5832,$B44,'Demand forecast'!$C$9:$C$5832,Q$6-0)</f>
        <v>42.192067072105395</v>
      </c>
      <c r="R44" s="42">
        <f>SUMIFS('Demand forecast'!$I$9:$I$5832,'Demand forecast'!$B$9:$B$5832,$B44,'Demand forecast'!$C$9:$C$5832,R$6-0)</f>
        <v>44.965572168403895</v>
      </c>
      <c r="S44" s="42">
        <f>SUMIFS('Demand forecast'!$I$9:$I$5832,'Demand forecast'!$B$9:$B$5832,$B44,'Demand forecast'!$C$9:$C$5832,S$6-0)</f>
        <v>47.197920009781093</v>
      </c>
      <c r="T44" s="42">
        <f>SUMIFS('Demand forecast'!$I$9:$I$5832,'Demand forecast'!$B$9:$B$5832,$B44,'Demand forecast'!$C$9:$C$5832,T$6-0)</f>
        <v>49.612748859666169</v>
      </c>
      <c r="U44" s="42">
        <f>SUMIFS('Demand forecast'!$I$9:$I$5832,'Demand forecast'!$B$9:$B$5832,$B44,'Demand forecast'!$C$9:$C$5832,U$6-0)</f>
        <v>52.063149330179662</v>
      </c>
    </row>
    <row r="45" spans="1:21" ht="15">
      <c r="B45" s="6" t="s">
        <v>164</v>
      </c>
      <c r="C45" s="6" t="str">
        <f>INDEX('Demand forecast'!$M$9:$M$5832,MATCH($B45,'Demand forecast'!$B$9:$B$5832,0))</f>
        <v>No</v>
      </c>
      <c r="D45" s="25">
        <f t="shared" si="1"/>
        <v>1.4200816379583925E-2</v>
      </c>
      <c r="E45" s="6" t="str">
        <f t="shared" si="3"/>
        <v>Small growth</v>
      </c>
      <c r="F45" s="42">
        <f>SUMIFS('Demand forecast'!$I$9:$I$5832,'Demand forecast'!$B$9:$B$5832,$B45,'Demand forecast'!$C$9:$C$5832,F$6-0)</f>
        <v>21.521999999999998</v>
      </c>
      <c r="G45" s="42">
        <f>SUMIFS('Demand forecast'!$I$9:$I$5832,'Demand forecast'!$B$9:$B$5832,$B45,'Demand forecast'!$C$9:$C$5832,G$6-0)</f>
        <v>16.809999999999999</v>
      </c>
      <c r="H45" s="42">
        <f>SUMIFS('Demand forecast'!$I$9:$I$5832,'Demand forecast'!$B$9:$B$5832,$B45,'Demand forecast'!$C$9:$C$5832,H$6-0)</f>
        <v>22.147456623849688</v>
      </c>
      <c r="I45" s="42">
        <f>SUMIFS('Demand forecast'!$I$9:$I$5832,'Demand forecast'!$B$9:$B$5832,$B45,'Demand forecast'!$C$9:$C$5832,I$6-0)</f>
        <v>20.809200000000001</v>
      </c>
      <c r="J45" s="42">
        <f>SUMIFS('Demand forecast'!$I$9:$I$5832,'Demand forecast'!$B$9:$B$5832,$B45,'Demand forecast'!$C$9:$C$5832,J$6-0)</f>
        <v>19.459800000000001</v>
      </c>
      <c r="K45" s="42">
        <f>SUMIFS('Demand forecast'!$I$9:$I$5832,'Demand forecast'!$B$9:$B$5832,$B45,'Demand forecast'!$C$9:$C$5832,K$6-0)</f>
        <v>19.882986299999999</v>
      </c>
      <c r="L45" s="42">
        <f>SUMIFS('Demand forecast'!$I$9:$I$5832,'Demand forecast'!$B$9:$B$5832,$B45,'Demand forecast'!$C$9:$C$5832,L$6-0)</f>
        <v>20.44853565688819</v>
      </c>
      <c r="M45" s="42">
        <f>SUMIFS('Demand forecast'!$I$9:$I$5832,'Demand forecast'!$B$9:$B$5832,$B45,'Demand forecast'!$C$9:$C$5832,M$6-0)</f>
        <v>20.915053857268273</v>
      </c>
      <c r="N45" s="42">
        <f>SUMIFS('Demand forecast'!$I$9:$I$5832,'Demand forecast'!$B$9:$B$5832,$B45,'Demand forecast'!$C$9:$C$5832,N$6-0)</f>
        <v>21.297463342889898</v>
      </c>
      <c r="O45" s="42">
        <f>SUMIFS('Demand forecast'!$I$9:$I$5832,'Demand forecast'!$B$9:$B$5832,$B45,'Demand forecast'!$C$9:$C$5832,O$6-0)</f>
        <v>21.353511980734879</v>
      </c>
      <c r="P45" s="42">
        <f>SUMIFS('Demand forecast'!$I$9:$I$5832,'Demand forecast'!$B$9:$B$5832,$B45,'Demand forecast'!$C$9:$C$5832,P$6-0)</f>
        <v>21.614320979725871</v>
      </c>
      <c r="Q45" s="42">
        <f>SUMIFS('Demand forecast'!$I$9:$I$5832,'Demand forecast'!$B$9:$B$5832,$B45,'Demand forecast'!$C$9:$C$5832,Q$6-0)</f>
        <v>21.910940778892577</v>
      </c>
      <c r="R45" s="42">
        <f>SUMIFS('Demand forecast'!$I$9:$I$5832,'Demand forecast'!$B$9:$B$5832,$B45,'Demand forecast'!$C$9:$C$5832,R$6-0)</f>
        <v>22.226126372229334</v>
      </c>
      <c r="S45" s="42">
        <f>SUMIFS('Demand forecast'!$I$9:$I$5832,'Demand forecast'!$B$9:$B$5832,$B45,'Demand forecast'!$C$9:$C$5832,S$6-0)</f>
        <v>22.522835121881698</v>
      </c>
      <c r="T45" s="42">
        <f>SUMIFS('Demand forecast'!$I$9:$I$5832,'Demand forecast'!$B$9:$B$5832,$B45,'Demand forecast'!$C$9:$C$5832,T$6-0)</f>
        <v>22.887057405228312</v>
      </c>
      <c r="U45" s="42">
        <f>SUMIFS('Demand forecast'!$I$9:$I$5832,'Demand forecast'!$B$9:$B$5832,$B45,'Demand forecast'!$C$9:$C$5832,U$6-0)</f>
        <v>23.215487900453827</v>
      </c>
    </row>
    <row r="46" spans="1:21" ht="15">
      <c r="B46" s="6" t="s">
        <v>232</v>
      </c>
      <c r="C46" s="6" t="str">
        <f>INDEX('Demand forecast'!$M$9:$M$5832,MATCH($B46,'Demand forecast'!$B$9:$B$5832,0))</f>
        <v>Yes</v>
      </c>
      <c r="D46" s="25">
        <f t="shared" si="1"/>
        <v>0</v>
      </c>
      <c r="E46" s="6" t="str">
        <f t="shared" si="3"/>
        <v>Steady/falling</v>
      </c>
      <c r="F46" s="42">
        <f>SUMIFS('Demand forecast'!$I$9:$I$5832,'Demand forecast'!$B$9:$B$5832,$B46,'Demand forecast'!$C$9:$C$5832,F$6-0)</f>
        <v>0</v>
      </c>
      <c r="G46" s="42">
        <f>SUMIFS('Demand forecast'!$I$9:$I$5832,'Demand forecast'!$B$9:$B$5832,$B46,'Demand forecast'!$C$9:$C$5832,G$6-0)</f>
        <v>0</v>
      </c>
      <c r="H46" s="42">
        <f>SUMIFS('Demand forecast'!$I$9:$I$5832,'Demand forecast'!$B$9:$B$5832,$B46,'Demand forecast'!$C$9:$C$5832,H$6-0)</f>
        <v>0</v>
      </c>
      <c r="I46" s="42">
        <f>SUMIFS('Demand forecast'!$I$9:$I$5832,'Demand forecast'!$B$9:$B$5832,$B46,'Demand forecast'!$C$9:$C$5832,I$6-0)</f>
        <v>0</v>
      </c>
      <c r="J46" s="42">
        <f>SUMIFS('Demand forecast'!$I$9:$I$5832,'Demand forecast'!$B$9:$B$5832,$B46,'Demand forecast'!$C$9:$C$5832,J$6-0)</f>
        <v>12.9917</v>
      </c>
      <c r="K46" s="42">
        <f>SUMIFS('Demand forecast'!$I$9:$I$5832,'Demand forecast'!$B$9:$B$5832,$B46,'Demand forecast'!$C$9:$C$5832,K$6-0)</f>
        <v>12.4328</v>
      </c>
      <c r="L46" s="42">
        <f>SUMIFS('Demand forecast'!$I$9:$I$5832,'Demand forecast'!$B$9:$B$5832,$B46,'Demand forecast'!$C$9:$C$5832,L$6-0)</f>
        <v>12.4328</v>
      </c>
      <c r="M46" s="42">
        <f>SUMIFS('Demand forecast'!$I$9:$I$5832,'Demand forecast'!$B$9:$B$5832,$B46,'Demand forecast'!$C$9:$C$5832,M$6-0)</f>
        <v>12.4328</v>
      </c>
      <c r="N46" s="42">
        <f>SUMIFS('Demand forecast'!$I$9:$I$5832,'Demand forecast'!$B$9:$B$5832,$B46,'Demand forecast'!$C$9:$C$5832,N$6-0)</f>
        <v>12.4328</v>
      </c>
      <c r="O46" s="42">
        <f>SUMIFS('Demand forecast'!$I$9:$I$5832,'Demand forecast'!$B$9:$B$5832,$B46,'Demand forecast'!$C$9:$C$5832,O$6-0)</f>
        <v>12.4328</v>
      </c>
      <c r="P46" s="42">
        <f>SUMIFS('Demand forecast'!$I$9:$I$5832,'Demand forecast'!$B$9:$B$5832,$B46,'Demand forecast'!$C$9:$C$5832,P$6-0)</f>
        <v>12.4328</v>
      </c>
      <c r="Q46" s="42">
        <f>SUMIFS('Demand forecast'!$I$9:$I$5832,'Demand forecast'!$B$9:$B$5832,$B46,'Demand forecast'!$C$9:$C$5832,Q$6-0)</f>
        <v>12.4328</v>
      </c>
      <c r="R46" s="42">
        <f>SUMIFS('Demand forecast'!$I$9:$I$5832,'Demand forecast'!$B$9:$B$5832,$B46,'Demand forecast'!$C$9:$C$5832,R$6-0)</f>
        <v>12.4328</v>
      </c>
      <c r="S46" s="42">
        <f>SUMIFS('Demand forecast'!$I$9:$I$5832,'Demand forecast'!$B$9:$B$5832,$B46,'Demand forecast'!$C$9:$C$5832,S$6-0)</f>
        <v>12.4328</v>
      </c>
      <c r="T46" s="42">
        <f>SUMIFS('Demand forecast'!$I$9:$I$5832,'Demand forecast'!$B$9:$B$5832,$B46,'Demand forecast'!$C$9:$C$5832,T$6-0)</f>
        <v>12.4328</v>
      </c>
      <c r="U46" s="42">
        <f>SUMIFS('Demand forecast'!$I$9:$I$5832,'Demand forecast'!$B$9:$B$5832,$B46,'Demand forecast'!$C$9:$C$5832,U$6-0)</f>
        <v>12.4328</v>
      </c>
    </row>
    <row r="47" spans="1:21" ht="15">
      <c r="B47" s="6" t="s">
        <v>201</v>
      </c>
      <c r="C47" s="6" t="str">
        <f>INDEX('Demand forecast'!$M$9:$M$5832,MATCH($B47,'Demand forecast'!$B$9:$B$5832,0))</f>
        <v>Yes</v>
      </c>
      <c r="D47" s="25">
        <f t="shared" si="1"/>
        <v>0</v>
      </c>
      <c r="E47" s="6" t="str">
        <f t="shared" si="3"/>
        <v>Steady/falling</v>
      </c>
      <c r="F47" s="42">
        <f>SUMIFS('Demand forecast'!$I$9:$I$5832,'Demand forecast'!$B$9:$B$5832,$B47,'Demand forecast'!$C$9:$C$5832,F$6-0)</f>
        <v>90.11</v>
      </c>
      <c r="G47" s="42">
        <f>SUMIFS('Demand forecast'!$I$9:$I$5832,'Demand forecast'!$B$9:$B$5832,$B47,'Demand forecast'!$C$9:$C$5832,G$6-0)</f>
        <v>86.08</v>
      </c>
      <c r="H47" s="42">
        <f>SUMIFS('Demand forecast'!$I$9:$I$5832,'Demand forecast'!$B$9:$B$5832,$B47,'Demand forecast'!$C$9:$C$5832,H$6-0)</f>
        <v>94.538004891822325</v>
      </c>
      <c r="I47" s="42">
        <f>SUMIFS('Demand forecast'!$I$9:$I$5832,'Demand forecast'!$B$9:$B$5832,$B47,'Demand forecast'!$C$9:$C$5832,I$6-0)</f>
        <v>95.058000000000007</v>
      </c>
      <c r="J47" s="42">
        <f>SUMIFS('Demand forecast'!$I$9:$I$5832,'Demand forecast'!$B$9:$B$5832,$B47,'Demand forecast'!$C$9:$C$5832,J$6-0)</f>
        <v>94.111999999999995</v>
      </c>
      <c r="K47" s="42">
        <f>SUMIFS('Demand forecast'!$I$9:$I$5832,'Demand forecast'!$B$9:$B$5832,$B47,'Demand forecast'!$C$9:$C$5832,K$6-0)</f>
        <v>97.296000000000006</v>
      </c>
      <c r="L47" s="42">
        <f>SUMIFS('Demand forecast'!$I$9:$I$5832,'Demand forecast'!$B$9:$B$5832,$B47,'Demand forecast'!$C$9:$C$5832,L$6-0)</f>
        <v>97.296000000000006</v>
      </c>
      <c r="M47" s="42">
        <f>SUMIFS('Demand forecast'!$I$9:$I$5832,'Demand forecast'!$B$9:$B$5832,$B47,'Demand forecast'!$C$9:$C$5832,M$6-0)</f>
        <v>97.296000000000006</v>
      </c>
      <c r="N47" s="42">
        <f>SUMIFS('Demand forecast'!$I$9:$I$5832,'Demand forecast'!$B$9:$B$5832,$B47,'Demand forecast'!$C$9:$C$5832,N$6-0)</f>
        <v>97.296000000000006</v>
      </c>
      <c r="O47" s="42">
        <f>SUMIFS('Demand forecast'!$I$9:$I$5832,'Demand forecast'!$B$9:$B$5832,$B47,'Demand forecast'!$C$9:$C$5832,O$6-0)</f>
        <v>97.296000000000006</v>
      </c>
      <c r="P47" s="42">
        <f>SUMIFS('Demand forecast'!$I$9:$I$5832,'Demand forecast'!$B$9:$B$5832,$B47,'Demand forecast'!$C$9:$C$5832,P$6-0)</f>
        <v>97.296000000000006</v>
      </c>
      <c r="Q47" s="42">
        <f>SUMIFS('Demand forecast'!$I$9:$I$5832,'Demand forecast'!$B$9:$B$5832,$B47,'Demand forecast'!$C$9:$C$5832,Q$6-0)</f>
        <v>97.296000000000006</v>
      </c>
      <c r="R47" s="42">
        <f>SUMIFS('Demand forecast'!$I$9:$I$5832,'Demand forecast'!$B$9:$B$5832,$B47,'Demand forecast'!$C$9:$C$5832,R$6-0)</f>
        <v>97.296000000000006</v>
      </c>
      <c r="S47" s="42">
        <f>SUMIFS('Demand forecast'!$I$9:$I$5832,'Demand forecast'!$B$9:$B$5832,$B47,'Demand forecast'!$C$9:$C$5832,S$6-0)</f>
        <v>97.296000000000006</v>
      </c>
      <c r="T47" s="42">
        <f>SUMIFS('Demand forecast'!$I$9:$I$5832,'Demand forecast'!$B$9:$B$5832,$B47,'Demand forecast'!$C$9:$C$5832,T$6-0)</f>
        <v>97.296000000000006</v>
      </c>
      <c r="U47" s="42">
        <f>SUMIFS('Demand forecast'!$I$9:$I$5832,'Demand forecast'!$B$9:$B$5832,$B47,'Demand forecast'!$C$9:$C$5832,U$6-0)</f>
        <v>97.296000000000006</v>
      </c>
    </row>
    <row r="48" spans="1:21" ht="15">
      <c r="B48" s="6" t="s">
        <v>211</v>
      </c>
      <c r="C48" s="6" t="str">
        <f>INDEX('Demand forecast'!$M$9:$M$5832,MATCH($B48,'Demand forecast'!$B$9:$B$5832,0))</f>
        <v>Yes</v>
      </c>
      <c r="D48" s="25">
        <f t="shared" si="1"/>
        <v>0</v>
      </c>
      <c r="E48" s="6" t="str">
        <f t="shared" si="3"/>
        <v>Steady/falling</v>
      </c>
      <c r="F48" s="42">
        <f>SUMIFS('Demand forecast'!$I$9:$I$5832,'Demand forecast'!$B$9:$B$5832,$B48,'Demand forecast'!$C$9:$C$5832,F$6-0)</f>
        <v>124.785</v>
      </c>
      <c r="G48" s="42">
        <f>SUMIFS('Demand forecast'!$I$9:$I$5832,'Demand forecast'!$B$9:$B$5832,$B48,'Demand forecast'!$C$9:$C$5832,G$6-0)</f>
        <v>126.92400000000001</v>
      </c>
      <c r="H48" s="42">
        <f>SUMIFS('Demand forecast'!$I$9:$I$5832,'Demand forecast'!$B$9:$B$5832,$B48,'Demand forecast'!$C$9:$C$5832,H$6-0)</f>
        <v>127.32399999999998</v>
      </c>
      <c r="I48" s="42">
        <f>SUMIFS('Demand forecast'!$I$9:$I$5832,'Demand forecast'!$B$9:$B$5832,$B48,'Demand forecast'!$C$9:$C$5832,I$6-0)</f>
        <v>135.87299999999999</v>
      </c>
      <c r="J48" s="42">
        <f>SUMIFS('Demand forecast'!$I$9:$I$5832,'Demand forecast'!$B$9:$B$5832,$B48,'Demand forecast'!$C$9:$C$5832,J$6-0)</f>
        <v>128.68</v>
      </c>
      <c r="K48" s="42">
        <f>SUMIFS('Demand forecast'!$I$9:$I$5832,'Demand forecast'!$B$9:$B$5832,$B48,'Demand forecast'!$C$9:$C$5832,K$6-0)</f>
        <v>141.965</v>
      </c>
      <c r="L48" s="42">
        <f>SUMIFS('Demand forecast'!$I$9:$I$5832,'Demand forecast'!$B$9:$B$5832,$B48,'Demand forecast'!$C$9:$C$5832,L$6-0)</f>
        <v>141.965</v>
      </c>
      <c r="M48" s="42">
        <f>SUMIFS('Demand forecast'!$I$9:$I$5832,'Demand forecast'!$B$9:$B$5832,$B48,'Demand forecast'!$C$9:$C$5832,M$6-0)</f>
        <v>141.965</v>
      </c>
      <c r="N48" s="42">
        <f>SUMIFS('Demand forecast'!$I$9:$I$5832,'Demand forecast'!$B$9:$B$5832,$B48,'Demand forecast'!$C$9:$C$5832,N$6-0)</f>
        <v>141.965</v>
      </c>
      <c r="O48" s="42">
        <f>SUMIFS('Demand forecast'!$I$9:$I$5832,'Demand forecast'!$B$9:$B$5832,$B48,'Demand forecast'!$C$9:$C$5832,O$6-0)</f>
        <v>141.965</v>
      </c>
      <c r="P48" s="42">
        <f>SUMIFS('Demand forecast'!$I$9:$I$5832,'Demand forecast'!$B$9:$B$5832,$B48,'Demand forecast'!$C$9:$C$5832,P$6-0)</f>
        <v>141.965</v>
      </c>
      <c r="Q48" s="42">
        <f>SUMIFS('Demand forecast'!$I$9:$I$5832,'Demand forecast'!$B$9:$B$5832,$B48,'Demand forecast'!$C$9:$C$5832,Q$6-0)</f>
        <v>141.965</v>
      </c>
      <c r="R48" s="42">
        <f>SUMIFS('Demand forecast'!$I$9:$I$5832,'Demand forecast'!$B$9:$B$5832,$B48,'Demand forecast'!$C$9:$C$5832,R$6-0)</f>
        <v>141.965</v>
      </c>
      <c r="S48" s="42">
        <f>SUMIFS('Demand forecast'!$I$9:$I$5832,'Demand forecast'!$B$9:$B$5832,$B48,'Demand forecast'!$C$9:$C$5832,S$6-0)</f>
        <v>141.965</v>
      </c>
      <c r="T48" s="42">
        <f>SUMIFS('Demand forecast'!$I$9:$I$5832,'Demand forecast'!$B$9:$B$5832,$B48,'Demand forecast'!$C$9:$C$5832,T$6-0)</f>
        <v>141.965</v>
      </c>
      <c r="U48" s="42">
        <f>SUMIFS('Demand forecast'!$I$9:$I$5832,'Demand forecast'!$B$9:$B$5832,$B48,'Demand forecast'!$C$9:$C$5832,U$6-0)</f>
        <v>141.965</v>
      </c>
    </row>
    <row r="49" spans="2:21" ht="15">
      <c r="B49" s="6" t="s">
        <v>212</v>
      </c>
      <c r="C49" s="6" t="str">
        <f>INDEX('Demand forecast'!$M$9:$M$5832,MATCH($B49,'Demand forecast'!$B$9:$B$5832,0))</f>
        <v>Yes</v>
      </c>
      <c r="D49" s="25">
        <f t="shared" si="1"/>
        <v>0</v>
      </c>
      <c r="E49" s="6" t="str">
        <f t="shared" si="3"/>
        <v>Steady/falling</v>
      </c>
      <c r="F49" s="42">
        <f>SUMIFS('Demand forecast'!$I$9:$I$5832,'Demand forecast'!$B$9:$B$5832,$B49,'Demand forecast'!$C$9:$C$5832,F$6-0)</f>
        <v>27.358000000000001</v>
      </c>
      <c r="G49" s="42">
        <f>SUMIFS('Demand forecast'!$I$9:$I$5832,'Demand forecast'!$B$9:$B$5832,$B49,'Demand forecast'!$C$9:$C$5832,G$6-0)</f>
        <v>25.925999999999998</v>
      </c>
      <c r="H49" s="42">
        <f>SUMIFS('Demand forecast'!$I$9:$I$5832,'Demand forecast'!$B$9:$B$5832,$B49,'Demand forecast'!$C$9:$C$5832,H$6-0)</f>
        <v>26.459</v>
      </c>
      <c r="I49" s="42">
        <f>SUMIFS('Demand forecast'!$I$9:$I$5832,'Demand forecast'!$B$9:$B$5832,$B49,'Demand forecast'!$C$9:$C$5832,I$6-0)</f>
        <v>24.565999999999999</v>
      </c>
      <c r="J49" s="42">
        <f>SUMIFS('Demand forecast'!$I$9:$I$5832,'Demand forecast'!$B$9:$B$5832,$B49,'Demand forecast'!$C$9:$C$5832,J$6-0)</f>
        <v>24.655000000000001</v>
      </c>
      <c r="K49" s="42">
        <f>SUMIFS('Demand forecast'!$I$9:$I$5832,'Demand forecast'!$B$9:$B$5832,$B49,'Demand forecast'!$C$9:$C$5832,K$6-0)</f>
        <v>24.409800000000001</v>
      </c>
      <c r="L49" s="42">
        <f>SUMIFS('Demand forecast'!$I$9:$I$5832,'Demand forecast'!$B$9:$B$5832,$B49,'Demand forecast'!$C$9:$C$5832,L$6-0)</f>
        <v>24.409800000000001</v>
      </c>
      <c r="M49" s="42">
        <f>SUMIFS('Demand forecast'!$I$9:$I$5832,'Demand forecast'!$B$9:$B$5832,$B49,'Demand forecast'!$C$9:$C$5832,M$6-0)</f>
        <v>24.409800000000001</v>
      </c>
      <c r="N49" s="42">
        <f>SUMIFS('Demand forecast'!$I$9:$I$5832,'Demand forecast'!$B$9:$B$5832,$B49,'Demand forecast'!$C$9:$C$5832,N$6-0)</f>
        <v>24.409800000000001</v>
      </c>
      <c r="O49" s="42">
        <f>SUMIFS('Demand forecast'!$I$9:$I$5832,'Demand forecast'!$B$9:$B$5832,$B49,'Demand forecast'!$C$9:$C$5832,O$6-0)</f>
        <v>24.409800000000001</v>
      </c>
      <c r="P49" s="42">
        <f>SUMIFS('Demand forecast'!$I$9:$I$5832,'Demand forecast'!$B$9:$B$5832,$B49,'Demand forecast'!$C$9:$C$5832,P$6-0)</f>
        <v>24.409800000000001</v>
      </c>
      <c r="Q49" s="42">
        <f>SUMIFS('Demand forecast'!$I$9:$I$5832,'Demand forecast'!$B$9:$B$5832,$B49,'Demand forecast'!$C$9:$C$5832,Q$6-0)</f>
        <v>24.409800000000001</v>
      </c>
      <c r="R49" s="42">
        <f>SUMIFS('Demand forecast'!$I$9:$I$5832,'Demand forecast'!$B$9:$B$5832,$B49,'Demand forecast'!$C$9:$C$5832,R$6-0)</f>
        <v>24.409800000000001</v>
      </c>
      <c r="S49" s="42">
        <f>SUMIFS('Demand forecast'!$I$9:$I$5832,'Demand forecast'!$B$9:$B$5832,$B49,'Demand forecast'!$C$9:$C$5832,S$6-0)</f>
        <v>24.409800000000001</v>
      </c>
      <c r="T49" s="42">
        <f>SUMIFS('Demand forecast'!$I$9:$I$5832,'Demand forecast'!$B$9:$B$5832,$B49,'Demand forecast'!$C$9:$C$5832,T$6-0)</f>
        <v>24.409800000000001</v>
      </c>
      <c r="U49" s="42">
        <f>SUMIFS('Demand forecast'!$I$9:$I$5832,'Demand forecast'!$B$9:$B$5832,$B49,'Demand forecast'!$C$9:$C$5832,U$6-0)</f>
        <v>24.409800000000001</v>
      </c>
    </row>
    <row r="50" spans="2:21" ht="15">
      <c r="B50" s="6" t="s">
        <v>215</v>
      </c>
      <c r="C50" s="6" t="str">
        <f>INDEX('Demand forecast'!$M$9:$M$5832,MATCH($B50,'Demand forecast'!$B$9:$B$5832,0))</f>
        <v>Yes</v>
      </c>
      <c r="D50" s="25">
        <f t="shared" si="1"/>
        <v>0</v>
      </c>
      <c r="E50" s="6" t="str">
        <f t="shared" si="3"/>
        <v>Steady/falling</v>
      </c>
      <c r="F50" s="42">
        <f>SUMIFS('Demand forecast'!$I$9:$I$5832,'Demand forecast'!$B$9:$B$5832,$B50,'Demand forecast'!$C$9:$C$5832,F$6-0)</f>
        <v>6.3940000000000001</v>
      </c>
      <c r="G50" s="42">
        <f>SUMIFS('Demand forecast'!$I$9:$I$5832,'Demand forecast'!$B$9:$B$5832,$B50,'Demand forecast'!$C$9:$C$5832,G$6-0)</f>
        <v>6.3940000000000001</v>
      </c>
      <c r="H50" s="42">
        <f>SUMIFS('Demand forecast'!$I$9:$I$5832,'Demand forecast'!$B$9:$B$5832,$B50,'Demand forecast'!$C$9:$C$5832,H$6-0)</f>
        <v>6.3170000000000002</v>
      </c>
      <c r="I50" s="42">
        <f>SUMIFS('Demand forecast'!$I$9:$I$5832,'Demand forecast'!$B$9:$B$5832,$B50,'Demand forecast'!$C$9:$C$5832,I$6-0)</f>
        <v>6.2539999999999996</v>
      </c>
      <c r="J50" s="42">
        <f>SUMIFS('Demand forecast'!$I$9:$I$5832,'Demand forecast'!$B$9:$B$5832,$B50,'Demand forecast'!$C$9:$C$5832,J$6-0)</f>
        <v>6.2539999999999996</v>
      </c>
      <c r="K50" s="42">
        <f>SUMIFS('Demand forecast'!$I$9:$I$5832,'Demand forecast'!$B$9:$B$5832,$B50,'Demand forecast'!$C$9:$C$5832,K$6-0)</f>
        <v>2.9327999999999999</v>
      </c>
      <c r="L50" s="42">
        <f>SUMIFS('Demand forecast'!$I$9:$I$5832,'Demand forecast'!$B$9:$B$5832,$B50,'Demand forecast'!$C$9:$C$5832,L$6-0)</f>
        <v>2.9327999999999999</v>
      </c>
      <c r="M50" s="42">
        <f>SUMIFS('Demand forecast'!$I$9:$I$5832,'Demand forecast'!$B$9:$B$5832,$B50,'Demand forecast'!$C$9:$C$5832,M$6-0)</f>
        <v>2.9327999999999999</v>
      </c>
      <c r="N50" s="42">
        <f>SUMIFS('Demand forecast'!$I$9:$I$5832,'Demand forecast'!$B$9:$B$5832,$B50,'Demand forecast'!$C$9:$C$5832,N$6-0)</f>
        <v>2.9327999999999999</v>
      </c>
      <c r="O50" s="42">
        <f>SUMIFS('Demand forecast'!$I$9:$I$5832,'Demand forecast'!$B$9:$B$5832,$B50,'Demand forecast'!$C$9:$C$5832,O$6-0)</f>
        <v>2.9327999999999999</v>
      </c>
      <c r="P50" s="42">
        <f>SUMIFS('Demand forecast'!$I$9:$I$5832,'Demand forecast'!$B$9:$B$5832,$B50,'Demand forecast'!$C$9:$C$5832,P$6-0)</f>
        <v>2.9327999999999999</v>
      </c>
      <c r="Q50" s="42">
        <f>SUMIFS('Demand forecast'!$I$9:$I$5832,'Demand forecast'!$B$9:$B$5832,$B50,'Demand forecast'!$C$9:$C$5832,Q$6-0)</f>
        <v>2.9327999999999999</v>
      </c>
      <c r="R50" s="42">
        <f>SUMIFS('Demand forecast'!$I$9:$I$5832,'Demand forecast'!$B$9:$B$5832,$B50,'Demand forecast'!$C$9:$C$5832,R$6-0)</f>
        <v>2.9327999999999999</v>
      </c>
      <c r="S50" s="42">
        <f>SUMIFS('Demand forecast'!$I$9:$I$5832,'Demand forecast'!$B$9:$B$5832,$B50,'Demand forecast'!$C$9:$C$5832,S$6-0)</f>
        <v>2.9327999999999999</v>
      </c>
      <c r="T50" s="42">
        <f>SUMIFS('Demand forecast'!$I$9:$I$5832,'Demand forecast'!$B$9:$B$5832,$B50,'Demand forecast'!$C$9:$C$5832,T$6-0)</f>
        <v>2.9327999999999999</v>
      </c>
      <c r="U50" s="42">
        <f>SUMIFS('Demand forecast'!$I$9:$I$5832,'Demand forecast'!$B$9:$B$5832,$B50,'Demand forecast'!$C$9:$C$5832,U$6-0)</f>
        <v>2.9327999999999999</v>
      </c>
    </row>
    <row r="51" spans="2:21" ht="15">
      <c r="B51" s="6" t="s">
        <v>206</v>
      </c>
      <c r="C51" s="6" t="str">
        <f>INDEX('Demand forecast'!$M$9:$M$5832,MATCH($B51,'Demand forecast'!$B$9:$B$5832,0))</f>
        <v>Yes</v>
      </c>
      <c r="D51" s="25">
        <f t="shared" si="1"/>
        <v>0</v>
      </c>
      <c r="E51" s="6" t="str">
        <f t="shared" si="3"/>
        <v>Steady/falling</v>
      </c>
      <c r="F51" s="42">
        <f>SUMIFS('Demand forecast'!$I$9:$I$5832,'Demand forecast'!$B$9:$B$5832,$B51,'Demand forecast'!$C$9:$C$5832,F$6-0)</f>
        <v>50.343000000000004</v>
      </c>
      <c r="G51" s="42">
        <f>SUMIFS('Demand forecast'!$I$9:$I$5832,'Demand forecast'!$B$9:$B$5832,$B51,'Demand forecast'!$C$9:$C$5832,G$6-0)</f>
        <v>30.334</v>
      </c>
      <c r="H51" s="42">
        <f>SUMIFS('Demand forecast'!$I$9:$I$5832,'Demand forecast'!$B$9:$B$5832,$B51,'Demand forecast'!$C$9:$C$5832,H$6-0)</f>
        <v>42.44</v>
      </c>
      <c r="I51" s="42">
        <f>SUMIFS('Demand forecast'!$I$9:$I$5832,'Demand forecast'!$B$9:$B$5832,$B51,'Demand forecast'!$C$9:$C$5832,I$6-0)</f>
        <v>32.200000000000003</v>
      </c>
      <c r="J51" s="42">
        <f>SUMIFS('Demand forecast'!$I$9:$I$5832,'Demand forecast'!$B$9:$B$5832,$B51,'Demand forecast'!$C$9:$C$5832,J$6-0)</f>
        <v>40.302</v>
      </c>
      <c r="K51" s="42">
        <f>SUMIFS('Demand forecast'!$I$9:$I$5832,'Demand forecast'!$B$9:$B$5832,$B51,'Demand forecast'!$C$9:$C$5832,K$6-0)</f>
        <v>36.386000000000003</v>
      </c>
      <c r="L51" s="42">
        <f>SUMIFS('Demand forecast'!$I$9:$I$5832,'Demand forecast'!$B$9:$B$5832,$B51,'Demand forecast'!$C$9:$C$5832,L$6-0)</f>
        <v>36.386000000000003</v>
      </c>
      <c r="M51" s="42">
        <f>SUMIFS('Demand forecast'!$I$9:$I$5832,'Demand forecast'!$B$9:$B$5832,$B51,'Demand forecast'!$C$9:$C$5832,M$6-0)</f>
        <v>36.386000000000003</v>
      </c>
      <c r="N51" s="42">
        <f>SUMIFS('Demand forecast'!$I$9:$I$5832,'Demand forecast'!$B$9:$B$5832,$B51,'Demand forecast'!$C$9:$C$5832,N$6-0)</f>
        <v>36.386000000000003</v>
      </c>
      <c r="O51" s="42">
        <f>SUMIFS('Demand forecast'!$I$9:$I$5832,'Demand forecast'!$B$9:$B$5832,$B51,'Demand forecast'!$C$9:$C$5832,O$6-0)</f>
        <v>36.386000000000003</v>
      </c>
      <c r="P51" s="42">
        <f>SUMIFS('Demand forecast'!$I$9:$I$5832,'Demand forecast'!$B$9:$B$5832,$B51,'Demand forecast'!$C$9:$C$5832,P$6-0)</f>
        <v>36.386000000000003</v>
      </c>
      <c r="Q51" s="42">
        <f>SUMIFS('Demand forecast'!$I$9:$I$5832,'Demand forecast'!$B$9:$B$5832,$B51,'Demand forecast'!$C$9:$C$5832,Q$6-0)</f>
        <v>36.386000000000003</v>
      </c>
      <c r="R51" s="42">
        <f>SUMIFS('Demand forecast'!$I$9:$I$5832,'Demand forecast'!$B$9:$B$5832,$B51,'Demand forecast'!$C$9:$C$5832,R$6-0)</f>
        <v>36.386000000000003</v>
      </c>
      <c r="S51" s="42">
        <f>SUMIFS('Demand forecast'!$I$9:$I$5832,'Demand forecast'!$B$9:$B$5832,$B51,'Demand forecast'!$C$9:$C$5832,S$6-0)</f>
        <v>36.386000000000003</v>
      </c>
      <c r="T51" s="42">
        <f>SUMIFS('Demand forecast'!$I$9:$I$5832,'Demand forecast'!$B$9:$B$5832,$B51,'Demand forecast'!$C$9:$C$5832,T$6-0)</f>
        <v>36.386000000000003</v>
      </c>
      <c r="U51" s="42">
        <f>SUMIFS('Demand forecast'!$I$9:$I$5832,'Demand forecast'!$B$9:$B$5832,$B51,'Demand forecast'!$C$9:$C$5832,U$6-0)</f>
        <v>36.386000000000003</v>
      </c>
    </row>
    <row r="52" spans="2:21" ht="15">
      <c r="B52" s="6" t="s">
        <v>155</v>
      </c>
      <c r="C52" s="6" t="str">
        <f>INDEX('Demand forecast'!$M$9:$M$5832,MATCH($B52,'Demand forecast'!$B$9:$B$5832,0))</f>
        <v>No</v>
      </c>
      <c r="D52" s="25">
        <f t="shared" si="1"/>
        <v>2.0073114871102193E-2</v>
      </c>
      <c r="E52" s="6" t="str">
        <f t="shared" si="3"/>
        <v>High growth</v>
      </c>
      <c r="F52" s="42">
        <f>SUMIFS('Demand forecast'!$I$9:$I$5832,'Demand forecast'!$B$9:$B$5832,$B52,'Demand forecast'!$C$9:$C$5832,F$6-0)</f>
        <v>27.55</v>
      </c>
      <c r="G52" s="42">
        <f>SUMIFS('Demand forecast'!$I$9:$I$5832,'Demand forecast'!$B$9:$B$5832,$B52,'Demand forecast'!$C$9:$C$5832,G$6-0)</f>
        <v>22.39</v>
      </c>
      <c r="H52" s="42">
        <f>SUMIFS('Demand forecast'!$I$9:$I$5832,'Demand forecast'!$B$9:$B$5832,$B52,'Demand forecast'!$C$9:$C$5832,H$6-0)</f>
        <v>20.861999999999998</v>
      </c>
      <c r="I52" s="42">
        <f>SUMIFS('Demand forecast'!$I$9:$I$5832,'Demand forecast'!$B$9:$B$5832,$B52,'Demand forecast'!$C$9:$C$5832,I$6-0)</f>
        <v>25.853999999999999</v>
      </c>
      <c r="J52" s="42">
        <f>SUMIFS('Demand forecast'!$I$9:$I$5832,'Demand forecast'!$B$9:$B$5832,$B52,'Demand forecast'!$C$9:$C$5832,J$6-0)</f>
        <v>25.812000000000001</v>
      </c>
      <c r="K52" s="42">
        <f>SUMIFS('Demand forecast'!$I$9:$I$5832,'Demand forecast'!$B$9:$B$5832,$B52,'Demand forecast'!$C$9:$C$5832,K$6-0)</f>
        <v>18.543299999999999</v>
      </c>
      <c r="L52" s="42">
        <f>SUMIFS('Demand forecast'!$I$9:$I$5832,'Demand forecast'!$B$9:$B$5832,$B52,'Demand forecast'!$C$9:$C$5832,L$6-0)</f>
        <v>18.354905084165182</v>
      </c>
      <c r="M52" s="42">
        <f>SUMIFS('Demand forecast'!$I$9:$I$5832,'Demand forecast'!$B$9:$B$5832,$B52,'Demand forecast'!$C$9:$C$5832,M$6-0)</f>
        <v>19.812946219368321</v>
      </c>
      <c r="N52" s="42">
        <f>SUMIFS('Demand forecast'!$I$9:$I$5832,'Demand forecast'!$B$9:$B$5832,$B52,'Demand forecast'!$C$9:$C$5832,N$6-0)</f>
        <v>20.243763672501252</v>
      </c>
      <c r="O52" s="42">
        <f>SUMIFS('Demand forecast'!$I$9:$I$5832,'Demand forecast'!$B$9:$B$5832,$B52,'Demand forecast'!$C$9:$C$5832,O$6-0)</f>
        <v>19.888206996926723</v>
      </c>
      <c r="P52" s="42">
        <f>SUMIFS('Demand forecast'!$I$9:$I$5832,'Demand forecast'!$B$9:$B$5832,$B52,'Demand forecast'!$C$9:$C$5832,P$6-0)</f>
        <v>19.946269343370034</v>
      </c>
      <c r="Q52" s="42">
        <f>SUMIFS('Demand forecast'!$I$9:$I$5832,'Demand forecast'!$B$9:$B$5832,$B52,'Demand forecast'!$C$9:$C$5832,Q$6-0)</f>
        <v>20.16791943013332</v>
      </c>
      <c r="R52" s="42">
        <f>SUMIFS('Demand forecast'!$I$9:$I$5832,'Demand forecast'!$B$9:$B$5832,$B52,'Demand forecast'!$C$9:$C$5832,R$6-0)</f>
        <v>20.554092811361624</v>
      </c>
      <c r="S52" s="42">
        <f>SUMIFS('Demand forecast'!$I$9:$I$5832,'Demand forecast'!$B$9:$B$5832,$B52,'Demand forecast'!$C$9:$C$5832,S$6-0)</f>
        <v>20.912004527404765</v>
      </c>
      <c r="T52" s="42">
        <f>SUMIFS('Demand forecast'!$I$9:$I$5832,'Demand forecast'!$B$9:$B$5832,$B52,'Demand forecast'!$C$9:$C$5832,T$6-0)</f>
        <v>21.430985362858941</v>
      </c>
      <c r="U52" s="42">
        <f>SUMIFS('Demand forecast'!$I$9:$I$5832,'Demand forecast'!$B$9:$B$5832,$B52,'Demand forecast'!$C$9:$C$5832,U$6-0)</f>
        <v>21.949966198313117</v>
      </c>
    </row>
    <row r="53" spans="2:21" ht="15">
      <c r="B53" s="6" t="s">
        <v>161</v>
      </c>
      <c r="C53" s="6" t="str">
        <f>INDEX('Demand forecast'!$M$9:$M$5832,MATCH($B53,'Demand forecast'!$B$9:$B$5832,0))</f>
        <v>No</v>
      </c>
      <c r="D53" s="69">
        <f>(U53/N53)^(1/($U$6-$N$6)) - 1</f>
        <v>0.65253116606095407</v>
      </c>
      <c r="E53" s="6" t="str">
        <f t="shared" si="3"/>
        <v>High growth</v>
      </c>
      <c r="F53" s="42">
        <f>SUMIFS('Demand forecast'!$I$9:$I$5832,'Demand forecast'!$B$9:$B$5832,$B53,'Demand forecast'!$C$9:$C$5832,F$6-0)</f>
        <v>0</v>
      </c>
      <c r="G53" s="42">
        <f>SUMIFS('Demand forecast'!$I$9:$I$5832,'Demand forecast'!$B$9:$B$5832,$B53,'Demand forecast'!$C$9:$C$5832,G$6-0)</f>
        <v>0</v>
      </c>
      <c r="H53" s="42">
        <f>SUMIFS('Demand forecast'!$I$9:$I$5832,'Demand forecast'!$B$9:$B$5832,$B53,'Demand forecast'!$C$9:$C$5832,H$6-0)</f>
        <v>0</v>
      </c>
      <c r="I53" s="42">
        <f>SUMIFS('Demand forecast'!$I$9:$I$5832,'Demand forecast'!$B$9:$B$5832,$B53,'Demand forecast'!$C$9:$C$5832,I$6-0)</f>
        <v>0</v>
      </c>
      <c r="J53" s="42">
        <f>SUMIFS('Demand forecast'!$I$9:$I$5832,'Demand forecast'!$B$9:$B$5832,$B53,'Demand forecast'!$C$9:$C$5832,J$6-0)</f>
        <v>0</v>
      </c>
      <c r="K53" s="42">
        <f>SUMIFS('Demand forecast'!$I$9:$I$5832,'Demand forecast'!$B$9:$B$5832,$B53,'Demand forecast'!$C$9:$C$5832,K$6-0)</f>
        <v>0</v>
      </c>
      <c r="L53" s="42">
        <f>SUMIFS('Demand forecast'!$I$9:$I$5832,'Demand forecast'!$B$9:$B$5832,$B53,'Demand forecast'!$C$9:$C$5832,L$6-0)</f>
        <v>0</v>
      </c>
      <c r="M53" s="42">
        <f>SUMIFS('Demand forecast'!$I$9:$I$5832,'Demand forecast'!$B$9:$B$5832,$B53,'Demand forecast'!$C$9:$C$5832,M$6-0)</f>
        <v>0</v>
      </c>
      <c r="N53" s="42">
        <f>SUMIFS('Demand forecast'!$I$9:$I$5832,'Demand forecast'!$B$9:$B$5832,$B53,'Demand forecast'!$C$9:$C$5832,N$6-0)</f>
        <v>0.80370000000000008</v>
      </c>
      <c r="O53" s="42">
        <f>SUMIFS('Demand forecast'!$I$9:$I$5832,'Demand forecast'!$B$9:$B$5832,$B53,'Demand forecast'!$C$9:$C$5832,O$6-0)</f>
        <v>1.6074000000000002</v>
      </c>
      <c r="P53" s="42">
        <f>SUMIFS('Demand forecast'!$I$9:$I$5832,'Demand forecast'!$B$9:$B$5832,$B53,'Demand forecast'!$C$9:$C$5832,P$6-0)</f>
        <v>2.4111000000000002</v>
      </c>
      <c r="Q53" s="42">
        <f>SUMIFS('Demand forecast'!$I$9:$I$5832,'Demand forecast'!$B$9:$B$5832,$B53,'Demand forecast'!$C$9:$C$5832,Q$6-0)</f>
        <v>3.3041</v>
      </c>
      <c r="R53" s="42">
        <f>SUMIFS('Demand forecast'!$I$9:$I$5832,'Demand forecast'!$B$9:$B$5832,$B53,'Demand forecast'!$C$9:$C$5832,R$6-0)</f>
        <v>25.173100000000002</v>
      </c>
      <c r="S53" s="42">
        <f>SUMIFS('Demand forecast'!$I$9:$I$5832,'Demand forecast'!$B$9:$B$5832,$B53,'Demand forecast'!$C$9:$C$5832,S$6-0)</f>
        <v>26.066100000000002</v>
      </c>
      <c r="T53" s="42">
        <f>SUMIFS('Demand forecast'!$I$9:$I$5832,'Demand forecast'!$B$9:$B$5832,$B53,'Demand forecast'!$C$9:$C$5832,T$6-0)</f>
        <v>27.048400000000001</v>
      </c>
      <c r="U53" s="42">
        <f>SUMIFS('Demand forecast'!$I$9:$I$5832,'Demand forecast'!$B$9:$B$5832,$B53,'Demand forecast'!$C$9:$C$5832,U$6-0)</f>
        <v>27.048400000000001</v>
      </c>
    </row>
    <row r="54" spans="2:21" ht="15">
      <c r="B54" s="6" t="s">
        <v>51</v>
      </c>
      <c r="C54" s="6" t="str">
        <f>INDEX('Demand forecast'!$M$9:$M$5832,MATCH($B54,'Demand forecast'!$B$9:$B$5832,0))</f>
        <v>No</v>
      </c>
      <c r="D54" s="25">
        <f t="shared" si="1"/>
        <v>9.9441989155493626E-2</v>
      </c>
      <c r="E54" s="6" t="str">
        <f t="shared" si="3"/>
        <v>High growth</v>
      </c>
      <c r="F54" s="42">
        <f>SUMIFS('Demand forecast'!$I$9:$I$5832,'Demand forecast'!$B$9:$B$5832,$B54,'Demand forecast'!$C$9:$C$5832,F$6-0)</f>
        <v>3.83</v>
      </c>
      <c r="G54" s="42">
        <f>SUMIFS('Demand forecast'!$I$9:$I$5832,'Demand forecast'!$B$9:$B$5832,$B54,'Demand forecast'!$C$9:$C$5832,G$6-0)</f>
        <v>4.42</v>
      </c>
      <c r="H54" s="42">
        <f>SUMIFS('Demand forecast'!$I$9:$I$5832,'Demand forecast'!$B$9:$B$5832,$B54,'Demand forecast'!$C$9:$C$5832,H$6-0)</f>
        <v>4.6749999999999998</v>
      </c>
      <c r="I54" s="42">
        <f>SUMIFS('Demand forecast'!$I$9:$I$5832,'Demand forecast'!$B$9:$B$5832,$B54,'Demand forecast'!$C$9:$C$5832,I$6-0)</f>
        <v>5.0880000000000001</v>
      </c>
      <c r="J54" s="42">
        <f>SUMIFS('Demand forecast'!$I$9:$I$5832,'Demand forecast'!$B$9:$B$5832,$B54,'Demand forecast'!$C$9:$C$5832,J$6-0)</f>
        <v>9.0250000000000004</v>
      </c>
      <c r="K54" s="42">
        <f>SUMIFS('Demand forecast'!$I$9:$I$5832,'Demand forecast'!$B$9:$B$5832,$B54,'Demand forecast'!$C$9:$C$5832,K$6-0)</f>
        <v>11.237500000000001</v>
      </c>
      <c r="L54" s="42">
        <f>SUMIFS('Demand forecast'!$I$9:$I$5832,'Demand forecast'!$B$9:$B$5832,$B54,'Demand forecast'!$C$9:$C$5832,L$6-0)</f>
        <v>15.059722808541606</v>
      </c>
      <c r="M54" s="42">
        <f>SUMIFS('Demand forecast'!$I$9:$I$5832,'Demand forecast'!$B$9:$B$5832,$B54,'Demand forecast'!$C$9:$C$5832,M$6-0)</f>
        <v>20.634850201360845</v>
      </c>
      <c r="N54" s="42">
        <f>SUMIFS('Demand forecast'!$I$9:$I$5832,'Demand forecast'!$B$9:$B$5832,$B54,'Demand forecast'!$C$9:$C$5832,N$6-0)</f>
        <v>25.992012784173497</v>
      </c>
      <c r="O54" s="42">
        <f>SUMIFS('Demand forecast'!$I$9:$I$5832,'Demand forecast'!$B$9:$B$5832,$B54,'Demand forecast'!$C$9:$C$5832,O$6-0)</f>
        <v>28.14312510140417</v>
      </c>
      <c r="P54" s="42">
        <f>SUMIFS('Demand forecast'!$I$9:$I$5832,'Demand forecast'!$B$9:$B$5832,$B54,'Demand forecast'!$C$9:$C$5832,P$6-0)</f>
        <v>30.095780821902675</v>
      </c>
      <c r="Q54" s="42">
        <f>SUMIFS('Demand forecast'!$I$9:$I$5832,'Demand forecast'!$B$9:$B$5832,$B54,'Demand forecast'!$C$9:$C$5832,Q$6-0)</f>
        <v>31.770817594082239</v>
      </c>
      <c r="R54" s="42">
        <f>SUMIFS('Demand forecast'!$I$9:$I$5832,'Demand forecast'!$B$9:$B$5832,$B54,'Demand forecast'!$C$9:$C$5832,R$6-0)</f>
        <v>33.169312906129079</v>
      </c>
      <c r="S54" s="42">
        <f>SUMIFS('Demand forecast'!$I$9:$I$5832,'Demand forecast'!$B$9:$B$5832,$B54,'Demand forecast'!$C$9:$C$5832,S$6-0)</f>
        <v>34.208690947285184</v>
      </c>
      <c r="T54" s="42">
        <f>SUMIFS('Demand forecast'!$I$9:$I$5832,'Demand forecast'!$B$9:$B$5832,$B54,'Demand forecast'!$C$9:$C$5832,T$6-0)</f>
        <v>34.951266399400346</v>
      </c>
      <c r="U54" s="42">
        <f>SUMIFS('Demand forecast'!$I$9:$I$5832,'Demand forecast'!$B$9:$B$5832,$B54,'Demand forecast'!$C$9:$C$5832,U$6-0)</f>
        <v>35.348244584364622</v>
      </c>
    </row>
    <row r="55" spans="2:21" ht="15">
      <c r="B55" s="6" t="s">
        <v>247</v>
      </c>
      <c r="C55" s="6" t="str">
        <f>INDEX('Demand forecast'!$M$9:$M$5832,MATCH($B55,'Demand forecast'!$B$9:$B$5832,0))</f>
        <v>Yes</v>
      </c>
      <c r="D55" s="25">
        <f t="shared" si="1"/>
        <v>0</v>
      </c>
      <c r="E55" s="6" t="str">
        <f t="shared" si="3"/>
        <v>Steady/falling</v>
      </c>
      <c r="F55" s="42">
        <f>SUMIFS('Demand forecast'!$I$9:$I$5832,'Demand forecast'!$B$9:$B$5832,$B55,'Demand forecast'!$C$9:$C$5832,F$6-0)</f>
        <v>6.6609999999999987</v>
      </c>
      <c r="G55" s="42">
        <f>SUMIFS('Demand forecast'!$I$9:$I$5832,'Demand forecast'!$B$9:$B$5832,$B55,'Demand forecast'!$C$9:$C$5832,G$6-0)</f>
        <v>13.393000000000001</v>
      </c>
      <c r="H55" s="42">
        <f>SUMIFS('Demand forecast'!$I$9:$I$5832,'Demand forecast'!$B$9:$B$5832,$B55,'Demand forecast'!$C$9:$C$5832,H$6-0)</f>
        <v>11.287000000000001</v>
      </c>
      <c r="I55" s="42">
        <f>SUMIFS('Demand forecast'!$I$9:$I$5832,'Demand forecast'!$B$9:$B$5832,$B55,'Demand forecast'!$C$9:$C$5832,I$6-0)</f>
        <v>10.249000000000001</v>
      </c>
      <c r="J55" s="42">
        <f>SUMIFS('Demand forecast'!$I$9:$I$5832,'Demand forecast'!$B$9:$B$5832,$B55,'Demand forecast'!$C$9:$C$5832,J$6-0)</f>
        <v>11.781000000000001</v>
      </c>
      <c r="K55" s="42">
        <f>SUMIFS('Demand forecast'!$I$9:$I$5832,'Demand forecast'!$B$9:$B$5832,$B55,'Demand forecast'!$C$9:$C$5832,K$6-0)</f>
        <v>13.407500000000001</v>
      </c>
      <c r="L55" s="42">
        <f>SUMIFS('Demand forecast'!$I$9:$I$5832,'Demand forecast'!$B$9:$B$5832,$B55,'Demand forecast'!$C$9:$C$5832,L$6-0)</f>
        <v>13.407500000000001</v>
      </c>
      <c r="M55" s="42">
        <f>SUMIFS('Demand forecast'!$I$9:$I$5832,'Demand forecast'!$B$9:$B$5832,$B55,'Demand forecast'!$C$9:$C$5832,M$6-0)</f>
        <v>13.407500000000001</v>
      </c>
      <c r="N55" s="42">
        <f>SUMIFS('Demand forecast'!$I$9:$I$5832,'Demand forecast'!$B$9:$B$5832,$B55,'Demand forecast'!$C$9:$C$5832,N$6-0)</f>
        <v>13.407500000000001</v>
      </c>
      <c r="O55" s="42">
        <f>SUMIFS('Demand forecast'!$I$9:$I$5832,'Demand forecast'!$B$9:$B$5832,$B55,'Demand forecast'!$C$9:$C$5832,O$6-0)</f>
        <v>13.407500000000001</v>
      </c>
      <c r="P55" s="42">
        <f>SUMIFS('Demand forecast'!$I$9:$I$5832,'Demand forecast'!$B$9:$B$5832,$B55,'Demand forecast'!$C$9:$C$5832,P$6-0)</f>
        <v>13.407500000000001</v>
      </c>
      <c r="Q55" s="42">
        <f>SUMIFS('Demand forecast'!$I$9:$I$5832,'Demand forecast'!$B$9:$B$5832,$B55,'Demand forecast'!$C$9:$C$5832,Q$6-0)</f>
        <v>13.407500000000001</v>
      </c>
      <c r="R55" s="42">
        <f>SUMIFS('Demand forecast'!$I$9:$I$5832,'Demand forecast'!$B$9:$B$5832,$B55,'Demand forecast'!$C$9:$C$5832,R$6-0)</f>
        <v>13.407500000000001</v>
      </c>
      <c r="S55" s="42">
        <f>SUMIFS('Demand forecast'!$I$9:$I$5832,'Demand forecast'!$B$9:$B$5832,$B55,'Demand forecast'!$C$9:$C$5832,S$6-0)</f>
        <v>13.407500000000001</v>
      </c>
      <c r="T55" s="42">
        <f>SUMIFS('Demand forecast'!$I$9:$I$5832,'Demand forecast'!$B$9:$B$5832,$B55,'Demand forecast'!$C$9:$C$5832,T$6-0)</f>
        <v>13.407500000000001</v>
      </c>
      <c r="U55" s="42">
        <f>SUMIFS('Demand forecast'!$I$9:$I$5832,'Demand forecast'!$B$9:$B$5832,$B55,'Demand forecast'!$C$9:$C$5832,U$6-0)</f>
        <v>13.407500000000001</v>
      </c>
    </row>
    <row r="56" spans="2:21" ht="15">
      <c r="B56" s="6" t="s">
        <v>207</v>
      </c>
      <c r="C56" s="6" t="str">
        <f>INDEX('Demand forecast'!$M$9:$M$5832,MATCH($B56,'Demand forecast'!$B$9:$B$5832,0))</f>
        <v>No</v>
      </c>
      <c r="D56" s="25">
        <f t="shared" si="1"/>
        <v>0</v>
      </c>
      <c r="E56" s="6" t="str">
        <f t="shared" si="3"/>
        <v>Steady/falling</v>
      </c>
      <c r="F56" s="42">
        <f>SUMIFS('Demand forecast'!$I$9:$I$5832,'Demand forecast'!$B$9:$B$5832,$B56,'Demand forecast'!$C$9:$C$5832,F$6-0)</f>
        <v>22.44</v>
      </c>
      <c r="G56" s="42">
        <f>SUMIFS('Demand forecast'!$I$9:$I$5832,'Demand forecast'!$B$9:$B$5832,$B56,'Demand forecast'!$C$9:$C$5832,G$6-0)</f>
        <v>22.16</v>
      </c>
      <c r="H56" s="42">
        <f>SUMIFS('Demand forecast'!$I$9:$I$5832,'Demand forecast'!$B$9:$B$5832,$B56,'Demand forecast'!$C$9:$C$5832,H$6-0)</f>
        <v>22.402000000000001</v>
      </c>
      <c r="I56" s="42">
        <f>SUMIFS('Demand forecast'!$I$9:$I$5832,'Demand forecast'!$B$9:$B$5832,$B56,'Demand forecast'!$C$9:$C$5832,I$6-0)</f>
        <v>21.881</v>
      </c>
      <c r="J56" s="42">
        <f>SUMIFS('Demand forecast'!$I$9:$I$5832,'Demand forecast'!$B$9:$B$5832,$B56,'Demand forecast'!$C$9:$C$5832,J$6-0)</f>
        <v>21.895</v>
      </c>
      <c r="K56" s="42">
        <f>SUMIFS('Demand forecast'!$I$9:$I$5832,'Demand forecast'!$B$9:$B$5832,$B56,'Demand forecast'!$C$9:$C$5832,K$6-0)</f>
        <v>24.126999999999999</v>
      </c>
      <c r="L56" s="42">
        <f>SUMIFS('Demand forecast'!$I$9:$I$5832,'Demand forecast'!$B$9:$B$5832,$B56,'Demand forecast'!$C$9:$C$5832,L$6-0)</f>
        <v>24.126999999999999</v>
      </c>
      <c r="M56" s="42">
        <f>SUMIFS('Demand forecast'!$I$9:$I$5832,'Demand forecast'!$B$9:$B$5832,$B56,'Demand forecast'!$C$9:$C$5832,M$6-0)</f>
        <v>24.126999999999999</v>
      </c>
      <c r="N56" s="42">
        <f>SUMIFS('Demand forecast'!$I$9:$I$5832,'Demand forecast'!$B$9:$B$5832,$B56,'Demand forecast'!$C$9:$C$5832,N$6-0)</f>
        <v>24.126999999999999</v>
      </c>
      <c r="O56" s="42">
        <f>SUMIFS('Demand forecast'!$I$9:$I$5832,'Demand forecast'!$B$9:$B$5832,$B56,'Demand forecast'!$C$9:$C$5832,O$6-0)</f>
        <v>24.126999999999999</v>
      </c>
      <c r="P56" s="42">
        <f>SUMIFS('Demand forecast'!$I$9:$I$5832,'Demand forecast'!$B$9:$B$5832,$B56,'Demand forecast'!$C$9:$C$5832,P$6-0)</f>
        <v>24.126999999999999</v>
      </c>
      <c r="Q56" s="42">
        <f>SUMIFS('Demand forecast'!$I$9:$I$5832,'Demand forecast'!$B$9:$B$5832,$B56,'Demand forecast'!$C$9:$C$5832,Q$6-0)</f>
        <v>24.126999999999999</v>
      </c>
      <c r="R56" s="42">
        <f>SUMIFS('Demand forecast'!$I$9:$I$5832,'Demand forecast'!$B$9:$B$5832,$B56,'Demand forecast'!$C$9:$C$5832,R$6-0)</f>
        <v>24.126999999999999</v>
      </c>
      <c r="S56" s="42">
        <f>SUMIFS('Demand forecast'!$I$9:$I$5832,'Demand forecast'!$B$9:$B$5832,$B56,'Demand forecast'!$C$9:$C$5832,S$6-0)</f>
        <v>24.126999999999999</v>
      </c>
      <c r="T56" s="42">
        <f>SUMIFS('Demand forecast'!$I$9:$I$5832,'Demand forecast'!$B$9:$B$5832,$B56,'Demand forecast'!$C$9:$C$5832,T$6-0)</f>
        <v>24.126999999999999</v>
      </c>
      <c r="U56" s="42">
        <f>SUMIFS('Demand forecast'!$I$9:$I$5832,'Demand forecast'!$B$9:$B$5832,$B56,'Demand forecast'!$C$9:$C$5832,U$6-0)</f>
        <v>24.126999999999999</v>
      </c>
    </row>
    <row r="57" spans="2:21" ht="15">
      <c r="B57" s="6" t="s">
        <v>15</v>
      </c>
      <c r="C57" s="6" t="str">
        <f>INDEX('Demand forecast'!$M$9:$M$5832,MATCH($B57,'Demand forecast'!$B$9:$B$5832,0))</f>
        <v>No</v>
      </c>
      <c r="D57" s="25">
        <f t="shared" si="1"/>
        <v>8.0425731705311199E-2</v>
      </c>
      <c r="E57" s="6" t="str">
        <f t="shared" si="3"/>
        <v>High growth</v>
      </c>
      <c r="F57" s="42">
        <f>SUMIFS('Demand forecast'!$I$9:$I$5832,'Demand forecast'!$B$9:$B$5832,$B57,'Demand forecast'!$C$9:$C$5832,F$6-0)</f>
        <v>1.2050000000000001</v>
      </c>
      <c r="G57" s="42">
        <f>SUMIFS('Demand forecast'!$I$9:$I$5832,'Demand forecast'!$B$9:$B$5832,$B57,'Demand forecast'!$C$9:$C$5832,G$6-0)</f>
        <v>1.42</v>
      </c>
      <c r="H57" s="42">
        <f>SUMIFS('Demand forecast'!$I$9:$I$5832,'Demand forecast'!$B$9:$B$5832,$B57,'Demand forecast'!$C$9:$C$5832,H$6-0)</f>
        <v>1.88</v>
      </c>
      <c r="I57" s="42">
        <f>SUMIFS('Demand forecast'!$I$9:$I$5832,'Demand forecast'!$B$9:$B$5832,$B57,'Demand forecast'!$C$9:$C$5832,I$6-0)</f>
        <v>1.619</v>
      </c>
      <c r="J57" s="42">
        <f>SUMIFS('Demand forecast'!$I$9:$I$5832,'Demand forecast'!$B$9:$B$5832,$B57,'Demand forecast'!$C$9:$C$5832,J$6-0)</f>
        <v>1.526</v>
      </c>
      <c r="K57" s="42">
        <f>SUMIFS('Demand forecast'!$I$9:$I$5832,'Demand forecast'!$B$9:$B$5832,$B57,'Demand forecast'!$C$9:$C$5832,K$6-0)</f>
        <v>1.4730000000000001</v>
      </c>
      <c r="L57" s="42">
        <f>SUMIFS('Demand forecast'!$I$9:$I$5832,'Demand forecast'!$B$9:$B$5832,$B57,'Demand forecast'!$C$9:$C$5832,L$6-0)</f>
        <v>6.7190103102687377</v>
      </c>
      <c r="M57" s="42">
        <f>SUMIFS('Demand forecast'!$I$9:$I$5832,'Demand forecast'!$B$9:$B$5832,$B57,'Demand forecast'!$C$9:$C$5832,M$6-0)</f>
        <v>9.8931786624505005</v>
      </c>
      <c r="N57" s="42">
        <f>SUMIFS('Demand forecast'!$I$9:$I$5832,'Demand forecast'!$B$9:$B$5832,$B57,'Demand forecast'!$C$9:$C$5832,N$6-0)</f>
        <v>11.686118884251963</v>
      </c>
      <c r="O57" s="42">
        <f>SUMIFS('Demand forecast'!$I$9:$I$5832,'Demand forecast'!$B$9:$B$5832,$B57,'Demand forecast'!$C$9:$C$5832,O$6-0)</f>
        <v>13.479059106053422</v>
      </c>
      <c r="P57" s="42">
        <f>SUMIFS('Demand forecast'!$I$9:$I$5832,'Demand forecast'!$B$9:$B$5832,$B57,'Demand forecast'!$C$9:$C$5832,P$6-0)</f>
        <v>13.479059106053422</v>
      </c>
      <c r="Q57" s="42">
        <f>SUMIFS('Demand forecast'!$I$9:$I$5832,'Demand forecast'!$B$9:$B$5832,$B57,'Demand forecast'!$C$9:$C$5832,Q$6-0)</f>
        <v>13.479059106053422</v>
      </c>
      <c r="R57" s="42">
        <f>SUMIFS('Demand forecast'!$I$9:$I$5832,'Demand forecast'!$B$9:$B$5832,$B57,'Demand forecast'!$C$9:$C$5832,R$6-0)</f>
        <v>13.479059106053422</v>
      </c>
      <c r="S57" s="42">
        <f>SUMIFS('Demand forecast'!$I$9:$I$5832,'Demand forecast'!$B$9:$B$5832,$B57,'Demand forecast'!$C$9:$C$5832,S$6-0)</f>
        <v>13.479059106053422</v>
      </c>
      <c r="T57" s="42">
        <f>SUMIFS('Demand forecast'!$I$9:$I$5832,'Demand forecast'!$B$9:$B$5832,$B57,'Demand forecast'!$C$9:$C$5832,T$6-0)</f>
        <v>13.479059106053422</v>
      </c>
      <c r="U57" s="42">
        <f>SUMIFS('Demand forecast'!$I$9:$I$5832,'Demand forecast'!$B$9:$B$5832,$B57,'Demand forecast'!$C$9:$C$5832,U$6-0)</f>
        <v>13.479059106053422</v>
      </c>
    </row>
    <row r="58" spans="2:21" ht="15">
      <c r="B58" s="6" t="s">
        <v>430</v>
      </c>
      <c r="C58" s="6" t="str">
        <f>INDEX('Demand forecast'!$M$9:$M$5832,MATCH($B58,'Demand forecast'!$B$9:$B$5832,0))</f>
        <v>No</v>
      </c>
      <c r="D58" s="69">
        <v>0</v>
      </c>
      <c r="E58" s="6" t="str">
        <f t="shared" si="3"/>
        <v>Steady/falling</v>
      </c>
      <c r="F58" s="42">
        <f>SUMIFS('Demand forecast'!$I$9:$I$5832,'Demand forecast'!$B$9:$B$5832,$B58,'Demand forecast'!$C$9:$C$5832,F$6-0)</f>
        <v>0</v>
      </c>
      <c r="G58" s="42">
        <f>SUMIFS('Demand forecast'!$I$9:$I$5832,'Demand forecast'!$B$9:$B$5832,$B58,'Demand forecast'!$C$9:$C$5832,G$6-0)</f>
        <v>0</v>
      </c>
      <c r="H58" s="42">
        <f>SUMIFS('Demand forecast'!$I$9:$I$5832,'Demand forecast'!$B$9:$B$5832,$B58,'Demand forecast'!$C$9:$C$5832,H$6-0)</f>
        <v>0</v>
      </c>
      <c r="I58" s="42">
        <f>SUMIFS('Demand forecast'!$I$9:$I$5832,'Demand forecast'!$B$9:$B$5832,$B58,'Demand forecast'!$C$9:$C$5832,I$6-0)</f>
        <v>0</v>
      </c>
      <c r="J58" s="42">
        <f>SUMIFS('Demand forecast'!$I$9:$I$5832,'Demand forecast'!$B$9:$B$5832,$B58,'Demand forecast'!$C$9:$C$5832,J$6-0)</f>
        <v>0</v>
      </c>
      <c r="K58" s="42">
        <f>SUMIFS('Demand forecast'!$I$9:$I$5832,'Demand forecast'!$B$9:$B$5832,$B58,'Demand forecast'!$C$9:$C$5832,K$6-0)</f>
        <v>0</v>
      </c>
      <c r="L58" s="42">
        <f>SUMIFS('Demand forecast'!$I$9:$I$5832,'Demand forecast'!$B$9:$B$5832,$B58,'Demand forecast'!$C$9:$C$5832,L$6-0)</f>
        <v>0</v>
      </c>
      <c r="M58" s="42">
        <f>SUMIFS('Demand forecast'!$I$9:$I$5832,'Demand forecast'!$B$9:$B$5832,$B58,'Demand forecast'!$C$9:$C$5832,M$6-0)</f>
        <v>0</v>
      </c>
      <c r="N58" s="42">
        <f>SUMIFS('Demand forecast'!$I$9:$I$5832,'Demand forecast'!$B$9:$B$5832,$B58,'Demand forecast'!$C$9:$C$5832,N$6-0)</f>
        <v>0</v>
      </c>
      <c r="O58" s="42">
        <f>SUMIFS('Demand forecast'!$I$9:$I$5832,'Demand forecast'!$B$9:$B$5832,$B58,'Demand forecast'!$C$9:$C$5832,O$6-0)</f>
        <v>0</v>
      </c>
      <c r="P58" s="42">
        <f>SUMIFS('Demand forecast'!$I$9:$I$5832,'Demand forecast'!$B$9:$B$5832,$B58,'Demand forecast'!$C$9:$C$5832,P$6-0)</f>
        <v>0</v>
      </c>
      <c r="Q58" s="42">
        <f>SUMIFS('Demand forecast'!$I$9:$I$5832,'Demand forecast'!$B$9:$B$5832,$B58,'Demand forecast'!$C$9:$C$5832,Q$6-0)</f>
        <v>0</v>
      </c>
      <c r="R58" s="42">
        <f>SUMIFS('Demand forecast'!$I$9:$I$5832,'Demand forecast'!$B$9:$B$5832,$B58,'Demand forecast'!$C$9:$C$5832,R$6-0)</f>
        <v>0</v>
      </c>
      <c r="S58" s="42">
        <f>SUMIFS('Demand forecast'!$I$9:$I$5832,'Demand forecast'!$B$9:$B$5832,$B58,'Demand forecast'!$C$9:$C$5832,S$6-0)</f>
        <v>0</v>
      </c>
      <c r="T58" s="42">
        <f>SUMIFS('Demand forecast'!$I$9:$I$5832,'Demand forecast'!$B$9:$B$5832,$B58,'Demand forecast'!$C$9:$C$5832,T$6-0)</f>
        <v>0</v>
      </c>
      <c r="U58" s="42">
        <f>SUMIFS('Demand forecast'!$I$9:$I$5832,'Demand forecast'!$B$9:$B$5832,$B58,'Demand forecast'!$C$9:$C$5832,U$6-0)</f>
        <v>0</v>
      </c>
    </row>
    <row r="59" spans="2:21" ht="15">
      <c r="B59" s="6" t="s">
        <v>25</v>
      </c>
      <c r="C59" s="6" t="str">
        <f>INDEX('Demand forecast'!$M$9:$M$5832,MATCH($B59,'Demand forecast'!$B$9:$B$5832,0))</f>
        <v>No</v>
      </c>
      <c r="D59" s="25">
        <f t="shared" si="1"/>
        <v>1.5130999715296856E-2</v>
      </c>
      <c r="E59" s="6" t="str">
        <f t="shared" si="3"/>
        <v>Small growth</v>
      </c>
      <c r="F59" s="42">
        <f>SUMIFS('Demand forecast'!$I$9:$I$5832,'Demand forecast'!$B$9:$B$5832,$B59,'Demand forecast'!$C$9:$C$5832,F$6-0)</f>
        <v>14.103999999999999</v>
      </c>
      <c r="G59" s="42">
        <f>SUMIFS('Demand forecast'!$I$9:$I$5832,'Demand forecast'!$B$9:$B$5832,$B59,'Demand forecast'!$C$9:$C$5832,G$6-0)</f>
        <v>13.8</v>
      </c>
      <c r="H59" s="42">
        <f>SUMIFS('Demand forecast'!$I$9:$I$5832,'Demand forecast'!$B$9:$B$5832,$B59,'Demand forecast'!$C$9:$C$5832,H$6-0)</f>
        <v>14.607737535998044</v>
      </c>
      <c r="I59" s="42">
        <f>SUMIFS('Demand forecast'!$I$9:$I$5832,'Demand forecast'!$B$9:$B$5832,$B59,'Demand forecast'!$C$9:$C$5832,I$6-0)</f>
        <v>15.1723</v>
      </c>
      <c r="J59" s="42">
        <f>SUMIFS('Demand forecast'!$I$9:$I$5832,'Demand forecast'!$B$9:$B$5832,$B59,'Demand forecast'!$C$9:$C$5832,J$6-0)</f>
        <v>15.068</v>
      </c>
      <c r="K59" s="42">
        <f>SUMIFS('Demand forecast'!$I$9:$I$5832,'Demand forecast'!$B$9:$B$5832,$B59,'Demand forecast'!$C$9:$C$5832,K$6-0)</f>
        <v>15.281876449</v>
      </c>
      <c r="L59" s="42">
        <f>SUMIFS('Demand forecast'!$I$9:$I$5832,'Demand forecast'!$B$9:$B$5832,$B59,'Demand forecast'!$C$9:$C$5832,L$6-0)</f>
        <v>16.414285379782438</v>
      </c>
      <c r="M59" s="42">
        <f>SUMIFS('Demand forecast'!$I$9:$I$5832,'Demand forecast'!$B$9:$B$5832,$B59,'Demand forecast'!$C$9:$C$5832,M$6-0)</f>
        <v>17.045650906210135</v>
      </c>
      <c r="N59" s="42">
        <f>SUMIFS('Demand forecast'!$I$9:$I$5832,'Demand forecast'!$B$9:$B$5832,$B59,'Demand forecast'!$C$9:$C$5832,N$6-0)</f>
        <v>17.336354386003261</v>
      </c>
      <c r="O59" s="42">
        <f>SUMIFS('Demand forecast'!$I$9:$I$5832,'Demand forecast'!$B$9:$B$5832,$B59,'Demand forecast'!$C$9:$C$5832,O$6-0)</f>
        <v>17.205186248649397</v>
      </c>
      <c r="P59" s="42">
        <f>SUMIFS('Demand forecast'!$I$9:$I$5832,'Demand forecast'!$B$9:$B$5832,$B59,'Demand forecast'!$C$9:$C$5832,P$6-0)</f>
        <v>17.330679403709752</v>
      </c>
      <c r="Q59" s="42">
        <f>SUMIFS('Demand forecast'!$I$9:$I$5832,'Demand forecast'!$B$9:$B$5832,$B59,'Demand forecast'!$C$9:$C$5832,Q$6-0)</f>
        <v>17.504376186895854</v>
      </c>
      <c r="R59" s="42">
        <f>SUMIFS('Demand forecast'!$I$9:$I$5832,'Demand forecast'!$B$9:$B$5832,$B59,'Demand forecast'!$C$9:$C$5832,R$6-0)</f>
        <v>17.727618924644254</v>
      </c>
      <c r="S59" s="42">
        <f>SUMIFS('Demand forecast'!$I$9:$I$5832,'Demand forecast'!$B$9:$B$5832,$B59,'Demand forecast'!$C$9:$C$5832,S$6-0)</f>
        <v>17.987012397004353</v>
      </c>
      <c r="T59" s="42">
        <f>SUMIFS('Demand forecast'!$I$9:$I$5832,'Demand forecast'!$B$9:$B$5832,$B59,'Demand forecast'!$C$9:$C$5832,T$6-0)</f>
        <v>18.38837667350932</v>
      </c>
      <c r="U59" s="42">
        <f>SUMIFS('Demand forecast'!$I$9:$I$5832,'Demand forecast'!$B$9:$B$5832,$B59,'Demand forecast'!$C$9:$C$5832,U$6-0)</f>
        <v>18.789740950014288</v>
      </c>
    </row>
    <row r="60" spans="2:21" ht="15">
      <c r="B60" s="6" t="s">
        <v>99</v>
      </c>
      <c r="C60" s="6" t="str">
        <f>INDEX('Demand forecast'!$M$9:$M$5832,MATCH($B60,'Demand forecast'!$B$9:$B$5832,0))</f>
        <v>No</v>
      </c>
      <c r="D60" s="25">
        <f t="shared" si="1"/>
        <v>3.4787795086848039E-3</v>
      </c>
      <c r="E60" s="6" t="str">
        <f t="shared" si="3"/>
        <v>Small growth</v>
      </c>
      <c r="F60" s="42">
        <f>SUMIFS('Demand forecast'!$I$9:$I$5832,'Demand forecast'!$B$9:$B$5832,$B60,'Demand forecast'!$C$9:$C$5832,F$6-0)</f>
        <v>14.842000000000001</v>
      </c>
      <c r="G60" s="42">
        <f>SUMIFS('Demand forecast'!$I$9:$I$5832,'Demand forecast'!$B$9:$B$5832,$B60,'Demand forecast'!$C$9:$C$5832,G$6-0)</f>
        <v>13.21</v>
      </c>
      <c r="H60" s="42">
        <f>SUMIFS('Demand forecast'!$I$9:$I$5832,'Demand forecast'!$B$9:$B$5832,$B60,'Demand forecast'!$C$9:$C$5832,H$6-0)</f>
        <v>14.925720152612877</v>
      </c>
      <c r="I60" s="42">
        <f>SUMIFS('Demand forecast'!$I$9:$I$5832,'Demand forecast'!$B$9:$B$5832,$B60,'Demand forecast'!$C$9:$C$5832,I$6-0)</f>
        <v>14.0961</v>
      </c>
      <c r="J60" s="42">
        <f>SUMIFS('Demand forecast'!$I$9:$I$5832,'Demand forecast'!$B$9:$B$5832,$B60,'Demand forecast'!$C$9:$C$5832,J$6-0)</f>
        <v>14.503909815</v>
      </c>
      <c r="K60" s="42">
        <f>SUMIFS('Demand forecast'!$I$9:$I$5832,'Demand forecast'!$B$9:$B$5832,$B60,'Demand forecast'!$C$9:$C$5832,K$6-0)</f>
        <v>14.731335224</v>
      </c>
      <c r="L60" s="42">
        <f>SUMIFS('Demand forecast'!$I$9:$I$5832,'Demand forecast'!$B$9:$B$5832,$B60,'Demand forecast'!$C$9:$C$5832,L$6-0)</f>
        <v>17.451208096637792</v>
      </c>
      <c r="M60" s="42">
        <f>SUMIFS('Demand forecast'!$I$9:$I$5832,'Demand forecast'!$B$9:$B$5832,$B60,'Demand forecast'!$C$9:$C$5832,M$6-0)</f>
        <v>17.355906208052339</v>
      </c>
      <c r="N60" s="42">
        <f>SUMIFS('Demand forecast'!$I$9:$I$5832,'Demand forecast'!$B$9:$B$5832,$B60,'Demand forecast'!$C$9:$C$5832,N$6-0)</f>
        <v>17.487646945467102</v>
      </c>
      <c r="O60" s="42">
        <f>SUMIFS('Demand forecast'!$I$9:$I$5832,'Demand forecast'!$B$9:$B$5832,$B60,'Demand forecast'!$C$9:$C$5832,O$6-0)</f>
        <v>17.25687373807542</v>
      </c>
      <c r="P60" s="42">
        <f>SUMIFS('Demand forecast'!$I$9:$I$5832,'Demand forecast'!$B$9:$B$5832,$B60,'Demand forecast'!$C$9:$C$5832,P$6-0)</f>
        <v>17.273817435100099</v>
      </c>
      <c r="Q60" s="42">
        <f>SUMIFS('Demand forecast'!$I$9:$I$5832,'Demand forecast'!$B$9:$B$5832,$B60,'Demand forecast'!$C$9:$C$5832,Q$6-0)</f>
        <v>17.342329515959115</v>
      </c>
      <c r="R60" s="42">
        <f>SUMIFS('Demand forecast'!$I$9:$I$5832,'Demand forecast'!$B$9:$B$5832,$B60,'Demand forecast'!$C$9:$C$5832,R$6-0)</f>
        <v>17.462273859874006</v>
      </c>
      <c r="S60" s="42">
        <f>SUMIFS('Demand forecast'!$I$9:$I$5832,'Demand forecast'!$B$9:$B$5832,$B60,'Demand forecast'!$C$9:$C$5832,S$6-0)</f>
        <v>17.584925700687879</v>
      </c>
      <c r="T60" s="42">
        <f>SUMIFS('Demand forecast'!$I$9:$I$5832,'Demand forecast'!$B$9:$B$5832,$B60,'Demand forecast'!$C$9:$C$5832,T$6-0)</f>
        <v>17.795089462560163</v>
      </c>
      <c r="U60" s="42">
        <f>SUMIFS('Demand forecast'!$I$9:$I$5832,'Demand forecast'!$B$9:$B$5832,$B60,'Demand forecast'!$C$9:$C$5832,U$6-0)</f>
        <v>18.005253224432444</v>
      </c>
    </row>
    <row r="61" spans="2:21" ht="15">
      <c r="B61" s="6" t="s">
        <v>101</v>
      </c>
      <c r="C61" s="6" t="str">
        <f>INDEX('Demand forecast'!$M$9:$M$5832,MATCH($B61,'Demand forecast'!$B$9:$B$5832,0))</f>
        <v>No</v>
      </c>
      <c r="D61" s="25">
        <f t="shared" si="1"/>
        <v>6.9413691496563956E-2</v>
      </c>
      <c r="E61" s="6" t="str">
        <f t="shared" si="3"/>
        <v>High growth</v>
      </c>
      <c r="F61" s="42">
        <f>SUMIFS('Demand forecast'!$I$9:$I$5832,'Demand forecast'!$B$9:$B$5832,$B61,'Demand forecast'!$C$9:$C$5832,F$6-0)</f>
        <v>14.253</v>
      </c>
      <c r="G61" s="42">
        <f>SUMIFS('Demand forecast'!$I$9:$I$5832,'Demand forecast'!$B$9:$B$5832,$B61,'Demand forecast'!$C$9:$C$5832,G$6-0)</f>
        <v>13.66</v>
      </c>
      <c r="H61" s="42">
        <f>SUMIFS('Demand forecast'!$I$9:$I$5832,'Demand forecast'!$B$9:$B$5832,$B61,'Demand forecast'!$C$9:$C$5832,H$6-0)</f>
        <v>15.759554713509202</v>
      </c>
      <c r="I61" s="42">
        <f>SUMIFS('Demand forecast'!$I$9:$I$5832,'Demand forecast'!$B$9:$B$5832,$B61,'Demand forecast'!$C$9:$C$5832,I$6-0)</f>
        <v>14.910299999999999</v>
      </c>
      <c r="J61" s="42">
        <f>SUMIFS('Demand forecast'!$I$9:$I$5832,'Demand forecast'!$B$9:$B$5832,$B61,'Demand forecast'!$C$9:$C$5832,J$6-0)</f>
        <v>15.0045</v>
      </c>
      <c r="K61" s="42">
        <f>SUMIFS('Demand forecast'!$I$9:$I$5832,'Demand forecast'!$B$9:$B$5832,$B61,'Demand forecast'!$C$9:$C$5832,K$6-0)</f>
        <v>14.979059961000001</v>
      </c>
      <c r="L61" s="42">
        <f>SUMIFS('Demand forecast'!$I$9:$I$5832,'Demand forecast'!$B$9:$B$5832,$B61,'Demand forecast'!$C$9:$C$5832,L$6-0)</f>
        <v>17.803303695975021</v>
      </c>
      <c r="M61" s="42">
        <f>SUMIFS('Demand forecast'!$I$9:$I$5832,'Demand forecast'!$B$9:$B$5832,$B61,'Demand forecast'!$C$9:$C$5832,M$6-0)</f>
        <v>18.596722891942925</v>
      </c>
      <c r="N61" s="42">
        <f>SUMIFS('Demand forecast'!$I$9:$I$5832,'Demand forecast'!$B$9:$B$5832,$B61,'Demand forecast'!$C$9:$C$5832,N$6-0)</f>
        <v>19.893816295533071</v>
      </c>
      <c r="O61" s="42">
        <f>SUMIFS('Demand forecast'!$I$9:$I$5832,'Demand forecast'!$B$9:$B$5832,$B61,'Demand forecast'!$C$9:$C$5832,O$6-0)</f>
        <v>21.146883643598819</v>
      </c>
      <c r="P61" s="42">
        <f>SUMIFS('Demand forecast'!$I$9:$I$5832,'Demand forecast'!$B$9:$B$5832,$B61,'Demand forecast'!$C$9:$C$5832,P$6-0)</f>
        <v>23.291571161625104</v>
      </c>
      <c r="Q61" s="42">
        <f>SUMIFS('Demand forecast'!$I$9:$I$5832,'Demand forecast'!$B$9:$B$5832,$B61,'Demand forecast'!$C$9:$C$5832,Q$6-0)</f>
        <v>25.50675053060063</v>
      </c>
      <c r="R61" s="42">
        <f>SUMIFS('Demand forecast'!$I$9:$I$5832,'Demand forecast'!$B$9:$B$5832,$B61,'Demand forecast'!$C$9:$C$5832,R$6-0)</f>
        <v>27.602838422865666</v>
      </c>
      <c r="S61" s="42">
        <f>SUMIFS('Demand forecast'!$I$9:$I$5832,'Demand forecast'!$B$9:$B$5832,$B61,'Demand forecast'!$C$9:$C$5832,S$6-0)</f>
        <v>29.484283347491345</v>
      </c>
      <c r="T61" s="42">
        <f>SUMIFS('Demand forecast'!$I$9:$I$5832,'Demand forecast'!$B$9:$B$5832,$B61,'Demand forecast'!$C$9:$C$5832,T$6-0)</f>
        <v>31.198132459762544</v>
      </c>
      <c r="U61" s="42">
        <f>SUMIFS('Demand forecast'!$I$9:$I$5832,'Demand forecast'!$B$9:$B$5832,$B61,'Demand forecast'!$C$9:$C$5832,U$6-0)</f>
        <v>32.569587649286255</v>
      </c>
    </row>
    <row r="62" spans="2:21" ht="15">
      <c r="B62" s="6" t="s">
        <v>128</v>
      </c>
      <c r="C62" s="6" t="str">
        <f>INDEX('Demand forecast'!$M$9:$M$5832,MATCH($B62,'Demand forecast'!$B$9:$B$5832,0))</f>
        <v>No</v>
      </c>
      <c r="D62" s="25">
        <f t="shared" si="1"/>
        <v>1.1508973378399512E-2</v>
      </c>
      <c r="E62" s="6" t="str">
        <f t="shared" si="3"/>
        <v>Small growth</v>
      </c>
      <c r="F62" s="42">
        <f>SUMIFS('Demand forecast'!$I$9:$I$5832,'Demand forecast'!$B$9:$B$5832,$B62,'Demand forecast'!$C$9:$C$5832,F$6-0)</f>
        <v>4.5659999999999998</v>
      </c>
      <c r="G62" s="42">
        <f>SUMIFS('Demand forecast'!$I$9:$I$5832,'Demand forecast'!$B$9:$B$5832,$B62,'Demand forecast'!$C$9:$C$5832,G$6-0)</f>
        <v>4.5199999999999996</v>
      </c>
      <c r="H62" s="42">
        <f>SUMIFS('Demand forecast'!$I$9:$I$5832,'Demand forecast'!$B$9:$B$5832,$B62,'Demand forecast'!$C$9:$C$5832,H$6-0)</f>
        <v>5.2285710464305275</v>
      </c>
      <c r="I62" s="42">
        <f>SUMIFS('Demand forecast'!$I$9:$I$5832,'Demand forecast'!$B$9:$B$5832,$B62,'Demand forecast'!$C$9:$C$5832,I$6-0)</f>
        <v>4.8832000000000004</v>
      </c>
      <c r="J62" s="42">
        <f>SUMIFS('Demand forecast'!$I$9:$I$5832,'Demand forecast'!$B$9:$B$5832,$B62,'Demand forecast'!$C$9:$C$5832,J$6-0)</f>
        <v>5.0845000000000002</v>
      </c>
      <c r="K62" s="42">
        <f>SUMIFS('Demand forecast'!$I$9:$I$5832,'Demand forecast'!$B$9:$B$5832,$B62,'Demand forecast'!$C$9:$C$5832,K$6-0)</f>
        <v>5.2106454230999999</v>
      </c>
      <c r="L62" s="42">
        <f>SUMIFS('Demand forecast'!$I$9:$I$5832,'Demand forecast'!$B$9:$B$5832,$B62,'Demand forecast'!$C$9:$C$5832,L$6-0)</f>
        <v>6.604121904732116</v>
      </c>
      <c r="M62" s="42">
        <f>SUMIFS('Demand forecast'!$I$9:$I$5832,'Demand forecast'!$B$9:$B$5832,$B62,'Demand forecast'!$C$9:$C$5832,M$6-0)</f>
        <v>6.8891956835181132</v>
      </c>
      <c r="N62" s="42">
        <f>SUMIFS('Demand forecast'!$I$9:$I$5832,'Demand forecast'!$B$9:$B$5832,$B62,'Demand forecast'!$C$9:$C$5832,N$6-0)</f>
        <v>6.95918668201318</v>
      </c>
      <c r="O62" s="42">
        <f>SUMIFS('Demand forecast'!$I$9:$I$5832,'Demand forecast'!$B$9:$B$5832,$B62,'Demand forecast'!$C$9:$C$5832,O$6-0)</f>
        <v>6.883559217745181</v>
      </c>
      <c r="P62" s="42">
        <f>SUMIFS('Demand forecast'!$I$9:$I$5832,'Demand forecast'!$B$9:$B$5832,$B62,'Demand forecast'!$C$9:$C$5832,P$6-0)</f>
        <v>6.9122750156311774</v>
      </c>
      <c r="Q62" s="42">
        <f>SUMIFS('Demand forecast'!$I$9:$I$5832,'Demand forecast'!$B$9:$B$5832,$B62,'Demand forecast'!$C$9:$C$5832,Q$6-0)</f>
        <v>6.9558858740173175</v>
      </c>
      <c r="R62" s="42">
        <f>SUMIFS('Demand forecast'!$I$9:$I$5832,'Demand forecast'!$B$9:$B$5832,$B62,'Demand forecast'!$C$9:$C$5832,R$6-0)</f>
        <v>7.0147639736418759</v>
      </c>
      <c r="S62" s="42">
        <f>SUMIFS('Demand forecast'!$I$9:$I$5832,'Demand forecast'!$B$9:$B$5832,$B62,'Demand forecast'!$C$9:$C$5832,S$6-0)</f>
        <v>7.0845684879545816</v>
      </c>
      <c r="T62" s="42">
        <f>SUMIFS('Demand forecast'!$I$9:$I$5832,'Demand forecast'!$B$9:$B$5832,$B62,'Demand forecast'!$C$9:$C$5832,T$6-0)</f>
        <v>7.2025510590563178</v>
      </c>
      <c r="U62" s="42">
        <f>SUMIFS('Demand forecast'!$I$9:$I$5832,'Demand forecast'!$B$9:$B$5832,$B62,'Demand forecast'!$C$9:$C$5832,U$6-0)</f>
        <v>7.320533630158053</v>
      </c>
    </row>
    <row r="63" spans="2:21" ht="15">
      <c r="B63" s="6" t="s">
        <v>130</v>
      </c>
      <c r="C63" s="6" t="str">
        <f>INDEX('Demand forecast'!$M$9:$M$5832,MATCH($B63,'Demand forecast'!$B$9:$B$5832,0))</f>
        <v>No</v>
      </c>
      <c r="D63" s="25">
        <f t="shared" si="1"/>
        <v>1.6012169014553823E-2</v>
      </c>
      <c r="E63" s="6" t="str">
        <f t="shared" si="3"/>
        <v>Small growth</v>
      </c>
      <c r="F63" s="42">
        <f>SUMIFS('Demand forecast'!$I$9:$I$5832,'Demand forecast'!$B$9:$B$5832,$B63,'Demand forecast'!$C$9:$C$5832,F$6-0)</f>
        <v>3.6920000000000002</v>
      </c>
      <c r="G63" s="42">
        <f>SUMIFS('Demand forecast'!$I$9:$I$5832,'Demand forecast'!$B$9:$B$5832,$B63,'Demand forecast'!$C$9:$C$5832,G$6-0)</f>
        <v>3.323</v>
      </c>
      <c r="H63" s="42">
        <f>SUMIFS('Demand forecast'!$I$9:$I$5832,'Demand forecast'!$B$9:$B$5832,$B63,'Demand forecast'!$C$9:$C$5832,H$6-0)</f>
        <v>3.323</v>
      </c>
      <c r="I63" s="42">
        <f>SUMIFS('Demand forecast'!$I$9:$I$5832,'Demand forecast'!$B$9:$B$5832,$B63,'Demand forecast'!$C$9:$C$5832,I$6-0)</f>
        <v>4.0000999999999998</v>
      </c>
      <c r="J63" s="42">
        <f>SUMIFS('Demand forecast'!$I$9:$I$5832,'Demand forecast'!$B$9:$B$5832,$B63,'Demand forecast'!$C$9:$C$5832,J$6-0)</f>
        <v>3.891</v>
      </c>
      <c r="K63" s="42">
        <f>SUMIFS('Demand forecast'!$I$9:$I$5832,'Demand forecast'!$B$9:$B$5832,$B63,'Demand forecast'!$C$9:$C$5832,K$6-0)</f>
        <v>4.4738800000000003</v>
      </c>
      <c r="L63" s="42">
        <f>SUMIFS('Demand forecast'!$I$9:$I$5832,'Demand forecast'!$B$9:$B$5832,$B63,'Demand forecast'!$C$9:$C$5832,L$6-0)</f>
        <v>4.5061832019524344</v>
      </c>
      <c r="M63" s="42">
        <f>SUMIFS('Demand forecast'!$I$9:$I$5832,'Demand forecast'!$B$9:$B$5832,$B63,'Demand forecast'!$C$9:$C$5832,M$6-0)</f>
        <v>4.482941933973823</v>
      </c>
      <c r="N63" s="42">
        <f>SUMIFS('Demand forecast'!$I$9:$I$5832,'Demand forecast'!$B$9:$B$5832,$B63,'Demand forecast'!$C$9:$C$5832,N$6-0)</f>
        <v>4.5404930331017201</v>
      </c>
      <c r="O63" s="42">
        <f>SUMIFS('Demand forecast'!$I$9:$I$5832,'Demand forecast'!$B$9:$B$5832,$B63,'Demand forecast'!$C$9:$C$5832,O$6-0)</f>
        <v>4.5236989615049206</v>
      </c>
      <c r="P63" s="42">
        <f>SUMIFS('Demand forecast'!$I$9:$I$5832,'Demand forecast'!$B$9:$B$5832,$B63,'Demand forecast'!$C$9:$C$5832,P$6-0)</f>
        <v>4.5808185895040223</v>
      </c>
      <c r="Q63" s="42">
        <f>SUMIFS('Demand forecast'!$I$9:$I$5832,'Demand forecast'!$B$9:$B$5832,$B63,'Demand forecast'!$C$9:$C$5832,Q$6-0)</f>
        <v>4.6603974568540059</v>
      </c>
      <c r="R63" s="42">
        <f>SUMIFS('Demand forecast'!$I$9:$I$5832,'Demand forecast'!$B$9:$B$5832,$B63,'Demand forecast'!$C$9:$C$5832,R$6-0)</f>
        <v>4.7630060690070968</v>
      </c>
      <c r="S63" s="42">
        <f>SUMIFS('Demand forecast'!$I$9:$I$5832,'Demand forecast'!$B$9:$B$5832,$B63,'Demand forecast'!$C$9:$C$5832,S$6-0)</f>
        <v>4.8771085870508726</v>
      </c>
      <c r="T63" s="42">
        <f>SUMIFS('Demand forecast'!$I$9:$I$5832,'Demand forecast'!$B$9:$B$5832,$B63,'Demand forecast'!$C$9:$C$5832,T$6-0)</f>
        <v>5.0379298773285113</v>
      </c>
      <c r="U63" s="42">
        <f>SUMIFS('Demand forecast'!$I$9:$I$5832,'Demand forecast'!$B$9:$B$5832,$B63,'Demand forecast'!$C$9:$C$5832,U$6-0)</f>
        <v>5.1987511676061491</v>
      </c>
    </row>
    <row r="64" spans="2:21" ht="15">
      <c r="B64" s="6" t="s">
        <v>258</v>
      </c>
      <c r="C64" s="6" t="str">
        <f>INDEX('Demand forecast'!$M$9:$M$5832,MATCH($B64,'Demand forecast'!$B$9:$B$5832,0))</f>
        <v>Yes</v>
      </c>
      <c r="D64" s="25">
        <f t="shared" si="1"/>
        <v>0</v>
      </c>
      <c r="E64" s="6" t="str">
        <f t="shared" si="3"/>
        <v>Steady/falling</v>
      </c>
      <c r="F64" s="42">
        <f>SUMIFS('Demand forecast'!$I$9:$I$5832,'Demand forecast'!$B$9:$B$5832,$B64,'Demand forecast'!$C$9:$C$5832,F$6-0)</f>
        <v>1.1160000000000001</v>
      </c>
      <c r="G64" s="42">
        <f>SUMIFS('Demand forecast'!$I$9:$I$5832,'Demand forecast'!$B$9:$B$5832,$B64,'Demand forecast'!$C$9:$C$5832,G$6-0)</f>
        <v>0.73799999999999999</v>
      </c>
      <c r="H64" s="42">
        <f>SUMIFS('Demand forecast'!$I$9:$I$5832,'Demand forecast'!$B$9:$B$5832,$B64,'Demand forecast'!$C$9:$C$5832,H$6-0)</f>
        <v>0.71099999999999997</v>
      </c>
      <c r="I64" s="42">
        <f>SUMIFS('Demand forecast'!$I$9:$I$5832,'Demand forecast'!$B$9:$B$5832,$B64,'Demand forecast'!$C$9:$C$5832,I$6-0)</f>
        <v>1.226</v>
      </c>
      <c r="J64" s="42">
        <f>SUMIFS('Demand forecast'!$I$9:$I$5832,'Demand forecast'!$B$9:$B$5832,$B64,'Demand forecast'!$C$9:$C$5832,J$6-0)</f>
        <v>1.0680000000000001</v>
      </c>
      <c r="K64" s="42">
        <f>SUMIFS('Demand forecast'!$I$9:$I$5832,'Demand forecast'!$B$9:$B$5832,$B64,'Demand forecast'!$C$9:$C$5832,K$6-0)</f>
        <v>1.2210000000000001</v>
      </c>
      <c r="L64" s="42">
        <f>SUMIFS('Demand forecast'!$I$9:$I$5832,'Demand forecast'!$B$9:$B$5832,$B64,'Demand forecast'!$C$9:$C$5832,L$6-0)</f>
        <v>1.2210000000000001</v>
      </c>
      <c r="M64" s="42">
        <f>SUMIFS('Demand forecast'!$I$9:$I$5832,'Demand forecast'!$B$9:$B$5832,$B64,'Demand forecast'!$C$9:$C$5832,M$6-0)</f>
        <v>1.2210000000000001</v>
      </c>
      <c r="N64" s="42">
        <f>SUMIFS('Demand forecast'!$I$9:$I$5832,'Demand forecast'!$B$9:$B$5832,$B64,'Demand forecast'!$C$9:$C$5832,N$6-0)</f>
        <v>1.2210000000000001</v>
      </c>
      <c r="O64" s="42">
        <f>SUMIFS('Demand forecast'!$I$9:$I$5832,'Demand forecast'!$B$9:$B$5832,$B64,'Demand forecast'!$C$9:$C$5832,O$6-0)</f>
        <v>1.2210000000000001</v>
      </c>
      <c r="P64" s="42">
        <f>SUMIFS('Demand forecast'!$I$9:$I$5832,'Demand forecast'!$B$9:$B$5832,$B64,'Demand forecast'!$C$9:$C$5832,P$6-0)</f>
        <v>1.2210000000000001</v>
      </c>
      <c r="Q64" s="42">
        <f>SUMIFS('Demand forecast'!$I$9:$I$5832,'Demand forecast'!$B$9:$B$5832,$B64,'Demand forecast'!$C$9:$C$5832,Q$6-0)</f>
        <v>1.2210000000000001</v>
      </c>
      <c r="R64" s="42">
        <f>SUMIFS('Demand forecast'!$I$9:$I$5832,'Demand forecast'!$B$9:$B$5832,$B64,'Demand forecast'!$C$9:$C$5832,R$6-0)</f>
        <v>1.2210000000000001</v>
      </c>
      <c r="S64" s="42">
        <f>SUMIFS('Demand forecast'!$I$9:$I$5832,'Demand forecast'!$B$9:$B$5832,$B64,'Demand forecast'!$C$9:$C$5832,S$6-0)</f>
        <v>1.2210000000000001</v>
      </c>
      <c r="T64" s="42">
        <f>SUMIFS('Demand forecast'!$I$9:$I$5832,'Demand forecast'!$B$9:$B$5832,$B64,'Demand forecast'!$C$9:$C$5832,T$6-0)</f>
        <v>1.2210000000000001</v>
      </c>
      <c r="U64" s="42">
        <f>SUMIFS('Demand forecast'!$I$9:$I$5832,'Demand forecast'!$B$9:$B$5832,$B64,'Demand forecast'!$C$9:$C$5832,U$6-0)</f>
        <v>1.2210000000000001</v>
      </c>
    </row>
    <row r="65" spans="2:21" ht="15">
      <c r="B65" s="6" t="s">
        <v>262</v>
      </c>
      <c r="C65" s="6" t="str">
        <f>INDEX('Demand forecast'!$M$9:$M$5832,MATCH($B65,'Demand forecast'!$B$9:$B$5832,0))</f>
        <v>Yes</v>
      </c>
      <c r="D65" s="25">
        <f t="shared" si="1"/>
        <v>0</v>
      </c>
      <c r="E65" s="6" t="str">
        <f t="shared" si="3"/>
        <v>Steady/falling</v>
      </c>
      <c r="F65" s="42">
        <f>SUMIFS('Demand forecast'!$I$9:$I$5832,'Demand forecast'!$B$9:$B$5832,$B65,'Demand forecast'!$C$9:$C$5832,F$6-0)</f>
        <v>3.5619999999999998</v>
      </c>
      <c r="G65" s="42">
        <f>SUMIFS('Demand forecast'!$I$9:$I$5832,'Demand forecast'!$B$9:$B$5832,$B65,'Demand forecast'!$C$9:$C$5832,G$6-0)</f>
        <v>3.1920000000000002</v>
      </c>
      <c r="H65" s="42">
        <f>SUMIFS('Demand forecast'!$I$9:$I$5832,'Demand forecast'!$B$9:$B$5832,$B65,'Demand forecast'!$C$9:$C$5832,H$6-0)</f>
        <v>2.71</v>
      </c>
      <c r="I65" s="42">
        <f>SUMIFS('Demand forecast'!$I$9:$I$5832,'Demand forecast'!$B$9:$B$5832,$B65,'Demand forecast'!$C$9:$C$5832,I$6-0)</f>
        <v>3.89</v>
      </c>
      <c r="J65" s="42">
        <f>SUMIFS('Demand forecast'!$I$9:$I$5832,'Demand forecast'!$B$9:$B$5832,$B65,'Demand forecast'!$C$9:$C$5832,J$6-0)</f>
        <v>1.411</v>
      </c>
      <c r="K65" s="42">
        <f>SUMIFS('Demand forecast'!$I$9:$I$5832,'Demand forecast'!$B$9:$B$5832,$B65,'Demand forecast'!$C$9:$C$5832,K$6-0)</f>
        <v>2.214</v>
      </c>
      <c r="L65" s="42">
        <f>SUMIFS('Demand forecast'!$I$9:$I$5832,'Demand forecast'!$B$9:$B$5832,$B65,'Demand forecast'!$C$9:$C$5832,L$6-0)</f>
        <v>2.214</v>
      </c>
      <c r="M65" s="42">
        <f>SUMIFS('Demand forecast'!$I$9:$I$5832,'Demand forecast'!$B$9:$B$5832,$B65,'Demand forecast'!$C$9:$C$5832,M$6-0)</f>
        <v>2.214</v>
      </c>
      <c r="N65" s="42">
        <f>SUMIFS('Demand forecast'!$I$9:$I$5832,'Demand forecast'!$B$9:$B$5832,$B65,'Demand forecast'!$C$9:$C$5832,N$6-0)</f>
        <v>2.214</v>
      </c>
      <c r="O65" s="42">
        <f>SUMIFS('Demand forecast'!$I$9:$I$5832,'Demand forecast'!$B$9:$B$5832,$B65,'Demand forecast'!$C$9:$C$5832,O$6-0)</f>
        <v>2.214</v>
      </c>
      <c r="P65" s="42">
        <f>SUMIFS('Demand forecast'!$I$9:$I$5832,'Demand forecast'!$B$9:$B$5832,$B65,'Demand forecast'!$C$9:$C$5832,P$6-0)</f>
        <v>2.214</v>
      </c>
      <c r="Q65" s="42">
        <f>SUMIFS('Demand forecast'!$I$9:$I$5832,'Demand forecast'!$B$9:$B$5832,$B65,'Demand forecast'!$C$9:$C$5832,Q$6-0)</f>
        <v>2.214</v>
      </c>
      <c r="R65" s="42">
        <f>SUMIFS('Demand forecast'!$I$9:$I$5832,'Demand forecast'!$B$9:$B$5832,$B65,'Demand forecast'!$C$9:$C$5832,R$6-0)</f>
        <v>2.214</v>
      </c>
      <c r="S65" s="42">
        <f>SUMIFS('Demand forecast'!$I$9:$I$5832,'Demand forecast'!$B$9:$B$5832,$B65,'Demand forecast'!$C$9:$C$5832,S$6-0)</f>
        <v>2.214</v>
      </c>
      <c r="T65" s="42">
        <f>SUMIFS('Demand forecast'!$I$9:$I$5832,'Demand forecast'!$B$9:$B$5832,$B65,'Demand forecast'!$C$9:$C$5832,T$6-0)</f>
        <v>2.214</v>
      </c>
      <c r="U65" s="42">
        <f>SUMIFS('Demand forecast'!$I$9:$I$5832,'Demand forecast'!$B$9:$B$5832,$B65,'Demand forecast'!$C$9:$C$5832,U$6-0)</f>
        <v>2.214</v>
      </c>
    </row>
    <row r="66" spans="2:21" ht="15">
      <c r="B66" s="6" t="s">
        <v>30</v>
      </c>
      <c r="C66" s="6" t="str">
        <f>INDEX('Demand forecast'!$M$9:$M$5832,MATCH($B66,'Demand forecast'!$B$9:$B$5832,0))</f>
        <v>No</v>
      </c>
      <c r="D66" s="25">
        <f t="shared" si="1"/>
        <v>-5.1013638073397205E-3</v>
      </c>
      <c r="E66" s="6" t="str">
        <f t="shared" si="3"/>
        <v>Steady/falling</v>
      </c>
      <c r="F66" s="42">
        <f>SUMIFS('Demand forecast'!$I$9:$I$5832,'Demand forecast'!$B$9:$B$5832,$B66,'Demand forecast'!$C$9:$C$5832,F$6-0)</f>
        <v>17.645</v>
      </c>
      <c r="G66" s="42">
        <f>SUMIFS('Demand forecast'!$I$9:$I$5832,'Demand forecast'!$B$9:$B$5832,$B66,'Demand forecast'!$C$9:$C$5832,G$6-0)</f>
        <v>17.27</v>
      </c>
      <c r="H66" s="42">
        <f>SUMIFS('Demand forecast'!$I$9:$I$5832,'Demand forecast'!$B$9:$B$5832,$B66,'Demand forecast'!$C$9:$C$5832,H$6-0)</f>
        <v>16.637216277929152</v>
      </c>
      <c r="I66" s="42">
        <f>SUMIFS('Demand forecast'!$I$9:$I$5832,'Demand forecast'!$B$9:$B$5832,$B66,'Demand forecast'!$C$9:$C$5832,I$6-0)</f>
        <v>16.7407</v>
      </c>
      <c r="J66" s="42">
        <f>SUMIFS('Demand forecast'!$I$9:$I$5832,'Demand forecast'!$B$9:$B$5832,$B66,'Demand forecast'!$C$9:$C$5832,J$6-0)</f>
        <v>17.036000000000001</v>
      </c>
      <c r="K66" s="42">
        <f>SUMIFS('Demand forecast'!$I$9:$I$5832,'Demand forecast'!$B$9:$B$5832,$B66,'Demand forecast'!$C$9:$C$5832,K$6-0)</f>
        <v>16.788182197000001</v>
      </c>
      <c r="L66" s="42">
        <f>SUMIFS('Demand forecast'!$I$9:$I$5832,'Demand forecast'!$B$9:$B$5832,$B66,'Demand forecast'!$C$9:$C$5832,L$6-0)</f>
        <v>17.130497467995582</v>
      </c>
      <c r="M66" s="42">
        <f>SUMIFS('Demand forecast'!$I$9:$I$5832,'Demand forecast'!$B$9:$B$5832,$B66,'Demand forecast'!$C$9:$C$5832,M$6-0)</f>
        <v>16.657196531828149</v>
      </c>
      <c r="N66" s="42">
        <f>SUMIFS('Demand forecast'!$I$9:$I$5832,'Demand forecast'!$B$9:$B$5832,$B66,'Demand forecast'!$C$9:$C$5832,N$6-0)</f>
        <v>16.374121418293623</v>
      </c>
      <c r="O66" s="42">
        <f>SUMIFS('Demand forecast'!$I$9:$I$5832,'Demand forecast'!$B$9:$B$5832,$B66,'Demand forecast'!$C$9:$C$5832,O$6-0)</f>
        <v>16.055458154505608</v>
      </c>
      <c r="P66" s="42">
        <f>SUMIFS('Demand forecast'!$I$9:$I$5832,'Demand forecast'!$B$9:$B$5832,$B66,'Demand forecast'!$C$9:$C$5832,P$6-0)</f>
        <v>15.942853059322946</v>
      </c>
      <c r="Q66" s="42">
        <f>SUMIFS('Demand forecast'!$I$9:$I$5832,'Demand forecast'!$B$9:$B$5832,$B66,'Demand forecast'!$C$9:$C$5832,Q$6-0)</f>
        <v>15.930279136634155</v>
      </c>
      <c r="R66" s="42">
        <f>SUMIFS('Demand forecast'!$I$9:$I$5832,'Demand forecast'!$B$9:$B$5832,$B66,'Demand forecast'!$C$9:$C$5832,R$6-0)</f>
        <v>16.019443779628954</v>
      </c>
      <c r="S66" s="42">
        <f>SUMIFS('Demand forecast'!$I$9:$I$5832,'Demand forecast'!$B$9:$B$5832,$B66,'Demand forecast'!$C$9:$C$5832,S$6-0)</f>
        <v>16.086735513734315</v>
      </c>
      <c r="T66" s="42">
        <f>SUMIFS('Demand forecast'!$I$9:$I$5832,'Demand forecast'!$B$9:$B$5832,$B66,'Demand forecast'!$C$9:$C$5832,T$6-0)</f>
        <v>16.223296098836279</v>
      </c>
      <c r="U66" s="42">
        <f>SUMIFS('Demand forecast'!$I$9:$I$5832,'Demand forecast'!$B$9:$B$5832,$B66,'Demand forecast'!$C$9:$C$5832,U$6-0)</f>
        <v>16.359856683938236</v>
      </c>
    </row>
    <row r="67" spans="2:21" ht="15">
      <c r="B67" s="6" t="s">
        <v>35</v>
      </c>
      <c r="C67" s="6" t="str">
        <f>INDEX('Demand forecast'!$M$9:$M$5832,MATCH($B67,'Demand forecast'!$B$9:$B$5832,0))</f>
        <v>No</v>
      </c>
      <c r="D67" s="25">
        <f t="shared" si="1"/>
        <v>5.3026350973235381E-3</v>
      </c>
      <c r="E67" s="6" t="str">
        <f t="shared" si="3"/>
        <v>Small growth</v>
      </c>
      <c r="F67" s="42">
        <f>SUMIFS('Demand forecast'!$I$9:$I$5832,'Demand forecast'!$B$9:$B$5832,$B67,'Demand forecast'!$C$9:$C$5832,F$6-0)</f>
        <v>15.564</v>
      </c>
      <c r="G67" s="42">
        <f>SUMIFS('Demand forecast'!$I$9:$I$5832,'Demand forecast'!$B$9:$B$5832,$B67,'Demand forecast'!$C$9:$C$5832,G$6-0)</f>
        <v>15.43</v>
      </c>
      <c r="H67" s="42">
        <f>SUMIFS('Demand forecast'!$I$9:$I$5832,'Demand forecast'!$B$9:$B$5832,$B67,'Demand forecast'!$C$9:$C$5832,H$6-0)</f>
        <v>15.770630470495055</v>
      </c>
      <c r="I67" s="42">
        <f>SUMIFS('Demand forecast'!$I$9:$I$5832,'Demand forecast'!$B$9:$B$5832,$B67,'Demand forecast'!$C$9:$C$5832,I$6-0)</f>
        <v>15.134000000000002</v>
      </c>
      <c r="J67" s="42">
        <f>SUMIFS('Demand forecast'!$I$9:$I$5832,'Demand forecast'!$B$9:$B$5832,$B67,'Demand forecast'!$C$9:$C$5832,J$6-0)</f>
        <v>15.56</v>
      </c>
      <c r="K67" s="42">
        <f>SUMIFS('Demand forecast'!$I$9:$I$5832,'Demand forecast'!$B$9:$B$5832,$B67,'Demand forecast'!$C$9:$C$5832,K$6-0)</f>
        <v>15.085050327999999</v>
      </c>
      <c r="L67" s="42">
        <f>SUMIFS('Demand forecast'!$I$9:$I$5832,'Demand forecast'!$B$9:$B$5832,$B67,'Demand forecast'!$C$9:$C$5832,L$6-0)</f>
        <v>15.399366645009509</v>
      </c>
      <c r="M67" s="42">
        <f>SUMIFS('Demand forecast'!$I$9:$I$5832,'Demand forecast'!$B$9:$B$5832,$B67,'Demand forecast'!$C$9:$C$5832,M$6-0)</f>
        <v>15.107989081856124</v>
      </c>
      <c r="N67" s="42">
        <f>SUMIFS('Demand forecast'!$I$9:$I$5832,'Demand forecast'!$B$9:$B$5832,$B67,'Demand forecast'!$C$9:$C$5832,N$6-0)</f>
        <v>15.059325323656344</v>
      </c>
      <c r="O67" s="42">
        <f>SUMIFS('Demand forecast'!$I$9:$I$5832,'Demand forecast'!$B$9:$B$5832,$B67,'Demand forecast'!$C$9:$C$5832,O$6-0)</f>
        <v>14.765154287435774</v>
      </c>
      <c r="P67" s="42">
        <f>SUMIFS('Demand forecast'!$I$9:$I$5832,'Demand forecast'!$B$9:$B$5832,$B67,'Demand forecast'!$C$9:$C$5832,P$6-0)</f>
        <v>14.739786303215601</v>
      </c>
      <c r="Q67" s="42">
        <f>SUMIFS('Demand forecast'!$I$9:$I$5832,'Demand forecast'!$B$9:$B$5832,$B67,'Demand forecast'!$C$9:$C$5832,Q$6-0)</f>
        <v>14.857854002375868</v>
      </c>
      <c r="R67" s="42">
        <f>SUMIFS('Demand forecast'!$I$9:$I$5832,'Demand forecast'!$B$9:$B$5832,$B67,'Demand forecast'!$C$9:$C$5832,R$6-0)</f>
        <v>15.123178597025321</v>
      </c>
      <c r="S67" s="42">
        <f>SUMIFS('Demand forecast'!$I$9:$I$5832,'Demand forecast'!$B$9:$B$5832,$B67,'Demand forecast'!$C$9:$C$5832,S$6-0)</f>
        <v>15.362855430886754</v>
      </c>
      <c r="T67" s="42">
        <f>SUMIFS('Demand forecast'!$I$9:$I$5832,'Demand forecast'!$B$9:$B$5832,$B67,'Demand forecast'!$C$9:$C$5832,T$6-0)</f>
        <v>15.756459713779565</v>
      </c>
      <c r="U67" s="42">
        <f>SUMIFS('Demand forecast'!$I$9:$I$5832,'Demand forecast'!$B$9:$B$5832,$B67,'Demand forecast'!$C$9:$C$5832,U$6-0)</f>
        <v>16.150063996672376</v>
      </c>
    </row>
    <row r="68" spans="2:21" ht="15">
      <c r="B68" s="6" t="s">
        <v>53</v>
      </c>
      <c r="C68" s="6" t="str">
        <f>INDEX('Demand forecast'!$M$9:$M$5832,MATCH($B68,'Demand forecast'!$B$9:$B$5832,0))</f>
        <v>No</v>
      </c>
      <c r="D68" s="25">
        <f t="shared" si="1"/>
        <v>9.0141390689746359E-3</v>
      </c>
      <c r="E68" s="6" t="str">
        <f t="shared" si="3"/>
        <v>Small growth</v>
      </c>
      <c r="F68" s="42">
        <f>SUMIFS('Demand forecast'!$I$9:$I$5832,'Demand forecast'!$B$9:$B$5832,$B68,'Demand forecast'!$C$9:$C$5832,F$6-0)</f>
        <v>26.57</v>
      </c>
      <c r="G68" s="42">
        <f>SUMIFS('Demand forecast'!$I$9:$I$5832,'Demand forecast'!$B$9:$B$5832,$B68,'Demand forecast'!$C$9:$C$5832,G$6-0)</f>
        <v>25.97</v>
      </c>
      <c r="H68" s="42">
        <f>SUMIFS('Demand forecast'!$I$9:$I$5832,'Demand forecast'!$B$9:$B$5832,$B68,'Demand forecast'!$C$9:$C$5832,H$6-0)</f>
        <v>27.123999999999999</v>
      </c>
      <c r="I68" s="42">
        <f>SUMIFS('Demand forecast'!$I$9:$I$5832,'Demand forecast'!$B$9:$B$5832,$B68,'Demand forecast'!$C$9:$C$5832,I$6-0)</f>
        <v>26.962</v>
      </c>
      <c r="J68" s="42">
        <f>SUMIFS('Demand forecast'!$I$9:$I$5832,'Demand forecast'!$B$9:$B$5832,$B68,'Demand forecast'!$C$9:$C$5832,J$6-0)</f>
        <v>25.332999999999998</v>
      </c>
      <c r="K68" s="42">
        <f>SUMIFS('Demand forecast'!$I$9:$I$5832,'Demand forecast'!$B$9:$B$5832,$B68,'Demand forecast'!$C$9:$C$5832,K$6-0)</f>
        <v>27.7667</v>
      </c>
      <c r="L68" s="42">
        <f>SUMIFS('Demand forecast'!$I$9:$I$5832,'Demand forecast'!$B$9:$B$5832,$B68,'Demand forecast'!$C$9:$C$5832,L$6-0)</f>
        <v>34.536310184143069</v>
      </c>
      <c r="M68" s="42">
        <f>SUMIFS('Demand forecast'!$I$9:$I$5832,'Demand forecast'!$B$9:$B$5832,$B68,'Demand forecast'!$C$9:$C$5832,M$6-0)</f>
        <v>36.844324827778458</v>
      </c>
      <c r="N68" s="42">
        <f>SUMIFS('Demand forecast'!$I$9:$I$5832,'Demand forecast'!$B$9:$B$5832,$B68,'Demand forecast'!$C$9:$C$5832,N$6-0)</f>
        <v>37.291750456626836</v>
      </c>
      <c r="O68" s="42">
        <f>SUMIFS('Demand forecast'!$I$9:$I$5832,'Demand forecast'!$B$9:$B$5832,$B68,'Demand forecast'!$C$9:$C$5832,O$6-0)</f>
        <v>37.147727637651883</v>
      </c>
      <c r="P68" s="42">
        <f>SUMIFS('Demand forecast'!$I$9:$I$5832,'Demand forecast'!$B$9:$B$5832,$B68,'Demand forecast'!$C$9:$C$5832,P$6-0)</f>
        <v>37.026700096273871</v>
      </c>
      <c r="Q68" s="42">
        <f>SUMIFS('Demand forecast'!$I$9:$I$5832,'Demand forecast'!$B$9:$B$5832,$B68,'Demand forecast'!$C$9:$C$5832,Q$6-0)</f>
        <v>37.007497878361058</v>
      </c>
      <c r="R68" s="42">
        <f>SUMIFS('Demand forecast'!$I$9:$I$5832,'Demand forecast'!$B$9:$B$5832,$B68,'Demand forecast'!$C$9:$C$5832,R$6-0)</f>
        <v>37.091556744044205</v>
      </c>
      <c r="S68" s="42">
        <f>SUMIFS('Demand forecast'!$I$9:$I$5832,'Demand forecast'!$B$9:$B$5832,$B68,'Demand forecast'!$C$9:$C$5832,S$6-0)</f>
        <v>37.156720912277315</v>
      </c>
      <c r="T68" s="42">
        <f>SUMIFS('Demand forecast'!$I$9:$I$5832,'Demand forecast'!$B$9:$B$5832,$B68,'Demand forecast'!$C$9:$C$5832,T$6-0)</f>
        <v>37.299022708584125</v>
      </c>
      <c r="U68" s="42">
        <f>SUMIFS('Demand forecast'!$I$9:$I$5832,'Demand forecast'!$B$9:$B$5832,$B68,'Demand forecast'!$C$9:$C$5832,U$6-0)</f>
        <v>37.441324504890943</v>
      </c>
    </row>
    <row r="69" spans="2:21" ht="15">
      <c r="B69" s="6" t="s">
        <v>139</v>
      </c>
      <c r="C69" s="6" t="str">
        <f>INDEX('Demand forecast'!$M$9:$M$5832,MATCH($B69,'Demand forecast'!$B$9:$B$5832,0))</f>
        <v>No</v>
      </c>
      <c r="D69" s="25">
        <f t="shared" si="1"/>
        <v>8.6554217671113154E-3</v>
      </c>
      <c r="E69" s="6" t="str">
        <f t="shared" si="3"/>
        <v>Small growth</v>
      </c>
      <c r="F69" s="42">
        <f>SUMIFS('Demand forecast'!$I$9:$I$5832,'Demand forecast'!$B$9:$B$5832,$B69,'Demand forecast'!$C$9:$C$5832,F$6-0)</f>
        <v>25.773</v>
      </c>
      <c r="G69" s="42">
        <f>SUMIFS('Demand forecast'!$I$9:$I$5832,'Demand forecast'!$B$9:$B$5832,$B69,'Demand forecast'!$C$9:$C$5832,G$6-0)</f>
        <v>23.76</v>
      </c>
      <c r="H69" s="42">
        <f>SUMIFS('Demand forecast'!$I$9:$I$5832,'Demand forecast'!$B$9:$B$5832,$B69,'Demand forecast'!$C$9:$C$5832,H$6-0)</f>
        <v>26.499718935928954</v>
      </c>
      <c r="I69" s="42">
        <f>SUMIFS('Demand forecast'!$I$9:$I$5832,'Demand forecast'!$B$9:$B$5832,$B69,'Demand forecast'!$C$9:$C$5832,I$6-0)</f>
        <v>22.519100000000002</v>
      </c>
      <c r="J69" s="42">
        <f>SUMIFS('Demand forecast'!$I$9:$I$5832,'Demand forecast'!$B$9:$B$5832,$B69,'Demand forecast'!$C$9:$C$5832,J$6-0)</f>
        <v>22.9587</v>
      </c>
      <c r="K69" s="42">
        <f>SUMIFS('Demand forecast'!$I$9:$I$5832,'Demand forecast'!$B$9:$B$5832,$B69,'Demand forecast'!$C$9:$C$5832,K$6-0)</f>
        <v>23.358497918000001</v>
      </c>
      <c r="L69" s="42">
        <f>SUMIFS('Demand forecast'!$I$9:$I$5832,'Demand forecast'!$B$9:$B$5832,$B69,'Demand forecast'!$C$9:$C$5832,L$6-0)</f>
        <v>23.717650937792797</v>
      </c>
      <c r="M69" s="42">
        <f>SUMIFS('Demand forecast'!$I$9:$I$5832,'Demand forecast'!$B$9:$B$5832,$B69,'Demand forecast'!$C$9:$C$5832,M$6-0)</f>
        <v>24.314527452509445</v>
      </c>
      <c r="N69" s="42">
        <f>SUMIFS('Demand forecast'!$I$9:$I$5832,'Demand forecast'!$B$9:$B$5832,$B69,'Demand forecast'!$C$9:$C$5832,N$6-0)</f>
        <v>24.334474162667856</v>
      </c>
      <c r="O69" s="42">
        <f>SUMIFS('Demand forecast'!$I$9:$I$5832,'Demand forecast'!$B$9:$B$5832,$B69,'Demand forecast'!$C$9:$C$5832,O$6-0)</f>
        <v>23.910236419178915</v>
      </c>
      <c r="P69" s="42">
        <f>SUMIFS('Demand forecast'!$I$9:$I$5832,'Demand forecast'!$B$9:$B$5832,$B69,'Demand forecast'!$C$9:$C$5832,P$6-0)</f>
        <v>23.894767061399062</v>
      </c>
      <c r="Q69" s="42">
        <f>SUMIFS('Demand forecast'!$I$9:$I$5832,'Demand forecast'!$B$9:$B$5832,$B69,'Demand forecast'!$C$9:$C$5832,Q$6-0)</f>
        <v>24.056596716808258</v>
      </c>
      <c r="R69" s="42">
        <f>SUMIFS('Demand forecast'!$I$9:$I$5832,'Demand forecast'!$B$9:$B$5832,$B69,'Demand forecast'!$C$9:$C$5832,R$6-0)</f>
        <v>24.397850805662095</v>
      </c>
      <c r="S69" s="42">
        <f>SUMIFS('Demand forecast'!$I$9:$I$5832,'Demand forecast'!$B$9:$B$5832,$B69,'Demand forecast'!$C$9:$C$5832,S$6-0)</f>
        <v>24.708977934763862</v>
      </c>
      <c r="T69" s="42">
        <f>SUMIFS('Demand forecast'!$I$9:$I$5832,'Demand forecast'!$B$9:$B$5832,$B69,'Demand forecast'!$C$9:$C$5832,T$6-0)</f>
        <v>25.169740157503181</v>
      </c>
      <c r="U69" s="42">
        <f>SUMIFS('Demand forecast'!$I$9:$I$5832,'Demand forecast'!$B$9:$B$5832,$B69,'Demand forecast'!$C$9:$C$5832,U$6-0)</f>
        <v>25.630502380242511</v>
      </c>
    </row>
    <row r="70" spans="2:21" ht="15">
      <c r="B70" s="6" t="s">
        <v>140</v>
      </c>
      <c r="C70" s="6" t="str">
        <f>INDEX('Demand forecast'!$M$9:$M$5832,MATCH($B70,'Demand forecast'!$B$9:$B$5832,0))</f>
        <v>No</v>
      </c>
      <c r="D70" s="25">
        <f t="shared" si="1"/>
        <v>2.8697259521832663E-3</v>
      </c>
      <c r="E70" s="6" t="str">
        <f t="shared" si="3"/>
        <v>Small growth</v>
      </c>
      <c r="F70" s="42">
        <f>SUMIFS('Demand forecast'!$I$9:$I$5832,'Demand forecast'!$B$9:$B$5832,$B70,'Demand forecast'!$C$9:$C$5832,F$6-0)</f>
        <v>33.944000000000003</v>
      </c>
      <c r="G70" s="42">
        <f>SUMIFS('Demand forecast'!$I$9:$I$5832,'Demand forecast'!$B$9:$B$5832,$B70,'Demand forecast'!$C$9:$C$5832,G$6-0)</f>
        <v>31.92</v>
      </c>
      <c r="H70" s="42">
        <f>SUMIFS('Demand forecast'!$I$9:$I$5832,'Demand forecast'!$B$9:$B$5832,$B70,'Demand forecast'!$C$9:$C$5832,H$6-0)</f>
        <v>35.908381335123892</v>
      </c>
      <c r="I70" s="42">
        <f>SUMIFS('Demand forecast'!$I$9:$I$5832,'Demand forecast'!$B$9:$B$5832,$B70,'Demand forecast'!$C$9:$C$5832,I$6-0)</f>
        <v>32.0884</v>
      </c>
      <c r="J70" s="42">
        <f>SUMIFS('Demand forecast'!$I$9:$I$5832,'Demand forecast'!$B$9:$B$5832,$B70,'Demand forecast'!$C$9:$C$5832,J$6-0)</f>
        <v>33.619900000000001</v>
      </c>
      <c r="K70" s="42">
        <f>SUMIFS('Demand forecast'!$I$9:$I$5832,'Demand forecast'!$B$9:$B$5832,$B70,'Demand forecast'!$C$9:$C$5832,K$6-0)</f>
        <v>33.932190577</v>
      </c>
      <c r="L70" s="42">
        <f>SUMIFS('Demand forecast'!$I$9:$I$5832,'Demand forecast'!$B$9:$B$5832,$B70,'Demand forecast'!$C$9:$C$5832,L$6-0)</f>
        <v>33.451661211560541</v>
      </c>
      <c r="M70" s="42">
        <f>SUMIFS('Demand forecast'!$I$9:$I$5832,'Demand forecast'!$B$9:$B$5832,$B70,'Demand forecast'!$C$9:$C$5832,M$6-0)</f>
        <v>33.029729173792376</v>
      </c>
      <c r="N70" s="42">
        <f>SUMIFS('Demand forecast'!$I$9:$I$5832,'Demand forecast'!$B$9:$B$5832,$B70,'Demand forecast'!$C$9:$C$5832,N$6-0)</f>
        <v>32.951517052665501</v>
      </c>
      <c r="O70" s="42">
        <f>SUMIFS('Demand forecast'!$I$9:$I$5832,'Demand forecast'!$B$9:$B$5832,$B70,'Demand forecast'!$C$9:$C$5832,O$6-0)</f>
        <v>32.416020661350188</v>
      </c>
      <c r="P70" s="42">
        <f>SUMIFS('Demand forecast'!$I$9:$I$5832,'Demand forecast'!$B$9:$B$5832,$B70,'Demand forecast'!$C$9:$C$5832,P$6-0)</f>
        <v>32.34675162199138</v>
      </c>
      <c r="Q70" s="42">
        <f>SUMIFS('Demand forecast'!$I$9:$I$5832,'Demand forecast'!$B$9:$B$5832,$B70,'Demand forecast'!$C$9:$C$5832,Q$6-0)</f>
        <v>32.510765937726916</v>
      </c>
      <c r="R70" s="42">
        <f>SUMIFS('Demand forecast'!$I$9:$I$5832,'Demand forecast'!$B$9:$B$5832,$B70,'Demand forecast'!$C$9:$C$5832,R$6-0)</f>
        <v>32.912816413809082</v>
      </c>
      <c r="S70" s="42">
        <f>SUMIFS('Demand forecast'!$I$9:$I$5832,'Demand forecast'!$B$9:$B$5832,$B70,'Demand forecast'!$C$9:$C$5832,S$6-0)</f>
        <v>33.270177055123852</v>
      </c>
      <c r="T70" s="42">
        <f>SUMIFS('Demand forecast'!$I$9:$I$5832,'Demand forecast'!$B$9:$B$5832,$B70,'Demand forecast'!$C$9:$C$5832,T$6-0)</f>
        <v>33.797898168631065</v>
      </c>
      <c r="U70" s="42">
        <f>SUMIFS('Demand forecast'!$I$9:$I$5832,'Demand forecast'!$B$9:$B$5832,$B70,'Demand forecast'!$C$9:$C$5832,U$6-0)</f>
        <v>34.325619282138277</v>
      </c>
    </row>
    <row r="71" spans="2:21" ht="15">
      <c r="B71" s="6" t="s">
        <v>141</v>
      </c>
      <c r="C71" s="6" t="str">
        <f>INDEX('Demand forecast'!$M$9:$M$5832,MATCH($B71,'Demand forecast'!$B$9:$B$5832,0))</f>
        <v>No</v>
      </c>
      <c r="D71" s="25">
        <f t="shared" si="1"/>
        <v>1.4520550076567273E-2</v>
      </c>
      <c r="E71" s="6" t="str">
        <f t="shared" si="3"/>
        <v>Small growth</v>
      </c>
      <c r="F71" s="42">
        <f>SUMIFS('Demand forecast'!$I$9:$I$5832,'Demand forecast'!$B$9:$B$5832,$B71,'Demand forecast'!$C$9:$C$5832,F$6-0)</f>
        <v>16.666</v>
      </c>
      <c r="G71" s="42">
        <f>SUMIFS('Demand forecast'!$I$9:$I$5832,'Demand forecast'!$B$9:$B$5832,$B71,'Demand forecast'!$C$9:$C$5832,G$6-0)</f>
        <v>15.94</v>
      </c>
      <c r="H71" s="42">
        <f>SUMIFS('Demand forecast'!$I$9:$I$5832,'Demand forecast'!$B$9:$B$5832,$B71,'Demand forecast'!$C$9:$C$5832,H$6-0)</f>
        <v>17.043584095862091</v>
      </c>
      <c r="I71" s="42">
        <f>SUMIFS('Demand forecast'!$I$9:$I$5832,'Demand forecast'!$B$9:$B$5832,$B71,'Demand forecast'!$C$9:$C$5832,I$6-0)</f>
        <v>18.049099999999999</v>
      </c>
      <c r="J71" s="42">
        <f>SUMIFS('Demand forecast'!$I$9:$I$5832,'Demand forecast'!$B$9:$B$5832,$B71,'Demand forecast'!$C$9:$C$5832,J$6-0)</f>
        <v>18.5335</v>
      </c>
      <c r="K71" s="42">
        <f>SUMIFS('Demand forecast'!$I$9:$I$5832,'Demand forecast'!$B$9:$B$5832,$B71,'Demand forecast'!$C$9:$C$5832,K$6-0)</f>
        <v>19.239733654999998</v>
      </c>
      <c r="L71" s="42">
        <f>SUMIFS('Demand forecast'!$I$9:$I$5832,'Demand forecast'!$B$9:$B$5832,$B71,'Demand forecast'!$C$9:$C$5832,L$6-0)</f>
        <v>18.86199829889609</v>
      </c>
      <c r="M71" s="42">
        <f>SUMIFS('Demand forecast'!$I$9:$I$5832,'Demand forecast'!$B$9:$B$5832,$B71,'Demand forecast'!$C$9:$C$5832,M$6-0)</f>
        <v>19.800930754566739</v>
      </c>
      <c r="N71" s="42">
        <f>SUMIFS('Demand forecast'!$I$9:$I$5832,'Demand forecast'!$B$9:$B$5832,$B71,'Demand forecast'!$C$9:$C$5832,N$6-0)</f>
        <v>19.61581330704518</v>
      </c>
      <c r="O71" s="42">
        <f>SUMIFS('Demand forecast'!$I$9:$I$5832,'Demand forecast'!$B$9:$B$5832,$B71,'Demand forecast'!$C$9:$C$5832,O$6-0)</f>
        <v>19.237416738899935</v>
      </c>
      <c r="P71" s="42">
        <f>SUMIFS('Demand forecast'!$I$9:$I$5832,'Demand forecast'!$B$9:$B$5832,$B71,'Demand forecast'!$C$9:$C$5832,P$6-0)</f>
        <v>19.180320394132984</v>
      </c>
      <c r="Q71" s="42">
        <f>SUMIFS('Demand forecast'!$I$9:$I$5832,'Demand forecast'!$B$9:$B$5832,$B71,'Demand forecast'!$C$9:$C$5832,Q$6-0)</f>
        <v>19.328854227622866</v>
      </c>
      <c r="R71" s="42">
        <f>SUMIFS('Demand forecast'!$I$9:$I$5832,'Demand forecast'!$B$9:$B$5832,$B71,'Demand forecast'!$C$9:$C$5832,R$6-0)</f>
        <v>19.750090612410212</v>
      </c>
      <c r="S71" s="42">
        <f>SUMIFS('Demand forecast'!$I$9:$I$5832,'Demand forecast'!$B$9:$B$5832,$B71,'Demand forecast'!$C$9:$C$5832,S$6-0)</f>
        <v>20.199258405613005</v>
      </c>
      <c r="T71" s="42">
        <f>SUMIFS('Demand forecast'!$I$9:$I$5832,'Demand forecast'!$B$9:$B$5832,$B71,'Demand forecast'!$C$9:$C$5832,T$6-0)</f>
        <v>20.837182740178633</v>
      </c>
      <c r="U71" s="42">
        <f>SUMIFS('Demand forecast'!$I$9:$I$5832,'Demand forecast'!$B$9:$B$5832,$B71,'Demand forecast'!$C$9:$C$5832,U$6-0)</f>
        <v>21.475107074744262</v>
      </c>
    </row>
    <row r="72" spans="2:21" ht="15">
      <c r="B72" s="6" t="s">
        <v>260</v>
      </c>
      <c r="C72" s="6" t="str">
        <f>INDEX('Demand forecast'!$M$9:$M$5832,MATCH($B72,'Demand forecast'!$B$9:$B$5832,0))</f>
        <v>Yes</v>
      </c>
      <c r="D72" s="25">
        <f t="shared" ref="D72:D135" si="4">(U72/L72)^(1/9) - 1</f>
        <v>0</v>
      </c>
      <c r="E72" s="6" t="str">
        <f t="shared" si="3"/>
        <v>Steady/falling</v>
      </c>
      <c r="F72" s="42">
        <f>SUMIFS('Demand forecast'!$I$9:$I$5832,'Demand forecast'!$B$9:$B$5832,$B72,'Demand forecast'!$C$9:$C$5832,F$6-0)</f>
        <v>18.68</v>
      </c>
      <c r="G72" s="42">
        <f>SUMIFS('Demand forecast'!$I$9:$I$5832,'Demand forecast'!$B$9:$B$5832,$B72,'Demand forecast'!$C$9:$C$5832,G$6-0)</f>
        <v>19.079999999999998</v>
      </c>
      <c r="H72" s="42">
        <f>SUMIFS('Demand forecast'!$I$9:$I$5832,'Demand forecast'!$B$9:$B$5832,$B72,'Demand forecast'!$C$9:$C$5832,H$6-0)</f>
        <v>19.367999999999999</v>
      </c>
      <c r="I72" s="42">
        <f>SUMIFS('Demand forecast'!$I$9:$I$5832,'Demand forecast'!$B$9:$B$5832,$B72,'Demand forecast'!$C$9:$C$5832,I$6-0)</f>
        <v>19.564</v>
      </c>
      <c r="J72" s="42">
        <f>SUMIFS('Demand forecast'!$I$9:$I$5832,'Demand forecast'!$B$9:$B$5832,$B72,'Demand forecast'!$C$9:$C$5832,J$6-0)</f>
        <v>19.940999999999999</v>
      </c>
      <c r="K72" s="42">
        <f>SUMIFS('Demand forecast'!$I$9:$I$5832,'Demand forecast'!$B$9:$B$5832,$B72,'Demand forecast'!$C$9:$C$5832,K$6-0)</f>
        <v>20.520700000000001</v>
      </c>
      <c r="L72" s="42">
        <f>SUMIFS('Demand forecast'!$I$9:$I$5832,'Demand forecast'!$B$9:$B$5832,$B72,'Demand forecast'!$C$9:$C$5832,L$6-0)</f>
        <v>20.520700000000001</v>
      </c>
      <c r="M72" s="42">
        <f>SUMIFS('Demand forecast'!$I$9:$I$5832,'Demand forecast'!$B$9:$B$5832,$B72,'Demand forecast'!$C$9:$C$5832,M$6-0)</f>
        <v>20.520700000000001</v>
      </c>
      <c r="N72" s="42">
        <f>SUMIFS('Demand forecast'!$I$9:$I$5832,'Demand forecast'!$B$9:$B$5832,$B72,'Demand forecast'!$C$9:$C$5832,N$6-0)</f>
        <v>20.520700000000001</v>
      </c>
      <c r="O72" s="42">
        <f>SUMIFS('Demand forecast'!$I$9:$I$5832,'Demand forecast'!$B$9:$B$5832,$B72,'Demand forecast'!$C$9:$C$5832,O$6-0)</f>
        <v>20.520700000000001</v>
      </c>
      <c r="P72" s="42">
        <f>SUMIFS('Demand forecast'!$I$9:$I$5832,'Demand forecast'!$B$9:$B$5832,$B72,'Demand forecast'!$C$9:$C$5832,P$6-0)</f>
        <v>20.520700000000001</v>
      </c>
      <c r="Q72" s="42">
        <f>SUMIFS('Demand forecast'!$I$9:$I$5832,'Demand forecast'!$B$9:$B$5832,$B72,'Demand forecast'!$C$9:$C$5832,Q$6-0)</f>
        <v>20.520700000000001</v>
      </c>
      <c r="R72" s="42">
        <f>SUMIFS('Demand forecast'!$I$9:$I$5832,'Demand forecast'!$B$9:$B$5832,$B72,'Demand forecast'!$C$9:$C$5832,R$6-0)</f>
        <v>20.520700000000001</v>
      </c>
      <c r="S72" s="42">
        <f>SUMIFS('Demand forecast'!$I$9:$I$5832,'Demand forecast'!$B$9:$B$5832,$B72,'Demand forecast'!$C$9:$C$5832,S$6-0)</f>
        <v>20.520700000000001</v>
      </c>
      <c r="T72" s="42">
        <f>SUMIFS('Demand forecast'!$I$9:$I$5832,'Demand forecast'!$B$9:$B$5832,$B72,'Demand forecast'!$C$9:$C$5832,T$6-0)</f>
        <v>20.520700000000001</v>
      </c>
      <c r="U72" s="42">
        <f>SUMIFS('Demand forecast'!$I$9:$I$5832,'Demand forecast'!$B$9:$B$5832,$B72,'Demand forecast'!$C$9:$C$5832,U$6-0)</f>
        <v>20.520700000000001</v>
      </c>
    </row>
    <row r="73" spans="2:21" ht="15">
      <c r="B73" s="6" t="s">
        <v>175</v>
      </c>
      <c r="C73" s="6" t="str">
        <f>INDEX('Demand forecast'!$M$9:$M$5832,MATCH($B73,'Demand forecast'!$B$9:$B$5832,0))</f>
        <v>No</v>
      </c>
      <c r="D73" s="25">
        <f t="shared" si="4"/>
        <v>1.7477432846112473E-2</v>
      </c>
      <c r="E73" s="6" t="str">
        <f t="shared" si="3"/>
        <v>Small growth</v>
      </c>
      <c r="F73" s="42">
        <f>SUMIFS('Demand forecast'!$I$9:$I$5832,'Demand forecast'!$B$9:$B$5832,$B73,'Demand forecast'!$C$9:$C$5832,F$6-0)</f>
        <v>21.042000000000002</v>
      </c>
      <c r="G73" s="42">
        <f>SUMIFS('Demand forecast'!$I$9:$I$5832,'Demand forecast'!$B$9:$B$5832,$B73,'Demand forecast'!$C$9:$C$5832,G$6-0)</f>
        <v>19.056000000000001</v>
      </c>
      <c r="H73" s="42">
        <f>SUMIFS('Demand forecast'!$I$9:$I$5832,'Demand forecast'!$B$9:$B$5832,$B73,'Demand forecast'!$C$9:$C$5832,H$6-0)</f>
        <v>19.565000000000001</v>
      </c>
      <c r="I73" s="42">
        <f>SUMIFS('Demand forecast'!$I$9:$I$5832,'Demand forecast'!$B$9:$B$5832,$B73,'Demand forecast'!$C$9:$C$5832,I$6-0)</f>
        <v>19.37</v>
      </c>
      <c r="J73" s="42">
        <f>SUMIFS('Demand forecast'!$I$9:$I$5832,'Demand forecast'!$B$9:$B$5832,$B73,'Demand forecast'!$C$9:$C$5832,J$6-0)</f>
        <v>17.739999999999998</v>
      </c>
      <c r="K73" s="42">
        <f>SUMIFS('Demand forecast'!$I$9:$I$5832,'Demand forecast'!$B$9:$B$5832,$B73,'Demand forecast'!$C$9:$C$5832,K$6-0)</f>
        <v>24.1267</v>
      </c>
      <c r="L73" s="42">
        <f>SUMIFS('Demand forecast'!$I$9:$I$5832,'Demand forecast'!$B$9:$B$5832,$B73,'Demand forecast'!$C$9:$C$5832,L$6-0)</f>
        <v>27.225536681327689</v>
      </c>
      <c r="M73" s="42">
        <f>SUMIFS('Demand forecast'!$I$9:$I$5832,'Demand forecast'!$B$9:$B$5832,$B73,'Demand forecast'!$C$9:$C$5832,M$6-0)</f>
        <v>31.724712781641561</v>
      </c>
      <c r="N73" s="42">
        <f>SUMIFS('Demand forecast'!$I$9:$I$5832,'Demand forecast'!$B$9:$B$5832,$B73,'Demand forecast'!$C$9:$C$5832,N$6-0)</f>
        <v>31.667724168814715</v>
      </c>
      <c r="O73" s="42">
        <f>SUMIFS('Demand forecast'!$I$9:$I$5832,'Demand forecast'!$B$9:$B$5832,$B73,'Demand forecast'!$C$9:$C$5832,O$6-0)</f>
        <v>31.618927424366454</v>
      </c>
      <c r="P73" s="42">
        <f>SUMIFS('Demand forecast'!$I$9:$I$5832,'Demand forecast'!$B$9:$B$5832,$B73,'Demand forecast'!$C$9:$C$5832,P$6-0)</f>
        <v>31.603559241383458</v>
      </c>
      <c r="Q73" s="42">
        <f>SUMIFS('Demand forecast'!$I$9:$I$5832,'Demand forecast'!$B$9:$B$5832,$B73,'Demand forecast'!$C$9:$C$5832,Q$6-0)</f>
        <v>31.618025892291673</v>
      </c>
      <c r="R73" s="42">
        <f>SUMIFS('Demand forecast'!$I$9:$I$5832,'Demand forecast'!$B$9:$B$5832,$B73,'Demand forecast'!$C$9:$C$5832,R$6-0)</f>
        <v>31.66204287844187</v>
      </c>
      <c r="S73" s="42">
        <f>SUMIFS('Demand forecast'!$I$9:$I$5832,'Demand forecast'!$B$9:$B$5832,$B73,'Demand forecast'!$C$9:$C$5832,S$6-0)</f>
        <v>31.70128126798404</v>
      </c>
      <c r="T73" s="42">
        <f>SUMIFS('Demand forecast'!$I$9:$I$5832,'Demand forecast'!$B$9:$B$5832,$B73,'Demand forecast'!$C$9:$C$5832,T$6-0)</f>
        <v>31.760616612083094</v>
      </c>
      <c r="U73" s="42">
        <f>SUMIFS('Demand forecast'!$I$9:$I$5832,'Demand forecast'!$B$9:$B$5832,$B73,'Demand forecast'!$C$9:$C$5832,U$6-0)</f>
        <v>31.819951956182145</v>
      </c>
    </row>
    <row r="74" spans="2:21" ht="15">
      <c r="B74" s="6" t="s">
        <v>177</v>
      </c>
      <c r="C74" s="6" t="str">
        <f>INDEX('Demand forecast'!$M$9:$M$5832,MATCH($B74,'Demand forecast'!$B$9:$B$5832,0))</f>
        <v>No</v>
      </c>
      <c r="D74" s="25">
        <f t="shared" si="4"/>
        <v>1.754429758478171E-3</v>
      </c>
      <c r="E74" s="6" t="str">
        <f t="shared" si="3"/>
        <v>Small growth</v>
      </c>
      <c r="F74" s="42">
        <f>SUMIFS('Demand forecast'!$I$9:$I$5832,'Demand forecast'!$B$9:$B$5832,$B74,'Demand forecast'!$C$9:$C$5832,F$6-0)</f>
        <v>18.995000000000001</v>
      </c>
      <c r="G74" s="42">
        <f>SUMIFS('Demand forecast'!$I$9:$I$5832,'Demand forecast'!$B$9:$B$5832,$B74,'Demand forecast'!$C$9:$C$5832,G$6-0)</f>
        <v>18.010000000000002</v>
      </c>
      <c r="H74" s="42">
        <f>SUMIFS('Demand forecast'!$I$9:$I$5832,'Demand forecast'!$B$9:$B$5832,$B74,'Demand forecast'!$C$9:$C$5832,H$6-0)</f>
        <v>18.379190731358523</v>
      </c>
      <c r="I74" s="42">
        <f>SUMIFS('Demand forecast'!$I$9:$I$5832,'Demand forecast'!$B$9:$B$5832,$B74,'Demand forecast'!$C$9:$C$5832,I$6-0)</f>
        <v>18.079699999999999</v>
      </c>
      <c r="J74" s="42">
        <f>SUMIFS('Demand forecast'!$I$9:$I$5832,'Demand forecast'!$B$9:$B$5832,$B74,'Demand forecast'!$C$9:$C$5832,J$6-0)</f>
        <v>18.456</v>
      </c>
      <c r="K74" s="42">
        <f>SUMIFS('Demand forecast'!$I$9:$I$5832,'Demand forecast'!$B$9:$B$5832,$B74,'Demand forecast'!$C$9:$C$5832,K$6-0)</f>
        <v>18.696467397999999</v>
      </c>
      <c r="L74" s="42">
        <f>SUMIFS('Demand forecast'!$I$9:$I$5832,'Demand forecast'!$B$9:$B$5832,$B74,'Demand forecast'!$C$9:$C$5832,L$6-0)</f>
        <v>19.722339553636271</v>
      </c>
      <c r="M74" s="42">
        <f>SUMIFS('Demand forecast'!$I$9:$I$5832,'Demand forecast'!$B$9:$B$5832,$B74,'Demand forecast'!$C$9:$C$5832,M$6-0)</f>
        <v>19.838681632136264</v>
      </c>
      <c r="N74" s="42">
        <f>SUMIFS('Demand forecast'!$I$9:$I$5832,'Demand forecast'!$B$9:$B$5832,$B74,'Demand forecast'!$C$9:$C$5832,N$6-0)</f>
        <v>19.524128039308174</v>
      </c>
      <c r="O74" s="42">
        <f>SUMIFS('Demand forecast'!$I$9:$I$5832,'Demand forecast'!$B$9:$B$5832,$B74,'Demand forecast'!$C$9:$C$5832,O$6-0)</f>
        <v>19.055717841719762</v>
      </c>
      <c r="P74" s="42">
        <f>SUMIFS('Demand forecast'!$I$9:$I$5832,'Demand forecast'!$B$9:$B$5832,$B74,'Demand forecast'!$C$9:$C$5832,P$6-0)</f>
        <v>18.880251475891598</v>
      </c>
      <c r="Q74" s="42">
        <f>SUMIFS('Demand forecast'!$I$9:$I$5832,'Demand forecast'!$B$9:$B$5832,$B74,'Demand forecast'!$C$9:$C$5832,Q$6-0)</f>
        <v>18.895611981774486</v>
      </c>
      <c r="R74" s="42">
        <f>SUMIFS('Demand forecast'!$I$9:$I$5832,'Demand forecast'!$B$9:$B$5832,$B74,'Demand forecast'!$C$9:$C$5832,R$6-0)</f>
        <v>19.108513851025528</v>
      </c>
      <c r="S74" s="42">
        <f>SUMIFS('Demand forecast'!$I$9:$I$5832,'Demand forecast'!$B$9:$B$5832,$B74,'Demand forecast'!$C$9:$C$5832,S$6-0)</f>
        <v>19.293816536397941</v>
      </c>
      <c r="T74" s="42">
        <f>SUMIFS('Demand forecast'!$I$9:$I$5832,'Demand forecast'!$B$9:$B$5832,$B74,'Demand forecast'!$C$9:$C$5832,T$6-0)</f>
        <v>19.664881802312774</v>
      </c>
      <c r="U74" s="42">
        <f>SUMIFS('Demand forecast'!$I$9:$I$5832,'Demand forecast'!$B$9:$B$5832,$B74,'Demand forecast'!$C$9:$C$5832,U$6-0)</f>
        <v>20.035947068227607</v>
      </c>
    </row>
    <row r="75" spans="2:21" ht="15">
      <c r="B75" s="6" t="s">
        <v>202</v>
      </c>
      <c r="C75" s="6" t="str">
        <f>INDEX('Demand forecast'!$M$9:$M$5832,MATCH($B75,'Demand forecast'!$B$9:$B$5832,0))</f>
        <v>Yes</v>
      </c>
      <c r="D75" s="25">
        <f t="shared" si="4"/>
        <v>0</v>
      </c>
      <c r="E75" s="6" t="str">
        <f t="shared" si="3"/>
        <v>Steady/falling</v>
      </c>
      <c r="F75" s="42">
        <f>SUMIFS('Demand forecast'!$I$9:$I$5832,'Demand forecast'!$B$9:$B$5832,$B75,'Demand forecast'!$C$9:$C$5832,F$6-0)</f>
        <v>24.068000000000001</v>
      </c>
      <c r="G75" s="42">
        <f>SUMIFS('Demand forecast'!$I$9:$I$5832,'Demand forecast'!$B$9:$B$5832,$B75,'Demand forecast'!$C$9:$C$5832,G$6-0)</f>
        <v>18.556999999999999</v>
      </c>
      <c r="H75" s="42">
        <f>SUMIFS('Demand forecast'!$I$9:$I$5832,'Demand forecast'!$B$9:$B$5832,$B75,'Demand forecast'!$C$9:$C$5832,H$6-0)</f>
        <v>25.06</v>
      </c>
      <c r="I75" s="42">
        <f>SUMIFS('Demand forecast'!$I$9:$I$5832,'Demand forecast'!$B$9:$B$5832,$B75,'Demand forecast'!$C$9:$C$5832,I$6-0)</f>
        <v>23.526</v>
      </c>
      <c r="J75" s="42">
        <f>SUMIFS('Demand forecast'!$I$9:$I$5832,'Demand forecast'!$B$9:$B$5832,$B75,'Demand forecast'!$C$9:$C$5832,J$6-0)</f>
        <v>22.22</v>
      </c>
      <c r="K75" s="42">
        <f>SUMIFS('Demand forecast'!$I$9:$I$5832,'Demand forecast'!$B$9:$B$5832,$B75,'Demand forecast'!$C$9:$C$5832,K$6-0)</f>
        <v>21.382100000000001</v>
      </c>
      <c r="L75" s="42">
        <f>SUMIFS('Demand forecast'!$I$9:$I$5832,'Demand forecast'!$B$9:$B$5832,$B75,'Demand forecast'!$C$9:$C$5832,L$6-0)</f>
        <v>21.382100000000001</v>
      </c>
      <c r="M75" s="42">
        <f>SUMIFS('Demand forecast'!$I$9:$I$5832,'Demand forecast'!$B$9:$B$5832,$B75,'Demand forecast'!$C$9:$C$5832,M$6-0)</f>
        <v>21.382100000000001</v>
      </c>
      <c r="N75" s="42">
        <f>SUMIFS('Demand forecast'!$I$9:$I$5832,'Demand forecast'!$B$9:$B$5832,$B75,'Demand forecast'!$C$9:$C$5832,N$6-0)</f>
        <v>21.382100000000001</v>
      </c>
      <c r="O75" s="42">
        <f>SUMIFS('Demand forecast'!$I$9:$I$5832,'Demand forecast'!$B$9:$B$5832,$B75,'Demand forecast'!$C$9:$C$5832,O$6-0)</f>
        <v>21.382100000000001</v>
      </c>
      <c r="P75" s="42">
        <f>SUMIFS('Demand forecast'!$I$9:$I$5832,'Demand forecast'!$B$9:$B$5832,$B75,'Demand forecast'!$C$9:$C$5832,P$6-0)</f>
        <v>21.382100000000001</v>
      </c>
      <c r="Q75" s="42">
        <f>SUMIFS('Demand forecast'!$I$9:$I$5832,'Demand forecast'!$B$9:$B$5832,$B75,'Demand forecast'!$C$9:$C$5832,Q$6-0)</f>
        <v>21.382100000000001</v>
      </c>
      <c r="R75" s="42">
        <f>SUMIFS('Demand forecast'!$I$9:$I$5832,'Demand forecast'!$B$9:$B$5832,$B75,'Demand forecast'!$C$9:$C$5832,R$6-0)</f>
        <v>21.382100000000001</v>
      </c>
      <c r="S75" s="42">
        <f>SUMIFS('Demand forecast'!$I$9:$I$5832,'Demand forecast'!$B$9:$B$5832,$B75,'Demand forecast'!$C$9:$C$5832,S$6-0)</f>
        <v>21.382100000000001</v>
      </c>
      <c r="T75" s="42">
        <f>SUMIFS('Demand forecast'!$I$9:$I$5832,'Demand forecast'!$B$9:$B$5832,$B75,'Demand forecast'!$C$9:$C$5832,T$6-0)</f>
        <v>21.382100000000001</v>
      </c>
      <c r="U75" s="42">
        <f>SUMIFS('Demand forecast'!$I$9:$I$5832,'Demand forecast'!$B$9:$B$5832,$B75,'Demand forecast'!$C$9:$C$5832,U$6-0)</f>
        <v>21.382100000000001</v>
      </c>
    </row>
    <row r="76" spans="2:21" ht="15">
      <c r="B76" s="6" t="s">
        <v>38</v>
      </c>
      <c r="C76" s="6" t="str">
        <f>INDEX('Demand forecast'!$M$9:$M$5832,MATCH($B76,'Demand forecast'!$B$9:$B$5832,0))</f>
        <v>No</v>
      </c>
      <c r="D76" s="25">
        <f t="shared" si="4"/>
        <v>1.2457105724114292E-2</v>
      </c>
      <c r="E76" s="6" t="str">
        <f t="shared" ref="E76:E139" si="5">IFERROR(IF(D76 &gt; 0.02, "High growth", IF(D76 &gt; 0, "Small growth", IF(D76 &lt;= 0, "Steady/falling", D76))), IF(U76=0, "Steady/falling", "High growth"))</f>
        <v>Small growth</v>
      </c>
      <c r="F76" s="42">
        <f>SUMIFS('Demand forecast'!$I$9:$I$5832,'Demand forecast'!$B$9:$B$5832,$B76,'Demand forecast'!$C$9:$C$5832,F$6-0)</f>
        <v>11.364000000000001</v>
      </c>
      <c r="G76" s="42">
        <f>SUMIFS('Demand forecast'!$I$9:$I$5832,'Demand forecast'!$B$9:$B$5832,$B76,'Demand forecast'!$C$9:$C$5832,G$6-0)</f>
        <v>11.85</v>
      </c>
      <c r="H76" s="42">
        <f>SUMIFS('Demand forecast'!$I$9:$I$5832,'Demand forecast'!$B$9:$B$5832,$B76,'Demand forecast'!$C$9:$C$5832,H$6-0)</f>
        <v>12.521587822612101</v>
      </c>
      <c r="I76" s="42">
        <f>SUMIFS('Demand forecast'!$I$9:$I$5832,'Demand forecast'!$B$9:$B$5832,$B76,'Demand forecast'!$C$9:$C$5832,I$6-0)</f>
        <v>12.444000000000001</v>
      </c>
      <c r="J76" s="42">
        <f>SUMIFS('Demand forecast'!$I$9:$I$5832,'Demand forecast'!$B$9:$B$5832,$B76,'Demand forecast'!$C$9:$C$5832,J$6-0)</f>
        <v>13.244999999999999</v>
      </c>
      <c r="K76" s="42">
        <f>SUMIFS('Demand forecast'!$I$9:$I$5832,'Demand forecast'!$B$9:$B$5832,$B76,'Demand forecast'!$C$9:$C$5832,K$6-0)</f>
        <v>13.223390740999999</v>
      </c>
      <c r="L76" s="42">
        <f>SUMIFS('Demand forecast'!$I$9:$I$5832,'Demand forecast'!$B$9:$B$5832,$B76,'Demand forecast'!$C$9:$C$5832,L$6-0)</f>
        <v>13.202305270662746</v>
      </c>
      <c r="M76" s="42">
        <f>SUMIFS('Demand forecast'!$I$9:$I$5832,'Demand forecast'!$B$9:$B$5832,$B76,'Demand forecast'!$C$9:$C$5832,M$6-0)</f>
        <v>13.479989846288571</v>
      </c>
      <c r="N76" s="42">
        <f>SUMIFS('Demand forecast'!$I$9:$I$5832,'Demand forecast'!$B$9:$B$5832,$B76,'Demand forecast'!$C$9:$C$5832,N$6-0)</f>
        <v>13.888176630983411</v>
      </c>
      <c r="O76" s="42">
        <f>SUMIFS('Demand forecast'!$I$9:$I$5832,'Demand forecast'!$B$9:$B$5832,$B76,'Demand forecast'!$C$9:$C$5832,O$6-0)</f>
        <v>13.94956252318466</v>
      </c>
      <c r="P76" s="42">
        <f>SUMIFS('Demand forecast'!$I$9:$I$5832,'Demand forecast'!$B$9:$B$5832,$B76,'Demand forecast'!$C$9:$C$5832,P$6-0)</f>
        <v>13.992948277780787</v>
      </c>
      <c r="Q76" s="42">
        <f>SUMIFS('Demand forecast'!$I$9:$I$5832,'Demand forecast'!$B$9:$B$5832,$B76,'Demand forecast'!$C$9:$C$5832,Q$6-0)</f>
        <v>14.087483948589789</v>
      </c>
      <c r="R76" s="42">
        <f>SUMIFS('Demand forecast'!$I$9:$I$5832,'Demand forecast'!$B$9:$B$5832,$B76,'Demand forecast'!$C$9:$C$5832,R$6-0)</f>
        <v>14.234532139034547</v>
      </c>
      <c r="S76" s="42">
        <f>SUMIFS('Demand forecast'!$I$9:$I$5832,'Demand forecast'!$B$9:$B$5832,$B76,'Demand forecast'!$C$9:$C$5832,S$6-0)</f>
        <v>14.376867939626777</v>
      </c>
      <c r="T76" s="42">
        <f>SUMIFS('Demand forecast'!$I$9:$I$5832,'Demand forecast'!$B$9:$B$5832,$B76,'Demand forecast'!$C$9:$C$5832,T$6-0)</f>
        <v>14.567637167270322</v>
      </c>
      <c r="U76" s="42">
        <f>SUMIFS('Demand forecast'!$I$9:$I$5832,'Demand forecast'!$B$9:$B$5832,$B76,'Demand forecast'!$C$9:$C$5832,U$6-0)</f>
        <v>14.758406394913864</v>
      </c>
    </row>
    <row r="77" spans="2:21" ht="15">
      <c r="B77" s="6" t="s">
        <v>58</v>
      </c>
      <c r="C77" s="6" t="str">
        <f>INDEX('Demand forecast'!$M$9:$M$5832,MATCH($B77,'Demand forecast'!$B$9:$B$5832,0))</f>
        <v>No</v>
      </c>
      <c r="D77" s="25">
        <f t="shared" si="4"/>
        <v>5.2398486560885082E-3</v>
      </c>
      <c r="E77" s="6" t="str">
        <f t="shared" si="5"/>
        <v>Small growth</v>
      </c>
      <c r="F77" s="42">
        <f>SUMIFS('Demand forecast'!$I$9:$I$5832,'Demand forecast'!$B$9:$B$5832,$B77,'Demand forecast'!$C$9:$C$5832,F$6-0)</f>
        <v>16.370999999999999</v>
      </c>
      <c r="G77" s="42">
        <f>SUMIFS('Demand forecast'!$I$9:$I$5832,'Demand forecast'!$B$9:$B$5832,$B77,'Demand forecast'!$C$9:$C$5832,G$6-0)</f>
        <v>16.079999999999998</v>
      </c>
      <c r="H77" s="42">
        <f>SUMIFS('Demand forecast'!$I$9:$I$5832,'Demand forecast'!$B$9:$B$5832,$B77,'Demand forecast'!$C$9:$C$5832,H$6-0)</f>
        <v>17.736878613914676</v>
      </c>
      <c r="I77" s="42">
        <f>SUMIFS('Demand forecast'!$I$9:$I$5832,'Demand forecast'!$B$9:$B$5832,$B77,'Demand forecast'!$C$9:$C$5832,I$6-0)</f>
        <v>16.415900000000001</v>
      </c>
      <c r="J77" s="42">
        <f>SUMIFS('Demand forecast'!$I$9:$I$5832,'Demand forecast'!$B$9:$B$5832,$B77,'Demand forecast'!$C$9:$C$5832,J$6-0)</f>
        <v>16.899642687</v>
      </c>
      <c r="K77" s="42">
        <f>SUMIFS('Demand forecast'!$I$9:$I$5832,'Demand forecast'!$B$9:$B$5832,$B77,'Demand forecast'!$C$9:$C$5832,K$6-0)</f>
        <v>17.157230796</v>
      </c>
      <c r="L77" s="42">
        <f>SUMIFS('Demand forecast'!$I$9:$I$5832,'Demand forecast'!$B$9:$B$5832,$B77,'Demand forecast'!$C$9:$C$5832,L$6-0)</f>
        <v>17.135960771739036</v>
      </c>
      <c r="M77" s="42">
        <f>SUMIFS('Demand forecast'!$I$9:$I$5832,'Demand forecast'!$B$9:$B$5832,$B77,'Demand forecast'!$C$9:$C$5832,M$6-0)</f>
        <v>17.086154164663014</v>
      </c>
      <c r="N77" s="42">
        <f>SUMIFS('Demand forecast'!$I$9:$I$5832,'Demand forecast'!$B$9:$B$5832,$B77,'Demand forecast'!$C$9:$C$5832,N$6-0)</f>
        <v>17.153021615286331</v>
      </c>
      <c r="O77" s="42">
        <f>SUMIFS('Demand forecast'!$I$9:$I$5832,'Demand forecast'!$B$9:$B$5832,$B77,'Demand forecast'!$C$9:$C$5832,O$6-0)</f>
        <v>17.033673816432767</v>
      </c>
      <c r="P77" s="42">
        <f>SUMIFS('Demand forecast'!$I$9:$I$5832,'Demand forecast'!$B$9:$B$5832,$B77,'Demand forecast'!$C$9:$C$5832,P$6-0)</f>
        <v>17.072444973520945</v>
      </c>
      <c r="Q77" s="42">
        <f>SUMIFS('Demand forecast'!$I$9:$I$5832,'Demand forecast'!$B$9:$B$5832,$B77,'Demand forecast'!$C$9:$C$5832,Q$6-0)</f>
        <v>17.179194633841014</v>
      </c>
      <c r="R77" s="42">
        <f>SUMIFS('Demand forecast'!$I$9:$I$5832,'Demand forecast'!$B$9:$B$5832,$B77,'Demand forecast'!$C$9:$C$5832,R$6-0)</f>
        <v>17.356373186349028</v>
      </c>
      <c r="S77" s="42">
        <f>SUMIFS('Demand forecast'!$I$9:$I$5832,'Demand forecast'!$B$9:$B$5832,$B77,'Demand forecast'!$C$9:$C$5832,S$6-0)</f>
        <v>17.521321527883217</v>
      </c>
      <c r="T77" s="42">
        <f>SUMIFS('Demand forecast'!$I$9:$I$5832,'Demand forecast'!$B$9:$B$5832,$B77,'Demand forecast'!$C$9:$C$5832,T$6-0)</f>
        <v>17.741268527082482</v>
      </c>
      <c r="U77" s="42">
        <f>SUMIFS('Demand forecast'!$I$9:$I$5832,'Demand forecast'!$B$9:$B$5832,$B77,'Demand forecast'!$C$9:$C$5832,U$6-0)</f>
        <v>17.961215526281748</v>
      </c>
    </row>
    <row r="78" spans="2:21" ht="15">
      <c r="B78" s="6" t="s">
        <v>57</v>
      </c>
      <c r="C78" s="6" t="str">
        <f>INDEX('Demand forecast'!$M$9:$M$5832,MATCH($B78,'Demand forecast'!$B$9:$B$5832,0))</f>
        <v>No</v>
      </c>
      <c r="D78" s="25">
        <f t="shared" si="4"/>
        <v>4.5027497031429053E-3</v>
      </c>
      <c r="E78" s="6" t="str">
        <f t="shared" si="5"/>
        <v>Small growth</v>
      </c>
      <c r="F78" s="42">
        <f>SUMIFS('Demand forecast'!$I$9:$I$5832,'Demand forecast'!$B$9:$B$5832,$B78,'Demand forecast'!$C$9:$C$5832,F$6-0)</f>
        <v>6.8</v>
      </c>
      <c r="G78" s="42">
        <f>SUMIFS('Demand forecast'!$I$9:$I$5832,'Demand forecast'!$B$9:$B$5832,$B78,'Demand forecast'!$C$9:$C$5832,G$6-0)</f>
        <v>6.4</v>
      </c>
      <c r="H78" s="42">
        <f>SUMIFS('Demand forecast'!$I$9:$I$5832,'Demand forecast'!$B$9:$B$5832,$B78,'Demand forecast'!$C$9:$C$5832,H$6-0)</f>
        <v>7.1879999999999997</v>
      </c>
      <c r="I78" s="42">
        <f>SUMIFS('Demand forecast'!$I$9:$I$5832,'Demand forecast'!$B$9:$B$5832,$B78,'Demand forecast'!$C$9:$C$5832,I$6-0)</f>
        <v>6.4</v>
      </c>
      <c r="J78" s="42">
        <f>SUMIFS('Demand forecast'!$I$9:$I$5832,'Demand forecast'!$B$9:$B$5832,$B78,'Demand forecast'!$C$9:$C$5832,J$6-0)</f>
        <v>6.5880000000000001</v>
      </c>
      <c r="K78" s="42">
        <f>SUMIFS('Demand forecast'!$I$9:$I$5832,'Demand forecast'!$B$9:$B$5832,$B78,'Demand forecast'!$C$9:$C$5832,K$6-0)</f>
        <v>5.8624999999999998</v>
      </c>
      <c r="L78" s="42">
        <f>SUMIFS('Demand forecast'!$I$9:$I$5832,'Demand forecast'!$B$9:$B$5832,$B78,'Demand forecast'!$C$9:$C$5832,L$6-0)</f>
        <v>5.8445376790544215</v>
      </c>
      <c r="M78" s="42">
        <f>SUMIFS('Demand forecast'!$I$9:$I$5832,'Demand forecast'!$B$9:$B$5832,$B78,'Demand forecast'!$C$9:$C$5832,M$6-0)</f>
        <v>5.8305435956666001</v>
      </c>
      <c r="N78" s="42">
        <f>SUMIFS('Demand forecast'!$I$9:$I$5832,'Demand forecast'!$B$9:$B$5832,$B78,'Demand forecast'!$C$9:$C$5832,N$6-0)</f>
        <v>5.8628887202351994</v>
      </c>
      <c r="O78" s="42">
        <f>SUMIFS('Demand forecast'!$I$9:$I$5832,'Demand forecast'!$B$9:$B$5832,$B78,'Demand forecast'!$C$9:$C$5832,O$6-0)</f>
        <v>5.8347383330506828</v>
      </c>
      <c r="P78" s="42">
        <f>SUMIFS('Demand forecast'!$I$9:$I$5832,'Demand forecast'!$B$9:$B$5832,$B78,'Demand forecast'!$C$9:$C$5832,P$6-0)</f>
        <v>5.8530240571745242</v>
      </c>
      <c r="Q78" s="42">
        <f>SUMIFS('Demand forecast'!$I$9:$I$5832,'Demand forecast'!$B$9:$B$5832,$B78,'Demand forecast'!$C$9:$C$5832,Q$6-0)</f>
        <v>5.880258304838871</v>
      </c>
      <c r="R78" s="42">
        <f>SUMIFS('Demand forecast'!$I$9:$I$5832,'Demand forecast'!$B$9:$B$5832,$B78,'Demand forecast'!$C$9:$C$5832,R$6-0)</f>
        <v>5.9162702088858534</v>
      </c>
      <c r="S78" s="42">
        <f>SUMIFS('Demand forecast'!$I$9:$I$5832,'Demand forecast'!$B$9:$B$5832,$B78,'Demand forecast'!$C$9:$C$5832,S$6-0)</f>
        <v>5.9575626798406134</v>
      </c>
      <c r="T78" s="42">
        <f>SUMIFS('Demand forecast'!$I$9:$I$5832,'Demand forecast'!$B$9:$B$5832,$B78,'Demand forecast'!$C$9:$C$5832,T$6-0)</f>
        <v>6.0216298856113486</v>
      </c>
      <c r="U78" s="42">
        <f>SUMIFS('Demand forecast'!$I$9:$I$5832,'Demand forecast'!$B$9:$B$5832,$B78,'Demand forecast'!$C$9:$C$5832,U$6-0)</f>
        <v>6.0856970913820838</v>
      </c>
    </row>
    <row r="79" spans="2:21" ht="15">
      <c r="B79" s="6" t="s">
        <v>50</v>
      </c>
      <c r="C79" s="6" t="str">
        <f>INDEX('Demand forecast'!$M$9:$M$5832,MATCH($B79,'Demand forecast'!$B$9:$B$5832,0))</f>
        <v>No</v>
      </c>
      <c r="D79" s="25">
        <f t="shared" si="4"/>
        <v>-2.9946574235824031E-3</v>
      </c>
      <c r="E79" s="6" t="str">
        <f t="shared" si="5"/>
        <v>Steady/falling</v>
      </c>
      <c r="F79" s="42">
        <f>SUMIFS('Demand forecast'!$I$9:$I$5832,'Demand forecast'!$B$9:$B$5832,$B79,'Demand forecast'!$C$9:$C$5832,F$6-0)</f>
        <v>25.460999999999999</v>
      </c>
      <c r="G79" s="42">
        <f>SUMIFS('Demand forecast'!$I$9:$I$5832,'Demand forecast'!$B$9:$B$5832,$B79,'Demand forecast'!$C$9:$C$5832,G$6-0)</f>
        <v>25</v>
      </c>
      <c r="H79" s="42">
        <f>SUMIFS('Demand forecast'!$I$9:$I$5832,'Demand forecast'!$B$9:$B$5832,$B79,'Demand forecast'!$C$9:$C$5832,H$6-0)</f>
        <v>25.519646347797909</v>
      </c>
      <c r="I79" s="42">
        <f>SUMIFS('Demand forecast'!$I$9:$I$5832,'Demand forecast'!$B$9:$B$5832,$B79,'Demand forecast'!$C$9:$C$5832,I$6-0)</f>
        <v>24.378</v>
      </c>
      <c r="J79" s="42">
        <f>SUMIFS('Demand forecast'!$I$9:$I$5832,'Demand forecast'!$B$9:$B$5832,$B79,'Demand forecast'!$C$9:$C$5832,J$6-0)</f>
        <v>24.015999999999998</v>
      </c>
      <c r="K79" s="42">
        <f>SUMIFS('Demand forecast'!$I$9:$I$5832,'Demand forecast'!$B$9:$B$5832,$B79,'Demand forecast'!$C$9:$C$5832,K$6-0)</f>
        <v>24.619185519999998</v>
      </c>
      <c r="L79" s="42">
        <f>SUMIFS('Demand forecast'!$I$9:$I$5832,'Demand forecast'!$B$9:$B$5832,$B79,'Demand forecast'!$C$9:$C$5832,L$6-0)</f>
        <v>24.948013422769073</v>
      </c>
      <c r="M79" s="42">
        <f>SUMIFS('Demand forecast'!$I$9:$I$5832,'Demand forecast'!$B$9:$B$5832,$B79,'Demand forecast'!$C$9:$C$5832,M$6-0)</f>
        <v>24.646411889860879</v>
      </c>
      <c r="N79" s="42">
        <f>SUMIFS('Demand forecast'!$I$9:$I$5832,'Demand forecast'!$B$9:$B$5832,$B79,'Demand forecast'!$C$9:$C$5832,N$6-0)</f>
        <v>24.499682215100012</v>
      </c>
      <c r="O79" s="42">
        <f>SUMIFS('Demand forecast'!$I$9:$I$5832,'Demand forecast'!$B$9:$B$5832,$B79,'Demand forecast'!$C$9:$C$5832,O$6-0)</f>
        <v>24.174962212428085</v>
      </c>
      <c r="P79" s="42">
        <f>SUMIFS('Demand forecast'!$I$9:$I$5832,'Demand forecast'!$B$9:$B$5832,$B79,'Demand forecast'!$C$9:$C$5832,P$6-0)</f>
        <v>24.045455257643166</v>
      </c>
      <c r="Q79" s="42">
        <f>SUMIFS('Demand forecast'!$I$9:$I$5832,'Demand forecast'!$B$9:$B$5832,$B79,'Demand forecast'!$C$9:$C$5832,Q$6-0)</f>
        <v>24.004647582145552</v>
      </c>
      <c r="R79" s="42">
        <f>SUMIFS('Demand forecast'!$I$9:$I$5832,'Demand forecast'!$B$9:$B$5832,$B79,'Demand forecast'!$C$9:$C$5832,R$6-0)</f>
        <v>24.053906692946398</v>
      </c>
      <c r="S79" s="42">
        <f>SUMIFS('Demand forecast'!$I$9:$I$5832,'Demand forecast'!$B$9:$B$5832,$B79,'Demand forecast'!$C$9:$C$5832,S$6-0)</f>
        <v>24.087265763106288</v>
      </c>
      <c r="T79" s="42">
        <f>SUMIFS('Demand forecast'!$I$9:$I$5832,'Demand forecast'!$B$9:$B$5832,$B79,'Demand forecast'!$C$9:$C$5832,T$6-0)</f>
        <v>24.185440383627434</v>
      </c>
      <c r="U79" s="42">
        <f>SUMIFS('Demand forecast'!$I$9:$I$5832,'Demand forecast'!$B$9:$B$5832,$B79,'Demand forecast'!$C$9:$C$5832,U$6-0)</f>
        <v>24.283615004148587</v>
      </c>
    </row>
    <row r="80" spans="2:21" ht="15">
      <c r="B80" s="6" t="s">
        <v>248</v>
      </c>
      <c r="C80" s="6" t="str">
        <f>INDEX('Demand forecast'!$M$9:$M$5832,MATCH($B80,'Demand forecast'!$B$9:$B$5832,0))</f>
        <v>Yes</v>
      </c>
      <c r="D80" s="25">
        <f t="shared" si="4"/>
        <v>0</v>
      </c>
      <c r="E80" s="6" t="str">
        <f t="shared" si="5"/>
        <v>Steady/falling</v>
      </c>
      <c r="F80" s="42">
        <f>SUMIFS('Demand forecast'!$I$9:$I$5832,'Demand forecast'!$B$9:$B$5832,$B80,'Demand forecast'!$C$9:$C$5832,F$6-0)</f>
        <v>4.1159999999999997</v>
      </c>
      <c r="G80" s="42">
        <f>SUMIFS('Demand forecast'!$I$9:$I$5832,'Demand forecast'!$B$9:$B$5832,$B80,'Demand forecast'!$C$9:$C$5832,G$6-0)</f>
        <v>3.5840000000000001</v>
      </c>
      <c r="H80" s="42">
        <f>SUMIFS('Demand forecast'!$I$9:$I$5832,'Demand forecast'!$B$9:$B$5832,$B80,'Demand forecast'!$C$9:$C$5832,H$6-0)</f>
        <v>3.4670000000000001</v>
      </c>
      <c r="I80" s="42">
        <f>SUMIFS('Demand forecast'!$I$9:$I$5832,'Demand forecast'!$B$9:$B$5832,$B80,'Demand forecast'!$C$9:$C$5832,I$6-0)</f>
        <v>3.4460000000000002</v>
      </c>
      <c r="J80" s="42">
        <f>SUMIFS('Demand forecast'!$I$9:$I$5832,'Demand forecast'!$B$9:$B$5832,$B80,'Demand forecast'!$C$9:$C$5832,J$6-0)</f>
        <v>3.27</v>
      </c>
      <c r="K80" s="42">
        <f>SUMIFS('Demand forecast'!$I$9:$I$5832,'Demand forecast'!$B$9:$B$5832,$B80,'Demand forecast'!$C$9:$C$5832,K$6-0)</f>
        <v>3.4487000000000001</v>
      </c>
      <c r="L80" s="42">
        <f>SUMIFS('Demand forecast'!$I$9:$I$5832,'Demand forecast'!$B$9:$B$5832,$B80,'Demand forecast'!$C$9:$C$5832,L$6-0)</f>
        <v>3.4487000000000001</v>
      </c>
      <c r="M80" s="42">
        <f>SUMIFS('Demand forecast'!$I$9:$I$5832,'Demand forecast'!$B$9:$B$5832,$B80,'Demand forecast'!$C$9:$C$5832,M$6-0)</f>
        <v>3.4487000000000001</v>
      </c>
      <c r="N80" s="42">
        <f>SUMIFS('Demand forecast'!$I$9:$I$5832,'Demand forecast'!$B$9:$B$5832,$B80,'Demand forecast'!$C$9:$C$5832,N$6-0)</f>
        <v>3.4487000000000001</v>
      </c>
      <c r="O80" s="42">
        <f>SUMIFS('Demand forecast'!$I$9:$I$5832,'Demand forecast'!$B$9:$B$5832,$B80,'Demand forecast'!$C$9:$C$5832,O$6-0)</f>
        <v>3.4487000000000001</v>
      </c>
      <c r="P80" s="42">
        <f>SUMIFS('Demand forecast'!$I$9:$I$5832,'Demand forecast'!$B$9:$B$5832,$B80,'Demand forecast'!$C$9:$C$5832,P$6-0)</f>
        <v>3.4487000000000001</v>
      </c>
      <c r="Q80" s="42">
        <f>SUMIFS('Demand forecast'!$I$9:$I$5832,'Demand forecast'!$B$9:$B$5832,$B80,'Demand forecast'!$C$9:$C$5832,Q$6-0)</f>
        <v>3.4487000000000001</v>
      </c>
      <c r="R80" s="42">
        <f>SUMIFS('Demand forecast'!$I$9:$I$5832,'Demand forecast'!$B$9:$B$5832,$B80,'Demand forecast'!$C$9:$C$5832,R$6-0)</f>
        <v>3.4487000000000001</v>
      </c>
      <c r="S80" s="42">
        <f>SUMIFS('Demand forecast'!$I$9:$I$5832,'Demand forecast'!$B$9:$B$5832,$B80,'Demand forecast'!$C$9:$C$5832,S$6-0)</f>
        <v>3.4487000000000001</v>
      </c>
      <c r="T80" s="42">
        <f>SUMIFS('Demand forecast'!$I$9:$I$5832,'Demand forecast'!$B$9:$B$5832,$B80,'Demand forecast'!$C$9:$C$5832,T$6-0)</f>
        <v>3.4487000000000001</v>
      </c>
      <c r="U80" s="42">
        <f>SUMIFS('Demand forecast'!$I$9:$I$5832,'Demand forecast'!$B$9:$B$5832,$B80,'Demand forecast'!$C$9:$C$5832,U$6-0)</f>
        <v>3.4487000000000001</v>
      </c>
    </row>
    <row r="81" spans="2:21" ht="15">
      <c r="B81" s="6" t="s">
        <v>86</v>
      </c>
      <c r="C81" s="6" t="str">
        <f>INDEX('Demand forecast'!$M$9:$M$5832,MATCH($B81,'Demand forecast'!$B$9:$B$5832,0))</f>
        <v>No</v>
      </c>
      <c r="D81" s="25">
        <f t="shared" si="4"/>
        <v>1.0119082360688481E-2</v>
      </c>
      <c r="E81" s="6" t="str">
        <f t="shared" si="5"/>
        <v>Small growth</v>
      </c>
      <c r="F81" s="42">
        <f>SUMIFS('Demand forecast'!$I$9:$I$5832,'Demand forecast'!$B$9:$B$5832,$B81,'Demand forecast'!$C$9:$C$5832,F$6-0)</f>
        <v>11.502000000000001</v>
      </c>
      <c r="G81" s="42">
        <f>SUMIFS('Demand forecast'!$I$9:$I$5832,'Demand forecast'!$B$9:$B$5832,$B81,'Demand forecast'!$C$9:$C$5832,G$6-0)</f>
        <v>9.08</v>
      </c>
      <c r="H81" s="42">
        <f>SUMIFS('Demand forecast'!$I$9:$I$5832,'Demand forecast'!$B$9:$B$5832,$B81,'Demand forecast'!$C$9:$C$5832,H$6-0)</f>
        <v>13.553607060989448</v>
      </c>
      <c r="I81" s="42">
        <f>SUMIFS('Demand forecast'!$I$9:$I$5832,'Demand forecast'!$B$9:$B$5832,$B81,'Demand forecast'!$C$9:$C$5832,I$6-0)</f>
        <v>12.303800000000001</v>
      </c>
      <c r="J81" s="42">
        <f>SUMIFS('Demand forecast'!$I$9:$I$5832,'Demand forecast'!$B$9:$B$5832,$B81,'Demand forecast'!$C$9:$C$5832,J$6-0)</f>
        <v>11.859652710000001</v>
      </c>
      <c r="K81" s="42">
        <f>SUMIFS('Demand forecast'!$I$9:$I$5832,'Demand forecast'!$B$9:$B$5832,$B81,'Demand forecast'!$C$9:$C$5832,K$6-0)</f>
        <v>11.781591957</v>
      </c>
      <c r="L81" s="42">
        <f>SUMIFS('Demand forecast'!$I$9:$I$5832,'Demand forecast'!$B$9:$B$5832,$B81,'Demand forecast'!$C$9:$C$5832,L$6-0)</f>
        <v>11.967471805252513</v>
      </c>
      <c r="M81" s="42">
        <f>SUMIFS('Demand forecast'!$I$9:$I$5832,'Demand forecast'!$B$9:$B$5832,$B81,'Demand forecast'!$C$9:$C$5832,M$6-0)</f>
        <v>11.917197477777082</v>
      </c>
      <c r="N81" s="42">
        <f>SUMIFS('Demand forecast'!$I$9:$I$5832,'Demand forecast'!$B$9:$B$5832,$B81,'Demand forecast'!$C$9:$C$5832,N$6-0)</f>
        <v>11.988495394962044</v>
      </c>
      <c r="O81" s="42">
        <f>SUMIFS('Demand forecast'!$I$9:$I$5832,'Demand forecast'!$B$9:$B$5832,$B81,'Demand forecast'!$C$9:$C$5832,O$6-0)</f>
        <v>11.875417772067673</v>
      </c>
      <c r="P81" s="42">
        <f>SUMIFS('Demand forecast'!$I$9:$I$5832,'Demand forecast'!$B$9:$B$5832,$B81,'Demand forecast'!$C$9:$C$5832,P$6-0)</f>
        <v>11.935428611338983</v>
      </c>
      <c r="Q81" s="42">
        <f>SUMIFS('Demand forecast'!$I$9:$I$5832,'Demand forecast'!$B$9:$B$5832,$B81,'Demand forecast'!$C$9:$C$5832,Q$6-0)</f>
        <v>12.080833118350169</v>
      </c>
      <c r="R81" s="42">
        <f>SUMIFS('Demand forecast'!$I$9:$I$5832,'Demand forecast'!$B$9:$B$5832,$B81,'Demand forecast'!$C$9:$C$5832,R$6-0)</f>
        <v>12.314727946968949</v>
      </c>
      <c r="S81" s="42">
        <f>SUMIFS('Demand forecast'!$I$9:$I$5832,'Demand forecast'!$B$9:$B$5832,$B81,'Demand forecast'!$C$9:$C$5832,S$6-0)</f>
        <v>12.533805148073201</v>
      </c>
      <c r="T81" s="42">
        <f>SUMIFS('Demand forecast'!$I$9:$I$5832,'Demand forecast'!$B$9:$B$5832,$B81,'Demand forecast'!$C$9:$C$5832,T$6-0)</f>
        <v>12.818174060333428</v>
      </c>
      <c r="U81" s="42">
        <f>SUMIFS('Demand forecast'!$I$9:$I$5832,'Demand forecast'!$B$9:$B$5832,$B81,'Demand forecast'!$C$9:$C$5832,U$6-0)</f>
        <v>13.102542972593655</v>
      </c>
    </row>
    <row r="82" spans="2:21" ht="15">
      <c r="B82" s="6" t="s">
        <v>110</v>
      </c>
      <c r="C82" s="6" t="str">
        <f>INDEX('Demand forecast'!$M$9:$M$5832,MATCH($B82,'Demand forecast'!$B$9:$B$5832,0))</f>
        <v>No</v>
      </c>
      <c r="D82" s="25">
        <f t="shared" si="4"/>
        <v>3.5394428980462855E-2</v>
      </c>
      <c r="E82" s="6" t="str">
        <f t="shared" si="5"/>
        <v>High growth</v>
      </c>
      <c r="F82" s="42">
        <f>SUMIFS('Demand forecast'!$I$9:$I$5832,'Demand forecast'!$B$9:$B$5832,$B82,'Demand forecast'!$C$9:$C$5832,F$6-0)</f>
        <v>14.226999999999999</v>
      </c>
      <c r="G82" s="42">
        <f>SUMIFS('Demand forecast'!$I$9:$I$5832,'Demand forecast'!$B$9:$B$5832,$B82,'Demand forecast'!$C$9:$C$5832,G$6-0)</f>
        <v>15.3</v>
      </c>
      <c r="H82" s="42">
        <f>SUMIFS('Demand forecast'!$I$9:$I$5832,'Demand forecast'!$B$9:$B$5832,$B82,'Demand forecast'!$C$9:$C$5832,H$6-0)</f>
        <v>16.499555569078499</v>
      </c>
      <c r="I82" s="42">
        <f>SUMIFS('Demand forecast'!$I$9:$I$5832,'Demand forecast'!$B$9:$B$5832,$B82,'Demand forecast'!$C$9:$C$5832,I$6-0)</f>
        <v>16.68</v>
      </c>
      <c r="J82" s="42">
        <f>SUMIFS('Demand forecast'!$I$9:$I$5832,'Demand forecast'!$B$9:$B$5832,$B82,'Demand forecast'!$C$9:$C$5832,J$6-0)</f>
        <v>17.07</v>
      </c>
      <c r="K82" s="42">
        <f>SUMIFS('Demand forecast'!$I$9:$I$5832,'Demand forecast'!$B$9:$B$5832,$B82,'Demand forecast'!$C$9:$C$5832,K$6-0)</f>
        <v>13.64</v>
      </c>
      <c r="L82" s="42">
        <f>SUMIFS('Demand forecast'!$I$9:$I$5832,'Demand forecast'!$B$9:$B$5832,$B82,'Demand forecast'!$C$9:$C$5832,L$6-0)</f>
        <v>13.890136610100404</v>
      </c>
      <c r="M82" s="42">
        <f>SUMIFS('Demand forecast'!$I$9:$I$5832,'Demand forecast'!$B$9:$B$5832,$B82,'Demand forecast'!$C$9:$C$5832,M$6-0)</f>
        <v>14.369185559163217</v>
      </c>
      <c r="N82" s="42">
        <f>SUMIFS('Demand forecast'!$I$9:$I$5832,'Demand forecast'!$B$9:$B$5832,$B82,'Demand forecast'!$C$9:$C$5832,N$6-0)</f>
        <v>14.905109598293627</v>
      </c>
      <c r="O82" s="42">
        <f>SUMIFS('Demand forecast'!$I$9:$I$5832,'Demand forecast'!$B$9:$B$5832,$B82,'Demand forecast'!$C$9:$C$5832,O$6-0)</f>
        <v>15.463953098095832</v>
      </c>
      <c r="P82" s="42">
        <f>SUMIFS('Demand forecast'!$I$9:$I$5832,'Demand forecast'!$B$9:$B$5832,$B82,'Demand forecast'!$C$9:$C$5832,P$6-0)</f>
        <v>16.286407238616572</v>
      </c>
      <c r="Q82" s="42">
        <f>SUMIFS('Demand forecast'!$I$9:$I$5832,'Demand forecast'!$B$9:$B$5832,$B82,'Demand forecast'!$C$9:$C$5832,Q$6-0)</f>
        <v>17.061291340187854</v>
      </c>
      <c r="R82" s="42">
        <f>SUMIFS('Demand forecast'!$I$9:$I$5832,'Demand forecast'!$B$9:$B$5832,$B82,'Demand forecast'!$C$9:$C$5832,R$6-0)</f>
        <v>17.753012625007191</v>
      </c>
      <c r="S82" s="42">
        <f>SUMIFS('Demand forecast'!$I$9:$I$5832,'Demand forecast'!$B$9:$B$5832,$B82,'Demand forecast'!$C$9:$C$5832,S$6-0)</f>
        <v>18.283106132305218</v>
      </c>
      <c r="T82" s="42">
        <f>SUMIFS('Demand forecast'!$I$9:$I$5832,'Demand forecast'!$B$9:$B$5832,$B82,'Demand forecast'!$C$9:$C$5832,T$6-0)</f>
        <v>18.714190214618913</v>
      </c>
      <c r="U82" s="42">
        <f>SUMIFS('Demand forecast'!$I$9:$I$5832,'Demand forecast'!$B$9:$B$5832,$B82,'Demand forecast'!$C$9:$C$5832,U$6-0)</f>
        <v>18.995858774362727</v>
      </c>
    </row>
    <row r="83" spans="2:21" ht="15">
      <c r="B83" s="6" t="s">
        <v>129</v>
      </c>
      <c r="C83" s="6" t="str">
        <f>INDEX('Demand forecast'!$M$9:$M$5832,MATCH($B83,'Demand forecast'!$B$9:$B$5832,0))</f>
        <v>No</v>
      </c>
      <c r="D83" s="25">
        <f t="shared" si="4"/>
        <v>8.988201361838466E-2</v>
      </c>
      <c r="E83" s="6" t="str">
        <f t="shared" si="5"/>
        <v>High growth</v>
      </c>
      <c r="F83" s="42">
        <f>SUMIFS('Demand forecast'!$I$9:$I$5832,'Demand forecast'!$B$9:$B$5832,$B83,'Demand forecast'!$C$9:$C$5832,F$6-0)</f>
        <v>17.032</v>
      </c>
      <c r="G83" s="42">
        <f>SUMIFS('Demand forecast'!$I$9:$I$5832,'Demand forecast'!$B$9:$B$5832,$B83,'Demand forecast'!$C$9:$C$5832,G$6-0)</f>
        <v>13.4</v>
      </c>
      <c r="H83" s="42">
        <f>SUMIFS('Demand forecast'!$I$9:$I$5832,'Demand forecast'!$B$9:$B$5832,$B83,'Demand forecast'!$C$9:$C$5832,H$6-0)</f>
        <v>22.666848105659547</v>
      </c>
      <c r="I83" s="42">
        <f>SUMIFS('Demand forecast'!$I$9:$I$5832,'Demand forecast'!$B$9:$B$5832,$B83,'Demand forecast'!$C$9:$C$5832,I$6-0)</f>
        <v>16.727499999999999</v>
      </c>
      <c r="J83" s="42">
        <f>SUMIFS('Demand forecast'!$I$9:$I$5832,'Demand forecast'!$B$9:$B$5832,$B83,'Demand forecast'!$C$9:$C$5832,J$6-0)</f>
        <v>17.5641</v>
      </c>
      <c r="K83" s="42">
        <f>SUMIFS('Demand forecast'!$I$9:$I$5832,'Demand forecast'!$B$9:$B$5832,$B83,'Demand forecast'!$C$9:$C$5832,K$6-0)</f>
        <v>17.215220666</v>
      </c>
      <c r="L83" s="42">
        <f>SUMIFS('Demand forecast'!$I$9:$I$5832,'Demand forecast'!$B$9:$B$5832,$B83,'Demand forecast'!$C$9:$C$5832,L$6-0)</f>
        <v>19.094979442509846</v>
      </c>
      <c r="M83" s="42">
        <f>SUMIFS('Demand forecast'!$I$9:$I$5832,'Demand forecast'!$B$9:$B$5832,$B83,'Demand forecast'!$C$9:$C$5832,M$6-0)</f>
        <v>22.160616695947237</v>
      </c>
      <c r="N83" s="42">
        <f>SUMIFS('Demand forecast'!$I$9:$I$5832,'Demand forecast'!$B$9:$B$5832,$B83,'Demand forecast'!$C$9:$C$5832,N$6-0)</f>
        <v>32.036276750054476</v>
      </c>
      <c r="O83" s="42">
        <f>SUMIFS('Demand forecast'!$I$9:$I$5832,'Demand forecast'!$B$9:$B$5832,$B83,'Demand forecast'!$C$9:$C$5832,O$6-0)</f>
        <v>34.20983916820424</v>
      </c>
      <c r="P83" s="42">
        <f>SUMIFS('Demand forecast'!$I$9:$I$5832,'Demand forecast'!$B$9:$B$5832,$B83,'Demand forecast'!$C$9:$C$5832,P$6-0)</f>
        <v>36.606090121475042</v>
      </c>
      <c r="Q83" s="42">
        <f>SUMIFS('Demand forecast'!$I$9:$I$5832,'Demand forecast'!$B$9:$B$5832,$B83,'Demand forecast'!$C$9:$C$5832,Q$6-0)</f>
        <v>38.997113526282376</v>
      </c>
      <c r="R83" s="42">
        <f>SUMIFS('Demand forecast'!$I$9:$I$5832,'Demand forecast'!$B$9:$B$5832,$B83,'Demand forecast'!$C$9:$C$5832,R$6-0)</f>
        <v>39.565996514486486</v>
      </c>
      <c r="S83" s="42">
        <f>SUMIFS('Demand forecast'!$I$9:$I$5832,'Demand forecast'!$B$9:$B$5832,$B83,'Demand forecast'!$C$9:$C$5832,S$6-0)</f>
        <v>40.130048123233799</v>
      </c>
      <c r="T83" s="42">
        <f>SUMIFS('Demand forecast'!$I$9:$I$5832,'Demand forecast'!$B$9:$B$5832,$B83,'Demand forecast'!$C$9:$C$5832,T$6-0)</f>
        <v>40.780960441298355</v>
      </c>
      <c r="U83" s="42">
        <f>SUMIFS('Demand forecast'!$I$9:$I$5832,'Demand forecast'!$B$9:$B$5832,$B83,'Demand forecast'!$C$9:$C$5832,U$6-0)</f>
        <v>41.431872759362932</v>
      </c>
    </row>
    <row r="84" spans="2:21" ht="15">
      <c r="B84" s="6" t="s">
        <v>145</v>
      </c>
      <c r="C84" s="6" t="str">
        <f>INDEX('Demand forecast'!$M$9:$M$5832,MATCH($B84,'Demand forecast'!$B$9:$B$5832,0))</f>
        <v>No</v>
      </c>
      <c r="D84" s="25">
        <f t="shared" si="4"/>
        <v>-1.6801125850045895E-2</v>
      </c>
      <c r="E84" s="6" t="str">
        <f t="shared" si="5"/>
        <v>Steady/falling</v>
      </c>
      <c r="F84" s="42">
        <f>SUMIFS('Demand forecast'!$I$9:$I$5832,'Demand forecast'!$B$9:$B$5832,$B84,'Demand forecast'!$C$9:$C$5832,F$6-0)</f>
        <v>33.554000000000002</v>
      </c>
      <c r="G84" s="42">
        <f>SUMIFS('Demand forecast'!$I$9:$I$5832,'Demand forecast'!$B$9:$B$5832,$B84,'Demand forecast'!$C$9:$C$5832,G$6-0)</f>
        <v>31.919999999999998</v>
      </c>
      <c r="H84" s="42">
        <f>SUMIFS('Demand forecast'!$I$9:$I$5832,'Demand forecast'!$B$9:$B$5832,$B84,'Demand forecast'!$C$9:$C$5832,H$6-0)</f>
        <v>34.592237126396135</v>
      </c>
      <c r="I84" s="42">
        <f>SUMIFS('Demand forecast'!$I$9:$I$5832,'Demand forecast'!$B$9:$B$5832,$B84,'Demand forecast'!$C$9:$C$5832,I$6-0)</f>
        <v>32.054099999999998</v>
      </c>
      <c r="J84" s="42">
        <f>SUMIFS('Demand forecast'!$I$9:$I$5832,'Demand forecast'!$B$9:$B$5832,$B84,'Demand forecast'!$C$9:$C$5832,J$6-0)</f>
        <v>33.979199999999999</v>
      </c>
      <c r="K84" s="42">
        <f>SUMIFS('Demand forecast'!$I$9:$I$5832,'Demand forecast'!$B$9:$B$5832,$B84,'Demand forecast'!$C$9:$C$5832,K$6-0)</f>
        <v>33.637815584999998</v>
      </c>
      <c r="L84" s="42">
        <f>SUMIFS('Demand forecast'!$I$9:$I$5832,'Demand forecast'!$B$9:$B$5832,$B84,'Demand forecast'!$C$9:$C$5832,L$6-0)</f>
        <v>34.642325212539944</v>
      </c>
      <c r="M84" s="42">
        <f>SUMIFS('Demand forecast'!$I$9:$I$5832,'Demand forecast'!$B$9:$B$5832,$B84,'Demand forecast'!$C$9:$C$5832,M$6-0)</f>
        <v>35.26740775687631</v>
      </c>
      <c r="N84" s="42">
        <f>SUMIFS('Demand forecast'!$I$9:$I$5832,'Demand forecast'!$B$9:$B$5832,$B84,'Demand forecast'!$C$9:$C$5832,N$6-0)</f>
        <v>31.670625836777614</v>
      </c>
      <c r="O84" s="42">
        <f>SUMIFS('Demand forecast'!$I$9:$I$5832,'Demand forecast'!$B$9:$B$5832,$B84,'Demand forecast'!$C$9:$C$5832,O$6-0)</f>
        <v>30.929200947897684</v>
      </c>
      <c r="P84" s="42">
        <f>SUMIFS('Demand forecast'!$I$9:$I$5832,'Demand forecast'!$B$9:$B$5832,$B84,'Demand forecast'!$C$9:$C$5832,P$6-0)</f>
        <v>30.49907804217079</v>
      </c>
      <c r="Q84" s="42">
        <f>SUMIFS('Demand forecast'!$I$9:$I$5832,'Demand forecast'!$B$9:$B$5832,$B84,'Demand forecast'!$C$9:$C$5832,Q$6-0)</f>
        <v>30.206202483092312</v>
      </c>
      <c r="R84" s="42">
        <f>SUMIFS('Demand forecast'!$I$9:$I$5832,'Demand forecast'!$B$9:$B$5832,$B84,'Demand forecast'!$C$9:$C$5832,R$6-0)</f>
        <v>30.052410681466792</v>
      </c>
      <c r="S84" s="42">
        <f>SUMIFS('Demand forecast'!$I$9:$I$5832,'Demand forecast'!$B$9:$B$5832,$B84,'Demand forecast'!$C$9:$C$5832,S$6-0)</f>
        <v>29.871213369832692</v>
      </c>
      <c r="T84" s="42">
        <f>SUMIFS('Demand forecast'!$I$9:$I$5832,'Demand forecast'!$B$9:$B$5832,$B84,'Demand forecast'!$C$9:$C$5832,T$6-0)</f>
        <v>29.806922338356465</v>
      </c>
      <c r="U84" s="42">
        <f>SUMIFS('Demand forecast'!$I$9:$I$5832,'Demand forecast'!$B$9:$B$5832,$B84,'Demand forecast'!$C$9:$C$5832,U$6-0)</f>
        <v>29.742631306880238</v>
      </c>
    </row>
    <row r="85" spans="2:21" ht="15">
      <c r="B85" s="6" t="s">
        <v>171</v>
      </c>
      <c r="C85" s="6" t="str">
        <f>INDEX('Demand forecast'!$M$9:$M$5832,MATCH($B85,'Demand forecast'!$B$9:$B$5832,0))</f>
        <v>No</v>
      </c>
      <c r="D85" s="25">
        <f t="shared" si="4"/>
        <v>-1.3072005275316378E-3</v>
      </c>
      <c r="E85" s="6" t="str">
        <f t="shared" si="5"/>
        <v>Steady/falling</v>
      </c>
      <c r="F85" s="42">
        <f>SUMIFS('Demand forecast'!$I$9:$I$5832,'Demand forecast'!$B$9:$B$5832,$B85,'Demand forecast'!$C$9:$C$5832,F$6-0)</f>
        <v>22.88</v>
      </c>
      <c r="G85" s="42">
        <f>SUMIFS('Demand forecast'!$I$9:$I$5832,'Demand forecast'!$B$9:$B$5832,$B85,'Demand forecast'!$C$9:$C$5832,G$6-0)</f>
        <v>21.78</v>
      </c>
      <c r="H85" s="42">
        <f>SUMIFS('Demand forecast'!$I$9:$I$5832,'Demand forecast'!$B$9:$B$5832,$B85,'Demand forecast'!$C$9:$C$5832,H$6-0)</f>
        <v>23.170618988879028</v>
      </c>
      <c r="I85" s="42">
        <f>SUMIFS('Demand forecast'!$I$9:$I$5832,'Demand forecast'!$B$9:$B$5832,$B85,'Demand forecast'!$C$9:$C$5832,I$6-0)</f>
        <v>21.440899999999999</v>
      </c>
      <c r="J85" s="42">
        <f>SUMIFS('Demand forecast'!$I$9:$I$5832,'Demand forecast'!$B$9:$B$5832,$B85,'Demand forecast'!$C$9:$C$5832,J$6-0)</f>
        <v>21.188099999999999</v>
      </c>
      <c r="K85" s="42">
        <f>SUMIFS('Demand forecast'!$I$9:$I$5832,'Demand forecast'!$B$9:$B$5832,$B85,'Demand forecast'!$C$9:$C$5832,K$6-0)</f>
        <v>21.349164678000001</v>
      </c>
      <c r="L85" s="42">
        <f>SUMIFS('Demand forecast'!$I$9:$I$5832,'Demand forecast'!$B$9:$B$5832,$B85,'Demand forecast'!$C$9:$C$5832,L$6-0)</f>
        <v>21.125453048552064</v>
      </c>
      <c r="M85" s="42">
        <f>SUMIFS('Demand forecast'!$I$9:$I$5832,'Demand forecast'!$B$9:$B$5832,$B85,'Demand forecast'!$C$9:$C$5832,M$6-0)</f>
        <v>20.911535608073116</v>
      </c>
      <c r="N85" s="42">
        <f>SUMIFS('Demand forecast'!$I$9:$I$5832,'Demand forecast'!$B$9:$B$5832,$B85,'Demand forecast'!$C$9:$C$5832,N$6-0)</f>
        <v>20.768329906167825</v>
      </c>
      <c r="O85" s="42">
        <f>SUMIFS('Demand forecast'!$I$9:$I$5832,'Demand forecast'!$B$9:$B$5832,$B85,'Demand forecast'!$C$9:$C$5832,O$6-0)</f>
        <v>20.514880481157611</v>
      </c>
      <c r="P85" s="42">
        <f>SUMIFS('Demand forecast'!$I$9:$I$5832,'Demand forecast'!$B$9:$B$5832,$B85,'Demand forecast'!$C$9:$C$5832,P$6-0)</f>
        <v>20.437331051635386</v>
      </c>
      <c r="Q85" s="42">
        <f>SUMIFS('Demand forecast'!$I$9:$I$5832,'Demand forecast'!$B$9:$B$5832,$B85,'Demand forecast'!$C$9:$C$5832,Q$6-0)</f>
        <v>20.441970315109799</v>
      </c>
      <c r="R85" s="42">
        <f>SUMIFS('Demand forecast'!$I$9:$I$5832,'Demand forecast'!$B$9:$B$5832,$B85,'Demand forecast'!$C$9:$C$5832,R$6-0)</f>
        <v>20.530814875990707</v>
      </c>
      <c r="S85" s="42">
        <f>SUMIFS('Demand forecast'!$I$9:$I$5832,'Demand forecast'!$B$9:$B$5832,$B85,'Demand forecast'!$C$9:$C$5832,S$6-0)</f>
        <v>20.60616306196221</v>
      </c>
      <c r="T85" s="42">
        <f>SUMIFS('Demand forecast'!$I$9:$I$5832,'Demand forecast'!$B$9:$B$5832,$B85,'Demand forecast'!$C$9:$C$5832,T$6-0)</f>
        <v>20.742187437026207</v>
      </c>
      <c r="U85" s="42">
        <f>SUMIFS('Demand forecast'!$I$9:$I$5832,'Demand forecast'!$B$9:$B$5832,$B85,'Demand forecast'!$C$9:$C$5832,U$6-0)</f>
        <v>20.8782118120902</v>
      </c>
    </row>
    <row r="86" spans="2:21" ht="15">
      <c r="B86" s="6" t="s">
        <v>172</v>
      </c>
      <c r="C86" s="6" t="str">
        <f>INDEX('Demand forecast'!$M$9:$M$5832,MATCH($B86,'Demand forecast'!$B$9:$B$5832,0))</f>
        <v>No</v>
      </c>
      <c r="D86" s="25">
        <f t="shared" si="4"/>
        <v>4.4711128529048683E-2</v>
      </c>
      <c r="E86" s="6" t="str">
        <f t="shared" si="5"/>
        <v>High growth</v>
      </c>
      <c r="F86" s="42">
        <f>SUMIFS('Demand forecast'!$I$9:$I$5832,'Demand forecast'!$B$9:$B$5832,$B86,'Demand forecast'!$C$9:$C$5832,F$6-0)</f>
        <v>6.0990000000000002</v>
      </c>
      <c r="G86" s="42">
        <f>SUMIFS('Demand forecast'!$I$9:$I$5832,'Demand forecast'!$B$9:$B$5832,$B86,'Demand forecast'!$C$9:$C$5832,G$6-0)</f>
        <v>5.89</v>
      </c>
      <c r="H86" s="42">
        <f>SUMIFS('Demand forecast'!$I$9:$I$5832,'Demand forecast'!$B$9:$B$5832,$B86,'Demand forecast'!$C$9:$C$5832,H$6-0)</f>
        <v>5.8650000000000002</v>
      </c>
      <c r="I86" s="42">
        <f>SUMIFS('Demand forecast'!$I$9:$I$5832,'Demand forecast'!$B$9:$B$5832,$B86,'Demand forecast'!$C$9:$C$5832,I$6-0)</f>
        <v>5.0880000000000001</v>
      </c>
      <c r="J86" s="42">
        <f>SUMIFS('Demand forecast'!$I$9:$I$5832,'Demand forecast'!$B$9:$B$5832,$B86,'Demand forecast'!$C$9:$C$5832,J$6-0)</f>
        <v>5.9820000000000002</v>
      </c>
      <c r="K86" s="42">
        <f>SUMIFS('Demand forecast'!$I$9:$I$5832,'Demand forecast'!$B$9:$B$5832,$B86,'Demand forecast'!$C$9:$C$5832,K$6-0)</f>
        <v>5.63</v>
      </c>
      <c r="L86" s="42">
        <f>SUMIFS('Demand forecast'!$I$9:$I$5832,'Demand forecast'!$B$9:$B$5832,$B86,'Demand forecast'!$C$9:$C$5832,L$6-0)</f>
        <v>5.5325487623554164</v>
      </c>
      <c r="M86" s="42">
        <f>SUMIFS('Demand forecast'!$I$9:$I$5832,'Demand forecast'!$B$9:$B$5832,$B86,'Demand forecast'!$C$9:$C$5832,M$6-0)</f>
        <v>5.9066373351107311</v>
      </c>
      <c r="N86" s="42">
        <f>SUMIFS('Demand forecast'!$I$9:$I$5832,'Demand forecast'!$B$9:$B$5832,$B86,'Demand forecast'!$C$9:$C$5832,N$6-0)</f>
        <v>8.2196472703303609</v>
      </c>
      <c r="O86" s="42">
        <f>SUMIFS('Demand forecast'!$I$9:$I$5832,'Demand forecast'!$B$9:$B$5832,$B86,'Demand forecast'!$C$9:$C$5832,O$6-0)</f>
        <v>8.0833416817017785</v>
      </c>
      <c r="P86" s="42">
        <f>SUMIFS('Demand forecast'!$I$9:$I$5832,'Demand forecast'!$B$9:$B$5832,$B86,'Demand forecast'!$C$9:$C$5832,P$6-0)</f>
        <v>8.0229884620040988</v>
      </c>
      <c r="Q86" s="42">
        <f>SUMIFS('Demand forecast'!$I$9:$I$5832,'Demand forecast'!$B$9:$B$5832,$B86,'Demand forecast'!$C$9:$C$5832,Q$6-0)</f>
        <v>8.0102485684729672</v>
      </c>
      <c r="R86" s="42">
        <f>SUMIFS('Demand forecast'!$I$9:$I$5832,'Demand forecast'!$B$9:$B$5832,$B86,'Demand forecast'!$C$9:$C$5832,R$6-0)</f>
        <v>8.0468943380270623</v>
      </c>
      <c r="S86" s="42">
        <f>SUMIFS('Demand forecast'!$I$9:$I$5832,'Demand forecast'!$B$9:$B$5832,$B86,'Demand forecast'!$C$9:$C$5832,S$6-0)</f>
        <v>8.0777625863000591</v>
      </c>
      <c r="T86" s="42">
        <f>SUMIFS('Demand forecast'!$I$9:$I$5832,'Demand forecast'!$B$9:$B$5832,$B86,'Demand forecast'!$C$9:$C$5832,T$6-0)</f>
        <v>8.1396119331042662</v>
      </c>
      <c r="U86" s="42">
        <f>SUMIFS('Demand forecast'!$I$9:$I$5832,'Demand forecast'!$B$9:$B$5832,$B86,'Demand forecast'!$C$9:$C$5832,U$6-0)</f>
        <v>8.2014612799084752</v>
      </c>
    </row>
    <row r="87" spans="2:21" ht="15">
      <c r="B87" s="6" t="s">
        <v>59</v>
      </c>
      <c r="C87" s="6" t="str">
        <f>INDEX('Demand forecast'!$M$9:$M$5832,MATCH($B87,'Demand forecast'!$B$9:$B$5832,0))</f>
        <v>No</v>
      </c>
      <c r="D87" s="25">
        <f t="shared" si="4"/>
        <v>2.0714144769659271E-2</v>
      </c>
      <c r="E87" s="6" t="str">
        <f t="shared" si="5"/>
        <v>High growth</v>
      </c>
      <c r="F87" s="42">
        <f>SUMIFS('Demand forecast'!$I$9:$I$5832,'Demand forecast'!$B$9:$B$5832,$B87,'Demand forecast'!$C$9:$C$5832,F$6-0)</f>
        <v>24.68</v>
      </c>
      <c r="G87" s="42">
        <f>SUMIFS('Demand forecast'!$I$9:$I$5832,'Demand forecast'!$B$9:$B$5832,$B87,'Demand forecast'!$C$9:$C$5832,G$6-0)</f>
        <v>23.89</v>
      </c>
      <c r="H87" s="42">
        <f>SUMIFS('Demand forecast'!$I$9:$I$5832,'Demand forecast'!$B$9:$B$5832,$B87,'Demand forecast'!$C$9:$C$5832,H$6-0)</f>
        <v>26.980074810557827</v>
      </c>
      <c r="I87" s="42">
        <f>SUMIFS('Demand forecast'!$I$9:$I$5832,'Demand forecast'!$B$9:$B$5832,$B87,'Demand forecast'!$C$9:$C$5832,I$6-0)</f>
        <v>26.986000000000001</v>
      </c>
      <c r="J87" s="42">
        <f>SUMIFS('Demand forecast'!$I$9:$I$5832,'Demand forecast'!$B$9:$B$5832,$B87,'Demand forecast'!$C$9:$C$5832,J$6-0)</f>
        <v>26.687667197</v>
      </c>
      <c r="K87" s="42">
        <f>SUMIFS('Demand forecast'!$I$9:$I$5832,'Demand forecast'!$B$9:$B$5832,$B87,'Demand forecast'!$C$9:$C$5832,K$6-0)</f>
        <v>26.959033612999999</v>
      </c>
      <c r="L87" s="42">
        <f>SUMIFS('Demand forecast'!$I$9:$I$5832,'Demand forecast'!$B$9:$B$5832,$B87,'Demand forecast'!$C$9:$C$5832,L$6-0)</f>
        <v>31.779319234327367</v>
      </c>
      <c r="M87" s="42">
        <f>SUMIFS('Demand forecast'!$I$9:$I$5832,'Demand forecast'!$B$9:$B$5832,$B87,'Demand forecast'!$C$9:$C$5832,M$6-0)</f>
        <v>37.022863419067406</v>
      </c>
      <c r="N87" s="42">
        <f>SUMIFS('Demand forecast'!$I$9:$I$5832,'Demand forecast'!$B$9:$B$5832,$B87,'Demand forecast'!$C$9:$C$5832,N$6-0)</f>
        <v>38.835089151003885</v>
      </c>
      <c r="O87" s="42">
        <f>SUMIFS('Demand forecast'!$I$9:$I$5832,'Demand forecast'!$B$9:$B$5832,$B87,'Demand forecast'!$C$9:$C$5832,O$6-0)</f>
        <v>38.549002439491844</v>
      </c>
      <c r="P87" s="42">
        <f>SUMIFS('Demand forecast'!$I$9:$I$5832,'Demand forecast'!$B$9:$B$5832,$B87,'Demand forecast'!$C$9:$C$5832,P$6-0)</f>
        <v>38.290940708903882</v>
      </c>
      <c r="Q87" s="42">
        <f>SUMIFS('Demand forecast'!$I$9:$I$5832,'Demand forecast'!$B$9:$B$5832,$B87,'Demand forecast'!$C$9:$C$5832,Q$6-0)</f>
        <v>38.125786610552353</v>
      </c>
      <c r="R87" s="42">
        <f>SUMIFS('Demand forecast'!$I$9:$I$5832,'Demand forecast'!$B$9:$B$5832,$B87,'Demand forecast'!$C$9:$C$5832,R$6-0)</f>
        <v>38.053671238603691</v>
      </c>
      <c r="S87" s="42">
        <f>SUMIFS('Demand forecast'!$I$9:$I$5832,'Demand forecast'!$B$9:$B$5832,$B87,'Demand forecast'!$C$9:$C$5832,S$6-0)</f>
        <v>37.97068910404888</v>
      </c>
      <c r="T87" s="42">
        <f>SUMIFS('Demand forecast'!$I$9:$I$5832,'Demand forecast'!$B$9:$B$5832,$B87,'Demand forecast'!$C$9:$C$5832,T$6-0)</f>
        <v>38.094953165054861</v>
      </c>
      <c r="U87" s="42">
        <f>SUMIFS('Demand forecast'!$I$9:$I$5832,'Demand forecast'!$B$9:$B$5832,$B87,'Demand forecast'!$C$9:$C$5832,U$6-0)</f>
        <v>38.219217226060849</v>
      </c>
    </row>
    <row r="88" spans="2:21" ht="15">
      <c r="B88" s="6" t="s">
        <v>109</v>
      </c>
      <c r="C88" s="6" t="str">
        <f>INDEX('Demand forecast'!$M$9:$M$5832,MATCH($B88,'Demand forecast'!$B$9:$B$5832,0))</f>
        <v>No</v>
      </c>
      <c r="D88" s="25">
        <f t="shared" si="4"/>
        <v>4.3602940412647451E-2</v>
      </c>
      <c r="E88" s="6" t="str">
        <f t="shared" si="5"/>
        <v>High growth</v>
      </c>
      <c r="F88" s="42">
        <f>SUMIFS('Demand forecast'!$I$9:$I$5832,'Demand forecast'!$B$9:$B$5832,$B88,'Demand forecast'!$C$9:$C$5832,F$6-0)</f>
        <v>29.785</v>
      </c>
      <c r="G88" s="42">
        <f>SUMIFS('Demand forecast'!$I$9:$I$5832,'Demand forecast'!$B$9:$B$5832,$B88,'Demand forecast'!$C$9:$C$5832,G$6-0)</f>
        <v>28.24</v>
      </c>
      <c r="H88" s="42">
        <f>SUMIFS('Demand forecast'!$I$9:$I$5832,'Demand forecast'!$B$9:$B$5832,$B88,'Demand forecast'!$C$9:$C$5832,H$6-0)</f>
        <v>30.329131958933456</v>
      </c>
      <c r="I88" s="42">
        <f>SUMIFS('Demand forecast'!$I$9:$I$5832,'Demand forecast'!$B$9:$B$5832,$B88,'Demand forecast'!$C$9:$C$5832,I$6-0)</f>
        <v>29.3445</v>
      </c>
      <c r="J88" s="42">
        <f>SUMIFS('Demand forecast'!$I$9:$I$5832,'Demand forecast'!$B$9:$B$5832,$B88,'Demand forecast'!$C$9:$C$5832,J$6-0)</f>
        <v>29.5992</v>
      </c>
      <c r="K88" s="42">
        <f>SUMIFS('Demand forecast'!$I$9:$I$5832,'Demand forecast'!$B$9:$B$5832,$B88,'Demand forecast'!$C$9:$C$5832,K$6-0)</f>
        <v>24.895412478000001</v>
      </c>
      <c r="L88" s="42">
        <f>SUMIFS('Demand forecast'!$I$9:$I$5832,'Demand forecast'!$B$9:$B$5832,$B88,'Demand forecast'!$C$9:$C$5832,L$6-0)</f>
        <v>24.131602932575213</v>
      </c>
      <c r="M88" s="42">
        <f>SUMIFS('Demand forecast'!$I$9:$I$5832,'Demand forecast'!$B$9:$B$5832,$B88,'Demand forecast'!$C$9:$C$5832,M$6-0)</f>
        <v>27.79640815095944</v>
      </c>
      <c r="N88" s="42">
        <f>SUMIFS('Demand forecast'!$I$9:$I$5832,'Demand forecast'!$B$9:$B$5832,$B88,'Demand forecast'!$C$9:$C$5832,N$6-0)</f>
        <v>29.172095088757164</v>
      </c>
      <c r="O88" s="42">
        <f>SUMIFS('Demand forecast'!$I$9:$I$5832,'Demand forecast'!$B$9:$B$5832,$B88,'Demand forecast'!$C$9:$C$5832,O$6-0)</f>
        <v>29.344523886636892</v>
      </c>
      <c r="P88" s="42">
        <f>SUMIFS('Demand forecast'!$I$9:$I$5832,'Demand forecast'!$B$9:$B$5832,$B88,'Demand forecast'!$C$9:$C$5832,P$6-0)</f>
        <v>29.949278166958404</v>
      </c>
      <c r="Q88" s="42">
        <f>SUMIFS('Demand forecast'!$I$9:$I$5832,'Demand forecast'!$B$9:$B$5832,$B88,'Demand forecast'!$C$9:$C$5832,Q$6-0)</f>
        <v>30.697163415516592</v>
      </c>
      <c r="R88" s="42">
        <f>SUMIFS('Demand forecast'!$I$9:$I$5832,'Demand forecast'!$B$9:$B$5832,$B88,'Demand forecast'!$C$9:$C$5832,R$6-0)</f>
        <v>31.712382322993445</v>
      </c>
      <c r="S88" s="42">
        <f>SUMIFS('Demand forecast'!$I$9:$I$5832,'Demand forecast'!$B$9:$B$5832,$B88,'Demand forecast'!$C$9:$C$5832,S$6-0)</f>
        <v>32.819411165950811</v>
      </c>
      <c r="T88" s="42">
        <f>SUMIFS('Demand forecast'!$I$9:$I$5832,'Demand forecast'!$B$9:$B$5832,$B88,'Demand forecast'!$C$9:$C$5832,T$6-0)</f>
        <v>34.126038052203363</v>
      </c>
      <c r="U88" s="42">
        <f>SUMIFS('Demand forecast'!$I$9:$I$5832,'Demand forecast'!$B$9:$B$5832,$B88,'Demand forecast'!$C$9:$C$5832,U$6-0)</f>
        <v>35.432664938455908</v>
      </c>
    </row>
    <row r="89" spans="2:21" ht="15">
      <c r="B89" s="6" t="s">
        <v>163</v>
      </c>
      <c r="C89" s="6" t="str">
        <f>INDEX('Demand forecast'!$M$9:$M$5832,MATCH($B89,'Demand forecast'!$B$9:$B$5832,0))</f>
        <v>No</v>
      </c>
      <c r="D89" s="25">
        <f t="shared" si="4"/>
        <v>7.7819685827046792E-2</v>
      </c>
      <c r="E89" s="6" t="str">
        <f t="shared" si="5"/>
        <v>High growth</v>
      </c>
      <c r="F89" s="42">
        <f>SUMIFS('Demand forecast'!$I$9:$I$5832,'Demand forecast'!$B$9:$B$5832,$B89,'Demand forecast'!$C$9:$C$5832,F$6-0)</f>
        <v>48.875999999999998</v>
      </c>
      <c r="G89" s="42">
        <f>SUMIFS('Demand forecast'!$I$9:$I$5832,'Demand forecast'!$B$9:$B$5832,$B89,'Demand forecast'!$C$9:$C$5832,G$6-0)</f>
        <v>47.15</v>
      </c>
      <c r="H89" s="42">
        <f>SUMIFS('Demand forecast'!$I$9:$I$5832,'Demand forecast'!$B$9:$B$5832,$B89,'Demand forecast'!$C$9:$C$5832,H$6-0)</f>
        <v>48.036323264462766</v>
      </c>
      <c r="I89" s="42">
        <f>SUMIFS('Demand forecast'!$I$9:$I$5832,'Demand forecast'!$B$9:$B$5832,$B89,'Demand forecast'!$C$9:$C$5832,I$6-0)</f>
        <v>48.476500000000001</v>
      </c>
      <c r="J89" s="42">
        <f>SUMIFS('Demand forecast'!$I$9:$I$5832,'Demand forecast'!$B$9:$B$5832,$B89,'Demand forecast'!$C$9:$C$5832,J$6-0)</f>
        <v>45.9315</v>
      </c>
      <c r="K89" s="42">
        <f>SUMIFS('Demand forecast'!$I$9:$I$5832,'Demand forecast'!$B$9:$B$5832,$B89,'Demand forecast'!$C$9:$C$5832,K$6-0)</f>
        <v>43.78303425</v>
      </c>
      <c r="L89" s="42">
        <f>SUMIFS('Demand forecast'!$I$9:$I$5832,'Demand forecast'!$B$9:$B$5832,$B89,'Demand forecast'!$C$9:$C$5832,L$6-0)</f>
        <v>57.564544197915602</v>
      </c>
      <c r="M89" s="42">
        <f>SUMIFS('Demand forecast'!$I$9:$I$5832,'Demand forecast'!$B$9:$B$5832,$B89,'Demand forecast'!$C$9:$C$5832,M$6-0)</f>
        <v>70.313338176314929</v>
      </c>
      <c r="N89" s="42">
        <f>SUMIFS('Demand forecast'!$I$9:$I$5832,'Demand forecast'!$B$9:$B$5832,$B89,'Demand forecast'!$C$9:$C$5832,N$6-0)</f>
        <v>73.914265104732991</v>
      </c>
      <c r="O89" s="42">
        <f>SUMIFS('Demand forecast'!$I$9:$I$5832,'Demand forecast'!$B$9:$B$5832,$B89,'Demand forecast'!$C$9:$C$5832,O$6-0)</f>
        <v>73.906536350786126</v>
      </c>
      <c r="P89" s="42">
        <f>SUMIFS('Demand forecast'!$I$9:$I$5832,'Demand forecast'!$B$9:$B$5832,$B89,'Demand forecast'!$C$9:$C$5832,P$6-0)</f>
        <v>86.51127011942981</v>
      </c>
      <c r="Q89" s="42">
        <f>SUMIFS('Demand forecast'!$I$9:$I$5832,'Demand forecast'!$B$9:$B$5832,$B89,'Demand forecast'!$C$9:$C$5832,Q$6-0)</f>
        <v>93.422715063370049</v>
      </c>
      <c r="R89" s="42">
        <f>SUMIFS('Demand forecast'!$I$9:$I$5832,'Demand forecast'!$B$9:$B$5832,$B89,'Demand forecast'!$C$9:$C$5832,R$6-0)</f>
        <v>99.612459056091595</v>
      </c>
      <c r="S89" s="42">
        <f>SUMIFS('Demand forecast'!$I$9:$I$5832,'Demand forecast'!$B$9:$B$5832,$B89,'Demand forecast'!$C$9:$C$5832,S$6-0)</f>
        <v>104.4922988264246</v>
      </c>
      <c r="T89" s="42">
        <f>SUMIFS('Demand forecast'!$I$9:$I$5832,'Demand forecast'!$B$9:$B$5832,$B89,'Demand forecast'!$C$9:$C$5832,T$6-0)</f>
        <v>109.02236141963515</v>
      </c>
      <c r="U89" s="42">
        <f>SUMIFS('Demand forecast'!$I$9:$I$5832,'Demand forecast'!$B$9:$B$5832,$B89,'Demand forecast'!$C$9:$C$5832,U$6-0)</f>
        <v>112.997822274584</v>
      </c>
    </row>
    <row r="90" spans="2:21" ht="15">
      <c r="B90" s="6" t="s">
        <v>431</v>
      </c>
      <c r="C90" s="6" t="str">
        <f>INDEX('Demand forecast'!$M$9:$M$5832,MATCH($B90,'Demand forecast'!$B$9:$B$5832,0))</f>
        <v>No</v>
      </c>
      <c r="D90" s="69">
        <f>(U90/M90)^(1/($U$6-$M$6)) - 1</f>
        <v>8.6349992580214474E-2</v>
      </c>
      <c r="E90" s="6" t="str">
        <f t="shared" si="5"/>
        <v>High growth</v>
      </c>
      <c r="F90" s="42">
        <f>SUMIFS('Demand forecast'!$I$9:$I$5832,'Demand forecast'!$B$9:$B$5832,$B90,'Demand forecast'!$C$9:$C$5832,F$6-0)</f>
        <v>0</v>
      </c>
      <c r="G90" s="42">
        <f>SUMIFS('Demand forecast'!$I$9:$I$5832,'Demand forecast'!$B$9:$B$5832,$B90,'Demand forecast'!$C$9:$C$5832,G$6-0)</f>
        <v>0</v>
      </c>
      <c r="H90" s="42">
        <f>SUMIFS('Demand forecast'!$I$9:$I$5832,'Demand forecast'!$B$9:$B$5832,$B90,'Demand forecast'!$C$9:$C$5832,H$6-0)</f>
        <v>0</v>
      </c>
      <c r="I90" s="42">
        <f>SUMIFS('Demand forecast'!$I$9:$I$5832,'Demand forecast'!$B$9:$B$5832,$B90,'Demand forecast'!$C$9:$C$5832,I$6-0)</f>
        <v>0</v>
      </c>
      <c r="J90" s="42">
        <f>SUMIFS('Demand forecast'!$I$9:$I$5832,'Demand forecast'!$B$9:$B$5832,$B90,'Demand forecast'!$C$9:$C$5832,J$6-0)</f>
        <v>0</v>
      </c>
      <c r="K90" s="42">
        <f>SUMIFS('Demand forecast'!$I$9:$I$5832,'Demand forecast'!$B$9:$B$5832,$B90,'Demand forecast'!$C$9:$C$5832,K$6-0)</f>
        <v>0</v>
      </c>
      <c r="L90" s="42">
        <f>SUMIFS('Demand forecast'!$I$9:$I$5832,'Demand forecast'!$B$9:$B$5832,$B90,'Demand forecast'!$C$9:$C$5832,L$6-0)</f>
        <v>0</v>
      </c>
      <c r="M90" s="42">
        <f>SUMIFS('Demand forecast'!$I$9:$I$5832,'Demand forecast'!$B$9:$B$5832,$B90,'Demand forecast'!$C$9:$C$5832,M$6-0)</f>
        <v>24.777899999999999</v>
      </c>
      <c r="N90" s="42">
        <f>SUMIFS('Demand forecast'!$I$9:$I$5832,'Demand forecast'!$B$9:$B$5832,$B90,'Demand forecast'!$C$9:$C$5832,N$6-0)</f>
        <v>26.943899999999996</v>
      </c>
      <c r="O90" s="42">
        <f>SUMIFS('Demand forecast'!$I$9:$I$5832,'Demand forecast'!$B$9:$B$5832,$B90,'Demand forecast'!$C$9:$C$5832,O$6-0)</f>
        <v>28.881899999999995</v>
      </c>
      <c r="P90" s="42">
        <f>SUMIFS('Demand forecast'!$I$9:$I$5832,'Demand forecast'!$B$9:$B$5832,$B90,'Demand forecast'!$C$9:$C$5832,P$6-0)</f>
        <v>34.764299999999999</v>
      </c>
      <c r="Q90" s="42">
        <f>SUMIFS('Demand forecast'!$I$9:$I$5832,'Demand forecast'!$B$9:$B$5832,$B90,'Demand forecast'!$C$9:$C$5832,Q$6-0)</f>
        <v>39.628299999999996</v>
      </c>
      <c r="R90" s="42">
        <f>SUMIFS('Demand forecast'!$I$9:$I$5832,'Demand forecast'!$B$9:$B$5832,$B90,'Demand forecast'!$C$9:$C$5832,R$6-0)</f>
        <v>43.299099999999996</v>
      </c>
      <c r="S90" s="42">
        <f>SUMIFS('Demand forecast'!$I$9:$I$5832,'Demand forecast'!$B$9:$B$5832,$B90,'Demand forecast'!$C$9:$C$5832,S$6-0)</f>
        <v>45.449899999999992</v>
      </c>
      <c r="T90" s="42">
        <f>SUMIFS('Demand forecast'!$I$9:$I$5832,'Demand forecast'!$B$9:$B$5832,$B90,'Demand forecast'!$C$9:$C$5832,T$6-0)</f>
        <v>47.608299999999993</v>
      </c>
      <c r="U90" s="42">
        <f>SUMIFS('Demand forecast'!$I$9:$I$5832,'Demand forecast'!$B$9:$B$5832,$B90,'Demand forecast'!$C$9:$C$5832,U$6-0)</f>
        <v>48.064299999999989</v>
      </c>
    </row>
    <row r="91" spans="2:21" ht="15">
      <c r="B91" s="6" t="s">
        <v>432</v>
      </c>
      <c r="C91" s="6" t="str">
        <f>INDEX('Demand forecast'!$M$9:$M$5832,MATCH($B91,'Demand forecast'!$B$9:$B$5832,0))</f>
        <v>Yes</v>
      </c>
      <c r="D91" s="69">
        <v>0</v>
      </c>
      <c r="E91" s="6" t="str">
        <f t="shared" si="5"/>
        <v>Steady/falling</v>
      </c>
      <c r="F91" s="42">
        <f>SUMIFS('Demand forecast'!$I$9:$I$5832,'Demand forecast'!$B$9:$B$5832,$B91,'Demand forecast'!$C$9:$C$5832,F$6-0)</f>
        <v>0</v>
      </c>
      <c r="G91" s="42">
        <f>SUMIFS('Demand forecast'!$I$9:$I$5832,'Demand forecast'!$B$9:$B$5832,$B91,'Demand forecast'!$C$9:$C$5832,G$6-0)</f>
        <v>0</v>
      </c>
      <c r="H91" s="42">
        <f>SUMIFS('Demand forecast'!$I$9:$I$5832,'Demand forecast'!$B$9:$B$5832,$B91,'Demand forecast'!$C$9:$C$5832,H$6-0)</f>
        <v>0</v>
      </c>
      <c r="I91" s="42">
        <f>SUMIFS('Demand forecast'!$I$9:$I$5832,'Demand forecast'!$B$9:$B$5832,$B91,'Demand forecast'!$C$9:$C$5832,I$6-0)</f>
        <v>0</v>
      </c>
      <c r="J91" s="42">
        <f>SUMIFS('Demand forecast'!$I$9:$I$5832,'Demand forecast'!$B$9:$B$5832,$B91,'Demand forecast'!$C$9:$C$5832,J$6-0)</f>
        <v>0</v>
      </c>
      <c r="K91" s="42">
        <f>SUMIFS('Demand forecast'!$I$9:$I$5832,'Demand forecast'!$B$9:$B$5832,$B91,'Demand forecast'!$C$9:$C$5832,K$6-0)</f>
        <v>0</v>
      </c>
      <c r="L91" s="42">
        <f>SUMIFS('Demand forecast'!$I$9:$I$5832,'Demand forecast'!$B$9:$B$5832,$B91,'Demand forecast'!$C$9:$C$5832,L$6-0)</f>
        <v>0</v>
      </c>
      <c r="M91" s="42">
        <f>SUMIFS('Demand forecast'!$I$9:$I$5832,'Demand forecast'!$B$9:$B$5832,$B91,'Demand forecast'!$C$9:$C$5832,M$6-0)</f>
        <v>0</v>
      </c>
      <c r="N91" s="42">
        <f>SUMIFS('Demand forecast'!$I$9:$I$5832,'Demand forecast'!$B$9:$B$5832,$B91,'Demand forecast'!$C$9:$C$5832,N$6-0)</f>
        <v>0</v>
      </c>
      <c r="O91" s="42">
        <f>SUMIFS('Demand forecast'!$I$9:$I$5832,'Demand forecast'!$B$9:$B$5832,$B91,'Demand forecast'!$C$9:$C$5832,O$6-0)</f>
        <v>0</v>
      </c>
      <c r="P91" s="42">
        <f>SUMIFS('Demand forecast'!$I$9:$I$5832,'Demand forecast'!$B$9:$B$5832,$B91,'Demand forecast'!$C$9:$C$5832,P$6-0)</f>
        <v>0</v>
      </c>
      <c r="Q91" s="42">
        <f>SUMIFS('Demand forecast'!$I$9:$I$5832,'Demand forecast'!$B$9:$B$5832,$B91,'Demand forecast'!$C$9:$C$5832,Q$6-0)</f>
        <v>0</v>
      </c>
      <c r="R91" s="42">
        <f>SUMIFS('Demand forecast'!$I$9:$I$5832,'Demand forecast'!$B$9:$B$5832,$B91,'Demand forecast'!$C$9:$C$5832,R$6-0)</f>
        <v>0</v>
      </c>
      <c r="S91" s="42">
        <f>SUMIFS('Demand forecast'!$I$9:$I$5832,'Demand forecast'!$B$9:$B$5832,$B91,'Demand forecast'!$C$9:$C$5832,S$6-0)</f>
        <v>0</v>
      </c>
      <c r="T91" s="42">
        <f>SUMIFS('Demand forecast'!$I$9:$I$5832,'Demand forecast'!$B$9:$B$5832,$B91,'Demand forecast'!$C$9:$C$5832,T$6-0)</f>
        <v>0</v>
      </c>
      <c r="U91" s="42">
        <f>SUMIFS('Demand forecast'!$I$9:$I$5832,'Demand forecast'!$B$9:$B$5832,$B91,'Demand forecast'!$C$9:$C$5832,U$6-0)</f>
        <v>0</v>
      </c>
    </row>
    <row r="92" spans="2:21" ht="15">
      <c r="B92" s="6" t="s">
        <v>29</v>
      </c>
      <c r="C92" s="6" t="str">
        <f>INDEX('Demand forecast'!$M$9:$M$5832,MATCH($B92,'Demand forecast'!$B$9:$B$5832,0))</f>
        <v>No</v>
      </c>
      <c r="D92" s="25">
        <f t="shared" si="4"/>
        <v>3.7356873734362805E-2</v>
      </c>
      <c r="E92" s="6" t="str">
        <f t="shared" si="5"/>
        <v>High growth</v>
      </c>
      <c r="F92" s="42">
        <f>SUMIFS('Demand forecast'!$I$9:$I$5832,'Demand forecast'!$B$9:$B$5832,$B92,'Demand forecast'!$C$9:$C$5832,F$6-0)</f>
        <v>0.39200000000000002</v>
      </c>
      <c r="G92" s="42">
        <f>SUMIFS('Demand forecast'!$I$9:$I$5832,'Demand forecast'!$B$9:$B$5832,$B92,'Demand forecast'!$C$9:$C$5832,G$6-0)</f>
        <v>0.45800000000000002</v>
      </c>
      <c r="H92" s="42">
        <f>SUMIFS('Demand forecast'!$I$9:$I$5832,'Demand forecast'!$B$9:$B$5832,$B92,'Demand forecast'!$C$9:$C$5832,H$6-0)</f>
        <v>0.4</v>
      </c>
      <c r="I92" s="42">
        <f>SUMIFS('Demand forecast'!$I$9:$I$5832,'Demand forecast'!$B$9:$B$5832,$B92,'Demand forecast'!$C$9:$C$5832,I$6-0)</f>
        <v>0.35399999999999998</v>
      </c>
      <c r="J92" s="42">
        <f>SUMIFS('Demand forecast'!$I$9:$I$5832,'Demand forecast'!$B$9:$B$5832,$B92,'Demand forecast'!$C$9:$C$5832,J$6-0)</f>
        <v>0.221</v>
      </c>
      <c r="K92" s="42">
        <f>SUMIFS('Demand forecast'!$I$9:$I$5832,'Demand forecast'!$B$9:$B$5832,$B92,'Demand forecast'!$C$9:$C$5832,K$6-0)</f>
        <v>0.15629999999999999</v>
      </c>
      <c r="L92" s="42">
        <f>SUMIFS('Demand forecast'!$I$9:$I$5832,'Demand forecast'!$B$9:$B$5832,$B92,'Demand forecast'!$C$9:$C$5832,L$6-0)</f>
        <v>0.15517223154637569</v>
      </c>
      <c r="M92" s="42">
        <f>SUMIFS('Demand forecast'!$I$9:$I$5832,'Demand forecast'!$B$9:$B$5832,$B92,'Demand forecast'!$C$9:$C$5832,M$6-0)</f>
        <v>0.15420500984978272</v>
      </c>
      <c r="N92" s="42">
        <f>SUMIFS('Demand forecast'!$I$9:$I$5832,'Demand forecast'!$B$9:$B$5832,$B92,'Demand forecast'!$C$9:$C$5832,N$6-0)</f>
        <v>0.15648441250516854</v>
      </c>
      <c r="O92" s="42">
        <f>SUMIFS('Demand forecast'!$I$9:$I$5832,'Demand forecast'!$B$9:$B$5832,$B92,'Demand forecast'!$C$9:$C$5832,O$6-0)</f>
        <v>0.15584806236241633</v>
      </c>
      <c r="P92" s="42">
        <f>SUMIFS('Demand forecast'!$I$9:$I$5832,'Demand forecast'!$B$9:$B$5832,$B92,'Demand forecast'!$C$9:$C$5832,P$6-0)</f>
        <v>0.16008736036780088</v>
      </c>
      <c r="Q92" s="42">
        <f>SUMIFS('Demand forecast'!$I$9:$I$5832,'Demand forecast'!$B$9:$B$5832,$B92,'Demand forecast'!$C$9:$C$5832,Q$6-0)</f>
        <v>0.1675649804786607</v>
      </c>
      <c r="R92" s="42">
        <f>SUMIFS('Demand forecast'!$I$9:$I$5832,'Demand forecast'!$B$9:$B$5832,$B92,'Demand forecast'!$C$9:$C$5832,R$6-0)</f>
        <v>0.17851976981652129</v>
      </c>
      <c r="S92" s="42">
        <f>SUMIFS('Demand forecast'!$I$9:$I$5832,'Demand forecast'!$B$9:$B$5832,$B92,'Demand forecast'!$C$9:$C$5832,S$6-0)</f>
        <v>0.18894085369033201</v>
      </c>
      <c r="T92" s="42">
        <f>SUMIFS('Demand forecast'!$I$9:$I$5832,'Demand forecast'!$B$9:$B$5832,$B92,'Demand forecast'!$C$9:$C$5832,T$6-0)</f>
        <v>0.2023993170183335</v>
      </c>
      <c r="U92" s="42">
        <f>SUMIFS('Demand forecast'!$I$9:$I$5832,'Demand forecast'!$B$9:$B$5832,$B92,'Demand forecast'!$C$9:$C$5832,U$6-0)</f>
        <v>0.21585778034633499</v>
      </c>
    </row>
    <row r="93" spans="2:21" ht="15">
      <c r="B93" s="6" t="s">
        <v>433</v>
      </c>
      <c r="C93" s="6" t="str">
        <f>INDEX('Demand forecast'!$M$9:$M$5832,MATCH($B93,'Demand forecast'!$B$9:$B$5832,0))</f>
        <v>No</v>
      </c>
      <c r="D93" s="69">
        <f>(U93/N93)^(1/($U$6-$N$6)) - 1</f>
        <v>0</v>
      </c>
      <c r="E93" s="6" t="str">
        <f t="shared" si="5"/>
        <v>Steady/falling</v>
      </c>
      <c r="F93" s="42">
        <f>SUMIFS('Demand forecast'!$I$9:$I$5832,'Demand forecast'!$B$9:$B$5832,$B93,'Demand forecast'!$C$9:$C$5832,F$6-0)</f>
        <v>0</v>
      </c>
      <c r="G93" s="42">
        <f>SUMIFS('Demand forecast'!$I$9:$I$5832,'Demand forecast'!$B$9:$B$5832,$B93,'Demand forecast'!$C$9:$C$5832,G$6-0)</f>
        <v>0</v>
      </c>
      <c r="H93" s="42">
        <f>SUMIFS('Demand forecast'!$I$9:$I$5832,'Demand forecast'!$B$9:$B$5832,$B93,'Demand forecast'!$C$9:$C$5832,H$6-0)</f>
        <v>0</v>
      </c>
      <c r="I93" s="42">
        <f>SUMIFS('Demand forecast'!$I$9:$I$5832,'Demand forecast'!$B$9:$B$5832,$B93,'Demand forecast'!$C$9:$C$5832,I$6-0)</f>
        <v>0</v>
      </c>
      <c r="J93" s="42">
        <f>SUMIFS('Demand forecast'!$I$9:$I$5832,'Demand forecast'!$B$9:$B$5832,$B93,'Demand forecast'!$C$9:$C$5832,J$6-0)</f>
        <v>0</v>
      </c>
      <c r="K93" s="42">
        <f>SUMIFS('Demand forecast'!$I$9:$I$5832,'Demand forecast'!$B$9:$B$5832,$B93,'Demand forecast'!$C$9:$C$5832,K$6-0)</f>
        <v>0</v>
      </c>
      <c r="L93" s="42">
        <f>SUMIFS('Demand forecast'!$I$9:$I$5832,'Demand forecast'!$B$9:$B$5832,$B93,'Demand forecast'!$C$9:$C$5832,L$6-0)</f>
        <v>0</v>
      </c>
      <c r="M93" s="42">
        <f>SUMIFS('Demand forecast'!$I$9:$I$5832,'Demand forecast'!$B$9:$B$5832,$B93,'Demand forecast'!$C$9:$C$5832,M$6-0)</f>
        <v>0</v>
      </c>
      <c r="N93" s="42">
        <f>SUMIFS('Demand forecast'!$I$9:$I$5832,'Demand forecast'!$B$9:$B$5832,$B93,'Demand forecast'!$C$9:$C$5832,N$6-0)</f>
        <v>12.96</v>
      </c>
      <c r="O93" s="42">
        <f>SUMIFS('Demand forecast'!$I$9:$I$5832,'Demand forecast'!$B$9:$B$5832,$B93,'Demand forecast'!$C$9:$C$5832,O$6-0)</f>
        <v>12.96</v>
      </c>
      <c r="P93" s="42">
        <f>SUMIFS('Demand forecast'!$I$9:$I$5832,'Demand forecast'!$B$9:$B$5832,$B93,'Demand forecast'!$C$9:$C$5832,P$6-0)</f>
        <v>12.96</v>
      </c>
      <c r="Q93" s="42">
        <f>SUMIFS('Demand forecast'!$I$9:$I$5832,'Demand forecast'!$B$9:$B$5832,$B93,'Demand forecast'!$C$9:$C$5832,Q$6-0)</f>
        <v>12.96</v>
      </c>
      <c r="R93" s="42">
        <f>SUMIFS('Demand forecast'!$I$9:$I$5832,'Demand forecast'!$B$9:$B$5832,$B93,'Demand forecast'!$C$9:$C$5832,R$6-0)</f>
        <v>12.96</v>
      </c>
      <c r="S93" s="42">
        <f>SUMIFS('Demand forecast'!$I$9:$I$5832,'Demand forecast'!$B$9:$B$5832,$B93,'Demand forecast'!$C$9:$C$5832,S$6-0)</f>
        <v>12.96</v>
      </c>
      <c r="T93" s="42">
        <f>SUMIFS('Demand forecast'!$I$9:$I$5832,'Demand forecast'!$B$9:$B$5832,$B93,'Demand forecast'!$C$9:$C$5832,T$6-0)</f>
        <v>12.96</v>
      </c>
      <c r="U93" s="42">
        <f>SUMIFS('Demand forecast'!$I$9:$I$5832,'Demand forecast'!$B$9:$B$5832,$B93,'Demand forecast'!$C$9:$C$5832,U$6-0)</f>
        <v>12.96</v>
      </c>
    </row>
    <row r="94" spans="2:21" ht="15">
      <c r="B94" s="6" t="s">
        <v>229</v>
      </c>
      <c r="C94" s="6" t="str">
        <f>INDEX('Demand forecast'!$M$9:$M$5832,MATCH($B94,'Demand forecast'!$B$9:$B$5832,0))</f>
        <v>Yes</v>
      </c>
      <c r="D94" s="69">
        <v>0</v>
      </c>
      <c r="E94" s="6" t="str">
        <f t="shared" si="5"/>
        <v>Steady/falling</v>
      </c>
      <c r="F94" s="42">
        <f>SUMIFS('Demand forecast'!$I$9:$I$5832,'Demand forecast'!$B$9:$B$5832,$B94,'Demand forecast'!$C$9:$C$5832,F$6-0)</f>
        <v>0</v>
      </c>
      <c r="G94" s="42">
        <f>SUMIFS('Demand forecast'!$I$9:$I$5832,'Demand forecast'!$B$9:$B$5832,$B94,'Demand forecast'!$C$9:$C$5832,G$6-0)</f>
        <v>0</v>
      </c>
      <c r="H94" s="42">
        <f>SUMIFS('Demand forecast'!$I$9:$I$5832,'Demand forecast'!$B$9:$B$5832,$B94,'Demand forecast'!$C$9:$C$5832,H$6-0)</f>
        <v>0</v>
      </c>
      <c r="I94" s="42">
        <f>SUMIFS('Demand forecast'!$I$9:$I$5832,'Demand forecast'!$B$9:$B$5832,$B94,'Demand forecast'!$C$9:$C$5832,I$6-0)</f>
        <v>0</v>
      </c>
      <c r="J94" s="42">
        <f>SUMIFS('Demand forecast'!$I$9:$I$5832,'Demand forecast'!$B$9:$B$5832,$B94,'Demand forecast'!$C$9:$C$5832,J$6-0)</f>
        <v>0</v>
      </c>
      <c r="K94" s="42">
        <f>SUMIFS('Demand forecast'!$I$9:$I$5832,'Demand forecast'!$B$9:$B$5832,$B94,'Demand forecast'!$C$9:$C$5832,K$6-0)</f>
        <v>0</v>
      </c>
      <c r="L94" s="42">
        <f>SUMIFS('Demand forecast'!$I$9:$I$5832,'Demand forecast'!$B$9:$B$5832,$B94,'Demand forecast'!$C$9:$C$5832,L$6-0)</f>
        <v>0</v>
      </c>
      <c r="M94" s="42">
        <f>SUMIFS('Demand forecast'!$I$9:$I$5832,'Demand forecast'!$B$9:$B$5832,$B94,'Demand forecast'!$C$9:$C$5832,M$6-0)</f>
        <v>0</v>
      </c>
      <c r="N94" s="42">
        <f>SUMIFS('Demand forecast'!$I$9:$I$5832,'Demand forecast'!$B$9:$B$5832,$B94,'Demand forecast'!$C$9:$C$5832,N$6-0)</f>
        <v>0</v>
      </c>
      <c r="O94" s="42">
        <f>SUMIFS('Demand forecast'!$I$9:$I$5832,'Demand forecast'!$B$9:$B$5832,$B94,'Demand forecast'!$C$9:$C$5832,O$6-0)</f>
        <v>0</v>
      </c>
      <c r="P94" s="42">
        <f>SUMIFS('Demand forecast'!$I$9:$I$5832,'Demand forecast'!$B$9:$B$5832,$B94,'Demand forecast'!$C$9:$C$5832,P$6-0)</f>
        <v>0</v>
      </c>
      <c r="Q94" s="42">
        <f>SUMIFS('Demand forecast'!$I$9:$I$5832,'Demand forecast'!$B$9:$B$5832,$B94,'Demand forecast'!$C$9:$C$5832,Q$6-0)</f>
        <v>0</v>
      </c>
      <c r="R94" s="42">
        <f>SUMIFS('Demand forecast'!$I$9:$I$5832,'Demand forecast'!$B$9:$B$5832,$B94,'Demand forecast'!$C$9:$C$5832,R$6-0)</f>
        <v>0</v>
      </c>
      <c r="S94" s="42">
        <f>SUMIFS('Demand forecast'!$I$9:$I$5832,'Demand forecast'!$B$9:$B$5832,$B94,'Demand forecast'!$C$9:$C$5832,S$6-0)</f>
        <v>0</v>
      </c>
      <c r="T94" s="42">
        <f>SUMIFS('Demand forecast'!$I$9:$I$5832,'Demand forecast'!$B$9:$B$5832,$B94,'Demand forecast'!$C$9:$C$5832,T$6-0)</f>
        <v>0</v>
      </c>
      <c r="U94" s="42">
        <f>SUMIFS('Demand forecast'!$I$9:$I$5832,'Demand forecast'!$B$9:$B$5832,$B94,'Demand forecast'!$C$9:$C$5832,U$6-0)</f>
        <v>0</v>
      </c>
    </row>
    <row r="95" spans="2:21" ht="15">
      <c r="B95" s="6" t="s">
        <v>70</v>
      </c>
      <c r="C95" s="6" t="str">
        <f>INDEX('Demand forecast'!$M$9:$M$5832,MATCH($B95,'Demand forecast'!$B$9:$B$5832,0))</f>
        <v>No</v>
      </c>
      <c r="D95" s="25">
        <f t="shared" si="4"/>
        <v>1.7804226408764112E-2</v>
      </c>
      <c r="E95" s="6" t="str">
        <f t="shared" si="5"/>
        <v>Small growth</v>
      </c>
      <c r="F95" s="42">
        <f>SUMIFS('Demand forecast'!$I$9:$I$5832,'Demand forecast'!$B$9:$B$5832,$B95,'Demand forecast'!$C$9:$C$5832,F$6-0)</f>
        <v>0.379</v>
      </c>
      <c r="G95" s="42">
        <f>SUMIFS('Demand forecast'!$I$9:$I$5832,'Demand forecast'!$B$9:$B$5832,$B95,'Demand forecast'!$C$9:$C$5832,G$6-0)</f>
        <v>0.38200000000000001</v>
      </c>
      <c r="H95" s="42">
        <f>SUMIFS('Demand forecast'!$I$9:$I$5832,'Demand forecast'!$B$9:$B$5832,$B95,'Demand forecast'!$C$9:$C$5832,H$6-0)</f>
        <v>0.31900000000000001</v>
      </c>
      <c r="I95" s="42">
        <f>SUMIFS('Demand forecast'!$I$9:$I$5832,'Demand forecast'!$B$9:$B$5832,$B95,'Demand forecast'!$C$9:$C$5832,I$6-0)</f>
        <v>0.44</v>
      </c>
      <c r="J95" s="42">
        <f>SUMIFS('Demand forecast'!$I$9:$I$5832,'Demand forecast'!$B$9:$B$5832,$B95,'Demand forecast'!$C$9:$C$5832,J$6-0)</f>
        <v>0.52200000000000002</v>
      </c>
      <c r="K95" s="42">
        <f>SUMIFS('Demand forecast'!$I$9:$I$5832,'Demand forecast'!$B$9:$B$5832,$B95,'Demand forecast'!$C$9:$C$5832,K$6-0)</f>
        <v>0.41499999999999998</v>
      </c>
      <c r="L95" s="42">
        <f>SUMIFS('Demand forecast'!$I$9:$I$5832,'Demand forecast'!$B$9:$B$5832,$B95,'Demand forecast'!$C$9:$C$5832,L$6-0)</f>
        <v>0.41226022782494909</v>
      </c>
      <c r="M95" s="42">
        <f>SUMIFS('Demand forecast'!$I$9:$I$5832,'Demand forecast'!$B$9:$B$5832,$B95,'Demand forecast'!$C$9:$C$5832,M$6-0)</f>
        <v>0.40979350659553615</v>
      </c>
      <c r="N95" s="42">
        <f>SUMIFS('Demand forecast'!$I$9:$I$5832,'Demand forecast'!$B$9:$B$5832,$B95,'Demand forecast'!$C$9:$C$5832,N$6-0)</f>
        <v>0.41396401570163477</v>
      </c>
      <c r="O95" s="42">
        <f>SUMIFS('Demand forecast'!$I$9:$I$5832,'Demand forecast'!$B$9:$B$5832,$B95,'Demand forecast'!$C$9:$C$5832,O$6-0)</f>
        <v>0.40963351662892739</v>
      </c>
      <c r="P95" s="42">
        <f>SUMIFS('Demand forecast'!$I$9:$I$5832,'Demand forecast'!$B$9:$B$5832,$B95,'Demand forecast'!$C$9:$C$5832,P$6-0)</f>
        <v>0.41417677632969663</v>
      </c>
      <c r="Q95" s="42">
        <f>SUMIFS('Demand forecast'!$I$9:$I$5832,'Demand forecast'!$B$9:$B$5832,$B95,'Demand forecast'!$C$9:$C$5832,Q$6-0)</f>
        <v>0.42293922712929594</v>
      </c>
      <c r="R95" s="42">
        <f>SUMIFS('Demand forecast'!$I$9:$I$5832,'Demand forecast'!$B$9:$B$5832,$B95,'Demand forecast'!$C$9:$C$5832,R$6-0)</f>
        <v>0.43650455333459182</v>
      </c>
      <c r="S95" s="42">
        <f>SUMIFS('Demand forecast'!$I$9:$I$5832,'Demand forecast'!$B$9:$B$5832,$B95,'Demand forecast'!$C$9:$C$5832,S$6-0)</f>
        <v>0.44925339897480515</v>
      </c>
      <c r="T95" s="42">
        <f>SUMIFS('Demand forecast'!$I$9:$I$5832,'Demand forecast'!$B$9:$B$5832,$B95,'Demand forecast'!$C$9:$C$5832,T$6-0)</f>
        <v>0.46623936284832496</v>
      </c>
      <c r="U95" s="42">
        <f>SUMIFS('Demand forecast'!$I$9:$I$5832,'Demand forecast'!$B$9:$B$5832,$B95,'Demand forecast'!$C$9:$C$5832,U$6-0)</f>
        <v>0.48322532672184476</v>
      </c>
    </row>
    <row r="96" spans="2:21" ht="15">
      <c r="B96" s="6" t="s">
        <v>75</v>
      </c>
      <c r="C96" s="6" t="str">
        <f>INDEX('Demand forecast'!$M$9:$M$5832,MATCH($B96,'Demand forecast'!$B$9:$B$5832,0))</f>
        <v>No</v>
      </c>
      <c r="D96" s="25">
        <f t="shared" si="4"/>
        <v>2.3240405144600462E-2</v>
      </c>
      <c r="E96" s="6" t="str">
        <f t="shared" si="5"/>
        <v>High growth</v>
      </c>
      <c r="F96" s="42">
        <f>SUMIFS('Demand forecast'!$I$9:$I$5832,'Demand forecast'!$B$9:$B$5832,$B96,'Demand forecast'!$C$9:$C$5832,F$6-0)</f>
        <v>3.8980000000000001</v>
      </c>
      <c r="G96" s="42">
        <f>SUMIFS('Demand forecast'!$I$9:$I$5832,'Demand forecast'!$B$9:$B$5832,$B96,'Demand forecast'!$C$9:$C$5832,G$6-0)</f>
        <v>3.3250000000000002</v>
      </c>
      <c r="H96" s="42">
        <f>SUMIFS('Demand forecast'!$I$9:$I$5832,'Demand forecast'!$B$9:$B$5832,$B96,'Demand forecast'!$C$9:$C$5832,H$6-0)</f>
        <v>3.8919999999999999</v>
      </c>
      <c r="I96" s="42">
        <f>SUMIFS('Demand forecast'!$I$9:$I$5832,'Demand forecast'!$B$9:$B$5832,$B96,'Demand forecast'!$C$9:$C$5832,I$6-0)</f>
        <v>4.3680000000000003</v>
      </c>
      <c r="J96" s="42">
        <f>SUMIFS('Demand forecast'!$I$9:$I$5832,'Demand forecast'!$B$9:$B$5832,$B96,'Demand forecast'!$C$9:$C$5832,J$6-0)</f>
        <v>3.5030000000000001</v>
      </c>
      <c r="K96" s="42">
        <f>SUMIFS('Demand forecast'!$I$9:$I$5832,'Demand forecast'!$B$9:$B$5832,$B96,'Demand forecast'!$C$9:$C$5832,K$6-0)</f>
        <v>4.9958</v>
      </c>
      <c r="L96" s="42">
        <f>SUMIFS('Demand forecast'!$I$9:$I$5832,'Demand forecast'!$B$9:$B$5832,$B96,'Demand forecast'!$C$9:$C$5832,L$6-0)</f>
        <v>5.0568785014971791</v>
      </c>
      <c r="M96" s="42">
        <f>SUMIFS('Demand forecast'!$I$9:$I$5832,'Demand forecast'!$B$9:$B$5832,$B96,'Demand forecast'!$C$9:$C$5832,M$6-0)</f>
        <v>5.0400581741211568</v>
      </c>
      <c r="N96" s="42">
        <f>SUMIFS('Demand forecast'!$I$9:$I$5832,'Demand forecast'!$B$9:$B$5832,$B96,'Demand forecast'!$C$9:$C$5832,N$6-0)</f>
        <v>5.0898747677662817</v>
      </c>
      <c r="O96" s="42">
        <f>SUMIFS('Demand forecast'!$I$9:$I$5832,'Demand forecast'!$B$9:$B$5832,$B96,'Demand forecast'!$C$9:$C$5832,O$6-0)</f>
        <v>5.0611750939503173</v>
      </c>
      <c r="P96" s="42">
        <f>SUMIFS('Demand forecast'!$I$9:$I$5832,'Demand forecast'!$B$9:$B$5832,$B96,'Demand forecast'!$C$9:$C$5832,P$6-0)</f>
        <v>5.1399210670453925</v>
      </c>
      <c r="Q96" s="42">
        <f>SUMIFS('Demand forecast'!$I$9:$I$5832,'Demand forecast'!$B$9:$B$5832,$B96,'Demand forecast'!$C$9:$C$5832,Q$6-0)</f>
        <v>5.2831587136505753</v>
      </c>
      <c r="R96" s="42">
        <f>SUMIFS('Demand forecast'!$I$9:$I$5832,'Demand forecast'!$B$9:$B$5832,$B96,'Demand forecast'!$C$9:$C$5832,R$6-0)</f>
        <v>5.4953146478599697</v>
      </c>
      <c r="S96" s="42">
        <f>SUMIFS('Demand forecast'!$I$9:$I$5832,'Demand forecast'!$B$9:$B$5832,$B96,'Demand forecast'!$C$9:$C$5832,S$6-0)</f>
        <v>5.6968444232012931</v>
      </c>
      <c r="T96" s="42">
        <f>SUMIFS('Demand forecast'!$I$9:$I$5832,'Demand forecast'!$B$9:$B$5832,$B96,'Demand forecast'!$C$9:$C$5832,T$6-0)</f>
        <v>5.9576436421235863</v>
      </c>
      <c r="U96" s="42">
        <f>SUMIFS('Demand forecast'!$I$9:$I$5832,'Demand forecast'!$B$9:$B$5832,$B96,'Demand forecast'!$C$9:$C$5832,U$6-0)</f>
        <v>6.2184428610458804</v>
      </c>
    </row>
    <row r="97" spans="2:21" ht="15">
      <c r="B97" s="73"/>
      <c r="C97" s="6"/>
      <c r="D97" s="75"/>
      <c r="E97" s="6"/>
      <c r="F97" s="42"/>
      <c r="G97" s="42"/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</row>
    <row r="98" spans="2:21" ht="15">
      <c r="B98" s="6" t="s">
        <v>24</v>
      </c>
      <c r="C98" s="6" t="str">
        <f>INDEX('Demand forecast'!$M$9:$M$5832,MATCH($B98,'Demand forecast'!$B$9:$B$5832,0))</f>
        <v>No</v>
      </c>
      <c r="D98" s="25">
        <f t="shared" si="4"/>
        <v>1.8646075031021336E-3</v>
      </c>
      <c r="E98" s="6" t="str">
        <f t="shared" si="5"/>
        <v>Small growth</v>
      </c>
      <c r="F98" s="42">
        <f>SUMIFS('Demand forecast'!$I$9:$I$5832,'Demand forecast'!$B$9:$B$5832,$B98,'Demand forecast'!$C$9:$C$5832,F$6-0)</f>
        <v>46.223999999999997</v>
      </c>
      <c r="G98" s="42">
        <f>SUMIFS('Demand forecast'!$I$9:$I$5832,'Demand forecast'!$B$9:$B$5832,$B98,'Demand forecast'!$C$9:$C$5832,G$6-0)</f>
        <v>52.201999999999998</v>
      </c>
      <c r="H98" s="42">
        <f>SUMIFS('Demand forecast'!$I$9:$I$5832,'Demand forecast'!$B$9:$B$5832,$B98,'Demand forecast'!$C$9:$C$5832,H$6-0)</f>
        <v>44.079000000000001</v>
      </c>
      <c r="I98" s="42">
        <f>SUMIFS('Demand forecast'!$I$9:$I$5832,'Demand forecast'!$B$9:$B$5832,$B98,'Demand forecast'!$C$9:$C$5832,I$6-0)</f>
        <v>43.215000000000003</v>
      </c>
      <c r="J98" s="42">
        <f>SUMIFS('Demand forecast'!$I$9:$I$5832,'Demand forecast'!$B$9:$B$5832,$B98,'Demand forecast'!$C$9:$C$5832,J$6-0)</f>
        <v>39.795000000000002</v>
      </c>
      <c r="K98" s="42">
        <f>SUMIFS('Demand forecast'!$I$9:$I$5832,'Demand forecast'!$B$9:$B$5832,$B98,'Demand forecast'!$C$9:$C$5832,K$6-0)</f>
        <v>40.003300000000003</v>
      </c>
      <c r="L98" s="42">
        <f>SUMIFS('Demand forecast'!$I$9:$I$5832,'Demand forecast'!$B$9:$B$5832,$B98,'Demand forecast'!$C$9:$C$5832,L$6-0)</f>
        <v>44.938985692788329</v>
      </c>
      <c r="M98" s="42">
        <f>SUMIFS('Demand forecast'!$I$9:$I$5832,'Demand forecast'!$B$9:$B$5832,$B98,'Demand forecast'!$C$9:$C$5832,M$6-0)</f>
        <v>45.332843990697363</v>
      </c>
      <c r="N98" s="42">
        <f>SUMIFS('Demand forecast'!$I$9:$I$5832,'Demand forecast'!$B$9:$B$5832,$B98,'Demand forecast'!$C$9:$C$5832,N$6-0)</f>
        <v>45.317873246298561</v>
      </c>
      <c r="O98" s="42">
        <f>SUMIFS('Demand forecast'!$I$9:$I$5832,'Demand forecast'!$B$9:$B$5832,$B98,'Demand forecast'!$C$9:$C$5832,O$6-0)</f>
        <v>45.134279217086309</v>
      </c>
      <c r="P98" s="42">
        <f>SUMIFS('Demand forecast'!$I$9:$I$5832,'Demand forecast'!$B$9:$B$5832,$B98,'Demand forecast'!$C$9:$C$5832,P$6-0)</f>
        <v>45.107035425733223</v>
      </c>
      <c r="Q98" s="42">
        <f>SUMIFS('Demand forecast'!$I$9:$I$5832,'Demand forecast'!$B$9:$B$5832,$B98,'Demand forecast'!$C$9:$C$5832,Q$6-0)</f>
        <v>45.153820942947135</v>
      </c>
      <c r="R98" s="42">
        <f>SUMIFS('Demand forecast'!$I$9:$I$5832,'Demand forecast'!$B$9:$B$5832,$B98,'Demand forecast'!$C$9:$C$5832,R$6-0)</f>
        <v>45.275057260349932</v>
      </c>
      <c r="S98" s="42">
        <f>SUMIFS('Demand forecast'!$I$9:$I$5832,'Demand forecast'!$B$9:$B$5832,$B98,'Demand forecast'!$C$9:$C$5832,S$6-0)</f>
        <v>45.382156027402154</v>
      </c>
      <c r="T98" s="42">
        <f>SUMIFS('Demand forecast'!$I$9:$I$5832,'Demand forecast'!$B$9:$B$5832,$B98,'Demand forecast'!$C$9:$C$5832,T$6-0)</f>
        <v>45.540466552966727</v>
      </c>
      <c r="U98" s="42">
        <f>SUMIFS('Demand forecast'!$I$9:$I$5832,'Demand forecast'!$B$9:$B$5832,$B98,'Demand forecast'!$C$9:$C$5832,U$6-0)</f>
        <v>45.698777078531286</v>
      </c>
    </row>
    <row r="99" spans="2:21" ht="15">
      <c r="B99" s="6" t="s">
        <v>92</v>
      </c>
      <c r="C99" s="6" t="str">
        <f>INDEX('Demand forecast'!$M$9:$M$5832,MATCH($B99,'Demand forecast'!$B$9:$B$5832,0))</f>
        <v>No</v>
      </c>
      <c r="D99" s="25">
        <f t="shared" si="4"/>
        <v>1.8217905750012475E-2</v>
      </c>
      <c r="E99" s="6" t="str">
        <f t="shared" si="5"/>
        <v>Small growth</v>
      </c>
      <c r="F99" s="42">
        <f>SUMIFS('Demand forecast'!$I$9:$I$5832,'Demand forecast'!$B$9:$B$5832,$B99,'Demand forecast'!$C$9:$C$5832,F$6-0)</f>
        <v>24.093999999999998</v>
      </c>
      <c r="G99" s="42">
        <f>SUMIFS('Demand forecast'!$I$9:$I$5832,'Demand forecast'!$B$9:$B$5832,$B99,'Demand forecast'!$C$9:$C$5832,G$6-0)</f>
        <v>23.1</v>
      </c>
      <c r="H99" s="42">
        <f>SUMIFS('Demand forecast'!$I$9:$I$5832,'Demand forecast'!$B$9:$B$5832,$B99,'Demand forecast'!$C$9:$C$5832,H$6-0)</f>
        <v>26.270737289059507</v>
      </c>
      <c r="I99" s="42">
        <f>SUMIFS('Demand forecast'!$I$9:$I$5832,'Demand forecast'!$B$9:$B$5832,$B99,'Demand forecast'!$C$9:$C$5832,I$6-0)</f>
        <v>24.673300000000001</v>
      </c>
      <c r="J99" s="42">
        <f>SUMIFS('Demand forecast'!$I$9:$I$5832,'Demand forecast'!$B$9:$B$5832,$B99,'Demand forecast'!$C$9:$C$5832,J$6-0)</f>
        <v>25.056817502000001</v>
      </c>
      <c r="K99" s="42">
        <f>SUMIFS('Demand forecast'!$I$9:$I$5832,'Demand forecast'!$B$9:$B$5832,$B99,'Demand forecast'!$C$9:$C$5832,K$6-0)</f>
        <v>26.016846947000001</v>
      </c>
      <c r="L99" s="42">
        <f>SUMIFS('Demand forecast'!$I$9:$I$5832,'Demand forecast'!$B$9:$B$5832,$B99,'Demand forecast'!$C$9:$C$5832,L$6-0)</f>
        <v>25.68179832317405</v>
      </c>
      <c r="M99" s="42">
        <f>SUMIFS('Demand forecast'!$I$9:$I$5832,'Demand forecast'!$B$9:$B$5832,$B99,'Demand forecast'!$C$9:$C$5832,M$6-0)</f>
        <v>25.785241438208764</v>
      </c>
      <c r="N99" s="42">
        <f>SUMIFS('Demand forecast'!$I$9:$I$5832,'Demand forecast'!$B$9:$B$5832,$B99,'Demand forecast'!$C$9:$C$5832,N$6-0)</f>
        <v>26.053876556528845</v>
      </c>
      <c r="O99" s="42">
        <f>SUMIFS('Demand forecast'!$I$9:$I$5832,'Demand forecast'!$B$9:$B$5832,$B99,'Demand forecast'!$C$9:$C$5832,O$6-0)</f>
        <v>25.939117735770534</v>
      </c>
      <c r="P99" s="42">
        <f>SUMIFS('Demand forecast'!$I$9:$I$5832,'Demand forecast'!$B$9:$B$5832,$B99,'Demand forecast'!$C$9:$C$5832,P$6-0)</f>
        <v>26.28818243478926</v>
      </c>
      <c r="Q99" s="42">
        <f>SUMIFS('Demand forecast'!$I$9:$I$5832,'Demand forecast'!$B$9:$B$5832,$B99,'Demand forecast'!$C$9:$C$5832,Q$6-0)</f>
        <v>26.853720139117506</v>
      </c>
      <c r="R99" s="42">
        <f>SUMIFS('Demand forecast'!$I$9:$I$5832,'Demand forecast'!$B$9:$B$5832,$B99,'Demand forecast'!$C$9:$C$5832,R$6-0)</f>
        <v>27.713195117230988</v>
      </c>
      <c r="S99" s="42">
        <f>SUMIFS('Demand forecast'!$I$9:$I$5832,'Demand forecast'!$B$9:$B$5832,$B99,'Demand forecast'!$C$9:$C$5832,S$6-0)</f>
        <v>28.575279566879178</v>
      </c>
      <c r="T99" s="42">
        <f>SUMIFS('Demand forecast'!$I$9:$I$5832,'Demand forecast'!$B$9:$B$5832,$B99,'Demand forecast'!$C$9:$C$5832,T$6-0)</f>
        <v>29.592690008268296</v>
      </c>
      <c r="U99" s="42">
        <f>SUMIFS('Demand forecast'!$I$9:$I$5832,'Demand forecast'!$B$9:$B$5832,$B99,'Demand forecast'!$C$9:$C$5832,U$6-0)</f>
        <v>30.21287133501195</v>
      </c>
    </row>
    <row r="100" spans="2:21" ht="15">
      <c r="B100" s="6" t="s">
        <v>98</v>
      </c>
      <c r="C100" s="6" t="str">
        <f>INDEX('Demand forecast'!$M$9:$M$5832,MATCH($B100,'Demand forecast'!$B$9:$B$5832,0))</f>
        <v>No</v>
      </c>
      <c r="D100" s="25">
        <f t="shared" si="4"/>
        <v>5.7888960106966536E-4</v>
      </c>
      <c r="E100" s="6" t="str">
        <f t="shared" si="5"/>
        <v>Small growth</v>
      </c>
      <c r="F100" s="42">
        <f>SUMIFS('Demand forecast'!$I$9:$I$5832,'Demand forecast'!$B$9:$B$5832,$B100,'Demand forecast'!$C$9:$C$5832,F$6-0)</f>
        <v>57.844000000000001</v>
      </c>
      <c r="G100" s="42">
        <f>SUMIFS('Demand forecast'!$I$9:$I$5832,'Demand forecast'!$B$9:$B$5832,$B100,'Demand forecast'!$C$9:$C$5832,G$6-0)</f>
        <v>57.93</v>
      </c>
      <c r="H100" s="42">
        <f>SUMIFS('Demand forecast'!$I$9:$I$5832,'Demand forecast'!$B$9:$B$5832,$B100,'Demand forecast'!$C$9:$C$5832,H$6-0)</f>
        <v>58.039954704501774</v>
      </c>
      <c r="I100" s="42">
        <f>SUMIFS('Demand forecast'!$I$9:$I$5832,'Demand forecast'!$B$9:$B$5832,$B100,'Demand forecast'!$C$9:$C$5832,I$6-0)</f>
        <v>56.622399999999999</v>
      </c>
      <c r="J100" s="42">
        <f>SUMIFS('Demand forecast'!$I$9:$I$5832,'Demand forecast'!$B$9:$B$5832,$B100,'Demand forecast'!$C$9:$C$5832,J$6-0)</f>
        <v>58.098460672999998</v>
      </c>
      <c r="K100" s="42">
        <f>SUMIFS('Demand forecast'!$I$9:$I$5832,'Demand forecast'!$B$9:$B$5832,$B100,'Demand forecast'!$C$9:$C$5832,K$6-0)</f>
        <v>57.873103974000003</v>
      </c>
      <c r="L100" s="42">
        <f>SUMIFS('Demand forecast'!$I$9:$I$5832,'Demand forecast'!$B$9:$B$5832,$B100,'Demand forecast'!$C$9:$C$5832,L$6-0)</f>
        <v>59.077156979866061</v>
      </c>
      <c r="M100" s="42">
        <f>SUMIFS('Demand forecast'!$I$9:$I$5832,'Demand forecast'!$B$9:$B$5832,$B100,'Demand forecast'!$C$9:$C$5832,M$6-0)</f>
        <v>58.857580321344557</v>
      </c>
      <c r="N100" s="42">
        <f>SUMIFS('Demand forecast'!$I$9:$I$5832,'Demand forecast'!$B$9:$B$5832,$B100,'Demand forecast'!$C$9:$C$5832,N$6-0)</f>
        <v>58.860576756231225</v>
      </c>
      <c r="O100" s="42">
        <f>SUMIFS('Demand forecast'!$I$9:$I$5832,'Demand forecast'!$B$9:$B$5832,$B100,'Demand forecast'!$C$9:$C$5832,O$6-0)</f>
        <v>58.332996219015428</v>
      </c>
      <c r="P100" s="42">
        <f>SUMIFS('Demand forecast'!$I$9:$I$5832,'Demand forecast'!$B$9:$B$5832,$B100,'Demand forecast'!$C$9:$C$5832,P$6-0)</f>
        <v>58.209028265109609</v>
      </c>
      <c r="Q100" s="42">
        <f>SUMIFS('Demand forecast'!$I$9:$I$5832,'Demand forecast'!$B$9:$B$5832,$B100,'Demand forecast'!$C$9:$C$5832,Q$6-0)</f>
        <v>58.272057394640967</v>
      </c>
      <c r="R100" s="42">
        <f>SUMIFS('Demand forecast'!$I$9:$I$5832,'Demand forecast'!$B$9:$B$5832,$B100,'Demand forecast'!$C$9:$C$5832,R$6-0)</f>
        <v>58.520937670618558</v>
      </c>
      <c r="S100" s="42">
        <f>SUMIFS('Demand forecast'!$I$9:$I$5832,'Demand forecast'!$B$9:$B$5832,$B100,'Demand forecast'!$C$9:$C$5832,S$6-0)</f>
        <v>58.725687607089966</v>
      </c>
      <c r="T100" s="42">
        <f>SUMIFS('Demand forecast'!$I$9:$I$5832,'Demand forecast'!$B$9:$B$5832,$B100,'Demand forecast'!$C$9:$C$5832,T$6-0)</f>
        <v>59.086835147160777</v>
      </c>
      <c r="U100" s="42">
        <f>SUMIFS('Demand forecast'!$I$9:$I$5832,'Demand forecast'!$B$9:$B$5832,$B100,'Demand forecast'!$C$9:$C$5832,U$6-0)</f>
        <v>59.385663021120401</v>
      </c>
    </row>
    <row r="101" spans="2:21" ht="15">
      <c r="B101" s="6" t="s">
        <v>17</v>
      </c>
      <c r="C101" s="6" t="str">
        <f>INDEX('Demand forecast'!$M$9:$M$5832,MATCH($B101,'Demand forecast'!$B$9:$B$5832,0))</f>
        <v>No</v>
      </c>
      <c r="D101" s="25">
        <f t="shared" si="4"/>
        <v>1.1520660917029746E-2</v>
      </c>
      <c r="E101" s="6" t="str">
        <f t="shared" si="5"/>
        <v>Small growth</v>
      </c>
      <c r="F101" s="42">
        <f>SUMIFS('Demand forecast'!$I$9:$I$5832,'Demand forecast'!$B$9:$B$5832,$B101,'Demand forecast'!$C$9:$C$5832,F$6-0)</f>
        <v>4.3</v>
      </c>
      <c r="G101" s="42">
        <f>SUMIFS('Demand forecast'!$I$9:$I$5832,'Demand forecast'!$B$9:$B$5832,$B101,'Demand forecast'!$C$9:$C$5832,G$6-0)</f>
        <v>4.5999999999999996</v>
      </c>
      <c r="H101" s="42">
        <f>SUMIFS('Demand forecast'!$I$9:$I$5832,'Demand forecast'!$B$9:$B$5832,$B101,'Demand forecast'!$C$9:$C$5832,H$6-0)</f>
        <v>4.6429999999999998</v>
      </c>
      <c r="I101" s="42">
        <f>SUMIFS('Demand forecast'!$I$9:$I$5832,'Demand forecast'!$B$9:$B$5832,$B101,'Demand forecast'!$C$9:$C$5832,I$6-0)</f>
        <v>4.6100000000000003</v>
      </c>
      <c r="J101" s="42">
        <f>SUMIFS('Demand forecast'!$I$9:$I$5832,'Demand forecast'!$B$9:$B$5832,$B101,'Demand forecast'!$C$9:$C$5832,J$6-0)</f>
        <v>5.03</v>
      </c>
      <c r="K101" s="42">
        <f>SUMIFS('Demand forecast'!$I$9:$I$5832,'Demand forecast'!$B$9:$B$5832,$B101,'Demand forecast'!$C$9:$C$5832,K$6-0)</f>
        <v>5.26</v>
      </c>
      <c r="L101" s="42">
        <f>SUMIFS('Demand forecast'!$I$9:$I$5832,'Demand forecast'!$B$9:$B$5832,$B101,'Demand forecast'!$C$9:$C$5832,L$6-0)</f>
        <v>5.4791813252497841</v>
      </c>
      <c r="M101" s="42">
        <f>SUMIFS('Demand forecast'!$I$9:$I$5832,'Demand forecast'!$B$9:$B$5832,$B101,'Demand forecast'!$C$9:$C$5832,M$6-0)</f>
        <v>5.4990055075179392</v>
      </c>
      <c r="N101" s="42">
        <f>SUMIFS('Demand forecast'!$I$9:$I$5832,'Demand forecast'!$B$9:$B$5832,$B101,'Demand forecast'!$C$9:$C$5832,N$6-0)</f>
        <v>5.5744943849671715</v>
      </c>
      <c r="O101" s="42">
        <f>SUMIFS('Demand forecast'!$I$9:$I$5832,'Demand forecast'!$B$9:$B$5832,$B101,'Demand forecast'!$C$9:$C$5832,O$6-0)</f>
        <v>5.4530846079155531</v>
      </c>
      <c r="P101" s="42">
        <f>SUMIFS('Demand forecast'!$I$9:$I$5832,'Demand forecast'!$B$9:$B$5832,$B101,'Demand forecast'!$C$9:$C$5832,P$6-0)</f>
        <v>5.4783658120902956</v>
      </c>
      <c r="Q101" s="42">
        <f>SUMIFS('Demand forecast'!$I$9:$I$5832,'Demand forecast'!$B$9:$B$5832,$B101,'Demand forecast'!$C$9:$C$5832,Q$6-0)</f>
        <v>5.5446821924888638</v>
      </c>
      <c r="R101" s="42">
        <f>SUMIFS('Demand forecast'!$I$9:$I$5832,'Demand forecast'!$B$9:$B$5832,$B101,'Demand forecast'!$C$9:$C$5832,R$6-0)</f>
        <v>5.6508362817945921</v>
      </c>
      <c r="S101" s="42">
        <f>SUMIFS('Demand forecast'!$I$9:$I$5832,'Demand forecast'!$B$9:$B$5832,$B101,'Demand forecast'!$C$9:$C$5832,S$6-0)</f>
        <v>5.7559767090086362</v>
      </c>
      <c r="T101" s="42">
        <f>SUMIFS('Demand forecast'!$I$9:$I$5832,'Demand forecast'!$B$9:$B$5832,$B101,'Demand forecast'!$C$9:$C$5832,T$6-0)</f>
        <v>5.9150842064319731</v>
      </c>
      <c r="U101" s="42">
        <f>SUMIFS('Demand forecast'!$I$9:$I$5832,'Demand forecast'!$B$9:$B$5832,$B101,'Demand forecast'!$C$9:$C$5832,U$6-0)</f>
        <v>6.0741917038553099</v>
      </c>
    </row>
    <row r="102" spans="2:21" ht="15">
      <c r="B102" s="6" t="s">
        <v>77</v>
      </c>
      <c r="C102" s="6" t="str">
        <f>INDEX('Demand forecast'!$M$9:$M$5832,MATCH($B102,'Demand forecast'!$B$9:$B$5832,0))</f>
        <v>No</v>
      </c>
      <c r="D102" s="25">
        <f t="shared" si="4"/>
        <v>6.2825498703957816E-3</v>
      </c>
      <c r="E102" s="6" t="str">
        <f t="shared" si="5"/>
        <v>Small growth</v>
      </c>
      <c r="F102" s="42">
        <f>SUMIFS('Demand forecast'!$I$9:$I$5832,'Demand forecast'!$B$9:$B$5832,$B102,'Demand forecast'!$C$9:$C$5832,F$6-0)</f>
        <v>13.428000000000001</v>
      </c>
      <c r="G102" s="42">
        <f>SUMIFS('Demand forecast'!$I$9:$I$5832,'Demand forecast'!$B$9:$B$5832,$B102,'Demand forecast'!$C$9:$C$5832,G$6-0)</f>
        <v>12.65</v>
      </c>
      <c r="H102" s="42">
        <f>SUMIFS('Demand forecast'!$I$9:$I$5832,'Demand forecast'!$B$9:$B$5832,$B102,'Demand forecast'!$C$9:$C$5832,H$6-0)</f>
        <v>13.657999999999999</v>
      </c>
      <c r="I102" s="42">
        <f>SUMIFS('Demand forecast'!$I$9:$I$5832,'Demand forecast'!$B$9:$B$5832,$B102,'Demand forecast'!$C$9:$C$5832,I$6-0)</f>
        <v>12.897</v>
      </c>
      <c r="J102" s="42">
        <f>SUMIFS('Demand forecast'!$I$9:$I$5832,'Demand forecast'!$B$9:$B$5832,$B102,'Demand forecast'!$C$9:$C$5832,J$6-0)</f>
        <v>12.224</v>
      </c>
      <c r="K102" s="42">
        <f>SUMIFS('Demand forecast'!$I$9:$I$5832,'Demand forecast'!$B$9:$B$5832,$B102,'Demand forecast'!$C$9:$C$5832,K$6-0)</f>
        <v>12.864000000000001</v>
      </c>
      <c r="L102" s="42">
        <f>SUMIFS('Demand forecast'!$I$9:$I$5832,'Demand forecast'!$B$9:$B$5832,$B102,'Demand forecast'!$C$9:$C$5832,L$6-0)</f>
        <v>13.196042646189349</v>
      </c>
      <c r="M102" s="42">
        <f>SUMIFS('Demand forecast'!$I$9:$I$5832,'Demand forecast'!$B$9:$B$5832,$B102,'Demand forecast'!$C$9:$C$5832,M$6-0)</f>
        <v>13.094106907423551</v>
      </c>
      <c r="N102" s="42">
        <f>SUMIFS('Demand forecast'!$I$9:$I$5832,'Demand forecast'!$B$9:$B$5832,$B102,'Demand forecast'!$C$9:$C$5832,N$6-0)</f>
        <v>13.239825818257113</v>
      </c>
      <c r="O102" s="42">
        <f>SUMIFS('Demand forecast'!$I$9:$I$5832,'Demand forecast'!$B$9:$B$5832,$B102,'Demand forecast'!$C$9:$C$5832,O$6-0)</f>
        <v>12.984377013120481</v>
      </c>
      <c r="P102" s="42">
        <f>SUMIFS('Demand forecast'!$I$9:$I$5832,'Demand forecast'!$B$9:$B$5832,$B102,'Demand forecast'!$C$9:$C$5832,P$6-0)</f>
        <v>13.012389966728714</v>
      </c>
      <c r="Q102" s="42">
        <f>SUMIFS('Demand forecast'!$I$9:$I$5832,'Demand forecast'!$B$9:$B$5832,$B102,'Demand forecast'!$C$9:$C$5832,Q$6-0)</f>
        <v>13.111304186938506</v>
      </c>
      <c r="R102" s="42">
        <f>SUMIFS('Demand forecast'!$I$9:$I$5832,'Demand forecast'!$B$9:$B$5832,$B102,'Demand forecast'!$C$9:$C$5832,R$6-0)</f>
        <v>13.279621364961328</v>
      </c>
      <c r="S102" s="42">
        <f>SUMIFS('Demand forecast'!$I$9:$I$5832,'Demand forecast'!$B$9:$B$5832,$B102,'Demand forecast'!$C$9:$C$5832,S$6-0)</f>
        <v>13.444515103006569</v>
      </c>
      <c r="T102" s="42">
        <f>SUMIFS('Demand forecast'!$I$9:$I$5832,'Demand forecast'!$B$9:$B$5832,$B102,'Demand forecast'!$C$9:$C$5832,T$6-0)</f>
        <v>13.702864559399645</v>
      </c>
      <c r="U102" s="42">
        <f>SUMIFS('Demand forecast'!$I$9:$I$5832,'Demand forecast'!$B$9:$B$5832,$B102,'Demand forecast'!$C$9:$C$5832,U$6-0)</f>
        <v>13.961214015792722</v>
      </c>
    </row>
    <row r="103" spans="2:21" ht="15">
      <c r="B103" s="6" t="s">
        <v>158</v>
      </c>
      <c r="C103" s="6" t="str">
        <f>INDEX('Demand forecast'!$M$9:$M$5832,MATCH($B103,'Demand forecast'!$B$9:$B$5832,0))</f>
        <v>No</v>
      </c>
      <c r="D103" s="25">
        <f t="shared" si="4"/>
        <v>9.4530140915030092E-3</v>
      </c>
      <c r="E103" s="6" t="str">
        <f t="shared" si="5"/>
        <v>Small growth</v>
      </c>
      <c r="F103" s="42">
        <f>SUMIFS('Demand forecast'!$I$9:$I$5832,'Demand forecast'!$B$9:$B$5832,$B103,'Demand forecast'!$C$9:$C$5832,F$6-0)</f>
        <v>4.694</v>
      </c>
      <c r="G103" s="42">
        <f>SUMIFS('Demand forecast'!$I$9:$I$5832,'Demand forecast'!$B$9:$B$5832,$B103,'Demand forecast'!$C$9:$C$5832,G$6-0)</f>
        <v>4.6079999999999997</v>
      </c>
      <c r="H103" s="42">
        <f>SUMIFS('Demand forecast'!$I$9:$I$5832,'Demand forecast'!$B$9:$B$5832,$B103,'Demand forecast'!$C$9:$C$5832,H$6-0)</f>
        <v>5.13</v>
      </c>
      <c r="I103" s="42">
        <f>SUMIFS('Demand forecast'!$I$9:$I$5832,'Demand forecast'!$B$9:$B$5832,$B103,'Demand forecast'!$C$9:$C$5832,I$6-0)</f>
        <v>5.74</v>
      </c>
      <c r="J103" s="42">
        <f>SUMIFS('Demand forecast'!$I$9:$I$5832,'Demand forecast'!$B$9:$B$5832,$B103,'Demand forecast'!$C$9:$C$5832,J$6-0)</f>
        <v>4.7969999999999997</v>
      </c>
      <c r="K103" s="42">
        <f>SUMIFS('Demand forecast'!$I$9:$I$5832,'Demand forecast'!$B$9:$B$5832,$B103,'Demand forecast'!$C$9:$C$5832,K$6-0)</f>
        <v>4.7321999999999997</v>
      </c>
      <c r="L103" s="42">
        <f>SUMIFS('Demand forecast'!$I$9:$I$5832,'Demand forecast'!$B$9:$B$5832,$B103,'Demand forecast'!$C$9:$C$5832,L$6-0)</f>
        <v>4.7523315831323956</v>
      </c>
      <c r="M103" s="42">
        <f>SUMIFS('Demand forecast'!$I$9:$I$5832,'Demand forecast'!$B$9:$B$5832,$B103,'Demand forecast'!$C$9:$C$5832,M$6-0)</f>
        <v>4.8157940859042219</v>
      </c>
      <c r="N103" s="42">
        <f>SUMIFS('Demand forecast'!$I$9:$I$5832,'Demand forecast'!$B$9:$B$5832,$B103,'Demand forecast'!$C$9:$C$5832,N$6-0)</f>
        <v>4.8563356033633598</v>
      </c>
      <c r="O103" s="42">
        <f>SUMIFS('Demand forecast'!$I$9:$I$5832,'Demand forecast'!$B$9:$B$5832,$B103,'Demand forecast'!$C$9:$C$5832,O$6-0)</f>
        <v>4.7989786135643779</v>
      </c>
      <c r="P103" s="42">
        <f>SUMIFS('Demand forecast'!$I$9:$I$5832,'Demand forecast'!$B$9:$B$5832,$B103,'Demand forecast'!$C$9:$C$5832,P$6-0)</f>
        <v>4.8184364498168852</v>
      </c>
      <c r="Q103" s="42">
        <f>SUMIFS('Demand forecast'!$I$9:$I$5832,'Demand forecast'!$B$9:$B$5832,$B103,'Demand forecast'!$C$9:$C$5832,Q$6-0)</f>
        <v>4.8620520429592915</v>
      </c>
      <c r="R103" s="42">
        <f>SUMIFS('Demand forecast'!$I$9:$I$5832,'Demand forecast'!$B$9:$B$5832,$B103,'Demand forecast'!$C$9:$C$5832,R$6-0)</f>
        <v>4.9312989141550414</v>
      </c>
      <c r="S103" s="42">
        <f>SUMIFS('Demand forecast'!$I$9:$I$5832,'Demand forecast'!$B$9:$B$5832,$B103,'Demand forecast'!$C$9:$C$5832,S$6-0)</f>
        <v>5.0013058402845472</v>
      </c>
      <c r="T103" s="42">
        <f>SUMIFS('Demand forecast'!$I$9:$I$5832,'Demand forecast'!$B$9:$B$5832,$B103,'Demand forecast'!$C$9:$C$5832,T$6-0)</f>
        <v>5.0867910726413355</v>
      </c>
      <c r="U103" s="42">
        <f>SUMIFS('Demand forecast'!$I$9:$I$5832,'Demand forecast'!$B$9:$B$5832,$B103,'Demand forecast'!$C$9:$C$5832,U$6-0)</f>
        <v>5.1722763049981237</v>
      </c>
    </row>
    <row r="104" spans="2:21" ht="15">
      <c r="B104" s="6" t="s">
        <v>62</v>
      </c>
      <c r="C104" s="6" t="str">
        <f>INDEX('Demand forecast'!$M$9:$M$5832,MATCH($B104,'Demand forecast'!$B$9:$B$5832,0))</f>
        <v>No</v>
      </c>
      <c r="D104" s="25">
        <f t="shared" si="4"/>
        <v>1.3887842295807529E-2</v>
      </c>
      <c r="E104" s="6" t="str">
        <f t="shared" si="5"/>
        <v>Small growth</v>
      </c>
      <c r="F104" s="42">
        <f>SUMIFS('Demand forecast'!$I$9:$I$5832,'Demand forecast'!$B$9:$B$5832,$B104,'Demand forecast'!$C$9:$C$5832,F$6-0)</f>
        <v>8.69</v>
      </c>
      <c r="G104" s="42">
        <f>SUMIFS('Demand forecast'!$I$9:$I$5832,'Demand forecast'!$B$9:$B$5832,$B104,'Demand forecast'!$C$9:$C$5832,G$6-0)</f>
        <v>8.3699999999999992</v>
      </c>
      <c r="H104" s="42">
        <f>SUMIFS('Demand forecast'!$I$9:$I$5832,'Demand forecast'!$B$9:$B$5832,$B104,'Demand forecast'!$C$9:$C$5832,H$6-0)</f>
        <v>8.5860000000000003</v>
      </c>
      <c r="I104" s="42">
        <f>SUMIFS('Demand forecast'!$I$9:$I$5832,'Demand forecast'!$B$9:$B$5832,$B104,'Demand forecast'!$C$9:$C$5832,I$6-0)</f>
        <v>9.9719999999999995</v>
      </c>
      <c r="J104" s="42">
        <f>SUMIFS('Demand forecast'!$I$9:$I$5832,'Demand forecast'!$B$9:$B$5832,$B104,'Demand forecast'!$C$9:$C$5832,J$6-0)</f>
        <v>7.3620000000000001</v>
      </c>
      <c r="K104" s="42">
        <f>SUMIFS('Demand forecast'!$I$9:$I$5832,'Demand forecast'!$B$9:$B$5832,$B104,'Demand forecast'!$C$9:$C$5832,K$6-0)</f>
        <v>6.6555</v>
      </c>
      <c r="L104" s="42">
        <f>SUMIFS('Demand forecast'!$I$9:$I$5832,'Demand forecast'!$B$9:$B$5832,$B104,'Demand forecast'!$C$9:$C$5832,L$6-0)</f>
        <v>7.0855144084982769</v>
      </c>
      <c r="M104" s="42">
        <f>SUMIFS('Demand forecast'!$I$9:$I$5832,'Demand forecast'!$B$9:$B$5832,$B104,'Demand forecast'!$C$9:$C$5832,M$6-0)</f>
        <v>7.0239858718174411</v>
      </c>
      <c r="N104" s="42">
        <f>SUMIFS('Demand forecast'!$I$9:$I$5832,'Demand forecast'!$B$9:$B$5832,$B104,'Demand forecast'!$C$9:$C$5832,N$6-0)</f>
        <v>7.1291497620038653</v>
      </c>
      <c r="O104" s="42">
        <f>SUMIFS('Demand forecast'!$I$9:$I$5832,'Demand forecast'!$B$9:$B$5832,$B104,'Demand forecast'!$C$9:$C$5832,O$6-0)</f>
        <v>6.9906883472992893</v>
      </c>
      <c r="P104" s="42">
        <f>SUMIFS('Demand forecast'!$I$9:$I$5832,'Demand forecast'!$B$9:$B$5832,$B104,'Demand forecast'!$C$9:$C$5832,P$6-0)</f>
        <v>7.0465751763929685</v>
      </c>
      <c r="Q104" s="42">
        <f>SUMIFS('Demand forecast'!$I$9:$I$5832,'Demand forecast'!$B$9:$B$5832,$B104,'Demand forecast'!$C$9:$C$5832,Q$6-0)</f>
        <v>7.1628446195126809</v>
      </c>
      <c r="R104" s="42">
        <f>SUMIFS('Demand forecast'!$I$9:$I$5832,'Demand forecast'!$B$9:$B$5832,$B104,'Demand forecast'!$C$9:$C$5832,R$6-0)</f>
        <v>7.3386128461359554</v>
      </c>
      <c r="S104" s="42">
        <f>SUMIFS('Demand forecast'!$I$9:$I$5832,'Demand forecast'!$B$9:$B$5832,$B104,'Demand forecast'!$C$9:$C$5832,S$6-0)</f>
        <v>7.5157082185046944</v>
      </c>
      <c r="T104" s="42">
        <f>SUMIFS('Demand forecast'!$I$9:$I$5832,'Demand forecast'!$B$9:$B$5832,$B104,'Demand forecast'!$C$9:$C$5832,T$6-0)</f>
        <v>7.7688353271161539</v>
      </c>
      <c r="U104" s="42">
        <f>SUMIFS('Demand forecast'!$I$9:$I$5832,'Demand forecast'!$B$9:$B$5832,$B104,'Demand forecast'!$C$9:$C$5832,U$6-0)</f>
        <v>8.0219624357276125</v>
      </c>
    </row>
    <row r="105" spans="2:21" ht="15">
      <c r="B105" s="6" t="s">
        <v>249</v>
      </c>
      <c r="C105" s="6" t="str">
        <f>INDEX('Demand forecast'!$M$9:$M$5832,MATCH($B105,'Demand forecast'!$B$9:$B$5832,0))</f>
        <v>Yes</v>
      </c>
      <c r="D105" s="25">
        <f t="shared" si="4"/>
        <v>0</v>
      </c>
      <c r="E105" s="6" t="str">
        <f t="shared" si="5"/>
        <v>Steady/falling</v>
      </c>
      <c r="F105" s="42">
        <f>SUMIFS('Demand forecast'!$I$9:$I$5832,'Demand forecast'!$B$9:$B$5832,$B105,'Demand forecast'!$C$9:$C$5832,F$6-0)</f>
        <v>14.968999999999999</v>
      </c>
      <c r="G105" s="42">
        <f>SUMIFS('Demand forecast'!$I$9:$I$5832,'Demand forecast'!$B$9:$B$5832,$B105,'Demand forecast'!$C$9:$C$5832,G$6-0)</f>
        <v>13.797000000000001</v>
      </c>
      <c r="H105" s="42">
        <f>SUMIFS('Demand forecast'!$I$9:$I$5832,'Demand forecast'!$B$9:$B$5832,$B105,'Demand forecast'!$C$9:$C$5832,H$6-0)</f>
        <v>13.5</v>
      </c>
      <c r="I105" s="42">
        <f>SUMIFS('Demand forecast'!$I$9:$I$5832,'Demand forecast'!$B$9:$B$5832,$B105,'Demand forecast'!$C$9:$C$5832,I$6-0)</f>
        <v>13.920199999999999</v>
      </c>
      <c r="J105" s="42">
        <f>SUMIFS('Demand forecast'!$I$9:$I$5832,'Demand forecast'!$B$9:$B$5832,$B105,'Demand forecast'!$C$9:$C$5832,J$6-0)</f>
        <v>10.805</v>
      </c>
      <c r="K105" s="42">
        <f>SUMIFS('Demand forecast'!$I$9:$I$5832,'Demand forecast'!$B$9:$B$5832,$B105,'Demand forecast'!$C$9:$C$5832,K$6-0)</f>
        <v>9.4686000000000003</v>
      </c>
      <c r="L105" s="42">
        <f>SUMIFS('Demand forecast'!$I$9:$I$5832,'Demand forecast'!$B$9:$B$5832,$B105,'Demand forecast'!$C$9:$C$5832,L$6-0)</f>
        <v>9.4686000000000003</v>
      </c>
      <c r="M105" s="42">
        <f>SUMIFS('Demand forecast'!$I$9:$I$5832,'Demand forecast'!$B$9:$B$5832,$B105,'Demand forecast'!$C$9:$C$5832,M$6-0)</f>
        <v>9.4686000000000003</v>
      </c>
      <c r="N105" s="42">
        <f>SUMIFS('Demand forecast'!$I$9:$I$5832,'Demand forecast'!$B$9:$B$5832,$B105,'Demand forecast'!$C$9:$C$5832,N$6-0)</f>
        <v>9.4686000000000003</v>
      </c>
      <c r="O105" s="42">
        <f>SUMIFS('Demand forecast'!$I$9:$I$5832,'Demand forecast'!$B$9:$B$5832,$B105,'Demand forecast'!$C$9:$C$5832,O$6-0)</f>
        <v>9.4686000000000003</v>
      </c>
      <c r="P105" s="42">
        <f>SUMIFS('Demand forecast'!$I$9:$I$5832,'Demand forecast'!$B$9:$B$5832,$B105,'Demand forecast'!$C$9:$C$5832,P$6-0)</f>
        <v>9.4686000000000003</v>
      </c>
      <c r="Q105" s="42">
        <f>SUMIFS('Demand forecast'!$I$9:$I$5832,'Demand forecast'!$B$9:$B$5832,$B105,'Demand forecast'!$C$9:$C$5832,Q$6-0)</f>
        <v>9.4686000000000003</v>
      </c>
      <c r="R105" s="42">
        <f>SUMIFS('Demand forecast'!$I$9:$I$5832,'Demand forecast'!$B$9:$B$5832,$B105,'Demand forecast'!$C$9:$C$5832,R$6-0)</f>
        <v>9.4686000000000003</v>
      </c>
      <c r="S105" s="42">
        <f>SUMIFS('Demand forecast'!$I$9:$I$5832,'Demand forecast'!$B$9:$B$5832,$B105,'Demand forecast'!$C$9:$C$5832,S$6-0)</f>
        <v>9.4686000000000003</v>
      </c>
      <c r="T105" s="42">
        <f>SUMIFS('Demand forecast'!$I$9:$I$5832,'Demand forecast'!$B$9:$B$5832,$B105,'Demand forecast'!$C$9:$C$5832,T$6-0)</f>
        <v>9.4686000000000003</v>
      </c>
      <c r="U105" s="42">
        <f>SUMIFS('Demand forecast'!$I$9:$I$5832,'Demand forecast'!$B$9:$B$5832,$B105,'Demand forecast'!$C$9:$C$5832,U$6-0)</f>
        <v>9.4686000000000003</v>
      </c>
    </row>
    <row r="106" spans="2:21" ht="15">
      <c r="B106" s="6" t="s">
        <v>7</v>
      </c>
      <c r="C106" s="6" t="str">
        <f>INDEX('Demand forecast'!$M$9:$M$5832,MATCH($B106,'Demand forecast'!$B$9:$B$5832,0))</f>
        <v>No</v>
      </c>
      <c r="D106" s="25">
        <f t="shared" si="4"/>
        <v>-1.9344220902498543E-3</v>
      </c>
      <c r="E106" s="6" t="str">
        <f t="shared" si="5"/>
        <v>Steady/falling</v>
      </c>
      <c r="F106" s="42">
        <f>SUMIFS('Demand forecast'!$I$9:$I$5832,'Demand forecast'!$B$9:$B$5832,$B106,'Demand forecast'!$C$9:$C$5832,F$6-0)</f>
        <v>40.9</v>
      </c>
      <c r="G106" s="42">
        <f>SUMIFS('Demand forecast'!$I$9:$I$5832,'Demand forecast'!$B$9:$B$5832,$B106,'Demand forecast'!$C$9:$C$5832,G$6-0)</f>
        <v>34.869999999999997</v>
      </c>
      <c r="H106" s="42">
        <f>SUMIFS('Demand forecast'!$I$9:$I$5832,'Demand forecast'!$B$9:$B$5832,$B106,'Demand forecast'!$C$9:$C$5832,H$6-0)</f>
        <v>36</v>
      </c>
      <c r="I106" s="42">
        <f>SUMIFS('Demand forecast'!$I$9:$I$5832,'Demand forecast'!$B$9:$B$5832,$B106,'Demand forecast'!$C$9:$C$5832,I$6-0)</f>
        <v>39.162999999999997</v>
      </c>
      <c r="J106" s="42">
        <f>SUMIFS('Demand forecast'!$I$9:$I$5832,'Demand forecast'!$B$9:$B$5832,$B106,'Demand forecast'!$C$9:$C$5832,J$6-0)</f>
        <v>34.338000000000001</v>
      </c>
      <c r="K106" s="42">
        <f>SUMIFS('Demand forecast'!$I$9:$I$5832,'Demand forecast'!$B$9:$B$5832,$B106,'Demand forecast'!$C$9:$C$5832,K$6-0)</f>
        <v>31.085000000000001</v>
      </c>
      <c r="L106" s="42">
        <f>SUMIFS('Demand forecast'!$I$9:$I$5832,'Demand forecast'!$B$9:$B$5832,$B106,'Demand forecast'!$C$9:$C$5832,L$6-0)</f>
        <v>30.559146472801775</v>
      </c>
      <c r="M106" s="42">
        <f>SUMIFS('Demand forecast'!$I$9:$I$5832,'Demand forecast'!$B$9:$B$5832,$B106,'Demand forecast'!$C$9:$C$5832,M$6-0)</f>
        <v>30.093423404499262</v>
      </c>
      <c r="N106" s="42">
        <f>SUMIFS('Demand forecast'!$I$9:$I$5832,'Demand forecast'!$B$9:$B$5832,$B106,'Demand forecast'!$C$9:$C$5832,N$6-0)</f>
        <v>29.909539231728438</v>
      </c>
      <c r="O106" s="42">
        <f>SUMIFS('Demand forecast'!$I$9:$I$5832,'Demand forecast'!$B$9:$B$5832,$B106,'Demand forecast'!$C$9:$C$5832,O$6-0)</f>
        <v>29.372156540933346</v>
      </c>
      <c r="P106" s="42">
        <f>SUMIFS('Demand forecast'!$I$9:$I$5832,'Demand forecast'!$B$9:$B$5832,$B106,'Demand forecast'!$C$9:$C$5832,P$6-0)</f>
        <v>29.202850772953138</v>
      </c>
      <c r="Q106" s="42">
        <f>SUMIFS('Demand forecast'!$I$9:$I$5832,'Demand forecast'!$B$9:$B$5832,$B106,'Demand forecast'!$C$9:$C$5832,Q$6-0)</f>
        <v>29.202546220906207</v>
      </c>
      <c r="R106" s="42">
        <f>SUMIFS('Demand forecast'!$I$9:$I$5832,'Demand forecast'!$B$9:$B$5832,$B106,'Demand forecast'!$C$9:$C$5832,R$6-0)</f>
        <v>29.372762009198183</v>
      </c>
      <c r="S106" s="42">
        <f>SUMIFS('Demand forecast'!$I$9:$I$5832,'Demand forecast'!$B$9:$B$5832,$B106,'Demand forecast'!$C$9:$C$5832,S$6-0)</f>
        <v>29.505934793813694</v>
      </c>
      <c r="T106" s="42">
        <f>SUMIFS('Demand forecast'!$I$9:$I$5832,'Demand forecast'!$B$9:$B$5832,$B106,'Demand forecast'!$C$9:$C$5832,T$6-0)</f>
        <v>29.768575409342514</v>
      </c>
      <c r="U106" s="42">
        <f>SUMIFS('Demand forecast'!$I$9:$I$5832,'Demand forecast'!$B$9:$B$5832,$B106,'Demand forecast'!$C$9:$C$5832,U$6-0)</f>
        <v>30.031216024871334</v>
      </c>
    </row>
    <row r="107" spans="2:21" ht="15">
      <c r="B107" s="6" t="s">
        <v>10</v>
      </c>
      <c r="C107" s="6" t="str">
        <f>INDEX('Demand forecast'!$M$9:$M$5832,MATCH($B107,'Demand forecast'!$B$9:$B$5832,0))</f>
        <v>No</v>
      </c>
      <c r="D107" s="25">
        <f t="shared" si="4"/>
        <v>-5.5393862940953054E-2</v>
      </c>
      <c r="E107" s="6" t="str">
        <f t="shared" si="5"/>
        <v>Steady/falling</v>
      </c>
      <c r="F107" s="42">
        <f>SUMIFS('Demand forecast'!$I$9:$I$5832,'Demand forecast'!$B$9:$B$5832,$B107,'Demand forecast'!$C$9:$C$5832,F$6-0)</f>
        <v>21.571999999999999</v>
      </c>
      <c r="G107" s="42">
        <f>SUMIFS('Demand forecast'!$I$9:$I$5832,'Demand forecast'!$B$9:$B$5832,$B107,'Demand forecast'!$C$9:$C$5832,G$6-0)</f>
        <v>20.66</v>
      </c>
      <c r="H107" s="42">
        <f>SUMIFS('Demand forecast'!$I$9:$I$5832,'Demand forecast'!$B$9:$B$5832,$B107,'Demand forecast'!$C$9:$C$5832,H$6-0)</f>
        <v>21.939397379244351</v>
      </c>
      <c r="I107" s="42">
        <f>SUMIFS('Demand forecast'!$I$9:$I$5832,'Demand forecast'!$B$9:$B$5832,$B107,'Demand forecast'!$C$9:$C$5832,I$6-0)</f>
        <v>21.675999999999998</v>
      </c>
      <c r="J107" s="42">
        <f>SUMIFS('Demand forecast'!$I$9:$I$5832,'Demand forecast'!$B$9:$B$5832,$B107,'Demand forecast'!$C$9:$C$5832,J$6-0)</f>
        <v>22.243500000000001</v>
      </c>
      <c r="K107" s="42">
        <f>SUMIFS('Demand forecast'!$I$9:$I$5832,'Demand forecast'!$B$9:$B$5832,$B107,'Demand forecast'!$C$9:$C$5832,K$6-0)</f>
        <v>22.789396925999998</v>
      </c>
      <c r="L107" s="42">
        <f>SUMIFS('Demand forecast'!$I$9:$I$5832,'Demand forecast'!$B$9:$B$5832,$B107,'Demand forecast'!$C$9:$C$5832,L$6-0)</f>
        <v>31.335270614061251</v>
      </c>
      <c r="M107" s="42">
        <f>SUMIFS('Demand forecast'!$I$9:$I$5832,'Demand forecast'!$B$9:$B$5832,$B107,'Demand forecast'!$C$9:$C$5832,M$6-0)</f>
        <v>30.931579537025929</v>
      </c>
      <c r="N107" s="42">
        <f>SUMIFS('Demand forecast'!$I$9:$I$5832,'Demand forecast'!$B$9:$B$5832,$B107,'Demand forecast'!$C$9:$C$5832,N$6-0)</f>
        <v>30.794746464897038</v>
      </c>
      <c r="O107" s="42">
        <f>SUMIFS('Demand forecast'!$I$9:$I$5832,'Demand forecast'!$B$9:$B$5832,$B107,'Demand forecast'!$C$9:$C$5832,O$6-0)</f>
        <v>17.187943568027631</v>
      </c>
      <c r="P107" s="42">
        <f>SUMIFS('Demand forecast'!$I$9:$I$5832,'Demand forecast'!$B$9:$B$5832,$B107,'Demand forecast'!$C$9:$C$5832,P$6-0)</f>
        <v>17.24854876594781</v>
      </c>
      <c r="Q107" s="42">
        <f>SUMIFS('Demand forecast'!$I$9:$I$5832,'Demand forecast'!$B$9:$B$5832,$B107,'Demand forecast'!$C$9:$C$5832,Q$6-0)</f>
        <v>17.469322974501257</v>
      </c>
      <c r="R107" s="42">
        <f>SUMIFS('Demand forecast'!$I$9:$I$5832,'Demand forecast'!$B$9:$B$5832,$B107,'Demand forecast'!$C$9:$C$5832,R$6-0)</f>
        <v>17.812478477707668</v>
      </c>
      <c r="S107" s="42">
        <f>SUMIFS('Demand forecast'!$I$9:$I$5832,'Demand forecast'!$B$9:$B$5832,$B107,'Demand forecast'!$C$9:$C$5832,S$6-0)</f>
        <v>18.112659441397117</v>
      </c>
      <c r="T107" s="42">
        <f>SUMIFS('Demand forecast'!$I$9:$I$5832,'Demand forecast'!$B$9:$B$5832,$B107,'Demand forecast'!$C$9:$C$5832,T$6-0)</f>
        <v>18.45879401059954</v>
      </c>
      <c r="U107" s="42">
        <f>SUMIFS('Demand forecast'!$I$9:$I$5832,'Demand forecast'!$B$9:$B$5832,$B107,'Demand forecast'!$C$9:$C$5832,U$6-0)</f>
        <v>18.762483149409864</v>
      </c>
    </row>
    <row r="108" spans="2:21" ht="15">
      <c r="B108" s="6" t="s">
        <v>34</v>
      </c>
      <c r="C108" s="6" t="str">
        <f>INDEX('Demand forecast'!$M$9:$M$5832,MATCH($B108,'Demand forecast'!$B$9:$B$5832,0))</f>
        <v>No</v>
      </c>
      <c r="D108" s="25">
        <f t="shared" si="4"/>
        <v>1.2125832332967601E-2</v>
      </c>
      <c r="E108" s="6" t="str">
        <f t="shared" si="5"/>
        <v>Small growth</v>
      </c>
      <c r="F108" s="42">
        <f>SUMIFS('Demand forecast'!$I$9:$I$5832,'Demand forecast'!$B$9:$B$5832,$B108,'Demand forecast'!$C$9:$C$5832,F$6-0)</f>
        <v>26.236000000000001</v>
      </c>
      <c r="G108" s="42">
        <f>SUMIFS('Demand forecast'!$I$9:$I$5832,'Demand forecast'!$B$9:$B$5832,$B108,'Demand forecast'!$C$9:$C$5832,G$6-0)</f>
        <v>25.91</v>
      </c>
      <c r="H108" s="42">
        <f>SUMIFS('Demand forecast'!$I$9:$I$5832,'Demand forecast'!$B$9:$B$5832,$B108,'Demand forecast'!$C$9:$C$5832,H$6-0)</f>
        <v>32.245100372681193</v>
      </c>
      <c r="I108" s="42">
        <f>SUMIFS('Demand forecast'!$I$9:$I$5832,'Demand forecast'!$B$9:$B$5832,$B108,'Demand forecast'!$C$9:$C$5832,I$6-0)</f>
        <v>29.138999999999999</v>
      </c>
      <c r="J108" s="42">
        <f>SUMIFS('Demand forecast'!$I$9:$I$5832,'Demand forecast'!$B$9:$B$5832,$B108,'Demand forecast'!$C$9:$C$5832,J$6-0)</f>
        <v>28.308</v>
      </c>
      <c r="K108" s="42">
        <f>SUMIFS('Demand forecast'!$I$9:$I$5832,'Demand forecast'!$B$9:$B$5832,$B108,'Demand forecast'!$C$9:$C$5832,K$6-0)</f>
        <v>29.04156721</v>
      </c>
      <c r="L108" s="42">
        <f>SUMIFS('Demand forecast'!$I$9:$I$5832,'Demand forecast'!$B$9:$B$5832,$B108,'Demand forecast'!$C$9:$C$5832,L$6-0)</f>
        <v>28.947414125259225</v>
      </c>
      <c r="M108" s="42">
        <f>SUMIFS('Demand forecast'!$I$9:$I$5832,'Demand forecast'!$B$9:$B$5832,$B108,'Demand forecast'!$C$9:$C$5832,M$6-0)</f>
        <v>31.293486492598117</v>
      </c>
      <c r="N108" s="42">
        <f>SUMIFS('Demand forecast'!$I$9:$I$5832,'Demand forecast'!$B$9:$B$5832,$B108,'Demand forecast'!$C$9:$C$5832,N$6-0)</f>
        <v>31.215878337783341</v>
      </c>
      <c r="O108" s="42">
        <f>SUMIFS('Demand forecast'!$I$9:$I$5832,'Demand forecast'!$B$9:$B$5832,$B108,'Demand forecast'!$C$9:$C$5832,O$6-0)</f>
        <v>30.619515140316597</v>
      </c>
      <c r="P108" s="42">
        <f>SUMIFS('Demand forecast'!$I$9:$I$5832,'Demand forecast'!$B$9:$B$5832,$B108,'Demand forecast'!$C$9:$C$5832,P$6-0)</f>
        <v>30.519939204274955</v>
      </c>
      <c r="Q108" s="42">
        <f>SUMIFS('Demand forecast'!$I$9:$I$5832,'Demand forecast'!$B$9:$B$5832,$B108,'Demand forecast'!$C$9:$C$5832,Q$6-0)</f>
        <v>30.642080848250924</v>
      </c>
      <c r="R108" s="42">
        <f>SUMIFS('Demand forecast'!$I$9:$I$5832,'Demand forecast'!$B$9:$B$5832,$B108,'Demand forecast'!$C$9:$C$5832,R$6-0)</f>
        <v>30.989501572622871</v>
      </c>
      <c r="S108" s="42">
        <f>SUMIFS('Demand forecast'!$I$9:$I$5832,'Demand forecast'!$B$9:$B$5832,$B108,'Demand forecast'!$C$9:$C$5832,S$6-0)</f>
        <v>31.296918291279606</v>
      </c>
      <c r="T108" s="42">
        <f>SUMIFS('Demand forecast'!$I$9:$I$5832,'Demand forecast'!$B$9:$B$5832,$B108,'Demand forecast'!$C$9:$C$5832,T$6-0)</f>
        <v>31.780539012644113</v>
      </c>
      <c r="U108" s="42">
        <f>SUMIFS('Demand forecast'!$I$9:$I$5832,'Demand forecast'!$B$9:$B$5832,$B108,'Demand forecast'!$C$9:$C$5832,U$6-0)</f>
        <v>32.264159734008622</v>
      </c>
    </row>
    <row r="109" spans="2:21" ht="15">
      <c r="B109" s="6" t="s">
        <v>37</v>
      </c>
      <c r="C109" s="6" t="str">
        <f>INDEX('Demand forecast'!$M$9:$M$5832,MATCH($B109,'Demand forecast'!$B$9:$B$5832,0))</f>
        <v>No</v>
      </c>
      <c r="D109" s="25">
        <f t="shared" si="4"/>
        <v>1.9815249096911236E-2</v>
      </c>
      <c r="E109" s="6" t="str">
        <f t="shared" si="5"/>
        <v>Small growth</v>
      </c>
      <c r="F109" s="42">
        <f>SUMIFS('Demand forecast'!$I$9:$I$5832,'Demand forecast'!$B$9:$B$5832,$B109,'Demand forecast'!$C$9:$C$5832,F$6-0)</f>
        <v>32.08</v>
      </c>
      <c r="G109" s="42">
        <f>SUMIFS('Demand forecast'!$I$9:$I$5832,'Demand forecast'!$B$9:$B$5832,$B109,'Demand forecast'!$C$9:$C$5832,G$6-0)</f>
        <v>29.99</v>
      </c>
      <c r="H109" s="42">
        <f>SUMIFS('Demand forecast'!$I$9:$I$5832,'Demand forecast'!$B$9:$B$5832,$B109,'Demand forecast'!$C$9:$C$5832,H$6-0)</f>
        <v>30.5</v>
      </c>
      <c r="I109" s="42">
        <f>SUMIFS('Demand forecast'!$I$9:$I$5832,'Demand forecast'!$B$9:$B$5832,$B109,'Demand forecast'!$C$9:$C$5832,I$6-0)</f>
        <v>28.574999999999999</v>
      </c>
      <c r="J109" s="42">
        <f>SUMIFS('Demand forecast'!$I$9:$I$5832,'Demand forecast'!$B$9:$B$5832,$B109,'Demand forecast'!$C$9:$C$5832,J$6-0)</f>
        <v>30.475000000000001</v>
      </c>
      <c r="K109" s="42">
        <f>SUMIFS('Demand forecast'!$I$9:$I$5832,'Demand forecast'!$B$9:$B$5832,$B109,'Demand forecast'!$C$9:$C$5832,K$6-0)</f>
        <v>27.8125</v>
      </c>
      <c r="L109" s="42">
        <f>SUMIFS('Demand forecast'!$I$9:$I$5832,'Demand forecast'!$B$9:$B$5832,$B109,'Demand forecast'!$C$9:$C$5832,L$6-0)</f>
        <v>27.687673035645272</v>
      </c>
      <c r="M109" s="42">
        <f>SUMIFS('Demand forecast'!$I$9:$I$5832,'Demand forecast'!$B$9:$B$5832,$B109,'Demand forecast'!$C$9:$C$5832,M$6-0)</f>
        <v>28.200441570083797</v>
      </c>
      <c r="N109" s="42">
        <f>SUMIFS('Demand forecast'!$I$9:$I$5832,'Demand forecast'!$B$9:$B$5832,$B109,'Demand forecast'!$C$9:$C$5832,N$6-0)</f>
        <v>28.607660525102037</v>
      </c>
      <c r="O109" s="42">
        <f>SUMIFS('Demand forecast'!$I$9:$I$5832,'Demand forecast'!$B$9:$B$5832,$B109,'Demand forecast'!$C$9:$C$5832,O$6-0)</f>
        <v>28.672105113575238</v>
      </c>
      <c r="P109" s="42">
        <f>SUMIFS('Demand forecast'!$I$9:$I$5832,'Demand forecast'!$B$9:$B$5832,$B109,'Demand forecast'!$C$9:$C$5832,P$6-0)</f>
        <v>29.092759048695992</v>
      </c>
      <c r="Q109" s="42">
        <f>SUMIFS('Demand forecast'!$I$9:$I$5832,'Demand forecast'!$B$9:$B$5832,$B109,'Demand forecast'!$C$9:$C$5832,Q$6-0)</f>
        <v>29.700600595014315</v>
      </c>
      <c r="R109" s="42">
        <f>SUMIFS('Demand forecast'!$I$9:$I$5832,'Demand forecast'!$B$9:$B$5832,$B109,'Demand forecast'!$C$9:$C$5832,R$6-0)</f>
        <v>30.496584475857546</v>
      </c>
      <c r="S109" s="42">
        <f>SUMIFS('Demand forecast'!$I$9:$I$5832,'Demand forecast'!$B$9:$B$5832,$B109,'Demand forecast'!$C$9:$C$5832,S$6-0)</f>
        <v>31.251928818393385</v>
      </c>
      <c r="T109" s="42">
        <f>SUMIFS('Demand forecast'!$I$9:$I$5832,'Demand forecast'!$B$9:$B$5832,$B109,'Demand forecast'!$C$9:$C$5832,T$6-0)</f>
        <v>32.14367971431767</v>
      </c>
      <c r="U109" s="42">
        <f>SUMIFS('Demand forecast'!$I$9:$I$5832,'Demand forecast'!$B$9:$B$5832,$B109,'Demand forecast'!$C$9:$C$5832,U$6-0)</f>
        <v>33.03543061024196</v>
      </c>
    </row>
    <row r="110" spans="2:21" ht="15">
      <c r="B110" s="6" t="s">
        <v>41</v>
      </c>
      <c r="C110" s="6" t="str">
        <f>INDEX('Demand forecast'!$M$9:$M$5832,MATCH($B110,'Demand forecast'!$B$9:$B$5832,0))</f>
        <v>No</v>
      </c>
      <c r="D110" s="25">
        <f t="shared" si="4"/>
        <v>-2.8631838170387613E-3</v>
      </c>
      <c r="E110" s="6" t="str">
        <f t="shared" si="5"/>
        <v>Steady/falling</v>
      </c>
      <c r="F110" s="42">
        <f>SUMIFS('Demand forecast'!$I$9:$I$5832,'Demand forecast'!$B$9:$B$5832,$B110,'Demand forecast'!$C$9:$C$5832,F$6-0)</f>
        <v>20.47</v>
      </c>
      <c r="G110" s="42">
        <f>SUMIFS('Demand forecast'!$I$9:$I$5832,'Demand forecast'!$B$9:$B$5832,$B110,'Demand forecast'!$C$9:$C$5832,G$6-0)</f>
        <v>20.05</v>
      </c>
      <c r="H110" s="42">
        <f>SUMIFS('Demand forecast'!$I$9:$I$5832,'Demand forecast'!$B$9:$B$5832,$B110,'Demand forecast'!$C$9:$C$5832,H$6-0)</f>
        <v>24.863</v>
      </c>
      <c r="I110" s="42">
        <f>SUMIFS('Demand forecast'!$I$9:$I$5832,'Demand forecast'!$B$9:$B$5832,$B110,'Demand forecast'!$C$9:$C$5832,I$6-0)</f>
        <v>19.55</v>
      </c>
      <c r="J110" s="42">
        <f>SUMIFS('Demand forecast'!$I$9:$I$5832,'Demand forecast'!$B$9:$B$5832,$B110,'Demand forecast'!$C$9:$C$5832,J$6-0)</f>
        <v>17.905000000000001</v>
      </c>
      <c r="K110" s="42">
        <f>SUMIFS('Demand forecast'!$I$9:$I$5832,'Demand forecast'!$B$9:$B$5832,$B110,'Demand forecast'!$C$9:$C$5832,K$6-0)</f>
        <v>19.600000000000001</v>
      </c>
      <c r="L110" s="42">
        <f>SUMIFS('Demand forecast'!$I$9:$I$5832,'Demand forecast'!$B$9:$B$5832,$B110,'Demand forecast'!$C$9:$C$5832,L$6-0)</f>
        <v>19.827126232032782</v>
      </c>
      <c r="M110" s="42">
        <f>SUMIFS('Demand forecast'!$I$9:$I$5832,'Demand forecast'!$B$9:$B$5832,$B110,'Demand forecast'!$C$9:$C$5832,M$6-0)</f>
        <v>19.617964269769011</v>
      </c>
      <c r="N110" s="42">
        <f>SUMIFS('Demand forecast'!$I$9:$I$5832,'Demand forecast'!$B$9:$B$5832,$B110,'Demand forecast'!$C$9:$C$5832,N$6-0)</f>
        <v>19.541345066691044</v>
      </c>
      <c r="O110" s="42">
        <f>SUMIFS('Demand forecast'!$I$9:$I$5832,'Demand forecast'!$B$9:$B$5832,$B110,'Demand forecast'!$C$9:$C$5832,O$6-0)</f>
        <v>19.201962000086002</v>
      </c>
      <c r="P110" s="42">
        <f>SUMIFS('Demand forecast'!$I$9:$I$5832,'Demand forecast'!$B$9:$B$5832,$B110,'Demand forecast'!$C$9:$C$5832,P$6-0)</f>
        <v>19.047959077842307</v>
      </c>
      <c r="Q110" s="42">
        <f>SUMIFS('Demand forecast'!$I$9:$I$5832,'Demand forecast'!$B$9:$B$5832,$B110,'Demand forecast'!$C$9:$C$5832,Q$6-0)</f>
        <v>19.042974865672168</v>
      </c>
      <c r="R110" s="42">
        <f>SUMIFS('Demand forecast'!$I$9:$I$5832,'Demand forecast'!$B$9:$B$5832,$B110,'Demand forecast'!$C$9:$C$5832,R$6-0)</f>
        <v>19.099661978190593</v>
      </c>
      <c r="S110" s="42">
        <f>SUMIFS('Demand forecast'!$I$9:$I$5832,'Demand forecast'!$B$9:$B$5832,$B110,'Demand forecast'!$C$9:$C$5832,S$6-0)</f>
        <v>19.141615811524417</v>
      </c>
      <c r="T110" s="42">
        <f>SUMIFS('Demand forecast'!$I$9:$I$5832,'Demand forecast'!$B$9:$B$5832,$B110,'Demand forecast'!$C$9:$C$5832,T$6-0)</f>
        <v>19.231818084564541</v>
      </c>
      <c r="U110" s="42">
        <f>SUMIFS('Demand forecast'!$I$9:$I$5832,'Demand forecast'!$B$9:$B$5832,$B110,'Demand forecast'!$C$9:$C$5832,U$6-0)</f>
        <v>19.322020357604671</v>
      </c>
    </row>
    <row r="111" spans="2:21" ht="15">
      <c r="B111" s="6" t="s">
        <v>230</v>
      </c>
      <c r="C111" s="6" t="str">
        <f>INDEX('Demand forecast'!$M$9:$M$5832,MATCH($B111,'Demand forecast'!$B$9:$B$5832,0))</f>
        <v>Yes</v>
      </c>
      <c r="D111" s="25">
        <f t="shared" si="4"/>
        <v>6.8714487283850545E-2</v>
      </c>
      <c r="E111" s="6" t="str">
        <f t="shared" si="5"/>
        <v>High growth</v>
      </c>
      <c r="F111" s="42">
        <f>SUMIFS('Demand forecast'!$I$9:$I$5832,'Demand forecast'!$B$9:$B$5832,$B111,'Demand forecast'!$C$9:$C$5832,F$6-0)</f>
        <v>8.0039999999999996</v>
      </c>
      <c r="G111" s="42">
        <f>SUMIFS('Demand forecast'!$I$9:$I$5832,'Demand forecast'!$B$9:$B$5832,$B111,'Demand forecast'!$C$9:$C$5832,G$6-0)</f>
        <v>6.9169999999999998</v>
      </c>
      <c r="H111" s="42">
        <f>SUMIFS('Demand forecast'!$I$9:$I$5832,'Demand forecast'!$B$9:$B$5832,$B111,'Demand forecast'!$C$9:$C$5832,H$6-0)</f>
        <v>5.3789999999999996</v>
      </c>
      <c r="I111" s="42">
        <f>SUMIFS('Demand forecast'!$I$9:$I$5832,'Demand forecast'!$B$9:$B$5832,$B111,'Demand forecast'!$C$9:$C$5832,I$6-0)</f>
        <v>6.9630000000000001</v>
      </c>
      <c r="J111" s="42">
        <f>SUMIFS('Demand forecast'!$I$9:$I$5832,'Demand forecast'!$B$9:$B$5832,$B111,'Demand forecast'!$C$9:$C$5832,J$6-0)</f>
        <v>6.1219999999999999</v>
      </c>
      <c r="K111" s="42">
        <f>SUMIFS('Demand forecast'!$I$9:$I$5832,'Demand forecast'!$B$9:$B$5832,$B111,'Demand forecast'!$C$9:$C$5832,K$6-0)</f>
        <v>5.9770000000000003</v>
      </c>
      <c r="L111" s="42">
        <f>SUMIFS('Demand forecast'!$I$9:$I$5832,'Demand forecast'!$B$9:$B$5832,$B111,'Demand forecast'!$C$9:$C$5832,L$6-0)</f>
        <v>5.9770000000000003</v>
      </c>
      <c r="M111" s="42">
        <f>SUMIFS('Demand forecast'!$I$9:$I$5832,'Demand forecast'!$B$9:$B$5832,$B111,'Demand forecast'!$C$9:$C$5832,M$6-0)</f>
        <v>8.4236124008106135</v>
      </c>
      <c r="N111" s="42">
        <f>SUMIFS('Demand forecast'!$I$9:$I$5832,'Demand forecast'!$B$9:$B$5832,$B111,'Demand forecast'!$C$9:$C$5832,N$6-0)</f>
        <v>8.4236124008106135</v>
      </c>
      <c r="O111" s="42">
        <f>SUMIFS('Demand forecast'!$I$9:$I$5832,'Demand forecast'!$B$9:$B$5832,$B111,'Demand forecast'!$C$9:$C$5832,O$6-0)</f>
        <v>10.870224801621227</v>
      </c>
      <c r="P111" s="42">
        <f>SUMIFS('Demand forecast'!$I$9:$I$5832,'Demand forecast'!$B$9:$B$5832,$B111,'Demand forecast'!$C$9:$C$5832,P$6-0)</f>
        <v>10.870224801621227</v>
      </c>
      <c r="Q111" s="42">
        <f>SUMIFS('Demand forecast'!$I$9:$I$5832,'Demand forecast'!$B$9:$B$5832,$B111,'Demand forecast'!$C$9:$C$5832,Q$6-0)</f>
        <v>10.870224801621227</v>
      </c>
      <c r="R111" s="42">
        <f>SUMIFS('Demand forecast'!$I$9:$I$5832,'Demand forecast'!$B$9:$B$5832,$B111,'Demand forecast'!$C$9:$C$5832,R$6-0)</f>
        <v>10.870224801621227</v>
      </c>
      <c r="S111" s="42">
        <f>SUMIFS('Demand forecast'!$I$9:$I$5832,'Demand forecast'!$B$9:$B$5832,$B111,'Demand forecast'!$C$9:$C$5832,S$6-0)</f>
        <v>10.870224801621227</v>
      </c>
      <c r="T111" s="42">
        <f>SUMIFS('Demand forecast'!$I$9:$I$5832,'Demand forecast'!$B$9:$B$5832,$B111,'Demand forecast'!$C$9:$C$5832,T$6-0)</f>
        <v>10.870224801621227</v>
      </c>
      <c r="U111" s="42">
        <f>SUMIFS('Demand forecast'!$I$9:$I$5832,'Demand forecast'!$B$9:$B$5832,$B111,'Demand forecast'!$C$9:$C$5832,U$6-0)</f>
        <v>10.870224801621227</v>
      </c>
    </row>
    <row r="112" spans="2:21" ht="15">
      <c r="B112" s="6" t="s">
        <v>434</v>
      </c>
      <c r="C112" s="6" t="str">
        <f>INDEX('Demand forecast'!$M$9:$M$5832,MATCH($B112,'Demand forecast'!$B$9:$B$5832,0))</f>
        <v>Yes</v>
      </c>
      <c r="D112" s="69">
        <f>(U112/O112)^(1/($U$6-$O$6)) - 1</f>
        <v>0</v>
      </c>
      <c r="E112" s="6" t="str">
        <f t="shared" si="5"/>
        <v>Steady/falling</v>
      </c>
      <c r="F112" s="42">
        <f>SUMIFS('Demand forecast'!$I$9:$I$5832,'Demand forecast'!$B$9:$B$5832,$B112,'Demand forecast'!$C$9:$C$5832,F$6-0)</f>
        <v>0</v>
      </c>
      <c r="G112" s="42">
        <f>SUMIFS('Demand forecast'!$I$9:$I$5832,'Demand forecast'!$B$9:$B$5832,$B112,'Demand forecast'!$C$9:$C$5832,G$6-0)</f>
        <v>0</v>
      </c>
      <c r="H112" s="42">
        <f>SUMIFS('Demand forecast'!$I$9:$I$5832,'Demand forecast'!$B$9:$B$5832,$B112,'Demand forecast'!$C$9:$C$5832,H$6-0)</f>
        <v>0</v>
      </c>
      <c r="I112" s="42">
        <f>SUMIFS('Demand forecast'!$I$9:$I$5832,'Demand forecast'!$B$9:$B$5832,$B112,'Demand forecast'!$C$9:$C$5832,I$6-0)</f>
        <v>0</v>
      </c>
      <c r="J112" s="42">
        <f>SUMIFS('Demand forecast'!$I$9:$I$5832,'Demand forecast'!$B$9:$B$5832,$B112,'Demand forecast'!$C$9:$C$5832,J$6-0)</f>
        <v>0</v>
      </c>
      <c r="K112" s="42">
        <f>SUMIFS('Demand forecast'!$I$9:$I$5832,'Demand forecast'!$B$9:$B$5832,$B112,'Demand forecast'!$C$9:$C$5832,K$6-0)</f>
        <v>0</v>
      </c>
      <c r="L112" s="42">
        <f>SUMIFS('Demand forecast'!$I$9:$I$5832,'Demand forecast'!$B$9:$B$5832,$B112,'Demand forecast'!$C$9:$C$5832,L$6-0)</f>
        <v>0</v>
      </c>
      <c r="M112" s="42">
        <f>SUMIFS('Demand forecast'!$I$9:$I$5832,'Demand forecast'!$B$9:$B$5832,$B112,'Demand forecast'!$C$9:$C$5832,M$6-0)</f>
        <v>0</v>
      </c>
      <c r="N112" s="42">
        <f>SUMIFS('Demand forecast'!$I$9:$I$5832,'Demand forecast'!$B$9:$B$5832,$B112,'Demand forecast'!$C$9:$C$5832,N$6-0)</f>
        <v>0</v>
      </c>
      <c r="O112" s="42">
        <f>SUMIFS('Demand forecast'!$I$9:$I$5832,'Demand forecast'!$B$9:$B$5832,$B112,'Demand forecast'!$C$9:$C$5832,O$6-0)</f>
        <v>31.919999999999998</v>
      </c>
      <c r="P112" s="42">
        <f>SUMIFS('Demand forecast'!$I$9:$I$5832,'Demand forecast'!$B$9:$B$5832,$B112,'Demand forecast'!$C$9:$C$5832,P$6-0)</f>
        <v>31.919999999999998</v>
      </c>
      <c r="Q112" s="42">
        <f>SUMIFS('Demand forecast'!$I$9:$I$5832,'Demand forecast'!$B$9:$B$5832,$B112,'Demand forecast'!$C$9:$C$5832,Q$6-0)</f>
        <v>31.919999999999998</v>
      </c>
      <c r="R112" s="42">
        <f>SUMIFS('Demand forecast'!$I$9:$I$5832,'Demand forecast'!$B$9:$B$5832,$B112,'Demand forecast'!$C$9:$C$5832,R$6-0)</f>
        <v>31.919999999999998</v>
      </c>
      <c r="S112" s="42">
        <f>SUMIFS('Demand forecast'!$I$9:$I$5832,'Demand forecast'!$B$9:$B$5832,$B112,'Demand forecast'!$C$9:$C$5832,S$6-0)</f>
        <v>31.919999999999998</v>
      </c>
      <c r="T112" s="42">
        <f>SUMIFS('Demand forecast'!$I$9:$I$5832,'Demand forecast'!$B$9:$B$5832,$B112,'Demand forecast'!$C$9:$C$5832,T$6-0)</f>
        <v>31.919999999999998</v>
      </c>
      <c r="U112" s="42">
        <f>SUMIFS('Demand forecast'!$I$9:$I$5832,'Demand forecast'!$B$9:$B$5832,$B112,'Demand forecast'!$C$9:$C$5832,U$6-0)</f>
        <v>31.919999999999998</v>
      </c>
    </row>
    <row r="113" spans="2:21" ht="15">
      <c r="B113" s="6" t="s">
        <v>90</v>
      </c>
      <c r="C113" s="6" t="str">
        <f>INDEX('Demand forecast'!$M$9:$M$5832,MATCH($B113,'Demand forecast'!$B$9:$B$5832,0))</f>
        <v>No</v>
      </c>
      <c r="D113" s="25">
        <f t="shared" si="4"/>
        <v>5.3754785795752991E-2</v>
      </c>
      <c r="E113" s="6" t="str">
        <f t="shared" si="5"/>
        <v>High growth</v>
      </c>
      <c r="F113" s="42">
        <f>SUMIFS('Demand forecast'!$I$9:$I$5832,'Demand forecast'!$B$9:$B$5832,$B113,'Demand forecast'!$C$9:$C$5832,F$6-0)</f>
        <v>34.064</v>
      </c>
      <c r="G113" s="42">
        <f>SUMIFS('Demand forecast'!$I$9:$I$5832,'Demand forecast'!$B$9:$B$5832,$B113,'Demand forecast'!$C$9:$C$5832,G$6-0)</f>
        <v>35.46</v>
      </c>
      <c r="H113" s="42">
        <f>SUMIFS('Demand forecast'!$I$9:$I$5832,'Demand forecast'!$B$9:$B$5832,$B113,'Demand forecast'!$C$9:$C$5832,H$6-0)</f>
        <v>37.640055046781804</v>
      </c>
      <c r="I113" s="42">
        <f>SUMIFS('Demand forecast'!$I$9:$I$5832,'Demand forecast'!$B$9:$B$5832,$B113,'Demand forecast'!$C$9:$C$5832,I$6-0)</f>
        <v>34.7014</v>
      </c>
      <c r="J113" s="42">
        <f>SUMIFS('Demand forecast'!$I$9:$I$5832,'Demand forecast'!$B$9:$B$5832,$B113,'Demand forecast'!$C$9:$C$5832,J$6-0)</f>
        <v>35.260698361000003</v>
      </c>
      <c r="K113" s="42">
        <f>SUMIFS('Demand forecast'!$I$9:$I$5832,'Demand forecast'!$B$9:$B$5832,$B113,'Demand forecast'!$C$9:$C$5832,K$6-0)</f>
        <v>36.037441176000002</v>
      </c>
      <c r="L113" s="42">
        <f>SUMIFS('Demand forecast'!$I$9:$I$5832,'Demand forecast'!$B$9:$B$5832,$B113,'Demand forecast'!$C$9:$C$5832,L$6-0)</f>
        <v>38.361986720132393</v>
      </c>
      <c r="M113" s="42">
        <f>SUMIFS('Demand forecast'!$I$9:$I$5832,'Demand forecast'!$B$9:$B$5832,$B113,'Demand forecast'!$C$9:$C$5832,M$6-0)</f>
        <v>48.402943476865275</v>
      </c>
      <c r="N113" s="42">
        <f>SUMIFS('Demand forecast'!$I$9:$I$5832,'Demand forecast'!$B$9:$B$5832,$B113,'Demand forecast'!$C$9:$C$5832,N$6-0)</f>
        <v>49.98758187219633</v>
      </c>
      <c r="O113" s="42">
        <f>SUMIFS('Demand forecast'!$I$9:$I$5832,'Demand forecast'!$B$9:$B$5832,$B113,'Demand forecast'!$C$9:$C$5832,O$6-0)</f>
        <v>50.952224010054287</v>
      </c>
      <c r="P113" s="42">
        <f>SUMIFS('Demand forecast'!$I$9:$I$5832,'Demand forecast'!$B$9:$B$5832,$B113,'Demand forecast'!$C$9:$C$5832,P$6-0)</f>
        <v>52.453115103799831</v>
      </c>
      <c r="Q113" s="42">
        <f>SUMIFS('Demand forecast'!$I$9:$I$5832,'Demand forecast'!$B$9:$B$5832,$B113,'Demand forecast'!$C$9:$C$5832,Q$6-0)</f>
        <v>54.229799324066576</v>
      </c>
      <c r="R113" s="42">
        <f>SUMIFS('Demand forecast'!$I$9:$I$5832,'Demand forecast'!$B$9:$B$5832,$B113,'Demand forecast'!$C$9:$C$5832,R$6-0)</f>
        <v>56.137113408237198</v>
      </c>
      <c r="S113" s="42">
        <f>SUMIFS('Demand forecast'!$I$9:$I$5832,'Demand forecast'!$B$9:$B$5832,$B113,'Demand forecast'!$C$9:$C$5832,S$6-0)</f>
        <v>57.90662541815577</v>
      </c>
      <c r="T113" s="42">
        <f>SUMIFS('Demand forecast'!$I$9:$I$5832,'Demand forecast'!$B$9:$B$5832,$B113,'Demand forecast'!$C$9:$C$5832,T$6-0)</f>
        <v>59.729183476390808</v>
      </c>
      <c r="U113" s="42">
        <f>SUMIFS('Demand forecast'!$I$9:$I$5832,'Demand forecast'!$B$9:$B$5832,$B113,'Demand forecast'!$C$9:$C$5832,U$6-0)</f>
        <v>61.45498700205021</v>
      </c>
    </row>
    <row r="114" spans="2:21" ht="15">
      <c r="B114" s="6" t="s">
        <v>100</v>
      </c>
      <c r="C114" s="6" t="str">
        <f>INDEX('Demand forecast'!$M$9:$M$5832,MATCH($B114,'Demand forecast'!$B$9:$B$5832,0))</f>
        <v>No</v>
      </c>
      <c r="D114" s="25">
        <f t="shared" si="4"/>
        <v>1.1504029139098648E-2</v>
      </c>
      <c r="E114" s="6" t="str">
        <f t="shared" si="5"/>
        <v>Small growth</v>
      </c>
      <c r="F114" s="42">
        <f>SUMIFS('Demand forecast'!$I$9:$I$5832,'Demand forecast'!$B$9:$B$5832,$B114,'Demand forecast'!$C$9:$C$5832,F$6-0)</f>
        <v>30.52</v>
      </c>
      <c r="G114" s="42">
        <f>SUMIFS('Demand forecast'!$I$9:$I$5832,'Demand forecast'!$B$9:$B$5832,$B114,'Demand forecast'!$C$9:$C$5832,G$6-0)</f>
        <v>26.02</v>
      </c>
      <c r="H114" s="42">
        <f>SUMIFS('Demand forecast'!$I$9:$I$5832,'Demand forecast'!$B$9:$B$5832,$B114,'Demand forecast'!$C$9:$C$5832,H$6-0)</f>
        <v>24.515999999999998</v>
      </c>
      <c r="I114" s="42">
        <f>SUMIFS('Demand forecast'!$I$9:$I$5832,'Demand forecast'!$B$9:$B$5832,$B114,'Demand forecast'!$C$9:$C$5832,I$6-0)</f>
        <v>23.686</v>
      </c>
      <c r="J114" s="42">
        <f>SUMIFS('Demand forecast'!$I$9:$I$5832,'Demand forecast'!$B$9:$B$5832,$B114,'Demand forecast'!$C$9:$C$5832,J$6-0)</f>
        <v>21.074999999999999</v>
      </c>
      <c r="K114" s="42">
        <f>SUMIFS('Demand forecast'!$I$9:$I$5832,'Demand forecast'!$B$9:$B$5832,$B114,'Demand forecast'!$C$9:$C$5832,K$6-0)</f>
        <v>22.02</v>
      </c>
      <c r="L114" s="42">
        <f>SUMIFS('Demand forecast'!$I$9:$I$5832,'Demand forecast'!$B$9:$B$5832,$B114,'Demand forecast'!$C$9:$C$5832,L$6-0)</f>
        <v>21.780606343501969</v>
      </c>
      <c r="M114" s="42">
        <f>SUMIFS('Demand forecast'!$I$9:$I$5832,'Demand forecast'!$B$9:$B$5832,$B114,'Demand forecast'!$C$9:$C$5832,M$6-0)</f>
        <v>24.396486142039375</v>
      </c>
      <c r="N114" s="42">
        <f>SUMIFS('Demand forecast'!$I$9:$I$5832,'Demand forecast'!$B$9:$B$5832,$B114,'Demand forecast'!$C$9:$C$5832,N$6-0)</f>
        <v>24.645075094470119</v>
      </c>
      <c r="O114" s="42">
        <f>SUMIFS('Demand forecast'!$I$9:$I$5832,'Demand forecast'!$B$9:$B$5832,$B114,'Demand forecast'!$C$9:$C$5832,O$6-0)</f>
        <v>24.572508149699658</v>
      </c>
      <c r="P114" s="42">
        <f>SUMIFS('Demand forecast'!$I$9:$I$5832,'Demand forecast'!$B$9:$B$5832,$B114,'Demand forecast'!$C$9:$C$5832,P$6-0)</f>
        <v>24.500189601625021</v>
      </c>
      <c r="Q114" s="42">
        <f>SUMIFS('Demand forecast'!$I$9:$I$5832,'Demand forecast'!$B$9:$B$5832,$B114,'Demand forecast'!$C$9:$C$5832,Q$6-0)</f>
        <v>24.42811859998417</v>
      </c>
      <c r="R114" s="42">
        <f>SUMIFS('Demand forecast'!$I$9:$I$5832,'Demand forecast'!$B$9:$B$5832,$B114,'Demand forecast'!$C$9:$C$5832,R$6-0)</f>
        <v>24.356294297425514</v>
      </c>
      <c r="S114" s="42">
        <f>SUMIFS('Demand forecast'!$I$9:$I$5832,'Demand forecast'!$B$9:$B$5832,$B114,'Demand forecast'!$C$9:$C$5832,S$6-0)</f>
        <v>24.284715849497942</v>
      </c>
      <c r="T114" s="42">
        <f>SUMIFS('Demand forecast'!$I$9:$I$5832,'Demand forecast'!$B$9:$B$5832,$B114,'Demand forecast'!$C$9:$C$5832,T$6-0)</f>
        <v>24.213382414640908</v>
      </c>
      <c r="U114" s="42">
        <f>SUMIFS('Demand forecast'!$I$9:$I$5832,'Demand forecast'!$B$9:$B$5832,$B114,'Demand forecast'!$C$9:$C$5832,U$6-0)</f>
        <v>24.142293154174514</v>
      </c>
    </row>
    <row r="115" spans="2:21" ht="15">
      <c r="B115" s="6" t="s">
        <v>435</v>
      </c>
      <c r="C115" s="6" t="str">
        <f>INDEX('Demand forecast'!$M$9:$M$5832,MATCH($B115,'Demand forecast'!$B$9:$B$5832,0))</f>
        <v>No</v>
      </c>
      <c r="D115" s="25">
        <f t="shared" si="4"/>
        <v>0</v>
      </c>
      <c r="E115" s="6" t="str">
        <f t="shared" si="5"/>
        <v>Steady/falling</v>
      </c>
      <c r="F115" s="42">
        <f>SUMIFS('Demand forecast'!$I$9:$I$5832,'Demand forecast'!$B$9:$B$5832,$B115,'Demand forecast'!$C$9:$C$5832,F$6-0)</f>
        <v>0</v>
      </c>
      <c r="G115" s="42">
        <f>SUMIFS('Demand forecast'!$I$9:$I$5832,'Demand forecast'!$B$9:$B$5832,$B115,'Demand forecast'!$C$9:$C$5832,G$6-0)</f>
        <v>3.927</v>
      </c>
      <c r="H115" s="42">
        <f>SUMIFS('Demand forecast'!$I$9:$I$5832,'Demand forecast'!$B$9:$B$5832,$B115,'Demand forecast'!$C$9:$C$5832,H$6-0)</f>
        <v>8.7140000000000004</v>
      </c>
      <c r="I115" s="42">
        <f>SUMIFS('Demand forecast'!$I$9:$I$5832,'Demand forecast'!$B$9:$B$5832,$B115,'Demand forecast'!$C$9:$C$5832,I$6-0)</f>
        <v>10.401999999999999</v>
      </c>
      <c r="J115" s="42">
        <f>SUMIFS('Demand forecast'!$I$9:$I$5832,'Demand forecast'!$B$9:$B$5832,$B115,'Demand forecast'!$C$9:$C$5832,J$6-0)</f>
        <v>16.821000000000002</v>
      </c>
      <c r="K115" s="42">
        <f>SUMIFS('Demand forecast'!$I$9:$I$5832,'Demand forecast'!$B$9:$B$5832,$B115,'Demand forecast'!$C$9:$C$5832,K$6-0)</f>
        <v>21.789000000000001</v>
      </c>
      <c r="L115" s="42">
        <f>SUMIFS('Demand forecast'!$I$9:$I$5832,'Demand forecast'!$B$9:$B$5832,$B115,'Demand forecast'!$C$9:$C$5832,L$6-0)</f>
        <v>21.789000000000001</v>
      </c>
      <c r="M115" s="42">
        <f>SUMIFS('Demand forecast'!$I$9:$I$5832,'Demand forecast'!$B$9:$B$5832,$B115,'Demand forecast'!$C$9:$C$5832,M$6-0)</f>
        <v>21.789000000000001</v>
      </c>
      <c r="N115" s="42">
        <f>SUMIFS('Demand forecast'!$I$9:$I$5832,'Demand forecast'!$B$9:$B$5832,$B115,'Demand forecast'!$C$9:$C$5832,N$6-0)</f>
        <v>21.789000000000001</v>
      </c>
      <c r="O115" s="42">
        <f>SUMIFS('Demand forecast'!$I$9:$I$5832,'Demand forecast'!$B$9:$B$5832,$B115,'Demand forecast'!$C$9:$C$5832,O$6-0)</f>
        <v>21.789000000000001</v>
      </c>
      <c r="P115" s="42">
        <f>SUMIFS('Demand forecast'!$I$9:$I$5832,'Demand forecast'!$B$9:$B$5832,$B115,'Demand forecast'!$C$9:$C$5832,P$6-0)</f>
        <v>21.789000000000001</v>
      </c>
      <c r="Q115" s="42">
        <f>SUMIFS('Demand forecast'!$I$9:$I$5832,'Demand forecast'!$B$9:$B$5832,$B115,'Demand forecast'!$C$9:$C$5832,Q$6-0)</f>
        <v>21.789000000000001</v>
      </c>
      <c r="R115" s="42">
        <f>SUMIFS('Demand forecast'!$I$9:$I$5832,'Demand forecast'!$B$9:$B$5832,$B115,'Demand forecast'!$C$9:$C$5832,R$6-0)</f>
        <v>21.789000000000001</v>
      </c>
      <c r="S115" s="42">
        <f>SUMIFS('Demand forecast'!$I$9:$I$5832,'Demand forecast'!$B$9:$B$5832,$B115,'Demand forecast'!$C$9:$C$5832,S$6-0)</f>
        <v>21.789000000000001</v>
      </c>
      <c r="T115" s="42">
        <f>SUMIFS('Demand forecast'!$I$9:$I$5832,'Demand forecast'!$B$9:$B$5832,$B115,'Demand forecast'!$C$9:$C$5832,T$6-0)</f>
        <v>21.789000000000001</v>
      </c>
      <c r="U115" s="42">
        <f>SUMIFS('Demand forecast'!$I$9:$I$5832,'Demand forecast'!$B$9:$B$5832,$B115,'Demand forecast'!$C$9:$C$5832,U$6-0)</f>
        <v>21.789000000000001</v>
      </c>
    </row>
    <row r="116" spans="2:21" ht="15">
      <c r="B116" s="6" t="s">
        <v>117</v>
      </c>
      <c r="C116" s="6" t="str">
        <f>INDEX('Demand forecast'!$M$9:$M$5832,MATCH($B116,'Demand forecast'!$B$9:$B$5832,0))</f>
        <v>No</v>
      </c>
      <c r="D116" s="25">
        <f t="shared" si="4"/>
        <v>0.11162238961568605</v>
      </c>
      <c r="E116" s="6" t="str">
        <f t="shared" si="5"/>
        <v>High growth</v>
      </c>
      <c r="F116" s="42">
        <f>SUMIFS('Demand forecast'!$I$9:$I$5832,'Demand forecast'!$B$9:$B$5832,$B116,'Demand forecast'!$C$9:$C$5832,F$6-0)</f>
        <v>11.77</v>
      </c>
      <c r="G116" s="42">
        <f>SUMIFS('Demand forecast'!$I$9:$I$5832,'Demand forecast'!$B$9:$B$5832,$B116,'Demand forecast'!$C$9:$C$5832,G$6-0)</f>
        <v>22.41</v>
      </c>
      <c r="H116" s="42">
        <f>SUMIFS('Demand forecast'!$I$9:$I$5832,'Demand forecast'!$B$9:$B$5832,$B116,'Demand forecast'!$C$9:$C$5832,H$6-0)</f>
        <v>26.562999999999999</v>
      </c>
      <c r="I116" s="42">
        <f>SUMIFS('Demand forecast'!$I$9:$I$5832,'Demand forecast'!$B$9:$B$5832,$B116,'Demand forecast'!$C$9:$C$5832,I$6-0)</f>
        <v>39.188000000000002</v>
      </c>
      <c r="J116" s="42">
        <f>SUMIFS('Demand forecast'!$I$9:$I$5832,'Demand forecast'!$B$9:$B$5832,$B116,'Demand forecast'!$C$9:$C$5832,J$6-0)</f>
        <v>31.532</v>
      </c>
      <c r="K116" s="42">
        <f>SUMIFS('Demand forecast'!$I$9:$I$5832,'Demand forecast'!$B$9:$B$5832,$B116,'Demand forecast'!$C$9:$C$5832,K$6-0)</f>
        <v>33.924999999999997</v>
      </c>
      <c r="L116" s="42">
        <f>SUMIFS('Demand forecast'!$I$9:$I$5832,'Demand forecast'!$B$9:$B$5832,$B116,'Demand forecast'!$C$9:$C$5832,L$6-0)</f>
        <v>41.935716324364556</v>
      </c>
      <c r="M116" s="42">
        <f>SUMIFS('Demand forecast'!$I$9:$I$5832,'Demand forecast'!$B$9:$B$5832,$B116,'Demand forecast'!$C$9:$C$5832,M$6-0)</f>
        <v>51.250265939436545</v>
      </c>
      <c r="N116" s="42">
        <f>SUMIFS('Demand forecast'!$I$9:$I$5832,'Demand forecast'!$B$9:$B$5832,$B116,'Demand forecast'!$C$9:$C$5832,N$6-0)</f>
        <v>58.077936856363216</v>
      </c>
      <c r="O116" s="42">
        <f>SUMIFS('Demand forecast'!$I$9:$I$5832,'Demand forecast'!$B$9:$B$5832,$B116,'Demand forecast'!$C$9:$C$5832,O$6-0)</f>
        <v>63.968336289080682</v>
      </c>
      <c r="P116" s="42">
        <f>SUMIFS('Demand forecast'!$I$9:$I$5832,'Demand forecast'!$B$9:$B$5832,$B116,'Demand forecast'!$C$9:$C$5832,P$6-0)</f>
        <v>71.094184625761585</v>
      </c>
      <c r="Q116" s="42">
        <f>SUMIFS('Demand forecast'!$I$9:$I$5832,'Demand forecast'!$B$9:$B$5832,$B116,'Demand forecast'!$C$9:$C$5832,Q$6-0)</f>
        <v>77.935515297829014</v>
      </c>
      <c r="R116" s="42">
        <f>SUMIFS('Demand forecast'!$I$9:$I$5832,'Demand forecast'!$B$9:$B$5832,$B116,'Demand forecast'!$C$9:$C$5832,R$6-0)</f>
        <v>85.435265138458362</v>
      </c>
      <c r="S116" s="42">
        <f>SUMIFS('Demand forecast'!$I$9:$I$5832,'Demand forecast'!$B$9:$B$5832,$B116,'Demand forecast'!$C$9:$C$5832,S$6-0)</f>
        <v>94.93358510096256</v>
      </c>
      <c r="T116" s="42">
        <f>SUMIFS('Demand forecast'!$I$9:$I$5832,'Demand forecast'!$B$9:$B$5832,$B116,'Demand forecast'!$C$9:$C$5832,T$6-0)</f>
        <v>101.45018740878589</v>
      </c>
      <c r="U116" s="42">
        <f>SUMIFS('Demand forecast'!$I$9:$I$5832,'Demand forecast'!$B$9:$B$5832,$B116,'Demand forecast'!$C$9:$C$5832,U$6-0)</f>
        <v>108.69251432978368</v>
      </c>
    </row>
    <row r="117" spans="2:21" ht="15">
      <c r="B117" s="6" t="s">
        <v>108</v>
      </c>
      <c r="C117" s="6" t="str">
        <f>INDEX('Demand forecast'!$M$9:$M$5832,MATCH($B117,'Demand forecast'!$B$9:$B$5832,0))</f>
        <v>No</v>
      </c>
      <c r="D117" s="25">
        <f t="shared" si="4"/>
        <v>0.23547798290556154</v>
      </c>
      <c r="E117" s="6" t="str">
        <f t="shared" si="5"/>
        <v>High growth</v>
      </c>
      <c r="F117" s="42">
        <f>SUMIFS('Demand forecast'!$I$9:$I$5832,'Demand forecast'!$B$9:$B$5832,$B117,'Demand forecast'!$C$9:$C$5832,F$6-0)</f>
        <v>0</v>
      </c>
      <c r="G117" s="42">
        <f>SUMIFS('Demand forecast'!$I$9:$I$5832,'Demand forecast'!$B$9:$B$5832,$B117,'Demand forecast'!$C$9:$C$5832,G$6-0)</f>
        <v>0</v>
      </c>
      <c r="H117" s="42">
        <f>SUMIFS('Demand forecast'!$I$9:$I$5832,'Demand forecast'!$B$9:$B$5832,$B117,'Demand forecast'!$C$9:$C$5832,H$6-0)</f>
        <v>0</v>
      </c>
      <c r="I117" s="42">
        <f>SUMIFS('Demand forecast'!$I$9:$I$5832,'Demand forecast'!$B$9:$B$5832,$B117,'Demand forecast'!$C$9:$C$5832,I$6-0)</f>
        <v>5.6929999999999996</v>
      </c>
      <c r="J117" s="42">
        <f>SUMIFS('Demand forecast'!$I$9:$I$5832,'Demand forecast'!$B$9:$B$5832,$B117,'Demand forecast'!$C$9:$C$5832,J$6-0)</f>
        <v>6.47</v>
      </c>
      <c r="K117" s="42">
        <f>SUMIFS('Demand forecast'!$I$9:$I$5832,'Demand forecast'!$B$9:$B$5832,$B117,'Demand forecast'!$C$9:$C$5832,K$6-0)</f>
        <v>3.4967000000000001</v>
      </c>
      <c r="L117" s="42">
        <f>SUMIFS('Demand forecast'!$I$9:$I$5832,'Demand forecast'!$B$9:$B$5832,$B117,'Demand forecast'!$C$9:$C$5832,L$6-0)</f>
        <v>7.5749318626658431</v>
      </c>
      <c r="M117" s="42">
        <f>SUMIFS('Demand forecast'!$I$9:$I$5832,'Demand forecast'!$B$9:$B$5832,$B117,'Demand forecast'!$C$9:$C$5832,M$6-0)</f>
        <v>13.150033315280242</v>
      </c>
      <c r="N117" s="42">
        <f>SUMIFS('Demand forecast'!$I$9:$I$5832,'Demand forecast'!$B$9:$B$5832,$B117,'Demand forecast'!$C$9:$C$5832,N$6-0)</f>
        <v>16.521555557522007</v>
      </c>
      <c r="O117" s="42">
        <f>SUMIFS('Demand forecast'!$I$9:$I$5832,'Demand forecast'!$B$9:$B$5832,$B117,'Demand forecast'!$C$9:$C$5832,O$6-0)</f>
        <v>21.086197504964833</v>
      </c>
      <c r="P117" s="42">
        <f>SUMIFS('Demand forecast'!$I$9:$I$5832,'Demand forecast'!$B$9:$B$5832,$B117,'Demand forecast'!$C$9:$C$5832,P$6-0)</f>
        <v>28.168777243384426</v>
      </c>
      <c r="Q117" s="42">
        <f>SUMIFS('Demand forecast'!$I$9:$I$5832,'Demand forecast'!$B$9:$B$5832,$B117,'Demand forecast'!$C$9:$C$5832,Q$6-0)</f>
        <v>34.169618533885028</v>
      </c>
      <c r="R117" s="42">
        <f>SUMIFS('Demand forecast'!$I$9:$I$5832,'Demand forecast'!$B$9:$B$5832,$B117,'Demand forecast'!$C$9:$C$5832,R$6-0)</f>
        <v>39.045346138892725</v>
      </c>
      <c r="S117" s="42">
        <f>SUMIFS('Demand forecast'!$I$9:$I$5832,'Demand forecast'!$B$9:$B$5832,$B117,'Demand forecast'!$C$9:$C$5832,S$6-0)</f>
        <v>43.550255986230219</v>
      </c>
      <c r="T117" s="42">
        <f>SUMIFS('Demand forecast'!$I$9:$I$5832,'Demand forecast'!$B$9:$B$5832,$B117,'Demand forecast'!$C$9:$C$5832,T$6-0)</f>
        <v>47.36145852595034</v>
      </c>
      <c r="U117" s="42">
        <f>SUMIFS('Demand forecast'!$I$9:$I$5832,'Demand forecast'!$B$9:$B$5832,$B117,'Demand forecast'!$C$9:$C$5832,U$6-0)</f>
        <v>50.803522330137703</v>
      </c>
    </row>
    <row r="118" spans="2:21" ht="15">
      <c r="B118" s="6" t="s">
        <v>142</v>
      </c>
      <c r="C118" s="6" t="str">
        <f>INDEX('Demand forecast'!$M$9:$M$5832,MATCH($B118,'Demand forecast'!$B$9:$B$5832,0))</f>
        <v>No</v>
      </c>
      <c r="D118" s="25">
        <f t="shared" si="4"/>
        <v>8.9705280010276445E-2</v>
      </c>
      <c r="E118" s="6" t="str">
        <f t="shared" si="5"/>
        <v>High growth</v>
      </c>
      <c r="F118" s="42">
        <f>SUMIFS('Demand forecast'!$I$9:$I$5832,'Demand forecast'!$B$9:$B$5832,$B118,'Demand forecast'!$C$9:$C$5832,F$6-0)</f>
        <v>5.84</v>
      </c>
      <c r="G118" s="42">
        <f>SUMIFS('Demand forecast'!$I$9:$I$5832,'Demand forecast'!$B$9:$B$5832,$B118,'Demand forecast'!$C$9:$C$5832,G$6-0)</f>
        <v>8.65</v>
      </c>
      <c r="H118" s="42">
        <f>SUMIFS('Demand forecast'!$I$9:$I$5832,'Demand forecast'!$B$9:$B$5832,$B118,'Demand forecast'!$C$9:$C$5832,H$6-0)</f>
        <v>9.84</v>
      </c>
      <c r="I118" s="42">
        <f>SUMIFS('Demand forecast'!$I$9:$I$5832,'Demand forecast'!$B$9:$B$5832,$B118,'Demand forecast'!$C$9:$C$5832,I$6-0)</f>
        <v>13.64</v>
      </c>
      <c r="J118" s="42">
        <f>SUMIFS('Demand forecast'!$I$9:$I$5832,'Demand forecast'!$B$9:$B$5832,$B118,'Demand forecast'!$C$9:$C$5832,J$6-0)</f>
        <v>15.98</v>
      </c>
      <c r="K118" s="42">
        <f>SUMIFS('Demand forecast'!$I$9:$I$5832,'Demand forecast'!$B$9:$B$5832,$B118,'Demand forecast'!$C$9:$C$5832,K$6-0)</f>
        <v>16.6633</v>
      </c>
      <c r="L118" s="42">
        <f>SUMIFS('Demand forecast'!$I$9:$I$5832,'Demand forecast'!$B$9:$B$5832,$B118,'Demand forecast'!$C$9:$C$5832,L$6-0)</f>
        <v>19.978542371991466</v>
      </c>
      <c r="M118" s="42">
        <f>SUMIFS('Demand forecast'!$I$9:$I$5832,'Demand forecast'!$B$9:$B$5832,$B118,'Demand forecast'!$C$9:$C$5832,M$6-0)</f>
        <v>22.154386033882759</v>
      </c>
      <c r="N118" s="42">
        <f>SUMIFS('Demand forecast'!$I$9:$I$5832,'Demand forecast'!$B$9:$B$5832,$B118,'Demand forecast'!$C$9:$C$5832,N$6-0)</f>
        <v>24.642910141291853</v>
      </c>
      <c r="O118" s="42">
        <f>SUMIFS('Demand forecast'!$I$9:$I$5832,'Demand forecast'!$B$9:$B$5832,$B118,'Demand forecast'!$C$9:$C$5832,O$6-0)</f>
        <v>26.87835908261664</v>
      </c>
      <c r="P118" s="42">
        <f>SUMIFS('Demand forecast'!$I$9:$I$5832,'Demand forecast'!$B$9:$B$5832,$B118,'Demand forecast'!$C$9:$C$5832,P$6-0)</f>
        <v>29.390698494928987</v>
      </c>
      <c r="Q118" s="42">
        <f>SUMIFS('Demand forecast'!$I$9:$I$5832,'Demand forecast'!$B$9:$B$5832,$B118,'Demand forecast'!$C$9:$C$5832,Q$6-0)</f>
        <v>31.952515207799006</v>
      </c>
      <c r="R118" s="42">
        <f>SUMIFS('Demand forecast'!$I$9:$I$5832,'Demand forecast'!$B$9:$B$5832,$B118,'Demand forecast'!$C$9:$C$5832,R$6-0)</f>
        <v>34.564773589618177</v>
      </c>
      <c r="S118" s="42">
        <f>SUMIFS('Demand forecast'!$I$9:$I$5832,'Demand forecast'!$B$9:$B$5832,$B118,'Demand forecast'!$C$9:$C$5832,S$6-0)</f>
        <v>37.319272315410117</v>
      </c>
      <c r="T118" s="42">
        <f>SUMIFS('Demand forecast'!$I$9:$I$5832,'Demand forecast'!$B$9:$B$5832,$B118,'Demand forecast'!$C$9:$C$5832,T$6-0)</f>
        <v>40.446915383684761</v>
      </c>
      <c r="U118" s="42">
        <f>SUMIFS('Demand forecast'!$I$9:$I$5832,'Demand forecast'!$B$9:$B$5832,$B118,'Demand forecast'!$C$9:$C$5832,U$6-0)</f>
        <v>43.285784801160887</v>
      </c>
    </row>
    <row r="119" spans="2:21" ht="15">
      <c r="B119" s="6" t="s">
        <v>150</v>
      </c>
      <c r="C119" s="6" t="str">
        <f>INDEX('Demand forecast'!$M$9:$M$5832,MATCH($B119,'Demand forecast'!$B$9:$B$5832,0))</f>
        <v>No</v>
      </c>
      <c r="D119" s="69">
        <f>(U119/T119)^(1/($U$6-$T$6)) - 1</f>
        <v>0.77777774711695313</v>
      </c>
      <c r="E119" s="6" t="str">
        <f t="shared" si="5"/>
        <v>High growth</v>
      </c>
      <c r="F119" s="42">
        <f>SUMIFS('Demand forecast'!$I$9:$I$5832,'Demand forecast'!$B$9:$B$5832,$B119,'Demand forecast'!$C$9:$C$5832,F$6-0)</f>
        <v>0</v>
      </c>
      <c r="G119" s="42">
        <f>SUMIFS('Demand forecast'!$I$9:$I$5832,'Demand forecast'!$B$9:$B$5832,$B119,'Demand forecast'!$C$9:$C$5832,G$6-0)</f>
        <v>0</v>
      </c>
      <c r="H119" s="42">
        <f>SUMIFS('Demand forecast'!$I$9:$I$5832,'Demand forecast'!$B$9:$B$5832,$B119,'Demand forecast'!$C$9:$C$5832,H$6-0)</f>
        <v>0</v>
      </c>
      <c r="I119" s="42">
        <f>SUMIFS('Demand forecast'!$I$9:$I$5832,'Demand forecast'!$B$9:$B$5832,$B119,'Demand forecast'!$C$9:$C$5832,I$6-0)</f>
        <v>0</v>
      </c>
      <c r="J119" s="42">
        <f>SUMIFS('Demand forecast'!$I$9:$I$5832,'Demand forecast'!$B$9:$B$5832,$B119,'Demand forecast'!$C$9:$C$5832,J$6-0)</f>
        <v>0</v>
      </c>
      <c r="K119" s="42">
        <f>SUMIFS('Demand forecast'!$I$9:$I$5832,'Demand forecast'!$B$9:$B$5832,$B119,'Demand forecast'!$C$9:$C$5832,K$6-0)</f>
        <v>0</v>
      </c>
      <c r="L119" s="42">
        <f>SUMIFS('Demand forecast'!$I$9:$I$5832,'Demand forecast'!$B$9:$B$5832,$B119,'Demand forecast'!$C$9:$C$5832,L$6-0)</f>
        <v>0</v>
      </c>
      <c r="M119" s="42">
        <f>SUMIFS('Demand forecast'!$I$9:$I$5832,'Demand forecast'!$B$9:$B$5832,$B119,'Demand forecast'!$C$9:$C$5832,M$6-0)</f>
        <v>0</v>
      </c>
      <c r="N119" s="42">
        <f>SUMIFS('Demand forecast'!$I$9:$I$5832,'Demand forecast'!$B$9:$B$5832,$B119,'Demand forecast'!$C$9:$C$5832,N$6-0)</f>
        <v>0</v>
      </c>
      <c r="O119" s="42">
        <f>SUMIFS('Demand forecast'!$I$9:$I$5832,'Demand forecast'!$B$9:$B$5832,$B119,'Demand forecast'!$C$9:$C$5832,O$6-0)</f>
        <v>0</v>
      </c>
      <c r="P119" s="42">
        <f>SUMIFS('Demand forecast'!$I$9:$I$5832,'Demand forecast'!$B$9:$B$5832,$B119,'Demand forecast'!$C$9:$C$5832,P$6-0)</f>
        <v>0</v>
      </c>
      <c r="Q119" s="42">
        <f>SUMIFS('Demand forecast'!$I$9:$I$5832,'Demand forecast'!$B$9:$B$5832,$B119,'Demand forecast'!$C$9:$C$5832,Q$6-0)</f>
        <v>0</v>
      </c>
      <c r="R119" s="42">
        <f>SUMIFS('Demand forecast'!$I$9:$I$5832,'Demand forecast'!$B$9:$B$5832,$B119,'Demand forecast'!$C$9:$C$5832,R$6-0)</f>
        <v>0</v>
      </c>
      <c r="S119" s="42">
        <f>SUMIFS('Demand forecast'!$I$9:$I$5832,'Demand forecast'!$B$9:$B$5832,$B119,'Demand forecast'!$C$9:$C$5832,S$6-0)</f>
        <v>0.34560000300407412</v>
      </c>
      <c r="T119" s="42">
        <f>SUMIFS('Demand forecast'!$I$9:$I$5832,'Demand forecast'!$B$9:$B$5832,$B119,'Demand forecast'!$C$9:$C$5832,T$6-0)</f>
        <v>0.77760002017021179</v>
      </c>
      <c r="U119" s="42">
        <f>SUMIFS('Demand forecast'!$I$9:$I$5832,'Demand forecast'!$B$9:$B$5832,$B119,'Demand forecast'!$C$9:$C$5832,U$6-0)</f>
        <v>1.3824000120162965</v>
      </c>
    </row>
    <row r="120" spans="2:21" ht="15">
      <c r="B120" s="6" t="s">
        <v>27</v>
      </c>
      <c r="C120" s="6" t="str">
        <f>INDEX('Demand forecast'!$M$9:$M$5832,MATCH($B120,'Demand forecast'!$B$9:$B$5832,0))</f>
        <v>No</v>
      </c>
      <c r="D120" s="25">
        <f t="shared" si="4"/>
        <v>0.1658632176669137</v>
      </c>
      <c r="E120" s="6" t="str">
        <f t="shared" si="5"/>
        <v>High growth</v>
      </c>
      <c r="F120" s="42">
        <f>SUMIFS('Demand forecast'!$I$9:$I$5832,'Demand forecast'!$B$9:$B$5832,$B120,'Demand forecast'!$C$9:$C$5832,F$6-0)</f>
        <v>12.242000000000001</v>
      </c>
      <c r="G120" s="42">
        <f>SUMIFS('Demand forecast'!$I$9:$I$5832,'Demand forecast'!$B$9:$B$5832,$B120,'Demand forecast'!$C$9:$C$5832,G$6-0)</f>
        <v>12.56</v>
      </c>
      <c r="H120" s="42">
        <f>SUMIFS('Demand forecast'!$I$9:$I$5832,'Demand forecast'!$B$9:$B$5832,$B120,'Demand forecast'!$C$9:$C$5832,H$6-0)</f>
        <v>12.055400717835003</v>
      </c>
      <c r="I120" s="42">
        <f>SUMIFS('Demand forecast'!$I$9:$I$5832,'Demand forecast'!$B$9:$B$5832,$B120,'Demand forecast'!$C$9:$C$5832,I$6-0)</f>
        <v>10.8063</v>
      </c>
      <c r="J120" s="42">
        <f>SUMIFS('Demand forecast'!$I$9:$I$5832,'Demand forecast'!$B$9:$B$5832,$B120,'Demand forecast'!$C$9:$C$5832,J$6-0)</f>
        <v>11.872</v>
      </c>
      <c r="K120" s="42">
        <f>SUMIFS('Demand forecast'!$I$9:$I$5832,'Demand forecast'!$B$9:$B$5832,$B120,'Demand forecast'!$C$9:$C$5832,K$6-0)</f>
        <v>12.262987256000001</v>
      </c>
      <c r="L120" s="42">
        <f>SUMIFS('Demand forecast'!$I$9:$I$5832,'Demand forecast'!$B$9:$B$5832,$B120,'Demand forecast'!$C$9:$C$5832,L$6-0)</f>
        <v>16.62982224288336</v>
      </c>
      <c r="M120" s="42">
        <f>SUMIFS('Demand forecast'!$I$9:$I$5832,'Demand forecast'!$B$9:$B$5832,$B120,'Demand forecast'!$C$9:$C$5832,M$6-0)</f>
        <v>19.358843010827144</v>
      </c>
      <c r="N120" s="42">
        <f>SUMIFS('Demand forecast'!$I$9:$I$5832,'Demand forecast'!$B$9:$B$5832,$B120,'Demand forecast'!$C$9:$C$5832,N$6-0)</f>
        <v>21.652835005227313</v>
      </c>
      <c r="O120" s="42">
        <f>SUMIFS('Demand forecast'!$I$9:$I$5832,'Demand forecast'!$B$9:$B$5832,$B120,'Demand forecast'!$C$9:$C$5832,O$6-0)</f>
        <v>22.647754776064279</v>
      </c>
      <c r="P120" s="42">
        <f>SUMIFS('Demand forecast'!$I$9:$I$5832,'Demand forecast'!$B$9:$B$5832,$B120,'Demand forecast'!$C$9:$C$5832,P$6-0)</f>
        <v>28.529723516965685</v>
      </c>
      <c r="Q120" s="42">
        <f>SUMIFS('Demand forecast'!$I$9:$I$5832,'Demand forecast'!$B$9:$B$5832,$B120,'Demand forecast'!$C$9:$C$5832,Q$6-0)</f>
        <v>34.672114608503499</v>
      </c>
      <c r="R120" s="42">
        <f>SUMIFS('Demand forecast'!$I$9:$I$5832,'Demand forecast'!$B$9:$B$5832,$B120,'Demand forecast'!$C$9:$C$5832,R$6-0)</f>
        <v>41.044062233898288</v>
      </c>
      <c r="S120" s="42">
        <f>SUMIFS('Demand forecast'!$I$9:$I$5832,'Demand forecast'!$B$9:$B$5832,$B120,'Demand forecast'!$C$9:$C$5832,S$6-0)</f>
        <v>49.079063831311665</v>
      </c>
      <c r="T120" s="42">
        <f>SUMIFS('Demand forecast'!$I$9:$I$5832,'Demand forecast'!$B$9:$B$5832,$B120,'Demand forecast'!$C$9:$C$5832,T$6-0)</f>
        <v>57.751833030908031</v>
      </c>
      <c r="U120" s="42">
        <f>SUMIFS('Demand forecast'!$I$9:$I$5832,'Demand forecast'!$B$9:$B$5832,$B120,'Demand forecast'!$C$9:$C$5832,U$6-0)</f>
        <v>66.178362054243934</v>
      </c>
    </row>
    <row r="121" spans="2:21" ht="15">
      <c r="B121" s="6" t="s">
        <v>9</v>
      </c>
      <c r="C121" s="6" t="str">
        <f>INDEX('Demand forecast'!$M$9:$M$5832,MATCH($B121,'Demand forecast'!$B$9:$B$5832,0))</f>
        <v>No</v>
      </c>
      <c r="D121" s="25">
        <f t="shared" si="4"/>
        <v>3.6866480084507991E-2</v>
      </c>
      <c r="E121" s="6" t="str">
        <f t="shared" si="5"/>
        <v>High growth</v>
      </c>
      <c r="F121" s="42">
        <f>SUMIFS('Demand forecast'!$I$9:$I$5832,'Demand forecast'!$B$9:$B$5832,$B121,'Demand forecast'!$C$9:$C$5832,F$6-0)</f>
        <v>22.920999999999999</v>
      </c>
      <c r="G121" s="42">
        <f>SUMIFS('Demand forecast'!$I$9:$I$5832,'Demand forecast'!$B$9:$B$5832,$B121,'Demand forecast'!$C$9:$C$5832,G$6-0)</f>
        <v>23.26</v>
      </c>
      <c r="H121" s="42">
        <f>SUMIFS('Demand forecast'!$I$9:$I$5832,'Demand forecast'!$B$9:$B$5832,$B121,'Demand forecast'!$C$9:$C$5832,H$6-0)</f>
        <v>25.507486838665265</v>
      </c>
      <c r="I121" s="42">
        <f>SUMIFS('Demand forecast'!$I$9:$I$5832,'Demand forecast'!$B$9:$B$5832,$B121,'Demand forecast'!$C$9:$C$5832,I$6-0)</f>
        <v>26.971</v>
      </c>
      <c r="J121" s="42">
        <f>SUMIFS('Demand forecast'!$I$9:$I$5832,'Demand forecast'!$B$9:$B$5832,$B121,'Demand forecast'!$C$9:$C$5832,J$6-0)</f>
        <v>25.732399999999998</v>
      </c>
      <c r="K121" s="42">
        <f>SUMIFS('Demand forecast'!$I$9:$I$5832,'Demand forecast'!$B$9:$B$5832,$B121,'Demand forecast'!$C$9:$C$5832,K$6-0)</f>
        <v>26.25034527</v>
      </c>
      <c r="L121" s="42">
        <f>SUMIFS('Demand forecast'!$I$9:$I$5832,'Demand forecast'!$B$9:$B$5832,$B121,'Demand forecast'!$C$9:$C$5832,L$6-0)</f>
        <v>25.998971515734375</v>
      </c>
      <c r="M121" s="42">
        <f>SUMIFS('Demand forecast'!$I$9:$I$5832,'Demand forecast'!$B$9:$B$5832,$B121,'Demand forecast'!$C$9:$C$5832,M$6-0)</f>
        <v>27.523375703188268</v>
      </c>
      <c r="N121" s="42">
        <f>SUMIFS('Demand forecast'!$I$9:$I$5832,'Demand forecast'!$B$9:$B$5832,$B121,'Demand forecast'!$C$9:$C$5832,N$6-0)</f>
        <v>28.612174078155125</v>
      </c>
      <c r="O121" s="42">
        <f>SUMIFS('Demand forecast'!$I$9:$I$5832,'Demand forecast'!$B$9:$B$5832,$B121,'Demand forecast'!$C$9:$C$5832,O$6-0)</f>
        <v>29.693509449937221</v>
      </c>
      <c r="P121" s="42">
        <f>SUMIFS('Demand forecast'!$I$9:$I$5832,'Demand forecast'!$B$9:$B$5832,$B121,'Demand forecast'!$C$9:$C$5832,P$6-0)</f>
        <v>30.910016521481293</v>
      </c>
      <c r="Q121" s="42">
        <f>SUMIFS('Demand forecast'!$I$9:$I$5832,'Demand forecast'!$B$9:$B$5832,$B121,'Demand forecast'!$C$9:$C$5832,Q$6-0)</f>
        <v>32.263910942267749</v>
      </c>
      <c r="R121" s="42">
        <f>SUMIFS('Demand forecast'!$I$9:$I$5832,'Demand forecast'!$B$9:$B$5832,$B121,'Demand forecast'!$C$9:$C$5832,R$6-0)</f>
        <v>33.790270564330257</v>
      </c>
      <c r="S121" s="42">
        <f>SUMIFS('Demand forecast'!$I$9:$I$5832,'Demand forecast'!$B$9:$B$5832,$B121,'Demand forecast'!$C$9:$C$5832,S$6-0)</f>
        <v>35.297686332731281</v>
      </c>
      <c r="T121" s="42">
        <f>SUMIFS('Demand forecast'!$I$9:$I$5832,'Demand forecast'!$B$9:$B$5832,$B121,'Demand forecast'!$C$9:$C$5832,T$6-0)</f>
        <v>35.655441858079477</v>
      </c>
      <c r="U121" s="42">
        <f>SUMIFS('Demand forecast'!$I$9:$I$5832,'Demand forecast'!$B$9:$B$5832,$B121,'Demand forecast'!$C$9:$C$5832,U$6-0)</f>
        <v>36.013197383427666</v>
      </c>
    </row>
    <row r="122" spans="2:21" ht="15">
      <c r="B122" s="6" t="s">
        <v>11</v>
      </c>
      <c r="C122" s="6" t="str">
        <f>INDEX('Demand forecast'!$M$9:$M$5832,MATCH($B122,'Demand forecast'!$B$9:$B$5832,0))</f>
        <v>No</v>
      </c>
      <c r="D122" s="25">
        <f t="shared" si="4"/>
        <v>0.16325750874828948</v>
      </c>
      <c r="E122" s="6" t="str">
        <f t="shared" si="5"/>
        <v>High growth</v>
      </c>
      <c r="F122" s="42">
        <f>SUMIFS('Demand forecast'!$I$9:$I$5832,'Demand forecast'!$B$9:$B$5832,$B122,'Demand forecast'!$C$9:$C$5832,F$6-0)</f>
        <v>4.6110000000000007</v>
      </c>
      <c r="G122" s="42">
        <f>SUMIFS('Demand forecast'!$I$9:$I$5832,'Demand forecast'!$B$9:$B$5832,$B122,'Demand forecast'!$C$9:$C$5832,G$6-0)</f>
        <v>4.28</v>
      </c>
      <c r="H122" s="42">
        <f>SUMIFS('Demand forecast'!$I$9:$I$5832,'Demand forecast'!$B$9:$B$5832,$B122,'Demand forecast'!$C$9:$C$5832,H$6-0)</f>
        <v>5.0767513152192514</v>
      </c>
      <c r="I122" s="42">
        <f>SUMIFS('Demand forecast'!$I$9:$I$5832,'Demand forecast'!$B$9:$B$5832,$B122,'Demand forecast'!$C$9:$C$5832,I$6-0)</f>
        <v>5.14</v>
      </c>
      <c r="J122" s="42">
        <f>SUMIFS('Demand forecast'!$I$9:$I$5832,'Demand forecast'!$B$9:$B$5832,$B122,'Demand forecast'!$C$9:$C$5832,J$6-0)</f>
        <v>5.3285999999999998</v>
      </c>
      <c r="K122" s="42">
        <f>SUMIFS('Demand forecast'!$I$9:$I$5832,'Demand forecast'!$B$9:$B$5832,$B122,'Demand forecast'!$C$9:$C$5832,K$6-0)</f>
        <v>5.3413509237000003</v>
      </c>
      <c r="L122" s="42">
        <f>SUMIFS('Demand forecast'!$I$9:$I$5832,'Demand forecast'!$B$9:$B$5832,$B122,'Demand forecast'!$C$9:$C$5832,L$6-0)</f>
        <v>5.9643195472958537</v>
      </c>
      <c r="M122" s="42">
        <f>SUMIFS('Demand forecast'!$I$9:$I$5832,'Demand forecast'!$B$9:$B$5832,$B122,'Demand forecast'!$C$9:$C$5832,M$6-0)</f>
        <v>6.9237931871463241</v>
      </c>
      <c r="N122" s="42">
        <f>SUMIFS('Demand forecast'!$I$9:$I$5832,'Demand forecast'!$B$9:$B$5832,$B122,'Demand forecast'!$C$9:$C$5832,N$6-0)</f>
        <v>7.0037594623599757</v>
      </c>
      <c r="O122" s="42">
        <f>SUMIFS('Demand forecast'!$I$9:$I$5832,'Demand forecast'!$B$9:$B$5832,$B122,'Demand forecast'!$C$9:$C$5832,O$6-0)</f>
        <v>8.9433659769884706</v>
      </c>
      <c r="P122" s="42">
        <f>SUMIFS('Demand forecast'!$I$9:$I$5832,'Demand forecast'!$B$9:$B$5832,$B122,'Demand forecast'!$C$9:$C$5832,P$6-0)</f>
        <v>10.923012040723842</v>
      </c>
      <c r="Q122" s="42">
        <f>SUMIFS('Demand forecast'!$I$9:$I$5832,'Demand forecast'!$B$9:$B$5832,$B122,'Demand forecast'!$C$9:$C$5832,Q$6-0)</f>
        <v>12.954328274111109</v>
      </c>
      <c r="R122" s="42">
        <f>SUMIFS('Demand forecast'!$I$9:$I$5832,'Demand forecast'!$B$9:$B$5832,$B122,'Demand forecast'!$C$9:$C$5832,R$6-0)</f>
        <v>15.039447532585955</v>
      </c>
      <c r="S122" s="42">
        <f>SUMIFS('Demand forecast'!$I$9:$I$5832,'Demand forecast'!$B$9:$B$5832,$B122,'Demand forecast'!$C$9:$C$5832,S$6-0)</f>
        <v>19.054130780822543</v>
      </c>
      <c r="T122" s="42">
        <f>SUMIFS('Demand forecast'!$I$9:$I$5832,'Demand forecast'!$B$9:$B$5832,$B122,'Demand forecast'!$C$9:$C$5832,T$6-0)</f>
        <v>21.15797521758968</v>
      </c>
      <c r="U122" s="42">
        <f>SUMIFS('Demand forecast'!$I$9:$I$5832,'Demand forecast'!$B$9:$B$5832,$B122,'Demand forecast'!$C$9:$C$5832,U$6-0)</f>
        <v>23.261819654356824</v>
      </c>
    </row>
    <row r="123" spans="2:21" ht="15">
      <c r="B123" s="6" t="s">
        <v>199</v>
      </c>
      <c r="C123" s="6" t="str">
        <f>INDEX('Demand forecast'!$M$9:$M$5832,MATCH($B123,'Demand forecast'!$B$9:$B$5832,0))</f>
        <v>Yes</v>
      </c>
      <c r="D123" s="25">
        <f t="shared" si="4"/>
        <v>0</v>
      </c>
      <c r="E123" s="6" t="str">
        <f t="shared" si="5"/>
        <v>Steady/falling</v>
      </c>
      <c r="F123" s="42">
        <f>SUMIFS('Demand forecast'!$I$9:$I$5832,'Demand forecast'!$B$9:$B$5832,$B123,'Demand forecast'!$C$9:$C$5832,F$6-0)</f>
        <v>3.5910000000000002</v>
      </c>
      <c r="G123" s="42">
        <f>SUMIFS('Demand forecast'!$I$9:$I$5832,'Demand forecast'!$B$9:$B$5832,$B123,'Demand forecast'!$C$9:$C$5832,G$6-0)</f>
        <v>3.2090000000000001</v>
      </c>
      <c r="H123" s="42">
        <f>SUMIFS('Demand forecast'!$I$9:$I$5832,'Demand forecast'!$B$9:$B$5832,$B123,'Demand forecast'!$C$9:$C$5832,H$6-0)</f>
        <v>3.6560000000000001</v>
      </c>
      <c r="I123" s="42">
        <f>SUMIFS('Demand forecast'!$I$9:$I$5832,'Demand forecast'!$B$9:$B$5832,$B123,'Demand forecast'!$C$9:$C$5832,I$6-0)</f>
        <v>3.5790000000000002</v>
      </c>
      <c r="J123" s="42">
        <f>SUMIFS('Demand forecast'!$I$9:$I$5832,'Demand forecast'!$B$9:$B$5832,$B123,'Demand forecast'!$C$9:$C$5832,J$6-0)</f>
        <v>3.593</v>
      </c>
      <c r="K123" s="42">
        <f>SUMIFS('Demand forecast'!$I$9:$I$5832,'Demand forecast'!$B$9:$B$5832,$B123,'Demand forecast'!$C$9:$C$5832,K$6-0)</f>
        <v>3.0792000000000002</v>
      </c>
      <c r="L123" s="42">
        <f>SUMIFS('Demand forecast'!$I$9:$I$5832,'Demand forecast'!$B$9:$B$5832,$B123,'Demand forecast'!$C$9:$C$5832,L$6-0)</f>
        <v>3.0792000000000002</v>
      </c>
      <c r="M123" s="42">
        <f>SUMIFS('Demand forecast'!$I$9:$I$5832,'Demand forecast'!$B$9:$B$5832,$B123,'Demand forecast'!$C$9:$C$5832,M$6-0)</f>
        <v>3.0792000000000002</v>
      </c>
      <c r="N123" s="42">
        <f>SUMIFS('Demand forecast'!$I$9:$I$5832,'Demand forecast'!$B$9:$B$5832,$B123,'Demand forecast'!$C$9:$C$5832,N$6-0)</f>
        <v>3.0792000000000002</v>
      </c>
      <c r="O123" s="42">
        <f>SUMIFS('Demand forecast'!$I$9:$I$5832,'Demand forecast'!$B$9:$B$5832,$B123,'Demand forecast'!$C$9:$C$5832,O$6-0)</f>
        <v>3.0792000000000002</v>
      </c>
      <c r="P123" s="42">
        <f>SUMIFS('Demand forecast'!$I$9:$I$5832,'Demand forecast'!$B$9:$B$5832,$B123,'Demand forecast'!$C$9:$C$5832,P$6-0)</f>
        <v>3.0792000000000002</v>
      </c>
      <c r="Q123" s="42">
        <f>SUMIFS('Demand forecast'!$I$9:$I$5832,'Demand forecast'!$B$9:$B$5832,$B123,'Demand forecast'!$C$9:$C$5832,Q$6-0)</f>
        <v>3.0792000000000002</v>
      </c>
      <c r="R123" s="42">
        <f>SUMIFS('Demand forecast'!$I$9:$I$5832,'Demand forecast'!$B$9:$B$5832,$B123,'Demand forecast'!$C$9:$C$5832,R$6-0)</f>
        <v>3.0792000000000002</v>
      </c>
      <c r="S123" s="42">
        <f>SUMIFS('Demand forecast'!$I$9:$I$5832,'Demand forecast'!$B$9:$B$5832,$B123,'Demand forecast'!$C$9:$C$5832,S$6-0)</f>
        <v>3.0792000000000002</v>
      </c>
      <c r="T123" s="42">
        <f>SUMIFS('Demand forecast'!$I$9:$I$5832,'Demand forecast'!$B$9:$B$5832,$B123,'Demand forecast'!$C$9:$C$5832,T$6-0)</f>
        <v>3.0792000000000002</v>
      </c>
      <c r="U123" s="42">
        <f>SUMIFS('Demand forecast'!$I$9:$I$5832,'Demand forecast'!$B$9:$B$5832,$B123,'Demand forecast'!$C$9:$C$5832,U$6-0)</f>
        <v>3.0792000000000002</v>
      </c>
    </row>
    <row r="124" spans="2:21" ht="15">
      <c r="B124" s="6" t="s">
        <v>198</v>
      </c>
      <c r="C124" s="6" t="str">
        <f>INDEX('Demand forecast'!$M$9:$M$5832,MATCH($B124,'Demand forecast'!$B$9:$B$5832,0))</f>
        <v>Yes</v>
      </c>
      <c r="D124" s="25">
        <f t="shared" si="4"/>
        <v>0</v>
      </c>
      <c r="E124" s="6" t="str">
        <f t="shared" si="5"/>
        <v>Steady/falling</v>
      </c>
      <c r="F124" s="42">
        <f>SUMIFS('Demand forecast'!$I$9:$I$5832,'Demand forecast'!$B$9:$B$5832,$B124,'Demand forecast'!$C$9:$C$5832,F$6-0)</f>
        <v>6.3760000000000003</v>
      </c>
      <c r="G124" s="42">
        <f>SUMIFS('Demand forecast'!$I$9:$I$5832,'Demand forecast'!$B$9:$B$5832,$B124,'Demand forecast'!$C$9:$C$5832,G$6-0)</f>
        <v>5.0819999999999999</v>
      </c>
      <c r="H124" s="42">
        <f>SUMIFS('Demand forecast'!$I$9:$I$5832,'Demand forecast'!$B$9:$B$5832,$B124,'Demand forecast'!$C$9:$C$5832,H$6-0)</f>
        <v>6.2309999999999999</v>
      </c>
      <c r="I124" s="42">
        <f>SUMIFS('Demand forecast'!$I$9:$I$5832,'Demand forecast'!$B$9:$B$5832,$B124,'Demand forecast'!$C$9:$C$5832,I$6-0)</f>
        <v>6.26</v>
      </c>
      <c r="J124" s="42">
        <f>SUMIFS('Demand forecast'!$I$9:$I$5832,'Demand forecast'!$B$9:$B$5832,$B124,'Demand forecast'!$C$9:$C$5832,J$6-0)</f>
        <v>6.7930000000000001</v>
      </c>
      <c r="K124" s="42">
        <f>SUMIFS('Demand forecast'!$I$9:$I$5832,'Demand forecast'!$B$9:$B$5832,$B124,'Demand forecast'!$C$9:$C$5832,K$6-0)</f>
        <v>5.7690999999999999</v>
      </c>
      <c r="L124" s="42">
        <f>SUMIFS('Demand forecast'!$I$9:$I$5832,'Demand forecast'!$B$9:$B$5832,$B124,'Demand forecast'!$C$9:$C$5832,L$6-0)</f>
        <v>5.7690999999999999</v>
      </c>
      <c r="M124" s="42">
        <f>SUMIFS('Demand forecast'!$I$9:$I$5832,'Demand forecast'!$B$9:$B$5832,$B124,'Demand forecast'!$C$9:$C$5832,M$6-0)</f>
        <v>5.7690999999999999</v>
      </c>
      <c r="N124" s="42">
        <f>SUMIFS('Demand forecast'!$I$9:$I$5832,'Demand forecast'!$B$9:$B$5832,$B124,'Demand forecast'!$C$9:$C$5832,N$6-0)</f>
        <v>5.7690999999999999</v>
      </c>
      <c r="O124" s="42">
        <f>SUMIFS('Demand forecast'!$I$9:$I$5832,'Demand forecast'!$B$9:$B$5832,$B124,'Demand forecast'!$C$9:$C$5832,O$6-0)</f>
        <v>5.7690999999999999</v>
      </c>
      <c r="P124" s="42">
        <f>SUMIFS('Demand forecast'!$I$9:$I$5832,'Demand forecast'!$B$9:$B$5832,$B124,'Demand forecast'!$C$9:$C$5832,P$6-0)</f>
        <v>5.7690999999999999</v>
      </c>
      <c r="Q124" s="42">
        <f>SUMIFS('Demand forecast'!$I$9:$I$5832,'Demand forecast'!$B$9:$B$5832,$B124,'Demand forecast'!$C$9:$C$5832,Q$6-0)</f>
        <v>5.7690999999999999</v>
      </c>
      <c r="R124" s="42">
        <f>SUMIFS('Demand forecast'!$I$9:$I$5832,'Demand forecast'!$B$9:$B$5832,$B124,'Demand forecast'!$C$9:$C$5832,R$6-0)</f>
        <v>5.7690999999999999</v>
      </c>
      <c r="S124" s="42">
        <f>SUMIFS('Demand forecast'!$I$9:$I$5832,'Demand forecast'!$B$9:$B$5832,$B124,'Demand forecast'!$C$9:$C$5832,S$6-0)</f>
        <v>5.7690999999999999</v>
      </c>
      <c r="T124" s="42">
        <f>SUMIFS('Demand forecast'!$I$9:$I$5832,'Demand forecast'!$B$9:$B$5832,$B124,'Demand forecast'!$C$9:$C$5832,T$6-0)</f>
        <v>5.7690999999999999</v>
      </c>
      <c r="U124" s="42">
        <f>SUMIFS('Demand forecast'!$I$9:$I$5832,'Demand forecast'!$B$9:$B$5832,$B124,'Demand forecast'!$C$9:$C$5832,U$6-0)</f>
        <v>5.7690999999999999</v>
      </c>
    </row>
    <row r="125" spans="2:21" ht="15">
      <c r="B125" s="6" t="s">
        <v>210</v>
      </c>
      <c r="C125" s="6" t="str">
        <f>INDEX('Demand forecast'!$M$9:$M$5832,MATCH($B125,'Demand forecast'!$B$9:$B$5832,0))</f>
        <v>Yes</v>
      </c>
      <c r="D125" s="25">
        <f t="shared" si="4"/>
        <v>3.3384562846711763E-2</v>
      </c>
      <c r="E125" s="6" t="str">
        <f t="shared" si="5"/>
        <v>High growth</v>
      </c>
      <c r="F125" s="42">
        <f>SUMIFS('Demand forecast'!$I$9:$I$5832,'Demand forecast'!$B$9:$B$5832,$B125,'Demand forecast'!$C$9:$C$5832,F$6-0)</f>
        <v>11.512</v>
      </c>
      <c r="G125" s="42">
        <f>SUMIFS('Demand forecast'!$I$9:$I$5832,'Demand forecast'!$B$9:$B$5832,$B125,'Demand forecast'!$C$9:$C$5832,G$6-0)</f>
        <v>4.9169999999999998</v>
      </c>
      <c r="H125" s="42">
        <f>SUMIFS('Demand forecast'!$I$9:$I$5832,'Demand forecast'!$B$9:$B$5832,$B125,'Demand forecast'!$C$9:$C$5832,H$6-0)</f>
        <v>14.327</v>
      </c>
      <c r="I125" s="42">
        <f>SUMIFS('Demand forecast'!$I$9:$I$5832,'Demand forecast'!$B$9:$B$5832,$B125,'Demand forecast'!$C$9:$C$5832,I$6-0)</f>
        <v>15.135</v>
      </c>
      <c r="J125" s="42">
        <f>SUMIFS('Demand forecast'!$I$9:$I$5832,'Demand forecast'!$B$9:$B$5832,$B125,'Demand forecast'!$C$9:$C$5832,J$6-0)</f>
        <v>18.241</v>
      </c>
      <c r="K125" s="42">
        <f>SUMIFS('Demand forecast'!$I$9:$I$5832,'Demand forecast'!$B$9:$B$5832,$B125,'Demand forecast'!$C$9:$C$5832,K$6-0)</f>
        <v>19.202999999999999</v>
      </c>
      <c r="L125" s="42">
        <f>SUMIFS('Demand forecast'!$I$9:$I$5832,'Demand forecast'!$B$9:$B$5832,$B125,'Demand forecast'!$C$9:$C$5832,L$6-0)</f>
        <v>18.342004627242684</v>
      </c>
      <c r="M125" s="42">
        <f>SUMIFS('Demand forecast'!$I$9:$I$5832,'Demand forecast'!$B$9:$B$5832,$B125,'Demand forecast'!$C$9:$C$5832,M$6-0)</f>
        <v>25.009712939093511</v>
      </c>
      <c r="N125" s="42">
        <f>SUMIFS('Demand forecast'!$I$9:$I$5832,'Demand forecast'!$B$9:$B$5832,$B125,'Demand forecast'!$C$9:$C$5832,N$6-0)</f>
        <v>24.649296272426842</v>
      </c>
      <c r="O125" s="42">
        <f>SUMIFS('Demand forecast'!$I$9:$I$5832,'Demand forecast'!$B$9:$B$5832,$B125,'Demand forecast'!$C$9:$C$5832,O$6-0)</f>
        <v>24.649296272426842</v>
      </c>
      <c r="P125" s="42">
        <f>SUMIFS('Demand forecast'!$I$9:$I$5832,'Demand forecast'!$B$9:$B$5832,$B125,'Demand forecast'!$C$9:$C$5832,P$6-0)</f>
        <v>24.649296272426842</v>
      </c>
      <c r="Q125" s="42">
        <f>SUMIFS('Demand forecast'!$I$9:$I$5832,'Demand forecast'!$B$9:$B$5832,$B125,'Demand forecast'!$C$9:$C$5832,Q$6-0)</f>
        <v>24.649296272426842</v>
      </c>
      <c r="R125" s="42">
        <f>SUMIFS('Demand forecast'!$I$9:$I$5832,'Demand forecast'!$B$9:$B$5832,$B125,'Demand forecast'!$C$9:$C$5832,R$6-0)</f>
        <v>24.649296272426842</v>
      </c>
      <c r="S125" s="42">
        <f>SUMIFS('Demand forecast'!$I$9:$I$5832,'Demand forecast'!$B$9:$B$5832,$B125,'Demand forecast'!$C$9:$C$5832,S$6-0)</f>
        <v>24.649296272426842</v>
      </c>
      <c r="T125" s="42">
        <f>SUMIFS('Demand forecast'!$I$9:$I$5832,'Demand forecast'!$B$9:$B$5832,$B125,'Demand forecast'!$C$9:$C$5832,T$6-0)</f>
        <v>24.649296272426842</v>
      </c>
      <c r="U125" s="42">
        <f>SUMIFS('Demand forecast'!$I$9:$I$5832,'Demand forecast'!$B$9:$B$5832,$B125,'Demand forecast'!$C$9:$C$5832,U$6-0)</f>
        <v>24.649296272426842</v>
      </c>
    </row>
    <row r="126" spans="2:21" ht="15">
      <c r="B126" s="6" t="s">
        <v>213</v>
      </c>
      <c r="C126" s="6" t="str">
        <f>INDEX('Demand forecast'!$M$9:$M$5832,MATCH($B126,'Demand forecast'!$B$9:$B$5832,0))</f>
        <v>Yes</v>
      </c>
      <c r="D126" s="25">
        <f t="shared" si="4"/>
        <v>0</v>
      </c>
      <c r="E126" s="6" t="str">
        <f t="shared" si="5"/>
        <v>Steady/falling</v>
      </c>
      <c r="F126" s="42">
        <f>SUMIFS('Demand forecast'!$I$9:$I$5832,'Demand forecast'!$B$9:$B$5832,$B126,'Demand forecast'!$C$9:$C$5832,F$6-0)</f>
        <v>4.7619999999999996</v>
      </c>
      <c r="G126" s="42">
        <f>SUMIFS('Demand forecast'!$I$9:$I$5832,'Demand forecast'!$B$9:$B$5832,$B126,'Demand forecast'!$C$9:$C$5832,G$6-0)</f>
        <v>4.7359999999999998</v>
      </c>
      <c r="H126" s="42">
        <f>SUMIFS('Demand forecast'!$I$9:$I$5832,'Demand forecast'!$B$9:$B$5832,$B126,'Demand forecast'!$C$9:$C$5832,H$6-0)</f>
        <v>4.5949999999999998</v>
      </c>
      <c r="I126" s="42">
        <f>SUMIFS('Demand forecast'!$I$9:$I$5832,'Demand forecast'!$B$9:$B$5832,$B126,'Demand forecast'!$C$9:$C$5832,I$6-0)</f>
        <v>4.4740000000000002</v>
      </c>
      <c r="J126" s="42">
        <f>SUMIFS('Demand forecast'!$I$9:$I$5832,'Demand forecast'!$B$9:$B$5832,$B126,'Demand forecast'!$C$9:$C$5832,J$6-0)</f>
        <v>4.5540000000000003</v>
      </c>
      <c r="K126" s="42">
        <f>SUMIFS('Demand forecast'!$I$9:$I$5832,'Demand forecast'!$B$9:$B$5832,$B126,'Demand forecast'!$C$9:$C$5832,K$6-0)</f>
        <v>4.5919999999999996</v>
      </c>
      <c r="L126" s="42">
        <f>SUMIFS('Demand forecast'!$I$9:$I$5832,'Demand forecast'!$B$9:$B$5832,$B126,'Demand forecast'!$C$9:$C$5832,L$6-0)</f>
        <v>4.5919999999999996</v>
      </c>
      <c r="M126" s="42">
        <f>SUMIFS('Demand forecast'!$I$9:$I$5832,'Demand forecast'!$B$9:$B$5832,$B126,'Demand forecast'!$C$9:$C$5832,M$6-0)</f>
        <v>4.5919999999999996</v>
      </c>
      <c r="N126" s="42">
        <f>SUMIFS('Demand forecast'!$I$9:$I$5832,'Demand forecast'!$B$9:$B$5832,$B126,'Demand forecast'!$C$9:$C$5832,N$6-0)</f>
        <v>4.5919999999999996</v>
      </c>
      <c r="O126" s="42">
        <f>SUMIFS('Demand forecast'!$I$9:$I$5832,'Demand forecast'!$B$9:$B$5832,$B126,'Demand forecast'!$C$9:$C$5832,O$6-0)</f>
        <v>4.5919999999999996</v>
      </c>
      <c r="P126" s="42">
        <f>SUMIFS('Demand forecast'!$I$9:$I$5832,'Demand forecast'!$B$9:$B$5832,$B126,'Demand forecast'!$C$9:$C$5832,P$6-0)</f>
        <v>4.5919999999999996</v>
      </c>
      <c r="Q126" s="42">
        <f>SUMIFS('Demand forecast'!$I$9:$I$5832,'Demand forecast'!$B$9:$B$5832,$B126,'Demand forecast'!$C$9:$C$5832,Q$6-0)</f>
        <v>4.5919999999999996</v>
      </c>
      <c r="R126" s="42">
        <f>SUMIFS('Demand forecast'!$I$9:$I$5832,'Demand forecast'!$B$9:$B$5832,$B126,'Demand forecast'!$C$9:$C$5832,R$6-0)</f>
        <v>4.5919999999999996</v>
      </c>
      <c r="S126" s="42">
        <f>SUMIFS('Demand forecast'!$I$9:$I$5832,'Demand forecast'!$B$9:$B$5832,$B126,'Demand forecast'!$C$9:$C$5832,S$6-0)</f>
        <v>4.5919999999999996</v>
      </c>
      <c r="T126" s="42">
        <f>SUMIFS('Demand forecast'!$I$9:$I$5832,'Demand forecast'!$B$9:$B$5832,$B126,'Demand forecast'!$C$9:$C$5832,T$6-0)</f>
        <v>4.5919999999999996</v>
      </c>
      <c r="U126" s="42">
        <f>SUMIFS('Demand forecast'!$I$9:$I$5832,'Demand forecast'!$B$9:$B$5832,$B126,'Demand forecast'!$C$9:$C$5832,U$6-0)</f>
        <v>4.5919999999999996</v>
      </c>
    </row>
    <row r="127" spans="2:21" ht="15">
      <c r="B127" s="6" t="s">
        <v>33</v>
      </c>
      <c r="C127" s="6" t="str">
        <f>INDEX('Demand forecast'!$M$9:$M$5832,MATCH($B127,'Demand forecast'!$B$9:$B$5832,0))</f>
        <v>No</v>
      </c>
      <c r="D127" s="25">
        <f t="shared" si="4"/>
        <v>8.4404454039230803E-3</v>
      </c>
      <c r="E127" s="6" t="str">
        <f t="shared" si="5"/>
        <v>Small growth</v>
      </c>
      <c r="F127" s="42">
        <f>SUMIFS('Demand forecast'!$I$9:$I$5832,'Demand forecast'!$B$9:$B$5832,$B127,'Demand forecast'!$C$9:$C$5832,F$6-0)</f>
        <v>51.543999999999997</v>
      </c>
      <c r="G127" s="42">
        <f>SUMIFS('Demand forecast'!$I$9:$I$5832,'Demand forecast'!$B$9:$B$5832,$B127,'Demand forecast'!$C$9:$C$5832,G$6-0)</f>
        <v>49.39</v>
      </c>
      <c r="H127" s="42">
        <f>SUMIFS('Demand forecast'!$I$9:$I$5832,'Demand forecast'!$B$9:$B$5832,$B127,'Demand forecast'!$C$9:$C$5832,H$6-0)</f>
        <v>50.282522115953739</v>
      </c>
      <c r="I127" s="42">
        <f>SUMIFS('Demand forecast'!$I$9:$I$5832,'Demand forecast'!$B$9:$B$5832,$B127,'Demand forecast'!$C$9:$C$5832,I$6-0)</f>
        <v>46.366999999999997</v>
      </c>
      <c r="J127" s="42">
        <f>SUMIFS('Demand forecast'!$I$9:$I$5832,'Demand forecast'!$B$9:$B$5832,$B127,'Demand forecast'!$C$9:$C$5832,J$6-0)</f>
        <v>47.253</v>
      </c>
      <c r="K127" s="42">
        <f>SUMIFS('Demand forecast'!$I$9:$I$5832,'Demand forecast'!$B$9:$B$5832,$B127,'Demand forecast'!$C$9:$C$5832,K$6-0)</f>
        <v>47.843000000000004</v>
      </c>
      <c r="L127" s="42">
        <f>SUMIFS('Demand forecast'!$I$9:$I$5832,'Demand forecast'!$B$9:$B$5832,$B127,'Demand forecast'!$C$9:$C$5832,L$6-0)</f>
        <v>49.559583710315522</v>
      </c>
      <c r="M127" s="42">
        <f>SUMIFS('Demand forecast'!$I$9:$I$5832,'Demand forecast'!$B$9:$B$5832,$B127,'Demand forecast'!$C$9:$C$5832,M$6-0)</f>
        <v>51.044082407228885</v>
      </c>
      <c r="N127" s="42">
        <f>SUMIFS('Demand forecast'!$I$9:$I$5832,'Demand forecast'!$B$9:$B$5832,$B127,'Demand forecast'!$C$9:$C$5832,N$6-0)</f>
        <v>51.64252418518651</v>
      </c>
      <c r="O127" s="42">
        <f>SUMIFS('Demand forecast'!$I$9:$I$5832,'Demand forecast'!$B$9:$B$5832,$B127,'Demand forecast'!$C$9:$C$5832,O$6-0)</f>
        <v>51.610616075302431</v>
      </c>
      <c r="P127" s="42">
        <f>SUMIFS('Demand forecast'!$I$9:$I$5832,'Demand forecast'!$B$9:$B$5832,$B127,'Demand forecast'!$C$9:$C$5832,P$6-0)</f>
        <v>51.898370240810479</v>
      </c>
      <c r="Q127" s="42">
        <f>SUMIFS('Demand forecast'!$I$9:$I$5832,'Demand forecast'!$B$9:$B$5832,$B127,'Demand forecast'!$C$9:$C$5832,Q$6-0)</f>
        <v>52.252297678319515</v>
      </c>
      <c r="R127" s="42">
        <f>SUMIFS('Demand forecast'!$I$9:$I$5832,'Demand forecast'!$B$9:$B$5832,$B127,'Demand forecast'!$C$9:$C$5832,R$6-0)</f>
        <v>52.776902325930621</v>
      </c>
      <c r="S127" s="42">
        <f>SUMIFS('Demand forecast'!$I$9:$I$5832,'Demand forecast'!$B$9:$B$5832,$B127,'Demand forecast'!$C$9:$C$5832,S$6-0)</f>
        <v>53.265867011767483</v>
      </c>
      <c r="T127" s="42">
        <f>SUMIFS('Demand forecast'!$I$9:$I$5832,'Demand forecast'!$B$9:$B$5832,$B127,'Demand forecast'!$C$9:$C$5832,T$6-0)</f>
        <v>53.500100693182361</v>
      </c>
      <c r="U127" s="42">
        <f>SUMIFS('Demand forecast'!$I$9:$I$5832,'Demand forecast'!$B$9:$B$5832,$B127,'Demand forecast'!$C$9:$C$5832,U$6-0)</f>
        <v>53.453968046649194</v>
      </c>
    </row>
    <row r="128" spans="2:21" ht="15">
      <c r="B128" s="6" t="s">
        <v>83</v>
      </c>
      <c r="C128" s="6" t="str">
        <f>INDEX('Demand forecast'!$M$9:$M$5832,MATCH($B128,'Demand forecast'!$B$9:$B$5832,0))</f>
        <v>No</v>
      </c>
      <c r="D128" s="25">
        <f t="shared" si="4"/>
        <v>4.0142607113564654E-3</v>
      </c>
      <c r="E128" s="6" t="str">
        <f t="shared" si="5"/>
        <v>Small growth</v>
      </c>
      <c r="F128" s="42">
        <f>SUMIFS('Demand forecast'!$I$9:$I$5832,'Demand forecast'!$B$9:$B$5832,$B128,'Demand forecast'!$C$9:$C$5832,F$6-0)</f>
        <v>28.9</v>
      </c>
      <c r="G128" s="42">
        <f>SUMIFS('Demand forecast'!$I$9:$I$5832,'Demand forecast'!$B$9:$B$5832,$B128,'Demand forecast'!$C$9:$C$5832,G$6-0)</f>
        <v>25.65</v>
      </c>
      <c r="H128" s="42">
        <f>SUMIFS('Demand forecast'!$I$9:$I$5832,'Demand forecast'!$B$9:$B$5832,$B128,'Demand forecast'!$C$9:$C$5832,H$6-0)</f>
        <v>33.771641943675121</v>
      </c>
      <c r="I128" s="42">
        <f>SUMIFS('Demand forecast'!$I$9:$I$5832,'Demand forecast'!$B$9:$B$5832,$B128,'Demand forecast'!$C$9:$C$5832,I$6-0)</f>
        <v>29.495699999999999</v>
      </c>
      <c r="J128" s="42">
        <f>SUMIFS('Demand forecast'!$I$9:$I$5832,'Demand forecast'!$B$9:$B$5832,$B128,'Demand forecast'!$C$9:$C$5832,J$6-0)</f>
        <v>27.412837357000001</v>
      </c>
      <c r="K128" s="42">
        <f>SUMIFS('Demand forecast'!$I$9:$I$5832,'Demand forecast'!$B$9:$B$5832,$B128,'Demand forecast'!$C$9:$C$5832,K$6-0)</f>
        <v>26.777295059</v>
      </c>
      <c r="L128" s="42">
        <f>SUMIFS('Demand forecast'!$I$9:$I$5832,'Demand forecast'!$B$9:$B$5832,$B128,'Demand forecast'!$C$9:$C$5832,L$6-0)</f>
        <v>27.447955661068985</v>
      </c>
      <c r="M128" s="42">
        <f>SUMIFS('Demand forecast'!$I$9:$I$5832,'Demand forecast'!$B$9:$B$5832,$B128,'Demand forecast'!$C$9:$C$5832,M$6-0)</f>
        <v>27.225761154897675</v>
      </c>
      <c r="N128" s="42">
        <f>SUMIFS('Demand forecast'!$I$9:$I$5832,'Demand forecast'!$B$9:$B$5832,$B128,'Demand forecast'!$C$9:$C$5832,N$6-0)</f>
        <v>27.326792060370067</v>
      </c>
      <c r="O128" s="42">
        <f>SUMIFS('Demand forecast'!$I$9:$I$5832,'Demand forecast'!$B$9:$B$5832,$B128,'Demand forecast'!$C$9:$C$5832,O$6-0)</f>
        <v>26.830620822549012</v>
      </c>
      <c r="P128" s="42">
        <f>SUMIFS('Demand forecast'!$I$9:$I$5832,'Demand forecast'!$B$9:$B$5832,$B128,'Demand forecast'!$C$9:$C$5832,P$6-0)</f>
        <v>26.837863872812463</v>
      </c>
      <c r="Q128" s="42">
        <f>SUMIFS('Demand forecast'!$I$9:$I$5832,'Demand forecast'!$B$9:$B$5832,$B128,'Demand forecast'!$C$9:$C$5832,Q$6-0)</f>
        <v>27.054892287462078</v>
      </c>
      <c r="R128" s="42">
        <f>SUMIFS('Demand forecast'!$I$9:$I$5832,'Demand forecast'!$B$9:$B$5832,$B128,'Demand forecast'!$C$9:$C$5832,R$6-0)</f>
        <v>27.277681225742683</v>
      </c>
      <c r="S128" s="42">
        <f>SUMIFS('Demand forecast'!$I$9:$I$5832,'Demand forecast'!$B$9:$B$5832,$B128,'Demand forecast'!$C$9:$C$5832,S$6-0)</f>
        <v>27.473933602430229</v>
      </c>
      <c r="T128" s="42">
        <f>SUMIFS('Demand forecast'!$I$9:$I$5832,'Demand forecast'!$B$9:$B$5832,$B128,'Demand forecast'!$C$9:$C$5832,T$6-0)</f>
        <v>27.9648057569499</v>
      </c>
      <c r="U128" s="42">
        <f>SUMIFS('Demand forecast'!$I$9:$I$5832,'Demand forecast'!$B$9:$B$5832,$B128,'Demand forecast'!$C$9:$C$5832,U$6-0)</f>
        <v>28.455677911469582</v>
      </c>
    </row>
    <row r="129" spans="2:21" ht="15">
      <c r="B129" s="6" t="s">
        <v>151</v>
      </c>
      <c r="C129" s="6" t="str">
        <f>INDEX('Demand forecast'!$M$9:$M$5832,MATCH($B129,'Demand forecast'!$B$9:$B$5832,0))</f>
        <v>No</v>
      </c>
      <c r="D129" s="69">
        <f>(U129/T129)^(1/($U$6-$T$6)) - 1</f>
        <v>0.1142857142857141</v>
      </c>
      <c r="E129" s="6" t="str">
        <f t="shared" si="5"/>
        <v>High growth</v>
      </c>
      <c r="F129" s="42">
        <f>SUMIFS('Demand forecast'!$I$9:$I$5832,'Demand forecast'!$B$9:$B$5832,$B129,'Demand forecast'!$C$9:$C$5832,F$6-0)</f>
        <v>0</v>
      </c>
      <c r="G129" s="42">
        <f>SUMIFS('Demand forecast'!$I$9:$I$5832,'Demand forecast'!$B$9:$B$5832,$B129,'Demand forecast'!$C$9:$C$5832,G$6-0)</f>
        <v>0</v>
      </c>
      <c r="H129" s="42">
        <f>SUMIFS('Demand forecast'!$I$9:$I$5832,'Demand forecast'!$B$9:$B$5832,$B129,'Demand forecast'!$C$9:$C$5832,H$6-0)</f>
        <v>0</v>
      </c>
      <c r="I129" s="42">
        <f>SUMIFS('Demand forecast'!$I$9:$I$5832,'Demand forecast'!$B$9:$B$5832,$B129,'Demand forecast'!$C$9:$C$5832,I$6-0)</f>
        <v>0</v>
      </c>
      <c r="J129" s="42">
        <f>SUMIFS('Demand forecast'!$I$9:$I$5832,'Demand forecast'!$B$9:$B$5832,$B129,'Demand forecast'!$C$9:$C$5832,J$6-0)</f>
        <v>0</v>
      </c>
      <c r="K129" s="42">
        <f>SUMIFS('Demand forecast'!$I$9:$I$5832,'Demand forecast'!$B$9:$B$5832,$B129,'Demand forecast'!$C$9:$C$5832,K$6-0)</f>
        <v>0</v>
      </c>
      <c r="L129" s="42">
        <f>SUMIFS('Demand forecast'!$I$9:$I$5832,'Demand forecast'!$B$9:$B$5832,$B129,'Demand forecast'!$C$9:$C$5832,L$6-0)</f>
        <v>0</v>
      </c>
      <c r="M129" s="42">
        <f>SUMIFS('Demand forecast'!$I$9:$I$5832,'Demand forecast'!$B$9:$B$5832,$B129,'Demand forecast'!$C$9:$C$5832,M$6-0)</f>
        <v>0</v>
      </c>
      <c r="N129" s="42">
        <f>SUMIFS('Demand forecast'!$I$9:$I$5832,'Demand forecast'!$B$9:$B$5832,$B129,'Demand forecast'!$C$9:$C$5832,N$6-0)</f>
        <v>0</v>
      </c>
      <c r="O129" s="42">
        <f>SUMIFS('Demand forecast'!$I$9:$I$5832,'Demand forecast'!$B$9:$B$5832,$B129,'Demand forecast'!$C$9:$C$5832,O$6-0)</f>
        <v>0</v>
      </c>
      <c r="P129" s="42">
        <f>SUMIFS('Demand forecast'!$I$9:$I$5832,'Demand forecast'!$B$9:$B$5832,$B129,'Demand forecast'!$C$9:$C$5832,P$6-0)</f>
        <v>0</v>
      </c>
      <c r="Q129" s="42">
        <f>SUMIFS('Demand forecast'!$I$9:$I$5832,'Demand forecast'!$B$9:$B$5832,$B129,'Demand forecast'!$C$9:$C$5832,Q$6-0)</f>
        <v>0</v>
      </c>
      <c r="R129" s="42">
        <f>SUMIFS('Demand forecast'!$I$9:$I$5832,'Demand forecast'!$B$9:$B$5832,$B129,'Demand forecast'!$C$9:$C$5832,R$6-0)</f>
        <v>0</v>
      </c>
      <c r="S129" s="42">
        <f>SUMIFS('Demand forecast'!$I$9:$I$5832,'Demand forecast'!$B$9:$B$5832,$B129,'Demand forecast'!$C$9:$C$5832,S$6-0)</f>
        <v>0</v>
      </c>
      <c r="T129" s="42">
        <f>SUMIFS('Demand forecast'!$I$9:$I$5832,'Demand forecast'!$B$9:$B$5832,$B129,'Demand forecast'!$C$9:$C$5832,T$6-0)</f>
        <v>1.5120000000000002</v>
      </c>
      <c r="U129" s="42">
        <f>SUMIFS('Demand forecast'!$I$9:$I$5832,'Demand forecast'!$B$9:$B$5832,$B129,'Demand forecast'!$C$9:$C$5832,U$6-0)</f>
        <v>1.6848000000000001</v>
      </c>
    </row>
    <row r="130" spans="2:21" ht="15">
      <c r="B130" s="6" t="s">
        <v>419</v>
      </c>
      <c r="C130" s="6" t="str">
        <f>INDEX('Demand forecast'!$M$9:$M$5832,MATCH($B130,'Demand forecast'!$B$9:$B$5832,0))</f>
        <v>No</v>
      </c>
      <c r="D130" s="25">
        <f t="shared" si="4"/>
        <v>0.33036885724866694</v>
      </c>
      <c r="E130" s="6" t="str">
        <f t="shared" si="5"/>
        <v>High growth</v>
      </c>
      <c r="F130" s="42">
        <f>SUMIFS('Demand forecast'!$I$9:$I$5832,'Demand forecast'!$B$9:$B$5832,$B130,'Demand forecast'!$C$9:$C$5832,F$6-0)</f>
        <v>0</v>
      </c>
      <c r="G130" s="42">
        <f>SUMIFS('Demand forecast'!$I$9:$I$5832,'Demand forecast'!$B$9:$B$5832,$B130,'Demand forecast'!$C$9:$C$5832,G$6-0)</f>
        <v>0</v>
      </c>
      <c r="H130" s="42">
        <f>SUMIFS('Demand forecast'!$I$9:$I$5832,'Demand forecast'!$B$9:$B$5832,$B130,'Demand forecast'!$C$9:$C$5832,H$6-0)</f>
        <v>0</v>
      </c>
      <c r="I130" s="42">
        <f>SUMIFS('Demand forecast'!$I$9:$I$5832,'Demand forecast'!$B$9:$B$5832,$B130,'Demand forecast'!$C$9:$C$5832,I$6-0)</f>
        <v>0</v>
      </c>
      <c r="J130" s="42">
        <f>SUMIFS('Demand forecast'!$I$9:$I$5832,'Demand forecast'!$B$9:$B$5832,$B130,'Demand forecast'!$C$9:$C$5832,J$6-0)</f>
        <v>0</v>
      </c>
      <c r="K130" s="42">
        <f>SUMIFS('Demand forecast'!$I$9:$I$5832,'Demand forecast'!$B$9:$B$5832,$B130,'Demand forecast'!$C$9:$C$5832,K$6-0)</f>
        <v>0</v>
      </c>
      <c r="L130" s="42">
        <f>SUMIFS('Demand forecast'!$I$9:$I$5832,'Demand forecast'!$B$9:$B$5832,$B130,'Demand forecast'!$C$9:$C$5832,L$6-0)</f>
        <v>2.5057080000000003</v>
      </c>
      <c r="M130" s="42">
        <f>SUMIFS('Demand forecast'!$I$9:$I$5832,'Demand forecast'!$B$9:$B$5832,$B130,'Demand forecast'!$C$9:$C$5832,M$6-0)</f>
        <v>4.8740760000000005</v>
      </c>
      <c r="N130" s="42">
        <f>SUMIFS('Demand forecast'!$I$9:$I$5832,'Demand forecast'!$B$9:$B$5832,$B130,'Demand forecast'!$C$9:$C$5832,N$6-0)</f>
        <v>6.874524000000001</v>
      </c>
      <c r="O130" s="42">
        <f>SUMIFS('Demand forecast'!$I$9:$I$5832,'Demand forecast'!$B$9:$B$5832,$B130,'Demand forecast'!$C$9:$C$5832,O$6-0)</f>
        <v>8.2134455991615081</v>
      </c>
      <c r="P130" s="42">
        <f>SUMIFS('Demand forecast'!$I$9:$I$5832,'Demand forecast'!$B$9:$B$5832,$B130,'Demand forecast'!$C$9:$C$5832,P$6-0)</f>
        <v>9.8079863966460241</v>
      </c>
      <c r="Q130" s="42">
        <f>SUMIFS('Demand forecast'!$I$9:$I$5832,'Demand forecast'!$B$9:$B$5832,$B130,'Demand forecast'!$C$9:$C$5832,Q$6-0)</f>
        <v>12.779019325578334</v>
      </c>
      <c r="R130" s="42">
        <f>SUMIFS('Demand forecast'!$I$9:$I$5832,'Demand forecast'!$B$9:$B$5832,$B130,'Demand forecast'!$C$9:$C$5832,R$6-0)</f>
        <v>17.951209413733007</v>
      </c>
      <c r="S130" s="42">
        <f>SUMIFS('Demand forecast'!$I$9:$I$5832,'Demand forecast'!$B$9:$B$5832,$B130,'Demand forecast'!$C$9:$C$5832,S$6-0)</f>
        <v>23.492024178862096</v>
      </c>
      <c r="T130" s="42">
        <f>SUMIFS('Demand forecast'!$I$9:$I$5832,'Demand forecast'!$B$9:$B$5832,$B130,'Demand forecast'!$C$9:$C$5832,T$6-0)</f>
        <v>28.242188445422176</v>
      </c>
      <c r="U130" s="42">
        <f>SUMIFS('Demand forecast'!$I$9:$I$5832,'Demand forecast'!$B$9:$B$5832,$B130,'Demand forecast'!$C$9:$C$5832,U$6-0)</f>
        <v>32.709890366918572</v>
      </c>
    </row>
    <row r="131" spans="2:21" ht="15">
      <c r="B131" s="6" t="s">
        <v>257</v>
      </c>
      <c r="C131" s="6" t="str">
        <f>INDEX('Demand forecast'!$M$9:$M$5832,MATCH($B131,'Demand forecast'!$B$9:$B$5832,0))</f>
        <v>Yes</v>
      </c>
      <c r="D131" s="25">
        <f t="shared" si="4"/>
        <v>0</v>
      </c>
      <c r="E131" s="6" t="str">
        <f t="shared" si="5"/>
        <v>Steady/falling</v>
      </c>
      <c r="F131" s="42">
        <f>SUMIFS('Demand forecast'!$I$9:$I$5832,'Demand forecast'!$B$9:$B$5832,$B131,'Demand forecast'!$C$9:$C$5832,F$6-0)</f>
        <v>3.7149999999999999</v>
      </c>
      <c r="G131" s="42">
        <f>SUMIFS('Demand forecast'!$I$9:$I$5832,'Demand forecast'!$B$9:$B$5832,$B131,'Demand forecast'!$C$9:$C$5832,G$6-0)</f>
        <v>3.2149999999999999</v>
      </c>
      <c r="H131" s="42">
        <f>SUMIFS('Demand forecast'!$I$9:$I$5832,'Demand forecast'!$B$9:$B$5832,$B131,'Demand forecast'!$C$9:$C$5832,H$6-0)</f>
        <v>3.1669999999999998</v>
      </c>
      <c r="I131" s="42">
        <f>SUMIFS('Demand forecast'!$I$9:$I$5832,'Demand forecast'!$B$9:$B$5832,$B131,'Demand forecast'!$C$9:$C$5832,I$6-0)</f>
        <v>4.1070000000000002</v>
      </c>
      <c r="J131" s="42">
        <f>SUMIFS('Demand forecast'!$I$9:$I$5832,'Demand forecast'!$B$9:$B$5832,$B131,'Demand forecast'!$C$9:$C$5832,J$6-0)</f>
        <v>4.7270000000000003</v>
      </c>
      <c r="K131" s="42">
        <f>SUMIFS('Demand forecast'!$I$9:$I$5832,'Demand forecast'!$B$9:$B$5832,$B131,'Demand forecast'!$C$9:$C$5832,K$6-0)</f>
        <v>3.4571000000000001</v>
      </c>
      <c r="L131" s="42">
        <f>SUMIFS('Demand forecast'!$I$9:$I$5832,'Demand forecast'!$B$9:$B$5832,$B131,'Demand forecast'!$C$9:$C$5832,L$6-0)</f>
        <v>3.4571000000000001</v>
      </c>
      <c r="M131" s="42">
        <f>SUMIFS('Demand forecast'!$I$9:$I$5832,'Demand forecast'!$B$9:$B$5832,$B131,'Demand forecast'!$C$9:$C$5832,M$6-0)</f>
        <v>3.4571000000000001</v>
      </c>
      <c r="N131" s="42">
        <f>SUMIFS('Demand forecast'!$I$9:$I$5832,'Demand forecast'!$B$9:$B$5832,$B131,'Demand forecast'!$C$9:$C$5832,N$6-0)</f>
        <v>3.4571000000000001</v>
      </c>
      <c r="O131" s="42">
        <f>SUMIFS('Demand forecast'!$I$9:$I$5832,'Demand forecast'!$B$9:$B$5832,$B131,'Demand forecast'!$C$9:$C$5832,O$6-0)</f>
        <v>3.4571000000000001</v>
      </c>
      <c r="P131" s="42">
        <f>SUMIFS('Demand forecast'!$I$9:$I$5832,'Demand forecast'!$B$9:$B$5832,$B131,'Demand forecast'!$C$9:$C$5832,P$6-0)</f>
        <v>3.4571000000000001</v>
      </c>
      <c r="Q131" s="42">
        <f>SUMIFS('Demand forecast'!$I$9:$I$5832,'Demand forecast'!$B$9:$B$5832,$B131,'Demand forecast'!$C$9:$C$5832,Q$6-0)</f>
        <v>3.4571000000000001</v>
      </c>
      <c r="R131" s="42">
        <f>SUMIFS('Demand forecast'!$I$9:$I$5832,'Demand forecast'!$B$9:$B$5832,$B131,'Demand forecast'!$C$9:$C$5832,R$6-0)</f>
        <v>3.4571000000000001</v>
      </c>
      <c r="S131" s="42">
        <f>SUMIFS('Demand forecast'!$I$9:$I$5832,'Demand forecast'!$B$9:$B$5832,$B131,'Demand forecast'!$C$9:$C$5832,S$6-0)</f>
        <v>3.4571000000000001</v>
      </c>
      <c r="T131" s="42">
        <f>SUMIFS('Demand forecast'!$I$9:$I$5832,'Demand forecast'!$B$9:$B$5832,$B131,'Demand forecast'!$C$9:$C$5832,T$6-0)</f>
        <v>3.4571000000000001</v>
      </c>
      <c r="U131" s="42">
        <f>SUMIFS('Demand forecast'!$I$9:$I$5832,'Demand forecast'!$B$9:$B$5832,$B131,'Demand forecast'!$C$9:$C$5832,U$6-0)</f>
        <v>3.4571000000000001</v>
      </c>
    </row>
    <row r="132" spans="2:21" ht="15">
      <c r="B132" s="6" t="s">
        <v>263</v>
      </c>
      <c r="C132" s="6" t="str">
        <f>INDEX('Demand forecast'!$M$9:$M$5832,MATCH($B132,'Demand forecast'!$B$9:$B$5832,0))</f>
        <v>Yes</v>
      </c>
      <c r="D132" s="25">
        <f t="shared" si="4"/>
        <v>0</v>
      </c>
      <c r="E132" s="6" t="str">
        <f t="shared" si="5"/>
        <v>Steady/falling</v>
      </c>
      <c r="F132" s="42">
        <f>SUMIFS('Demand forecast'!$I$9:$I$5832,'Demand forecast'!$B$9:$B$5832,$B132,'Demand forecast'!$C$9:$C$5832,F$6-0)</f>
        <v>14.2</v>
      </c>
      <c r="G132" s="42">
        <f>SUMIFS('Demand forecast'!$I$9:$I$5832,'Demand forecast'!$B$9:$B$5832,$B132,'Demand forecast'!$C$9:$C$5832,G$6-0)</f>
        <v>10.705</v>
      </c>
      <c r="H132" s="42">
        <f>SUMIFS('Demand forecast'!$I$9:$I$5832,'Demand forecast'!$B$9:$B$5832,$B132,'Demand forecast'!$C$9:$C$5832,H$6-0)</f>
        <v>7.3470000000000004</v>
      </c>
      <c r="I132" s="42">
        <f>SUMIFS('Demand forecast'!$I$9:$I$5832,'Demand forecast'!$B$9:$B$5832,$B132,'Demand forecast'!$C$9:$C$5832,I$6-0)</f>
        <v>8.1300000000000008</v>
      </c>
      <c r="J132" s="42">
        <f>SUMIFS('Demand forecast'!$I$9:$I$5832,'Demand forecast'!$B$9:$B$5832,$B132,'Demand forecast'!$C$9:$C$5832,J$6-0)</f>
        <v>11.613</v>
      </c>
      <c r="K132" s="42">
        <f>SUMIFS('Demand forecast'!$I$9:$I$5832,'Demand forecast'!$B$9:$B$5832,$B132,'Demand forecast'!$C$9:$C$5832,K$6-0)</f>
        <v>11.083600000000001</v>
      </c>
      <c r="L132" s="42">
        <f>SUMIFS('Demand forecast'!$I$9:$I$5832,'Demand forecast'!$B$9:$B$5832,$B132,'Demand forecast'!$C$9:$C$5832,L$6-0)</f>
        <v>11.083600000000001</v>
      </c>
      <c r="M132" s="42">
        <f>SUMIFS('Demand forecast'!$I$9:$I$5832,'Demand forecast'!$B$9:$B$5832,$B132,'Demand forecast'!$C$9:$C$5832,M$6-0)</f>
        <v>11.083600000000001</v>
      </c>
      <c r="N132" s="42">
        <f>SUMIFS('Demand forecast'!$I$9:$I$5832,'Demand forecast'!$B$9:$B$5832,$B132,'Demand forecast'!$C$9:$C$5832,N$6-0)</f>
        <v>11.083600000000001</v>
      </c>
      <c r="O132" s="42">
        <f>SUMIFS('Demand forecast'!$I$9:$I$5832,'Demand forecast'!$B$9:$B$5832,$B132,'Demand forecast'!$C$9:$C$5832,O$6-0)</f>
        <v>11.083600000000001</v>
      </c>
      <c r="P132" s="42">
        <f>SUMIFS('Demand forecast'!$I$9:$I$5832,'Demand forecast'!$B$9:$B$5832,$B132,'Demand forecast'!$C$9:$C$5832,P$6-0)</f>
        <v>11.083600000000001</v>
      </c>
      <c r="Q132" s="42">
        <f>SUMIFS('Demand forecast'!$I$9:$I$5832,'Demand forecast'!$B$9:$B$5832,$B132,'Demand forecast'!$C$9:$C$5832,Q$6-0)</f>
        <v>11.083600000000001</v>
      </c>
      <c r="R132" s="42">
        <f>SUMIFS('Demand forecast'!$I$9:$I$5832,'Demand forecast'!$B$9:$B$5832,$B132,'Demand forecast'!$C$9:$C$5832,R$6-0)</f>
        <v>11.083600000000001</v>
      </c>
      <c r="S132" s="42">
        <f>SUMIFS('Demand forecast'!$I$9:$I$5832,'Demand forecast'!$B$9:$B$5832,$B132,'Demand forecast'!$C$9:$C$5832,S$6-0)</f>
        <v>11.083600000000001</v>
      </c>
      <c r="T132" s="42">
        <f>SUMIFS('Demand forecast'!$I$9:$I$5832,'Demand forecast'!$B$9:$B$5832,$B132,'Demand forecast'!$C$9:$C$5832,T$6-0)</f>
        <v>11.083600000000001</v>
      </c>
      <c r="U132" s="42">
        <f>SUMIFS('Demand forecast'!$I$9:$I$5832,'Demand forecast'!$B$9:$B$5832,$B132,'Demand forecast'!$C$9:$C$5832,U$6-0)</f>
        <v>11.083600000000001</v>
      </c>
    </row>
    <row r="133" spans="2:21" ht="15">
      <c r="B133" s="6" t="s">
        <v>42</v>
      </c>
      <c r="C133" s="6" t="str">
        <f>INDEX('Demand forecast'!$M$9:$M$5832,MATCH($B133,'Demand forecast'!$B$9:$B$5832,0))</f>
        <v>No</v>
      </c>
      <c r="D133" s="25">
        <f t="shared" si="4"/>
        <v>4.1437076879593526E-3</v>
      </c>
      <c r="E133" s="6" t="str">
        <f t="shared" si="5"/>
        <v>Small growth</v>
      </c>
      <c r="F133" s="42">
        <f>SUMIFS('Demand forecast'!$I$9:$I$5832,'Demand forecast'!$B$9:$B$5832,$B133,'Demand forecast'!$C$9:$C$5832,F$6-0)</f>
        <v>30.19</v>
      </c>
      <c r="G133" s="42">
        <f>SUMIFS('Demand forecast'!$I$9:$I$5832,'Demand forecast'!$B$9:$B$5832,$B133,'Demand forecast'!$C$9:$C$5832,G$6-0)</f>
        <v>25.15</v>
      </c>
      <c r="H133" s="42">
        <f>SUMIFS('Demand forecast'!$I$9:$I$5832,'Demand forecast'!$B$9:$B$5832,$B133,'Demand forecast'!$C$9:$C$5832,H$6-0)</f>
        <v>26.483000000000001</v>
      </c>
      <c r="I133" s="42">
        <f>SUMIFS('Demand forecast'!$I$9:$I$5832,'Demand forecast'!$B$9:$B$5832,$B133,'Demand forecast'!$C$9:$C$5832,I$6-0)</f>
        <v>26.824999999999999</v>
      </c>
      <c r="J133" s="42">
        <f>SUMIFS('Demand forecast'!$I$9:$I$5832,'Demand forecast'!$B$9:$B$5832,$B133,'Demand forecast'!$C$9:$C$5832,J$6-0)</f>
        <v>23.675000000000001</v>
      </c>
      <c r="K133" s="42">
        <f>SUMIFS('Demand forecast'!$I$9:$I$5832,'Demand forecast'!$B$9:$B$5832,$B133,'Demand forecast'!$C$9:$C$5832,K$6-0)</f>
        <v>22.762499999999999</v>
      </c>
      <c r="L133" s="42">
        <f>SUMIFS('Demand forecast'!$I$9:$I$5832,'Demand forecast'!$B$9:$B$5832,$B133,'Demand forecast'!$C$9:$C$5832,L$6-0)</f>
        <v>35.237381343280859</v>
      </c>
      <c r="M133" s="42">
        <f>SUMIFS('Demand forecast'!$I$9:$I$5832,'Demand forecast'!$B$9:$B$5832,$B133,'Demand forecast'!$C$9:$C$5832,M$6-0)</f>
        <v>35.167064731790006</v>
      </c>
      <c r="N133" s="42">
        <f>SUMIFS('Demand forecast'!$I$9:$I$5832,'Demand forecast'!$B$9:$B$5832,$B133,'Demand forecast'!$C$9:$C$5832,N$6-0)</f>
        <v>36.327992651361086</v>
      </c>
      <c r="O133" s="42">
        <f>SUMIFS('Demand forecast'!$I$9:$I$5832,'Demand forecast'!$B$9:$B$5832,$B133,'Demand forecast'!$C$9:$C$5832,O$6-0)</f>
        <v>29.43243820038418</v>
      </c>
      <c r="P133" s="42">
        <f>SUMIFS('Demand forecast'!$I$9:$I$5832,'Demand forecast'!$B$9:$B$5832,$B133,'Demand forecast'!$C$9:$C$5832,P$6-0)</f>
        <v>31.272130464207986</v>
      </c>
      <c r="Q133" s="42">
        <f>SUMIFS('Demand forecast'!$I$9:$I$5832,'Demand forecast'!$B$9:$B$5832,$B133,'Demand forecast'!$C$9:$C$5832,Q$6-0)</f>
        <v>32.60393381638098</v>
      </c>
      <c r="R133" s="42">
        <f>SUMIFS('Demand forecast'!$I$9:$I$5832,'Demand forecast'!$B$9:$B$5832,$B133,'Demand forecast'!$C$9:$C$5832,R$6-0)</f>
        <v>34.077224584679549</v>
      </c>
      <c r="S133" s="42">
        <f>SUMIFS('Demand forecast'!$I$9:$I$5832,'Demand forecast'!$B$9:$B$5832,$B133,'Demand forecast'!$C$9:$C$5832,S$6-0)</f>
        <v>35.178856875894596</v>
      </c>
      <c r="T133" s="42">
        <f>SUMIFS('Demand forecast'!$I$9:$I$5832,'Demand forecast'!$B$9:$B$5832,$B133,'Demand forecast'!$C$9:$C$5832,T$6-0)</f>
        <v>36.043562572191682</v>
      </c>
      <c r="U133" s="42">
        <f>SUMIFS('Demand forecast'!$I$9:$I$5832,'Demand forecast'!$B$9:$B$5832,$B133,'Demand forecast'!$C$9:$C$5832,U$6-0)</f>
        <v>36.573495253258272</v>
      </c>
    </row>
    <row r="134" spans="2:21" ht="15">
      <c r="B134" s="6" t="s">
        <v>67</v>
      </c>
      <c r="C134" s="6" t="str">
        <f>INDEX('Demand forecast'!$M$9:$M$5832,MATCH($B134,'Demand forecast'!$B$9:$B$5832,0))</f>
        <v>No</v>
      </c>
      <c r="D134" s="25">
        <f t="shared" si="4"/>
        <v>0.11085229865922885</v>
      </c>
      <c r="E134" s="6" t="str">
        <f t="shared" si="5"/>
        <v>High growth</v>
      </c>
      <c r="F134" s="42">
        <f>SUMIFS('Demand forecast'!$I$9:$I$5832,'Demand forecast'!$B$9:$B$5832,$B134,'Demand forecast'!$C$9:$C$5832,F$6-0)</f>
        <v>8.9329999999999998</v>
      </c>
      <c r="G134" s="42">
        <f>SUMIFS('Demand forecast'!$I$9:$I$5832,'Demand forecast'!$B$9:$B$5832,$B134,'Demand forecast'!$C$9:$C$5832,G$6-0)</f>
        <v>8.7200000000000006</v>
      </c>
      <c r="H134" s="42">
        <f>SUMIFS('Demand forecast'!$I$9:$I$5832,'Demand forecast'!$B$9:$B$5832,$B134,'Demand forecast'!$C$9:$C$5832,H$6-0)</f>
        <v>8.2968043436652614</v>
      </c>
      <c r="I134" s="42">
        <f>SUMIFS('Demand forecast'!$I$9:$I$5832,'Demand forecast'!$B$9:$B$5832,$B134,'Demand forecast'!$C$9:$C$5832,I$6-0)</f>
        <v>8.1784999999999997</v>
      </c>
      <c r="J134" s="42">
        <f>SUMIFS('Demand forecast'!$I$9:$I$5832,'Demand forecast'!$B$9:$B$5832,$B134,'Demand forecast'!$C$9:$C$5832,J$6-0)</f>
        <v>7.7040123385999992</v>
      </c>
      <c r="K134" s="42">
        <f>SUMIFS('Demand forecast'!$I$9:$I$5832,'Demand forecast'!$B$9:$B$5832,$B134,'Demand forecast'!$C$9:$C$5832,K$6-0)</f>
        <v>7.5903312074000002</v>
      </c>
      <c r="L134" s="42">
        <f>SUMIFS('Demand forecast'!$I$9:$I$5832,'Demand forecast'!$B$9:$B$5832,$B134,'Demand forecast'!$C$9:$C$5832,L$6-0)</f>
        <v>7.5381949922841232</v>
      </c>
      <c r="M134" s="42">
        <f>SUMIFS('Demand forecast'!$I$9:$I$5832,'Demand forecast'!$B$9:$B$5832,$B134,'Demand forecast'!$C$9:$C$5832,M$6-0)</f>
        <v>13.37599039848981</v>
      </c>
      <c r="N134" s="42">
        <f>SUMIFS('Demand forecast'!$I$9:$I$5832,'Demand forecast'!$B$9:$B$5832,$B134,'Demand forecast'!$C$9:$C$5832,N$6-0)</f>
        <v>19.246895986284215</v>
      </c>
      <c r="O134" s="42">
        <f>SUMIFS('Demand forecast'!$I$9:$I$5832,'Demand forecast'!$B$9:$B$5832,$B134,'Demand forecast'!$C$9:$C$5832,O$6-0)</f>
        <v>19.199732060580402</v>
      </c>
      <c r="P134" s="42">
        <f>SUMIFS('Demand forecast'!$I$9:$I$5832,'Demand forecast'!$B$9:$B$5832,$B134,'Demand forecast'!$C$9:$C$5832,P$6-0)</f>
        <v>19.196601705368717</v>
      </c>
      <c r="Q134" s="42">
        <f>SUMIFS('Demand forecast'!$I$9:$I$5832,'Demand forecast'!$B$9:$B$5832,$B134,'Demand forecast'!$C$9:$C$5832,Q$6-0)</f>
        <v>19.217140797943191</v>
      </c>
      <c r="R134" s="42">
        <f>SUMIFS('Demand forecast'!$I$9:$I$5832,'Demand forecast'!$B$9:$B$5832,$B134,'Demand forecast'!$C$9:$C$5832,R$6-0)</f>
        <v>19.261676100556897</v>
      </c>
      <c r="S134" s="42">
        <f>SUMIFS('Demand forecast'!$I$9:$I$5832,'Demand forecast'!$B$9:$B$5832,$B134,'Demand forecast'!$C$9:$C$5832,S$6-0)</f>
        <v>19.301904621700153</v>
      </c>
      <c r="T134" s="42">
        <f>SUMIFS('Demand forecast'!$I$9:$I$5832,'Demand forecast'!$B$9:$B$5832,$B134,'Demand forecast'!$C$9:$C$5832,T$6-0)</f>
        <v>19.359275688349339</v>
      </c>
      <c r="U134" s="42">
        <f>SUMIFS('Demand forecast'!$I$9:$I$5832,'Demand forecast'!$B$9:$B$5832,$B134,'Demand forecast'!$C$9:$C$5832,U$6-0)</f>
        <v>19.416646754998524</v>
      </c>
    </row>
    <row r="135" spans="2:21" ht="15">
      <c r="B135" s="6" t="s">
        <v>120</v>
      </c>
      <c r="C135" s="6" t="str">
        <f>INDEX('Demand forecast'!$M$9:$M$5832,MATCH($B135,'Demand forecast'!$B$9:$B$5832,0))</f>
        <v>No</v>
      </c>
      <c r="D135" s="25">
        <f t="shared" si="4"/>
        <v>-2.0293249355983756E-3</v>
      </c>
      <c r="E135" s="6" t="str">
        <f t="shared" si="5"/>
        <v>Steady/falling</v>
      </c>
      <c r="F135" s="42">
        <f>SUMIFS('Demand forecast'!$I$9:$I$5832,'Demand forecast'!$B$9:$B$5832,$B135,'Demand forecast'!$C$9:$C$5832,F$6-0)</f>
        <v>30.52</v>
      </c>
      <c r="G135" s="42">
        <f>SUMIFS('Demand forecast'!$I$9:$I$5832,'Demand forecast'!$B$9:$B$5832,$B135,'Demand forecast'!$C$9:$C$5832,G$6-0)</f>
        <v>31.05</v>
      </c>
      <c r="H135" s="42">
        <f>SUMIFS('Demand forecast'!$I$9:$I$5832,'Demand forecast'!$B$9:$B$5832,$B135,'Demand forecast'!$C$9:$C$5832,H$6-0)</f>
        <v>34.505605544582501</v>
      </c>
      <c r="I135" s="42">
        <f>SUMIFS('Demand forecast'!$I$9:$I$5832,'Demand forecast'!$B$9:$B$5832,$B135,'Demand forecast'!$C$9:$C$5832,I$6-0)</f>
        <v>31.303799999999999</v>
      </c>
      <c r="J135" s="42">
        <f>SUMIFS('Demand forecast'!$I$9:$I$5832,'Demand forecast'!$B$9:$B$5832,$B135,'Demand forecast'!$C$9:$C$5832,J$6-0)</f>
        <v>31.925199999999997</v>
      </c>
      <c r="K135" s="42">
        <f>SUMIFS('Demand forecast'!$I$9:$I$5832,'Demand forecast'!$B$9:$B$5832,$B135,'Demand forecast'!$C$9:$C$5832,K$6-0)</f>
        <v>33.242943994000001</v>
      </c>
      <c r="L135" s="42">
        <f>SUMIFS('Demand forecast'!$I$9:$I$5832,'Demand forecast'!$B$9:$B$5832,$B135,'Demand forecast'!$C$9:$C$5832,L$6-0)</f>
        <v>32.41644462741997</v>
      </c>
      <c r="M135" s="42">
        <f>SUMIFS('Demand forecast'!$I$9:$I$5832,'Demand forecast'!$B$9:$B$5832,$B135,'Demand forecast'!$C$9:$C$5832,M$6-0)</f>
        <v>31.735578982132477</v>
      </c>
      <c r="N135" s="42">
        <f>SUMIFS('Demand forecast'!$I$9:$I$5832,'Demand forecast'!$B$9:$B$5832,$B135,'Demand forecast'!$C$9:$C$5832,N$6-0)</f>
        <v>31.436502381530875</v>
      </c>
      <c r="O135" s="42">
        <f>SUMIFS('Demand forecast'!$I$9:$I$5832,'Demand forecast'!$B$9:$B$5832,$B135,'Demand forecast'!$C$9:$C$5832,O$6-0)</f>
        <v>30.640323762742451</v>
      </c>
      <c r="P135" s="42">
        <f>SUMIFS('Demand forecast'!$I$9:$I$5832,'Demand forecast'!$B$9:$B$5832,$B135,'Demand forecast'!$C$9:$C$5832,P$6-0)</f>
        <v>30.479264630310315</v>
      </c>
      <c r="Q135" s="42">
        <f>SUMIFS('Demand forecast'!$I$9:$I$5832,'Demand forecast'!$B$9:$B$5832,$B135,'Demand forecast'!$C$9:$C$5832,Q$6-0)</f>
        <v>30.523890397402408</v>
      </c>
      <c r="R135" s="42">
        <f>SUMIFS('Demand forecast'!$I$9:$I$5832,'Demand forecast'!$B$9:$B$5832,$B135,'Demand forecast'!$C$9:$C$5832,R$6-0)</f>
        <v>30.76895020827024</v>
      </c>
      <c r="S135" s="42">
        <f>SUMIFS('Demand forecast'!$I$9:$I$5832,'Demand forecast'!$B$9:$B$5832,$B135,'Demand forecast'!$C$9:$C$5832,S$6-0)</f>
        <v>30.992655287065492</v>
      </c>
      <c r="T135" s="42">
        <f>SUMIFS('Demand forecast'!$I$9:$I$5832,'Demand forecast'!$B$9:$B$5832,$B135,'Demand forecast'!$C$9:$C$5832,T$6-0)</f>
        <v>31.410915796111272</v>
      </c>
      <c r="U135" s="42">
        <f>SUMIFS('Demand forecast'!$I$9:$I$5832,'Demand forecast'!$B$9:$B$5832,$B135,'Demand forecast'!$C$9:$C$5832,U$6-0)</f>
        <v>31.829176305157056</v>
      </c>
    </row>
    <row r="136" spans="2:21" ht="15">
      <c r="B136" s="6" t="s">
        <v>240</v>
      </c>
      <c r="C136" s="6" t="str">
        <f>INDEX('Demand forecast'!$M$9:$M$5832,MATCH($B136,'Demand forecast'!$B$9:$B$5832,0))</f>
        <v>Yes</v>
      </c>
      <c r="D136" s="25">
        <f t="shared" ref="D136:D199" si="6">(U136/L136)^(1/9) - 1</f>
        <v>0</v>
      </c>
      <c r="E136" s="6" t="str">
        <f t="shared" si="5"/>
        <v>Steady/falling</v>
      </c>
      <c r="F136" s="42">
        <f>SUMIFS('Demand forecast'!$I$9:$I$5832,'Demand forecast'!$B$9:$B$5832,$B136,'Demand forecast'!$C$9:$C$5832,F$6-0)</f>
        <v>6.6289999999999996</v>
      </c>
      <c r="G136" s="42">
        <f>SUMIFS('Demand forecast'!$I$9:$I$5832,'Demand forecast'!$B$9:$B$5832,$B136,'Demand forecast'!$C$9:$C$5832,G$6-0)</f>
        <v>6.5039999999999996</v>
      </c>
      <c r="H136" s="42">
        <f>SUMIFS('Demand forecast'!$I$9:$I$5832,'Demand forecast'!$B$9:$B$5832,$B136,'Demand forecast'!$C$9:$C$5832,H$6-0)</f>
        <v>6.2249999999999996</v>
      </c>
      <c r="I136" s="42">
        <f>SUMIFS('Demand forecast'!$I$9:$I$5832,'Demand forecast'!$B$9:$B$5832,$B136,'Demand forecast'!$C$9:$C$5832,I$6-0)</f>
        <v>6.54</v>
      </c>
      <c r="J136" s="42">
        <f>SUMIFS('Demand forecast'!$I$9:$I$5832,'Demand forecast'!$B$9:$B$5832,$B136,'Demand forecast'!$C$9:$C$5832,J$6-0)</f>
        <v>6.6989999999999998</v>
      </c>
      <c r="K136" s="42">
        <f>SUMIFS('Demand forecast'!$I$9:$I$5832,'Demand forecast'!$B$9:$B$5832,$B136,'Demand forecast'!$C$9:$C$5832,K$6-0)</f>
        <v>6.4397000000000002</v>
      </c>
      <c r="L136" s="42">
        <f>SUMIFS('Demand forecast'!$I$9:$I$5832,'Demand forecast'!$B$9:$B$5832,$B136,'Demand forecast'!$C$9:$C$5832,L$6-0)</f>
        <v>6.4397000000000002</v>
      </c>
      <c r="M136" s="42">
        <f>SUMIFS('Demand forecast'!$I$9:$I$5832,'Demand forecast'!$B$9:$B$5832,$B136,'Demand forecast'!$C$9:$C$5832,M$6-0)</f>
        <v>6.4397000000000002</v>
      </c>
      <c r="N136" s="42">
        <f>SUMIFS('Demand forecast'!$I$9:$I$5832,'Demand forecast'!$B$9:$B$5832,$B136,'Demand forecast'!$C$9:$C$5832,N$6-0)</f>
        <v>6.4397000000000002</v>
      </c>
      <c r="O136" s="42">
        <f>SUMIFS('Demand forecast'!$I$9:$I$5832,'Demand forecast'!$B$9:$B$5832,$B136,'Demand forecast'!$C$9:$C$5832,O$6-0)</f>
        <v>6.4397000000000002</v>
      </c>
      <c r="P136" s="42">
        <f>SUMIFS('Demand forecast'!$I$9:$I$5832,'Demand forecast'!$B$9:$B$5832,$B136,'Demand forecast'!$C$9:$C$5832,P$6-0)</f>
        <v>6.4397000000000002</v>
      </c>
      <c r="Q136" s="42">
        <f>SUMIFS('Demand forecast'!$I$9:$I$5832,'Demand forecast'!$B$9:$B$5832,$B136,'Demand forecast'!$C$9:$C$5832,Q$6-0)</f>
        <v>6.4397000000000002</v>
      </c>
      <c r="R136" s="42">
        <f>SUMIFS('Demand forecast'!$I$9:$I$5832,'Demand forecast'!$B$9:$B$5832,$B136,'Demand forecast'!$C$9:$C$5832,R$6-0)</f>
        <v>6.4397000000000002</v>
      </c>
      <c r="S136" s="42">
        <f>SUMIFS('Demand forecast'!$I$9:$I$5832,'Demand forecast'!$B$9:$B$5832,$B136,'Demand forecast'!$C$9:$C$5832,S$6-0)</f>
        <v>6.4397000000000002</v>
      </c>
      <c r="T136" s="42">
        <f>SUMIFS('Demand forecast'!$I$9:$I$5832,'Demand forecast'!$B$9:$B$5832,$B136,'Demand forecast'!$C$9:$C$5832,T$6-0)</f>
        <v>6.4397000000000002</v>
      </c>
      <c r="U136" s="42">
        <f>SUMIFS('Demand forecast'!$I$9:$I$5832,'Demand forecast'!$B$9:$B$5832,$B136,'Demand forecast'!$C$9:$C$5832,U$6-0)</f>
        <v>6.4397000000000002</v>
      </c>
    </row>
    <row r="137" spans="2:21" ht="15">
      <c r="B137" s="6" t="s">
        <v>148</v>
      </c>
      <c r="C137" s="6" t="str">
        <f>INDEX('Demand forecast'!$M$9:$M$5832,MATCH($B137,'Demand forecast'!$B$9:$B$5832,0))</f>
        <v>No</v>
      </c>
      <c r="D137" s="25">
        <f t="shared" si="6"/>
        <v>-2.559319731566756E-3</v>
      </c>
      <c r="E137" s="6" t="str">
        <f t="shared" si="5"/>
        <v>Steady/falling</v>
      </c>
      <c r="F137" s="42">
        <f>SUMIFS('Demand forecast'!$I$9:$I$5832,'Demand forecast'!$B$9:$B$5832,$B137,'Demand forecast'!$C$9:$C$5832,F$6-0)</f>
        <v>31.901</v>
      </c>
      <c r="G137" s="42">
        <f>SUMIFS('Demand forecast'!$I$9:$I$5832,'Demand forecast'!$B$9:$B$5832,$B137,'Demand forecast'!$C$9:$C$5832,G$6-0)</f>
        <v>30.1</v>
      </c>
      <c r="H137" s="42">
        <f>SUMIFS('Demand forecast'!$I$9:$I$5832,'Demand forecast'!$B$9:$B$5832,$B137,'Demand forecast'!$C$9:$C$5832,H$6-0)</f>
        <v>32.355776125333023</v>
      </c>
      <c r="I137" s="42">
        <f>SUMIFS('Demand forecast'!$I$9:$I$5832,'Demand forecast'!$B$9:$B$5832,$B137,'Demand forecast'!$C$9:$C$5832,I$6-0)</f>
        <v>33.725000000000001</v>
      </c>
      <c r="J137" s="42">
        <f>SUMIFS('Demand forecast'!$I$9:$I$5832,'Demand forecast'!$B$9:$B$5832,$B137,'Demand forecast'!$C$9:$C$5832,J$6-0)</f>
        <v>29.1</v>
      </c>
      <c r="K137" s="42">
        <f>SUMIFS('Demand forecast'!$I$9:$I$5832,'Demand forecast'!$B$9:$B$5832,$B137,'Demand forecast'!$C$9:$C$5832,K$6-0)</f>
        <v>27</v>
      </c>
      <c r="L137" s="42">
        <f>SUMIFS('Demand forecast'!$I$9:$I$5832,'Demand forecast'!$B$9:$B$5832,$B137,'Demand forecast'!$C$9:$C$5832,L$6-0)</f>
        <v>28.830781024888072</v>
      </c>
      <c r="M137" s="42">
        <f>SUMIFS('Demand forecast'!$I$9:$I$5832,'Demand forecast'!$B$9:$B$5832,$B137,'Demand forecast'!$C$9:$C$5832,M$6-0)</f>
        <v>28.962376978615413</v>
      </c>
      <c r="N137" s="42">
        <f>SUMIFS('Demand forecast'!$I$9:$I$5832,'Demand forecast'!$B$9:$B$5832,$B137,'Demand forecast'!$C$9:$C$5832,N$6-0)</f>
        <v>28.65033028162588</v>
      </c>
      <c r="O137" s="42">
        <f>SUMIFS('Demand forecast'!$I$9:$I$5832,'Demand forecast'!$B$9:$B$5832,$B137,'Demand forecast'!$C$9:$C$5832,O$6-0)</f>
        <v>27.966635417583632</v>
      </c>
      <c r="P137" s="42">
        <f>SUMIFS('Demand forecast'!$I$9:$I$5832,'Demand forecast'!$B$9:$B$5832,$B137,'Demand forecast'!$C$9:$C$5832,P$6-0)</f>
        <v>27.675065885609715</v>
      </c>
      <c r="Q137" s="42">
        <f>SUMIFS('Demand forecast'!$I$9:$I$5832,'Demand forecast'!$B$9:$B$5832,$B137,'Demand forecast'!$C$9:$C$5832,Q$6-0)</f>
        <v>27.578961346369962</v>
      </c>
      <c r="R137" s="42">
        <f>SUMIFS('Demand forecast'!$I$9:$I$5832,'Demand forecast'!$B$9:$B$5832,$B137,'Demand forecast'!$C$9:$C$5832,R$6-0)</f>
        <v>27.68946952080799</v>
      </c>
      <c r="S137" s="42">
        <f>SUMIFS('Demand forecast'!$I$9:$I$5832,'Demand forecast'!$B$9:$B$5832,$B137,'Demand forecast'!$C$9:$C$5832,S$6-0)</f>
        <v>27.764997496940946</v>
      </c>
      <c r="T137" s="42">
        <f>SUMIFS('Demand forecast'!$I$9:$I$5832,'Demand forecast'!$B$9:$B$5832,$B137,'Demand forecast'!$C$9:$C$5832,T$6-0)</f>
        <v>27.969225909087779</v>
      </c>
      <c r="U137" s="42">
        <f>SUMIFS('Demand forecast'!$I$9:$I$5832,'Demand forecast'!$B$9:$B$5832,$B137,'Demand forecast'!$C$9:$C$5832,U$6-0)</f>
        <v>28.173454321234605</v>
      </c>
    </row>
    <row r="138" spans="2:21" ht="15">
      <c r="B138" s="6" t="s">
        <v>159</v>
      </c>
      <c r="C138" s="6" t="str">
        <f>INDEX('Demand forecast'!$M$9:$M$5832,MATCH($B138,'Demand forecast'!$B$9:$B$5832,0))</f>
        <v>No</v>
      </c>
      <c r="D138" s="25">
        <f t="shared" si="6"/>
        <v>7.9812065196338544E-4</v>
      </c>
      <c r="E138" s="6" t="str">
        <f t="shared" si="5"/>
        <v>Small growth</v>
      </c>
      <c r="F138" s="42">
        <f>SUMIFS('Demand forecast'!$I$9:$I$5832,'Demand forecast'!$B$9:$B$5832,$B138,'Demand forecast'!$C$9:$C$5832,F$6-0)</f>
        <v>35.383000000000003</v>
      </c>
      <c r="G138" s="42">
        <f>SUMIFS('Demand forecast'!$I$9:$I$5832,'Demand forecast'!$B$9:$B$5832,$B138,'Demand forecast'!$C$9:$C$5832,G$6-0)</f>
        <v>33.979999999999997</v>
      </c>
      <c r="H138" s="42">
        <f>SUMIFS('Demand forecast'!$I$9:$I$5832,'Demand forecast'!$B$9:$B$5832,$B138,'Demand forecast'!$C$9:$C$5832,H$6-0)</f>
        <v>36.035292907057531</v>
      </c>
      <c r="I138" s="42">
        <f>SUMIFS('Demand forecast'!$I$9:$I$5832,'Demand forecast'!$B$9:$B$5832,$B138,'Demand forecast'!$C$9:$C$5832,I$6-0)</f>
        <v>34.204999999999998</v>
      </c>
      <c r="J138" s="42">
        <f>SUMIFS('Demand forecast'!$I$9:$I$5832,'Demand forecast'!$B$9:$B$5832,$B138,'Demand forecast'!$C$9:$C$5832,J$6-0)</f>
        <v>34.7087</v>
      </c>
      <c r="K138" s="42">
        <f>SUMIFS('Demand forecast'!$I$9:$I$5832,'Demand forecast'!$B$9:$B$5832,$B138,'Demand forecast'!$C$9:$C$5832,K$6-0)</f>
        <v>34.123223336000002</v>
      </c>
      <c r="L138" s="42">
        <f>SUMIFS('Demand forecast'!$I$9:$I$5832,'Demand forecast'!$B$9:$B$5832,$B138,'Demand forecast'!$C$9:$C$5832,L$6-0)</f>
        <v>42.737857378145002</v>
      </c>
      <c r="M138" s="42">
        <f>SUMIFS('Demand forecast'!$I$9:$I$5832,'Demand forecast'!$B$9:$B$5832,$B138,'Demand forecast'!$C$9:$C$5832,M$6-0)</f>
        <v>43.264152418559348</v>
      </c>
      <c r="N138" s="42">
        <f>SUMIFS('Demand forecast'!$I$9:$I$5832,'Demand forecast'!$B$9:$B$5832,$B138,'Demand forecast'!$C$9:$C$5832,N$6-0)</f>
        <v>43.902140076859595</v>
      </c>
      <c r="O138" s="42">
        <f>SUMIFS('Demand forecast'!$I$9:$I$5832,'Demand forecast'!$B$9:$B$5832,$B138,'Demand forecast'!$C$9:$C$5832,O$6-0)</f>
        <v>42.262299300858089</v>
      </c>
      <c r="P138" s="42">
        <f>SUMIFS('Demand forecast'!$I$9:$I$5832,'Demand forecast'!$B$9:$B$5832,$B138,'Demand forecast'!$C$9:$C$5832,P$6-0)</f>
        <v>42.643903809250155</v>
      </c>
      <c r="Q138" s="42">
        <f>SUMIFS('Demand forecast'!$I$9:$I$5832,'Demand forecast'!$B$9:$B$5832,$B138,'Demand forecast'!$C$9:$C$5832,Q$6-0)</f>
        <v>42.416069696354022</v>
      </c>
      <c r="R138" s="42">
        <f>SUMIFS('Demand forecast'!$I$9:$I$5832,'Demand forecast'!$B$9:$B$5832,$B138,'Demand forecast'!$C$9:$C$5832,R$6-0)</f>
        <v>42.396594105975595</v>
      </c>
      <c r="S138" s="42">
        <f>SUMIFS('Demand forecast'!$I$9:$I$5832,'Demand forecast'!$B$9:$B$5832,$B138,'Demand forecast'!$C$9:$C$5832,S$6-0)</f>
        <v>42.495854401024559</v>
      </c>
      <c r="T138" s="42">
        <f>SUMIFS('Demand forecast'!$I$9:$I$5832,'Demand forecast'!$B$9:$B$5832,$B138,'Demand forecast'!$C$9:$C$5832,T$6-0)</f>
        <v>42.770841682563038</v>
      </c>
      <c r="U138" s="42">
        <f>SUMIFS('Demand forecast'!$I$9:$I$5832,'Demand forecast'!$B$9:$B$5832,$B138,'Demand forecast'!$C$9:$C$5832,U$6-0)</f>
        <v>43.045828964101524</v>
      </c>
    </row>
    <row r="139" spans="2:21" ht="15">
      <c r="B139" s="6" t="s">
        <v>169</v>
      </c>
      <c r="C139" s="6" t="str">
        <f>INDEX('Demand forecast'!$M$9:$M$5832,MATCH($B139,'Demand forecast'!$B$9:$B$5832,0))</f>
        <v>No</v>
      </c>
      <c r="D139" s="25">
        <f t="shared" si="6"/>
        <v>-7.0285963991030265E-3</v>
      </c>
      <c r="E139" s="6" t="str">
        <f t="shared" si="5"/>
        <v>Steady/falling</v>
      </c>
      <c r="F139" s="42">
        <f>SUMIFS('Demand forecast'!$I$9:$I$5832,'Demand forecast'!$B$9:$B$5832,$B139,'Demand forecast'!$C$9:$C$5832,F$6-0)</f>
        <v>29.868000000000002</v>
      </c>
      <c r="G139" s="42">
        <f>SUMIFS('Demand forecast'!$I$9:$I$5832,'Demand forecast'!$B$9:$B$5832,$B139,'Demand forecast'!$C$9:$C$5832,G$6-0)</f>
        <v>29.36</v>
      </c>
      <c r="H139" s="42">
        <f>SUMIFS('Demand forecast'!$I$9:$I$5832,'Demand forecast'!$B$9:$B$5832,$B139,'Demand forecast'!$C$9:$C$5832,H$6-0)</f>
        <v>29.990280134933915</v>
      </c>
      <c r="I139" s="42">
        <f>SUMIFS('Demand forecast'!$I$9:$I$5832,'Demand forecast'!$B$9:$B$5832,$B139,'Demand forecast'!$C$9:$C$5832,I$6-0)</f>
        <v>28.177399999999999</v>
      </c>
      <c r="J139" s="42">
        <f>SUMIFS('Demand forecast'!$I$9:$I$5832,'Demand forecast'!$B$9:$B$5832,$B139,'Demand forecast'!$C$9:$C$5832,J$6-0)</f>
        <v>28.216799999999999</v>
      </c>
      <c r="K139" s="42">
        <f>SUMIFS('Demand forecast'!$I$9:$I$5832,'Demand forecast'!$B$9:$B$5832,$B139,'Demand forecast'!$C$9:$C$5832,K$6-0)</f>
        <v>27.672279948</v>
      </c>
      <c r="L139" s="42">
        <f>SUMIFS('Demand forecast'!$I$9:$I$5832,'Demand forecast'!$B$9:$B$5832,$B139,'Demand forecast'!$C$9:$C$5832,L$6-0)</f>
        <v>28.117618418714954</v>
      </c>
      <c r="M139" s="42">
        <f>SUMIFS('Demand forecast'!$I$9:$I$5832,'Demand forecast'!$B$9:$B$5832,$B139,'Demand forecast'!$C$9:$C$5832,M$6-0)</f>
        <v>27.934467161939114</v>
      </c>
      <c r="N139" s="42">
        <f>SUMIFS('Demand forecast'!$I$9:$I$5832,'Demand forecast'!$B$9:$B$5832,$B139,'Demand forecast'!$C$9:$C$5832,N$6-0)</f>
        <v>27.759309796019185</v>
      </c>
      <c r="O139" s="42">
        <f>SUMIFS('Demand forecast'!$I$9:$I$5832,'Demand forecast'!$B$9:$B$5832,$B139,'Demand forecast'!$C$9:$C$5832,O$6-0)</f>
        <v>27.231165798548759</v>
      </c>
      <c r="P139" s="42">
        <f>SUMIFS('Demand forecast'!$I$9:$I$5832,'Demand forecast'!$B$9:$B$5832,$B139,'Demand forecast'!$C$9:$C$5832,P$6-0)</f>
        <v>26.978675172095429</v>
      </c>
      <c r="Q139" s="42">
        <f>SUMIFS('Demand forecast'!$I$9:$I$5832,'Demand forecast'!$B$9:$B$5832,$B139,'Demand forecast'!$C$9:$C$5832,Q$6-0)</f>
        <v>26.791285126173427</v>
      </c>
      <c r="R139" s="42">
        <f>SUMIFS('Demand forecast'!$I$9:$I$5832,'Demand forecast'!$B$9:$B$5832,$B139,'Demand forecast'!$C$9:$C$5832,R$6-0)</f>
        <v>26.666760604235641</v>
      </c>
      <c r="S139" s="42">
        <f>SUMIFS('Demand forecast'!$I$9:$I$5832,'Demand forecast'!$B$9:$B$5832,$B139,'Demand forecast'!$C$9:$C$5832,S$6-0)</f>
        <v>26.528566432505833</v>
      </c>
      <c r="T139" s="42">
        <f>SUMIFS('Demand forecast'!$I$9:$I$5832,'Demand forecast'!$B$9:$B$5832,$B139,'Demand forecast'!$C$9:$C$5832,T$6-0)</f>
        <v>26.458366186496434</v>
      </c>
      <c r="U139" s="42">
        <f>SUMIFS('Demand forecast'!$I$9:$I$5832,'Demand forecast'!$B$9:$B$5832,$B139,'Demand forecast'!$C$9:$C$5832,U$6-0)</f>
        <v>26.388165940487042</v>
      </c>
    </row>
    <row r="140" spans="2:21" ht="15">
      <c r="B140" s="6" t="s">
        <v>194</v>
      </c>
      <c r="C140" s="6" t="str">
        <f>INDEX('Demand forecast'!$M$9:$M$5832,MATCH($B140,'Demand forecast'!$B$9:$B$5832,0))</f>
        <v>Yes</v>
      </c>
      <c r="D140" s="25">
        <f t="shared" si="6"/>
        <v>0</v>
      </c>
      <c r="E140" s="6" t="str">
        <f t="shared" ref="E140:E203" si="7">IFERROR(IF(D140 &gt; 0.02, "High growth", IF(D140 &gt; 0, "Small growth", IF(D140 &lt;= 0, "Steady/falling", D140))), IF(U140=0, "Steady/falling", "High growth"))</f>
        <v>Steady/falling</v>
      </c>
      <c r="F140" s="42">
        <f>SUMIFS('Demand forecast'!$I$9:$I$5832,'Demand forecast'!$B$9:$B$5832,$B140,'Demand forecast'!$C$9:$C$5832,F$6-0)</f>
        <v>2.3039999999999998</v>
      </c>
      <c r="G140" s="42">
        <f>SUMIFS('Demand forecast'!$I$9:$I$5832,'Demand forecast'!$B$9:$B$5832,$B140,'Demand forecast'!$C$9:$C$5832,G$6-0)</f>
        <v>2.8029999999999999</v>
      </c>
      <c r="H140" s="42">
        <f>SUMIFS('Demand forecast'!$I$9:$I$5832,'Demand forecast'!$B$9:$B$5832,$B140,'Demand forecast'!$C$9:$C$5832,H$6-0)</f>
        <v>2.68</v>
      </c>
      <c r="I140" s="42">
        <f>SUMIFS('Demand forecast'!$I$9:$I$5832,'Demand forecast'!$B$9:$B$5832,$B140,'Demand forecast'!$C$9:$C$5832,I$6-0)</f>
        <v>3.5539999999999998</v>
      </c>
      <c r="J140" s="42">
        <f>SUMIFS('Demand forecast'!$I$9:$I$5832,'Demand forecast'!$B$9:$B$5832,$B140,'Demand forecast'!$C$9:$C$5832,J$6-0)</f>
        <v>3.5009999999999999</v>
      </c>
      <c r="K140" s="42">
        <f>SUMIFS('Demand forecast'!$I$9:$I$5832,'Demand forecast'!$B$9:$B$5832,$B140,'Demand forecast'!$C$9:$C$5832,K$6-0)</f>
        <v>3.7038000000000002</v>
      </c>
      <c r="L140" s="42">
        <f>SUMIFS('Demand forecast'!$I$9:$I$5832,'Demand forecast'!$B$9:$B$5832,$B140,'Demand forecast'!$C$9:$C$5832,L$6-0)</f>
        <v>3.7037999999999998</v>
      </c>
      <c r="M140" s="42">
        <f>SUMIFS('Demand forecast'!$I$9:$I$5832,'Demand forecast'!$B$9:$B$5832,$B140,'Demand forecast'!$C$9:$C$5832,M$6-0)</f>
        <v>3.7037999999999998</v>
      </c>
      <c r="N140" s="42">
        <f>SUMIFS('Demand forecast'!$I$9:$I$5832,'Demand forecast'!$B$9:$B$5832,$B140,'Demand forecast'!$C$9:$C$5832,N$6-0)</f>
        <v>3.7037999999999998</v>
      </c>
      <c r="O140" s="42">
        <f>SUMIFS('Demand forecast'!$I$9:$I$5832,'Demand forecast'!$B$9:$B$5832,$B140,'Demand forecast'!$C$9:$C$5832,O$6-0)</f>
        <v>3.7037999999999998</v>
      </c>
      <c r="P140" s="42">
        <f>SUMIFS('Demand forecast'!$I$9:$I$5832,'Demand forecast'!$B$9:$B$5832,$B140,'Demand forecast'!$C$9:$C$5832,P$6-0)</f>
        <v>3.7037999999999998</v>
      </c>
      <c r="Q140" s="42">
        <f>SUMIFS('Demand forecast'!$I$9:$I$5832,'Demand forecast'!$B$9:$B$5832,$B140,'Demand forecast'!$C$9:$C$5832,Q$6-0)</f>
        <v>3.7037999999999998</v>
      </c>
      <c r="R140" s="42">
        <f>SUMIFS('Demand forecast'!$I$9:$I$5832,'Demand forecast'!$B$9:$B$5832,$B140,'Demand forecast'!$C$9:$C$5832,R$6-0)</f>
        <v>3.7037999999999998</v>
      </c>
      <c r="S140" s="42">
        <f>SUMIFS('Demand forecast'!$I$9:$I$5832,'Demand forecast'!$B$9:$B$5832,$B140,'Demand forecast'!$C$9:$C$5832,S$6-0)</f>
        <v>3.7037999999999998</v>
      </c>
      <c r="T140" s="42">
        <f>SUMIFS('Demand forecast'!$I$9:$I$5832,'Demand forecast'!$B$9:$B$5832,$B140,'Demand forecast'!$C$9:$C$5832,T$6-0)</f>
        <v>3.7037999999999998</v>
      </c>
      <c r="U140" s="42">
        <f>SUMIFS('Demand forecast'!$I$9:$I$5832,'Demand forecast'!$B$9:$B$5832,$B140,'Demand forecast'!$C$9:$C$5832,U$6-0)</f>
        <v>3.7037999999999998</v>
      </c>
    </row>
    <row r="141" spans="2:21" ht="15">
      <c r="B141" s="6" t="s">
        <v>195</v>
      </c>
      <c r="C141" s="6" t="str">
        <f>INDEX('Demand forecast'!$M$9:$M$5832,MATCH($B141,'Demand forecast'!$B$9:$B$5832,0))</f>
        <v>Yes</v>
      </c>
      <c r="D141" s="25">
        <f t="shared" si="6"/>
        <v>0</v>
      </c>
      <c r="E141" s="6" t="str">
        <f t="shared" si="7"/>
        <v>Steady/falling</v>
      </c>
      <c r="F141" s="42">
        <f>SUMIFS('Demand forecast'!$I$9:$I$5832,'Demand forecast'!$B$9:$B$5832,$B141,'Demand forecast'!$C$9:$C$5832,F$6-0)</f>
        <v>2.2400000000000002</v>
      </c>
      <c r="G141" s="42">
        <f>SUMIFS('Demand forecast'!$I$9:$I$5832,'Demand forecast'!$B$9:$B$5832,$B141,'Demand forecast'!$C$9:$C$5832,G$6-0)</f>
        <v>1.68</v>
      </c>
      <c r="H141" s="42">
        <f>SUMIFS('Demand forecast'!$I$9:$I$5832,'Demand forecast'!$B$9:$B$5832,$B141,'Demand forecast'!$C$9:$C$5832,H$6-0)</f>
        <v>2.9180000000000001</v>
      </c>
      <c r="I141" s="42">
        <f>SUMIFS('Demand forecast'!$I$9:$I$5832,'Demand forecast'!$B$9:$B$5832,$B141,'Demand forecast'!$C$9:$C$5832,I$6-0)</f>
        <v>2.7120000000000002</v>
      </c>
      <c r="J141" s="42">
        <f>SUMIFS('Demand forecast'!$I$9:$I$5832,'Demand forecast'!$B$9:$B$5832,$B141,'Demand forecast'!$C$9:$C$5832,J$6-0)</f>
        <v>2.02</v>
      </c>
      <c r="K141" s="42">
        <f>SUMIFS('Demand forecast'!$I$9:$I$5832,'Demand forecast'!$B$9:$B$5832,$B141,'Demand forecast'!$C$9:$C$5832,K$6-0)</f>
        <v>2.2054</v>
      </c>
      <c r="L141" s="42">
        <f>SUMIFS('Demand forecast'!$I$9:$I$5832,'Demand forecast'!$B$9:$B$5832,$B141,'Demand forecast'!$C$9:$C$5832,L$6-0)</f>
        <v>2.2054</v>
      </c>
      <c r="M141" s="42">
        <f>SUMIFS('Demand forecast'!$I$9:$I$5832,'Demand forecast'!$B$9:$B$5832,$B141,'Demand forecast'!$C$9:$C$5832,M$6-0)</f>
        <v>2.2054</v>
      </c>
      <c r="N141" s="42">
        <f>SUMIFS('Demand forecast'!$I$9:$I$5832,'Demand forecast'!$B$9:$B$5832,$B141,'Demand forecast'!$C$9:$C$5832,N$6-0)</f>
        <v>2.2054</v>
      </c>
      <c r="O141" s="42">
        <f>SUMIFS('Demand forecast'!$I$9:$I$5832,'Demand forecast'!$B$9:$B$5832,$B141,'Demand forecast'!$C$9:$C$5832,O$6-0)</f>
        <v>2.2054</v>
      </c>
      <c r="P141" s="42">
        <f>SUMIFS('Demand forecast'!$I$9:$I$5832,'Demand forecast'!$B$9:$B$5832,$B141,'Demand forecast'!$C$9:$C$5832,P$6-0)</f>
        <v>2.2054</v>
      </c>
      <c r="Q141" s="42">
        <f>SUMIFS('Demand forecast'!$I$9:$I$5832,'Demand forecast'!$B$9:$B$5832,$B141,'Demand forecast'!$C$9:$C$5832,Q$6-0)</f>
        <v>2.2054</v>
      </c>
      <c r="R141" s="42">
        <f>SUMIFS('Demand forecast'!$I$9:$I$5832,'Demand forecast'!$B$9:$B$5832,$B141,'Demand forecast'!$C$9:$C$5832,R$6-0)</f>
        <v>2.2054</v>
      </c>
      <c r="S141" s="42">
        <f>SUMIFS('Demand forecast'!$I$9:$I$5832,'Demand forecast'!$B$9:$B$5832,$B141,'Demand forecast'!$C$9:$C$5832,S$6-0)</f>
        <v>2.2054</v>
      </c>
      <c r="T141" s="42">
        <f>SUMIFS('Demand forecast'!$I$9:$I$5832,'Demand forecast'!$B$9:$B$5832,$B141,'Demand forecast'!$C$9:$C$5832,T$6-0)</f>
        <v>2.2054</v>
      </c>
      <c r="U141" s="42">
        <f>SUMIFS('Demand forecast'!$I$9:$I$5832,'Demand forecast'!$B$9:$B$5832,$B141,'Demand forecast'!$C$9:$C$5832,U$6-0)</f>
        <v>2.2054</v>
      </c>
    </row>
    <row r="142" spans="2:21" ht="15">
      <c r="B142" s="6" t="s">
        <v>196</v>
      </c>
      <c r="C142" s="6" t="str">
        <f>INDEX('Demand forecast'!$M$9:$M$5832,MATCH($B142,'Demand forecast'!$B$9:$B$5832,0))</f>
        <v>Yes</v>
      </c>
      <c r="D142" s="25">
        <f t="shared" si="6"/>
        <v>0</v>
      </c>
      <c r="E142" s="6" t="str">
        <f t="shared" si="7"/>
        <v>Steady/falling</v>
      </c>
      <c r="F142" s="42">
        <f>SUMIFS('Demand forecast'!$I$9:$I$5832,'Demand forecast'!$B$9:$B$5832,$B142,'Demand forecast'!$C$9:$C$5832,F$6-0)</f>
        <v>0.154</v>
      </c>
      <c r="G142" s="42">
        <f>SUMIFS('Demand forecast'!$I$9:$I$5832,'Demand forecast'!$B$9:$B$5832,$B142,'Demand forecast'!$C$9:$C$5832,G$6-0)</f>
        <v>4.9000000000000002E-2</v>
      </c>
      <c r="H142" s="42">
        <f>SUMIFS('Demand forecast'!$I$9:$I$5832,'Demand forecast'!$B$9:$B$5832,$B142,'Demand forecast'!$C$9:$C$5832,H$6-0)</f>
        <v>4.3999999999999997E-2</v>
      </c>
      <c r="I142" s="42">
        <f>SUMIFS('Demand forecast'!$I$9:$I$5832,'Demand forecast'!$B$9:$B$5832,$B142,'Demand forecast'!$C$9:$C$5832,I$6-0)</f>
        <v>1.7709999999999999</v>
      </c>
      <c r="J142" s="42">
        <f>SUMIFS('Demand forecast'!$I$9:$I$5832,'Demand forecast'!$B$9:$B$5832,$B142,'Demand forecast'!$C$9:$C$5832,J$6-0)</f>
        <v>1.5609999999999999</v>
      </c>
      <c r="K142" s="42">
        <f>SUMIFS('Demand forecast'!$I$9:$I$5832,'Demand forecast'!$B$9:$B$5832,$B142,'Demand forecast'!$C$9:$C$5832,K$6-0)</f>
        <v>2.0089999999999999</v>
      </c>
      <c r="L142" s="42">
        <f>SUMIFS('Demand forecast'!$I$9:$I$5832,'Demand forecast'!$B$9:$B$5832,$B142,'Demand forecast'!$C$9:$C$5832,L$6-0)</f>
        <v>2.0089999999999999</v>
      </c>
      <c r="M142" s="42">
        <f>SUMIFS('Demand forecast'!$I$9:$I$5832,'Demand forecast'!$B$9:$B$5832,$B142,'Demand forecast'!$C$9:$C$5832,M$6-0)</f>
        <v>2.0089999999999999</v>
      </c>
      <c r="N142" s="42">
        <f>SUMIFS('Demand forecast'!$I$9:$I$5832,'Demand forecast'!$B$9:$B$5832,$B142,'Demand forecast'!$C$9:$C$5832,N$6-0)</f>
        <v>2.0089999999999999</v>
      </c>
      <c r="O142" s="42">
        <f>SUMIFS('Demand forecast'!$I$9:$I$5832,'Demand forecast'!$B$9:$B$5832,$B142,'Demand forecast'!$C$9:$C$5832,O$6-0)</f>
        <v>2.0089999999999999</v>
      </c>
      <c r="P142" s="42">
        <f>SUMIFS('Demand forecast'!$I$9:$I$5832,'Demand forecast'!$B$9:$B$5832,$B142,'Demand forecast'!$C$9:$C$5832,P$6-0)</f>
        <v>2.0089999999999999</v>
      </c>
      <c r="Q142" s="42">
        <f>SUMIFS('Demand forecast'!$I$9:$I$5832,'Demand forecast'!$B$9:$B$5832,$B142,'Demand forecast'!$C$9:$C$5832,Q$6-0)</f>
        <v>2.0089999999999999</v>
      </c>
      <c r="R142" s="42">
        <f>SUMIFS('Demand forecast'!$I$9:$I$5832,'Demand forecast'!$B$9:$B$5832,$B142,'Demand forecast'!$C$9:$C$5832,R$6-0)</f>
        <v>2.0089999999999999</v>
      </c>
      <c r="S142" s="42">
        <f>SUMIFS('Demand forecast'!$I$9:$I$5832,'Demand forecast'!$B$9:$B$5832,$B142,'Demand forecast'!$C$9:$C$5832,S$6-0)</f>
        <v>2.0089999999999999</v>
      </c>
      <c r="T142" s="42">
        <f>SUMIFS('Demand forecast'!$I$9:$I$5832,'Demand forecast'!$B$9:$B$5832,$B142,'Demand forecast'!$C$9:$C$5832,T$6-0)</f>
        <v>2.0089999999999999</v>
      </c>
      <c r="U142" s="42">
        <f>SUMIFS('Demand forecast'!$I$9:$I$5832,'Demand forecast'!$B$9:$B$5832,$B142,'Demand forecast'!$C$9:$C$5832,U$6-0)</f>
        <v>2.0089999999999999</v>
      </c>
    </row>
    <row r="143" spans="2:21" ht="15">
      <c r="B143" s="6" t="s">
        <v>204</v>
      </c>
      <c r="C143" s="6" t="str">
        <f>INDEX('Demand forecast'!$M$9:$M$5832,MATCH($B143,'Demand forecast'!$B$9:$B$5832,0))</f>
        <v>Yes</v>
      </c>
      <c r="D143" s="25">
        <f t="shared" si="6"/>
        <v>0</v>
      </c>
      <c r="E143" s="6" t="str">
        <f t="shared" si="7"/>
        <v>Steady/falling</v>
      </c>
      <c r="F143" s="42">
        <f>SUMIFS('Demand forecast'!$I$9:$I$5832,'Demand forecast'!$B$9:$B$5832,$B143,'Demand forecast'!$C$9:$C$5832,F$6-0)</f>
        <v>0.82099999999999995</v>
      </c>
      <c r="G143" s="42">
        <f>SUMIFS('Demand forecast'!$I$9:$I$5832,'Demand forecast'!$B$9:$B$5832,$B143,'Demand forecast'!$C$9:$C$5832,G$6-0)</f>
        <v>0.73499999999999999</v>
      </c>
      <c r="H143" s="42">
        <f>SUMIFS('Demand forecast'!$I$9:$I$5832,'Demand forecast'!$B$9:$B$5832,$B143,'Demand forecast'!$C$9:$C$5832,H$6-0)</f>
        <v>0.747</v>
      </c>
      <c r="I143" s="42">
        <f>SUMIFS('Demand forecast'!$I$9:$I$5832,'Demand forecast'!$B$9:$B$5832,$B143,'Demand forecast'!$C$9:$C$5832,I$6-0)</f>
        <v>0.52200000000000002</v>
      </c>
      <c r="J143" s="42">
        <f>SUMIFS('Demand forecast'!$I$9:$I$5832,'Demand forecast'!$B$9:$B$5832,$B143,'Demand forecast'!$C$9:$C$5832,J$6-0)</f>
        <v>6.4000000000000001E-2</v>
      </c>
      <c r="K143" s="42">
        <f>SUMIFS('Demand forecast'!$I$9:$I$5832,'Demand forecast'!$B$9:$B$5832,$B143,'Demand forecast'!$C$9:$C$5832,K$6-0)</f>
        <v>3.6675</v>
      </c>
      <c r="L143" s="42">
        <f>SUMIFS('Demand forecast'!$I$9:$I$5832,'Demand forecast'!$B$9:$B$5832,$B143,'Demand forecast'!$C$9:$C$5832,L$6-0)</f>
        <v>3.6675</v>
      </c>
      <c r="M143" s="42">
        <f>SUMIFS('Demand forecast'!$I$9:$I$5832,'Demand forecast'!$B$9:$B$5832,$B143,'Demand forecast'!$C$9:$C$5832,M$6-0)</f>
        <v>3.6675</v>
      </c>
      <c r="N143" s="42">
        <f>SUMIFS('Demand forecast'!$I$9:$I$5832,'Demand forecast'!$B$9:$B$5832,$B143,'Demand forecast'!$C$9:$C$5832,N$6-0)</f>
        <v>3.6675</v>
      </c>
      <c r="O143" s="42">
        <f>SUMIFS('Demand forecast'!$I$9:$I$5832,'Demand forecast'!$B$9:$B$5832,$B143,'Demand forecast'!$C$9:$C$5832,O$6-0)</f>
        <v>3.6675</v>
      </c>
      <c r="P143" s="42">
        <f>SUMIFS('Demand forecast'!$I$9:$I$5832,'Demand forecast'!$B$9:$B$5832,$B143,'Demand forecast'!$C$9:$C$5832,P$6-0)</f>
        <v>3.6675</v>
      </c>
      <c r="Q143" s="42">
        <f>SUMIFS('Demand forecast'!$I$9:$I$5832,'Demand forecast'!$B$9:$B$5832,$B143,'Demand forecast'!$C$9:$C$5832,Q$6-0)</f>
        <v>3.6675</v>
      </c>
      <c r="R143" s="42">
        <f>SUMIFS('Demand forecast'!$I$9:$I$5832,'Demand forecast'!$B$9:$B$5832,$B143,'Demand forecast'!$C$9:$C$5832,R$6-0)</f>
        <v>3.6675</v>
      </c>
      <c r="S143" s="42">
        <f>SUMIFS('Demand forecast'!$I$9:$I$5832,'Demand forecast'!$B$9:$B$5832,$B143,'Demand forecast'!$C$9:$C$5832,S$6-0)</f>
        <v>3.6675</v>
      </c>
      <c r="T143" s="42">
        <f>SUMIFS('Demand forecast'!$I$9:$I$5832,'Demand forecast'!$B$9:$B$5832,$B143,'Demand forecast'!$C$9:$C$5832,T$6-0)</f>
        <v>3.6675</v>
      </c>
      <c r="U143" s="42">
        <f>SUMIFS('Demand forecast'!$I$9:$I$5832,'Demand forecast'!$B$9:$B$5832,$B143,'Demand forecast'!$C$9:$C$5832,U$6-0)</f>
        <v>3.6675</v>
      </c>
    </row>
    <row r="144" spans="2:21" ht="15">
      <c r="B144" s="6" t="s">
        <v>18</v>
      </c>
      <c r="C144" s="6" t="str">
        <f>INDEX('Demand forecast'!$M$9:$M$5832,MATCH($B144,'Demand forecast'!$B$9:$B$5832,0))</f>
        <v>No</v>
      </c>
      <c r="D144" s="25">
        <f t="shared" si="6"/>
        <v>5.5406448014080567E-2</v>
      </c>
      <c r="E144" s="6" t="str">
        <f t="shared" si="7"/>
        <v>High growth</v>
      </c>
      <c r="F144" s="42">
        <f>SUMIFS('Demand forecast'!$I$9:$I$5832,'Demand forecast'!$B$9:$B$5832,$B144,'Demand forecast'!$C$9:$C$5832,F$6-0)</f>
        <v>4.6319999999999997</v>
      </c>
      <c r="G144" s="42">
        <f>SUMIFS('Demand forecast'!$I$9:$I$5832,'Demand forecast'!$B$9:$B$5832,$B144,'Demand forecast'!$C$9:$C$5832,G$6-0)</f>
        <v>4.8479999999999999</v>
      </c>
      <c r="H144" s="42">
        <f>SUMIFS('Demand forecast'!$I$9:$I$5832,'Demand forecast'!$B$9:$B$5832,$B144,'Demand forecast'!$C$9:$C$5832,H$6-0)</f>
        <v>5.0579999999999998</v>
      </c>
      <c r="I144" s="42">
        <f>SUMIFS('Demand forecast'!$I$9:$I$5832,'Demand forecast'!$B$9:$B$5832,$B144,'Demand forecast'!$C$9:$C$5832,I$6-0)</f>
        <v>5.4059999999999997</v>
      </c>
      <c r="J144" s="42">
        <f>SUMIFS('Demand forecast'!$I$9:$I$5832,'Demand forecast'!$B$9:$B$5832,$B144,'Demand forecast'!$C$9:$C$5832,J$6-0)</f>
        <v>3.677</v>
      </c>
      <c r="K144" s="42">
        <f>SUMIFS('Demand forecast'!$I$9:$I$5832,'Demand forecast'!$B$9:$B$5832,$B144,'Demand forecast'!$C$9:$C$5832,K$6-0)</f>
        <v>4.9770000000000003</v>
      </c>
      <c r="L144" s="42">
        <f>SUMIFS('Demand forecast'!$I$9:$I$5832,'Demand forecast'!$B$9:$B$5832,$B144,'Demand forecast'!$C$9:$C$5832,L$6-0)</f>
        <v>4.9795038028336451</v>
      </c>
      <c r="M144" s="42">
        <f>SUMIFS('Demand forecast'!$I$9:$I$5832,'Demand forecast'!$B$9:$B$5832,$B144,'Demand forecast'!$C$9:$C$5832,M$6-0)</f>
        <v>4.9690136899512476</v>
      </c>
      <c r="N144" s="42">
        <f>SUMIFS('Demand forecast'!$I$9:$I$5832,'Demand forecast'!$B$9:$B$5832,$B144,'Demand forecast'!$C$9:$C$5832,N$6-0)</f>
        <v>7.6701888251156145</v>
      </c>
      <c r="O144" s="42">
        <f>SUMIFS('Demand forecast'!$I$9:$I$5832,'Demand forecast'!$B$9:$B$5832,$B144,'Demand forecast'!$C$9:$C$5832,O$6-0)</f>
        <v>7.6517234327338555</v>
      </c>
      <c r="P144" s="42">
        <f>SUMIFS('Demand forecast'!$I$9:$I$5832,'Demand forecast'!$B$9:$B$5832,$B144,'Demand forecast'!$C$9:$C$5832,P$6-0)</f>
        <v>7.6789508752126947</v>
      </c>
      <c r="Q144" s="42">
        <f>SUMIFS('Demand forecast'!$I$9:$I$5832,'Demand forecast'!$B$9:$B$5832,$B144,'Demand forecast'!$C$9:$C$5832,Q$6-0)</f>
        <v>7.7336153771332476</v>
      </c>
      <c r="R144" s="42">
        <f>SUMIFS('Demand forecast'!$I$9:$I$5832,'Demand forecast'!$B$9:$B$5832,$B144,'Demand forecast'!$C$9:$C$5832,R$6-0)</f>
        <v>7.8163315309024259</v>
      </c>
      <c r="S144" s="42">
        <f>SUMIFS('Demand forecast'!$I$9:$I$5832,'Demand forecast'!$B$9:$B$5832,$B144,'Demand forecast'!$C$9:$C$5832,S$6-0)</f>
        <v>7.8952066121516369</v>
      </c>
      <c r="T144" s="42">
        <f>SUMIFS('Demand forecast'!$I$9:$I$5832,'Demand forecast'!$B$9:$B$5832,$B144,'Demand forecast'!$C$9:$C$5832,T$6-0)</f>
        <v>7.9927452098390468</v>
      </c>
      <c r="U144" s="42">
        <f>SUMIFS('Demand forecast'!$I$9:$I$5832,'Demand forecast'!$B$9:$B$5832,$B144,'Demand forecast'!$C$9:$C$5832,U$6-0)</f>
        <v>8.0902838075264576</v>
      </c>
    </row>
    <row r="145" spans="2:21" ht="15">
      <c r="B145" s="6" t="s">
        <v>218</v>
      </c>
      <c r="C145" s="6" t="str">
        <f>INDEX('Demand forecast'!$M$9:$M$5832,MATCH($B145,'Demand forecast'!$B$9:$B$5832,0))</f>
        <v>Yes</v>
      </c>
      <c r="D145" s="25">
        <f t="shared" si="6"/>
        <v>0</v>
      </c>
      <c r="E145" s="6" t="str">
        <f t="shared" si="7"/>
        <v>Steady/falling</v>
      </c>
      <c r="F145" s="42">
        <f>SUMIFS('Demand forecast'!$I$9:$I$5832,'Demand forecast'!$B$9:$B$5832,$B145,'Demand forecast'!$C$9:$C$5832,F$6-0)</f>
        <v>9.5640000000000001</v>
      </c>
      <c r="G145" s="42">
        <f>SUMIFS('Demand forecast'!$I$9:$I$5832,'Demand forecast'!$B$9:$B$5832,$B145,'Demand forecast'!$C$9:$C$5832,G$6-0)</f>
        <v>10.220000000000001</v>
      </c>
      <c r="H145" s="42">
        <f>SUMIFS('Demand forecast'!$I$9:$I$5832,'Demand forecast'!$B$9:$B$5832,$B145,'Demand forecast'!$C$9:$C$5832,H$6-0)</f>
        <v>9.2710000000000008</v>
      </c>
      <c r="I145" s="42">
        <f>SUMIFS('Demand forecast'!$I$9:$I$5832,'Demand forecast'!$B$9:$B$5832,$B145,'Demand forecast'!$C$9:$C$5832,I$6-0)</f>
        <v>9.6639999999999997</v>
      </c>
      <c r="J145" s="42">
        <f>SUMIFS('Demand forecast'!$I$9:$I$5832,'Demand forecast'!$B$9:$B$5832,$B145,'Demand forecast'!$C$9:$C$5832,J$6-0)</f>
        <v>9.3079999999999998</v>
      </c>
      <c r="K145" s="42">
        <f>SUMIFS('Demand forecast'!$I$9:$I$5832,'Demand forecast'!$B$9:$B$5832,$B145,'Demand forecast'!$C$9:$C$5832,K$6-0)</f>
        <v>9.7561999999999998</v>
      </c>
      <c r="L145" s="42">
        <f>SUMIFS('Demand forecast'!$I$9:$I$5832,'Demand forecast'!$B$9:$B$5832,$B145,'Demand forecast'!$C$9:$C$5832,L$6-0)</f>
        <v>9.7561999999999998</v>
      </c>
      <c r="M145" s="42">
        <f>SUMIFS('Demand forecast'!$I$9:$I$5832,'Demand forecast'!$B$9:$B$5832,$B145,'Demand forecast'!$C$9:$C$5832,M$6-0)</f>
        <v>9.7561999999999998</v>
      </c>
      <c r="N145" s="42">
        <f>SUMIFS('Demand forecast'!$I$9:$I$5832,'Demand forecast'!$B$9:$B$5832,$B145,'Demand forecast'!$C$9:$C$5832,N$6-0)</f>
        <v>9.7561999999999998</v>
      </c>
      <c r="O145" s="42">
        <f>SUMIFS('Demand forecast'!$I$9:$I$5832,'Demand forecast'!$B$9:$B$5832,$B145,'Demand forecast'!$C$9:$C$5832,O$6-0)</f>
        <v>9.7561999999999998</v>
      </c>
      <c r="P145" s="42">
        <f>SUMIFS('Demand forecast'!$I$9:$I$5832,'Demand forecast'!$B$9:$B$5832,$B145,'Demand forecast'!$C$9:$C$5832,P$6-0)</f>
        <v>9.7561999999999998</v>
      </c>
      <c r="Q145" s="42">
        <f>SUMIFS('Demand forecast'!$I$9:$I$5832,'Demand forecast'!$B$9:$B$5832,$B145,'Demand forecast'!$C$9:$C$5832,Q$6-0)</f>
        <v>9.7561999999999998</v>
      </c>
      <c r="R145" s="42">
        <f>SUMIFS('Demand forecast'!$I$9:$I$5832,'Demand forecast'!$B$9:$B$5832,$B145,'Demand forecast'!$C$9:$C$5832,R$6-0)</f>
        <v>9.7561999999999998</v>
      </c>
      <c r="S145" s="42">
        <f>SUMIFS('Demand forecast'!$I$9:$I$5832,'Demand forecast'!$B$9:$B$5832,$B145,'Demand forecast'!$C$9:$C$5832,S$6-0)</f>
        <v>9.7561999999999998</v>
      </c>
      <c r="T145" s="42">
        <f>SUMIFS('Demand forecast'!$I$9:$I$5832,'Demand forecast'!$B$9:$B$5832,$B145,'Demand forecast'!$C$9:$C$5832,T$6-0)</f>
        <v>9.7561999999999998</v>
      </c>
      <c r="U145" s="42">
        <f>SUMIFS('Demand forecast'!$I$9:$I$5832,'Demand forecast'!$B$9:$B$5832,$B145,'Demand forecast'!$C$9:$C$5832,U$6-0)</f>
        <v>9.7561999999999998</v>
      </c>
    </row>
    <row r="146" spans="2:21" ht="15">
      <c r="B146" s="6" t="s">
        <v>61</v>
      </c>
      <c r="C146" s="6" t="str">
        <f>INDEX('Demand forecast'!$M$9:$M$5832,MATCH($B146,'Demand forecast'!$B$9:$B$5832,0))</f>
        <v>No</v>
      </c>
      <c r="D146" s="25">
        <f>(U146/L146)^(1/9) - 1</f>
        <v>1.0852658111220048E-3</v>
      </c>
      <c r="E146" s="6" t="str">
        <f t="shared" si="7"/>
        <v>Small growth</v>
      </c>
      <c r="F146" s="42">
        <f>SUMIFS('Demand forecast'!$I$9:$I$5832,'Demand forecast'!$B$9:$B$5832,$B146,'Demand forecast'!$C$9:$C$5832,F$6-0)</f>
        <v>0.56999999999999995</v>
      </c>
      <c r="G146" s="42">
        <f>SUMIFS('Demand forecast'!$I$9:$I$5832,'Demand forecast'!$B$9:$B$5832,$B146,'Demand forecast'!$C$9:$C$5832,G$6-0)</f>
        <v>0.45000000000000007</v>
      </c>
      <c r="H146" s="42">
        <f>SUMIFS('Demand forecast'!$I$9:$I$5832,'Demand forecast'!$B$9:$B$5832,$B146,'Demand forecast'!$C$9:$C$5832,H$6-0)</f>
        <v>1.28</v>
      </c>
      <c r="I146" s="42">
        <f>SUMIFS('Demand forecast'!$I$9:$I$5832,'Demand forecast'!$B$9:$B$5832,$B146,'Demand forecast'!$C$9:$C$5832,I$6-0)</f>
        <v>1.2450000000000001</v>
      </c>
      <c r="J146" s="42">
        <f>SUMIFS('Demand forecast'!$I$9:$I$5832,'Demand forecast'!$B$9:$B$5832,$B146,'Demand forecast'!$C$9:$C$5832,J$6-0)</f>
        <v>1.4359999999999999</v>
      </c>
      <c r="K146" s="42">
        <f>SUMIFS('Demand forecast'!$I$9:$I$5832,'Demand forecast'!$B$9:$B$5832,$B146,'Demand forecast'!$C$9:$C$5832,K$6-0)</f>
        <v>1.1399999999999999</v>
      </c>
      <c r="L146" s="42">
        <f>SUMIFS('Demand forecast'!$I$9:$I$5832,'Demand forecast'!$B$9:$B$5832,$B146,'Demand forecast'!$C$9:$C$5832,L$6-0)</f>
        <v>1.1287728870944775</v>
      </c>
      <c r="M146" s="42">
        <f>SUMIFS('Demand forecast'!$I$9:$I$5832,'Demand forecast'!$B$9:$B$5832,$B146,'Demand forecast'!$C$9:$C$5832,M$6-0)</f>
        <v>1.1191790693700321</v>
      </c>
      <c r="N146" s="42">
        <f>SUMIFS('Demand forecast'!$I$9:$I$5832,'Demand forecast'!$B$9:$B$5832,$B146,'Demand forecast'!$C$9:$C$5832,N$6-0)</f>
        <v>1.1176339340912007</v>
      </c>
      <c r="O146" s="42">
        <f>SUMIFS('Demand forecast'!$I$9:$I$5832,'Demand forecast'!$B$9:$B$5832,$B146,'Demand forecast'!$C$9:$C$5832,O$6-0)</f>
        <v>1.106957992267253</v>
      </c>
      <c r="P146" s="42">
        <f>SUMIFS('Demand forecast'!$I$9:$I$5832,'Demand forecast'!$B$9:$B$5832,$B146,'Demand forecast'!$C$9:$C$5832,P$6-0)</f>
        <v>1.1056540619088693</v>
      </c>
      <c r="Q146" s="42">
        <f>SUMIFS('Demand forecast'!$I$9:$I$5832,'Demand forecast'!$B$9:$B$5832,$B146,'Demand forecast'!$C$9:$C$5832,Q$6-0)</f>
        <v>1.1080303967100273</v>
      </c>
      <c r="R146" s="42">
        <f>SUMIFS('Demand forecast'!$I$9:$I$5832,'Demand forecast'!$B$9:$B$5832,$B146,'Demand forecast'!$C$9:$C$5832,R$6-0)</f>
        <v>1.1139735043580974</v>
      </c>
      <c r="S146" s="42">
        <f>SUMIFS('Demand forecast'!$I$9:$I$5832,'Demand forecast'!$B$9:$B$5832,$B146,'Demand forecast'!$C$9:$C$5832,S$6-0)</f>
        <v>1.1199328673354598</v>
      </c>
      <c r="T146" s="42">
        <f>SUMIFS('Demand forecast'!$I$9:$I$5832,'Demand forecast'!$B$9:$B$5832,$B146,'Demand forecast'!$C$9:$C$5832,T$6-0)</f>
        <v>1.1298894521904652</v>
      </c>
      <c r="U146" s="42">
        <f>SUMIFS('Demand forecast'!$I$9:$I$5832,'Demand forecast'!$B$9:$B$5832,$B146,'Demand forecast'!$C$9:$C$5832,U$6-0)</f>
        <v>1.1398460370454706</v>
      </c>
    </row>
    <row r="147" spans="2:21" ht="15">
      <c r="B147" s="6" t="s">
        <v>242</v>
      </c>
      <c r="C147" s="6" t="str">
        <f>INDEX('Demand forecast'!$M$9:$M$5832,MATCH($B147,'Demand forecast'!$B$9:$B$5832,0))</f>
        <v>Yes</v>
      </c>
      <c r="D147" s="69">
        <v>0</v>
      </c>
      <c r="E147" s="6" t="str">
        <f t="shared" si="7"/>
        <v>Steady/falling</v>
      </c>
      <c r="F147" s="42">
        <f>SUMIFS('Demand forecast'!$I$9:$I$5832,'Demand forecast'!$B$9:$B$5832,$B147,'Demand forecast'!$C$9:$C$5832,F$6-0)</f>
        <v>1.5029999999999999</v>
      </c>
      <c r="G147" s="42">
        <f>SUMIFS('Demand forecast'!$I$9:$I$5832,'Demand forecast'!$B$9:$B$5832,$B147,'Demand forecast'!$C$9:$C$5832,G$6-0)</f>
        <v>1.782</v>
      </c>
      <c r="H147" s="42">
        <f>SUMIFS('Demand forecast'!$I$9:$I$5832,'Demand forecast'!$B$9:$B$5832,$B147,'Demand forecast'!$C$9:$C$5832,H$6-0)</f>
        <v>1.712</v>
      </c>
      <c r="I147" s="42">
        <f>SUMIFS('Demand forecast'!$I$9:$I$5832,'Demand forecast'!$B$9:$B$5832,$B147,'Demand forecast'!$C$9:$C$5832,I$6-0)</f>
        <v>2.0459999999999998</v>
      </c>
      <c r="J147" s="42">
        <f>SUMIFS('Demand forecast'!$I$9:$I$5832,'Demand forecast'!$B$9:$B$5832,$B147,'Demand forecast'!$C$9:$C$5832,J$6-0)</f>
        <v>0</v>
      </c>
      <c r="K147" s="42">
        <f>SUMIFS('Demand forecast'!$I$9:$I$5832,'Demand forecast'!$B$9:$B$5832,$B147,'Demand forecast'!$C$9:$C$5832,K$6-0)</f>
        <v>0</v>
      </c>
      <c r="L147" s="42">
        <f>SUMIFS('Demand forecast'!$I$9:$I$5832,'Demand forecast'!$B$9:$B$5832,$B147,'Demand forecast'!$C$9:$C$5832,L$6-0)</f>
        <v>0</v>
      </c>
      <c r="M147" s="42">
        <f>SUMIFS('Demand forecast'!$I$9:$I$5832,'Demand forecast'!$B$9:$B$5832,$B147,'Demand forecast'!$C$9:$C$5832,M$6-0)</f>
        <v>0</v>
      </c>
      <c r="N147" s="42">
        <f>SUMIFS('Demand forecast'!$I$9:$I$5832,'Demand forecast'!$B$9:$B$5832,$B147,'Demand forecast'!$C$9:$C$5832,N$6-0)</f>
        <v>0</v>
      </c>
      <c r="O147" s="42">
        <f>SUMIFS('Demand forecast'!$I$9:$I$5832,'Demand forecast'!$B$9:$B$5832,$B147,'Demand forecast'!$C$9:$C$5832,O$6-0)</f>
        <v>0</v>
      </c>
      <c r="P147" s="42">
        <f>SUMIFS('Demand forecast'!$I$9:$I$5832,'Demand forecast'!$B$9:$B$5832,$B147,'Demand forecast'!$C$9:$C$5832,P$6-0)</f>
        <v>0</v>
      </c>
      <c r="Q147" s="42">
        <f>SUMIFS('Demand forecast'!$I$9:$I$5832,'Demand forecast'!$B$9:$B$5832,$B147,'Demand forecast'!$C$9:$C$5832,Q$6-0)</f>
        <v>0</v>
      </c>
      <c r="R147" s="42">
        <f>SUMIFS('Demand forecast'!$I$9:$I$5832,'Demand forecast'!$B$9:$B$5832,$B147,'Demand forecast'!$C$9:$C$5832,R$6-0)</f>
        <v>0</v>
      </c>
      <c r="S147" s="42">
        <f>SUMIFS('Demand forecast'!$I$9:$I$5832,'Demand forecast'!$B$9:$B$5832,$B147,'Demand forecast'!$C$9:$C$5832,S$6-0)</f>
        <v>0</v>
      </c>
      <c r="T147" s="42">
        <f>SUMIFS('Demand forecast'!$I$9:$I$5832,'Demand forecast'!$B$9:$B$5832,$B147,'Demand forecast'!$C$9:$C$5832,T$6-0)</f>
        <v>0</v>
      </c>
      <c r="U147" s="42">
        <f>SUMIFS('Demand forecast'!$I$9:$I$5832,'Demand forecast'!$B$9:$B$5832,$B147,'Demand forecast'!$C$9:$C$5832,U$6-0)</f>
        <v>0</v>
      </c>
    </row>
    <row r="148" spans="2:21" ht="15">
      <c r="B148" s="6" t="s">
        <v>244</v>
      </c>
      <c r="C148" s="6" t="str">
        <f>INDEX('Demand forecast'!$M$9:$M$5832,MATCH($B148,'Demand forecast'!$B$9:$B$5832,0))</f>
        <v>Yes</v>
      </c>
      <c r="D148" s="25">
        <f t="shared" si="6"/>
        <v>0</v>
      </c>
      <c r="E148" s="6" t="str">
        <f t="shared" si="7"/>
        <v>Steady/falling</v>
      </c>
      <c r="F148" s="42">
        <f>SUMIFS('Demand forecast'!$I$9:$I$5832,'Demand forecast'!$B$9:$B$5832,$B148,'Demand forecast'!$C$9:$C$5832,F$6-0)</f>
        <v>8.6590000000000007</v>
      </c>
      <c r="G148" s="42">
        <f>SUMIFS('Demand forecast'!$I$9:$I$5832,'Demand forecast'!$B$9:$B$5832,$B148,'Demand forecast'!$C$9:$C$5832,G$6-0)</f>
        <v>9.2910000000000004</v>
      </c>
      <c r="H148" s="42">
        <f>SUMIFS('Demand forecast'!$I$9:$I$5832,'Demand forecast'!$B$9:$B$5832,$B148,'Demand forecast'!$C$9:$C$5832,H$6-0)</f>
        <v>9.48</v>
      </c>
      <c r="I148" s="42">
        <f>SUMIFS('Demand forecast'!$I$9:$I$5832,'Demand forecast'!$B$9:$B$5832,$B148,'Demand forecast'!$C$9:$C$5832,I$6-0)</f>
        <v>9.0839999999999996</v>
      </c>
      <c r="J148" s="42">
        <f>SUMIFS('Demand forecast'!$I$9:$I$5832,'Demand forecast'!$B$9:$B$5832,$B148,'Demand forecast'!$C$9:$C$5832,J$6-0)</f>
        <v>8.968</v>
      </c>
      <c r="K148" s="42">
        <f>SUMIFS('Demand forecast'!$I$9:$I$5832,'Demand forecast'!$B$9:$B$5832,$B148,'Demand forecast'!$C$9:$C$5832,K$6-0)</f>
        <v>20.307300000000001</v>
      </c>
      <c r="L148" s="42">
        <f>SUMIFS('Demand forecast'!$I$9:$I$5832,'Demand forecast'!$B$9:$B$5832,$B148,'Demand forecast'!$C$9:$C$5832,L$6-0)</f>
        <v>20.307300000000001</v>
      </c>
      <c r="M148" s="42">
        <f>SUMIFS('Demand forecast'!$I$9:$I$5832,'Demand forecast'!$B$9:$B$5832,$B148,'Demand forecast'!$C$9:$C$5832,M$6-0)</f>
        <v>20.307300000000001</v>
      </c>
      <c r="N148" s="42">
        <f>SUMIFS('Demand forecast'!$I$9:$I$5832,'Demand forecast'!$B$9:$B$5832,$B148,'Demand forecast'!$C$9:$C$5832,N$6-0)</f>
        <v>20.307300000000001</v>
      </c>
      <c r="O148" s="42">
        <f>SUMIFS('Demand forecast'!$I$9:$I$5832,'Demand forecast'!$B$9:$B$5832,$B148,'Demand forecast'!$C$9:$C$5832,O$6-0)</f>
        <v>20.307300000000001</v>
      </c>
      <c r="P148" s="42">
        <f>SUMIFS('Demand forecast'!$I$9:$I$5832,'Demand forecast'!$B$9:$B$5832,$B148,'Demand forecast'!$C$9:$C$5832,P$6-0)</f>
        <v>20.307300000000001</v>
      </c>
      <c r="Q148" s="42">
        <f>SUMIFS('Demand forecast'!$I$9:$I$5832,'Demand forecast'!$B$9:$B$5832,$B148,'Demand forecast'!$C$9:$C$5832,Q$6-0)</f>
        <v>20.307300000000001</v>
      </c>
      <c r="R148" s="42">
        <f>SUMIFS('Demand forecast'!$I$9:$I$5832,'Demand forecast'!$B$9:$B$5832,$B148,'Demand forecast'!$C$9:$C$5832,R$6-0)</f>
        <v>20.307300000000001</v>
      </c>
      <c r="S148" s="42">
        <f>SUMIFS('Demand forecast'!$I$9:$I$5832,'Demand forecast'!$B$9:$B$5832,$B148,'Demand forecast'!$C$9:$C$5832,S$6-0)</f>
        <v>20.307300000000001</v>
      </c>
      <c r="T148" s="42">
        <f>SUMIFS('Demand forecast'!$I$9:$I$5832,'Demand forecast'!$B$9:$B$5832,$B148,'Demand forecast'!$C$9:$C$5832,T$6-0)</f>
        <v>20.307300000000001</v>
      </c>
      <c r="U148" s="42">
        <f>SUMIFS('Demand forecast'!$I$9:$I$5832,'Demand forecast'!$B$9:$B$5832,$B148,'Demand forecast'!$C$9:$C$5832,U$6-0)</f>
        <v>20.307300000000001</v>
      </c>
    </row>
    <row r="149" spans="2:21" ht="15">
      <c r="B149" s="6" t="s">
        <v>436</v>
      </c>
      <c r="C149" s="6" t="str">
        <f>INDEX('Demand forecast'!$M$9:$M$5832,MATCH($B149,'Demand forecast'!$B$9:$B$5832,0))</f>
        <v>Yes</v>
      </c>
      <c r="D149" s="25">
        <f t="shared" si="6"/>
        <v>0</v>
      </c>
      <c r="E149" s="6" t="str">
        <f t="shared" si="7"/>
        <v>Steady/falling</v>
      </c>
      <c r="F149" s="42">
        <f>SUMIFS('Demand forecast'!$I$9:$I$5832,'Demand forecast'!$B$9:$B$5832,$B149,'Demand forecast'!$C$9:$C$5832,F$6-0)</f>
        <v>0</v>
      </c>
      <c r="G149" s="42">
        <f>SUMIFS('Demand forecast'!$I$9:$I$5832,'Demand forecast'!$B$9:$B$5832,$B149,'Demand forecast'!$C$9:$C$5832,G$6-0)</f>
        <v>0</v>
      </c>
      <c r="H149" s="42">
        <f>SUMIFS('Demand forecast'!$I$9:$I$5832,'Demand forecast'!$B$9:$B$5832,$B149,'Demand forecast'!$C$9:$C$5832,H$6-0)</f>
        <v>0</v>
      </c>
      <c r="I149" s="42">
        <f>SUMIFS('Demand forecast'!$I$9:$I$5832,'Demand forecast'!$B$9:$B$5832,$B149,'Demand forecast'!$C$9:$C$5832,I$6-0)</f>
        <v>0</v>
      </c>
      <c r="J149" s="42">
        <f>SUMIFS('Demand forecast'!$I$9:$I$5832,'Demand forecast'!$B$9:$B$5832,$B149,'Demand forecast'!$C$9:$C$5832,J$6-0)</f>
        <v>0</v>
      </c>
      <c r="K149" s="42">
        <f>SUMIFS('Demand forecast'!$I$9:$I$5832,'Demand forecast'!$B$9:$B$5832,$B149,'Demand forecast'!$C$9:$C$5832,K$6-0)</f>
        <v>0</v>
      </c>
      <c r="L149" s="42">
        <f>SUMIFS('Demand forecast'!$I$9:$I$5832,'Demand forecast'!$B$9:$B$5832,$B149,'Demand forecast'!$C$9:$C$5832,L$6-0)</f>
        <v>0.72000000000000008</v>
      </c>
      <c r="M149" s="42">
        <f>SUMIFS('Demand forecast'!$I$9:$I$5832,'Demand forecast'!$B$9:$B$5832,$B149,'Demand forecast'!$C$9:$C$5832,M$6-0)</f>
        <v>0.72000000000000008</v>
      </c>
      <c r="N149" s="42">
        <f>SUMIFS('Demand forecast'!$I$9:$I$5832,'Demand forecast'!$B$9:$B$5832,$B149,'Demand forecast'!$C$9:$C$5832,N$6-0)</f>
        <v>0.72000000000000008</v>
      </c>
      <c r="O149" s="42">
        <f>SUMIFS('Demand forecast'!$I$9:$I$5832,'Demand forecast'!$B$9:$B$5832,$B149,'Demand forecast'!$C$9:$C$5832,O$6-0)</f>
        <v>0.72000000000000008</v>
      </c>
      <c r="P149" s="42">
        <f>SUMIFS('Demand forecast'!$I$9:$I$5832,'Demand forecast'!$B$9:$B$5832,$B149,'Demand forecast'!$C$9:$C$5832,P$6-0)</f>
        <v>0.72000000000000008</v>
      </c>
      <c r="Q149" s="42">
        <f>SUMIFS('Demand forecast'!$I$9:$I$5832,'Demand forecast'!$B$9:$B$5832,$B149,'Demand forecast'!$C$9:$C$5832,Q$6-0)</f>
        <v>0.72000000000000008</v>
      </c>
      <c r="R149" s="42">
        <f>SUMIFS('Demand forecast'!$I$9:$I$5832,'Demand forecast'!$B$9:$B$5832,$B149,'Demand forecast'!$C$9:$C$5832,R$6-0)</f>
        <v>0.72000000000000008</v>
      </c>
      <c r="S149" s="42">
        <f>SUMIFS('Demand forecast'!$I$9:$I$5832,'Demand forecast'!$B$9:$B$5832,$B149,'Demand forecast'!$C$9:$C$5832,S$6-0)</f>
        <v>0.72000000000000008</v>
      </c>
      <c r="T149" s="42">
        <f>SUMIFS('Demand forecast'!$I$9:$I$5832,'Demand forecast'!$B$9:$B$5832,$B149,'Demand forecast'!$C$9:$C$5832,T$6-0)</f>
        <v>0.72000000000000008</v>
      </c>
      <c r="U149" s="42">
        <f>SUMIFS('Demand forecast'!$I$9:$I$5832,'Demand forecast'!$B$9:$B$5832,$B149,'Demand forecast'!$C$9:$C$5832,U$6-0)</f>
        <v>0.72000000000000008</v>
      </c>
    </row>
    <row r="150" spans="2:21" ht="15">
      <c r="B150" s="6" t="s">
        <v>8</v>
      </c>
      <c r="C150" s="6" t="str">
        <f>INDEX('Demand forecast'!$M$9:$M$5832,MATCH($B150,'Demand forecast'!$B$9:$B$5832,0))</f>
        <v>No</v>
      </c>
      <c r="D150" s="25">
        <f t="shared" si="6"/>
        <v>-8.0829589078016406E-3</v>
      </c>
      <c r="E150" s="6" t="str">
        <f t="shared" si="7"/>
        <v>Steady/falling</v>
      </c>
      <c r="F150" s="42">
        <f>SUMIFS('Demand forecast'!$I$9:$I$5832,'Demand forecast'!$B$9:$B$5832,$B150,'Demand forecast'!$C$9:$C$5832,F$6-0)</f>
        <v>20.126999999999999</v>
      </c>
      <c r="G150" s="42">
        <f>SUMIFS('Demand forecast'!$I$9:$I$5832,'Demand forecast'!$B$9:$B$5832,$B150,'Demand forecast'!$C$9:$C$5832,G$6-0)</f>
        <v>20.45</v>
      </c>
      <c r="H150" s="42">
        <f>SUMIFS('Demand forecast'!$I$9:$I$5832,'Demand forecast'!$B$9:$B$5832,$B150,'Demand forecast'!$C$9:$C$5832,H$6-0)</f>
        <v>25.19353044524166</v>
      </c>
      <c r="I150" s="42">
        <f>SUMIFS('Demand forecast'!$I$9:$I$5832,'Demand forecast'!$B$9:$B$5832,$B150,'Demand forecast'!$C$9:$C$5832,I$6-0)</f>
        <v>22.13</v>
      </c>
      <c r="J150" s="42">
        <f>SUMIFS('Demand forecast'!$I$9:$I$5832,'Demand forecast'!$B$9:$B$5832,$B150,'Demand forecast'!$C$9:$C$5832,J$6-0)</f>
        <v>23.278500000000001</v>
      </c>
      <c r="K150" s="42">
        <f>SUMIFS('Demand forecast'!$I$9:$I$5832,'Demand forecast'!$B$9:$B$5832,$B150,'Demand forecast'!$C$9:$C$5832,K$6-0)</f>
        <v>24.004020398000002</v>
      </c>
      <c r="L150" s="42">
        <f>SUMIFS('Demand forecast'!$I$9:$I$5832,'Demand forecast'!$B$9:$B$5832,$B150,'Demand forecast'!$C$9:$C$5832,L$6-0)</f>
        <v>25.861852890218678</v>
      </c>
      <c r="M150" s="42">
        <f>SUMIFS('Demand forecast'!$I$9:$I$5832,'Demand forecast'!$B$9:$B$5832,$B150,'Demand forecast'!$C$9:$C$5832,M$6-0)</f>
        <v>21.877917014072736</v>
      </c>
      <c r="N150" s="42">
        <f>SUMIFS('Demand forecast'!$I$9:$I$5832,'Demand forecast'!$B$9:$B$5832,$B150,'Demand forecast'!$C$9:$C$5832,N$6-0)</f>
        <v>22.412362910879828</v>
      </c>
      <c r="O150" s="42">
        <f>SUMIFS('Demand forecast'!$I$9:$I$5832,'Demand forecast'!$B$9:$B$5832,$B150,'Demand forecast'!$C$9:$C$5832,O$6-0)</f>
        <v>22.093173072548602</v>
      </c>
      <c r="P150" s="42">
        <f>SUMIFS('Demand forecast'!$I$9:$I$5832,'Demand forecast'!$B$9:$B$5832,$B150,'Demand forecast'!$C$9:$C$5832,P$6-0)</f>
        <v>22.148352799198136</v>
      </c>
      <c r="Q150" s="42">
        <f>SUMIFS('Demand forecast'!$I$9:$I$5832,'Demand forecast'!$B$9:$B$5832,$B150,'Demand forecast'!$C$9:$C$5832,Q$6-0)</f>
        <v>22.360542813695638</v>
      </c>
      <c r="R150" s="42">
        <f>SUMIFS('Demand forecast'!$I$9:$I$5832,'Demand forecast'!$B$9:$B$5832,$B150,'Demand forecast'!$C$9:$C$5832,R$6-0)</f>
        <v>22.729943351863128</v>
      </c>
      <c r="S150" s="42">
        <f>SUMIFS('Demand forecast'!$I$9:$I$5832,'Demand forecast'!$B$9:$B$5832,$B150,'Demand forecast'!$C$9:$C$5832,S$6-0)</f>
        <v>23.068686936111693</v>
      </c>
      <c r="T150" s="42">
        <f>SUMIFS('Demand forecast'!$I$9:$I$5832,'Demand forecast'!$B$9:$B$5832,$B150,'Demand forecast'!$C$9:$C$5832,T$6-0)</f>
        <v>23.554435827694995</v>
      </c>
      <c r="U150" s="42">
        <f>SUMIFS('Demand forecast'!$I$9:$I$5832,'Demand forecast'!$B$9:$B$5832,$B150,'Demand forecast'!$C$9:$C$5832,U$6-0)</f>
        <v>24.040184719278301</v>
      </c>
    </row>
    <row r="151" spans="2:21" ht="15">
      <c r="B151" s="6" t="s">
        <v>31</v>
      </c>
      <c r="C151" s="6" t="str">
        <f>INDEX('Demand forecast'!$M$9:$M$5832,MATCH($B151,'Demand forecast'!$B$9:$B$5832,0))</f>
        <v>No</v>
      </c>
      <c r="D151" s="25">
        <f t="shared" si="6"/>
        <v>0.36343344258167032</v>
      </c>
      <c r="E151" s="6" t="str">
        <f t="shared" si="7"/>
        <v>High growth</v>
      </c>
      <c r="F151" s="42">
        <f>SUMIFS('Demand forecast'!$I$9:$I$5832,'Demand forecast'!$B$9:$B$5832,$B151,'Demand forecast'!$C$9:$C$5832,F$6-0)</f>
        <v>0</v>
      </c>
      <c r="G151" s="42">
        <f>SUMIFS('Demand forecast'!$I$9:$I$5832,'Demand forecast'!$B$9:$B$5832,$B151,'Demand forecast'!$C$9:$C$5832,G$6-0)</f>
        <v>0</v>
      </c>
      <c r="H151" s="42">
        <f>SUMIFS('Demand forecast'!$I$9:$I$5832,'Demand forecast'!$B$9:$B$5832,$B151,'Demand forecast'!$C$9:$C$5832,H$6-0)</f>
        <v>0</v>
      </c>
      <c r="I151" s="42">
        <f>SUMIFS('Demand forecast'!$I$9:$I$5832,'Demand forecast'!$B$9:$B$5832,$B151,'Demand forecast'!$C$9:$C$5832,I$6-0)</f>
        <v>0</v>
      </c>
      <c r="J151" s="42">
        <f>SUMIFS('Demand forecast'!$I$9:$I$5832,'Demand forecast'!$B$9:$B$5832,$B151,'Demand forecast'!$C$9:$C$5832,J$6-0)</f>
        <v>0</v>
      </c>
      <c r="K151" s="42">
        <f>SUMIFS('Demand forecast'!$I$9:$I$5832,'Demand forecast'!$B$9:$B$5832,$B151,'Demand forecast'!$C$9:$C$5832,K$6-0)</f>
        <v>0</v>
      </c>
      <c r="L151" s="42">
        <f>SUMIFS('Demand forecast'!$I$9:$I$5832,'Demand forecast'!$B$9:$B$5832,$B151,'Demand forecast'!$C$9:$C$5832,L$6-0)</f>
        <v>0.71439999999999992</v>
      </c>
      <c r="M151" s="42">
        <f>SUMIFS('Demand forecast'!$I$9:$I$5832,'Demand forecast'!$B$9:$B$5832,$B151,'Demand forecast'!$C$9:$C$5832,M$6-0)</f>
        <v>6.2737999999999987</v>
      </c>
      <c r="N151" s="42">
        <f>SUMIFS('Demand forecast'!$I$9:$I$5832,'Demand forecast'!$B$9:$B$5832,$B151,'Demand forecast'!$C$9:$C$5832,N$6-0)</f>
        <v>6.9881999999999991</v>
      </c>
      <c r="O151" s="42">
        <f>SUMIFS('Demand forecast'!$I$9:$I$5832,'Demand forecast'!$B$9:$B$5832,$B151,'Demand forecast'!$C$9:$C$5832,O$6-0)</f>
        <v>7.7025999999999986</v>
      </c>
      <c r="P151" s="42">
        <f>SUMIFS('Demand forecast'!$I$9:$I$5832,'Demand forecast'!$B$9:$B$5832,$B151,'Demand forecast'!$C$9:$C$5832,P$6-0)</f>
        <v>8.4169999999999998</v>
      </c>
      <c r="Q151" s="42">
        <f>SUMIFS('Demand forecast'!$I$9:$I$5832,'Demand forecast'!$B$9:$B$5832,$B151,'Demand forecast'!$C$9:$C$5832,Q$6-0)</f>
        <v>9.1313999999999993</v>
      </c>
      <c r="R151" s="42">
        <f>SUMIFS('Demand forecast'!$I$9:$I$5832,'Demand forecast'!$B$9:$B$5832,$B151,'Demand forecast'!$C$9:$C$5832,R$6-0)</f>
        <v>9.8458000000000006</v>
      </c>
      <c r="S151" s="42">
        <f>SUMIFS('Demand forecast'!$I$9:$I$5832,'Demand forecast'!$B$9:$B$5832,$B151,'Demand forecast'!$C$9:$C$5832,S$6-0)</f>
        <v>10.738799999999999</v>
      </c>
      <c r="T151" s="42">
        <f>SUMIFS('Demand forecast'!$I$9:$I$5832,'Demand forecast'!$B$9:$B$5832,$B151,'Demand forecast'!$C$9:$C$5832,T$6-0)</f>
        <v>11.631799999999998</v>
      </c>
      <c r="U151" s="42">
        <f>SUMIFS('Demand forecast'!$I$9:$I$5832,'Demand forecast'!$B$9:$B$5832,$B151,'Demand forecast'!$C$9:$C$5832,U$6-0)</f>
        <v>11.631799999999998</v>
      </c>
    </row>
    <row r="152" spans="2:21" ht="15">
      <c r="B152" s="6" t="s">
        <v>55</v>
      </c>
      <c r="C152" s="6" t="str">
        <f>INDEX('Demand forecast'!$M$9:$M$5832,MATCH($B152,'Demand forecast'!$B$9:$B$5832,0))</f>
        <v>No</v>
      </c>
      <c r="D152" s="25">
        <f t="shared" si="6"/>
        <v>3.0324512452781782E-3</v>
      </c>
      <c r="E152" s="6" t="str">
        <f t="shared" si="7"/>
        <v>Small growth</v>
      </c>
      <c r="F152" s="42">
        <f>SUMIFS('Demand forecast'!$I$9:$I$5832,'Demand forecast'!$B$9:$B$5832,$B152,'Demand forecast'!$C$9:$C$5832,F$6-0)</f>
        <v>5.55</v>
      </c>
      <c r="G152" s="42">
        <f>SUMIFS('Demand forecast'!$I$9:$I$5832,'Demand forecast'!$B$9:$B$5832,$B152,'Demand forecast'!$C$9:$C$5832,G$6-0)</f>
        <v>5.42</v>
      </c>
      <c r="H152" s="42">
        <f>SUMIFS('Demand forecast'!$I$9:$I$5832,'Demand forecast'!$B$9:$B$5832,$B152,'Demand forecast'!$C$9:$C$5832,H$6-0)</f>
        <v>4.96</v>
      </c>
      <c r="I152" s="42">
        <f>SUMIFS('Demand forecast'!$I$9:$I$5832,'Demand forecast'!$B$9:$B$5832,$B152,'Demand forecast'!$C$9:$C$5832,I$6-0)</f>
        <v>6.1950000000000003</v>
      </c>
      <c r="J152" s="42">
        <f>SUMIFS('Demand forecast'!$I$9:$I$5832,'Demand forecast'!$B$9:$B$5832,$B152,'Demand forecast'!$C$9:$C$5832,J$6-0)</f>
        <v>6.4649999999999999</v>
      </c>
      <c r="K152" s="42">
        <f>SUMIFS('Demand forecast'!$I$9:$I$5832,'Demand forecast'!$B$9:$B$5832,$B152,'Demand forecast'!$C$9:$C$5832,K$6-0)</f>
        <v>5.0366999999999997</v>
      </c>
      <c r="L152" s="42">
        <f>SUMIFS('Demand forecast'!$I$9:$I$5832,'Demand forecast'!$B$9:$B$5832,$B152,'Demand forecast'!$C$9:$C$5832,L$6-0)</f>
        <v>5.0185525881113078</v>
      </c>
      <c r="M152" s="42">
        <f>SUMIFS('Demand forecast'!$I$9:$I$5832,'Demand forecast'!$B$9:$B$5832,$B152,'Demand forecast'!$C$9:$C$5832,M$6-0)</f>
        <v>4.9802594185584157</v>
      </c>
      <c r="N152" s="42">
        <f>SUMIFS('Demand forecast'!$I$9:$I$5832,'Demand forecast'!$B$9:$B$5832,$B152,'Demand forecast'!$C$9:$C$5832,N$6-0)</f>
        <v>5.0438966863704824</v>
      </c>
      <c r="O152" s="42">
        <f>SUMIFS('Demand forecast'!$I$9:$I$5832,'Demand forecast'!$B$9:$B$5832,$B152,'Demand forecast'!$C$9:$C$5832,O$6-0)</f>
        <v>4.9516759593700348</v>
      </c>
      <c r="P152" s="42">
        <f>SUMIFS('Demand forecast'!$I$9:$I$5832,'Demand forecast'!$B$9:$B$5832,$B152,'Demand forecast'!$C$9:$C$5832,P$6-0)</f>
        <v>4.957898712791188</v>
      </c>
      <c r="Q152" s="42">
        <f>SUMIFS('Demand forecast'!$I$9:$I$5832,'Demand forecast'!$B$9:$B$5832,$B152,'Demand forecast'!$C$9:$C$5832,Q$6-0)</f>
        <v>4.9721612949668152</v>
      </c>
      <c r="R152" s="42">
        <f>SUMIFS('Demand forecast'!$I$9:$I$5832,'Demand forecast'!$B$9:$B$5832,$B152,'Demand forecast'!$C$9:$C$5832,R$6-0)</f>
        <v>4.9931129541953156</v>
      </c>
      <c r="S152" s="42">
        <f>SUMIFS('Demand forecast'!$I$9:$I$5832,'Demand forecast'!$B$9:$B$5832,$B152,'Demand forecast'!$C$9:$C$5832,S$6-0)</f>
        <v>5.0226147226319249</v>
      </c>
      <c r="T152" s="42">
        <f>SUMIFS('Demand forecast'!$I$9:$I$5832,'Demand forecast'!$B$9:$B$5832,$B152,'Demand forecast'!$C$9:$C$5832,T$6-0)</f>
        <v>5.0899035714602636</v>
      </c>
      <c r="U152" s="42">
        <f>SUMIFS('Demand forecast'!$I$9:$I$5832,'Demand forecast'!$B$9:$B$5832,$B152,'Demand forecast'!$C$9:$C$5832,U$6-0)</f>
        <v>5.1571924202886024</v>
      </c>
    </row>
    <row r="153" spans="2:21" ht="15">
      <c r="B153" s="6" t="s">
        <v>72</v>
      </c>
      <c r="C153" s="6" t="str">
        <f>INDEX('Demand forecast'!$M$9:$M$5832,MATCH($B153,'Demand forecast'!$B$9:$B$5832,0))</f>
        <v>No</v>
      </c>
      <c r="D153" s="25">
        <f t="shared" si="6"/>
        <v>1.0247234758357537E-2</v>
      </c>
      <c r="E153" s="6" t="str">
        <f t="shared" si="7"/>
        <v>Small growth</v>
      </c>
      <c r="F153" s="42">
        <f>SUMIFS('Demand forecast'!$I$9:$I$5832,'Demand forecast'!$B$9:$B$5832,$B153,'Demand forecast'!$C$9:$C$5832,F$6-0)</f>
        <v>2.609</v>
      </c>
      <c r="G153" s="42">
        <f>SUMIFS('Demand forecast'!$I$9:$I$5832,'Demand forecast'!$B$9:$B$5832,$B153,'Demand forecast'!$C$9:$C$5832,G$6-0)</f>
        <v>2.61</v>
      </c>
      <c r="H153" s="42">
        <f>SUMIFS('Demand forecast'!$I$9:$I$5832,'Demand forecast'!$B$9:$B$5832,$B153,'Demand forecast'!$C$9:$C$5832,H$6-0)</f>
        <v>2.8605457247664279</v>
      </c>
      <c r="I153" s="42">
        <f>SUMIFS('Demand forecast'!$I$9:$I$5832,'Demand forecast'!$B$9:$B$5832,$B153,'Demand forecast'!$C$9:$C$5832,I$6-0)</f>
        <v>2.4781</v>
      </c>
      <c r="J153" s="42">
        <f>SUMIFS('Demand forecast'!$I$9:$I$5832,'Demand forecast'!$B$9:$B$5832,$B153,'Demand forecast'!$C$9:$C$5832,J$6-0)</f>
        <v>2.6111</v>
      </c>
      <c r="K153" s="42">
        <f>SUMIFS('Demand forecast'!$I$9:$I$5832,'Demand forecast'!$B$9:$B$5832,$B153,'Demand forecast'!$C$9:$C$5832,K$6-0)</f>
        <v>2.6565619520000001</v>
      </c>
      <c r="L153" s="42">
        <f>SUMIFS('Demand forecast'!$I$9:$I$5832,'Demand forecast'!$B$9:$B$5832,$B153,'Demand forecast'!$C$9:$C$5832,L$6-0)</f>
        <v>2.7138076826765785</v>
      </c>
      <c r="M153" s="42">
        <f>SUMIFS('Demand forecast'!$I$9:$I$5832,'Demand forecast'!$B$9:$B$5832,$B153,'Demand forecast'!$C$9:$C$5832,M$6-0)</f>
        <v>2.6992602876514558</v>
      </c>
      <c r="N153" s="42">
        <f>SUMIFS('Demand forecast'!$I$9:$I$5832,'Demand forecast'!$B$9:$B$5832,$B153,'Demand forecast'!$C$9:$C$5832,N$6-0)</f>
        <v>2.7144802584014811</v>
      </c>
      <c r="O153" s="42">
        <f>SUMIFS('Demand forecast'!$I$9:$I$5832,'Demand forecast'!$B$9:$B$5832,$B153,'Demand forecast'!$C$9:$C$5832,O$6-0)</f>
        <v>2.6851697996374901</v>
      </c>
      <c r="P153" s="42">
        <f>SUMIFS('Demand forecast'!$I$9:$I$5832,'Demand forecast'!$B$9:$B$5832,$B153,'Demand forecast'!$C$9:$C$5832,P$6-0)</f>
        <v>2.6977480943921233</v>
      </c>
      <c r="Q153" s="42">
        <f>SUMIFS('Demand forecast'!$I$9:$I$5832,'Demand forecast'!$B$9:$B$5832,$B153,'Demand forecast'!$C$9:$C$5832,Q$6-0)</f>
        <v>2.7311866865250849</v>
      </c>
      <c r="R153" s="42">
        <f>SUMIFS('Demand forecast'!$I$9:$I$5832,'Demand forecast'!$B$9:$B$5832,$B153,'Demand forecast'!$C$9:$C$5832,R$6-0)</f>
        <v>2.7861290660624398</v>
      </c>
      <c r="S153" s="42">
        <f>SUMIFS('Demand forecast'!$I$9:$I$5832,'Demand forecast'!$B$9:$B$5832,$B153,'Demand forecast'!$C$9:$C$5832,S$6-0)</f>
        <v>2.8373092744079131</v>
      </c>
      <c r="T153" s="42">
        <f>SUMIFS('Demand forecast'!$I$9:$I$5832,'Demand forecast'!$B$9:$B$5832,$B153,'Demand forecast'!$C$9:$C$5832,T$6-0)</f>
        <v>2.9059530184284297</v>
      </c>
      <c r="U153" s="42">
        <f>SUMIFS('Demand forecast'!$I$9:$I$5832,'Demand forecast'!$B$9:$B$5832,$B153,'Demand forecast'!$C$9:$C$5832,U$6-0)</f>
        <v>2.9745967624489462</v>
      </c>
    </row>
    <row r="154" spans="2:21" ht="15">
      <c r="B154" s="6" t="s">
        <v>84</v>
      </c>
      <c r="C154" s="6" t="str">
        <f>INDEX('Demand forecast'!$M$9:$M$5832,MATCH($B154,'Demand forecast'!$B$9:$B$5832,0))</f>
        <v>No</v>
      </c>
      <c r="D154" s="25">
        <f t="shared" si="6"/>
        <v>2.2637477159805908E-2</v>
      </c>
      <c r="E154" s="6" t="str">
        <f t="shared" si="7"/>
        <v>High growth</v>
      </c>
      <c r="F154" s="42">
        <f>SUMIFS('Demand forecast'!$I$9:$I$5832,'Demand forecast'!$B$9:$B$5832,$B154,'Demand forecast'!$C$9:$C$5832,F$6-0)</f>
        <v>9.8129999999999988</v>
      </c>
      <c r="G154" s="42">
        <f>SUMIFS('Demand forecast'!$I$9:$I$5832,'Demand forecast'!$B$9:$B$5832,$B154,'Demand forecast'!$C$9:$C$5832,G$6-0)</f>
        <v>9.49</v>
      </c>
      <c r="H154" s="42">
        <f>SUMIFS('Demand forecast'!$I$9:$I$5832,'Demand forecast'!$B$9:$B$5832,$B154,'Demand forecast'!$C$9:$C$5832,H$6-0)</f>
        <v>10.042969675430589</v>
      </c>
      <c r="I154" s="42">
        <f>SUMIFS('Demand forecast'!$I$9:$I$5832,'Demand forecast'!$B$9:$B$5832,$B154,'Demand forecast'!$C$9:$C$5832,I$6-0)</f>
        <v>10.676500000000001</v>
      </c>
      <c r="J154" s="42">
        <f>SUMIFS('Demand forecast'!$I$9:$I$5832,'Demand forecast'!$B$9:$B$5832,$B154,'Demand forecast'!$C$9:$C$5832,J$6-0)</f>
        <v>10.3291</v>
      </c>
      <c r="K154" s="42">
        <f>SUMIFS('Demand forecast'!$I$9:$I$5832,'Demand forecast'!$B$9:$B$5832,$B154,'Demand forecast'!$C$9:$C$5832,K$6-0)</f>
        <v>10.646084733</v>
      </c>
      <c r="L154" s="42">
        <f>SUMIFS('Demand forecast'!$I$9:$I$5832,'Demand forecast'!$B$9:$B$5832,$B154,'Demand forecast'!$C$9:$C$5832,L$6-0)</f>
        <v>10.992511328016443</v>
      </c>
      <c r="M154" s="42">
        <f>SUMIFS('Demand forecast'!$I$9:$I$5832,'Demand forecast'!$B$9:$B$5832,$B154,'Demand forecast'!$C$9:$C$5832,M$6-0)</f>
        <v>10.913676753865149</v>
      </c>
      <c r="N154" s="42">
        <f>SUMIFS('Demand forecast'!$I$9:$I$5832,'Demand forecast'!$B$9:$B$5832,$B154,'Demand forecast'!$C$9:$C$5832,N$6-0)</f>
        <v>12.86367736483532</v>
      </c>
      <c r="O154" s="42">
        <f>SUMIFS('Demand forecast'!$I$9:$I$5832,'Demand forecast'!$B$9:$B$5832,$B154,'Demand forecast'!$C$9:$C$5832,O$6-0)</f>
        <v>12.711596687281416</v>
      </c>
      <c r="P154" s="42">
        <f>SUMIFS('Demand forecast'!$I$9:$I$5832,'Demand forecast'!$B$9:$B$5832,$B154,'Demand forecast'!$C$9:$C$5832,P$6-0)</f>
        <v>12.781104635436936</v>
      </c>
      <c r="Q154" s="42">
        <f>SUMIFS('Demand forecast'!$I$9:$I$5832,'Demand forecast'!$B$9:$B$5832,$B154,'Demand forecast'!$C$9:$C$5832,Q$6-0)</f>
        <v>12.844367787269155</v>
      </c>
      <c r="R154" s="42">
        <f>SUMIFS('Demand forecast'!$I$9:$I$5832,'Demand forecast'!$B$9:$B$5832,$B154,'Demand forecast'!$C$9:$C$5832,R$6-0)</f>
        <v>12.895766937736276</v>
      </c>
      <c r="S154" s="42">
        <f>SUMIFS('Demand forecast'!$I$9:$I$5832,'Demand forecast'!$B$9:$B$5832,$B154,'Demand forecast'!$C$9:$C$5832,S$6-0)</f>
        <v>12.999399670773748</v>
      </c>
      <c r="T154" s="42">
        <f>SUMIFS('Demand forecast'!$I$9:$I$5832,'Demand forecast'!$B$9:$B$5832,$B154,'Demand forecast'!$C$9:$C$5832,T$6-0)</f>
        <v>13.222686762732339</v>
      </c>
      <c r="U154" s="42">
        <f>SUMIFS('Demand forecast'!$I$9:$I$5832,'Demand forecast'!$B$9:$B$5832,$B154,'Demand forecast'!$C$9:$C$5832,U$6-0)</f>
        <v>13.445973854690932</v>
      </c>
    </row>
    <row r="155" spans="2:21" ht="15">
      <c r="B155" s="6" t="s">
        <v>250</v>
      </c>
      <c r="C155" s="6" t="str">
        <f>INDEX('Demand forecast'!$M$9:$M$5832,MATCH($B155,'Demand forecast'!$B$9:$B$5832,0))</f>
        <v>Yes</v>
      </c>
      <c r="D155" s="25">
        <f t="shared" si="6"/>
        <v>0</v>
      </c>
      <c r="E155" s="6" t="str">
        <f t="shared" si="7"/>
        <v>Steady/falling</v>
      </c>
      <c r="F155" s="42">
        <f>SUMIFS('Demand forecast'!$I$9:$I$5832,'Demand forecast'!$B$9:$B$5832,$B155,'Demand forecast'!$C$9:$C$5832,F$6-0)</f>
        <v>3.7170000000000001</v>
      </c>
      <c r="G155" s="42">
        <f>SUMIFS('Demand forecast'!$I$9:$I$5832,'Demand forecast'!$B$9:$B$5832,$B155,'Demand forecast'!$C$9:$C$5832,G$6-0)</f>
        <v>3.9159999999999999</v>
      </c>
      <c r="H155" s="42">
        <f>SUMIFS('Demand forecast'!$I$9:$I$5832,'Demand forecast'!$B$9:$B$5832,$B155,'Demand forecast'!$C$9:$C$5832,H$6-0)</f>
        <v>3.5129999999999999</v>
      </c>
      <c r="I155" s="42">
        <f>SUMIFS('Demand forecast'!$I$9:$I$5832,'Demand forecast'!$B$9:$B$5832,$B155,'Demand forecast'!$C$9:$C$5832,I$6-0)</f>
        <v>2.4260000000000002</v>
      </c>
      <c r="J155" s="42">
        <f>SUMIFS('Demand forecast'!$I$9:$I$5832,'Demand forecast'!$B$9:$B$5832,$B155,'Demand forecast'!$C$9:$C$5832,J$6-0)</f>
        <v>2.677</v>
      </c>
      <c r="K155" s="42">
        <f>SUMIFS('Demand forecast'!$I$9:$I$5832,'Demand forecast'!$B$9:$B$5832,$B155,'Demand forecast'!$C$9:$C$5832,K$6-0)</f>
        <v>2.6534</v>
      </c>
      <c r="L155" s="42">
        <f>SUMIFS('Demand forecast'!$I$9:$I$5832,'Demand forecast'!$B$9:$B$5832,$B155,'Demand forecast'!$C$9:$C$5832,L$6-0)</f>
        <v>2.6534</v>
      </c>
      <c r="M155" s="42">
        <f>SUMIFS('Demand forecast'!$I$9:$I$5832,'Demand forecast'!$B$9:$B$5832,$B155,'Demand forecast'!$C$9:$C$5832,M$6-0)</f>
        <v>2.6534</v>
      </c>
      <c r="N155" s="42">
        <f>SUMIFS('Demand forecast'!$I$9:$I$5832,'Demand forecast'!$B$9:$B$5832,$B155,'Demand forecast'!$C$9:$C$5832,N$6-0)</f>
        <v>2.6534</v>
      </c>
      <c r="O155" s="42">
        <f>SUMIFS('Demand forecast'!$I$9:$I$5832,'Demand forecast'!$B$9:$B$5832,$B155,'Demand forecast'!$C$9:$C$5832,O$6-0)</f>
        <v>2.6534</v>
      </c>
      <c r="P155" s="42">
        <f>SUMIFS('Demand forecast'!$I$9:$I$5832,'Demand forecast'!$B$9:$B$5832,$B155,'Demand forecast'!$C$9:$C$5832,P$6-0)</f>
        <v>2.6534</v>
      </c>
      <c r="Q155" s="42">
        <f>SUMIFS('Demand forecast'!$I$9:$I$5832,'Demand forecast'!$B$9:$B$5832,$B155,'Demand forecast'!$C$9:$C$5832,Q$6-0)</f>
        <v>2.6534</v>
      </c>
      <c r="R155" s="42">
        <f>SUMIFS('Demand forecast'!$I$9:$I$5832,'Demand forecast'!$B$9:$B$5832,$B155,'Demand forecast'!$C$9:$C$5832,R$6-0)</f>
        <v>2.6534</v>
      </c>
      <c r="S155" s="42">
        <f>SUMIFS('Demand forecast'!$I$9:$I$5832,'Demand forecast'!$B$9:$B$5832,$B155,'Demand forecast'!$C$9:$C$5832,S$6-0)</f>
        <v>2.6534</v>
      </c>
      <c r="T155" s="42">
        <f>SUMIFS('Demand forecast'!$I$9:$I$5832,'Demand forecast'!$B$9:$B$5832,$B155,'Demand forecast'!$C$9:$C$5832,T$6-0)</f>
        <v>2.6534</v>
      </c>
      <c r="U155" s="42">
        <f>SUMIFS('Demand forecast'!$I$9:$I$5832,'Demand forecast'!$B$9:$B$5832,$B155,'Demand forecast'!$C$9:$C$5832,U$6-0)</f>
        <v>2.6534</v>
      </c>
    </row>
    <row r="156" spans="2:21" ht="15">
      <c r="B156" s="6" t="s">
        <v>246</v>
      </c>
      <c r="C156" s="6" t="str">
        <f>INDEX('Demand forecast'!$M$9:$M$5832,MATCH($B156,'Demand forecast'!$B$9:$B$5832,0))</f>
        <v>Yes</v>
      </c>
      <c r="D156" s="25">
        <f t="shared" si="6"/>
        <v>0</v>
      </c>
      <c r="E156" s="6" t="str">
        <f t="shared" si="7"/>
        <v>Steady/falling</v>
      </c>
      <c r="F156" s="42">
        <f>SUMIFS('Demand forecast'!$I$9:$I$5832,'Demand forecast'!$B$9:$B$5832,$B156,'Demand forecast'!$C$9:$C$5832,F$6-0)</f>
        <v>0.77376999999999996</v>
      </c>
      <c r="G156" s="42">
        <f>SUMIFS('Demand forecast'!$I$9:$I$5832,'Demand forecast'!$B$9:$B$5832,$B156,'Demand forecast'!$C$9:$C$5832,G$6-0)</f>
        <v>1.403</v>
      </c>
      <c r="H156" s="42">
        <f>SUMIFS('Demand forecast'!$I$9:$I$5832,'Demand forecast'!$B$9:$B$5832,$B156,'Demand forecast'!$C$9:$C$5832,H$6-0)</f>
        <v>0.98799999999999999</v>
      </c>
      <c r="I156" s="42">
        <f>SUMIFS('Demand forecast'!$I$9:$I$5832,'Demand forecast'!$B$9:$B$5832,$B156,'Demand forecast'!$C$9:$C$5832,I$6-0)</f>
        <v>0.96199999999999997</v>
      </c>
      <c r="J156" s="42">
        <f>SUMIFS('Demand forecast'!$I$9:$I$5832,'Demand forecast'!$B$9:$B$5832,$B156,'Demand forecast'!$C$9:$C$5832,J$6-0)</f>
        <v>0.96199999999999997</v>
      </c>
      <c r="K156" s="42">
        <f>SUMIFS('Demand forecast'!$I$9:$I$5832,'Demand forecast'!$B$9:$B$5832,$B156,'Demand forecast'!$C$9:$C$5832,K$6-0)</f>
        <v>0.73599999999999999</v>
      </c>
      <c r="L156" s="42">
        <f>SUMIFS('Demand forecast'!$I$9:$I$5832,'Demand forecast'!$B$9:$B$5832,$B156,'Demand forecast'!$C$9:$C$5832,L$6-0)</f>
        <v>0.73599999999999999</v>
      </c>
      <c r="M156" s="42">
        <f>SUMIFS('Demand forecast'!$I$9:$I$5832,'Demand forecast'!$B$9:$B$5832,$B156,'Demand forecast'!$C$9:$C$5832,M$6-0)</f>
        <v>0.73599999999999999</v>
      </c>
      <c r="N156" s="42">
        <f>SUMIFS('Demand forecast'!$I$9:$I$5832,'Demand forecast'!$B$9:$B$5832,$B156,'Demand forecast'!$C$9:$C$5832,N$6-0)</f>
        <v>0.73599999999999999</v>
      </c>
      <c r="O156" s="42">
        <f>SUMIFS('Demand forecast'!$I$9:$I$5832,'Demand forecast'!$B$9:$B$5832,$B156,'Demand forecast'!$C$9:$C$5832,O$6-0)</f>
        <v>0.73599999999999999</v>
      </c>
      <c r="P156" s="42">
        <f>SUMIFS('Demand forecast'!$I$9:$I$5832,'Demand forecast'!$B$9:$B$5832,$B156,'Demand forecast'!$C$9:$C$5832,P$6-0)</f>
        <v>0.73599999999999999</v>
      </c>
      <c r="Q156" s="42">
        <f>SUMIFS('Demand forecast'!$I$9:$I$5832,'Demand forecast'!$B$9:$B$5832,$B156,'Demand forecast'!$C$9:$C$5832,Q$6-0)</f>
        <v>0.73599999999999999</v>
      </c>
      <c r="R156" s="42">
        <f>SUMIFS('Demand forecast'!$I$9:$I$5832,'Demand forecast'!$B$9:$B$5832,$B156,'Demand forecast'!$C$9:$C$5832,R$6-0)</f>
        <v>0.73599999999999999</v>
      </c>
      <c r="S156" s="42">
        <f>SUMIFS('Demand forecast'!$I$9:$I$5832,'Demand forecast'!$B$9:$B$5832,$B156,'Demand forecast'!$C$9:$C$5832,S$6-0)</f>
        <v>0.73599999999999999</v>
      </c>
      <c r="T156" s="42">
        <f>SUMIFS('Demand forecast'!$I$9:$I$5832,'Demand forecast'!$B$9:$B$5832,$B156,'Demand forecast'!$C$9:$C$5832,T$6-0)</f>
        <v>0.73599999999999999</v>
      </c>
      <c r="U156" s="42">
        <f>SUMIFS('Demand forecast'!$I$9:$I$5832,'Demand forecast'!$B$9:$B$5832,$B156,'Demand forecast'!$C$9:$C$5832,U$6-0)</f>
        <v>0.73599999999999999</v>
      </c>
    </row>
    <row r="157" spans="2:21" ht="15">
      <c r="B157" s="6" t="s">
        <v>138</v>
      </c>
      <c r="C157" s="6" t="str">
        <f>INDEX('Demand forecast'!$M$9:$M$5832,MATCH($B157,'Demand forecast'!$B$9:$B$5832,0))</f>
        <v>No</v>
      </c>
      <c r="D157" s="25">
        <f t="shared" si="6"/>
        <v>1.2381588851969827E-2</v>
      </c>
      <c r="E157" s="6" t="str">
        <f t="shared" si="7"/>
        <v>Small growth</v>
      </c>
      <c r="F157" s="42">
        <f>SUMIFS('Demand forecast'!$I$9:$I$5832,'Demand forecast'!$B$9:$B$5832,$B157,'Demand forecast'!$C$9:$C$5832,F$6-0)</f>
        <v>29.59</v>
      </c>
      <c r="G157" s="42">
        <f>SUMIFS('Demand forecast'!$I$9:$I$5832,'Demand forecast'!$B$9:$B$5832,$B157,'Demand forecast'!$C$9:$C$5832,G$6-0)</f>
        <v>29.518000000000001</v>
      </c>
      <c r="H157" s="42">
        <f>SUMIFS('Demand forecast'!$I$9:$I$5832,'Demand forecast'!$B$9:$B$5832,$B157,'Demand forecast'!$C$9:$C$5832,H$6-0)</f>
        <v>30.231000000000002</v>
      </c>
      <c r="I157" s="42">
        <f>SUMIFS('Demand forecast'!$I$9:$I$5832,'Demand forecast'!$B$9:$B$5832,$B157,'Demand forecast'!$C$9:$C$5832,I$6-0)</f>
        <v>34.503</v>
      </c>
      <c r="J157" s="42">
        <f>SUMIFS('Demand forecast'!$I$9:$I$5832,'Demand forecast'!$B$9:$B$5832,$B157,'Demand forecast'!$C$9:$C$5832,J$6-0)</f>
        <v>31.756</v>
      </c>
      <c r="K157" s="42">
        <f>SUMIFS('Demand forecast'!$I$9:$I$5832,'Demand forecast'!$B$9:$B$5832,$B157,'Demand forecast'!$C$9:$C$5832,K$6-0)</f>
        <v>29.903400000000001</v>
      </c>
      <c r="L157" s="42">
        <f>SUMIFS('Demand forecast'!$I$9:$I$5832,'Demand forecast'!$B$9:$B$5832,$B157,'Demand forecast'!$C$9:$C$5832,L$6-0)</f>
        <v>30.53169404288851</v>
      </c>
      <c r="M157" s="42">
        <f>SUMIFS('Demand forecast'!$I$9:$I$5832,'Demand forecast'!$B$9:$B$5832,$B157,'Demand forecast'!$C$9:$C$5832,M$6-0)</f>
        <v>30.598187254177454</v>
      </c>
      <c r="N157" s="42">
        <f>SUMIFS('Demand forecast'!$I$9:$I$5832,'Demand forecast'!$B$9:$B$5832,$B157,'Demand forecast'!$C$9:$C$5832,N$6-0)</f>
        <v>32.404212690420096</v>
      </c>
      <c r="O157" s="42">
        <f>SUMIFS('Demand forecast'!$I$9:$I$5832,'Demand forecast'!$B$9:$B$5832,$B157,'Demand forecast'!$C$9:$C$5832,O$6-0)</f>
        <v>32.011650988004817</v>
      </c>
      <c r="P157" s="42">
        <f>SUMIFS('Demand forecast'!$I$9:$I$5832,'Demand forecast'!$B$9:$B$5832,$B157,'Demand forecast'!$C$9:$C$5832,P$6-0)</f>
        <v>32.067811036950616</v>
      </c>
      <c r="Q157" s="42">
        <f>SUMIFS('Demand forecast'!$I$9:$I$5832,'Demand forecast'!$B$9:$B$5832,$B157,'Demand forecast'!$C$9:$C$5832,Q$6-0)</f>
        <v>32.294210903088491</v>
      </c>
      <c r="R157" s="42">
        <f>SUMIFS('Demand forecast'!$I$9:$I$5832,'Demand forecast'!$B$9:$B$5832,$B157,'Demand forecast'!$C$9:$C$5832,R$6-0)</f>
        <v>32.693646671998565</v>
      </c>
      <c r="S157" s="42">
        <f>SUMIFS('Demand forecast'!$I$9:$I$5832,'Demand forecast'!$B$9:$B$5832,$B157,'Demand forecast'!$C$9:$C$5832,S$6-0)</f>
        <v>33.059942494831652</v>
      </c>
      <c r="T157" s="42">
        <f>SUMIFS('Demand forecast'!$I$9:$I$5832,'Demand forecast'!$B$9:$B$5832,$B157,'Demand forecast'!$C$9:$C$5832,T$6-0)</f>
        <v>33.583688273360011</v>
      </c>
      <c r="U157" s="42">
        <f>SUMIFS('Demand forecast'!$I$9:$I$5832,'Demand forecast'!$B$9:$B$5832,$B157,'Demand forecast'!$C$9:$C$5832,U$6-0)</f>
        <v>34.107434051888376</v>
      </c>
    </row>
    <row r="158" spans="2:21" ht="15">
      <c r="B158" s="6" t="s">
        <v>157</v>
      </c>
      <c r="C158" s="6" t="str">
        <f>INDEX('Demand forecast'!$M$9:$M$5832,MATCH($B158,'Demand forecast'!$B$9:$B$5832,0))</f>
        <v>No</v>
      </c>
      <c r="D158" s="25">
        <f t="shared" si="6"/>
        <v>5.6785742021594476E-3</v>
      </c>
      <c r="E158" s="6" t="str">
        <f t="shared" si="7"/>
        <v>Small growth</v>
      </c>
      <c r="F158" s="42">
        <f>SUMIFS('Demand forecast'!$I$9:$I$5832,'Demand forecast'!$B$9:$B$5832,$B158,'Demand forecast'!$C$9:$C$5832,F$6-0)</f>
        <v>18.995000000000001</v>
      </c>
      <c r="G158" s="42">
        <f>SUMIFS('Demand forecast'!$I$9:$I$5832,'Demand forecast'!$B$9:$B$5832,$B158,'Demand forecast'!$C$9:$C$5832,G$6-0)</f>
        <v>16.440000000000001</v>
      </c>
      <c r="H158" s="42">
        <f>SUMIFS('Demand forecast'!$I$9:$I$5832,'Demand forecast'!$B$9:$B$5832,$B158,'Demand forecast'!$C$9:$C$5832,H$6-0)</f>
        <v>16.925430401582101</v>
      </c>
      <c r="I158" s="42">
        <f>SUMIFS('Demand forecast'!$I$9:$I$5832,'Demand forecast'!$B$9:$B$5832,$B158,'Demand forecast'!$C$9:$C$5832,I$6-0)</f>
        <v>15.6564</v>
      </c>
      <c r="J158" s="42">
        <f>SUMIFS('Demand forecast'!$I$9:$I$5832,'Demand forecast'!$B$9:$B$5832,$B158,'Demand forecast'!$C$9:$C$5832,J$6-0)</f>
        <v>15.7597</v>
      </c>
      <c r="K158" s="42">
        <f>SUMIFS('Demand forecast'!$I$9:$I$5832,'Demand forecast'!$B$9:$B$5832,$B158,'Demand forecast'!$C$9:$C$5832,K$6-0)</f>
        <v>17.300786350999999</v>
      </c>
      <c r="L158" s="42">
        <f>SUMIFS('Demand forecast'!$I$9:$I$5832,'Demand forecast'!$B$9:$B$5832,$B158,'Demand forecast'!$C$9:$C$5832,L$6-0)</f>
        <v>16.869071867179983</v>
      </c>
      <c r="M158" s="42">
        <f>SUMIFS('Demand forecast'!$I$9:$I$5832,'Demand forecast'!$B$9:$B$5832,$B158,'Demand forecast'!$C$9:$C$5832,M$6-0)</f>
        <v>16.483056191032833</v>
      </c>
      <c r="N158" s="42">
        <f>SUMIFS('Demand forecast'!$I$9:$I$5832,'Demand forecast'!$B$9:$B$5832,$B158,'Demand forecast'!$C$9:$C$5832,N$6-0)</f>
        <v>16.487490551397389</v>
      </c>
      <c r="O158" s="42">
        <f>SUMIFS('Demand forecast'!$I$9:$I$5832,'Demand forecast'!$B$9:$B$5832,$B158,'Demand forecast'!$C$9:$C$5832,O$6-0)</f>
        <v>16.102855630802924</v>
      </c>
      <c r="P158" s="42">
        <f>SUMIFS('Demand forecast'!$I$9:$I$5832,'Demand forecast'!$B$9:$B$5832,$B158,'Demand forecast'!$C$9:$C$5832,P$6-0)</f>
        <v>16.116815952830258</v>
      </c>
      <c r="Q158" s="42">
        <f>SUMIFS('Demand forecast'!$I$9:$I$5832,'Demand forecast'!$B$9:$B$5832,$B158,'Demand forecast'!$C$9:$C$5832,Q$6-0)</f>
        <v>16.291592592282111</v>
      </c>
      <c r="R158" s="42">
        <f>SUMIFS('Demand forecast'!$I$9:$I$5832,'Demand forecast'!$B$9:$B$5832,$B158,'Demand forecast'!$C$9:$C$5832,R$6-0)</f>
        <v>16.631272648464375</v>
      </c>
      <c r="S158" s="42">
        <f>SUMIFS('Demand forecast'!$I$9:$I$5832,'Demand forecast'!$B$9:$B$5832,$B158,'Demand forecast'!$C$9:$C$5832,S$6-0)</f>
        <v>16.924089310021809</v>
      </c>
      <c r="T158" s="42">
        <f>SUMIFS('Demand forecast'!$I$9:$I$5832,'Demand forecast'!$B$9:$B$5832,$B158,'Demand forecast'!$C$9:$C$5832,T$6-0)</f>
        <v>17.33756802265798</v>
      </c>
      <c r="U158" s="42">
        <f>SUMIFS('Demand forecast'!$I$9:$I$5832,'Demand forecast'!$B$9:$B$5832,$B158,'Demand forecast'!$C$9:$C$5832,U$6-0)</f>
        <v>17.75104673529415</v>
      </c>
    </row>
    <row r="159" spans="2:21" ht="15">
      <c r="B159" s="6" t="s">
        <v>39</v>
      </c>
      <c r="C159" s="6" t="str">
        <f>INDEX('Demand forecast'!$M$9:$M$5832,MATCH($B159,'Demand forecast'!$B$9:$B$5832,0))</f>
        <v>No</v>
      </c>
      <c r="D159" s="25">
        <f t="shared" si="6"/>
        <v>4.7631376353736155E-3</v>
      </c>
      <c r="E159" s="6" t="str">
        <f t="shared" si="7"/>
        <v>Small growth</v>
      </c>
      <c r="F159" s="42">
        <f>SUMIFS('Demand forecast'!$I$9:$I$5832,'Demand forecast'!$B$9:$B$5832,$B159,'Demand forecast'!$C$9:$C$5832,F$6-0)</f>
        <v>26.5</v>
      </c>
      <c r="G159" s="42">
        <f>SUMIFS('Demand forecast'!$I$9:$I$5832,'Demand forecast'!$B$9:$B$5832,$B159,'Demand forecast'!$C$9:$C$5832,G$6-0)</f>
        <v>24.11</v>
      </c>
      <c r="H159" s="42">
        <f>SUMIFS('Demand forecast'!$I$9:$I$5832,'Demand forecast'!$B$9:$B$5832,$B159,'Demand forecast'!$C$9:$C$5832,H$6-0)</f>
        <v>25.913</v>
      </c>
      <c r="I159" s="42">
        <f>SUMIFS('Demand forecast'!$I$9:$I$5832,'Demand forecast'!$B$9:$B$5832,$B159,'Demand forecast'!$C$9:$C$5832,I$6-0)</f>
        <v>30.463000000000001</v>
      </c>
      <c r="J159" s="42">
        <f>SUMIFS('Demand forecast'!$I$9:$I$5832,'Demand forecast'!$B$9:$B$5832,$B159,'Demand forecast'!$C$9:$C$5832,J$6-0)</f>
        <v>26.175000000000001</v>
      </c>
      <c r="K159" s="42">
        <f>SUMIFS('Demand forecast'!$I$9:$I$5832,'Demand forecast'!$B$9:$B$5832,$B159,'Demand forecast'!$C$9:$C$5832,K$6-0)</f>
        <v>23.574999999999999</v>
      </c>
      <c r="L159" s="42">
        <f>SUMIFS('Demand forecast'!$I$9:$I$5832,'Demand forecast'!$B$9:$B$5832,$B159,'Demand forecast'!$C$9:$C$5832,L$6-0)</f>
        <v>25.76562982368899</v>
      </c>
      <c r="M159" s="42">
        <f>SUMIFS('Demand forecast'!$I$9:$I$5832,'Demand forecast'!$B$9:$B$5832,$B159,'Demand forecast'!$C$9:$C$5832,M$6-0)</f>
        <v>26.166960825902709</v>
      </c>
      <c r="N159" s="42">
        <f>SUMIFS('Demand forecast'!$I$9:$I$5832,'Demand forecast'!$B$9:$B$5832,$B159,'Demand forecast'!$C$9:$C$5832,N$6-0)</f>
        <v>26.115290895398108</v>
      </c>
      <c r="O159" s="42">
        <f>SUMIFS('Demand forecast'!$I$9:$I$5832,'Demand forecast'!$B$9:$B$5832,$B159,'Demand forecast'!$C$9:$C$5832,O$6-0)</f>
        <v>25.833169605029621</v>
      </c>
      <c r="P159" s="42">
        <f>SUMIFS('Demand forecast'!$I$9:$I$5832,'Demand forecast'!$B$9:$B$5832,$B159,'Demand forecast'!$C$9:$C$5832,P$6-0)</f>
        <v>25.814476609094786</v>
      </c>
      <c r="Q159" s="42">
        <f>SUMIFS('Demand forecast'!$I$9:$I$5832,'Demand forecast'!$B$9:$B$5832,$B159,'Demand forecast'!$C$9:$C$5832,Q$6-0)</f>
        <v>25.888105156032019</v>
      </c>
      <c r="R159" s="42">
        <f>SUMIFS('Demand forecast'!$I$9:$I$5832,'Demand forecast'!$B$9:$B$5832,$B159,'Demand forecast'!$C$9:$C$5832,R$6-0)</f>
        <v>26.107019536602682</v>
      </c>
      <c r="S159" s="42">
        <f>SUMIFS('Demand forecast'!$I$9:$I$5832,'Demand forecast'!$B$9:$B$5832,$B159,'Demand forecast'!$C$9:$C$5832,S$6-0)</f>
        <v>26.314876428569406</v>
      </c>
      <c r="T159" s="42">
        <f>SUMIFS('Demand forecast'!$I$9:$I$5832,'Demand forecast'!$B$9:$B$5832,$B159,'Demand forecast'!$C$9:$C$5832,T$6-0)</f>
        <v>26.603156522218427</v>
      </c>
      <c r="U159" s="42">
        <f>SUMIFS('Demand forecast'!$I$9:$I$5832,'Demand forecast'!$B$9:$B$5832,$B159,'Demand forecast'!$C$9:$C$5832,U$6-0)</f>
        <v>26.891436615867459</v>
      </c>
    </row>
    <row r="160" spans="2:21" ht="15">
      <c r="B160" s="6" t="s">
        <v>251</v>
      </c>
      <c r="C160" s="6" t="str">
        <f>INDEX('Demand forecast'!$M$9:$M$5832,MATCH($B160,'Demand forecast'!$B$9:$B$5832,0))</f>
        <v>Yes</v>
      </c>
      <c r="D160" s="25">
        <f t="shared" si="6"/>
        <v>0</v>
      </c>
      <c r="E160" s="6" t="str">
        <f t="shared" si="7"/>
        <v>Steady/falling</v>
      </c>
      <c r="F160" s="42">
        <f>SUMIFS('Demand forecast'!$I$9:$I$5832,'Demand forecast'!$B$9:$B$5832,$B160,'Demand forecast'!$C$9:$C$5832,F$6-0)</f>
        <v>0.90600000000000003</v>
      </c>
      <c r="G160" s="42">
        <f>SUMIFS('Demand forecast'!$I$9:$I$5832,'Demand forecast'!$B$9:$B$5832,$B160,'Demand forecast'!$C$9:$C$5832,G$6-0)</f>
        <v>4.9969999999999999</v>
      </c>
      <c r="H160" s="42">
        <f>SUMIFS('Demand forecast'!$I$9:$I$5832,'Demand forecast'!$B$9:$B$5832,$B160,'Demand forecast'!$C$9:$C$5832,H$6-0)</f>
        <v>4.2560000000000002</v>
      </c>
      <c r="I160" s="42">
        <f>SUMIFS('Demand forecast'!$I$9:$I$5832,'Demand forecast'!$B$9:$B$5832,$B160,'Demand forecast'!$C$9:$C$5832,I$6-0)</f>
        <v>4.5250000000000004</v>
      </c>
      <c r="J160" s="42">
        <f>SUMIFS('Demand forecast'!$I$9:$I$5832,'Demand forecast'!$B$9:$B$5832,$B160,'Demand forecast'!$C$9:$C$5832,J$6-0)</f>
        <v>4.5549999999999997</v>
      </c>
      <c r="K160" s="42">
        <f>SUMIFS('Demand forecast'!$I$9:$I$5832,'Demand forecast'!$B$9:$B$5832,$B160,'Demand forecast'!$C$9:$C$5832,K$6-0)</f>
        <v>5.5369000000000002</v>
      </c>
      <c r="L160" s="42">
        <f>SUMIFS('Demand forecast'!$I$9:$I$5832,'Demand forecast'!$B$9:$B$5832,$B160,'Demand forecast'!$C$9:$C$5832,L$6-0)</f>
        <v>5.5369000000000002</v>
      </c>
      <c r="M160" s="42">
        <f>SUMIFS('Demand forecast'!$I$9:$I$5832,'Demand forecast'!$B$9:$B$5832,$B160,'Demand forecast'!$C$9:$C$5832,M$6-0)</f>
        <v>5.5369000000000002</v>
      </c>
      <c r="N160" s="42">
        <f>SUMIFS('Demand forecast'!$I$9:$I$5832,'Demand forecast'!$B$9:$B$5832,$B160,'Demand forecast'!$C$9:$C$5832,N$6-0)</f>
        <v>5.5369000000000002</v>
      </c>
      <c r="O160" s="42">
        <f>SUMIFS('Demand forecast'!$I$9:$I$5832,'Demand forecast'!$B$9:$B$5832,$B160,'Demand forecast'!$C$9:$C$5832,O$6-0)</f>
        <v>5.5369000000000002</v>
      </c>
      <c r="P160" s="42">
        <f>SUMIFS('Demand forecast'!$I$9:$I$5832,'Demand forecast'!$B$9:$B$5832,$B160,'Demand forecast'!$C$9:$C$5832,P$6-0)</f>
        <v>5.5369000000000002</v>
      </c>
      <c r="Q160" s="42">
        <f>SUMIFS('Demand forecast'!$I$9:$I$5832,'Demand forecast'!$B$9:$B$5832,$B160,'Demand forecast'!$C$9:$C$5832,Q$6-0)</f>
        <v>5.5369000000000002</v>
      </c>
      <c r="R160" s="42">
        <f>SUMIFS('Demand forecast'!$I$9:$I$5832,'Demand forecast'!$B$9:$B$5832,$B160,'Demand forecast'!$C$9:$C$5832,R$6-0)</f>
        <v>5.5369000000000002</v>
      </c>
      <c r="S160" s="42">
        <f>SUMIFS('Demand forecast'!$I$9:$I$5832,'Demand forecast'!$B$9:$B$5832,$B160,'Demand forecast'!$C$9:$C$5832,S$6-0)</f>
        <v>5.5369000000000002</v>
      </c>
      <c r="T160" s="42">
        <f>SUMIFS('Demand forecast'!$I$9:$I$5832,'Demand forecast'!$B$9:$B$5832,$B160,'Demand forecast'!$C$9:$C$5832,T$6-0)</f>
        <v>5.5369000000000002</v>
      </c>
      <c r="U160" s="42">
        <f>SUMIFS('Demand forecast'!$I$9:$I$5832,'Demand forecast'!$B$9:$B$5832,$B160,'Demand forecast'!$C$9:$C$5832,U$6-0)</f>
        <v>5.5369000000000002</v>
      </c>
    </row>
    <row r="161" spans="2:21" ht="15">
      <c r="B161" s="6" t="s">
        <v>116</v>
      </c>
      <c r="C161" s="6" t="str">
        <f>INDEX('Demand forecast'!$M$9:$M$5832,MATCH($B161,'Demand forecast'!$B$9:$B$5832,0))</f>
        <v>No</v>
      </c>
      <c r="D161" s="25">
        <f t="shared" si="6"/>
        <v>2.0184669184390325E-2</v>
      </c>
      <c r="E161" s="6" t="str">
        <f t="shared" si="7"/>
        <v>High growth</v>
      </c>
      <c r="F161" s="42">
        <f>SUMIFS('Demand forecast'!$I$9:$I$5832,'Demand forecast'!$B$9:$B$5832,$B161,'Demand forecast'!$C$9:$C$5832,F$6-0)</f>
        <v>1.8779126427857378</v>
      </c>
      <c r="G161" s="42">
        <f>SUMIFS('Demand forecast'!$I$9:$I$5832,'Demand forecast'!$B$9:$B$5832,$B161,'Demand forecast'!$C$9:$C$5832,G$6-0)</f>
        <v>2.06</v>
      </c>
      <c r="H161" s="42">
        <f>SUMIFS('Demand forecast'!$I$9:$I$5832,'Demand forecast'!$B$9:$B$5832,$B161,'Demand forecast'!$C$9:$C$5832,H$6-0)</f>
        <v>1.9391020627334485</v>
      </c>
      <c r="I161" s="42">
        <f>SUMIFS('Demand forecast'!$I$9:$I$5832,'Demand forecast'!$B$9:$B$5832,$B161,'Demand forecast'!$C$9:$C$5832,I$6-0)</f>
        <v>1.9334</v>
      </c>
      <c r="J161" s="42">
        <f>SUMIFS('Demand forecast'!$I$9:$I$5832,'Demand forecast'!$B$9:$B$5832,$B161,'Demand forecast'!$C$9:$C$5832,J$6-0)</f>
        <v>1.982</v>
      </c>
      <c r="K161" s="42">
        <f>SUMIFS('Demand forecast'!$I$9:$I$5832,'Demand forecast'!$B$9:$B$5832,$B161,'Demand forecast'!$C$9:$C$5832,K$6-0)</f>
        <v>2.0975281582999998</v>
      </c>
      <c r="L161" s="42">
        <f>SUMIFS('Demand forecast'!$I$9:$I$5832,'Demand forecast'!$B$9:$B$5832,$B161,'Demand forecast'!$C$9:$C$5832,L$6-0)</f>
        <v>2.2733053431556658</v>
      </c>
      <c r="M161" s="42">
        <f>SUMIFS('Demand forecast'!$I$9:$I$5832,'Demand forecast'!$B$9:$B$5832,$B161,'Demand forecast'!$C$9:$C$5832,M$6-0)</f>
        <v>2.2634539312781223</v>
      </c>
      <c r="N161" s="42">
        <f>SUMIFS('Demand forecast'!$I$9:$I$5832,'Demand forecast'!$B$9:$B$5832,$B161,'Demand forecast'!$C$9:$C$5832,N$6-0)</f>
        <v>2.2771496077387026</v>
      </c>
      <c r="O161" s="42">
        <f>SUMIFS('Demand forecast'!$I$9:$I$5832,'Demand forecast'!$B$9:$B$5832,$B161,'Demand forecast'!$C$9:$C$5832,O$6-0)</f>
        <v>2.2594513480150296</v>
      </c>
      <c r="P161" s="42">
        <f>SUMIFS('Demand forecast'!$I$9:$I$5832,'Demand forecast'!$B$9:$B$5832,$B161,'Demand forecast'!$C$9:$C$5832,P$6-0)</f>
        <v>2.2846803252893233</v>
      </c>
      <c r="Q161" s="42">
        <f>SUMIFS('Demand forecast'!$I$9:$I$5832,'Demand forecast'!$B$9:$B$5832,$B161,'Demand forecast'!$C$9:$C$5832,Q$6-0)</f>
        <v>2.3416083558916991</v>
      </c>
      <c r="R161" s="42">
        <f>SUMIFS('Demand forecast'!$I$9:$I$5832,'Demand forecast'!$B$9:$B$5832,$B161,'Demand forecast'!$C$9:$C$5832,R$6-0)</f>
        <v>2.4314158071834377</v>
      </c>
      <c r="S161" s="42">
        <f>SUMIFS('Demand forecast'!$I$9:$I$5832,'Demand forecast'!$B$9:$B$5832,$B161,'Demand forecast'!$C$9:$C$5832,S$6-0)</f>
        <v>2.5141992831478981</v>
      </c>
      <c r="T161" s="42">
        <f>SUMIFS('Demand forecast'!$I$9:$I$5832,'Demand forecast'!$B$9:$B$5832,$B161,'Demand forecast'!$C$9:$C$5832,T$6-0)</f>
        <v>2.6177198376376833</v>
      </c>
      <c r="U161" s="42">
        <f>SUMIFS('Demand forecast'!$I$9:$I$5832,'Demand forecast'!$B$9:$B$5832,$B161,'Demand forecast'!$C$9:$C$5832,U$6-0)</f>
        <v>2.7212403921274682</v>
      </c>
    </row>
    <row r="162" spans="2:21" ht="15">
      <c r="B162" s="6" t="s">
        <v>153</v>
      </c>
      <c r="C162" s="6" t="str">
        <f>INDEX('Demand forecast'!$M$9:$M$5832,MATCH($B162,'Demand forecast'!$B$9:$B$5832,0))</f>
        <v>No</v>
      </c>
      <c r="D162" s="25">
        <f t="shared" si="6"/>
        <v>-1.6025883682428965E-3</v>
      </c>
      <c r="E162" s="6" t="str">
        <f t="shared" si="7"/>
        <v>Steady/falling</v>
      </c>
      <c r="F162" s="42">
        <f>SUMIFS('Demand forecast'!$I$9:$I$5832,'Demand forecast'!$B$9:$B$5832,$B162,'Demand forecast'!$C$9:$C$5832,F$6-0)</f>
        <v>8.33</v>
      </c>
      <c r="G162" s="42">
        <f>SUMIFS('Demand forecast'!$I$9:$I$5832,'Demand forecast'!$B$9:$B$5832,$B162,'Demand forecast'!$C$9:$C$5832,G$6-0)</f>
        <v>8.09</v>
      </c>
      <c r="H162" s="42">
        <f>SUMIFS('Demand forecast'!$I$9:$I$5832,'Demand forecast'!$B$9:$B$5832,$B162,'Demand forecast'!$C$9:$C$5832,H$6-0)</f>
        <v>7.8</v>
      </c>
      <c r="I162" s="42">
        <f>SUMIFS('Demand forecast'!$I$9:$I$5832,'Demand forecast'!$B$9:$B$5832,$B162,'Demand forecast'!$C$9:$C$5832,I$6-0)</f>
        <v>8.6750000000000007</v>
      </c>
      <c r="J162" s="42">
        <f>SUMIFS('Demand forecast'!$I$9:$I$5832,'Demand forecast'!$B$9:$B$5832,$B162,'Demand forecast'!$C$9:$C$5832,J$6-0)</f>
        <v>6.9749999999999996</v>
      </c>
      <c r="K162" s="42">
        <f>SUMIFS('Demand forecast'!$I$9:$I$5832,'Demand forecast'!$B$9:$B$5832,$B162,'Demand forecast'!$C$9:$C$5832,K$6-0)</f>
        <v>6.9249999999999998</v>
      </c>
      <c r="L162" s="42">
        <f>SUMIFS('Demand forecast'!$I$9:$I$5832,'Demand forecast'!$B$9:$B$5832,$B162,'Demand forecast'!$C$9:$C$5832,L$6-0)</f>
        <v>6.8501109505353588</v>
      </c>
      <c r="M162" s="42">
        <f>SUMIFS('Demand forecast'!$I$9:$I$5832,'Demand forecast'!$B$9:$B$5832,$B162,'Demand forecast'!$C$9:$C$5832,M$6-0)</f>
        <v>6.7623102595609854</v>
      </c>
      <c r="N162" s="42">
        <f>SUMIFS('Demand forecast'!$I$9:$I$5832,'Demand forecast'!$B$9:$B$5832,$B162,'Demand forecast'!$C$9:$C$5832,N$6-0)</f>
        <v>6.7350866672503527</v>
      </c>
      <c r="O162" s="42">
        <f>SUMIFS('Demand forecast'!$I$9:$I$5832,'Demand forecast'!$B$9:$B$5832,$B162,'Demand forecast'!$C$9:$C$5832,O$6-0)</f>
        <v>6.6204254224975898</v>
      </c>
      <c r="P162" s="42">
        <f>SUMIFS('Demand forecast'!$I$9:$I$5832,'Demand forecast'!$B$9:$B$5832,$B162,'Demand forecast'!$C$9:$C$5832,P$6-0)</f>
        <v>6.5862681205223037</v>
      </c>
      <c r="Q162" s="42">
        <f>SUMIFS('Demand forecast'!$I$9:$I$5832,'Demand forecast'!$B$9:$B$5832,$B162,'Demand forecast'!$C$9:$C$5832,Q$6-0)</f>
        <v>6.586336443790521</v>
      </c>
      <c r="R162" s="42">
        <f>SUMIFS('Demand forecast'!$I$9:$I$5832,'Demand forecast'!$B$9:$B$5832,$B162,'Demand forecast'!$C$9:$C$5832,R$6-0)</f>
        <v>6.6211995167961044</v>
      </c>
      <c r="S162" s="42">
        <f>SUMIFS('Demand forecast'!$I$9:$I$5832,'Demand forecast'!$B$9:$B$5832,$B162,'Demand forecast'!$C$9:$C$5832,S$6-0)</f>
        <v>6.6472938159894461</v>
      </c>
      <c r="T162" s="42">
        <f>SUMIFS('Demand forecast'!$I$9:$I$5832,'Demand forecast'!$B$9:$B$5832,$B162,'Demand forecast'!$C$9:$C$5832,T$6-0)</f>
        <v>6.6996172905722542</v>
      </c>
      <c r="U162" s="42">
        <f>SUMIFS('Demand forecast'!$I$9:$I$5832,'Demand forecast'!$B$9:$B$5832,$B162,'Demand forecast'!$C$9:$C$5832,U$6-0)</f>
        <v>6.7519407651550631</v>
      </c>
    </row>
    <row r="163" spans="2:21" ht="15">
      <c r="B163" s="6" t="s">
        <v>173</v>
      </c>
      <c r="C163" s="6" t="str">
        <f>INDEX('Demand forecast'!$M$9:$M$5832,MATCH($B163,'Demand forecast'!$B$9:$B$5832,0))</f>
        <v>No</v>
      </c>
      <c r="D163" s="25">
        <f t="shared" si="6"/>
        <v>0</v>
      </c>
      <c r="E163" s="6" t="str">
        <f t="shared" si="7"/>
        <v>Steady/falling</v>
      </c>
      <c r="F163" s="42">
        <f>SUMIFS('Demand forecast'!$I$9:$I$5832,'Demand forecast'!$B$9:$B$5832,$B163,'Demand forecast'!$C$9:$C$5832,F$6-0)</f>
        <v>1.728</v>
      </c>
      <c r="G163" s="42">
        <f>SUMIFS('Demand forecast'!$I$9:$I$5832,'Demand forecast'!$B$9:$B$5832,$B163,'Demand forecast'!$C$9:$C$5832,G$6-0)</f>
        <v>1.661</v>
      </c>
      <c r="H163" s="42">
        <f>SUMIFS('Demand forecast'!$I$9:$I$5832,'Demand forecast'!$B$9:$B$5832,$B163,'Demand forecast'!$C$9:$C$5832,H$6-0)</f>
        <v>1.718</v>
      </c>
      <c r="I163" s="42">
        <f>SUMIFS('Demand forecast'!$I$9:$I$5832,'Demand forecast'!$B$9:$B$5832,$B163,'Demand forecast'!$C$9:$C$5832,I$6-0)</f>
        <v>1.57</v>
      </c>
      <c r="J163" s="42">
        <f>SUMIFS('Demand forecast'!$I$9:$I$5832,'Demand forecast'!$B$9:$B$5832,$B163,'Demand forecast'!$C$9:$C$5832,J$6-0)</f>
        <v>0.23899999999999999</v>
      </c>
      <c r="K163" s="42">
        <f>SUMIFS('Demand forecast'!$I$9:$I$5832,'Demand forecast'!$B$9:$B$5832,$B163,'Demand forecast'!$C$9:$C$5832,K$6-0)</f>
        <v>0.23200000000000001</v>
      </c>
      <c r="L163" s="42">
        <f>SUMIFS('Demand forecast'!$I$9:$I$5832,'Demand forecast'!$B$9:$B$5832,$B163,'Demand forecast'!$C$9:$C$5832,L$6-0)</f>
        <v>0.23200000000000001</v>
      </c>
      <c r="M163" s="42">
        <f>SUMIFS('Demand forecast'!$I$9:$I$5832,'Demand forecast'!$B$9:$B$5832,$B163,'Demand forecast'!$C$9:$C$5832,M$6-0)</f>
        <v>0.23200000000000001</v>
      </c>
      <c r="N163" s="42">
        <f>SUMIFS('Demand forecast'!$I$9:$I$5832,'Demand forecast'!$B$9:$B$5832,$B163,'Demand forecast'!$C$9:$C$5832,N$6-0)</f>
        <v>0.23200000000000001</v>
      </c>
      <c r="O163" s="42">
        <f>SUMIFS('Demand forecast'!$I$9:$I$5832,'Demand forecast'!$B$9:$B$5832,$B163,'Demand forecast'!$C$9:$C$5832,O$6-0)</f>
        <v>0.23200000000000001</v>
      </c>
      <c r="P163" s="42">
        <f>SUMIFS('Demand forecast'!$I$9:$I$5832,'Demand forecast'!$B$9:$B$5832,$B163,'Demand forecast'!$C$9:$C$5832,P$6-0)</f>
        <v>0.23200000000000001</v>
      </c>
      <c r="Q163" s="42">
        <f>SUMIFS('Demand forecast'!$I$9:$I$5832,'Demand forecast'!$B$9:$B$5832,$B163,'Demand forecast'!$C$9:$C$5832,Q$6-0)</f>
        <v>0.23200000000000001</v>
      </c>
      <c r="R163" s="42">
        <f>SUMIFS('Demand forecast'!$I$9:$I$5832,'Demand forecast'!$B$9:$B$5832,$B163,'Demand forecast'!$C$9:$C$5832,R$6-0)</f>
        <v>0.23200000000000001</v>
      </c>
      <c r="S163" s="42">
        <f>SUMIFS('Demand forecast'!$I$9:$I$5832,'Demand forecast'!$B$9:$B$5832,$B163,'Demand forecast'!$C$9:$C$5832,S$6-0)</f>
        <v>0.23200000000000001</v>
      </c>
      <c r="T163" s="42">
        <f>SUMIFS('Demand forecast'!$I$9:$I$5832,'Demand forecast'!$B$9:$B$5832,$B163,'Demand forecast'!$C$9:$C$5832,T$6-0)</f>
        <v>0.23200000000000001</v>
      </c>
      <c r="U163" s="42">
        <f>SUMIFS('Demand forecast'!$I$9:$I$5832,'Demand forecast'!$B$9:$B$5832,$B163,'Demand forecast'!$C$9:$C$5832,U$6-0)</f>
        <v>0.23200000000000001</v>
      </c>
    </row>
    <row r="164" spans="2:21" ht="15">
      <c r="B164" s="6" t="s">
        <v>208</v>
      </c>
      <c r="C164" s="6" t="str">
        <f>INDEX('Demand forecast'!$M$9:$M$5832,MATCH($B164,'Demand forecast'!$B$9:$B$5832,0))</f>
        <v>Yes</v>
      </c>
      <c r="D164" s="25">
        <f t="shared" si="6"/>
        <v>0</v>
      </c>
      <c r="E164" s="6" t="str">
        <f t="shared" si="7"/>
        <v>Steady/falling</v>
      </c>
      <c r="F164" s="42">
        <f>SUMIFS('Demand forecast'!$I$9:$I$5832,'Demand forecast'!$B$9:$B$5832,$B164,'Demand forecast'!$C$9:$C$5832,F$6-0)</f>
        <v>8.1639999999999997</v>
      </c>
      <c r="G164" s="42">
        <f>SUMIFS('Demand forecast'!$I$9:$I$5832,'Demand forecast'!$B$9:$B$5832,$B164,'Demand forecast'!$C$9:$C$5832,G$6-0)</f>
        <v>8.1839999999999993</v>
      </c>
      <c r="H164" s="42">
        <f>SUMIFS('Demand forecast'!$I$9:$I$5832,'Demand forecast'!$B$9:$B$5832,$B164,'Demand forecast'!$C$9:$C$5832,H$6-0)</f>
        <v>8.2919999999999998</v>
      </c>
      <c r="I164" s="42">
        <f>SUMIFS('Demand forecast'!$I$9:$I$5832,'Demand forecast'!$B$9:$B$5832,$B164,'Demand forecast'!$C$9:$C$5832,I$6-0)</f>
        <v>8.4760000000000009</v>
      </c>
      <c r="J164" s="42">
        <f>SUMIFS('Demand forecast'!$I$9:$I$5832,'Demand forecast'!$B$9:$B$5832,$B164,'Demand forecast'!$C$9:$C$5832,J$6-0)</f>
        <v>8.2010000000000005</v>
      </c>
      <c r="K164" s="42">
        <f>SUMIFS('Demand forecast'!$I$9:$I$5832,'Demand forecast'!$B$9:$B$5832,$B164,'Demand forecast'!$C$9:$C$5832,K$6-0)</f>
        <v>8.0519999999999996</v>
      </c>
      <c r="L164" s="42">
        <f>SUMIFS('Demand forecast'!$I$9:$I$5832,'Demand forecast'!$B$9:$B$5832,$B164,'Demand forecast'!$C$9:$C$5832,L$6-0)</f>
        <v>8.0519999999999996</v>
      </c>
      <c r="M164" s="42">
        <f>SUMIFS('Demand forecast'!$I$9:$I$5832,'Demand forecast'!$B$9:$B$5832,$B164,'Demand forecast'!$C$9:$C$5832,M$6-0)</f>
        <v>8.0519999999999996</v>
      </c>
      <c r="N164" s="42">
        <f>SUMIFS('Demand forecast'!$I$9:$I$5832,'Demand forecast'!$B$9:$B$5832,$B164,'Demand forecast'!$C$9:$C$5832,N$6-0)</f>
        <v>8.0519999999999996</v>
      </c>
      <c r="O164" s="42">
        <f>SUMIFS('Demand forecast'!$I$9:$I$5832,'Demand forecast'!$B$9:$B$5832,$B164,'Demand forecast'!$C$9:$C$5832,O$6-0)</f>
        <v>8.0519999999999996</v>
      </c>
      <c r="P164" s="42">
        <f>SUMIFS('Demand forecast'!$I$9:$I$5832,'Demand forecast'!$B$9:$B$5832,$B164,'Demand forecast'!$C$9:$C$5832,P$6-0)</f>
        <v>8.0519999999999996</v>
      </c>
      <c r="Q164" s="42">
        <f>SUMIFS('Demand forecast'!$I$9:$I$5832,'Demand forecast'!$B$9:$B$5832,$B164,'Demand forecast'!$C$9:$C$5832,Q$6-0)</f>
        <v>8.0519999999999996</v>
      </c>
      <c r="R164" s="42">
        <f>SUMIFS('Demand forecast'!$I$9:$I$5832,'Demand forecast'!$B$9:$B$5832,$B164,'Demand forecast'!$C$9:$C$5832,R$6-0)</f>
        <v>8.0519999999999996</v>
      </c>
      <c r="S164" s="42">
        <f>SUMIFS('Demand forecast'!$I$9:$I$5832,'Demand forecast'!$B$9:$B$5832,$B164,'Demand forecast'!$C$9:$C$5832,S$6-0)</f>
        <v>8.0519999999999996</v>
      </c>
      <c r="T164" s="42">
        <f>SUMIFS('Demand forecast'!$I$9:$I$5832,'Demand forecast'!$B$9:$B$5832,$B164,'Demand forecast'!$C$9:$C$5832,T$6-0)</f>
        <v>8.0519999999999996</v>
      </c>
      <c r="U164" s="42">
        <f>SUMIFS('Demand forecast'!$I$9:$I$5832,'Demand forecast'!$B$9:$B$5832,$B164,'Demand forecast'!$C$9:$C$5832,U$6-0)</f>
        <v>8.0519999999999996</v>
      </c>
    </row>
    <row r="165" spans="2:21" ht="15">
      <c r="B165" s="6" t="s">
        <v>93</v>
      </c>
      <c r="C165" s="6" t="str">
        <f>INDEX('Demand forecast'!$M$9:$M$5832,MATCH($B165,'Demand forecast'!$B$9:$B$5832,0))</f>
        <v>No</v>
      </c>
      <c r="D165" s="25">
        <f t="shared" si="6"/>
        <v>1.3778010492747184E-2</v>
      </c>
      <c r="E165" s="6" t="str">
        <f t="shared" si="7"/>
        <v>Small growth</v>
      </c>
      <c r="F165" s="42">
        <f>SUMIFS('Demand forecast'!$I$9:$I$5832,'Demand forecast'!$B$9:$B$5832,$B165,'Demand forecast'!$C$9:$C$5832,F$6-0)</f>
        <v>17.956</v>
      </c>
      <c r="G165" s="42">
        <f>SUMIFS('Demand forecast'!$I$9:$I$5832,'Demand forecast'!$B$9:$B$5832,$B165,'Demand forecast'!$C$9:$C$5832,G$6-0)</f>
        <v>18.28</v>
      </c>
      <c r="H165" s="42">
        <f>SUMIFS('Demand forecast'!$I$9:$I$5832,'Demand forecast'!$B$9:$B$5832,$B165,'Demand forecast'!$C$9:$C$5832,H$6-0)</f>
        <v>21.087665897482239</v>
      </c>
      <c r="I165" s="42">
        <f>SUMIFS('Demand forecast'!$I$9:$I$5832,'Demand forecast'!$B$9:$B$5832,$B165,'Demand forecast'!$C$9:$C$5832,I$6-0)</f>
        <v>19.781199999999998</v>
      </c>
      <c r="J165" s="42">
        <f>SUMIFS('Demand forecast'!$I$9:$I$5832,'Demand forecast'!$B$9:$B$5832,$B165,'Demand forecast'!$C$9:$C$5832,J$6-0)</f>
        <v>19.408974144999998</v>
      </c>
      <c r="K165" s="42">
        <f>SUMIFS('Demand forecast'!$I$9:$I$5832,'Demand forecast'!$B$9:$B$5832,$B165,'Demand forecast'!$C$9:$C$5832,K$6-0)</f>
        <v>20.461300432000002</v>
      </c>
      <c r="L165" s="42">
        <f>SUMIFS('Demand forecast'!$I$9:$I$5832,'Demand forecast'!$B$9:$B$5832,$B165,'Demand forecast'!$C$9:$C$5832,L$6-0)</f>
        <v>21.822275277068698</v>
      </c>
      <c r="M165" s="42">
        <f>SUMIFS('Demand forecast'!$I$9:$I$5832,'Demand forecast'!$B$9:$B$5832,$B165,'Demand forecast'!$C$9:$C$5832,M$6-0)</f>
        <v>22.492505331297565</v>
      </c>
      <c r="N165" s="42">
        <f>SUMIFS('Demand forecast'!$I$9:$I$5832,'Demand forecast'!$B$9:$B$5832,$B165,'Demand forecast'!$C$9:$C$5832,N$6-0)</f>
        <v>22.87965712203604</v>
      </c>
      <c r="O165" s="42">
        <f>SUMIFS('Demand forecast'!$I$9:$I$5832,'Demand forecast'!$B$9:$B$5832,$B165,'Demand forecast'!$C$9:$C$5832,O$6-0)</f>
        <v>22.775680247729746</v>
      </c>
      <c r="P165" s="42">
        <f>SUMIFS('Demand forecast'!$I$9:$I$5832,'Demand forecast'!$B$9:$B$5832,$B165,'Demand forecast'!$C$9:$C$5832,P$6-0)</f>
        <v>22.887869221777578</v>
      </c>
      <c r="Q165" s="42">
        <f>SUMIFS('Demand forecast'!$I$9:$I$5832,'Demand forecast'!$B$9:$B$5832,$B165,'Demand forecast'!$C$9:$C$5832,Q$6-0)</f>
        <v>23.117167234301974</v>
      </c>
      <c r="R165" s="42">
        <f>SUMIFS('Demand forecast'!$I$9:$I$5832,'Demand forecast'!$B$9:$B$5832,$B165,'Demand forecast'!$C$9:$C$5832,R$6-0)</f>
        <v>23.466753327906165</v>
      </c>
      <c r="S165" s="42">
        <f>SUMIFS('Demand forecast'!$I$9:$I$5832,'Demand forecast'!$B$9:$B$5832,$B165,'Demand forecast'!$C$9:$C$5832,S$6-0)</f>
        <v>23.802760923619342</v>
      </c>
      <c r="T165" s="42">
        <f>SUMIFS('Demand forecast'!$I$9:$I$5832,'Demand forecast'!$B$9:$B$5832,$B165,'Demand forecast'!$C$9:$C$5832,T$6-0)</f>
        <v>24.242536286722935</v>
      </c>
      <c r="U165" s="42">
        <f>SUMIFS('Demand forecast'!$I$9:$I$5832,'Demand forecast'!$B$9:$B$5832,$B165,'Demand forecast'!$C$9:$C$5832,U$6-0)</f>
        <v>24.682311649826527</v>
      </c>
    </row>
    <row r="166" spans="2:21" ht="15">
      <c r="B166" s="6" t="s">
        <v>104</v>
      </c>
      <c r="C166" s="6" t="str">
        <f>INDEX('Demand forecast'!$M$9:$M$5832,MATCH($B166,'Demand forecast'!$B$9:$B$5832,0))</f>
        <v>No</v>
      </c>
      <c r="D166" s="25">
        <f t="shared" si="6"/>
        <v>1.7314109700796054E-2</v>
      </c>
      <c r="E166" s="6" t="str">
        <f t="shared" si="7"/>
        <v>Small growth</v>
      </c>
      <c r="F166" s="42">
        <f>SUMIFS('Demand forecast'!$I$9:$I$5832,'Demand forecast'!$B$9:$B$5832,$B166,'Demand forecast'!$C$9:$C$5832,F$6-0)</f>
        <v>63.658000000000001</v>
      </c>
      <c r="G166" s="42">
        <f>SUMIFS('Demand forecast'!$I$9:$I$5832,'Demand forecast'!$B$9:$B$5832,$B166,'Demand forecast'!$C$9:$C$5832,G$6-0)</f>
        <v>66.213342181467183</v>
      </c>
      <c r="H166" s="42">
        <f>SUMIFS('Demand forecast'!$I$9:$I$5832,'Demand forecast'!$B$9:$B$5832,$B166,'Demand forecast'!$C$9:$C$5832,H$6-0)</f>
        <v>67.836850306616398</v>
      </c>
      <c r="I166" s="42">
        <f>SUMIFS('Demand forecast'!$I$9:$I$5832,'Demand forecast'!$B$9:$B$5832,$B166,'Demand forecast'!$C$9:$C$5832,I$6-0)</f>
        <v>60.986800000000002</v>
      </c>
      <c r="J166" s="42">
        <f>SUMIFS('Demand forecast'!$I$9:$I$5832,'Demand forecast'!$B$9:$B$5832,$B166,'Demand forecast'!$C$9:$C$5832,J$6-0)</f>
        <v>63.429299999999998</v>
      </c>
      <c r="K166" s="42">
        <f>SUMIFS('Demand forecast'!$I$9:$I$5832,'Demand forecast'!$B$9:$B$5832,$B166,'Demand forecast'!$C$9:$C$5832,K$6-0)</f>
        <v>66.964755479000004</v>
      </c>
      <c r="L166" s="42">
        <f>SUMIFS('Demand forecast'!$I$9:$I$5832,'Demand forecast'!$B$9:$B$5832,$B166,'Demand forecast'!$C$9:$C$5832,L$6-0)</f>
        <v>71.165296883370885</v>
      </c>
      <c r="M166" s="42">
        <f>SUMIFS('Demand forecast'!$I$9:$I$5832,'Demand forecast'!$B$9:$B$5832,$B166,'Demand forecast'!$C$9:$C$5832,M$6-0)</f>
        <v>74.785055108497048</v>
      </c>
      <c r="N166" s="42">
        <f>SUMIFS('Demand forecast'!$I$9:$I$5832,'Demand forecast'!$B$9:$B$5832,$B166,'Demand forecast'!$C$9:$C$5832,N$6-0)</f>
        <v>76.92776450841032</v>
      </c>
      <c r="O166" s="42">
        <f>SUMIFS('Demand forecast'!$I$9:$I$5832,'Demand forecast'!$B$9:$B$5832,$B166,'Demand forecast'!$C$9:$C$5832,O$6-0)</f>
        <v>77.840595932885293</v>
      </c>
      <c r="P166" s="42">
        <f>SUMIFS('Demand forecast'!$I$9:$I$5832,'Demand forecast'!$B$9:$B$5832,$B166,'Demand forecast'!$C$9:$C$5832,P$6-0)</f>
        <v>79.390016250482972</v>
      </c>
      <c r="Q166" s="42">
        <f>SUMIFS('Demand forecast'!$I$9:$I$5832,'Demand forecast'!$B$9:$B$5832,$B166,'Demand forecast'!$C$9:$C$5832,Q$6-0)</f>
        <v>80.694676639424884</v>
      </c>
      <c r="R166" s="42">
        <f>SUMIFS('Demand forecast'!$I$9:$I$5832,'Demand forecast'!$B$9:$B$5832,$B166,'Demand forecast'!$C$9:$C$5832,R$6-0)</f>
        <v>81.703547887342225</v>
      </c>
      <c r="S166" s="42">
        <f>SUMIFS('Demand forecast'!$I$9:$I$5832,'Demand forecast'!$B$9:$B$5832,$B166,'Demand forecast'!$C$9:$C$5832,S$6-0)</f>
        <v>82.898376330689103</v>
      </c>
      <c r="T166" s="42">
        <f>SUMIFS('Demand forecast'!$I$9:$I$5832,'Demand forecast'!$B$9:$B$5832,$B166,'Demand forecast'!$C$9:$C$5832,T$6-0)</f>
        <v>82.976506009963572</v>
      </c>
      <c r="U166" s="42">
        <f>SUMIFS('Demand forecast'!$I$9:$I$5832,'Demand forecast'!$B$9:$B$5832,$B166,'Demand forecast'!$C$9:$C$5832,U$6-0)</f>
        <v>83.054635689238054</v>
      </c>
    </row>
    <row r="167" spans="2:21" ht="15">
      <c r="B167" s="6" t="s">
        <v>105</v>
      </c>
      <c r="C167" s="6" t="str">
        <f>INDEX('Demand forecast'!$M$9:$M$5832,MATCH($B167,'Demand forecast'!$B$9:$B$5832,0))</f>
        <v>No</v>
      </c>
      <c r="D167" s="25">
        <f t="shared" si="6"/>
        <v>-1.0281271960947969E-3</v>
      </c>
      <c r="E167" s="6" t="str">
        <f t="shared" si="7"/>
        <v>Steady/falling</v>
      </c>
      <c r="F167" s="42">
        <f>SUMIFS('Demand forecast'!$I$9:$I$5832,'Demand forecast'!$B$9:$B$5832,$B167,'Demand forecast'!$C$9:$C$5832,F$6-0)</f>
        <v>32.876000000000005</v>
      </c>
      <c r="G167" s="42">
        <f>SUMIFS('Demand forecast'!$I$9:$I$5832,'Demand forecast'!$B$9:$B$5832,$B167,'Demand forecast'!$C$9:$C$5832,G$6-0)</f>
        <v>33.57</v>
      </c>
      <c r="H167" s="42">
        <f>SUMIFS('Demand forecast'!$I$9:$I$5832,'Demand forecast'!$B$9:$B$5832,$B167,'Demand forecast'!$C$9:$C$5832,H$6-0)</f>
        <v>38.397545534736111</v>
      </c>
      <c r="I167" s="42">
        <f>SUMIFS('Demand forecast'!$I$9:$I$5832,'Demand forecast'!$B$9:$B$5832,$B167,'Demand forecast'!$C$9:$C$5832,I$6-0)</f>
        <v>33.752299999999998</v>
      </c>
      <c r="J167" s="42">
        <f>SUMIFS('Demand forecast'!$I$9:$I$5832,'Demand forecast'!$B$9:$B$5832,$B167,'Demand forecast'!$C$9:$C$5832,J$6-0)</f>
        <v>35.688400000000001</v>
      </c>
      <c r="K167" s="42">
        <f>SUMIFS('Demand forecast'!$I$9:$I$5832,'Demand forecast'!$B$9:$B$5832,$B167,'Demand forecast'!$C$9:$C$5832,K$6-0)</f>
        <v>37.206555479999999</v>
      </c>
      <c r="L167" s="42">
        <f>SUMIFS('Demand forecast'!$I$9:$I$5832,'Demand forecast'!$B$9:$B$5832,$B167,'Demand forecast'!$C$9:$C$5832,L$6-0)</f>
        <v>38.95583939197045</v>
      </c>
      <c r="M167" s="42">
        <f>SUMIFS('Demand forecast'!$I$9:$I$5832,'Demand forecast'!$B$9:$B$5832,$B167,'Demand forecast'!$C$9:$C$5832,M$6-0)</f>
        <v>38.88328439596738</v>
      </c>
      <c r="N167" s="42">
        <f>SUMIFS('Demand forecast'!$I$9:$I$5832,'Demand forecast'!$B$9:$B$5832,$B167,'Demand forecast'!$C$9:$C$5832,N$6-0)</f>
        <v>36.579277064083563</v>
      </c>
      <c r="O167" s="42">
        <f>SUMIFS('Demand forecast'!$I$9:$I$5832,'Demand forecast'!$B$9:$B$5832,$B167,'Demand forecast'!$C$9:$C$5832,O$6-0)</f>
        <v>36.250099349326739</v>
      </c>
      <c r="P167" s="42">
        <f>SUMIFS('Demand forecast'!$I$9:$I$5832,'Demand forecast'!$B$9:$B$5832,$B167,'Demand forecast'!$C$9:$C$5832,P$6-0)</f>
        <v>36.378181379314647</v>
      </c>
      <c r="Q167" s="42">
        <f>SUMIFS('Demand forecast'!$I$9:$I$5832,'Demand forecast'!$B$9:$B$5832,$B167,'Demand forecast'!$C$9:$C$5832,Q$6-0)</f>
        <v>36.67955440079681</v>
      </c>
      <c r="R167" s="42">
        <f>SUMIFS('Demand forecast'!$I$9:$I$5832,'Demand forecast'!$B$9:$B$5832,$B167,'Demand forecast'!$C$9:$C$5832,R$6-0)</f>
        <v>37.112877367520191</v>
      </c>
      <c r="S167" s="42">
        <f>SUMIFS('Demand forecast'!$I$9:$I$5832,'Demand forecast'!$B$9:$B$5832,$B167,'Demand forecast'!$C$9:$C$5832,S$6-0)</f>
        <v>37.738471604687106</v>
      </c>
      <c r="T167" s="42">
        <f>SUMIFS('Demand forecast'!$I$9:$I$5832,'Demand forecast'!$B$9:$B$5832,$B167,'Demand forecast'!$C$9:$C$5832,T$6-0)</f>
        <v>38.167662918004666</v>
      </c>
      <c r="U167" s="42">
        <f>SUMIFS('Demand forecast'!$I$9:$I$5832,'Demand forecast'!$B$9:$B$5832,$B167,'Demand forecast'!$C$9:$C$5832,U$6-0)</f>
        <v>38.596854231322233</v>
      </c>
    </row>
    <row r="168" spans="2:21" ht="15">
      <c r="B168" s="6" t="s">
        <v>152</v>
      </c>
      <c r="C168" s="6" t="str">
        <f>INDEX('Demand forecast'!$M$9:$M$5832,MATCH($B168,'Demand forecast'!$B$9:$B$5832,0))</f>
        <v>No</v>
      </c>
      <c r="D168" s="25">
        <f t="shared" si="6"/>
        <v>2.0833411702902316E-2</v>
      </c>
      <c r="E168" s="6" t="str">
        <f t="shared" si="7"/>
        <v>High growth</v>
      </c>
      <c r="F168" s="42">
        <f>SUMIFS('Demand forecast'!$I$9:$I$5832,'Demand forecast'!$B$9:$B$5832,$B168,'Demand forecast'!$C$9:$C$5832,F$6-0)</f>
        <v>14.743</v>
      </c>
      <c r="G168" s="42">
        <f>SUMIFS('Demand forecast'!$I$9:$I$5832,'Demand forecast'!$B$9:$B$5832,$B168,'Demand forecast'!$C$9:$C$5832,G$6-0)</f>
        <v>14.26</v>
      </c>
      <c r="H168" s="42">
        <f>SUMIFS('Demand forecast'!$I$9:$I$5832,'Demand forecast'!$B$9:$B$5832,$B168,'Demand forecast'!$C$9:$C$5832,H$6-0)</f>
        <v>17.493985347355267</v>
      </c>
      <c r="I168" s="42">
        <f>SUMIFS('Demand forecast'!$I$9:$I$5832,'Demand forecast'!$B$9:$B$5832,$B168,'Demand forecast'!$C$9:$C$5832,I$6-0)</f>
        <v>15.651400000000001</v>
      </c>
      <c r="J168" s="42">
        <f>SUMIFS('Demand forecast'!$I$9:$I$5832,'Demand forecast'!$B$9:$B$5832,$B168,'Demand forecast'!$C$9:$C$5832,J$6-0)</f>
        <v>16.064399999999999</v>
      </c>
      <c r="K168" s="42">
        <f>SUMIFS('Demand forecast'!$I$9:$I$5832,'Demand forecast'!$B$9:$B$5832,$B168,'Demand forecast'!$C$9:$C$5832,K$6-0)</f>
        <v>15.984726882000002</v>
      </c>
      <c r="L168" s="42">
        <f>SUMIFS('Demand forecast'!$I$9:$I$5832,'Demand forecast'!$B$9:$B$5832,$B168,'Demand forecast'!$C$9:$C$5832,L$6-0)</f>
        <v>17.200847325212841</v>
      </c>
      <c r="M168" s="42">
        <f>SUMIFS('Demand forecast'!$I$9:$I$5832,'Demand forecast'!$B$9:$B$5832,$B168,'Demand forecast'!$C$9:$C$5832,M$6-0)</f>
        <v>18.113628289843195</v>
      </c>
      <c r="N168" s="42">
        <f>SUMIFS('Demand forecast'!$I$9:$I$5832,'Demand forecast'!$B$9:$B$5832,$B168,'Demand forecast'!$C$9:$C$5832,N$6-0)</f>
        <v>18.882011792411181</v>
      </c>
      <c r="O168" s="42">
        <f>SUMIFS('Demand forecast'!$I$9:$I$5832,'Demand forecast'!$B$9:$B$5832,$B168,'Demand forecast'!$C$9:$C$5832,O$6-0)</f>
        <v>18.70920493502474</v>
      </c>
      <c r="P168" s="42">
        <f>SUMIFS('Demand forecast'!$I$9:$I$5832,'Demand forecast'!$B$9:$B$5832,$B168,'Demand forecast'!$C$9:$C$5832,P$6-0)</f>
        <v>18.812543967915637</v>
      </c>
      <c r="Q168" s="42">
        <f>SUMIFS('Demand forecast'!$I$9:$I$5832,'Demand forecast'!$B$9:$B$5832,$B168,'Demand forecast'!$C$9:$C$5832,Q$6-0)</f>
        <v>19.047491346294411</v>
      </c>
      <c r="R168" s="42">
        <f>SUMIFS('Demand forecast'!$I$9:$I$5832,'Demand forecast'!$B$9:$B$5832,$B168,'Demand forecast'!$C$9:$C$5832,R$6-0)</f>
        <v>19.41738161561323</v>
      </c>
      <c r="S168" s="42">
        <f>SUMIFS('Demand forecast'!$I$9:$I$5832,'Demand forecast'!$B$9:$B$5832,$B168,'Demand forecast'!$C$9:$C$5832,S$6-0)</f>
        <v>19.768746592644732</v>
      </c>
      <c r="T168" s="42">
        <f>SUMIFS('Demand forecast'!$I$9:$I$5832,'Demand forecast'!$B$9:$B$5832,$B168,'Demand forecast'!$C$9:$C$5832,T$6-0)</f>
        <v>20.238506060473377</v>
      </c>
      <c r="U168" s="42">
        <f>SUMIFS('Demand forecast'!$I$9:$I$5832,'Demand forecast'!$B$9:$B$5832,$B168,'Demand forecast'!$C$9:$C$5832,U$6-0)</f>
        <v>20.708265528302029</v>
      </c>
    </row>
    <row r="169" spans="2:21" ht="15">
      <c r="B169" s="6" t="s">
        <v>255</v>
      </c>
      <c r="C169" s="6" t="str">
        <f>INDEX('Demand forecast'!$M$9:$M$5832,MATCH($B169,'Demand forecast'!$B$9:$B$5832,0))</f>
        <v>Yes</v>
      </c>
      <c r="D169" s="25">
        <f t="shared" si="6"/>
        <v>0</v>
      </c>
      <c r="E169" s="6" t="str">
        <f t="shared" si="7"/>
        <v>Steady/falling</v>
      </c>
      <c r="F169" s="42">
        <f>SUMIFS('Demand forecast'!$I$9:$I$5832,'Demand forecast'!$B$9:$B$5832,$B169,'Demand forecast'!$C$9:$C$5832,F$6-0)</f>
        <v>17.265578999999999</v>
      </c>
      <c r="G169" s="42">
        <f>SUMIFS('Demand forecast'!$I$9:$I$5832,'Demand forecast'!$B$9:$B$5832,$B169,'Demand forecast'!$C$9:$C$5832,G$6-0)</f>
        <v>17.265578999999999</v>
      </c>
      <c r="H169" s="42">
        <f>SUMIFS('Demand forecast'!$I$9:$I$5832,'Demand forecast'!$B$9:$B$5832,$B169,'Demand forecast'!$C$9:$C$5832,H$6-0)</f>
        <v>17.411000000000001</v>
      </c>
      <c r="I169" s="42">
        <f>SUMIFS('Demand forecast'!$I$9:$I$5832,'Demand forecast'!$B$9:$B$5832,$B169,'Demand forecast'!$C$9:$C$5832,I$6-0)</f>
        <v>17.975999999999999</v>
      </c>
      <c r="J169" s="42">
        <f>SUMIFS('Demand forecast'!$I$9:$I$5832,'Demand forecast'!$B$9:$B$5832,$B169,'Demand forecast'!$C$9:$C$5832,J$6-0)</f>
        <v>20.294</v>
      </c>
      <c r="K169" s="42">
        <f>SUMIFS('Demand forecast'!$I$9:$I$5832,'Demand forecast'!$B$9:$B$5832,$B169,'Demand forecast'!$C$9:$C$5832,K$6-0)</f>
        <v>19.9907</v>
      </c>
      <c r="L169" s="42">
        <f>SUMIFS('Demand forecast'!$I$9:$I$5832,'Demand forecast'!$B$9:$B$5832,$B169,'Demand forecast'!$C$9:$C$5832,L$6-0)</f>
        <v>19.9907</v>
      </c>
      <c r="M169" s="42">
        <f>SUMIFS('Demand forecast'!$I$9:$I$5832,'Demand forecast'!$B$9:$B$5832,$B169,'Demand forecast'!$C$9:$C$5832,M$6-0)</f>
        <v>19.9907</v>
      </c>
      <c r="N169" s="42">
        <f>SUMIFS('Demand forecast'!$I$9:$I$5832,'Demand forecast'!$B$9:$B$5832,$B169,'Demand forecast'!$C$9:$C$5832,N$6-0)</f>
        <v>19.9907</v>
      </c>
      <c r="O169" s="42">
        <f>SUMIFS('Demand forecast'!$I$9:$I$5832,'Demand forecast'!$B$9:$B$5832,$B169,'Demand forecast'!$C$9:$C$5832,O$6-0)</f>
        <v>19.9907</v>
      </c>
      <c r="P169" s="42">
        <f>SUMIFS('Demand forecast'!$I$9:$I$5832,'Demand forecast'!$B$9:$B$5832,$B169,'Demand forecast'!$C$9:$C$5832,P$6-0)</f>
        <v>19.9907</v>
      </c>
      <c r="Q169" s="42">
        <f>SUMIFS('Demand forecast'!$I$9:$I$5832,'Demand forecast'!$B$9:$B$5832,$B169,'Demand forecast'!$C$9:$C$5832,Q$6-0)</f>
        <v>19.9907</v>
      </c>
      <c r="R169" s="42">
        <f>SUMIFS('Demand forecast'!$I$9:$I$5832,'Demand forecast'!$B$9:$B$5832,$B169,'Demand forecast'!$C$9:$C$5832,R$6-0)</f>
        <v>19.9907</v>
      </c>
      <c r="S169" s="42">
        <f>SUMIFS('Demand forecast'!$I$9:$I$5832,'Demand forecast'!$B$9:$B$5832,$B169,'Demand forecast'!$C$9:$C$5832,S$6-0)</f>
        <v>19.9907</v>
      </c>
      <c r="T169" s="42">
        <f>SUMIFS('Demand forecast'!$I$9:$I$5832,'Demand forecast'!$B$9:$B$5832,$B169,'Demand forecast'!$C$9:$C$5832,T$6-0)</f>
        <v>19.9907</v>
      </c>
      <c r="U169" s="42">
        <f>SUMIFS('Demand forecast'!$I$9:$I$5832,'Demand forecast'!$B$9:$B$5832,$B169,'Demand forecast'!$C$9:$C$5832,U$6-0)</f>
        <v>19.9907</v>
      </c>
    </row>
    <row r="170" spans="2:21" ht="15">
      <c r="B170" s="6" t="s">
        <v>170</v>
      </c>
      <c r="C170" s="6" t="str">
        <f>INDEX('Demand forecast'!$M$9:$M$5832,MATCH($B170,'Demand forecast'!$B$9:$B$5832,0))</f>
        <v>No</v>
      </c>
      <c r="D170" s="25">
        <f t="shared" si="6"/>
        <v>0.17693990537262971</v>
      </c>
      <c r="E170" s="6" t="str">
        <f t="shared" si="7"/>
        <v>High growth</v>
      </c>
      <c r="F170" s="42">
        <f>SUMIFS('Demand forecast'!$I$9:$I$5832,'Demand forecast'!$B$9:$B$5832,$B170,'Demand forecast'!$C$9:$C$5832,F$6-0)</f>
        <v>2.46</v>
      </c>
      <c r="G170" s="42">
        <f>SUMIFS('Demand forecast'!$I$9:$I$5832,'Demand forecast'!$B$9:$B$5832,$B170,'Demand forecast'!$C$9:$C$5832,G$6-0)</f>
        <v>3.98</v>
      </c>
      <c r="H170" s="42">
        <f>SUMIFS('Demand forecast'!$I$9:$I$5832,'Demand forecast'!$B$9:$B$5832,$B170,'Demand forecast'!$C$9:$C$5832,H$6-0)</f>
        <v>4.5449999999999999</v>
      </c>
      <c r="I170" s="42">
        <f>SUMIFS('Demand forecast'!$I$9:$I$5832,'Demand forecast'!$B$9:$B$5832,$B170,'Demand forecast'!$C$9:$C$5832,I$6-0)</f>
        <v>4.8979999999999997</v>
      </c>
      <c r="J170" s="42">
        <f>SUMIFS('Demand forecast'!$I$9:$I$5832,'Demand forecast'!$B$9:$B$5832,$B170,'Demand forecast'!$C$9:$C$5832,J$6-0)</f>
        <v>4.6580000000000004</v>
      </c>
      <c r="K170" s="42">
        <f>SUMIFS('Demand forecast'!$I$9:$I$5832,'Demand forecast'!$B$9:$B$5832,$B170,'Demand forecast'!$C$9:$C$5832,K$6-0)</f>
        <v>3.9449999999999998</v>
      </c>
      <c r="L170" s="42">
        <f>SUMIFS('Demand forecast'!$I$9:$I$5832,'Demand forecast'!$B$9:$B$5832,$B170,'Demand forecast'!$C$9:$C$5832,L$6-0)</f>
        <v>4.7319392611675317</v>
      </c>
      <c r="M170" s="42">
        <f>SUMIFS('Demand forecast'!$I$9:$I$5832,'Demand forecast'!$B$9:$B$5832,$B170,'Demand forecast'!$C$9:$C$5832,M$6-0)</f>
        <v>5.3004552164178449</v>
      </c>
      <c r="N170" s="42">
        <f>SUMIFS('Demand forecast'!$I$9:$I$5832,'Demand forecast'!$B$9:$B$5832,$B170,'Demand forecast'!$C$9:$C$5832,N$6-0)</f>
        <v>5.9068655460372037</v>
      </c>
      <c r="O170" s="42">
        <f>SUMIFS('Demand forecast'!$I$9:$I$5832,'Demand forecast'!$B$9:$B$5832,$B170,'Demand forecast'!$C$9:$C$5832,O$6-0)</f>
        <v>7.9372990141369044</v>
      </c>
      <c r="P170" s="42">
        <f>SUMIFS('Demand forecast'!$I$9:$I$5832,'Demand forecast'!$B$9:$B$5832,$B170,'Demand forecast'!$C$9:$C$5832,P$6-0)</f>
        <v>13.309972967980485</v>
      </c>
      <c r="Q170" s="42">
        <f>SUMIFS('Demand forecast'!$I$9:$I$5832,'Demand forecast'!$B$9:$B$5832,$B170,'Demand forecast'!$C$9:$C$5832,Q$6-0)</f>
        <v>16.465610120785112</v>
      </c>
      <c r="R170" s="42">
        <f>SUMIFS('Demand forecast'!$I$9:$I$5832,'Demand forecast'!$B$9:$B$5832,$B170,'Demand forecast'!$C$9:$C$5832,R$6-0)</f>
        <v>18.149958907417474</v>
      </c>
      <c r="S170" s="42">
        <f>SUMIFS('Demand forecast'!$I$9:$I$5832,'Demand forecast'!$B$9:$B$5832,$B170,'Demand forecast'!$C$9:$C$5832,S$6-0)</f>
        <v>20.398635524684654</v>
      </c>
      <c r="T170" s="42">
        <f>SUMIFS('Demand forecast'!$I$9:$I$5832,'Demand forecast'!$B$9:$B$5832,$B170,'Demand forecast'!$C$9:$C$5832,T$6-0)</f>
        <v>20.451061945982435</v>
      </c>
      <c r="U170" s="42">
        <f>SUMIFS('Demand forecast'!$I$9:$I$5832,'Demand forecast'!$B$9:$B$5832,$B170,'Demand forecast'!$C$9:$C$5832,U$6-0)</f>
        <v>20.503488367280216</v>
      </c>
    </row>
    <row r="171" spans="2:21" ht="15">
      <c r="B171" s="6" t="s">
        <v>437</v>
      </c>
      <c r="C171" s="6" t="str">
        <f>INDEX('Demand forecast'!$M$9:$M$5832,MATCH($B171,'Demand forecast'!$B$9:$B$5832,0))</f>
        <v>No</v>
      </c>
      <c r="D171" s="69">
        <f>(U171/R171)^(1/($U$6-$R$6)) - 1</f>
        <v>0</v>
      </c>
      <c r="E171" s="6" t="str">
        <f t="shared" si="7"/>
        <v>Steady/falling</v>
      </c>
      <c r="F171" s="42">
        <f>SUMIFS('Demand forecast'!$I$9:$I$5832,'Demand forecast'!$B$9:$B$5832,$B171,'Demand forecast'!$C$9:$C$5832,F$6-0)</f>
        <v>0</v>
      </c>
      <c r="G171" s="42">
        <f>SUMIFS('Demand forecast'!$I$9:$I$5832,'Demand forecast'!$B$9:$B$5832,$B171,'Demand forecast'!$C$9:$C$5832,G$6-0)</f>
        <v>0</v>
      </c>
      <c r="H171" s="42">
        <f>SUMIFS('Demand forecast'!$I$9:$I$5832,'Demand forecast'!$B$9:$B$5832,$B171,'Demand forecast'!$C$9:$C$5832,H$6-0)</f>
        <v>0</v>
      </c>
      <c r="I171" s="42">
        <f>SUMIFS('Demand forecast'!$I$9:$I$5832,'Demand forecast'!$B$9:$B$5832,$B171,'Demand forecast'!$C$9:$C$5832,I$6-0)</f>
        <v>0</v>
      </c>
      <c r="J171" s="42">
        <f>SUMIFS('Demand forecast'!$I$9:$I$5832,'Demand forecast'!$B$9:$B$5832,$B171,'Demand forecast'!$C$9:$C$5832,J$6-0)</f>
        <v>0</v>
      </c>
      <c r="K171" s="42">
        <f>SUMIFS('Demand forecast'!$I$9:$I$5832,'Demand forecast'!$B$9:$B$5832,$B171,'Demand forecast'!$C$9:$C$5832,K$6-0)</f>
        <v>0</v>
      </c>
      <c r="L171" s="42">
        <f>SUMIFS('Demand forecast'!$I$9:$I$5832,'Demand forecast'!$B$9:$B$5832,$B171,'Demand forecast'!$C$9:$C$5832,L$6-0)</f>
        <v>0</v>
      </c>
      <c r="M171" s="42">
        <f>SUMIFS('Demand forecast'!$I$9:$I$5832,'Demand forecast'!$B$9:$B$5832,$B171,'Demand forecast'!$C$9:$C$5832,M$6-0)</f>
        <v>0</v>
      </c>
      <c r="N171" s="42">
        <f>SUMIFS('Demand forecast'!$I$9:$I$5832,'Demand forecast'!$B$9:$B$5832,$B171,'Demand forecast'!$C$9:$C$5832,N$6-0)</f>
        <v>0</v>
      </c>
      <c r="O171" s="42">
        <f>SUMIFS('Demand forecast'!$I$9:$I$5832,'Demand forecast'!$B$9:$B$5832,$B171,'Demand forecast'!$C$9:$C$5832,O$6-0)</f>
        <v>0</v>
      </c>
      <c r="P171" s="42">
        <f>SUMIFS('Demand forecast'!$I$9:$I$5832,'Demand forecast'!$B$9:$B$5832,$B171,'Demand forecast'!$C$9:$C$5832,P$6-0)</f>
        <v>0</v>
      </c>
      <c r="Q171" s="42">
        <f>SUMIFS('Demand forecast'!$I$9:$I$5832,'Demand forecast'!$B$9:$B$5832,$B171,'Demand forecast'!$C$9:$C$5832,Q$6-0)</f>
        <v>0</v>
      </c>
      <c r="R171" s="42">
        <f>SUMIFS('Demand forecast'!$I$9:$I$5832,'Demand forecast'!$B$9:$B$5832,$B171,'Demand forecast'!$C$9:$C$5832,R$6-0)</f>
        <v>5.0692000000000004</v>
      </c>
      <c r="S171" s="42">
        <f>SUMIFS('Demand forecast'!$I$9:$I$5832,'Demand forecast'!$B$9:$B$5832,$B171,'Demand forecast'!$C$9:$C$5832,S$6-0)</f>
        <v>5.0692000000000004</v>
      </c>
      <c r="T171" s="42">
        <f>SUMIFS('Demand forecast'!$I$9:$I$5832,'Demand forecast'!$B$9:$B$5832,$B171,'Demand forecast'!$C$9:$C$5832,T$6-0)</f>
        <v>5.0692000000000004</v>
      </c>
      <c r="U171" s="42">
        <f>SUMIFS('Demand forecast'!$I$9:$I$5832,'Demand forecast'!$B$9:$B$5832,$B171,'Demand forecast'!$C$9:$C$5832,U$6-0)</f>
        <v>5.0692000000000004</v>
      </c>
    </row>
    <row r="172" spans="2:21" ht="15">
      <c r="B172" s="76"/>
      <c r="C172" s="76"/>
      <c r="D172" s="75"/>
      <c r="E172" s="76"/>
      <c r="F172" s="42">
        <f>SUMIFS('Demand forecast'!$I$9:$I$5832,'Demand forecast'!$B$9:$B$5832,$B172,'Demand forecast'!$C$9:$C$5832,F$6-0)</f>
        <v>0</v>
      </c>
      <c r="G172" s="42">
        <f>SUMIFS('Demand forecast'!$I$9:$I$5832,'Demand forecast'!$B$9:$B$5832,$B172,'Demand forecast'!$C$9:$C$5832,G$6-0)</f>
        <v>0</v>
      </c>
      <c r="H172" s="42">
        <f>SUMIFS('Demand forecast'!$I$9:$I$5832,'Demand forecast'!$B$9:$B$5832,$B172,'Demand forecast'!$C$9:$C$5832,H$6-0)</f>
        <v>0</v>
      </c>
      <c r="I172" s="42">
        <f>SUMIFS('Demand forecast'!$I$9:$I$5832,'Demand forecast'!$B$9:$B$5832,$B172,'Demand forecast'!$C$9:$C$5832,I$6-0)</f>
        <v>0</v>
      </c>
      <c r="J172" s="42">
        <f>SUMIFS('Demand forecast'!$I$9:$I$5832,'Demand forecast'!$B$9:$B$5832,$B172,'Demand forecast'!$C$9:$C$5832,J$6-0)</f>
        <v>0</v>
      </c>
      <c r="K172" s="42">
        <f>SUMIFS('Demand forecast'!$I$9:$I$5832,'Demand forecast'!$B$9:$B$5832,$B172,'Demand forecast'!$C$9:$C$5832,K$6-0)</f>
        <v>0</v>
      </c>
      <c r="L172" s="42">
        <f>SUMIFS('Demand forecast'!$I$9:$I$5832,'Demand forecast'!$B$9:$B$5832,$B172,'Demand forecast'!$C$9:$C$5832,L$6-0)</f>
        <v>0</v>
      </c>
      <c r="M172" s="42">
        <f>SUMIFS('Demand forecast'!$I$9:$I$5832,'Demand forecast'!$B$9:$B$5832,$B172,'Demand forecast'!$C$9:$C$5832,M$6-0)</f>
        <v>0</v>
      </c>
      <c r="N172" s="42">
        <f>SUMIFS('Demand forecast'!$I$9:$I$5832,'Demand forecast'!$B$9:$B$5832,$B172,'Demand forecast'!$C$9:$C$5832,N$6-0)</f>
        <v>0</v>
      </c>
      <c r="O172" s="42">
        <f>SUMIFS('Demand forecast'!$I$9:$I$5832,'Demand forecast'!$B$9:$B$5832,$B172,'Demand forecast'!$C$9:$C$5832,O$6-0)</f>
        <v>0</v>
      </c>
      <c r="P172" s="42">
        <f>SUMIFS('Demand forecast'!$I$9:$I$5832,'Demand forecast'!$B$9:$B$5832,$B172,'Demand forecast'!$C$9:$C$5832,P$6-0)</f>
        <v>0</v>
      </c>
      <c r="Q172" s="42">
        <f>SUMIFS('Demand forecast'!$I$9:$I$5832,'Demand forecast'!$B$9:$B$5832,$B172,'Demand forecast'!$C$9:$C$5832,Q$6-0)</f>
        <v>0</v>
      </c>
      <c r="R172" s="42">
        <f>SUMIFS('Demand forecast'!$I$9:$I$5832,'Demand forecast'!$B$9:$B$5832,$B172,'Demand forecast'!$C$9:$C$5832,R$6-0)</f>
        <v>0</v>
      </c>
      <c r="S172" s="42">
        <f>SUMIFS('Demand forecast'!$I$9:$I$5832,'Demand forecast'!$B$9:$B$5832,$B172,'Demand forecast'!$C$9:$C$5832,S$6-0)</f>
        <v>0</v>
      </c>
      <c r="T172" s="42">
        <f>SUMIFS('Demand forecast'!$I$9:$I$5832,'Demand forecast'!$B$9:$B$5832,$B172,'Demand forecast'!$C$9:$C$5832,T$6-0)</f>
        <v>0</v>
      </c>
      <c r="U172" s="42">
        <f>SUMIFS('Demand forecast'!$I$9:$I$5832,'Demand forecast'!$B$9:$B$5832,$B172,'Demand forecast'!$C$9:$C$5832,U$6-0)</f>
        <v>0</v>
      </c>
    </row>
    <row r="173" spans="2:21" ht="15">
      <c r="B173" s="6" t="s">
        <v>217</v>
      </c>
      <c r="C173" s="6" t="str">
        <f>INDEX('Demand forecast'!$M$9:$M$5832,MATCH($B173,'Demand forecast'!$B$9:$B$5832,0))</f>
        <v>Yes</v>
      </c>
      <c r="D173" s="25">
        <f t="shared" si="6"/>
        <v>0</v>
      </c>
      <c r="E173" s="6" t="str">
        <f t="shared" si="7"/>
        <v>Steady/falling</v>
      </c>
      <c r="F173" s="42">
        <f>SUMIFS('Demand forecast'!$I$9:$I$5832,'Demand forecast'!$B$9:$B$5832,$B173,'Demand forecast'!$C$9:$C$5832,F$6-0)</f>
        <v>9.26</v>
      </c>
      <c r="G173" s="42">
        <f>SUMIFS('Demand forecast'!$I$9:$I$5832,'Demand forecast'!$B$9:$B$5832,$B173,'Demand forecast'!$C$9:$C$5832,G$6-0)</f>
        <v>9.9789999999999992</v>
      </c>
      <c r="H173" s="42">
        <f>SUMIFS('Demand forecast'!$I$9:$I$5832,'Demand forecast'!$B$9:$B$5832,$B173,'Demand forecast'!$C$9:$C$5832,H$6-0)</f>
        <v>9.0869999999999997</v>
      </c>
      <c r="I173" s="42">
        <f>SUMIFS('Demand forecast'!$I$9:$I$5832,'Demand forecast'!$B$9:$B$5832,$B173,'Demand forecast'!$C$9:$C$5832,I$6-0)</f>
        <v>8.91</v>
      </c>
      <c r="J173" s="42">
        <f>SUMIFS('Demand forecast'!$I$9:$I$5832,'Demand forecast'!$B$9:$B$5832,$B173,'Demand forecast'!$C$9:$C$5832,J$6-0)</f>
        <v>9.0289999999999999</v>
      </c>
      <c r="K173" s="42">
        <f>SUMIFS('Demand forecast'!$I$9:$I$5832,'Demand forecast'!$B$9:$B$5832,$B173,'Demand forecast'!$C$9:$C$5832,K$6-0)</f>
        <v>8.7170000000000005</v>
      </c>
      <c r="L173" s="42">
        <f>SUMIFS('Demand forecast'!$I$9:$I$5832,'Demand forecast'!$B$9:$B$5832,$B173,'Demand forecast'!$C$9:$C$5832,L$6-0)</f>
        <v>8.7170000000000005</v>
      </c>
      <c r="M173" s="42">
        <f>SUMIFS('Demand forecast'!$I$9:$I$5832,'Demand forecast'!$B$9:$B$5832,$B173,'Demand forecast'!$C$9:$C$5832,M$6-0)</f>
        <v>8.7170000000000005</v>
      </c>
      <c r="N173" s="42">
        <f>SUMIFS('Demand forecast'!$I$9:$I$5832,'Demand forecast'!$B$9:$B$5832,$B173,'Demand forecast'!$C$9:$C$5832,N$6-0)</f>
        <v>8.7170000000000005</v>
      </c>
      <c r="O173" s="42">
        <f>SUMIFS('Demand forecast'!$I$9:$I$5832,'Demand forecast'!$B$9:$B$5832,$B173,'Demand forecast'!$C$9:$C$5832,O$6-0)</f>
        <v>8.7170000000000005</v>
      </c>
      <c r="P173" s="42">
        <f>SUMIFS('Demand forecast'!$I$9:$I$5832,'Demand forecast'!$B$9:$B$5832,$B173,'Demand forecast'!$C$9:$C$5832,P$6-0)</f>
        <v>8.7170000000000005</v>
      </c>
      <c r="Q173" s="42">
        <f>SUMIFS('Demand forecast'!$I$9:$I$5832,'Demand forecast'!$B$9:$B$5832,$B173,'Demand forecast'!$C$9:$C$5832,Q$6-0)</f>
        <v>8.7170000000000005</v>
      </c>
      <c r="R173" s="42">
        <f>SUMIFS('Demand forecast'!$I$9:$I$5832,'Demand forecast'!$B$9:$B$5832,$B173,'Demand forecast'!$C$9:$C$5832,R$6-0)</f>
        <v>8.7170000000000005</v>
      </c>
      <c r="S173" s="42">
        <f>SUMIFS('Demand forecast'!$I$9:$I$5832,'Demand forecast'!$B$9:$B$5832,$B173,'Demand forecast'!$C$9:$C$5832,S$6-0)</f>
        <v>8.7170000000000005</v>
      </c>
      <c r="T173" s="42">
        <f>SUMIFS('Demand forecast'!$I$9:$I$5832,'Demand forecast'!$B$9:$B$5832,$B173,'Demand forecast'!$C$9:$C$5832,T$6-0)</f>
        <v>8.7170000000000005</v>
      </c>
      <c r="U173" s="42">
        <f>SUMIFS('Demand forecast'!$I$9:$I$5832,'Demand forecast'!$B$9:$B$5832,$B173,'Demand forecast'!$C$9:$C$5832,U$6-0)</f>
        <v>8.7170000000000005</v>
      </c>
    </row>
    <row r="174" spans="2:21" ht="15">
      <c r="B174" s="6" t="s">
        <v>219</v>
      </c>
      <c r="C174" s="6" t="str">
        <f>INDEX('Demand forecast'!$M$9:$M$5832,MATCH($B174,'Demand forecast'!$B$9:$B$5832,0))</f>
        <v>Yes</v>
      </c>
      <c r="D174" s="25">
        <f t="shared" si="6"/>
        <v>0</v>
      </c>
      <c r="E174" s="6" t="str">
        <f t="shared" si="7"/>
        <v>Steady/falling</v>
      </c>
      <c r="F174" s="42">
        <f>SUMIFS('Demand forecast'!$I$9:$I$5832,'Demand forecast'!$B$9:$B$5832,$B174,'Demand forecast'!$C$9:$C$5832,F$6-0)</f>
        <v>0.60199999999999998</v>
      </c>
      <c r="G174" s="42">
        <f>SUMIFS('Demand forecast'!$I$9:$I$5832,'Demand forecast'!$B$9:$B$5832,$B174,'Demand forecast'!$C$9:$C$5832,G$6-0)</f>
        <v>0.53400000000000003</v>
      </c>
      <c r="H174" s="42">
        <f>SUMIFS('Demand forecast'!$I$9:$I$5832,'Demand forecast'!$B$9:$B$5832,$B174,'Demand forecast'!$C$9:$C$5832,H$6-0)</f>
        <v>0.52700000000000002</v>
      </c>
      <c r="I174" s="42">
        <f>SUMIFS('Demand forecast'!$I$9:$I$5832,'Demand forecast'!$B$9:$B$5832,$B174,'Demand forecast'!$C$9:$C$5832,I$6-0)</f>
        <v>0.48399999999999999</v>
      </c>
      <c r="J174" s="42">
        <f>SUMIFS('Demand forecast'!$I$9:$I$5832,'Demand forecast'!$B$9:$B$5832,$B174,'Demand forecast'!$C$9:$C$5832,J$6-0)</f>
        <v>0.45</v>
      </c>
      <c r="K174" s="42">
        <f>SUMIFS('Demand forecast'!$I$9:$I$5832,'Demand forecast'!$B$9:$B$5832,$B174,'Demand forecast'!$C$9:$C$5832,K$6-0)</f>
        <v>0.39889999999999998</v>
      </c>
      <c r="L174" s="42">
        <f>SUMIFS('Demand forecast'!$I$9:$I$5832,'Demand forecast'!$B$9:$B$5832,$B174,'Demand forecast'!$C$9:$C$5832,L$6-0)</f>
        <v>0.39889999999999998</v>
      </c>
      <c r="M174" s="42">
        <f>SUMIFS('Demand forecast'!$I$9:$I$5832,'Demand forecast'!$B$9:$B$5832,$B174,'Demand forecast'!$C$9:$C$5832,M$6-0)</f>
        <v>0.39889999999999998</v>
      </c>
      <c r="N174" s="42">
        <f>SUMIFS('Demand forecast'!$I$9:$I$5832,'Demand forecast'!$B$9:$B$5832,$B174,'Demand forecast'!$C$9:$C$5832,N$6-0)</f>
        <v>0.39889999999999998</v>
      </c>
      <c r="O174" s="42">
        <f>SUMIFS('Demand forecast'!$I$9:$I$5832,'Demand forecast'!$B$9:$B$5832,$B174,'Demand forecast'!$C$9:$C$5832,O$6-0)</f>
        <v>0.39889999999999998</v>
      </c>
      <c r="P174" s="42">
        <f>SUMIFS('Demand forecast'!$I$9:$I$5832,'Demand forecast'!$B$9:$B$5832,$B174,'Demand forecast'!$C$9:$C$5832,P$6-0)</f>
        <v>0.39889999999999998</v>
      </c>
      <c r="Q174" s="42">
        <f>SUMIFS('Demand forecast'!$I$9:$I$5832,'Demand forecast'!$B$9:$B$5832,$B174,'Demand forecast'!$C$9:$C$5832,Q$6-0)</f>
        <v>0.39889999999999998</v>
      </c>
      <c r="R174" s="42">
        <f>SUMIFS('Demand forecast'!$I$9:$I$5832,'Demand forecast'!$B$9:$B$5832,$B174,'Demand forecast'!$C$9:$C$5832,R$6-0)</f>
        <v>0.39889999999999998</v>
      </c>
      <c r="S174" s="42">
        <f>SUMIFS('Demand forecast'!$I$9:$I$5832,'Demand forecast'!$B$9:$B$5832,$B174,'Demand forecast'!$C$9:$C$5832,S$6-0)</f>
        <v>0.39889999999999998</v>
      </c>
      <c r="T174" s="42">
        <f>SUMIFS('Demand forecast'!$I$9:$I$5832,'Demand forecast'!$B$9:$B$5832,$B174,'Demand forecast'!$C$9:$C$5832,T$6-0)</f>
        <v>0.39889999999999998</v>
      </c>
      <c r="U174" s="42">
        <f>SUMIFS('Demand forecast'!$I$9:$I$5832,'Demand forecast'!$B$9:$B$5832,$B174,'Demand forecast'!$C$9:$C$5832,U$6-0)</f>
        <v>0.39889999999999998</v>
      </c>
    </row>
    <row r="175" spans="2:21" ht="15">
      <c r="B175" s="6" t="s">
        <v>234</v>
      </c>
      <c r="C175" s="6" t="str">
        <f>INDEX('Demand forecast'!$M$9:$M$5832,MATCH($B175,'Demand forecast'!$B$9:$B$5832,0))</f>
        <v>Yes</v>
      </c>
      <c r="D175" s="25">
        <f t="shared" si="6"/>
        <v>0</v>
      </c>
      <c r="E175" s="6" t="str">
        <f t="shared" si="7"/>
        <v>Steady/falling</v>
      </c>
      <c r="F175" s="42">
        <f>SUMIFS('Demand forecast'!$I$9:$I$5832,'Demand forecast'!$B$9:$B$5832,$B175,'Demand forecast'!$C$9:$C$5832,F$6-0)</f>
        <v>4.34</v>
      </c>
      <c r="G175" s="42">
        <f>SUMIFS('Demand forecast'!$I$9:$I$5832,'Demand forecast'!$B$9:$B$5832,$B175,'Demand forecast'!$C$9:$C$5832,G$6-0)</f>
        <v>8.9870000000000001</v>
      </c>
      <c r="H175" s="42">
        <f>SUMIFS('Demand forecast'!$I$9:$I$5832,'Demand forecast'!$B$9:$B$5832,$B175,'Demand forecast'!$C$9:$C$5832,H$6-0)</f>
        <v>6.5389999999999997</v>
      </c>
      <c r="I175" s="42">
        <f>SUMIFS('Demand forecast'!$I$9:$I$5832,'Demand forecast'!$B$9:$B$5832,$B175,'Demand forecast'!$C$9:$C$5832,I$6-0)</f>
        <v>6.7060000000000004</v>
      </c>
      <c r="J175" s="42">
        <f>SUMIFS('Demand forecast'!$I$9:$I$5832,'Demand forecast'!$B$9:$B$5832,$B175,'Demand forecast'!$C$9:$C$5832,J$6-0)</f>
        <v>6.859</v>
      </c>
      <c r="K175" s="42">
        <f>SUMIFS('Demand forecast'!$I$9:$I$5832,'Demand forecast'!$B$9:$B$5832,$B175,'Demand forecast'!$C$9:$C$5832,K$6-0)</f>
        <v>6.8140000000000001</v>
      </c>
      <c r="L175" s="42">
        <f>SUMIFS('Demand forecast'!$I$9:$I$5832,'Demand forecast'!$B$9:$B$5832,$B175,'Demand forecast'!$C$9:$C$5832,L$6-0)</f>
        <v>6.8140000000000001</v>
      </c>
      <c r="M175" s="42">
        <f>SUMIFS('Demand forecast'!$I$9:$I$5832,'Demand forecast'!$B$9:$B$5832,$B175,'Demand forecast'!$C$9:$C$5832,M$6-0)</f>
        <v>6.8140000000000001</v>
      </c>
      <c r="N175" s="42">
        <f>SUMIFS('Demand forecast'!$I$9:$I$5832,'Demand forecast'!$B$9:$B$5832,$B175,'Demand forecast'!$C$9:$C$5832,N$6-0)</f>
        <v>6.8140000000000001</v>
      </c>
      <c r="O175" s="42">
        <f>SUMIFS('Demand forecast'!$I$9:$I$5832,'Demand forecast'!$B$9:$B$5832,$B175,'Demand forecast'!$C$9:$C$5832,O$6-0)</f>
        <v>6.8140000000000001</v>
      </c>
      <c r="P175" s="42">
        <f>SUMIFS('Demand forecast'!$I$9:$I$5832,'Demand forecast'!$B$9:$B$5832,$B175,'Demand forecast'!$C$9:$C$5832,P$6-0)</f>
        <v>6.8140000000000001</v>
      </c>
      <c r="Q175" s="42">
        <f>SUMIFS('Demand forecast'!$I$9:$I$5832,'Demand forecast'!$B$9:$B$5832,$B175,'Demand forecast'!$C$9:$C$5832,Q$6-0)</f>
        <v>6.8140000000000001</v>
      </c>
      <c r="R175" s="42">
        <f>SUMIFS('Demand forecast'!$I$9:$I$5832,'Demand forecast'!$B$9:$B$5832,$B175,'Demand forecast'!$C$9:$C$5832,R$6-0)</f>
        <v>6.8140000000000001</v>
      </c>
      <c r="S175" s="42">
        <f>SUMIFS('Demand forecast'!$I$9:$I$5832,'Demand forecast'!$B$9:$B$5832,$B175,'Demand forecast'!$C$9:$C$5832,S$6-0)</f>
        <v>6.8140000000000001</v>
      </c>
      <c r="T175" s="42">
        <f>SUMIFS('Demand forecast'!$I$9:$I$5832,'Demand forecast'!$B$9:$B$5832,$B175,'Demand forecast'!$C$9:$C$5832,T$6-0)</f>
        <v>6.8140000000000001</v>
      </c>
      <c r="U175" s="42">
        <f>SUMIFS('Demand forecast'!$I$9:$I$5832,'Demand forecast'!$B$9:$B$5832,$B175,'Demand forecast'!$C$9:$C$5832,U$6-0)</f>
        <v>6.8140000000000001</v>
      </c>
    </row>
    <row r="176" spans="2:21" ht="15">
      <c r="B176" s="6" t="s">
        <v>235</v>
      </c>
      <c r="C176" s="6" t="str">
        <f>INDEX('Demand forecast'!$M$9:$M$5832,MATCH($B176,'Demand forecast'!$B$9:$B$5832,0))</f>
        <v>Yes</v>
      </c>
      <c r="D176" s="25">
        <f t="shared" si="6"/>
        <v>0</v>
      </c>
      <c r="E176" s="6" t="str">
        <f t="shared" si="7"/>
        <v>Steady/falling</v>
      </c>
      <c r="F176" s="42">
        <f>SUMIFS('Demand forecast'!$I$9:$I$5832,'Demand forecast'!$B$9:$B$5832,$B176,'Demand forecast'!$C$9:$C$5832,F$6-0)</f>
        <v>6.484</v>
      </c>
      <c r="G176" s="42">
        <f>SUMIFS('Demand forecast'!$I$9:$I$5832,'Demand forecast'!$B$9:$B$5832,$B176,'Demand forecast'!$C$9:$C$5832,G$6-0)</f>
        <v>4.76</v>
      </c>
      <c r="H176" s="42">
        <f>SUMIFS('Demand forecast'!$I$9:$I$5832,'Demand forecast'!$B$9:$B$5832,$B176,'Demand forecast'!$C$9:$C$5832,H$6-0)</f>
        <v>4.9139999999999997</v>
      </c>
      <c r="I176" s="42">
        <f>SUMIFS('Demand forecast'!$I$9:$I$5832,'Demand forecast'!$B$9:$B$5832,$B176,'Demand forecast'!$C$9:$C$5832,I$6-0)</f>
        <v>4.7919999999999998</v>
      </c>
      <c r="J176" s="42">
        <f>SUMIFS('Demand forecast'!$I$9:$I$5832,'Demand forecast'!$B$9:$B$5832,$B176,'Demand forecast'!$C$9:$C$5832,J$6-0)</f>
        <v>4.6589999999999998</v>
      </c>
      <c r="K176" s="42">
        <f>SUMIFS('Demand forecast'!$I$9:$I$5832,'Demand forecast'!$B$9:$B$5832,$B176,'Demand forecast'!$C$9:$C$5832,K$6-0)</f>
        <v>4.992</v>
      </c>
      <c r="L176" s="42">
        <f>SUMIFS('Demand forecast'!$I$9:$I$5832,'Demand forecast'!$B$9:$B$5832,$B176,'Demand forecast'!$C$9:$C$5832,L$6-0)</f>
        <v>4.992</v>
      </c>
      <c r="M176" s="42">
        <f>SUMIFS('Demand forecast'!$I$9:$I$5832,'Demand forecast'!$B$9:$B$5832,$B176,'Demand forecast'!$C$9:$C$5832,M$6-0)</f>
        <v>4.992</v>
      </c>
      <c r="N176" s="42">
        <f>SUMIFS('Demand forecast'!$I$9:$I$5832,'Demand forecast'!$B$9:$B$5832,$B176,'Demand forecast'!$C$9:$C$5832,N$6-0)</f>
        <v>4.992</v>
      </c>
      <c r="O176" s="42">
        <f>SUMIFS('Demand forecast'!$I$9:$I$5832,'Demand forecast'!$B$9:$B$5832,$B176,'Demand forecast'!$C$9:$C$5832,O$6-0)</f>
        <v>4.992</v>
      </c>
      <c r="P176" s="42">
        <f>SUMIFS('Demand forecast'!$I$9:$I$5832,'Demand forecast'!$B$9:$B$5832,$B176,'Demand forecast'!$C$9:$C$5832,P$6-0)</f>
        <v>4.992</v>
      </c>
      <c r="Q176" s="42">
        <f>SUMIFS('Demand forecast'!$I$9:$I$5832,'Demand forecast'!$B$9:$B$5832,$B176,'Demand forecast'!$C$9:$C$5832,Q$6-0)</f>
        <v>4.992</v>
      </c>
      <c r="R176" s="42">
        <f>SUMIFS('Demand forecast'!$I$9:$I$5832,'Demand forecast'!$B$9:$B$5832,$B176,'Demand forecast'!$C$9:$C$5832,R$6-0)</f>
        <v>4.992</v>
      </c>
      <c r="S176" s="42">
        <f>SUMIFS('Demand forecast'!$I$9:$I$5832,'Demand forecast'!$B$9:$B$5832,$B176,'Demand forecast'!$C$9:$C$5832,S$6-0)</f>
        <v>4.992</v>
      </c>
      <c r="T176" s="42">
        <f>SUMIFS('Demand forecast'!$I$9:$I$5832,'Demand forecast'!$B$9:$B$5832,$B176,'Demand forecast'!$C$9:$C$5832,T$6-0)</f>
        <v>4.992</v>
      </c>
      <c r="U176" s="42">
        <f>SUMIFS('Demand forecast'!$I$9:$I$5832,'Demand forecast'!$B$9:$B$5832,$B176,'Demand forecast'!$C$9:$C$5832,U$6-0)</f>
        <v>4.992</v>
      </c>
    </row>
    <row r="177" spans="2:21" ht="15">
      <c r="B177" s="6" t="s">
        <v>121</v>
      </c>
      <c r="C177" s="6" t="str">
        <f>INDEX('Demand forecast'!$M$9:$M$5832,MATCH($B177,'Demand forecast'!$B$9:$B$5832,0))</f>
        <v>No</v>
      </c>
      <c r="D177" s="25">
        <f t="shared" si="6"/>
        <v>-1.2728572752079392E-2</v>
      </c>
      <c r="E177" s="6" t="str">
        <f t="shared" si="7"/>
        <v>Steady/falling</v>
      </c>
      <c r="F177" s="42">
        <f>SUMIFS('Demand forecast'!$I$9:$I$5832,'Demand forecast'!$B$9:$B$5832,$B177,'Demand forecast'!$C$9:$C$5832,F$6-0)</f>
        <v>10.369</v>
      </c>
      <c r="G177" s="42">
        <f>SUMIFS('Demand forecast'!$I$9:$I$5832,'Demand forecast'!$B$9:$B$5832,$B177,'Demand forecast'!$C$9:$C$5832,G$6-0)</f>
        <v>9.0429999999999993</v>
      </c>
      <c r="H177" s="42">
        <f>SUMIFS('Demand forecast'!$I$9:$I$5832,'Demand forecast'!$B$9:$B$5832,$B177,'Demand forecast'!$C$9:$C$5832,H$6-0)</f>
        <v>9.9830000000000005</v>
      </c>
      <c r="I177" s="42">
        <f>SUMIFS('Demand forecast'!$I$9:$I$5832,'Demand forecast'!$B$9:$B$5832,$B177,'Demand forecast'!$C$9:$C$5832,I$6-0)</f>
        <v>12.233000000000001</v>
      </c>
      <c r="J177" s="42">
        <f>SUMIFS('Demand forecast'!$I$9:$I$5832,'Demand forecast'!$B$9:$B$5832,$B177,'Demand forecast'!$C$9:$C$5832,J$6-0)</f>
        <v>9.01</v>
      </c>
      <c r="K177" s="42">
        <f>SUMIFS('Demand forecast'!$I$9:$I$5832,'Demand forecast'!$B$9:$B$5832,$B177,'Demand forecast'!$C$9:$C$5832,K$6-0)</f>
        <v>9.0050000000000008</v>
      </c>
      <c r="L177" s="42">
        <f>SUMIFS('Demand forecast'!$I$9:$I$5832,'Demand forecast'!$B$9:$B$5832,$B177,'Demand forecast'!$C$9:$C$5832,L$6-0)</f>
        <v>9.3473373191116718</v>
      </c>
      <c r="M177" s="42">
        <f>SUMIFS('Demand forecast'!$I$9:$I$5832,'Demand forecast'!$B$9:$B$5832,$B177,'Demand forecast'!$C$9:$C$5832,M$6-0)</f>
        <v>8.9709481078265068</v>
      </c>
      <c r="N177" s="42">
        <f>SUMIFS('Demand forecast'!$I$9:$I$5832,'Demand forecast'!$B$9:$B$5832,$B177,'Demand forecast'!$C$9:$C$5832,N$6-0)</f>
        <v>8.7109335331797482</v>
      </c>
      <c r="O177" s="42">
        <f>SUMIFS('Demand forecast'!$I$9:$I$5832,'Demand forecast'!$B$9:$B$5832,$B177,'Demand forecast'!$C$9:$C$5832,O$6-0)</f>
        <v>8.4570052281276293</v>
      </c>
      <c r="P177" s="42">
        <f>SUMIFS('Demand forecast'!$I$9:$I$5832,'Demand forecast'!$B$9:$B$5832,$B177,'Demand forecast'!$C$9:$C$5832,P$6-0)</f>
        <v>8.3577412256024228</v>
      </c>
      <c r="Q177" s="42">
        <f>SUMIFS('Demand forecast'!$I$9:$I$5832,'Demand forecast'!$B$9:$B$5832,$B177,'Demand forecast'!$C$9:$C$5832,Q$6-0)</f>
        <v>8.2987229828313378</v>
      </c>
      <c r="R177" s="42">
        <f>SUMIFS('Demand forecast'!$I$9:$I$5832,'Demand forecast'!$B$9:$B$5832,$B177,'Demand forecast'!$C$9:$C$5832,R$6-0)</f>
        <v>8.2794378530074706</v>
      </c>
      <c r="S177" s="42">
        <f>SUMIFS('Demand forecast'!$I$9:$I$5832,'Demand forecast'!$B$9:$B$5832,$B177,'Demand forecast'!$C$9:$C$5832,S$6-0)</f>
        <v>8.2636880266136092</v>
      </c>
      <c r="T177" s="42">
        <f>SUMIFS('Demand forecast'!$I$9:$I$5832,'Demand forecast'!$B$9:$B$5832,$B177,'Demand forecast'!$C$9:$C$5832,T$6-0)</f>
        <v>8.2965757633093009</v>
      </c>
      <c r="U177" s="42">
        <f>SUMIFS('Demand forecast'!$I$9:$I$5832,'Demand forecast'!$B$9:$B$5832,$B177,'Demand forecast'!$C$9:$C$5832,U$6-0)</f>
        <v>8.3294635000049926</v>
      </c>
    </row>
    <row r="178" spans="2:21" ht="15">
      <c r="B178" s="6" t="s">
        <v>252</v>
      </c>
      <c r="C178" s="6" t="str">
        <f>INDEX('Demand forecast'!$M$9:$M$5832,MATCH($B178,'Demand forecast'!$B$9:$B$5832,0))</f>
        <v>Yes</v>
      </c>
      <c r="D178" s="25">
        <f t="shared" si="6"/>
        <v>0</v>
      </c>
      <c r="E178" s="6" t="str">
        <f t="shared" si="7"/>
        <v>Steady/falling</v>
      </c>
      <c r="F178" s="42">
        <f>SUMIFS('Demand forecast'!$I$9:$I$5832,'Demand forecast'!$B$9:$B$5832,$B178,'Demand forecast'!$C$9:$C$5832,F$6-0)</f>
        <v>5.0019999999999998</v>
      </c>
      <c r="G178" s="42">
        <f>SUMIFS('Demand forecast'!$I$9:$I$5832,'Demand forecast'!$B$9:$B$5832,$B178,'Demand forecast'!$C$9:$C$5832,G$6-0)</f>
        <v>4.3730000000000002</v>
      </c>
      <c r="H178" s="42">
        <f>SUMIFS('Demand forecast'!$I$9:$I$5832,'Demand forecast'!$B$9:$B$5832,$B178,'Demand forecast'!$C$9:$C$5832,H$6-0)</f>
        <v>6.36</v>
      </c>
      <c r="I178" s="42">
        <f>SUMIFS('Demand forecast'!$I$9:$I$5832,'Demand forecast'!$B$9:$B$5832,$B178,'Demand forecast'!$C$9:$C$5832,I$6-0)</f>
        <v>6.1890000000000001</v>
      </c>
      <c r="J178" s="42">
        <f>SUMIFS('Demand forecast'!$I$9:$I$5832,'Demand forecast'!$B$9:$B$5832,$B178,'Demand forecast'!$C$9:$C$5832,J$6-0)</f>
        <v>5.3040000000000003</v>
      </c>
      <c r="K178" s="42">
        <f>SUMIFS('Demand forecast'!$I$9:$I$5832,'Demand forecast'!$B$9:$B$5832,$B178,'Demand forecast'!$C$9:$C$5832,K$6-0)</f>
        <v>5.6860999999999997</v>
      </c>
      <c r="L178" s="42">
        <f>SUMIFS('Demand forecast'!$I$9:$I$5832,'Demand forecast'!$B$9:$B$5832,$B178,'Demand forecast'!$C$9:$C$5832,L$6-0)</f>
        <v>5.6860999999999997</v>
      </c>
      <c r="M178" s="42">
        <f>SUMIFS('Demand forecast'!$I$9:$I$5832,'Demand forecast'!$B$9:$B$5832,$B178,'Demand forecast'!$C$9:$C$5832,M$6-0)</f>
        <v>5.6860999999999997</v>
      </c>
      <c r="N178" s="42">
        <f>SUMIFS('Demand forecast'!$I$9:$I$5832,'Demand forecast'!$B$9:$B$5832,$B178,'Demand forecast'!$C$9:$C$5832,N$6-0)</f>
        <v>5.6860999999999997</v>
      </c>
      <c r="O178" s="42">
        <f>SUMIFS('Demand forecast'!$I$9:$I$5832,'Demand forecast'!$B$9:$B$5832,$B178,'Demand forecast'!$C$9:$C$5832,O$6-0)</f>
        <v>5.6860999999999997</v>
      </c>
      <c r="P178" s="42">
        <f>SUMIFS('Demand forecast'!$I$9:$I$5832,'Demand forecast'!$B$9:$B$5832,$B178,'Demand forecast'!$C$9:$C$5832,P$6-0)</f>
        <v>5.6860999999999997</v>
      </c>
      <c r="Q178" s="42">
        <f>SUMIFS('Demand forecast'!$I$9:$I$5832,'Demand forecast'!$B$9:$B$5832,$B178,'Demand forecast'!$C$9:$C$5832,Q$6-0)</f>
        <v>5.6860999999999997</v>
      </c>
      <c r="R178" s="42">
        <f>SUMIFS('Demand forecast'!$I$9:$I$5832,'Demand forecast'!$B$9:$B$5832,$B178,'Demand forecast'!$C$9:$C$5832,R$6-0)</f>
        <v>5.6860999999999997</v>
      </c>
      <c r="S178" s="42">
        <f>SUMIFS('Demand forecast'!$I$9:$I$5832,'Demand forecast'!$B$9:$B$5832,$B178,'Demand forecast'!$C$9:$C$5832,S$6-0)</f>
        <v>5.6860999999999997</v>
      </c>
      <c r="T178" s="42">
        <f>SUMIFS('Demand forecast'!$I$9:$I$5832,'Demand forecast'!$B$9:$B$5832,$B178,'Demand forecast'!$C$9:$C$5832,T$6-0)</f>
        <v>5.6860999999999997</v>
      </c>
      <c r="U178" s="42">
        <f>SUMIFS('Demand forecast'!$I$9:$I$5832,'Demand forecast'!$B$9:$B$5832,$B178,'Demand forecast'!$C$9:$C$5832,U$6-0)</f>
        <v>5.6860999999999997</v>
      </c>
    </row>
    <row r="179" spans="2:21" ht="15">
      <c r="B179" s="6" t="s">
        <v>32</v>
      </c>
      <c r="C179" s="6" t="str">
        <f>INDEX('Demand forecast'!$M$9:$M$5832,MATCH($B179,'Demand forecast'!$B$9:$B$5832,0))</f>
        <v>No</v>
      </c>
      <c r="D179" s="25">
        <f t="shared" si="6"/>
        <v>8.4380905264656025E-3</v>
      </c>
      <c r="E179" s="6" t="str">
        <f t="shared" si="7"/>
        <v>Small growth</v>
      </c>
      <c r="F179" s="42">
        <f>SUMIFS('Demand forecast'!$I$9:$I$5832,'Demand forecast'!$B$9:$B$5832,$B179,'Demand forecast'!$C$9:$C$5832,F$6-0)</f>
        <v>18.067</v>
      </c>
      <c r="G179" s="42">
        <f>SUMIFS('Demand forecast'!$I$9:$I$5832,'Demand forecast'!$B$9:$B$5832,$B179,'Demand forecast'!$C$9:$C$5832,G$6-0)</f>
        <v>19.48</v>
      </c>
      <c r="H179" s="42">
        <f>SUMIFS('Demand forecast'!$I$9:$I$5832,'Demand forecast'!$B$9:$B$5832,$B179,'Demand forecast'!$C$9:$C$5832,H$6-0)</f>
        <v>22.903464434938069</v>
      </c>
      <c r="I179" s="42">
        <f>SUMIFS('Demand forecast'!$I$9:$I$5832,'Demand forecast'!$B$9:$B$5832,$B179,'Demand forecast'!$C$9:$C$5832,I$6-0)</f>
        <v>22.143999999999998</v>
      </c>
      <c r="J179" s="42">
        <f>SUMIFS('Demand forecast'!$I$9:$I$5832,'Demand forecast'!$B$9:$B$5832,$B179,'Demand forecast'!$C$9:$C$5832,J$6-0)</f>
        <v>22.759</v>
      </c>
      <c r="K179" s="42">
        <f>SUMIFS('Demand forecast'!$I$9:$I$5832,'Demand forecast'!$B$9:$B$5832,$B179,'Demand forecast'!$C$9:$C$5832,K$6-0)</f>
        <v>22.755703445999998</v>
      </c>
      <c r="L179" s="42">
        <f>SUMIFS('Demand forecast'!$I$9:$I$5832,'Demand forecast'!$B$9:$B$5832,$B179,'Demand forecast'!$C$9:$C$5832,L$6-0)</f>
        <v>22.411469846472361</v>
      </c>
      <c r="M179" s="42">
        <f>SUMIFS('Demand forecast'!$I$9:$I$5832,'Demand forecast'!$B$9:$B$5832,$B179,'Demand forecast'!$C$9:$C$5832,M$6-0)</f>
        <v>22.337580941202667</v>
      </c>
      <c r="N179" s="42">
        <f>SUMIFS('Demand forecast'!$I$9:$I$5832,'Demand forecast'!$B$9:$B$5832,$B179,'Demand forecast'!$C$9:$C$5832,N$6-0)</f>
        <v>22.644745462488814</v>
      </c>
      <c r="O179" s="42">
        <f>SUMIFS('Demand forecast'!$I$9:$I$5832,'Demand forecast'!$B$9:$B$5832,$B179,'Demand forecast'!$C$9:$C$5832,O$6-0)</f>
        <v>22.364926913009626</v>
      </c>
      <c r="P179" s="42">
        <f>SUMIFS('Demand forecast'!$I$9:$I$5832,'Demand forecast'!$B$9:$B$5832,$B179,'Demand forecast'!$C$9:$C$5832,P$6-0)</f>
        <v>22.429846261052614</v>
      </c>
      <c r="Q179" s="42">
        <f>SUMIFS('Demand forecast'!$I$9:$I$5832,'Demand forecast'!$B$9:$B$5832,$B179,'Demand forecast'!$C$9:$C$5832,Q$6-0)</f>
        <v>22.63623975439144</v>
      </c>
      <c r="R179" s="42">
        <f>SUMIFS('Demand forecast'!$I$9:$I$5832,'Demand forecast'!$B$9:$B$5832,$B179,'Demand forecast'!$C$9:$C$5832,R$6-0)</f>
        <v>22.984055221809104</v>
      </c>
      <c r="S179" s="42">
        <f>SUMIFS('Demand forecast'!$I$9:$I$5832,'Demand forecast'!$B$9:$B$5832,$B179,'Demand forecast'!$C$9:$C$5832,S$6-0)</f>
        <v>23.302050262004123</v>
      </c>
      <c r="T179" s="42">
        <f>SUMIFS('Demand forecast'!$I$9:$I$5832,'Demand forecast'!$B$9:$B$5832,$B179,'Demand forecast'!$C$9:$C$5832,T$6-0)</f>
        <v>23.73705094278619</v>
      </c>
      <c r="U179" s="42">
        <f>SUMIFS('Demand forecast'!$I$9:$I$5832,'Demand forecast'!$B$9:$B$5832,$B179,'Demand forecast'!$C$9:$C$5832,U$6-0)</f>
        <v>24.172051623568255</v>
      </c>
    </row>
    <row r="180" spans="2:21" ht="15">
      <c r="B180" s="45" t="s">
        <v>44</v>
      </c>
      <c r="C180" s="45" t="str">
        <f>INDEX('Demand forecast'!$M$9:$M$5832,MATCH($B180,'Demand forecast'!$B$9:$B$5832,0))</f>
        <v>No</v>
      </c>
      <c r="D180" s="25">
        <f t="shared" si="6"/>
        <v>2.0843772980103203E-2</v>
      </c>
      <c r="E180" s="45" t="str">
        <f t="shared" si="7"/>
        <v>High growth</v>
      </c>
      <c r="F180" s="42">
        <f>SUMIFS('Demand forecast'!$I$9:$I$5832,'Demand forecast'!$B$9:$B$5832,$B180,'Demand forecast'!$C$9:$C$5832,F$6-0)</f>
        <v>27.282</v>
      </c>
      <c r="G180" s="42">
        <f>SUMIFS('Demand forecast'!$I$9:$I$5832,'Demand forecast'!$B$9:$B$5832,$B180,'Demand forecast'!$C$9:$C$5832,G$6-0)</f>
        <v>27.85</v>
      </c>
      <c r="H180" s="42">
        <f>SUMIFS('Demand forecast'!$I$9:$I$5832,'Demand forecast'!$B$9:$B$5832,$B180,'Demand forecast'!$C$9:$C$5832,H$6-0)</f>
        <v>32.888046456056195</v>
      </c>
      <c r="I180" s="42">
        <f>SUMIFS('Demand forecast'!$I$9:$I$5832,'Demand forecast'!$B$9:$B$5832,$B180,'Demand forecast'!$C$9:$C$5832,I$6-0)</f>
        <v>28.552</v>
      </c>
      <c r="J180" s="42">
        <f>SUMIFS('Demand forecast'!$I$9:$I$5832,'Demand forecast'!$B$9:$B$5832,$B180,'Demand forecast'!$C$9:$C$5832,J$6-0)</f>
        <v>27.9</v>
      </c>
      <c r="K180" s="42">
        <f>SUMIFS('Demand forecast'!$I$9:$I$5832,'Demand forecast'!$B$9:$B$5832,$B180,'Demand forecast'!$C$9:$C$5832,K$6-0)</f>
        <v>28.642966734000002</v>
      </c>
      <c r="L180" s="42">
        <f>SUMIFS('Demand forecast'!$I$9:$I$5832,'Demand forecast'!$B$9:$B$5832,$B180,'Demand forecast'!$C$9:$C$5832,L$6-0)</f>
        <v>29.291851009984029</v>
      </c>
      <c r="M180" s="42">
        <f>SUMIFS('Demand forecast'!$I$9:$I$5832,'Demand forecast'!$B$9:$B$5832,$B180,'Demand forecast'!$C$9:$C$5832,M$6-0)</f>
        <v>31.984593303883575</v>
      </c>
      <c r="N180" s="42">
        <f>SUMIFS('Demand forecast'!$I$9:$I$5832,'Demand forecast'!$B$9:$B$5832,$B180,'Demand forecast'!$C$9:$C$5832,N$6-0)</f>
        <v>33.728578057030866</v>
      </c>
      <c r="O180" s="42">
        <f>SUMIFS('Demand forecast'!$I$9:$I$5832,'Demand forecast'!$B$9:$B$5832,$B180,'Demand forecast'!$C$9:$C$5832,O$6-0)</f>
        <v>33.84113621355516</v>
      </c>
      <c r="P180" s="42">
        <f>SUMIFS('Demand forecast'!$I$9:$I$5832,'Demand forecast'!$B$9:$B$5832,$B180,'Demand forecast'!$C$9:$C$5832,P$6-0)</f>
        <v>33.902553412206288</v>
      </c>
      <c r="Q180" s="42">
        <f>SUMIFS('Demand forecast'!$I$9:$I$5832,'Demand forecast'!$B$9:$B$5832,$B180,'Demand forecast'!$C$9:$C$5832,Q$6-0)</f>
        <v>34.069995165342178</v>
      </c>
      <c r="R180" s="42">
        <f>SUMIFS('Demand forecast'!$I$9:$I$5832,'Demand forecast'!$B$9:$B$5832,$B180,'Demand forecast'!$C$9:$C$5832,R$6-0)</f>
        <v>34.344237831557848</v>
      </c>
      <c r="S180" s="42">
        <f>SUMIFS('Demand forecast'!$I$9:$I$5832,'Demand forecast'!$B$9:$B$5832,$B180,'Demand forecast'!$C$9:$C$5832,S$6-0)</f>
        <v>34.597025134542619</v>
      </c>
      <c r="T180" s="42">
        <f>SUMIFS('Demand forecast'!$I$9:$I$5832,'Demand forecast'!$B$9:$B$5832,$B180,'Demand forecast'!$C$9:$C$5832,T$6-0)</f>
        <v>34.932493897771181</v>
      </c>
      <c r="U180" s="42">
        <f>SUMIFS('Demand forecast'!$I$9:$I$5832,'Demand forecast'!$B$9:$B$5832,$B180,'Demand forecast'!$C$9:$C$5832,U$6-0)</f>
        <v>35.267962660999729</v>
      </c>
    </row>
    <row r="181" spans="2:21" ht="15">
      <c r="B181" s="6" t="s">
        <v>52</v>
      </c>
      <c r="C181" s="6" t="str">
        <f>INDEX('Demand forecast'!$M$9:$M$5832,MATCH($B181,'Demand forecast'!$B$9:$B$5832,0))</f>
        <v>No</v>
      </c>
      <c r="D181" s="25">
        <f t="shared" si="6"/>
        <v>6.5272155920468311E-3</v>
      </c>
      <c r="E181" s="6" t="str">
        <f t="shared" si="7"/>
        <v>Small growth</v>
      </c>
      <c r="F181" s="42">
        <f>SUMIFS('Demand forecast'!$I$9:$I$5832,'Demand forecast'!$B$9:$B$5832,$B181,'Demand forecast'!$C$9:$C$5832,F$6-0)</f>
        <v>30.707000000000001</v>
      </c>
      <c r="G181" s="42">
        <f>SUMIFS('Demand forecast'!$I$9:$I$5832,'Demand forecast'!$B$9:$B$5832,$B181,'Demand forecast'!$C$9:$C$5832,G$6-0)</f>
        <v>30.95</v>
      </c>
      <c r="H181" s="42">
        <f>SUMIFS('Demand forecast'!$I$9:$I$5832,'Demand forecast'!$B$9:$B$5832,$B181,'Demand forecast'!$C$9:$C$5832,H$6-0)</f>
        <v>35.092760094659411</v>
      </c>
      <c r="I181" s="42">
        <f>SUMIFS('Demand forecast'!$I$9:$I$5832,'Demand forecast'!$B$9:$B$5832,$B181,'Demand forecast'!$C$9:$C$5832,I$6-0)</f>
        <v>32.99</v>
      </c>
      <c r="J181" s="42">
        <f>SUMIFS('Demand forecast'!$I$9:$I$5832,'Demand forecast'!$B$9:$B$5832,$B181,'Demand forecast'!$C$9:$C$5832,J$6-0)</f>
        <v>31.033999999999995</v>
      </c>
      <c r="K181" s="42">
        <f>SUMIFS('Demand forecast'!$I$9:$I$5832,'Demand forecast'!$B$9:$B$5832,$B181,'Demand forecast'!$C$9:$C$5832,K$6-0)</f>
        <v>31.996769211</v>
      </c>
      <c r="L181" s="42">
        <f>SUMIFS('Demand forecast'!$I$9:$I$5832,'Demand forecast'!$B$9:$B$5832,$B181,'Demand forecast'!$C$9:$C$5832,L$6-0)</f>
        <v>32.774771188713679</v>
      </c>
      <c r="M181" s="42">
        <f>SUMIFS('Demand forecast'!$I$9:$I$5832,'Demand forecast'!$B$9:$B$5832,$B181,'Demand forecast'!$C$9:$C$5832,M$6-0)</f>
        <v>32.597689456381296</v>
      </c>
      <c r="N181" s="42">
        <f>SUMIFS('Demand forecast'!$I$9:$I$5832,'Demand forecast'!$B$9:$B$5832,$B181,'Demand forecast'!$C$9:$C$5832,N$6-0)</f>
        <v>33.205538494425078</v>
      </c>
      <c r="O181" s="42">
        <f>SUMIFS('Demand forecast'!$I$9:$I$5832,'Demand forecast'!$B$9:$B$5832,$B181,'Demand forecast'!$C$9:$C$5832,O$6-0)</f>
        <v>33.50220518940263</v>
      </c>
      <c r="P181" s="42">
        <f>SUMIFS('Demand forecast'!$I$9:$I$5832,'Demand forecast'!$B$9:$B$5832,$B181,'Demand forecast'!$C$9:$C$5832,P$6-0)</f>
        <v>33.548272829314648</v>
      </c>
      <c r="Q181" s="42">
        <f>SUMIFS('Demand forecast'!$I$9:$I$5832,'Demand forecast'!$B$9:$B$5832,$B181,'Demand forecast'!$C$9:$C$5832,Q$6-0)</f>
        <v>33.687640622162277</v>
      </c>
      <c r="R181" s="42">
        <f>SUMIFS('Demand forecast'!$I$9:$I$5832,'Demand forecast'!$B$9:$B$5832,$B181,'Demand forecast'!$C$9:$C$5832,R$6-0)</f>
        <v>33.911349228801448</v>
      </c>
      <c r="S181" s="42">
        <f>SUMIFS('Demand forecast'!$I$9:$I$5832,'Demand forecast'!$B$9:$B$5832,$B181,'Demand forecast'!$C$9:$C$5832,S$6-0)</f>
        <v>34.128093491248102</v>
      </c>
      <c r="T181" s="42">
        <f>SUMIFS('Demand forecast'!$I$9:$I$5832,'Demand forecast'!$B$9:$B$5832,$B181,'Demand forecast'!$C$9:$C$5832,T$6-0)</f>
        <v>34.439629277059716</v>
      </c>
      <c r="U181" s="42">
        <f>SUMIFS('Demand forecast'!$I$9:$I$5832,'Demand forecast'!$B$9:$B$5832,$B181,'Demand forecast'!$C$9:$C$5832,U$6-0)</f>
        <v>34.75116506287133</v>
      </c>
    </row>
    <row r="182" spans="2:21" ht="15">
      <c r="B182" s="6" t="s">
        <v>74</v>
      </c>
      <c r="C182" s="6" t="str">
        <f>INDEX('Demand forecast'!$M$9:$M$5832,MATCH($B182,'Demand forecast'!$B$9:$B$5832,0))</f>
        <v>No</v>
      </c>
      <c r="D182" s="25">
        <f t="shared" si="6"/>
        <v>1.1215411437403899E-2</v>
      </c>
      <c r="E182" s="6" t="str">
        <f t="shared" si="7"/>
        <v>Small growth</v>
      </c>
      <c r="F182" s="42">
        <f>SUMIFS('Demand forecast'!$I$9:$I$5832,'Demand forecast'!$B$9:$B$5832,$B182,'Demand forecast'!$C$9:$C$5832,F$6-0)</f>
        <v>22.9</v>
      </c>
      <c r="G182" s="42">
        <f>SUMIFS('Demand forecast'!$I$9:$I$5832,'Demand forecast'!$B$9:$B$5832,$B182,'Demand forecast'!$C$9:$C$5832,G$6-0)</f>
        <v>19.8</v>
      </c>
      <c r="H182" s="42">
        <f>SUMIFS('Demand forecast'!$I$9:$I$5832,'Demand forecast'!$B$9:$B$5832,$B182,'Demand forecast'!$C$9:$C$5832,H$6-0)</f>
        <v>21.774999999999999</v>
      </c>
      <c r="I182" s="42">
        <f>SUMIFS('Demand forecast'!$I$9:$I$5832,'Demand forecast'!$B$9:$B$5832,$B182,'Demand forecast'!$C$9:$C$5832,I$6-0)</f>
        <v>24.75</v>
      </c>
      <c r="J182" s="42">
        <f>SUMIFS('Demand forecast'!$I$9:$I$5832,'Demand forecast'!$B$9:$B$5832,$B182,'Demand forecast'!$C$9:$C$5832,J$6-0)</f>
        <v>21.25</v>
      </c>
      <c r="K182" s="42">
        <f>SUMIFS('Demand forecast'!$I$9:$I$5832,'Demand forecast'!$B$9:$B$5832,$B182,'Demand forecast'!$C$9:$C$5832,K$6-0)</f>
        <v>18.887499999999999</v>
      </c>
      <c r="L182" s="42">
        <f>SUMIFS('Demand forecast'!$I$9:$I$5832,'Demand forecast'!$B$9:$B$5832,$B182,'Demand forecast'!$C$9:$C$5832,L$6-0)</f>
        <v>20.002909769348804</v>
      </c>
      <c r="M182" s="42">
        <f>SUMIFS('Demand forecast'!$I$9:$I$5832,'Demand forecast'!$B$9:$B$5832,$B182,'Demand forecast'!$C$9:$C$5832,M$6-0)</f>
        <v>21.043484636369502</v>
      </c>
      <c r="N182" s="42">
        <f>SUMIFS('Demand forecast'!$I$9:$I$5832,'Demand forecast'!$B$9:$B$5832,$B182,'Demand forecast'!$C$9:$C$5832,N$6-0)</f>
        <v>21.385671027568492</v>
      </c>
      <c r="O182" s="42">
        <f>SUMIFS('Demand forecast'!$I$9:$I$5832,'Demand forecast'!$B$9:$B$5832,$B182,'Demand forecast'!$C$9:$C$5832,O$6-0)</f>
        <v>21.189262030478375</v>
      </c>
      <c r="P182" s="42">
        <f>SUMIFS('Demand forecast'!$I$9:$I$5832,'Demand forecast'!$B$9:$B$5832,$B182,'Demand forecast'!$C$9:$C$5832,P$6-0)</f>
        <v>21.212206168746054</v>
      </c>
      <c r="Q182" s="42">
        <f>SUMIFS('Demand forecast'!$I$9:$I$5832,'Demand forecast'!$B$9:$B$5832,$B182,'Demand forecast'!$C$9:$C$5832,Q$6-0)</f>
        <v>21.313259376573466</v>
      </c>
      <c r="R182" s="42">
        <f>SUMIFS('Demand forecast'!$I$9:$I$5832,'Demand forecast'!$B$9:$B$5832,$B182,'Demand forecast'!$C$9:$C$5832,R$6-0)</f>
        <v>21.492742987336715</v>
      </c>
      <c r="S182" s="42">
        <f>SUMIFS('Demand forecast'!$I$9:$I$5832,'Demand forecast'!$B$9:$B$5832,$B182,'Demand forecast'!$C$9:$C$5832,S$6-0)</f>
        <v>21.654979341130407</v>
      </c>
      <c r="T182" s="42">
        <f>SUMIFS('Demand forecast'!$I$9:$I$5832,'Demand forecast'!$B$9:$B$5832,$B182,'Demand forecast'!$C$9:$C$5832,T$6-0)</f>
        <v>21.884973144452758</v>
      </c>
      <c r="U182" s="42">
        <f>SUMIFS('Demand forecast'!$I$9:$I$5832,'Demand forecast'!$B$9:$B$5832,$B182,'Demand forecast'!$C$9:$C$5832,U$6-0)</f>
        <v>22.114966947775116</v>
      </c>
    </row>
    <row r="183" spans="2:21" ht="15">
      <c r="B183" s="6" t="s">
        <v>85</v>
      </c>
      <c r="C183" s="6" t="str">
        <f>INDEX('Demand forecast'!$M$9:$M$5832,MATCH($B183,'Demand forecast'!$B$9:$B$5832,0))</f>
        <v>No</v>
      </c>
      <c r="D183" s="25">
        <f t="shared" si="6"/>
        <v>-5.8437748482031981E-4</v>
      </c>
      <c r="E183" s="6" t="str">
        <f t="shared" si="7"/>
        <v>Steady/falling</v>
      </c>
      <c r="F183" s="42">
        <f>SUMIFS('Demand forecast'!$I$9:$I$5832,'Demand forecast'!$B$9:$B$5832,$B183,'Demand forecast'!$C$9:$C$5832,F$6-0)</f>
        <v>42.862000000000002</v>
      </c>
      <c r="G183" s="42">
        <f>SUMIFS('Demand forecast'!$I$9:$I$5832,'Demand forecast'!$B$9:$B$5832,$B183,'Demand forecast'!$C$9:$C$5832,G$6-0)</f>
        <v>42.26</v>
      </c>
      <c r="H183" s="42">
        <f>SUMIFS('Demand forecast'!$I$9:$I$5832,'Demand forecast'!$B$9:$B$5832,$B183,'Demand forecast'!$C$9:$C$5832,H$6-0)</f>
        <v>44.366530088463705</v>
      </c>
      <c r="I183" s="42">
        <f>SUMIFS('Demand forecast'!$I$9:$I$5832,'Demand forecast'!$B$9:$B$5832,$B183,'Demand forecast'!$C$9:$C$5832,I$6-0)</f>
        <v>41.341200000000001</v>
      </c>
      <c r="J183" s="42">
        <f>SUMIFS('Demand forecast'!$I$9:$I$5832,'Demand forecast'!$B$9:$B$5832,$B183,'Demand forecast'!$C$9:$C$5832,J$6-0)</f>
        <v>42.462560944000003</v>
      </c>
      <c r="K183" s="42">
        <f>SUMIFS('Demand forecast'!$I$9:$I$5832,'Demand forecast'!$B$9:$B$5832,$B183,'Demand forecast'!$C$9:$C$5832,K$6-0)</f>
        <v>44.896089928999999</v>
      </c>
      <c r="L183" s="42">
        <f>SUMIFS('Demand forecast'!$I$9:$I$5832,'Demand forecast'!$B$9:$B$5832,$B183,'Demand forecast'!$C$9:$C$5832,L$6-0)</f>
        <v>48.246445394927157</v>
      </c>
      <c r="M183" s="42">
        <f>SUMIFS('Demand forecast'!$I$9:$I$5832,'Demand forecast'!$B$9:$B$5832,$B183,'Demand forecast'!$C$9:$C$5832,M$6-0)</f>
        <v>49.085689513567353</v>
      </c>
      <c r="N183" s="42">
        <f>SUMIFS('Demand forecast'!$I$9:$I$5832,'Demand forecast'!$B$9:$B$5832,$B183,'Demand forecast'!$C$9:$C$5832,N$6-0)</f>
        <v>48.628386287244929</v>
      </c>
      <c r="O183" s="42">
        <f>SUMIFS('Demand forecast'!$I$9:$I$5832,'Demand forecast'!$B$9:$B$5832,$B183,'Demand forecast'!$C$9:$C$5832,O$6-0)</f>
        <v>47.804642466040747</v>
      </c>
      <c r="P183" s="42">
        <f>SUMIFS('Demand forecast'!$I$9:$I$5832,'Demand forecast'!$B$9:$B$5832,$B183,'Demand forecast'!$C$9:$C$5832,P$6-0)</f>
        <v>47.460288892374926</v>
      </c>
      <c r="Q183" s="42">
        <f>SUMIFS('Demand forecast'!$I$9:$I$5832,'Demand forecast'!$B$9:$B$5832,$B183,'Demand forecast'!$C$9:$C$5832,Q$6-0)</f>
        <v>47.331369678290322</v>
      </c>
      <c r="R183" s="42">
        <f>SUMIFS('Demand forecast'!$I$9:$I$5832,'Demand forecast'!$B$9:$B$5832,$B183,'Demand forecast'!$C$9:$C$5832,R$6-0)</f>
        <v>47.418250322570827</v>
      </c>
      <c r="S183" s="42">
        <f>SUMIFS('Demand forecast'!$I$9:$I$5832,'Demand forecast'!$B$9:$B$5832,$B183,'Demand forecast'!$C$9:$C$5832,S$6-0)</f>
        <v>47.456474470261902</v>
      </c>
      <c r="T183" s="42">
        <f>SUMIFS('Demand forecast'!$I$9:$I$5832,'Demand forecast'!$B$9:$B$5832,$B183,'Demand forecast'!$C$9:$C$5832,T$6-0)</f>
        <v>47.72488248304586</v>
      </c>
      <c r="U183" s="42">
        <f>SUMIFS('Demand forecast'!$I$9:$I$5832,'Demand forecast'!$B$9:$B$5832,$B183,'Demand forecast'!$C$9:$C$5832,U$6-0)</f>
        <v>47.993290495829818</v>
      </c>
    </row>
    <row r="184" spans="2:21" ht="15">
      <c r="B184" s="6" t="s">
        <v>256</v>
      </c>
      <c r="C184" s="6" t="str">
        <f>INDEX('Demand forecast'!$M$9:$M$5832,MATCH($B184,'Demand forecast'!$B$9:$B$5832,0))</f>
        <v>Yes</v>
      </c>
      <c r="D184" s="69">
        <v>0</v>
      </c>
      <c r="E184" s="6" t="str">
        <f t="shared" si="7"/>
        <v>Steady/falling</v>
      </c>
      <c r="F184" s="42">
        <f>SUMIFS('Demand forecast'!$I$9:$I$5832,'Demand forecast'!$B$9:$B$5832,$B184,'Demand forecast'!$C$9:$C$5832,F$6-0)</f>
        <v>0.28000000000000003</v>
      </c>
      <c r="G184" s="42">
        <f>SUMIFS('Demand forecast'!$I$9:$I$5832,'Demand forecast'!$B$9:$B$5832,$B184,'Demand forecast'!$C$9:$C$5832,G$6-0)</f>
        <v>0</v>
      </c>
      <c r="H184" s="42">
        <f>SUMIFS('Demand forecast'!$I$9:$I$5832,'Demand forecast'!$B$9:$B$5832,$B184,'Demand forecast'!$C$9:$C$5832,H$6-0)</f>
        <v>0</v>
      </c>
      <c r="I184" s="42">
        <f>SUMIFS('Demand forecast'!$I$9:$I$5832,'Demand forecast'!$B$9:$B$5832,$B184,'Demand forecast'!$C$9:$C$5832,I$6-0)</f>
        <v>0</v>
      </c>
      <c r="J184" s="42">
        <f>SUMIFS('Demand forecast'!$I$9:$I$5832,'Demand forecast'!$B$9:$B$5832,$B184,'Demand forecast'!$C$9:$C$5832,J$6-0)</f>
        <v>0</v>
      </c>
      <c r="K184" s="42">
        <f>SUMIFS('Demand forecast'!$I$9:$I$5832,'Demand forecast'!$B$9:$B$5832,$B184,'Demand forecast'!$C$9:$C$5832,K$6-0)</f>
        <v>0</v>
      </c>
      <c r="L184" s="42">
        <f>SUMIFS('Demand forecast'!$I$9:$I$5832,'Demand forecast'!$B$9:$B$5832,$B184,'Demand forecast'!$C$9:$C$5832,L$6-0)</f>
        <v>0</v>
      </c>
      <c r="M184" s="42">
        <f>SUMIFS('Demand forecast'!$I$9:$I$5832,'Demand forecast'!$B$9:$B$5832,$B184,'Demand forecast'!$C$9:$C$5832,M$6-0)</f>
        <v>0</v>
      </c>
      <c r="N184" s="42">
        <f>SUMIFS('Demand forecast'!$I$9:$I$5832,'Demand forecast'!$B$9:$B$5832,$B184,'Demand forecast'!$C$9:$C$5832,N$6-0)</f>
        <v>0</v>
      </c>
      <c r="O184" s="42">
        <f>SUMIFS('Demand forecast'!$I$9:$I$5832,'Demand forecast'!$B$9:$B$5832,$B184,'Demand forecast'!$C$9:$C$5832,O$6-0)</f>
        <v>0</v>
      </c>
      <c r="P184" s="42">
        <f>SUMIFS('Demand forecast'!$I$9:$I$5832,'Demand forecast'!$B$9:$B$5832,$B184,'Demand forecast'!$C$9:$C$5832,P$6-0)</f>
        <v>0</v>
      </c>
      <c r="Q184" s="42">
        <f>SUMIFS('Demand forecast'!$I$9:$I$5832,'Demand forecast'!$B$9:$B$5832,$B184,'Demand forecast'!$C$9:$C$5832,Q$6-0)</f>
        <v>0</v>
      </c>
      <c r="R184" s="42">
        <f>SUMIFS('Demand forecast'!$I$9:$I$5832,'Demand forecast'!$B$9:$B$5832,$B184,'Demand forecast'!$C$9:$C$5832,R$6-0)</f>
        <v>0</v>
      </c>
      <c r="S184" s="42">
        <f>SUMIFS('Demand forecast'!$I$9:$I$5832,'Demand forecast'!$B$9:$B$5832,$B184,'Demand forecast'!$C$9:$C$5832,S$6-0)</f>
        <v>0</v>
      </c>
      <c r="T184" s="42">
        <f>SUMIFS('Demand forecast'!$I$9:$I$5832,'Demand forecast'!$B$9:$B$5832,$B184,'Demand forecast'!$C$9:$C$5832,T$6-0)</f>
        <v>0</v>
      </c>
      <c r="U184" s="42">
        <f>SUMIFS('Demand forecast'!$I$9:$I$5832,'Demand forecast'!$B$9:$B$5832,$B184,'Demand forecast'!$C$9:$C$5832,U$6-0)</f>
        <v>0</v>
      </c>
    </row>
    <row r="185" spans="2:21" ht="15">
      <c r="B185" s="6" t="s">
        <v>56</v>
      </c>
      <c r="C185" s="6" t="str">
        <f>INDEX('Demand forecast'!$M$9:$M$5832,MATCH($B185,'Demand forecast'!$B$9:$B$5832,0))</f>
        <v>No</v>
      </c>
      <c r="D185" s="25">
        <f t="shared" si="6"/>
        <v>9.191290928088014E-3</v>
      </c>
      <c r="E185" s="6" t="str">
        <f t="shared" si="7"/>
        <v>Small growth</v>
      </c>
      <c r="F185" s="42">
        <f>SUMIFS('Demand forecast'!$I$9:$I$5832,'Demand forecast'!$B$9:$B$5832,$B185,'Demand forecast'!$C$9:$C$5832,F$6-0)</f>
        <v>38.32</v>
      </c>
      <c r="G185" s="42">
        <f>SUMIFS('Demand forecast'!$I$9:$I$5832,'Demand forecast'!$B$9:$B$5832,$B185,'Demand forecast'!$C$9:$C$5832,G$6-0)</f>
        <v>38.32</v>
      </c>
      <c r="H185" s="42">
        <f>SUMIFS('Demand forecast'!$I$9:$I$5832,'Demand forecast'!$B$9:$B$5832,$B185,'Demand forecast'!$C$9:$C$5832,H$6-0)</f>
        <v>45.456693780527658</v>
      </c>
      <c r="I185" s="42">
        <f>SUMIFS('Demand forecast'!$I$9:$I$5832,'Demand forecast'!$B$9:$B$5832,$B185,'Demand forecast'!$C$9:$C$5832,I$6-0)</f>
        <v>39.683999999999997</v>
      </c>
      <c r="J185" s="42">
        <f>SUMIFS('Demand forecast'!$I$9:$I$5832,'Demand forecast'!$B$9:$B$5832,$B185,'Demand forecast'!$C$9:$C$5832,J$6-0)</f>
        <v>38.262</v>
      </c>
      <c r="K185" s="42">
        <f>SUMIFS('Demand forecast'!$I$9:$I$5832,'Demand forecast'!$B$9:$B$5832,$B185,'Demand forecast'!$C$9:$C$5832,K$6-0)</f>
        <v>40.225329735999999</v>
      </c>
      <c r="L185" s="42">
        <f>SUMIFS('Demand forecast'!$I$9:$I$5832,'Demand forecast'!$B$9:$B$5832,$B185,'Demand forecast'!$C$9:$C$5832,L$6-0)</f>
        <v>43.336584694734057</v>
      </c>
      <c r="M185" s="42">
        <f>SUMIFS('Demand forecast'!$I$9:$I$5832,'Demand forecast'!$B$9:$B$5832,$B185,'Demand forecast'!$C$9:$C$5832,M$6-0)</f>
        <v>45.095093054858964</v>
      </c>
      <c r="N185" s="42">
        <f>SUMIFS('Demand forecast'!$I$9:$I$5832,'Demand forecast'!$B$9:$B$5832,$B185,'Demand forecast'!$C$9:$C$5832,N$6-0)</f>
        <v>46.413564885885563</v>
      </c>
      <c r="O185" s="42">
        <f>SUMIFS('Demand forecast'!$I$9:$I$5832,'Demand forecast'!$B$9:$B$5832,$B185,'Demand forecast'!$C$9:$C$5832,O$6-0)</f>
        <v>46.408905146098007</v>
      </c>
      <c r="P185" s="42">
        <f>SUMIFS('Demand forecast'!$I$9:$I$5832,'Demand forecast'!$B$9:$B$5832,$B185,'Demand forecast'!$C$9:$C$5832,P$6-0)</f>
        <v>46.324340192422063</v>
      </c>
      <c r="Q185" s="42">
        <f>SUMIFS('Demand forecast'!$I$9:$I$5832,'Demand forecast'!$B$9:$B$5832,$B185,'Demand forecast'!$C$9:$C$5832,Q$6-0)</f>
        <v>46.350182609392157</v>
      </c>
      <c r="R185" s="42">
        <f>SUMIFS('Demand forecast'!$I$9:$I$5832,'Demand forecast'!$B$9:$B$5832,$B185,'Demand forecast'!$C$9:$C$5832,R$6-0)</f>
        <v>46.485017992480415</v>
      </c>
      <c r="S185" s="42">
        <f>SUMIFS('Demand forecast'!$I$9:$I$5832,'Demand forecast'!$B$9:$B$5832,$B185,'Demand forecast'!$C$9:$C$5832,S$6-0)</f>
        <v>46.594333515919999</v>
      </c>
      <c r="T185" s="42">
        <f>SUMIFS('Demand forecast'!$I$9:$I$5832,'Demand forecast'!$B$9:$B$5832,$B185,'Demand forecast'!$C$9:$C$5832,T$6-0)</f>
        <v>46.825227488418491</v>
      </c>
      <c r="U185" s="42">
        <f>SUMIFS('Demand forecast'!$I$9:$I$5832,'Demand forecast'!$B$9:$B$5832,$B185,'Demand forecast'!$C$9:$C$5832,U$6-0)</f>
        <v>47.056121460916984</v>
      </c>
    </row>
    <row r="186" spans="2:21" ht="15">
      <c r="B186" s="6" t="s">
        <v>91</v>
      </c>
      <c r="C186" s="6" t="str">
        <f>INDEX('Demand forecast'!$M$9:$M$5832,MATCH($B186,'Demand forecast'!$B$9:$B$5832,0))</f>
        <v>No</v>
      </c>
      <c r="D186" s="25">
        <f t="shared" si="6"/>
        <v>0.18304135227372154</v>
      </c>
      <c r="E186" s="6" t="str">
        <f t="shared" si="7"/>
        <v>High growth</v>
      </c>
      <c r="F186" s="42">
        <f>SUMIFS('Demand forecast'!$I$9:$I$5832,'Demand forecast'!$B$9:$B$5832,$B186,'Demand forecast'!$C$9:$C$5832,F$6-0)</f>
        <v>8.1530000000000005</v>
      </c>
      <c r="G186" s="42">
        <f>SUMIFS('Demand forecast'!$I$9:$I$5832,'Demand forecast'!$B$9:$B$5832,$B186,'Demand forecast'!$C$9:$C$5832,G$6-0)</f>
        <v>6.94</v>
      </c>
      <c r="H186" s="42">
        <f>SUMIFS('Demand forecast'!$I$9:$I$5832,'Demand forecast'!$B$9:$B$5832,$B186,'Demand forecast'!$C$9:$C$5832,H$6-0)</f>
        <v>7.1416041182736745</v>
      </c>
      <c r="I186" s="42">
        <f>SUMIFS('Demand forecast'!$I$9:$I$5832,'Demand forecast'!$B$9:$B$5832,$B186,'Demand forecast'!$C$9:$C$5832,I$6-0)</f>
        <v>6.8655999999999997</v>
      </c>
      <c r="J186" s="42">
        <f>SUMIFS('Demand forecast'!$I$9:$I$5832,'Demand forecast'!$B$9:$B$5832,$B186,'Demand forecast'!$C$9:$C$5832,J$6-0)</f>
        <v>6.5640033204000003</v>
      </c>
      <c r="K186" s="42">
        <f>SUMIFS('Demand forecast'!$I$9:$I$5832,'Demand forecast'!$B$9:$B$5832,$B186,'Demand forecast'!$C$9:$C$5832,K$6-0)</f>
        <v>6.4963342692000001</v>
      </c>
      <c r="L186" s="42">
        <f>SUMIFS('Demand forecast'!$I$9:$I$5832,'Demand forecast'!$B$9:$B$5832,$B186,'Demand forecast'!$C$9:$C$5832,L$6-0)</f>
        <v>11.903168285006441</v>
      </c>
      <c r="M186" s="42">
        <f>SUMIFS('Demand forecast'!$I$9:$I$5832,'Demand forecast'!$B$9:$B$5832,$B186,'Demand forecast'!$C$9:$C$5832,M$6-0)</f>
        <v>16.50872898646195</v>
      </c>
      <c r="N186" s="42">
        <f>SUMIFS('Demand forecast'!$I$9:$I$5832,'Demand forecast'!$B$9:$B$5832,$B186,'Demand forecast'!$C$9:$C$5832,N$6-0)</f>
        <v>21.663989807276053</v>
      </c>
      <c r="O186" s="42">
        <f>SUMIFS('Demand forecast'!$I$9:$I$5832,'Demand forecast'!$B$9:$B$5832,$B186,'Demand forecast'!$C$9:$C$5832,O$6-0)</f>
        <v>20.585503012642345</v>
      </c>
      <c r="P186" s="42">
        <f>SUMIFS('Demand forecast'!$I$9:$I$5832,'Demand forecast'!$B$9:$B$5832,$B186,'Demand forecast'!$C$9:$C$5832,P$6-0)</f>
        <v>25.99227607787471</v>
      </c>
      <c r="Q186" s="42">
        <f>SUMIFS('Demand forecast'!$I$9:$I$5832,'Demand forecast'!$B$9:$B$5832,$B186,'Demand forecast'!$C$9:$C$5832,Q$6-0)</f>
        <v>31.956029651334489</v>
      </c>
      <c r="R186" s="42">
        <f>SUMIFS('Demand forecast'!$I$9:$I$5832,'Demand forecast'!$B$9:$B$5832,$B186,'Demand forecast'!$C$9:$C$5832,R$6-0)</f>
        <v>36.998585688307116</v>
      </c>
      <c r="S186" s="42">
        <f>SUMIFS('Demand forecast'!$I$9:$I$5832,'Demand forecast'!$B$9:$B$5832,$B186,'Demand forecast'!$C$9:$C$5832,S$6-0)</f>
        <v>42.648482407758081</v>
      </c>
      <c r="T186" s="42">
        <f>SUMIFS('Demand forecast'!$I$9:$I$5832,'Demand forecast'!$B$9:$B$5832,$B186,'Demand forecast'!$C$9:$C$5832,T$6-0)</f>
        <v>47.953635854798094</v>
      </c>
      <c r="U186" s="42">
        <f>SUMIFS('Demand forecast'!$I$9:$I$5832,'Demand forecast'!$B$9:$B$5832,$B186,'Demand forecast'!$C$9:$C$5832,U$6-0)</f>
        <v>54.033350914885702</v>
      </c>
    </row>
    <row r="187" spans="2:21" ht="15">
      <c r="B187" s="6" t="s">
        <v>112</v>
      </c>
      <c r="C187" s="6" t="str">
        <f>INDEX('Demand forecast'!$M$9:$M$5832,MATCH($B187,'Demand forecast'!$B$9:$B$5832,0))</f>
        <v>No</v>
      </c>
      <c r="D187" s="25">
        <f t="shared" si="6"/>
        <v>1.1642092336307863E-2</v>
      </c>
      <c r="E187" s="6" t="str">
        <f t="shared" si="7"/>
        <v>Small growth</v>
      </c>
      <c r="F187" s="42">
        <f>SUMIFS('Demand forecast'!$I$9:$I$5832,'Demand forecast'!$B$9:$B$5832,$B187,'Demand forecast'!$C$9:$C$5832,F$6-0)</f>
        <v>9.798</v>
      </c>
      <c r="G187" s="42">
        <f>SUMIFS('Demand forecast'!$I$9:$I$5832,'Demand forecast'!$B$9:$B$5832,$B187,'Demand forecast'!$C$9:$C$5832,G$6-0)</f>
        <v>9.798</v>
      </c>
      <c r="H187" s="42">
        <f>SUMIFS('Demand forecast'!$I$9:$I$5832,'Demand forecast'!$B$9:$B$5832,$B187,'Demand forecast'!$C$9:$C$5832,H$6-0)</f>
        <v>12.33692277068374</v>
      </c>
      <c r="I187" s="42">
        <f>SUMIFS('Demand forecast'!$I$9:$I$5832,'Demand forecast'!$B$9:$B$5832,$B187,'Demand forecast'!$C$9:$C$5832,I$6-0)</f>
        <v>10.4512</v>
      </c>
      <c r="J187" s="42">
        <f>SUMIFS('Demand forecast'!$I$9:$I$5832,'Demand forecast'!$B$9:$B$5832,$B187,'Demand forecast'!$C$9:$C$5832,J$6-0)</f>
        <v>10.029</v>
      </c>
      <c r="K187" s="42">
        <f>SUMIFS('Demand forecast'!$I$9:$I$5832,'Demand forecast'!$B$9:$B$5832,$B187,'Demand forecast'!$C$9:$C$5832,K$6-0)</f>
        <v>10.382439732</v>
      </c>
      <c r="L187" s="42">
        <f>SUMIFS('Demand forecast'!$I$9:$I$5832,'Demand forecast'!$B$9:$B$5832,$B187,'Demand forecast'!$C$9:$C$5832,L$6-0)</f>
        <v>10.424961572398495</v>
      </c>
      <c r="M187" s="42">
        <f>SUMIFS('Demand forecast'!$I$9:$I$5832,'Demand forecast'!$B$9:$B$5832,$B187,'Demand forecast'!$C$9:$C$5832,M$6-0)</f>
        <v>10.494103549490186</v>
      </c>
      <c r="N187" s="42">
        <f>SUMIFS('Demand forecast'!$I$9:$I$5832,'Demand forecast'!$B$9:$B$5832,$B187,'Demand forecast'!$C$9:$C$5832,N$6-0)</f>
        <v>10.595792339426515</v>
      </c>
      <c r="O187" s="42">
        <f>SUMIFS('Demand forecast'!$I$9:$I$5832,'Demand forecast'!$B$9:$B$5832,$B187,'Demand forecast'!$C$9:$C$5832,O$6-0)</f>
        <v>10.458399981550929</v>
      </c>
      <c r="P187" s="42">
        <f>SUMIFS('Demand forecast'!$I$9:$I$5832,'Demand forecast'!$B$9:$B$5832,$B187,'Demand forecast'!$C$9:$C$5832,P$6-0)</f>
        <v>10.510905298723697</v>
      </c>
      <c r="Q187" s="42">
        <f>SUMIFS('Demand forecast'!$I$9:$I$5832,'Demand forecast'!$B$9:$B$5832,$B187,'Demand forecast'!$C$9:$C$5832,Q$6-0)</f>
        <v>10.644198415732255</v>
      </c>
      <c r="R187" s="42">
        <f>SUMIFS('Demand forecast'!$I$9:$I$5832,'Demand forecast'!$B$9:$B$5832,$B187,'Demand forecast'!$C$9:$C$5832,R$6-0)</f>
        <v>10.86047709328288</v>
      </c>
      <c r="S187" s="42">
        <f>SUMIFS('Demand forecast'!$I$9:$I$5832,'Demand forecast'!$B$9:$B$5832,$B187,'Demand forecast'!$C$9:$C$5832,S$6-0)</f>
        <v>11.059226297304216</v>
      </c>
      <c r="T187" s="42">
        <f>SUMIFS('Demand forecast'!$I$9:$I$5832,'Demand forecast'!$B$9:$B$5832,$B187,'Demand forecast'!$C$9:$C$5832,T$6-0)</f>
        <v>11.314388358804564</v>
      </c>
      <c r="U187" s="42">
        <f>SUMIFS('Demand forecast'!$I$9:$I$5832,'Demand forecast'!$B$9:$B$5832,$B187,'Demand forecast'!$C$9:$C$5832,U$6-0)</f>
        <v>11.569550420304912</v>
      </c>
    </row>
    <row r="188" spans="2:21" ht="15">
      <c r="B188" s="6" t="s">
        <v>119</v>
      </c>
      <c r="C188" s="6" t="str">
        <f>INDEX('Demand forecast'!$M$9:$M$5832,MATCH($B188,'Demand forecast'!$B$9:$B$5832,0))</f>
        <v>No</v>
      </c>
      <c r="D188" s="25">
        <f t="shared" si="6"/>
        <v>2.6576876716075004E-2</v>
      </c>
      <c r="E188" s="6" t="str">
        <f t="shared" si="7"/>
        <v>High growth</v>
      </c>
      <c r="F188" s="42">
        <f>SUMIFS('Demand forecast'!$I$9:$I$5832,'Demand forecast'!$B$9:$B$5832,$B188,'Demand forecast'!$C$9:$C$5832,F$6-0)</f>
        <v>43</v>
      </c>
      <c r="G188" s="42">
        <f>SUMIFS('Demand forecast'!$I$9:$I$5832,'Demand forecast'!$B$9:$B$5832,$B188,'Demand forecast'!$C$9:$C$5832,G$6-0)</f>
        <v>43.664617036011073</v>
      </c>
      <c r="H188" s="42">
        <f>SUMIFS('Demand forecast'!$I$9:$I$5832,'Demand forecast'!$B$9:$B$5832,$B188,'Demand forecast'!$C$9:$C$5832,H$6-0)</f>
        <v>45.139173406316338</v>
      </c>
      <c r="I188" s="42">
        <f>SUMIFS('Demand forecast'!$I$9:$I$5832,'Demand forecast'!$B$9:$B$5832,$B188,'Demand forecast'!$C$9:$C$5832,I$6-0)</f>
        <v>40.627800000000001</v>
      </c>
      <c r="J188" s="42">
        <f>SUMIFS('Demand forecast'!$I$9:$I$5832,'Demand forecast'!$B$9:$B$5832,$B188,'Demand forecast'!$C$9:$C$5832,J$6-0)</f>
        <v>41.469200000000001</v>
      </c>
      <c r="K188" s="42">
        <f>SUMIFS('Demand forecast'!$I$9:$I$5832,'Demand forecast'!$B$9:$B$5832,$B188,'Demand forecast'!$C$9:$C$5832,K$6-0)</f>
        <v>41.891143735</v>
      </c>
      <c r="L188" s="42">
        <f>SUMIFS('Demand forecast'!$I$9:$I$5832,'Demand forecast'!$B$9:$B$5832,$B188,'Demand forecast'!$C$9:$C$5832,L$6-0)</f>
        <v>46.009732536744174</v>
      </c>
      <c r="M188" s="42">
        <f>SUMIFS('Demand forecast'!$I$9:$I$5832,'Demand forecast'!$B$9:$B$5832,$B188,'Demand forecast'!$C$9:$C$5832,M$6-0)</f>
        <v>49.133251194029981</v>
      </c>
      <c r="N188" s="42">
        <f>SUMIFS('Demand forecast'!$I$9:$I$5832,'Demand forecast'!$B$9:$B$5832,$B188,'Demand forecast'!$C$9:$C$5832,N$6-0)</f>
        <v>50.844845814878624</v>
      </c>
      <c r="O188" s="42">
        <f>SUMIFS('Demand forecast'!$I$9:$I$5832,'Demand forecast'!$B$9:$B$5832,$B188,'Demand forecast'!$C$9:$C$5832,O$6-0)</f>
        <v>52.346208271837263</v>
      </c>
      <c r="P188" s="42">
        <f>SUMIFS('Demand forecast'!$I$9:$I$5832,'Demand forecast'!$B$9:$B$5832,$B188,'Demand forecast'!$C$9:$C$5832,P$6-0)</f>
        <v>54.088781349192644</v>
      </c>
      <c r="Q188" s="42">
        <f>SUMIFS('Demand forecast'!$I$9:$I$5832,'Demand forecast'!$B$9:$B$5832,$B188,'Demand forecast'!$C$9:$C$5832,Q$6-0)</f>
        <v>55.762662879212222</v>
      </c>
      <c r="R188" s="42">
        <f>SUMIFS('Demand forecast'!$I$9:$I$5832,'Demand forecast'!$B$9:$B$5832,$B188,'Demand forecast'!$C$9:$C$5832,R$6-0)</f>
        <v>56.982431224674933</v>
      </c>
      <c r="S188" s="42">
        <f>SUMIFS('Demand forecast'!$I$9:$I$5832,'Demand forecast'!$B$9:$B$5832,$B188,'Demand forecast'!$C$9:$C$5832,S$6-0)</f>
        <v>57.730158705248769</v>
      </c>
      <c r="T188" s="42">
        <f>SUMIFS('Demand forecast'!$I$9:$I$5832,'Demand forecast'!$B$9:$B$5832,$B188,'Demand forecast'!$C$9:$C$5832,T$6-0)</f>
        <v>58.175083430604282</v>
      </c>
      <c r="U188" s="42">
        <f>SUMIFS('Demand forecast'!$I$9:$I$5832,'Demand forecast'!$B$9:$B$5832,$B188,'Demand forecast'!$C$9:$C$5832,U$6-0)</f>
        <v>58.260339085959295</v>
      </c>
    </row>
    <row r="189" spans="2:21" ht="15">
      <c r="B189" s="6" t="s">
        <v>197</v>
      </c>
      <c r="C189" s="6" t="str">
        <f>INDEX('Demand forecast'!$M$9:$M$5832,MATCH($B189,'Demand forecast'!$B$9:$B$5832,0))</f>
        <v>Yes</v>
      </c>
      <c r="D189" s="25">
        <f t="shared" si="6"/>
        <v>0</v>
      </c>
      <c r="E189" s="6" t="str">
        <f t="shared" si="7"/>
        <v>Steady/falling</v>
      </c>
      <c r="F189" s="42">
        <f>SUMIFS('Demand forecast'!$I$9:$I$5832,'Demand forecast'!$B$9:$B$5832,$B189,'Demand forecast'!$C$9:$C$5832,F$6-0)</f>
        <v>0.28799999999999998</v>
      </c>
      <c r="G189" s="42">
        <f>SUMIFS('Demand forecast'!$I$9:$I$5832,'Demand forecast'!$B$9:$B$5832,$B189,'Demand forecast'!$C$9:$C$5832,G$6-0)</f>
        <v>0.28799999999999998</v>
      </c>
      <c r="H189" s="42">
        <f>SUMIFS('Demand forecast'!$I$9:$I$5832,'Demand forecast'!$B$9:$B$5832,$B189,'Demand forecast'!$C$9:$C$5832,H$6-0)</f>
        <v>0.192</v>
      </c>
      <c r="I189" s="42">
        <f>SUMIFS('Demand forecast'!$I$9:$I$5832,'Demand forecast'!$B$9:$B$5832,$B189,'Demand forecast'!$C$9:$C$5832,I$6-0)</f>
        <v>0.16800000000000001</v>
      </c>
      <c r="J189" s="42">
        <f>SUMIFS('Demand forecast'!$I$9:$I$5832,'Demand forecast'!$B$9:$B$5832,$B189,'Demand forecast'!$C$9:$C$5832,J$6-0)</f>
        <v>0.16800000000000001</v>
      </c>
      <c r="K189" s="42">
        <f>SUMIFS('Demand forecast'!$I$9:$I$5832,'Demand forecast'!$B$9:$B$5832,$B189,'Demand forecast'!$C$9:$C$5832,K$6-0)</f>
        <v>0.115</v>
      </c>
      <c r="L189" s="42">
        <f>SUMIFS('Demand forecast'!$I$9:$I$5832,'Demand forecast'!$B$9:$B$5832,$B189,'Demand forecast'!$C$9:$C$5832,L$6-0)</f>
        <v>0.115</v>
      </c>
      <c r="M189" s="42">
        <f>SUMIFS('Demand forecast'!$I$9:$I$5832,'Demand forecast'!$B$9:$B$5832,$B189,'Demand forecast'!$C$9:$C$5832,M$6-0)</f>
        <v>0.115</v>
      </c>
      <c r="N189" s="42">
        <f>SUMIFS('Demand forecast'!$I$9:$I$5832,'Demand forecast'!$B$9:$B$5832,$B189,'Demand forecast'!$C$9:$C$5832,N$6-0)</f>
        <v>0.115</v>
      </c>
      <c r="O189" s="42">
        <f>SUMIFS('Demand forecast'!$I$9:$I$5832,'Demand forecast'!$B$9:$B$5832,$B189,'Demand forecast'!$C$9:$C$5832,O$6-0)</f>
        <v>0.115</v>
      </c>
      <c r="P189" s="42">
        <f>SUMIFS('Demand forecast'!$I$9:$I$5832,'Demand forecast'!$B$9:$B$5832,$B189,'Demand forecast'!$C$9:$C$5832,P$6-0)</f>
        <v>0.115</v>
      </c>
      <c r="Q189" s="42">
        <f>SUMIFS('Demand forecast'!$I$9:$I$5832,'Demand forecast'!$B$9:$B$5832,$B189,'Demand forecast'!$C$9:$C$5832,Q$6-0)</f>
        <v>0.115</v>
      </c>
      <c r="R189" s="42">
        <f>SUMIFS('Demand forecast'!$I$9:$I$5832,'Demand forecast'!$B$9:$B$5832,$B189,'Demand forecast'!$C$9:$C$5832,R$6-0)</f>
        <v>0.115</v>
      </c>
      <c r="S189" s="42">
        <f>SUMIFS('Demand forecast'!$I$9:$I$5832,'Demand forecast'!$B$9:$B$5832,$B189,'Demand forecast'!$C$9:$C$5832,S$6-0)</f>
        <v>0.115</v>
      </c>
      <c r="T189" s="42">
        <f>SUMIFS('Demand forecast'!$I$9:$I$5832,'Demand forecast'!$B$9:$B$5832,$B189,'Demand forecast'!$C$9:$C$5832,T$6-0)</f>
        <v>0.115</v>
      </c>
      <c r="U189" s="42">
        <f>SUMIFS('Demand forecast'!$I$9:$I$5832,'Demand forecast'!$B$9:$B$5832,$B189,'Demand forecast'!$C$9:$C$5832,U$6-0)</f>
        <v>0.115</v>
      </c>
    </row>
    <row r="190" spans="2:21" ht="15">
      <c r="B190" s="6" t="s">
        <v>205</v>
      </c>
      <c r="C190" s="6" t="str">
        <f>INDEX('Demand forecast'!$M$9:$M$5832,MATCH($B190,'Demand forecast'!$B$9:$B$5832,0))</f>
        <v>Yes</v>
      </c>
      <c r="D190" s="25">
        <f t="shared" si="6"/>
        <v>0</v>
      </c>
      <c r="E190" s="6" t="str">
        <f t="shared" si="7"/>
        <v>Steady/falling</v>
      </c>
      <c r="F190" s="42">
        <f>SUMIFS('Demand forecast'!$I$9:$I$5832,'Demand forecast'!$B$9:$B$5832,$B190,'Demand forecast'!$C$9:$C$5832,F$6-0)</f>
        <v>0.19344</v>
      </c>
      <c r="G190" s="42">
        <f>SUMIFS('Demand forecast'!$I$9:$I$5832,'Demand forecast'!$B$9:$B$5832,$B190,'Demand forecast'!$C$9:$C$5832,G$6-0)</f>
        <v>0.19344</v>
      </c>
      <c r="H190" s="42">
        <f>SUMIFS('Demand forecast'!$I$9:$I$5832,'Demand forecast'!$B$9:$B$5832,$B190,'Demand forecast'!$C$9:$C$5832,H$6-0)</f>
        <v>0.3</v>
      </c>
      <c r="I190" s="42">
        <f>SUMIFS('Demand forecast'!$I$9:$I$5832,'Demand forecast'!$B$9:$B$5832,$B190,'Demand forecast'!$C$9:$C$5832,I$6-0)</f>
        <v>3.9853999999999998</v>
      </c>
      <c r="J190" s="42">
        <f>SUMIFS('Demand forecast'!$I$9:$I$5832,'Demand forecast'!$B$9:$B$5832,$B190,'Demand forecast'!$C$9:$C$5832,J$6-0)</f>
        <v>5.96</v>
      </c>
      <c r="K190" s="42">
        <f>SUMIFS('Demand forecast'!$I$9:$I$5832,'Demand forecast'!$B$9:$B$5832,$B190,'Demand forecast'!$C$9:$C$5832,K$6-0)</f>
        <v>5.7783600000000002</v>
      </c>
      <c r="L190" s="42">
        <f>SUMIFS('Demand forecast'!$I$9:$I$5832,'Demand forecast'!$B$9:$B$5832,$B190,'Demand forecast'!$C$9:$C$5832,L$6-0)</f>
        <v>5.7783600000000002</v>
      </c>
      <c r="M190" s="42">
        <f>SUMIFS('Demand forecast'!$I$9:$I$5832,'Demand forecast'!$B$9:$B$5832,$B190,'Demand forecast'!$C$9:$C$5832,M$6-0)</f>
        <v>5.7783600000000002</v>
      </c>
      <c r="N190" s="42">
        <f>SUMIFS('Demand forecast'!$I$9:$I$5832,'Demand forecast'!$B$9:$B$5832,$B190,'Demand forecast'!$C$9:$C$5832,N$6-0)</f>
        <v>5.7783600000000002</v>
      </c>
      <c r="O190" s="42">
        <f>SUMIFS('Demand forecast'!$I$9:$I$5832,'Demand forecast'!$B$9:$B$5832,$B190,'Demand forecast'!$C$9:$C$5832,O$6-0)</f>
        <v>5.7783600000000002</v>
      </c>
      <c r="P190" s="42">
        <f>SUMIFS('Demand forecast'!$I$9:$I$5832,'Demand forecast'!$B$9:$B$5832,$B190,'Demand forecast'!$C$9:$C$5832,P$6-0)</f>
        <v>5.7783600000000002</v>
      </c>
      <c r="Q190" s="42">
        <f>SUMIFS('Demand forecast'!$I$9:$I$5832,'Demand forecast'!$B$9:$B$5832,$B190,'Demand forecast'!$C$9:$C$5832,Q$6-0)</f>
        <v>5.7783600000000002</v>
      </c>
      <c r="R190" s="42">
        <f>SUMIFS('Demand forecast'!$I$9:$I$5832,'Demand forecast'!$B$9:$B$5832,$B190,'Demand forecast'!$C$9:$C$5832,R$6-0)</f>
        <v>5.7783600000000002</v>
      </c>
      <c r="S190" s="42">
        <f>SUMIFS('Demand forecast'!$I$9:$I$5832,'Demand forecast'!$B$9:$B$5832,$B190,'Demand forecast'!$C$9:$C$5832,S$6-0)</f>
        <v>5.7783600000000002</v>
      </c>
      <c r="T190" s="42">
        <f>SUMIFS('Demand forecast'!$I$9:$I$5832,'Demand forecast'!$B$9:$B$5832,$B190,'Demand forecast'!$C$9:$C$5832,T$6-0)</f>
        <v>5.7783600000000002</v>
      </c>
      <c r="U190" s="42">
        <f>SUMIFS('Demand forecast'!$I$9:$I$5832,'Demand forecast'!$B$9:$B$5832,$B190,'Demand forecast'!$C$9:$C$5832,U$6-0)</f>
        <v>5.7783600000000002</v>
      </c>
    </row>
    <row r="191" spans="2:21" ht="15">
      <c r="B191" s="6" t="s">
        <v>16</v>
      </c>
      <c r="C191" s="6" t="str">
        <f>INDEX('Demand forecast'!$M$9:$M$5832,MATCH($B191,'Demand forecast'!$B$9:$B$5832,0))</f>
        <v>No</v>
      </c>
      <c r="D191" s="25">
        <f t="shared" si="6"/>
        <v>7.8433301399627453E-3</v>
      </c>
      <c r="E191" s="6" t="str">
        <f t="shared" si="7"/>
        <v>Small growth</v>
      </c>
      <c r="F191" s="42">
        <f>SUMIFS('Demand forecast'!$I$9:$I$5832,'Demand forecast'!$B$9:$B$5832,$B191,'Demand forecast'!$C$9:$C$5832,F$6-0)</f>
        <v>7.617</v>
      </c>
      <c r="G191" s="42">
        <f>SUMIFS('Demand forecast'!$I$9:$I$5832,'Demand forecast'!$B$9:$B$5832,$B191,'Demand forecast'!$C$9:$C$5832,G$6-0)</f>
        <v>6.8</v>
      </c>
      <c r="H191" s="42">
        <f>SUMIFS('Demand forecast'!$I$9:$I$5832,'Demand forecast'!$B$9:$B$5832,$B191,'Demand forecast'!$C$9:$C$5832,H$6-0)</f>
        <v>7.2488475168423339</v>
      </c>
      <c r="I191" s="42">
        <f>SUMIFS('Demand forecast'!$I$9:$I$5832,'Demand forecast'!$B$9:$B$5832,$B191,'Demand forecast'!$C$9:$C$5832,I$6-0)</f>
        <v>7.1097999999999999</v>
      </c>
      <c r="J191" s="42">
        <f>SUMIFS('Demand forecast'!$I$9:$I$5832,'Demand forecast'!$B$9:$B$5832,$B191,'Demand forecast'!$C$9:$C$5832,J$6-0)</f>
        <v>6.96706</v>
      </c>
      <c r="K191" s="42">
        <f>SUMIFS('Demand forecast'!$I$9:$I$5832,'Demand forecast'!$B$9:$B$5832,$B191,'Demand forecast'!$C$9:$C$5832,K$6-0)</f>
        <v>6.7992640350000002</v>
      </c>
      <c r="L191" s="42">
        <f>SUMIFS('Demand forecast'!$I$9:$I$5832,'Demand forecast'!$B$9:$B$5832,$B191,'Demand forecast'!$C$9:$C$5832,L$6-0)</f>
        <v>6.6742410760541944</v>
      </c>
      <c r="M191" s="42">
        <f>SUMIFS('Demand forecast'!$I$9:$I$5832,'Demand forecast'!$B$9:$B$5832,$B191,'Demand forecast'!$C$9:$C$5832,M$6-0)</f>
        <v>6.5800306352798064</v>
      </c>
      <c r="N191" s="42">
        <f>SUMIFS('Demand forecast'!$I$9:$I$5832,'Demand forecast'!$B$9:$B$5832,$B191,'Demand forecast'!$C$9:$C$5832,N$6-0)</f>
        <v>6.5857313165441855</v>
      </c>
      <c r="O191" s="42">
        <f>SUMIFS('Demand forecast'!$I$9:$I$5832,'Demand forecast'!$B$9:$B$5832,$B191,'Demand forecast'!$C$9:$C$5832,O$6-0)</f>
        <v>6.4351166743240293</v>
      </c>
      <c r="P191" s="42">
        <f>SUMIFS('Demand forecast'!$I$9:$I$5832,'Demand forecast'!$B$9:$B$5832,$B191,'Demand forecast'!$C$9:$C$5832,P$6-0)</f>
        <v>6.4317517264616599</v>
      </c>
      <c r="Q191" s="42">
        <f>SUMIFS('Demand forecast'!$I$9:$I$5832,'Demand forecast'!$B$9:$B$5832,$B191,'Demand forecast'!$C$9:$C$5832,Q$6-0)</f>
        <v>6.5175885908071391</v>
      </c>
      <c r="R191" s="42">
        <f>SUMIFS('Demand forecast'!$I$9:$I$5832,'Demand forecast'!$B$9:$B$5832,$B191,'Demand forecast'!$C$9:$C$5832,R$6-0)</f>
        <v>6.6393233516935837</v>
      </c>
      <c r="S191" s="42">
        <f>SUMIFS('Demand forecast'!$I$9:$I$5832,'Demand forecast'!$B$9:$B$5832,$B191,'Demand forecast'!$C$9:$C$5832,S$6-0)</f>
        <v>6.7701160907097702</v>
      </c>
      <c r="T191" s="42">
        <f>SUMIFS('Demand forecast'!$I$9:$I$5832,'Demand forecast'!$B$9:$B$5832,$B191,'Demand forecast'!$C$9:$C$5832,T$6-0)</f>
        <v>6.9652732114874967</v>
      </c>
      <c r="U191" s="42">
        <f>SUMIFS('Demand forecast'!$I$9:$I$5832,'Demand forecast'!$B$9:$B$5832,$B191,'Demand forecast'!$C$9:$C$5832,U$6-0)</f>
        <v>7.1604303322652214</v>
      </c>
    </row>
    <row r="192" spans="2:21" ht="15">
      <c r="B192" s="6" t="s">
        <v>20</v>
      </c>
      <c r="C192" s="6" t="str">
        <f>INDEX('Demand forecast'!$M$9:$M$5832,MATCH($B192,'Demand forecast'!$B$9:$B$5832,0))</f>
        <v>No</v>
      </c>
      <c r="D192" s="25">
        <f t="shared" si="6"/>
        <v>5.7542574550757397E-3</v>
      </c>
      <c r="E192" s="6" t="str">
        <f t="shared" si="7"/>
        <v>Small growth</v>
      </c>
      <c r="F192" s="42">
        <f>SUMIFS('Demand forecast'!$I$9:$I$5832,'Demand forecast'!$B$9:$B$5832,$B192,'Demand forecast'!$C$9:$C$5832,F$6-0)</f>
        <v>2.8639999999999999</v>
      </c>
      <c r="G192" s="42">
        <f>SUMIFS('Demand forecast'!$I$9:$I$5832,'Demand forecast'!$B$9:$B$5832,$B192,'Demand forecast'!$C$9:$C$5832,G$6-0)</f>
        <v>2.8639999999999999</v>
      </c>
      <c r="H192" s="42">
        <f>SUMIFS('Demand forecast'!$I$9:$I$5832,'Demand forecast'!$B$9:$B$5832,$B192,'Demand forecast'!$C$9:$C$5832,H$6-0)</f>
        <v>2.4790000000000001</v>
      </c>
      <c r="I192" s="42">
        <f>SUMIFS('Demand forecast'!$I$9:$I$5832,'Demand forecast'!$B$9:$B$5832,$B192,'Demand forecast'!$C$9:$C$5832,I$6-0)</f>
        <v>3.2120000000000002</v>
      </c>
      <c r="J192" s="42">
        <f>SUMIFS('Demand forecast'!$I$9:$I$5832,'Demand forecast'!$B$9:$B$5832,$B192,'Demand forecast'!$C$9:$C$5832,J$6-0)</f>
        <v>2.9860000000000002</v>
      </c>
      <c r="K192" s="42">
        <f>SUMIFS('Demand forecast'!$I$9:$I$5832,'Demand forecast'!$B$9:$B$5832,$B192,'Demand forecast'!$C$9:$C$5832,K$6-0)</f>
        <v>4.1772</v>
      </c>
      <c r="L192" s="42">
        <f>SUMIFS('Demand forecast'!$I$9:$I$5832,'Demand forecast'!$B$9:$B$5832,$B192,'Demand forecast'!$C$9:$C$5832,L$6-0)</f>
        <v>4.1647496616840778</v>
      </c>
      <c r="M192" s="42">
        <f>SUMIFS('Demand forecast'!$I$9:$I$5832,'Demand forecast'!$B$9:$B$5832,$B192,'Demand forecast'!$C$9:$C$5832,M$6-0)</f>
        <v>4.1537833543422069</v>
      </c>
      <c r="N192" s="42">
        <f>SUMIFS('Demand forecast'!$I$9:$I$5832,'Demand forecast'!$B$9:$B$5832,$B192,'Demand forecast'!$C$9:$C$5832,N$6-0)</f>
        <v>4.1670297700065886</v>
      </c>
      <c r="O192" s="42">
        <f>SUMIFS('Demand forecast'!$I$9:$I$5832,'Demand forecast'!$B$9:$B$5832,$B192,'Demand forecast'!$C$9:$C$5832,O$6-0)</f>
        <v>4.1454654673435325</v>
      </c>
      <c r="P192" s="42">
        <f>SUMIFS('Demand forecast'!$I$9:$I$5832,'Demand forecast'!$B$9:$B$5832,$B192,'Demand forecast'!$C$9:$C$5832,P$6-0)</f>
        <v>4.1572227931272128</v>
      </c>
      <c r="Q192" s="42">
        <f>SUMIFS('Demand forecast'!$I$9:$I$5832,'Demand forecast'!$B$9:$B$5832,$B192,'Demand forecast'!$C$9:$C$5832,Q$6-0)</f>
        <v>4.1852684344443247</v>
      </c>
      <c r="R192" s="42">
        <f>SUMIFS('Demand forecast'!$I$9:$I$5832,'Demand forecast'!$B$9:$B$5832,$B192,'Demand forecast'!$C$9:$C$5832,R$6-0)</f>
        <v>4.2299330199164107</v>
      </c>
      <c r="S192" s="42">
        <f>SUMIFS('Demand forecast'!$I$9:$I$5832,'Demand forecast'!$B$9:$B$5832,$B192,'Demand forecast'!$C$9:$C$5832,S$6-0)</f>
        <v>4.2722957360048754</v>
      </c>
      <c r="T192" s="42">
        <f>SUMIFS('Demand forecast'!$I$9:$I$5832,'Demand forecast'!$B$9:$B$5832,$B192,'Demand forecast'!$C$9:$C$5832,T$6-0)</f>
        <v>4.3288812223442958</v>
      </c>
      <c r="U192" s="42">
        <f>SUMIFS('Demand forecast'!$I$9:$I$5832,'Demand forecast'!$B$9:$B$5832,$B192,'Demand forecast'!$C$9:$C$5832,U$6-0)</f>
        <v>4.3854667086837162</v>
      </c>
    </row>
    <row r="193" spans="2:21" ht="15">
      <c r="B193" s="6" t="s">
        <v>21</v>
      </c>
      <c r="C193" s="6" t="str">
        <f>INDEX('Demand forecast'!$M$9:$M$5832,MATCH($B193,'Demand forecast'!$B$9:$B$5832,0))</f>
        <v>No</v>
      </c>
      <c r="D193" s="25">
        <f t="shared" si="6"/>
        <v>4.4954462401711304E-2</v>
      </c>
      <c r="E193" s="6" t="str">
        <f t="shared" si="7"/>
        <v>High growth</v>
      </c>
      <c r="F193" s="42">
        <f>SUMIFS('Demand forecast'!$I$9:$I$5832,'Demand forecast'!$B$9:$B$5832,$B193,'Demand forecast'!$C$9:$C$5832,F$6-0)</f>
        <v>17.822000000000003</v>
      </c>
      <c r="G193" s="42">
        <f>SUMIFS('Demand forecast'!$I$9:$I$5832,'Demand forecast'!$B$9:$B$5832,$B193,'Demand forecast'!$C$9:$C$5832,G$6-0)</f>
        <v>17.27</v>
      </c>
      <c r="H193" s="42">
        <f>SUMIFS('Demand forecast'!$I$9:$I$5832,'Demand forecast'!$B$9:$B$5832,$B193,'Demand forecast'!$C$9:$C$5832,H$6-0)</f>
        <v>20.878166124641965</v>
      </c>
      <c r="I193" s="42">
        <f>SUMIFS('Demand forecast'!$I$9:$I$5832,'Demand forecast'!$B$9:$B$5832,$B193,'Demand forecast'!$C$9:$C$5832,I$6-0)</f>
        <v>17.297499999999999</v>
      </c>
      <c r="J193" s="42">
        <f>SUMIFS('Demand forecast'!$I$9:$I$5832,'Demand forecast'!$B$9:$B$5832,$B193,'Demand forecast'!$C$9:$C$5832,J$6-0)</f>
        <v>18.014099999999999</v>
      </c>
      <c r="K193" s="42">
        <f>SUMIFS('Demand forecast'!$I$9:$I$5832,'Demand forecast'!$B$9:$B$5832,$B193,'Demand forecast'!$C$9:$C$5832,K$6-0)</f>
        <v>17.948599999999999</v>
      </c>
      <c r="L193" s="42">
        <f>SUMIFS('Demand forecast'!$I$9:$I$5832,'Demand forecast'!$B$9:$B$5832,$B193,'Demand forecast'!$C$9:$C$5832,L$6-0)</f>
        <v>18.493629288794864</v>
      </c>
      <c r="M193" s="42">
        <f>SUMIFS('Demand forecast'!$I$9:$I$5832,'Demand forecast'!$B$9:$B$5832,$B193,'Demand forecast'!$C$9:$C$5832,M$6-0)</f>
        <v>19.049914475544668</v>
      </c>
      <c r="N193" s="42">
        <f>SUMIFS('Demand forecast'!$I$9:$I$5832,'Demand forecast'!$B$9:$B$5832,$B193,'Demand forecast'!$C$9:$C$5832,N$6-0)</f>
        <v>19.783557215389248</v>
      </c>
      <c r="O193" s="42">
        <f>SUMIFS('Demand forecast'!$I$9:$I$5832,'Demand forecast'!$B$9:$B$5832,$B193,'Demand forecast'!$C$9:$C$5832,O$6-0)</f>
        <v>20.152482905465114</v>
      </c>
      <c r="P193" s="42">
        <f>SUMIFS('Demand forecast'!$I$9:$I$5832,'Demand forecast'!$B$9:$B$5832,$B193,'Demand forecast'!$C$9:$C$5832,P$6-0)</f>
        <v>21.170727570774037</v>
      </c>
      <c r="Q193" s="42">
        <f>SUMIFS('Demand forecast'!$I$9:$I$5832,'Demand forecast'!$B$9:$B$5832,$B193,'Demand forecast'!$C$9:$C$5832,Q$6-0)</f>
        <v>22.461672010627993</v>
      </c>
      <c r="R193" s="42">
        <f>SUMIFS('Demand forecast'!$I$9:$I$5832,'Demand forecast'!$B$9:$B$5832,$B193,'Demand forecast'!$C$9:$C$5832,R$6-0)</f>
        <v>23.556246736169289</v>
      </c>
      <c r="S193" s="42">
        <f>SUMIFS('Demand forecast'!$I$9:$I$5832,'Demand forecast'!$B$9:$B$5832,$B193,'Demand forecast'!$C$9:$C$5832,S$6-0)</f>
        <v>24.718360540010444</v>
      </c>
      <c r="T193" s="42">
        <f>SUMIFS('Demand forecast'!$I$9:$I$5832,'Demand forecast'!$B$9:$B$5832,$B193,'Demand forecast'!$C$9:$C$5832,T$6-0)</f>
        <v>26.095438066328832</v>
      </c>
      <c r="U193" s="42">
        <f>SUMIFS('Demand forecast'!$I$9:$I$5832,'Demand forecast'!$B$9:$B$5832,$B193,'Demand forecast'!$C$9:$C$5832,U$6-0)</f>
        <v>27.472515825122198</v>
      </c>
    </row>
    <row r="194" spans="2:21" ht="15">
      <c r="B194" s="6" t="s">
        <v>216</v>
      </c>
      <c r="C194" s="6" t="str">
        <f>INDEX('Demand forecast'!$M$9:$M$5832,MATCH($B194,'Demand forecast'!$B$9:$B$5832,0))</f>
        <v>Yes</v>
      </c>
      <c r="D194" s="25">
        <f t="shared" si="6"/>
        <v>0</v>
      </c>
      <c r="E194" s="6" t="str">
        <f t="shared" si="7"/>
        <v>Steady/falling</v>
      </c>
      <c r="F194" s="42">
        <f>SUMIFS('Demand forecast'!$I$9:$I$5832,'Demand forecast'!$B$9:$B$5832,$B194,'Demand forecast'!$C$9:$C$5832,F$6-0)</f>
        <v>2.012</v>
      </c>
      <c r="G194" s="42">
        <f>SUMIFS('Demand forecast'!$I$9:$I$5832,'Demand forecast'!$B$9:$B$5832,$B194,'Demand forecast'!$C$9:$C$5832,G$6-0)</f>
        <v>1.992</v>
      </c>
      <c r="H194" s="42">
        <f>SUMIFS('Demand forecast'!$I$9:$I$5832,'Demand forecast'!$B$9:$B$5832,$B194,'Demand forecast'!$C$9:$C$5832,H$6-0)</f>
        <v>2.032</v>
      </c>
      <c r="I194" s="42">
        <f>SUMIFS('Demand forecast'!$I$9:$I$5832,'Demand forecast'!$B$9:$B$5832,$B194,'Demand forecast'!$C$9:$C$5832,I$6-0)</f>
        <v>2.0059999999999998</v>
      </c>
      <c r="J194" s="42">
        <f>SUMIFS('Demand forecast'!$I$9:$I$5832,'Demand forecast'!$B$9:$B$5832,$B194,'Demand forecast'!$C$9:$C$5832,J$6-0)</f>
        <v>2.0299999999999998</v>
      </c>
      <c r="K194" s="42">
        <f>SUMIFS('Demand forecast'!$I$9:$I$5832,'Demand forecast'!$B$9:$B$5832,$B194,'Demand forecast'!$C$9:$C$5832,K$6-0)</f>
        <v>1.9984</v>
      </c>
      <c r="L194" s="42">
        <f>SUMIFS('Demand forecast'!$I$9:$I$5832,'Demand forecast'!$B$9:$B$5832,$B194,'Demand forecast'!$C$9:$C$5832,L$6-0)</f>
        <v>1.9984</v>
      </c>
      <c r="M194" s="42">
        <f>SUMIFS('Demand forecast'!$I$9:$I$5832,'Demand forecast'!$B$9:$B$5832,$B194,'Demand forecast'!$C$9:$C$5832,M$6-0)</f>
        <v>1.9984</v>
      </c>
      <c r="N194" s="42">
        <f>SUMIFS('Demand forecast'!$I$9:$I$5832,'Demand forecast'!$B$9:$B$5832,$B194,'Demand forecast'!$C$9:$C$5832,N$6-0)</f>
        <v>1.9984</v>
      </c>
      <c r="O194" s="42">
        <f>SUMIFS('Demand forecast'!$I$9:$I$5832,'Demand forecast'!$B$9:$B$5832,$B194,'Demand forecast'!$C$9:$C$5832,O$6-0)</f>
        <v>1.9984</v>
      </c>
      <c r="P194" s="42">
        <f>SUMIFS('Demand forecast'!$I$9:$I$5832,'Demand forecast'!$B$9:$B$5832,$B194,'Demand forecast'!$C$9:$C$5832,P$6-0)</f>
        <v>1.9984</v>
      </c>
      <c r="Q194" s="42">
        <f>SUMIFS('Demand forecast'!$I$9:$I$5832,'Demand forecast'!$B$9:$B$5832,$B194,'Demand forecast'!$C$9:$C$5832,Q$6-0)</f>
        <v>1.9984</v>
      </c>
      <c r="R194" s="42">
        <f>SUMIFS('Demand forecast'!$I$9:$I$5832,'Demand forecast'!$B$9:$B$5832,$B194,'Demand forecast'!$C$9:$C$5832,R$6-0)</f>
        <v>1.9984</v>
      </c>
      <c r="S194" s="42">
        <f>SUMIFS('Demand forecast'!$I$9:$I$5832,'Demand forecast'!$B$9:$B$5832,$B194,'Demand forecast'!$C$9:$C$5832,S$6-0)</f>
        <v>1.9984</v>
      </c>
      <c r="T194" s="42">
        <f>SUMIFS('Demand forecast'!$I$9:$I$5832,'Demand forecast'!$B$9:$B$5832,$B194,'Demand forecast'!$C$9:$C$5832,T$6-0)</f>
        <v>1.9984</v>
      </c>
      <c r="U194" s="42">
        <f>SUMIFS('Demand forecast'!$I$9:$I$5832,'Demand forecast'!$B$9:$B$5832,$B194,'Demand forecast'!$C$9:$C$5832,U$6-0)</f>
        <v>1.9984</v>
      </c>
    </row>
    <row r="195" spans="2:21" ht="15">
      <c r="B195" s="6" t="s">
        <v>227</v>
      </c>
      <c r="C195" s="6" t="str">
        <f>INDEX('Demand forecast'!$M$9:$M$5832,MATCH($B195,'Demand forecast'!$B$9:$B$5832,0))</f>
        <v>Yes</v>
      </c>
      <c r="D195" s="25">
        <f t="shared" si="6"/>
        <v>0.10734239780859944</v>
      </c>
      <c r="E195" s="6" t="str">
        <f t="shared" si="7"/>
        <v>High growth</v>
      </c>
      <c r="F195" s="42">
        <f>SUMIFS('Demand forecast'!$I$9:$I$5832,'Demand forecast'!$B$9:$B$5832,$B195,'Demand forecast'!$C$9:$C$5832,F$6-0)</f>
        <v>4.8310000000000004</v>
      </c>
      <c r="G195" s="42">
        <f>SUMIFS('Demand forecast'!$I$9:$I$5832,'Demand forecast'!$B$9:$B$5832,$B195,'Demand forecast'!$C$9:$C$5832,G$6-0)</f>
        <v>3.9319999999999999</v>
      </c>
      <c r="H195" s="42">
        <f>SUMIFS('Demand forecast'!$I$9:$I$5832,'Demand forecast'!$B$9:$B$5832,$B195,'Demand forecast'!$C$9:$C$5832,H$6-0)</f>
        <v>4.4039999999999999</v>
      </c>
      <c r="I195" s="42">
        <f>SUMIFS('Demand forecast'!$I$9:$I$5832,'Demand forecast'!$B$9:$B$5832,$B195,'Demand forecast'!$C$9:$C$5832,I$6-0)</f>
        <v>4.0979999999999999</v>
      </c>
      <c r="J195" s="42">
        <f>SUMIFS('Demand forecast'!$I$9:$I$5832,'Demand forecast'!$B$9:$B$5832,$B195,'Demand forecast'!$C$9:$C$5832,J$6-0)</f>
        <v>3.61</v>
      </c>
      <c r="K195" s="42">
        <f>SUMIFS('Demand forecast'!$I$9:$I$5832,'Demand forecast'!$B$9:$B$5832,$B195,'Demand forecast'!$C$9:$C$5832,K$6-0)</f>
        <v>3.6779999999999999</v>
      </c>
      <c r="L195" s="42">
        <f>SUMIFS('Demand forecast'!$I$9:$I$5832,'Demand forecast'!$B$9:$B$5832,$B195,'Demand forecast'!$C$9:$C$5832,L$6-0)</f>
        <v>3.6779999999999999</v>
      </c>
      <c r="M195" s="42">
        <f>SUMIFS('Demand forecast'!$I$9:$I$5832,'Demand forecast'!$B$9:$B$5832,$B195,'Demand forecast'!$C$9:$C$5832,M$6-0)</f>
        <v>3.6779999999999999</v>
      </c>
      <c r="N195" s="42">
        <f>SUMIFS('Demand forecast'!$I$9:$I$5832,'Demand forecast'!$B$9:$B$5832,$B195,'Demand forecast'!$C$9:$C$5832,N$6-0)</f>
        <v>9.2076559025939648</v>
      </c>
      <c r="O195" s="42">
        <f>SUMIFS('Demand forecast'!$I$9:$I$5832,'Demand forecast'!$B$9:$B$5832,$B195,'Demand forecast'!$C$9:$C$5832,O$6-0)</f>
        <v>9.2076559025939648</v>
      </c>
      <c r="P195" s="42">
        <f>SUMIFS('Demand forecast'!$I$9:$I$5832,'Demand forecast'!$B$9:$B$5832,$B195,'Demand forecast'!$C$9:$C$5832,P$6-0)</f>
        <v>9.2076559025939648</v>
      </c>
      <c r="Q195" s="42">
        <f>SUMIFS('Demand forecast'!$I$9:$I$5832,'Demand forecast'!$B$9:$B$5832,$B195,'Demand forecast'!$C$9:$C$5832,Q$6-0)</f>
        <v>9.2076559025939648</v>
      </c>
      <c r="R195" s="42">
        <f>SUMIFS('Demand forecast'!$I$9:$I$5832,'Demand forecast'!$B$9:$B$5832,$B195,'Demand forecast'!$C$9:$C$5832,R$6-0)</f>
        <v>9.2076559025939648</v>
      </c>
      <c r="S195" s="42">
        <f>SUMIFS('Demand forecast'!$I$9:$I$5832,'Demand forecast'!$B$9:$B$5832,$B195,'Demand forecast'!$C$9:$C$5832,S$6-0)</f>
        <v>9.2076559025939648</v>
      </c>
      <c r="T195" s="42">
        <f>SUMIFS('Demand forecast'!$I$9:$I$5832,'Demand forecast'!$B$9:$B$5832,$B195,'Demand forecast'!$C$9:$C$5832,T$6-0)</f>
        <v>9.2076559025939648</v>
      </c>
      <c r="U195" s="42">
        <f>SUMIFS('Demand forecast'!$I$9:$I$5832,'Demand forecast'!$B$9:$B$5832,$B195,'Demand forecast'!$C$9:$C$5832,U$6-0)</f>
        <v>9.2076559025939648</v>
      </c>
    </row>
    <row r="196" spans="2:21" ht="15">
      <c r="B196" s="6" t="s">
        <v>76</v>
      </c>
      <c r="C196" s="6" t="str">
        <f>INDEX('Demand forecast'!$M$9:$M$5832,MATCH($B196,'Demand forecast'!$B$9:$B$5832,0))</f>
        <v>No</v>
      </c>
      <c r="D196" s="25">
        <f t="shared" si="6"/>
        <v>1.3663054412472952E-2</v>
      </c>
      <c r="E196" s="6" t="str">
        <f t="shared" si="7"/>
        <v>Small growth</v>
      </c>
      <c r="F196" s="42">
        <f>SUMIFS('Demand forecast'!$I$9:$I$5832,'Demand forecast'!$B$9:$B$5832,$B196,'Demand forecast'!$C$9:$C$5832,F$6-0)</f>
        <v>2.3050000000000002</v>
      </c>
      <c r="G196" s="42">
        <f>SUMIFS('Demand forecast'!$I$9:$I$5832,'Demand forecast'!$B$9:$B$5832,$B196,'Demand forecast'!$C$9:$C$5832,G$6-0)</f>
        <v>2.36</v>
      </c>
      <c r="H196" s="42">
        <f>SUMIFS('Demand forecast'!$I$9:$I$5832,'Demand forecast'!$B$9:$B$5832,$B196,'Demand forecast'!$C$9:$C$5832,H$6-0)</f>
        <v>2.3100375480922306</v>
      </c>
      <c r="I196" s="42">
        <f>SUMIFS('Demand forecast'!$I$9:$I$5832,'Demand forecast'!$B$9:$B$5832,$B196,'Demand forecast'!$C$9:$C$5832,I$6-0)</f>
        <v>1.9350000000000001</v>
      </c>
      <c r="J196" s="42">
        <f>SUMIFS('Demand forecast'!$I$9:$I$5832,'Demand forecast'!$B$9:$B$5832,$B196,'Demand forecast'!$C$9:$C$5832,J$6-0)</f>
        <v>2.1202000000000001</v>
      </c>
      <c r="K196" s="42">
        <f>SUMIFS('Demand forecast'!$I$9:$I$5832,'Demand forecast'!$B$9:$B$5832,$B196,'Demand forecast'!$C$9:$C$5832,K$6-0)</f>
        <v>2.1873390567</v>
      </c>
      <c r="L196" s="42">
        <f>SUMIFS('Demand forecast'!$I$9:$I$5832,'Demand forecast'!$B$9:$B$5832,$B196,'Demand forecast'!$C$9:$C$5832,L$6-0)</f>
        <v>2.300901275863346</v>
      </c>
      <c r="M196" s="42">
        <f>SUMIFS('Demand forecast'!$I$9:$I$5832,'Demand forecast'!$B$9:$B$5832,$B196,'Demand forecast'!$C$9:$C$5832,M$6-0)</f>
        <v>2.2945495497541923</v>
      </c>
      <c r="N196" s="42">
        <f>SUMIFS('Demand forecast'!$I$9:$I$5832,'Demand forecast'!$B$9:$B$5832,$B196,'Demand forecast'!$C$9:$C$5832,N$6-0)</f>
        <v>2.3110897038864344</v>
      </c>
      <c r="O196" s="42">
        <f>SUMIFS('Demand forecast'!$I$9:$I$5832,'Demand forecast'!$B$9:$B$5832,$B196,'Demand forecast'!$C$9:$C$5832,O$6-0)</f>
        <v>2.2892284266913481</v>
      </c>
      <c r="P196" s="42">
        <f>SUMIFS('Demand forecast'!$I$9:$I$5832,'Demand forecast'!$B$9:$B$5832,$B196,'Demand forecast'!$C$9:$C$5832,P$6-0)</f>
        <v>2.3062663669084698</v>
      </c>
      <c r="Q196" s="42">
        <f>SUMIFS('Demand forecast'!$I$9:$I$5832,'Demand forecast'!$B$9:$B$5832,$B196,'Demand forecast'!$C$9:$C$5832,Q$6-0)</f>
        <v>2.3430257180136422</v>
      </c>
      <c r="R196" s="42">
        <f>SUMIFS('Demand forecast'!$I$9:$I$5832,'Demand forecast'!$B$9:$B$5832,$B196,'Demand forecast'!$C$9:$C$5832,R$6-0)</f>
        <v>2.3999224586411421</v>
      </c>
      <c r="S196" s="42">
        <f>SUMIFS('Demand forecast'!$I$9:$I$5832,'Demand forecast'!$B$9:$B$5832,$B196,'Demand forecast'!$C$9:$C$5832,S$6-0)</f>
        <v>2.4546007242162529</v>
      </c>
      <c r="T196" s="42">
        <f>SUMIFS('Demand forecast'!$I$9:$I$5832,'Demand forecast'!$B$9:$B$5832,$B196,'Demand forecast'!$C$9:$C$5832,T$6-0)</f>
        <v>2.5272021747857987</v>
      </c>
      <c r="U196" s="42">
        <f>SUMIFS('Demand forecast'!$I$9:$I$5832,'Demand forecast'!$B$9:$B$5832,$B196,'Demand forecast'!$C$9:$C$5832,U$6-0)</f>
        <v>2.599803625355344</v>
      </c>
    </row>
    <row r="197" spans="2:21" ht="15">
      <c r="B197" s="6" t="s">
        <v>233</v>
      </c>
      <c r="C197" s="6" t="str">
        <f>INDEX('Demand forecast'!$M$9:$M$5832,MATCH($B197,'Demand forecast'!$B$9:$B$5832,0))</f>
        <v>Yes</v>
      </c>
      <c r="D197" s="25">
        <f t="shared" si="6"/>
        <v>0</v>
      </c>
      <c r="E197" s="6" t="str">
        <f t="shared" si="7"/>
        <v>Steady/falling</v>
      </c>
      <c r="F197" s="42">
        <f>SUMIFS('Demand forecast'!$I$9:$I$5832,'Demand forecast'!$B$9:$B$5832,$B197,'Demand forecast'!$C$9:$C$5832,F$6-0)</f>
        <v>7.939571067449851</v>
      </c>
      <c r="G197" s="42">
        <f>SUMIFS('Demand forecast'!$I$9:$I$5832,'Demand forecast'!$B$9:$B$5832,$B197,'Demand forecast'!$C$9:$C$5832,G$6-0)</f>
        <v>8.6376034459445545</v>
      </c>
      <c r="H197" s="42">
        <f>SUMIFS('Demand forecast'!$I$9:$I$5832,'Demand forecast'!$B$9:$B$5832,$B197,'Demand forecast'!$C$9:$C$5832,H$6-0)</f>
        <v>9.011427754566979</v>
      </c>
      <c r="I197" s="42">
        <f>SUMIFS('Demand forecast'!$I$9:$I$5832,'Demand forecast'!$B$9:$B$5832,$B197,'Demand forecast'!$C$9:$C$5832,I$6-0)</f>
        <v>9.2719130080052459</v>
      </c>
      <c r="J197" s="42">
        <f>SUMIFS('Demand forecast'!$I$9:$I$5832,'Demand forecast'!$B$9:$B$5832,$B197,'Demand forecast'!$C$9:$C$5832,J$6-0)</f>
        <v>10.612500000000001</v>
      </c>
      <c r="K197" s="42">
        <f>SUMIFS('Demand forecast'!$I$9:$I$5832,'Demand forecast'!$B$9:$B$5832,$B197,'Demand forecast'!$C$9:$C$5832,K$6-0)</f>
        <v>13.1983</v>
      </c>
      <c r="L197" s="42">
        <f>SUMIFS('Demand forecast'!$I$9:$I$5832,'Demand forecast'!$B$9:$B$5832,$B197,'Demand forecast'!$C$9:$C$5832,L$6-0)</f>
        <v>13.1983</v>
      </c>
      <c r="M197" s="42">
        <f>SUMIFS('Demand forecast'!$I$9:$I$5832,'Demand forecast'!$B$9:$B$5832,$B197,'Demand forecast'!$C$9:$C$5832,M$6-0)</f>
        <v>13.1983</v>
      </c>
      <c r="N197" s="42">
        <f>SUMIFS('Demand forecast'!$I$9:$I$5832,'Demand forecast'!$B$9:$B$5832,$B197,'Demand forecast'!$C$9:$C$5832,N$6-0)</f>
        <v>13.1983</v>
      </c>
      <c r="O197" s="42">
        <f>SUMIFS('Demand forecast'!$I$9:$I$5832,'Demand forecast'!$B$9:$B$5832,$B197,'Demand forecast'!$C$9:$C$5832,O$6-0)</f>
        <v>13.1983</v>
      </c>
      <c r="P197" s="42">
        <f>SUMIFS('Demand forecast'!$I$9:$I$5832,'Demand forecast'!$B$9:$B$5832,$B197,'Demand forecast'!$C$9:$C$5832,P$6-0)</f>
        <v>13.1983</v>
      </c>
      <c r="Q197" s="42">
        <f>SUMIFS('Demand forecast'!$I$9:$I$5832,'Demand forecast'!$B$9:$B$5832,$B197,'Demand forecast'!$C$9:$C$5832,Q$6-0)</f>
        <v>13.1983</v>
      </c>
      <c r="R197" s="42">
        <f>SUMIFS('Demand forecast'!$I$9:$I$5832,'Demand forecast'!$B$9:$B$5832,$B197,'Demand forecast'!$C$9:$C$5832,R$6-0)</f>
        <v>13.1983</v>
      </c>
      <c r="S197" s="42">
        <f>SUMIFS('Demand forecast'!$I$9:$I$5832,'Demand forecast'!$B$9:$B$5832,$B197,'Demand forecast'!$C$9:$C$5832,S$6-0)</f>
        <v>13.1983</v>
      </c>
      <c r="T197" s="42">
        <f>SUMIFS('Demand forecast'!$I$9:$I$5832,'Demand forecast'!$B$9:$B$5832,$B197,'Demand forecast'!$C$9:$C$5832,T$6-0)</f>
        <v>13.1983</v>
      </c>
      <c r="U197" s="42">
        <f>SUMIFS('Demand forecast'!$I$9:$I$5832,'Demand forecast'!$B$9:$B$5832,$B197,'Demand forecast'!$C$9:$C$5832,U$6-0)</f>
        <v>13.1983</v>
      </c>
    </row>
    <row r="198" spans="2:21" ht="15">
      <c r="B198" s="6" t="s">
        <v>439</v>
      </c>
      <c r="C198" s="6" t="str">
        <f>INDEX('Demand forecast'!$M$9:$M$5832,MATCH($B198,'Demand forecast'!$B$9:$B$5832,0))</f>
        <v>Yes</v>
      </c>
      <c r="D198" s="25">
        <f t="shared" si="6"/>
        <v>0</v>
      </c>
      <c r="E198" s="6" t="str">
        <f t="shared" si="7"/>
        <v>Steady/falling</v>
      </c>
      <c r="F198" s="42">
        <f>SUMIFS('Demand forecast'!$I$9:$I$5832,'Demand forecast'!$B$9:$B$5832,$B198,'Demand forecast'!$C$9:$C$5832,F$6-0)</f>
        <v>24.704428932550151</v>
      </c>
      <c r="G198" s="42">
        <f>SUMIFS('Demand forecast'!$I$9:$I$5832,'Demand forecast'!$B$9:$B$5832,$B198,'Demand forecast'!$C$9:$C$5832,G$6-0)</f>
        <v>26.87639655405545</v>
      </c>
      <c r="H198" s="42">
        <f>SUMIFS('Demand forecast'!$I$9:$I$5832,'Demand forecast'!$B$9:$B$5832,$B198,'Demand forecast'!$C$9:$C$5832,H$6-0)</f>
        <v>28.039572245433025</v>
      </c>
      <c r="I198" s="42">
        <f>SUMIFS('Demand forecast'!$I$9:$I$5832,'Demand forecast'!$B$9:$B$5832,$B198,'Demand forecast'!$C$9:$C$5832,I$6-0)</f>
        <v>28.850086991994758</v>
      </c>
      <c r="J198" s="42">
        <f>SUMIFS('Demand forecast'!$I$9:$I$5832,'Demand forecast'!$B$9:$B$5832,$B198,'Demand forecast'!$C$9:$C$5832,J$6-0)</f>
        <v>33.0214</v>
      </c>
      <c r="K198" s="42">
        <f>SUMIFS('Demand forecast'!$I$9:$I$5832,'Demand forecast'!$B$9:$B$5832,$B198,'Demand forecast'!$C$9:$C$5832,K$6-0)</f>
        <v>38.823999999999998</v>
      </c>
      <c r="L198" s="42">
        <f>SUMIFS('Demand forecast'!$I$9:$I$5832,'Demand forecast'!$B$9:$B$5832,$B198,'Demand forecast'!$C$9:$C$5832,L$6-0)</f>
        <v>38.823999999999998</v>
      </c>
      <c r="M198" s="42">
        <f>SUMIFS('Demand forecast'!$I$9:$I$5832,'Demand forecast'!$B$9:$B$5832,$B198,'Demand forecast'!$C$9:$C$5832,M$6-0)</f>
        <v>38.823999999999998</v>
      </c>
      <c r="N198" s="42">
        <f>SUMIFS('Demand forecast'!$I$9:$I$5832,'Demand forecast'!$B$9:$B$5832,$B198,'Demand forecast'!$C$9:$C$5832,N$6-0)</f>
        <v>38.823999999999998</v>
      </c>
      <c r="O198" s="42">
        <f>SUMIFS('Demand forecast'!$I$9:$I$5832,'Demand forecast'!$B$9:$B$5832,$B198,'Demand forecast'!$C$9:$C$5832,O$6-0)</f>
        <v>38.823999999999998</v>
      </c>
      <c r="P198" s="42">
        <f>SUMIFS('Demand forecast'!$I$9:$I$5832,'Demand forecast'!$B$9:$B$5832,$B198,'Demand forecast'!$C$9:$C$5832,P$6-0)</f>
        <v>38.823999999999998</v>
      </c>
      <c r="Q198" s="42">
        <f>SUMIFS('Demand forecast'!$I$9:$I$5832,'Demand forecast'!$B$9:$B$5832,$B198,'Demand forecast'!$C$9:$C$5832,Q$6-0)</f>
        <v>38.823999999999998</v>
      </c>
      <c r="R198" s="42">
        <f>SUMIFS('Demand forecast'!$I$9:$I$5832,'Demand forecast'!$B$9:$B$5832,$B198,'Demand forecast'!$C$9:$C$5832,R$6-0)</f>
        <v>38.823999999999998</v>
      </c>
      <c r="S198" s="42">
        <f>SUMIFS('Demand forecast'!$I$9:$I$5832,'Demand forecast'!$B$9:$B$5832,$B198,'Demand forecast'!$C$9:$C$5832,S$6-0)</f>
        <v>38.823999999999998</v>
      </c>
      <c r="T198" s="42">
        <f>SUMIFS('Demand forecast'!$I$9:$I$5832,'Demand forecast'!$B$9:$B$5832,$B198,'Demand forecast'!$C$9:$C$5832,T$6-0)</f>
        <v>38.823999999999998</v>
      </c>
      <c r="U198" s="42">
        <f>SUMIFS('Demand forecast'!$I$9:$I$5832,'Demand forecast'!$B$9:$B$5832,$B198,'Demand forecast'!$C$9:$C$5832,U$6-0)</f>
        <v>38.823999999999998</v>
      </c>
    </row>
    <row r="199" spans="2:21" ht="15">
      <c r="B199" s="6" t="s">
        <v>115</v>
      </c>
      <c r="C199" s="6" t="str">
        <f>INDEX('Demand forecast'!$M$9:$M$5832,MATCH($B199,'Demand forecast'!$B$9:$B$5832,0))</f>
        <v>No</v>
      </c>
      <c r="D199" s="25">
        <f t="shared" si="6"/>
        <v>6.3090181185798677E-3</v>
      </c>
      <c r="E199" s="6" t="str">
        <f t="shared" si="7"/>
        <v>Small growth</v>
      </c>
      <c r="F199" s="42">
        <f>SUMIFS('Demand forecast'!$I$9:$I$5832,'Demand forecast'!$B$9:$B$5832,$B199,'Demand forecast'!$C$9:$C$5832,F$6-0)</f>
        <v>23.305999999999997</v>
      </c>
      <c r="G199" s="42">
        <f>SUMIFS('Demand forecast'!$I$9:$I$5832,'Demand forecast'!$B$9:$B$5832,$B199,'Demand forecast'!$C$9:$C$5832,G$6-0)</f>
        <v>22.86</v>
      </c>
      <c r="H199" s="42">
        <f>SUMIFS('Demand forecast'!$I$9:$I$5832,'Demand forecast'!$B$9:$B$5832,$B199,'Demand forecast'!$C$9:$C$5832,H$6-0)</f>
        <v>22.726367782363383</v>
      </c>
      <c r="I199" s="42">
        <f>SUMIFS('Demand forecast'!$I$9:$I$5832,'Demand forecast'!$B$9:$B$5832,$B199,'Demand forecast'!$C$9:$C$5832,I$6-0)</f>
        <v>20.9697</v>
      </c>
      <c r="J199" s="42">
        <f>SUMIFS('Demand forecast'!$I$9:$I$5832,'Demand forecast'!$B$9:$B$5832,$B199,'Demand forecast'!$C$9:$C$5832,J$6-0)</f>
        <v>21.248100000000001</v>
      </c>
      <c r="K199" s="42">
        <f>SUMIFS('Demand forecast'!$I$9:$I$5832,'Demand forecast'!$B$9:$B$5832,$B199,'Demand forecast'!$C$9:$C$5832,K$6-0)</f>
        <v>22.517480600999999</v>
      </c>
      <c r="L199" s="42">
        <f>SUMIFS('Demand forecast'!$I$9:$I$5832,'Demand forecast'!$B$9:$B$5832,$B199,'Demand forecast'!$C$9:$C$5832,L$6-0)</f>
        <v>22.962991600260192</v>
      </c>
      <c r="M199" s="42">
        <f>SUMIFS('Demand forecast'!$I$9:$I$5832,'Demand forecast'!$B$9:$B$5832,$B199,'Demand forecast'!$C$9:$C$5832,M$6-0)</f>
        <v>22.942715121638681</v>
      </c>
      <c r="N199" s="42">
        <f>SUMIFS('Demand forecast'!$I$9:$I$5832,'Demand forecast'!$B$9:$B$5832,$B199,'Demand forecast'!$C$9:$C$5832,N$6-0)</f>
        <v>23.175848157240996</v>
      </c>
      <c r="O199" s="42">
        <f>SUMIFS('Demand forecast'!$I$9:$I$5832,'Demand forecast'!$B$9:$B$5832,$B199,'Demand forecast'!$C$9:$C$5832,O$6-0)</f>
        <v>22.921914084890894</v>
      </c>
      <c r="P199" s="42">
        <f>SUMIFS('Demand forecast'!$I$9:$I$5832,'Demand forecast'!$B$9:$B$5832,$B199,'Demand forecast'!$C$9:$C$5832,P$6-0)</f>
        <v>22.955958602777862</v>
      </c>
      <c r="Q199" s="42">
        <f>SUMIFS('Demand forecast'!$I$9:$I$5832,'Demand forecast'!$B$9:$B$5832,$B199,'Demand forecast'!$C$9:$C$5832,Q$6-0)</f>
        <v>23.103230554908773</v>
      </c>
      <c r="R199" s="42">
        <f>SUMIFS('Demand forecast'!$I$9:$I$5832,'Demand forecast'!$B$9:$B$5832,$B199,'Demand forecast'!$C$9:$C$5832,R$6-0)</f>
        <v>23.365477231190219</v>
      </c>
      <c r="S199" s="42">
        <f>SUMIFS('Demand forecast'!$I$9:$I$5832,'Demand forecast'!$B$9:$B$5832,$B199,'Demand forecast'!$C$9:$C$5832,S$6-0)</f>
        <v>23.606106132258233</v>
      </c>
      <c r="T199" s="42">
        <f>SUMIFS('Demand forecast'!$I$9:$I$5832,'Demand forecast'!$B$9:$B$5832,$B199,'Demand forecast'!$C$9:$C$5832,T$6-0)</f>
        <v>23.953178272398837</v>
      </c>
      <c r="U199" s="42">
        <f>SUMIFS('Demand forecast'!$I$9:$I$5832,'Demand forecast'!$B$9:$B$5832,$B199,'Demand forecast'!$C$9:$C$5832,U$6-0)</f>
        <v>24.300250412539445</v>
      </c>
    </row>
    <row r="200" spans="2:21" ht="15">
      <c r="B200" s="6" t="s">
        <v>209</v>
      </c>
      <c r="C200" s="6" t="str">
        <f>INDEX('Demand forecast'!$M$9:$M$5832,MATCH($B200,'Demand forecast'!$B$9:$B$5832,0))</f>
        <v>Yes</v>
      </c>
      <c r="D200" s="25">
        <f t="shared" ref="D200:D263" si="8">(U200/L200)^(1/9) - 1</f>
        <v>0</v>
      </c>
      <c r="E200" s="6" t="str">
        <f t="shared" si="7"/>
        <v>Steady/falling</v>
      </c>
      <c r="F200" s="42">
        <f>SUMIFS('Demand forecast'!$I$9:$I$5832,'Demand forecast'!$B$9:$B$5832,$B200,'Demand forecast'!$C$9:$C$5832,F$6-0)</f>
        <v>7.4999999999999997E-2</v>
      </c>
      <c r="G200" s="42">
        <f>SUMIFS('Demand forecast'!$I$9:$I$5832,'Demand forecast'!$B$9:$B$5832,$B200,'Demand forecast'!$C$9:$C$5832,G$6-0)</f>
        <v>7.5999999999999998E-2</v>
      </c>
      <c r="H200" s="42">
        <f>SUMIFS('Demand forecast'!$I$9:$I$5832,'Demand forecast'!$B$9:$B$5832,$B200,'Demand forecast'!$C$9:$C$5832,H$6-0)</f>
        <v>8.2000000000000003E-2</v>
      </c>
      <c r="I200" s="42">
        <f>SUMIFS('Demand forecast'!$I$9:$I$5832,'Demand forecast'!$B$9:$B$5832,$B200,'Demand forecast'!$C$9:$C$5832,I$6-0)</f>
        <v>7.8E-2</v>
      </c>
      <c r="J200" s="42">
        <f>SUMIFS('Demand forecast'!$I$9:$I$5832,'Demand forecast'!$B$9:$B$5832,$B200,'Demand forecast'!$C$9:$C$5832,J$6-0)</f>
        <v>7.5999999999999998E-2</v>
      </c>
      <c r="K200" s="42">
        <f>SUMIFS('Demand forecast'!$I$9:$I$5832,'Demand forecast'!$B$9:$B$5832,$B200,'Demand forecast'!$C$9:$C$5832,K$6-0)</f>
        <v>6.9099999999999995E-2</v>
      </c>
      <c r="L200" s="42">
        <f>SUMIFS('Demand forecast'!$I$9:$I$5832,'Demand forecast'!$B$9:$B$5832,$B200,'Demand forecast'!$C$9:$C$5832,L$6-0)</f>
        <v>6.9099999999999995E-2</v>
      </c>
      <c r="M200" s="42">
        <f>SUMIFS('Demand forecast'!$I$9:$I$5832,'Demand forecast'!$B$9:$B$5832,$B200,'Demand forecast'!$C$9:$C$5832,M$6-0)</f>
        <v>6.9099999999999995E-2</v>
      </c>
      <c r="N200" s="42">
        <f>SUMIFS('Demand forecast'!$I$9:$I$5832,'Demand forecast'!$B$9:$B$5832,$B200,'Demand forecast'!$C$9:$C$5832,N$6-0)</f>
        <v>6.9099999999999995E-2</v>
      </c>
      <c r="O200" s="42">
        <f>SUMIFS('Demand forecast'!$I$9:$I$5832,'Demand forecast'!$B$9:$B$5832,$B200,'Demand forecast'!$C$9:$C$5832,O$6-0)</f>
        <v>6.9099999999999995E-2</v>
      </c>
      <c r="P200" s="42">
        <f>SUMIFS('Demand forecast'!$I$9:$I$5832,'Demand forecast'!$B$9:$B$5832,$B200,'Demand forecast'!$C$9:$C$5832,P$6-0)</f>
        <v>6.9099999999999995E-2</v>
      </c>
      <c r="Q200" s="42">
        <f>SUMIFS('Demand forecast'!$I$9:$I$5832,'Demand forecast'!$B$9:$B$5832,$B200,'Demand forecast'!$C$9:$C$5832,Q$6-0)</f>
        <v>6.9099999999999995E-2</v>
      </c>
      <c r="R200" s="42">
        <f>SUMIFS('Demand forecast'!$I$9:$I$5832,'Demand forecast'!$B$9:$B$5832,$B200,'Demand forecast'!$C$9:$C$5832,R$6-0)</f>
        <v>6.9099999999999995E-2</v>
      </c>
      <c r="S200" s="42">
        <f>SUMIFS('Demand forecast'!$I$9:$I$5832,'Demand forecast'!$B$9:$B$5832,$B200,'Demand forecast'!$C$9:$C$5832,S$6-0)</f>
        <v>6.9099999999999995E-2</v>
      </c>
      <c r="T200" s="42">
        <f>SUMIFS('Demand forecast'!$I$9:$I$5832,'Demand forecast'!$B$9:$B$5832,$B200,'Demand forecast'!$C$9:$C$5832,T$6-0)</f>
        <v>6.9099999999999995E-2</v>
      </c>
      <c r="U200" s="42">
        <f>SUMIFS('Demand forecast'!$I$9:$I$5832,'Demand forecast'!$B$9:$B$5832,$B200,'Demand forecast'!$C$9:$C$5832,U$6-0)</f>
        <v>6.9099999999999995E-2</v>
      </c>
    </row>
    <row r="201" spans="2:21" ht="15">
      <c r="B201" s="6" t="s">
        <v>220</v>
      </c>
      <c r="C201" s="6" t="str">
        <f>INDEX('Demand forecast'!$M$9:$M$5832,MATCH($B201,'Demand forecast'!$B$9:$B$5832,0))</f>
        <v>Yes</v>
      </c>
      <c r="D201" s="25">
        <f t="shared" si="8"/>
        <v>0</v>
      </c>
      <c r="E201" s="6" t="str">
        <f t="shared" si="7"/>
        <v>Steady/falling</v>
      </c>
      <c r="F201" s="42">
        <f>SUMIFS('Demand forecast'!$I$9:$I$5832,'Demand forecast'!$B$9:$B$5832,$B201,'Demand forecast'!$C$9:$C$5832,F$6-0)</f>
        <v>9.8949999999999996</v>
      </c>
      <c r="G201" s="42">
        <f>SUMIFS('Demand forecast'!$I$9:$I$5832,'Demand forecast'!$B$9:$B$5832,$B201,'Demand forecast'!$C$9:$C$5832,G$6-0)</f>
        <v>9.75</v>
      </c>
      <c r="H201" s="42">
        <f>SUMIFS('Demand forecast'!$I$9:$I$5832,'Demand forecast'!$B$9:$B$5832,$B201,'Demand forecast'!$C$9:$C$5832,H$6-0)</f>
        <v>9.8379999999999992</v>
      </c>
      <c r="I201" s="42">
        <f>SUMIFS('Demand forecast'!$I$9:$I$5832,'Demand forecast'!$B$9:$B$5832,$B201,'Demand forecast'!$C$9:$C$5832,I$6-0)</f>
        <v>10.852</v>
      </c>
      <c r="J201" s="42">
        <f>SUMIFS('Demand forecast'!$I$9:$I$5832,'Demand forecast'!$B$9:$B$5832,$B201,'Demand forecast'!$C$9:$C$5832,J$6-0)</f>
        <v>12.167</v>
      </c>
      <c r="K201" s="42">
        <f>SUMIFS('Demand forecast'!$I$9:$I$5832,'Demand forecast'!$B$9:$B$5832,$B201,'Demand forecast'!$C$9:$C$5832,K$6-0)</f>
        <v>13.4533</v>
      </c>
      <c r="L201" s="42">
        <f>SUMIFS('Demand forecast'!$I$9:$I$5832,'Demand forecast'!$B$9:$B$5832,$B201,'Demand forecast'!$C$9:$C$5832,L$6-0)</f>
        <v>13.4533</v>
      </c>
      <c r="M201" s="42">
        <f>SUMIFS('Demand forecast'!$I$9:$I$5832,'Demand forecast'!$B$9:$B$5832,$B201,'Demand forecast'!$C$9:$C$5832,M$6-0)</f>
        <v>13.4533</v>
      </c>
      <c r="N201" s="42">
        <f>SUMIFS('Demand forecast'!$I$9:$I$5832,'Demand forecast'!$B$9:$B$5832,$B201,'Demand forecast'!$C$9:$C$5832,N$6-0)</f>
        <v>13.4533</v>
      </c>
      <c r="O201" s="42">
        <f>SUMIFS('Demand forecast'!$I$9:$I$5832,'Demand forecast'!$B$9:$B$5832,$B201,'Demand forecast'!$C$9:$C$5832,O$6-0)</f>
        <v>13.4533</v>
      </c>
      <c r="P201" s="42">
        <f>SUMIFS('Demand forecast'!$I$9:$I$5832,'Demand forecast'!$B$9:$B$5832,$B201,'Demand forecast'!$C$9:$C$5832,P$6-0)</f>
        <v>13.4533</v>
      </c>
      <c r="Q201" s="42">
        <f>SUMIFS('Demand forecast'!$I$9:$I$5832,'Demand forecast'!$B$9:$B$5832,$B201,'Demand forecast'!$C$9:$C$5832,Q$6-0)</f>
        <v>13.4533</v>
      </c>
      <c r="R201" s="42">
        <f>SUMIFS('Demand forecast'!$I$9:$I$5832,'Demand forecast'!$B$9:$B$5832,$B201,'Demand forecast'!$C$9:$C$5832,R$6-0)</f>
        <v>13.4533</v>
      </c>
      <c r="S201" s="42">
        <f>SUMIFS('Demand forecast'!$I$9:$I$5832,'Demand forecast'!$B$9:$B$5832,$B201,'Demand forecast'!$C$9:$C$5832,S$6-0)</f>
        <v>13.4533</v>
      </c>
      <c r="T201" s="42">
        <f>SUMIFS('Demand forecast'!$I$9:$I$5832,'Demand forecast'!$B$9:$B$5832,$B201,'Demand forecast'!$C$9:$C$5832,T$6-0)</f>
        <v>13.4533</v>
      </c>
      <c r="U201" s="42">
        <f>SUMIFS('Demand forecast'!$I$9:$I$5832,'Demand forecast'!$B$9:$B$5832,$B201,'Demand forecast'!$C$9:$C$5832,U$6-0)</f>
        <v>13.4533</v>
      </c>
    </row>
    <row r="202" spans="2:21" ht="15">
      <c r="B202" s="6" t="s">
        <v>221</v>
      </c>
      <c r="C202" s="6" t="str">
        <f>INDEX('Demand forecast'!$M$9:$M$5832,MATCH($B202,'Demand forecast'!$B$9:$B$5832,0))</f>
        <v>Yes</v>
      </c>
      <c r="D202" s="25">
        <f t="shared" si="8"/>
        <v>0.20006044721889338</v>
      </c>
      <c r="E202" s="6" t="str">
        <f t="shared" si="7"/>
        <v>High growth</v>
      </c>
      <c r="F202" s="42">
        <f>SUMIFS('Demand forecast'!$I$9:$I$5832,'Demand forecast'!$B$9:$B$5832,$B202,'Demand forecast'!$C$9:$C$5832,F$6-0)</f>
        <v>0.61799999999999999</v>
      </c>
      <c r="G202" s="42">
        <f>SUMIFS('Demand forecast'!$I$9:$I$5832,'Demand forecast'!$B$9:$B$5832,$B202,'Demand forecast'!$C$9:$C$5832,G$6-0)</f>
        <v>0.73099999999999998</v>
      </c>
      <c r="H202" s="42">
        <f>SUMIFS('Demand forecast'!$I$9:$I$5832,'Demand forecast'!$B$9:$B$5832,$B202,'Demand forecast'!$C$9:$C$5832,H$6-0)</f>
        <v>1.444</v>
      </c>
      <c r="I202" s="42">
        <f>SUMIFS('Demand forecast'!$I$9:$I$5832,'Demand forecast'!$B$9:$B$5832,$B202,'Demand forecast'!$C$9:$C$5832,I$6-0)</f>
        <v>1.538</v>
      </c>
      <c r="J202" s="42">
        <f>SUMIFS('Demand forecast'!$I$9:$I$5832,'Demand forecast'!$B$9:$B$5832,$B202,'Demand forecast'!$C$9:$C$5832,J$6-0)</f>
        <v>0.71299999999999997</v>
      </c>
      <c r="K202" s="42">
        <f>SUMIFS('Demand forecast'!$I$9:$I$5832,'Demand forecast'!$B$9:$B$5832,$B202,'Demand forecast'!$C$9:$C$5832,K$6-0)</f>
        <v>0.4929</v>
      </c>
      <c r="L202" s="42">
        <f>SUMIFS('Demand forecast'!$I$9:$I$5832,'Demand forecast'!$B$9:$B$5832,$B202,'Demand forecast'!$C$9:$C$5832,L$6-0)</f>
        <v>0.4929</v>
      </c>
      <c r="M202" s="42">
        <f>SUMIFS('Demand forecast'!$I$9:$I$5832,'Demand forecast'!$B$9:$B$5832,$B202,'Demand forecast'!$C$9:$C$5832,M$6-0)</f>
        <v>0.4929</v>
      </c>
      <c r="N202" s="42">
        <f>SUMIFS('Demand forecast'!$I$9:$I$5832,'Demand forecast'!$B$9:$B$5832,$B202,'Demand forecast'!$C$9:$C$5832,N$6-0)</f>
        <v>0.4929</v>
      </c>
      <c r="O202" s="42">
        <f>SUMIFS('Demand forecast'!$I$9:$I$5832,'Demand forecast'!$B$9:$B$5832,$B202,'Demand forecast'!$C$9:$C$5832,O$6-0)</f>
        <v>0.4929</v>
      </c>
      <c r="P202" s="42">
        <f>SUMIFS('Demand forecast'!$I$9:$I$5832,'Demand forecast'!$B$9:$B$5832,$B202,'Demand forecast'!$C$9:$C$5832,P$6-0)</f>
        <v>0.4929</v>
      </c>
      <c r="Q202" s="42">
        <f>SUMIFS('Demand forecast'!$I$9:$I$5832,'Demand forecast'!$B$9:$B$5832,$B202,'Demand forecast'!$C$9:$C$5832,Q$6-0)</f>
        <v>0.4929</v>
      </c>
      <c r="R202" s="42">
        <f>SUMIFS('Demand forecast'!$I$9:$I$5832,'Demand forecast'!$B$9:$B$5832,$B202,'Demand forecast'!$C$9:$C$5832,R$6-0)</f>
        <v>2.5444089633671085</v>
      </c>
      <c r="S202" s="42">
        <f>SUMIFS('Demand forecast'!$I$9:$I$5832,'Demand forecast'!$B$9:$B$5832,$B202,'Demand forecast'!$C$9:$C$5832,S$6-0)</f>
        <v>2.5444089633671085</v>
      </c>
      <c r="T202" s="42">
        <f>SUMIFS('Demand forecast'!$I$9:$I$5832,'Demand forecast'!$B$9:$B$5832,$B202,'Demand forecast'!$C$9:$C$5832,T$6-0)</f>
        <v>2.5444089633671085</v>
      </c>
      <c r="U202" s="42">
        <f>SUMIFS('Demand forecast'!$I$9:$I$5832,'Demand forecast'!$B$9:$B$5832,$B202,'Demand forecast'!$C$9:$C$5832,U$6-0)</f>
        <v>2.5444089633671085</v>
      </c>
    </row>
    <row r="203" spans="2:21" ht="15">
      <c r="B203" s="6" t="s">
        <v>46</v>
      </c>
      <c r="C203" s="6" t="str">
        <f>INDEX('Demand forecast'!$M$9:$M$5832,MATCH($B203,'Demand forecast'!$B$9:$B$5832,0))</f>
        <v>No</v>
      </c>
      <c r="D203" s="25">
        <f t="shared" si="8"/>
        <v>-6.8795974115447689E-2</v>
      </c>
      <c r="E203" s="6" t="str">
        <f t="shared" si="7"/>
        <v>Steady/falling</v>
      </c>
      <c r="F203" s="42">
        <f>SUMIFS('Demand forecast'!$I$9:$I$5832,'Demand forecast'!$B$9:$B$5832,$B203,'Demand forecast'!$C$9:$C$5832,F$6-0)</f>
        <v>30.506</v>
      </c>
      <c r="G203" s="42">
        <f>SUMIFS('Demand forecast'!$I$9:$I$5832,'Demand forecast'!$B$9:$B$5832,$B203,'Demand forecast'!$C$9:$C$5832,G$6-0)</f>
        <v>29.76</v>
      </c>
      <c r="H203" s="42">
        <f>SUMIFS('Demand forecast'!$I$9:$I$5832,'Demand forecast'!$B$9:$B$5832,$B203,'Demand forecast'!$C$9:$C$5832,H$6-0)</f>
        <v>31.583624233278051</v>
      </c>
      <c r="I203" s="42">
        <f>SUMIFS('Demand forecast'!$I$9:$I$5832,'Demand forecast'!$B$9:$B$5832,$B203,'Demand forecast'!$C$9:$C$5832,I$6-0)</f>
        <v>29.993099999999998</v>
      </c>
      <c r="J203" s="42">
        <f>SUMIFS('Demand forecast'!$I$9:$I$5832,'Demand forecast'!$B$9:$B$5832,$B203,'Demand forecast'!$C$9:$C$5832,J$6-0)</f>
        <v>30.524000000000001</v>
      </c>
      <c r="K203" s="42">
        <f>SUMIFS('Demand forecast'!$I$9:$I$5832,'Demand forecast'!$B$9:$B$5832,$B203,'Demand forecast'!$C$9:$C$5832,K$6-0)</f>
        <v>30.780350177999999</v>
      </c>
      <c r="L203" s="42">
        <f>SUMIFS('Demand forecast'!$I$9:$I$5832,'Demand forecast'!$B$9:$B$5832,$B203,'Demand forecast'!$C$9:$C$5832,L$6-0)</f>
        <v>30.951892359496107</v>
      </c>
      <c r="M203" s="42">
        <f>SUMIFS('Demand forecast'!$I$9:$I$5832,'Demand forecast'!$B$9:$B$5832,$B203,'Demand forecast'!$C$9:$C$5832,M$6-0)</f>
        <v>30.79529351743426</v>
      </c>
      <c r="N203" s="42">
        <f>SUMIFS('Demand forecast'!$I$9:$I$5832,'Demand forecast'!$B$9:$B$5832,$B203,'Demand forecast'!$C$9:$C$5832,N$6-0)</f>
        <v>31.233458097886956</v>
      </c>
      <c r="O203" s="42">
        <f>SUMIFS('Demand forecast'!$I$9:$I$5832,'Demand forecast'!$B$9:$B$5832,$B203,'Demand forecast'!$C$9:$C$5832,O$6-0)</f>
        <v>30.831549828518842</v>
      </c>
      <c r="P203" s="42">
        <f>SUMIFS('Demand forecast'!$I$9:$I$5832,'Demand forecast'!$B$9:$B$5832,$B203,'Demand forecast'!$C$9:$C$5832,P$6-0)</f>
        <v>30.771855605814789</v>
      </c>
      <c r="Q203" s="42">
        <f>SUMIFS('Demand forecast'!$I$9:$I$5832,'Demand forecast'!$B$9:$B$5832,$B203,'Demand forecast'!$C$9:$C$5832,Q$6-0)</f>
        <v>30.961104839300337</v>
      </c>
      <c r="R203" s="42">
        <f>SUMIFS('Demand forecast'!$I$9:$I$5832,'Demand forecast'!$B$9:$B$5832,$B203,'Demand forecast'!$C$9:$C$5832,R$6-0)</f>
        <v>14.852898289879253</v>
      </c>
      <c r="S203" s="42">
        <f>SUMIFS('Demand forecast'!$I$9:$I$5832,'Demand forecast'!$B$9:$B$5832,$B203,'Demand forecast'!$C$9:$C$5832,S$6-0)</f>
        <v>15.2206329706388</v>
      </c>
      <c r="T203" s="42">
        <f>SUMIFS('Demand forecast'!$I$9:$I$5832,'Demand forecast'!$B$9:$B$5832,$B203,'Demand forecast'!$C$9:$C$5832,T$6-0)</f>
        <v>15.758500246355007</v>
      </c>
      <c r="U203" s="42">
        <f>SUMIFS('Demand forecast'!$I$9:$I$5832,'Demand forecast'!$B$9:$B$5832,$B203,'Demand forecast'!$C$9:$C$5832,U$6-0)</f>
        <v>16.296367522071218</v>
      </c>
    </row>
    <row r="204" spans="2:21" ht="15">
      <c r="B204" s="6" t="s">
        <v>225</v>
      </c>
      <c r="C204" s="6" t="str">
        <f>INDEX('Demand forecast'!$M$9:$M$5832,MATCH($B204,'Demand forecast'!$B$9:$B$5832,0))</f>
        <v>Yes</v>
      </c>
      <c r="D204" s="25">
        <f t="shared" si="8"/>
        <v>0</v>
      </c>
      <c r="E204" s="6" t="str">
        <f t="shared" ref="E204:E267" si="9">IFERROR(IF(D204 &gt; 0.02, "High growth", IF(D204 &gt; 0, "Small growth", IF(D204 &lt;= 0, "Steady/falling", D204))), IF(U204=0, "Steady/falling", "High growth"))</f>
        <v>Steady/falling</v>
      </c>
      <c r="F204" s="42">
        <f>SUMIFS('Demand forecast'!$I$9:$I$5832,'Demand forecast'!$B$9:$B$5832,$B204,'Demand forecast'!$C$9:$C$5832,F$6-0)</f>
        <v>3.8879999999999999</v>
      </c>
      <c r="G204" s="42">
        <f>SUMIFS('Demand forecast'!$I$9:$I$5832,'Demand forecast'!$B$9:$B$5832,$B204,'Demand forecast'!$C$9:$C$5832,G$6-0)</f>
        <v>2.2000000000000002</v>
      </c>
      <c r="H204" s="42">
        <f>SUMIFS('Demand forecast'!$I$9:$I$5832,'Demand forecast'!$B$9:$B$5832,$B204,'Demand forecast'!$C$9:$C$5832,H$6-0)</f>
        <v>2.246</v>
      </c>
      <c r="I204" s="42">
        <f>SUMIFS('Demand forecast'!$I$9:$I$5832,'Demand forecast'!$B$9:$B$5832,$B204,'Demand forecast'!$C$9:$C$5832,I$6-0)</f>
        <v>2.0129999999999999</v>
      </c>
      <c r="J204" s="42">
        <f>SUMIFS('Demand forecast'!$I$9:$I$5832,'Demand forecast'!$B$9:$B$5832,$B204,'Demand forecast'!$C$9:$C$5832,J$6-0)</f>
        <v>3.2829999999999999</v>
      </c>
      <c r="K204" s="42">
        <f>SUMIFS('Demand forecast'!$I$9:$I$5832,'Demand forecast'!$B$9:$B$5832,$B204,'Demand forecast'!$C$9:$C$5832,K$6-0)</f>
        <v>3.746</v>
      </c>
      <c r="L204" s="42">
        <f>SUMIFS('Demand forecast'!$I$9:$I$5832,'Demand forecast'!$B$9:$B$5832,$B204,'Demand forecast'!$C$9:$C$5832,L$6-0)</f>
        <v>3.746</v>
      </c>
      <c r="M204" s="42">
        <f>SUMIFS('Demand forecast'!$I$9:$I$5832,'Demand forecast'!$B$9:$B$5832,$B204,'Demand forecast'!$C$9:$C$5832,M$6-0)</f>
        <v>3.746</v>
      </c>
      <c r="N204" s="42">
        <f>SUMIFS('Demand forecast'!$I$9:$I$5832,'Demand forecast'!$B$9:$B$5832,$B204,'Demand forecast'!$C$9:$C$5832,N$6-0)</f>
        <v>3.746</v>
      </c>
      <c r="O204" s="42">
        <f>SUMIFS('Demand forecast'!$I$9:$I$5832,'Demand forecast'!$B$9:$B$5832,$B204,'Demand forecast'!$C$9:$C$5832,O$6-0)</f>
        <v>3.746</v>
      </c>
      <c r="P204" s="42">
        <f>SUMIFS('Demand forecast'!$I$9:$I$5832,'Demand forecast'!$B$9:$B$5832,$B204,'Demand forecast'!$C$9:$C$5832,P$6-0)</f>
        <v>3.746</v>
      </c>
      <c r="Q204" s="42">
        <f>SUMIFS('Demand forecast'!$I$9:$I$5832,'Demand forecast'!$B$9:$B$5832,$B204,'Demand forecast'!$C$9:$C$5832,Q$6-0)</f>
        <v>3.746</v>
      </c>
      <c r="R204" s="42">
        <f>SUMIFS('Demand forecast'!$I$9:$I$5832,'Demand forecast'!$B$9:$B$5832,$B204,'Demand forecast'!$C$9:$C$5832,R$6-0)</f>
        <v>3.746</v>
      </c>
      <c r="S204" s="42">
        <f>SUMIFS('Demand forecast'!$I$9:$I$5832,'Demand forecast'!$B$9:$B$5832,$B204,'Demand forecast'!$C$9:$C$5832,S$6-0)</f>
        <v>3.746</v>
      </c>
      <c r="T204" s="42">
        <f>SUMIFS('Demand forecast'!$I$9:$I$5832,'Demand forecast'!$B$9:$B$5832,$B204,'Demand forecast'!$C$9:$C$5832,T$6-0)</f>
        <v>3.746</v>
      </c>
      <c r="U204" s="42">
        <f>SUMIFS('Demand forecast'!$I$9:$I$5832,'Demand forecast'!$B$9:$B$5832,$B204,'Demand forecast'!$C$9:$C$5832,U$6-0)</f>
        <v>3.746</v>
      </c>
    </row>
    <row r="205" spans="2:21" ht="15">
      <c r="B205" s="6" t="s">
        <v>54</v>
      </c>
      <c r="C205" s="6" t="str">
        <f>INDEX('Demand forecast'!$M$9:$M$5832,MATCH($B205,'Demand forecast'!$B$9:$B$5832,0))</f>
        <v>No</v>
      </c>
      <c r="D205" s="25">
        <f t="shared" si="8"/>
        <v>7.0247375529024492E-3</v>
      </c>
      <c r="E205" s="6" t="str">
        <f t="shared" si="9"/>
        <v>Small growth</v>
      </c>
      <c r="F205" s="42">
        <f>SUMIFS('Demand forecast'!$I$9:$I$5832,'Demand forecast'!$B$9:$B$5832,$B205,'Demand forecast'!$C$9:$C$5832,F$6-0)</f>
        <v>24.1</v>
      </c>
      <c r="G205" s="42">
        <f>SUMIFS('Demand forecast'!$I$9:$I$5832,'Demand forecast'!$B$9:$B$5832,$B205,'Demand forecast'!$C$9:$C$5832,G$6-0)</f>
        <v>23</v>
      </c>
      <c r="H205" s="42">
        <f>SUMIFS('Demand forecast'!$I$9:$I$5832,'Demand forecast'!$B$9:$B$5832,$B205,'Demand forecast'!$C$9:$C$5832,H$6-0)</f>
        <v>22.163</v>
      </c>
      <c r="I205" s="42">
        <f>SUMIFS('Demand forecast'!$I$9:$I$5832,'Demand forecast'!$B$9:$B$5832,$B205,'Demand forecast'!$C$9:$C$5832,I$6-0)</f>
        <v>24.163</v>
      </c>
      <c r="J205" s="42">
        <f>SUMIFS('Demand forecast'!$I$9:$I$5832,'Demand forecast'!$B$9:$B$5832,$B205,'Demand forecast'!$C$9:$C$5832,J$6-0)</f>
        <v>23.863</v>
      </c>
      <c r="K205" s="42">
        <f>SUMIFS('Demand forecast'!$I$9:$I$5832,'Demand forecast'!$B$9:$B$5832,$B205,'Demand forecast'!$C$9:$C$5832,K$6-0)</f>
        <v>21.675000000000001</v>
      </c>
      <c r="L205" s="42">
        <f>SUMIFS('Demand forecast'!$I$9:$I$5832,'Demand forecast'!$B$9:$B$5832,$B205,'Demand forecast'!$C$9:$C$5832,L$6-0)</f>
        <v>21.483012050815848</v>
      </c>
      <c r="M205" s="42">
        <f>SUMIFS('Demand forecast'!$I$9:$I$5832,'Demand forecast'!$B$9:$B$5832,$B205,'Demand forecast'!$C$9:$C$5832,M$6-0)</f>
        <v>21.303795493577034</v>
      </c>
      <c r="N205" s="42">
        <f>SUMIFS('Demand forecast'!$I$9:$I$5832,'Demand forecast'!$B$9:$B$5832,$B205,'Demand forecast'!$C$9:$C$5832,N$6-0)</f>
        <v>21.391799149518921</v>
      </c>
      <c r="O205" s="42">
        <f>SUMIFS('Demand forecast'!$I$9:$I$5832,'Demand forecast'!$B$9:$B$5832,$B205,'Demand forecast'!$C$9:$C$5832,O$6-0)</f>
        <v>21.062844971478512</v>
      </c>
      <c r="P205" s="42">
        <f>SUMIFS('Demand forecast'!$I$9:$I$5832,'Demand forecast'!$B$9:$B$5832,$B205,'Demand forecast'!$C$9:$C$5832,P$6-0)</f>
        <v>21.1022358930488</v>
      </c>
      <c r="Q205" s="42">
        <f>SUMIFS('Demand forecast'!$I$9:$I$5832,'Demand forecast'!$B$9:$B$5832,$B205,'Demand forecast'!$C$9:$C$5832,Q$6-0)</f>
        <v>21.295725275450195</v>
      </c>
      <c r="R205" s="42">
        <f>SUMIFS('Demand forecast'!$I$9:$I$5832,'Demand forecast'!$B$9:$B$5832,$B205,'Demand forecast'!$C$9:$C$5832,R$6-0)</f>
        <v>21.641867082244968</v>
      </c>
      <c r="S205" s="42">
        <f>SUMIFS('Demand forecast'!$I$9:$I$5832,'Demand forecast'!$B$9:$B$5832,$B205,'Demand forecast'!$C$9:$C$5832,S$6-0)</f>
        <v>21.962121262995751</v>
      </c>
      <c r="T205" s="42">
        <f>SUMIFS('Demand forecast'!$I$9:$I$5832,'Demand forecast'!$B$9:$B$5832,$B205,'Demand forecast'!$C$9:$C$5832,T$6-0)</f>
        <v>22.421071275092803</v>
      </c>
      <c r="U205" s="42">
        <f>SUMIFS('Demand forecast'!$I$9:$I$5832,'Demand forecast'!$B$9:$B$5832,$B205,'Demand forecast'!$C$9:$C$5832,U$6-0)</f>
        <v>22.880021287189855</v>
      </c>
    </row>
    <row r="206" spans="2:21" ht="15">
      <c r="B206" s="6" t="s">
        <v>71</v>
      </c>
      <c r="C206" s="6" t="str">
        <f>INDEX('Demand forecast'!$M$9:$M$5832,MATCH($B206,'Demand forecast'!$B$9:$B$5832,0))</f>
        <v>No</v>
      </c>
      <c r="D206" s="25">
        <f t="shared" si="8"/>
        <v>0</v>
      </c>
      <c r="E206" s="6" t="str">
        <f t="shared" si="9"/>
        <v>Steady/falling</v>
      </c>
      <c r="F206" s="42">
        <f>SUMIFS('Demand forecast'!$I$9:$I$5832,'Demand forecast'!$B$9:$B$5832,$B206,'Demand forecast'!$C$9:$C$5832,F$6-0)</f>
        <v>7.77</v>
      </c>
      <c r="G206" s="42">
        <f>SUMIFS('Demand forecast'!$I$9:$I$5832,'Demand forecast'!$B$9:$B$5832,$B206,'Demand forecast'!$C$9:$C$5832,G$6-0)</f>
        <v>7.82</v>
      </c>
      <c r="H206" s="42">
        <f>SUMIFS('Demand forecast'!$I$9:$I$5832,'Demand forecast'!$B$9:$B$5832,$B206,'Demand forecast'!$C$9:$C$5832,H$6-0)</f>
        <v>8.3209999999999997</v>
      </c>
      <c r="I206" s="42">
        <f>SUMIFS('Demand forecast'!$I$9:$I$5832,'Demand forecast'!$B$9:$B$5832,$B206,'Demand forecast'!$C$9:$C$5832,I$6-0)</f>
        <v>8.8580000000000005</v>
      </c>
      <c r="J206" s="42">
        <f>SUMIFS('Demand forecast'!$I$9:$I$5832,'Demand forecast'!$B$9:$B$5832,$B206,'Demand forecast'!$C$9:$C$5832,J$6-0)</f>
        <v>9.0340000000000007</v>
      </c>
      <c r="K206" s="42">
        <f>SUMIFS('Demand forecast'!$I$9:$I$5832,'Demand forecast'!$B$9:$B$5832,$B206,'Demand forecast'!$C$9:$C$5832,K$6-0)</f>
        <v>8.6652000000000005</v>
      </c>
      <c r="L206" s="42">
        <f>SUMIFS('Demand forecast'!$I$9:$I$5832,'Demand forecast'!$B$9:$B$5832,$B206,'Demand forecast'!$C$9:$C$5832,L$6-0)</f>
        <v>9.5691465592972182</v>
      </c>
      <c r="M206" s="42">
        <f>SUMIFS('Demand forecast'!$I$9:$I$5832,'Demand forecast'!$B$9:$B$5832,$B206,'Demand forecast'!$C$9:$C$5832,M$6-0)</f>
        <v>9.5691465592972182</v>
      </c>
      <c r="N206" s="42">
        <f>SUMIFS('Demand forecast'!$I$9:$I$5832,'Demand forecast'!$B$9:$B$5832,$B206,'Demand forecast'!$C$9:$C$5832,N$6-0)</f>
        <v>9.5691465592972182</v>
      </c>
      <c r="O206" s="42">
        <f>SUMIFS('Demand forecast'!$I$9:$I$5832,'Demand forecast'!$B$9:$B$5832,$B206,'Demand forecast'!$C$9:$C$5832,O$6-0)</f>
        <v>9.5691465592972182</v>
      </c>
      <c r="P206" s="42">
        <f>SUMIFS('Demand forecast'!$I$9:$I$5832,'Demand forecast'!$B$9:$B$5832,$B206,'Demand forecast'!$C$9:$C$5832,P$6-0)</f>
        <v>9.5691465592972182</v>
      </c>
      <c r="Q206" s="42">
        <f>SUMIFS('Demand forecast'!$I$9:$I$5832,'Demand forecast'!$B$9:$B$5832,$B206,'Demand forecast'!$C$9:$C$5832,Q$6-0)</f>
        <v>9.5691465592972182</v>
      </c>
      <c r="R206" s="42">
        <f>SUMIFS('Demand forecast'!$I$9:$I$5832,'Demand forecast'!$B$9:$B$5832,$B206,'Demand forecast'!$C$9:$C$5832,R$6-0)</f>
        <v>9.5691465592972182</v>
      </c>
      <c r="S206" s="42">
        <f>SUMIFS('Demand forecast'!$I$9:$I$5832,'Demand forecast'!$B$9:$B$5832,$B206,'Demand forecast'!$C$9:$C$5832,S$6-0)</f>
        <v>9.5691465592972182</v>
      </c>
      <c r="T206" s="42">
        <f>SUMIFS('Demand forecast'!$I$9:$I$5832,'Demand forecast'!$B$9:$B$5832,$B206,'Demand forecast'!$C$9:$C$5832,T$6-0)</f>
        <v>9.5691465592972182</v>
      </c>
      <c r="U206" s="42">
        <f>SUMIFS('Demand forecast'!$I$9:$I$5832,'Demand forecast'!$B$9:$B$5832,$B206,'Demand forecast'!$C$9:$C$5832,U$6-0)</f>
        <v>9.5691465592972182</v>
      </c>
    </row>
    <row r="207" spans="2:21" ht="15">
      <c r="B207" s="6" t="s">
        <v>81</v>
      </c>
      <c r="C207" s="6" t="str">
        <f>INDEX('Demand forecast'!$M$9:$M$5832,MATCH($B207,'Demand forecast'!$B$9:$B$5832,0))</f>
        <v>No</v>
      </c>
      <c r="D207" s="25">
        <f t="shared" si="8"/>
        <v>1.452305843214563E-2</v>
      </c>
      <c r="E207" s="6" t="str">
        <f t="shared" si="9"/>
        <v>Small growth</v>
      </c>
      <c r="F207" s="42">
        <f>SUMIFS('Demand forecast'!$I$9:$I$5832,'Demand forecast'!$B$9:$B$5832,$B207,'Demand forecast'!$C$9:$C$5832,F$6-0)</f>
        <v>17.673000000000002</v>
      </c>
      <c r="G207" s="42">
        <f>SUMIFS('Demand forecast'!$I$9:$I$5832,'Demand forecast'!$B$9:$B$5832,$B207,'Demand forecast'!$C$9:$C$5832,G$6-0)</f>
        <v>17.05</v>
      </c>
      <c r="H207" s="42">
        <f>SUMIFS('Demand forecast'!$I$9:$I$5832,'Demand forecast'!$B$9:$B$5832,$B207,'Demand forecast'!$C$9:$C$5832,H$6-0)</f>
        <v>19.571999999999999</v>
      </c>
      <c r="I207" s="42">
        <f>SUMIFS('Demand forecast'!$I$9:$I$5832,'Demand forecast'!$B$9:$B$5832,$B207,'Demand forecast'!$C$9:$C$5832,I$6-0)</f>
        <v>16.020900000000001</v>
      </c>
      <c r="J207" s="42">
        <f>SUMIFS('Demand forecast'!$I$9:$I$5832,'Demand forecast'!$B$9:$B$5832,$B207,'Demand forecast'!$C$9:$C$5832,J$6-0)</f>
        <v>15.585800000000001</v>
      </c>
      <c r="K207" s="42">
        <f>SUMIFS('Demand forecast'!$I$9:$I$5832,'Demand forecast'!$B$9:$B$5832,$B207,'Demand forecast'!$C$9:$C$5832,K$6-0)</f>
        <v>15.271996828000001</v>
      </c>
      <c r="L207" s="42">
        <f>SUMIFS('Demand forecast'!$I$9:$I$5832,'Demand forecast'!$B$9:$B$5832,$B207,'Demand forecast'!$C$9:$C$5832,L$6-0)</f>
        <v>18.310938510159552</v>
      </c>
      <c r="M207" s="42">
        <f>SUMIFS('Demand forecast'!$I$9:$I$5832,'Demand forecast'!$B$9:$B$5832,$B207,'Demand forecast'!$C$9:$C$5832,M$6-0)</f>
        <v>20.933388015030609</v>
      </c>
      <c r="N207" s="42">
        <f>SUMIFS('Demand forecast'!$I$9:$I$5832,'Demand forecast'!$B$9:$B$5832,$B207,'Demand forecast'!$C$9:$C$5832,N$6-0)</f>
        <v>20.933167817922239</v>
      </c>
      <c r="O207" s="42">
        <f>SUMIFS('Demand forecast'!$I$9:$I$5832,'Demand forecast'!$B$9:$B$5832,$B207,'Demand forecast'!$C$9:$C$5832,O$6-0)</f>
        <v>20.88884106573644</v>
      </c>
      <c r="P207" s="42">
        <f>SUMIFS('Demand forecast'!$I$9:$I$5832,'Demand forecast'!$B$9:$B$5832,$B207,'Demand forecast'!$C$9:$C$5832,P$6-0)</f>
        <v>20.873830753612658</v>
      </c>
      <c r="Q207" s="42">
        <f>SUMIFS('Demand forecast'!$I$9:$I$5832,'Demand forecast'!$B$9:$B$5832,$B207,'Demand forecast'!$C$9:$C$5832,Q$6-0)</f>
        <v>20.863382972487848</v>
      </c>
      <c r="R207" s="42">
        <f>SUMIFS('Demand forecast'!$I$9:$I$5832,'Demand forecast'!$B$9:$B$5832,$B207,'Demand forecast'!$C$9:$C$5832,R$6-0)</f>
        <v>20.857093973440101</v>
      </c>
      <c r="S207" s="42">
        <f>SUMIFS('Demand forecast'!$I$9:$I$5832,'Demand forecast'!$B$9:$B$5832,$B207,'Demand forecast'!$C$9:$C$5832,S$6-0)</f>
        <v>20.849833808110674</v>
      </c>
      <c r="T207" s="42">
        <f>SUMIFS('Demand forecast'!$I$9:$I$5832,'Demand forecast'!$B$9:$B$5832,$B207,'Demand forecast'!$C$9:$C$5832,T$6-0)</f>
        <v>20.849001064549295</v>
      </c>
      <c r="U207" s="42">
        <f>SUMIFS('Demand forecast'!$I$9:$I$5832,'Demand forecast'!$B$9:$B$5832,$B207,'Demand forecast'!$C$9:$C$5832,U$6-0)</f>
        <v>20.848168320987913</v>
      </c>
    </row>
    <row r="208" spans="2:21" ht="15">
      <c r="B208" s="6" t="s">
        <v>79</v>
      </c>
      <c r="C208" s="6" t="str">
        <f>INDEX('Demand forecast'!$M$9:$M$5832,MATCH($B208,'Demand forecast'!$B$9:$B$5832,0))</f>
        <v>No</v>
      </c>
      <c r="D208" s="25">
        <f t="shared" si="8"/>
        <v>-6.4556052403172748E-2</v>
      </c>
      <c r="E208" s="6" t="str">
        <f t="shared" si="9"/>
        <v>Steady/falling</v>
      </c>
      <c r="F208" s="42">
        <f>SUMIFS('Demand forecast'!$I$9:$I$5832,'Demand forecast'!$B$9:$B$5832,$B208,'Demand forecast'!$C$9:$C$5832,F$6-0)</f>
        <v>4.2300000000000004</v>
      </c>
      <c r="G208" s="42">
        <f>SUMIFS('Demand forecast'!$I$9:$I$5832,'Demand forecast'!$B$9:$B$5832,$B208,'Demand forecast'!$C$9:$C$5832,G$6-0)</f>
        <v>4</v>
      </c>
      <c r="H208" s="42">
        <f>SUMIFS('Demand forecast'!$I$9:$I$5832,'Demand forecast'!$B$9:$B$5832,$B208,'Demand forecast'!$C$9:$C$5832,H$6-0)</f>
        <v>4.3019999999999996</v>
      </c>
      <c r="I208" s="42">
        <f>SUMIFS('Demand forecast'!$I$9:$I$5832,'Demand forecast'!$B$9:$B$5832,$B208,'Demand forecast'!$C$9:$C$5832,I$6-0)</f>
        <v>4.734</v>
      </c>
      <c r="J208" s="42">
        <f>SUMIFS('Demand forecast'!$I$9:$I$5832,'Demand forecast'!$B$9:$B$5832,$B208,'Demand forecast'!$C$9:$C$5832,J$6-0)</f>
        <v>5.64</v>
      </c>
      <c r="K208" s="42">
        <f>SUMIFS('Demand forecast'!$I$9:$I$5832,'Demand forecast'!$B$9:$B$5832,$B208,'Demand forecast'!$C$9:$C$5832,K$6-0)</f>
        <v>6.3917000000000002</v>
      </c>
      <c r="L208" s="42">
        <f>SUMIFS('Demand forecast'!$I$9:$I$5832,'Demand forecast'!$B$9:$B$5832,$B208,'Demand forecast'!$C$9:$C$5832,L$6-0)</f>
        <v>8.8027590093399759</v>
      </c>
      <c r="M208" s="42">
        <f>SUMIFS('Demand forecast'!$I$9:$I$5832,'Demand forecast'!$B$9:$B$5832,$B208,'Demand forecast'!$C$9:$C$5832,M$6-0)</f>
        <v>9.6768773958632934</v>
      </c>
      <c r="N208" s="42">
        <f>SUMIFS('Demand forecast'!$I$9:$I$5832,'Demand forecast'!$B$9:$B$5832,$B208,'Demand forecast'!$C$9:$C$5832,N$6-0)</f>
        <v>9.7987967317338907</v>
      </c>
      <c r="O208" s="42">
        <f>SUMIFS('Demand forecast'!$I$9:$I$5832,'Demand forecast'!$B$9:$B$5832,$B208,'Demand forecast'!$C$9:$C$5832,O$6-0)</f>
        <v>9.7311342341573681</v>
      </c>
      <c r="P208" s="42">
        <f>SUMIFS('Demand forecast'!$I$9:$I$5832,'Demand forecast'!$B$9:$B$5832,$B208,'Demand forecast'!$C$9:$C$5832,P$6-0)</f>
        <v>9.7553313989835768</v>
      </c>
      <c r="Q208" s="42">
        <f>SUMIFS('Demand forecast'!$I$9:$I$5832,'Demand forecast'!$B$9:$B$5832,$B208,'Demand forecast'!$C$9:$C$5832,Q$6-0)</f>
        <v>9.8184932398987534</v>
      </c>
      <c r="R208" s="42">
        <f>SUMIFS('Demand forecast'!$I$9:$I$5832,'Demand forecast'!$B$9:$B$5832,$B208,'Demand forecast'!$C$9:$C$5832,R$6-0)</f>
        <v>4.4715000666913776</v>
      </c>
      <c r="S208" s="42">
        <f>SUMIFS('Demand forecast'!$I$9:$I$5832,'Demand forecast'!$B$9:$B$5832,$B208,'Demand forecast'!$C$9:$C$5832,S$6-0)</f>
        <v>4.5667806175095071</v>
      </c>
      <c r="T208" s="42">
        <f>SUMIFS('Demand forecast'!$I$9:$I$5832,'Demand forecast'!$B$9:$B$5832,$B208,'Demand forecast'!$C$9:$C$5832,T$6-0)</f>
        <v>4.6974540967798584</v>
      </c>
      <c r="U208" s="42">
        <f>SUMIFS('Demand forecast'!$I$9:$I$5832,'Demand forecast'!$B$9:$B$5832,$B208,'Demand forecast'!$C$9:$C$5832,U$6-0)</f>
        <v>4.8281275760502105</v>
      </c>
    </row>
    <row r="209" spans="2:21" ht="15">
      <c r="B209" s="6" t="s">
        <v>231</v>
      </c>
      <c r="C209" s="6" t="str">
        <f>INDEX('Demand forecast'!$M$9:$M$5832,MATCH($B209,'Demand forecast'!$B$9:$B$5832,0))</f>
        <v>Yes</v>
      </c>
      <c r="D209" s="25">
        <f t="shared" si="8"/>
        <v>0</v>
      </c>
      <c r="E209" s="6" t="str">
        <f t="shared" si="9"/>
        <v>Steady/falling</v>
      </c>
      <c r="F209" s="42">
        <f>SUMIFS('Demand forecast'!$I$9:$I$5832,'Demand forecast'!$B$9:$B$5832,$B209,'Demand forecast'!$C$9:$C$5832,F$6-0)</f>
        <v>30.388000000000002</v>
      </c>
      <c r="G209" s="42">
        <f>SUMIFS('Demand forecast'!$I$9:$I$5832,'Demand forecast'!$B$9:$B$5832,$B209,'Demand forecast'!$C$9:$C$5832,G$6-0)</f>
        <v>32.317999999999998</v>
      </c>
      <c r="H209" s="42">
        <f>SUMIFS('Demand forecast'!$I$9:$I$5832,'Demand forecast'!$B$9:$B$5832,$B209,'Demand forecast'!$C$9:$C$5832,H$6-0)</f>
        <v>30.245999999999999</v>
      </c>
      <c r="I209" s="42">
        <f>SUMIFS('Demand forecast'!$I$9:$I$5832,'Demand forecast'!$B$9:$B$5832,$B209,'Demand forecast'!$C$9:$C$5832,I$6-0)</f>
        <v>30.687999999999999</v>
      </c>
      <c r="J209" s="42">
        <f>SUMIFS('Demand forecast'!$I$9:$I$5832,'Demand forecast'!$B$9:$B$5832,$B209,'Demand forecast'!$C$9:$C$5832,J$6-0)</f>
        <v>29.852</v>
      </c>
      <c r="K209" s="42">
        <f>SUMIFS('Demand forecast'!$I$9:$I$5832,'Demand forecast'!$B$9:$B$5832,$B209,'Demand forecast'!$C$9:$C$5832,K$6-0)</f>
        <v>30.196400000000001</v>
      </c>
      <c r="L209" s="42">
        <f>SUMIFS('Demand forecast'!$I$9:$I$5832,'Demand forecast'!$B$9:$B$5832,$B209,'Demand forecast'!$C$9:$C$5832,L$6-0)</f>
        <v>30.196400000000001</v>
      </c>
      <c r="M209" s="42">
        <f>SUMIFS('Demand forecast'!$I$9:$I$5832,'Demand forecast'!$B$9:$B$5832,$B209,'Demand forecast'!$C$9:$C$5832,M$6-0)</f>
        <v>30.196400000000001</v>
      </c>
      <c r="N209" s="42">
        <f>SUMIFS('Demand forecast'!$I$9:$I$5832,'Demand forecast'!$B$9:$B$5832,$B209,'Demand forecast'!$C$9:$C$5832,N$6-0)</f>
        <v>30.196400000000001</v>
      </c>
      <c r="O209" s="42">
        <f>SUMIFS('Demand forecast'!$I$9:$I$5832,'Demand forecast'!$B$9:$B$5832,$B209,'Demand forecast'!$C$9:$C$5832,O$6-0)</f>
        <v>30.196400000000001</v>
      </c>
      <c r="P209" s="42">
        <f>SUMIFS('Demand forecast'!$I$9:$I$5832,'Demand forecast'!$B$9:$B$5832,$B209,'Demand forecast'!$C$9:$C$5832,P$6-0)</f>
        <v>30.196400000000001</v>
      </c>
      <c r="Q209" s="42">
        <f>SUMIFS('Demand forecast'!$I$9:$I$5832,'Demand forecast'!$B$9:$B$5832,$B209,'Demand forecast'!$C$9:$C$5832,Q$6-0)</f>
        <v>30.196400000000001</v>
      </c>
      <c r="R209" s="42">
        <f>SUMIFS('Demand forecast'!$I$9:$I$5832,'Demand forecast'!$B$9:$B$5832,$B209,'Demand forecast'!$C$9:$C$5832,R$6-0)</f>
        <v>30.196400000000001</v>
      </c>
      <c r="S209" s="42">
        <f>SUMIFS('Demand forecast'!$I$9:$I$5832,'Demand forecast'!$B$9:$B$5832,$B209,'Demand forecast'!$C$9:$C$5832,S$6-0)</f>
        <v>30.196400000000001</v>
      </c>
      <c r="T209" s="42">
        <f>SUMIFS('Demand forecast'!$I$9:$I$5832,'Demand forecast'!$B$9:$B$5832,$B209,'Demand forecast'!$C$9:$C$5832,T$6-0)</f>
        <v>30.196400000000001</v>
      </c>
      <c r="U209" s="42">
        <f>SUMIFS('Demand forecast'!$I$9:$I$5832,'Demand forecast'!$B$9:$B$5832,$B209,'Demand forecast'!$C$9:$C$5832,U$6-0)</f>
        <v>30.196400000000001</v>
      </c>
    </row>
    <row r="210" spans="2:21" ht="15">
      <c r="B210" s="6" t="s">
        <v>236</v>
      </c>
      <c r="C210" s="6" t="str">
        <f>INDEX('Demand forecast'!$M$9:$M$5832,MATCH($B210,'Demand forecast'!$B$9:$B$5832,0))</f>
        <v>Yes</v>
      </c>
      <c r="D210" s="25">
        <f t="shared" si="8"/>
        <v>0</v>
      </c>
      <c r="E210" s="6" t="str">
        <f t="shared" si="9"/>
        <v>Steady/falling</v>
      </c>
      <c r="F210" s="42">
        <f>SUMIFS('Demand forecast'!$I$9:$I$5832,'Demand forecast'!$B$9:$B$5832,$B210,'Demand forecast'!$C$9:$C$5832,F$6-0)</f>
        <v>0.25600000000000001</v>
      </c>
      <c r="G210" s="42">
        <f>SUMIFS('Demand forecast'!$I$9:$I$5832,'Demand forecast'!$B$9:$B$5832,$B210,'Demand forecast'!$C$9:$C$5832,G$6-0)</f>
        <v>0.192</v>
      </c>
      <c r="H210" s="42">
        <f>SUMIFS('Demand forecast'!$I$9:$I$5832,'Demand forecast'!$B$9:$B$5832,$B210,'Demand forecast'!$C$9:$C$5832,H$6-0)</f>
        <v>0.184</v>
      </c>
      <c r="I210" s="42">
        <f>SUMIFS('Demand forecast'!$I$9:$I$5832,'Demand forecast'!$B$9:$B$5832,$B210,'Demand forecast'!$C$9:$C$5832,I$6-0)</f>
        <v>7.8E-2</v>
      </c>
      <c r="J210" s="42">
        <f>SUMIFS('Demand forecast'!$I$9:$I$5832,'Demand forecast'!$B$9:$B$5832,$B210,'Demand forecast'!$C$9:$C$5832,J$6-0)</f>
        <v>0.33</v>
      </c>
      <c r="K210" s="42">
        <f>SUMIFS('Demand forecast'!$I$9:$I$5832,'Demand forecast'!$B$9:$B$5832,$B210,'Demand forecast'!$C$9:$C$5832,K$6-0)</f>
        <v>0.1268</v>
      </c>
      <c r="L210" s="42">
        <f>SUMIFS('Demand forecast'!$I$9:$I$5832,'Demand forecast'!$B$9:$B$5832,$B210,'Demand forecast'!$C$9:$C$5832,L$6-0)</f>
        <v>0.1268</v>
      </c>
      <c r="M210" s="42">
        <f>SUMIFS('Demand forecast'!$I$9:$I$5832,'Demand forecast'!$B$9:$B$5832,$B210,'Demand forecast'!$C$9:$C$5832,M$6-0)</f>
        <v>0.1268</v>
      </c>
      <c r="N210" s="42">
        <f>SUMIFS('Demand forecast'!$I$9:$I$5832,'Demand forecast'!$B$9:$B$5832,$B210,'Demand forecast'!$C$9:$C$5832,N$6-0)</f>
        <v>0.1268</v>
      </c>
      <c r="O210" s="42">
        <f>SUMIFS('Demand forecast'!$I$9:$I$5832,'Demand forecast'!$B$9:$B$5832,$B210,'Demand forecast'!$C$9:$C$5832,O$6-0)</f>
        <v>0.1268</v>
      </c>
      <c r="P210" s="42">
        <f>SUMIFS('Demand forecast'!$I$9:$I$5832,'Demand forecast'!$B$9:$B$5832,$B210,'Demand forecast'!$C$9:$C$5832,P$6-0)</f>
        <v>0.1268</v>
      </c>
      <c r="Q210" s="42">
        <f>SUMIFS('Demand forecast'!$I$9:$I$5832,'Demand forecast'!$B$9:$B$5832,$B210,'Demand forecast'!$C$9:$C$5832,Q$6-0)</f>
        <v>0.1268</v>
      </c>
      <c r="R210" s="42">
        <f>SUMIFS('Demand forecast'!$I$9:$I$5832,'Demand forecast'!$B$9:$B$5832,$B210,'Demand forecast'!$C$9:$C$5832,R$6-0)</f>
        <v>0.1268</v>
      </c>
      <c r="S210" s="42">
        <f>SUMIFS('Demand forecast'!$I$9:$I$5832,'Demand forecast'!$B$9:$B$5832,$B210,'Demand forecast'!$C$9:$C$5832,S$6-0)</f>
        <v>0.1268</v>
      </c>
      <c r="T210" s="42">
        <f>SUMIFS('Demand forecast'!$I$9:$I$5832,'Demand forecast'!$B$9:$B$5832,$B210,'Demand forecast'!$C$9:$C$5832,T$6-0)</f>
        <v>0.1268</v>
      </c>
      <c r="U210" s="42">
        <f>SUMIFS('Demand forecast'!$I$9:$I$5832,'Demand forecast'!$B$9:$B$5832,$B210,'Demand forecast'!$C$9:$C$5832,U$6-0)</f>
        <v>0.1268</v>
      </c>
    </row>
    <row r="211" spans="2:21" ht="15">
      <c r="B211" s="6" t="s">
        <v>113</v>
      </c>
      <c r="C211" s="6" t="str">
        <f>INDEX('Demand forecast'!$M$9:$M$5832,MATCH($B211,'Demand forecast'!$B$9:$B$5832,0))</f>
        <v>No</v>
      </c>
      <c r="D211" s="25">
        <f t="shared" si="8"/>
        <v>-1.3173045973390973E-2</v>
      </c>
      <c r="E211" s="6" t="str">
        <f t="shared" si="9"/>
        <v>Steady/falling</v>
      </c>
      <c r="F211" s="42">
        <f>SUMIFS('Demand forecast'!$I$9:$I$5832,'Demand forecast'!$B$9:$B$5832,$B211,'Demand forecast'!$C$9:$C$5832,F$6-0)</f>
        <v>13.436999999999999</v>
      </c>
      <c r="G211" s="42">
        <f>SUMIFS('Demand forecast'!$I$9:$I$5832,'Demand forecast'!$B$9:$B$5832,$B211,'Demand forecast'!$C$9:$C$5832,G$6-0)</f>
        <v>13.32</v>
      </c>
      <c r="H211" s="42">
        <f>SUMIFS('Demand forecast'!$I$9:$I$5832,'Demand forecast'!$B$9:$B$5832,$B211,'Demand forecast'!$C$9:$C$5832,H$6-0)</f>
        <v>12.528</v>
      </c>
      <c r="I211" s="42">
        <f>SUMIFS('Demand forecast'!$I$9:$I$5832,'Demand forecast'!$B$9:$B$5832,$B211,'Demand forecast'!$C$9:$C$5832,I$6-0)</f>
        <v>13.241</v>
      </c>
      <c r="J211" s="42">
        <f>SUMIFS('Demand forecast'!$I$9:$I$5832,'Demand forecast'!$B$9:$B$5832,$B211,'Demand forecast'!$C$9:$C$5832,J$6-0)</f>
        <v>11.095000000000001</v>
      </c>
      <c r="K211" s="42">
        <f>SUMIFS('Demand forecast'!$I$9:$I$5832,'Demand forecast'!$B$9:$B$5832,$B211,'Demand forecast'!$C$9:$C$5832,K$6-0)</f>
        <v>13.6717</v>
      </c>
      <c r="L211" s="42">
        <f>SUMIFS('Demand forecast'!$I$9:$I$5832,'Demand forecast'!$B$9:$B$5832,$B211,'Demand forecast'!$C$9:$C$5832,L$6-0)</f>
        <v>13.965308220899072</v>
      </c>
      <c r="M211" s="42">
        <f>SUMIFS('Demand forecast'!$I$9:$I$5832,'Demand forecast'!$B$9:$B$5832,$B211,'Demand forecast'!$C$9:$C$5832,M$6-0)</f>
        <v>13.367979000732378</v>
      </c>
      <c r="N211" s="42">
        <f>SUMIFS('Demand forecast'!$I$9:$I$5832,'Demand forecast'!$B$9:$B$5832,$B211,'Demand forecast'!$C$9:$C$5832,N$6-0)</f>
        <v>12.947493184887374</v>
      </c>
      <c r="O211" s="42">
        <f>SUMIFS('Demand forecast'!$I$9:$I$5832,'Demand forecast'!$B$9:$B$5832,$B211,'Demand forecast'!$C$9:$C$5832,O$6-0)</f>
        <v>12.314766117570217</v>
      </c>
      <c r="P211" s="42">
        <f>SUMIFS('Demand forecast'!$I$9:$I$5832,'Demand forecast'!$B$9:$B$5832,$B211,'Demand forecast'!$C$9:$C$5832,P$6-0)</f>
        <v>12.010004200558789</v>
      </c>
      <c r="Q211" s="42">
        <f>SUMIFS('Demand forecast'!$I$9:$I$5832,'Demand forecast'!$B$9:$B$5832,$B211,'Demand forecast'!$C$9:$C$5832,Q$6-0)</f>
        <v>12.033291710480105</v>
      </c>
      <c r="R211" s="42">
        <f>SUMIFS('Demand forecast'!$I$9:$I$5832,'Demand forecast'!$B$9:$B$5832,$B211,'Demand forecast'!$C$9:$C$5832,R$6-0)</f>
        <v>12.102587213610732</v>
      </c>
      <c r="S211" s="42">
        <f>SUMIFS('Demand forecast'!$I$9:$I$5832,'Demand forecast'!$B$9:$B$5832,$B211,'Demand forecast'!$C$9:$C$5832,S$6-0)</f>
        <v>12.160310802972882</v>
      </c>
      <c r="T211" s="42">
        <f>SUMIFS('Demand forecast'!$I$9:$I$5832,'Demand forecast'!$B$9:$B$5832,$B211,'Demand forecast'!$C$9:$C$5832,T$6-0)</f>
        <v>12.277270446644842</v>
      </c>
      <c r="U211" s="42">
        <f>SUMIFS('Demand forecast'!$I$9:$I$5832,'Demand forecast'!$B$9:$B$5832,$B211,'Demand forecast'!$C$9:$C$5832,U$6-0)</f>
        <v>12.394230090316803</v>
      </c>
    </row>
    <row r="212" spans="2:21" ht="15">
      <c r="B212" s="6" t="s">
        <v>122</v>
      </c>
      <c r="C212" s="6" t="str">
        <f>INDEX('Demand forecast'!$M$9:$M$5832,MATCH($B212,'Demand forecast'!$B$9:$B$5832,0))</f>
        <v>No</v>
      </c>
      <c r="D212" s="25">
        <f t="shared" si="8"/>
        <v>1.2008973950330404E-2</v>
      </c>
      <c r="E212" s="6" t="str">
        <f t="shared" si="9"/>
        <v>Small growth</v>
      </c>
      <c r="F212" s="42">
        <f>SUMIFS('Demand forecast'!$I$9:$I$5832,'Demand forecast'!$B$9:$B$5832,$B212,'Demand forecast'!$C$9:$C$5832,F$6-0)</f>
        <v>12.96</v>
      </c>
      <c r="G212" s="42">
        <f>SUMIFS('Demand forecast'!$I$9:$I$5832,'Demand forecast'!$B$9:$B$5832,$B212,'Demand forecast'!$C$9:$C$5832,G$6-0)</f>
        <v>10.8</v>
      </c>
      <c r="H212" s="42">
        <f>SUMIFS('Demand forecast'!$I$9:$I$5832,'Demand forecast'!$B$9:$B$5832,$B212,'Demand forecast'!$C$9:$C$5832,H$6-0)</f>
        <v>11.167499797457694</v>
      </c>
      <c r="I212" s="42">
        <f>SUMIFS('Demand forecast'!$I$9:$I$5832,'Demand forecast'!$B$9:$B$5832,$B212,'Demand forecast'!$C$9:$C$5832,I$6-0)</f>
        <v>10.5228</v>
      </c>
      <c r="J212" s="42">
        <f>SUMIFS('Demand forecast'!$I$9:$I$5832,'Demand forecast'!$B$9:$B$5832,$B212,'Demand forecast'!$C$9:$C$5832,J$6-0)</f>
        <v>10.501300000000001</v>
      </c>
      <c r="K212" s="42">
        <f>SUMIFS('Demand forecast'!$I$9:$I$5832,'Demand forecast'!$B$9:$B$5832,$B212,'Demand forecast'!$C$9:$C$5832,K$6-0)</f>
        <v>9.6821635300000004</v>
      </c>
      <c r="L212" s="42">
        <f>SUMIFS('Demand forecast'!$I$9:$I$5832,'Demand forecast'!$B$9:$B$5832,$B212,'Demand forecast'!$C$9:$C$5832,L$6-0)</f>
        <v>10.888116851622526</v>
      </c>
      <c r="M212" s="42">
        <f>SUMIFS('Demand forecast'!$I$9:$I$5832,'Demand forecast'!$B$9:$B$5832,$B212,'Demand forecast'!$C$9:$C$5832,M$6-0)</f>
        <v>10.798064757969142</v>
      </c>
      <c r="N212" s="42">
        <f>SUMIFS('Demand forecast'!$I$9:$I$5832,'Demand forecast'!$B$9:$B$5832,$B212,'Demand forecast'!$C$9:$C$5832,N$6-0)</f>
        <v>10.909343319181058</v>
      </c>
      <c r="O212" s="42">
        <f>SUMIFS('Demand forecast'!$I$9:$I$5832,'Demand forecast'!$B$9:$B$5832,$B212,'Demand forecast'!$C$9:$C$5832,O$6-0)</f>
        <v>10.682776087583512</v>
      </c>
      <c r="P212" s="42">
        <f>SUMIFS('Demand forecast'!$I$9:$I$5832,'Demand forecast'!$B$9:$B$5832,$B212,'Demand forecast'!$C$9:$C$5832,P$6-0)</f>
        <v>10.731003067012137</v>
      </c>
      <c r="Q212" s="42">
        <f>SUMIFS('Demand forecast'!$I$9:$I$5832,'Demand forecast'!$B$9:$B$5832,$B212,'Demand forecast'!$C$9:$C$5832,Q$6-0)</f>
        <v>10.894092035331244</v>
      </c>
      <c r="R212" s="42">
        <f>SUMIFS('Demand forecast'!$I$9:$I$5832,'Demand forecast'!$B$9:$B$5832,$B212,'Demand forecast'!$C$9:$C$5832,R$6-0)</f>
        <v>11.172696228693567</v>
      </c>
      <c r="S212" s="42">
        <f>SUMIFS('Demand forecast'!$I$9:$I$5832,'Demand forecast'!$B$9:$B$5832,$B212,'Demand forecast'!$C$9:$C$5832,S$6-0)</f>
        <v>11.424503320093617</v>
      </c>
      <c r="T212" s="42">
        <f>SUMIFS('Demand forecast'!$I$9:$I$5832,'Demand forecast'!$B$9:$B$5832,$B212,'Demand forecast'!$C$9:$C$5832,T$6-0)</f>
        <v>11.773778742689078</v>
      </c>
      <c r="U212" s="42">
        <f>SUMIFS('Demand forecast'!$I$9:$I$5832,'Demand forecast'!$B$9:$B$5832,$B212,'Demand forecast'!$C$9:$C$5832,U$6-0)</f>
        <v>12.12305416528454</v>
      </c>
    </row>
    <row r="213" spans="2:21" ht="15">
      <c r="B213" s="6" t="s">
        <v>146</v>
      </c>
      <c r="C213" s="6" t="str">
        <f>INDEX('Demand forecast'!$M$9:$M$5832,MATCH($B213,'Demand forecast'!$B$9:$B$5832,0))</f>
        <v>No</v>
      </c>
      <c r="D213" s="25">
        <f t="shared" si="8"/>
        <v>-4.359944408208527E-3</v>
      </c>
      <c r="E213" s="6" t="str">
        <f t="shared" si="9"/>
        <v>Steady/falling</v>
      </c>
      <c r="F213" s="42">
        <f>SUMIFS('Demand forecast'!$I$9:$I$5832,'Demand forecast'!$B$9:$B$5832,$B213,'Demand forecast'!$C$9:$C$5832,F$6-0)</f>
        <v>15.097</v>
      </c>
      <c r="G213" s="42">
        <f>SUMIFS('Demand forecast'!$I$9:$I$5832,'Demand forecast'!$B$9:$B$5832,$B213,'Demand forecast'!$C$9:$C$5832,G$6-0)</f>
        <v>12.44</v>
      </c>
      <c r="H213" s="42">
        <f>SUMIFS('Demand forecast'!$I$9:$I$5832,'Demand forecast'!$B$9:$B$5832,$B213,'Demand forecast'!$C$9:$C$5832,H$6-0)</f>
        <v>12.859965428361981</v>
      </c>
      <c r="I213" s="42">
        <f>SUMIFS('Demand forecast'!$I$9:$I$5832,'Demand forecast'!$B$9:$B$5832,$B213,'Demand forecast'!$C$9:$C$5832,I$6-0)</f>
        <v>12.103</v>
      </c>
      <c r="J213" s="42">
        <f>SUMIFS('Demand forecast'!$I$9:$I$5832,'Demand forecast'!$B$9:$B$5832,$B213,'Demand forecast'!$C$9:$C$5832,J$6-0)</f>
        <v>11.8139</v>
      </c>
      <c r="K213" s="42">
        <f>SUMIFS('Demand forecast'!$I$9:$I$5832,'Demand forecast'!$B$9:$B$5832,$B213,'Demand forecast'!$C$9:$C$5832,K$6-0)</f>
        <v>11.846261058</v>
      </c>
      <c r="L213" s="42">
        <f>SUMIFS('Demand forecast'!$I$9:$I$5832,'Demand forecast'!$B$9:$B$5832,$B213,'Demand forecast'!$C$9:$C$5832,L$6-0)</f>
        <v>11.910408795029161</v>
      </c>
      <c r="M213" s="42">
        <f>SUMIFS('Demand forecast'!$I$9:$I$5832,'Demand forecast'!$B$9:$B$5832,$B213,'Demand forecast'!$C$9:$C$5832,M$6-0)</f>
        <v>11.722188222226082</v>
      </c>
      <c r="N213" s="42">
        <f>SUMIFS('Demand forecast'!$I$9:$I$5832,'Demand forecast'!$B$9:$B$5832,$B213,'Demand forecast'!$C$9:$C$5832,N$6-0)</f>
        <v>11.897500013045178</v>
      </c>
      <c r="O213" s="42">
        <f>SUMIFS('Demand forecast'!$I$9:$I$5832,'Demand forecast'!$B$9:$B$5832,$B213,'Demand forecast'!$C$9:$C$5832,O$6-0)</f>
        <v>11.644080173821937</v>
      </c>
      <c r="P213" s="42">
        <f>SUMIFS('Demand forecast'!$I$9:$I$5832,'Demand forecast'!$B$9:$B$5832,$B213,'Demand forecast'!$C$9:$C$5832,P$6-0)</f>
        <v>11.537459991007204</v>
      </c>
      <c r="Q213" s="42">
        <f>SUMIFS('Demand forecast'!$I$9:$I$5832,'Demand forecast'!$B$9:$B$5832,$B213,'Demand forecast'!$C$9:$C$5832,Q$6-0)</f>
        <v>11.471906597665313</v>
      </c>
      <c r="R213" s="42">
        <f>SUMIFS('Demand forecast'!$I$9:$I$5832,'Demand forecast'!$B$9:$B$5832,$B213,'Demand forecast'!$C$9:$C$5832,R$6-0)</f>
        <v>11.452929781159035</v>
      </c>
      <c r="S213" s="42">
        <f>SUMIFS('Demand forecast'!$I$9:$I$5832,'Demand forecast'!$B$9:$B$5832,$B213,'Demand forecast'!$C$9:$C$5832,S$6-0)</f>
        <v>11.426307025151093</v>
      </c>
      <c r="T213" s="42">
        <f>SUMIFS('Demand forecast'!$I$9:$I$5832,'Demand forecast'!$B$9:$B$5832,$B213,'Demand forecast'!$C$9:$C$5832,T$6-0)</f>
        <v>11.438712794037219</v>
      </c>
      <c r="U213" s="42">
        <f>SUMIFS('Demand forecast'!$I$9:$I$5832,'Demand forecast'!$B$9:$B$5832,$B213,'Demand forecast'!$C$9:$C$5832,U$6-0)</f>
        <v>11.451118562923346</v>
      </c>
    </row>
    <row r="214" spans="2:21" ht="15">
      <c r="B214" s="6" t="s">
        <v>156</v>
      </c>
      <c r="C214" s="6" t="str">
        <f>INDEX('Demand forecast'!$M$9:$M$5832,MATCH($B214,'Demand forecast'!$B$9:$B$5832,0))</f>
        <v>No</v>
      </c>
      <c r="D214" s="25">
        <f t="shared" si="8"/>
        <v>-9.1184340286569743E-3</v>
      </c>
      <c r="E214" s="6" t="str">
        <f t="shared" si="9"/>
        <v>Steady/falling</v>
      </c>
      <c r="F214" s="42">
        <f>SUMIFS('Demand forecast'!$I$9:$I$5832,'Demand forecast'!$B$9:$B$5832,$B214,'Demand forecast'!$C$9:$C$5832,F$6-0)</f>
        <v>12.91</v>
      </c>
      <c r="G214" s="42">
        <f>SUMIFS('Demand forecast'!$I$9:$I$5832,'Demand forecast'!$B$9:$B$5832,$B214,'Demand forecast'!$C$9:$C$5832,G$6-0)</f>
        <v>12.46</v>
      </c>
      <c r="H214" s="42">
        <f>SUMIFS('Demand forecast'!$I$9:$I$5832,'Demand forecast'!$B$9:$B$5832,$B214,'Demand forecast'!$C$9:$C$5832,H$6-0)</f>
        <v>13.197637814231273</v>
      </c>
      <c r="I214" s="42">
        <f>SUMIFS('Demand forecast'!$I$9:$I$5832,'Demand forecast'!$B$9:$B$5832,$B214,'Demand forecast'!$C$9:$C$5832,I$6-0)</f>
        <v>13.537000000000001</v>
      </c>
      <c r="J214" s="42">
        <f>SUMIFS('Demand forecast'!$I$9:$I$5832,'Demand forecast'!$B$9:$B$5832,$B214,'Demand forecast'!$C$9:$C$5832,J$6-0)</f>
        <v>12.522</v>
      </c>
      <c r="K214" s="42">
        <f>SUMIFS('Demand forecast'!$I$9:$I$5832,'Demand forecast'!$B$9:$B$5832,$B214,'Demand forecast'!$C$9:$C$5832,K$6-0)</f>
        <v>12.725711627000001</v>
      </c>
      <c r="L214" s="42">
        <f>SUMIFS('Demand forecast'!$I$9:$I$5832,'Demand forecast'!$B$9:$B$5832,$B214,'Demand forecast'!$C$9:$C$5832,L$6-0)</f>
        <v>12.585101395506639</v>
      </c>
      <c r="M214" s="42">
        <f>SUMIFS('Demand forecast'!$I$9:$I$5832,'Demand forecast'!$B$9:$B$5832,$B214,'Demand forecast'!$C$9:$C$5832,M$6-0)</f>
        <v>12.2812003405304</v>
      </c>
      <c r="N214" s="42">
        <f>SUMIFS('Demand forecast'!$I$9:$I$5832,'Demand forecast'!$B$9:$B$5832,$B214,'Demand forecast'!$C$9:$C$5832,N$6-0)</f>
        <v>12.07692559825615</v>
      </c>
      <c r="O214" s="42">
        <f>SUMIFS('Demand forecast'!$I$9:$I$5832,'Demand forecast'!$B$9:$B$5832,$B214,'Demand forecast'!$C$9:$C$5832,O$6-0)</f>
        <v>11.802581089447443</v>
      </c>
      <c r="P214" s="42">
        <f>SUMIFS('Demand forecast'!$I$9:$I$5832,'Demand forecast'!$B$9:$B$5832,$B214,'Demand forecast'!$C$9:$C$5832,P$6-0)</f>
        <v>11.654164344042369</v>
      </c>
      <c r="Q214" s="42">
        <f>SUMIFS('Demand forecast'!$I$9:$I$5832,'Demand forecast'!$B$9:$B$5832,$B214,'Demand forecast'!$C$9:$C$5832,Q$6-0)</f>
        <v>11.573618940830809</v>
      </c>
      <c r="R214" s="42">
        <f>SUMIFS('Demand forecast'!$I$9:$I$5832,'Demand forecast'!$B$9:$B$5832,$B214,'Demand forecast'!$C$9:$C$5832,R$6-0)</f>
        <v>11.561071082651132</v>
      </c>
      <c r="S214" s="42">
        <f>SUMIFS('Demand forecast'!$I$9:$I$5832,'Demand forecast'!$B$9:$B$5832,$B214,'Demand forecast'!$C$9:$C$5832,S$6-0)</f>
        <v>11.539759990268426</v>
      </c>
      <c r="T214" s="42">
        <f>SUMIFS('Demand forecast'!$I$9:$I$5832,'Demand forecast'!$B$9:$B$5832,$B214,'Demand forecast'!$C$9:$C$5832,T$6-0)</f>
        <v>11.564466683668762</v>
      </c>
      <c r="U214" s="42">
        <f>SUMIFS('Demand forecast'!$I$9:$I$5832,'Demand forecast'!$B$9:$B$5832,$B214,'Demand forecast'!$C$9:$C$5832,U$6-0)</f>
        <v>11.589173377069098</v>
      </c>
    </row>
    <row r="215" spans="2:21" ht="15">
      <c r="B215" s="6" t="s">
        <v>166</v>
      </c>
      <c r="C215" s="6" t="str">
        <f>INDEX('Demand forecast'!$M$9:$M$5832,MATCH($B215,'Demand forecast'!$B$9:$B$5832,0))</f>
        <v>No</v>
      </c>
      <c r="D215" s="25">
        <f t="shared" si="8"/>
        <v>6.6139682996255722E-3</v>
      </c>
      <c r="E215" s="6" t="str">
        <f t="shared" si="9"/>
        <v>Small growth</v>
      </c>
      <c r="F215" s="42">
        <f>SUMIFS('Demand forecast'!$I$9:$I$5832,'Demand forecast'!$B$9:$B$5832,$B215,'Demand forecast'!$C$9:$C$5832,F$6-0)</f>
        <v>11.600999999999999</v>
      </c>
      <c r="G215" s="42">
        <f>SUMIFS('Demand forecast'!$I$9:$I$5832,'Demand forecast'!$B$9:$B$5832,$B215,'Demand forecast'!$C$9:$C$5832,G$6-0)</f>
        <v>11.25</v>
      </c>
      <c r="H215" s="42">
        <f>SUMIFS('Demand forecast'!$I$9:$I$5832,'Demand forecast'!$B$9:$B$5832,$B215,'Demand forecast'!$C$9:$C$5832,H$6-0)</f>
        <v>12.535180486255378</v>
      </c>
      <c r="I215" s="42">
        <f>SUMIFS('Demand forecast'!$I$9:$I$5832,'Demand forecast'!$B$9:$B$5832,$B215,'Demand forecast'!$C$9:$C$5832,I$6-0)</f>
        <v>11.2126</v>
      </c>
      <c r="J215" s="42">
        <f>SUMIFS('Demand forecast'!$I$9:$I$5832,'Demand forecast'!$B$9:$B$5832,$B215,'Demand forecast'!$C$9:$C$5832,J$6-0)</f>
        <v>11.462400000000001</v>
      </c>
      <c r="K215" s="42">
        <f>SUMIFS('Demand forecast'!$I$9:$I$5832,'Demand forecast'!$B$9:$B$5832,$B215,'Demand forecast'!$C$9:$C$5832,K$6-0)</f>
        <v>12.058246621</v>
      </c>
      <c r="L215" s="42">
        <f>SUMIFS('Demand forecast'!$I$9:$I$5832,'Demand forecast'!$B$9:$B$5832,$B215,'Demand forecast'!$C$9:$C$5832,L$6-0)</f>
        <v>11.923651356523436</v>
      </c>
      <c r="M215" s="42">
        <f>SUMIFS('Demand forecast'!$I$9:$I$5832,'Demand forecast'!$B$9:$B$5832,$B215,'Demand forecast'!$C$9:$C$5832,M$6-0)</f>
        <v>11.806454826997287</v>
      </c>
      <c r="N215" s="42">
        <f>SUMIFS('Demand forecast'!$I$9:$I$5832,'Demand forecast'!$B$9:$B$5832,$B215,'Demand forecast'!$C$9:$C$5832,N$6-0)</f>
        <v>11.910493890693317</v>
      </c>
      <c r="O215" s="42">
        <f>SUMIFS('Demand forecast'!$I$9:$I$5832,'Demand forecast'!$B$9:$B$5832,$B215,'Demand forecast'!$C$9:$C$5832,O$6-0)</f>
        <v>11.687082144887739</v>
      </c>
      <c r="P215" s="42">
        <f>SUMIFS('Demand forecast'!$I$9:$I$5832,'Demand forecast'!$B$9:$B$5832,$B215,'Demand forecast'!$C$9:$C$5832,P$6-0)</f>
        <v>11.708783600654344</v>
      </c>
      <c r="Q215" s="42">
        <f>SUMIFS('Demand forecast'!$I$9:$I$5832,'Demand forecast'!$B$9:$B$5832,$B215,'Demand forecast'!$C$9:$C$5832,Q$6-0)</f>
        <v>11.811018740306052</v>
      </c>
      <c r="R215" s="42">
        <f>SUMIFS('Demand forecast'!$I$9:$I$5832,'Demand forecast'!$B$9:$B$5832,$B215,'Demand forecast'!$C$9:$C$5832,R$6-0)</f>
        <v>11.992302694707375</v>
      </c>
      <c r="S215" s="42">
        <f>SUMIFS('Demand forecast'!$I$9:$I$5832,'Demand forecast'!$B$9:$B$5832,$B215,'Demand forecast'!$C$9:$C$5832,S$6-0)</f>
        <v>12.158220458761809</v>
      </c>
      <c r="T215" s="42">
        <f>SUMIFS('Demand forecast'!$I$9:$I$5832,'Demand forecast'!$B$9:$B$5832,$B215,'Demand forecast'!$C$9:$C$5832,T$6-0)</f>
        <v>12.405352892672189</v>
      </c>
      <c r="U215" s="42">
        <f>SUMIFS('Demand forecast'!$I$9:$I$5832,'Demand forecast'!$B$9:$B$5832,$B215,'Demand forecast'!$C$9:$C$5832,U$6-0)</f>
        <v>12.652485326582569</v>
      </c>
    </row>
    <row r="216" spans="2:21" ht="15">
      <c r="B216" s="6" t="s">
        <v>264</v>
      </c>
      <c r="C216" s="6" t="str">
        <f>INDEX('Demand forecast'!$M$9:$M$5832,MATCH($B216,'Demand forecast'!$B$9:$B$5832,0))</f>
        <v>Yes</v>
      </c>
      <c r="D216" s="25">
        <f t="shared" si="8"/>
        <v>0</v>
      </c>
      <c r="E216" s="6" t="str">
        <f t="shared" si="9"/>
        <v>Steady/falling</v>
      </c>
      <c r="F216" s="42">
        <f>SUMIFS('Demand forecast'!$I$9:$I$5832,'Demand forecast'!$B$9:$B$5832,$B216,'Demand forecast'!$C$9:$C$5832,F$6-0)</f>
        <v>1.36</v>
      </c>
      <c r="G216" s="42">
        <f>SUMIFS('Demand forecast'!$I$9:$I$5832,'Demand forecast'!$B$9:$B$5832,$B216,'Demand forecast'!$C$9:$C$5832,G$6-0)</f>
        <v>1.24</v>
      </c>
      <c r="H216" s="42">
        <f>SUMIFS('Demand forecast'!$I$9:$I$5832,'Demand forecast'!$B$9:$B$5832,$B216,'Demand forecast'!$C$9:$C$5832,H$6-0)</f>
        <v>1.208</v>
      </c>
      <c r="I216" s="42">
        <f>SUMIFS('Demand forecast'!$I$9:$I$5832,'Demand forecast'!$B$9:$B$5832,$B216,'Demand forecast'!$C$9:$C$5832,I$6-0)</f>
        <v>0.313</v>
      </c>
      <c r="J216" s="42">
        <f>SUMIFS('Demand forecast'!$I$9:$I$5832,'Demand forecast'!$B$9:$B$5832,$B216,'Demand forecast'!$C$9:$C$5832,J$6-0)</f>
        <v>0.19699999999999998</v>
      </c>
      <c r="K216" s="42">
        <f>SUMIFS('Demand forecast'!$I$9:$I$5832,'Demand forecast'!$B$9:$B$5832,$B216,'Demand forecast'!$C$9:$C$5832,K$6-0)</f>
        <v>0.222</v>
      </c>
      <c r="L216" s="42">
        <f>SUMIFS('Demand forecast'!$I$9:$I$5832,'Demand forecast'!$B$9:$B$5832,$B216,'Demand forecast'!$C$9:$C$5832,L$6-0)</f>
        <v>0.222</v>
      </c>
      <c r="M216" s="42">
        <f>SUMIFS('Demand forecast'!$I$9:$I$5832,'Demand forecast'!$B$9:$B$5832,$B216,'Demand forecast'!$C$9:$C$5832,M$6-0)</f>
        <v>0.222</v>
      </c>
      <c r="N216" s="42">
        <f>SUMIFS('Demand forecast'!$I$9:$I$5832,'Demand forecast'!$B$9:$B$5832,$B216,'Demand forecast'!$C$9:$C$5832,N$6-0)</f>
        <v>0.222</v>
      </c>
      <c r="O216" s="42">
        <f>SUMIFS('Demand forecast'!$I$9:$I$5832,'Demand forecast'!$B$9:$B$5832,$B216,'Demand forecast'!$C$9:$C$5832,O$6-0)</f>
        <v>0.222</v>
      </c>
      <c r="P216" s="42">
        <f>SUMIFS('Demand forecast'!$I$9:$I$5832,'Demand forecast'!$B$9:$B$5832,$B216,'Demand forecast'!$C$9:$C$5832,P$6-0)</f>
        <v>0.222</v>
      </c>
      <c r="Q216" s="42">
        <f>SUMIFS('Demand forecast'!$I$9:$I$5832,'Demand forecast'!$B$9:$B$5832,$B216,'Demand forecast'!$C$9:$C$5832,Q$6-0)</f>
        <v>0.222</v>
      </c>
      <c r="R216" s="42">
        <f>SUMIFS('Demand forecast'!$I$9:$I$5832,'Demand forecast'!$B$9:$B$5832,$B216,'Demand forecast'!$C$9:$C$5832,R$6-0)</f>
        <v>0.222</v>
      </c>
      <c r="S216" s="42">
        <f>SUMIFS('Demand forecast'!$I$9:$I$5832,'Demand forecast'!$B$9:$B$5832,$B216,'Demand forecast'!$C$9:$C$5832,S$6-0)</f>
        <v>0.222</v>
      </c>
      <c r="T216" s="42">
        <f>SUMIFS('Demand forecast'!$I$9:$I$5832,'Demand forecast'!$B$9:$B$5832,$B216,'Demand forecast'!$C$9:$C$5832,T$6-0)</f>
        <v>0.222</v>
      </c>
      <c r="U216" s="42">
        <f>SUMIFS('Demand forecast'!$I$9:$I$5832,'Demand forecast'!$B$9:$B$5832,$B216,'Demand forecast'!$C$9:$C$5832,U$6-0)</f>
        <v>0.222</v>
      </c>
    </row>
    <row r="217" spans="2:21" ht="15">
      <c r="B217" s="6" t="s">
        <v>265</v>
      </c>
      <c r="C217" s="6" t="str">
        <f>INDEX('Demand forecast'!$M$9:$M$5832,MATCH($B217,'Demand forecast'!$B$9:$B$5832,0))</f>
        <v>Yes</v>
      </c>
      <c r="D217" s="69">
        <v>0</v>
      </c>
      <c r="E217" s="6" t="str">
        <f t="shared" si="9"/>
        <v>Steady/falling</v>
      </c>
      <c r="F217" s="42">
        <f>SUMIFS('Demand forecast'!$I$9:$I$5832,'Demand forecast'!$B$9:$B$5832,$B217,'Demand forecast'!$C$9:$C$5832,F$6-0)</f>
        <v>2.016</v>
      </c>
      <c r="G217" s="42">
        <f>SUMIFS('Demand forecast'!$I$9:$I$5832,'Demand forecast'!$B$9:$B$5832,$B217,'Demand forecast'!$C$9:$C$5832,G$6-0)</f>
        <v>1.8360000000000001</v>
      </c>
      <c r="H217" s="42">
        <f>SUMIFS('Demand forecast'!$I$9:$I$5832,'Demand forecast'!$B$9:$B$5832,$B217,'Demand forecast'!$C$9:$C$5832,H$6-0)</f>
        <v>1.7239999999999998</v>
      </c>
      <c r="I217" s="42">
        <f>SUMIFS('Demand forecast'!$I$9:$I$5832,'Demand forecast'!$B$9:$B$5832,$B217,'Demand forecast'!$C$9:$C$5832,I$6-0)</f>
        <v>0</v>
      </c>
      <c r="J217" s="42">
        <f>SUMIFS('Demand forecast'!$I$9:$I$5832,'Demand forecast'!$B$9:$B$5832,$B217,'Demand forecast'!$C$9:$C$5832,J$6-0)</f>
        <v>0</v>
      </c>
      <c r="K217" s="42">
        <f>SUMIFS('Demand forecast'!$I$9:$I$5832,'Demand forecast'!$B$9:$B$5832,$B217,'Demand forecast'!$C$9:$C$5832,K$6-0)</f>
        <v>0</v>
      </c>
      <c r="L217" s="42">
        <f>SUMIFS('Demand forecast'!$I$9:$I$5832,'Demand forecast'!$B$9:$B$5832,$B217,'Demand forecast'!$C$9:$C$5832,L$6-0)</f>
        <v>0</v>
      </c>
      <c r="M217" s="42">
        <f>SUMIFS('Demand forecast'!$I$9:$I$5832,'Demand forecast'!$B$9:$B$5832,$B217,'Demand forecast'!$C$9:$C$5832,M$6-0)</f>
        <v>0</v>
      </c>
      <c r="N217" s="42">
        <f>SUMIFS('Demand forecast'!$I$9:$I$5832,'Demand forecast'!$B$9:$B$5832,$B217,'Demand forecast'!$C$9:$C$5832,N$6-0)</f>
        <v>0</v>
      </c>
      <c r="O217" s="42">
        <f>SUMIFS('Demand forecast'!$I$9:$I$5832,'Demand forecast'!$B$9:$B$5832,$B217,'Demand forecast'!$C$9:$C$5832,O$6-0)</f>
        <v>0</v>
      </c>
      <c r="P217" s="42">
        <f>SUMIFS('Demand forecast'!$I$9:$I$5832,'Demand forecast'!$B$9:$B$5832,$B217,'Demand forecast'!$C$9:$C$5832,P$6-0)</f>
        <v>0</v>
      </c>
      <c r="Q217" s="42">
        <f>SUMIFS('Demand forecast'!$I$9:$I$5832,'Demand forecast'!$B$9:$B$5832,$B217,'Demand forecast'!$C$9:$C$5832,Q$6-0)</f>
        <v>0</v>
      </c>
      <c r="R217" s="42">
        <f>SUMIFS('Demand forecast'!$I$9:$I$5832,'Demand forecast'!$B$9:$B$5832,$B217,'Demand forecast'!$C$9:$C$5832,R$6-0)</f>
        <v>0</v>
      </c>
      <c r="S217" s="42">
        <f>SUMIFS('Demand forecast'!$I$9:$I$5832,'Demand forecast'!$B$9:$B$5832,$B217,'Demand forecast'!$C$9:$C$5832,S$6-0)</f>
        <v>0</v>
      </c>
      <c r="T217" s="42">
        <f>SUMIFS('Demand forecast'!$I$9:$I$5832,'Demand forecast'!$B$9:$B$5832,$B217,'Demand forecast'!$C$9:$C$5832,T$6-0)</f>
        <v>0</v>
      </c>
      <c r="U217" s="42">
        <f>SUMIFS('Demand forecast'!$I$9:$I$5832,'Demand forecast'!$B$9:$B$5832,$B217,'Demand forecast'!$C$9:$C$5832,U$6-0)</f>
        <v>0</v>
      </c>
    </row>
    <row r="218" spans="2:21" ht="15">
      <c r="B218" s="6" t="s">
        <v>78</v>
      </c>
      <c r="C218" s="6" t="str">
        <f>INDEX('Demand forecast'!$M$9:$M$5832,MATCH($B218,'Demand forecast'!$B$9:$B$5832,0))</f>
        <v>No</v>
      </c>
      <c r="D218" s="70">
        <f t="shared" si="8"/>
        <v>5.8526331454253899E-3</v>
      </c>
      <c r="E218" s="6" t="str">
        <f t="shared" si="9"/>
        <v>Small growth</v>
      </c>
      <c r="F218" s="42">
        <f>SUMIFS('Demand forecast'!$I$9:$I$5832,'Demand forecast'!$B$9:$B$5832,$B218,'Demand forecast'!$C$9:$C$5832,F$6-0)</f>
        <v>17.696000000000002</v>
      </c>
      <c r="G218" s="42">
        <f>SUMIFS('Demand forecast'!$I$9:$I$5832,'Demand forecast'!$B$9:$B$5832,$B218,'Demand forecast'!$C$9:$C$5832,G$6-0)</f>
        <v>18.54</v>
      </c>
      <c r="H218" s="42">
        <f>SUMIFS('Demand forecast'!$I$9:$I$5832,'Demand forecast'!$B$9:$B$5832,$B218,'Demand forecast'!$C$9:$C$5832,H$6-0)</f>
        <v>21.156474412756673</v>
      </c>
      <c r="I218" s="42">
        <f>SUMIFS('Demand forecast'!$I$9:$I$5832,'Demand forecast'!$B$9:$B$5832,$B218,'Demand forecast'!$C$9:$C$5832,I$6-0)</f>
        <v>19.257000000000001</v>
      </c>
      <c r="J218" s="42">
        <f>SUMIFS('Demand forecast'!$I$9:$I$5832,'Demand forecast'!$B$9:$B$5832,$B218,'Demand forecast'!$C$9:$C$5832,J$6-0)</f>
        <v>19.453344496</v>
      </c>
      <c r="K218" s="42">
        <f>SUMIFS('Demand forecast'!$I$9:$I$5832,'Demand forecast'!$B$9:$B$5832,$B218,'Demand forecast'!$C$9:$C$5832,K$6-0)</f>
        <v>19.383109157</v>
      </c>
      <c r="L218" s="42">
        <f>SUMIFS('Demand forecast'!$I$9:$I$5832,'Demand forecast'!$B$9:$B$5832,$B218,'Demand forecast'!$C$9:$C$5832,L$6-0)</f>
        <v>22.69335364815975</v>
      </c>
      <c r="M218" s="42">
        <f>SUMIFS('Demand forecast'!$I$9:$I$5832,'Demand forecast'!$B$9:$B$5832,$B218,'Demand forecast'!$C$9:$C$5832,M$6-0)</f>
        <v>22.622484821974741</v>
      </c>
      <c r="N218" s="42">
        <f>SUMIFS('Demand forecast'!$I$9:$I$5832,'Demand forecast'!$B$9:$B$5832,$B218,'Demand forecast'!$C$9:$C$5832,N$6-0)</f>
        <v>23.189799215266248</v>
      </c>
      <c r="O218" s="42">
        <f>SUMIFS('Demand forecast'!$I$9:$I$5832,'Demand forecast'!$B$9:$B$5832,$B218,'Demand forecast'!$C$9:$C$5832,O$6-0)</f>
        <v>23.07842644903414</v>
      </c>
      <c r="P218" s="42">
        <f>SUMIFS('Demand forecast'!$I$9:$I$5832,'Demand forecast'!$B$9:$B$5832,$B218,'Demand forecast'!$C$9:$C$5832,P$6-0)</f>
        <v>23.14699073019959</v>
      </c>
      <c r="Q218" s="42">
        <f>SUMIFS('Demand forecast'!$I$9:$I$5832,'Demand forecast'!$B$9:$B$5832,$B218,'Demand forecast'!$C$9:$C$5832,Q$6-0)</f>
        <v>23.247186439014083</v>
      </c>
      <c r="R218" s="42">
        <f>SUMIFS('Demand forecast'!$I$9:$I$5832,'Demand forecast'!$B$9:$B$5832,$B218,'Demand forecast'!$C$9:$C$5832,R$6-0)</f>
        <v>23.378008794430759</v>
      </c>
      <c r="S218" s="42">
        <f>SUMIFS('Demand forecast'!$I$9:$I$5832,'Demand forecast'!$B$9:$B$5832,$B218,'Demand forecast'!$C$9:$C$5832,S$6-0)</f>
        <v>23.515923681940386</v>
      </c>
      <c r="T218" s="42">
        <f>SUMIFS('Demand forecast'!$I$9:$I$5832,'Demand forecast'!$B$9:$B$5832,$B218,'Demand forecast'!$C$9:$C$5832,T$6-0)</f>
        <v>23.716494664828424</v>
      </c>
      <c r="U218" s="42">
        <f>SUMIFS('Demand forecast'!$I$9:$I$5832,'Demand forecast'!$B$9:$B$5832,$B218,'Demand forecast'!$C$9:$C$5832,U$6-0)</f>
        <v>23.917065647716456</v>
      </c>
    </row>
    <row r="219" spans="2:21" ht="15">
      <c r="B219" s="6" t="s">
        <v>82</v>
      </c>
      <c r="C219" s="6" t="str">
        <f>INDEX('Demand forecast'!$M$9:$M$5832,MATCH($B219,'Demand forecast'!$B$9:$B$5832,0))</f>
        <v>No</v>
      </c>
      <c r="D219" s="25">
        <f t="shared" si="8"/>
        <v>1.0046297229080459E-3</v>
      </c>
      <c r="E219" s="6" t="str">
        <f t="shared" si="9"/>
        <v>Small growth</v>
      </c>
      <c r="F219" s="42">
        <f>SUMIFS('Demand forecast'!$I$9:$I$5832,'Demand forecast'!$B$9:$B$5832,$B219,'Demand forecast'!$C$9:$C$5832,F$6-0)</f>
        <v>17.878</v>
      </c>
      <c r="G219" s="42">
        <f>SUMIFS('Demand forecast'!$I$9:$I$5832,'Demand forecast'!$B$9:$B$5832,$B219,'Demand forecast'!$C$9:$C$5832,G$6-0)</f>
        <v>15.93</v>
      </c>
      <c r="H219" s="42">
        <f>SUMIFS('Demand forecast'!$I$9:$I$5832,'Demand forecast'!$B$9:$B$5832,$B219,'Demand forecast'!$C$9:$C$5832,H$6-0)</f>
        <v>18.628694192521383</v>
      </c>
      <c r="I219" s="42">
        <f>SUMIFS('Demand forecast'!$I$9:$I$5832,'Demand forecast'!$B$9:$B$5832,$B219,'Demand forecast'!$C$9:$C$5832,I$6-0)</f>
        <v>18.593900000000001</v>
      </c>
      <c r="J219" s="42">
        <f>SUMIFS('Demand forecast'!$I$9:$I$5832,'Demand forecast'!$B$9:$B$5832,$B219,'Demand forecast'!$C$9:$C$5832,J$6-0)</f>
        <v>18.989347301999999</v>
      </c>
      <c r="K219" s="42">
        <f>SUMIFS('Demand forecast'!$I$9:$I$5832,'Demand forecast'!$B$9:$B$5832,$B219,'Demand forecast'!$C$9:$C$5832,K$6-0)</f>
        <v>19.199078059000001</v>
      </c>
      <c r="L219" s="42">
        <f>SUMIFS('Demand forecast'!$I$9:$I$5832,'Demand forecast'!$B$9:$B$5832,$B219,'Demand forecast'!$C$9:$C$5832,L$6-0)</f>
        <v>18.7766883977825</v>
      </c>
      <c r="M219" s="42">
        <f>SUMIFS('Demand forecast'!$I$9:$I$5832,'Demand forecast'!$B$9:$B$5832,$B219,'Demand forecast'!$C$9:$C$5832,M$6-0)</f>
        <v>19.526253582215464</v>
      </c>
      <c r="N219" s="42">
        <f>SUMIFS('Demand forecast'!$I$9:$I$5832,'Demand forecast'!$B$9:$B$5832,$B219,'Demand forecast'!$C$9:$C$5832,N$6-0)</f>
        <v>19.343477182385925</v>
      </c>
      <c r="O219" s="42">
        <f>SUMIFS('Demand forecast'!$I$9:$I$5832,'Demand forecast'!$B$9:$B$5832,$B219,'Demand forecast'!$C$9:$C$5832,O$6-0)</f>
        <v>19.055955766436981</v>
      </c>
      <c r="P219" s="42">
        <f>SUMIFS('Demand forecast'!$I$9:$I$5832,'Demand forecast'!$B$9:$B$5832,$B219,'Demand forecast'!$C$9:$C$5832,P$6-0)</f>
        <v>18.932123555264535</v>
      </c>
      <c r="Q219" s="42">
        <f>SUMIFS('Demand forecast'!$I$9:$I$5832,'Demand forecast'!$B$9:$B$5832,$B219,'Demand forecast'!$C$9:$C$5832,Q$6-0)</f>
        <v>18.855148783207994</v>
      </c>
      <c r="R219" s="42">
        <f>SUMIFS('Demand forecast'!$I$9:$I$5832,'Demand forecast'!$B$9:$B$5832,$B219,'Demand forecast'!$C$9:$C$5832,R$6-0)</f>
        <v>18.825058106697231</v>
      </c>
      <c r="S219" s="42">
        <f>SUMIFS('Demand forecast'!$I$9:$I$5832,'Demand forecast'!$B$9:$B$5832,$B219,'Demand forecast'!$C$9:$C$5832,S$6-0)</f>
        <v>18.810585523306823</v>
      </c>
      <c r="T219" s="42">
        <f>SUMIFS('Demand forecast'!$I$9:$I$5832,'Demand forecast'!$B$9:$B$5832,$B219,'Demand forecast'!$C$9:$C$5832,T$6-0)</f>
        <v>18.878865165202402</v>
      </c>
      <c r="U219" s="42">
        <f>SUMIFS('Demand forecast'!$I$9:$I$5832,'Demand forecast'!$B$9:$B$5832,$B219,'Demand forecast'!$C$9:$C$5832,U$6-0)</f>
        <v>18.947144807097981</v>
      </c>
    </row>
    <row r="220" spans="2:21" ht="15">
      <c r="B220" s="6" t="s">
        <v>440</v>
      </c>
      <c r="C220" s="6" t="str">
        <f>INDEX('Demand forecast'!$M$9:$M$5832,MATCH($B220,'Demand forecast'!$B$9:$B$5832,0))</f>
        <v>Yes</v>
      </c>
      <c r="D220" s="25">
        <f t="shared" si="8"/>
        <v>0</v>
      </c>
      <c r="E220" s="6" t="str">
        <f t="shared" si="9"/>
        <v>Steady/falling</v>
      </c>
      <c r="F220" s="42">
        <f>SUMIFS('Demand forecast'!$I$9:$I$5832,'Demand forecast'!$B$9:$B$5832,$B220,'Demand forecast'!$C$9:$C$5832,F$6-0)</f>
        <v>0</v>
      </c>
      <c r="G220" s="42">
        <f>SUMIFS('Demand forecast'!$I$9:$I$5832,'Demand forecast'!$B$9:$B$5832,$B220,'Demand forecast'!$C$9:$C$5832,G$6-0)</f>
        <v>0</v>
      </c>
      <c r="H220" s="42">
        <f>SUMIFS('Demand forecast'!$I$9:$I$5832,'Demand forecast'!$B$9:$B$5832,$B220,'Demand forecast'!$C$9:$C$5832,H$6-0)</f>
        <v>16.317</v>
      </c>
      <c r="I220" s="42">
        <f>SUMIFS('Demand forecast'!$I$9:$I$5832,'Demand forecast'!$B$9:$B$5832,$B220,'Demand forecast'!$C$9:$C$5832,I$6-0)</f>
        <v>11.82</v>
      </c>
      <c r="J220" s="42">
        <f>SUMIFS('Demand forecast'!$I$9:$I$5832,'Demand forecast'!$B$9:$B$5832,$B220,'Demand forecast'!$C$9:$C$5832,J$6-0)</f>
        <v>17.036999999999999</v>
      </c>
      <c r="K220" s="42">
        <f>SUMIFS('Demand forecast'!$I$9:$I$5832,'Demand forecast'!$B$9:$B$5832,$B220,'Demand forecast'!$C$9:$C$5832,K$6-0)</f>
        <v>24.608000000000001</v>
      </c>
      <c r="L220" s="42">
        <f>SUMIFS('Demand forecast'!$I$9:$I$5832,'Demand forecast'!$B$9:$B$5832,$B220,'Demand forecast'!$C$9:$C$5832,L$6-0)</f>
        <v>24.608000000000001</v>
      </c>
      <c r="M220" s="42">
        <f>SUMIFS('Demand forecast'!$I$9:$I$5832,'Demand forecast'!$B$9:$B$5832,$B220,'Demand forecast'!$C$9:$C$5832,M$6-0)</f>
        <v>24.608000000000001</v>
      </c>
      <c r="N220" s="42">
        <f>SUMIFS('Demand forecast'!$I$9:$I$5832,'Demand forecast'!$B$9:$B$5832,$B220,'Demand forecast'!$C$9:$C$5832,N$6-0)</f>
        <v>24.608000000000001</v>
      </c>
      <c r="O220" s="42">
        <f>SUMIFS('Demand forecast'!$I$9:$I$5832,'Demand forecast'!$B$9:$B$5832,$B220,'Demand forecast'!$C$9:$C$5832,O$6-0)</f>
        <v>24.608000000000001</v>
      </c>
      <c r="P220" s="42">
        <f>SUMIFS('Demand forecast'!$I$9:$I$5832,'Demand forecast'!$B$9:$B$5832,$B220,'Demand forecast'!$C$9:$C$5832,P$6-0)</f>
        <v>24.608000000000001</v>
      </c>
      <c r="Q220" s="42">
        <f>SUMIFS('Demand forecast'!$I$9:$I$5832,'Demand forecast'!$B$9:$B$5832,$B220,'Demand forecast'!$C$9:$C$5832,Q$6-0)</f>
        <v>24.608000000000001</v>
      </c>
      <c r="R220" s="42">
        <f>SUMIFS('Demand forecast'!$I$9:$I$5832,'Demand forecast'!$B$9:$B$5832,$B220,'Demand forecast'!$C$9:$C$5832,R$6-0)</f>
        <v>24.608000000000001</v>
      </c>
      <c r="S220" s="42">
        <f>SUMIFS('Demand forecast'!$I$9:$I$5832,'Demand forecast'!$B$9:$B$5832,$B220,'Demand forecast'!$C$9:$C$5832,S$6-0)</f>
        <v>24.608000000000001</v>
      </c>
      <c r="T220" s="42">
        <f>SUMIFS('Demand forecast'!$I$9:$I$5832,'Demand forecast'!$B$9:$B$5832,$B220,'Demand forecast'!$C$9:$C$5832,T$6-0)</f>
        <v>24.608000000000001</v>
      </c>
      <c r="U220" s="42">
        <f>SUMIFS('Demand forecast'!$I$9:$I$5832,'Demand forecast'!$B$9:$B$5832,$B220,'Demand forecast'!$C$9:$C$5832,U$6-0)</f>
        <v>24.608000000000001</v>
      </c>
    </row>
    <row r="221" spans="2:21" ht="15">
      <c r="B221" s="6" t="s">
        <v>441</v>
      </c>
      <c r="C221" s="6" t="str">
        <f>INDEX('Demand forecast'!$M$9:$M$5832,MATCH($B221,'Demand forecast'!$B$9:$B$5832,0))</f>
        <v>Yes</v>
      </c>
      <c r="D221" s="69">
        <v>0</v>
      </c>
      <c r="E221" s="6" t="str">
        <f t="shared" si="9"/>
        <v>Steady/falling</v>
      </c>
      <c r="F221" s="42">
        <f>SUMIFS('Demand forecast'!$I$9:$I$5832,'Demand forecast'!$B$9:$B$5832,$B221,'Demand forecast'!$C$9:$C$5832,F$6-0)</f>
        <v>0</v>
      </c>
      <c r="G221" s="42">
        <f>SUMIFS('Demand forecast'!$I$9:$I$5832,'Demand forecast'!$B$9:$B$5832,$B221,'Demand forecast'!$C$9:$C$5832,G$6-0)</f>
        <v>0</v>
      </c>
      <c r="H221" s="42">
        <f>SUMIFS('Demand forecast'!$I$9:$I$5832,'Demand forecast'!$B$9:$B$5832,$B221,'Demand forecast'!$C$9:$C$5832,H$6-0)</f>
        <v>0</v>
      </c>
      <c r="I221" s="42">
        <f>SUMIFS('Demand forecast'!$I$9:$I$5832,'Demand forecast'!$B$9:$B$5832,$B221,'Demand forecast'!$C$9:$C$5832,I$6-0)</f>
        <v>0</v>
      </c>
      <c r="J221" s="42">
        <f>SUMIFS('Demand forecast'!$I$9:$I$5832,'Demand forecast'!$B$9:$B$5832,$B221,'Demand forecast'!$C$9:$C$5832,J$6-0)</f>
        <v>0</v>
      </c>
      <c r="K221" s="42">
        <f>SUMIFS('Demand forecast'!$I$9:$I$5832,'Demand forecast'!$B$9:$B$5832,$B221,'Demand forecast'!$C$9:$C$5832,K$6-0)</f>
        <v>0</v>
      </c>
      <c r="L221" s="42">
        <f>SUMIFS('Demand forecast'!$I$9:$I$5832,'Demand forecast'!$B$9:$B$5832,$B221,'Demand forecast'!$C$9:$C$5832,L$6-0)</f>
        <v>0</v>
      </c>
      <c r="M221" s="42">
        <f>SUMIFS('Demand forecast'!$I$9:$I$5832,'Demand forecast'!$B$9:$B$5832,$B221,'Demand forecast'!$C$9:$C$5832,M$6-0)</f>
        <v>0</v>
      </c>
      <c r="N221" s="42">
        <f>SUMIFS('Demand forecast'!$I$9:$I$5832,'Demand forecast'!$B$9:$B$5832,$B221,'Demand forecast'!$C$9:$C$5832,N$6-0)</f>
        <v>0</v>
      </c>
      <c r="O221" s="42">
        <f>SUMIFS('Demand forecast'!$I$9:$I$5832,'Demand forecast'!$B$9:$B$5832,$B221,'Demand forecast'!$C$9:$C$5832,O$6-0)</f>
        <v>0</v>
      </c>
      <c r="P221" s="42">
        <f>SUMIFS('Demand forecast'!$I$9:$I$5832,'Demand forecast'!$B$9:$B$5832,$B221,'Demand forecast'!$C$9:$C$5832,P$6-0)</f>
        <v>0</v>
      </c>
      <c r="Q221" s="42">
        <f>SUMIFS('Demand forecast'!$I$9:$I$5832,'Demand forecast'!$B$9:$B$5832,$B221,'Demand forecast'!$C$9:$C$5832,Q$6-0)</f>
        <v>0</v>
      </c>
      <c r="R221" s="42">
        <f>SUMIFS('Demand forecast'!$I$9:$I$5832,'Demand forecast'!$B$9:$B$5832,$B221,'Demand forecast'!$C$9:$C$5832,R$6-0)</f>
        <v>0</v>
      </c>
      <c r="S221" s="42">
        <f>SUMIFS('Demand forecast'!$I$9:$I$5832,'Demand forecast'!$B$9:$B$5832,$B221,'Demand forecast'!$C$9:$C$5832,S$6-0)</f>
        <v>0</v>
      </c>
      <c r="T221" s="42">
        <f>SUMIFS('Demand forecast'!$I$9:$I$5832,'Demand forecast'!$B$9:$B$5832,$B221,'Demand forecast'!$C$9:$C$5832,T$6-0)</f>
        <v>0</v>
      </c>
      <c r="U221" s="42">
        <f>SUMIFS('Demand forecast'!$I$9:$I$5832,'Demand forecast'!$B$9:$B$5832,$B221,'Demand forecast'!$C$9:$C$5832,U$6-0)</f>
        <v>0</v>
      </c>
    </row>
    <row r="222" spans="2:21" ht="15">
      <c r="B222" s="6" t="s">
        <v>442</v>
      </c>
      <c r="C222" s="6" t="str">
        <f>INDEX('Demand forecast'!$M$9:$M$5832,MATCH($B222,'Demand forecast'!$B$9:$B$5832,0))</f>
        <v>Yes</v>
      </c>
      <c r="D222" s="69">
        <v>0</v>
      </c>
      <c r="E222" s="6" t="str">
        <f t="shared" si="9"/>
        <v>Steady/falling</v>
      </c>
      <c r="F222" s="42">
        <f>SUMIFS('Demand forecast'!$I$9:$I$5832,'Demand forecast'!$B$9:$B$5832,$B222,'Demand forecast'!$C$9:$C$5832,F$6-0)</f>
        <v>0</v>
      </c>
      <c r="G222" s="42">
        <f>SUMIFS('Demand forecast'!$I$9:$I$5832,'Demand forecast'!$B$9:$B$5832,$B222,'Demand forecast'!$C$9:$C$5832,G$6-0)</f>
        <v>0</v>
      </c>
      <c r="H222" s="42">
        <f>SUMIFS('Demand forecast'!$I$9:$I$5832,'Demand forecast'!$B$9:$B$5832,$B222,'Demand forecast'!$C$9:$C$5832,H$6-0)</f>
        <v>0</v>
      </c>
      <c r="I222" s="42">
        <f>SUMIFS('Demand forecast'!$I$9:$I$5832,'Demand forecast'!$B$9:$B$5832,$B222,'Demand forecast'!$C$9:$C$5832,I$6-0)</f>
        <v>0</v>
      </c>
      <c r="J222" s="42">
        <f>SUMIFS('Demand forecast'!$I$9:$I$5832,'Demand forecast'!$B$9:$B$5832,$B222,'Demand forecast'!$C$9:$C$5832,J$6-0)</f>
        <v>0</v>
      </c>
      <c r="K222" s="42">
        <f>SUMIFS('Demand forecast'!$I$9:$I$5832,'Demand forecast'!$B$9:$B$5832,$B222,'Demand forecast'!$C$9:$C$5832,K$6-0)</f>
        <v>0</v>
      </c>
      <c r="L222" s="42">
        <f>SUMIFS('Demand forecast'!$I$9:$I$5832,'Demand forecast'!$B$9:$B$5832,$B222,'Demand forecast'!$C$9:$C$5832,L$6-0)</f>
        <v>0</v>
      </c>
      <c r="M222" s="42">
        <f>SUMIFS('Demand forecast'!$I$9:$I$5832,'Demand forecast'!$B$9:$B$5832,$B222,'Demand forecast'!$C$9:$C$5832,M$6-0)</f>
        <v>0</v>
      </c>
      <c r="N222" s="42">
        <f>SUMIFS('Demand forecast'!$I$9:$I$5832,'Demand forecast'!$B$9:$B$5832,$B222,'Demand forecast'!$C$9:$C$5832,N$6-0)</f>
        <v>0</v>
      </c>
      <c r="O222" s="42">
        <f>SUMIFS('Demand forecast'!$I$9:$I$5832,'Demand forecast'!$B$9:$B$5832,$B222,'Demand forecast'!$C$9:$C$5832,O$6-0)</f>
        <v>0</v>
      </c>
      <c r="P222" s="42">
        <f>SUMIFS('Demand forecast'!$I$9:$I$5832,'Demand forecast'!$B$9:$B$5832,$B222,'Demand forecast'!$C$9:$C$5832,P$6-0)</f>
        <v>0</v>
      </c>
      <c r="Q222" s="42">
        <f>SUMIFS('Demand forecast'!$I$9:$I$5832,'Demand forecast'!$B$9:$B$5832,$B222,'Demand forecast'!$C$9:$C$5832,Q$6-0)</f>
        <v>0</v>
      </c>
      <c r="R222" s="42">
        <f>SUMIFS('Demand forecast'!$I$9:$I$5832,'Demand forecast'!$B$9:$B$5832,$B222,'Demand forecast'!$C$9:$C$5832,R$6-0)</f>
        <v>0</v>
      </c>
      <c r="S222" s="42">
        <f>SUMIFS('Demand forecast'!$I$9:$I$5832,'Demand forecast'!$B$9:$B$5832,$B222,'Demand forecast'!$C$9:$C$5832,S$6-0)</f>
        <v>0</v>
      </c>
      <c r="T222" s="42">
        <f>SUMIFS('Demand forecast'!$I$9:$I$5832,'Demand forecast'!$B$9:$B$5832,$B222,'Demand forecast'!$C$9:$C$5832,T$6-0)</f>
        <v>0</v>
      </c>
      <c r="U222" s="42">
        <f>SUMIFS('Demand forecast'!$I$9:$I$5832,'Demand forecast'!$B$9:$B$5832,$B222,'Demand forecast'!$C$9:$C$5832,U$6-0)</f>
        <v>0</v>
      </c>
    </row>
    <row r="223" spans="2:21" ht="15">
      <c r="B223" s="6" t="s">
        <v>443</v>
      </c>
      <c r="C223" s="6" t="str">
        <f>INDEX('Demand forecast'!$M$9:$M$5832,MATCH($B223,'Demand forecast'!$B$9:$B$5832,0))</f>
        <v>Yes</v>
      </c>
      <c r="D223" s="69">
        <v>0</v>
      </c>
      <c r="E223" s="6" t="str">
        <f t="shared" si="9"/>
        <v>Steady/falling</v>
      </c>
      <c r="F223" s="42">
        <f>SUMIFS('Demand forecast'!$I$9:$I$5832,'Demand forecast'!$B$9:$B$5832,$B223,'Demand forecast'!$C$9:$C$5832,F$6-0)</f>
        <v>0</v>
      </c>
      <c r="G223" s="42">
        <f>SUMIFS('Demand forecast'!$I$9:$I$5832,'Demand forecast'!$B$9:$B$5832,$B223,'Demand forecast'!$C$9:$C$5832,G$6-0)</f>
        <v>0</v>
      </c>
      <c r="H223" s="42">
        <f>SUMIFS('Demand forecast'!$I$9:$I$5832,'Demand forecast'!$B$9:$B$5832,$B223,'Demand forecast'!$C$9:$C$5832,H$6-0)</f>
        <v>0</v>
      </c>
      <c r="I223" s="42">
        <f>SUMIFS('Demand forecast'!$I$9:$I$5832,'Demand forecast'!$B$9:$B$5832,$B223,'Demand forecast'!$C$9:$C$5832,I$6-0)</f>
        <v>0</v>
      </c>
      <c r="J223" s="42">
        <f>SUMIFS('Demand forecast'!$I$9:$I$5832,'Demand forecast'!$B$9:$B$5832,$B223,'Demand forecast'!$C$9:$C$5832,J$6-0)</f>
        <v>0</v>
      </c>
      <c r="K223" s="42">
        <f>SUMIFS('Demand forecast'!$I$9:$I$5832,'Demand forecast'!$B$9:$B$5832,$B223,'Demand forecast'!$C$9:$C$5832,K$6-0)</f>
        <v>0</v>
      </c>
      <c r="L223" s="42">
        <f>SUMIFS('Demand forecast'!$I$9:$I$5832,'Demand forecast'!$B$9:$B$5832,$B223,'Demand forecast'!$C$9:$C$5832,L$6-0)</f>
        <v>0</v>
      </c>
      <c r="M223" s="42">
        <f>SUMIFS('Demand forecast'!$I$9:$I$5832,'Demand forecast'!$B$9:$B$5832,$B223,'Demand forecast'!$C$9:$C$5832,M$6-0)</f>
        <v>0</v>
      </c>
      <c r="N223" s="42">
        <f>SUMIFS('Demand forecast'!$I$9:$I$5832,'Demand forecast'!$B$9:$B$5832,$B223,'Demand forecast'!$C$9:$C$5832,N$6-0)</f>
        <v>0</v>
      </c>
      <c r="O223" s="42">
        <f>SUMIFS('Demand forecast'!$I$9:$I$5832,'Demand forecast'!$B$9:$B$5832,$B223,'Demand forecast'!$C$9:$C$5832,O$6-0)</f>
        <v>0</v>
      </c>
      <c r="P223" s="42">
        <f>SUMIFS('Demand forecast'!$I$9:$I$5832,'Demand forecast'!$B$9:$B$5832,$B223,'Demand forecast'!$C$9:$C$5832,P$6-0)</f>
        <v>0</v>
      </c>
      <c r="Q223" s="42">
        <f>SUMIFS('Demand forecast'!$I$9:$I$5832,'Demand forecast'!$B$9:$B$5832,$B223,'Demand forecast'!$C$9:$C$5832,Q$6-0)</f>
        <v>0</v>
      </c>
      <c r="R223" s="42">
        <f>SUMIFS('Demand forecast'!$I$9:$I$5832,'Demand forecast'!$B$9:$B$5832,$B223,'Demand forecast'!$C$9:$C$5832,R$6-0)</f>
        <v>0</v>
      </c>
      <c r="S223" s="42">
        <f>SUMIFS('Demand forecast'!$I$9:$I$5832,'Demand forecast'!$B$9:$B$5832,$B223,'Demand forecast'!$C$9:$C$5832,S$6-0)</f>
        <v>0</v>
      </c>
      <c r="T223" s="42">
        <f>SUMIFS('Demand forecast'!$I$9:$I$5832,'Demand forecast'!$B$9:$B$5832,$B223,'Demand forecast'!$C$9:$C$5832,T$6-0)</f>
        <v>0</v>
      </c>
      <c r="U223" s="42">
        <f>SUMIFS('Demand forecast'!$I$9:$I$5832,'Demand forecast'!$B$9:$B$5832,$B223,'Demand forecast'!$C$9:$C$5832,U$6-0)</f>
        <v>0</v>
      </c>
    </row>
    <row r="224" spans="2:21" ht="15">
      <c r="B224" s="6" t="s">
        <v>444</v>
      </c>
      <c r="C224" s="6" t="str">
        <f>INDEX('Demand forecast'!$M$9:$M$5832,MATCH($B224,'Demand forecast'!$B$9:$B$5832,0))</f>
        <v>Yes</v>
      </c>
      <c r="D224" s="69">
        <v>0</v>
      </c>
      <c r="E224" s="6" t="str">
        <f t="shared" si="9"/>
        <v>Steady/falling</v>
      </c>
      <c r="F224" s="42">
        <f>SUMIFS('Demand forecast'!$I$9:$I$5832,'Demand forecast'!$B$9:$B$5832,$B224,'Demand forecast'!$C$9:$C$5832,F$6-0)</f>
        <v>0</v>
      </c>
      <c r="G224" s="42">
        <f>SUMIFS('Demand forecast'!$I$9:$I$5832,'Demand forecast'!$B$9:$B$5832,$B224,'Demand forecast'!$C$9:$C$5832,G$6-0)</f>
        <v>0</v>
      </c>
      <c r="H224" s="42">
        <f>SUMIFS('Demand forecast'!$I$9:$I$5832,'Demand forecast'!$B$9:$B$5832,$B224,'Demand forecast'!$C$9:$C$5832,H$6-0)</f>
        <v>0</v>
      </c>
      <c r="I224" s="42">
        <f>SUMIFS('Demand forecast'!$I$9:$I$5832,'Demand forecast'!$B$9:$B$5832,$B224,'Demand forecast'!$C$9:$C$5832,I$6-0)</f>
        <v>0</v>
      </c>
      <c r="J224" s="42">
        <f>SUMIFS('Demand forecast'!$I$9:$I$5832,'Demand forecast'!$B$9:$B$5832,$B224,'Demand forecast'!$C$9:$C$5832,J$6-0)</f>
        <v>0</v>
      </c>
      <c r="K224" s="42">
        <f>SUMIFS('Demand forecast'!$I$9:$I$5832,'Demand forecast'!$B$9:$B$5832,$B224,'Demand forecast'!$C$9:$C$5832,K$6-0)</f>
        <v>0</v>
      </c>
      <c r="L224" s="42">
        <f>SUMIFS('Demand forecast'!$I$9:$I$5832,'Demand forecast'!$B$9:$B$5832,$B224,'Demand forecast'!$C$9:$C$5832,L$6-0)</f>
        <v>0</v>
      </c>
      <c r="M224" s="42">
        <f>SUMIFS('Demand forecast'!$I$9:$I$5832,'Demand forecast'!$B$9:$B$5832,$B224,'Demand forecast'!$C$9:$C$5832,M$6-0)</f>
        <v>0</v>
      </c>
      <c r="N224" s="42">
        <f>SUMIFS('Demand forecast'!$I$9:$I$5832,'Demand forecast'!$B$9:$B$5832,$B224,'Demand forecast'!$C$9:$C$5832,N$6-0)</f>
        <v>0</v>
      </c>
      <c r="O224" s="42">
        <f>SUMIFS('Demand forecast'!$I$9:$I$5832,'Demand forecast'!$B$9:$B$5832,$B224,'Demand forecast'!$C$9:$C$5832,O$6-0)</f>
        <v>0</v>
      </c>
      <c r="P224" s="42">
        <f>SUMIFS('Demand forecast'!$I$9:$I$5832,'Demand forecast'!$B$9:$B$5832,$B224,'Demand forecast'!$C$9:$C$5832,P$6-0)</f>
        <v>0</v>
      </c>
      <c r="Q224" s="42">
        <f>SUMIFS('Demand forecast'!$I$9:$I$5832,'Demand forecast'!$B$9:$B$5832,$B224,'Demand forecast'!$C$9:$C$5832,Q$6-0)</f>
        <v>0</v>
      </c>
      <c r="R224" s="42">
        <f>SUMIFS('Demand forecast'!$I$9:$I$5832,'Demand forecast'!$B$9:$B$5832,$B224,'Demand forecast'!$C$9:$C$5832,R$6-0)</f>
        <v>0</v>
      </c>
      <c r="S224" s="42">
        <f>SUMIFS('Demand forecast'!$I$9:$I$5832,'Demand forecast'!$B$9:$B$5832,$B224,'Demand forecast'!$C$9:$C$5832,S$6-0)</f>
        <v>0</v>
      </c>
      <c r="T224" s="42">
        <f>SUMIFS('Demand forecast'!$I$9:$I$5832,'Demand forecast'!$B$9:$B$5832,$B224,'Demand forecast'!$C$9:$C$5832,T$6-0)</f>
        <v>0</v>
      </c>
      <c r="U224" s="42">
        <f>SUMIFS('Demand forecast'!$I$9:$I$5832,'Demand forecast'!$B$9:$B$5832,$B224,'Demand forecast'!$C$9:$C$5832,U$6-0)</f>
        <v>0</v>
      </c>
    </row>
    <row r="225" spans="2:21" ht="15">
      <c r="B225" s="6" t="s">
        <v>445</v>
      </c>
      <c r="C225" s="6" t="str">
        <f>INDEX('Demand forecast'!$M$9:$M$5832,MATCH($B225,'Demand forecast'!$B$9:$B$5832,0))</f>
        <v>Yes</v>
      </c>
      <c r="D225" s="69">
        <v>0</v>
      </c>
      <c r="E225" s="6" t="str">
        <f t="shared" si="9"/>
        <v>Steady/falling</v>
      </c>
      <c r="F225" s="42">
        <f>SUMIFS('Demand forecast'!$I$9:$I$5832,'Demand forecast'!$B$9:$B$5832,$B225,'Demand forecast'!$C$9:$C$5832,F$6-0)</f>
        <v>0</v>
      </c>
      <c r="G225" s="42">
        <f>SUMIFS('Demand forecast'!$I$9:$I$5832,'Demand forecast'!$B$9:$B$5832,$B225,'Demand forecast'!$C$9:$C$5832,G$6-0)</f>
        <v>0</v>
      </c>
      <c r="H225" s="42">
        <f>SUMIFS('Demand forecast'!$I$9:$I$5832,'Demand forecast'!$B$9:$B$5832,$B225,'Demand forecast'!$C$9:$C$5832,H$6-0)</f>
        <v>0</v>
      </c>
      <c r="I225" s="42">
        <f>SUMIFS('Demand forecast'!$I$9:$I$5832,'Demand forecast'!$B$9:$B$5832,$B225,'Demand forecast'!$C$9:$C$5832,I$6-0)</f>
        <v>0</v>
      </c>
      <c r="J225" s="42">
        <f>SUMIFS('Demand forecast'!$I$9:$I$5832,'Demand forecast'!$B$9:$B$5832,$B225,'Demand forecast'!$C$9:$C$5832,J$6-0)</f>
        <v>0</v>
      </c>
      <c r="K225" s="42">
        <f>SUMIFS('Demand forecast'!$I$9:$I$5832,'Demand forecast'!$B$9:$B$5832,$B225,'Demand forecast'!$C$9:$C$5832,K$6-0)</f>
        <v>0</v>
      </c>
      <c r="L225" s="42">
        <f>SUMIFS('Demand forecast'!$I$9:$I$5832,'Demand forecast'!$B$9:$B$5832,$B225,'Demand forecast'!$C$9:$C$5832,L$6-0)</f>
        <v>0</v>
      </c>
      <c r="M225" s="42">
        <f>SUMIFS('Demand forecast'!$I$9:$I$5832,'Demand forecast'!$B$9:$B$5832,$B225,'Demand forecast'!$C$9:$C$5832,M$6-0)</f>
        <v>0</v>
      </c>
      <c r="N225" s="42">
        <f>SUMIFS('Demand forecast'!$I$9:$I$5832,'Demand forecast'!$B$9:$B$5832,$B225,'Demand forecast'!$C$9:$C$5832,N$6-0)</f>
        <v>0</v>
      </c>
      <c r="O225" s="42">
        <f>SUMIFS('Demand forecast'!$I$9:$I$5832,'Demand forecast'!$B$9:$B$5832,$B225,'Demand forecast'!$C$9:$C$5832,O$6-0)</f>
        <v>0</v>
      </c>
      <c r="P225" s="42">
        <f>SUMIFS('Demand forecast'!$I$9:$I$5832,'Demand forecast'!$B$9:$B$5832,$B225,'Demand forecast'!$C$9:$C$5832,P$6-0)</f>
        <v>0</v>
      </c>
      <c r="Q225" s="42">
        <f>SUMIFS('Demand forecast'!$I$9:$I$5832,'Demand forecast'!$B$9:$B$5832,$B225,'Demand forecast'!$C$9:$C$5832,Q$6-0)</f>
        <v>0</v>
      </c>
      <c r="R225" s="42">
        <f>SUMIFS('Demand forecast'!$I$9:$I$5832,'Demand forecast'!$B$9:$B$5832,$B225,'Demand forecast'!$C$9:$C$5832,R$6-0)</f>
        <v>0</v>
      </c>
      <c r="S225" s="42">
        <f>SUMIFS('Demand forecast'!$I$9:$I$5832,'Demand forecast'!$B$9:$B$5832,$B225,'Demand forecast'!$C$9:$C$5832,S$6-0)</f>
        <v>0</v>
      </c>
      <c r="T225" s="42">
        <f>SUMIFS('Demand forecast'!$I$9:$I$5832,'Demand forecast'!$B$9:$B$5832,$B225,'Demand forecast'!$C$9:$C$5832,T$6-0)</f>
        <v>0</v>
      </c>
      <c r="U225" s="42">
        <f>SUMIFS('Demand forecast'!$I$9:$I$5832,'Demand forecast'!$B$9:$B$5832,$B225,'Demand forecast'!$C$9:$C$5832,U$6-0)</f>
        <v>0</v>
      </c>
    </row>
    <row r="226" spans="2:21" ht="15">
      <c r="B226" s="6" t="s">
        <v>446</v>
      </c>
      <c r="C226" s="6" t="str">
        <f>INDEX('Demand forecast'!$M$9:$M$5832,MATCH($B226,'Demand forecast'!$B$9:$B$5832,0))</f>
        <v>Yes</v>
      </c>
      <c r="D226" s="69">
        <v>0</v>
      </c>
      <c r="E226" s="6" t="str">
        <f t="shared" si="9"/>
        <v>Steady/falling</v>
      </c>
      <c r="F226" s="42">
        <f>SUMIFS('Demand forecast'!$I$9:$I$5832,'Demand forecast'!$B$9:$B$5832,$B226,'Demand forecast'!$C$9:$C$5832,F$6-0)</f>
        <v>0</v>
      </c>
      <c r="G226" s="42">
        <f>SUMIFS('Demand forecast'!$I$9:$I$5832,'Demand forecast'!$B$9:$B$5832,$B226,'Demand forecast'!$C$9:$C$5832,G$6-0)</f>
        <v>0</v>
      </c>
      <c r="H226" s="42">
        <f>SUMIFS('Demand forecast'!$I$9:$I$5832,'Demand forecast'!$B$9:$B$5832,$B226,'Demand forecast'!$C$9:$C$5832,H$6-0)</f>
        <v>0</v>
      </c>
      <c r="I226" s="42">
        <f>SUMIFS('Demand forecast'!$I$9:$I$5832,'Demand forecast'!$B$9:$B$5832,$B226,'Demand forecast'!$C$9:$C$5832,I$6-0)</f>
        <v>0</v>
      </c>
      <c r="J226" s="42">
        <f>SUMIFS('Demand forecast'!$I$9:$I$5832,'Demand forecast'!$B$9:$B$5832,$B226,'Demand forecast'!$C$9:$C$5832,J$6-0)</f>
        <v>0</v>
      </c>
      <c r="K226" s="42">
        <f>SUMIFS('Demand forecast'!$I$9:$I$5832,'Demand forecast'!$B$9:$B$5832,$B226,'Demand forecast'!$C$9:$C$5832,K$6-0)</f>
        <v>0</v>
      </c>
      <c r="L226" s="42">
        <f>SUMIFS('Demand forecast'!$I$9:$I$5832,'Demand forecast'!$B$9:$B$5832,$B226,'Demand forecast'!$C$9:$C$5832,L$6-0)</f>
        <v>0</v>
      </c>
      <c r="M226" s="42">
        <f>SUMIFS('Demand forecast'!$I$9:$I$5832,'Demand forecast'!$B$9:$B$5832,$B226,'Demand forecast'!$C$9:$C$5832,M$6-0)</f>
        <v>0</v>
      </c>
      <c r="N226" s="42">
        <f>SUMIFS('Demand forecast'!$I$9:$I$5832,'Demand forecast'!$B$9:$B$5832,$B226,'Demand forecast'!$C$9:$C$5832,N$6-0)</f>
        <v>0</v>
      </c>
      <c r="O226" s="42">
        <f>SUMIFS('Demand forecast'!$I$9:$I$5832,'Demand forecast'!$B$9:$B$5832,$B226,'Demand forecast'!$C$9:$C$5832,O$6-0)</f>
        <v>0</v>
      </c>
      <c r="P226" s="42">
        <f>SUMIFS('Demand forecast'!$I$9:$I$5832,'Demand forecast'!$B$9:$B$5832,$B226,'Demand forecast'!$C$9:$C$5832,P$6-0)</f>
        <v>0</v>
      </c>
      <c r="Q226" s="42">
        <f>SUMIFS('Demand forecast'!$I$9:$I$5832,'Demand forecast'!$B$9:$B$5832,$B226,'Demand forecast'!$C$9:$C$5832,Q$6-0)</f>
        <v>0</v>
      </c>
      <c r="R226" s="42">
        <f>SUMIFS('Demand forecast'!$I$9:$I$5832,'Demand forecast'!$B$9:$B$5832,$B226,'Demand forecast'!$C$9:$C$5832,R$6-0)</f>
        <v>0</v>
      </c>
      <c r="S226" s="42">
        <f>SUMIFS('Demand forecast'!$I$9:$I$5832,'Demand forecast'!$B$9:$B$5832,$B226,'Demand forecast'!$C$9:$C$5832,S$6-0)</f>
        <v>0</v>
      </c>
      <c r="T226" s="42">
        <f>SUMIFS('Demand forecast'!$I$9:$I$5832,'Demand forecast'!$B$9:$B$5832,$B226,'Demand forecast'!$C$9:$C$5832,T$6-0)</f>
        <v>0</v>
      </c>
      <c r="U226" s="42">
        <f>SUMIFS('Demand forecast'!$I$9:$I$5832,'Demand forecast'!$B$9:$B$5832,$B226,'Demand forecast'!$C$9:$C$5832,U$6-0)</f>
        <v>0</v>
      </c>
    </row>
    <row r="227" spans="2:21" ht="15">
      <c r="B227" s="6" t="s">
        <v>447</v>
      </c>
      <c r="C227" s="6" t="str">
        <f>INDEX('Demand forecast'!$M$9:$M$5832,MATCH($B227,'Demand forecast'!$B$9:$B$5832,0))</f>
        <v>No</v>
      </c>
      <c r="D227" s="69">
        <f>(U227/N227)^(1/($U$6-$N$6)) - 1</f>
        <v>0.19657551351166225</v>
      </c>
      <c r="E227" s="6" t="str">
        <f t="shared" si="9"/>
        <v>High growth</v>
      </c>
      <c r="F227" s="42">
        <f>SUMIFS('Demand forecast'!$I$9:$I$5832,'Demand forecast'!$B$9:$B$5832,$B227,'Demand forecast'!$C$9:$C$5832,F$6-0)</f>
        <v>0</v>
      </c>
      <c r="G227" s="42">
        <f>SUMIFS('Demand forecast'!$I$9:$I$5832,'Demand forecast'!$B$9:$B$5832,$B227,'Demand forecast'!$C$9:$C$5832,G$6-0)</f>
        <v>0</v>
      </c>
      <c r="H227" s="42">
        <f>SUMIFS('Demand forecast'!$I$9:$I$5832,'Demand forecast'!$B$9:$B$5832,$B227,'Demand forecast'!$C$9:$C$5832,H$6-0)</f>
        <v>0</v>
      </c>
      <c r="I227" s="42">
        <f>SUMIFS('Demand forecast'!$I$9:$I$5832,'Demand forecast'!$B$9:$B$5832,$B227,'Demand forecast'!$C$9:$C$5832,I$6-0)</f>
        <v>0</v>
      </c>
      <c r="J227" s="42">
        <f>SUMIFS('Demand forecast'!$I$9:$I$5832,'Demand forecast'!$B$9:$B$5832,$B227,'Demand forecast'!$C$9:$C$5832,J$6-0)</f>
        <v>0</v>
      </c>
      <c r="K227" s="42">
        <f>SUMIFS('Demand forecast'!$I$9:$I$5832,'Demand forecast'!$B$9:$B$5832,$B227,'Demand forecast'!$C$9:$C$5832,K$6-0)</f>
        <v>0</v>
      </c>
      <c r="L227" s="42">
        <f>SUMIFS('Demand forecast'!$I$9:$I$5832,'Demand forecast'!$B$9:$B$5832,$B227,'Demand forecast'!$C$9:$C$5832,L$6-0)</f>
        <v>0</v>
      </c>
      <c r="M227" s="42">
        <f>SUMIFS('Demand forecast'!$I$9:$I$5832,'Demand forecast'!$B$9:$B$5832,$B227,'Demand forecast'!$C$9:$C$5832,M$6-0)</f>
        <v>0</v>
      </c>
      <c r="N227" s="42">
        <f>SUMIFS('Demand forecast'!$I$9:$I$5832,'Demand forecast'!$B$9:$B$5832,$B227,'Demand forecast'!$C$9:$C$5832,N$6-0)</f>
        <v>18.0345789882</v>
      </c>
      <c r="O227" s="42">
        <f>SUMIFS('Demand forecast'!$I$9:$I$5832,'Demand forecast'!$B$9:$B$5832,$B227,'Demand forecast'!$C$9:$C$5832,O$6-0)</f>
        <v>28.370281428439998</v>
      </c>
      <c r="P227" s="42">
        <f>SUMIFS('Demand forecast'!$I$9:$I$5832,'Demand forecast'!$B$9:$B$5832,$B227,'Demand forecast'!$C$9:$C$5832,P$6-0)</f>
        <v>46.592461719079999</v>
      </c>
      <c r="Q227" s="42">
        <f>SUMIFS('Demand forecast'!$I$9:$I$5832,'Demand forecast'!$B$9:$B$5832,$B227,'Demand forecast'!$C$9:$C$5832,Q$6-0)</f>
        <v>44.55986188568</v>
      </c>
      <c r="R227" s="42">
        <f>SUMIFS('Demand forecast'!$I$9:$I$5832,'Demand forecast'!$B$9:$B$5832,$B227,'Demand forecast'!$C$9:$C$5832,R$6-0)</f>
        <v>46.073173791439999</v>
      </c>
      <c r="S227" s="42">
        <f>SUMIFS('Demand forecast'!$I$9:$I$5832,'Demand forecast'!$B$9:$B$5832,$B227,'Demand forecast'!$C$9:$C$5832,S$6-0)</f>
        <v>47.506353346159997</v>
      </c>
      <c r="T227" s="42">
        <f>SUMIFS('Demand forecast'!$I$9:$I$5832,'Demand forecast'!$B$9:$B$5832,$B227,'Demand forecast'!$C$9:$C$5832,T$6-0)</f>
        <v>61.409752088799998</v>
      </c>
      <c r="U227" s="42">
        <f>SUMIFS('Demand forecast'!$I$9:$I$5832,'Demand forecast'!$B$9:$B$5832,$B227,'Demand forecast'!$C$9:$C$5832,U$6-0)</f>
        <v>63.341272986200003</v>
      </c>
    </row>
    <row r="228" spans="2:21" ht="15">
      <c r="B228" s="6" t="s">
        <v>12</v>
      </c>
      <c r="C228" s="6" t="str">
        <f>INDEX('Demand forecast'!$M$9:$M$5832,MATCH($B228,'Demand forecast'!$B$9:$B$5832,0))</f>
        <v>No</v>
      </c>
      <c r="D228" s="25">
        <f t="shared" si="8"/>
        <v>2.8379412533487969E-3</v>
      </c>
      <c r="E228" s="6" t="str">
        <f t="shared" si="9"/>
        <v>Small growth</v>
      </c>
      <c r="F228" s="42">
        <f>SUMIFS('Demand forecast'!$I$9:$I$5832,'Demand forecast'!$B$9:$B$5832,$B228,'Demand forecast'!$C$9:$C$5832,F$6-0)</f>
        <v>29.593</v>
      </c>
      <c r="G228" s="42">
        <f>SUMIFS('Demand forecast'!$I$9:$I$5832,'Demand forecast'!$B$9:$B$5832,$B228,'Demand forecast'!$C$9:$C$5832,G$6-0)</f>
        <v>28.31</v>
      </c>
      <c r="H228" s="42">
        <f>SUMIFS('Demand forecast'!$I$9:$I$5832,'Demand forecast'!$B$9:$B$5832,$B228,'Demand forecast'!$C$9:$C$5832,H$6-0)</f>
        <v>28.885043923503645</v>
      </c>
      <c r="I228" s="42">
        <f>SUMIFS('Demand forecast'!$I$9:$I$5832,'Demand forecast'!$B$9:$B$5832,$B228,'Demand forecast'!$C$9:$C$5832,I$6-0)</f>
        <v>27.87</v>
      </c>
      <c r="J228" s="42">
        <f>SUMIFS('Demand forecast'!$I$9:$I$5832,'Demand forecast'!$B$9:$B$5832,$B228,'Demand forecast'!$C$9:$C$5832,J$6-0)</f>
        <v>30.577100000000002</v>
      </c>
      <c r="K228" s="42">
        <f>SUMIFS('Demand forecast'!$I$9:$I$5832,'Demand forecast'!$B$9:$B$5832,$B228,'Demand forecast'!$C$9:$C$5832,K$6-0)</f>
        <v>27.949081641999999</v>
      </c>
      <c r="L228" s="42">
        <f>SUMIFS('Demand forecast'!$I$9:$I$5832,'Demand forecast'!$B$9:$B$5832,$B228,'Demand forecast'!$C$9:$C$5832,L$6-0)</f>
        <v>28.29531977587018</v>
      </c>
      <c r="M228" s="42">
        <f>SUMIFS('Demand forecast'!$I$9:$I$5832,'Demand forecast'!$B$9:$B$5832,$B228,'Demand forecast'!$C$9:$C$5832,M$6-0)</f>
        <v>30.32975047989849</v>
      </c>
      <c r="N228" s="42">
        <f>SUMIFS('Demand forecast'!$I$9:$I$5832,'Demand forecast'!$B$9:$B$5832,$B228,'Demand forecast'!$C$9:$C$5832,N$6-0)</f>
        <v>30.133684051534615</v>
      </c>
      <c r="O228" s="42">
        <f>SUMIFS('Demand forecast'!$I$9:$I$5832,'Demand forecast'!$B$9:$B$5832,$B228,'Demand forecast'!$C$9:$C$5832,O$6-0)</f>
        <v>29.741467546761776</v>
      </c>
      <c r="P228" s="42">
        <f>SUMIFS('Demand forecast'!$I$9:$I$5832,'Demand forecast'!$B$9:$B$5832,$B228,'Demand forecast'!$C$9:$C$5832,P$6-0)</f>
        <v>29.528963977764935</v>
      </c>
      <c r="Q228" s="42">
        <f>SUMIFS('Demand forecast'!$I$9:$I$5832,'Demand forecast'!$B$9:$B$5832,$B228,'Demand forecast'!$C$9:$C$5832,Q$6-0)</f>
        <v>29.371977124040416</v>
      </c>
      <c r="R228" s="42">
        <f>SUMIFS('Demand forecast'!$I$9:$I$5832,'Demand forecast'!$B$9:$B$5832,$B228,'Demand forecast'!$C$9:$C$5832,R$6-0)</f>
        <v>29.269749640348735</v>
      </c>
      <c r="S228" s="42">
        <f>SUMIFS('Demand forecast'!$I$9:$I$5832,'Demand forecast'!$B$9:$B$5832,$B228,'Demand forecast'!$C$9:$C$5832,S$6-0)</f>
        <v>29.156262186694715</v>
      </c>
      <c r="T228" s="42">
        <f>SUMIFS('Demand forecast'!$I$9:$I$5832,'Demand forecast'!$B$9:$B$5832,$B228,'Demand forecast'!$C$9:$C$5832,T$6-0)</f>
        <v>29.091272292266414</v>
      </c>
      <c r="U228" s="42">
        <f>SUMIFS('Demand forecast'!$I$9:$I$5832,'Demand forecast'!$B$9:$B$5832,$B228,'Demand forecast'!$C$9:$C$5832,U$6-0)</f>
        <v>29.026282397838109</v>
      </c>
    </row>
    <row r="229" spans="2:21" ht="15">
      <c r="B229" s="6" t="s">
        <v>13</v>
      </c>
      <c r="C229" s="6" t="str">
        <f>INDEX('Demand forecast'!$M$9:$M$5832,MATCH($B229,'Demand forecast'!$B$9:$B$5832,0))</f>
        <v>No</v>
      </c>
      <c r="D229" s="25">
        <f t="shared" si="8"/>
        <v>3.2789873534573299E-3</v>
      </c>
      <c r="E229" s="6" t="str">
        <f t="shared" si="9"/>
        <v>Small growth</v>
      </c>
      <c r="F229" s="42">
        <f>SUMIFS('Demand forecast'!$I$9:$I$5832,'Demand forecast'!$B$9:$B$5832,$B229,'Demand forecast'!$C$9:$C$5832,F$6-0)</f>
        <v>30.983000000000001</v>
      </c>
      <c r="G229" s="42">
        <f>SUMIFS('Demand forecast'!$I$9:$I$5832,'Demand forecast'!$B$9:$B$5832,$B229,'Demand forecast'!$C$9:$C$5832,G$6-0)</f>
        <v>29.01</v>
      </c>
      <c r="H229" s="42">
        <f>SUMIFS('Demand forecast'!$I$9:$I$5832,'Demand forecast'!$B$9:$B$5832,$B229,'Demand forecast'!$C$9:$C$5832,H$6-0)</f>
        <v>31.335902603813157</v>
      </c>
      <c r="I229" s="42">
        <f>SUMIFS('Demand forecast'!$I$9:$I$5832,'Demand forecast'!$B$9:$B$5832,$B229,'Demand forecast'!$C$9:$C$5832,I$6-0)</f>
        <v>30.105</v>
      </c>
      <c r="J229" s="42">
        <f>SUMIFS('Demand forecast'!$I$9:$I$5832,'Demand forecast'!$B$9:$B$5832,$B229,'Demand forecast'!$C$9:$C$5832,J$6-0)</f>
        <v>31.1434</v>
      </c>
      <c r="K229" s="42">
        <f>SUMIFS('Demand forecast'!$I$9:$I$5832,'Demand forecast'!$B$9:$B$5832,$B229,'Demand forecast'!$C$9:$C$5832,K$6-0)</f>
        <v>32.091884616000002</v>
      </c>
      <c r="L229" s="42">
        <f>SUMIFS('Demand forecast'!$I$9:$I$5832,'Demand forecast'!$B$9:$B$5832,$B229,'Demand forecast'!$C$9:$C$5832,L$6-0)</f>
        <v>31.739095223395722</v>
      </c>
      <c r="M229" s="42">
        <f>SUMIFS('Demand forecast'!$I$9:$I$5832,'Demand forecast'!$B$9:$B$5832,$B229,'Demand forecast'!$C$9:$C$5832,M$6-0)</f>
        <v>32.119104239013495</v>
      </c>
      <c r="N229" s="42">
        <f>SUMIFS('Demand forecast'!$I$9:$I$5832,'Demand forecast'!$B$9:$B$5832,$B229,'Demand forecast'!$C$9:$C$5832,N$6-0)</f>
        <v>32.08330047731684</v>
      </c>
      <c r="O229" s="42">
        <f>SUMIFS('Demand forecast'!$I$9:$I$5832,'Demand forecast'!$B$9:$B$5832,$B229,'Demand forecast'!$C$9:$C$5832,O$6-0)</f>
        <v>31.695852449835133</v>
      </c>
      <c r="P229" s="42">
        <f>SUMIFS('Demand forecast'!$I$9:$I$5832,'Demand forecast'!$B$9:$B$5832,$B229,'Demand forecast'!$C$9:$C$5832,P$6-0)</f>
        <v>31.641694880413855</v>
      </c>
      <c r="Q229" s="42">
        <f>SUMIFS('Demand forecast'!$I$9:$I$5832,'Demand forecast'!$B$9:$B$5832,$B229,'Demand forecast'!$C$9:$C$5832,Q$6-0)</f>
        <v>31.701955928678238</v>
      </c>
      <c r="R229" s="42">
        <f>SUMIFS('Demand forecast'!$I$9:$I$5832,'Demand forecast'!$B$9:$B$5832,$B229,'Demand forecast'!$C$9:$C$5832,R$6-0)</f>
        <v>31.875733636751001</v>
      </c>
      <c r="S229" s="42">
        <f>SUMIFS('Demand forecast'!$I$9:$I$5832,'Demand forecast'!$B$9:$B$5832,$B229,'Demand forecast'!$C$9:$C$5832,S$6-0)</f>
        <v>32.052134549040169</v>
      </c>
      <c r="T229" s="42">
        <f>SUMIFS('Demand forecast'!$I$9:$I$5832,'Demand forecast'!$B$9:$B$5832,$B229,'Demand forecast'!$C$9:$C$5832,T$6-0)</f>
        <v>32.370129046990556</v>
      </c>
      <c r="U229" s="42">
        <f>SUMIFS('Demand forecast'!$I$9:$I$5832,'Demand forecast'!$B$9:$B$5832,$B229,'Demand forecast'!$C$9:$C$5832,U$6-0)</f>
        <v>32.688123544940943</v>
      </c>
    </row>
    <row r="230" spans="2:21" ht="15">
      <c r="B230" s="6" t="s">
        <v>238</v>
      </c>
      <c r="C230" s="6" t="str">
        <f>INDEX('Demand forecast'!$M$9:$M$5832,MATCH($B230,'Demand forecast'!$B$9:$B$5832,0))</f>
        <v>Yes</v>
      </c>
      <c r="D230" s="25">
        <f t="shared" si="8"/>
        <v>0</v>
      </c>
      <c r="E230" s="6" t="str">
        <f t="shared" si="9"/>
        <v>Steady/falling</v>
      </c>
      <c r="F230" s="42">
        <f>SUMIFS('Demand forecast'!$I$9:$I$5832,'Demand forecast'!$B$9:$B$5832,$B230,'Demand forecast'!$C$9:$C$5832,F$6-0)</f>
        <v>74.572000000000003</v>
      </c>
      <c r="G230" s="42">
        <f>SUMIFS('Demand forecast'!$I$9:$I$5832,'Demand forecast'!$B$9:$B$5832,$B230,'Demand forecast'!$C$9:$C$5832,G$6-0)</f>
        <v>75.938000000000002</v>
      </c>
      <c r="H230" s="42">
        <f>SUMIFS('Demand forecast'!$I$9:$I$5832,'Demand forecast'!$B$9:$B$5832,$B230,'Demand forecast'!$C$9:$C$5832,H$6-0)</f>
        <v>68.385000000000005</v>
      </c>
      <c r="I230" s="42">
        <f>SUMIFS('Demand forecast'!$I$9:$I$5832,'Demand forecast'!$B$9:$B$5832,$B230,'Demand forecast'!$C$9:$C$5832,I$6-0)</f>
        <v>68.287999999999997</v>
      </c>
      <c r="J230" s="42">
        <f>SUMIFS('Demand forecast'!$I$9:$I$5832,'Demand forecast'!$B$9:$B$5832,$B230,'Demand forecast'!$C$9:$C$5832,J$6-0)</f>
        <v>69.465999999999994</v>
      </c>
      <c r="K230" s="42">
        <f>SUMIFS('Demand forecast'!$I$9:$I$5832,'Demand forecast'!$B$9:$B$5832,$B230,'Demand forecast'!$C$9:$C$5832,K$6-0)</f>
        <v>79.31</v>
      </c>
      <c r="L230" s="42">
        <f>SUMIFS('Demand forecast'!$I$9:$I$5832,'Demand forecast'!$B$9:$B$5832,$B230,'Demand forecast'!$C$9:$C$5832,L$6-0)</f>
        <v>79.31</v>
      </c>
      <c r="M230" s="42">
        <f>SUMIFS('Demand forecast'!$I$9:$I$5832,'Demand forecast'!$B$9:$B$5832,$B230,'Demand forecast'!$C$9:$C$5832,M$6-0)</f>
        <v>79.31</v>
      </c>
      <c r="N230" s="42">
        <f>SUMIFS('Demand forecast'!$I$9:$I$5832,'Demand forecast'!$B$9:$B$5832,$B230,'Demand forecast'!$C$9:$C$5832,N$6-0)</f>
        <v>79.31</v>
      </c>
      <c r="O230" s="42">
        <f>SUMIFS('Demand forecast'!$I$9:$I$5832,'Demand forecast'!$B$9:$B$5832,$B230,'Demand forecast'!$C$9:$C$5832,O$6-0)</f>
        <v>79.31</v>
      </c>
      <c r="P230" s="42">
        <f>SUMIFS('Demand forecast'!$I$9:$I$5832,'Demand forecast'!$B$9:$B$5832,$B230,'Demand forecast'!$C$9:$C$5832,P$6-0)</f>
        <v>79.31</v>
      </c>
      <c r="Q230" s="42">
        <f>SUMIFS('Demand forecast'!$I$9:$I$5832,'Demand forecast'!$B$9:$B$5832,$B230,'Demand forecast'!$C$9:$C$5832,Q$6-0)</f>
        <v>79.31</v>
      </c>
      <c r="R230" s="42">
        <f>SUMIFS('Demand forecast'!$I$9:$I$5832,'Demand forecast'!$B$9:$B$5832,$B230,'Demand forecast'!$C$9:$C$5832,R$6-0)</f>
        <v>79.31</v>
      </c>
      <c r="S230" s="42">
        <f>SUMIFS('Demand forecast'!$I$9:$I$5832,'Demand forecast'!$B$9:$B$5832,$B230,'Demand forecast'!$C$9:$C$5832,S$6-0)</f>
        <v>79.31</v>
      </c>
      <c r="T230" s="42">
        <f>SUMIFS('Demand forecast'!$I$9:$I$5832,'Demand forecast'!$B$9:$B$5832,$B230,'Demand forecast'!$C$9:$C$5832,T$6-0)</f>
        <v>79.31</v>
      </c>
      <c r="U230" s="42">
        <f>SUMIFS('Demand forecast'!$I$9:$I$5832,'Demand forecast'!$B$9:$B$5832,$B230,'Demand forecast'!$C$9:$C$5832,U$6-0)</f>
        <v>79.31</v>
      </c>
    </row>
    <row r="231" spans="2:21" ht="15">
      <c r="B231" s="6" t="s">
        <v>48</v>
      </c>
      <c r="C231" s="6" t="str">
        <f>INDEX('Demand forecast'!$M$9:$M$5832,MATCH($B231,'Demand forecast'!$B$9:$B$5832,0))</f>
        <v>No</v>
      </c>
      <c r="D231" s="25">
        <f t="shared" si="8"/>
        <v>4.2281276924291955E-3</v>
      </c>
      <c r="E231" s="6" t="str">
        <f t="shared" si="9"/>
        <v>Small growth</v>
      </c>
      <c r="F231" s="42">
        <f>SUMIFS('Demand forecast'!$I$9:$I$5832,'Demand forecast'!$B$9:$B$5832,$B231,'Demand forecast'!$C$9:$C$5832,F$6-0)</f>
        <v>39.335000000000001</v>
      </c>
      <c r="G231" s="42">
        <f>SUMIFS('Demand forecast'!$I$9:$I$5832,'Demand forecast'!$B$9:$B$5832,$B231,'Demand forecast'!$C$9:$C$5832,G$6-0)</f>
        <v>36.83</v>
      </c>
      <c r="H231" s="42">
        <f>SUMIFS('Demand forecast'!$I$9:$I$5832,'Demand forecast'!$B$9:$B$5832,$B231,'Demand forecast'!$C$9:$C$5832,H$6-0)</f>
        <v>41.904645341173527</v>
      </c>
      <c r="I231" s="42">
        <f>SUMIFS('Demand forecast'!$I$9:$I$5832,'Demand forecast'!$B$9:$B$5832,$B231,'Demand forecast'!$C$9:$C$5832,I$6-0)</f>
        <v>38.186999999999998</v>
      </c>
      <c r="J231" s="42">
        <f>SUMIFS('Demand forecast'!$I$9:$I$5832,'Demand forecast'!$B$9:$B$5832,$B231,'Demand forecast'!$C$9:$C$5832,J$6-0)</f>
        <v>41.06</v>
      </c>
      <c r="K231" s="42">
        <f>SUMIFS('Demand forecast'!$I$9:$I$5832,'Demand forecast'!$B$9:$B$5832,$B231,'Demand forecast'!$C$9:$C$5832,K$6-0)</f>
        <v>42.550402601999998</v>
      </c>
      <c r="L231" s="42">
        <f>SUMIFS('Demand forecast'!$I$9:$I$5832,'Demand forecast'!$B$9:$B$5832,$B231,'Demand forecast'!$C$9:$C$5832,L$6-0)</f>
        <v>41.104884345628655</v>
      </c>
      <c r="M231" s="42">
        <f>SUMIFS('Demand forecast'!$I$9:$I$5832,'Demand forecast'!$B$9:$B$5832,$B231,'Demand forecast'!$C$9:$C$5832,M$6-0)</f>
        <v>40.486116103012378</v>
      </c>
      <c r="N231" s="42">
        <f>SUMIFS('Demand forecast'!$I$9:$I$5832,'Demand forecast'!$B$9:$B$5832,$B231,'Demand forecast'!$C$9:$C$5832,N$6-0)</f>
        <v>40.285246411293201</v>
      </c>
      <c r="O231" s="42">
        <f>SUMIFS('Demand forecast'!$I$9:$I$5832,'Demand forecast'!$B$9:$B$5832,$B231,'Demand forecast'!$C$9:$C$5832,O$6-0)</f>
        <v>39.419838237135146</v>
      </c>
      <c r="P231" s="42">
        <f>SUMIFS('Demand forecast'!$I$9:$I$5832,'Demand forecast'!$B$9:$B$5832,$B231,'Demand forecast'!$C$9:$C$5832,P$6-0)</f>
        <v>39.522911760387181</v>
      </c>
      <c r="Q231" s="42">
        <f>SUMIFS('Demand forecast'!$I$9:$I$5832,'Demand forecast'!$B$9:$B$5832,$B231,'Demand forecast'!$C$9:$C$5832,Q$6-0)</f>
        <v>39.898231723789387</v>
      </c>
      <c r="R231" s="42">
        <f>SUMIFS('Demand forecast'!$I$9:$I$5832,'Demand forecast'!$B$9:$B$5832,$B231,'Demand forecast'!$C$9:$C$5832,R$6-0)</f>
        <v>40.504143756689466</v>
      </c>
      <c r="S231" s="42">
        <f>SUMIFS('Demand forecast'!$I$9:$I$5832,'Demand forecast'!$B$9:$B$5832,$B231,'Demand forecast'!$C$9:$C$5832,S$6-0)</f>
        <v>41.079104067187934</v>
      </c>
      <c r="T231" s="42">
        <f>SUMIFS('Demand forecast'!$I$9:$I$5832,'Demand forecast'!$B$9:$B$5832,$B231,'Demand forecast'!$C$9:$C$5832,T$6-0)</f>
        <v>41.887437703053507</v>
      </c>
      <c r="U231" s="42">
        <f>SUMIFS('Demand forecast'!$I$9:$I$5832,'Demand forecast'!$B$9:$B$5832,$B231,'Demand forecast'!$C$9:$C$5832,U$6-0)</f>
        <v>42.69577133891908</v>
      </c>
    </row>
    <row r="232" spans="2:21" ht="15">
      <c r="B232" s="6" t="s">
        <v>418</v>
      </c>
      <c r="C232" s="6" t="str">
        <f>INDEX('Demand forecast'!$M$9:$M$5832,MATCH($B232,'Demand forecast'!$B$9:$B$5832,0))</f>
        <v>No</v>
      </c>
      <c r="D232" s="25">
        <f t="shared" si="8"/>
        <v>7.6066716121260702E-2</v>
      </c>
      <c r="E232" s="6" t="str">
        <f t="shared" si="9"/>
        <v>High growth</v>
      </c>
      <c r="F232" s="42">
        <f>SUMIFS('Demand forecast'!$I$9:$I$5832,'Demand forecast'!$B$9:$B$5832,$B232,'Demand forecast'!$C$9:$C$5832,F$6-0)</f>
        <v>19.2</v>
      </c>
      <c r="G232" s="42">
        <f>SUMIFS('Demand forecast'!$I$9:$I$5832,'Demand forecast'!$B$9:$B$5832,$B232,'Demand forecast'!$C$9:$C$5832,G$6-0)</f>
        <v>18.3</v>
      </c>
      <c r="H232" s="42">
        <f>SUMIFS('Demand forecast'!$I$9:$I$5832,'Demand forecast'!$B$9:$B$5832,$B232,'Demand forecast'!$C$9:$C$5832,H$6-0)</f>
        <v>20.213000000000001</v>
      </c>
      <c r="I232" s="42">
        <f>SUMIFS('Demand forecast'!$I$9:$I$5832,'Demand forecast'!$B$9:$B$5832,$B232,'Demand forecast'!$C$9:$C$5832,I$6-0)</f>
        <v>24.225000000000001</v>
      </c>
      <c r="J232" s="42">
        <f>SUMIFS('Demand forecast'!$I$9:$I$5832,'Demand forecast'!$B$9:$B$5832,$B232,'Demand forecast'!$C$9:$C$5832,J$6-0)</f>
        <v>25.8</v>
      </c>
      <c r="K232" s="42">
        <f>SUMIFS('Demand forecast'!$I$9:$I$5832,'Demand forecast'!$B$9:$B$5832,$B232,'Demand forecast'!$C$9:$C$5832,K$6-0)</f>
        <v>21</v>
      </c>
      <c r="L232" s="42">
        <f>SUMIFS('Demand forecast'!$I$9:$I$5832,'Demand forecast'!$B$9:$B$5832,$B232,'Demand forecast'!$C$9:$C$5832,L$6-0)</f>
        <v>31.118269845221075</v>
      </c>
      <c r="M232" s="42">
        <f>SUMIFS('Demand forecast'!$I$9:$I$5832,'Demand forecast'!$B$9:$B$5832,$B232,'Demand forecast'!$C$9:$C$5832,M$6-0)</f>
        <v>56.729703258042974</v>
      </c>
      <c r="N232" s="42">
        <f>SUMIFS('Demand forecast'!$I$9:$I$5832,'Demand forecast'!$B$9:$B$5832,$B232,'Demand forecast'!$C$9:$C$5832,N$6-0)</f>
        <v>58.258346807546694</v>
      </c>
      <c r="O232" s="42">
        <f>SUMIFS('Demand forecast'!$I$9:$I$5832,'Demand forecast'!$B$9:$B$5832,$B232,'Demand forecast'!$C$9:$C$5832,O$6-0)</f>
        <v>59.22264227748547</v>
      </c>
      <c r="P232" s="42">
        <f>SUMIFS('Demand forecast'!$I$9:$I$5832,'Demand forecast'!$B$9:$B$5832,$B232,'Demand forecast'!$C$9:$C$5832,P$6-0)</f>
        <v>59.872340767277201</v>
      </c>
      <c r="Q232" s="42">
        <f>SUMIFS('Demand forecast'!$I$9:$I$5832,'Demand forecast'!$B$9:$B$5832,$B232,'Demand forecast'!$C$9:$C$5832,Q$6-0)</f>
        <v>60.100736369146837</v>
      </c>
      <c r="R232" s="42">
        <f>SUMIFS('Demand forecast'!$I$9:$I$5832,'Demand forecast'!$B$9:$B$5832,$B232,'Demand forecast'!$C$9:$C$5832,R$6-0)</f>
        <v>60.123022679732266</v>
      </c>
      <c r="S232" s="42">
        <f>SUMIFS('Demand forecast'!$I$9:$I$5832,'Demand forecast'!$B$9:$B$5832,$B232,'Demand forecast'!$C$9:$C$5832,S$6-0)</f>
        <v>60.143900083818842</v>
      </c>
      <c r="T232" s="42">
        <f>SUMIFS('Demand forecast'!$I$9:$I$5832,'Demand forecast'!$B$9:$B$5832,$B232,'Demand forecast'!$C$9:$C$5832,T$6-0)</f>
        <v>60.169991259203051</v>
      </c>
      <c r="U232" s="42">
        <f>SUMIFS('Demand forecast'!$I$9:$I$5832,'Demand forecast'!$B$9:$B$5832,$B232,'Demand forecast'!$C$9:$C$5832,U$6-0)</f>
        <v>60.196082434587261</v>
      </c>
    </row>
    <row r="233" spans="2:21" ht="15">
      <c r="B233" s="6" t="s">
        <v>68</v>
      </c>
      <c r="C233" s="6" t="str">
        <f>INDEX('Demand forecast'!$M$9:$M$5832,MATCH($B233,'Demand forecast'!$B$9:$B$5832,0))</f>
        <v>No</v>
      </c>
      <c r="D233" s="25">
        <f t="shared" si="8"/>
        <v>6.3991253517615698E-2</v>
      </c>
      <c r="E233" s="6" t="str">
        <f t="shared" si="9"/>
        <v>High growth</v>
      </c>
      <c r="F233" s="42">
        <f>SUMIFS('Demand forecast'!$I$9:$I$5832,'Demand forecast'!$B$9:$B$5832,$B233,'Demand forecast'!$C$9:$C$5832,F$6-0)</f>
        <v>26.4</v>
      </c>
      <c r="G233" s="42">
        <f>SUMIFS('Demand forecast'!$I$9:$I$5832,'Demand forecast'!$B$9:$B$5832,$B233,'Demand forecast'!$C$9:$C$5832,G$6-0)</f>
        <v>25.1</v>
      </c>
      <c r="H233" s="42">
        <f>SUMIFS('Demand forecast'!$I$9:$I$5832,'Demand forecast'!$B$9:$B$5832,$B233,'Demand forecast'!$C$9:$C$5832,H$6-0)</f>
        <v>25.343</v>
      </c>
      <c r="I233" s="42">
        <f>SUMIFS('Demand forecast'!$I$9:$I$5832,'Demand forecast'!$B$9:$B$5832,$B233,'Demand forecast'!$C$9:$C$5832,I$6-0)</f>
        <v>32.4</v>
      </c>
      <c r="J233" s="42">
        <f>SUMIFS('Demand forecast'!$I$9:$I$5832,'Demand forecast'!$B$9:$B$5832,$B233,'Demand forecast'!$C$9:$C$5832,J$6-0)</f>
        <v>34.838000000000001</v>
      </c>
      <c r="K233" s="42">
        <f>SUMIFS('Demand forecast'!$I$9:$I$5832,'Demand forecast'!$B$9:$B$5832,$B233,'Demand forecast'!$C$9:$C$5832,K$6-0)</f>
        <v>42.512500000000003</v>
      </c>
      <c r="L233" s="42">
        <f>SUMIFS('Demand forecast'!$I$9:$I$5832,'Demand forecast'!$B$9:$B$5832,$B233,'Demand forecast'!$C$9:$C$5832,L$6-0)</f>
        <v>47.984631252817387</v>
      </c>
      <c r="M233" s="42">
        <f>SUMIFS('Demand forecast'!$I$9:$I$5832,'Demand forecast'!$B$9:$B$5832,$B233,'Demand forecast'!$C$9:$C$5832,M$6-0)</f>
        <v>56.43691082527112</v>
      </c>
      <c r="N233" s="42">
        <f>SUMIFS('Demand forecast'!$I$9:$I$5832,'Demand forecast'!$B$9:$B$5832,$B233,'Demand forecast'!$C$9:$C$5832,N$6-0)</f>
        <v>69.787187385487002</v>
      </c>
      <c r="O233" s="42">
        <f>SUMIFS('Demand forecast'!$I$9:$I$5832,'Demand forecast'!$B$9:$B$5832,$B233,'Demand forecast'!$C$9:$C$5832,O$6-0)</f>
        <v>74.404714739793803</v>
      </c>
      <c r="P233" s="42">
        <f>SUMIFS('Demand forecast'!$I$9:$I$5832,'Demand forecast'!$B$9:$B$5832,$B233,'Demand forecast'!$C$9:$C$5832,P$6-0)</f>
        <v>79.066125463302711</v>
      </c>
      <c r="Q233" s="42">
        <f>SUMIFS('Demand forecast'!$I$9:$I$5832,'Demand forecast'!$B$9:$B$5832,$B233,'Demand forecast'!$C$9:$C$5832,Q$6-0)</f>
        <v>83.751020714804653</v>
      </c>
      <c r="R233" s="42">
        <f>SUMIFS('Demand forecast'!$I$9:$I$5832,'Demand forecast'!$B$9:$B$5832,$B233,'Demand forecast'!$C$9:$C$5832,R$6-0)</f>
        <v>83.769697576876069</v>
      </c>
      <c r="S233" s="42">
        <f>SUMIFS('Demand forecast'!$I$9:$I$5832,'Demand forecast'!$B$9:$B$5832,$B233,'Demand forecast'!$C$9:$C$5832,S$6-0)</f>
        <v>83.78613495261844</v>
      </c>
      <c r="T233" s="42">
        <f>SUMIFS('Demand forecast'!$I$9:$I$5832,'Demand forecast'!$B$9:$B$5832,$B233,'Demand forecast'!$C$9:$C$5832,T$6-0)</f>
        <v>83.822085077578137</v>
      </c>
      <c r="U233" s="42">
        <f>SUMIFS('Demand forecast'!$I$9:$I$5832,'Demand forecast'!$B$9:$B$5832,$B233,'Demand forecast'!$C$9:$C$5832,U$6-0)</f>
        <v>83.85803520253782</v>
      </c>
    </row>
    <row r="234" spans="2:21" ht="15">
      <c r="B234" s="6" t="s">
        <v>94</v>
      </c>
      <c r="C234" s="6" t="str">
        <f>INDEX('Demand forecast'!$M$9:$M$5832,MATCH($B234,'Demand forecast'!$B$9:$B$5832,0))</f>
        <v>No</v>
      </c>
      <c r="D234" s="25">
        <f t="shared" si="8"/>
        <v>2.4491961389479622E-2</v>
      </c>
      <c r="E234" s="6" t="str">
        <f t="shared" si="9"/>
        <v>High growth</v>
      </c>
      <c r="F234" s="42">
        <f>SUMIFS('Demand forecast'!$I$9:$I$5832,'Demand forecast'!$B$9:$B$5832,$B234,'Demand forecast'!$C$9:$C$5832,F$6-0)</f>
        <v>47.101999999999997</v>
      </c>
      <c r="G234" s="42">
        <f>SUMIFS('Demand forecast'!$I$9:$I$5832,'Demand forecast'!$B$9:$B$5832,$B234,'Demand forecast'!$C$9:$C$5832,G$6-0)</f>
        <v>49.68</v>
      </c>
      <c r="H234" s="42">
        <f>SUMIFS('Demand forecast'!$I$9:$I$5832,'Demand forecast'!$B$9:$B$5832,$B234,'Demand forecast'!$C$9:$C$5832,H$6-0)</f>
        <v>56.438455170342721</v>
      </c>
      <c r="I234" s="42">
        <f>SUMIFS('Demand forecast'!$I$9:$I$5832,'Demand forecast'!$B$9:$B$5832,$B234,'Demand forecast'!$C$9:$C$5832,I$6-0)</f>
        <v>52.133299999999998</v>
      </c>
      <c r="J234" s="42">
        <f>SUMIFS('Demand forecast'!$I$9:$I$5832,'Demand forecast'!$B$9:$B$5832,$B234,'Demand forecast'!$C$9:$C$5832,J$6-0)</f>
        <v>53.065600533999998</v>
      </c>
      <c r="K234" s="42">
        <f>SUMIFS('Demand forecast'!$I$9:$I$5832,'Demand forecast'!$B$9:$B$5832,$B234,'Demand forecast'!$C$9:$C$5832,K$6-0)</f>
        <v>58.838605606000002</v>
      </c>
      <c r="L234" s="42">
        <f>SUMIFS('Demand forecast'!$I$9:$I$5832,'Demand forecast'!$B$9:$B$5832,$B234,'Demand forecast'!$C$9:$C$5832,L$6-0)</f>
        <v>79.152117588414882</v>
      </c>
      <c r="M234" s="42">
        <f>SUMIFS('Demand forecast'!$I$9:$I$5832,'Demand forecast'!$B$9:$B$5832,$B234,'Demand forecast'!$C$9:$C$5832,M$6-0)</f>
        <v>86.753711902428208</v>
      </c>
      <c r="N234" s="42">
        <f>SUMIFS('Demand forecast'!$I$9:$I$5832,'Demand forecast'!$B$9:$B$5832,$B234,'Demand forecast'!$C$9:$C$5832,N$6-0)</f>
        <v>91.585144682027661</v>
      </c>
      <c r="O234" s="42">
        <f>SUMIFS('Demand forecast'!$I$9:$I$5832,'Demand forecast'!$B$9:$B$5832,$B234,'Demand forecast'!$C$9:$C$5832,O$6-0)</f>
        <v>92.989722874432218</v>
      </c>
      <c r="P234" s="42">
        <f>SUMIFS('Demand forecast'!$I$9:$I$5832,'Demand forecast'!$B$9:$B$5832,$B234,'Demand forecast'!$C$9:$C$5832,P$6-0)</f>
        <v>94.729106316849652</v>
      </c>
      <c r="Q234" s="42">
        <f>SUMIFS('Demand forecast'!$I$9:$I$5832,'Demand forecast'!$B$9:$B$5832,$B234,'Demand forecast'!$C$9:$C$5832,Q$6-0)</f>
        <v>96.166944502221185</v>
      </c>
      <c r="R234" s="42">
        <f>SUMIFS('Demand forecast'!$I$9:$I$5832,'Demand forecast'!$B$9:$B$5832,$B234,'Demand forecast'!$C$9:$C$5832,R$6-0)</f>
        <v>97.302409191313757</v>
      </c>
      <c r="S234" s="42">
        <f>SUMIFS('Demand forecast'!$I$9:$I$5832,'Demand forecast'!$B$9:$B$5832,$B234,'Demand forecast'!$C$9:$C$5832,S$6-0)</f>
        <v>97.968449088069434</v>
      </c>
      <c r="T234" s="42">
        <f>SUMIFS('Demand forecast'!$I$9:$I$5832,'Demand forecast'!$B$9:$B$5832,$B234,'Demand forecast'!$C$9:$C$5832,T$6-0)</f>
        <v>98.299610409261987</v>
      </c>
      <c r="U234" s="42">
        <f>SUMIFS('Demand forecast'!$I$9:$I$5832,'Demand forecast'!$B$9:$B$5832,$B234,'Demand forecast'!$C$9:$C$5832,U$6-0)</f>
        <v>98.410068473809929</v>
      </c>
    </row>
    <row r="235" spans="2:21" ht="15">
      <c r="B235" s="6" t="s">
        <v>107</v>
      </c>
      <c r="C235" s="6" t="str">
        <f>INDEX('Demand forecast'!$M$9:$M$5832,MATCH($B235,'Demand forecast'!$B$9:$B$5832,0))</f>
        <v>No</v>
      </c>
      <c r="D235" s="25">
        <f t="shared" si="8"/>
        <v>1.6849893107589331E-2</v>
      </c>
      <c r="E235" s="6" t="str">
        <f t="shared" si="9"/>
        <v>Small growth</v>
      </c>
      <c r="F235" s="42">
        <f>SUMIFS('Demand forecast'!$I$9:$I$5832,'Demand forecast'!$B$9:$B$5832,$B235,'Demand forecast'!$C$9:$C$5832,F$6-0)</f>
        <v>10.199999999999999</v>
      </c>
      <c r="G235" s="42">
        <f>SUMIFS('Demand forecast'!$I$9:$I$5832,'Demand forecast'!$B$9:$B$5832,$B235,'Demand forecast'!$C$9:$C$5832,G$6-0)</f>
        <v>11.4</v>
      </c>
      <c r="H235" s="42">
        <f>SUMIFS('Demand forecast'!$I$9:$I$5832,'Demand forecast'!$B$9:$B$5832,$B235,'Demand forecast'!$C$9:$C$5832,H$6-0)</f>
        <v>13.163</v>
      </c>
      <c r="I235" s="42">
        <f>SUMIFS('Demand forecast'!$I$9:$I$5832,'Demand forecast'!$B$9:$B$5832,$B235,'Demand forecast'!$C$9:$C$5832,I$6-0)</f>
        <v>13.65</v>
      </c>
      <c r="J235" s="42">
        <f>SUMIFS('Demand forecast'!$I$9:$I$5832,'Demand forecast'!$B$9:$B$5832,$B235,'Demand forecast'!$C$9:$C$5832,J$6-0)</f>
        <v>12.113</v>
      </c>
      <c r="K235" s="42">
        <f>SUMIFS('Demand forecast'!$I$9:$I$5832,'Demand forecast'!$B$9:$B$5832,$B235,'Demand forecast'!$C$9:$C$5832,K$6-0)</f>
        <v>12.75</v>
      </c>
      <c r="L235" s="42">
        <f>SUMIFS('Demand forecast'!$I$9:$I$5832,'Demand forecast'!$B$9:$B$5832,$B235,'Demand forecast'!$C$9:$C$5832,L$6-0)</f>
        <v>20.238795251375368</v>
      </c>
      <c r="M235" s="42">
        <f>SUMIFS('Demand forecast'!$I$9:$I$5832,'Demand forecast'!$B$9:$B$5832,$B235,'Demand forecast'!$C$9:$C$5832,M$6-0)</f>
        <v>23.642986086207245</v>
      </c>
      <c r="N235" s="42">
        <f>SUMIFS('Demand forecast'!$I$9:$I$5832,'Demand forecast'!$B$9:$B$5832,$B235,'Demand forecast'!$C$9:$C$5832,N$6-0)</f>
        <v>23.625465462939008</v>
      </c>
      <c r="O235" s="42">
        <f>SUMIFS('Demand forecast'!$I$9:$I$5832,'Demand forecast'!$B$9:$B$5832,$B235,'Demand forecast'!$C$9:$C$5832,O$6-0)</f>
        <v>23.606754029866213</v>
      </c>
      <c r="P235" s="42">
        <f>SUMIFS('Demand forecast'!$I$9:$I$5832,'Demand forecast'!$B$9:$B$5832,$B235,'Demand forecast'!$C$9:$C$5832,P$6-0)</f>
        <v>23.591592168426338</v>
      </c>
      <c r="Q235" s="42">
        <f>SUMIFS('Demand forecast'!$I$9:$I$5832,'Demand forecast'!$B$9:$B$5832,$B235,'Demand forecast'!$C$9:$C$5832,Q$6-0)</f>
        <v>23.577239516254011</v>
      </c>
      <c r="R235" s="42">
        <f>SUMIFS('Demand forecast'!$I$9:$I$5832,'Demand forecast'!$B$9:$B$5832,$B235,'Demand forecast'!$C$9:$C$5832,R$6-0)</f>
        <v>23.56363616503943</v>
      </c>
      <c r="S235" s="42">
        <f>SUMIFS('Demand forecast'!$I$9:$I$5832,'Demand forecast'!$B$9:$B$5832,$B235,'Demand forecast'!$C$9:$C$5832,S$6-0)</f>
        <v>23.549855265749823</v>
      </c>
      <c r="T235" s="42">
        <f>SUMIFS('Demand forecast'!$I$9:$I$5832,'Demand forecast'!$B$9:$B$5832,$B235,'Demand forecast'!$C$9:$C$5832,T$6-0)</f>
        <v>23.536524425170242</v>
      </c>
      <c r="U235" s="42">
        <f>SUMIFS('Demand forecast'!$I$9:$I$5832,'Demand forecast'!$B$9:$B$5832,$B235,'Demand forecast'!$C$9:$C$5832,U$6-0)</f>
        <v>23.523193584590668</v>
      </c>
    </row>
    <row r="236" spans="2:21" ht="15">
      <c r="B236" s="6" t="s">
        <v>126</v>
      </c>
      <c r="C236" s="6" t="str">
        <f>INDEX('Demand forecast'!$M$9:$M$5832,MATCH($B236,'Demand forecast'!$B$9:$B$5832,0))</f>
        <v>No</v>
      </c>
      <c r="D236" s="25">
        <f t="shared" si="8"/>
        <v>2.9387393242312765E-3</v>
      </c>
      <c r="E236" s="6" t="str">
        <f t="shared" si="9"/>
        <v>Small growth</v>
      </c>
      <c r="F236" s="42">
        <f>SUMIFS('Demand forecast'!$I$9:$I$5832,'Demand forecast'!$B$9:$B$5832,$B236,'Demand forecast'!$C$9:$C$5832,F$6-0)</f>
        <v>36.247999999999998</v>
      </c>
      <c r="G236" s="42">
        <f>SUMIFS('Demand forecast'!$I$9:$I$5832,'Demand forecast'!$B$9:$B$5832,$B236,'Demand forecast'!$C$9:$C$5832,G$6-0)</f>
        <v>37.49</v>
      </c>
      <c r="H236" s="42">
        <f>SUMIFS('Demand forecast'!$I$9:$I$5832,'Demand forecast'!$B$9:$B$5832,$B236,'Demand forecast'!$C$9:$C$5832,H$6-0)</f>
        <v>41.249323276413044</v>
      </c>
      <c r="I236" s="42">
        <f>SUMIFS('Demand forecast'!$I$9:$I$5832,'Demand forecast'!$B$9:$B$5832,$B236,'Demand forecast'!$C$9:$C$5832,I$6-0)</f>
        <v>36.484299999999998</v>
      </c>
      <c r="J236" s="42">
        <f>SUMIFS('Demand forecast'!$I$9:$I$5832,'Demand forecast'!$B$9:$B$5832,$B236,'Demand forecast'!$C$9:$C$5832,J$6-0)</f>
        <v>39.248399999999997</v>
      </c>
      <c r="K236" s="42">
        <f>SUMIFS('Demand forecast'!$I$9:$I$5832,'Demand forecast'!$B$9:$B$5832,$B236,'Demand forecast'!$C$9:$C$5832,K$6-0)</f>
        <v>40.466314193999999</v>
      </c>
      <c r="L236" s="42">
        <f>SUMIFS('Demand forecast'!$I$9:$I$5832,'Demand forecast'!$B$9:$B$5832,$B236,'Demand forecast'!$C$9:$C$5832,L$6-0)</f>
        <v>39.419345624489864</v>
      </c>
      <c r="M236" s="42">
        <f>SUMIFS('Demand forecast'!$I$9:$I$5832,'Demand forecast'!$B$9:$B$5832,$B236,'Demand forecast'!$C$9:$C$5832,M$6-0)</f>
        <v>38.800169055804304</v>
      </c>
      <c r="N236" s="42">
        <f>SUMIFS('Demand forecast'!$I$9:$I$5832,'Demand forecast'!$B$9:$B$5832,$B236,'Demand forecast'!$C$9:$C$5832,N$6-0)</f>
        <v>38.742944284998551</v>
      </c>
      <c r="O236" s="42">
        <f>SUMIFS('Demand forecast'!$I$9:$I$5832,'Demand forecast'!$B$9:$B$5832,$B236,'Demand forecast'!$C$9:$C$5832,O$6-0)</f>
        <v>37.965775608544483</v>
      </c>
      <c r="P236" s="42">
        <f>SUMIFS('Demand forecast'!$I$9:$I$5832,'Demand forecast'!$B$9:$B$5832,$B236,'Demand forecast'!$C$9:$C$5832,P$6-0)</f>
        <v>37.701433800506791</v>
      </c>
      <c r="Q236" s="42">
        <f>SUMIFS('Demand forecast'!$I$9:$I$5832,'Demand forecast'!$B$9:$B$5832,$B236,'Demand forecast'!$C$9:$C$5832,Q$6-0)</f>
        <v>37.644472723670162</v>
      </c>
      <c r="R236" s="42">
        <f>SUMIFS('Demand forecast'!$I$9:$I$5832,'Demand forecast'!$B$9:$B$5832,$B236,'Demand forecast'!$C$9:$C$5832,R$6-0)</f>
        <v>37.793426865613924</v>
      </c>
      <c r="S236" s="42">
        <f>SUMIFS('Demand forecast'!$I$9:$I$5832,'Demand forecast'!$B$9:$B$5832,$B236,'Demand forecast'!$C$9:$C$5832,S$6-0)</f>
        <v>39.877730153886219</v>
      </c>
      <c r="T236" s="42">
        <f>SUMIFS('Demand forecast'!$I$9:$I$5832,'Demand forecast'!$B$9:$B$5832,$B236,'Demand forecast'!$C$9:$C$5832,T$6-0)</f>
        <v>40.176002201048959</v>
      </c>
      <c r="U236" s="42">
        <f>SUMIFS('Demand forecast'!$I$9:$I$5832,'Demand forecast'!$B$9:$B$5832,$B236,'Demand forecast'!$C$9:$C$5832,U$6-0)</f>
        <v>40.474274248211685</v>
      </c>
    </row>
    <row r="237" spans="2:21" ht="15">
      <c r="B237" s="6" t="s">
        <v>131</v>
      </c>
      <c r="C237" s="6" t="str">
        <f>INDEX('Demand forecast'!$M$9:$M$5832,MATCH($B237,'Demand forecast'!$B$9:$B$5832,0))</f>
        <v>No</v>
      </c>
      <c r="D237" s="25">
        <f t="shared" si="8"/>
        <v>-3.7157525258667556E-3</v>
      </c>
      <c r="E237" s="6" t="str">
        <f t="shared" si="9"/>
        <v>Steady/falling</v>
      </c>
      <c r="F237" s="42">
        <f>SUMIFS('Demand forecast'!$I$9:$I$5832,'Demand forecast'!$B$9:$B$5832,$B237,'Demand forecast'!$C$9:$C$5832,F$6-0)</f>
        <v>34.71</v>
      </c>
      <c r="G237" s="42">
        <f>SUMIFS('Demand forecast'!$I$9:$I$5832,'Demand forecast'!$B$9:$B$5832,$B237,'Demand forecast'!$C$9:$C$5832,G$6-0)</f>
        <v>35.1</v>
      </c>
      <c r="H237" s="42">
        <f>SUMIFS('Demand forecast'!$I$9:$I$5832,'Demand forecast'!$B$9:$B$5832,$B237,'Demand forecast'!$C$9:$C$5832,H$6-0)</f>
        <v>36.749726963934407</v>
      </c>
      <c r="I237" s="42">
        <f>SUMIFS('Demand forecast'!$I$9:$I$5832,'Demand forecast'!$B$9:$B$5832,$B237,'Demand forecast'!$C$9:$C$5832,I$6-0)</f>
        <v>32.987499999999997</v>
      </c>
      <c r="J237" s="42">
        <f>SUMIFS('Demand forecast'!$I$9:$I$5832,'Demand forecast'!$B$9:$B$5832,$B237,'Demand forecast'!$C$9:$C$5832,J$6-0)</f>
        <v>34.1387</v>
      </c>
      <c r="K237" s="42">
        <f>SUMIFS('Demand forecast'!$I$9:$I$5832,'Demand forecast'!$B$9:$B$5832,$B237,'Demand forecast'!$C$9:$C$5832,K$6-0)</f>
        <v>34.788042056999998</v>
      </c>
      <c r="L237" s="42">
        <f>SUMIFS('Demand forecast'!$I$9:$I$5832,'Demand forecast'!$B$9:$B$5832,$B237,'Demand forecast'!$C$9:$C$5832,L$6-0)</f>
        <v>36.253429510400032</v>
      </c>
      <c r="M237" s="42">
        <f>SUMIFS('Demand forecast'!$I$9:$I$5832,'Demand forecast'!$B$9:$B$5832,$B237,'Demand forecast'!$C$9:$C$5832,M$6-0)</f>
        <v>35.700925539743061</v>
      </c>
      <c r="N237" s="42">
        <f>SUMIFS('Demand forecast'!$I$9:$I$5832,'Demand forecast'!$B$9:$B$5832,$B237,'Demand forecast'!$C$9:$C$5832,N$6-0)</f>
        <v>35.674346813747626</v>
      </c>
      <c r="O237" s="42">
        <f>SUMIFS('Demand forecast'!$I$9:$I$5832,'Demand forecast'!$B$9:$B$5832,$B237,'Demand forecast'!$C$9:$C$5832,O$6-0)</f>
        <v>34.907834299863566</v>
      </c>
      <c r="P237" s="42">
        <f>SUMIFS('Demand forecast'!$I$9:$I$5832,'Demand forecast'!$B$9:$B$5832,$B237,'Demand forecast'!$C$9:$C$5832,P$6-0)</f>
        <v>34.658630320586724</v>
      </c>
      <c r="Q237" s="42">
        <f>SUMIFS('Demand forecast'!$I$9:$I$5832,'Demand forecast'!$B$9:$B$5832,$B237,'Demand forecast'!$C$9:$C$5832,Q$6-0)</f>
        <v>34.570472225186407</v>
      </c>
      <c r="R237" s="42">
        <f>SUMIFS('Demand forecast'!$I$9:$I$5832,'Demand forecast'!$B$9:$B$5832,$B237,'Demand forecast'!$C$9:$C$5832,R$6-0)</f>
        <v>34.642428731863276</v>
      </c>
      <c r="S237" s="42">
        <f>SUMIFS('Demand forecast'!$I$9:$I$5832,'Demand forecast'!$B$9:$B$5832,$B237,'Demand forecast'!$C$9:$C$5832,S$6-0)</f>
        <v>34.690410904201968</v>
      </c>
      <c r="T237" s="42">
        <f>SUMIFS('Demand forecast'!$I$9:$I$5832,'Demand forecast'!$B$9:$B$5832,$B237,'Demand forecast'!$C$9:$C$5832,T$6-0)</f>
        <v>34.874662850362384</v>
      </c>
      <c r="U237" s="42">
        <f>SUMIFS('Demand forecast'!$I$9:$I$5832,'Demand forecast'!$B$9:$B$5832,$B237,'Demand forecast'!$C$9:$C$5832,U$6-0)</f>
        <v>35.058914796522807</v>
      </c>
    </row>
    <row r="238" spans="2:21" ht="15">
      <c r="B238" s="6" t="s">
        <v>136</v>
      </c>
      <c r="C238" s="6" t="str">
        <f>INDEX('Demand forecast'!$M$9:$M$5832,MATCH($B238,'Demand forecast'!$B$9:$B$5832,0))</f>
        <v>No</v>
      </c>
      <c r="D238" s="69">
        <f>(U238/O238)^(1/($U$6-$O$6)) - 1</f>
        <v>0.18447184028027208</v>
      </c>
      <c r="E238" s="6" t="str">
        <f t="shared" si="9"/>
        <v>High growth</v>
      </c>
      <c r="F238" s="42">
        <f>SUMIFS('Demand forecast'!$I$9:$I$5832,'Demand forecast'!$B$9:$B$5832,$B238,'Demand forecast'!$C$9:$C$5832,F$6-0)</f>
        <v>0</v>
      </c>
      <c r="G238" s="42">
        <f>SUMIFS('Demand forecast'!$I$9:$I$5832,'Demand forecast'!$B$9:$B$5832,$B238,'Demand forecast'!$C$9:$C$5832,G$6-0)</f>
        <v>0</v>
      </c>
      <c r="H238" s="42">
        <f>SUMIFS('Demand forecast'!$I$9:$I$5832,'Demand forecast'!$B$9:$B$5832,$B238,'Demand forecast'!$C$9:$C$5832,H$6-0)</f>
        <v>0</v>
      </c>
      <c r="I238" s="42">
        <f>SUMIFS('Demand forecast'!$I$9:$I$5832,'Demand forecast'!$B$9:$B$5832,$B238,'Demand forecast'!$C$9:$C$5832,I$6-0)</f>
        <v>0</v>
      </c>
      <c r="J238" s="42">
        <f>SUMIFS('Demand forecast'!$I$9:$I$5832,'Demand forecast'!$B$9:$B$5832,$B238,'Demand forecast'!$C$9:$C$5832,J$6-0)</f>
        <v>0</v>
      </c>
      <c r="K238" s="42">
        <f>SUMIFS('Demand forecast'!$I$9:$I$5832,'Demand forecast'!$B$9:$B$5832,$B238,'Demand forecast'!$C$9:$C$5832,K$6-0)</f>
        <v>0</v>
      </c>
      <c r="L238" s="42">
        <f>SUMIFS('Demand forecast'!$I$9:$I$5832,'Demand forecast'!$B$9:$B$5832,$B238,'Demand forecast'!$C$9:$C$5832,L$6-0)</f>
        <v>0</v>
      </c>
      <c r="M238" s="42">
        <f>SUMIFS('Demand forecast'!$I$9:$I$5832,'Demand forecast'!$B$9:$B$5832,$B238,'Demand forecast'!$C$9:$C$5832,M$6-0)</f>
        <v>0</v>
      </c>
      <c r="N238" s="42">
        <f>SUMIFS('Demand forecast'!$I$9:$I$5832,'Demand forecast'!$B$9:$B$5832,$B238,'Demand forecast'!$C$9:$C$5832,N$6-0)</f>
        <v>0</v>
      </c>
      <c r="O238" s="42">
        <f>SUMIFS('Demand forecast'!$I$9:$I$5832,'Demand forecast'!$B$9:$B$5832,$B238,'Demand forecast'!$C$9:$C$5832,O$6-0)</f>
        <v>7.7918999999999992</v>
      </c>
      <c r="P238" s="42">
        <f>SUMIFS('Demand forecast'!$I$9:$I$5832,'Demand forecast'!$B$9:$B$5832,$B238,'Demand forecast'!$C$9:$C$5832,P$6-0)</f>
        <v>9.5322999999999993</v>
      </c>
      <c r="Q238" s="42">
        <f>SUMIFS('Demand forecast'!$I$9:$I$5832,'Demand forecast'!$B$9:$B$5832,$B238,'Demand forecast'!$C$9:$C$5832,Q$6-0)</f>
        <v>11.2727</v>
      </c>
      <c r="R238" s="42">
        <f>SUMIFS('Demand forecast'!$I$9:$I$5832,'Demand forecast'!$B$9:$B$5832,$B238,'Demand forecast'!$C$9:$C$5832,R$6-0)</f>
        <v>13.013100000000001</v>
      </c>
      <c r="S238" s="42">
        <f>SUMIFS('Demand forecast'!$I$9:$I$5832,'Demand forecast'!$B$9:$B$5832,$B238,'Demand forecast'!$C$9:$C$5832,S$6-0)</f>
        <v>15.847900000000001</v>
      </c>
      <c r="T238" s="42">
        <f>SUMIFS('Demand forecast'!$I$9:$I$5832,'Demand forecast'!$B$9:$B$5832,$B238,'Demand forecast'!$C$9:$C$5832,T$6-0)</f>
        <v>18.682700000000004</v>
      </c>
      <c r="U238" s="42">
        <f>SUMIFS('Demand forecast'!$I$9:$I$5832,'Demand forecast'!$B$9:$B$5832,$B238,'Demand forecast'!$C$9:$C$5832,U$6-0)</f>
        <v>21.517500000000005</v>
      </c>
    </row>
    <row r="239" spans="2:21" ht="15">
      <c r="B239" s="6" t="s">
        <v>420</v>
      </c>
      <c r="C239" s="6" t="str">
        <f>INDEX('Demand forecast'!$M$9:$M$5832,MATCH($B239,'Demand forecast'!$B$9:$B$5832,0))</f>
        <v>No</v>
      </c>
      <c r="D239" s="25">
        <f t="shared" si="8"/>
        <v>8.7229743291906914E-2</v>
      </c>
      <c r="E239" s="6" t="str">
        <f t="shared" si="9"/>
        <v>High growth</v>
      </c>
      <c r="F239" s="42">
        <f>SUMIFS('Demand forecast'!$I$9:$I$5832,'Demand forecast'!$B$9:$B$5832,$B239,'Demand forecast'!$C$9:$C$5832,F$6-0)</f>
        <v>0</v>
      </c>
      <c r="G239" s="42">
        <f>SUMIFS('Demand forecast'!$I$9:$I$5832,'Demand forecast'!$B$9:$B$5832,$B239,'Demand forecast'!$C$9:$C$5832,G$6-0)</f>
        <v>0</v>
      </c>
      <c r="H239" s="42">
        <f>SUMIFS('Demand forecast'!$I$9:$I$5832,'Demand forecast'!$B$9:$B$5832,$B239,'Demand forecast'!$C$9:$C$5832,H$6-0)</f>
        <v>0</v>
      </c>
      <c r="I239" s="42">
        <f>SUMIFS('Demand forecast'!$I$9:$I$5832,'Demand forecast'!$B$9:$B$5832,$B239,'Demand forecast'!$C$9:$C$5832,I$6-0)</f>
        <v>0</v>
      </c>
      <c r="J239" s="42">
        <f>SUMIFS('Demand forecast'!$I$9:$I$5832,'Demand forecast'!$B$9:$B$5832,$B239,'Demand forecast'!$C$9:$C$5832,J$6-0)</f>
        <v>0</v>
      </c>
      <c r="K239" s="42">
        <f>SUMIFS('Demand forecast'!$I$9:$I$5832,'Demand forecast'!$B$9:$B$5832,$B239,'Demand forecast'!$C$9:$C$5832,K$6-0)</f>
        <v>0</v>
      </c>
      <c r="L239" s="42">
        <f>SUMIFS('Demand forecast'!$I$9:$I$5832,'Demand forecast'!$B$9:$B$5832,$B239,'Demand forecast'!$C$9:$C$5832,L$6-0)</f>
        <v>50.93092683961391</v>
      </c>
      <c r="M239" s="42">
        <f>SUMIFS('Demand forecast'!$I$9:$I$5832,'Demand forecast'!$B$9:$B$5832,$B239,'Demand forecast'!$C$9:$C$5832,M$6-0)</f>
        <v>54.337981554684639</v>
      </c>
      <c r="N239" s="42">
        <f>SUMIFS('Demand forecast'!$I$9:$I$5832,'Demand forecast'!$B$9:$B$5832,$B239,'Demand forecast'!$C$9:$C$5832,N$6-0)</f>
        <v>63.048662447676655</v>
      </c>
      <c r="O239" s="42">
        <f>SUMIFS('Demand forecast'!$I$9:$I$5832,'Demand forecast'!$B$9:$B$5832,$B239,'Demand forecast'!$C$9:$C$5832,O$6-0)</f>
        <v>72.841279663310047</v>
      </c>
      <c r="P239" s="42">
        <f>SUMIFS('Demand forecast'!$I$9:$I$5832,'Demand forecast'!$B$9:$B$5832,$B239,'Demand forecast'!$C$9:$C$5832,P$6-0)</f>
        <v>82.577588738665582</v>
      </c>
      <c r="Q239" s="42">
        <f>SUMIFS('Demand forecast'!$I$9:$I$5832,'Demand forecast'!$B$9:$B$5832,$B239,'Demand forecast'!$C$9:$C$5832,Q$6-0)</f>
        <v>96.309100903544419</v>
      </c>
      <c r="R239" s="42">
        <f>SUMIFS('Demand forecast'!$I$9:$I$5832,'Demand forecast'!$B$9:$B$5832,$B239,'Demand forecast'!$C$9:$C$5832,R$6-0)</f>
        <v>105.43670176604748</v>
      </c>
      <c r="S239" s="42">
        <f>SUMIFS('Demand forecast'!$I$9:$I$5832,'Demand forecast'!$B$9:$B$5832,$B239,'Demand forecast'!$C$9:$C$5832,S$6-0)</f>
        <v>108.11190084556104</v>
      </c>
      <c r="T239" s="42">
        <f>SUMIFS('Demand forecast'!$I$9:$I$5832,'Demand forecast'!$B$9:$B$5832,$B239,'Demand forecast'!$C$9:$C$5832,T$6-0)</f>
        <v>108.11190084556104</v>
      </c>
      <c r="U239" s="42">
        <f>SUMIFS('Demand forecast'!$I$9:$I$5832,'Demand forecast'!$B$9:$B$5832,$B239,'Demand forecast'!$C$9:$C$5832,U$6-0)</f>
        <v>108.11190084556104</v>
      </c>
    </row>
    <row r="240" spans="2:21" ht="15">
      <c r="B240" s="6" t="s">
        <v>165</v>
      </c>
      <c r="C240" s="6" t="str">
        <f>INDEX('Demand forecast'!$M$9:$M$5832,MATCH($B240,'Demand forecast'!$B$9:$B$5832,0))</f>
        <v>No</v>
      </c>
      <c r="D240" s="25">
        <f t="shared" si="8"/>
        <v>2.1253525124901751E-2</v>
      </c>
      <c r="E240" s="6" t="str">
        <f t="shared" si="9"/>
        <v>High growth</v>
      </c>
      <c r="F240" s="42">
        <f>SUMIFS('Demand forecast'!$I$9:$I$5832,'Demand forecast'!$B$9:$B$5832,$B240,'Demand forecast'!$C$9:$C$5832,F$6-0)</f>
        <v>29.925000000000001</v>
      </c>
      <c r="G240" s="42">
        <f>SUMIFS('Demand forecast'!$I$9:$I$5832,'Demand forecast'!$B$9:$B$5832,$B240,'Demand forecast'!$C$9:$C$5832,G$6-0)</f>
        <v>29.324999999999999</v>
      </c>
      <c r="H240" s="42">
        <f>SUMIFS('Demand forecast'!$I$9:$I$5832,'Demand forecast'!$B$9:$B$5832,$B240,'Demand forecast'!$C$9:$C$5832,H$6-0)</f>
        <v>25.8</v>
      </c>
      <c r="I240" s="42">
        <f>SUMIFS('Demand forecast'!$I$9:$I$5832,'Demand forecast'!$B$9:$B$5832,$B240,'Demand forecast'!$C$9:$C$5832,I$6-0)</f>
        <v>23.4</v>
      </c>
      <c r="J240" s="42">
        <f>SUMIFS('Demand forecast'!$I$9:$I$5832,'Demand forecast'!$B$9:$B$5832,$B240,'Demand forecast'!$C$9:$C$5832,J$6-0)</f>
        <v>23.1</v>
      </c>
      <c r="K240" s="42">
        <f>SUMIFS('Demand forecast'!$I$9:$I$5832,'Demand forecast'!$B$9:$B$5832,$B240,'Demand forecast'!$C$9:$C$5832,K$6-0)</f>
        <v>21.487500000000001</v>
      </c>
      <c r="L240" s="42">
        <f>SUMIFS('Demand forecast'!$I$9:$I$5832,'Demand forecast'!$B$9:$B$5832,$B240,'Demand forecast'!$C$9:$C$5832,L$6-0)</f>
        <v>31.999766009125334</v>
      </c>
      <c r="M240" s="42">
        <f>SUMIFS('Demand forecast'!$I$9:$I$5832,'Demand forecast'!$B$9:$B$5832,$B240,'Demand forecast'!$C$9:$C$5832,M$6-0)</f>
        <v>35.35014552436995</v>
      </c>
      <c r="N240" s="42">
        <f>SUMIFS('Demand forecast'!$I$9:$I$5832,'Demand forecast'!$B$9:$B$5832,$B240,'Demand forecast'!$C$9:$C$5832,N$6-0)</f>
        <v>38.723448275094931</v>
      </c>
      <c r="O240" s="42">
        <f>SUMIFS('Demand forecast'!$I$9:$I$5832,'Demand forecast'!$B$9:$B$5832,$B240,'Demand forecast'!$C$9:$C$5832,O$6-0)</f>
        <v>38.696582873817263</v>
      </c>
      <c r="P240" s="42">
        <f>SUMIFS('Demand forecast'!$I$9:$I$5832,'Demand forecast'!$B$9:$B$5832,$B240,'Demand forecast'!$C$9:$C$5832,P$6-0)</f>
        <v>38.682979975299652</v>
      </c>
      <c r="Q240" s="42">
        <f>SUMIFS('Demand forecast'!$I$9:$I$5832,'Demand forecast'!$B$9:$B$5832,$B240,'Demand forecast'!$C$9:$C$5832,Q$6-0)</f>
        <v>38.674265101593797</v>
      </c>
      <c r="R240" s="42">
        <f>SUMIFS('Demand forecast'!$I$9:$I$5832,'Demand forecast'!$B$9:$B$5832,$B240,'Demand forecast'!$C$9:$C$5832,R$6-0)</f>
        <v>38.669908718394154</v>
      </c>
      <c r="S240" s="42">
        <f>SUMIFS('Demand forecast'!$I$9:$I$5832,'Demand forecast'!$B$9:$B$5832,$B240,'Demand forecast'!$C$9:$C$5832,S$6-0)</f>
        <v>38.665921801876209</v>
      </c>
      <c r="T240" s="42">
        <f>SUMIFS('Demand forecast'!$I$9:$I$5832,'Demand forecast'!$B$9:$B$5832,$B240,'Demand forecast'!$C$9:$C$5832,T$6-0)</f>
        <v>38.666836711380711</v>
      </c>
      <c r="U240" s="42">
        <f>SUMIFS('Demand forecast'!$I$9:$I$5832,'Demand forecast'!$B$9:$B$5832,$B240,'Demand forecast'!$C$9:$C$5832,U$6-0)</f>
        <v>38.667751620885213</v>
      </c>
    </row>
    <row r="241" spans="2:21" ht="15">
      <c r="B241" s="6" t="s">
        <v>168</v>
      </c>
      <c r="C241" s="6" t="str">
        <f>INDEX('Demand forecast'!$M$9:$M$5832,MATCH($B241,'Demand forecast'!$B$9:$B$5832,0))</f>
        <v>No</v>
      </c>
      <c r="D241" s="25">
        <f t="shared" si="8"/>
        <v>-1.5045209747558408E-3</v>
      </c>
      <c r="E241" s="6" t="str">
        <f t="shared" si="9"/>
        <v>Steady/falling</v>
      </c>
      <c r="F241" s="42">
        <f>SUMIFS('Demand forecast'!$I$9:$I$5832,'Demand forecast'!$B$9:$B$5832,$B241,'Demand forecast'!$C$9:$C$5832,F$6-0)</f>
        <v>27.661999999999999</v>
      </c>
      <c r="G241" s="42">
        <f>SUMIFS('Demand forecast'!$I$9:$I$5832,'Demand forecast'!$B$9:$B$5832,$B241,'Demand forecast'!$C$9:$C$5832,G$6-0)</f>
        <v>26.263999999999999</v>
      </c>
      <c r="H241" s="42">
        <f>SUMIFS('Demand forecast'!$I$9:$I$5832,'Demand forecast'!$B$9:$B$5832,$B241,'Demand forecast'!$C$9:$C$5832,H$6-0)</f>
        <v>28.530999999999999</v>
      </c>
      <c r="I241" s="42">
        <f>SUMIFS('Demand forecast'!$I$9:$I$5832,'Demand forecast'!$B$9:$B$5832,$B241,'Demand forecast'!$C$9:$C$5832,I$6-0)</f>
        <v>26.276</v>
      </c>
      <c r="J241" s="42">
        <f>SUMIFS('Demand forecast'!$I$9:$I$5832,'Demand forecast'!$B$9:$B$5832,$B241,'Demand forecast'!$C$9:$C$5832,J$6-0)</f>
        <v>26.605</v>
      </c>
      <c r="K241" s="42">
        <f>SUMIFS('Demand forecast'!$I$9:$I$5832,'Demand forecast'!$B$9:$B$5832,$B241,'Demand forecast'!$C$9:$C$5832,K$6-0)</f>
        <v>26.83</v>
      </c>
      <c r="L241" s="42">
        <f>SUMIFS('Demand forecast'!$I$9:$I$5832,'Demand forecast'!$B$9:$B$5832,$B241,'Demand forecast'!$C$9:$C$5832,L$6-0)</f>
        <v>37.842162849533366</v>
      </c>
      <c r="M241" s="42">
        <f>SUMIFS('Demand forecast'!$I$9:$I$5832,'Demand forecast'!$B$9:$B$5832,$B241,'Demand forecast'!$C$9:$C$5832,M$6-0)</f>
        <v>37.72941105970451</v>
      </c>
      <c r="N241" s="42">
        <f>SUMIFS('Demand forecast'!$I$9:$I$5832,'Demand forecast'!$B$9:$B$5832,$B241,'Demand forecast'!$C$9:$C$5832,N$6-0)</f>
        <v>37.649193026600493</v>
      </c>
      <c r="O241" s="42">
        <f>SUMIFS('Demand forecast'!$I$9:$I$5832,'Demand forecast'!$B$9:$B$5832,$B241,'Demand forecast'!$C$9:$C$5832,O$6-0)</f>
        <v>37.539977663266818</v>
      </c>
      <c r="P241" s="42">
        <f>SUMIFS('Demand forecast'!$I$9:$I$5832,'Demand forecast'!$B$9:$B$5832,$B241,'Demand forecast'!$C$9:$C$5832,P$6-0)</f>
        <v>37.475561050866787</v>
      </c>
      <c r="Q241" s="42">
        <f>SUMIFS('Demand forecast'!$I$9:$I$5832,'Demand forecast'!$B$9:$B$5832,$B241,'Demand forecast'!$C$9:$C$5832,Q$6-0)</f>
        <v>37.429031899914364</v>
      </c>
      <c r="R241" s="42">
        <f>SUMIFS('Demand forecast'!$I$9:$I$5832,'Demand forecast'!$B$9:$B$5832,$B241,'Demand forecast'!$C$9:$C$5832,R$6-0)</f>
        <v>37.399994311571668</v>
      </c>
      <c r="S241" s="42">
        <f>SUMIFS('Demand forecast'!$I$9:$I$5832,'Demand forecast'!$B$9:$B$5832,$B241,'Demand forecast'!$C$9:$C$5832,S$6-0)</f>
        <v>37.368926839532726</v>
      </c>
      <c r="T241" s="42">
        <f>SUMIFS('Demand forecast'!$I$9:$I$5832,'Demand forecast'!$B$9:$B$5832,$B241,'Demand forecast'!$C$9:$C$5832,T$6-0)</f>
        <v>37.350876829162189</v>
      </c>
      <c r="U241" s="42">
        <f>SUMIFS('Demand forecast'!$I$9:$I$5832,'Demand forecast'!$B$9:$B$5832,$B241,'Demand forecast'!$C$9:$C$5832,U$6-0)</f>
        <v>37.332826818791652</v>
      </c>
    </row>
    <row r="242" spans="2:21" ht="15">
      <c r="B242" s="6" t="s">
        <v>14</v>
      </c>
      <c r="C242" s="6" t="str">
        <f>INDEX('Demand forecast'!$M$9:$M$5832,MATCH($B242,'Demand forecast'!$B$9:$B$5832,0))</f>
        <v>No</v>
      </c>
      <c r="D242" s="25">
        <f t="shared" si="8"/>
        <v>2.5831441911635E-2</v>
      </c>
      <c r="E242" s="6" t="str">
        <f t="shared" si="9"/>
        <v>High growth</v>
      </c>
      <c r="F242" s="42">
        <f>SUMIFS('Demand forecast'!$I$9:$I$5832,'Demand forecast'!$B$9:$B$5832,$B242,'Demand forecast'!$C$9:$C$5832,F$6-0)</f>
        <v>45.263299999999994</v>
      </c>
      <c r="G242" s="42">
        <f>SUMIFS('Demand forecast'!$I$9:$I$5832,'Demand forecast'!$B$9:$B$5832,$B242,'Demand forecast'!$C$9:$C$5832,G$6-0)</f>
        <v>43.51</v>
      </c>
      <c r="H242" s="42">
        <f>SUMIFS('Demand forecast'!$I$9:$I$5832,'Demand forecast'!$B$9:$B$5832,$B242,'Demand forecast'!$C$9:$C$5832,H$6-0)</f>
        <v>46.115221967526821</v>
      </c>
      <c r="I242" s="42">
        <f>SUMIFS('Demand forecast'!$I$9:$I$5832,'Demand forecast'!$B$9:$B$5832,$B242,'Demand forecast'!$C$9:$C$5832,I$6-0)</f>
        <v>44.456000000000003</v>
      </c>
      <c r="J242" s="42">
        <f>SUMIFS('Demand forecast'!$I$9:$I$5832,'Demand forecast'!$B$9:$B$5832,$B242,'Demand forecast'!$C$9:$C$5832,J$6-0)</f>
        <v>45.608699999999999</v>
      </c>
      <c r="K242" s="42">
        <f>SUMIFS('Demand forecast'!$I$9:$I$5832,'Demand forecast'!$B$9:$B$5832,$B242,'Demand forecast'!$C$9:$C$5832,K$6-0)</f>
        <v>46.069039883999999</v>
      </c>
      <c r="L242" s="42">
        <f>SUMIFS('Demand forecast'!$I$9:$I$5832,'Demand forecast'!$B$9:$B$5832,$B242,'Demand forecast'!$C$9:$C$5832,L$6-0)</f>
        <v>48.961196800691688</v>
      </c>
      <c r="M242" s="42">
        <f>SUMIFS('Demand forecast'!$I$9:$I$5832,'Demand forecast'!$B$9:$B$5832,$B242,'Demand forecast'!$C$9:$C$5832,M$6-0)</f>
        <v>50.539835189319007</v>
      </c>
      <c r="N242" s="42">
        <f>SUMIFS('Demand forecast'!$I$9:$I$5832,'Demand forecast'!$B$9:$B$5832,$B242,'Demand forecast'!$C$9:$C$5832,N$6-0)</f>
        <v>52.216472713852383</v>
      </c>
      <c r="O242" s="42">
        <f>SUMIFS('Demand forecast'!$I$9:$I$5832,'Demand forecast'!$B$9:$B$5832,$B242,'Demand forecast'!$C$9:$C$5832,O$6-0)</f>
        <v>53.690810923928801</v>
      </c>
      <c r="P242" s="42">
        <f>SUMIFS('Demand forecast'!$I$9:$I$5832,'Demand forecast'!$B$9:$B$5832,$B242,'Demand forecast'!$C$9:$C$5832,P$6-0)</f>
        <v>55.326526108055234</v>
      </c>
      <c r="Q242" s="42">
        <f>SUMIFS('Demand forecast'!$I$9:$I$5832,'Demand forecast'!$B$9:$B$5832,$B242,'Demand forecast'!$C$9:$C$5832,Q$6-0)</f>
        <v>56.863376685182267</v>
      </c>
      <c r="R242" s="42">
        <f>SUMIFS('Demand forecast'!$I$9:$I$5832,'Demand forecast'!$B$9:$B$5832,$B242,'Demand forecast'!$C$9:$C$5832,R$6-0)</f>
        <v>58.300386828850186</v>
      </c>
      <c r="S242" s="42">
        <f>SUMIFS('Demand forecast'!$I$9:$I$5832,'Demand forecast'!$B$9:$B$5832,$B242,'Demand forecast'!$C$9:$C$5832,S$6-0)</f>
        <v>59.52411033768194</v>
      </c>
      <c r="T242" s="42">
        <f>SUMIFS('Demand forecast'!$I$9:$I$5832,'Demand forecast'!$B$9:$B$5832,$B242,'Demand forecast'!$C$9:$C$5832,T$6-0)</f>
        <v>60.665585164363371</v>
      </c>
      <c r="U242" s="42">
        <f>SUMIFS('Demand forecast'!$I$9:$I$5832,'Demand forecast'!$B$9:$B$5832,$B242,'Demand forecast'!$C$9:$C$5832,U$6-0)</f>
        <v>61.593669777693911</v>
      </c>
    </row>
    <row r="243" spans="2:21" ht="15">
      <c r="B243" s="6" t="s">
        <v>26</v>
      </c>
      <c r="C243" s="6" t="str">
        <f>INDEX('Demand forecast'!$M$9:$M$5832,MATCH($B243,'Demand forecast'!$B$9:$B$5832,0))</f>
        <v>No</v>
      </c>
      <c r="D243" s="69">
        <f>(U243/M243)^(1/($U$6-$M$6)) - 1</f>
        <v>0.17424222167997838</v>
      </c>
      <c r="E243" s="6" t="str">
        <f t="shared" si="9"/>
        <v>High growth</v>
      </c>
      <c r="F243" s="42">
        <f>SUMIFS('Demand forecast'!$I$9:$I$5832,'Demand forecast'!$B$9:$B$5832,$B243,'Demand forecast'!$C$9:$C$5832,F$6-0)</f>
        <v>0</v>
      </c>
      <c r="G243" s="42">
        <f>SUMIFS('Demand forecast'!$I$9:$I$5832,'Demand forecast'!$B$9:$B$5832,$B243,'Demand forecast'!$C$9:$C$5832,G$6-0)</f>
        <v>0</v>
      </c>
      <c r="H243" s="42">
        <f>SUMIFS('Demand forecast'!$I$9:$I$5832,'Demand forecast'!$B$9:$B$5832,$B243,'Demand forecast'!$C$9:$C$5832,H$6-0)</f>
        <v>0</v>
      </c>
      <c r="I243" s="42">
        <f>SUMIFS('Demand forecast'!$I$9:$I$5832,'Demand forecast'!$B$9:$B$5832,$B243,'Demand forecast'!$C$9:$C$5832,I$6-0)</f>
        <v>0</v>
      </c>
      <c r="J243" s="42">
        <f>SUMIFS('Demand forecast'!$I$9:$I$5832,'Demand forecast'!$B$9:$B$5832,$B243,'Demand forecast'!$C$9:$C$5832,J$6-0)</f>
        <v>0</v>
      </c>
      <c r="K243" s="42">
        <f>SUMIFS('Demand forecast'!$I$9:$I$5832,'Demand forecast'!$B$9:$B$5832,$B243,'Demand forecast'!$C$9:$C$5832,K$6-0)</f>
        <v>0</v>
      </c>
      <c r="L243" s="42">
        <f>SUMIFS('Demand forecast'!$I$9:$I$5832,'Demand forecast'!$B$9:$B$5832,$B243,'Demand forecast'!$C$9:$C$5832,L$6-0)</f>
        <v>0</v>
      </c>
      <c r="M243" s="42">
        <f>SUMIFS('Demand forecast'!$I$9:$I$5832,'Demand forecast'!$B$9:$B$5832,$B243,'Demand forecast'!$C$9:$C$5832,M$6-0)</f>
        <v>16.514191999999998</v>
      </c>
      <c r="N243" s="42">
        <f>SUMIFS('Demand forecast'!$I$9:$I$5832,'Demand forecast'!$B$9:$B$5832,$B243,'Demand forecast'!$C$9:$C$5832,N$6-0)</f>
        <v>24.596488000000001</v>
      </c>
      <c r="O243" s="42">
        <f>SUMIFS('Demand forecast'!$I$9:$I$5832,'Demand forecast'!$B$9:$B$5832,$B243,'Demand forecast'!$C$9:$C$5832,O$6-0)</f>
        <v>28.639688</v>
      </c>
      <c r="P243" s="42">
        <f>SUMIFS('Demand forecast'!$I$9:$I$5832,'Demand forecast'!$B$9:$B$5832,$B243,'Demand forecast'!$C$9:$C$5832,P$6-0)</f>
        <v>33.013488000000002</v>
      </c>
      <c r="Q243" s="42">
        <f>SUMIFS('Demand forecast'!$I$9:$I$5832,'Demand forecast'!$B$9:$B$5832,$B243,'Demand forecast'!$C$9:$C$5832,Q$6-0)</f>
        <v>39.144598000000002</v>
      </c>
      <c r="R243" s="42">
        <f>SUMIFS('Demand forecast'!$I$9:$I$5832,'Demand forecast'!$B$9:$B$5832,$B243,'Demand forecast'!$C$9:$C$5832,R$6-0)</f>
        <v>45.962215999999998</v>
      </c>
      <c r="S243" s="42">
        <f>SUMIFS('Demand forecast'!$I$9:$I$5832,'Demand forecast'!$B$9:$B$5832,$B243,'Demand forecast'!$C$9:$C$5832,S$6-0)</f>
        <v>50.382984000000008</v>
      </c>
      <c r="T243" s="42">
        <f>SUMIFS('Demand forecast'!$I$9:$I$5832,'Demand forecast'!$B$9:$B$5832,$B243,'Demand forecast'!$C$9:$C$5832,T$6-0)</f>
        <v>55.037680000000009</v>
      </c>
      <c r="U243" s="42">
        <f>SUMIFS('Demand forecast'!$I$9:$I$5832,'Demand forecast'!$B$9:$B$5832,$B243,'Demand forecast'!$C$9:$C$5832,U$6-0)</f>
        <v>59.69237600000001</v>
      </c>
    </row>
    <row r="244" spans="2:21" ht="15">
      <c r="B244" s="6" t="s">
        <v>40</v>
      </c>
      <c r="C244" s="6" t="str">
        <f>INDEX('Demand forecast'!$M$9:$M$5832,MATCH($B244,'Demand forecast'!$B$9:$B$5832,0))</f>
        <v>No</v>
      </c>
      <c r="D244" s="25">
        <f t="shared" si="8"/>
        <v>2.3141282246274875E-2</v>
      </c>
      <c r="E244" s="6" t="str">
        <f t="shared" si="9"/>
        <v>High growth</v>
      </c>
      <c r="F244" s="42">
        <f>SUMIFS('Demand forecast'!$I$9:$I$5832,'Demand forecast'!$B$9:$B$5832,$B244,'Demand forecast'!$C$9:$C$5832,F$6-0)</f>
        <v>26.970000000000002</v>
      </c>
      <c r="G244" s="42">
        <f>SUMIFS('Demand forecast'!$I$9:$I$5832,'Demand forecast'!$B$9:$B$5832,$B244,'Demand forecast'!$C$9:$C$5832,G$6-0)</f>
        <v>27.794770642201836</v>
      </c>
      <c r="H244" s="42">
        <f>SUMIFS('Demand forecast'!$I$9:$I$5832,'Demand forecast'!$B$9:$B$5832,$B244,'Demand forecast'!$C$9:$C$5832,H$6-0)</f>
        <v>23.492383865455636</v>
      </c>
      <c r="I244" s="42">
        <f>SUMIFS('Demand forecast'!$I$9:$I$5832,'Demand forecast'!$B$9:$B$5832,$B244,'Demand forecast'!$C$9:$C$5832,I$6-0)</f>
        <v>22.582999999999998</v>
      </c>
      <c r="J244" s="42">
        <f>SUMIFS('Demand forecast'!$I$9:$I$5832,'Demand forecast'!$B$9:$B$5832,$B244,'Demand forecast'!$C$9:$C$5832,J$6-0)</f>
        <v>23.082000000000001</v>
      </c>
      <c r="K244" s="42">
        <f>SUMIFS('Demand forecast'!$I$9:$I$5832,'Demand forecast'!$B$9:$B$5832,$B244,'Demand forecast'!$C$9:$C$5832,K$6-0)</f>
        <v>23.657662194</v>
      </c>
      <c r="L244" s="42">
        <f>SUMIFS('Demand forecast'!$I$9:$I$5832,'Demand forecast'!$B$9:$B$5832,$B244,'Demand forecast'!$C$9:$C$5832,L$6-0)</f>
        <v>23.268794318500802</v>
      </c>
      <c r="M244" s="42">
        <f>SUMIFS('Demand forecast'!$I$9:$I$5832,'Demand forecast'!$B$9:$B$5832,$B244,'Demand forecast'!$C$9:$C$5832,M$6-0)</f>
        <v>24.096442841618952</v>
      </c>
      <c r="N244" s="42">
        <f>SUMIFS('Demand forecast'!$I$9:$I$5832,'Demand forecast'!$B$9:$B$5832,$B244,'Demand forecast'!$C$9:$C$5832,N$6-0)</f>
        <v>23.912305461905898</v>
      </c>
      <c r="O244" s="42">
        <f>SUMIFS('Demand forecast'!$I$9:$I$5832,'Demand forecast'!$B$9:$B$5832,$B244,'Demand forecast'!$C$9:$C$5832,O$6-0)</f>
        <v>24.5802095138217</v>
      </c>
      <c r="P244" s="42">
        <f>SUMIFS('Demand forecast'!$I$9:$I$5832,'Demand forecast'!$B$9:$B$5832,$B244,'Demand forecast'!$C$9:$C$5832,P$6-0)</f>
        <v>25.373331436730961</v>
      </c>
      <c r="Q244" s="42">
        <f>SUMIFS('Demand forecast'!$I$9:$I$5832,'Demand forecast'!$B$9:$B$5832,$B244,'Demand forecast'!$C$9:$C$5832,Q$6-0)</f>
        <v>26.126335354910051</v>
      </c>
      <c r="R244" s="42">
        <f>SUMIFS('Demand forecast'!$I$9:$I$5832,'Demand forecast'!$B$9:$B$5832,$B244,'Demand forecast'!$C$9:$C$5832,R$6-0)</f>
        <v>26.838597736437702</v>
      </c>
      <c r="S244" s="42">
        <f>SUMIFS('Demand forecast'!$I$9:$I$5832,'Demand forecast'!$B$9:$B$5832,$B244,'Demand forecast'!$C$9:$C$5832,S$6-0)</f>
        <v>27.457800608145853</v>
      </c>
      <c r="T244" s="42">
        <f>SUMIFS('Demand forecast'!$I$9:$I$5832,'Demand forecast'!$B$9:$B$5832,$B244,'Demand forecast'!$C$9:$C$5832,T$6-0)</f>
        <v>28.075502893372548</v>
      </c>
      <c r="U244" s="42">
        <f>SUMIFS('Demand forecast'!$I$9:$I$5832,'Demand forecast'!$B$9:$B$5832,$B244,'Demand forecast'!$C$9:$C$5832,U$6-0)</f>
        <v>28.588696501717187</v>
      </c>
    </row>
    <row r="245" spans="2:21" ht="15">
      <c r="B245" s="6" t="s">
        <v>96</v>
      </c>
      <c r="C245" s="6" t="str">
        <f>INDEX('Demand forecast'!$M$9:$M$5832,MATCH($B245,'Demand forecast'!$B$9:$B$5832,0))</f>
        <v>No</v>
      </c>
      <c r="D245" s="25">
        <f t="shared" si="8"/>
        <v>0.1396497194123556</v>
      </c>
      <c r="E245" s="6" t="str">
        <f t="shared" si="9"/>
        <v>High growth</v>
      </c>
      <c r="F245" s="42">
        <f>SUMIFS('Demand forecast'!$I$9:$I$5832,'Demand forecast'!$B$9:$B$5832,$B245,'Demand forecast'!$C$9:$C$5832,F$6-0)</f>
        <v>0</v>
      </c>
      <c r="G245" s="42">
        <f>SUMIFS('Demand forecast'!$I$9:$I$5832,'Demand forecast'!$B$9:$B$5832,$B245,'Demand forecast'!$C$9:$C$5832,G$6-0)</f>
        <v>2.9969999999999999</v>
      </c>
      <c r="H245" s="42">
        <f>SUMIFS('Demand forecast'!$I$9:$I$5832,'Demand forecast'!$B$9:$B$5832,$B245,'Demand forecast'!$C$9:$C$5832,H$6-0)</f>
        <v>5.3879999999999999</v>
      </c>
      <c r="I245" s="42">
        <f>SUMIFS('Demand forecast'!$I$9:$I$5832,'Demand forecast'!$B$9:$B$5832,$B245,'Demand forecast'!$C$9:$C$5832,I$6-0)</f>
        <v>10.163</v>
      </c>
      <c r="J245" s="42">
        <f>SUMIFS('Demand forecast'!$I$9:$I$5832,'Demand forecast'!$B$9:$B$5832,$B245,'Demand forecast'!$C$9:$C$5832,J$6-0)</f>
        <v>10.462999999999999</v>
      </c>
      <c r="K245" s="42">
        <f>SUMIFS('Demand forecast'!$I$9:$I$5832,'Demand forecast'!$B$9:$B$5832,$B245,'Demand forecast'!$C$9:$C$5832,K$6-0)</f>
        <v>13.5875</v>
      </c>
      <c r="L245" s="42">
        <f>SUMIFS('Demand forecast'!$I$9:$I$5832,'Demand forecast'!$B$9:$B$5832,$B245,'Demand forecast'!$C$9:$C$5832,L$6-0)</f>
        <v>19.379414276800436</v>
      </c>
      <c r="M245" s="42">
        <f>SUMIFS('Demand forecast'!$I$9:$I$5832,'Demand forecast'!$B$9:$B$5832,$B245,'Demand forecast'!$C$9:$C$5832,M$6-0)</f>
        <v>32.019463183198347</v>
      </c>
      <c r="N245" s="42">
        <f>SUMIFS('Demand forecast'!$I$9:$I$5832,'Demand forecast'!$B$9:$B$5832,$B245,'Demand forecast'!$C$9:$C$5832,N$6-0)</f>
        <v>37.590688235113909</v>
      </c>
      <c r="O245" s="42">
        <f>SUMIFS('Demand forecast'!$I$9:$I$5832,'Demand forecast'!$B$9:$B$5832,$B245,'Demand forecast'!$C$9:$C$5832,O$6-0)</f>
        <v>40.271079489658923</v>
      </c>
      <c r="P245" s="42">
        <f>SUMIFS('Demand forecast'!$I$9:$I$5832,'Demand forecast'!$B$9:$B$5832,$B245,'Demand forecast'!$C$9:$C$5832,P$6-0)</f>
        <v>42.162233926114318</v>
      </c>
      <c r="Q245" s="42">
        <f>SUMIFS('Demand forecast'!$I$9:$I$5832,'Demand forecast'!$B$9:$B$5832,$B245,'Demand forecast'!$C$9:$C$5832,Q$6-0)</f>
        <v>45.115869190280556</v>
      </c>
      <c r="R245" s="42">
        <f>SUMIFS('Demand forecast'!$I$9:$I$5832,'Demand forecast'!$B$9:$B$5832,$B245,'Demand forecast'!$C$9:$C$5832,R$6-0)</f>
        <v>49.522435861585464</v>
      </c>
      <c r="S245" s="42">
        <f>SUMIFS('Demand forecast'!$I$9:$I$5832,'Demand forecast'!$B$9:$B$5832,$B245,'Demand forecast'!$C$9:$C$5832,S$6-0)</f>
        <v>53.91976509379576</v>
      </c>
      <c r="T245" s="42">
        <f>SUMIFS('Demand forecast'!$I$9:$I$5832,'Demand forecast'!$B$9:$B$5832,$B245,'Demand forecast'!$C$9:$C$5832,T$6-0)</f>
        <v>58.383280275869716</v>
      </c>
      <c r="U245" s="42">
        <f>SUMIFS('Demand forecast'!$I$9:$I$5832,'Demand forecast'!$B$9:$B$5832,$B245,'Demand forecast'!$C$9:$C$5832,U$6-0)</f>
        <v>62.846795457943671</v>
      </c>
    </row>
    <row r="246" spans="2:21" ht="15">
      <c r="B246" s="6" t="s">
        <v>103</v>
      </c>
      <c r="C246" s="6" t="str">
        <f>INDEX('Demand forecast'!$M$9:$M$5832,MATCH($B246,'Demand forecast'!$B$9:$B$5832,0))</f>
        <v>No</v>
      </c>
      <c r="D246" s="25">
        <f t="shared" si="8"/>
        <v>7.0465149814586958E-3</v>
      </c>
      <c r="E246" s="6" t="str">
        <f t="shared" si="9"/>
        <v>Small growth</v>
      </c>
      <c r="F246" s="42">
        <f>SUMIFS('Demand forecast'!$I$9:$I$5832,'Demand forecast'!$B$9:$B$5832,$B246,'Demand forecast'!$C$9:$C$5832,F$6-0)</f>
        <v>49.547000000000004</v>
      </c>
      <c r="G246" s="42">
        <f>SUMIFS('Demand forecast'!$I$9:$I$5832,'Demand forecast'!$B$9:$B$5832,$B246,'Demand forecast'!$C$9:$C$5832,G$6-0)</f>
        <v>56.75</v>
      </c>
      <c r="H246" s="42">
        <f>SUMIFS('Demand forecast'!$I$9:$I$5832,'Demand forecast'!$B$9:$B$5832,$B246,'Demand forecast'!$C$9:$C$5832,H$6-0)</f>
        <v>73.528172234389658</v>
      </c>
      <c r="I246" s="42">
        <f>SUMIFS('Demand forecast'!$I$9:$I$5832,'Demand forecast'!$B$9:$B$5832,$B246,'Demand forecast'!$C$9:$C$5832,I$6-0)</f>
        <v>81.16</v>
      </c>
      <c r="J246" s="42">
        <f>SUMIFS('Demand forecast'!$I$9:$I$5832,'Demand forecast'!$B$9:$B$5832,$B246,'Demand forecast'!$C$9:$C$5832,J$6-0)</f>
        <v>85.47</v>
      </c>
      <c r="K246" s="42">
        <f>SUMIFS('Demand forecast'!$I$9:$I$5832,'Demand forecast'!$B$9:$B$5832,$B246,'Demand forecast'!$C$9:$C$5832,K$6-0)</f>
        <v>80.0167</v>
      </c>
      <c r="L246" s="42">
        <f>SUMIFS('Demand forecast'!$I$9:$I$5832,'Demand forecast'!$B$9:$B$5832,$B246,'Demand forecast'!$C$9:$C$5832,L$6-0)</f>
        <v>79.648518387874105</v>
      </c>
      <c r="M246" s="42">
        <f>SUMIFS('Demand forecast'!$I$9:$I$5832,'Demand forecast'!$B$9:$B$5832,$B246,'Demand forecast'!$C$9:$C$5832,M$6-0)</f>
        <v>72.503337795930562</v>
      </c>
      <c r="N246" s="42">
        <f>SUMIFS('Demand forecast'!$I$9:$I$5832,'Demand forecast'!$B$9:$B$5832,$B246,'Demand forecast'!$C$9:$C$5832,N$6-0)</f>
        <v>75.198547131240687</v>
      </c>
      <c r="O246" s="42">
        <f>SUMIFS('Demand forecast'!$I$9:$I$5832,'Demand forecast'!$B$9:$B$5832,$B246,'Demand forecast'!$C$9:$C$5832,O$6-0)</f>
        <v>78.810963732339218</v>
      </c>
      <c r="P246" s="42">
        <f>SUMIFS('Demand forecast'!$I$9:$I$5832,'Demand forecast'!$B$9:$B$5832,$B246,'Demand forecast'!$C$9:$C$5832,P$6-0)</f>
        <v>79.53328219329326</v>
      </c>
      <c r="Q246" s="42">
        <f>SUMIFS('Demand forecast'!$I$9:$I$5832,'Demand forecast'!$B$9:$B$5832,$B246,'Demand forecast'!$C$9:$C$5832,Q$6-0)</f>
        <v>80.376614855561456</v>
      </c>
      <c r="R246" s="42">
        <f>SUMIFS('Demand forecast'!$I$9:$I$5832,'Demand forecast'!$B$9:$B$5832,$B246,'Demand forecast'!$C$9:$C$5832,R$6-0)</f>
        <v>81.338765068505239</v>
      </c>
      <c r="S246" s="42">
        <f>SUMIFS('Demand forecast'!$I$9:$I$5832,'Demand forecast'!$B$9:$B$5832,$B246,'Demand forecast'!$C$9:$C$5832,S$6-0)</f>
        <v>82.151197799043658</v>
      </c>
      <c r="T246" s="42">
        <f>SUMIFS('Demand forecast'!$I$9:$I$5832,'Demand forecast'!$B$9:$B$5832,$B246,'Demand forecast'!$C$9:$C$5832,T$6-0)</f>
        <v>83.569108452865166</v>
      </c>
      <c r="U246" s="42">
        <f>SUMIFS('Demand forecast'!$I$9:$I$5832,'Demand forecast'!$B$9:$B$5832,$B246,'Demand forecast'!$C$9:$C$5832,U$6-0)</f>
        <v>84.844457927994199</v>
      </c>
    </row>
    <row r="247" spans="2:21" ht="15">
      <c r="B247" s="6" t="s">
        <v>448</v>
      </c>
      <c r="C247" s="6" t="str">
        <f>INDEX('Demand forecast'!$M$9:$M$5832,MATCH($B247,'Demand forecast'!$B$9:$B$5832,0))</f>
        <v>Yes</v>
      </c>
      <c r="D247" s="69">
        <v>0</v>
      </c>
      <c r="E247" s="6" t="str">
        <f t="shared" si="9"/>
        <v>Steady/falling</v>
      </c>
      <c r="F247" s="42">
        <f>SUMIFS('Demand forecast'!$I$9:$I$5832,'Demand forecast'!$B$9:$B$5832,$B247,'Demand forecast'!$C$9:$C$5832,F$6-0)</f>
        <v>0</v>
      </c>
      <c r="G247" s="42">
        <f>SUMIFS('Demand forecast'!$I$9:$I$5832,'Demand forecast'!$B$9:$B$5832,$B247,'Demand forecast'!$C$9:$C$5832,G$6-0)</f>
        <v>0</v>
      </c>
      <c r="H247" s="42">
        <f>SUMIFS('Demand forecast'!$I$9:$I$5832,'Demand forecast'!$B$9:$B$5832,$B247,'Demand forecast'!$C$9:$C$5832,H$6-0)</f>
        <v>0</v>
      </c>
      <c r="I247" s="42">
        <f>SUMIFS('Demand forecast'!$I$9:$I$5832,'Demand forecast'!$B$9:$B$5832,$B247,'Demand forecast'!$C$9:$C$5832,I$6-0)</f>
        <v>0</v>
      </c>
      <c r="J247" s="42">
        <f>SUMIFS('Demand forecast'!$I$9:$I$5832,'Demand forecast'!$B$9:$B$5832,$B247,'Demand forecast'!$C$9:$C$5832,J$6-0)</f>
        <v>0</v>
      </c>
      <c r="K247" s="42">
        <f>SUMIFS('Demand forecast'!$I$9:$I$5832,'Demand forecast'!$B$9:$B$5832,$B247,'Demand forecast'!$C$9:$C$5832,K$6-0)</f>
        <v>0</v>
      </c>
      <c r="L247" s="42">
        <f>SUMIFS('Demand forecast'!$I$9:$I$5832,'Demand forecast'!$B$9:$B$5832,$B247,'Demand forecast'!$C$9:$C$5832,L$6-0)</f>
        <v>0</v>
      </c>
      <c r="M247" s="42">
        <f>SUMIFS('Demand forecast'!$I$9:$I$5832,'Demand forecast'!$B$9:$B$5832,$B247,'Demand forecast'!$C$9:$C$5832,M$6-0)</f>
        <v>0</v>
      </c>
      <c r="N247" s="42">
        <f>SUMIFS('Demand forecast'!$I$9:$I$5832,'Demand forecast'!$B$9:$B$5832,$B247,'Demand forecast'!$C$9:$C$5832,N$6-0)</f>
        <v>0</v>
      </c>
      <c r="O247" s="42">
        <f>SUMIFS('Demand forecast'!$I$9:$I$5832,'Demand forecast'!$B$9:$B$5832,$B247,'Demand forecast'!$C$9:$C$5832,O$6-0)</f>
        <v>0</v>
      </c>
      <c r="P247" s="42">
        <f>SUMIFS('Demand forecast'!$I$9:$I$5832,'Demand forecast'!$B$9:$B$5832,$B247,'Demand forecast'!$C$9:$C$5832,P$6-0)</f>
        <v>0</v>
      </c>
      <c r="Q247" s="42">
        <f>SUMIFS('Demand forecast'!$I$9:$I$5832,'Demand forecast'!$B$9:$B$5832,$B247,'Demand forecast'!$C$9:$C$5832,Q$6-0)</f>
        <v>0</v>
      </c>
      <c r="R247" s="42">
        <f>SUMIFS('Demand forecast'!$I$9:$I$5832,'Demand forecast'!$B$9:$B$5832,$B247,'Demand forecast'!$C$9:$C$5832,R$6-0)</f>
        <v>0</v>
      </c>
      <c r="S247" s="42">
        <f>SUMIFS('Demand forecast'!$I$9:$I$5832,'Demand forecast'!$B$9:$B$5832,$B247,'Demand forecast'!$C$9:$C$5832,S$6-0)</f>
        <v>0</v>
      </c>
      <c r="T247" s="42">
        <f>SUMIFS('Demand forecast'!$I$9:$I$5832,'Demand forecast'!$B$9:$B$5832,$B247,'Demand forecast'!$C$9:$C$5832,T$6-0)</f>
        <v>0</v>
      </c>
      <c r="U247" s="42">
        <f>SUMIFS('Demand forecast'!$I$9:$I$5832,'Demand forecast'!$B$9:$B$5832,$B247,'Demand forecast'!$C$9:$C$5832,U$6-0)</f>
        <v>0</v>
      </c>
    </row>
    <row r="248" spans="2:21" ht="15">
      <c r="B248" s="6" t="s">
        <v>237</v>
      </c>
      <c r="C248" s="6" t="str">
        <f>INDEX('Demand forecast'!$M$9:$M$5832,MATCH($B248,'Demand forecast'!$B$9:$B$5832,0))</f>
        <v>Yes</v>
      </c>
      <c r="D248" s="25">
        <f t="shared" si="8"/>
        <v>0</v>
      </c>
      <c r="E248" s="6" t="str">
        <f t="shared" si="9"/>
        <v>Steady/falling</v>
      </c>
      <c r="F248" s="42">
        <f>SUMIFS('Demand forecast'!$I$9:$I$5832,'Demand forecast'!$B$9:$B$5832,$B248,'Demand forecast'!$C$9:$C$5832,F$6-0)</f>
        <v>0</v>
      </c>
      <c r="G248" s="42">
        <f>SUMIFS('Demand forecast'!$I$9:$I$5832,'Demand forecast'!$B$9:$B$5832,$B248,'Demand forecast'!$C$9:$C$5832,G$6-0)</f>
        <v>0</v>
      </c>
      <c r="H248" s="42">
        <f>SUMIFS('Demand forecast'!$I$9:$I$5832,'Demand forecast'!$B$9:$B$5832,$B248,'Demand forecast'!$C$9:$C$5832,H$6-0)</f>
        <v>0</v>
      </c>
      <c r="I248" s="42">
        <f>SUMIFS('Demand forecast'!$I$9:$I$5832,'Demand forecast'!$B$9:$B$5832,$B248,'Demand forecast'!$C$9:$C$5832,I$6-0)</f>
        <v>19.123000000000001</v>
      </c>
      <c r="J248" s="42">
        <f>SUMIFS('Demand forecast'!$I$9:$I$5832,'Demand forecast'!$B$9:$B$5832,$B248,'Demand forecast'!$C$9:$C$5832,J$6-0)</f>
        <v>9.18</v>
      </c>
      <c r="K248" s="42">
        <f>SUMIFS('Demand forecast'!$I$9:$I$5832,'Demand forecast'!$B$9:$B$5832,$B248,'Demand forecast'!$C$9:$C$5832,K$6-0)</f>
        <v>10.662000000000001</v>
      </c>
      <c r="L248" s="42">
        <f>SUMIFS('Demand forecast'!$I$9:$I$5832,'Demand forecast'!$B$9:$B$5832,$B248,'Demand forecast'!$C$9:$C$5832,L$6-0)</f>
        <v>10.662000000000001</v>
      </c>
      <c r="M248" s="42">
        <f>SUMIFS('Demand forecast'!$I$9:$I$5832,'Demand forecast'!$B$9:$B$5832,$B248,'Demand forecast'!$C$9:$C$5832,M$6-0)</f>
        <v>10.662000000000001</v>
      </c>
      <c r="N248" s="42">
        <f>SUMIFS('Demand forecast'!$I$9:$I$5832,'Demand forecast'!$B$9:$B$5832,$B248,'Demand forecast'!$C$9:$C$5832,N$6-0)</f>
        <v>10.662000000000001</v>
      </c>
      <c r="O248" s="42">
        <f>SUMIFS('Demand forecast'!$I$9:$I$5832,'Demand forecast'!$B$9:$B$5832,$B248,'Demand forecast'!$C$9:$C$5832,O$6-0)</f>
        <v>10.662000000000001</v>
      </c>
      <c r="P248" s="42">
        <f>SUMIFS('Demand forecast'!$I$9:$I$5832,'Demand forecast'!$B$9:$B$5832,$B248,'Demand forecast'!$C$9:$C$5832,P$6-0)</f>
        <v>10.662000000000001</v>
      </c>
      <c r="Q248" s="42">
        <f>SUMIFS('Demand forecast'!$I$9:$I$5832,'Demand forecast'!$B$9:$B$5832,$B248,'Demand forecast'!$C$9:$C$5832,Q$6-0)</f>
        <v>10.662000000000001</v>
      </c>
      <c r="R248" s="42">
        <f>SUMIFS('Demand forecast'!$I$9:$I$5832,'Demand forecast'!$B$9:$B$5832,$B248,'Demand forecast'!$C$9:$C$5832,R$6-0)</f>
        <v>10.662000000000001</v>
      </c>
      <c r="S248" s="42">
        <f>SUMIFS('Demand forecast'!$I$9:$I$5832,'Demand forecast'!$B$9:$B$5832,$B248,'Demand forecast'!$C$9:$C$5832,S$6-0)</f>
        <v>10.662000000000001</v>
      </c>
      <c r="T248" s="42">
        <f>SUMIFS('Demand forecast'!$I$9:$I$5832,'Demand forecast'!$B$9:$B$5832,$B248,'Demand forecast'!$C$9:$C$5832,T$6-0)</f>
        <v>10.662000000000001</v>
      </c>
      <c r="U248" s="42">
        <f>SUMIFS('Demand forecast'!$I$9:$I$5832,'Demand forecast'!$B$9:$B$5832,$B248,'Demand forecast'!$C$9:$C$5832,U$6-0)</f>
        <v>10.662000000000001</v>
      </c>
    </row>
    <row r="249" spans="2:21" ht="15">
      <c r="B249" s="6" t="s">
        <v>135</v>
      </c>
      <c r="C249" s="6" t="str">
        <f>INDEX('Demand forecast'!$M$9:$M$5832,MATCH($B249,'Demand forecast'!$B$9:$B$5832,0))</f>
        <v>No</v>
      </c>
      <c r="D249" s="25">
        <f t="shared" si="8"/>
        <v>0.12927676736126492</v>
      </c>
      <c r="E249" s="6" t="str">
        <f t="shared" si="9"/>
        <v>High growth</v>
      </c>
      <c r="F249" s="42">
        <f>SUMIFS('Demand forecast'!$I$9:$I$5832,'Demand forecast'!$B$9:$B$5832,$B249,'Demand forecast'!$C$9:$C$5832,F$6-0)</f>
        <v>16.902999999999999</v>
      </c>
      <c r="G249" s="42">
        <f>SUMIFS('Demand forecast'!$I$9:$I$5832,'Demand forecast'!$B$9:$B$5832,$B249,'Demand forecast'!$C$9:$C$5832,G$6-0)</f>
        <v>18.989999999999998</v>
      </c>
      <c r="H249" s="42">
        <f>SUMIFS('Demand forecast'!$I$9:$I$5832,'Demand forecast'!$B$9:$B$5832,$B249,'Demand forecast'!$C$9:$C$5832,H$6-0)</f>
        <v>25.182585262552877</v>
      </c>
      <c r="I249" s="42">
        <f>SUMIFS('Demand forecast'!$I$9:$I$5832,'Demand forecast'!$B$9:$B$5832,$B249,'Demand forecast'!$C$9:$C$5832,I$6-0)</f>
        <v>25.253799999999998</v>
      </c>
      <c r="J249" s="42">
        <f>SUMIFS('Demand forecast'!$I$9:$I$5832,'Demand forecast'!$B$9:$B$5832,$B249,'Demand forecast'!$C$9:$C$5832,J$6-0)</f>
        <v>24.340699999999998</v>
      </c>
      <c r="K249" s="42">
        <f>SUMIFS('Demand forecast'!$I$9:$I$5832,'Demand forecast'!$B$9:$B$5832,$B249,'Demand forecast'!$C$9:$C$5832,K$6-0)</f>
        <v>26.985512351000001</v>
      </c>
      <c r="L249" s="42">
        <f>SUMIFS('Demand forecast'!$I$9:$I$5832,'Demand forecast'!$B$9:$B$5832,$B249,'Demand forecast'!$C$9:$C$5832,L$6-0)</f>
        <v>32.186165003866407</v>
      </c>
      <c r="M249" s="42">
        <f>SUMIFS('Demand forecast'!$I$9:$I$5832,'Demand forecast'!$B$9:$B$5832,$B249,'Demand forecast'!$C$9:$C$5832,M$6-0)</f>
        <v>46.452672404834772</v>
      </c>
      <c r="N249" s="42">
        <f>SUMIFS('Demand forecast'!$I$9:$I$5832,'Demand forecast'!$B$9:$B$5832,$B249,'Demand forecast'!$C$9:$C$5832,N$6-0)</f>
        <v>57.428166883037512</v>
      </c>
      <c r="O249" s="42">
        <f>SUMIFS('Demand forecast'!$I$9:$I$5832,'Demand forecast'!$B$9:$B$5832,$B249,'Demand forecast'!$C$9:$C$5832,O$6-0)</f>
        <v>67.78115671586086</v>
      </c>
      <c r="P249" s="42">
        <f>SUMIFS('Demand forecast'!$I$9:$I$5832,'Demand forecast'!$B$9:$B$5832,$B249,'Demand forecast'!$C$9:$C$5832,P$6-0)</f>
        <v>74.408140591366447</v>
      </c>
      <c r="Q249" s="42">
        <f>SUMIFS('Demand forecast'!$I$9:$I$5832,'Demand forecast'!$B$9:$B$5832,$B249,'Demand forecast'!$C$9:$C$5832,Q$6-0)</f>
        <v>80.902189642825434</v>
      </c>
      <c r="R249" s="42">
        <f>SUMIFS('Demand forecast'!$I$9:$I$5832,'Demand forecast'!$B$9:$B$5832,$B249,'Demand forecast'!$C$9:$C$5832,R$6-0)</f>
        <v>86.095864506528756</v>
      </c>
      <c r="S249" s="42">
        <f>SUMIFS('Demand forecast'!$I$9:$I$5832,'Demand forecast'!$B$9:$B$5832,$B249,'Demand forecast'!$C$9:$C$5832,S$6-0)</f>
        <v>89.476746003736636</v>
      </c>
      <c r="T249" s="42">
        <f>SUMIFS('Demand forecast'!$I$9:$I$5832,'Demand forecast'!$B$9:$B$5832,$B249,'Demand forecast'!$C$9:$C$5832,T$6-0)</f>
        <v>92.871091830124854</v>
      </c>
      <c r="U249" s="42">
        <f>SUMIFS('Demand forecast'!$I$9:$I$5832,'Demand forecast'!$B$9:$B$5832,$B249,'Demand forecast'!$C$9:$C$5832,U$6-0)</f>
        <v>96.133061816991543</v>
      </c>
    </row>
    <row r="250" spans="2:21" ht="15">
      <c r="B250" s="6" t="s">
        <v>143</v>
      </c>
      <c r="C250" s="6" t="str">
        <f>INDEX('Demand forecast'!$M$9:$M$5832,MATCH($B250,'Demand forecast'!$B$9:$B$5832,0))</f>
        <v>No</v>
      </c>
      <c r="D250" s="25">
        <f t="shared" si="8"/>
        <v>0.12980960934028496</v>
      </c>
      <c r="E250" s="6" t="str">
        <f t="shared" si="9"/>
        <v>High growth</v>
      </c>
      <c r="F250" s="42">
        <f>SUMIFS('Demand forecast'!$I$9:$I$5832,'Demand forecast'!$B$9:$B$5832,$B250,'Demand forecast'!$C$9:$C$5832,F$6-0)</f>
        <v>4.57</v>
      </c>
      <c r="G250" s="42">
        <f>SUMIFS('Demand forecast'!$I$9:$I$5832,'Demand forecast'!$B$9:$B$5832,$B250,'Demand forecast'!$C$9:$C$5832,G$6-0)</f>
        <v>6.89</v>
      </c>
      <c r="H250" s="42">
        <f>SUMIFS('Demand forecast'!$I$9:$I$5832,'Demand forecast'!$B$9:$B$5832,$B250,'Demand forecast'!$C$9:$C$5832,H$6-0)</f>
        <v>8.4380000000000006</v>
      </c>
      <c r="I250" s="42">
        <f>SUMIFS('Demand forecast'!$I$9:$I$5832,'Demand forecast'!$B$9:$B$5832,$B250,'Demand forecast'!$C$9:$C$5832,I$6-0)</f>
        <v>10.34</v>
      </c>
      <c r="J250" s="42">
        <f>SUMIFS('Demand forecast'!$I$9:$I$5832,'Demand forecast'!$B$9:$B$5832,$B250,'Demand forecast'!$C$9:$C$5832,J$6-0)</f>
        <v>11.297000000000001</v>
      </c>
      <c r="K250" s="42">
        <f>SUMIFS('Demand forecast'!$I$9:$I$5832,'Demand forecast'!$B$9:$B$5832,$B250,'Demand forecast'!$C$9:$C$5832,K$6-0)</f>
        <v>11.81</v>
      </c>
      <c r="L250" s="42">
        <f>SUMIFS('Demand forecast'!$I$9:$I$5832,'Demand forecast'!$B$9:$B$5832,$B250,'Demand forecast'!$C$9:$C$5832,L$6-0)</f>
        <v>13.500100749562465</v>
      </c>
      <c r="M250" s="42">
        <f>SUMIFS('Demand forecast'!$I$9:$I$5832,'Demand forecast'!$B$9:$B$5832,$B250,'Demand forecast'!$C$9:$C$5832,M$6-0)</f>
        <v>19.731079548577362</v>
      </c>
      <c r="N250" s="42">
        <f>SUMIFS('Demand forecast'!$I$9:$I$5832,'Demand forecast'!$B$9:$B$5832,$B250,'Demand forecast'!$C$9:$C$5832,N$6-0)</f>
        <v>23.500060364730157</v>
      </c>
      <c r="O250" s="42">
        <f>SUMIFS('Demand forecast'!$I$9:$I$5832,'Demand forecast'!$B$9:$B$5832,$B250,'Demand forecast'!$C$9:$C$5832,O$6-0)</f>
        <v>26.406446594090536</v>
      </c>
      <c r="P250" s="42">
        <f>SUMIFS('Demand forecast'!$I$9:$I$5832,'Demand forecast'!$B$9:$B$5832,$B250,'Demand forecast'!$C$9:$C$5832,P$6-0)</f>
        <v>29.399727520987149</v>
      </c>
      <c r="Q250" s="42">
        <f>SUMIFS('Demand forecast'!$I$9:$I$5832,'Demand forecast'!$B$9:$B$5832,$B250,'Demand forecast'!$C$9:$C$5832,Q$6-0)</f>
        <v>32.457145901119183</v>
      </c>
      <c r="R250" s="42">
        <f>SUMIFS('Demand forecast'!$I$9:$I$5832,'Demand forecast'!$B$9:$B$5832,$B250,'Demand forecast'!$C$9:$C$5832,R$6-0)</f>
        <v>35.589575501617603</v>
      </c>
      <c r="S250" s="42">
        <f>SUMIFS('Demand forecast'!$I$9:$I$5832,'Demand forecast'!$B$9:$B$5832,$B250,'Demand forecast'!$C$9:$C$5832,S$6-0)</f>
        <v>37.143959982977975</v>
      </c>
      <c r="T250" s="42">
        <f>SUMIFS('Demand forecast'!$I$9:$I$5832,'Demand forecast'!$B$9:$B$5832,$B250,'Demand forecast'!$C$9:$C$5832,T$6-0)</f>
        <v>38.818686702261544</v>
      </c>
      <c r="U250" s="42">
        <f>SUMIFS('Demand forecast'!$I$9:$I$5832,'Demand forecast'!$B$9:$B$5832,$B250,'Demand forecast'!$C$9:$C$5832,U$6-0)</f>
        <v>40.493413421545114</v>
      </c>
    </row>
    <row r="251" spans="2:21" ht="15">
      <c r="B251" s="6" t="s">
        <v>118</v>
      </c>
      <c r="C251" s="6" t="str">
        <f>INDEX('Demand forecast'!$M$9:$M$5832,MATCH($B251,'Demand forecast'!$B$9:$B$5832,0))</f>
        <v>No</v>
      </c>
      <c r="D251" s="25">
        <f t="shared" si="8"/>
        <v>1.1669168215013848E-2</v>
      </c>
      <c r="E251" s="6" t="str">
        <f t="shared" si="9"/>
        <v>Small growth</v>
      </c>
      <c r="F251" s="42">
        <f>SUMIFS('Demand forecast'!$I$9:$I$5832,'Demand forecast'!$B$9:$B$5832,$B251,'Demand forecast'!$C$9:$C$5832,F$6-0)</f>
        <v>85.433000000000007</v>
      </c>
      <c r="G251" s="42">
        <f>SUMIFS('Demand forecast'!$I$9:$I$5832,'Demand forecast'!$B$9:$B$5832,$B251,'Demand forecast'!$C$9:$C$5832,G$6-0)</f>
        <v>80.56</v>
      </c>
      <c r="H251" s="42">
        <f>SUMIFS('Demand forecast'!$I$9:$I$5832,'Demand forecast'!$B$9:$B$5832,$B251,'Demand forecast'!$C$9:$C$5832,H$6-0)</f>
        <v>79.558217053215913</v>
      </c>
      <c r="I251" s="42">
        <f>SUMIFS('Demand forecast'!$I$9:$I$5832,'Demand forecast'!$B$9:$B$5832,$B251,'Demand forecast'!$C$9:$C$5832,I$6-0)</f>
        <v>75.353899999999996</v>
      </c>
      <c r="J251" s="42">
        <f>SUMIFS('Demand forecast'!$I$9:$I$5832,'Demand forecast'!$B$9:$B$5832,$B251,'Demand forecast'!$C$9:$C$5832,J$6-0)</f>
        <v>78.381799999999998</v>
      </c>
      <c r="K251" s="42">
        <f>SUMIFS('Demand forecast'!$I$9:$I$5832,'Demand forecast'!$B$9:$B$5832,$B251,'Demand forecast'!$C$9:$C$5832,K$6-0)</f>
        <v>78.940174904000003</v>
      </c>
      <c r="L251" s="42">
        <f>SUMIFS('Demand forecast'!$I$9:$I$5832,'Demand forecast'!$B$9:$B$5832,$B251,'Demand forecast'!$C$9:$C$5832,L$6-0)</f>
        <v>83.251665129826023</v>
      </c>
      <c r="M251" s="42">
        <f>SUMIFS('Demand forecast'!$I$9:$I$5832,'Demand forecast'!$B$9:$B$5832,$B251,'Demand forecast'!$C$9:$C$5832,M$6-0)</f>
        <v>85.620940917609602</v>
      </c>
      <c r="N251" s="42">
        <f>SUMIFS('Demand forecast'!$I$9:$I$5832,'Demand forecast'!$B$9:$B$5832,$B251,'Demand forecast'!$C$9:$C$5832,N$6-0)</f>
        <v>86.85501579891195</v>
      </c>
      <c r="O251" s="42">
        <f>SUMIFS('Demand forecast'!$I$9:$I$5832,'Demand forecast'!$B$9:$B$5832,$B251,'Demand forecast'!$C$9:$C$5832,O$6-0)</f>
        <v>87.291195137976715</v>
      </c>
      <c r="P251" s="42">
        <f>SUMIFS('Demand forecast'!$I$9:$I$5832,'Demand forecast'!$B$9:$B$5832,$B251,'Demand forecast'!$C$9:$C$5832,P$6-0)</f>
        <v>88.215176056093355</v>
      </c>
      <c r="Q251" s="42">
        <f>SUMIFS('Demand forecast'!$I$9:$I$5832,'Demand forecast'!$B$9:$B$5832,$B251,'Demand forecast'!$C$9:$C$5832,Q$6-0)</f>
        <v>89.193281071422831</v>
      </c>
      <c r="R251" s="42">
        <f>SUMIFS('Demand forecast'!$I$9:$I$5832,'Demand forecast'!$B$9:$B$5832,$B251,'Demand forecast'!$C$9:$C$5832,R$6-0)</f>
        <v>90.2060441309617</v>
      </c>
      <c r="S251" s="42">
        <f>SUMIFS('Demand forecast'!$I$9:$I$5832,'Demand forecast'!$B$9:$B$5832,$B251,'Demand forecast'!$C$9:$C$5832,S$6-0)</f>
        <v>90.994014409623389</v>
      </c>
      <c r="T251" s="42">
        <f>SUMIFS('Demand forecast'!$I$9:$I$5832,'Demand forecast'!$B$9:$B$5832,$B251,'Demand forecast'!$C$9:$C$5832,T$6-0)</f>
        <v>91.801222549200588</v>
      </c>
      <c r="U251" s="42">
        <f>SUMIFS('Demand forecast'!$I$9:$I$5832,'Demand forecast'!$B$9:$B$5832,$B251,'Demand forecast'!$C$9:$C$5832,U$6-0)</f>
        <v>92.414381186575085</v>
      </c>
    </row>
    <row r="252" spans="2:21" ht="15">
      <c r="B252" s="6" t="s">
        <v>160</v>
      </c>
      <c r="C252" s="6" t="str">
        <f>INDEX('Demand forecast'!$M$9:$M$5832,MATCH($B252,'Demand forecast'!$B$9:$B$5832,0))</f>
        <v>No</v>
      </c>
      <c r="D252" s="25">
        <f t="shared" si="8"/>
        <v>2.8910629821317091E-2</v>
      </c>
      <c r="E252" s="6" t="str">
        <f t="shared" si="9"/>
        <v>High growth</v>
      </c>
      <c r="F252" s="42">
        <f>SUMIFS('Demand forecast'!$I$9:$I$5832,'Demand forecast'!$B$9:$B$5832,$B252,'Demand forecast'!$C$9:$C$5832,F$6-0)</f>
        <v>40.004000000000005</v>
      </c>
      <c r="G252" s="42">
        <f>SUMIFS('Demand forecast'!$I$9:$I$5832,'Demand forecast'!$B$9:$B$5832,$B252,'Demand forecast'!$C$9:$C$5832,G$6-0)</f>
        <v>36.93</v>
      </c>
      <c r="H252" s="42">
        <f>SUMIFS('Demand forecast'!$I$9:$I$5832,'Demand forecast'!$B$9:$B$5832,$B252,'Demand forecast'!$C$9:$C$5832,H$6-0)</f>
        <v>38.967986447497843</v>
      </c>
      <c r="I252" s="42">
        <f>SUMIFS('Demand forecast'!$I$9:$I$5832,'Demand forecast'!$B$9:$B$5832,$B252,'Demand forecast'!$C$9:$C$5832,I$6-0)</f>
        <v>36.0456</v>
      </c>
      <c r="J252" s="42">
        <f>SUMIFS('Demand forecast'!$I$9:$I$5832,'Demand forecast'!$B$9:$B$5832,$B252,'Demand forecast'!$C$9:$C$5832,J$6-0)</f>
        <v>36.479599999999998</v>
      </c>
      <c r="K252" s="42">
        <f>SUMIFS('Demand forecast'!$I$9:$I$5832,'Demand forecast'!$B$9:$B$5832,$B252,'Demand forecast'!$C$9:$C$5832,K$6-0)</f>
        <v>38.053596501999998</v>
      </c>
      <c r="L252" s="42">
        <f>SUMIFS('Demand forecast'!$I$9:$I$5832,'Demand forecast'!$B$9:$B$5832,$B252,'Demand forecast'!$C$9:$C$5832,L$6-0)</f>
        <v>39.566452101614999</v>
      </c>
      <c r="M252" s="42">
        <f>SUMIFS('Demand forecast'!$I$9:$I$5832,'Demand forecast'!$B$9:$B$5832,$B252,'Demand forecast'!$C$9:$C$5832,M$6-0)</f>
        <v>42.239518326795</v>
      </c>
      <c r="N252" s="42">
        <f>SUMIFS('Demand forecast'!$I$9:$I$5832,'Demand forecast'!$B$9:$B$5832,$B252,'Demand forecast'!$C$9:$C$5832,N$6-0)</f>
        <v>43.856722802095916</v>
      </c>
      <c r="O252" s="42">
        <f>SUMIFS('Demand forecast'!$I$9:$I$5832,'Demand forecast'!$B$9:$B$5832,$B252,'Demand forecast'!$C$9:$C$5832,O$6-0)</f>
        <v>45.441136978833534</v>
      </c>
      <c r="P252" s="42">
        <f>SUMIFS('Demand forecast'!$I$9:$I$5832,'Demand forecast'!$B$9:$B$5832,$B252,'Demand forecast'!$C$9:$C$5832,P$6-0)</f>
        <v>46.70511696758917</v>
      </c>
      <c r="Q252" s="42">
        <f>SUMIFS('Demand forecast'!$I$9:$I$5832,'Demand forecast'!$B$9:$B$5832,$B252,'Demand forecast'!$C$9:$C$5832,Q$6-0)</f>
        <v>47.833032988872127</v>
      </c>
      <c r="R252" s="42">
        <f>SUMIFS('Demand forecast'!$I$9:$I$5832,'Demand forecast'!$B$9:$B$5832,$B252,'Demand forecast'!$C$9:$C$5832,R$6-0)</f>
        <v>48.861440869726856</v>
      </c>
      <c r="S252" s="42">
        <f>SUMIFS('Demand forecast'!$I$9:$I$5832,'Demand forecast'!$B$9:$B$5832,$B252,'Demand forecast'!$C$9:$C$5832,S$6-0)</f>
        <v>49.736035334313982</v>
      </c>
      <c r="T252" s="42">
        <f>SUMIFS('Demand forecast'!$I$9:$I$5832,'Demand forecast'!$B$9:$B$5832,$B252,'Demand forecast'!$C$9:$C$5832,T$6-0)</f>
        <v>50.529270768575863</v>
      </c>
      <c r="U252" s="42">
        <f>SUMIFS('Demand forecast'!$I$9:$I$5832,'Demand forecast'!$B$9:$B$5832,$B252,'Demand forecast'!$C$9:$C$5832,U$6-0)</f>
        <v>51.135910730195278</v>
      </c>
    </row>
    <row r="253" spans="2:21" ht="15">
      <c r="B253" s="6" t="s">
        <v>89</v>
      </c>
      <c r="C253" s="6" t="str">
        <f>INDEX('Demand forecast'!$M$9:$M$5832,MATCH($B253,'Demand forecast'!$B$9:$B$5832,0))</f>
        <v>No</v>
      </c>
      <c r="D253" s="25">
        <f t="shared" si="8"/>
        <v>1.6371837941394407E-2</v>
      </c>
      <c r="E253" s="6" t="str">
        <f t="shared" si="9"/>
        <v>Small growth</v>
      </c>
      <c r="F253" s="42">
        <f>SUMIFS('Demand forecast'!$I$9:$I$5832,'Demand forecast'!$B$9:$B$5832,$B253,'Demand forecast'!$C$9:$C$5832,F$6-0)</f>
        <v>13.656000000000001</v>
      </c>
      <c r="G253" s="42">
        <f>SUMIFS('Demand forecast'!$I$9:$I$5832,'Demand forecast'!$B$9:$B$5832,$B253,'Demand forecast'!$C$9:$C$5832,G$6-0)</f>
        <v>11.544</v>
      </c>
      <c r="H253" s="42">
        <f>SUMIFS('Demand forecast'!$I$9:$I$5832,'Demand forecast'!$B$9:$B$5832,$B253,'Demand forecast'!$C$9:$C$5832,H$6-0)</f>
        <v>13.605</v>
      </c>
      <c r="I253" s="42">
        <f>SUMIFS('Demand forecast'!$I$9:$I$5832,'Demand forecast'!$B$9:$B$5832,$B253,'Demand forecast'!$C$9:$C$5832,I$6-0)</f>
        <v>14.355</v>
      </c>
      <c r="J253" s="42">
        <f>SUMIFS('Demand forecast'!$I$9:$I$5832,'Demand forecast'!$B$9:$B$5832,$B253,'Demand forecast'!$C$9:$C$5832,J$6-0)</f>
        <v>12.052</v>
      </c>
      <c r="K253" s="42">
        <f>SUMIFS('Demand forecast'!$I$9:$I$5832,'Demand forecast'!$B$9:$B$5832,$B253,'Demand forecast'!$C$9:$C$5832,K$6-0)</f>
        <v>12</v>
      </c>
      <c r="L253" s="42">
        <f>SUMIFS('Demand forecast'!$I$9:$I$5832,'Demand forecast'!$B$9:$B$5832,$B253,'Demand forecast'!$C$9:$C$5832,L$6-0)</f>
        <v>12.131636084375382</v>
      </c>
      <c r="M253" s="42">
        <f>SUMIFS('Demand forecast'!$I$9:$I$5832,'Demand forecast'!$B$9:$B$5832,$B253,'Demand forecast'!$C$9:$C$5832,M$6-0)</f>
        <v>12.842677048422379</v>
      </c>
      <c r="N253" s="42">
        <f>SUMIFS('Demand forecast'!$I$9:$I$5832,'Demand forecast'!$B$9:$B$5832,$B253,'Demand forecast'!$C$9:$C$5832,N$6-0)</f>
        <v>12.984787396658469</v>
      </c>
      <c r="O253" s="42">
        <f>SUMIFS('Demand forecast'!$I$9:$I$5832,'Demand forecast'!$B$9:$B$5832,$B253,'Demand forecast'!$C$9:$C$5832,O$6-0)</f>
        <v>12.737715416539801</v>
      </c>
      <c r="P253" s="42">
        <f>SUMIFS('Demand forecast'!$I$9:$I$5832,'Demand forecast'!$B$9:$B$5832,$B253,'Demand forecast'!$C$9:$C$5832,P$6-0)</f>
        <v>12.782467405609848</v>
      </c>
      <c r="Q253" s="42">
        <f>SUMIFS('Demand forecast'!$I$9:$I$5832,'Demand forecast'!$B$9:$B$5832,$B253,'Demand forecast'!$C$9:$C$5832,Q$6-0)</f>
        <v>12.920079315189348</v>
      </c>
      <c r="R253" s="42">
        <f>SUMIFS('Demand forecast'!$I$9:$I$5832,'Demand forecast'!$B$9:$B$5832,$B253,'Demand forecast'!$C$9:$C$5832,R$6-0)</f>
        <v>13.150743893298543</v>
      </c>
      <c r="S253" s="42">
        <f>SUMIFS('Demand forecast'!$I$9:$I$5832,'Demand forecast'!$B$9:$B$5832,$B253,'Demand forecast'!$C$9:$C$5832,S$6-0)</f>
        <v>13.374595082962033</v>
      </c>
      <c r="T253" s="42">
        <f>SUMIFS('Demand forecast'!$I$9:$I$5832,'Demand forecast'!$B$9:$B$5832,$B253,'Demand forecast'!$C$9:$C$5832,T$6-0)</f>
        <v>13.707715765375074</v>
      </c>
      <c r="U253" s="42">
        <f>SUMIFS('Demand forecast'!$I$9:$I$5832,'Demand forecast'!$B$9:$B$5832,$B253,'Demand forecast'!$C$9:$C$5832,U$6-0)</f>
        <v>14.040836447788115</v>
      </c>
    </row>
    <row r="254" spans="2:21" ht="15">
      <c r="B254" s="6" t="s">
        <v>97</v>
      </c>
      <c r="C254" s="6" t="str">
        <f>INDEX('Demand forecast'!$M$9:$M$5832,MATCH($B254,'Demand forecast'!$B$9:$B$5832,0))</f>
        <v>No</v>
      </c>
      <c r="D254" s="25">
        <f t="shared" si="8"/>
        <v>9.5523605894052288E-3</v>
      </c>
      <c r="E254" s="6" t="str">
        <f t="shared" si="9"/>
        <v>Small growth</v>
      </c>
      <c r="F254" s="42">
        <f>SUMIFS('Demand forecast'!$I$9:$I$5832,'Demand forecast'!$B$9:$B$5832,$B254,'Demand forecast'!$C$9:$C$5832,F$6-0)</f>
        <v>0.90900000000000003</v>
      </c>
      <c r="G254" s="42">
        <f>SUMIFS('Demand forecast'!$I$9:$I$5832,'Demand forecast'!$B$9:$B$5832,$B254,'Demand forecast'!$C$9:$C$5832,G$6-0)</f>
        <v>0.88600000000000001</v>
      </c>
      <c r="H254" s="42">
        <f>SUMIFS('Demand forecast'!$I$9:$I$5832,'Demand forecast'!$B$9:$B$5832,$B254,'Demand forecast'!$C$9:$C$5832,H$6-0)</f>
        <v>0.95299999999999996</v>
      </c>
      <c r="I254" s="42">
        <f>SUMIFS('Demand forecast'!$I$9:$I$5832,'Demand forecast'!$B$9:$B$5832,$B254,'Demand forecast'!$C$9:$C$5832,I$6-0)</f>
        <v>0.92100000000000004</v>
      </c>
      <c r="J254" s="42">
        <f>SUMIFS('Demand forecast'!$I$9:$I$5832,'Demand forecast'!$B$9:$B$5832,$B254,'Demand forecast'!$C$9:$C$5832,J$6-0)</f>
        <v>0.93600000000000005</v>
      </c>
      <c r="K254" s="42">
        <f>SUMIFS('Demand forecast'!$I$9:$I$5832,'Demand forecast'!$B$9:$B$5832,$B254,'Demand forecast'!$C$9:$C$5832,K$6-0)</f>
        <v>1.0356000000000001</v>
      </c>
      <c r="L254" s="42">
        <f>SUMIFS('Demand forecast'!$I$9:$I$5832,'Demand forecast'!$B$9:$B$5832,$B254,'Demand forecast'!$C$9:$C$5832,L$6-0)</f>
        <v>1.0622720919201811</v>
      </c>
      <c r="M254" s="42">
        <f>SUMIFS('Demand forecast'!$I$9:$I$5832,'Demand forecast'!$B$9:$B$5832,$B254,'Demand forecast'!$C$9:$C$5832,M$6-0)</f>
        <v>1.0566133739361157</v>
      </c>
      <c r="N254" s="42">
        <f>SUMIFS('Demand forecast'!$I$9:$I$5832,'Demand forecast'!$B$9:$B$5832,$B254,'Demand forecast'!$C$9:$C$5832,N$6-0)</f>
        <v>1.0662478107293858</v>
      </c>
      <c r="O254" s="42">
        <f>SUMIFS('Demand forecast'!$I$9:$I$5832,'Demand forecast'!$B$9:$B$5832,$B254,'Demand forecast'!$C$9:$C$5832,O$6-0)</f>
        <v>1.0535110212630541</v>
      </c>
      <c r="P254" s="42">
        <f>SUMIFS('Demand forecast'!$I$9:$I$5832,'Demand forecast'!$B$9:$B$5832,$B254,'Demand forecast'!$C$9:$C$5832,P$6-0)</f>
        <v>1.0590876706919006</v>
      </c>
      <c r="Q254" s="42">
        <f>SUMIFS('Demand forecast'!$I$9:$I$5832,'Demand forecast'!$B$9:$B$5832,$B254,'Demand forecast'!$C$9:$C$5832,Q$6-0)</f>
        <v>1.0710216966694943</v>
      </c>
      <c r="R254" s="42">
        <f>SUMIFS('Demand forecast'!$I$9:$I$5832,'Demand forecast'!$B$9:$B$5832,$B254,'Demand forecast'!$C$9:$C$5832,R$6-0)</f>
        <v>1.0888155121226348</v>
      </c>
      <c r="S254" s="42">
        <f>SUMIFS('Demand forecast'!$I$9:$I$5832,'Demand forecast'!$B$9:$B$5832,$B254,'Demand forecast'!$C$9:$C$5832,S$6-0)</f>
        <v>1.1061979528594359</v>
      </c>
      <c r="T254" s="42">
        <f>SUMIFS('Demand forecast'!$I$9:$I$5832,'Demand forecast'!$B$9:$B$5832,$B254,'Demand forecast'!$C$9:$C$5832,T$6-0)</f>
        <v>1.1316816362792983</v>
      </c>
      <c r="U254" s="42">
        <f>SUMIFS('Demand forecast'!$I$9:$I$5832,'Demand forecast'!$B$9:$B$5832,$B254,'Demand forecast'!$C$9:$C$5832,U$6-0)</f>
        <v>1.1571653196991607</v>
      </c>
    </row>
    <row r="255" spans="2:21" ht="15">
      <c r="B255" s="6" t="s">
        <v>123</v>
      </c>
      <c r="C255" s="6" t="str">
        <f>INDEX('Demand forecast'!$M$9:$M$5832,MATCH($B255,'Demand forecast'!$B$9:$B$5832,0))</f>
        <v>No</v>
      </c>
      <c r="D255" s="25">
        <f t="shared" si="8"/>
        <v>8.7558916870038583E-3</v>
      </c>
      <c r="E255" s="6" t="str">
        <f t="shared" si="9"/>
        <v>Small growth</v>
      </c>
      <c r="F255" s="42">
        <f>SUMIFS('Demand forecast'!$I$9:$I$5832,'Demand forecast'!$B$9:$B$5832,$B255,'Demand forecast'!$C$9:$C$5832,F$6-0)</f>
        <v>2.7719999999999998</v>
      </c>
      <c r="G255" s="42">
        <f>SUMIFS('Demand forecast'!$I$9:$I$5832,'Demand forecast'!$B$9:$B$5832,$B255,'Demand forecast'!$C$9:$C$5832,G$6-0)</f>
        <v>2.7839999999999998</v>
      </c>
      <c r="H255" s="42">
        <f>SUMIFS('Demand forecast'!$I$9:$I$5832,'Demand forecast'!$B$9:$B$5832,$B255,'Demand forecast'!$C$9:$C$5832,H$6-0)</f>
        <v>2.4529999999999998</v>
      </c>
      <c r="I255" s="42">
        <f>SUMIFS('Demand forecast'!$I$9:$I$5832,'Demand forecast'!$B$9:$B$5832,$B255,'Demand forecast'!$C$9:$C$5832,I$6-0)</f>
        <v>2.2850000000000001</v>
      </c>
      <c r="J255" s="42">
        <f>SUMIFS('Demand forecast'!$I$9:$I$5832,'Demand forecast'!$B$9:$B$5832,$B255,'Demand forecast'!$C$9:$C$5832,J$6-0)</f>
        <v>2.31</v>
      </c>
      <c r="K255" s="42">
        <f>SUMIFS('Demand forecast'!$I$9:$I$5832,'Demand forecast'!$B$9:$B$5832,$B255,'Demand forecast'!$C$9:$C$5832,K$6-0)</f>
        <v>2.4900000000000002</v>
      </c>
      <c r="L255" s="42">
        <f>SUMIFS('Demand forecast'!$I$9:$I$5832,'Demand forecast'!$B$9:$B$5832,$B255,'Demand forecast'!$C$9:$C$5832,L$6-0)</f>
        <v>3.0544263363270141</v>
      </c>
      <c r="M255" s="42">
        <f>SUMIFS('Demand forecast'!$I$9:$I$5832,'Demand forecast'!$B$9:$B$5832,$B255,'Demand forecast'!$C$9:$C$5832,M$6-0)</f>
        <v>3.1806139081841889</v>
      </c>
      <c r="N255" s="42">
        <f>SUMIFS('Demand forecast'!$I$9:$I$5832,'Demand forecast'!$B$9:$B$5832,$B255,'Demand forecast'!$C$9:$C$5832,N$6-0)</f>
        <v>3.1950788339291516</v>
      </c>
      <c r="O255" s="42">
        <f>SUMIFS('Demand forecast'!$I$9:$I$5832,'Demand forecast'!$B$9:$B$5832,$B255,'Demand forecast'!$C$9:$C$5832,O$6-0)</f>
        <v>3.1722218066653105</v>
      </c>
      <c r="P255" s="42">
        <f>SUMIFS('Demand forecast'!$I$9:$I$5832,'Demand forecast'!$B$9:$B$5832,$B255,'Demand forecast'!$C$9:$C$5832,P$6-0)</f>
        <v>3.1771077236850185</v>
      </c>
      <c r="Q255" s="42">
        <f>SUMIFS('Demand forecast'!$I$9:$I$5832,'Demand forecast'!$B$9:$B$5832,$B255,'Demand forecast'!$C$9:$C$5832,Q$6-0)</f>
        <v>3.1917853763789563</v>
      </c>
      <c r="R255" s="42">
        <f>SUMIFS('Demand forecast'!$I$9:$I$5832,'Demand forecast'!$B$9:$B$5832,$B255,'Demand forecast'!$C$9:$C$5832,R$6-0)</f>
        <v>3.2150139670353171</v>
      </c>
      <c r="S255" s="42">
        <f>SUMIFS('Demand forecast'!$I$9:$I$5832,'Demand forecast'!$B$9:$B$5832,$B255,'Demand forecast'!$C$9:$C$5832,S$6-0)</f>
        <v>3.2363913123960089</v>
      </c>
      <c r="T255" s="42">
        <f>SUMIFS('Demand forecast'!$I$9:$I$5832,'Demand forecast'!$B$9:$B$5832,$B255,'Demand forecast'!$C$9:$C$5832,T$6-0)</f>
        <v>3.2700601502074989</v>
      </c>
      <c r="U255" s="42">
        <f>SUMIFS('Demand forecast'!$I$9:$I$5832,'Demand forecast'!$B$9:$B$5832,$B255,'Demand forecast'!$C$9:$C$5832,U$6-0)</f>
        <v>3.3037289880189893</v>
      </c>
    </row>
    <row r="256" spans="2:21" ht="15">
      <c r="B256" s="6" t="s">
        <v>243</v>
      </c>
      <c r="C256" s="6" t="str">
        <f>INDEX('Demand forecast'!$M$9:$M$5832,MATCH($B256,'Demand forecast'!$B$9:$B$5832,0))</f>
        <v>Yes</v>
      </c>
      <c r="D256" s="25">
        <f t="shared" si="8"/>
        <v>0</v>
      </c>
      <c r="E256" s="6" t="str">
        <f t="shared" si="9"/>
        <v>Steady/falling</v>
      </c>
      <c r="F256" s="42">
        <f>SUMIFS('Demand forecast'!$I$9:$I$5832,'Demand forecast'!$B$9:$B$5832,$B256,'Demand forecast'!$C$9:$C$5832,F$6-0)</f>
        <v>4.694</v>
      </c>
      <c r="G256" s="42">
        <f>SUMIFS('Demand forecast'!$I$9:$I$5832,'Demand forecast'!$B$9:$B$5832,$B256,'Demand forecast'!$C$9:$C$5832,G$6-0)</f>
        <v>5.1369999999999996</v>
      </c>
      <c r="H256" s="42">
        <f>SUMIFS('Demand forecast'!$I$9:$I$5832,'Demand forecast'!$B$9:$B$5832,$B256,'Demand forecast'!$C$9:$C$5832,H$6-0)</f>
        <v>1.8720000000000001</v>
      </c>
      <c r="I256" s="42">
        <f>SUMIFS('Demand forecast'!$I$9:$I$5832,'Demand forecast'!$B$9:$B$5832,$B256,'Demand forecast'!$C$9:$C$5832,I$6-0)</f>
        <v>1.9159999999999999</v>
      </c>
      <c r="J256" s="42">
        <f>SUMIFS('Demand forecast'!$I$9:$I$5832,'Demand forecast'!$B$9:$B$5832,$B256,'Demand forecast'!$C$9:$C$5832,J$6-0)</f>
        <v>5.4340000000000002</v>
      </c>
      <c r="K256" s="42">
        <f>SUMIFS('Demand forecast'!$I$9:$I$5832,'Demand forecast'!$B$9:$B$5832,$B256,'Demand forecast'!$C$9:$C$5832,K$6-0)</f>
        <v>5.3507999999999996</v>
      </c>
      <c r="L256" s="42">
        <f>SUMIFS('Demand forecast'!$I$9:$I$5832,'Demand forecast'!$B$9:$B$5832,$B256,'Demand forecast'!$C$9:$C$5832,L$6-0)</f>
        <v>5.3507999999999996</v>
      </c>
      <c r="M256" s="42">
        <f>SUMIFS('Demand forecast'!$I$9:$I$5832,'Demand forecast'!$B$9:$B$5832,$B256,'Demand forecast'!$C$9:$C$5832,M$6-0)</f>
        <v>5.3507999999999996</v>
      </c>
      <c r="N256" s="42">
        <f>SUMIFS('Demand forecast'!$I$9:$I$5832,'Demand forecast'!$B$9:$B$5832,$B256,'Demand forecast'!$C$9:$C$5832,N$6-0)</f>
        <v>5.3507999999999996</v>
      </c>
      <c r="O256" s="42">
        <f>SUMIFS('Demand forecast'!$I$9:$I$5832,'Demand forecast'!$B$9:$B$5832,$B256,'Demand forecast'!$C$9:$C$5832,O$6-0)</f>
        <v>5.3507999999999996</v>
      </c>
      <c r="P256" s="42">
        <f>SUMIFS('Demand forecast'!$I$9:$I$5832,'Demand forecast'!$B$9:$B$5832,$B256,'Demand forecast'!$C$9:$C$5832,P$6-0)</f>
        <v>5.3507999999999996</v>
      </c>
      <c r="Q256" s="42">
        <f>SUMIFS('Demand forecast'!$I$9:$I$5832,'Demand forecast'!$B$9:$B$5832,$B256,'Demand forecast'!$C$9:$C$5832,Q$6-0)</f>
        <v>5.3507999999999996</v>
      </c>
      <c r="R256" s="42">
        <f>SUMIFS('Demand forecast'!$I$9:$I$5832,'Demand forecast'!$B$9:$B$5832,$B256,'Demand forecast'!$C$9:$C$5832,R$6-0)</f>
        <v>5.3507999999999996</v>
      </c>
      <c r="S256" s="42">
        <f>SUMIFS('Demand forecast'!$I$9:$I$5832,'Demand forecast'!$B$9:$B$5832,$B256,'Demand forecast'!$C$9:$C$5832,S$6-0)</f>
        <v>5.3507999999999996</v>
      </c>
      <c r="T256" s="42">
        <f>SUMIFS('Demand forecast'!$I$9:$I$5832,'Demand forecast'!$B$9:$B$5832,$B256,'Demand forecast'!$C$9:$C$5832,T$6-0)</f>
        <v>5.3507999999999996</v>
      </c>
      <c r="U256" s="42">
        <f>SUMIFS('Demand forecast'!$I$9:$I$5832,'Demand forecast'!$B$9:$B$5832,$B256,'Demand forecast'!$C$9:$C$5832,U$6-0)</f>
        <v>5.3507999999999996</v>
      </c>
    </row>
    <row r="257" spans="2:21" ht="15">
      <c r="B257" s="6" t="s">
        <v>254</v>
      </c>
      <c r="C257" s="6" t="str">
        <f>INDEX('Demand forecast'!$M$9:$M$5832,MATCH($B257,'Demand forecast'!$B$9:$B$5832,0))</f>
        <v>Yes</v>
      </c>
      <c r="D257" s="25">
        <f t="shared" si="8"/>
        <v>0</v>
      </c>
      <c r="E257" s="6" t="str">
        <f t="shared" si="9"/>
        <v>Steady/falling</v>
      </c>
      <c r="F257" s="42">
        <f>SUMIFS('Demand forecast'!$I$9:$I$5832,'Demand forecast'!$B$9:$B$5832,$B257,'Demand forecast'!$C$9:$C$5832,F$6-0)</f>
        <v>2.931</v>
      </c>
      <c r="G257" s="42">
        <f>SUMIFS('Demand forecast'!$I$9:$I$5832,'Demand forecast'!$B$9:$B$5832,$B257,'Demand forecast'!$C$9:$C$5832,G$6-0)</f>
        <v>2.823</v>
      </c>
      <c r="H257" s="42">
        <f>SUMIFS('Demand forecast'!$I$9:$I$5832,'Demand forecast'!$B$9:$B$5832,$B257,'Demand forecast'!$C$9:$C$5832,H$6-0)</f>
        <v>2.68</v>
      </c>
      <c r="I257" s="42">
        <f>SUMIFS('Demand forecast'!$I$9:$I$5832,'Demand forecast'!$B$9:$B$5832,$B257,'Demand forecast'!$C$9:$C$5832,I$6-0)</f>
        <v>2.68</v>
      </c>
      <c r="J257" s="42">
        <f>SUMIFS('Demand forecast'!$I$9:$I$5832,'Demand forecast'!$B$9:$B$5832,$B257,'Demand forecast'!$C$9:$C$5832,J$6-0)</f>
        <v>1.423</v>
      </c>
      <c r="K257" s="42">
        <f>SUMIFS('Demand forecast'!$I$9:$I$5832,'Demand forecast'!$B$9:$B$5832,$B257,'Demand forecast'!$C$9:$C$5832,K$6-0)</f>
        <v>1.42</v>
      </c>
      <c r="L257" s="42">
        <f>SUMIFS('Demand forecast'!$I$9:$I$5832,'Demand forecast'!$B$9:$B$5832,$B257,'Demand forecast'!$C$9:$C$5832,L$6-0)</f>
        <v>1.42</v>
      </c>
      <c r="M257" s="42">
        <f>SUMIFS('Demand forecast'!$I$9:$I$5832,'Demand forecast'!$B$9:$B$5832,$B257,'Demand forecast'!$C$9:$C$5832,M$6-0)</f>
        <v>1.42</v>
      </c>
      <c r="N257" s="42">
        <f>SUMIFS('Demand forecast'!$I$9:$I$5832,'Demand forecast'!$B$9:$B$5832,$B257,'Demand forecast'!$C$9:$C$5832,N$6-0)</f>
        <v>1.42</v>
      </c>
      <c r="O257" s="42">
        <f>SUMIFS('Demand forecast'!$I$9:$I$5832,'Demand forecast'!$B$9:$B$5832,$B257,'Demand forecast'!$C$9:$C$5832,O$6-0)</f>
        <v>1.42</v>
      </c>
      <c r="P257" s="42">
        <f>SUMIFS('Demand forecast'!$I$9:$I$5832,'Demand forecast'!$B$9:$B$5832,$B257,'Demand forecast'!$C$9:$C$5832,P$6-0)</f>
        <v>1.42</v>
      </c>
      <c r="Q257" s="42">
        <f>SUMIFS('Demand forecast'!$I$9:$I$5832,'Demand forecast'!$B$9:$B$5832,$B257,'Demand forecast'!$C$9:$C$5832,Q$6-0)</f>
        <v>1.42</v>
      </c>
      <c r="R257" s="42">
        <f>SUMIFS('Demand forecast'!$I$9:$I$5832,'Demand forecast'!$B$9:$B$5832,$B257,'Demand forecast'!$C$9:$C$5832,R$6-0)</f>
        <v>1.42</v>
      </c>
      <c r="S257" s="42">
        <f>SUMIFS('Demand forecast'!$I$9:$I$5832,'Demand forecast'!$B$9:$B$5832,$B257,'Demand forecast'!$C$9:$C$5832,S$6-0)</f>
        <v>1.42</v>
      </c>
      <c r="T257" s="42">
        <f>SUMIFS('Demand forecast'!$I$9:$I$5832,'Demand forecast'!$B$9:$B$5832,$B257,'Demand forecast'!$C$9:$C$5832,T$6-0)</f>
        <v>1.42</v>
      </c>
      <c r="U257" s="42">
        <f>SUMIFS('Demand forecast'!$I$9:$I$5832,'Demand forecast'!$B$9:$B$5832,$B257,'Demand forecast'!$C$9:$C$5832,U$6-0)</f>
        <v>1.42</v>
      </c>
    </row>
    <row r="258" spans="2:21" ht="15">
      <c r="B258" s="6" t="s">
        <v>19</v>
      </c>
      <c r="C258" s="6" t="str">
        <f>INDEX('Demand forecast'!$M$9:$M$5832,MATCH($B258,'Demand forecast'!$B$9:$B$5832,0))</f>
        <v>No</v>
      </c>
      <c r="D258" s="25">
        <f t="shared" si="8"/>
        <v>6.6319585363896483E-3</v>
      </c>
      <c r="E258" s="6" t="str">
        <f t="shared" si="9"/>
        <v>Small growth</v>
      </c>
      <c r="F258" s="42">
        <f>SUMIFS('Demand forecast'!$I$9:$I$5832,'Demand forecast'!$B$9:$B$5832,$B258,'Demand forecast'!$C$9:$C$5832,F$6-0)</f>
        <v>20.975000000000001</v>
      </c>
      <c r="G258" s="42">
        <f>SUMIFS('Demand forecast'!$I$9:$I$5832,'Demand forecast'!$B$9:$B$5832,$B258,'Demand forecast'!$C$9:$C$5832,G$6-0)</f>
        <v>21.48</v>
      </c>
      <c r="H258" s="42">
        <f>SUMIFS('Demand forecast'!$I$9:$I$5832,'Demand forecast'!$B$9:$B$5832,$B258,'Demand forecast'!$C$9:$C$5832,H$6-0)</f>
        <v>22.656092053076438</v>
      </c>
      <c r="I258" s="42">
        <f>SUMIFS('Demand forecast'!$I$9:$I$5832,'Demand forecast'!$B$9:$B$5832,$B258,'Demand forecast'!$C$9:$C$5832,I$6-0)</f>
        <v>21.995999999999999</v>
      </c>
      <c r="J258" s="42">
        <f>SUMIFS('Demand forecast'!$I$9:$I$5832,'Demand forecast'!$B$9:$B$5832,$B258,'Demand forecast'!$C$9:$C$5832,J$6-0)</f>
        <v>22.6724</v>
      </c>
      <c r="K258" s="42">
        <f>SUMIFS('Demand forecast'!$I$9:$I$5832,'Demand forecast'!$B$9:$B$5832,$B258,'Demand forecast'!$C$9:$C$5832,K$6-0)</f>
        <v>22.830745932999999</v>
      </c>
      <c r="L258" s="42">
        <f>SUMIFS('Demand forecast'!$I$9:$I$5832,'Demand forecast'!$B$9:$B$5832,$B258,'Demand forecast'!$C$9:$C$5832,L$6-0)</f>
        <v>22.637112857197323</v>
      </c>
      <c r="M258" s="42">
        <f>SUMIFS('Demand forecast'!$I$9:$I$5832,'Demand forecast'!$B$9:$B$5832,$B258,'Demand forecast'!$C$9:$C$5832,M$6-0)</f>
        <v>22.839979260708365</v>
      </c>
      <c r="N258" s="42">
        <f>SUMIFS('Demand forecast'!$I$9:$I$5832,'Demand forecast'!$B$9:$B$5832,$B258,'Demand forecast'!$C$9:$C$5832,N$6-0)</f>
        <v>22.961508300174028</v>
      </c>
      <c r="O258" s="42">
        <f>SUMIFS('Demand forecast'!$I$9:$I$5832,'Demand forecast'!$B$9:$B$5832,$B258,'Demand forecast'!$C$9:$C$5832,O$6-0)</f>
        <v>22.740860643181048</v>
      </c>
      <c r="P258" s="42">
        <f>SUMIFS('Demand forecast'!$I$9:$I$5832,'Demand forecast'!$B$9:$B$5832,$B258,'Demand forecast'!$C$9:$C$5832,P$6-0)</f>
        <v>22.794840902124179</v>
      </c>
      <c r="Q258" s="42">
        <f>SUMIFS('Demand forecast'!$I$9:$I$5832,'Demand forecast'!$B$9:$B$5832,$B258,'Demand forecast'!$C$9:$C$5832,Q$6-0)</f>
        <v>22.931909749353807</v>
      </c>
      <c r="R258" s="42">
        <f>SUMIFS('Demand forecast'!$I$9:$I$5832,'Demand forecast'!$B$9:$B$5832,$B258,'Demand forecast'!$C$9:$C$5832,R$6-0)</f>
        <v>23.150187625290204</v>
      </c>
      <c r="S258" s="42">
        <f>SUMIFS('Demand forecast'!$I$9:$I$5832,'Demand forecast'!$B$9:$B$5832,$B258,'Demand forecast'!$C$9:$C$5832,S$6-0)</f>
        <v>23.369940100006637</v>
      </c>
      <c r="T258" s="42">
        <f>SUMIFS('Demand forecast'!$I$9:$I$5832,'Demand forecast'!$B$9:$B$5832,$B258,'Demand forecast'!$C$9:$C$5832,T$6-0)</f>
        <v>23.697305972553309</v>
      </c>
      <c r="U258" s="42">
        <f>SUMIFS('Demand forecast'!$I$9:$I$5832,'Demand forecast'!$B$9:$B$5832,$B258,'Demand forecast'!$C$9:$C$5832,U$6-0)</f>
        <v>24.024671845099981</v>
      </c>
    </row>
    <row r="259" spans="2:21" ht="15">
      <c r="B259" s="6" t="s">
        <v>147</v>
      </c>
      <c r="C259" s="6" t="str">
        <f>INDEX('Demand forecast'!$M$9:$M$5832,MATCH($B259,'Demand forecast'!$B$9:$B$5832,0))</f>
        <v>No</v>
      </c>
      <c r="D259" s="25">
        <f t="shared" si="8"/>
        <v>8.5013396887128057E-3</v>
      </c>
      <c r="E259" s="6" t="str">
        <f t="shared" si="9"/>
        <v>Small growth</v>
      </c>
      <c r="F259" s="42">
        <f>SUMIFS('Demand forecast'!$I$9:$I$5832,'Demand forecast'!$B$9:$B$5832,$B259,'Demand forecast'!$C$9:$C$5832,F$6-0)</f>
        <v>22.824999999999999</v>
      </c>
      <c r="G259" s="42">
        <f>SUMIFS('Demand forecast'!$I$9:$I$5832,'Demand forecast'!$B$9:$B$5832,$B259,'Demand forecast'!$C$9:$C$5832,G$6-0)</f>
        <v>22.68</v>
      </c>
      <c r="H259" s="42">
        <f>SUMIFS('Demand forecast'!$I$9:$I$5832,'Demand forecast'!$B$9:$B$5832,$B259,'Demand forecast'!$C$9:$C$5832,H$6-0)</f>
        <v>26.067664714377599</v>
      </c>
      <c r="I259" s="42">
        <f>SUMIFS('Demand forecast'!$I$9:$I$5832,'Demand forecast'!$B$9:$B$5832,$B259,'Demand forecast'!$C$9:$C$5832,I$6-0)</f>
        <v>23.177399999999999</v>
      </c>
      <c r="J259" s="42">
        <f>SUMIFS('Demand forecast'!$I$9:$I$5832,'Demand forecast'!$B$9:$B$5832,$B259,'Demand forecast'!$C$9:$C$5832,J$6-0)</f>
        <v>23.6861</v>
      </c>
      <c r="K259" s="42">
        <f>SUMIFS('Demand forecast'!$I$9:$I$5832,'Demand forecast'!$B$9:$B$5832,$B259,'Demand forecast'!$C$9:$C$5832,K$6-0)</f>
        <v>23.480340076000001</v>
      </c>
      <c r="L259" s="42">
        <f>SUMIFS('Demand forecast'!$I$9:$I$5832,'Demand forecast'!$B$9:$B$5832,$B259,'Demand forecast'!$C$9:$C$5832,L$6-0)</f>
        <v>23.356998595306926</v>
      </c>
      <c r="M259" s="42">
        <f>SUMIFS('Demand forecast'!$I$9:$I$5832,'Demand forecast'!$B$9:$B$5832,$B259,'Demand forecast'!$C$9:$C$5832,M$6-0)</f>
        <v>23.249432153914942</v>
      </c>
      <c r="N259" s="42">
        <f>SUMIFS('Demand forecast'!$I$9:$I$5832,'Demand forecast'!$B$9:$B$5832,$B259,'Demand forecast'!$C$9:$C$5832,N$6-0)</f>
        <v>23.958713879074747</v>
      </c>
      <c r="O259" s="42">
        <f>SUMIFS('Demand forecast'!$I$9:$I$5832,'Demand forecast'!$B$9:$B$5832,$B259,'Demand forecast'!$C$9:$C$5832,O$6-0)</f>
        <v>23.705933784959072</v>
      </c>
      <c r="P259" s="42">
        <f>SUMIFS('Demand forecast'!$I$9:$I$5832,'Demand forecast'!$B$9:$B$5832,$B259,'Demand forecast'!$C$9:$C$5832,P$6-0)</f>
        <v>23.776292351067845</v>
      </c>
      <c r="Q259" s="42">
        <f>SUMIFS('Demand forecast'!$I$9:$I$5832,'Demand forecast'!$B$9:$B$5832,$B259,'Demand forecast'!$C$9:$C$5832,Q$6-0)</f>
        <v>23.940507509380023</v>
      </c>
      <c r="R259" s="42">
        <f>SUMIFS('Demand forecast'!$I$9:$I$5832,'Demand forecast'!$B$9:$B$5832,$B259,'Demand forecast'!$C$9:$C$5832,R$6-0)</f>
        <v>24.196273784618526</v>
      </c>
      <c r="S259" s="42">
        <f>SUMIFS('Demand forecast'!$I$9:$I$5832,'Demand forecast'!$B$9:$B$5832,$B259,'Demand forecast'!$C$9:$C$5832,S$6-0)</f>
        <v>24.451337977137367</v>
      </c>
      <c r="T259" s="42">
        <f>SUMIFS('Demand forecast'!$I$9:$I$5832,'Demand forecast'!$B$9:$B$5832,$B259,'Demand forecast'!$C$9:$C$5832,T$6-0)</f>
        <v>24.828710134622256</v>
      </c>
      <c r="U259" s="42">
        <f>SUMIFS('Demand forecast'!$I$9:$I$5832,'Demand forecast'!$B$9:$B$5832,$B259,'Demand forecast'!$C$9:$C$5832,U$6-0)</f>
        <v>25.206082292107141</v>
      </c>
    </row>
    <row r="260" spans="2:21" ht="15">
      <c r="B260" s="6" t="s">
        <v>22</v>
      </c>
      <c r="C260" s="6" t="str">
        <f>INDEX('Demand forecast'!$M$9:$M$5832,MATCH($B260,'Demand forecast'!$B$9:$B$5832,0))</f>
        <v>No</v>
      </c>
      <c r="D260" s="25">
        <f t="shared" si="8"/>
        <v>1.865301633422467E-3</v>
      </c>
      <c r="E260" s="6" t="str">
        <f t="shared" si="9"/>
        <v>Small growth</v>
      </c>
      <c r="F260" s="42">
        <f>SUMIFS('Demand forecast'!$I$9:$I$5832,'Demand forecast'!$B$9:$B$5832,$B260,'Demand forecast'!$C$9:$C$5832,F$6-0)</f>
        <v>31.449000000000002</v>
      </c>
      <c r="G260" s="42">
        <f>SUMIFS('Demand forecast'!$I$9:$I$5832,'Demand forecast'!$B$9:$B$5832,$B260,'Demand forecast'!$C$9:$C$5832,G$6-0)</f>
        <v>31.09</v>
      </c>
      <c r="H260" s="42">
        <f>SUMIFS('Demand forecast'!$I$9:$I$5832,'Demand forecast'!$B$9:$B$5832,$B260,'Demand forecast'!$C$9:$C$5832,H$6-0)</f>
        <v>30.893795689003849</v>
      </c>
      <c r="I260" s="42">
        <f>SUMIFS('Demand forecast'!$I$9:$I$5832,'Demand forecast'!$B$9:$B$5832,$B260,'Demand forecast'!$C$9:$C$5832,I$6-0)</f>
        <v>28.013000000000002</v>
      </c>
      <c r="J260" s="42">
        <f>SUMIFS('Demand forecast'!$I$9:$I$5832,'Demand forecast'!$B$9:$B$5832,$B260,'Demand forecast'!$C$9:$C$5832,J$6-0)</f>
        <v>30.761199999999999</v>
      </c>
      <c r="K260" s="42">
        <f>SUMIFS('Demand forecast'!$I$9:$I$5832,'Demand forecast'!$B$9:$B$5832,$B260,'Demand forecast'!$C$9:$C$5832,K$6-0)</f>
        <v>30.585231432</v>
      </c>
      <c r="L260" s="42">
        <f>SUMIFS('Demand forecast'!$I$9:$I$5832,'Demand forecast'!$B$9:$B$5832,$B260,'Demand forecast'!$C$9:$C$5832,L$6-0)</f>
        <v>30.102049194466304</v>
      </c>
      <c r="M260" s="42">
        <f>SUMIFS('Demand forecast'!$I$9:$I$5832,'Demand forecast'!$B$9:$B$5832,$B260,'Demand forecast'!$C$9:$C$5832,M$6-0)</f>
        <v>29.638927438371816</v>
      </c>
      <c r="N260" s="42">
        <f>SUMIFS('Demand forecast'!$I$9:$I$5832,'Demand forecast'!$B$9:$B$5832,$B260,'Demand forecast'!$C$9:$C$5832,N$6-0)</f>
        <v>29.520171796593086</v>
      </c>
      <c r="O260" s="42">
        <f>SUMIFS('Demand forecast'!$I$9:$I$5832,'Demand forecast'!$B$9:$B$5832,$B260,'Demand forecast'!$C$9:$C$5832,O$6-0)</f>
        <v>28.933058227140361</v>
      </c>
      <c r="P260" s="42">
        <f>SUMIFS('Demand forecast'!$I$9:$I$5832,'Demand forecast'!$B$9:$B$5832,$B260,'Demand forecast'!$C$9:$C$5832,P$6-0)</f>
        <v>28.815048213876722</v>
      </c>
      <c r="Q260" s="42">
        <f>SUMIFS('Demand forecast'!$I$9:$I$5832,'Demand forecast'!$B$9:$B$5832,$B260,'Demand forecast'!$C$9:$C$5832,Q$6-0)</f>
        <v>28.924595776738929</v>
      </c>
      <c r="R260" s="42">
        <f>SUMIFS('Demand forecast'!$I$9:$I$5832,'Demand forecast'!$B$9:$B$5832,$B260,'Demand forecast'!$C$9:$C$5832,R$6-0)</f>
        <v>29.269645802310105</v>
      </c>
      <c r="S260" s="42">
        <f>SUMIFS('Demand forecast'!$I$9:$I$5832,'Demand forecast'!$B$9:$B$5832,$B260,'Demand forecast'!$C$9:$C$5832,S$6-0)</f>
        <v>29.604866148211293</v>
      </c>
      <c r="T260" s="42">
        <f>SUMIFS('Demand forecast'!$I$9:$I$5832,'Demand forecast'!$B$9:$B$5832,$B260,'Demand forecast'!$C$9:$C$5832,T$6-0)</f>
        <v>30.108023446763873</v>
      </c>
      <c r="U260" s="42">
        <f>SUMIFS('Demand forecast'!$I$9:$I$5832,'Demand forecast'!$B$9:$B$5832,$B260,'Demand forecast'!$C$9:$C$5832,U$6-0)</f>
        <v>30.611180745316453</v>
      </c>
    </row>
    <row r="261" spans="2:21" ht="15">
      <c r="B261" s="6" t="s">
        <v>64</v>
      </c>
      <c r="C261" s="6" t="str">
        <f>INDEX('Demand forecast'!$M$9:$M$5832,MATCH($B261,'Demand forecast'!$B$9:$B$5832,0))</f>
        <v>No</v>
      </c>
      <c r="D261" s="25">
        <f t="shared" si="8"/>
        <v>5.5270945629112056E-2</v>
      </c>
      <c r="E261" s="6" t="str">
        <f t="shared" si="9"/>
        <v>High growth</v>
      </c>
      <c r="F261" s="42">
        <f>SUMIFS('Demand forecast'!$I$9:$I$5832,'Demand forecast'!$B$9:$B$5832,$B261,'Demand forecast'!$C$9:$C$5832,F$6-0)</f>
        <v>45.699999999999996</v>
      </c>
      <c r="G261" s="42">
        <f>SUMIFS('Demand forecast'!$I$9:$I$5832,'Demand forecast'!$B$9:$B$5832,$B261,'Demand forecast'!$C$9:$C$5832,G$6-0)</f>
        <v>38.46</v>
      </c>
      <c r="H261" s="42">
        <f>SUMIFS('Demand forecast'!$I$9:$I$5832,'Demand forecast'!$B$9:$B$5832,$B261,'Demand forecast'!$C$9:$C$5832,H$6-0)</f>
        <v>46.938940032508022</v>
      </c>
      <c r="I261" s="42">
        <f>SUMIFS('Demand forecast'!$I$9:$I$5832,'Demand forecast'!$B$9:$B$5832,$B261,'Demand forecast'!$C$9:$C$5832,I$6-0)</f>
        <v>40.904299999999999</v>
      </c>
      <c r="J261" s="42">
        <f>SUMIFS('Demand forecast'!$I$9:$I$5832,'Demand forecast'!$B$9:$B$5832,$B261,'Demand forecast'!$C$9:$C$5832,J$6-0)</f>
        <v>43.706534480999998</v>
      </c>
      <c r="K261" s="42">
        <f>SUMIFS('Demand forecast'!$I$9:$I$5832,'Demand forecast'!$B$9:$B$5832,$B261,'Demand forecast'!$C$9:$C$5832,K$6-0)</f>
        <v>45.577518963000003</v>
      </c>
      <c r="L261" s="42">
        <f>SUMIFS('Demand forecast'!$I$9:$I$5832,'Demand forecast'!$B$9:$B$5832,$B261,'Demand forecast'!$C$9:$C$5832,L$6-0)</f>
        <v>48.183238857111654</v>
      </c>
      <c r="M261" s="42">
        <f>SUMIFS('Demand forecast'!$I$9:$I$5832,'Demand forecast'!$B$9:$B$5832,$B261,'Demand forecast'!$C$9:$C$5832,M$6-0)</f>
        <v>52.019877545288281</v>
      </c>
      <c r="N261" s="42">
        <f>SUMIFS('Demand forecast'!$I$9:$I$5832,'Demand forecast'!$B$9:$B$5832,$B261,'Demand forecast'!$C$9:$C$5832,N$6-0)</f>
        <v>57.93911727021235</v>
      </c>
      <c r="O261" s="42">
        <f>SUMIFS('Demand forecast'!$I$9:$I$5832,'Demand forecast'!$B$9:$B$5832,$B261,'Demand forecast'!$C$9:$C$5832,O$6-0)</f>
        <v>63.240274222130793</v>
      </c>
      <c r="P261" s="42">
        <f>SUMIFS('Demand forecast'!$I$9:$I$5832,'Demand forecast'!$B$9:$B$5832,$B261,'Demand forecast'!$C$9:$C$5832,P$6-0)</f>
        <v>67.813407261007171</v>
      </c>
      <c r="Q261" s="42">
        <f>SUMIFS('Demand forecast'!$I$9:$I$5832,'Demand forecast'!$B$9:$B$5832,$B261,'Demand forecast'!$C$9:$C$5832,Q$6-0)</f>
        <v>71.21147563721523</v>
      </c>
      <c r="R261" s="42">
        <f>SUMIFS('Demand forecast'!$I$9:$I$5832,'Demand forecast'!$B$9:$B$5832,$B261,'Demand forecast'!$C$9:$C$5832,R$6-0)</f>
        <v>74.044913221979499</v>
      </c>
      <c r="S261" s="42">
        <f>SUMIFS('Demand forecast'!$I$9:$I$5832,'Demand forecast'!$B$9:$B$5832,$B261,'Demand forecast'!$C$9:$C$5832,S$6-0)</f>
        <v>76.078295437664039</v>
      </c>
      <c r="T261" s="42">
        <f>SUMIFS('Demand forecast'!$I$9:$I$5832,'Demand forecast'!$B$9:$B$5832,$B261,'Demand forecast'!$C$9:$C$5832,T$6-0)</f>
        <v>77.524786655090296</v>
      </c>
      <c r="U261" s="42">
        <f>SUMIFS('Demand forecast'!$I$9:$I$5832,'Demand forecast'!$B$9:$B$5832,$B261,'Demand forecast'!$C$9:$C$5832,U$6-0)</f>
        <v>78.193709969074177</v>
      </c>
    </row>
    <row r="262" spans="2:21" ht="15">
      <c r="B262" s="6" t="s">
        <v>66</v>
      </c>
      <c r="C262" s="6" t="str">
        <f>INDEX('Demand forecast'!$M$9:$M$5832,MATCH($B262,'Demand forecast'!$B$9:$B$5832,0))</f>
        <v>No</v>
      </c>
      <c r="D262" s="25">
        <f t="shared" si="8"/>
        <v>3.5726711220420926E-2</v>
      </c>
      <c r="E262" s="6" t="str">
        <f t="shared" si="9"/>
        <v>High growth</v>
      </c>
      <c r="F262" s="42">
        <f>SUMIFS('Demand forecast'!$I$9:$I$5832,'Demand forecast'!$B$9:$B$5832,$B262,'Demand forecast'!$C$9:$C$5832,F$6-0)</f>
        <v>36.252000000000002</v>
      </c>
      <c r="G262" s="42">
        <f>SUMIFS('Demand forecast'!$I$9:$I$5832,'Demand forecast'!$B$9:$B$5832,$B262,'Demand forecast'!$C$9:$C$5832,G$6-0)</f>
        <v>38.444000000000003</v>
      </c>
      <c r="H262" s="42">
        <f>SUMIFS('Demand forecast'!$I$9:$I$5832,'Demand forecast'!$B$9:$B$5832,$B262,'Demand forecast'!$C$9:$C$5832,H$6-0)</f>
        <v>36.600999999999999</v>
      </c>
      <c r="I262" s="42">
        <f>SUMIFS('Demand forecast'!$I$9:$I$5832,'Demand forecast'!$B$9:$B$5832,$B262,'Demand forecast'!$C$9:$C$5832,I$6-0)</f>
        <v>34.442</v>
      </c>
      <c r="J262" s="42">
        <f>SUMIFS('Demand forecast'!$I$9:$I$5832,'Demand forecast'!$B$9:$B$5832,$B262,'Demand forecast'!$C$9:$C$5832,J$6-0)</f>
        <v>32.570999999999998</v>
      </c>
      <c r="K262" s="42">
        <f>SUMIFS('Demand forecast'!$I$9:$I$5832,'Demand forecast'!$B$9:$B$5832,$B262,'Demand forecast'!$C$9:$C$5832,K$6-0)</f>
        <v>32.103000000000002</v>
      </c>
      <c r="L262" s="42">
        <f>SUMIFS('Demand forecast'!$I$9:$I$5832,'Demand forecast'!$B$9:$B$5832,$B262,'Demand forecast'!$C$9:$C$5832,L$6-0)</f>
        <v>36.856231373048495</v>
      </c>
      <c r="M262" s="42">
        <f>SUMIFS('Demand forecast'!$I$9:$I$5832,'Demand forecast'!$B$9:$B$5832,$B262,'Demand forecast'!$C$9:$C$5832,M$6-0)</f>
        <v>38.107552613845307</v>
      </c>
      <c r="N262" s="42">
        <f>SUMIFS('Demand forecast'!$I$9:$I$5832,'Demand forecast'!$B$9:$B$5832,$B262,'Demand forecast'!$C$9:$C$5832,N$6-0)</f>
        <v>39.686018761831974</v>
      </c>
      <c r="O262" s="42">
        <f>SUMIFS('Demand forecast'!$I$9:$I$5832,'Demand forecast'!$B$9:$B$5832,$B262,'Demand forecast'!$C$9:$C$5832,O$6-0)</f>
        <v>40.746965776144378</v>
      </c>
      <c r="P262" s="42">
        <f>SUMIFS('Demand forecast'!$I$9:$I$5832,'Demand forecast'!$B$9:$B$5832,$B262,'Demand forecast'!$C$9:$C$5832,P$6-0)</f>
        <v>42.224631683466122</v>
      </c>
      <c r="Q262" s="42">
        <f>SUMIFS('Demand forecast'!$I$9:$I$5832,'Demand forecast'!$B$9:$B$5832,$B262,'Demand forecast'!$C$9:$C$5832,Q$6-0)</f>
        <v>43.923044189465394</v>
      </c>
      <c r="R262" s="42">
        <f>SUMIFS('Demand forecast'!$I$9:$I$5832,'Demand forecast'!$B$9:$B$5832,$B262,'Demand forecast'!$C$9:$C$5832,R$6-0)</f>
        <v>45.697364375026261</v>
      </c>
      <c r="S262" s="42">
        <f>SUMIFS('Demand forecast'!$I$9:$I$5832,'Demand forecast'!$B$9:$B$5832,$B262,'Demand forecast'!$C$9:$C$5832,S$6-0)</f>
        <v>47.341095524008161</v>
      </c>
      <c r="T262" s="42">
        <f>SUMIFS('Demand forecast'!$I$9:$I$5832,'Demand forecast'!$B$9:$B$5832,$B262,'Demand forecast'!$C$9:$C$5832,T$6-0)</f>
        <v>48.993835215714448</v>
      </c>
      <c r="U262" s="42">
        <f>SUMIFS('Demand forecast'!$I$9:$I$5832,'Demand forecast'!$B$9:$B$5832,$B262,'Demand forecast'!$C$9:$C$5832,U$6-0)</f>
        <v>50.549575933928068</v>
      </c>
    </row>
    <row r="263" spans="2:21" ht="15">
      <c r="B263" s="6" t="s">
        <v>80</v>
      </c>
      <c r="C263" s="6" t="str">
        <f>INDEX('Demand forecast'!$M$9:$M$5832,MATCH($B263,'Demand forecast'!$B$9:$B$5832,0))</f>
        <v>No</v>
      </c>
      <c r="D263" s="25">
        <f t="shared" si="8"/>
        <v>6.7509723131278454E-2</v>
      </c>
      <c r="E263" s="6" t="str">
        <f t="shared" si="9"/>
        <v>High growth</v>
      </c>
      <c r="F263" s="42">
        <f>SUMIFS('Demand forecast'!$I$9:$I$5832,'Demand forecast'!$B$9:$B$5832,$B263,'Demand forecast'!$C$9:$C$5832,F$6-0)</f>
        <v>11.895999999999999</v>
      </c>
      <c r="G263" s="42">
        <f>SUMIFS('Demand forecast'!$I$9:$I$5832,'Demand forecast'!$B$9:$B$5832,$B263,'Demand forecast'!$C$9:$C$5832,G$6-0)</f>
        <v>10.81</v>
      </c>
      <c r="H263" s="42">
        <f>SUMIFS('Demand forecast'!$I$9:$I$5832,'Demand forecast'!$B$9:$B$5832,$B263,'Demand forecast'!$C$9:$C$5832,H$6-0)</f>
        <v>11.428810118346382</v>
      </c>
      <c r="I263" s="42">
        <f>SUMIFS('Demand forecast'!$I$9:$I$5832,'Demand forecast'!$B$9:$B$5832,$B263,'Demand forecast'!$C$9:$C$5832,I$6-0)</f>
        <v>10.257099999999999</v>
      </c>
      <c r="J263" s="42">
        <f>SUMIFS('Demand forecast'!$I$9:$I$5832,'Demand forecast'!$B$9:$B$5832,$B263,'Demand forecast'!$C$9:$C$5832,J$6-0)</f>
        <v>11.252723442000001</v>
      </c>
      <c r="K263" s="42">
        <f>SUMIFS('Demand forecast'!$I$9:$I$5832,'Demand forecast'!$B$9:$B$5832,$B263,'Demand forecast'!$C$9:$C$5832,K$6-0)</f>
        <v>11.335609027</v>
      </c>
      <c r="L263" s="42">
        <f>SUMIFS('Demand forecast'!$I$9:$I$5832,'Demand forecast'!$B$9:$B$5832,$B263,'Demand forecast'!$C$9:$C$5832,L$6-0)</f>
        <v>30.506972359848518</v>
      </c>
      <c r="M263" s="42">
        <f>SUMIFS('Demand forecast'!$I$9:$I$5832,'Demand forecast'!$B$9:$B$5832,$B263,'Demand forecast'!$C$9:$C$5832,M$6-0)</f>
        <v>31.711584156114348</v>
      </c>
      <c r="N263" s="42">
        <f>SUMIFS('Demand forecast'!$I$9:$I$5832,'Demand forecast'!$B$9:$B$5832,$B263,'Demand forecast'!$C$9:$C$5832,N$6-0)</f>
        <v>35.125839969537182</v>
      </c>
      <c r="O263" s="42">
        <f>SUMIFS('Demand forecast'!$I$9:$I$5832,'Demand forecast'!$B$9:$B$5832,$B263,'Demand forecast'!$C$9:$C$5832,O$6-0)</f>
        <v>28.06855556395379</v>
      </c>
      <c r="P263" s="42">
        <f>SUMIFS('Demand forecast'!$I$9:$I$5832,'Demand forecast'!$B$9:$B$5832,$B263,'Demand forecast'!$C$9:$C$5832,P$6-0)</f>
        <v>29.807444354187769</v>
      </c>
      <c r="Q263" s="42">
        <f>SUMIFS('Demand forecast'!$I$9:$I$5832,'Demand forecast'!$B$9:$B$5832,$B263,'Demand forecast'!$C$9:$C$5832,Q$6-0)</f>
        <v>34.87506236942999</v>
      </c>
      <c r="R263" s="42">
        <f>SUMIFS('Demand forecast'!$I$9:$I$5832,'Demand forecast'!$B$9:$B$5832,$B263,'Demand forecast'!$C$9:$C$5832,R$6-0)</f>
        <v>39.986551449071037</v>
      </c>
      <c r="S263" s="42">
        <f>SUMIFS('Demand forecast'!$I$9:$I$5832,'Demand forecast'!$B$9:$B$5832,$B263,'Demand forecast'!$C$9:$C$5832,S$6-0)</f>
        <v>44.853011190614211</v>
      </c>
      <c r="T263" s="42">
        <f>SUMIFS('Demand forecast'!$I$9:$I$5832,'Demand forecast'!$B$9:$B$5832,$B263,'Demand forecast'!$C$9:$C$5832,T$6-0)</f>
        <v>49.159427785402386</v>
      </c>
      <c r="U263" s="42">
        <f>SUMIFS('Demand forecast'!$I$9:$I$5832,'Demand forecast'!$B$9:$B$5832,$B263,'Demand forecast'!$C$9:$C$5832,U$6-0)</f>
        <v>54.921913893204234</v>
      </c>
    </row>
    <row r="264" spans="2:21" ht="15">
      <c r="B264" s="6" t="s">
        <v>124</v>
      </c>
      <c r="C264" s="6" t="str">
        <f>INDEX('Demand forecast'!$M$9:$M$5832,MATCH($B264,'Demand forecast'!$B$9:$B$5832,0))</f>
        <v>No</v>
      </c>
      <c r="D264" s="25">
        <f t="shared" ref="D264:D272" si="10">(U264/L264)^(1/9) - 1</f>
        <v>3.3738384218000794E-2</v>
      </c>
      <c r="E264" s="6" t="str">
        <f t="shared" si="9"/>
        <v>High growth</v>
      </c>
      <c r="F264" s="42">
        <f>SUMIFS('Demand forecast'!$I$9:$I$5832,'Demand forecast'!$B$9:$B$5832,$B264,'Demand forecast'!$C$9:$C$5832,F$6-0)</f>
        <v>23.943000000000001</v>
      </c>
      <c r="G264" s="42">
        <f>SUMIFS('Demand forecast'!$I$9:$I$5832,'Demand forecast'!$B$9:$B$5832,$B264,'Demand forecast'!$C$9:$C$5832,G$6-0)</f>
        <v>25.89</v>
      </c>
      <c r="H264" s="42">
        <f>SUMIFS('Demand forecast'!$I$9:$I$5832,'Demand forecast'!$B$9:$B$5832,$B264,'Demand forecast'!$C$9:$C$5832,H$6-0)</f>
        <v>32.104248353768021</v>
      </c>
      <c r="I264" s="42">
        <f>SUMIFS('Demand forecast'!$I$9:$I$5832,'Demand forecast'!$B$9:$B$5832,$B264,'Demand forecast'!$C$9:$C$5832,I$6-0)</f>
        <v>29.1584</v>
      </c>
      <c r="J264" s="42">
        <f>SUMIFS('Demand forecast'!$I$9:$I$5832,'Demand forecast'!$B$9:$B$5832,$B264,'Demand forecast'!$C$9:$C$5832,J$6-0)</f>
        <v>28.672699999999999</v>
      </c>
      <c r="K264" s="42">
        <f>SUMIFS('Demand forecast'!$I$9:$I$5832,'Demand forecast'!$B$9:$B$5832,$B264,'Demand forecast'!$C$9:$C$5832,K$6-0)</f>
        <v>30.421136038</v>
      </c>
      <c r="L264" s="42">
        <f>SUMIFS('Demand forecast'!$I$9:$I$5832,'Demand forecast'!$B$9:$B$5832,$B264,'Demand forecast'!$C$9:$C$5832,L$6-0)</f>
        <v>33.781933397469636</v>
      </c>
      <c r="M264" s="42">
        <f>SUMIFS('Demand forecast'!$I$9:$I$5832,'Demand forecast'!$B$9:$B$5832,$B264,'Demand forecast'!$C$9:$C$5832,M$6-0)</f>
        <v>37.121676712750471</v>
      </c>
      <c r="N264" s="42">
        <f>SUMIFS('Demand forecast'!$I$9:$I$5832,'Demand forecast'!$B$9:$B$5832,$B264,'Demand forecast'!$C$9:$C$5832,N$6-0)</f>
        <v>41.179055207394292</v>
      </c>
      <c r="O264" s="42">
        <f>SUMIFS('Demand forecast'!$I$9:$I$5832,'Demand forecast'!$B$9:$B$5832,$B264,'Demand forecast'!$C$9:$C$5832,O$6-0)</f>
        <v>43.449574080003003</v>
      </c>
      <c r="P264" s="42">
        <f>SUMIFS('Demand forecast'!$I$9:$I$5832,'Demand forecast'!$B$9:$B$5832,$B264,'Demand forecast'!$C$9:$C$5832,P$6-0)</f>
        <v>44.525343927515038</v>
      </c>
      <c r="Q264" s="42">
        <f>SUMIFS('Demand forecast'!$I$9:$I$5832,'Demand forecast'!$B$9:$B$5832,$B264,'Demand forecast'!$C$9:$C$5832,Q$6-0)</f>
        <v>44.831570736638575</v>
      </c>
      <c r="R264" s="42">
        <f>SUMIFS('Demand forecast'!$I$9:$I$5832,'Demand forecast'!$B$9:$B$5832,$B264,'Demand forecast'!$C$9:$C$5832,R$6-0)</f>
        <v>44.945821671217686</v>
      </c>
      <c r="S264" s="42">
        <f>SUMIFS('Demand forecast'!$I$9:$I$5832,'Demand forecast'!$B$9:$B$5832,$B264,'Demand forecast'!$C$9:$C$5832,S$6-0)</f>
        <v>45.057320749437629</v>
      </c>
      <c r="T264" s="42">
        <f>SUMIFS('Demand forecast'!$I$9:$I$5832,'Demand forecast'!$B$9:$B$5832,$B264,'Demand forecast'!$C$9:$C$5832,T$6-0)</f>
        <v>45.297992330455088</v>
      </c>
      <c r="U264" s="42">
        <f>SUMIFS('Demand forecast'!$I$9:$I$5832,'Demand forecast'!$B$9:$B$5832,$B264,'Demand forecast'!$C$9:$C$5832,U$6-0)</f>
        <v>45.538663911472547</v>
      </c>
    </row>
    <row r="265" spans="2:21" ht="15">
      <c r="B265" s="6" t="s">
        <v>162</v>
      </c>
      <c r="C265" s="6" t="str">
        <f>INDEX('Demand forecast'!$M$9:$M$5832,MATCH($B265,'Demand forecast'!$B$9:$B$5832,0))</f>
        <v>No</v>
      </c>
      <c r="D265" s="25">
        <f t="shared" si="10"/>
        <v>-4.2137617902732183E-3</v>
      </c>
      <c r="E265" s="6" t="str">
        <f>IFERROR(IF(D265 &gt; 0.02, "High growth", IF(D265 &gt; 0, "Small growth", IF(D265 &lt;= 0, "Steady/falling", D265))), IF(U265=0, "Steady/falling", "High growth"))</f>
        <v>Steady/falling</v>
      </c>
      <c r="F265" s="42">
        <f>SUMIFS('Demand forecast'!$I$9:$I$5832,'Demand forecast'!$B$9:$B$5832,$B265,'Demand forecast'!$C$9:$C$5832,F$6-0)</f>
        <v>34.693000000000005</v>
      </c>
      <c r="G265" s="42">
        <f>SUMIFS('Demand forecast'!$I$9:$I$5832,'Demand forecast'!$B$9:$B$5832,$B265,'Demand forecast'!$C$9:$C$5832,G$6-0)</f>
        <v>32.21</v>
      </c>
      <c r="H265" s="42">
        <f>SUMIFS('Demand forecast'!$I$9:$I$5832,'Demand forecast'!$B$9:$B$5832,$B265,'Demand forecast'!$C$9:$C$5832,H$6-0)</f>
        <v>32.141726082562194</v>
      </c>
      <c r="I265" s="42">
        <f>SUMIFS('Demand forecast'!$I$9:$I$5832,'Demand forecast'!$B$9:$B$5832,$B265,'Demand forecast'!$C$9:$C$5832,I$6-0)</f>
        <v>30.158300000000001</v>
      </c>
      <c r="J265" s="42">
        <f>SUMIFS('Demand forecast'!$I$9:$I$5832,'Demand forecast'!$B$9:$B$5832,$B265,'Demand forecast'!$C$9:$C$5832,J$6-0)</f>
        <v>27.964400000000001</v>
      </c>
      <c r="K265" s="42">
        <f>SUMIFS('Demand forecast'!$I$9:$I$5832,'Demand forecast'!$B$9:$B$5832,$B265,'Demand forecast'!$C$9:$C$5832,K$6-0)</f>
        <v>33.813800000000001</v>
      </c>
      <c r="L265" s="42">
        <f>SUMIFS('Demand forecast'!$I$9:$I$5832,'Demand forecast'!$B$9:$B$5832,$B265,'Demand forecast'!$C$9:$C$5832,L$6-0)</f>
        <v>36.566263653328086</v>
      </c>
      <c r="M265" s="42">
        <f>SUMIFS('Demand forecast'!$I$9:$I$5832,'Demand forecast'!$B$9:$B$5832,$B265,'Demand forecast'!$C$9:$C$5832,M$6-0)</f>
        <v>36.583739413633594</v>
      </c>
      <c r="N265" s="42">
        <f>SUMIFS('Demand forecast'!$I$9:$I$5832,'Demand forecast'!$B$9:$B$5832,$B265,'Demand forecast'!$C$9:$C$5832,N$6-0)</f>
        <v>36.235445144138488</v>
      </c>
      <c r="O265" s="42">
        <f>SUMIFS('Demand forecast'!$I$9:$I$5832,'Demand forecast'!$B$9:$B$5832,$B265,'Demand forecast'!$C$9:$C$5832,O$6-0)</f>
        <v>35.555715562832987</v>
      </c>
      <c r="P265" s="42">
        <f>SUMIFS('Demand forecast'!$I$9:$I$5832,'Demand forecast'!$B$9:$B$5832,$B265,'Demand forecast'!$C$9:$C$5832,P$6-0)</f>
        <v>35.236049368273775</v>
      </c>
      <c r="Q265" s="42">
        <f>SUMIFS('Demand forecast'!$I$9:$I$5832,'Demand forecast'!$B$9:$B$5832,$B265,'Demand forecast'!$C$9:$C$5832,Q$6-0)</f>
        <v>35.077147880644112</v>
      </c>
      <c r="R265" s="42">
        <f>SUMIFS('Demand forecast'!$I$9:$I$5832,'Demand forecast'!$B$9:$B$5832,$B265,'Demand forecast'!$C$9:$C$5832,R$6-0)</f>
        <v>35.079737064538591</v>
      </c>
      <c r="S265" s="42">
        <f>SUMIFS('Demand forecast'!$I$9:$I$5832,'Demand forecast'!$B$9:$B$5832,$B265,'Demand forecast'!$C$9:$C$5832,S$6-0)</f>
        <v>35.045564893167089</v>
      </c>
      <c r="T265" s="42">
        <f>SUMIFS('Demand forecast'!$I$9:$I$5832,'Demand forecast'!$B$9:$B$5832,$B265,'Demand forecast'!$C$9:$C$5832,T$6-0)</f>
        <v>35.124119961691996</v>
      </c>
      <c r="U265" s="42">
        <f>SUMIFS('Demand forecast'!$I$9:$I$5832,'Demand forecast'!$B$9:$B$5832,$B265,'Demand forecast'!$C$9:$C$5832,U$6-0)</f>
        <v>35.202675030216888</v>
      </c>
    </row>
    <row r="266" spans="2:21" ht="15">
      <c r="B266" s="6" t="s">
        <v>214</v>
      </c>
      <c r="C266" s="6" t="str">
        <f>INDEX('Demand forecast'!$M$9:$M$5832,MATCH($B266,'Demand forecast'!$B$9:$B$5832,0))</f>
        <v>Yes</v>
      </c>
      <c r="D266" s="25">
        <f t="shared" si="10"/>
        <v>0</v>
      </c>
      <c r="E266" s="6" t="str">
        <f t="shared" si="9"/>
        <v>Steady/falling</v>
      </c>
      <c r="F266" s="42">
        <f>SUMIFS('Demand forecast'!$I$9:$I$5832,'Demand forecast'!$B$9:$B$5832,$B266,'Demand forecast'!$C$9:$C$5832,F$6-0)</f>
        <v>0.31</v>
      </c>
      <c r="G266" s="42">
        <f>SUMIFS('Demand forecast'!$I$9:$I$5832,'Demand forecast'!$B$9:$B$5832,$B266,'Demand forecast'!$C$9:$C$5832,G$6-0)</f>
        <v>0.313</v>
      </c>
      <c r="H266" s="42">
        <f>SUMIFS('Demand forecast'!$I$9:$I$5832,'Demand forecast'!$B$9:$B$5832,$B266,'Demand forecast'!$C$9:$C$5832,H$6-0)</f>
        <v>0.32</v>
      </c>
      <c r="I266" s="42">
        <f>SUMIFS('Demand forecast'!$I$9:$I$5832,'Demand forecast'!$B$9:$B$5832,$B266,'Demand forecast'!$C$9:$C$5832,I$6-0)</f>
        <v>0.31900000000000001</v>
      </c>
      <c r="J266" s="42">
        <f>SUMIFS('Demand forecast'!$I$9:$I$5832,'Demand forecast'!$B$9:$B$5832,$B266,'Demand forecast'!$C$9:$C$5832,J$6-0)</f>
        <v>0.32</v>
      </c>
      <c r="K266" s="42">
        <f>SUMIFS('Demand forecast'!$I$9:$I$5832,'Demand forecast'!$B$9:$B$5832,$B266,'Demand forecast'!$C$9:$C$5832,K$6-0)</f>
        <v>0.32040000000000002</v>
      </c>
      <c r="L266" s="42">
        <f>SUMIFS('Demand forecast'!$I$9:$I$5832,'Demand forecast'!$B$9:$B$5832,$B266,'Demand forecast'!$C$9:$C$5832,L$6-0)</f>
        <v>0.32040000000000002</v>
      </c>
      <c r="M266" s="42">
        <f>SUMIFS('Demand forecast'!$I$9:$I$5832,'Demand forecast'!$B$9:$B$5832,$B266,'Demand forecast'!$C$9:$C$5832,M$6-0)</f>
        <v>0.32040000000000002</v>
      </c>
      <c r="N266" s="42">
        <f>SUMIFS('Demand forecast'!$I$9:$I$5832,'Demand forecast'!$B$9:$B$5832,$B266,'Demand forecast'!$C$9:$C$5832,N$6-0)</f>
        <v>0.32040000000000002</v>
      </c>
      <c r="O266" s="42">
        <f>SUMIFS('Demand forecast'!$I$9:$I$5832,'Demand forecast'!$B$9:$B$5832,$B266,'Demand forecast'!$C$9:$C$5832,O$6-0)</f>
        <v>0.32040000000000002</v>
      </c>
      <c r="P266" s="42">
        <f>SUMIFS('Demand forecast'!$I$9:$I$5832,'Demand forecast'!$B$9:$B$5832,$B266,'Demand forecast'!$C$9:$C$5832,P$6-0)</f>
        <v>0.32040000000000002</v>
      </c>
      <c r="Q266" s="42">
        <f>SUMIFS('Demand forecast'!$I$9:$I$5832,'Demand forecast'!$B$9:$B$5832,$B266,'Demand forecast'!$C$9:$C$5832,Q$6-0)</f>
        <v>0.32040000000000002</v>
      </c>
      <c r="R266" s="42">
        <f>SUMIFS('Demand forecast'!$I$9:$I$5832,'Demand forecast'!$B$9:$B$5832,$B266,'Demand forecast'!$C$9:$C$5832,R$6-0)</f>
        <v>0.32040000000000002</v>
      </c>
      <c r="S266" s="42">
        <f>SUMIFS('Demand forecast'!$I$9:$I$5832,'Demand forecast'!$B$9:$B$5832,$B266,'Demand forecast'!$C$9:$C$5832,S$6-0)</f>
        <v>0.32040000000000002</v>
      </c>
      <c r="T266" s="42">
        <f>SUMIFS('Demand forecast'!$I$9:$I$5832,'Demand forecast'!$B$9:$B$5832,$B266,'Demand forecast'!$C$9:$C$5832,T$6-0)</f>
        <v>0.32040000000000002</v>
      </c>
      <c r="U266" s="42">
        <f>SUMIFS('Demand forecast'!$I$9:$I$5832,'Demand forecast'!$B$9:$B$5832,$B266,'Demand forecast'!$C$9:$C$5832,U$6-0)</f>
        <v>0.32040000000000002</v>
      </c>
    </row>
    <row r="267" spans="2:21" ht="15">
      <c r="B267" s="6" t="s">
        <v>45</v>
      </c>
      <c r="C267" s="6" t="str">
        <f>INDEX('Demand forecast'!$M$9:$M$5832,MATCH($B267,'Demand forecast'!$B$9:$B$5832,0))</f>
        <v>No</v>
      </c>
      <c r="D267" s="25">
        <f t="shared" si="10"/>
        <v>6.5385966742266266E-3</v>
      </c>
      <c r="E267" s="6" t="str">
        <f t="shared" si="9"/>
        <v>Small growth</v>
      </c>
      <c r="F267" s="42">
        <f>SUMIFS('Demand forecast'!$I$9:$I$5832,'Demand forecast'!$B$9:$B$5832,$B267,'Demand forecast'!$C$9:$C$5832,F$6-0)</f>
        <v>11.087999999999999</v>
      </c>
      <c r="G267" s="42">
        <f>SUMIFS('Demand forecast'!$I$9:$I$5832,'Demand forecast'!$B$9:$B$5832,$B267,'Demand forecast'!$C$9:$C$5832,G$6-0)</f>
        <v>9.43</v>
      </c>
      <c r="H267" s="42">
        <f>SUMIFS('Demand forecast'!$I$9:$I$5832,'Demand forecast'!$B$9:$B$5832,$B267,'Demand forecast'!$C$9:$C$5832,H$6-0)</f>
        <v>9.5939999999999994</v>
      </c>
      <c r="I267" s="42">
        <f>SUMIFS('Demand forecast'!$I$9:$I$5832,'Demand forecast'!$B$9:$B$5832,$B267,'Demand forecast'!$C$9:$C$5832,I$6-0)</f>
        <v>9.77</v>
      </c>
      <c r="J267" s="42">
        <f>SUMIFS('Demand forecast'!$I$9:$I$5832,'Demand forecast'!$B$9:$B$5832,$B267,'Demand forecast'!$C$9:$C$5832,J$6-0)</f>
        <v>10.347</v>
      </c>
      <c r="K267" s="42">
        <f>SUMIFS('Demand forecast'!$I$9:$I$5832,'Demand forecast'!$B$9:$B$5832,$B267,'Demand forecast'!$C$9:$C$5832,K$6-0)</f>
        <v>8.8332999999999995</v>
      </c>
      <c r="L267" s="42">
        <f>SUMIFS('Demand forecast'!$I$9:$I$5832,'Demand forecast'!$B$9:$B$5832,$B267,'Demand forecast'!$C$9:$C$5832,L$6-0)</f>
        <v>8.7295242317968622</v>
      </c>
      <c r="M267" s="42">
        <f>SUMIFS('Demand forecast'!$I$9:$I$5832,'Demand forecast'!$B$9:$B$5832,$B267,'Demand forecast'!$C$9:$C$5832,M$6-0)</f>
        <v>8.6338721950300865</v>
      </c>
      <c r="N267" s="42">
        <f>SUMIFS('Demand forecast'!$I$9:$I$5832,'Demand forecast'!$B$9:$B$5832,$B267,'Demand forecast'!$C$9:$C$5832,N$6-0)</f>
        <v>8.739027266039642</v>
      </c>
      <c r="O267" s="42">
        <f>SUMIFS('Demand forecast'!$I$9:$I$5832,'Demand forecast'!$B$9:$B$5832,$B267,'Demand forecast'!$C$9:$C$5832,O$6-0)</f>
        <v>8.500101926829597</v>
      </c>
      <c r="P267" s="42">
        <f>SUMIFS('Demand forecast'!$I$9:$I$5832,'Demand forecast'!$B$9:$B$5832,$B267,'Demand forecast'!$C$9:$C$5832,P$6-0)</f>
        <v>8.5032346380994301</v>
      </c>
      <c r="Q267" s="42">
        <f>SUMIFS('Demand forecast'!$I$9:$I$5832,'Demand forecast'!$B$9:$B$5832,$B267,'Demand forecast'!$C$9:$C$5832,Q$6-0)</f>
        <v>8.5758947688659219</v>
      </c>
      <c r="R267" s="42">
        <f>SUMIFS('Demand forecast'!$I$9:$I$5832,'Demand forecast'!$B$9:$B$5832,$B267,'Demand forecast'!$C$9:$C$5832,R$6-0)</f>
        <v>8.718387252486572</v>
      </c>
      <c r="S267" s="42">
        <f>SUMIFS('Demand forecast'!$I$9:$I$5832,'Demand forecast'!$B$9:$B$5832,$B267,'Demand forecast'!$C$9:$C$5832,S$6-0)</f>
        <v>8.8478481402259135</v>
      </c>
      <c r="T267" s="42">
        <f>SUMIFS('Demand forecast'!$I$9:$I$5832,'Demand forecast'!$B$9:$B$5832,$B267,'Demand forecast'!$C$9:$C$5832,T$6-0)</f>
        <v>9.0523623412003893</v>
      </c>
      <c r="U267" s="42">
        <f>SUMIFS('Demand forecast'!$I$9:$I$5832,'Demand forecast'!$B$9:$B$5832,$B267,'Demand forecast'!$C$9:$C$5832,U$6-0)</f>
        <v>9.2568765421748651</v>
      </c>
    </row>
    <row r="268" spans="2:21" ht="15">
      <c r="B268" s="6" t="s">
        <v>69</v>
      </c>
      <c r="C268" s="6" t="str">
        <f>INDEX('Demand forecast'!$M$9:$M$5832,MATCH($B268,'Demand forecast'!$B$9:$B$5832,0))</f>
        <v>No</v>
      </c>
      <c r="D268" s="25">
        <f t="shared" si="10"/>
        <v>3.5287610177011652E-2</v>
      </c>
      <c r="E268" s="6" t="str">
        <f t="shared" ref="E268:E272" si="11">IFERROR(IF(D268 &gt; 0.02, "High growth", IF(D268 &gt; 0, "Small growth", IF(D268 &lt;= 0, "Steady/falling", D268))), IF(U268=0, "Steady/falling", "High growth"))</f>
        <v>High growth</v>
      </c>
      <c r="F268" s="42">
        <f>SUMIFS('Demand forecast'!$I$9:$I$5832,'Demand forecast'!$B$9:$B$5832,$B268,'Demand forecast'!$C$9:$C$5832,F$6-0)</f>
        <v>15.3</v>
      </c>
      <c r="G268" s="42">
        <f>SUMIFS('Demand forecast'!$I$9:$I$5832,'Demand forecast'!$B$9:$B$5832,$B268,'Demand forecast'!$C$9:$C$5832,G$6-0)</f>
        <v>12.39</v>
      </c>
      <c r="H268" s="42">
        <f>SUMIFS('Demand forecast'!$I$9:$I$5832,'Demand forecast'!$B$9:$B$5832,$B268,'Demand forecast'!$C$9:$C$5832,H$6-0)</f>
        <v>12.182</v>
      </c>
      <c r="I268" s="42">
        <f>SUMIFS('Demand forecast'!$I$9:$I$5832,'Demand forecast'!$B$9:$B$5832,$B268,'Demand forecast'!$C$9:$C$5832,I$6-0)</f>
        <v>14.865</v>
      </c>
      <c r="J268" s="42">
        <f>SUMIFS('Demand forecast'!$I$9:$I$5832,'Demand forecast'!$B$9:$B$5832,$B268,'Demand forecast'!$C$9:$C$5832,J$6-0)</f>
        <v>14</v>
      </c>
      <c r="K268" s="42">
        <f>SUMIFS('Demand forecast'!$I$9:$I$5832,'Demand forecast'!$B$9:$B$5832,$B268,'Demand forecast'!$C$9:$C$5832,K$6-0)</f>
        <v>8.9032999999999998</v>
      </c>
      <c r="L268" s="42">
        <f>SUMIFS('Demand forecast'!$I$9:$I$5832,'Demand forecast'!$B$9:$B$5832,$B268,'Demand forecast'!$C$9:$C$5832,L$6-0)</f>
        <v>9.4532234097582268</v>
      </c>
      <c r="M268" s="42">
        <f>SUMIFS('Demand forecast'!$I$9:$I$5832,'Demand forecast'!$B$9:$B$5832,$B268,'Demand forecast'!$C$9:$C$5832,M$6-0)</f>
        <v>9.5623222853414607</v>
      </c>
      <c r="N268" s="42">
        <f>SUMIFS('Demand forecast'!$I$9:$I$5832,'Demand forecast'!$B$9:$B$5832,$B268,'Demand forecast'!$C$9:$C$5832,N$6-0)</f>
        <v>10.023115941237613</v>
      </c>
      <c r="O268" s="42">
        <f>SUMIFS('Demand forecast'!$I$9:$I$5832,'Demand forecast'!$B$9:$B$5832,$B268,'Demand forecast'!$C$9:$C$5832,O$6-0)</f>
        <v>10.178397522409902</v>
      </c>
      <c r="P268" s="42">
        <f>SUMIFS('Demand forecast'!$I$9:$I$5832,'Demand forecast'!$B$9:$B$5832,$B268,'Demand forecast'!$C$9:$C$5832,P$6-0)</f>
        <v>10.719294206481464</v>
      </c>
      <c r="Q268" s="42">
        <f>SUMIFS('Demand forecast'!$I$9:$I$5832,'Demand forecast'!$B$9:$B$5832,$B268,'Demand forecast'!$C$9:$C$5832,Q$6-0)</f>
        <v>11.253095660763787</v>
      </c>
      <c r="R268" s="42">
        <f>SUMIFS('Demand forecast'!$I$9:$I$5832,'Demand forecast'!$B$9:$B$5832,$B268,'Demand forecast'!$C$9:$C$5832,R$6-0)</f>
        <v>11.767272276260641</v>
      </c>
      <c r="S268" s="42">
        <f>SUMIFS('Demand forecast'!$I$9:$I$5832,'Demand forecast'!$B$9:$B$5832,$B268,'Demand forecast'!$C$9:$C$5832,S$6-0)</f>
        <v>12.119835146166627</v>
      </c>
      <c r="T268" s="42">
        <f>SUMIFS('Demand forecast'!$I$9:$I$5832,'Demand forecast'!$B$9:$B$5832,$B268,'Demand forecast'!$C$9:$C$5832,T$6-0)</f>
        <v>12.517932963176627</v>
      </c>
      <c r="U268" s="42">
        <f>SUMIFS('Demand forecast'!$I$9:$I$5832,'Demand forecast'!$B$9:$B$5832,$B268,'Demand forecast'!$C$9:$C$5832,U$6-0)</f>
        <v>12.916030780186626</v>
      </c>
    </row>
    <row r="269" spans="2:21" ht="15">
      <c r="B269" s="6" t="s">
        <v>144</v>
      </c>
      <c r="C269" s="6" t="str">
        <f>INDEX('Demand forecast'!$M$9:$M$5832,MATCH($B269,'Demand forecast'!$B$9:$B$5832,0))</f>
        <v>No</v>
      </c>
      <c r="D269" s="25">
        <f t="shared" si="10"/>
        <v>2.0296186678589123E-2</v>
      </c>
      <c r="E269" s="6" t="str">
        <f t="shared" si="11"/>
        <v>High growth</v>
      </c>
      <c r="F269" s="42">
        <f>SUMIFS('Demand forecast'!$I$9:$I$5832,'Demand forecast'!$B$9:$B$5832,$B269,'Demand forecast'!$C$9:$C$5832,F$6-0)</f>
        <v>8.927999999999999</v>
      </c>
      <c r="G269" s="42">
        <f>SUMIFS('Demand forecast'!$I$9:$I$5832,'Demand forecast'!$B$9:$B$5832,$B269,'Demand forecast'!$C$9:$C$5832,G$6-0)</f>
        <v>7.69</v>
      </c>
      <c r="H269" s="42">
        <f>SUMIFS('Demand forecast'!$I$9:$I$5832,'Demand forecast'!$B$9:$B$5832,$B269,'Demand forecast'!$C$9:$C$5832,H$6-0)</f>
        <v>9.0357335168417716</v>
      </c>
      <c r="I269" s="42">
        <f>SUMIFS('Demand forecast'!$I$9:$I$5832,'Demand forecast'!$B$9:$B$5832,$B269,'Demand forecast'!$C$9:$C$5832,I$6-0)</f>
        <v>8.4503000000000004</v>
      </c>
      <c r="J269" s="42">
        <f>SUMIFS('Demand forecast'!$I$9:$I$5832,'Demand forecast'!$B$9:$B$5832,$B269,'Demand forecast'!$C$9:$C$5832,J$6-0)</f>
        <v>8.5907</v>
      </c>
      <c r="K269" s="42">
        <f>SUMIFS('Demand forecast'!$I$9:$I$5832,'Demand forecast'!$B$9:$B$5832,$B269,'Demand forecast'!$C$9:$C$5832,K$6-0)</f>
        <v>8.3493700455000006</v>
      </c>
      <c r="L269" s="42">
        <f>SUMIFS('Demand forecast'!$I$9:$I$5832,'Demand forecast'!$B$9:$B$5832,$B269,'Demand forecast'!$C$9:$C$5832,L$6-0)</f>
        <v>6.8044885293436979</v>
      </c>
      <c r="M269" s="42">
        <f>SUMIFS('Demand forecast'!$I$9:$I$5832,'Demand forecast'!$B$9:$B$5832,$B269,'Demand forecast'!$C$9:$C$5832,M$6-0)</f>
        <v>7.7947786846445171</v>
      </c>
      <c r="N269" s="42">
        <f>SUMIFS('Demand forecast'!$I$9:$I$5832,'Demand forecast'!$B$9:$B$5832,$B269,'Demand forecast'!$C$9:$C$5832,N$6-0)</f>
        <v>8.2900768334052124</v>
      </c>
      <c r="O269" s="42">
        <f>SUMIFS('Demand forecast'!$I$9:$I$5832,'Demand forecast'!$B$9:$B$5832,$B269,'Demand forecast'!$C$9:$C$5832,O$6-0)</f>
        <v>8.3448442782776606</v>
      </c>
      <c r="P269" s="42">
        <f>SUMIFS('Demand forecast'!$I$9:$I$5832,'Demand forecast'!$B$9:$B$5832,$B269,'Demand forecast'!$C$9:$C$5832,P$6-0)</f>
        <v>8.2957489447966495</v>
      </c>
      <c r="Q269" s="42">
        <f>SUMIFS('Demand forecast'!$I$9:$I$5832,'Demand forecast'!$B$9:$B$5832,$B269,'Demand forecast'!$C$9:$C$5832,Q$6-0)</f>
        <v>8.2290382588068027</v>
      </c>
      <c r="R269" s="42">
        <f>SUMIFS('Demand forecast'!$I$9:$I$5832,'Demand forecast'!$B$9:$B$5832,$B269,'Demand forecast'!$C$9:$C$5832,R$6-0)</f>
        <v>8.195824444695452</v>
      </c>
      <c r="S269" s="42">
        <f>SUMIFS('Demand forecast'!$I$9:$I$5832,'Demand forecast'!$B$9:$B$5832,$B269,'Demand forecast'!$C$9:$C$5832,S$6-0)</f>
        <v>8.1625058449420109</v>
      </c>
      <c r="T269" s="42">
        <f>SUMIFS('Demand forecast'!$I$9:$I$5832,'Demand forecast'!$B$9:$B$5832,$B269,'Demand forecast'!$C$9:$C$5832,T$6-0)</f>
        <v>8.1578882349998043</v>
      </c>
      <c r="U269" s="42">
        <f>SUMIFS('Demand forecast'!$I$9:$I$5832,'Demand forecast'!$B$9:$B$5832,$B269,'Demand forecast'!$C$9:$C$5832,U$6-0)</f>
        <v>8.1532706250576013</v>
      </c>
    </row>
    <row r="270" spans="2:21" ht="15">
      <c r="B270" s="6" t="s">
        <v>149</v>
      </c>
      <c r="C270" s="6" t="str">
        <f>INDEX('Demand forecast'!$M$9:$M$5832,MATCH($B270,'Demand forecast'!$B$9:$B$5832,0))</f>
        <v>No</v>
      </c>
      <c r="D270" s="25">
        <f t="shared" si="10"/>
        <v>2.4599992126916659E-2</v>
      </c>
      <c r="E270" s="6" t="str">
        <f t="shared" si="11"/>
        <v>High growth</v>
      </c>
      <c r="F270" s="42">
        <f>SUMIFS('Demand forecast'!$I$9:$I$5832,'Demand forecast'!$B$9:$B$5832,$B270,'Demand forecast'!$C$9:$C$5832,F$6-0)</f>
        <v>7.27</v>
      </c>
      <c r="G270" s="42">
        <f>SUMIFS('Demand forecast'!$I$9:$I$5832,'Demand forecast'!$B$9:$B$5832,$B270,'Demand forecast'!$C$9:$C$5832,G$6-0)</f>
        <v>4.99</v>
      </c>
      <c r="H270" s="42">
        <f>SUMIFS('Demand forecast'!$I$9:$I$5832,'Demand forecast'!$B$9:$B$5832,$B270,'Demand forecast'!$C$9:$C$5832,H$6-0)</f>
        <v>5.2560000000000002</v>
      </c>
      <c r="I270" s="42">
        <f>SUMIFS('Demand forecast'!$I$9:$I$5832,'Demand forecast'!$B$9:$B$5832,$B270,'Demand forecast'!$C$9:$C$5832,I$6-0)</f>
        <v>6.1710000000000003</v>
      </c>
      <c r="J270" s="42">
        <f>SUMIFS('Demand forecast'!$I$9:$I$5832,'Demand forecast'!$B$9:$B$5832,$B270,'Demand forecast'!$C$9:$C$5832,J$6-0)</f>
        <v>5.976</v>
      </c>
      <c r="K270" s="42">
        <f>SUMIFS('Demand forecast'!$I$9:$I$5832,'Demand forecast'!$B$9:$B$5832,$B270,'Demand forecast'!$C$9:$C$5832,K$6-0)</f>
        <v>5.1616999999999997</v>
      </c>
      <c r="L270" s="42">
        <f>SUMIFS('Demand forecast'!$I$9:$I$5832,'Demand forecast'!$B$9:$B$5832,$B270,'Demand forecast'!$C$9:$C$5832,L$6-0)</f>
        <v>5.2696550153369746</v>
      </c>
      <c r="M270" s="42">
        <f>SUMIFS('Demand forecast'!$I$9:$I$5832,'Demand forecast'!$B$9:$B$5832,$B270,'Demand forecast'!$C$9:$C$5832,M$6-0)</f>
        <v>5.378635722360924</v>
      </c>
      <c r="N270" s="42">
        <f>SUMIFS('Demand forecast'!$I$9:$I$5832,'Demand forecast'!$B$9:$B$5832,$B270,'Demand forecast'!$C$9:$C$5832,N$6-0)</f>
        <v>5.562761922821756</v>
      </c>
      <c r="O270" s="42">
        <f>SUMIFS('Demand forecast'!$I$9:$I$5832,'Demand forecast'!$B$9:$B$5832,$B270,'Demand forecast'!$C$9:$C$5832,O$6-0)</f>
        <v>5.5034375645633107</v>
      </c>
      <c r="P270" s="42">
        <f>SUMIFS('Demand forecast'!$I$9:$I$5832,'Demand forecast'!$B$9:$B$5832,$B270,'Demand forecast'!$C$9:$C$5832,P$6-0)</f>
        <v>5.5570989985478416</v>
      </c>
      <c r="Q270" s="42">
        <f>SUMIFS('Demand forecast'!$I$9:$I$5832,'Demand forecast'!$B$9:$B$5832,$B270,'Demand forecast'!$C$9:$C$5832,Q$6-0)</f>
        <v>5.6808391565749572</v>
      </c>
      <c r="R270" s="42">
        <f>SUMIFS('Demand forecast'!$I$9:$I$5832,'Demand forecast'!$B$9:$B$5832,$B270,'Demand forecast'!$C$9:$C$5832,R$6-0)</f>
        <v>5.8752716261166285</v>
      </c>
      <c r="S270" s="42">
        <f>SUMIFS('Demand forecast'!$I$9:$I$5832,'Demand forecast'!$B$9:$B$5832,$B270,'Demand forecast'!$C$9:$C$5832,S$6-0)</f>
        <v>6.0605927099687795</v>
      </c>
      <c r="T270" s="42">
        <f>SUMIFS('Demand forecast'!$I$9:$I$5832,'Demand forecast'!$B$9:$B$5832,$B270,'Demand forecast'!$C$9:$C$5832,T$6-0)</f>
        <v>6.3092956452543412</v>
      </c>
      <c r="U270" s="42">
        <f>SUMIFS('Demand forecast'!$I$9:$I$5832,'Demand forecast'!$B$9:$B$5832,$B270,'Demand forecast'!$C$9:$C$5832,U$6-0)</f>
        <v>6.5579985805399019</v>
      </c>
    </row>
    <row r="271" spans="2:21" ht="15">
      <c r="B271" s="6" t="s">
        <v>154</v>
      </c>
      <c r="C271" s="6" t="str">
        <f>INDEX('Demand forecast'!$M$9:$M$5832,MATCH($B271,'Demand forecast'!$B$9:$B$5832,0))</f>
        <v>No</v>
      </c>
      <c r="D271" s="25">
        <f t="shared" si="10"/>
        <v>6.6999050989910991E-3</v>
      </c>
      <c r="E271" s="6" t="str">
        <f t="shared" si="11"/>
        <v>Small growth</v>
      </c>
      <c r="F271" s="42">
        <f>SUMIFS('Demand forecast'!$I$9:$I$5832,'Demand forecast'!$B$9:$B$5832,$B271,'Demand forecast'!$C$9:$C$5832,F$6-0)</f>
        <v>10.63</v>
      </c>
      <c r="G271" s="42">
        <f>SUMIFS('Demand forecast'!$I$9:$I$5832,'Demand forecast'!$B$9:$B$5832,$B271,'Demand forecast'!$C$9:$C$5832,G$6-0)</f>
        <v>9.31</v>
      </c>
      <c r="H271" s="42">
        <f>SUMIFS('Demand forecast'!$I$9:$I$5832,'Demand forecast'!$B$9:$B$5832,$B271,'Demand forecast'!$C$9:$C$5832,H$6-0)</f>
        <v>8.6199999999999992</v>
      </c>
      <c r="I271" s="42">
        <f>SUMIFS('Demand forecast'!$I$9:$I$5832,'Demand forecast'!$B$9:$B$5832,$B271,'Demand forecast'!$C$9:$C$5832,I$6-0)</f>
        <v>10.51</v>
      </c>
      <c r="J271" s="42">
        <f>SUMIFS('Demand forecast'!$I$9:$I$5832,'Demand forecast'!$B$9:$B$5832,$B271,'Demand forecast'!$C$9:$C$5832,J$6-0)</f>
        <v>9.7449999999999992</v>
      </c>
      <c r="K271" s="42">
        <f>SUMIFS('Demand forecast'!$I$9:$I$5832,'Demand forecast'!$B$9:$B$5832,$B271,'Demand forecast'!$C$9:$C$5832,K$6-0)</f>
        <v>8.6950000000000003</v>
      </c>
      <c r="L271" s="42">
        <f>SUMIFS('Demand forecast'!$I$9:$I$5832,'Demand forecast'!$B$9:$B$5832,$B271,'Demand forecast'!$C$9:$C$5832,L$6-0)</f>
        <v>8.8669009414676019</v>
      </c>
      <c r="M271" s="42">
        <f>SUMIFS('Demand forecast'!$I$9:$I$5832,'Demand forecast'!$B$9:$B$5832,$B271,'Demand forecast'!$C$9:$C$5832,M$6-0)</f>
        <v>9.1438620058349436</v>
      </c>
      <c r="N271" s="42">
        <f>SUMIFS('Demand forecast'!$I$9:$I$5832,'Demand forecast'!$B$9:$B$5832,$B271,'Demand forecast'!$C$9:$C$5832,N$6-0)</f>
        <v>9.3116242022488507</v>
      </c>
      <c r="O271" s="42">
        <f>SUMIFS('Demand forecast'!$I$9:$I$5832,'Demand forecast'!$B$9:$B$5832,$B271,'Demand forecast'!$C$9:$C$5832,O$6-0)</f>
        <v>9.1250373471641097</v>
      </c>
      <c r="P271" s="42">
        <f>SUMIFS('Demand forecast'!$I$9:$I$5832,'Demand forecast'!$B$9:$B$5832,$B271,'Demand forecast'!$C$9:$C$5832,P$6-0)</f>
        <v>9.1062331670236851</v>
      </c>
      <c r="Q271" s="42">
        <f>SUMIFS('Demand forecast'!$I$9:$I$5832,'Demand forecast'!$B$9:$B$5832,$B271,'Demand forecast'!$C$9:$C$5832,Q$6-0)</f>
        <v>9.1248120993316064</v>
      </c>
      <c r="R271" s="42">
        <f>SUMIFS('Demand forecast'!$I$9:$I$5832,'Demand forecast'!$B$9:$B$5832,$B271,'Demand forecast'!$C$9:$C$5832,R$6-0)</f>
        <v>9.1803444466692063</v>
      </c>
      <c r="S271" s="42">
        <f>SUMIFS('Demand forecast'!$I$9:$I$5832,'Demand forecast'!$B$9:$B$5832,$B271,'Demand forecast'!$C$9:$C$5832,S$6-0)</f>
        <v>9.2273967983543894</v>
      </c>
      <c r="T271" s="42">
        <f>SUMIFS('Demand forecast'!$I$9:$I$5832,'Demand forecast'!$B$9:$B$5832,$B271,'Demand forecast'!$C$9:$C$5832,T$6-0)</f>
        <v>9.3217597125055995</v>
      </c>
      <c r="U271" s="42">
        <f>SUMIFS('Demand forecast'!$I$9:$I$5832,'Demand forecast'!$B$9:$B$5832,$B271,'Demand forecast'!$C$9:$C$5832,U$6-0)</f>
        <v>9.4161226266568132</v>
      </c>
    </row>
    <row r="272" spans="2:21" ht="15">
      <c r="B272" s="6" t="s">
        <v>176</v>
      </c>
      <c r="C272" s="6" t="str">
        <f>INDEX('Demand forecast'!$M$9:$M$5832,MATCH($B272,'Demand forecast'!$B$9:$B$5832,0))</f>
        <v>No</v>
      </c>
      <c r="D272" s="25">
        <f t="shared" si="10"/>
        <v>7.221981532286037E-4</v>
      </c>
      <c r="E272" s="6" t="str">
        <f t="shared" si="11"/>
        <v>Small growth</v>
      </c>
      <c r="F272" s="42">
        <f>SUMIFS('Demand forecast'!$I$9:$I$5832,'Demand forecast'!$B$9:$B$5832,$B272,'Demand forecast'!$C$9:$C$5832,F$6-0)</f>
        <v>3.0979999999999999</v>
      </c>
      <c r="G272" s="42">
        <f>SUMIFS('Demand forecast'!$I$9:$I$5832,'Demand forecast'!$B$9:$B$5832,$B272,'Demand forecast'!$C$9:$C$5832,G$6-0)</f>
        <v>4.8070000000000004</v>
      </c>
      <c r="H272" s="42">
        <f>SUMIFS('Demand forecast'!$I$9:$I$5832,'Demand forecast'!$B$9:$B$5832,$B272,'Demand forecast'!$C$9:$C$5832,H$6-0)</f>
        <v>2.41</v>
      </c>
      <c r="I272" s="42">
        <f>SUMIFS('Demand forecast'!$I$9:$I$5832,'Demand forecast'!$B$9:$B$5832,$B272,'Demand forecast'!$C$9:$C$5832,I$6-0)</f>
        <v>4.032</v>
      </c>
      <c r="J272" s="42">
        <f>SUMIFS('Demand forecast'!$I$9:$I$5832,'Demand forecast'!$B$9:$B$5832,$B272,'Demand forecast'!$C$9:$C$5832,J$6-0)</f>
        <v>3.3690000000000002</v>
      </c>
      <c r="K272" s="42">
        <f>SUMIFS('Demand forecast'!$I$9:$I$5832,'Demand forecast'!$B$9:$B$5832,$B272,'Demand forecast'!$C$9:$C$5832,K$6-0)</f>
        <v>3.3690000000000002</v>
      </c>
      <c r="L272" s="42">
        <f>SUMIFS('Demand forecast'!$I$9:$I$5832,'Demand forecast'!$B$9:$B$5832,$B272,'Demand forecast'!$C$9:$C$5832,L$6-0)</f>
        <v>3.3382922544828886</v>
      </c>
      <c r="M272" s="42">
        <f>SUMIFS('Demand forecast'!$I$9:$I$5832,'Demand forecast'!$B$9:$B$5832,$B272,'Demand forecast'!$C$9:$C$5832,M$6-0)</f>
        <v>3.3323605946850381</v>
      </c>
      <c r="N272" s="42">
        <f>SUMIFS('Demand forecast'!$I$9:$I$5832,'Demand forecast'!$B$9:$B$5832,$B272,'Demand forecast'!$C$9:$C$5832,N$6-0)</f>
        <v>3.3302113668621955</v>
      </c>
      <c r="O272" s="42">
        <f>SUMIFS('Demand forecast'!$I$9:$I$5832,'Demand forecast'!$B$9:$B$5832,$B272,'Demand forecast'!$C$9:$C$5832,O$6-0)</f>
        <v>3.3234876061232135</v>
      </c>
      <c r="P272" s="42">
        <f>SUMIFS('Demand forecast'!$I$9:$I$5832,'Demand forecast'!$B$9:$B$5832,$B272,'Demand forecast'!$C$9:$C$5832,P$6-0)</f>
        <v>3.3216345681036179</v>
      </c>
      <c r="Q272" s="42">
        <f>SUMIFS('Demand forecast'!$I$9:$I$5832,'Demand forecast'!$B$9:$B$5832,$B272,'Demand forecast'!$C$9:$C$5832,Q$6-0)</f>
        <v>3.3212488179806425</v>
      </c>
      <c r="R272" s="42">
        <f>SUMIFS('Demand forecast'!$I$9:$I$5832,'Demand forecast'!$B$9:$B$5832,$B272,'Demand forecast'!$C$9:$C$5832,R$6-0)</f>
        <v>3.3342139349240982</v>
      </c>
      <c r="S272" s="42">
        <f>SUMIFS('Demand forecast'!$I$9:$I$5832,'Demand forecast'!$B$9:$B$5832,$B272,'Demand forecast'!$C$9:$C$5832,S$6-0)</f>
        <v>3.340993355425776</v>
      </c>
      <c r="T272" s="42">
        <f>SUMIFS('Demand forecast'!$I$9:$I$5832,'Demand forecast'!$B$9:$B$5832,$B272,'Demand forecast'!$C$9:$C$5832,T$6-0)</f>
        <v>3.3505232868458914</v>
      </c>
      <c r="U272" s="42">
        <f>SUMIFS('Demand forecast'!$I$9:$I$5832,'Demand forecast'!$B$9:$B$5832,$B272,'Demand forecast'!$C$9:$C$5832,U$6-0)</f>
        <v>3.3600532182660068</v>
      </c>
    </row>
    <row r="273" spans="2:21" ht="15">
      <c r="B273" s="6"/>
      <c r="C273" s="6"/>
      <c r="D273" s="25"/>
      <c r="E273" s="6"/>
      <c r="F273" s="42"/>
      <c r="G273" s="42"/>
      <c r="H273" s="42"/>
      <c r="I273" s="42"/>
      <c r="J273" s="42"/>
      <c r="K273" s="42"/>
      <c r="L273" s="42"/>
      <c r="M273" s="42"/>
      <c r="N273" s="42"/>
      <c r="O273" s="42"/>
      <c r="P273" s="42"/>
      <c r="Q273" s="42"/>
      <c r="R273" s="42"/>
      <c r="S273" s="42"/>
      <c r="T273" s="42"/>
      <c r="U273" s="42"/>
    </row>
    <row r="274" spans="2:21" ht="15">
      <c r="B274"/>
    </row>
    <row r="275" spans="2:21" ht="15">
      <c r="B275"/>
    </row>
    <row r="276" spans="2:21" ht="15">
      <c r="B276"/>
    </row>
    <row r="277" spans="2:21" ht="15">
      <c r="B277"/>
    </row>
    <row r="278" spans="2:21" ht="15">
      <c r="B278"/>
    </row>
    <row r="279" spans="2:21" ht="15">
      <c r="B279"/>
    </row>
    <row r="280" spans="2:21" ht="15">
      <c r="B280"/>
    </row>
    <row r="281" spans="2:21" ht="15">
      <c r="B281"/>
    </row>
    <row r="282" spans="2:21" ht="15">
      <c r="B282"/>
    </row>
    <row r="283" spans="2:21" ht="15">
      <c r="B283"/>
    </row>
    <row r="284" spans="2:21" ht="15">
      <c r="B284"/>
    </row>
    <row r="285" spans="2:21" ht="15">
      <c r="B285"/>
    </row>
    <row r="286" spans="2:21" ht="15">
      <c r="B286"/>
    </row>
    <row r="287" spans="2:21" ht="15">
      <c r="B287"/>
    </row>
    <row r="288" spans="2:21" ht="15">
      <c r="B288"/>
    </row>
    <row r="289" spans="2:2" ht="15">
      <c r="B289"/>
    </row>
    <row r="290" spans="2:2" ht="15">
      <c r="B290"/>
    </row>
    <row r="291" spans="2:2" ht="15">
      <c r="B291"/>
    </row>
    <row r="292" spans="2:2" ht="15">
      <c r="B292"/>
    </row>
    <row r="293" spans="2:2" ht="15">
      <c r="B293"/>
    </row>
    <row r="294" spans="2:2" ht="15">
      <c r="B294"/>
    </row>
    <row r="295" spans="2:2" ht="15">
      <c r="B295"/>
    </row>
    <row r="296" spans="2:2" ht="15">
      <c r="B296"/>
    </row>
    <row r="297" spans="2:2" ht="15">
      <c r="B297"/>
    </row>
    <row r="298" spans="2:2" ht="15">
      <c r="B298"/>
    </row>
    <row r="299" spans="2:2" ht="15">
      <c r="B299"/>
    </row>
    <row r="300" spans="2:2" ht="15">
      <c r="B300"/>
    </row>
    <row r="301" spans="2:2" ht="15">
      <c r="B301"/>
    </row>
    <row r="302" spans="2:2" ht="15">
      <c r="B302"/>
    </row>
    <row r="303" spans="2:2" ht="15">
      <c r="B303"/>
    </row>
    <row r="304" spans="2:2" ht="15">
      <c r="B304"/>
    </row>
    <row r="305" spans="2:2" ht="15">
      <c r="B305"/>
    </row>
    <row r="306" spans="2:2" ht="15">
      <c r="B306"/>
    </row>
    <row r="307" spans="2:2" ht="15">
      <c r="B307"/>
    </row>
    <row r="308" spans="2:2" ht="15">
      <c r="B308"/>
    </row>
    <row r="309" spans="2:2" ht="15">
      <c r="B309"/>
    </row>
    <row r="310" spans="2:2" ht="15">
      <c r="B310"/>
    </row>
    <row r="311" spans="2:2" ht="15">
      <c r="B311"/>
    </row>
    <row r="312" spans="2:2" ht="15">
      <c r="B312"/>
    </row>
    <row r="313" spans="2:2" ht="15">
      <c r="B313"/>
    </row>
    <row r="314" spans="2:2" ht="15">
      <c r="B314"/>
    </row>
    <row r="315" spans="2:2" ht="15">
      <c r="B315"/>
    </row>
    <row r="316" spans="2:2" ht="15">
      <c r="B316"/>
    </row>
    <row r="317" spans="2:2" ht="15">
      <c r="B317"/>
    </row>
    <row r="318" spans="2:2" ht="15">
      <c r="B318"/>
    </row>
    <row r="319" spans="2:2" ht="15">
      <c r="B319"/>
    </row>
    <row r="320" spans="2:2" ht="15">
      <c r="B320"/>
    </row>
    <row r="321" spans="2:2" ht="15">
      <c r="B321"/>
    </row>
    <row r="322" spans="2:2" ht="15">
      <c r="B322"/>
    </row>
    <row r="323" spans="2:2" ht="15">
      <c r="B323"/>
    </row>
    <row r="324" spans="2:2" ht="15">
      <c r="B324"/>
    </row>
    <row r="325" spans="2:2" ht="15">
      <c r="B325"/>
    </row>
    <row r="326" spans="2:2" ht="15">
      <c r="B326"/>
    </row>
    <row r="327" spans="2:2" ht="15">
      <c r="B327"/>
    </row>
    <row r="328" spans="2:2" ht="15">
      <c r="B328"/>
    </row>
    <row r="329" spans="2:2" ht="15">
      <c r="B329"/>
    </row>
    <row r="330" spans="2:2" ht="15">
      <c r="B330"/>
    </row>
    <row r="331" spans="2:2" ht="15">
      <c r="B331"/>
    </row>
    <row r="332" spans="2:2" ht="15">
      <c r="B332"/>
    </row>
    <row r="333" spans="2:2" ht="15">
      <c r="B333"/>
    </row>
    <row r="334" spans="2:2" ht="15">
      <c r="B334"/>
    </row>
    <row r="335" spans="2:2" ht="15">
      <c r="B335"/>
    </row>
    <row r="336" spans="2:2" ht="15">
      <c r="B336"/>
    </row>
    <row r="337" spans="2:2" ht="15">
      <c r="B337"/>
    </row>
    <row r="338" spans="2:2" ht="15">
      <c r="B338"/>
    </row>
    <row r="339" spans="2:2" ht="15">
      <c r="B339"/>
    </row>
    <row r="340" spans="2:2" ht="15">
      <c r="B340"/>
    </row>
    <row r="341" spans="2:2" ht="15">
      <c r="B341"/>
    </row>
    <row r="342" spans="2:2" ht="15">
      <c r="B342"/>
    </row>
    <row r="343" spans="2:2" ht="15">
      <c r="B343"/>
    </row>
    <row r="344" spans="2:2" ht="15">
      <c r="B344"/>
    </row>
    <row r="345" spans="2:2" ht="15">
      <c r="B345"/>
    </row>
    <row r="346" spans="2:2" ht="15">
      <c r="B346"/>
    </row>
    <row r="347" spans="2:2" ht="15">
      <c r="B347"/>
    </row>
    <row r="348" spans="2:2" ht="15">
      <c r="B348"/>
    </row>
    <row r="349" spans="2:2" ht="15">
      <c r="B349"/>
    </row>
    <row r="350" spans="2:2" ht="15">
      <c r="B350"/>
    </row>
    <row r="351" spans="2:2" ht="15">
      <c r="B351"/>
    </row>
    <row r="352" spans="2:2" ht="15">
      <c r="B352"/>
    </row>
    <row r="353" spans="2:2" ht="15">
      <c r="B353"/>
    </row>
    <row r="354" spans="2:2" ht="15">
      <c r="B354"/>
    </row>
    <row r="355" spans="2:2" ht="15">
      <c r="B355"/>
    </row>
    <row r="356" spans="2:2" ht="15">
      <c r="B356"/>
    </row>
    <row r="357" spans="2:2" ht="15">
      <c r="B357"/>
    </row>
    <row r="358" spans="2:2" ht="15">
      <c r="B358"/>
    </row>
    <row r="359" spans="2:2" ht="15">
      <c r="B359"/>
    </row>
    <row r="360" spans="2:2" ht="15">
      <c r="B360"/>
    </row>
    <row r="361" spans="2:2" ht="15">
      <c r="B361"/>
    </row>
    <row r="362" spans="2:2" ht="15">
      <c r="B362"/>
    </row>
    <row r="363" spans="2:2" ht="15">
      <c r="B363"/>
    </row>
    <row r="364" spans="2:2" ht="15">
      <c r="B364"/>
    </row>
    <row r="365" spans="2:2" ht="15">
      <c r="B365"/>
    </row>
    <row r="366" spans="2:2" ht="15">
      <c r="B366"/>
    </row>
    <row r="367" spans="2:2" ht="15">
      <c r="B367"/>
    </row>
    <row r="368" spans="2:2" ht="15">
      <c r="B368"/>
    </row>
    <row r="369" spans="2:2" ht="15">
      <c r="B369"/>
    </row>
    <row r="370" spans="2:2" ht="15">
      <c r="B370"/>
    </row>
    <row r="371" spans="2:2" ht="15">
      <c r="B371"/>
    </row>
    <row r="372" spans="2:2" ht="15">
      <c r="B372"/>
    </row>
    <row r="373" spans="2:2" ht="15">
      <c r="B373"/>
    </row>
    <row r="374" spans="2:2" ht="15">
      <c r="B374"/>
    </row>
    <row r="375" spans="2:2" ht="15">
      <c r="B375"/>
    </row>
    <row r="376" spans="2:2" ht="15">
      <c r="B376"/>
    </row>
    <row r="377" spans="2:2" ht="15">
      <c r="B377"/>
    </row>
    <row r="378" spans="2:2" ht="15">
      <c r="B378"/>
    </row>
    <row r="379" spans="2:2" ht="15">
      <c r="B379"/>
    </row>
    <row r="380" spans="2:2" ht="15">
      <c r="B380"/>
    </row>
    <row r="381" spans="2:2" ht="15">
      <c r="B381"/>
    </row>
    <row r="382" spans="2:2" ht="15">
      <c r="B382"/>
    </row>
    <row r="383" spans="2:2" ht="15">
      <c r="B383"/>
    </row>
    <row r="384" spans="2:2" ht="15">
      <c r="B384"/>
    </row>
    <row r="385" spans="2:2" ht="15">
      <c r="B385"/>
    </row>
    <row r="386" spans="2:2" ht="15">
      <c r="B386"/>
    </row>
    <row r="387" spans="2:2" ht="15">
      <c r="B387"/>
    </row>
    <row r="388" spans="2:2" ht="15">
      <c r="B388"/>
    </row>
    <row r="389" spans="2:2" ht="15">
      <c r="B389"/>
    </row>
    <row r="390" spans="2:2" ht="15">
      <c r="B390"/>
    </row>
    <row r="391" spans="2:2" ht="15">
      <c r="B391"/>
    </row>
    <row r="392" spans="2:2" ht="15">
      <c r="B392"/>
    </row>
    <row r="393" spans="2:2" ht="15">
      <c r="B393"/>
    </row>
    <row r="394" spans="2:2" ht="15">
      <c r="B394"/>
    </row>
    <row r="395" spans="2:2" ht="15">
      <c r="B395"/>
    </row>
    <row r="396" spans="2:2" ht="15">
      <c r="B396"/>
    </row>
    <row r="397" spans="2:2" ht="15">
      <c r="B397"/>
    </row>
    <row r="398" spans="2:2" ht="15">
      <c r="B398"/>
    </row>
    <row r="399" spans="2:2" ht="15">
      <c r="B399"/>
    </row>
    <row r="400" spans="2:2" ht="15">
      <c r="B400"/>
    </row>
    <row r="401" spans="2:2" ht="15">
      <c r="B401"/>
    </row>
    <row r="402" spans="2:2" ht="15">
      <c r="B402"/>
    </row>
    <row r="403" spans="2:2" ht="15">
      <c r="B403"/>
    </row>
    <row r="404" spans="2:2" ht="15">
      <c r="B404"/>
    </row>
    <row r="405" spans="2:2" ht="15">
      <c r="B405"/>
    </row>
    <row r="406" spans="2:2" ht="15">
      <c r="B406"/>
    </row>
    <row r="407" spans="2:2" ht="15">
      <c r="B407"/>
    </row>
    <row r="408" spans="2:2" ht="15">
      <c r="B408"/>
    </row>
    <row r="409" spans="2:2" ht="15">
      <c r="B409"/>
    </row>
    <row r="410" spans="2:2" ht="15">
      <c r="B410"/>
    </row>
    <row r="411" spans="2:2" ht="15">
      <c r="B411"/>
    </row>
    <row r="412" spans="2:2" ht="15">
      <c r="B412"/>
    </row>
    <row r="413" spans="2:2" ht="15">
      <c r="B413"/>
    </row>
    <row r="414" spans="2:2" ht="15">
      <c r="B414"/>
    </row>
    <row r="415" spans="2:2" ht="15">
      <c r="B415"/>
    </row>
    <row r="416" spans="2:2" ht="15">
      <c r="B416"/>
    </row>
    <row r="417" spans="2:2" ht="15">
      <c r="B417"/>
    </row>
    <row r="418" spans="2:2" ht="15">
      <c r="B418"/>
    </row>
    <row r="419" spans="2:2" ht="15">
      <c r="B419"/>
    </row>
    <row r="420" spans="2:2" ht="15">
      <c r="B420"/>
    </row>
    <row r="421" spans="2:2" ht="15">
      <c r="B421"/>
    </row>
    <row r="422" spans="2:2" ht="15">
      <c r="B422"/>
    </row>
    <row r="423" spans="2:2" ht="15">
      <c r="B423"/>
    </row>
    <row r="424" spans="2:2" ht="15">
      <c r="B424"/>
    </row>
    <row r="425" spans="2:2" ht="15">
      <c r="B425"/>
    </row>
    <row r="426" spans="2:2" ht="15">
      <c r="B426"/>
    </row>
    <row r="427" spans="2:2" ht="15">
      <c r="B427"/>
    </row>
    <row r="428" spans="2:2" ht="15">
      <c r="B428"/>
    </row>
    <row r="429" spans="2:2" ht="15">
      <c r="B429"/>
    </row>
    <row r="430" spans="2:2" ht="15">
      <c r="B430"/>
    </row>
    <row r="431" spans="2:2" ht="15">
      <c r="B431"/>
    </row>
    <row r="432" spans="2:2" ht="15">
      <c r="B432"/>
    </row>
    <row r="433" spans="2:2" ht="15">
      <c r="B433"/>
    </row>
    <row r="434" spans="2:2" ht="15">
      <c r="B434"/>
    </row>
    <row r="435" spans="2:2" ht="15">
      <c r="B435"/>
    </row>
    <row r="436" spans="2:2" ht="15">
      <c r="B436"/>
    </row>
    <row r="437" spans="2:2" ht="15">
      <c r="B437"/>
    </row>
    <row r="438" spans="2:2" ht="15">
      <c r="B438"/>
    </row>
    <row r="439" spans="2:2" ht="15">
      <c r="B439"/>
    </row>
    <row r="440" spans="2:2" ht="15">
      <c r="B440"/>
    </row>
    <row r="441" spans="2:2" ht="15">
      <c r="B441"/>
    </row>
    <row r="442" spans="2:2" ht="15">
      <c r="B442"/>
    </row>
    <row r="443" spans="2:2" ht="15">
      <c r="B443"/>
    </row>
    <row r="444" spans="2:2" ht="15">
      <c r="B444"/>
    </row>
    <row r="445" spans="2:2" ht="15">
      <c r="B445"/>
    </row>
    <row r="446" spans="2:2" ht="15">
      <c r="B446"/>
    </row>
    <row r="447" spans="2:2" ht="15">
      <c r="B447"/>
    </row>
    <row r="448" spans="2:2" ht="15">
      <c r="B448"/>
    </row>
    <row r="449" spans="2:2" ht="15">
      <c r="B449"/>
    </row>
    <row r="450" spans="2:2" ht="15">
      <c r="B450"/>
    </row>
    <row r="451" spans="2:2" ht="15">
      <c r="B451"/>
    </row>
    <row r="452" spans="2:2" ht="15">
      <c r="B452"/>
    </row>
    <row r="453" spans="2:2" ht="15">
      <c r="B453"/>
    </row>
    <row r="454" spans="2:2" ht="15">
      <c r="B454"/>
    </row>
    <row r="455" spans="2:2" ht="15">
      <c r="B455"/>
    </row>
    <row r="456" spans="2:2" ht="15">
      <c r="B456"/>
    </row>
    <row r="457" spans="2:2" ht="15">
      <c r="B457"/>
    </row>
    <row r="458" spans="2:2" ht="15">
      <c r="B458"/>
    </row>
    <row r="459" spans="2:2" ht="15">
      <c r="B459"/>
    </row>
    <row r="460" spans="2:2" ht="15">
      <c r="B460"/>
    </row>
    <row r="461" spans="2:2" ht="15">
      <c r="B461"/>
    </row>
    <row r="462" spans="2:2" ht="15">
      <c r="B462"/>
    </row>
    <row r="463" spans="2:2" ht="15">
      <c r="B463"/>
    </row>
    <row r="464" spans="2:2" ht="15">
      <c r="B464"/>
    </row>
    <row r="465" spans="2:2" ht="15">
      <c r="B465"/>
    </row>
    <row r="466" spans="2:2" ht="15">
      <c r="B466"/>
    </row>
    <row r="467" spans="2:2" ht="15">
      <c r="B467"/>
    </row>
    <row r="468" spans="2:2" ht="15">
      <c r="B468"/>
    </row>
    <row r="469" spans="2:2" ht="15">
      <c r="B469"/>
    </row>
    <row r="470" spans="2:2" ht="15">
      <c r="B470"/>
    </row>
    <row r="471" spans="2:2" ht="15">
      <c r="B471"/>
    </row>
    <row r="472" spans="2:2" ht="15">
      <c r="B472"/>
    </row>
    <row r="473" spans="2:2" ht="15">
      <c r="B473"/>
    </row>
    <row r="474" spans="2:2" ht="15">
      <c r="B474"/>
    </row>
    <row r="475" spans="2:2" ht="15">
      <c r="B475"/>
    </row>
    <row r="476" spans="2:2" ht="15">
      <c r="B476"/>
    </row>
    <row r="477" spans="2:2" ht="15">
      <c r="B477"/>
    </row>
    <row r="478" spans="2:2" ht="15">
      <c r="B478"/>
    </row>
    <row r="479" spans="2:2" ht="15">
      <c r="B479"/>
    </row>
    <row r="480" spans="2:2" ht="15">
      <c r="B480"/>
    </row>
    <row r="481" spans="2:2" ht="15">
      <c r="B481"/>
    </row>
    <row r="482" spans="2:2" ht="15">
      <c r="B482"/>
    </row>
    <row r="483" spans="2:2" ht="15">
      <c r="B483"/>
    </row>
    <row r="484" spans="2:2" ht="15">
      <c r="B484"/>
    </row>
    <row r="485" spans="2:2" ht="15">
      <c r="B485"/>
    </row>
    <row r="486" spans="2:2" ht="15">
      <c r="B486"/>
    </row>
    <row r="487" spans="2:2" ht="15">
      <c r="B487"/>
    </row>
    <row r="488" spans="2:2" ht="15">
      <c r="B488"/>
    </row>
    <row r="489" spans="2:2" ht="15">
      <c r="B489"/>
    </row>
    <row r="490" spans="2:2" ht="15">
      <c r="B490"/>
    </row>
    <row r="491" spans="2:2" ht="15">
      <c r="B491"/>
    </row>
    <row r="492" spans="2:2" ht="15">
      <c r="B492"/>
    </row>
    <row r="493" spans="2:2" ht="15">
      <c r="B493"/>
    </row>
    <row r="494" spans="2:2" ht="15">
      <c r="B494"/>
    </row>
    <row r="495" spans="2:2" ht="15">
      <c r="B495"/>
    </row>
    <row r="496" spans="2:2" ht="15">
      <c r="B496"/>
    </row>
    <row r="497" spans="2:2" ht="15">
      <c r="B497"/>
    </row>
    <row r="498" spans="2:2" ht="15">
      <c r="B498"/>
    </row>
    <row r="499" spans="2:2" ht="15">
      <c r="B499"/>
    </row>
    <row r="500" spans="2:2" ht="15">
      <c r="B500"/>
    </row>
    <row r="501" spans="2:2" ht="15">
      <c r="B501"/>
    </row>
    <row r="502" spans="2:2" ht="15">
      <c r="B502"/>
    </row>
    <row r="503" spans="2:2" ht="15">
      <c r="B503"/>
    </row>
    <row r="504" spans="2:2" ht="15">
      <c r="B504"/>
    </row>
    <row r="505" spans="2:2" ht="15">
      <c r="B505"/>
    </row>
    <row r="506" spans="2:2" ht="15">
      <c r="B506"/>
    </row>
    <row r="507" spans="2:2" ht="15">
      <c r="B507"/>
    </row>
    <row r="508" spans="2:2" ht="15">
      <c r="B508"/>
    </row>
    <row r="509" spans="2:2" ht="15">
      <c r="B509"/>
    </row>
    <row r="510" spans="2:2" ht="15">
      <c r="B510"/>
    </row>
    <row r="511" spans="2:2" ht="15">
      <c r="B511"/>
    </row>
    <row r="512" spans="2:2" ht="15">
      <c r="B512"/>
    </row>
    <row r="513" spans="2:2" ht="15">
      <c r="B513"/>
    </row>
    <row r="514" spans="2:2" ht="15">
      <c r="B514"/>
    </row>
    <row r="515" spans="2:2" ht="15">
      <c r="B515"/>
    </row>
    <row r="516" spans="2:2" ht="15">
      <c r="B516"/>
    </row>
    <row r="517" spans="2:2" ht="15">
      <c r="B517"/>
    </row>
    <row r="518" spans="2:2" ht="15">
      <c r="B518"/>
    </row>
    <row r="519" spans="2:2" ht="15">
      <c r="B519"/>
    </row>
    <row r="520" spans="2:2" ht="15">
      <c r="B520"/>
    </row>
    <row r="521" spans="2:2" ht="15">
      <c r="B521"/>
    </row>
    <row r="522" spans="2:2" ht="15">
      <c r="B522"/>
    </row>
    <row r="523" spans="2:2" ht="15">
      <c r="B523"/>
    </row>
    <row r="524" spans="2:2" ht="15">
      <c r="B524"/>
    </row>
    <row r="525" spans="2:2" ht="15">
      <c r="B525"/>
    </row>
    <row r="526" spans="2:2" ht="15">
      <c r="B526"/>
    </row>
    <row r="527" spans="2:2" ht="15">
      <c r="B527"/>
    </row>
    <row r="528" spans="2:2" ht="15">
      <c r="B528"/>
    </row>
    <row r="529" spans="2:2" ht="15">
      <c r="B529"/>
    </row>
    <row r="530" spans="2:2" ht="15">
      <c r="B530"/>
    </row>
    <row r="531" spans="2:2" ht="15">
      <c r="B531"/>
    </row>
    <row r="532" spans="2:2" ht="15">
      <c r="B532"/>
    </row>
    <row r="533" spans="2:2" ht="15">
      <c r="B533"/>
    </row>
    <row r="534" spans="2:2" ht="15">
      <c r="B534"/>
    </row>
    <row r="535" spans="2:2" ht="15">
      <c r="B535"/>
    </row>
    <row r="536" spans="2:2" ht="15">
      <c r="B536"/>
    </row>
    <row r="537" spans="2:2" ht="15">
      <c r="B537"/>
    </row>
    <row r="538" spans="2:2" ht="15">
      <c r="B538"/>
    </row>
    <row r="539" spans="2:2" ht="15">
      <c r="B539"/>
    </row>
    <row r="540" spans="2:2" ht="15">
      <c r="B540"/>
    </row>
    <row r="541" spans="2:2" ht="15">
      <c r="B541"/>
    </row>
    <row r="542" spans="2:2" ht="15">
      <c r="B542"/>
    </row>
    <row r="543" spans="2:2" ht="15">
      <c r="B543"/>
    </row>
    <row r="544" spans="2:2" ht="15">
      <c r="B544"/>
    </row>
    <row r="545" spans="2:2" ht="15">
      <c r="B545"/>
    </row>
    <row r="546" spans="2:2" ht="15">
      <c r="B546"/>
    </row>
    <row r="547" spans="2:2" ht="15">
      <c r="B547"/>
    </row>
    <row r="548" spans="2:2" ht="15">
      <c r="B548"/>
    </row>
    <row r="549" spans="2:2" ht="15">
      <c r="B549"/>
    </row>
    <row r="550" spans="2:2" ht="15">
      <c r="B550"/>
    </row>
    <row r="551" spans="2:2" ht="15">
      <c r="B551"/>
    </row>
    <row r="552" spans="2:2" ht="15">
      <c r="B552"/>
    </row>
    <row r="553" spans="2:2" ht="15">
      <c r="B553"/>
    </row>
    <row r="554" spans="2:2" ht="15">
      <c r="B554"/>
    </row>
    <row r="555" spans="2:2" ht="15">
      <c r="B555"/>
    </row>
    <row r="556" spans="2:2" ht="15">
      <c r="B556"/>
    </row>
    <row r="557" spans="2:2" ht="15">
      <c r="B557"/>
    </row>
    <row r="558" spans="2:2" ht="15">
      <c r="B558"/>
    </row>
    <row r="559" spans="2:2" ht="15">
      <c r="B559"/>
    </row>
    <row r="560" spans="2:2" ht="15">
      <c r="B560"/>
    </row>
    <row r="561" spans="2:2" ht="15">
      <c r="B561"/>
    </row>
    <row r="562" spans="2:2" ht="15">
      <c r="B562"/>
    </row>
    <row r="563" spans="2:2" ht="15">
      <c r="B563"/>
    </row>
    <row r="564" spans="2:2" ht="15">
      <c r="B564"/>
    </row>
    <row r="565" spans="2:2" ht="15">
      <c r="B565"/>
    </row>
    <row r="566" spans="2:2" ht="15">
      <c r="B566"/>
    </row>
    <row r="567" spans="2:2" ht="15">
      <c r="B567"/>
    </row>
    <row r="568" spans="2:2" ht="15">
      <c r="B568"/>
    </row>
    <row r="569" spans="2:2" ht="15">
      <c r="B569"/>
    </row>
    <row r="570" spans="2:2" ht="15">
      <c r="B570"/>
    </row>
    <row r="571" spans="2:2" ht="15">
      <c r="B571"/>
    </row>
    <row r="572" spans="2:2" ht="15">
      <c r="B572"/>
    </row>
    <row r="573" spans="2:2" ht="15">
      <c r="B573"/>
    </row>
    <row r="574" spans="2:2" ht="15">
      <c r="B574"/>
    </row>
    <row r="575" spans="2:2" ht="15">
      <c r="B575"/>
    </row>
    <row r="576" spans="2:2" ht="15">
      <c r="B576"/>
    </row>
    <row r="577" spans="2:2" ht="15">
      <c r="B577"/>
    </row>
    <row r="578" spans="2:2" ht="15">
      <c r="B578"/>
    </row>
    <row r="579" spans="2:2" ht="15">
      <c r="B579"/>
    </row>
    <row r="580" spans="2:2" ht="15">
      <c r="B580"/>
    </row>
    <row r="581" spans="2:2" ht="15">
      <c r="B581"/>
    </row>
    <row r="582" spans="2:2" ht="15">
      <c r="B582"/>
    </row>
    <row r="583" spans="2:2" ht="15">
      <c r="B583"/>
    </row>
    <row r="584" spans="2:2" ht="15">
      <c r="B584"/>
    </row>
    <row r="585" spans="2:2" ht="15">
      <c r="B585"/>
    </row>
    <row r="586" spans="2:2" ht="15">
      <c r="B586"/>
    </row>
    <row r="587" spans="2:2" ht="15">
      <c r="B587"/>
    </row>
    <row r="588" spans="2:2" ht="15">
      <c r="B588"/>
    </row>
    <row r="589" spans="2:2" ht="15">
      <c r="B589"/>
    </row>
    <row r="590" spans="2:2" ht="15">
      <c r="B590"/>
    </row>
    <row r="591" spans="2:2" ht="15">
      <c r="B591"/>
    </row>
    <row r="592" spans="2:2" ht="15">
      <c r="B592"/>
    </row>
    <row r="593" spans="2:2" ht="15">
      <c r="B593"/>
    </row>
    <row r="594" spans="2:2" ht="15">
      <c r="B594"/>
    </row>
    <row r="595" spans="2:2" ht="15">
      <c r="B595"/>
    </row>
    <row r="596" spans="2:2" ht="15">
      <c r="B596"/>
    </row>
    <row r="597" spans="2:2" ht="15">
      <c r="B597"/>
    </row>
    <row r="598" spans="2:2" ht="15">
      <c r="B598"/>
    </row>
    <row r="599" spans="2:2" ht="15">
      <c r="B599"/>
    </row>
    <row r="600" spans="2:2" ht="15">
      <c r="B600"/>
    </row>
    <row r="601" spans="2:2" ht="15">
      <c r="B601"/>
    </row>
    <row r="602" spans="2:2" ht="15">
      <c r="B602"/>
    </row>
    <row r="603" spans="2:2" ht="15">
      <c r="B603"/>
    </row>
    <row r="604" spans="2:2" ht="15">
      <c r="B604"/>
    </row>
    <row r="605" spans="2:2" ht="15">
      <c r="B605"/>
    </row>
    <row r="606" spans="2:2" ht="15">
      <c r="B606"/>
    </row>
    <row r="607" spans="2:2" ht="15">
      <c r="B607"/>
    </row>
    <row r="608" spans="2:2" ht="15">
      <c r="B608"/>
    </row>
    <row r="609" spans="2:2" ht="15">
      <c r="B609"/>
    </row>
    <row r="610" spans="2:2" ht="15">
      <c r="B610"/>
    </row>
    <row r="611" spans="2:2" ht="15">
      <c r="B611"/>
    </row>
    <row r="612" spans="2:2" ht="15">
      <c r="B612"/>
    </row>
    <row r="613" spans="2:2" ht="15">
      <c r="B613"/>
    </row>
    <row r="614" spans="2:2" ht="15">
      <c r="B614"/>
    </row>
    <row r="615" spans="2:2" ht="15">
      <c r="B615"/>
    </row>
    <row r="616" spans="2:2" ht="15">
      <c r="B616"/>
    </row>
    <row r="617" spans="2:2" ht="15">
      <c r="B617"/>
    </row>
    <row r="618" spans="2:2" ht="15">
      <c r="B618"/>
    </row>
    <row r="619" spans="2:2" ht="15">
      <c r="B619"/>
    </row>
    <row r="620" spans="2:2" ht="15">
      <c r="B620"/>
    </row>
    <row r="621" spans="2:2" ht="15">
      <c r="B621"/>
    </row>
    <row r="622" spans="2:2" ht="15">
      <c r="B622"/>
    </row>
    <row r="623" spans="2:2" ht="15">
      <c r="B623"/>
    </row>
    <row r="624" spans="2:2" ht="15">
      <c r="B624"/>
    </row>
    <row r="625" spans="2:2" ht="15">
      <c r="B625"/>
    </row>
    <row r="626" spans="2:2" ht="15">
      <c r="B626"/>
    </row>
    <row r="627" spans="2:2" ht="15">
      <c r="B627"/>
    </row>
    <row r="628" spans="2:2" ht="15">
      <c r="B628"/>
    </row>
    <row r="629" spans="2:2" ht="15">
      <c r="B629"/>
    </row>
    <row r="630" spans="2:2" ht="15">
      <c r="B630"/>
    </row>
    <row r="631" spans="2:2" ht="15">
      <c r="B631"/>
    </row>
    <row r="632" spans="2:2" ht="15">
      <c r="B632"/>
    </row>
    <row r="633" spans="2:2" ht="15">
      <c r="B633"/>
    </row>
    <row r="634" spans="2:2" ht="15">
      <c r="B634"/>
    </row>
    <row r="635" spans="2:2" ht="15">
      <c r="B635"/>
    </row>
    <row r="636" spans="2:2" ht="15">
      <c r="B636"/>
    </row>
    <row r="637" spans="2:2" ht="15">
      <c r="B637"/>
    </row>
    <row r="638" spans="2:2" ht="15">
      <c r="B638"/>
    </row>
    <row r="639" spans="2:2" ht="15">
      <c r="B639"/>
    </row>
    <row r="640" spans="2:2" ht="15">
      <c r="B640"/>
    </row>
    <row r="641" spans="2:2" ht="15">
      <c r="B641"/>
    </row>
    <row r="642" spans="2:2" ht="15">
      <c r="B642"/>
    </row>
    <row r="643" spans="2:2" ht="15">
      <c r="B643"/>
    </row>
    <row r="644" spans="2:2" ht="15">
      <c r="B644"/>
    </row>
    <row r="645" spans="2:2" ht="15">
      <c r="B645"/>
    </row>
    <row r="646" spans="2:2" ht="15">
      <c r="B646"/>
    </row>
    <row r="647" spans="2:2" ht="15">
      <c r="B647"/>
    </row>
    <row r="648" spans="2:2" ht="15">
      <c r="B648"/>
    </row>
    <row r="649" spans="2:2" ht="15">
      <c r="B649"/>
    </row>
    <row r="650" spans="2:2" ht="15">
      <c r="B650"/>
    </row>
    <row r="651" spans="2:2" ht="15">
      <c r="B651"/>
    </row>
    <row r="652" spans="2:2" ht="15">
      <c r="B652"/>
    </row>
    <row r="653" spans="2:2" ht="15">
      <c r="B653"/>
    </row>
    <row r="654" spans="2:2" ht="15">
      <c r="B654"/>
    </row>
    <row r="655" spans="2:2" ht="15">
      <c r="B655"/>
    </row>
    <row r="656" spans="2:2" ht="15">
      <c r="B656"/>
    </row>
    <row r="657" spans="2:2" ht="15">
      <c r="B657"/>
    </row>
    <row r="658" spans="2:2" ht="15">
      <c r="B658"/>
    </row>
    <row r="659" spans="2:2" ht="15">
      <c r="B659"/>
    </row>
    <row r="660" spans="2:2" ht="15">
      <c r="B660"/>
    </row>
    <row r="661" spans="2:2" ht="15">
      <c r="B661"/>
    </row>
    <row r="662" spans="2:2" ht="15">
      <c r="B662"/>
    </row>
    <row r="663" spans="2:2" ht="15">
      <c r="B663"/>
    </row>
    <row r="664" spans="2:2" ht="15">
      <c r="B664"/>
    </row>
    <row r="665" spans="2:2" ht="15">
      <c r="B665"/>
    </row>
    <row r="666" spans="2:2" ht="15">
      <c r="B666"/>
    </row>
    <row r="667" spans="2:2" ht="15">
      <c r="B667"/>
    </row>
    <row r="668" spans="2:2" ht="15">
      <c r="B668"/>
    </row>
    <row r="669" spans="2:2" ht="15">
      <c r="B669"/>
    </row>
    <row r="670" spans="2:2" ht="15">
      <c r="B670"/>
    </row>
    <row r="671" spans="2:2" ht="15">
      <c r="B671"/>
    </row>
    <row r="672" spans="2:2" ht="15">
      <c r="B672"/>
    </row>
    <row r="673" spans="2:2" ht="15">
      <c r="B673"/>
    </row>
    <row r="674" spans="2:2" ht="15">
      <c r="B674"/>
    </row>
    <row r="675" spans="2:2" ht="15">
      <c r="B675"/>
    </row>
    <row r="676" spans="2:2" ht="15">
      <c r="B676"/>
    </row>
    <row r="677" spans="2:2" ht="15">
      <c r="B677"/>
    </row>
    <row r="678" spans="2:2" ht="15">
      <c r="B678"/>
    </row>
    <row r="679" spans="2:2" ht="15">
      <c r="B679"/>
    </row>
    <row r="680" spans="2:2" ht="15">
      <c r="B680"/>
    </row>
    <row r="681" spans="2:2" ht="15">
      <c r="B681"/>
    </row>
    <row r="682" spans="2:2" ht="15">
      <c r="B682"/>
    </row>
    <row r="683" spans="2:2" ht="15">
      <c r="B683"/>
    </row>
    <row r="684" spans="2:2" ht="15">
      <c r="B684"/>
    </row>
    <row r="685" spans="2:2" ht="15">
      <c r="B685"/>
    </row>
    <row r="686" spans="2:2" ht="15">
      <c r="B686"/>
    </row>
    <row r="687" spans="2:2" ht="15">
      <c r="B687"/>
    </row>
    <row r="688" spans="2:2" ht="15">
      <c r="B688"/>
    </row>
    <row r="689" spans="2:2" ht="15">
      <c r="B689"/>
    </row>
    <row r="690" spans="2:2" ht="15">
      <c r="B690"/>
    </row>
    <row r="691" spans="2:2" ht="15">
      <c r="B691"/>
    </row>
    <row r="692" spans="2:2" ht="15">
      <c r="B692"/>
    </row>
    <row r="693" spans="2:2" ht="15">
      <c r="B693"/>
    </row>
    <row r="694" spans="2:2" ht="15">
      <c r="B694"/>
    </row>
    <row r="695" spans="2:2" ht="15">
      <c r="B695"/>
    </row>
    <row r="696" spans="2:2" ht="15">
      <c r="B696"/>
    </row>
    <row r="697" spans="2:2" ht="15">
      <c r="B697"/>
    </row>
    <row r="698" spans="2:2" ht="15">
      <c r="B698"/>
    </row>
    <row r="699" spans="2:2" ht="15">
      <c r="B699"/>
    </row>
    <row r="700" spans="2:2" ht="15">
      <c r="B700"/>
    </row>
    <row r="701" spans="2:2" ht="15">
      <c r="B701"/>
    </row>
    <row r="702" spans="2:2" ht="15">
      <c r="B702"/>
    </row>
    <row r="703" spans="2:2" ht="15">
      <c r="B703"/>
    </row>
    <row r="704" spans="2:2" ht="15">
      <c r="B704"/>
    </row>
    <row r="705" spans="2:2" ht="15">
      <c r="B705"/>
    </row>
    <row r="706" spans="2:2" ht="15">
      <c r="B706"/>
    </row>
    <row r="707" spans="2:2" ht="15">
      <c r="B707"/>
    </row>
    <row r="708" spans="2:2" ht="15">
      <c r="B708"/>
    </row>
    <row r="709" spans="2:2" ht="15">
      <c r="B709"/>
    </row>
    <row r="710" spans="2:2" ht="15">
      <c r="B710"/>
    </row>
    <row r="711" spans="2:2" ht="15">
      <c r="B711"/>
    </row>
    <row r="712" spans="2:2" ht="15">
      <c r="B712"/>
    </row>
    <row r="713" spans="2:2" ht="15">
      <c r="B713"/>
    </row>
    <row r="714" spans="2:2" ht="15">
      <c r="B714"/>
    </row>
    <row r="715" spans="2:2" ht="15">
      <c r="B715"/>
    </row>
    <row r="716" spans="2:2" ht="15">
      <c r="B716"/>
    </row>
    <row r="717" spans="2:2" ht="15">
      <c r="B717"/>
    </row>
    <row r="718" spans="2:2" ht="15">
      <c r="B718"/>
    </row>
    <row r="719" spans="2:2" ht="15">
      <c r="B719"/>
    </row>
    <row r="720" spans="2:2" ht="15">
      <c r="B720"/>
    </row>
    <row r="721" spans="2:2" ht="15">
      <c r="B721"/>
    </row>
    <row r="722" spans="2:2" ht="15">
      <c r="B722"/>
    </row>
    <row r="723" spans="2:2" ht="15">
      <c r="B723"/>
    </row>
    <row r="724" spans="2:2" ht="15">
      <c r="B724"/>
    </row>
    <row r="725" spans="2:2" ht="15">
      <c r="B725"/>
    </row>
    <row r="726" spans="2:2" ht="15">
      <c r="B726"/>
    </row>
    <row r="727" spans="2:2" ht="15">
      <c r="B727"/>
    </row>
    <row r="728" spans="2:2" ht="15">
      <c r="B728"/>
    </row>
    <row r="729" spans="2:2" ht="15">
      <c r="B729"/>
    </row>
    <row r="730" spans="2:2" ht="15">
      <c r="B730"/>
    </row>
    <row r="731" spans="2:2" ht="15">
      <c r="B731"/>
    </row>
    <row r="732" spans="2:2" ht="15">
      <c r="B732"/>
    </row>
    <row r="733" spans="2:2" ht="15">
      <c r="B733"/>
    </row>
    <row r="734" spans="2:2" ht="15">
      <c r="B734"/>
    </row>
    <row r="735" spans="2:2" ht="15">
      <c r="B735"/>
    </row>
    <row r="736" spans="2:2" ht="15">
      <c r="B736"/>
    </row>
    <row r="737" spans="2:2" ht="15">
      <c r="B737"/>
    </row>
    <row r="738" spans="2:2" ht="15">
      <c r="B738"/>
    </row>
    <row r="739" spans="2:2" ht="15">
      <c r="B739"/>
    </row>
    <row r="740" spans="2:2" ht="15">
      <c r="B740"/>
    </row>
    <row r="741" spans="2:2" ht="15">
      <c r="B741"/>
    </row>
    <row r="742" spans="2:2" ht="15">
      <c r="B742"/>
    </row>
    <row r="743" spans="2:2" ht="15">
      <c r="B743"/>
    </row>
    <row r="744" spans="2:2" ht="15">
      <c r="B744"/>
    </row>
    <row r="745" spans="2:2" ht="15">
      <c r="B745"/>
    </row>
    <row r="746" spans="2:2" ht="15">
      <c r="B746"/>
    </row>
    <row r="747" spans="2:2" ht="15">
      <c r="B747"/>
    </row>
    <row r="748" spans="2:2" ht="15">
      <c r="B748"/>
    </row>
    <row r="749" spans="2:2" ht="15">
      <c r="B749"/>
    </row>
    <row r="750" spans="2:2" ht="15">
      <c r="B750"/>
    </row>
    <row r="751" spans="2:2" ht="15">
      <c r="B751"/>
    </row>
    <row r="752" spans="2:2" ht="15">
      <c r="B752"/>
    </row>
    <row r="753" spans="2:2" ht="15">
      <c r="B753"/>
    </row>
    <row r="754" spans="2:2" ht="15">
      <c r="B754"/>
    </row>
    <row r="755" spans="2:2" ht="15">
      <c r="B755"/>
    </row>
    <row r="756" spans="2:2" ht="15">
      <c r="B756"/>
    </row>
    <row r="757" spans="2:2" ht="15">
      <c r="B757"/>
    </row>
    <row r="758" spans="2:2" ht="15">
      <c r="B758"/>
    </row>
    <row r="759" spans="2:2" ht="15">
      <c r="B759"/>
    </row>
    <row r="760" spans="2:2" ht="15">
      <c r="B760"/>
    </row>
    <row r="761" spans="2:2" ht="15">
      <c r="B761"/>
    </row>
    <row r="762" spans="2:2" ht="15">
      <c r="B762"/>
    </row>
    <row r="763" spans="2:2" ht="15">
      <c r="B763"/>
    </row>
    <row r="764" spans="2:2" ht="15">
      <c r="B764"/>
    </row>
    <row r="765" spans="2:2" ht="15">
      <c r="B765"/>
    </row>
    <row r="766" spans="2:2" ht="15">
      <c r="B766"/>
    </row>
    <row r="767" spans="2:2" ht="15">
      <c r="B767"/>
    </row>
    <row r="768" spans="2:2" ht="15">
      <c r="B768"/>
    </row>
    <row r="769" spans="2:2" ht="15">
      <c r="B769"/>
    </row>
    <row r="770" spans="2:2" ht="15">
      <c r="B770"/>
    </row>
    <row r="771" spans="2:2" ht="15">
      <c r="B771"/>
    </row>
    <row r="772" spans="2:2" ht="15">
      <c r="B772"/>
    </row>
    <row r="773" spans="2:2" ht="15">
      <c r="B773"/>
    </row>
    <row r="774" spans="2:2" ht="15">
      <c r="B774"/>
    </row>
    <row r="775" spans="2:2" ht="15">
      <c r="B775"/>
    </row>
    <row r="776" spans="2:2" ht="15">
      <c r="B776"/>
    </row>
    <row r="777" spans="2:2" ht="15">
      <c r="B777"/>
    </row>
    <row r="778" spans="2:2" ht="15">
      <c r="B778"/>
    </row>
    <row r="779" spans="2:2" ht="15">
      <c r="B779"/>
    </row>
    <row r="780" spans="2:2" ht="15">
      <c r="B780"/>
    </row>
    <row r="781" spans="2:2" ht="15">
      <c r="B781"/>
    </row>
    <row r="782" spans="2:2" ht="15">
      <c r="B782"/>
    </row>
    <row r="783" spans="2:2" ht="15">
      <c r="B783"/>
    </row>
    <row r="784" spans="2:2" ht="15">
      <c r="B784"/>
    </row>
    <row r="785" spans="2:2" ht="15">
      <c r="B785"/>
    </row>
    <row r="786" spans="2:2" ht="15">
      <c r="B786"/>
    </row>
    <row r="787" spans="2:2" ht="15">
      <c r="B787"/>
    </row>
    <row r="788" spans="2:2" ht="15">
      <c r="B788"/>
    </row>
    <row r="789" spans="2:2" ht="15">
      <c r="B789"/>
    </row>
    <row r="790" spans="2:2" ht="15">
      <c r="B790"/>
    </row>
    <row r="791" spans="2:2" ht="15">
      <c r="B791"/>
    </row>
    <row r="792" spans="2:2" ht="15">
      <c r="B792"/>
    </row>
    <row r="793" spans="2:2" ht="15">
      <c r="B793"/>
    </row>
    <row r="794" spans="2:2" ht="15">
      <c r="B794"/>
    </row>
    <row r="795" spans="2:2" ht="15">
      <c r="B795"/>
    </row>
    <row r="796" spans="2:2" ht="15">
      <c r="B796"/>
    </row>
    <row r="797" spans="2:2" ht="15">
      <c r="B797"/>
    </row>
    <row r="798" spans="2:2" ht="15">
      <c r="B798"/>
    </row>
    <row r="799" spans="2:2" ht="15">
      <c r="B799"/>
    </row>
    <row r="800" spans="2:2" ht="15">
      <c r="B800"/>
    </row>
    <row r="801" spans="2:2" ht="15">
      <c r="B801"/>
    </row>
    <row r="802" spans="2:2" ht="15">
      <c r="B802"/>
    </row>
    <row r="803" spans="2:2" ht="15">
      <c r="B803"/>
    </row>
    <row r="804" spans="2:2" ht="15">
      <c r="B804"/>
    </row>
    <row r="805" spans="2:2" ht="15">
      <c r="B805"/>
    </row>
    <row r="806" spans="2:2" ht="15">
      <c r="B806"/>
    </row>
    <row r="807" spans="2:2" ht="15">
      <c r="B807"/>
    </row>
    <row r="808" spans="2:2" ht="15">
      <c r="B808"/>
    </row>
    <row r="809" spans="2:2" ht="15">
      <c r="B809"/>
    </row>
    <row r="810" spans="2:2" ht="15">
      <c r="B810"/>
    </row>
    <row r="811" spans="2:2" ht="15">
      <c r="B811"/>
    </row>
    <row r="812" spans="2:2" ht="15">
      <c r="B812"/>
    </row>
    <row r="813" spans="2:2" ht="15">
      <c r="B813"/>
    </row>
    <row r="814" spans="2:2" ht="15">
      <c r="B814"/>
    </row>
    <row r="815" spans="2:2" ht="15">
      <c r="B815"/>
    </row>
    <row r="816" spans="2:2" ht="15">
      <c r="B816"/>
    </row>
    <row r="817" spans="2:2" ht="15">
      <c r="B817"/>
    </row>
    <row r="818" spans="2:2" ht="15">
      <c r="B818"/>
    </row>
    <row r="819" spans="2:2" ht="15">
      <c r="B819"/>
    </row>
    <row r="820" spans="2:2" ht="15">
      <c r="B820"/>
    </row>
    <row r="821" spans="2:2" ht="15">
      <c r="B821"/>
    </row>
    <row r="822" spans="2:2" ht="15">
      <c r="B822"/>
    </row>
    <row r="823" spans="2:2" ht="15">
      <c r="B823"/>
    </row>
    <row r="824" spans="2:2" ht="15">
      <c r="B824"/>
    </row>
    <row r="825" spans="2:2" ht="15">
      <c r="B825"/>
    </row>
    <row r="826" spans="2:2" ht="15">
      <c r="B826"/>
    </row>
    <row r="827" spans="2:2" ht="15">
      <c r="B827"/>
    </row>
    <row r="828" spans="2:2" ht="15">
      <c r="B828"/>
    </row>
    <row r="829" spans="2:2" ht="15">
      <c r="B829"/>
    </row>
    <row r="830" spans="2:2" ht="15">
      <c r="B830"/>
    </row>
    <row r="831" spans="2:2" ht="15">
      <c r="B831"/>
    </row>
    <row r="832" spans="2:2" ht="15">
      <c r="B832"/>
    </row>
    <row r="833" spans="2:2" ht="15">
      <c r="B833"/>
    </row>
    <row r="834" spans="2:2" ht="15">
      <c r="B834"/>
    </row>
    <row r="835" spans="2:2" ht="15">
      <c r="B835"/>
    </row>
    <row r="836" spans="2:2" ht="15">
      <c r="B836"/>
    </row>
    <row r="837" spans="2:2" ht="15">
      <c r="B837"/>
    </row>
    <row r="838" spans="2:2" ht="15">
      <c r="B838"/>
    </row>
    <row r="839" spans="2:2" ht="15">
      <c r="B839"/>
    </row>
    <row r="840" spans="2:2" ht="15">
      <c r="B840"/>
    </row>
    <row r="841" spans="2:2" ht="15">
      <c r="B841"/>
    </row>
    <row r="842" spans="2:2" ht="15">
      <c r="B842"/>
    </row>
    <row r="843" spans="2:2" ht="15">
      <c r="B843"/>
    </row>
    <row r="844" spans="2:2" ht="15">
      <c r="B844"/>
    </row>
    <row r="845" spans="2:2" ht="15">
      <c r="B845"/>
    </row>
    <row r="846" spans="2:2" ht="15">
      <c r="B846"/>
    </row>
    <row r="847" spans="2:2" ht="15">
      <c r="B847"/>
    </row>
    <row r="848" spans="2:2" ht="15">
      <c r="B848"/>
    </row>
    <row r="849" spans="2:2" ht="15">
      <c r="B849"/>
    </row>
    <row r="850" spans="2:2" ht="15">
      <c r="B850"/>
    </row>
    <row r="851" spans="2:2" ht="15">
      <c r="B851"/>
    </row>
    <row r="852" spans="2:2" ht="15">
      <c r="B852"/>
    </row>
    <row r="853" spans="2:2" ht="15">
      <c r="B853"/>
    </row>
    <row r="854" spans="2:2" ht="15">
      <c r="B854"/>
    </row>
    <row r="855" spans="2:2" ht="15">
      <c r="B855"/>
    </row>
    <row r="856" spans="2:2" ht="15">
      <c r="B856"/>
    </row>
    <row r="857" spans="2:2" ht="15">
      <c r="B857"/>
    </row>
    <row r="858" spans="2:2" ht="15">
      <c r="B858"/>
    </row>
    <row r="859" spans="2:2" ht="15">
      <c r="B859"/>
    </row>
    <row r="860" spans="2:2" ht="15">
      <c r="B860"/>
    </row>
    <row r="861" spans="2:2" ht="15">
      <c r="B861"/>
    </row>
    <row r="862" spans="2:2" ht="15">
      <c r="B862"/>
    </row>
    <row r="863" spans="2:2" ht="15">
      <c r="B863"/>
    </row>
    <row r="864" spans="2:2" ht="15">
      <c r="B864"/>
    </row>
    <row r="865" spans="2:2" ht="15">
      <c r="B865"/>
    </row>
    <row r="866" spans="2:2" ht="15">
      <c r="B866"/>
    </row>
    <row r="867" spans="2:2" ht="15">
      <c r="B867"/>
    </row>
    <row r="868" spans="2:2" ht="15">
      <c r="B868"/>
    </row>
    <row r="869" spans="2:2" ht="15">
      <c r="B869"/>
    </row>
    <row r="870" spans="2:2" ht="15">
      <c r="B870"/>
    </row>
    <row r="871" spans="2:2" ht="15">
      <c r="B871"/>
    </row>
    <row r="872" spans="2:2" ht="15">
      <c r="B872"/>
    </row>
    <row r="873" spans="2:2" ht="15">
      <c r="B873"/>
    </row>
    <row r="874" spans="2:2" ht="15">
      <c r="B874"/>
    </row>
    <row r="875" spans="2:2" ht="15">
      <c r="B875"/>
    </row>
    <row r="876" spans="2:2" ht="15">
      <c r="B876"/>
    </row>
    <row r="877" spans="2:2" ht="15">
      <c r="B877"/>
    </row>
    <row r="878" spans="2:2" ht="15">
      <c r="B878"/>
    </row>
    <row r="879" spans="2:2" ht="15">
      <c r="B879"/>
    </row>
    <row r="880" spans="2:2" ht="15">
      <c r="B880"/>
    </row>
    <row r="881" spans="2:2" ht="15">
      <c r="B881"/>
    </row>
    <row r="882" spans="2:2" ht="15">
      <c r="B882"/>
    </row>
    <row r="883" spans="2:2" ht="15">
      <c r="B883"/>
    </row>
    <row r="884" spans="2:2" ht="15">
      <c r="B884"/>
    </row>
    <row r="885" spans="2:2" ht="15">
      <c r="B885"/>
    </row>
    <row r="886" spans="2:2" ht="15">
      <c r="B886"/>
    </row>
    <row r="887" spans="2:2" ht="15">
      <c r="B887"/>
    </row>
    <row r="888" spans="2:2" ht="15">
      <c r="B888"/>
    </row>
    <row r="889" spans="2:2" ht="15">
      <c r="B889"/>
    </row>
    <row r="890" spans="2:2" ht="15">
      <c r="B890"/>
    </row>
    <row r="891" spans="2:2" ht="15">
      <c r="B891"/>
    </row>
    <row r="892" spans="2:2" ht="15">
      <c r="B892"/>
    </row>
    <row r="893" spans="2:2" ht="15">
      <c r="B893"/>
    </row>
    <row r="894" spans="2:2" ht="15">
      <c r="B894"/>
    </row>
    <row r="895" spans="2:2" ht="15">
      <c r="B895"/>
    </row>
    <row r="896" spans="2:2" ht="15">
      <c r="B896"/>
    </row>
    <row r="897" spans="2:2" ht="15">
      <c r="B897"/>
    </row>
    <row r="898" spans="2:2" ht="15">
      <c r="B898"/>
    </row>
    <row r="899" spans="2:2" ht="15">
      <c r="B899"/>
    </row>
    <row r="900" spans="2:2" ht="15">
      <c r="B900"/>
    </row>
    <row r="901" spans="2:2" ht="15">
      <c r="B901"/>
    </row>
    <row r="902" spans="2:2" ht="15">
      <c r="B902"/>
    </row>
    <row r="903" spans="2:2" ht="15">
      <c r="B903"/>
    </row>
    <row r="904" spans="2:2" ht="15">
      <c r="B904"/>
    </row>
    <row r="905" spans="2:2" ht="15">
      <c r="B905"/>
    </row>
    <row r="906" spans="2:2" ht="15">
      <c r="B906"/>
    </row>
    <row r="907" spans="2:2" ht="15">
      <c r="B907"/>
    </row>
    <row r="908" spans="2:2" ht="15">
      <c r="B908"/>
    </row>
    <row r="909" spans="2:2" ht="15">
      <c r="B909"/>
    </row>
    <row r="910" spans="2:2" ht="15">
      <c r="B910"/>
    </row>
    <row r="911" spans="2:2" ht="15">
      <c r="B911"/>
    </row>
    <row r="912" spans="2:2" ht="15">
      <c r="B912"/>
    </row>
    <row r="913" spans="2:2" ht="15">
      <c r="B913"/>
    </row>
    <row r="914" spans="2:2" ht="15">
      <c r="B914"/>
    </row>
    <row r="915" spans="2:2" ht="15">
      <c r="B915"/>
    </row>
    <row r="916" spans="2:2" ht="15">
      <c r="B916"/>
    </row>
    <row r="917" spans="2:2" ht="15">
      <c r="B917"/>
    </row>
    <row r="918" spans="2:2" ht="15">
      <c r="B918"/>
    </row>
    <row r="919" spans="2:2" ht="15">
      <c r="B919"/>
    </row>
    <row r="920" spans="2:2" ht="15">
      <c r="B920"/>
    </row>
    <row r="921" spans="2:2" ht="15">
      <c r="B921"/>
    </row>
    <row r="922" spans="2:2" ht="15">
      <c r="B922"/>
    </row>
    <row r="923" spans="2:2" ht="15">
      <c r="B923"/>
    </row>
    <row r="924" spans="2:2" ht="15">
      <c r="B924"/>
    </row>
    <row r="925" spans="2:2" ht="15">
      <c r="B925"/>
    </row>
    <row r="926" spans="2:2" ht="15">
      <c r="B926"/>
    </row>
    <row r="927" spans="2:2" ht="15">
      <c r="B927"/>
    </row>
    <row r="928" spans="2:2" ht="15">
      <c r="B928"/>
    </row>
    <row r="929" spans="2:2" ht="15">
      <c r="B929"/>
    </row>
    <row r="930" spans="2:2" ht="15">
      <c r="B930"/>
    </row>
    <row r="931" spans="2:2" ht="15">
      <c r="B931"/>
    </row>
    <row r="932" spans="2:2" ht="15">
      <c r="B932"/>
    </row>
    <row r="933" spans="2:2" ht="15">
      <c r="B933"/>
    </row>
    <row r="934" spans="2:2" ht="15">
      <c r="B934"/>
    </row>
    <row r="935" spans="2:2" ht="15">
      <c r="B935"/>
    </row>
    <row r="936" spans="2:2" ht="15">
      <c r="B936"/>
    </row>
    <row r="937" spans="2:2" ht="15">
      <c r="B937"/>
    </row>
    <row r="938" spans="2:2" ht="15">
      <c r="B938"/>
    </row>
    <row r="939" spans="2:2" ht="15">
      <c r="B939"/>
    </row>
    <row r="940" spans="2:2" ht="15">
      <c r="B940"/>
    </row>
    <row r="941" spans="2:2" ht="15">
      <c r="B941"/>
    </row>
    <row r="942" spans="2:2" ht="15">
      <c r="B942"/>
    </row>
    <row r="943" spans="2:2" ht="15">
      <c r="B943"/>
    </row>
    <row r="944" spans="2:2" ht="15">
      <c r="B944"/>
    </row>
    <row r="945" spans="2:2" ht="15">
      <c r="B945"/>
    </row>
    <row r="946" spans="2:2" ht="15">
      <c r="B946"/>
    </row>
    <row r="947" spans="2:2" ht="15">
      <c r="B947"/>
    </row>
    <row r="948" spans="2:2" ht="15">
      <c r="B948"/>
    </row>
    <row r="949" spans="2:2" ht="15">
      <c r="B949"/>
    </row>
    <row r="950" spans="2:2" ht="15">
      <c r="B950"/>
    </row>
    <row r="951" spans="2:2" ht="15">
      <c r="B951"/>
    </row>
    <row r="952" spans="2:2" ht="15">
      <c r="B952"/>
    </row>
    <row r="953" spans="2:2" ht="15">
      <c r="B953"/>
    </row>
    <row r="954" spans="2:2" ht="15">
      <c r="B954"/>
    </row>
    <row r="955" spans="2:2" ht="15">
      <c r="B955"/>
    </row>
    <row r="956" spans="2:2" ht="15">
      <c r="B956"/>
    </row>
    <row r="957" spans="2:2" ht="15">
      <c r="B957"/>
    </row>
    <row r="958" spans="2:2" ht="15">
      <c r="B958"/>
    </row>
    <row r="959" spans="2:2" ht="15">
      <c r="B959"/>
    </row>
    <row r="960" spans="2:2" ht="15">
      <c r="B960"/>
    </row>
    <row r="961" spans="2:2" ht="15">
      <c r="B961"/>
    </row>
    <row r="962" spans="2:2" ht="15">
      <c r="B962"/>
    </row>
    <row r="963" spans="2:2" ht="15">
      <c r="B963"/>
    </row>
    <row r="964" spans="2:2" ht="15">
      <c r="B964"/>
    </row>
    <row r="965" spans="2:2" ht="15">
      <c r="B965"/>
    </row>
    <row r="966" spans="2:2" ht="15">
      <c r="B966"/>
    </row>
    <row r="967" spans="2:2" ht="15">
      <c r="B967"/>
    </row>
    <row r="968" spans="2:2" ht="15">
      <c r="B968"/>
    </row>
    <row r="969" spans="2:2" ht="15">
      <c r="B969"/>
    </row>
    <row r="970" spans="2:2" ht="15">
      <c r="B970"/>
    </row>
    <row r="971" spans="2:2" ht="15">
      <c r="B971"/>
    </row>
    <row r="972" spans="2:2" ht="15">
      <c r="B972"/>
    </row>
    <row r="973" spans="2:2" ht="15">
      <c r="B973"/>
    </row>
    <row r="974" spans="2:2" ht="15">
      <c r="B974"/>
    </row>
    <row r="975" spans="2:2" ht="15">
      <c r="B975"/>
    </row>
    <row r="976" spans="2:2" ht="15">
      <c r="B976"/>
    </row>
    <row r="977" spans="2:2" ht="15">
      <c r="B977"/>
    </row>
    <row r="978" spans="2:2" ht="15">
      <c r="B978"/>
    </row>
    <row r="979" spans="2:2" ht="15">
      <c r="B979"/>
    </row>
    <row r="980" spans="2:2" ht="15">
      <c r="B980"/>
    </row>
    <row r="981" spans="2:2" ht="15">
      <c r="B981"/>
    </row>
    <row r="982" spans="2:2" ht="15">
      <c r="B982"/>
    </row>
    <row r="983" spans="2:2" ht="15">
      <c r="B983"/>
    </row>
    <row r="984" spans="2:2" ht="15">
      <c r="B984"/>
    </row>
    <row r="985" spans="2:2" ht="15">
      <c r="B985"/>
    </row>
    <row r="986" spans="2:2" ht="15">
      <c r="B986"/>
    </row>
    <row r="987" spans="2:2" ht="15">
      <c r="B987"/>
    </row>
    <row r="988" spans="2:2" ht="15">
      <c r="B988"/>
    </row>
    <row r="989" spans="2:2" ht="15">
      <c r="B989"/>
    </row>
    <row r="990" spans="2:2" ht="15">
      <c r="B990"/>
    </row>
    <row r="991" spans="2:2" ht="15">
      <c r="B991"/>
    </row>
    <row r="992" spans="2:2" ht="15">
      <c r="B992"/>
    </row>
    <row r="993" spans="2:2" ht="15">
      <c r="B993"/>
    </row>
    <row r="994" spans="2:2" ht="15">
      <c r="B994"/>
    </row>
    <row r="995" spans="2:2" ht="15">
      <c r="B995"/>
    </row>
    <row r="996" spans="2:2" ht="15">
      <c r="B996"/>
    </row>
    <row r="997" spans="2:2" ht="15">
      <c r="B997"/>
    </row>
    <row r="998" spans="2:2" ht="15">
      <c r="B998"/>
    </row>
    <row r="999" spans="2:2" ht="15">
      <c r="B999"/>
    </row>
    <row r="1000" spans="2:2" ht="15">
      <c r="B1000"/>
    </row>
    <row r="1001" spans="2:2" ht="15">
      <c r="B1001"/>
    </row>
    <row r="1002" spans="2:2" ht="15">
      <c r="B1002"/>
    </row>
    <row r="1003" spans="2:2" ht="15">
      <c r="B1003"/>
    </row>
    <row r="1004" spans="2:2" ht="15">
      <c r="B1004"/>
    </row>
    <row r="1005" spans="2:2" ht="15">
      <c r="B1005"/>
    </row>
    <row r="1006" spans="2:2" ht="15">
      <c r="B1006"/>
    </row>
    <row r="1007" spans="2:2" ht="15">
      <c r="B1007"/>
    </row>
    <row r="1008" spans="2:2" ht="15">
      <c r="B1008"/>
    </row>
    <row r="1009" spans="2:2" ht="15">
      <c r="B1009"/>
    </row>
    <row r="1010" spans="2:2" ht="15">
      <c r="B1010"/>
    </row>
    <row r="1011" spans="2:2" ht="15">
      <c r="B1011"/>
    </row>
    <row r="1012" spans="2:2" ht="15">
      <c r="B1012"/>
    </row>
    <row r="1013" spans="2:2" ht="15">
      <c r="B1013"/>
    </row>
    <row r="1014" spans="2:2" ht="15">
      <c r="B1014"/>
    </row>
    <row r="1015" spans="2:2" ht="15">
      <c r="B1015"/>
    </row>
    <row r="1016" spans="2:2" ht="15">
      <c r="B1016"/>
    </row>
    <row r="1017" spans="2:2" ht="15">
      <c r="B1017"/>
    </row>
    <row r="1018" spans="2:2" ht="15">
      <c r="B1018"/>
    </row>
    <row r="1019" spans="2:2" ht="15">
      <c r="B1019"/>
    </row>
    <row r="1020" spans="2:2" ht="15">
      <c r="B1020"/>
    </row>
    <row r="1021" spans="2:2" ht="15">
      <c r="B1021"/>
    </row>
    <row r="1022" spans="2:2" ht="15">
      <c r="B1022"/>
    </row>
    <row r="1023" spans="2:2" ht="15">
      <c r="B1023"/>
    </row>
    <row r="1024" spans="2:2" ht="15">
      <c r="B1024"/>
    </row>
    <row r="1025" spans="2:2" ht="15">
      <c r="B1025"/>
    </row>
    <row r="1026" spans="2:2" ht="15">
      <c r="B1026"/>
    </row>
    <row r="1027" spans="2:2" ht="15">
      <c r="B1027"/>
    </row>
    <row r="1028" spans="2:2" ht="15">
      <c r="B1028"/>
    </row>
    <row r="1029" spans="2:2" ht="15">
      <c r="B1029"/>
    </row>
    <row r="1030" spans="2:2" ht="15">
      <c r="B1030"/>
    </row>
    <row r="1031" spans="2:2" ht="15">
      <c r="B1031"/>
    </row>
    <row r="1032" spans="2:2" ht="15">
      <c r="B1032"/>
    </row>
    <row r="1033" spans="2:2" ht="15">
      <c r="B1033"/>
    </row>
    <row r="1034" spans="2:2" ht="15">
      <c r="B1034"/>
    </row>
    <row r="1035" spans="2:2" ht="15">
      <c r="B1035"/>
    </row>
    <row r="1036" spans="2:2" ht="15">
      <c r="B1036"/>
    </row>
    <row r="1037" spans="2:2" ht="15">
      <c r="B1037"/>
    </row>
    <row r="1038" spans="2:2" ht="15">
      <c r="B1038"/>
    </row>
    <row r="1039" spans="2:2" ht="15">
      <c r="B1039"/>
    </row>
    <row r="1040" spans="2:2" ht="15">
      <c r="B1040"/>
    </row>
    <row r="1041" spans="2:2" ht="15">
      <c r="B1041"/>
    </row>
    <row r="1042" spans="2:2" ht="15">
      <c r="B1042"/>
    </row>
    <row r="1043" spans="2:2" ht="15">
      <c r="B1043"/>
    </row>
    <row r="1044" spans="2:2" ht="15">
      <c r="B1044"/>
    </row>
    <row r="1045" spans="2:2" ht="15">
      <c r="B1045"/>
    </row>
    <row r="1046" spans="2:2" ht="15">
      <c r="B1046"/>
    </row>
    <row r="1047" spans="2:2" ht="15">
      <c r="B1047"/>
    </row>
    <row r="1048" spans="2:2" ht="15">
      <c r="B1048"/>
    </row>
    <row r="1049" spans="2:2" ht="15">
      <c r="B1049"/>
    </row>
    <row r="1050" spans="2:2" ht="15">
      <c r="B1050"/>
    </row>
    <row r="1051" spans="2:2" ht="15">
      <c r="B1051"/>
    </row>
    <row r="1052" spans="2:2" ht="15">
      <c r="B1052"/>
    </row>
    <row r="1053" spans="2:2" ht="15">
      <c r="B1053"/>
    </row>
    <row r="1054" spans="2:2" ht="15">
      <c r="B1054"/>
    </row>
    <row r="1055" spans="2:2" ht="15">
      <c r="B1055"/>
    </row>
    <row r="1056" spans="2:2" ht="15">
      <c r="B1056"/>
    </row>
    <row r="1057" spans="2:2" ht="15">
      <c r="B1057"/>
    </row>
    <row r="1058" spans="2:2" ht="15">
      <c r="B1058"/>
    </row>
    <row r="1059" spans="2:2" ht="15">
      <c r="B1059"/>
    </row>
    <row r="1060" spans="2:2" ht="15">
      <c r="B1060"/>
    </row>
    <row r="1061" spans="2:2" ht="15">
      <c r="B1061"/>
    </row>
    <row r="1062" spans="2:2" ht="15">
      <c r="B1062"/>
    </row>
    <row r="1063" spans="2:2" ht="15">
      <c r="B1063"/>
    </row>
    <row r="1064" spans="2:2" ht="15">
      <c r="B1064"/>
    </row>
    <row r="1065" spans="2:2" ht="15">
      <c r="B1065"/>
    </row>
    <row r="1066" spans="2:2" ht="15">
      <c r="B1066"/>
    </row>
    <row r="1067" spans="2:2" ht="15">
      <c r="B1067"/>
    </row>
    <row r="1068" spans="2:2" ht="15">
      <c r="B1068"/>
    </row>
    <row r="1069" spans="2:2" ht="15">
      <c r="B1069"/>
    </row>
    <row r="1070" spans="2:2" ht="15">
      <c r="B1070"/>
    </row>
    <row r="1071" spans="2:2" ht="15">
      <c r="B1071"/>
    </row>
    <row r="1072" spans="2:2" ht="15">
      <c r="B1072"/>
    </row>
    <row r="1073" spans="2:2" ht="15">
      <c r="B1073"/>
    </row>
    <row r="1074" spans="2:2" ht="15">
      <c r="B1074"/>
    </row>
    <row r="1075" spans="2:2" ht="15">
      <c r="B1075"/>
    </row>
    <row r="1076" spans="2:2" ht="15">
      <c r="B1076"/>
    </row>
    <row r="1077" spans="2:2" ht="15">
      <c r="B1077"/>
    </row>
    <row r="1078" spans="2:2" ht="15">
      <c r="B1078"/>
    </row>
    <row r="1079" spans="2:2" ht="15">
      <c r="B1079"/>
    </row>
    <row r="1080" spans="2:2" ht="15">
      <c r="B1080"/>
    </row>
    <row r="1081" spans="2:2" ht="15">
      <c r="B1081"/>
    </row>
    <row r="1082" spans="2:2" ht="15">
      <c r="B1082"/>
    </row>
    <row r="1083" spans="2:2" ht="15">
      <c r="B1083"/>
    </row>
    <row r="1084" spans="2:2" ht="15">
      <c r="B1084"/>
    </row>
    <row r="1085" spans="2:2" ht="15">
      <c r="B1085"/>
    </row>
    <row r="1086" spans="2:2" ht="15">
      <c r="B1086"/>
    </row>
    <row r="1087" spans="2:2" ht="15">
      <c r="B1087"/>
    </row>
    <row r="1088" spans="2:2" ht="15">
      <c r="B1088"/>
    </row>
    <row r="1089" spans="2:2" ht="15">
      <c r="B1089"/>
    </row>
    <row r="1090" spans="2:2" ht="15">
      <c r="B1090"/>
    </row>
    <row r="1091" spans="2:2" ht="15">
      <c r="B1091"/>
    </row>
    <row r="1092" spans="2:2" ht="15">
      <c r="B1092"/>
    </row>
    <row r="1093" spans="2:2" ht="15">
      <c r="B1093"/>
    </row>
    <row r="1094" spans="2:2" ht="15">
      <c r="B1094"/>
    </row>
    <row r="1095" spans="2:2" ht="15">
      <c r="B1095"/>
    </row>
    <row r="1096" spans="2:2" ht="15">
      <c r="B1096"/>
    </row>
    <row r="1097" spans="2:2" ht="15">
      <c r="B1097"/>
    </row>
    <row r="1098" spans="2:2" ht="15">
      <c r="B1098"/>
    </row>
    <row r="1099" spans="2:2" ht="15">
      <c r="B1099"/>
    </row>
    <row r="1100" spans="2:2" ht="15">
      <c r="B1100"/>
    </row>
    <row r="1101" spans="2:2" ht="15">
      <c r="B1101"/>
    </row>
    <row r="1102" spans="2:2" ht="15">
      <c r="B1102"/>
    </row>
    <row r="1103" spans="2:2" ht="15">
      <c r="B1103"/>
    </row>
    <row r="1104" spans="2:2" ht="15">
      <c r="B1104"/>
    </row>
    <row r="1105" spans="2:2" ht="15">
      <c r="B1105"/>
    </row>
    <row r="1106" spans="2:2" ht="15">
      <c r="B1106"/>
    </row>
    <row r="1107" spans="2:2" ht="15">
      <c r="B1107"/>
    </row>
    <row r="1108" spans="2:2" ht="15">
      <c r="B1108"/>
    </row>
    <row r="1109" spans="2:2" ht="15">
      <c r="B1109"/>
    </row>
    <row r="1110" spans="2:2" ht="15">
      <c r="B1110"/>
    </row>
    <row r="1111" spans="2:2" ht="15">
      <c r="B1111"/>
    </row>
    <row r="1112" spans="2:2" ht="15">
      <c r="B1112"/>
    </row>
    <row r="1113" spans="2:2" ht="15">
      <c r="B1113"/>
    </row>
    <row r="1114" spans="2:2" ht="15">
      <c r="B1114"/>
    </row>
    <row r="1115" spans="2:2" ht="15">
      <c r="B1115"/>
    </row>
    <row r="1116" spans="2:2" ht="15">
      <c r="B1116"/>
    </row>
    <row r="1117" spans="2:2" ht="15">
      <c r="B1117"/>
    </row>
    <row r="1118" spans="2:2" ht="15">
      <c r="B1118"/>
    </row>
    <row r="1119" spans="2:2" ht="15">
      <c r="B1119"/>
    </row>
    <row r="1120" spans="2:2" ht="15">
      <c r="B1120"/>
    </row>
    <row r="1121" spans="2:2" ht="15">
      <c r="B1121"/>
    </row>
    <row r="1122" spans="2:2" ht="15">
      <c r="B1122"/>
    </row>
    <row r="1123" spans="2:2" ht="15">
      <c r="B1123"/>
    </row>
    <row r="1124" spans="2:2" ht="15">
      <c r="B1124"/>
    </row>
    <row r="1125" spans="2:2" ht="15">
      <c r="B1125"/>
    </row>
    <row r="1126" spans="2:2" ht="15">
      <c r="B1126"/>
    </row>
    <row r="1127" spans="2:2" ht="15">
      <c r="B1127"/>
    </row>
    <row r="1128" spans="2:2" ht="15">
      <c r="B1128"/>
    </row>
    <row r="1129" spans="2:2" ht="15">
      <c r="B1129"/>
    </row>
    <row r="1130" spans="2:2" ht="15">
      <c r="B1130"/>
    </row>
    <row r="1131" spans="2:2" ht="15">
      <c r="B1131"/>
    </row>
    <row r="1132" spans="2:2" ht="15">
      <c r="B1132"/>
    </row>
    <row r="1133" spans="2:2" ht="15">
      <c r="B1133"/>
    </row>
    <row r="1134" spans="2:2" ht="15">
      <c r="B1134"/>
    </row>
    <row r="1135" spans="2:2" ht="15">
      <c r="B1135"/>
    </row>
    <row r="1136" spans="2:2" ht="15">
      <c r="B1136"/>
    </row>
    <row r="1137" spans="2:2" ht="15">
      <c r="B1137"/>
    </row>
    <row r="1138" spans="2:2" ht="15">
      <c r="B1138"/>
    </row>
    <row r="1139" spans="2:2" ht="15">
      <c r="B1139"/>
    </row>
    <row r="1140" spans="2:2" ht="15">
      <c r="B1140"/>
    </row>
    <row r="1141" spans="2:2" ht="15">
      <c r="B1141"/>
    </row>
    <row r="1142" spans="2:2" ht="15">
      <c r="B1142"/>
    </row>
    <row r="1143" spans="2:2" ht="15">
      <c r="B1143"/>
    </row>
    <row r="1144" spans="2:2" ht="15">
      <c r="B1144"/>
    </row>
    <row r="1145" spans="2:2" ht="15">
      <c r="B1145"/>
    </row>
    <row r="1146" spans="2:2" ht="15">
      <c r="B1146"/>
    </row>
    <row r="1147" spans="2:2" ht="15">
      <c r="B1147"/>
    </row>
    <row r="1148" spans="2:2" ht="15">
      <c r="B1148"/>
    </row>
    <row r="1149" spans="2:2" ht="15">
      <c r="B1149"/>
    </row>
    <row r="1150" spans="2:2" ht="15">
      <c r="B1150"/>
    </row>
    <row r="1151" spans="2:2" ht="15">
      <c r="B1151"/>
    </row>
    <row r="1152" spans="2:2" ht="15">
      <c r="B1152"/>
    </row>
    <row r="1153" spans="2:2" ht="15">
      <c r="B1153"/>
    </row>
    <row r="1154" spans="2:2" ht="15">
      <c r="B1154"/>
    </row>
    <row r="1155" spans="2:2" ht="15">
      <c r="B1155"/>
    </row>
    <row r="1156" spans="2:2" ht="15">
      <c r="B1156"/>
    </row>
    <row r="1157" spans="2:2" ht="15">
      <c r="B1157"/>
    </row>
    <row r="1158" spans="2:2" ht="15">
      <c r="B1158"/>
    </row>
    <row r="1159" spans="2:2" ht="15">
      <c r="B1159"/>
    </row>
    <row r="1160" spans="2:2" ht="15">
      <c r="B1160"/>
    </row>
    <row r="1161" spans="2:2" ht="15">
      <c r="B1161"/>
    </row>
    <row r="1162" spans="2:2" ht="15">
      <c r="B1162"/>
    </row>
    <row r="1163" spans="2:2" ht="15">
      <c r="B1163"/>
    </row>
    <row r="1164" spans="2:2" ht="15">
      <c r="B1164"/>
    </row>
    <row r="1165" spans="2:2" ht="15">
      <c r="B1165"/>
    </row>
    <row r="1166" spans="2:2" ht="15">
      <c r="B1166"/>
    </row>
    <row r="1167" spans="2:2" ht="15">
      <c r="B1167"/>
    </row>
    <row r="1168" spans="2:2" ht="15">
      <c r="B1168"/>
    </row>
    <row r="1169" spans="2:2" ht="15">
      <c r="B1169"/>
    </row>
    <row r="1170" spans="2:2" ht="15">
      <c r="B1170"/>
    </row>
    <row r="1171" spans="2:2" ht="15">
      <c r="B1171"/>
    </row>
    <row r="1172" spans="2:2" ht="15">
      <c r="B1172"/>
    </row>
    <row r="1173" spans="2:2" ht="15">
      <c r="B1173"/>
    </row>
    <row r="1174" spans="2:2" ht="15">
      <c r="B1174"/>
    </row>
    <row r="1175" spans="2:2" ht="15">
      <c r="B1175"/>
    </row>
    <row r="1176" spans="2:2" ht="15">
      <c r="B1176"/>
    </row>
    <row r="1177" spans="2:2" ht="15">
      <c r="B1177"/>
    </row>
    <row r="1178" spans="2:2" ht="15">
      <c r="B1178"/>
    </row>
    <row r="1179" spans="2:2" ht="15">
      <c r="B1179"/>
    </row>
    <row r="1180" spans="2:2" ht="15">
      <c r="B1180"/>
    </row>
    <row r="1181" spans="2:2" ht="15">
      <c r="B1181"/>
    </row>
    <row r="1182" spans="2:2" ht="15">
      <c r="B1182"/>
    </row>
    <row r="1183" spans="2:2" ht="15">
      <c r="B1183"/>
    </row>
    <row r="1184" spans="2:2" ht="15">
      <c r="B1184"/>
    </row>
    <row r="1185" spans="2:2" ht="15">
      <c r="B1185"/>
    </row>
    <row r="1186" spans="2:2" ht="15">
      <c r="B1186"/>
    </row>
    <row r="1187" spans="2:2" ht="15">
      <c r="B1187"/>
    </row>
    <row r="1188" spans="2:2" ht="15">
      <c r="B1188"/>
    </row>
    <row r="1189" spans="2:2" ht="15">
      <c r="B1189"/>
    </row>
    <row r="1190" spans="2:2" ht="15">
      <c r="B1190"/>
    </row>
    <row r="1191" spans="2:2" ht="15">
      <c r="B1191"/>
    </row>
    <row r="1192" spans="2:2" ht="15">
      <c r="B1192"/>
    </row>
    <row r="1193" spans="2:2" ht="15">
      <c r="B1193"/>
    </row>
    <row r="1194" spans="2:2" ht="15">
      <c r="B1194"/>
    </row>
    <row r="1195" spans="2:2" ht="15">
      <c r="B1195"/>
    </row>
    <row r="1196" spans="2:2" ht="15">
      <c r="B1196"/>
    </row>
    <row r="1197" spans="2:2" ht="15">
      <c r="B1197"/>
    </row>
    <row r="1198" spans="2:2" ht="15">
      <c r="B1198"/>
    </row>
    <row r="1199" spans="2:2" ht="15">
      <c r="B1199"/>
    </row>
    <row r="1200" spans="2:2" ht="15">
      <c r="B1200"/>
    </row>
    <row r="1201" spans="2:2" ht="15">
      <c r="B1201"/>
    </row>
    <row r="1202" spans="2:2" ht="15">
      <c r="B1202"/>
    </row>
    <row r="1203" spans="2:2" ht="15">
      <c r="B1203"/>
    </row>
    <row r="1204" spans="2:2" ht="15">
      <c r="B1204"/>
    </row>
    <row r="1205" spans="2:2" ht="15">
      <c r="B1205"/>
    </row>
    <row r="1206" spans="2:2" ht="15">
      <c r="B1206"/>
    </row>
    <row r="1207" spans="2:2" ht="15">
      <c r="B1207"/>
    </row>
    <row r="1208" spans="2:2" ht="15">
      <c r="B1208"/>
    </row>
    <row r="1209" spans="2:2" ht="15">
      <c r="B1209"/>
    </row>
    <row r="1210" spans="2:2" ht="15">
      <c r="B1210"/>
    </row>
    <row r="1211" spans="2:2" ht="15">
      <c r="B1211"/>
    </row>
    <row r="1212" spans="2:2" ht="15">
      <c r="B1212"/>
    </row>
    <row r="1213" spans="2:2" ht="15">
      <c r="B1213"/>
    </row>
    <row r="1214" spans="2:2" ht="15">
      <c r="B1214"/>
    </row>
    <row r="1215" spans="2:2" ht="15">
      <c r="B1215"/>
    </row>
    <row r="1216" spans="2:2" ht="15">
      <c r="B1216"/>
    </row>
    <row r="1217" spans="2:2" ht="15">
      <c r="B1217"/>
    </row>
    <row r="1218" spans="2:2" ht="15">
      <c r="B1218"/>
    </row>
    <row r="1219" spans="2:2" ht="15">
      <c r="B1219"/>
    </row>
    <row r="1220" spans="2:2" ht="15">
      <c r="B1220"/>
    </row>
    <row r="1221" spans="2:2" ht="15">
      <c r="B1221"/>
    </row>
    <row r="1222" spans="2:2" ht="15">
      <c r="B1222"/>
    </row>
    <row r="1223" spans="2:2" ht="15">
      <c r="B1223"/>
    </row>
    <row r="1224" spans="2:2" ht="15">
      <c r="B1224"/>
    </row>
    <row r="1225" spans="2:2" ht="15">
      <c r="B1225"/>
    </row>
    <row r="1226" spans="2:2" ht="15">
      <c r="B1226"/>
    </row>
    <row r="1227" spans="2:2" ht="15">
      <c r="B1227"/>
    </row>
    <row r="1228" spans="2:2" ht="15">
      <c r="B1228"/>
    </row>
    <row r="1229" spans="2:2" ht="15">
      <c r="B1229"/>
    </row>
    <row r="1230" spans="2:2" ht="15">
      <c r="B1230"/>
    </row>
    <row r="1231" spans="2:2" ht="15">
      <c r="B1231"/>
    </row>
    <row r="1232" spans="2:2" ht="15">
      <c r="B1232"/>
    </row>
    <row r="1233" spans="2:2" ht="15">
      <c r="B1233"/>
    </row>
    <row r="1234" spans="2:2" ht="15">
      <c r="B1234"/>
    </row>
    <row r="1235" spans="2:2" ht="15">
      <c r="B1235"/>
    </row>
    <row r="1236" spans="2:2" ht="15">
      <c r="B1236"/>
    </row>
    <row r="1237" spans="2:2" ht="15">
      <c r="B1237"/>
    </row>
    <row r="1238" spans="2:2" ht="15">
      <c r="B1238"/>
    </row>
    <row r="1239" spans="2:2" ht="15">
      <c r="B1239"/>
    </row>
    <row r="1240" spans="2:2" ht="15">
      <c r="B1240"/>
    </row>
    <row r="1241" spans="2:2" ht="15">
      <c r="B1241"/>
    </row>
    <row r="1242" spans="2:2" ht="15">
      <c r="B1242"/>
    </row>
    <row r="1243" spans="2:2" ht="15">
      <c r="B1243"/>
    </row>
    <row r="1244" spans="2:2" ht="15">
      <c r="B1244"/>
    </row>
    <row r="1245" spans="2:2" ht="15">
      <c r="B1245"/>
    </row>
    <row r="1246" spans="2:2" ht="15">
      <c r="B1246"/>
    </row>
    <row r="1247" spans="2:2" ht="15">
      <c r="B1247"/>
    </row>
    <row r="1248" spans="2:2" ht="15">
      <c r="B1248"/>
    </row>
    <row r="1249" spans="2:2" ht="15">
      <c r="B1249"/>
    </row>
    <row r="1250" spans="2:2" ht="15">
      <c r="B1250"/>
    </row>
    <row r="1251" spans="2:2" ht="15">
      <c r="B1251"/>
    </row>
    <row r="1252" spans="2:2" ht="15">
      <c r="B1252"/>
    </row>
    <row r="1253" spans="2:2" ht="15">
      <c r="B1253"/>
    </row>
    <row r="1254" spans="2:2" ht="15">
      <c r="B1254"/>
    </row>
    <row r="1255" spans="2:2" ht="15">
      <c r="B1255"/>
    </row>
    <row r="1256" spans="2:2" ht="15">
      <c r="B1256"/>
    </row>
    <row r="1257" spans="2:2" ht="15">
      <c r="B1257"/>
    </row>
    <row r="1258" spans="2:2" ht="15">
      <c r="B1258"/>
    </row>
    <row r="1259" spans="2:2" ht="15">
      <c r="B1259"/>
    </row>
    <row r="1260" spans="2:2" ht="15">
      <c r="B1260"/>
    </row>
    <row r="1261" spans="2:2" ht="15">
      <c r="B1261"/>
    </row>
    <row r="1262" spans="2:2" ht="15">
      <c r="B1262"/>
    </row>
    <row r="1263" spans="2:2" ht="15">
      <c r="B1263"/>
    </row>
    <row r="1264" spans="2:2" ht="15">
      <c r="B1264"/>
    </row>
    <row r="1265" spans="2:2" ht="15">
      <c r="B1265"/>
    </row>
    <row r="1266" spans="2:2" ht="15">
      <c r="B1266"/>
    </row>
    <row r="1267" spans="2:2" ht="15">
      <c r="B1267"/>
    </row>
    <row r="1268" spans="2:2" ht="15">
      <c r="B1268"/>
    </row>
    <row r="1269" spans="2:2" ht="15">
      <c r="B1269"/>
    </row>
    <row r="1270" spans="2:2" ht="15">
      <c r="B1270"/>
    </row>
    <row r="1271" spans="2:2" ht="15">
      <c r="B1271"/>
    </row>
    <row r="1272" spans="2:2" ht="15">
      <c r="B1272"/>
    </row>
    <row r="1273" spans="2:2" ht="15">
      <c r="B1273"/>
    </row>
    <row r="1274" spans="2:2" ht="15">
      <c r="B1274"/>
    </row>
    <row r="1275" spans="2:2" ht="15">
      <c r="B1275"/>
    </row>
    <row r="1276" spans="2:2" ht="15">
      <c r="B1276"/>
    </row>
    <row r="1277" spans="2:2" ht="15">
      <c r="B1277"/>
    </row>
    <row r="1278" spans="2:2" ht="15">
      <c r="B1278"/>
    </row>
    <row r="1279" spans="2:2" ht="15">
      <c r="B1279"/>
    </row>
    <row r="1280" spans="2:2" ht="15">
      <c r="B1280"/>
    </row>
    <row r="1281" spans="2:2" ht="15">
      <c r="B1281"/>
    </row>
    <row r="1282" spans="2:2" ht="15">
      <c r="B1282"/>
    </row>
    <row r="1283" spans="2:2" ht="15">
      <c r="B1283"/>
    </row>
    <row r="1284" spans="2:2" ht="15">
      <c r="B1284"/>
    </row>
    <row r="1285" spans="2:2" ht="15">
      <c r="B1285"/>
    </row>
    <row r="1286" spans="2:2" ht="15">
      <c r="B1286"/>
    </row>
    <row r="1287" spans="2:2" ht="15">
      <c r="B1287"/>
    </row>
    <row r="1288" spans="2:2" ht="15">
      <c r="B1288"/>
    </row>
    <row r="1289" spans="2:2" ht="15">
      <c r="B1289"/>
    </row>
    <row r="1290" spans="2:2" ht="15">
      <c r="B1290"/>
    </row>
    <row r="1291" spans="2:2" ht="15">
      <c r="B1291"/>
    </row>
    <row r="1292" spans="2:2" ht="15">
      <c r="B1292"/>
    </row>
    <row r="1293" spans="2:2" ht="15">
      <c r="B1293"/>
    </row>
    <row r="1294" spans="2:2" ht="15">
      <c r="B1294"/>
    </row>
    <row r="1295" spans="2:2" ht="15">
      <c r="B1295"/>
    </row>
    <row r="1296" spans="2:2" ht="15">
      <c r="B1296"/>
    </row>
    <row r="1297" spans="2:2" ht="15">
      <c r="B1297"/>
    </row>
    <row r="1298" spans="2:2" ht="15">
      <c r="B1298"/>
    </row>
    <row r="1299" spans="2:2" ht="15">
      <c r="B1299"/>
    </row>
    <row r="1300" spans="2:2" ht="15">
      <c r="B1300"/>
    </row>
    <row r="1301" spans="2:2" ht="15">
      <c r="B1301"/>
    </row>
    <row r="1302" spans="2:2" ht="15">
      <c r="B1302"/>
    </row>
    <row r="1303" spans="2:2" ht="15">
      <c r="B1303"/>
    </row>
    <row r="1304" spans="2:2" ht="15">
      <c r="B1304"/>
    </row>
    <row r="1305" spans="2:2" ht="15">
      <c r="B1305"/>
    </row>
    <row r="1306" spans="2:2" ht="15">
      <c r="B1306"/>
    </row>
    <row r="1307" spans="2:2" ht="15">
      <c r="B1307"/>
    </row>
    <row r="1308" spans="2:2" ht="15">
      <c r="B1308"/>
    </row>
    <row r="1309" spans="2:2" ht="15">
      <c r="B1309"/>
    </row>
    <row r="1310" spans="2:2" ht="15">
      <c r="B1310"/>
    </row>
    <row r="1311" spans="2:2" ht="15">
      <c r="B1311"/>
    </row>
    <row r="1312" spans="2:2" ht="15">
      <c r="B1312"/>
    </row>
    <row r="1313" spans="2:2" ht="15">
      <c r="B1313"/>
    </row>
    <row r="1314" spans="2:2" ht="15">
      <c r="B1314"/>
    </row>
    <row r="1315" spans="2:2" ht="15">
      <c r="B1315"/>
    </row>
    <row r="1316" spans="2:2" ht="15">
      <c r="B1316"/>
    </row>
    <row r="1317" spans="2:2" ht="15">
      <c r="B1317"/>
    </row>
    <row r="1318" spans="2:2" ht="15">
      <c r="B1318"/>
    </row>
    <row r="1319" spans="2:2" ht="15">
      <c r="B1319"/>
    </row>
    <row r="1320" spans="2:2" ht="15">
      <c r="B1320"/>
    </row>
    <row r="1321" spans="2:2" ht="15">
      <c r="B1321"/>
    </row>
    <row r="1322" spans="2:2" ht="15">
      <c r="B1322"/>
    </row>
    <row r="1323" spans="2:2" ht="15">
      <c r="B1323"/>
    </row>
    <row r="1324" spans="2:2" ht="15">
      <c r="B1324"/>
    </row>
    <row r="1325" spans="2:2" ht="15">
      <c r="B1325"/>
    </row>
    <row r="1326" spans="2:2" ht="15">
      <c r="B1326"/>
    </row>
    <row r="1327" spans="2:2" ht="15">
      <c r="B1327"/>
    </row>
    <row r="1328" spans="2:2" ht="15">
      <c r="B1328"/>
    </row>
    <row r="1329" spans="2:2" ht="15">
      <c r="B1329"/>
    </row>
    <row r="1330" spans="2:2" ht="15">
      <c r="B1330"/>
    </row>
    <row r="1331" spans="2:2" ht="15">
      <c r="B1331"/>
    </row>
    <row r="1332" spans="2:2" ht="15">
      <c r="B1332"/>
    </row>
    <row r="1333" spans="2:2" ht="15">
      <c r="B1333"/>
    </row>
    <row r="1334" spans="2:2" ht="15">
      <c r="B1334"/>
    </row>
    <row r="1335" spans="2:2" ht="15">
      <c r="B1335"/>
    </row>
    <row r="1336" spans="2:2" ht="15">
      <c r="B1336"/>
    </row>
    <row r="1337" spans="2:2" ht="15">
      <c r="B1337"/>
    </row>
    <row r="1338" spans="2:2" ht="15">
      <c r="B1338"/>
    </row>
    <row r="1339" spans="2:2" ht="15">
      <c r="B1339"/>
    </row>
    <row r="1340" spans="2:2" ht="15">
      <c r="B1340"/>
    </row>
    <row r="1341" spans="2:2" ht="15">
      <c r="B1341"/>
    </row>
    <row r="1342" spans="2:2" ht="15">
      <c r="B1342"/>
    </row>
    <row r="1343" spans="2:2" ht="15">
      <c r="B1343"/>
    </row>
    <row r="1344" spans="2:2" ht="15">
      <c r="B1344"/>
    </row>
    <row r="1345" spans="2:2" ht="15">
      <c r="B1345"/>
    </row>
    <row r="1346" spans="2:2" ht="15">
      <c r="B1346"/>
    </row>
    <row r="1347" spans="2:2" ht="15">
      <c r="B1347"/>
    </row>
    <row r="1348" spans="2:2" ht="15">
      <c r="B1348"/>
    </row>
    <row r="1349" spans="2:2" ht="15">
      <c r="B1349"/>
    </row>
    <row r="1350" spans="2:2" ht="15">
      <c r="B1350"/>
    </row>
    <row r="1351" spans="2:2" ht="15">
      <c r="B1351"/>
    </row>
    <row r="1352" spans="2:2" ht="15">
      <c r="B1352"/>
    </row>
    <row r="1353" spans="2:2" ht="15">
      <c r="B1353"/>
    </row>
    <row r="1354" spans="2:2" ht="15">
      <c r="B1354"/>
    </row>
    <row r="1355" spans="2:2" ht="15">
      <c r="B1355"/>
    </row>
    <row r="1356" spans="2:2" ht="15">
      <c r="B1356"/>
    </row>
    <row r="1357" spans="2:2" ht="15">
      <c r="B1357"/>
    </row>
    <row r="1358" spans="2:2" ht="15">
      <c r="B1358"/>
    </row>
    <row r="1359" spans="2:2" ht="15">
      <c r="B1359"/>
    </row>
    <row r="1360" spans="2:2" ht="15">
      <c r="B1360"/>
    </row>
    <row r="1361" spans="2:2" ht="15">
      <c r="B1361"/>
    </row>
    <row r="1362" spans="2:2" ht="15">
      <c r="B1362"/>
    </row>
    <row r="1363" spans="2:2" ht="15">
      <c r="B1363"/>
    </row>
    <row r="1364" spans="2:2" ht="15">
      <c r="B1364"/>
    </row>
    <row r="1365" spans="2:2" ht="15">
      <c r="B1365"/>
    </row>
    <row r="1366" spans="2:2" ht="15">
      <c r="B1366"/>
    </row>
    <row r="1367" spans="2:2" ht="15">
      <c r="B1367"/>
    </row>
    <row r="1368" spans="2:2" ht="15">
      <c r="B1368"/>
    </row>
    <row r="1369" spans="2:2" ht="15">
      <c r="B1369"/>
    </row>
    <row r="1370" spans="2:2" ht="15">
      <c r="B1370"/>
    </row>
    <row r="1371" spans="2:2" ht="15">
      <c r="B1371"/>
    </row>
    <row r="1372" spans="2:2" ht="15">
      <c r="B1372"/>
    </row>
    <row r="1373" spans="2:2" ht="15">
      <c r="B1373"/>
    </row>
    <row r="1374" spans="2:2" ht="15">
      <c r="B1374"/>
    </row>
    <row r="1375" spans="2:2" ht="15">
      <c r="B1375"/>
    </row>
    <row r="1376" spans="2:2" ht="15">
      <c r="B1376"/>
    </row>
    <row r="1377" spans="2:2" ht="15">
      <c r="B1377"/>
    </row>
    <row r="1378" spans="2:2" ht="15">
      <c r="B1378"/>
    </row>
    <row r="1379" spans="2:2" ht="15">
      <c r="B1379"/>
    </row>
    <row r="1380" spans="2:2" ht="15">
      <c r="B1380"/>
    </row>
    <row r="1381" spans="2:2" ht="15">
      <c r="B1381"/>
    </row>
    <row r="1382" spans="2:2" ht="15">
      <c r="B1382"/>
    </row>
    <row r="1383" spans="2:2" ht="15">
      <c r="B1383"/>
    </row>
    <row r="1384" spans="2:2" ht="15">
      <c r="B1384"/>
    </row>
    <row r="1385" spans="2:2" ht="15">
      <c r="B1385"/>
    </row>
    <row r="1386" spans="2:2" ht="15">
      <c r="B1386"/>
    </row>
    <row r="1387" spans="2:2" ht="15">
      <c r="B1387"/>
    </row>
    <row r="1388" spans="2:2" ht="15">
      <c r="B1388"/>
    </row>
    <row r="1389" spans="2:2" ht="15">
      <c r="B1389"/>
    </row>
    <row r="1390" spans="2:2" ht="15">
      <c r="B1390"/>
    </row>
    <row r="1391" spans="2:2" ht="15">
      <c r="B1391"/>
    </row>
    <row r="1392" spans="2:2" ht="15">
      <c r="B1392"/>
    </row>
    <row r="1393" spans="2:2" ht="15">
      <c r="B1393"/>
    </row>
    <row r="1394" spans="2:2" ht="15">
      <c r="B1394"/>
    </row>
    <row r="1395" spans="2:2" ht="15">
      <c r="B1395"/>
    </row>
    <row r="1396" spans="2:2" ht="15">
      <c r="B1396"/>
    </row>
    <row r="1397" spans="2:2" ht="15">
      <c r="B1397"/>
    </row>
    <row r="1398" spans="2:2" ht="15">
      <c r="B1398"/>
    </row>
    <row r="1399" spans="2:2" ht="15">
      <c r="B1399"/>
    </row>
    <row r="1400" spans="2:2" ht="15">
      <c r="B1400"/>
    </row>
    <row r="1401" spans="2:2" ht="15">
      <c r="B1401"/>
    </row>
    <row r="1402" spans="2:2" ht="15">
      <c r="B1402"/>
    </row>
    <row r="1403" spans="2:2" ht="15">
      <c r="B1403"/>
    </row>
    <row r="1404" spans="2:2" ht="15">
      <c r="B1404"/>
    </row>
    <row r="1405" spans="2:2" ht="15">
      <c r="B1405"/>
    </row>
    <row r="1406" spans="2:2" ht="15">
      <c r="B1406"/>
    </row>
    <row r="1407" spans="2:2" ht="15">
      <c r="B1407"/>
    </row>
    <row r="1408" spans="2:2" ht="15">
      <c r="B1408"/>
    </row>
    <row r="1409" spans="2:2" ht="15">
      <c r="B1409"/>
    </row>
    <row r="1410" spans="2:2" ht="15">
      <c r="B1410"/>
    </row>
    <row r="1411" spans="2:2" ht="15">
      <c r="B1411"/>
    </row>
    <row r="1412" spans="2:2" ht="15">
      <c r="B1412"/>
    </row>
    <row r="1413" spans="2:2" ht="15">
      <c r="B1413"/>
    </row>
    <row r="1414" spans="2:2" ht="15">
      <c r="B1414"/>
    </row>
    <row r="1415" spans="2:2" ht="15">
      <c r="B1415"/>
    </row>
    <row r="1416" spans="2:2" ht="15">
      <c r="B1416"/>
    </row>
    <row r="1417" spans="2:2" ht="15">
      <c r="B1417"/>
    </row>
    <row r="1418" spans="2:2" ht="15">
      <c r="B1418"/>
    </row>
    <row r="1419" spans="2:2" ht="15">
      <c r="B1419"/>
    </row>
    <row r="1420" spans="2:2" ht="15">
      <c r="B1420"/>
    </row>
    <row r="1421" spans="2:2" ht="15">
      <c r="B1421"/>
    </row>
    <row r="1422" spans="2:2" ht="15">
      <c r="B1422"/>
    </row>
    <row r="1423" spans="2:2" ht="15">
      <c r="B1423"/>
    </row>
    <row r="1424" spans="2:2" ht="15">
      <c r="B1424"/>
    </row>
    <row r="1425" spans="2:2" ht="15">
      <c r="B1425"/>
    </row>
    <row r="1426" spans="2:2" ht="15">
      <c r="B1426"/>
    </row>
    <row r="1427" spans="2:2" ht="15">
      <c r="B1427"/>
    </row>
    <row r="1428" spans="2:2" ht="15">
      <c r="B1428"/>
    </row>
    <row r="1429" spans="2:2" ht="15">
      <c r="B1429"/>
    </row>
    <row r="1430" spans="2:2" ht="15">
      <c r="B1430"/>
    </row>
    <row r="1431" spans="2:2" ht="15">
      <c r="B1431"/>
    </row>
    <row r="1432" spans="2:2" ht="15">
      <c r="B1432"/>
    </row>
    <row r="1433" spans="2:2" ht="15">
      <c r="B1433"/>
    </row>
    <row r="1434" spans="2:2" ht="15">
      <c r="B1434"/>
    </row>
    <row r="1435" spans="2:2" ht="15">
      <c r="B1435"/>
    </row>
    <row r="1436" spans="2:2" ht="15">
      <c r="B1436"/>
    </row>
    <row r="1437" spans="2:2" ht="15">
      <c r="B1437"/>
    </row>
    <row r="1438" spans="2:2" ht="15">
      <c r="B1438"/>
    </row>
    <row r="1439" spans="2:2" ht="15">
      <c r="B1439"/>
    </row>
    <row r="1440" spans="2:2" ht="15">
      <c r="B1440"/>
    </row>
    <row r="1441" spans="2:2" ht="15">
      <c r="B1441"/>
    </row>
    <row r="1442" spans="2:2" ht="15">
      <c r="B1442"/>
    </row>
    <row r="1443" spans="2:2" ht="15">
      <c r="B1443"/>
    </row>
    <row r="1444" spans="2:2" ht="15">
      <c r="B1444"/>
    </row>
    <row r="1445" spans="2:2" ht="15">
      <c r="B1445"/>
    </row>
    <row r="1446" spans="2:2" ht="15">
      <c r="B1446"/>
    </row>
    <row r="1447" spans="2:2" ht="15">
      <c r="B1447"/>
    </row>
    <row r="1448" spans="2:2" ht="15">
      <c r="B1448"/>
    </row>
    <row r="1449" spans="2:2" ht="15">
      <c r="B1449"/>
    </row>
    <row r="1450" spans="2:2" ht="15">
      <c r="B1450"/>
    </row>
    <row r="1451" spans="2:2" ht="15">
      <c r="B1451"/>
    </row>
    <row r="1452" spans="2:2" ht="15">
      <c r="B1452"/>
    </row>
    <row r="1453" spans="2:2" ht="15">
      <c r="B1453"/>
    </row>
    <row r="1454" spans="2:2" ht="15">
      <c r="B1454"/>
    </row>
    <row r="1455" spans="2:2" ht="15">
      <c r="B1455"/>
    </row>
    <row r="1456" spans="2:2" ht="15">
      <c r="B1456"/>
    </row>
    <row r="1457" spans="2:2" ht="15">
      <c r="B1457"/>
    </row>
    <row r="1458" spans="2:2" ht="15">
      <c r="B1458"/>
    </row>
    <row r="1459" spans="2:2" ht="15">
      <c r="B1459"/>
    </row>
    <row r="1460" spans="2:2" ht="15">
      <c r="B1460"/>
    </row>
    <row r="1461" spans="2:2" ht="15">
      <c r="B1461"/>
    </row>
    <row r="1462" spans="2:2" ht="15">
      <c r="B1462"/>
    </row>
    <row r="1463" spans="2:2" ht="15">
      <c r="B1463"/>
    </row>
    <row r="1464" spans="2:2" ht="15">
      <c r="B1464"/>
    </row>
    <row r="1465" spans="2:2" ht="15">
      <c r="B1465"/>
    </row>
    <row r="1466" spans="2:2" ht="15">
      <c r="B1466"/>
    </row>
    <row r="1467" spans="2:2" ht="15">
      <c r="B1467"/>
    </row>
    <row r="1468" spans="2:2" ht="15">
      <c r="B1468"/>
    </row>
    <row r="1469" spans="2:2" ht="15">
      <c r="B1469"/>
    </row>
    <row r="1470" spans="2:2" ht="15">
      <c r="B1470"/>
    </row>
    <row r="1471" spans="2:2" ht="15">
      <c r="B1471"/>
    </row>
    <row r="1472" spans="2:2" ht="15">
      <c r="B1472"/>
    </row>
    <row r="1473" spans="2:2" ht="15">
      <c r="B1473"/>
    </row>
    <row r="1474" spans="2:2" ht="15">
      <c r="B1474"/>
    </row>
    <row r="1475" spans="2:2" ht="15">
      <c r="B1475"/>
    </row>
    <row r="1476" spans="2:2" ht="15">
      <c r="B1476"/>
    </row>
    <row r="1477" spans="2:2" ht="15">
      <c r="B1477"/>
    </row>
    <row r="1478" spans="2:2" ht="15">
      <c r="B1478"/>
    </row>
    <row r="1479" spans="2:2" ht="15">
      <c r="B1479"/>
    </row>
    <row r="1480" spans="2:2" ht="15">
      <c r="B1480"/>
    </row>
    <row r="1481" spans="2:2" ht="15">
      <c r="B1481"/>
    </row>
    <row r="1482" spans="2:2" ht="15">
      <c r="B1482"/>
    </row>
    <row r="1483" spans="2:2" ht="15">
      <c r="B1483"/>
    </row>
    <row r="1484" spans="2:2" ht="15">
      <c r="B1484"/>
    </row>
    <row r="1485" spans="2:2" ht="15">
      <c r="B1485"/>
    </row>
    <row r="1486" spans="2:2" ht="15">
      <c r="B1486"/>
    </row>
    <row r="1487" spans="2:2" ht="15">
      <c r="B1487"/>
    </row>
    <row r="1488" spans="2:2" ht="15">
      <c r="B1488"/>
    </row>
    <row r="1489" spans="2:2" ht="15">
      <c r="B1489"/>
    </row>
    <row r="1490" spans="2:2" ht="15">
      <c r="B1490"/>
    </row>
    <row r="1491" spans="2:2" ht="15">
      <c r="B1491"/>
    </row>
    <row r="1492" spans="2:2" ht="15">
      <c r="B1492"/>
    </row>
    <row r="1493" spans="2:2" ht="15">
      <c r="B1493"/>
    </row>
    <row r="1494" spans="2:2" ht="15">
      <c r="B1494"/>
    </row>
    <row r="1495" spans="2:2" ht="15">
      <c r="B1495"/>
    </row>
    <row r="1496" spans="2:2" ht="15">
      <c r="B1496"/>
    </row>
    <row r="1497" spans="2:2" ht="15">
      <c r="B1497"/>
    </row>
    <row r="1498" spans="2:2" ht="15">
      <c r="B1498"/>
    </row>
    <row r="1499" spans="2:2" ht="15">
      <c r="B1499"/>
    </row>
    <row r="1500" spans="2:2" ht="15">
      <c r="B1500"/>
    </row>
    <row r="1501" spans="2:2" ht="15">
      <c r="B1501"/>
    </row>
    <row r="1502" spans="2:2" ht="15">
      <c r="B1502"/>
    </row>
    <row r="1503" spans="2:2" ht="15">
      <c r="B1503"/>
    </row>
    <row r="1504" spans="2:2" ht="15">
      <c r="B1504"/>
    </row>
    <row r="1505" spans="2:2" ht="15">
      <c r="B1505"/>
    </row>
    <row r="1506" spans="2:2" ht="15">
      <c r="B1506"/>
    </row>
    <row r="1507" spans="2:2" ht="15">
      <c r="B1507"/>
    </row>
    <row r="1508" spans="2:2" ht="15">
      <c r="B1508"/>
    </row>
    <row r="1509" spans="2:2" ht="15">
      <c r="B1509"/>
    </row>
    <row r="1510" spans="2:2" ht="15">
      <c r="B1510"/>
    </row>
    <row r="1511" spans="2:2" ht="15">
      <c r="B1511"/>
    </row>
    <row r="1512" spans="2:2" ht="15">
      <c r="B1512"/>
    </row>
    <row r="1513" spans="2:2" ht="15">
      <c r="B1513"/>
    </row>
    <row r="1514" spans="2:2" ht="15">
      <c r="B1514"/>
    </row>
    <row r="1515" spans="2:2" ht="15">
      <c r="B1515"/>
    </row>
    <row r="1516" spans="2:2" ht="15">
      <c r="B1516"/>
    </row>
    <row r="1517" spans="2:2" ht="15">
      <c r="B1517"/>
    </row>
    <row r="1518" spans="2:2" ht="15">
      <c r="B1518"/>
    </row>
    <row r="1519" spans="2:2" ht="15">
      <c r="B1519"/>
    </row>
    <row r="1520" spans="2:2" ht="15">
      <c r="B1520"/>
    </row>
    <row r="1521" spans="2:2" ht="15">
      <c r="B1521"/>
    </row>
    <row r="1522" spans="2:2" ht="15">
      <c r="B1522"/>
    </row>
    <row r="1523" spans="2:2" ht="15">
      <c r="B1523"/>
    </row>
    <row r="1524" spans="2:2" ht="15">
      <c r="B1524"/>
    </row>
    <row r="1525" spans="2:2" ht="15">
      <c r="B1525"/>
    </row>
    <row r="1526" spans="2:2" ht="15">
      <c r="B1526"/>
    </row>
    <row r="1527" spans="2:2" ht="15">
      <c r="B1527"/>
    </row>
    <row r="1528" spans="2:2" ht="15">
      <c r="B1528"/>
    </row>
    <row r="1529" spans="2:2" ht="15">
      <c r="B1529"/>
    </row>
    <row r="1530" spans="2:2" ht="15">
      <c r="B1530"/>
    </row>
    <row r="1531" spans="2:2" ht="15">
      <c r="B1531"/>
    </row>
    <row r="1532" spans="2:2" ht="15">
      <c r="B1532"/>
    </row>
    <row r="1533" spans="2:2" ht="15">
      <c r="B1533"/>
    </row>
    <row r="1534" spans="2:2" ht="15">
      <c r="B1534"/>
    </row>
    <row r="1535" spans="2:2" ht="15">
      <c r="B1535"/>
    </row>
    <row r="1536" spans="2:2" ht="15">
      <c r="B1536"/>
    </row>
    <row r="1537" spans="2:2" ht="15">
      <c r="B1537"/>
    </row>
    <row r="1538" spans="2:2" ht="15">
      <c r="B1538"/>
    </row>
    <row r="1539" spans="2:2" ht="15">
      <c r="B1539"/>
    </row>
    <row r="1540" spans="2:2" ht="15">
      <c r="B1540"/>
    </row>
    <row r="1541" spans="2:2" ht="15">
      <c r="B1541"/>
    </row>
    <row r="1542" spans="2:2" ht="15">
      <c r="B1542"/>
    </row>
    <row r="1543" spans="2:2" ht="15">
      <c r="B1543"/>
    </row>
    <row r="1544" spans="2:2" ht="15">
      <c r="B1544"/>
    </row>
    <row r="1545" spans="2:2" ht="15">
      <c r="B1545"/>
    </row>
    <row r="1546" spans="2:2" ht="15">
      <c r="B1546"/>
    </row>
    <row r="1547" spans="2:2" ht="15">
      <c r="B1547"/>
    </row>
    <row r="1548" spans="2:2" ht="15">
      <c r="B1548"/>
    </row>
    <row r="1549" spans="2:2" ht="15">
      <c r="B1549"/>
    </row>
    <row r="1550" spans="2:2" ht="15">
      <c r="B1550"/>
    </row>
    <row r="1551" spans="2:2" ht="15">
      <c r="B1551"/>
    </row>
    <row r="1552" spans="2:2" ht="15">
      <c r="B1552"/>
    </row>
    <row r="1553" spans="2:2" ht="15">
      <c r="B1553"/>
    </row>
    <row r="1554" spans="2:2" ht="15">
      <c r="B1554"/>
    </row>
    <row r="1555" spans="2:2" ht="15">
      <c r="B1555"/>
    </row>
    <row r="1556" spans="2:2" ht="15">
      <c r="B1556"/>
    </row>
    <row r="1557" spans="2:2" ht="15">
      <c r="B1557"/>
    </row>
    <row r="1558" spans="2:2" ht="15">
      <c r="B1558"/>
    </row>
    <row r="1559" spans="2:2" ht="15">
      <c r="B1559"/>
    </row>
    <row r="1560" spans="2:2" ht="15">
      <c r="B1560"/>
    </row>
    <row r="1561" spans="2:2" ht="15">
      <c r="B1561"/>
    </row>
    <row r="1562" spans="2:2" ht="15">
      <c r="B1562"/>
    </row>
    <row r="1563" spans="2:2" ht="15">
      <c r="B1563"/>
    </row>
    <row r="1564" spans="2:2" ht="15">
      <c r="B1564"/>
    </row>
    <row r="1565" spans="2:2" ht="15">
      <c r="B1565"/>
    </row>
    <row r="1566" spans="2:2" ht="15">
      <c r="B1566"/>
    </row>
    <row r="1567" spans="2:2" ht="15">
      <c r="B1567"/>
    </row>
    <row r="1568" spans="2:2" ht="15">
      <c r="B1568"/>
    </row>
    <row r="1569" spans="2:2" ht="15">
      <c r="B1569"/>
    </row>
    <row r="1570" spans="2:2" ht="15">
      <c r="B1570"/>
    </row>
    <row r="1571" spans="2:2" ht="15">
      <c r="B1571"/>
    </row>
    <row r="1572" spans="2:2" ht="15">
      <c r="B1572"/>
    </row>
    <row r="1573" spans="2:2" ht="15">
      <c r="B1573"/>
    </row>
    <row r="1574" spans="2:2" ht="15">
      <c r="B1574"/>
    </row>
    <row r="1575" spans="2:2" ht="15">
      <c r="B1575"/>
    </row>
    <row r="1576" spans="2:2" ht="15">
      <c r="B1576"/>
    </row>
    <row r="1577" spans="2:2" ht="15">
      <c r="B1577"/>
    </row>
    <row r="1578" spans="2:2" ht="15">
      <c r="B1578"/>
    </row>
    <row r="1579" spans="2:2" ht="15">
      <c r="B1579"/>
    </row>
    <row r="1580" spans="2:2" ht="15">
      <c r="B1580"/>
    </row>
    <row r="1581" spans="2:2" ht="15">
      <c r="B1581"/>
    </row>
    <row r="1582" spans="2:2" ht="15">
      <c r="B1582"/>
    </row>
    <row r="1583" spans="2:2" ht="15">
      <c r="B1583"/>
    </row>
    <row r="1584" spans="2:2" ht="15">
      <c r="B1584"/>
    </row>
    <row r="1585" spans="2:2" ht="15">
      <c r="B1585"/>
    </row>
    <row r="1586" spans="2:2" ht="15">
      <c r="B1586"/>
    </row>
    <row r="1587" spans="2:2" ht="15">
      <c r="B1587"/>
    </row>
    <row r="1588" spans="2:2" ht="15">
      <c r="B1588"/>
    </row>
    <row r="1589" spans="2:2" ht="15">
      <c r="B1589"/>
    </row>
    <row r="1590" spans="2:2" ht="15">
      <c r="B1590"/>
    </row>
    <row r="1591" spans="2:2" ht="15">
      <c r="B1591"/>
    </row>
    <row r="1592" spans="2:2" ht="15">
      <c r="B1592"/>
    </row>
    <row r="1593" spans="2:2" ht="15">
      <c r="B1593"/>
    </row>
    <row r="1594" spans="2:2" ht="15">
      <c r="B1594"/>
    </row>
    <row r="1595" spans="2:2" ht="15">
      <c r="B1595"/>
    </row>
    <row r="1596" spans="2:2" ht="15">
      <c r="B1596"/>
    </row>
    <row r="1597" spans="2:2" ht="15">
      <c r="B1597"/>
    </row>
    <row r="1598" spans="2:2" ht="15">
      <c r="B1598"/>
    </row>
    <row r="1599" spans="2:2" ht="15">
      <c r="B1599"/>
    </row>
    <row r="1600" spans="2:2" ht="15">
      <c r="B1600"/>
    </row>
    <row r="1601" spans="2:2" ht="15">
      <c r="B1601"/>
    </row>
    <row r="1602" spans="2:2" ht="15">
      <c r="B1602"/>
    </row>
    <row r="1603" spans="2:2" ht="15">
      <c r="B1603"/>
    </row>
    <row r="1604" spans="2:2" ht="15">
      <c r="B1604"/>
    </row>
    <row r="1605" spans="2:2" ht="15">
      <c r="B1605"/>
    </row>
    <row r="1606" spans="2:2" ht="15">
      <c r="B1606"/>
    </row>
    <row r="1607" spans="2:2" ht="15">
      <c r="B1607"/>
    </row>
    <row r="1608" spans="2:2" ht="15">
      <c r="B1608"/>
    </row>
    <row r="1609" spans="2:2" ht="15">
      <c r="B1609"/>
    </row>
    <row r="1610" spans="2:2" ht="15">
      <c r="B1610"/>
    </row>
    <row r="1611" spans="2:2" ht="15">
      <c r="B1611"/>
    </row>
    <row r="1612" spans="2:2" ht="15">
      <c r="B1612"/>
    </row>
    <row r="1613" spans="2:2" ht="15">
      <c r="B1613"/>
    </row>
    <row r="1614" spans="2:2" ht="15">
      <c r="B1614"/>
    </row>
    <row r="1615" spans="2:2" ht="15">
      <c r="B1615"/>
    </row>
    <row r="1616" spans="2:2" ht="15">
      <c r="B1616"/>
    </row>
    <row r="1617" spans="2:2" ht="15">
      <c r="B1617"/>
    </row>
    <row r="1618" spans="2:2" ht="15">
      <c r="B1618"/>
    </row>
    <row r="1619" spans="2:2" ht="15">
      <c r="B1619"/>
    </row>
    <row r="1620" spans="2:2" ht="15">
      <c r="B1620"/>
    </row>
    <row r="1621" spans="2:2" ht="15">
      <c r="B1621"/>
    </row>
    <row r="1622" spans="2:2" ht="15">
      <c r="B1622"/>
    </row>
    <row r="1623" spans="2:2" ht="15">
      <c r="B1623"/>
    </row>
    <row r="1624" spans="2:2" ht="15">
      <c r="B1624"/>
    </row>
    <row r="1625" spans="2:2" ht="15">
      <c r="B1625"/>
    </row>
    <row r="1626" spans="2:2" ht="15">
      <c r="B1626"/>
    </row>
    <row r="1627" spans="2:2" ht="15">
      <c r="B1627"/>
    </row>
    <row r="1628" spans="2:2" ht="15">
      <c r="B1628"/>
    </row>
    <row r="1629" spans="2:2" ht="15">
      <c r="B1629"/>
    </row>
    <row r="1630" spans="2:2" ht="15">
      <c r="B1630"/>
    </row>
    <row r="1631" spans="2:2" ht="15">
      <c r="B1631"/>
    </row>
    <row r="1632" spans="2:2" ht="15">
      <c r="B1632"/>
    </row>
    <row r="1633" spans="2:2" ht="15">
      <c r="B1633"/>
    </row>
    <row r="1634" spans="2:2" ht="15">
      <c r="B1634"/>
    </row>
    <row r="1635" spans="2:2" ht="15">
      <c r="B1635"/>
    </row>
    <row r="1636" spans="2:2" ht="15">
      <c r="B1636"/>
    </row>
    <row r="1637" spans="2:2" ht="15">
      <c r="B1637"/>
    </row>
    <row r="1638" spans="2:2" ht="15">
      <c r="B1638"/>
    </row>
    <row r="1639" spans="2:2" ht="15">
      <c r="B1639"/>
    </row>
    <row r="1640" spans="2:2" ht="15">
      <c r="B1640"/>
    </row>
    <row r="1641" spans="2:2" ht="15">
      <c r="B1641"/>
    </row>
    <row r="1642" spans="2:2" ht="15">
      <c r="B1642"/>
    </row>
    <row r="1643" spans="2:2" ht="15">
      <c r="B1643"/>
    </row>
    <row r="1644" spans="2:2" ht="15">
      <c r="B1644"/>
    </row>
    <row r="1645" spans="2:2" ht="15">
      <c r="B1645"/>
    </row>
    <row r="1646" spans="2:2" ht="15">
      <c r="B1646"/>
    </row>
    <row r="1647" spans="2:2" ht="15">
      <c r="B1647"/>
    </row>
    <row r="1648" spans="2:2" ht="15">
      <c r="B1648"/>
    </row>
    <row r="1649" spans="2:2" ht="15">
      <c r="B1649"/>
    </row>
    <row r="1650" spans="2:2" ht="15">
      <c r="B1650"/>
    </row>
    <row r="1651" spans="2:2" ht="15">
      <c r="B1651"/>
    </row>
    <row r="1652" spans="2:2" ht="15">
      <c r="B1652"/>
    </row>
    <row r="1653" spans="2:2" ht="15">
      <c r="B1653"/>
    </row>
    <row r="1654" spans="2:2" ht="15">
      <c r="B1654"/>
    </row>
    <row r="1655" spans="2:2" ht="15">
      <c r="B1655"/>
    </row>
    <row r="1656" spans="2:2" ht="15">
      <c r="B1656"/>
    </row>
    <row r="1657" spans="2:2" ht="15">
      <c r="B1657"/>
    </row>
    <row r="1658" spans="2:2" ht="15">
      <c r="B1658"/>
    </row>
    <row r="1659" spans="2:2" ht="15">
      <c r="B1659"/>
    </row>
    <row r="1660" spans="2:2" ht="15">
      <c r="B1660"/>
    </row>
    <row r="1661" spans="2:2" ht="15">
      <c r="B1661"/>
    </row>
    <row r="1662" spans="2:2" ht="15">
      <c r="B1662"/>
    </row>
    <row r="1663" spans="2:2" ht="15">
      <c r="B1663"/>
    </row>
    <row r="1664" spans="2:2" ht="15">
      <c r="B1664"/>
    </row>
    <row r="1665" spans="2:2" ht="15">
      <c r="B1665"/>
    </row>
    <row r="1666" spans="2:2" ht="15">
      <c r="B1666"/>
    </row>
    <row r="1667" spans="2:2" ht="15">
      <c r="B1667"/>
    </row>
    <row r="1668" spans="2:2" ht="15">
      <c r="B1668"/>
    </row>
    <row r="1669" spans="2:2" ht="15">
      <c r="B1669"/>
    </row>
    <row r="1670" spans="2:2" ht="15">
      <c r="B1670"/>
    </row>
    <row r="1671" spans="2:2" ht="15">
      <c r="B1671"/>
    </row>
    <row r="1672" spans="2:2" ht="15">
      <c r="B1672"/>
    </row>
    <row r="1673" spans="2:2" ht="15">
      <c r="B1673"/>
    </row>
    <row r="1674" spans="2:2" ht="15">
      <c r="B1674"/>
    </row>
    <row r="1675" spans="2:2" ht="15">
      <c r="B1675"/>
    </row>
    <row r="1676" spans="2:2" ht="15">
      <c r="B1676"/>
    </row>
    <row r="1677" spans="2:2" ht="15">
      <c r="B1677"/>
    </row>
    <row r="1678" spans="2:2" ht="15">
      <c r="B1678"/>
    </row>
    <row r="1679" spans="2:2" ht="15">
      <c r="B1679"/>
    </row>
    <row r="1680" spans="2:2" ht="15">
      <c r="B1680"/>
    </row>
    <row r="1681" spans="2:2" ht="15">
      <c r="B1681"/>
    </row>
    <row r="1682" spans="2:2" ht="15">
      <c r="B1682"/>
    </row>
    <row r="1683" spans="2:2" ht="15">
      <c r="B1683"/>
    </row>
    <row r="1684" spans="2:2" ht="15">
      <c r="B1684"/>
    </row>
    <row r="1685" spans="2:2" ht="15">
      <c r="B1685"/>
    </row>
    <row r="1686" spans="2:2" ht="15">
      <c r="B1686"/>
    </row>
    <row r="1687" spans="2:2" ht="15">
      <c r="B1687"/>
    </row>
    <row r="1688" spans="2:2" ht="15">
      <c r="B1688"/>
    </row>
    <row r="1689" spans="2:2" ht="15">
      <c r="B1689"/>
    </row>
    <row r="1690" spans="2:2" ht="15">
      <c r="B1690"/>
    </row>
    <row r="1691" spans="2:2" ht="15">
      <c r="B1691"/>
    </row>
    <row r="1692" spans="2:2" ht="15">
      <c r="B1692"/>
    </row>
    <row r="1693" spans="2:2" ht="15">
      <c r="B1693"/>
    </row>
    <row r="1694" spans="2:2" ht="15">
      <c r="B1694"/>
    </row>
    <row r="1695" spans="2:2" ht="15">
      <c r="B1695"/>
    </row>
    <row r="1696" spans="2:2" ht="15">
      <c r="B1696"/>
    </row>
    <row r="1697" spans="2:2" ht="15">
      <c r="B1697"/>
    </row>
    <row r="1698" spans="2:2" ht="15">
      <c r="B1698"/>
    </row>
    <row r="1699" spans="2:2" ht="15">
      <c r="B1699"/>
    </row>
    <row r="1700" spans="2:2" ht="15">
      <c r="B1700"/>
    </row>
    <row r="1701" spans="2:2" ht="15">
      <c r="B1701"/>
    </row>
    <row r="1702" spans="2:2" ht="15">
      <c r="B1702"/>
    </row>
    <row r="1703" spans="2:2" ht="15">
      <c r="B1703"/>
    </row>
    <row r="1704" spans="2:2" ht="15">
      <c r="B1704"/>
    </row>
    <row r="1705" spans="2:2" ht="15">
      <c r="B1705"/>
    </row>
    <row r="1706" spans="2:2" ht="15">
      <c r="B1706"/>
    </row>
    <row r="1707" spans="2:2" ht="15">
      <c r="B1707"/>
    </row>
    <row r="1708" spans="2:2" ht="15">
      <c r="B1708"/>
    </row>
    <row r="1709" spans="2:2" ht="15">
      <c r="B1709"/>
    </row>
    <row r="1710" spans="2:2" ht="15">
      <c r="B1710"/>
    </row>
    <row r="1711" spans="2:2" ht="15">
      <c r="B1711"/>
    </row>
    <row r="1712" spans="2:2" ht="15">
      <c r="B1712"/>
    </row>
    <row r="1713" spans="2:2" ht="15">
      <c r="B1713"/>
    </row>
    <row r="1714" spans="2:2" ht="15">
      <c r="B1714"/>
    </row>
    <row r="1715" spans="2:2" ht="15">
      <c r="B1715"/>
    </row>
    <row r="1716" spans="2:2" ht="15">
      <c r="B1716"/>
    </row>
    <row r="1717" spans="2:2" ht="15">
      <c r="B1717"/>
    </row>
    <row r="1718" spans="2:2" ht="15">
      <c r="B1718"/>
    </row>
    <row r="1719" spans="2:2" ht="15">
      <c r="B1719"/>
    </row>
    <row r="1720" spans="2:2" ht="15">
      <c r="B1720"/>
    </row>
    <row r="1721" spans="2:2" ht="15">
      <c r="B1721"/>
    </row>
    <row r="1722" spans="2:2" ht="15">
      <c r="B1722"/>
    </row>
    <row r="1723" spans="2:2" ht="15">
      <c r="B1723"/>
    </row>
    <row r="1724" spans="2:2" ht="15">
      <c r="B1724"/>
    </row>
    <row r="1725" spans="2:2" ht="15">
      <c r="B1725"/>
    </row>
    <row r="1726" spans="2:2" ht="15">
      <c r="B1726"/>
    </row>
    <row r="1727" spans="2:2" ht="15">
      <c r="B1727"/>
    </row>
    <row r="1728" spans="2:2" ht="15">
      <c r="B1728"/>
    </row>
    <row r="1729" spans="2:2" ht="15">
      <c r="B1729"/>
    </row>
    <row r="1730" spans="2:2" ht="15">
      <c r="B1730"/>
    </row>
    <row r="1731" spans="2:2" ht="15">
      <c r="B1731"/>
    </row>
    <row r="1732" spans="2:2" ht="15">
      <c r="B1732"/>
    </row>
    <row r="1733" spans="2:2" ht="15">
      <c r="B1733"/>
    </row>
    <row r="1734" spans="2:2" ht="15">
      <c r="B1734"/>
    </row>
    <row r="1735" spans="2:2" ht="15">
      <c r="B1735"/>
    </row>
    <row r="1736" spans="2:2" ht="15">
      <c r="B1736"/>
    </row>
    <row r="1737" spans="2:2" ht="15">
      <c r="B1737"/>
    </row>
    <row r="1738" spans="2:2" ht="15">
      <c r="B1738"/>
    </row>
    <row r="1739" spans="2:2" ht="15">
      <c r="B1739"/>
    </row>
    <row r="1740" spans="2:2" ht="15">
      <c r="B1740"/>
    </row>
    <row r="1741" spans="2:2" ht="15">
      <c r="B1741"/>
    </row>
    <row r="1742" spans="2:2" ht="15">
      <c r="B1742"/>
    </row>
    <row r="1743" spans="2:2" ht="15">
      <c r="B1743"/>
    </row>
    <row r="1744" spans="2:2" ht="15">
      <c r="B1744"/>
    </row>
    <row r="1745" spans="2:2" ht="15">
      <c r="B1745"/>
    </row>
    <row r="1746" spans="2:2" ht="15">
      <c r="B1746"/>
    </row>
    <row r="1747" spans="2:2" ht="15">
      <c r="B1747"/>
    </row>
    <row r="1748" spans="2:2" ht="15">
      <c r="B1748"/>
    </row>
    <row r="1749" spans="2:2" ht="15">
      <c r="B1749"/>
    </row>
    <row r="1750" spans="2:2" ht="15">
      <c r="B1750"/>
    </row>
    <row r="1751" spans="2:2" ht="15">
      <c r="B1751"/>
    </row>
    <row r="1752" spans="2:2" ht="15">
      <c r="B1752"/>
    </row>
    <row r="1753" spans="2:2" ht="15">
      <c r="B1753"/>
    </row>
    <row r="1754" spans="2:2" ht="15">
      <c r="B1754"/>
    </row>
    <row r="1755" spans="2:2" ht="15">
      <c r="B1755"/>
    </row>
    <row r="1756" spans="2:2" ht="15">
      <c r="B1756"/>
    </row>
    <row r="1757" spans="2:2" ht="15">
      <c r="B1757"/>
    </row>
    <row r="1758" spans="2:2" ht="15">
      <c r="B1758"/>
    </row>
    <row r="1759" spans="2:2" ht="15">
      <c r="B1759"/>
    </row>
    <row r="1760" spans="2:2" ht="15">
      <c r="B1760"/>
    </row>
    <row r="1761" spans="2:2" ht="15">
      <c r="B1761"/>
    </row>
    <row r="1762" spans="2:2" ht="15">
      <c r="B1762"/>
    </row>
    <row r="1763" spans="2:2" ht="15">
      <c r="B1763"/>
    </row>
    <row r="1764" spans="2:2" ht="15">
      <c r="B1764"/>
    </row>
    <row r="1765" spans="2:2" ht="15">
      <c r="B1765"/>
    </row>
    <row r="1766" spans="2:2" ht="15">
      <c r="B1766"/>
    </row>
    <row r="1767" spans="2:2" ht="15">
      <c r="B1767"/>
    </row>
    <row r="1768" spans="2:2" ht="15">
      <c r="B1768"/>
    </row>
    <row r="1769" spans="2:2" ht="15">
      <c r="B1769"/>
    </row>
    <row r="1770" spans="2:2" ht="15">
      <c r="B1770"/>
    </row>
    <row r="1771" spans="2:2" ht="15">
      <c r="B1771"/>
    </row>
    <row r="1772" spans="2:2" ht="15">
      <c r="B1772"/>
    </row>
    <row r="1773" spans="2:2" ht="15">
      <c r="B1773"/>
    </row>
    <row r="1774" spans="2:2" ht="15">
      <c r="B1774"/>
    </row>
    <row r="1775" spans="2:2" ht="15">
      <c r="B1775"/>
    </row>
    <row r="1776" spans="2:2" ht="15">
      <c r="B1776"/>
    </row>
    <row r="1777" spans="2:2" ht="15">
      <c r="B1777"/>
    </row>
    <row r="1778" spans="2:2" ht="15">
      <c r="B1778"/>
    </row>
    <row r="1779" spans="2:2" ht="15">
      <c r="B1779"/>
    </row>
    <row r="1780" spans="2:2" ht="15">
      <c r="B1780"/>
    </row>
    <row r="1781" spans="2:2" ht="15">
      <c r="B1781"/>
    </row>
    <row r="1782" spans="2:2" ht="15">
      <c r="B1782"/>
    </row>
    <row r="1783" spans="2:2" ht="15">
      <c r="B1783"/>
    </row>
    <row r="1784" spans="2:2" ht="15">
      <c r="B1784"/>
    </row>
    <row r="1785" spans="2:2" ht="15">
      <c r="B1785"/>
    </row>
    <row r="1786" spans="2:2" ht="15">
      <c r="B1786"/>
    </row>
    <row r="1787" spans="2:2" ht="15">
      <c r="B1787"/>
    </row>
    <row r="1788" spans="2:2" ht="15">
      <c r="B1788"/>
    </row>
    <row r="1789" spans="2:2" ht="15">
      <c r="B1789"/>
    </row>
    <row r="1790" spans="2:2" ht="15">
      <c r="B1790"/>
    </row>
    <row r="1791" spans="2:2" ht="15">
      <c r="B1791"/>
    </row>
    <row r="1792" spans="2:2" ht="15">
      <c r="B1792"/>
    </row>
    <row r="1793" spans="2:2" ht="15">
      <c r="B1793"/>
    </row>
    <row r="1794" spans="2:2" ht="15">
      <c r="B1794"/>
    </row>
    <row r="1795" spans="2:2" ht="15">
      <c r="B1795"/>
    </row>
    <row r="1796" spans="2:2" ht="15">
      <c r="B1796"/>
    </row>
    <row r="1797" spans="2:2" ht="15">
      <c r="B1797"/>
    </row>
    <row r="1798" spans="2:2" ht="15">
      <c r="B1798"/>
    </row>
    <row r="1799" spans="2:2" ht="15">
      <c r="B1799"/>
    </row>
    <row r="1800" spans="2:2" ht="15">
      <c r="B1800"/>
    </row>
    <row r="1801" spans="2:2" ht="15">
      <c r="B1801"/>
    </row>
    <row r="1802" spans="2:2" ht="15">
      <c r="B1802"/>
    </row>
    <row r="1803" spans="2:2" ht="15">
      <c r="B1803"/>
    </row>
    <row r="1804" spans="2:2" ht="15">
      <c r="B1804"/>
    </row>
    <row r="1805" spans="2:2" ht="15">
      <c r="B1805"/>
    </row>
    <row r="1806" spans="2:2" ht="15">
      <c r="B1806"/>
    </row>
    <row r="1807" spans="2:2" ht="15">
      <c r="B1807"/>
    </row>
    <row r="1808" spans="2:2" ht="15">
      <c r="B1808"/>
    </row>
    <row r="1809" spans="2:2" ht="15">
      <c r="B1809"/>
    </row>
    <row r="1810" spans="2:2" ht="15">
      <c r="B1810"/>
    </row>
    <row r="1811" spans="2:2" ht="15">
      <c r="B1811"/>
    </row>
    <row r="1812" spans="2:2" ht="15">
      <c r="B1812"/>
    </row>
    <row r="1813" spans="2:2" ht="15">
      <c r="B1813"/>
    </row>
    <row r="1814" spans="2:2" ht="15">
      <c r="B1814"/>
    </row>
    <row r="1815" spans="2:2" ht="15">
      <c r="B1815"/>
    </row>
    <row r="1816" spans="2:2" ht="15">
      <c r="B1816"/>
    </row>
    <row r="1817" spans="2:2" ht="15">
      <c r="B1817"/>
    </row>
    <row r="1818" spans="2:2" ht="15">
      <c r="B1818"/>
    </row>
    <row r="1819" spans="2:2" ht="15">
      <c r="B1819"/>
    </row>
    <row r="1820" spans="2:2" ht="15">
      <c r="B1820"/>
    </row>
    <row r="1821" spans="2:2" ht="15">
      <c r="B1821"/>
    </row>
    <row r="1822" spans="2:2" ht="15">
      <c r="B1822"/>
    </row>
    <row r="1823" spans="2:2" ht="15">
      <c r="B1823"/>
    </row>
    <row r="1824" spans="2:2" ht="15">
      <c r="B1824"/>
    </row>
    <row r="1825" spans="2:2" ht="15">
      <c r="B1825"/>
    </row>
    <row r="1826" spans="2:2" ht="15">
      <c r="B1826"/>
    </row>
    <row r="1827" spans="2:2" ht="15">
      <c r="B1827"/>
    </row>
    <row r="1828" spans="2:2" ht="15">
      <c r="B1828"/>
    </row>
    <row r="1829" spans="2:2" ht="15">
      <c r="B1829"/>
    </row>
    <row r="1830" spans="2:2" ht="15">
      <c r="B1830"/>
    </row>
    <row r="1831" spans="2:2" ht="15">
      <c r="B1831"/>
    </row>
    <row r="1832" spans="2:2" ht="15">
      <c r="B1832"/>
    </row>
    <row r="1833" spans="2:2" ht="15">
      <c r="B1833"/>
    </row>
    <row r="1834" spans="2:2" ht="15">
      <c r="B1834"/>
    </row>
    <row r="1835" spans="2:2" ht="15">
      <c r="B1835"/>
    </row>
    <row r="1836" spans="2:2" ht="15">
      <c r="B1836"/>
    </row>
    <row r="1837" spans="2:2" ht="15">
      <c r="B1837"/>
    </row>
    <row r="1838" spans="2:2" ht="15">
      <c r="B1838"/>
    </row>
    <row r="1839" spans="2:2" ht="15">
      <c r="B1839"/>
    </row>
    <row r="1840" spans="2:2" ht="15">
      <c r="B1840"/>
    </row>
    <row r="1841" spans="2:2" ht="15">
      <c r="B1841"/>
    </row>
    <row r="1842" spans="2:2" ht="15">
      <c r="B1842"/>
    </row>
    <row r="1843" spans="2:2" ht="15">
      <c r="B1843"/>
    </row>
    <row r="1844" spans="2:2" ht="15">
      <c r="B1844"/>
    </row>
    <row r="1845" spans="2:2" ht="15">
      <c r="B1845"/>
    </row>
    <row r="1846" spans="2:2" ht="15">
      <c r="B1846"/>
    </row>
    <row r="1847" spans="2:2" ht="15">
      <c r="B1847"/>
    </row>
    <row r="1848" spans="2:2" ht="15">
      <c r="B1848"/>
    </row>
    <row r="1849" spans="2:2" ht="15">
      <c r="B1849"/>
    </row>
    <row r="1850" spans="2:2" ht="15">
      <c r="B1850"/>
    </row>
    <row r="1851" spans="2:2" ht="15">
      <c r="B1851"/>
    </row>
    <row r="1852" spans="2:2" ht="15">
      <c r="B1852"/>
    </row>
    <row r="1853" spans="2:2" ht="15">
      <c r="B1853"/>
    </row>
    <row r="1854" spans="2:2" ht="15">
      <c r="B1854"/>
    </row>
    <row r="1855" spans="2:2" ht="15">
      <c r="B1855"/>
    </row>
    <row r="1856" spans="2:2" ht="15">
      <c r="B1856"/>
    </row>
    <row r="1857" spans="2:2" ht="15">
      <c r="B1857"/>
    </row>
    <row r="1858" spans="2:2" ht="15">
      <c r="B1858"/>
    </row>
    <row r="1859" spans="2:2" ht="15">
      <c r="B1859"/>
    </row>
    <row r="1860" spans="2:2" ht="15">
      <c r="B1860"/>
    </row>
    <row r="1861" spans="2:2" ht="15">
      <c r="B1861"/>
    </row>
    <row r="1862" spans="2:2" ht="15">
      <c r="B1862"/>
    </row>
    <row r="1863" spans="2:2" ht="15">
      <c r="B1863"/>
    </row>
    <row r="1864" spans="2:2" ht="15">
      <c r="B1864"/>
    </row>
    <row r="1865" spans="2:2" ht="15">
      <c r="B1865"/>
    </row>
    <row r="1866" spans="2:2" ht="15">
      <c r="B1866"/>
    </row>
    <row r="1867" spans="2:2" ht="15">
      <c r="B1867"/>
    </row>
    <row r="1868" spans="2:2" ht="15">
      <c r="B1868"/>
    </row>
    <row r="1869" spans="2:2" ht="15">
      <c r="B1869"/>
    </row>
    <row r="1870" spans="2:2" ht="15">
      <c r="B1870"/>
    </row>
    <row r="1871" spans="2:2" ht="15">
      <c r="B1871"/>
    </row>
    <row r="1872" spans="2:2" ht="15">
      <c r="B1872"/>
    </row>
    <row r="1873" spans="2:2" ht="15">
      <c r="B1873"/>
    </row>
    <row r="1874" spans="2:2" ht="15">
      <c r="B1874"/>
    </row>
    <row r="1875" spans="2:2" ht="15">
      <c r="B1875"/>
    </row>
    <row r="1876" spans="2:2" ht="15">
      <c r="B1876"/>
    </row>
    <row r="1877" spans="2:2" ht="15">
      <c r="B1877"/>
    </row>
    <row r="1878" spans="2:2" ht="15">
      <c r="B1878"/>
    </row>
    <row r="1879" spans="2:2" ht="15">
      <c r="B1879"/>
    </row>
    <row r="1880" spans="2:2" ht="15">
      <c r="B1880"/>
    </row>
    <row r="1881" spans="2:2" ht="15">
      <c r="B1881"/>
    </row>
    <row r="1882" spans="2:2" ht="15">
      <c r="B1882"/>
    </row>
    <row r="1883" spans="2:2" ht="15">
      <c r="B1883"/>
    </row>
    <row r="1884" spans="2:2" ht="15">
      <c r="B1884"/>
    </row>
    <row r="1885" spans="2:2" ht="15">
      <c r="B1885"/>
    </row>
    <row r="1886" spans="2:2" ht="15">
      <c r="B1886"/>
    </row>
    <row r="1887" spans="2:2" ht="15">
      <c r="B1887"/>
    </row>
    <row r="1888" spans="2:2" ht="15">
      <c r="B1888"/>
    </row>
    <row r="1889" spans="2:2" ht="15">
      <c r="B1889"/>
    </row>
    <row r="1890" spans="2:2" ht="15">
      <c r="B1890"/>
    </row>
    <row r="1891" spans="2:2" ht="15">
      <c r="B1891"/>
    </row>
    <row r="1892" spans="2:2" ht="15">
      <c r="B1892"/>
    </row>
    <row r="1893" spans="2:2" ht="15">
      <c r="B1893"/>
    </row>
    <row r="1894" spans="2:2" ht="15">
      <c r="B1894"/>
    </row>
    <row r="1895" spans="2:2" ht="15">
      <c r="B1895"/>
    </row>
    <row r="1896" spans="2:2" ht="15">
      <c r="B1896"/>
    </row>
    <row r="1897" spans="2:2" ht="15">
      <c r="B1897"/>
    </row>
    <row r="1898" spans="2:2" ht="15">
      <c r="B1898"/>
    </row>
    <row r="1899" spans="2:2" ht="15">
      <c r="B1899"/>
    </row>
    <row r="1900" spans="2:2" ht="15">
      <c r="B1900"/>
    </row>
    <row r="1901" spans="2:2" ht="15">
      <c r="B1901"/>
    </row>
    <row r="1902" spans="2:2" ht="15">
      <c r="B1902"/>
    </row>
    <row r="1903" spans="2:2" ht="15">
      <c r="B1903"/>
    </row>
    <row r="1904" spans="2:2" ht="15">
      <c r="B1904"/>
    </row>
    <row r="1905" spans="2:2" ht="15">
      <c r="B1905"/>
    </row>
    <row r="1906" spans="2:2" ht="15">
      <c r="B1906"/>
    </row>
    <row r="1907" spans="2:2" ht="15">
      <c r="B1907"/>
    </row>
    <row r="1908" spans="2:2" ht="15">
      <c r="B1908"/>
    </row>
    <row r="1909" spans="2:2" ht="15">
      <c r="B1909"/>
    </row>
    <row r="1910" spans="2:2" ht="15">
      <c r="B1910"/>
    </row>
    <row r="1911" spans="2:2" ht="15">
      <c r="B1911"/>
    </row>
    <row r="1912" spans="2:2" ht="15">
      <c r="B1912"/>
    </row>
    <row r="1913" spans="2:2" ht="15">
      <c r="B1913"/>
    </row>
    <row r="1914" spans="2:2" ht="15">
      <c r="B1914"/>
    </row>
    <row r="1915" spans="2:2" ht="15">
      <c r="B1915"/>
    </row>
    <row r="1916" spans="2:2" ht="15">
      <c r="B1916"/>
    </row>
    <row r="1917" spans="2:2" ht="15">
      <c r="B1917"/>
    </row>
    <row r="1918" spans="2:2" ht="15">
      <c r="B1918"/>
    </row>
    <row r="1919" spans="2:2" ht="15">
      <c r="B1919"/>
    </row>
    <row r="1920" spans="2:2" ht="15">
      <c r="B1920"/>
    </row>
    <row r="1921" spans="2:2" ht="15">
      <c r="B1921"/>
    </row>
    <row r="1922" spans="2:2" ht="15">
      <c r="B1922"/>
    </row>
    <row r="1923" spans="2:2" ht="15">
      <c r="B1923"/>
    </row>
    <row r="1924" spans="2:2" ht="15">
      <c r="B1924"/>
    </row>
    <row r="1925" spans="2:2" ht="15">
      <c r="B1925"/>
    </row>
    <row r="1926" spans="2:2" ht="15">
      <c r="B1926"/>
    </row>
    <row r="1927" spans="2:2" ht="15">
      <c r="B1927"/>
    </row>
    <row r="1928" spans="2:2" ht="15">
      <c r="B1928"/>
    </row>
    <row r="1929" spans="2:2" ht="15">
      <c r="B1929"/>
    </row>
    <row r="1930" spans="2:2" ht="15">
      <c r="B1930"/>
    </row>
    <row r="1931" spans="2:2" ht="15">
      <c r="B1931"/>
    </row>
    <row r="1932" spans="2:2" ht="15">
      <c r="B1932"/>
    </row>
    <row r="1933" spans="2:2" ht="15">
      <c r="B1933"/>
    </row>
    <row r="1934" spans="2:2" ht="15">
      <c r="B1934"/>
    </row>
    <row r="1935" spans="2:2" ht="15">
      <c r="B1935"/>
    </row>
    <row r="1936" spans="2:2" ht="15">
      <c r="B1936"/>
    </row>
    <row r="1937" spans="2:2" ht="15">
      <c r="B1937"/>
    </row>
    <row r="1938" spans="2:2" ht="15">
      <c r="B1938"/>
    </row>
    <row r="1939" spans="2:2" ht="15">
      <c r="B1939"/>
    </row>
    <row r="1940" spans="2:2" ht="15">
      <c r="B1940"/>
    </row>
    <row r="1941" spans="2:2" ht="15">
      <c r="B1941"/>
    </row>
    <row r="1942" spans="2:2" ht="15">
      <c r="B1942"/>
    </row>
    <row r="1943" spans="2:2" ht="15">
      <c r="B1943"/>
    </row>
    <row r="1944" spans="2:2" ht="15">
      <c r="B1944"/>
    </row>
    <row r="1945" spans="2:2" ht="15">
      <c r="B1945"/>
    </row>
    <row r="1946" spans="2:2" ht="15">
      <c r="B1946"/>
    </row>
    <row r="1947" spans="2:2" ht="15">
      <c r="B1947"/>
    </row>
    <row r="1948" spans="2:2" ht="15">
      <c r="B1948"/>
    </row>
    <row r="1949" spans="2:2" ht="15">
      <c r="B1949"/>
    </row>
    <row r="1950" spans="2:2" ht="15">
      <c r="B1950"/>
    </row>
    <row r="1951" spans="2:2" ht="15">
      <c r="B1951"/>
    </row>
    <row r="1952" spans="2:2" ht="15">
      <c r="B1952"/>
    </row>
    <row r="1953" spans="2:2" ht="15">
      <c r="B1953"/>
    </row>
    <row r="1954" spans="2:2" ht="15">
      <c r="B1954"/>
    </row>
    <row r="1955" spans="2:2" ht="15">
      <c r="B1955"/>
    </row>
    <row r="1956" spans="2:2" ht="15">
      <c r="B1956"/>
    </row>
    <row r="1957" spans="2:2" ht="15">
      <c r="B1957"/>
    </row>
    <row r="1958" spans="2:2" ht="15">
      <c r="B1958"/>
    </row>
    <row r="1959" spans="2:2" ht="15">
      <c r="B1959"/>
    </row>
    <row r="1960" spans="2:2" ht="15">
      <c r="B1960"/>
    </row>
    <row r="1961" spans="2:2" ht="15">
      <c r="B1961"/>
    </row>
    <row r="1962" spans="2:2" ht="15">
      <c r="B1962"/>
    </row>
    <row r="1963" spans="2:2" ht="15">
      <c r="B1963"/>
    </row>
    <row r="1964" spans="2:2" ht="15">
      <c r="B1964"/>
    </row>
    <row r="1965" spans="2:2" ht="15">
      <c r="B1965"/>
    </row>
    <row r="1966" spans="2:2" ht="15">
      <c r="B1966"/>
    </row>
    <row r="1967" spans="2:2" ht="15">
      <c r="B1967"/>
    </row>
    <row r="1968" spans="2:2" ht="15">
      <c r="B1968"/>
    </row>
    <row r="1969" spans="2:2" ht="15">
      <c r="B1969"/>
    </row>
    <row r="1970" spans="2:2" ht="15">
      <c r="B1970"/>
    </row>
    <row r="1971" spans="2:2" ht="15">
      <c r="B1971"/>
    </row>
    <row r="1972" spans="2:2" ht="15">
      <c r="B1972"/>
    </row>
    <row r="1973" spans="2:2" ht="15">
      <c r="B1973"/>
    </row>
    <row r="1974" spans="2:2" ht="15">
      <c r="B1974"/>
    </row>
    <row r="1975" spans="2:2" ht="15">
      <c r="B1975"/>
    </row>
    <row r="1976" spans="2:2" ht="15">
      <c r="B1976"/>
    </row>
    <row r="1977" spans="2:2" ht="15">
      <c r="B1977"/>
    </row>
    <row r="1978" spans="2:2" ht="15">
      <c r="B1978"/>
    </row>
    <row r="1979" spans="2:2" ht="15">
      <c r="B1979"/>
    </row>
    <row r="1980" spans="2:2" ht="15">
      <c r="B1980"/>
    </row>
    <row r="1981" spans="2:2" ht="15">
      <c r="B1981"/>
    </row>
    <row r="1982" spans="2:2" ht="15">
      <c r="B1982"/>
    </row>
    <row r="1983" spans="2:2" ht="15">
      <c r="B1983"/>
    </row>
    <row r="1984" spans="2:2" ht="15">
      <c r="B1984"/>
    </row>
    <row r="1985" spans="2:2" ht="15">
      <c r="B1985"/>
    </row>
    <row r="1986" spans="2:2" ht="15">
      <c r="B1986"/>
    </row>
    <row r="1987" spans="2:2" ht="15">
      <c r="B1987"/>
    </row>
    <row r="1988" spans="2:2" ht="15">
      <c r="B1988"/>
    </row>
    <row r="1989" spans="2:2" ht="15">
      <c r="B1989"/>
    </row>
    <row r="1990" spans="2:2" ht="15">
      <c r="B1990"/>
    </row>
    <row r="1991" spans="2:2" ht="15">
      <c r="B1991"/>
    </row>
    <row r="1992" spans="2:2" ht="15">
      <c r="B1992"/>
    </row>
    <row r="1993" spans="2:2" ht="15">
      <c r="B1993"/>
    </row>
    <row r="1994" spans="2:2" ht="15">
      <c r="B1994"/>
    </row>
    <row r="1995" spans="2:2" ht="15">
      <c r="B1995"/>
    </row>
    <row r="1996" spans="2:2" ht="15">
      <c r="B1996"/>
    </row>
    <row r="1997" spans="2:2" ht="15">
      <c r="B1997"/>
    </row>
    <row r="1998" spans="2:2" ht="15">
      <c r="B1998"/>
    </row>
    <row r="1999" spans="2:2" ht="15">
      <c r="B1999"/>
    </row>
    <row r="2000" spans="2:2" ht="15">
      <c r="B2000"/>
    </row>
    <row r="2001" spans="2:2" ht="15">
      <c r="B2001"/>
    </row>
    <row r="2002" spans="2:2" ht="15">
      <c r="B2002"/>
    </row>
    <row r="2003" spans="2:2" ht="15">
      <c r="B2003"/>
    </row>
    <row r="2004" spans="2:2" ht="15">
      <c r="B2004"/>
    </row>
    <row r="2005" spans="2:2" ht="15">
      <c r="B2005"/>
    </row>
    <row r="2006" spans="2:2" ht="15">
      <c r="B2006"/>
    </row>
    <row r="2007" spans="2:2" ht="15">
      <c r="B2007"/>
    </row>
    <row r="2008" spans="2:2" ht="15">
      <c r="B2008"/>
    </row>
    <row r="2009" spans="2:2" ht="15">
      <c r="B2009"/>
    </row>
    <row r="2010" spans="2:2" ht="15">
      <c r="B2010"/>
    </row>
    <row r="2011" spans="2:2" ht="15">
      <c r="B2011"/>
    </row>
    <row r="2012" spans="2:2" ht="15">
      <c r="B2012"/>
    </row>
    <row r="2013" spans="2:2" ht="15">
      <c r="B2013"/>
    </row>
    <row r="2014" spans="2:2" ht="15">
      <c r="B2014"/>
    </row>
    <row r="2015" spans="2:2" ht="15">
      <c r="B2015"/>
    </row>
    <row r="2016" spans="2:2" ht="15">
      <c r="B2016"/>
    </row>
    <row r="2017" spans="2:2" ht="15">
      <c r="B2017"/>
    </row>
    <row r="2018" spans="2:2" ht="15">
      <c r="B2018"/>
    </row>
    <row r="2019" spans="2:2" ht="15">
      <c r="B2019"/>
    </row>
    <row r="2020" spans="2:2" ht="15">
      <c r="B2020"/>
    </row>
    <row r="2021" spans="2:2" ht="15">
      <c r="B2021"/>
    </row>
    <row r="2022" spans="2:2" ht="15">
      <c r="B2022"/>
    </row>
    <row r="2023" spans="2:2" ht="15">
      <c r="B2023"/>
    </row>
    <row r="2024" spans="2:2" ht="15">
      <c r="B2024"/>
    </row>
    <row r="2025" spans="2:2" ht="15">
      <c r="B2025"/>
    </row>
    <row r="2026" spans="2:2" ht="15">
      <c r="B2026"/>
    </row>
    <row r="2027" spans="2:2" ht="15">
      <c r="B2027"/>
    </row>
    <row r="2028" spans="2:2" ht="15">
      <c r="B2028"/>
    </row>
    <row r="2029" spans="2:2" ht="15">
      <c r="B2029"/>
    </row>
    <row r="2030" spans="2:2" ht="15">
      <c r="B2030"/>
    </row>
    <row r="2031" spans="2:2" ht="15">
      <c r="B2031"/>
    </row>
    <row r="2032" spans="2:2" ht="15">
      <c r="B2032"/>
    </row>
    <row r="2033" spans="2:2" ht="15">
      <c r="B2033"/>
    </row>
    <row r="2034" spans="2:2" ht="15">
      <c r="B2034"/>
    </row>
    <row r="2035" spans="2:2" ht="15">
      <c r="B2035"/>
    </row>
    <row r="2036" spans="2:2" ht="15">
      <c r="B2036"/>
    </row>
    <row r="2037" spans="2:2" ht="15">
      <c r="B2037"/>
    </row>
    <row r="2038" spans="2:2" ht="15">
      <c r="B2038"/>
    </row>
    <row r="2039" spans="2:2" ht="15">
      <c r="B2039"/>
    </row>
    <row r="2040" spans="2:2" ht="15">
      <c r="B2040"/>
    </row>
    <row r="2041" spans="2:2" ht="15">
      <c r="B2041"/>
    </row>
    <row r="2042" spans="2:2" ht="15">
      <c r="B2042"/>
    </row>
    <row r="2043" spans="2:2" ht="15">
      <c r="B2043"/>
    </row>
    <row r="2044" spans="2:2" ht="15">
      <c r="B2044"/>
    </row>
    <row r="2045" spans="2:2" ht="15">
      <c r="B2045"/>
    </row>
    <row r="2046" spans="2:2" ht="15">
      <c r="B2046"/>
    </row>
    <row r="2047" spans="2:2" ht="15">
      <c r="B2047"/>
    </row>
    <row r="2048" spans="2:2" ht="15">
      <c r="B2048"/>
    </row>
    <row r="2049" spans="2:2" ht="15">
      <c r="B2049"/>
    </row>
    <row r="2050" spans="2:2" ht="15">
      <c r="B2050"/>
    </row>
    <row r="2051" spans="2:2" ht="15">
      <c r="B2051"/>
    </row>
    <row r="2052" spans="2:2" ht="15">
      <c r="B2052"/>
    </row>
    <row r="2053" spans="2:2" ht="15">
      <c r="B2053"/>
    </row>
    <row r="2054" spans="2:2" ht="15">
      <c r="B2054"/>
    </row>
    <row r="2055" spans="2:2" ht="15">
      <c r="B2055"/>
    </row>
    <row r="2056" spans="2:2" ht="15">
      <c r="B2056"/>
    </row>
    <row r="2057" spans="2:2" ht="15">
      <c r="B2057"/>
    </row>
    <row r="2058" spans="2:2" ht="15">
      <c r="B2058"/>
    </row>
    <row r="2059" spans="2:2" ht="15">
      <c r="B2059"/>
    </row>
    <row r="2060" spans="2:2" ht="15">
      <c r="B2060"/>
    </row>
    <row r="2061" spans="2:2" ht="15">
      <c r="B2061"/>
    </row>
    <row r="2062" spans="2:2" ht="15">
      <c r="B2062"/>
    </row>
    <row r="2063" spans="2:2" ht="15">
      <c r="B2063"/>
    </row>
    <row r="2064" spans="2:2" ht="15">
      <c r="B2064"/>
    </row>
    <row r="2065" spans="2:2" ht="15">
      <c r="B2065"/>
    </row>
    <row r="2066" spans="2:2" ht="15">
      <c r="B2066"/>
    </row>
    <row r="2067" spans="2:2" ht="15">
      <c r="B2067"/>
    </row>
    <row r="2068" spans="2:2" ht="15">
      <c r="B2068"/>
    </row>
    <row r="2069" spans="2:2" ht="15">
      <c r="B2069"/>
    </row>
    <row r="2070" spans="2:2" ht="15">
      <c r="B2070"/>
    </row>
    <row r="2071" spans="2:2" ht="15">
      <c r="B2071"/>
    </row>
    <row r="2072" spans="2:2" ht="15">
      <c r="B2072"/>
    </row>
    <row r="2073" spans="2:2" ht="15">
      <c r="B2073"/>
    </row>
    <row r="2074" spans="2:2" ht="15">
      <c r="B2074"/>
    </row>
    <row r="2075" spans="2:2" ht="15">
      <c r="B2075"/>
    </row>
    <row r="2076" spans="2:2" ht="15">
      <c r="B2076"/>
    </row>
    <row r="2077" spans="2:2" ht="15">
      <c r="B2077"/>
    </row>
    <row r="2078" spans="2:2" ht="15">
      <c r="B2078"/>
    </row>
    <row r="2079" spans="2:2" ht="15">
      <c r="B2079"/>
    </row>
    <row r="2080" spans="2:2" ht="15">
      <c r="B2080"/>
    </row>
    <row r="2081" spans="2:2" ht="15">
      <c r="B2081"/>
    </row>
    <row r="2082" spans="2:2" ht="15">
      <c r="B2082"/>
    </row>
    <row r="2083" spans="2:2" ht="15">
      <c r="B2083"/>
    </row>
    <row r="2084" spans="2:2" ht="15">
      <c r="B2084"/>
    </row>
    <row r="2085" spans="2:2" ht="15">
      <c r="B2085"/>
    </row>
    <row r="2086" spans="2:2" ht="15">
      <c r="B2086"/>
    </row>
    <row r="2087" spans="2:2" ht="15">
      <c r="B2087"/>
    </row>
    <row r="2088" spans="2:2" ht="15">
      <c r="B2088"/>
    </row>
    <row r="2089" spans="2:2" ht="15">
      <c r="B2089"/>
    </row>
    <row r="2090" spans="2:2" ht="15">
      <c r="B2090"/>
    </row>
    <row r="2091" spans="2:2" ht="15">
      <c r="B2091"/>
    </row>
    <row r="2092" spans="2:2" ht="15">
      <c r="B2092"/>
    </row>
    <row r="2093" spans="2:2" ht="15">
      <c r="B2093"/>
    </row>
    <row r="2094" spans="2:2" ht="15">
      <c r="B2094"/>
    </row>
    <row r="2095" spans="2:2" ht="15">
      <c r="B2095"/>
    </row>
    <row r="2096" spans="2:2" ht="15">
      <c r="B2096"/>
    </row>
    <row r="2097" spans="2:2" ht="15">
      <c r="B2097"/>
    </row>
    <row r="2098" spans="2:2" ht="15">
      <c r="B2098"/>
    </row>
    <row r="2099" spans="2:2" ht="15">
      <c r="B2099"/>
    </row>
    <row r="2100" spans="2:2" ht="15">
      <c r="B2100"/>
    </row>
    <row r="2101" spans="2:2" ht="15">
      <c r="B2101"/>
    </row>
    <row r="2102" spans="2:2" ht="15">
      <c r="B2102"/>
    </row>
    <row r="2103" spans="2:2" ht="15">
      <c r="B2103"/>
    </row>
    <row r="2104" spans="2:2" ht="15">
      <c r="B2104"/>
    </row>
    <row r="2105" spans="2:2" ht="15">
      <c r="B2105"/>
    </row>
    <row r="2106" spans="2:2" ht="15">
      <c r="B2106"/>
    </row>
    <row r="2107" spans="2:2" ht="15">
      <c r="B2107"/>
    </row>
    <row r="2108" spans="2:2" ht="15">
      <c r="B2108"/>
    </row>
    <row r="2109" spans="2:2" ht="15">
      <c r="B2109"/>
    </row>
    <row r="2110" spans="2:2" ht="15">
      <c r="B2110"/>
    </row>
    <row r="2111" spans="2:2" ht="15">
      <c r="B2111"/>
    </row>
    <row r="2112" spans="2:2" ht="15">
      <c r="B2112"/>
    </row>
    <row r="2113" spans="2:2" ht="15">
      <c r="B2113"/>
    </row>
    <row r="2114" spans="2:2" ht="15">
      <c r="B2114"/>
    </row>
    <row r="2115" spans="2:2" ht="15">
      <c r="B2115"/>
    </row>
    <row r="2116" spans="2:2" ht="15">
      <c r="B2116"/>
    </row>
    <row r="2117" spans="2:2" ht="15">
      <c r="B2117"/>
    </row>
    <row r="2118" spans="2:2" ht="15">
      <c r="B2118"/>
    </row>
    <row r="2119" spans="2:2" ht="15">
      <c r="B2119"/>
    </row>
    <row r="2120" spans="2:2" ht="15">
      <c r="B2120"/>
    </row>
    <row r="2121" spans="2:2" ht="15">
      <c r="B2121"/>
    </row>
    <row r="2122" spans="2:2" ht="15">
      <c r="B2122"/>
    </row>
    <row r="2123" spans="2:2" ht="15">
      <c r="B2123"/>
    </row>
    <row r="2124" spans="2:2" ht="15">
      <c r="B2124"/>
    </row>
    <row r="2125" spans="2:2" ht="15">
      <c r="B2125"/>
    </row>
    <row r="2126" spans="2:2" ht="15">
      <c r="B2126"/>
    </row>
    <row r="2127" spans="2:2" ht="15">
      <c r="B2127"/>
    </row>
    <row r="2128" spans="2:2" ht="15">
      <c r="B2128"/>
    </row>
    <row r="2129" spans="2:2" ht="15">
      <c r="B2129"/>
    </row>
    <row r="2130" spans="2:2" ht="15">
      <c r="B2130"/>
    </row>
    <row r="2131" spans="2:2" ht="15">
      <c r="B2131"/>
    </row>
    <row r="2132" spans="2:2" ht="15">
      <c r="B2132"/>
    </row>
    <row r="2133" spans="2:2" ht="15">
      <c r="B2133"/>
    </row>
    <row r="2134" spans="2:2" ht="15">
      <c r="B2134"/>
    </row>
    <row r="2135" spans="2:2" ht="15">
      <c r="B2135"/>
    </row>
    <row r="2136" spans="2:2" ht="15">
      <c r="B2136"/>
    </row>
    <row r="2137" spans="2:2" ht="15">
      <c r="B2137"/>
    </row>
    <row r="2138" spans="2:2" ht="15">
      <c r="B2138"/>
    </row>
    <row r="2139" spans="2:2" ht="15">
      <c r="B2139"/>
    </row>
    <row r="2140" spans="2:2" ht="15">
      <c r="B2140"/>
    </row>
    <row r="2141" spans="2:2" ht="15">
      <c r="B2141"/>
    </row>
    <row r="2142" spans="2:2" ht="15">
      <c r="B2142"/>
    </row>
    <row r="2143" spans="2:2" ht="15">
      <c r="B2143"/>
    </row>
    <row r="2144" spans="2:2" ht="15">
      <c r="B2144"/>
    </row>
    <row r="2145" spans="2:2" ht="15">
      <c r="B2145"/>
    </row>
    <row r="2146" spans="2:2" ht="15">
      <c r="B2146"/>
    </row>
    <row r="2147" spans="2:2" ht="15">
      <c r="B2147"/>
    </row>
    <row r="2148" spans="2:2" ht="15">
      <c r="B2148"/>
    </row>
    <row r="2149" spans="2:2" ht="15">
      <c r="B2149"/>
    </row>
    <row r="2150" spans="2:2" ht="15">
      <c r="B2150"/>
    </row>
    <row r="2151" spans="2:2" ht="15">
      <c r="B2151"/>
    </row>
    <row r="2152" spans="2:2" ht="15">
      <c r="B2152"/>
    </row>
    <row r="2153" spans="2:2" ht="15">
      <c r="B2153"/>
    </row>
    <row r="2154" spans="2:2" ht="15">
      <c r="B2154"/>
    </row>
    <row r="2155" spans="2:2" ht="15">
      <c r="B2155"/>
    </row>
    <row r="2156" spans="2:2" ht="15">
      <c r="B2156"/>
    </row>
    <row r="2157" spans="2:2" ht="15">
      <c r="B2157"/>
    </row>
    <row r="2158" spans="2:2" ht="15">
      <c r="B2158"/>
    </row>
    <row r="2159" spans="2:2" ht="15">
      <c r="B2159"/>
    </row>
    <row r="2160" spans="2:2" ht="15">
      <c r="B2160"/>
    </row>
    <row r="2161" spans="2:2" ht="15">
      <c r="B2161"/>
    </row>
    <row r="2162" spans="2:2" ht="15">
      <c r="B2162"/>
    </row>
    <row r="2163" spans="2:2" ht="15">
      <c r="B2163"/>
    </row>
    <row r="2164" spans="2:2" ht="15">
      <c r="B2164"/>
    </row>
    <row r="2165" spans="2:2" ht="15">
      <c r="B2165"/>
    </row>
    <row r="2166" spans="2:2" ht="15">
      <c r="B2166"/>
    </row>
    <row r="2167" spans="2:2" ht="15">
      <c r="B2167"/>
    </row>
    <row r="2168" spans="2:2" ht="15">
      <c r="B2168"/>
    </row>
    <row r="2169" spans="2:2" ht="15">
      <c r="B2169"/>
    </row>
    <row r="2170" spans="2:2" ht="15">
      <c r="B2170"/>
    </row>
    <row r="2171" spans="2:2" ht="15">
      <c r="B2171"/>
    </row>
    <row r="2172" spans="2:2" ht="15">
      <c r="B2172"/>
    </row>
    <row r="2173" spans="2:2" ht="15">
      <c r="B2173"/>
    </row>
    <row r="2174" spans="2:2" ht="15">
      <c r="B2174"/>
    </row>
    <row r="2175" spans="2:2" ht="15">
      <c r="B2175"/>
    </row>
    <row r="2176" spans="2:2" ht="15">
      <c r="B2176"/>
    </row>
    <row r="2177" spans="2:2" ht="15">
      <c r="B2177"/>
    </row>
    <row r="2178" spans="2:2" ht="15">
      <c r="B2178"/>
    </row>
    <row r="2179" spans="2:2" ht="15">
      <c r="B2179"/>
    </row>
    <row r="2180" spans="2:2" ht="15">
      <c r="B2180"/>
    </row>
    <row r="2181" spans="2:2" ht="15">
      <c r="B2181"/>
    </row>
    <row r="2182" spans="2:2" ht="15">
      <c r="B2182"/>
    </row>
    <row r="2183" spans="2:2" ht="15">
      <c r="B2183"/>
    </row>
    <row r="2184" spans="2:2" ht="15">
      <c r="B2184"/>
    </row>
    <row r="2185" spans="2:2" ht="15">
      <c r="B2185"/>
    </row>
    <row r="2186" spans="2:2" ht="15">
      <c r="B2186"/>
    </row>
    <row r="2187" spans="2:2" ht="15">
      <c r="B2187"/>
    </row>
    <row r="2188" spans="2:2" ht="15">
      <c r="B2188"/>
    </row>
    <row r="2189" spans="2:2" ht="15">
      <c r="B2189"/>
    </row>
    <row r="2190" spans="2:2" ht="15">
      <c r="B2190"/>
    </row>
    <row r="2191" spans="2:2" ht="15">
      <c r="B2191"/>
    </row>
    <row r="2192" spans="2:2" ht="15">
      <c r="B2192"/>
    </row>
    <row r="2193" spans="2:2" ht="15">
      <c r="B2193"/>
    </row>
    <row r="2194" spans="2:2" ht="15">
      <c r="B2194"/>
    </row>
    <row r="2195" spans="2:2" ht="15">
      <c r="B2195"/>
    </row>
    <row r="2196" spans="2:2" ht="15">
      <c r="B2196"/>
    </row>
    <row r="2197" spans="2:2" ht="15">
      <c r="B2197"/>
    </row>
    <row r="2198" spans="2:2" ht="15">
      <c r="B2198"/>
    </row>
    <row r="2199" spans="2:2" ht="15">
      <c r="B2199"/>
    </row>
    <row r="2200" spans="2:2" ht="15">
      <c r="B2200"/>
    </row>
    <row r="2201" spans="2:2" ht="15">
      <c r="B2201"/>
    </row>
    <row r="2202" spans="2:2" ht="15">
      <c r="B2202"/>
    </row>
    <row r="2203" spans="2:2" ht="15">
      <c r="B2203"/>
    </row>
    <row r="2204" spans="2:2" ht="15">
      <c r="B2204"/>
    </row>
    <row r="2205" spans="2:2" ht="15">
      <c r="B2205"/>
    </row>
    <row r="2206" spans="2:2" ht="15">
      <c r="B2206"/>
    </row>
    <row r="2207" spans="2:2" ht="15">
      <c r="B2207"/>
    </row>
    <row r="2208" spans="2:2" ht="15">
      <c r="B2208"/>
    </row>
    <row r="2209" spans="2:2" ht="15">
      <c r="B2209"/>
    </row>
    <row r="2210" spans="2:2" ht="15">
      <c r="B2210"/>
    </row>
    <row r="2211" spans="2:2" ht="15">
      <c r="B2211"/>
    </row>
    <row r="2212" spans="2:2" ht="15">
      <c r="B2212"/>
    </row>
    <row r="2213" spans="2:2" ht="15">
      <c r="B2213"/>
    </row>
    <row r="2214" spans="2:2" ht="15">
      <c r="B2214"/>
    </row>
    <row r="2215" spans="2:2" ht="15">
      <c r="B2215"/>
    </row>
    <row r="2216" spans="2:2" ht="15">
      <c r="B2216"/>
    </row>
    <row r="2217" spans="2:2" ht="15">
      <c r="B2217"/>
    </row>
    <row r="2218" spans="2:2" ht="15">
      <c r="B2218"/>
    </row>
    <row r="2219" spans="2:2" ht="15">
      <c r="B2219"/>
    </row>
    <row r="2220" spans="2:2" ht="15">
      <c r="B2220"/>
    </row>
    <row r="2221" spans="2:2" ht="15">
      <c r="B2221"/>
    </row>
    <row r="2222" spans="2:2" ht="15">
      <c r="B2222"/>
    </row>
    <row r="2223" spans="2:2" ht="15">
      <c r="B2223"/>
    </row>
    <row r="2224" spans="2:2" ht="15">
      <c r="B2224"/>
    </row>
    <row r="2225" spans="2:2" ht="15">
      <c r="B2225"/>
    </row>
    <row r="2226" spans="2:2" ht="15">
      <c r="B2226"/>
    </row>
    <row r="2227" spans="2:2" ht="15">
      <c r="B2227"/>
    </row>
    <row r="2228" spans="2:2" ht="15">
      <c r="B2228"/>
    </row>
    <row r="2229" spans="2:2" ht="15">
      <c r="B2229"/>
    </row>
    <row r="2230" spans="2:2" ht="15">
      <c r="B2230"/>
    </row>
    <row r="2231" spans="2:2" ht="15">
      <c r="B2231"/>
    </row>
    <row r="2232" spans="2:2" ht="15">
      <c r="B2232"/>
    </row>
    <row r="2233" spans="2:2" ht="15">
      <c r="B2233"/>
    </row>
    <row r="2234" spans="2:2" ht="15">
      <c r="B2234"/>
    </row>
    <row r="2235" spans="2:2" ht="15">
      <c r="B2235"/>
    </row>
    <row r="2236" spans="2:2" ht="15">
      <c r="B2236"/>
    </row>
    <row r="2237" spans="2:2" ht="15">
      <c r="B2237"/>
    </row>
    <row r="2238" spans="2:2" ht="15">
      <c r="B2238"/>
    </row>
    <row r="2239" spans="2:2" ht="15">
      <c r="B2239"/>
    </row>
    <row r="2240" spans="2:2" ht="15">
      <c r="B2240"/>
    </row>
    <row r="2241" spans="2:2" ht="15">
      <c r="B2241"/>
    </row>
    <row r="2242" spans="2:2" ht="15">
      <c r="B2242"/>
    </row>
    <row r="2243" spans="2:2" ht="15">
      <c r="B2243"/>
    </row>
    <row r="2244" spans="2:2" ht="15">
      <c r="B2244"/>
    </row>
    <row r="2245" spans="2:2" ht="15">
      <c r="B2245"/>
    </row>
    <row r="2246" spans="2:2" ht="15">
      <c r="B2246"/>
    </row>
    <row r="2247" spans="2:2" ht="15">
      <c r="B2247"/>
    </row>
    <row r="2248" spans="2:2" ht="15">
      <c r="B2248"/>
    </row>
    <row r="2249" spans="2:2" ht="15">
      <c r="B2249"/>
    </row>
    <row r="2250" spans="2:2" ht="15">
      <c r="B2250"/>
    </row>
    <row r="2251" spans="2:2" ht="15">
      <c r="B2251"/>
    </row>
    <row r="2252" spans="2:2" ht="15">
      <c r="B2252"/>
    </row>
    <row r="2253" spans="2:2" ht="15">
      <c r="B2253"/>
    </row>
    <row r="2254" spans="2:2" ht="15">
      <c r="B2254"/>
    </row>
    <row r="2255" spans="2:2" ht="15">
      <c r="B2255"/>
    </row>
    <row r="2256" spans="2:2" ht="15">
      <c r="B2256"/>
    </row>
    <row r="2257" spans="2:2" ht="15">
      <c r="B2257"/>
    </row>
    <row r="2258" spans="2:2" ht="15">
      <c r="B2258"/>
    </row>
    <row r="2259" spans="2:2" ht="15">
      <c r="B2259"/>
    </row>
    <row r="2260" spans="2:2" ht="15">
      <c r="B2260"/>
    </row>
    <row r="2261" spans="2:2" ht="15">
      <c r="B2261"/>
    </row>
    <row r="2262" spans="2:2" ht="15">
      <c r="B2262"/>
    </row>
    <row r="2263" spans="2:2" ht="15">
      <c r="B2263"/>
    </row>
    <row r="2264" spans="2:2" ht="15">
      <c r="B2264"/>
    </row>
    <row r="2265" spans="2:2" ht="15">
      <c r="B2265"/>
    </row>
    <row r="2266" spans="2:2" ht="15">
      <c r="B2266"/>
    </row>
    <row r="2267" spans="2:2" ht="15">
      <c r="B2267"/>
    </row>
    <row r="2268" spans="2:2" ht="15">
      <c r="B2268"/>
    </row>
    <row r="2269" spans="2:2" ht="15">
      <c r="B2269"/>
    </row>
    <row r="2270" spans="2:2" ht="15">
      <c r="B2270"/>
    </row>
    <row r="2271" spans="2:2" ht="15">
      <c r="B2271"/>
    </row>
    <row r="2272" spans="2:2" ht="15">
      <c r="B2272"/>
    </row>
    <row r="2273" spans="2:2" ht="15">
      <c r="B2273"/>
    </row>
    <row r="2274" spans="2:2" ht="15">
      <c r="B2274"/>
    </row>
    <row r="2275" spans="2:2" ht="15">
      <c r="B2275"/>
    </row>
    <row r="2276" spans="2:2" ht="15">
      <c r="B2276"/>
    </row>
    <row r="2277" spans="2:2" ht="15">
      <c r="B2277"/>
    </row>
    <row r="2278" spans="2:2" ht="15">
      <c r="B2278"/>
    </row>
    <row r="2279" spans="2:2" ht="15">
      <c r="B2279"/>
    </row>
    <row r="2280" spans="2:2" ht="15">
      <c r="B2280"/>
    </row>
    <row r="2281" spans="2:2" ht="15">
      <c r="B2281"/>
    </row>
    <row r="2282" spans="2:2" ht="15">
      <c r="B2282"/>
    </row>
    <row r="2283" spans="2:2" ht="15">
      <c r="B2283"/>
    </row>
    <row r="2284" spans="2:2" ht="15">
      <c r="B2284"/>
    </row>
    <row r="2285" spans="2:2" ht="15">
      <c r="B2285"/>
    </row>
    <row r="2286" spans="2:2" ht="15">
      <c r="B2286"/>
    </row>
    <row r="2287" spans="2:2" ht="15">
      <c r="B2287"/>
    </row>
    <row r="2288" spans="2:2" ht="15">
      <c r="B2288"/>
    </row>
    <row r="2289" spans="2:2" ht="15">
      <c r="B2289"/>
    </row>
    <row r="2290" spans="2:2" ht="15">
      <c r="B2290"/>
    </row>
    <row r="2291" spans="2:2" ht="15">
      <c r="B2291"/>
    </row>
    <row r="2292" spans="2:2" ht="15">
      <c r="B2292"/>
    </row>
    <row r="2293" spans="2:2" ht="15">
      <c r="B2293"/>
    </row>
    <row r="2294" spans="2:2" ht="15">
      <c r="B2294"/>
    </row>
    <row r="2295" spans="2:2" ht="15">
      <c r="B2295"/>
    </row>
    <row r="2296" spans="2:2" ht="15">
      <c r="B2296"/>
    </row>
    <row r="2297" spans="2:2" ht="15">
      <c r="B2297"/>
    </row>
    <row r="2298" spans="2:2" ht="15">
      <c r="B2298"/>
    </row>
    <row r="2299" spans="2:2" ht="15">
      <c r="B2299"/>
    </row>
    <row r="2300" spans="2:2" ht="15">
      <c r="B2300"/>
    </row>
    <row r="2301" spans="2:2" ht="15">
      <c r="B2301"/>
    </row>
    <row r="2302" spans="2:2" ht="15">
      <c r="B2302"/>
    </row>
    <row r="2303" spans="2:2" ht="15">
      <c r="B2303"/>
    </row>
    <row r="2304" spans="2:2" ht="15">
      <c r="B2304"/>
    </row>
    <row r="2305" spans="2:2" ht="15">
      <c r="B2305"/>
    </row>
    <row r="2306" spans="2:2" ht="15">
      <c r="B2306"/>
    </row>
    <row r="2307" spans="2:2" ht="15">
      <c r="B2307"/>
    </row>
    <row r="2308" spans="2:2" ht="15">
      <c r="B2308"/>
    </row>
    <row r="2309" spans="2:2" ht="15">
      <c r="B2309"/>
    </row>
    <row r="2310" spans="2:2" ht="15">
      <c r="B2310"/>
    </row>
    <row r="2311" spans="2:2" ht="15">
      <c r="B2311"/>
    </row>
    <row r="2312" spans="2:2" ht="15">
      <c r="B2312"/>
    </row>
    <row r="2313" spans="2:2" ht="15">
      <c r="B2313"/>
    </row>
    <row r="2314" spans="2:2" ht="15">
      <c r="B2314"/>
    </row>
    <row r="2315" spans="2:2" ht="15">
      <c r="B2315"/>
    </row>
    <row r="2316" spans="2:2" ht="15">
      <c r="B2316"/>
    </row>
    <row r="2317" spans="2:2" ht="15">
      <c r="B2317"/>
    </row>
    <row r="2318" spans="2:2" ht="15">
      <c r="B2318"/>
    </row>
    <row r="2319" spans="2:2" ht="15">
      <c r="B2319"/>
    </row>
    <row r="2320" spans="2:2" ht="15">
      <c r="B2320"/>
    </row>
    <row r="2321" spans="2:2" ht="15">
      <c r="B2321"/>
    </row>
    <row r="2322" spans="2:2" ht="15">
      <c r="B2322"/>
    </row>
    <row r="2323" spans="2:2" ht="15">
      <c r="B2323"/>
    </row>
    <row r="2324" spans="2:2" ht="15">
      <c r="B2324"/>
    </row>
    <row r="2325" spans="2:2" ht="15">
      <c r="B2325"/>
    </row>
    <row r="2326" spans="2:2" ht="15">
      <c r="B2326"/>
    </row>
    <row r="2327" spans="2:2" ht="15">
      <c r="B2327"/>
    </row>
    <row r="2328" spans="2:2" ht="15">
      <c r="B2328"/>
    </row>
    <row r="2329" spans="2:2" ht="15">
      <c r="B2329"/>
    </row>
    <row r="2330" spans="2:2" ht="15">
      <c r="B2330"/>
    </row>
    <row r="2331" spans="2:2" ht="15">
      <c r="B2331"/>
    </row>
    <row r="2332" spans="2:2" ht="15">
      <c r="B2332"/>
    </row>
    <row r="2333" spans="2:2" ht="15">
      <c r="B2333"/>
    </row>
    <row r="2334" spans="2:2" ht="15">
      <c r="B2334"/>
    </row>
    <row r="2335" spans="2:2" ht="15">
      <c r="B2335"/>
    </row>
    <row r="2336" spans="2:2" ht="15">
      <c r="B2336"/>
    </row>
    <row r="2337" spans="2:2" ht="15">
      <c r="B2337"/>
    </row>
    <row r="2338" spans="2:2" ht="15">
      <c r="B2338"/>
    </row>
    <row r="2339" spans="2:2" ht="15">
      <c r="B2339"/>
    </row>
    <row r="2340" spans="2:2" ht="15">
      <c r="B2340"/>
    </row>
    <row r="2341" spans="2:2" ht="15">
      <c r="B2341"/>
    </row>
    <row r="2342" spans="2:2" ht="15">
      <c r="B2342"/>
    </row>
    <row r="2343" spans="2:2" ht="15">
      <c r="B2343"/>
    </row>
    <row r="2344" spans="2:2" ht="15">
      <c r="B2344"/>
    </row>
    <row r="2345" spans="2:2" ht="15">
      <c r="B2345"/>
    </row>
    <row r="2346" spans="2:2" ht="15">
      <c r="B2346"/>
    </row>
    <row r="2347" spans="2:2" ht="15">
      <c r="B2347"/>
    </row>
    <row r="2348" spans="2:2" ht="15">
      <c r="B2348"/>
    </row>
    <row r="2349" spans="2:2" ht="15">
      <c r="B2349"/>
    </row>
    <row r="2350" spans="2:2" ht="15">
      <c r="B2350"/>
    </row>
    <row r="2351" spans="2:2" ht="15">
      <c r="B2351"/>
    </row>
    <row r="2352" spans="2:2" ht="15">
      <c r="B2352"/>
    </row>
    <row r="2353" spans="2:2" ht="15">
      <c r="B2353"/>
    </row>
    <row r="2354" spans="2:2" ht="15">
      <c r="B2354"/>
    </row>
    <row r="2355" spans="2:2" ht="15">
      <c r="B2355"/>
    </row>
    <row r="2356" spans="2:2" ht="15">
      <c r="B2356"/>
    </row>
    <row r="2357" spans="2:2" ht="15">
      <c r="B2357"/>
    </row>
    <row r="2358" spans="2:2" ht="15">
      <c r="B2358"/>
    </row>
    <row r="2359" spans="2:2" ht="15">
      <c r="B2359"/>
    </row>
    <row r="2360" spans="2:2" ht="15">
      <c r="B2360"/>
    </row>
    <row r="2361" spans="2:2" ht="15">
      <c r="B2361"/>
    </row>
    <row r="2362" spans="2:2" ht="15">
      <c r="B2362"/>
    </row>
    <row r="2363" spans="2:2" ht="15">
      <c r="B2363"/>
    </row>
    <row r="2364" spans="2:2" ht="15">
      <c r="B2364"/>
    </row>
    <row r="2365" spans="2:2" ht="15">
      <c r="B2365"/>
    </row>
    <row r="2366" spans="2:2" ht="15">
      <c r="B2366"/>
    </row>
    <row r="2367" spans="2:2" ht="15">
      <c r="B2367"/>
    </row>
    <row r="2368" spans="2:2" ht="15">
      <c r="B2368"/>
    </row>
    <row r="2369" spans="2:2" ht="15">
      <c r="B2369"/>
    </row>
    <row r="2370" spans="2:2" ht="15">
      <c r="B2370"/>
    </row>
    <row r="2371" spans="2:2" ht="15">
      <c r="B2371"/>
    </row>
    <row r="2372" spans="2:2" ht="15">
      <c r="B2372"/>
    </row>
    <row r="2373" spans="2:2" ht="15">
      <c r="B2373"/>
    </row>
    <row r="2374" spans="2:2" ht="15">
      <c r="B2374"/>
    </row>
    <row r="2375" spans="2:2" ht="15">
      <c r="B2375"/>
    </row>
    <row r="2376" spans="2:2" ht="15">
      <c r="B2376"/>
    </row>
    <row r="2377" spans="2:2" ht="15">
      <c r="B2377"/>
    </row>
    <row r="2378" spans="2:2" ht="15">
      <c r="B2378"/>
    </row>
    <row r="2379" spans="2:2" ht="15">
      <c r="B2379"/>
    </row>
    <row r="2380" spans="2:2" ht="15">
      <c r="B2380"/>
    </row>
    <row r="2381" spans="2:2" ht="15">
      <c r="B2381"/>
    </row>
    <row r="2382" spans="2:2" ht="15">
      <c r="B2382"/>
    </row>
    <row r="2383" spans="2:2" ht="15">
      <c r="B2383"/>
    </row>
    <row r="2384" spans="2:2" ht="15">
      <c r="B2384"/>
    </row>
    <row r="2385" spans="2:2" ht="15">
      <c r="B2385"/>
    </row>
    <row r="2386" spans="2:2" ht="15">
      <c r="B2386"/>
    </row>
    <row r="2387" spans="2:2" ht="15">
      <c r="B2387"/>
    </row>
    <row r="2388" spans="2:2" ht="15">
      <c r="B2388"/>
    </row>
    <row r="2389" spans="2:2" ht="15">
      <c r="B2389"/>
    </row>
    <row r="2390" spans="2:2" ht="15">
      <c r="B2390"/>
    </row>
    <row r="2391" spans="2:2" ht="15">
      <c r="B2391"/>
    </row>
    <row r="2392" spans="2:2" ht="15">
      <c r="B2392"/>
    </row>
    <row r="2393" spans="2:2" ht="15">
      <c r="B2393"/>
    </row>
    <row r="2394" spans="2:2" ht="15">
      <c r="B2394"/>
    </row>
    <row r="2395" spans="2:2" ht="15">
      <c r="B2395"/>
    </row>
    <row r="2396" spans="2:2" ht="15">
      <c r="B2396"/>
    </row>
    <row r="2397" spans="2:2" ht="15">
      <c r="B2397"/>
    </row>
    <row r="2398" spans="2:2" ht="15">
      <c r="B2398"/>
    </row>
    <row r="2399" spans="2:2" ht="15">
      <c r="B2399"/>
    </row>
    <row r="2400" spans="2:2" ht="15">
      <c r="B2400"/>
    </row>
    <row r="2401" spans="2:2" ht="15">
      <c r="B2401"/>
    </row>
    <row r="2402" spans="2:2" ht="15">
      <c r="B2402"/>
    </row>
    <row r="2403" spans="2:2" ht="15">
      <c r="B2403"/>
    </row>
    <row r="2404" spans="2:2" ht="15">
      <c r="B2404"/>
    </row>
    <row r="2405" spans="2:2" ht="15">
      <c r="B2405"/>
    </row>
    <row r="2406" spans="2:2" ht="15">
      <c r="B2406"/>
    </row>
    <row r="2407" spans="2:2" ht="15">
      <c r="B2407"/>
    </row>
    <row r="2408" spans="2:2" ht="15">
      <c r="B2408"/>
    </row>
    <row r="2409" spans="2:2" ht="15">
      <c r="B2409"/>
    </row>
    <row r="2410" spans="2:2" ht="15">
      <c r="B2410"/>
    </row>
    <row r="2411" spans="2:2" ht="15">
      <c r="B2411"/>
    </row>
    <row r="2412" spans="2:2" ht="15">
      <c r="B2412"/>
    </row>
    <row r="2413" spans="2:2" ht="15">
      <c r="B2413"/>
    </row>
    <row r="2414" spans="2:2" ht="15">
      <c r="B2414"/>
    </row>
    <row r="2415" spans="2:2" ht="15">
      <c r="B2415"/>
    </row>
    <row r="2416" spans="2:2" ht="15">
      <c r="B2416"/>
    </row>
    <row r="2417" spans="2:2" ht="15">
      <c r="B2417"/>
    </row>
    <row r="2418" spans="2:2" ht="15">
      <c r="B2418"/>
    </row>
    <row r="2419" spans="2:2" ht="15">
      <c r="B2419"/>
    </row>
    <row r="2420" spans="2:2" ht="15">
      <c r="B2420"/>
    </row>
    <row r="2421" spans="2:2" ht="15">
      <c r="B2421"/>
    </row>
    <row r="2422" spans="2:2" ht="15">
      <c r="B2422"/>
    </row>
    <row r="2423" spans="2:2" ht="15">
      <c r="B2423"/>
    </row>
    <row r="2424" spans="2:2" ht="15">
      <c r="B2424"/>
    </row>
    <row r="2425" spans="2:2" ht="15">
      <c r="B2425"/>
    </row>
    <row r="2426" spans="2:2" ht="15">
      <c r="B2426"/>
    </row>
    <row r="2427" spans="2:2" ht="15">
      <c r="B2427"/>
    </row>
    <row r="2428" spans="2:2" ht="15">
      <c r="B2428"/>
    </row>
    <row r="2429" spans="2:2" ht="15">
      <c r="B2429"/>
    </row>
    <row r="2430" spans="2:2" ht="15">
      <c r="B2430"/>
    </row>
    <row r="2431" spans="2:2" ht="15">
      <c r="B2431"/>
    </row>
    <row r="2432" spans="2:2" ht="15">
      <c r="B2432"/>
    </row>
    <row r="2433" spans="2:2" ht="15">
      <c r="B2433"/>
    </row>
    <row r="2434" spans="2:2" ht="15">
      <c r="B2434"/>
    </row>
    <row r="2435" spans="2:2" ht="15">
      <c r="B2435"/>
    </row>
    <row r="2436" spans="2:2" ht="15">
      <c r="B2436"/>
    </row>
    <row r="2437" spans="2:2" ht="15">
      <c r="B2437"/>
    </row>
    <row r="2438" spans="2:2" ht="15">
      <c r="B2438"/>
    </row>
    <row r="2439" spans="2:2" ht="15">
      <c r="B2439"/>
    </row>
    <row r="2440" spans="2:2" ht="15">
      <c r="B2440"/>
    </row>
    <row r="2441" spans="2:2" ht="15">
      <c r="B2441"/>
    </row>
    <row r="2442" spans="2:2" ht="15">
      <c r="B2442"/>
    </row>
    <row r="2443" spans="2:2" ht="15">
      <c r="B2443"/>
    </row>
    <row r="2444" spans="2:2" ht="15">
      <c r="B2444"/>
    </row>
    <row r="2445" spans="2:2" ht="15">
      <c r="B2445"/>
    </row>
    <row r="2446" spans="2:2" ht="15">
      <c r="B2446"/>
    </row>
    <row r="2447" spans="2:2" ht="15">
      <c r="B2447"/>
    </row>
    <row r="2448" spans="2:2" ht="15">
      <c r="B2448"/>
    </row>
    <row r="2449" spans="2:2" ht="15">
      <c r="B2449"/>
    </row>
    <row r="2450" spans="2:2" ht="15">
      <c r="B2450"/>
    </row>
    <row r="2451" spans="2:2" ht="15">
      <c r="B2451"/>
    </row>
    <row r="2452" spans="2:2" ht="15">
      <c r="B2452"/>
    </row>
    <row r="2453" spans="2:2" ht="15">
      <c r="B2453"/>
    </row>
    <row r="2454" spans="2:2" ht="15">
      <c r="B2454"/>
    </row>
    <row r="2455" spans="2:2" ht="15">
      <c r="B2455"/>
    </row>
    <row r="2456" spans="2:2" ht="15">
      <c r="B2456"/>
    </row>
    <row r="2457" spans="2:2" ht="15">
      <c r="B2457"/>
    </row>
    <row r="2458" spans="2:2" ht="15">
      <c r="B2458"/>
    </row>
    <row r="2459" spans="2:2" ht="15">
      <c r="B2459"/>
    </row>
    <row r="2460" spans="2:2" ht="15">
      <c r="B2460"/>
    </row>
    <row r="2461" spans="2:2" ht="15">
      <c r="B2461"/>
    </row>
    <row r="2462" spans="2:2" ht="15">
      <c r="B2462"/>
    </row>
    <row r="2463" spans="2:2" ht="15">
      <c r="B2463"/>
    </row>
    <row r="2464" spans="2:2" ht="15">
      <c r="B2464"/>
    </row>
    <row r="2465" spans="2:2" ht="15">
      <c r="B2465"/>
    </row>
    <row r="2466" spans="2:2" ht="15">
      <c r="B2466"/>
    </row>
    <row r="2467" spans="2:2" ht="15">
      <c r="B2467"/>
    </row>
    <row r="2468" spans="2:2" ht="15">
      <c r="B2468"/>
    </row>
    <row r="2469" spans="2:2" ht="15">
      <c r="B2469"/>
    </row>
    <row r="2470" spans="2:2" ht="15">
      <c r="B2470"/>
    </row>
    <row r="2471" spans="2:2" ht="15">
      <c r="B2471"/>
    </row>
    <row r="2472" spans="2:2" ht="15">
      <c r="B2472"/>
    </row>
    <row r="2473" spans="2:2" ht="15">
      <c r="B2473"/>
    </row>
    <row r="2474" spans="2:2" ht="15">
      <c r="B2474"/>
    </row>
    <row r="2475" spans="2:2" ht="15">
      <c r="B2475"/>
    </row>
    <row r="2476" spans="2:2" ht="15">
      <c r="B2476"/>
    </row>
    <row r="2477" spans="2:2" ht="15">
      <c r="B2477"/>
    </row>
    <row r="2478" spans="2:2" ht="15">
      <c r="B2478"/>
    </row>
    <row r="2479" spans="2:2" ht="15">
      <c r="B2479"/>
    </row>
    <row r="2480" spans="2:2" ht="15">
      <c r="B2480"/>
    </row>
    <row r="2481" spans="2:2" ht="15">
      <c r="B2481"/>
    </row>
    <row r="2482" spans="2:2" ht="15">
      <c r="B2482"/>
    </row>
    <row r="2483" spans="2:2" ht="15">
      <c r="B2483"/>
    </row>
    <row r="2484" spans="2:2" ht="15">
      <c r="B2484"/>
    </row>
    <row r="2485" spans="2:2" ht="15">
      <c r="B2485"/>
    </row>
    <row r="2486" spans="2:2" ht="15">
      <c r="B2486"/>
    </row>
    <row r="2487" spans="2:2" ht="15">
      <c r="B2487"/>
    </row>
    <row r="2488" spans="2:2" ht="15">
      <c r="B2488"/>
    </row>
    <row r="2489" spans="2:2" ht="15">
      <c r="B2489"/>
    </row>
    <row r="2490" spans="2:2" ht="15">
      <c r="B2490"/>
    </row>
    <row r="2491" spans="2:2" ht="15">
      <c r="B2491"/>
    </row>
    <row r="2492" spans="2:2" ht="15">
      <c r="B2492"/>
    </row>
    <row r="2493" spans="2:2" ht="15">
      <c r="B2493"/>
    </row>
    <row r="2494" spans="2:2" ht="15">
      <c r="B2494"/>
    </row>
    <row r="2495" spans="2:2" ht="15">
      <c r="B2495"/>
    </row>
    <row r="2496" spans="2:2" ht="15">
      <c r="B2496"/>
    </row>
    <row r="2497" spans="2:2" ht="15">
      <c r="B2497"/>
    </row>
    <row r="2498" spans="2:2" ht="15">
      <c r="B2498"/>
    </row>
    <row r="2499" spans="2:2" ht="15">
      <c r="B2499"/>
    </row>
    <row r="2500" spans="2:2" ht="15">
      <c r="B2500"/>
    </row>
    <row r="2501" spans="2:2" ht="15">
      <c r="B2501"/>
    </row>
    <row r="2502" spans="2:2" ht="15">
      <c r="B2502"/>
    </row>
    <row r="2503" spans="2:2" ht="15">
      <c r="B2503"/>
    </row>
    <row r="2504" spans="2:2" ht="15">
      <c r="B2504"/>
    </row>
    <row r="2505" spans="2:2" ht="15">
      <c r="B2505"/>
    </row>
    <row r="2506" spans="2:2" ht="15">
      <c r="B2506"/>
    </row>
    <row r="2507" spans="2:2" ht="15">
      <c r="B2507"/>
    </row>
    <row r="2508" spans="2:2" ht="15">
      <c r="B2508"/>
    </row>
    <row r="2509" spans="2:2" ht="15">
      <c r="B2509"/>
    </row>
    <row r="2510" spans="2:2" ht="15">
      <c r="B2510"/>
    </row>
    <row r="2511" spans="2:2" ht="15">
      <c r="B2511"/>
    </row>
    <row r="2512" spans="2:2" ht="15">
      <c r="B2512"/>
    </row>
    <row r="2513" spans="2:2" ht="15">
      <c r="B2513"/>
    </row>
    <row r="2514" spans="2:2" ht="15">
      <c r="B2514"/>
    </row>
    <row r="2515" spans="2:2" ht="15">
      <c r="B2515"/>
    </row>
    <row r="2516" spans="2:2" ht="15">
      <c r="B2516"/>
    </row>
    <row r="2517" spans="2:2" ht="15">
      <c r="B2517"/>
    </row>
    <row r="2518" spans="2:2" ht="15">
      <c r="B2518"/>
    </row>
    <row r="2519" spans="2:2" ht="15">
      <c r="B2519"/>
    </row>
    <row r="2520" spans="2:2" ht="15">
      <c r="B2520"/>
    </row>
    <row r="2521" spans="2:2" ht="15">
      <c r="B2521"/>
    </row>
    <row r="2522" spans="2:2" ht="15">
      <c r="B2522"/>
    </row>
    <row r="2523" spans="2:2" ht="15">
      <c r="B2523"/>
    </row>
    <row r="2524" spans="2:2" ht="15">
      <c r="B2524"/>
    </row>
    <row r="2525" spans="2:2" ht="15">
      <c r="B2525"/>
    </row>
    <row r="2526" spans="2:2" ht="15">
      <c r="B2526"/>
    </row>
    <row r="2527" spans="2:2" ht="15">
      <c r="B2527"/>
    </row>
    <row r="2528" spans="2:2" ht="15">
      <c r="B2528"/>
    </row>
    <row r="2529" spans="2:2" ht="15">
      <c r="B2529"/>
    </row>
    <row r="2530" spans="2:2" ht="15">
      <c r="B2530"/>
    </row>
    <row r="2531" spans="2:2" ht="15">
      <c r="B2531"/>
    </row>
    <row r="2532" spans="2:2" ht="15">
      <c r="B2532"/>
    </row>
    <row r="2533" spans="2:2" ht="15">
      <c r="B2533"/>
    </row>
    <row r="2534" spans="2:2" ht="15">
      <c r="B2534"/>
    </row>
    <row r="2535" spans="2:2" ht="15">
      <c r="B2535"/>
    </row>
    <row r="2536" spans="2:2" ht="15">
      <c r="B2536"/>
    </row>
    <row r="2537" spans="2:2" ht="15">
      <c r="B2537"/>
    </row>
    <row r="2538" spans="2:2" ht="15">
      <c r="B2538"/>
    </row>
    <row r="2539" spans="2:2" ht="15">
      <c r="B2539"/>
    </row>
    <row r="2540" spans="2:2" ht="15">
      <c r="B2540"/>
    </row>
    <row r="2541" spans="2:2" ht="15">
      <c r="B2541"/>
    </row>
    <row r="2542" spans="2:2" ht="15">
      <c r="B2542"/>
    </row>
    <row r="2543" spans="2:2" ht="15">
      <c r="B2543"/>
    </row>
    <row r="2544" spans="2:2" ht="15">
      <c r="B2544"/>
    </row>
    <row r="2545" spans="2:2" ht="15">
      <c r="B2545"/>
    </row>
    <row r="2546" spans="2:2" ht="15">
      <c r="B2546"/>
    </row>
    <row r="2547" spans="2:2" ht="15">
      <c r="B2547"/>
    </row>
    <row r="2548" spans="2:2" ht="15">
      <c r="B2548"/>
    </row>
    <row r="2549" spans="2:2" ht="15">
      <c r="B2549"/>
    </row>
    <row r="2550" spans="2:2" ht="15">
      <c r="B2550"/>
    </row>
    <row r="2551" spans="2:2" ht="15">
      <c r="B2551"/>
    </row>
    <row r="2552" spans="2:2" ht="15">
      <c r="B2552"/>
    </row>
    <row r="2553" spans="2:2" ht="15">
      <c r="B2553"/>
    </row>
    <row r="2554" spans="2:2" ht="15">
      <c r="B2554"/>
    </row>
    <row r="2555" spans="2:2" ht="15">
      <c r="B2555"/>
    </row>
    <row r="2556" spans="2:2" ht="15">
      <c r="B2556"/>
    </row>
    <row r="2557" spans="2:2" ht="15">
      <c r="B2557"/>
    </row>
    <row r="2558" spans="2:2" ht="15">
      <c r="B2558"/>
    </row>
    <row r="2559" spans="2:2" ht="15">
      <c r="B2559"/>
    </row>
    <row r="2560" spans="2:2" ht="15">
      <c r="B2560"/>
    </row>
    <row r="2561" spans="2:2" ht="15">
      <c r="B2561"/>
    </row>
    <row r="2562" spans="2:2" ht="15">
      <c r="B2562"/>
    </row>
    <row r="2563" spans="2:2" ht="15">
      <c r="B2563"/>
    </row>
    <row r="2564" spans="2:2" ht="15">
      <c r="B2564"/>
    </row>
    <row r="2565" spans="2:2" ht="15">
      <c r="B2565"/>
    </row>
    <row r="2566" spans="2:2" ht="15">
      <c r="B2566"/>
    </row>
    <row r="2567" spans="2:2" ht="15">
      <c r="B2567"/>
    </row>
    <row r="2568" spans="2:2" ht="15">
      <c r="B2568"/>
    </row>
    <row r="2569" spans="2:2" ht="15">
      <c r="B2569"/>
    </row>
    <row r="2570" spans="2:2" ht="15">
      <c r="B2570"/>
    </row>
    <row r="2571" spans="2:2" ht="15">
      <c r="B2571"/>
    </row>
    <row r="2572" spans="2:2" ht="15">
      <c r="B2572"/>
    </row>
    <row r="2573" spans="2:2" ht="15">
      <c r="B2573"/>
    </row>
    <row r="2574" spans="2:2" ht="15">
      <c r="B2574"/>
    </row>
    <row r="2575" spans="2:2" ht="15">
      <c r="B2575"/>
    </row>
    <row r="2576" spans="2:2" ht="15">
      <c r="B2576"/>
    </row>
    <row r="2577" spans="2:2" ht="15">
      <c r="B2577"/>
    </row>
    <row r="2578" spans="2:2" ht="15">
      <c r="B2578"/>
    </row>
    <row r="2579" spans="2:2" ht="15">
      <c r="B2579"/>
    </row>
    <row r="2580" spans="2:2" ht="15">
      <c r="B2580"/>
    </row>
    <row r="2581" spans="2:2" ht="15">
      <c r="B2581"/>
    </row>
    <row r="2582" spans="2:2" ht="15">
      <c r="B2582"/>
    </row>
    <row r="2583" spans="2:2" ht="15">
      <c r="B2583"/>
    </row>
    <row r="2584" spans="2:2" ht="15">
      <c r="B2584"/>
    </row>
    <row r="2585" spans="2:2" ht="15">
      <c r="B2585"/>
    </row>
    <row r="2586" spans="2:2" ht="15">
      <c r="B2586"/>
    </row>
    <row r="2587" spans="2:2" ht="15">
      <c r="B2587"/>
    </row>
    <row r="2588" spans="2:2" ht="15">
      <c r="B2588"/>
    </row>
    <row r="2589" spans="2:2" ht="15">
      <c r="B2589"/>
    </row>
    <row r="2590" spans="2:2" ht="15">
      <c r="B2590"/>
    </row>
    <row r="2591" spans="2:2" ht="15">
      <c r="B2591"/>
    </row>
    <row r="2592" spans="2:2" ht="15">
      <c r="B2592"/>
    </row>
    <row r="2593" spans="2:2" ht="15">
      <c r="B2593"/>
    </row>
    <row r="2594" spans="2:2" ht="15">
      <c r="B2594"/>
    </row>
    <row r="2595" spans="2:2" ht="15">
      <c r="B2595"/>
    </row>
    <row r="2596" spans="2:2" ht="15">
      <c r="B2596"/>
    </row>
    <row r="2597" spans="2:2" ht="15">
      <c r="B2597"/>
    </row>
    <row r="2598" spans="2:2" ht="15">
      <c r="B2598"/>
    </row>
    <row r="2599" spans="2:2" ht="15">
      <c r="B2599"/>
    </row>
    <row r="2600" spans="2:2" ht="15">
      <c r="B2600"/>
    </row>
    <row r="2601" spans="2:2" ht="15">
      <c r="B2601"/>
    </row>
    <row r="2602" spans="2:2" ht="15">
      <c r="B2602"/>
    </row>
    <row r="2603" spans="2:2" ht="15">
      <c r="B2603"/>
    </row>
    <row r="2604" spans="2:2" ht="15">
      <c r="B2604"/>
    </row>
    <row r="2605" spans="2:2" ht="15">
      <c r="B2605"/>
    </row>
    <row r="2606" spans="2:2" ht="15">
      <c r="B2606"/>
    </row>
    <row r="2607" spans="2:2" ht="15">
      <c r="B2607"/>
    </row>
    <row r="2608" spans="2:2" ht="15">
      <c r="B2608"/>
    </row>
    <row r="2609" spans="2:2" ht="15">
      <c r="B2609"/>
    </row>
    <row r="2610" spans="2:2" ht="15">
      <c r="B2610"/>
    </row>
    <row r="2611" spans="2:2" ht="15">
      <c r="B2611"/>
    </row>
    <row r="2612" spans="2:2" ht="15">
      <c r="B2612"/>
    </row>
    <row r="2613" spans="2:2" ht="15">
      <c r="B2613"/>
    </row>
    <row r="2614" spans="2:2" ht="15">
      <c r="B2614"/>
    </row>
    <row r="2615" spans="2:2" ht="15">
      <c r="B2615"/>
    </row>
    <row r="2616" spans="2:2" ht="15">
      <c r="B2616"/>
    </row>
    <row r="2617" spans="2:2" ht="15">
      <c r="B2617"/>
    </row>
    <row r="2618" spans="2:2" ht="15">
      <c r="B2618"/>
    </row>
    <row r="2619" spans="2:2" ht="15">
      <c r="B2619"/>
    </row>
    <row r="2620" spans="2:2" ht="15">
      <c r="B2620"/>
    </row>
    <row r="2621" spans="2:2" ht="15">
      <c r="B2621"/>
    </row>
    <row r="2622" spans="2:2" ht="15">
      <c r="B2622"/>
    </row>
    <row r="2623" spans="2:2" ht="15">
      <c r="B2623"/>
    </row>
    <row r="2624" spans="2:2" ht="15">
      <c r="B2624"/>
    </row>
    <row r="2625" spans="2:2" ht="15">
      <c r="B2625"/>
    </row>
    <row r="2626" spans="2:2" ht="15">
      <c r="B2626"/>
    </row>
    <row r="2627" spans="2:2" ht="15">
      <c r="B2627"/>
    </row>
    <row r="2628" spans="2:2" ht="15">
      <c r="B2628"/>
    </row>
    <row r="2629" spans="2:2" ht="15">
      <c r="B2629"/>
    </row>
    <row r="2630" spans="2:2" ht="15">
      <c r="B2630"/>
    </row>
    <row r="2631" spans="2:2" ht="15">
      <c r="B2631"/>
    </row>
    <row r="2632" spans="2:2" ht="15">
      <c r="B2632"/>
    </row>
    <row r="2633" spans="2:2" ht="15">
      <c r="B2633"/>
    </row>
    <row r="2634" spans="2:2" ht="15">
      <c r="B2634"/>
    </row>
    <row r="2635" spans="2:2" ht="15">
      <c r="B2635"/>
    </row>
    <row r="2636" spans="2:2" ht="15">
      <c r="B2636"/>
    </row>
    <row r="2637" spans="2:2" ht="15">
      <c r="B2637"/>
    </row>
    <row r="2638" spans="2:2" ht="15">
      <c r="B2638"/>
    </row>
    <row r="2639" spans="2:2" ht="15">
      <c r="B2639"/>
    </row>
    <row r="2640" spans="2:2" ht="15">
      <c r="B2640"/>
    </row>
    <row r="2641" spans="2:2" ht="15">
      <c r="B2641"/>
    </row>
    <row r="2642" spans="2:2" ht="15">
      <c r="B2642"/>
    </row>
    <row r="2643" spans="2:2" ht="15">
      <c r="B2643"/>
    </row>
    <row r="2644" spans="2:2" ht="15">
      <c r="B2644"/>
    </row>
    <row r="2645" spans="2:2" ht="15">
      <c r="B2645"/>
    </row>
    <row r="2646" spans="2:2" ht="15">
      <c r="B2646"/>
    </row>
    <row r="2647" spans="2:2" ht="15">
      <c r="B2647"/>
    </row>
    <row r="2648" spans="2:2" ht="15">
      <c r="B2648"/>
    </row>
    <row r="2649" spans="2:2" ht="15">
      <c r="B2649"/>
    </row>
    <row r="2650" spans="2:2" ht="15">
      <c r="B2650"/>
    </row>
    <row r="2651" spans="2:2" ht="15">
      <c r="B2651"/>
    </row>
    <row r="2652" spans="2:2" ht="15">
      <c r="B2652"/>
    </row>
    <row r="2653" spans="2:2" ht="15">
      <c r="B2653"/>
    </row>
    <row r="2654" spans="2:2" ht="15">
      <c r="B2654"/>
    </row>
    <row r="2655" spans="2:2" ht="15">
      <c r="B2655"/>
    </row>
    <row r="2656" spans="2:2" ht="15">
      <c r="B2656"/>
    </row>
    <row r="2657" spans="2:2" ht="15">
      <c r="B2657"/>
    </row>
    <row r="2658" spans="2:2" ht="15">
      <c r="B2658"/>
    </row>
    <row r="2659" spans="2:2" ht="15">
      <c r="B2659"/>
    </row>
    <row r="2660" spans="2:2" ht="15">
      <c r="B2660"/>
    </row>
    <row r="2661" spans="2:2" ht="15">
      <c r="B2661"/>
    </row>
    <row r="2662" spans="2:2" ht="15">
      <c r="B2662"/>
    </row>
    <row r="2663" spans="2:2" ht="15">
      <c r="B2663"/>
    </row>
    <row r="2664" spans="2:2" ht="15">
      <c r="B2664"/>
    </row>
    <row r="2665" spans="2:2" ht="15">
      <c r="B2665"/>
    </row>
    <row r="2666" spans="2:2" ht="15">
      <c r="B2666"/>
    </row>
    <row r="2667" spans="2:2" ht="15">
      <c r="B2667"/>
    </row>
    <row r="2668" spans="2:2" ht="15">
      <c r="B2668"/>
    </row>
    <row r="2669" spans="2:2" ht="15">
      <c r="B2669"/>
    </row>
    <row r="2670" spans="2:2" ht="15">
      <c r="B2670"/>
    </row>
    <row r="2671" spans="2:2" ht="15">
      <c r="B2671"/>
    </row>
    <row r="2672" spans="2:2" ht="15">
      <c r="B2672"/>
    </row>
    <row r="2673" spans="2:2" ht="15">
      <c r="B2673"/>
    </row>
    <row r="2674" spans="2:2" ht="15">
      <c r="B2674"/>
    </row>
    <row r="2675" spans="2:2" ht="15">
      <c r="B2675"/>
    </row>
    <row r="2676" spans="2:2" ht="15">
      <c r="B2676"/>
    </row>
    <row r="2677" spans="2:2" ht="15">
      <c r="B2677"/>
    </row>
    <row r="2678" spans="2:2" ht="15">
      <c r="B2678"/>
    </row>
    <row r="2679" spans="2:2" ht="15">
      <c r="B2679"/>
    </row>
    <row r="2680" spans="2:2" ht="15">
      <c r="B2680"/>
    </row>
    <row r="2681" spans="2:2" ht="15">
      <c r="B2681"/>
    </row>
    <row r="2682" spans="2:2" ht="15">
      <c r="B2682"/>
    </row>
    <row r="2683" spans="2:2" ht="15">
      <c r="B2683"/>
    </row>
    <row r="2684" spans="2:2" ht="15">
      <c r="B2684"/>
    </row>
    <row r="2685" spans="2:2" ht="15">
      <c r="B2685"/>
    </row>
    <row r="2686" spans="2:2" ht="15">
      <c r="B2686"/>
    </row>
    <row r="2687" spans="2:2" ht="15">
      <c r="B2687"/>
    </row>
    <row r="2688" spans="2:2" ht="15">
      <c r="B2688"/>
    </row>
    <row r="2689" spans="2:2" ht="15">
      <c r="B2689"/>
    </row>
    <row r="2690" spans="2:2" ht="15">
      <c r="B2690"/>
    </row>
    <row r="2691" spans="2:2" ht="15">
      <c r="B2691"/>
    </row>
    <row r="2692" spans="2:2" ht="15">
      <c r="B2692"/>
    </row>
    <row r="2693" spans="2:2" ht="15">
      <c r="B2693"/>
    </row>
    <row r="2694" spans="2:2" ht="15">
      <c r="B2694"/>
    </row>
    <row r="2695" spans="2:2" ht="15">
      <c r="B2695"/>
    </row>
    <row r="2696" spans="2:2" ht="15">
      <c r="B2696"/>
    </row>
    <row r="2697" spans="2:2" ht="15">
      <c r="B2697"/>
    </row>
    <row r="2698" spans="2:2" ht="15">
      <c r="B2698"/>
    </row>
    <row r="2699" spans="2:2" ht="15">
      <c r="B2699"/>
    </row>
    <row r="2700" spans="2:2" ht="15">
      <c r="B2700"/>
    </row>
    <row r="2701" spans="2:2" ht="15">
      <c r="B2701"/>
    </row>
    <row r="2702" spans="2:2" ht="15">
      <c r="B2702"/>
    </row>
    <row r="2703" spans="2:2" ht="15">
      <c r="B2703"/>
    </row>
    <row r="2704" spans="2:2" ht="15">
      <c r="B2704"/>
    </row>
    <row r="2705" spans="2:2" ht="15">
      <c r="B2705"/>
    </row>
    <row r="2706" spans="2:2" ht="15">
      <c r="B2706"/>
    </row>
    <row r="2707" spans="2:2" ht="15">
      <c r="B2707"/>
    </row>
    <row r="2708" spans="2:2" ht="15">
      <c r="B2708"/>
    </row>
    <row r="2709" spans="2:2" ht="15">
      <c r="B2709"/>
    </row>
    <row r="2710" spans="2:2" ht="15">
      <c r="B2710"/>
    </row>
    <row r="2711" spans="2:2" ht="15">
      <c r="B2711"/>
    </row>
    <row r="2712" spans="2:2" ht="15">
      <c r="B2712"/>
    </row>
    <row r="2713" spans="2:2" ht="15">
      <c r="B2713"/>
    </row>
    <row r="2714" spans="2:2" ht="15">
      <c r="B2714"/>
    </row>
    <row r="2715" spans="2:2" ht="15">
      <c r="B2715"/>
    </row>
    <row r="2716" spans="2:2" ht="15">
      <c r="B2716"/>
    </row>
    <row r="2717" spans="2:2" ht="15">
      <c r="B2717"/>
    </row>
    <row r="2718" spans="2:2" ht="15">
      <c r="B2718"/>
    </row>
    <row r="2719" spans="2:2" ht="15">
      <c r="B2719"/>
    </row>
    <row r="2720" spans="2:2" ht="15">
      <c r="B2720"/>
    </row>
    <row r="2721" spans="2:2" ht="15">
      <c r="B2721"/>
    </row>
    <row r="2722" spans="2:2" ht="15">
      <c r="B2722"/>
    </row>
    <row r="2723" spans="2:2" ht="15">
      <c r="B2723"/>
    </row>
    <row r="2724" spans="2:2" ht="15">
      <c r="B2724"/>
    </row>
    <row r="2725" spans="2:2" ht="15">
      <c r="B2725"/>
    </row>
    <row r="2726" spans="2:2" ht="15">
      <c r="B2726"/>
    </row>
    <row r="2727" spans="2:2" ht="15">
      <c r="B2727"/>
    </row>
    <row r="2728" spans="2:2" ht="15">
      <c r="B2728"/>
    </row>
    <row r="2729" spans="2:2" ht="15">
      <c r="B2729"/>
    </row>
    <row r="2730" spans="2:2" ht="15">
      <c r="B2730"/>
    </row>
    <row r="2731" spans="2:2" ht="15">
      <c r="B2731"/>
    </row>
    <row r="2732" spans="2:2" ht="15">
      <c r="B2732"/>
    </row>
    <row r="2733" spans="2:2" ht="15">
      <c r="B2733"/>
    </row>
    <row r="2734" spans="2:2" ht="15">
      <c r="B2734"/>
    </row>
    <row r="2735" spans="2:2" ht="15">
      <c r="B2735"/>
    </row>
    <row r="2736" spans="2:2" ht="15">
      <c r="B2736"/>
    </row>
    <row r="2737" spans="2:2" ht="15">
      <c r="B2737"/>
    </row>
    <row r="2738" spans="2:2" ht="15">
      <c r="B2738"/>
    </row>
    <row r="2739" spans="2:2" ht="15">
      <c r="B2739"/>
    </row>
    <row r="2740" spans="2:2" ht="15">
      <c r="B2740"/>
    </row>
    <row r="2741" spans="2:2" ht="15">
      <c r="B2741"/>
    </row>
    <row r="2742" spans="2:2" ht="15">
      <c r="B2742"/>
    </row>
    <row r="2743" spans="2:2" ht="15">
      <c r="B2743"/>
    </row>
    <row r="2744" spans="2:2" ht="15">
      <c r="B2744"/>
    </row>
    <row r="2745" spans="2:2" ht="15">
      <c r="B2745"/>
    </row>
    <row r="2746" spans="2:2" ht="15">
      <c r="B2746"/>
    </row>
    <row r="2747" spans="2:2" ht="15">
      <c r="B2747"/>
    </row>
    <row r="2748" spans="2:2" ht="15">
      <c r="B2748"/>
    </row>
    <row r="2749" spans="2:2" ht="15">
      <c r="B2749"/>
    </row>
    <row r="2750" spans="2:2" ht="15">
      <c r="B2750"/>
    </row>
    <row r="2751" spans="2:2" ht="15">
      <c r="B2751"/>
    </row>
    <row r="2752" spans="2:2" ht="15">
      <c r="B2752"/>
    </row>
    <row r="2753" spans="2:2" ht="15">
      <c r="B2753"/>
    </row>
    <row r="2754" spans="2:2" ht="15">
      <c r="B2754"/>
    </row>
    <row r="2755" spans="2:2" ht="15">
      <c r="B2755"/>
    </row>
    <row r="2756" spans="2:2" ht="15">
      <c r="B2756"/>
    </row>
    <row r="2757" spans="2:2" ht="15">
      <c r="B2757"/>
    </row>
    <row r="2758" spans="2:2" ht="15">
      <c r="B2758"/>
    </row>
    <row r="2759" spans="2:2" ht="15">
      <c r="B2759"/>
    </row>
    <row r="2760" spans="2:2" ht="15">
      <c r="B2760"/>
    </row>
    <row r="2761" spans="2:2" ht="15">
      <c r="B2761"/>
    </row>
    <row r="2762" spans="2:2" ht="15">
      <c r="B2762"/>
    </row>
    <row r="2763" spans="2:2" ht="15">
      <c r="B2763"/>
    </row>
    <row r="2764" spans="2:2" ht="15">
      <c r="B2764"/>
    </row>
    <row r="2765" spans="2:2" ht="15">
      <c r="B2765"/>
    </row>
    <row r="2766" spans="2:2" ht="15">
      <c r="B2766"/>
    </row>
    <row r="2767" spans="2:2" ht="15">
      <c r="B2767"/>
    </row>
    <row r="2768" spans="2:2" ht="15">
      <c r="B2768"/>
    </row>
    <row r="2769" spans="2:2" ht="15">
      <c r="B2769"/>
    </row>
    <row r="2770" spans="2:2" ht="15">
      <c r="B2770"/>
    </row>
    <row r="2771" spans="2:2" ht="15">
      <c r="B2771"/>
    </row>
    <row r="2772" spans="2:2" ht="15">
      <c r="B2772"/>
    </row>
    <row r="2773" spans="2:2" ht="15">
      <c r="B2773"/>
    </row>
    <row r="2774" spans="2:2" ht="15">
      <c r="B2774"/>
    </row>
    <row r="2775" spans="2:2" ht="15">
      <c r="B2775"/>
    </row>
    <row r="2776" spans="2:2" ht="15">
      <c r="B2776"/>
    </row>
    <row r="2777" spans="2:2" ht="15">
      <c r="B2777"/>
    </row>
    <row r="2778" spans="2:2" ht="15">
      <c r="B2778"/>
    </row>
    <row r="2779" spans="2:2" ht="15">
      <c r="B2779"/>
    </row>
    <row r="2780" spans="2:2" ht="15">
      <c r="B2780"/>
    </row>
    <row r="2781" spans="2:2" ht="15">
      <c r="B2781"/>
    </row>
    <row r="2782" spans="2:2" ht="15">
      <c r="B2782"/>
    </row>
    <row r="2783" spans="2:2" ht="15">
      <c r="B2783"/>
    </row>
    <row r="2784" spans="2:2" ht="15">
      <c r="B2784"/>
    </row>
    <row r="2785" spans="2:2" ht="15">
      <c r="B2785"/>
    </row>
    <row r="2786" spans="2:2" ht="15">
      <c r="B2786"/>
    </row>
    <row r="2787" spans="2:2" ht="15">
      <c r="B2787"/>
    </row>
    <row r="2788" spans="2:2" ht="15">
      <c r="B2788"/>
    </row>
    <row r="2789" spans="2:2" ht="15">
      <c r="B2789"/>
    </row>
    <row r="2790" spans="2:2" ht="15">
      <c r="B2790"/>
    </row>
    <row r="2791" spans="2:2" ht="15">
      <c r="B2791"/>
    </row>
    <row r="2792" spans="2:2" ht="15">
      <c r="B2792"/>
    </row>
    <row r="2793" spans="2:2" ht="15">
      <c r="B2793"/>
    </row>
    <row r="2794" spans="2:2" ht="15">
      <c r="B2794"/>
    </row>
    <row r="2795" spans="2:2" ht="15">
      <c r="B2795"/>
    </row>
    <row r="2796" spans="2:2" ht="15">
      <c r="B2796"/>
    </row>
    <row r="2797" spans="2:2" ht="15">
      <c r="B2797"/>
    </row>
    <row r="2798" spans="2:2" ht="15">
      <c r="B2798"/>
    </row>
    <row r="2799" spans="2:2" ht="15">
      <c r="B2799"/>
    </row>
    <row r="2800" spans="2:2" ht="15">
      <c r="B2800"/>
    </row>
    <row r="2801" spans="2:2" ht="15">
      <c r="B2801"/>
    </row>
    <row r="2802" spans="2:2" ht="15">
      <c r="B2802"/>
    </row>
    <row r="2803" spans="2:2" ht="15">
      <c r="B2803"/>
    </row>
    <row r="2804" spans="2:2" ht="15">
      <c r="B2804"/>
    </row>
    <row r="2805" spans="2:2" ht="15">
      <c r="B2805"/>
    </row>
    <row r="2806" spans="2:2" ht="15">
      <c r="B2806"/>
    </row>
    <row r="2807" spans="2:2" ht="15">
      <c r="B2807"/>
    </row>
    <row r="2808" spans="2:2" ht="15">
      <c r="B2808"/>
    </row>
    <row r="2809" spans="2:2" ht="15">
      <c r="B2809"/>
    </row>
    <row r="2810" spans="2:2" ht="15">
      <c r="B2810"/>
    </row>
    <row r="2811" spans="2:2" ht="15">
      <c r="B2811"/>
    </row>
    <row r="2812" spans="2:2" ht="15">
      <c r="B2812"/>
    </row>
    <row r="2813" spans="2:2" ht="15">
      <c r="B2813"/>
    </row>
    <row r="2814" spans="2:2" ht="15">
      <c r="B2814"/>
    </row>
    <row r="2815" spans="2:2" ht="15">
      <c r="B2815"/>
    </row>
    <row r="2816" spans="2:2" ht="15">
      <c r="B2816"/>
    </row>
    <row r="2817" spans="2:2" ht="15">
      <c r="B2817"/>
    </row>
    <row r="2818" spans="2:2" ht="15">
      <c r="B2818"/>
    </row>
    <row r="2819" spans="2:2" ht="15">
      <c r="B2819"/>
    </row>
    <row r="2820" spans="2:2" ht="15">
      <c r="B2820"/>
    </row>
    <row r="2821" spans="2:2" ht="15">
      <c r="B2821"/>
    </row>
    <row r="2822" spans="2:2" ht="15">
      <c r="B2822"/>
    </row>
    <row r="2823" spans="2:2" ht="15">
      <c r="B2823"/>
    </row>
    <row r="2824" spans="2:2" ht="15">
      <c r="B2824"/>
    </row>
    <row r="2825" spans="2:2" ht="15">
      <c r="B2825"/>
    </row>
    <row r="2826" spans="2:2" ht="15">
      <c r="B2826"/>
    </row>
    <row r="2827" spans="2:2" ht="15">
      <c r="B2827"/>
    </row>
    <row r="2828" spans="2:2" ht="15">
      <c r="B2828"/>
    </row>
    <row r="2829" spans="2:2" ht="15">
      <c r="B2829"/>
    </row>
    <row r="2830" spans="2:2" ht="15">
      <c r="B2830"/>
    </row>
    <row r="2831" spans="2:2" ht="15">
      <c r="B2831"/>
    </row>
    <row r="2832" spans="2:2" ht="15">
      <c r="B2832"/>
    </row>
    <row r="2833" spans="2:2" ht="15">
      <c r="B2833"/>
    </row>
    <row r="2834" spans="2:2" ht="15">
      <c r="B2834"/>
    </row>
    <row r="2835" spans="2:2" ht="15">
      <c r="B2835"/>
    </row>
    <row r="2836" spans="2:2" ht="15">
      <c r="B2836"/>
    </row>
    <row r="2837" spans="2:2" ht="15">
      <c r="B2837"/>
    </row>
    <row r="2838" spans="2:2" ht="15">
      <c r="B2838"/>
    </row>
    <row r="2839" spans="2:2" ht="15">
      <c r="B2839"/>
    </row>
    <row r="2840" spans="2:2" ht="15">
      <c r="B2840"/>
    </row>
    <row r="2841" spans="2:2" ht="15">
      <c r="B2841"/>
    </row>
    <row r="2842" spans="2:2" ht="15">
      <c r="B2842"/>
    </row>
    <row r="2843" spans="2:2" ht="15">
      <c r="B2843"/>
    </row>
    <row r="2844" spans="2:2" ht="15">
      <c r="B2844"/>
    </row>
    <row r="2845" spans="2:2" ht="15">
      <c r="B2845"/>
    </row>
    <row r="2846" spans="2:2" ht="15">
      <c r="B2846"/>
    </row>
    <row r="2847" spans="2:2" ht="15">
      <c r="B2847"/>
    </row>
    <row r="2848" spans="2:2" ht="15">
      <c r="B2848"/>
    </row>
    <row r="2849" spans="2:2" ht="15">
      <c r="B2849"/>
    </row>
    <row r="2850" spans="2:2" ht="15">
      <c r="B2850"/>
    </row>
    <row r="2851" spans="2:2" ht="15">
      <c r="B2851"/>
    </row>
    <row r="2852" spans="2:2" ht="15">
      <c r="B2852"/>
    </row>
    <row r="2853" spans="2:2" ht="15">
      <c r="B2853"/>
    </row>
    <row r="2854" spans="2:2" ht="15">
      <c r="B2854"/>
    </row>
    <row r="2855" spans="2:2" ht="15">
      <c r="B2855"/>
    </row>
    <row r="2856" spans="2:2" ht="15">
      <c r="B2856"/>
    </row>
    <row r="2857" spans="2:2" ht="15">
      <c r="B2857"/>
    </row>
    <row r="2858" spans="2:2" ht="15">
      <c r="B2858"/>
    </row>
    <row r="2859" spans="2:2" ht="15">
      <c r="B2859"/>
    </row>
    <row r="2860" spans="2:2" ht="15">
      <c r="B2860"/>
    </row>
    <row r="2861" spans="2:2" ht="15">
      <c r="B2861"/>
    </row>
    <row r="2862" spans="2:2" ht="15">
      <c r="B2862"/>
    </row>
    <row r="2863" spans="2:2" ht="15">
      <c r="B2863"/>
    </row>
    <row r="2864" spans="2:2" ht="15">
      <c r="B2864"/>
    </row>
    <row r="2865" spans="2:2" ht="15">
      <c r="B2865"/>
    </row>
    <row r="2866" spans="2:2" ht="15">
      <c r="B2866"/>
    </row>
    <row r="2867" spans="2:2" ht="15">
      <c r="B2867"/>
    </row>
    <row r="2868" spans="2:2" ht="15">
      <c r="B2868"/>
    </row>
    <row r="2869" spans="2:2" ht="15">
      <c r="B2869"/>
    </row>
    <row r="2870" spans="2:2" ht="15">
      <c r="B2870"/>
    </row>
    <row r="2871" spans="2:2" ht="15">
      <c r="B2871"/>
    </row>
    <row r="2872" spans="2:2" ht="15">
      <c r="B2872"/>
    </row>
    <row r="2873" spans="2:2" ht="15">
      <c r="B2873"/>
    </row>
    <row r="2874" spans="2:2" ht="15">
      <c r="B2874"/>
    </row>
    <row r="2875" spans="2:2" ht="15">
      <c r="B2875"/>
    </row>
    <row r="2876" spans="2:2" ht="15">
      <c r="B2876"/>
    </row>
    <row r="2877" spans="2:2" ht="15">
      <c r="B2877"/>
    </row>
    <row r="2878" spans="2:2" ht="15">
      <c r="B2878"/>
    </row>
    <row r="2879" spans="2:2" ht="15">
      <c r="B2879"/>
    </row>
    <row r="2880" spans="2:2" ht="15">
      <c r="B2880"/>
    </row>
    <row r="2881" spans="2:2" ht="15">
      <c r="B2881"/>
    </row>
    <row r="2882" spans="2:2" ht="15">
      <c r="B2882"/>
    </row>
    <row r="2883" spans="2:2" ht="15">
      <c r="B2883"/>
    </row>
    <row r="2884" spans="2:2" ht="15">
      <c r="B2884"/>
    </row>
    <row r="2885" spans="2:2" ht="15">
      <c r="B2885"/>
    </row>
    <row r="2886" spans="2:2" ht="15">
      <c r="B2886"/>
    </row>
    <row r="2887" spans="2:2" ht="15">
      <c r="B2887"/>
    </row>
    <row r="2888" spans="2:2" ht="15">
      <c r="B2888"/>
    </row>
    <row r="2889" spans="2:2" ht="15">
      <c r="B2889"/>
    </row>
    <row r="2890" spans="2:2" ht="15">
      <c r="B2890"/>
    </row>
    <row r="2891" spans="2:2" ht="15">
      <c r="B2891"/>
    </row>
    <row r="2892" spans="2:2" ht="15">
      <c r="B2892"/>
    </row>
    <row r="2893" spans="2:2" ht="15">
      <c r="B2893"/>
    </row>
    <row r="2894" spans="2:2" ht="15">
      <c r="B2894"/>
    </row>
    <row r="2895" spans="2:2" ht="15">
      <c r="B2895"/>
    </row>
    <row r="2896" spans="2:2" ht="15">
      <c r="B2896"/>
    </row>
    <row r="2897" spans="2:2" ht="15">
      <c r="B2897"/>
    </row>
    <row r="2898" spans="2:2" ht="15">
      <c r="B2898"/>
    </row>
    <row r="2899" spans="2:2" ht="15">
      <c r="B2899"/>
    </row>
    <row r="2900" spans="2:2" ht="15">
      <c r="B2900"/>
    </row>
    <row r="2901" spans="2:2" ht="15">
      <c r="B2901"/>
    </row>
    <row r="2902" spans="2:2" ht="15">
      <c r="B2902"/>
    </row>
    <row r="2903" spans="2:2" ht="15">
      <c r="B2903"/>
    </row>
    <row r="2904" spans="2:2" ht="15">
      <c r="B2904"/>
    </row>
    <row r="2905" spans="2:2" ht="15">
      <c r="B2905"/>
    </row>
    <row r="2906" spans="2:2" ht="15">
      <c r="B2906"/>
    </row>
    <row r="2907" spans="2:2" ht="15">
      <c r="B2907"/>
    </row>
    <row r="2908" spans="2:2" ht="15">
      <c r="B2908"/>
    </row>
    <row r="2909" spans="2:2" ht="15">
      <c r="B2909"/>
    </row>
    <row r="2910" spans="2:2" ht="15">
      <c r="B2910"/>
    </row>
    <row r="2911" spans="2:2" ht="15">
      <c r="B2911"/>
    </row>
    <row r="2912" spans="2:2" ht="15">
      <c r="B2912"/>
    </row>
    <row r="2913" spans="2:2" ht="15">
      <c r="B2913"/>
    </row>
    <row r="2914" spans="2:2" ht="15">
      <c r="B2914"/>
    </row>
    <row r="2915" spans="2:2" ht="15">
      <c r="B2915"/>
    </row>
    <row r="2916" spans="2:2" ht="15">
      <c r="B2916"/>
    </row>
    <row r="2917" spans="2:2" ht="15">
      <c r="B2917"/>
    </row>
    <row r="2918" spans="2:2" ht="15">
      <c r="B2918"/>
    </row>
    <row r="2919" spans="2:2" ht="15">
      <c r="B2919"/>
    </row>
    <row r="2920" spans="2:2" ht="15">
      <c r="B2920"/>
    </row>
    <row r="2921" spans="2:2" ht="15">
      <c r="B2921"/>
    </row>
    <row r="2922" spans="2:2" ht="15">
      <c r="B2922"/>
    </row>
    <row r="2923" spans="2:2" ht="15">
      <c r="B2923"/>
    </row>
    <row r="2924" spans="2:2" ht="15">
      <c r="B2924"/>
    </row>
    <row r="2925" spans="2:2" ht="15">
      <c r="B2925"/>
    </row>
    <row r="2926" spans="2:2" ht="15">
      <c r="B2926"/>
    </row>
    <row r="2927" spans="2:2" ht="15">
      <c r="B2927"/>
    </row>
    <row r="2928" spans="2:2" ht="15">
      <c r="B2928"/>
    </row>
    <row r="2929" spans="2:2" ht="15">
      <c r="B2929"/>
    </row>
    <row r="2930" spans="2:2" ht="15">
      <c r="B2930"/>
    </row>
    <row r="2931" spans="2:2" ht="15">
      <c r="B2931"/>
    </row>
    <row r="2932" spans="2:2" ht="15">
      <c r="B2932"/>
    </row>
    <row r="2933" spans="2:2" ht="15">
      <c r="B2933"/>
    </row>
    <row r="2934" spans="2:2" ht="15">
      <c r="B2934"/>
    </row>
    <row r="2935" spans="2:2" ht="15">
      <c r="B2935"/>
    </row>
    <row r="2936" spans="2:2" ht="15">
      <c r="B2936"/>
    </row>
    <row r="2937" spans="2:2" ht="15">
      <c r="B2937"/>
    </row>
    <row r="2938" spans="2:2" ht="15">
      <c r="B2938"/>
    </row>
    <row r="2939" spans="2:2" ht="15">
      <c r="B2939"/>
    </row>
    <row r="2940" spans="2:2" ht="15">
      <c r="B2940"/>
    </row>
    <row r="2941" spans="2:2" ht="15">
      <c r="B2941"/>
    </row>
    <row r="2942" spans="2:2" ht="15">
      <c r="B2942"/>
    </row>
    <row r="2943" spans="2:2" ht="15">
      <c r="B2943"/>
    </row>
    <row r="2944" spans="2:2" ht="15">
      <c r="B2944"/>
    </row>
    <row r="2945" spans="2:2" ht="15">
      <c r="B2945"/>
    </row>
    <row r="2946" spans="2:2" ht="15">
      <c r="B2946"/>
    </row>
    <row r="2947" spans="2:2" ht="15">
      <c r="B2947"/>
    </row>
    <row r="2948" spans="2:2" ht="15">
      <c r="B2948"/>
    </row>
    <row r="2949" spans="2:2" ht="15">
      <c r="B2949"/>
    </row>
    <row r="2950" spans="2:2" ht="15">
      <c r="B2950"/>
    </row>
    <row r="2951" spans="2:2" ht="15">
      <c r="B2951"/>
    </row>
    <row r="2952" spans="2:2" ht="15">
      <c r="B2952"/>
    </row>
    <row r="2953" spans="2:2" ht="15">
      <c r="B2953"/>
    </row>
    <row r="2954" spans="2:2" ht="15">
      <c r="B2954"/>
    </row>
    <row r="2955" spans="2:2" ht="15">
      <c r="B2955"/>
    </row>
    <row r="2956" spans="2:2" ht="15">
      <c r="B2956"/>
    </row>
    <row r="2957" spans="2:2" ht="15">
      <c r="B2957"/>
    </row>
    <row r="2958" spans="2:2" ht="15">
      <c r="B2958"/>
    </row>
    <row r="2959" spans="2:2" ht="15">
      <c r="B2959"/>
    </row>
    <row r="2960" spans="2:2" ht="15">
      <c r="B2960"/>
    </row>
    <row r="2961" spans="2:2" ht="15">
      <c r="B2961"/>
    </row>
    <row r="2962" spans="2:2" ht="15">
      <c r="B2962"/>
    </row>
    <row r="2963" spans="2:2" ht="15">
      <c r="B2963"/>
    </row>
    <row r="2964" spans="2:2" ht="15">
      <c r="B2964"/>
    </row>
    <row r="2965" spans="2:2" ht="15">
      <c r="B2965"/>
    </row>
    <row r="2966" spans="2:2" ht="15">
      <c r="B2966"/>
    </row>
    <row r="2967" spans="2:2" ht="15">
      <c r="B2967"/>
    </row>
    <row r="2968" spans="2:2" ht="15">
      <c r="B2968"/>
    </row>
    <row r="2969" spans="2:2" ht="15">
      <c r="B2969"/>
    </row>
    <row r="2970" spans="2:2" ht="15">
      <c r="B2970"/>
    </row>
    <row r="2971" spans="2:2" ht="15">
      <c r="B2971"/>
    </row>
    <row r="2972" spans="2:2" ht="15">
      <c r="B2972"/>
    </row>
    <row r="2973" spans="2:2" ht="15">
      <c r="B2973"/>
    </row>
    <row r="2974" spans="2:2" ht="15">
      <c r="B2974"/>
    </row>
    <row r="2975" spans="2:2" ht="15">
      <c r="B2975"/>
    </row>
    <row r="2976" spans="2:2" ht="15">
      <c r="B2976"/>
    </row>
    <row r="2977" spans="2:2" ht="15">
      <c r="B2977"/>
    </row>
    <row r="2978" spans="2:2" ht="15">
      <c r="B2978"/>
    </row>
    <row r="2979" spans="2:2" ht="15">
      <c r="B2979"/>
    </row>
    <row r="2980" spans="2:2" ht="15">
      <c r="B2980"/>
    </row>
    <row r="2981" spans="2:2" ht="15">
      <c r="B2981"/>
    </row>
    <row r="2982" spans="2:2" ht="15">
      <c r="B2982"/>
    </row>
    <row r="2983" spans="2:2" ht="15">
      <c r="B2983"/>
    </row>
    <row r="2984" spans="2:2" ht="15">
      <c r="B2984"/>
    </row>
    <row r="2985" spans="2:2" ht="15">
      <c r="B2985"/>
    </row>
    <row r="2986" spans="2:2" ht="15">
      <c r="B2986"/>
    </row>
    <row r="2987" spans="2:2" ht="15">
      <c r="B2987"/>
    </row>
    <row r="2988" spans="2:2" ht="15">
      <c r="B2988"/>
    </row>
    <row r="2989" spans="2:2" ht="15">
      <c r="B2989"/>
    </row>
    <row r="2990" spans="2:2" ht="15">
      <c r="B2990"/>
    </row>
    <row r="2991" spans="2:2" ht="15">
      <c r="B2991"/>
    </row>
    <row r="2992" spans="2:2" ht="15">
      <c r="B2992"/>
    </row>
    <row r="2993" spans="2:2" ht="15">
      <c r="B2993"/>
    </row>
    <row r="2994" spans="2:2" ht="15">
      <c r="B2994"/>
    </row>
    <row r="2995" spans="2:2" ht="15">
      <c r="B2995"/>
    </row>
    <row r="2996" spans="2:2" ht="15">
      <c r="B2996"/>
    </row>
    <row r="2997" spans="2:2" ht="15">
      <c r="B2997"/>
    </row>
    <row r="2998" spans="2:2" ht="15">
      <c r="B2998"/>
    </row>
    <row r="2999" spans="2:2" ht="15">
      <c r="B2999"/>
    </row>
    <row r="3000" spans="2:2" ht="15">
      <c r="B3000"/>
    </row>
    <row r="3001" spans="2:2" ht="15">
      <c r="B3001"/>
    </row>
    <row r="3002" spans="2:2" ht="15">
      <c r="B3002"/>
    </row>
    <row r="3003" spans="2:2" ht="15">
      <c r="B3003"/>
    </row>
    <row r="3004" spans="2:2" ht="15">
      <c r="B3004"/>
    </row>
    <row r="3005" spans="2:2" ht="15">
      <c r="B3005"/>
    </row>
    <row r="3006" spans="2:2" ht="15">
      <c r="B3006"/>
    </row>
    <row r="3007" spans="2:2" ht="15">
      <c r="B3007"/>
    </row>
    <row r="3008" spans="2:2" ht="15">
      <c r="B3008"/>
    </row>
    <row r="3009" spans="2:2" ht="15">
      <c r="B3009"/>
    </row>
    <row r="3010" spans="2:2" ht="15">
      <c r="B3010"/>
    </row>
    <row r="3011" spans="2:2" ht="15">
      <c r="B3011"/>
    </row>
    <row r="3012" spans="2:2" ht="15">
      <c r="B3012"/>
    </row>
    <row r="3013" spans="2:2" ht="15">
      <c r="B3013"/>
    </row>
    <row r="3014" spans="2:2" ht="15">
      <c r="B3014"/>
    </row>
    <row r="3015" spans="2:2" ht="15">
      <c r="B3015"/>
    </row>
    <row r="3016" spans="2:2" ht="15">
      <c r="B3016"/>
    </row>
    <row r="3017" spans="2:2" ht="15">
      <c r="B3017"/>
    </row>
    <row r="3018" spans="2:2" ht="15">
      <c r="B3018"/>
    </row>
    <row r="3019" spans="2:2" ht="15">
      <c r="B3019"/>
    </row>
    <row r="3020" spans="2:2" ht="15">
      <c r="B3020"/>
    </row>
    <row r="3021" spans="2:2" ht="15">
      <c r="B3021"/>
    </row>
    <row r="3022" spans="2:2" ht="15">
      <c r="B3022"/>
    </row>
    <row r="3023" spans="2:2" ht="15">
      <c r="B3023"/>
    </row>
    <row r="3024" spans="2:2" ht="15">
      <c r="B3024"/>
    </row>
    <row r="3025" spans="2:2" ht="15">
      <c r="B3025"/>
    </row>
    <row r="3026" spans="2:2" ht="15">
      <c r="B3026"/>
    </row>
    <row r="3027" spans="2:2" ht="15">
      <c r="B3027"/>
    </row>
    <row r="3028" spans="2:2" ht="15">
      <c r="B3028"/>
    </row>
    <row r="3029" spans="2:2" ht="15">
      <c r="B3029"/>
    </row>
    <row r="3030" spans="2:2" ht="15">
      <c r="B3030"/>
    </row>
    <row r="3031" spans="2:2" ht="15">
      <c r="B3031"/>
    </row>
    <row r="3032" spans="2:2" ht="15">
      <c r="B3032"/>
    </row>
    <row r="3033" spans="2:2" ht="15">
      <c r="B3033"/>
    </row>
    <row r="3034" spans="2:2" ht="15">
      <c r="B3034"/>
    </row>
    <row r="3035" spans="2:2" ht="15">
      <c r="B3035"/>
    </row>
    <row r="3036" spans="2:2" ht="15">
      <c r="B3036"/>
    </row>
    <row r="3037" spans="2:2" ht="15">
      <c r="B3037"/>
    </row>
    <row r="3038" spans="2:2" ht="15">
      <c r="B3038"/>
    </row>
    <row r="3039" spans="2:2" ht="15">
      <c r="B3039"/>
    </row>
    <row r="3040" spans="2:2" ht="15">
      <c r="B3040"/>
    </row>
    <row r="3041" spans="2:2" ht="15">
      <c r="B3041"/>
    </row>
    <row r="3042" spans="2:2" ht="15">
      <c r="B3042"/>
    </row>
    <row r="3043" spans="2:2" ht="15">
      <c r="B3043"/>
    </row>
    <row r="3044" spans="2:2" ht="15">
      <c r="B3044"/>
    </row>
    <row r="3045" spans="2:2" ht="15">
      <c r="B3045"/>
    </row>
    <row r="3046" spans="2:2" ht="15">
      <c r="B3046"/>
    </row>
    <row r="3047" spans="2:2" ht="15">
      <c r="B3047"/>
    </row>
    <row r="3048" spans="2:2" ht="15">
      <c r="B3048"/>
    </row>
    <row r="3049" spans="2:2" ht="15">
      <c r="B3049"/>
    </row>
    <row r="3050" spans="2:2" ht="15">
      <c r="B3050"/>
    </row>
    <row r="3051" spans="2:2" ht="15">
      <c r="B3051"/>
    </row>
    <row r="3052" spans="2:2" ht="15">
      <c r="B3052"/>
    </row>
    <row r="3053" spans="2:2" ht="15">
      <c r="B3053"/>
    </row>
    <row r="3054" spans="2:2" ht="15">
      <c r="B3054"/>
    </row>
    <row r="3055" spans="2:2" ht="15">
      <c r="B3055"/>
    </row>
    <row r="3056" spans="2:2" ht="15">
      <c r="B3056"/>
    </row>
    <row r="3057" spans="2:2" ht="15">
      <c r="B3057"/>
    </row>
    <row r="3058" spans="2:2" ht="15">
      <c r="B3058"/>
    </row>
    <row r="3059" spans="2:2" ht="15">
      <c r="B3059"/>
    </row>
    <row r="3060" spans="2:2" ht="15">
      <c r="B3060"/>
    </row>
    <row r="3061" spans="2:2" ht="15">
      <c r="B3061"/>
    </row>
    <row r="3062" spans="2:2" ht="15">
      <c r="B3062"/>
    </row>
    <row r="3063" spans="2:2" ht="15">
      <c r="B3063"/>
    </row>
    <row r="3064" spans="2:2" ht="15">
      <c r="B3064"/>
    </row>
    <row r="3065" spans="2:2" ht="15">
      <c r="B3065"/>
    </row>
    <row r="3066" spans="2:2" ht="15">
      <c r="B3066"/>
    </row>
    <row r="3067" spans="2:2" ht="15">
      <c r="B3067"/>
    </row>
    <row r="3068" spans="2:2" ht="15">
      <c r="B3068"/>
    </row>
    <row r="3069" spans="2:2" ht="15">
      <c r="B3069"/>
    </row>
    <row r="3070" spans="2:2" ht="15">
      <c r="B3070"/>
    </row>
    <row r="3071" spans="2:2" ht="15">
      <c r="B3071"/>
    </row>
    <row r="3072" spans="2:2" ht="15">
      <c r="B3072"/>
    </row>
    <row r="3073" spans="2:2" ht="15">
      <c r="B3073"/>
    </row>
    <row r="3074" spans="2:2" ht="15">
      <c r="B3074"/>
    </row>
    <row r="3075" spans="2:2" ht="15">
      <c r="B3075"/>
    </row>
    <row r="3076" spans="2:2" ht="15">
      <c r="B3076"/>
    </row>
    <row r="3077" spans="2:2" ht="15">
      <c r="B3077"/>
    </row>
    <row r="3078" spans="2:2" ht="15">
      <c r="B3078"/>
    </row>
    <row r="3079" spans="2:2" ht="15">
      <c r="B3079"/>
    </row>
    <row r="3080" spans="2:2" ht="15">
      <c r="B3080"/>
    </row>
    <row r="3081" spans="2:2" ht="15">
      <c r="B3081"/>
    </row>
    <row r="3082" spans="2:2" ht="15">
      <c r="B3082"/>
    </row>
    <row r="3083" spans="2:2" ht="15">
      <c r="B3083"/>
    </row>
    <row r="3084" spans="2:2" ht="15">
      <c r="B3084"/>
    </row>
    <row r="3085" spans="2:2" ht="15">
      <c r="B3085"/>
    </row>
    <row r="3086" spans="2:2" ht="15">
      <c r="B3086"/>
    </row>
    <row r="3087" spans="2:2" ht="15">
      <c r="B3087"/>
    </row>
    <row r="3088" spans="2:2" ht="15">
      <c r="B3088"/>
    </row>
    <row r="3089" spans="2:2" ht="15">
      <c r="B3089"/>
    </row>
    <row r="3090" spans="2:2" ht="15">
      <c r="B3090"/>
    </row>
    <row r="3091" spans="2:2" ht="15">
      <c r="B3091"/>
    </row>
    <row r="3092" spans="2:2" ht="15">
      <c r="B3092"/>
    </row>
    <row r="3093" spans="2:2" ht="15">
      <c r="B3093"/>
    </row>
    <row r="3094" spans="2:2" ht="15">
      <c r="B3094"/>
    </row>
    <row r="3095" spans="2:2" ht="15">
      <c r="B3095"/>
    </row>
    <row r="3096" spans="2:2" ht="15">
      <c r="B3096"/>
    </row>
    <row r="3097" spans="2:2" ht="15">
      <c r="B3097"/>
    </row>
    <row r="3098" spans="2:2" ht="15">
      <c r="B3098"/>
    </row>
    <row r="3099" spans="2:2" ht="15">
      <c r="B3099"/>
    </row>
    <row r="3100" spans="2:2" ht="15">
      <c r="B3100"/>
    </row>
    <row r="3101" spans="2:2" ht="15">
      <c r="B3101"/>
    </row>
    <row r="3102" spans="2:2" ht="15">
      <c r="B3102"/>
    </row>
    <row r="3103" spans="2:2" ht="15">
      <c r="B3103"/>
    </row>
    <row r="3104" spans="2:2" ht="15">
      <c r="B3104"/>
    </row>
    <row r="3105" spans="2:2" ht="15">
      <c r="B3105"/>
    </row>
    <row r="3106" spans="2:2" ht="15">
      <c r="B3106"/>
    </row>
    <row r="3107" spans="2:2" ht="15">
      <c r="B3107"/>
    </row>
    <row r="3108" spans="2:2" ht="15">
      <c r="B3108"/>
    </row>
    <row r="3109" spans="2:2" ht="15">
      <c r="B3109"/>
    </row>
    <row r="3110" spans="2:2" ht="15">
      <c r="B3110"/>
    </row>
    <row r="3111" spans="2:2" ht="15">
      <c r="B3111"/>
    </row>
    <row r="3112" spans="2:2" ht="15">
      <c r="B3112"/>
    </row>
    <row r="3113" spans="2:2" ht="15">
      <c r="B3113"/>
    </row>
    <row r="3114" spans="2:2" ht="15">
      <c r="B3114"/>
    </row>
    <row r="3115" spans="2:2" ht="15">
      <c r="B3115"/>
    </row>
    <row r="3116" spans="2:2" ht="15">
      <c r="B3116"/>
    </row>
    <row r="3117" spans="2:2" ht="15">
      <c r="B3117"/>
    </row>
    <row r="3118" spans="2:2" ht="15">
      <c r="B3118"/>
    </row>
    <row r="3119" spans="2:2" ht="15">
      <c r="B3119"/>
    </row>
    <row r="3120" spans="2:2" ht="15">
      <c r="B3120"/>
    </row>
    <row r="3121" spans="2:2" ht="15">
      <c r="B3121"/>
    </row>
    <row r="3122" spans="2:2" ht="15">
      <c r="B3122"/>
    </row>
    <row r="3123" spans="2:2" ht="15">
      <c r="B3123"/>
    </row>
    <row r="3124" spans="2:2" ht="15">
      <c r="B3124"/>
    </row>
    <row r="3125" spans="2:2" ht="15">
      <c r="B3125"/>
    </row>
    <row r="3126" spans="2:2" ht="15">
      <c r="B3126"/>
    </row>
    <row r="3127" spans="2:2" ht="15">
      <c r="B3127"/>
    </row>
    <row r="3128" spans="2:2" ht="15">
      <c r="B3128"/>
    </row>
    <row r="3129" spans="2:2" ht="15">
      <c r="B3129"/>
    </row>
    <row r="3130" spans="2:2" ht="15">
      <c r="B3130"/>
    </row>
    <row r="3131" spans="2:2" ht="15">
      <c r="B3131"/>
    </row>
    <row r="3132" spans="2:2" ht="15">
      <c r="B3132"/>
    </row>
    <row r="3133" spans="2:2" ht="15">
      <c r="B3133"/>
    </row>
    <row r="3134" spans="2:2" ht="15">
      <c r="B3134"/>
    </row>
    <row r="3135" spans="2:2" ht="15">
      <c r="B3135"/>
    </row>
    <row r="3136" spans="2:2" ht="15">
      <c r="B3136"/>
    </row>
    <row r="3137" spans="2:2" ht="15">
      <c r="B3137"/>
    </row>
    <row r="3138" spans="2:2" ht="15">
      <c r="B3138"/>
    </row>
    <row r="3139" spans="2:2" ht="15">
      <c r="B3139"/>
    </row>
    <row r="3140" spans="2:2" ht="15">
      <c r="B3140"/>
    </row>
    <row r="3141" spans="2:2" ht="15">
      <c r="B3141"/>
    </row>
    <row r="3142" spans="2:2" ht="15">
      <c r="B3142"/>
    </row>
    <row r="3143" spans="2:2" ht="15">
      <c r="B3143"/>
    </row>
    <row r="3144" spans="2:2" ht="15">
      <c r="B3144"/>
    </row>
    <row r="3145" spans="2:2" ht="15">
      <c r="B3145"/>
    </row>
    <row r="3146" spans="2:2" ht="15">
      <c r="B3146"/>
    </row>
    <row r="3147" spans="2:2" ht="15">
      <c r="B3147"/>
    </row>
    <row r="3148" spans="2:2" ht="15">
      <c r="B3148"/>
    </row>
    <row r="3149" spans="2:2" ht="15">
      <c r="B3149"/>
    </row>
    <row r="3150" spans="2:2" ht="15">
      <c r="B3150"/>
    </row>
    <row r="3151" spans="2:2" ht="15">
      <c r="B3151"/>
    </row>
    <row r="3152" spans="2:2" ht="15">
      <c r="B3152"/>
    </row>
    <row r="3153" spans="2:2" ht="15">
      <c r="B3153"/>
    </row>
    <row r="3154" spans="2:2" ht="15">
      <c r="B3154"/>
    </row>
    <row r="3155" spans="2:2" ht="15">
      <c r="B3155"/>
    </row>
    <row r="3156" spans="2:2" ht="15">
      <c r="B3156"/>
    </row>
    <row r="3157" spans="2:2" ht="15">
      <c r="B3157"/>
    </row>
    <row r="3158" spans="2:2" ht="15">
      <c r="B3158"/>
    </row>
    <row r="3159" spans="2:2" ht="15">
      <c r="B3159"/>
    </row>
    <row r="3160" spans="2:2" ht="15">
      <c r="B3160"/>
    </row>
    <row r="3161" spans="2:2" ht="15">
      <c r="B3161"/>
    </row>
    <row r="3162" spans="2:2" ht="15">
      <c r="B3162"/>
    </row>
    <row r="3163" spans="2:2" ht="15">
      <c r="B3163"/>
    </row>
    <row r="3164" spans="2:2" ht="15">
      <c r="B3164"/>
    </row>
    <row r="3165" spans="2:2" ht="15">
      <c r="B3165"/>
    </row>
    <row r="3166" spans="2:2" ht="15">
      <c r="B3166"/>
    </row>
    <row r="3167" spans="2:2" ht="15">
      <c r="B3167"/>
    </row>
    <row r="3168" spans="2:2" ht="15">
      <c r="B3168"/>
    </row>
    <row r="3169" spans="2:2" ht="15">
      <c r="B3169"/>
    </row>
    <row r="3170" spans="2:2" ht="15">
      <c r="B3170"/>
    </row>
    <row r="3171" spans="2:2" ht="15">
      <c r="B3171"/>
    </row>
    <row r="3172" spans="2:2" ht="15">
      <c r="B3172"/>
    </row>
    <row r="3173" spans="2:2" ht="15">
      <c r="B3173"/>
    </row>
    <row r="3174" spans="2:2" ht="15">
      <c r="B3174"/>
    </row>
    <row r="3175" spans="2:2" ht="15">
      <c r="B3175"/>
    </row>
    <row r="3176" spans="2:2" ht="15">
      <c r="B3176"/>
    </row>
    <row r="3177" spans="2:2" ht="15">
      <c r="B3177"/>
    </row>
    <row r="3178" spans="2:2" ht="15">
      <c r="B3178"/>
    </row>
    <row r="3179" spans="2:2" ht="15">
      <c r="B3179"/>
    </row>
    <row r="3180" spans="2:2" ht="15">
      <c r="B3180"/>
    </row>
    <row r="3181" spans="2:2" ht="15">
      <c r="B3181"/>
    </row>
    <row r="3182" spans="2:2" ht="15">
      <c r="B3182"/>
    </row>
    <row r="3183" spans="2:2" ht="15">
      <c r="B3183"/>
    </row>
    <row r="3184" spans="2:2" ht="15">
      <c r="B3184"/>
    </row>
    <row r="3185" spans="2:2" ht="15">
      <c r="B3185"/>
    </row>
    <row r="3186" spans="2:2" ht="15">
      <c r="B3186"/>
    </row>
    <row r="3187" spans="2:2" ht="15">
      <c r="B3187"/>
    </row>
    <row r="3188" spans="2:2" ht="15">
      <c r="B3188"/>
    </row>
    <row r="3189" spans="2:2" ht="15">
      <c r="B3189"/>
    </row>
    <row r="3190" spans="2:2" ht="15">
      <c r="B3190"/>
    </row>
    <row r="3191" spans="2:2" ht="15">
      <c r="B3191"/>
    </row>
    <row r="3192" spans="2:2" ht="15">
      <c r="B3192"/>
    </row>
    <row r="3193" spans="2:2" ht="15">
      <c r="B3193"/>
    </row>
    <row r="3194" spans="2:2" ht="15">
      <c r="B3194"/>
    </row>
    <row r="3195" spans="2:2" ht="15">
      <c r="B3195"/>
    </row>
    <row r="3196" spans="2:2" ht="15">
      <c r="B3196"/>
    </row>
    <row r="3197" spans="2:2" ht="15">
      <c r="B3197"/>
    </row>
    <row r="3198" spans="2:2" ht="15">
      <c r="B3198"/>
    </row>
    <row r="3199" spans="2:2" ht="15">
      <c r="B3199"/>
    </row>
    <row r="3200" spans="2:2" ht="15">
      <c r="B3200"/>
    </row>
    <row r="3201" spans="2:2" ht="15">
      <c r="B3201"/>
    </row>
    <row r="3202" spans="2:2" ht="15">
      <c r="B3202"/>
    </row>
    <row r="3203" spans="2:2" ht="15">
      <c r="B3203"/>
    </row>
    <row r="3204" spans="2:2" ht="15">
      <c r="B3204"/>
    </row>
    <row r="3205" spans="2:2" ht="15">
      <c r="B3205"/>
    </row>
    <row r="3206" spans="2:2" ht="15">
      <c r="B3206"/>
    </row>
    <row r="3207" spans="2:2" ht="15">
      <c r="B3207"/>
    </row>
    <row r="3208" spans="2:2" ht="15">
      <c r="B3208"/>
    </row>
    <row r="3209" spans="2:2" ht="15">
      <c r="B3209"/>
    </row>
    <row r="3210" spans="2:2" ht="15">
      <c r="B3210"/>
    </row>
    <row r="3211" spans="2:2" ht="15">
      <c r="B3211"/>
    </row>
    <row r="3212" spans="2:2" ht="15">
      <c r="B3212"/>
    </row>
    <row r="3213" spans="2:2" ht="15">
      <c r="B3213"/>
    </row>
    <row r="3214" spans="2:2" ht="15">
      <c r="B3214"/>
    </row>
    <row r="3215" spans="2:2" ht="15">
      <c r="B3215"/>
    </row>
    <row r="3216" spans="2:2" ht="15">
      <c r="B3216"/>
    </row>
    <row r="3217" spans="2:2" ht="15">
      <c r="B3217"/>
    </row>
    <row r="3218" spans="2:2" ht="15">
      <c r="B3218"/>
    </row>
    <row r="3219" spans="2:2" ht="15">
      <c r="B3219"/>
    </row>
    <row r="3220" spans="2:2" ht="15">
      <c r="B3220"/>
    </row>
    <row r="3221" spans="2:2" ht="15">
      <c r="B3221"/>
    </row>
    <row r="3222" spans="2:2" ht="15">
      <c r="B3222"/>
    </row>
    <row r="3223" spans="2:2" ht="15">
      <c r="B3223"/>
    </row>
    <row r="3224" spans="2:2" ht="15">
      <c r="B3224"/>
    </row>
    <row r="3225" spans="2:2" ht="15">
      <c r="B3225"/>
    </row>
    <row r="3226" spans="2:2" ht="15">
      <c r="B3226"/>
    </row>
    <row r="3227" spans="2:2" ht="15">
      <c r="B3227"/>
    </row>
    <row r="3228" spans="2:2" ht="15">
      <c r="B3228"/>
    </row>
    <row r="3229" spans="2:2" ht="15">
      <c r="B3229"/>
    </row>
    <row r="3230" spans="2:2" ht="15">
      <c r="B3230"/>
    </row>
    <row r="3231" spans="2:2" ht="15">
      <c r="B3231"/>
    </row>
    <row r="3232" spans="2:2" ht="15">
      <c r="B3232"/>
    </row>
    <row r="3233" spans="2:2" ht="15">
      <c r="B3233"/>
    </row>
    <row r="3234" spans="2:2" ht="15">
      <c r="B3234"/>
    </row>
    <row r="3235" spans="2:2" ht="15">
      <c r="B3235"/>
    </row>
    <row r="3236" spans="2:2" ht="15">
      <c r="B3236"/>
    </row>
    <row r="3237" spans="2:2" ht="15">
      <c r="B3237"/>
    </row>
    <row r="3238" spans="2:2" ht="15">
      <c r="B3238"/>
    </row>
    <row r="3239" spans="2:2" ht="15">
      <c r="B3239"/>
    </row>
    <row r="3240" spans="2:2" ht="15">
      <c r="B3240"/>
    </row>
    <row r="3241" spans="2:2" ht="15">
      <c r="B3241"/>
    </row>
    <row r="3242" spans="2:2" ht="15">
      <c r="B3242"/>
    </row>
    <row r="3243" spans="2:2" ht="15">
      <c r="B3243"/>
    </row>
    <row r="3244" spans="2:2" ht="15">
      <c r="B3244"/>
    </row>
    <row r="3245" spans="2:2" ht="15">
      <c r="B3245"/>
    </row>
    <row r="3246" spans="2:2" ht="15">
      <c r="B3246"/>
    </row>
    <row r="3247" spans="2:2" ht="15">
      <c r="B3247"/>
    </row>
    <row r="3248" spans="2:2" ht="15">
      <c r="B3248"/>
    </row>
    <row r="3249" spans="2:2" ht="15">
      <c r="B3249"/>
    </row>
    <row r="3250" spans="2:2" ht="15">
      <c r="B3250"/>
    </row>
    <row r="3251" spans="2:2" ht="15">
      <c r="B3251"/>
    </row>
    <row r="3252" spans="2:2" ht="15">
      <c r="B3252"/>
    </row>
    <row r="3253" spans="2:2" ht="15">
      <c r="B3253"/>
    </row>
    <row r="3254" spans="2:2" ht="15">
      <c r="B3254"/>
    </row>
    <row r="3255" spans="2:2" ht="15">
      <c r="B3255"/>
    </row>
    <row r="3256" spans="2:2" ht="15">
      <c r="B3256"/>
    </row>
    <row r="3257" spans="2:2" ht="15">
      <c r="B3257"/>
    </row>
    <row r="3258" spans="2:2" ht="15">
      <c r="B3258"/>
    </row>
    <row r="3259" spans="2:2" ht="15">
      <c r="B3259"/>
    </row>
    <row r="3260" spans="2:2" ht="15">
      <c r="B3260"/>
    </row>
    <row r="3261" spans="2:2" ht="15">
      <c r="B3261"/>
    </row>
    <row r="3262" spans="2:2" ht="15">
      <c r="B3262"/>
    </row>
    <row r="3263" spans="2:2" ht="15">
      <c r="B3263"/>
    </row>
    <row r="3264" spans="2:2" ht="15">
      <c r="B3264"/>
    </row>
    <row r="3265" spans="2:2" ht="15">
      <c r="B3265"/>
    </row>
    <row r="3266" spans="2:2" ht="15">
      <c r="B3266"/>
    </row>
    <row r="3267" spans="2:2" ht="15">
      <c r="B3267"/>
    </row>
    <row r="3268" spans="2:2" ht="15">
      <c r="B3268"/>
    </row>
    <row r="3269" spans="2:2" ht="15">
      <c r="B3269"/>
    </row>
    <row r="3270" spans="2:2" ht="15">
      <c r="B3270"/>
    </row>
    <row r="3271" spans="2:2" ht="15">
      <c r="B3271"/>
    </row>
    <row r="3272" spans="2:2" ht="15">
      <c r="B3272"/>
    </row>
    <row r="3273" spans="2:2" ht="15">
      <c r="B3273"/>
    </row>
    <row r="3274" spans="2:2" ht="15">
      <c r="B3274"/>
    </row>
    <row r="3275" spans="2:2" ht="15">
      <c r="B3275"/>
    </row>
    <row r="3276" spans="2:2" ht="15">
      <c r="B3276"/>
    </row>
    <row r="3277" spans="2:2" ht="15">
      <c r="B3277"/>
    </row>
    <row r="3278" spans="2:2" ht="15">
      <c r="B3278"/>
    </row>
    <row r="3279" spans="2:2" ht="15">
      <c r="B3279"/>
    </row>
    <row r="3280" spans="2:2" ht="15">
      <c r="B3280"/>
    </row>
    <row r="3281" spans="2:2" ht="15">
      <c r="B3281"/>
    </row>
    <row r="3282" spans="2:2" ht="15">
      <c r="B3282"/>
    </row>
    <row r="3283" spans="2:2" ht="15">
      <c r="B3283"/>
    </row>
    <row r="3284" spans="2:2" ht="15">
      <c r="B3284"/>
    </row>
    <row r="3285" spans="2:2" ht="15">
      <c r="B3285"/>
    </row>
    <row r="3286" spans="2:2" ht="15">
      <c r="B3286"/>
    </row>
    <row r="3287" spans="2:2" ht="15">
      <c r="B3287"/>
    </row>
    <row r="3288" spans="2:2" ht="15">
      <c r="B3288"/>
    </row>
    <row r="3289" spans="2:2" ht="15">
      <c r="B3289"/>
    </row>
    <row r="3290" spans="2:2" ht="15">
      <c r="B3290"/>
    </row>
    <row r="3291" spans="2:2" ht="15">
      <c r="B3291"/>
    </row>
    <row r="3292" spans="2:2" ht="15">
      <c r="B3292"/>
    </row>
    <row r="3293" spans="2:2" ht="15">
      <c r="B3293"/>
    </row>
    <row r="3294" spans="2:2" ht="15">
      <c r="B3294"/>
    </row>
    <row r="3295" spans="2:2" ht="15">
      <c r="B3295"/>
    </row>
    <row r="3296" spans="2:2" ht="15">
      <c r="B3296"/>
    </row>
    <row r="3297" spans="2:2" ht="15">
      <c r="B3297"/>
    </row>
    <row r="3298" spans="2:2" ht="15">
      <c r="B3298"/>
    </row>
    <row r="3299" spans="2:2" ht="15">
      <c r="B3299"/>
    </row>
    <row r="3300" spans="2:2" ht="15">
      <c r="B3300"/>
    </row>
    <row r="3301" spans="2:2" ht="15">
      <c r="B3301"/>
    </row>
    <row r="3302" spans="2:2" ht="15">
      <c r="B3302"/>
    </row>
    <row r="3303" spans="2:2" ht="15">
      <c r="B3303"/>
    </row>
    <row r="3304" spans="2:2" ht="15">
      <c r="B3304"/>
    </row>
    <row r="3305" spans="2:2" ht="15">
      <c r="B3305"/>
    </row>
    <row r="3306" spans="2:2" ht="15">
      <c r="B3306"/>
    </row>
    <row r="3307" spans="2:2" ht="15">
      <c r="B3307"/>
    </row>
    <row r="3308" spans="2:2" ht="15">
      <c r="B3308"/>
    </row>
    <row r="3309" spans="2:2" ht="15">
      <c r="B3309"/>
    </row>
    <row r="3310" spans="2:2" ht="15">
      <c r="B3310"/>
    </row>
    <row r="3311" spans="2:2" ht="15">
      <c r="B3311"/>
    </row>
    <row r="3312" spans="2:2" ht="15">
      <c r="B3312"/>
    </row>
    <row r="3313" spans="2:2" ht="15">
      <c r="B3313"/>
    </row>
    <row r="3314" spans="2:2" ht="15">
      <c r="B3314"/>
    </row>
    <row r="3315" spans="2:2" ht="15">
      <c r="B3315"/>
    </row>
    <row r="3316" spans="2:2" ht="15">
      <c r="B3316"/>
    </row>
    <row r="3317" spans="2:2" ht="15">
      <c r="B3317"/>
    </row>
    <row r="3318" spans="2:2" ht="15">
      <c r="B3318"/>
    </row>
    <row r="3319" spans="2:2" ht="15">
      <c r="B3319"/>
    </row>
    <row r="3320" spans="2:2" ht="15">
      <c r="B3320"/>
    </row>
    <row r="3321" spans="2:2" ht="15">
      <c r="B3321"/>
    </row>
    <row r="3322" spans="2:2" ht="15">
      <c r="B3322"/>
    </row>
    <row r="3323" spans="2:2" ht="15">
      <c r="B3323"/>
    </row>
    <row r="3324" spans="2:2" ht="15">
      <c r="B3324"/>
    </row>
    <row r="3325" spans="2:2" ht="15">
      <c r="B3325"/>
    </row>
    <row r="3326" spans="2:2" ht="15">
      <c r="B3326"/>
    </row>
    <row r="3327" spans="2:2" ht="15">
      <c r="B3327"/>
    </row>
    <row r="3328" spans="2:2" ht="15">
      <c r="B3328"/>
    </row>
    <row r="3329" spans="2:2" ht="15">
      <c r="B3329"/>
    </row>
    <row r="3330" spans="2:2" ht="15">
      <c r="B3330"/>
    </row>
    <row r="3331" spans="2:2" ht="15">
      <c r="B3331"/>
    </row>
    <row r="3332" spans="2:2" ht="15">
      <c r="B3332"/>
    </row>
    <row r="3333" spans="2:2" ht="15">
      <c r="B3333"/>
    </row>
    <row r="3334" spans="2:2" ht="15">
      <c r="B3334"/>
    </row>
    <row r="3335" spans="2:2" ht="15">
      <c r="B3335"/>
    </row>
    <row r="3336" spans="2:2" ht="15">
      <c r="B3336"/>
    </row>
    <row r="3337" spans="2:2" ht="15">
      <c r="B3337"/>
    </row>
    <row r="3338" spans="2:2" ht="15">
      <c r="B3338"/>
    </row>
    <row r="3339" spans="2:2" ht="15">
      <c r="B3339"/>
    </row>
    <row r="3340" spans="2:2" ht="15">
      <c r="B3340"/>
    </row>
    <row r="3341" spans="2:2" ht="15">
      <c r="B3341"/>
    </row>
    <row r="3342" spans="2:2" ht="15">
      <c r="B3342"/>
    </row>
    <row r="3343" spans="2:2" ht="15">
      <c r="B3343"/>
    </row>
    <row r="3344" spans="2:2" ht="15">
      <c r="B3344"/>
    </row>
    <row r="3345" spans="2:2" ht="15">
      <c r="B3345"/>
    </row>
    <row r="3346" spans="2:2" ht="15">
      <c r="B3346"/>
    </row>
    <row r="3347" spans="2:2" ht="15">
      <c r="B3347"/>
    </row>
    <row r="3348" spans="2:2" ht="15">
      <c r="B3348"/>
    </row>
    <row r="3349" spans="2:2" ht="15">
      <c r="B3349"/>
    </row>
    <row r="3350" spans="2:2" ht="15">
      <c r="B3350"/>
    </row>
    <row r="3351" spans="2:2" ht="15">
      <c r="B3351"/>
    </row>
    <row r="3352" spans="2:2" ht="15">
      <c r="B3352"/>
    </row>
    <row r="3353" spans="2:2" ht="15">
      <c r="B3353"/>
    </row>
    <row r="3354" spans="2:2" ht="15">
      <c r="B3354"/>
    </row>
    <row r="3355" spans="2:2" ht="15">
      <c r="B3355"/>
    </row>
    <row r="3356" spans="2:2" ht="15">
      <c r="B3356"/>
    </row>
    <row r="3357" spans="2:2" ht="15">
      <c r="B3357"/>
    </row>
    <row r="3358" spans="2:2" ht="15">
      <c r="B3358"/>
    </row>
    <row r="3359" spans="2:2" ht="15">
      <c r="B3359"/>
    </row>
    <row r="3360" spans="2:2" ht="15">
      <c r="B3360"/>
    </row>
    <row r="3361" spans="2:2" ht="15">
      <c r="B3361"/>
    </row>
    <row r="3362" spans="2:2" ht="15">
      <c r="B3362"/>
    </row>
    <row r="3363" spans="2:2" ht="15">
      <c r="B3363"/>
    </row>
    <row r="3364" spans="2:2" ht="15">
      <c r="B3364"/>
    </row>
    <row r="3365" spans="2:2" ht="15">
      <c r="B3365"/>
    </row>
    <row r="3366" spans="2:2" ht="15">
      <c r="B3366"/>
    </row>
    <row r="3367" spans="2:2" ht="15">
      <c r="B3367"/>
    </row>
    <row r="3368" spans="2:2" ht="15">
      <c r="B3368"/>
    </row>
    <row r="3369" spans="2:2" ht="15">
      <c r="B3369"/>
    </row>
    <row r="3370" spans="2:2" ht="15">
      <c r="B3370"/>
    </row>
    <row r="3371" spans="2:2" ht="15">
      <c r="B3371"/>
    </row>
    <row r="3372" spans="2:2" ht="15">
      <c r="B3372"/>
    </row>
    <row r="3373" spans="2:2" ht="15">
      <c r="B3373"/>
    </row>
    <row r="3374" spans="2:2" ht="15">
      <c r="B3374"/>
    </row>
    <row r="3375" spans="2:2" ht="15">
      <c r="B3375"/>
    </row>
    <row r="3376" spans="2:2" ht="15">
      <c r="B3376"/>
    </row>
    <row r="3377" spans="2:2" ht="15">
      <c r="B3377"/>
    </row>
    <row r="3378" spans="2:2" ht="15">
      <c r="B3378"/>
    </row>
    <row r="3379" spans="2:2" ht="15">
      <c r="B3379"/>
    </row>
    <row r="3380" spans="2:2" ht="15">
      <c r="B3380"/>
    </row>
    <row r="3381" spans="2:2" ht="15">
      <c r="B3381"/>
    </row>
    <row r="3382" spans="2:2" ht="15">
      <c r="B3382"/>
    </row>
    <row r="3383" spans="2:2" ht="15">
      <c r="B3383"/>
    </row>
    <row r="3384" spans="2:2" ht="15">
      <c r="B3384"/>
    </row>
    <row r="3385" spans="2:2" ht="15">
      <c r="B3385"/>
    </row>
    <row r="3386" spans="2:2" ht="15">
      <c r="B3386"/>
    </row>
    <row r="3387" spans="2:2" ht="15">
      <c r="B3387"/>
    </row>
    <row r="3388" spans="2:2" ht="15">
      <c r="B3388"/>
    </row>
    <row r="3389" spans="2:2" ht="15">
      <c r="B3389"/>
    </row>
    <row r="3390" spans="2:2" ht="15">
      <c r="B3390"/>
    </row>
    <row r="3391" spans="2:2" ht="15">
      <c r="B3391"/>
    </row>
    <row r="3392" spans="2:2" ht="15">
      <c r="B3392"/>
    </row>
    <row r="3393" spans="2:2" ht="15">
      <c r="B3393"/>
    </row>
    <row r="3394" spans="2:2" ht="15">
      <c r="B3394"/>
    </row>
    <row r="3395" spans="2:2" ht="15">
      <c r="B3395"/>
    </row>
    <row r="3396" spans="2:2" ht="15">
      <c r="B3396"/>
    </row>
    <row r="3397" spans="2:2" ht="15">
      <c r="B3397"/>
    </row>
    <row r="3398" spans="2:2" ht="15">
      <c r="B3398"/>
    </row>
    <row r="3399" spans="2:2" ht="15">
      <c r="B3399"/>
    </row>
    <row r="3400" spans="2:2" ht="15">
      <c r="B3400"/>
    </row>
    <row r="3401" spans="2:2" ht="15">
      <c r="B3401"/>
    </row>
    <row r="3402" spans="2:2" ht="15">
      <c r="B3402"/>
    </row>
    <row r="3403" spans="2:2" ht="15">
      <c r="B3403"/>
    </row>
    <row r="3404" spans="2:2" ht="15">
      <c r="B3404"/>
    </row>
    <row r="3405" spans="2:2" ht="15">
      <c r="B3405"/>
    </row>
    <row r="3406" spans="2:2" ht="15">
      <c r="B3406"/>
    </row>
    <row r="3407" spans="2:2" ht="15">
      <c r="B3407"/>
    </row>
    <row r="3408" spans="2:2" ht="15">
      <c r="B3408"/>
    </row>
    <row r="3409" spans="2:2" ht="15">
      <c r="B3409"/>
    </row>
    <row r="3410" spans="2:2" ht="15">
      <c r="B3410"/>
    </row>
    <row r="3411" spans="2:2" ht="15">
      <c r="B3411"/>
    </row>
    <row r="3412" spans="2:2" ht="15">
      <c r="B3412"/>
    </row>
    <row r="3413" spans="2:2" ht="15">
      <c r="B3413"/>
    </row>
    <row r="3414" spans="2:2" ht="15">
      <c r="B3414"/>
    </row>
    <row r="3415" spans="2:2" ht="15">
      <c r="B3415"/>
    </row>
    <row r="3416" spans="2:2" ht="15">
      <c r="B3416"/>
    </row>
    <row r="3417" spans="2:2" ht="15">
      <c r="B3417"/>
    </row>
    <row r="3418" spans="2:2" ht="15">
      <c r="B3418"/>
    </row>
    <row r="3419" spans="2:2" ht="15">
      <c r="B3419"/>
    </row>
    <row r="3420" spans="2:2" ht="15">
      <c r="B3420"/>
    </row>
    <row r="3421" spans="2:2" ht="15">
      <c r="B3421"/>
    </row>
    <row r="3422" spans="2:2" ht="15">
      <c r="B3422"/>
    </row>
    <row r="3423" spans="2:2" ht="15">
      <c r="B3423"/>
    </row>
    <row r="3424" spans="2:2" ht="15">
      <c r="B3424"/>
    </row>
    <row r="3425" spans="2:2" ht="15">
      <c r="B3425"/>
    </row>
    <row r="3426" spans="2:2" ht="15">
      <c r="B3426"/>
    </row>
    <row r="3427" spans="2:2" ht="15">
      <c r="B3427"/>
    </row>
    <row r="3428" spans="2:2" ht="15">
      <c r="B3428"/>
    </row>
    <row r="3429" spans="2:2" ht="15">
      <c r="B3429"/>
    </row>
    <row r="3430" spans="2:2" ht="15">
      <c r="B3430"/>
    </row>
    <row r="3431" spans="2:2" ht="15">
      <c r="B3431"/>
    </row>
    <row r="3432" spans="2:2" ht="15">
      <c r="B3432"/>
    </row>
    <row r="3433" spans="2:2" ht="15">
      <c r="B3433"/>
    </row>
    <row r="3434" spans="2:2" ht="15">
      <c r="B3434"/>
    </row>
    <row r="3435" spans="2:2" ht="15">
      <c r="B3435"/>
    </row>
    <row r="3436" spans="2:2" ht="15">
      <c r="B3436"/>
    </row>
    <row r="3437" spans="2:2" ht="15">
      <c r="B3437"/>
    </row>
    <row r="3438" spans="2:2" ht="15">
      <c r="B3438"/>
    </row>
    <row r="3439" spans="2:2" ht="15">
      <c r="B3439"/>
    </row>
    <row r="3440" spans="2:2" ht="15">
      <c r="B3440"/>
    </row>
    <row r="3441" spans="2:2" ht="15">
      <c r="B3441"/>
    </row>
    <row r="3442" spans="2:2" ht="15">
      <c r="B3442"/>
    </row>
    <row r="3443" spans="2:2" ht="15">
      <c r="B3443"/>
    </row>
    <row r="3444" spans="2:2" ht="15">
      <c r="B3444"/>
    </row>
    <row r="3445" spans="2:2" ht="15">
      <c r="B3445"/>
    </row>
    <row r="3446" spans="2:2" ht="15">
      <c r="B3446"/>
    </row>
    <row r="3447" spans="2:2" ht="15">
      <c r="B3447"/>
    </row>
    <row r="3448" spans="2:2" ht="15">
      <c r="B3448"/>
    </row>
    <row r="3449" spans="2:2" ht="15">
      <c r="B3449"/>
    </row>
    <row r="3450" spans="2:2" ht="15">
      <c r="B3450"/>
    </row>
    <row r="3451" spans="2:2" ht="15">
      <c r="B3451"/>
    </row>
    <row r="3452" spans="2:2" ht="15">
      <c r="B3452"/>
    </row>
    <row r="3453" spans="2:2" ht="15">
      <c r="B3453"/>
    </row>
    <row r="3454" spans="2:2" ht="15">
      <c r="B3454"/>
    </row>
    <row r="3455" spans="2:2" ht="15">
      <c r="B3455"/>
    </row>
    <row r="3456" spans="2:2" ht="15">
      <c r="B3456"/>
    </row>
    <row r="3457" spans="2:2" ht="15">
      <c r="B3457"/>
    </row>
    <row r="3458" spans="2:2" ht="15">
      <c r="B3458"/>
    </row>
    <row r="3459" spans="2:2" ht="15">
      <c r="B3459"/>
    </row>
    <row r="3460" spans="2:2" ht="15">
      <c r="B3460"/>
    </row>
    <row r="3461" spans="2:2" ht="15">
      <c r="B3461"/>
    </row>
    <row r="3462" spans="2:2" ht="15">
      <c r="B3462"/>
    </row>
    <row r="3463" spans="2:2" ht="15">
      <c r="B3463"/>
    </row>
    <row r="3464" spans="2:2" ht="15">
      <c r="B3464"/>
    </row>
    <row r="3465" spans="2:2" ht="15">
      <c r="B3465"/>
    </row>
    <row r="3466" spans="2:2" ht="15">
      <c r="B3466"/>
    </row>
    <row r="3467" spans="2:2" ht="15">
      <c r="B3467"/>
    </row>
    <row r="3468" spans="2:2" ht="15">
      <c r="B3468"/>
    </row>
    <row r="3469" spans="2:2" ht="15">
      <c r="B3469"/>
    </row>
    <row r="3470" spans="2:2" ht="15">
      <c r="B3470"/>
    </row>
    <row r="3471" spans="2:2" ht="15">
      <c r="B3471"/>
    </row>
    <row r="3472" spans="2:2" ht="15">
      <c r="B3472"/>
    </row>
    <row r="3473" spans="2:2" ht="15">
      <c r="B3473"/>
    </row>
    <row r="3474" spans="2:2" ht="15">
      <c r="B3474"/>
    </row>
    <row r="3475" spans="2:2" ht="15">
      <c r="B3475"/>
    </row>
    <row r="3476" spans="2:2" ht="15">
      <c r="B3476"/>
    </row>
    <row r="3477" spans="2:2" ht="15">
      <c r="B3477"/>
    </row>
    <row r="3478" spans="2:2" ht="15">
      <c r="B3478"/>
    </row>
    <row r="3479" spans="2:2" ht="15">
      <c r="B3479"/>
    </row>
    <row r="3480" spans="2:2" ht="15">
      <c r="B3480"/>
    </row>
    <row r="3481" spans="2:2" ht="15">
      <c r="B3481"/>
    </row>
    <row r="3482" spans="2:2" ht="15">
      <c r="B3482"/>
    </row>
    <row r="3483" spans="2:2" ht="15">
      <c r="B3483"/>
    </row>
    <row r="3484" spans="2:2" ht="15">
      <c r="B3484"/>
    </row>
    <row r="3485" spans="2:2" ht="15">
      <c r="B3485"/>
    </row>
    <row r="3486" spans="2:2" ht="15">
      <c r="B3486"/>
    </row>
    <row r="3487" spans="2:2" ht="15">
      <c r="B3487"/>
    </row>
    <row r="3488" spans="2:2" ht="15">
      <c r="B3488"/>
    </row>
    <row r="3489" spans="2:2" ht="15">
      <c r="B3489"/>
    </row>
    <row r="3490" spans="2:2" ht="15">
      <c r="B3490"/>
    </row>
    <row r="3491" spans="2:2" ht="15">
      <c r="B3491"/>
    </row>
    <row r="3492" spans="2:2" ht="15">
      <c r="B3492"/>
    </row>
    <row r="3493" spans="2:2" ht="15">
      <c r="B3493"/>
    </row>
    <row r="3494" spans="2:2" ht="15">
      <c r="B3494"/>
    </row>
    <row r="3495" spans="2:2" ht="15">
      <c r="B3495"/>
    </row>
    <row r="3496" spans="2:2" ht="15">
      <c r="B3496"/>
    </row>
    <row r="3497" spans="2:2" ht="15">
      <c r="B3497"/>
    </row>
    <row r="3498" spans="2:2" ht="15">
      <c r="B3498"/>
    </row>
    <row r="3499" spans="2:2" ht="15">
      <c r="B3499"/>
    </row>
    <row r="3500" spans="2:2" ht="15">
      <c r="B3500"/>
    </row>
    <row r="3501" spans="2:2" ht="15">
      <c r="B3501"/>
    </row>
    <row r="3502" spans="2:2" ht="15">
      <c r="B3502"/>
    </row>
    <row r="3503" spans="2:2" ht="15">
      <c r="B3503"/>
    </row>
    <row r="3504" spans="2:2" ht="15">
      <c r="B3504"/>
    </row>
    <row r="3505" spans="2:2" ht="15">
      <c r="B3505"/>
    </row>
    <row r="3506" spans="2:2" ht="15">
      <c r="B3506"/>
    </row>
    <row r="3507" spans="2:2" ht="15">
      <c r="B3507"/>
    </row>
    <row r="3508" spans="2:2" ht="15">
      <c r="B3508"/>
    </row>
    <row r="3509" spans="2:2" ht="15">
      <c r="B3509"/>
    </row>
    <row r="3510" spans="2:2" ht="15">
      <c r="B3510"/>
    </row>
    <row r="3511" spans="2:2" ht="15">
      <c r="B3511"/>
    </row>
    <row r="3512" spans="2:2" ht="15">
      <c r="B3512"/>
    </row>
    <row r="3513" spans="2:2" ht="15">
      <c r="B3513"/>
    </row>
    <row r="3514" spans="2:2" ht="15">
      <c r="B3514"/>
    </row>
    <row r="3515" spans="2:2" ht="15">
      <c r="B3515"/>
    </row>
    <row r="3516" spans="2:2" ht="15">
      <c r="B3516"/>
    </row>
    <row r="3517" spans="2:2" ht="15">
      <c r="B3517"/>
    </row>
    <row r="3518" spans="2:2" ht="15">
      <c r="B3518"/>
    </row>
    <row r="3519" spans="2:2" ht="15">
      <c r="B3519"/>
    </row>
    <row r="3520" spans="2:2" ht="15">
      <c r="B3520"/>
    </row>
    <row r="3521" spans="2:2" ht="15">
      <c r="B3521"/>
    </row>
    <row r="3522" spans="2:2" ht="15">
      <c r="B3522"/>
    </row>
    <row r="3523" spans="2:2" ht="15">
      <c r="B3523"/>
    </row>
    <row r="3524" spans="2:2" ht="15">
      <c r="B3524"/>
    </row>
    <row r="3525" spans="2:2" ht="15">
      <c r="B3525"/>
    </row>
    <row r="3526" spans="2:2" ht="15">
      <c r="B3526"/>
    </row>
    <row r="3527" spans="2:2" ht="15">
      <c r="B3527"/>
    </row>
    <row r="3528" spans="2:2" ht="15">
      <c r="B3528"/>
    </row>
    <row r="3529" spans="2:2" ht="15">
      <c r="B3529"/>
    </row>
    <row r="3530" spans="2:2" ht="15">
      <c r="B3530"/>
    </row>
    <row r="3531" spans="2:2" ht="15">
      <c r="B3531"/>
    </row>
    <row r="3532" spans="2:2" ht="15">
      <c r="B3532"/>
    </row>
    <row r="3533" spans="2:2" ht="15">
      <c r="B3533"/>
    </row>
    <row r="3534" spans="2:2" ht="15">
      <c r="B3534"/>
    </row>
    <row r="3535" spans="2:2" ht="15">
      <c r="B3535"/>
    </row>
    <row r="3536" spans="2:2" ht="15">
      <c r="B3536"/>
    </row>
    <row r="3537" spans="2:2" ht="15">
      <c r="B3537"/>
    </row>
    <row r="3538" spans="2:2" ht="15">
      <c r="B3538"/>
    </row>
    <row r="3539" spans="2:2" ht="15">
      <c r="B3539"/>
    </row>
    <row r="3540" spans="2:2" ht="15">
      <c r="B3540"/>
    </row>
    <row r="3541" spans="2:2" ht="15">
      <c r="B3541"/>
    </row>
    <row r="3542" spans="2:2" ht="15">
      <c r="B3542"/>
    </row>
    <row r="3543" spans="2:2" ht="15">
      <c r="B3543"/>
    </row>
    <row r="3544" spans="2:2" ht="15">
      <c r="B3544"/>
    </row>
    <row r="3545" spans="2:2" ht="15">
      <c r="B3545"/>
    </row>
    <row r="3546" spans="2:2" ht="15">
      <c r="B3546"/>
    </row>
    <row r="3547" spans="2:2" ht="15">
      <c r="B3547"/>
    </row>
    <row r="3548" spans="2:2" ht="15">
      <c r="B3548"/>
    </row>
    <row r="3549" spans="2:2" ht="15">
      <c r="B3549"/>
    </row>
    <row r="3550" spans="2:2" ht="15">
      <c r="B3550"/>
    </row>
    <row r="3551" spans="2:2" ht="15">
      <c r="B3551"/>
    </row>
    <row r="3552" spans="2:2" ht="15">
      <c r="B3552"/>
    </row>
    <row r="3553" spans="2:2" ht="15">
      <c r="B3553"/>
    </row>
    <row r="3554" spans="2:2" ht="15">
      <c r="B3554"/>
    </row>
    <row r="3555" spans="2:2" ht="15">
      <c r="B3555"/>
    </row>
    <row r="3556" spans="2:2" ht="15">
      <c r="B3556"/>
    </row>
    <row r="3557" spans="2:2" ht="15">
      <c r="B3557"/>
    </row>
    <row r="3558" spans="2:2" ht="15">
      <c r="B3558"/>
    </row>
    <row r="3559" spans="2:2" ht="15">
      <c r="B3559"/>
    </row>
    <row r="3560" spans="2:2" ht="15">
      <c r="B3560"/>
    </row>
    <row r="3561" spans="2:2" ht="15">
      <c r="B3561"/>
    </row>
    <row r="3562" spans="2:2" ht="15">
      <c r="B3562"/>
    </row>
    <row r="3563" spans="2:2" ht="15">
      <c r="B3563"/>
    </row>
    <row r="3564" spans="2:2" ht="15">
      <c r="B3564"/>
    </row>
    <row r="3565" spans="2:2" ht="15">
      <c r="B3565"/>
    </row>
    <row r="3566" spans="2:2" ht="15">
      <c r="B3566"/>
    </row>
    <row r="3567" spans="2:2" ht="15">
      <c r="B3567"/>
    </row>
    <row r="3568" spans="2:2" ht="15">
      <c r="B3568"/>
    </row>
    <row r="3569" spans="2:2" ht="15">
      <c r="B3569"/>
    </row>
    <row r="3570" spans="2:2" ht="15">
      <c r="B3570"/>
    </row>
    <row r="3571" spans="2:2" ht="15">
      <c r="B3571"/>
    </row>
    <row r="3572" spans="2:2" ht="15">
      <c r="B3572"/>
    </row>
    <row r="3573" spans="2:2" ht="15">
      <c r="B3573"/>
    </row>
    <row r="3574" spans="2:2" ht="15">
      <c r="B3574"/>
    </row>
    <row r="3575" spans="2:2" ht="15">
      <c r="B3575"/>
    </row>
    <row r="3576" spans="2:2" ht="15">
      <c r="B3576"/>
    </row>
    <row r="3577" spans="2:2" ht="15">
      <c r="B3577"/>
    </row>
    <row r="3578" spans="2:2" ht="15">
      <c r="B3578"/>
    </row>
    <row r="3579" spans="2:2" ht="15">
      <c r="B3579"/>
    </row>
    <row r="3580" spans="2:2" ht="15">
      <c r="B3580"/>
    </row>
    <row r="3581" spans="2:2" ht="15">
      <c r="B3581"/>
    </row>
    <row r="3582" spans="2:2" ht="15">
      <c r="B3582"/>
    </row>
    <row r="3583" spans="2:2" ht="15">
      <c r="B3583"/>
    </row>
    <row r="3584" spans="2:2" ht="15">
      <c r="B3584"/>
    </row>
    <row r="3585" spans="2:2" ht="15">
      <c r="B3585"/>
    </row>
    <row r="3586" spans="2:2" ht="15">
      <c r="B3586"/>
    </row>
    <row r="3587" spans="2:2" ht="15">
      <c r="B3587"/>
    </row>
    <row r="3588" spans="2:2" ht="15">
      <c r="B3588"/>
    </row>
    <row r="3589" spans="2:2" ht="15">
      <c r="B3589"/>
    </row>
    <row r="3590" spans="2:2" ht="15">
      <c r="B3590"/>
    </row>
    <row r="3591" spans="2:2" ht="15">
      <c r="B3591"/>
    </row>
    <row r="3592" spans="2:2" ht="15">
      <c r="B3592"/>
    </row>
    <row r="3593" spans="2:2" ht="15">
      <c r="B3593"/>
    </row>
    <row r="3594" spans="2:2" ht="15">
      <c r="B3594"/>
    </row>
    <row r="3595" spans="2:2" ht="15">
      <c r="B3595"/>
    </row>
    <row r="3596" spans="2:2" ht="15">
      <c r="B3596"/>
    </row>
    <row r="3597" spans="2:2" ht="15">
      <c r="B3597"/>
    </row>
    <row r="3598" spans="2:2" ht="15">
      <c r="B3598"/>
    </row>
    <row r="3599" spans="2:2" ht="15">
      <c r="B3599"/>
    </row>
    <row r="3600" spans="2:2" ht="15">
      <c r="B3600"/>
    </row>
    <row r="3601" spans="2:2" ht="15">
      <c r="B3601"/>
    </row>
    <row r="3602" spans="2:2" ht="15">
      <c r="B3602"/>
    </row>
    <row r="3603" spans="2:2" ht="15">
      <c r="B3603"/>
    </row>
    <row r="3604" spans="2:2" ht="15">
      <c r="B3604"/>
    </row>
    <row r="3605" spans="2:2" ht="15">
      <c r="B3605"/>
    </row>
    <row r="3606" spans="2:2" ht="15">
      <c r="B3606"/>
    </row>
    <row r="3607" spans="2:2" ht="15">
      <c r="B3607"/>
    </row>
    <row r="3608" spans="2:2" ht="15">
      <c r="B3608"/>
    </row>
    <row r="3609" spans="2:2" ht="15">
      <c r="B3609"/>
    </row>
    <row r="3610" spans="2:2" ht="15">
      <c r="B3610"/>
    </row>
    <row r="3611" spans="2:2" ht="15">
      <c r="B3611"/>
    </row>
    <row r="3612" spans="2:2" ht="15">
      <c r="B3612"/>
    </row>
    <row r="3613" spans="2:2" ht="15">
      <c r="B3613"/>
    </row>
    <row r="3614" spans="2:2" ht="15">
      <c r="B3614"/>
    </row>
    <row r="3615" spans="2:2" ht="15">
      <c r="B3615"/>
    </row>
    <row r="3616" spans="2:2" ht="15">
      <c r="B3616"/>
    </row>
    <row r="3617" spans="2:2" ht="15">
      <c r="B3617"/>
    </row>
    <row r="3618" spans="2:2" ht="15">
      <c r="B3618"/>
    </row>
    <row r="3619" spans="2:2" ht="15">
      <c r="B3619"/>
    </row>
    <row r="3620" spans="2:2" ht="15">
      <c r="B3620"/>
    </row>
    <row r="3621" spans="2:2" ht="15">
      <c r="B3621"/>
    </row>
    <row r="3622" spans="2:2" ht="15">
      <c r="B3622"/>
    </row>
    <row r="3623" spans="2:2" ht="15">
      <c r="B3623"/>
    </row>
    <row r="3624" spans="2:2" ht="15">
      <c r="B3624"/>
    </row>
    <row r="3625" spans="2:2" ht="15">
      <c r="B3625"/>
    </row>
    <row r="3626" spans="2:2" ht="15">
      <c r="B3626"/>
    </row>
    <row r="3627" spans="2:2" ht="15">
      <c r="B3627"/>
    </row>
    <row r="3628" spans="2:2" ht="15">
      <c r="B3628"/>
    </row>
    <row r="3629" spans="2:2" ht="15">
      <c r="B3629"/>
    </row>
    <row r="3630" spans="2:2" ht="15">
      <c r="B3630"/>
    </row>
    <row r="3631" spans="2:2" ht="15">
      <c r="B3631"/>
    </row>
    <row r="3632" spans="2:2" ht="15">
      <c r="B3632"/>
    </row>
    <row r="3633" spans="2:2" ht="15">
      <c r="B3633"/>
    </row>
    <row r="3634" spans="2:2" ht="15">
      <c r="B3634"/>
    </row>
    <row r="3635" spans="2:2" ht="15">
      <c r="B3635"/>
    </row>
    <row r="3636" spans="2:2" ht="15">
      <c r="B3636"/>
    </row>
    <row r="3637" spans="2:2" ht="15">
      <c r="B3637"/>
    </row>
    <row r="3638" spans="2:2" ht="15">
      <c r="B3638"/>
    </row>
    <row r="3639" spans="2:2" ht="15">
      <c r="B3639"/>
    </row>
    <row r="3640" spans="2:2" ht="15">
      <c r="B3640"/>
    </row>
    <row r="3641" spans="2:2" ht="15">
      <c r="B3641"/>
    </row>
    <row r="3642" spans="2:2" ht="15">
      <c r="B3642"/>
    </row>
    <row r="3643" spans="2:2" ht="15">
      <c r="B3643"/>
    </row>
    <row r="3644" spans="2:2" ht="15">
      <c r="B3644"/>
    </row>
    <row r="3645" spans="2:2" ht="15">
      <c r="B3645"/>
    </row>
    <row r="3646" spans="2:2" ht="15">
      <c r="B3646"/>
    </row>
    <row r="3647" spans="2:2" ht="15">
      <c r="B3647"/>
    </row>
    <row r="3648" spans="2:2" ht="15">
      <c r="B3648"/>
    </row>
    <row r="3649" spans="2:2" ht="15">
      <c r="B3649"/>
    </row>
    <row r="3650" spans="2:2" ht="15">
      <c r="B3650"/>
    </row>
    <row r="3651" spans="2:2" ht="15">
      <c r="B3651"/>
    </row>
    <row r="3652" spans="2:2" ht="15">
      <c r="B3652"/>
    </row>
    <row r="3653" spans="2:2" ht="15">
      <c r="B3653"/>
    </row>
    <row r="3654" spans="2:2" ht="15">
      <c r="B3654"/>
    </row>
    <row r="3655" spans="2:2" ht="15">
      <c r="B3655"/>
    </row>
    <row r="3656" spans="2:2" ht="15">
      <c r="B3656"/>
    </row>
    <row r="3657" spans="2:2" ht="15">
      <c r="B3657"/>
    </row>
    <row r="3658" spans="2:2" ht="15">
      <c r="B3658"/>
    </row>
    <row r="3659" spans="2:2" ht="15">
      <c r="B3659"/>
    </row>
    <row r="3660" spans="2:2" ht="15">
      <c r="B3660"/>
    </row>
    <row r="3661" spans="2:2" ht="15">
      <c r="B3661"/>
    </row>
    <row r="3662" spans="2:2" ht="15">
      <c r="B3662"/>
    </row>
    <row r="3663" spans="2:2" ht="15">
      <c r="B3663"/>
    </row>
    <row r="3664" spans="2:2" ht="15">
      <c r="B3664"/>
    </row>
    <row r="3665" spans="2:2" ht="15">
      <c r="B3665"/>
    </row>
    <row r="3666" spans="2:2" ht="15">
      <c r="B3666"/>
    </row>
    <row r="3667" spans="2:2" ht="15">
      <c r="B3667"/>
    </row>
    <row r="3668" spans="2:2" ht="15">
      <c r="B3668"/>
    </row>
    <row r="3669" spans="2:2" ht="15">
      <c r="B3669"/>
    </row>
    <row r="3670" spans="2:2" ht="15">
      <c r="B3670"/>
    </row>
    <row r="3671" spans="2:2" ht="15">
      <c r="B3671"/>
    </row>
    <row r="3672" spans="2:2" ht="15">
      <c r="B3672"/>
    </row>
    <row r="3673" spans="2:2" ht="15">
      <c r="B3673"/>
    </row>
    <row r="3674" spans="2:2" ht="15">
      <c r="B3674"/>
    </row>
    <row r="3675" spans="2:2" ht="15">
      <c r="B3675"/>
    </row>
    <row r="3676" spans="2:2" ht="15">
      <c r="B3676"/>
    </row>
    <row r="3677" spans="2:2" ht="15">
      <c r="B3677"/>
    </row>
    <row r="3678" spans="2:2" ht="15">
      <c r="B3678"/>
    </row>
    <row r="3679" spans="2:2" ht="15">
      <c r="B3679"/>
    </row>
    <row r="3680" spans="2:2" ht="15">
      <c r="B3680"/>
    </row>
    <row r="3681" spans="2:2" ht="15">
      <c r="B3681"/>
    </row>
    <row r="3682" spans="2:2" ht="15">
      <c r="B3682"/>
    </row>
    <row r="3683" spans="2:2" ht="15">
      <c r="B3683"/>
    </row>
    <row r="3684" spans="2:2" ht="15">
      <c r="B3684"/>
    </row>
    <row r="3685" spans="2:2" ht="15">
      <c r="B3685"/>
    </row>
    <row r="3686" spans="2:2" ht="15">
      <c r="B3686"/>
    </row>
    <row r="3687" spans="2:2" ht="15">
      <c r="B3687"/>
    </row>
    <row r="3688" spans="2:2" ht="15">
      <c r="B3688"/>
    </row>
    <row r="3689" spans="2:2" ht="15">
      <c r="B3689"/>
    </row>
    <row r="3690" spans="2:2" ht="15">
      <c r="B3690"/>
    </row>
    <row r="3691" spans="2:2" ht="15">
      <c r="B3691"/>
    </row>
    <row r="3692" spans="2:2" ht="15">
      <c r="B3692"/>
    </row>
    <row r="3693" spans="2:2" ht="15">
      <c r="B3693"/>
    </row>
    <row r="3694" spans="2:2" ht="15">
      <c r="B3694"/>
    </row>
    <row r="3695" spans="2:2" ht="15">
      <c r="B3695"/>
    </row>
    <row r="3696" spans="2:2" ht="15">
      <c r="B3696"/>
    </row>
    <row r="3697" spans="2:2" ht="15">
      <c r="B3697"/>
    </row>
    <row r="3698" spans="2:2" ht="15">
      <c r="B3698"/>
    </row>
    <row r="3699" spans="2:2" ht="15">
      <c r="B3699"/>
    </row>
    <row r="3700" spans="2:2" ht="15">
      <c r="B3700"/>
    </row>
    <row r="3701" spans="2:2" ht="15">
      <c r="B3701"/>
    </row>
    <row r="3702" spans="2:2" ht="15">
      <c r="B3702"/>
    </row>
    <row r="3703" spans="2:2" ht="15">
      <c r="B3703"/>
    </row>
    <row r="3704" spans="2:2" ht="15">
      <c r="B3704"/>
    </row>
    <row r="3705" spans="2:2" ht="15">
      <c r="B3705"/>
    </row>
    <row r="3706" spans="2:2" ht="15">
      <c r="B3706"/>
    </row>
    <row r="3707" spans="2:2" ht="15">
      <c r="B3707"/>
    </row>
    <row r="3708" spans="2:2" ht="15">
      <c r="B3708"/>
    </row>
    <row r="3709" spans="2:2" ht="15">
      <c r="B3709"/>
    </row>
    <row r="3710" spans="2:2" ht="15">
      <c r="B3710"/>
    </row>
    <row r="3711" spans="2:2" ht="15">
      <c r="B3711"/>
    </row>
    <row r="3712" spans="2:2" ht="15">
      <c r="B3712"/>
    </row>
    <row r="3713" spans="2:2" ht="15">
      <c r="B3713"/>
    </row>
    <row r="3714" spans="2:2" ht="15">
      <c r="B3714"/>
    </row>
    <row r="3715" spans="2:2" ht="15">
      <c r="B3715"/>
    </row>
    <row r="3716" spans="2:2" ht="15">
      <c r="B3716"/>
    </row>
    <row r="3717" spans="2:2" ht="15">
      <c r="B3717"/>
    </row>
    <row r="3718" spans="2:2" ht="15">
      <c r="B3718"/>
    </row>
    <row r="3719" spans="2:2" ht="15">
      <c r="B3719"/>
    </row>
    <row r="3720" spans="2:2" ht="15">
      <c r="B3720"/>
    </row>
    <row r="3721" spans="2:2" ht="15">
      <c r="B3721"/>
    </row>
    <row r="3722" spans="2:2" ht="15">
      <c r="B3722"/>
    </row>
    <row r="3723" spans="2:2" ht="15">
      <c r="B3723"/>
    </row>
    <row r="3724" spans="2:2" ht="15">
      <c r="B3724"/>
    </row>
    <row r="3725" spans="2:2" ht="15">
      <c r="B3725"/>
    </row>
    <row r="3726" spans="2:2" ht="15">
      <c r="B3726"/>
    </row>
    <row r="3727" spans="2:2" ht="15">
      <c r="B3727"/>
    </row>
    <row r="3728" spans="2:2" ht="15">
      <c r="B3728"/>
    </row>
    <row r="3729" spans="2:2" ht="15">
      <c r="B3729"/>
    </row>
    <row r="3730" spans="2:2" ht="15">
      <c r="B3730"/>
    </row>
    <row r="3731" spans="2:2" ht="15">
      <c r="B3731"/>
    </row>
    <row r="3732" spans="2:2" ht="15">
      <c r="B3732"/>
    </row>
    <row r="3733" spans="2:2" ht="15">
      <c r="B3733"/>
    </row>
    <row r="3734" spans="2:2" ht="15">
      <c r="B3734"/>
    </row>
    <row r="3735" spans="2:2" ht="15">
      <c r="B3735"/>
    </row>
    <row r="3736" spans="2:2" ht="15">
      <c r="B3736"/>
    </row>
    <row r="3737" spans="2:2" ht="15">
      <c r="B3737"/>
    </row>
    <row r="3738" spans="2:2" ht="15">
      <c r="B3738"/>
    </row>
    <row r="3739" spans="2:2" ht="15">
      <c r="B3739"/>
    </row>
    <row r="3740" spans="2:2" ht="15">
      <c r="B3740"/>
    </row>
    <row r="3741" spans="2:2" ht="15">
      <c r="B3741"/>
    </row>
    <row r="3742" spans="2:2" ht="15">
      <c r="B3742"/>
    </row>
    <row r="3743" spans="2:2" ht="15">
      <c r="B3743"/>
    </row>
    <row r="3744" spans="2:2" ht="15">
      <c r="B3744"/>
    </row>
    <row r="3745" spans="2:2" ht="15">
      <c r="B3745"/>
    </row>
    <row r="3746" spans="2:2" ht="15">
      <c r="B3746"/>
    </row>
    <row r="3747" spans="2:2" ht="15">
      <c r="B3747"/>
    </row>
    <row r="3748" spans="2:2" ht="15">
      <c r="B3748"/>
    </row>
    <row r="3749" spans="2:2" ht="15">
      <c r="B3749"/>
    </row>
    <row r="3750" spans="2:2" ht="15">
      <c r="B3750"/>
    </row>
    <row r="3751" spans="2:2" ht="15">
      <c r="B3751"/>
    </row>
    <row r="3752" spans="2:2" ht="15">
      <c r="B3752"/>
    </row>
    <row r="3753" spans="2:2" ht="15">
      <c r="B3753"/>
    </row>
    <row r="3754" spans="2:2" ht="15">
      <c r="B3754"/>
    </row>
    <row r="3755" spans="2:2" ht="15">
      <c r="B3755"/>
    </row>
    <row r="3756" spans="2:2" ht="15">
      <c r="B3756"/>
    </row>
    <row r="3757" spans="2:2" ht="15">
      <c r="B3757"/>
    </row>
    <row r="3758" spans="2:2" ht="15">
      <c r="B3758"/>
    </row>
    <row r="3759" spans="2:2" ht="15">
      <c r="B3759"/>
    </row>
    <row r="3760" spans="2:2" ht="15">
      <c r="B3760"/>
    </row>
    <row r="3761" spans="2:2" ht="15">
      <c r="B3761"/>
    </row>
    <row r="3762" spans="2:2" ht="15">
      <c r="B3762"/>
    </row>
    <row r="3763" spans="2:2" ht="15">
      <c r="B3763"/>
    </row>
    <row r="3764" spans="2:2" ht="15">
      <c r="B3764"/>
    </row>
    <row r="3765" spans="2:2" ht="15">
      <c r="B3765"/>
    </row>
    <row r="3766" spans="2:2" ht="15">
      <c r="B3766"/>
    </row>
    <row r="3767" spans="2:2" ht="15">
      <c r="B3767"/>
    </row>
    <row r="3768" spans="2:2" ht="15">
      <c r="B3768"/>
    </row>
    <row r="3769" spans="2:2" ht="15">
      <c r="B3769"/>
    </row>
    <row r="3770" spans="2:2" ht="15">
      <c r="B3770"/>
    </row>
    <row r="3771" spans="2:2" ht="15">
      <c r="B3771"/>
    </row>
    <row r="3772" spans="2:2" ht="15">
      <c r="B3772"/>
    </row>
    <row r="3773" spans="2:2" ht="15">
      <c r="B3773"/>
    </row>
    <row r="3774" spans="2:2" ht="15">
      <c r="B3774"/>
    </row>
    <row r="3775" spans="2:2" ht="15">
      <c r="B3775"/>
    </row>
    <row r="3776" spans="2:2" ht="15">
      <c r="B3776"/>
    </row>
    <row r="3777" spans="2:2" ht="15">
      <c r="B3777"/>
    </row>
    <row r="3778" spans="2:2" ht="15">
      <c r="B3778"/>
    </row>
    <row r="3779" spans="2:2" ht="15">
      <c r="B3779"/>
    </row>
    <row r="3780" spans="2:2" ht="15">
      <c r="B3780"/>
    </row>
    <row r="3781" spans="2:2" ht="15">
      <c r="B3781"/>
    </row>
    <row r="3782" spans="2:2" ht="15">
      <c r="B3782"/>
    </row>
    <row r="3783" spans="2:2" ht="15">
      <c r="B3783"/>
    </row>
    <row r="3784" spans="2:2" ht="15">
      <c r="B3784"/>
    </row>
    <row r="3785" spans="2:2" ht="15">
      <c r="B3785"/>
    </row>
    <row r="3786" spans="2:2" ht="15">
      <c r="B3786"/>
    </row>
    <row r="3787" spans="2:2" ht="15">
      <c r="B3787"/>
    </row>
    <row r="3788" spans="2:2" ht="15">
      <c r="B3788"/>
    </row>
    <row r="3789" spans="2:2" ht="15">
      <c r="B3789"/>
    </row>
    <row r="3790" spans="2:2" ht="15">
      <c r="B3790"/>
    </row>
    <row r="3791" spans="2:2" ht="15">
      <c r="B3791"/>
    </row>
    <row r="3792" spans="2:2" ht="15">
      <c r="B3792"/>
    </row>
    <row r="3793" spans="2:2" ht="15">
      <c r="B3793"/>
    </row>
    <row r="3794" spans="2:2" ht="15">
      <c r="B3794"/>
    </row>
    <row r="3795" spans="2:2" ht="15">
      <c r="B3795"/>
    </row>
    <row r="3796" spans="2:2" ht="15">
      <c r="B3796"/>
    </row>
    <row r="3797" spans="2:2" ht="15">
      <c r="B3797"/>
    </row>
    <row r="3798" spans="2:2" ht="15">
      <c r="B3798"/>
    </row>
    <row r="3799" spans="2:2" ht="15">
      <c r="B3799"/>
    </row>
    <row r="3800" spans="2:2" ht="15">
      <c r="B3800"/>
    </row>
    <row r="3801" spans="2:2" ht="15">
      <c r="B3801"/>
    </row>
    <row r="3802" spans="2:2" ht="15">
      <c r="B3802"/>
    </row>
    <row r="3803" spans="2:2" ht="15">
      <c r="B3803"/>
    </row>
    <row r="3804" spans="2:2" ht="15">
      <c r="B3804"/>
    </row>
    <row r="3805" spans="2:2" ht="15">
      <c r="B3805"/>
    </row>
    <row r="3806" spans="2:2" ht="15">
      <c r="B3806"/>
    </row>
    <row r="3807" spans="2:2" ht="15">
      <c r="B3807"/>
    </row>
    <row r="3808" spans="2:2" ht="15">
      <c r="B3808"/>
    </row>
    <row r="3809" spans="2:2" ht="15">
      <c r="B3809"/>
    </row>
    <row r="3810" spans="2:2" ht="15">
      <c r="B3810"/>
    </row>
    <row r="3811" spans="2:2" ht="15">
      <c r="B3811"/>
    </row>
    <row r="3812" spans="2:2" ht="15">
      <c r="B3812"/>
    </row>
    <row r="3813" spans="2:2" ht="15">
      <c r="B3813"/>
    </row>
    <row r="3814" spans="2:2" ht="15">
      <c r="B3814"/>
    </row>
    <row r="3815" spans="2:2" ht="15">
      <c r="B3815"/>
    </row>
    <row r="3816" spans="2:2" ht="15">
      <c r="B3816"/>
    </row>
    <row r="3817" spans="2:2" ht="15">
      <c r="B3817"/>
    </row>
    <row r="3818" spans="2:2" ht="15">
      <c r="B3818"/>
    </row>
    <row r="3819" spans="2:2" ht="15">
      <c r="B3819"/>
    </row>
    <row r="3820" spans="2:2" ht="15">
      <c r="B3820"/>
    </row>
    <row r="3821" spans="2:2" ht="15">
      <c r="B3821"/>
    </row>
    <row r="3822" spans="2:2" ht="15">
      <c r="B3822"/>
    </row>
    <row r="3823" spans="2:2" ht="15">
      <c r="B3823"/>
    </row>
    <row r="3824" spans="2:2" ht="15">
      <c r="B3824"/>
    </row>
    <row r="3825" spans="2:2" ht="15">
      <c r="B3825"/>
    </row>
    <row r="3826" spans="2:2" ht="15">
      <c r="B3826"/>
    </row>
    <row r="3827" spans="2:2" ht="15">
      <c r="B3827"/>
    </row>
    <row r="3828" spans="2:2" ht="15">
      <c r="B3828"/>
    </row>
    <row r="3829" spans="2:2" ht="15">
      <c r="B3829"/>
    </row>
    <row r="3830" spans="2:2" ht="15">
      <c r="B3830"/>
    </row>
    <row r="3831" spans="2:2" ht="15">
      <c r="B3831"/>
    </row>
    <row r="3832" spans="2:2" ht="15">
      <c r="B3832"/>
    </row>
    <row r="3833" spans="2:2" ht="15">
      <c r="B3833"/>
    </row>
    <row r="3834" spans="2:2" ht="15">
      <c r="B3834"/>
    </row>
    <row r="3835" spans="2:2" ht="15">
      <c r="B3835"/>
    </row>
    <row r="3836" spans="2:2" ht="15">
      <c r="B3836"/>
    </row>
    <row r="3837" spans="2:2" ht="15">
      <c r="B3837"/>
    </row>
    <row r="3838" spans="2:2" ht="15">
      <c r="B3838"/>
    </row>
    <row r="3839" spans="2:2" ht="15">
      <c r="B3839"/>
    </row>
    <row r="3840" spans="2:2" ht="15">
      <c r="B3840"/>
    </row>
    <row r="3841" spans="2:2" ht="15">
      <c r="B3841"/>
    </row>
    <row r="3842" spans="2:2" ht="15">
      <c r="B3842"/>
    </row>
    <row r="3843" spans="2:2" ht="15">
      <c r="B3843"/>
    </row>
    <row r="3844" spans="2:2" ht="15">
      <c r="B3844"/>
    </row>
    <row r="3845" spans="2:2" ht="15">
      <c r="B3845"/>
    </row>
    <row r="3846" spans="2:2" ht="15">
      <c r="B3846"/>
    </row>
    <row r="3847" spans="2:2" ht="15">
      <c r="B3847"/>
    </row>
    <row r="3848" spans="2:2" ht="15">
      <c r="B3848"/>
    </row>
    <row r="3849" spans="2:2" ht="15">
      <c r="B3849"/>
    </row>
    <row r="3850" spans="2:2" ht="15">
      <c r="B3850"/>
    </row>
    <row r="3851" spans="2:2" ht="15">
      <c r="B3851"/>
    </row>
    <row r="3852" spans="2:2" ht="15">
      <c r="B3852"/>
    </row>
    <row r="3853" spans="2:2" ht="15">
      <c r="B3853"/>
    </row>
    <row r="3854" spans="2:2" ht="15">
      <c r="B3854"/>
    </row>
    <row r="3855" spans="2:2" ht="15">
      <c r="B3855"/>
    </row>
    <row r="3856" spans="2:2" ht="15">
      <c r="B3856"/>
    </row>
    <row r="3857" spans="2:2" ht="15">
      <c r="B3857"/>
    </row>
    <row r="3858" spans="2:2" ht="15">
      <c r="B3858"/>
    </row>
    <row r="3859" spans="2:2" ht="15">
      <c r="B3859"/>
    </row>
    <row r="3860" spans="2:2" ht="15">
      <c r="B3860"/>
    </row>
    <row r="3861" spans="2:2" ht="15">
      <c r="B3861"/>
    </row>
    <row r="3862" spans="2:2" ht="15">
      <c r="B3862"/>
    </row>
    <row r="3863" spans="2:2" ht="15">
      <c r="B3863"/>
    </row>
    <row r="3864" spans="2:2" ht="15">
      <c r="B3864"/>
    </row>
    <row r="3865" spans="2:2" ht="15">
      <c r="B3865"/>
    </row>
    <row r="3866" spans="2:2" ht="15">
      <c r="B3866"/>
    </row>
    <row r="3867" spans="2:2" ht="15">
      <c r="B3867"/>
    </row>
    <row r="3868" spans="2:2" ht="15">
      <c r="B3868"/>
    </row>
    <row r="3869" spans="2:2" ht="15">
      <c r="B3869"/>
    </row>
    <row r="3870" spans="2:2" ht="15">
      <c r="B3870"/>
    </row>
    <row r="3871" spans="2:2" ht="15">
      <c r="B3871"/>
    </row>
    <row r="3872" spans="2:2" ht="15">
      <c r="B3872"/>
    </row>
    <row r="3873" spans="2:2" ht="15">
      <c r="B3873"/>
    </row>
    <row r="3874" spans="2:2" ht="15">
      <c r="B3874"/>
    </row>
    <row r="3875" spans="2:2" ht="15">
      <c r="B3875"/>
    </row>
    <row r="3876" spans="2:2" ht="15">
      <c r="B3876"/>
    </row>
    <row r="3877" spans="2:2" ht="15">
      <c r="B3877"/>
    </row>
    <row r="3878" spans="2:2" ht="15">
      <c r="B3878"/>
    </row>
    <row r="3879" spans="2:2" ht="15">
      <c r="B3879"/>
    </row>
    <row r="3880" spans="2:2" ht="15">
      <c r="B3880"/>
    </row>
    <row r="3881" spans="2:2" ht="15">
      <c r="B3881"/>
    </row>
    <row r="3882" spans="2:2" ht="15">
      <c r="B3882"/>
    </row>
    <row r="3883" spans="2:2" ht="15">
      <c r="B3883"/>
    </row>
    <row r="3884" spans="2:2" ht="15">
      <c r="B3884"/>
    </row>
    <row r="3885" spans="2:2" ht="15">
      <c r="B3885"/>
    </row>
    <row r="3886" spans="2:2" ht="15">
      <c r="B3886"/>
    </row>
    <row r="3887" spans="2:2" ht="15">
      <c r="B3887"/>
    </row>
    <row r="3888" spans="2:2" ht="15">
      <c r="B3888"/>
    </row>
    <row r="3889" spans="2:2" ht="15">
      <c r="B3889"/>
    </row>
    <row r="3890" spans="2:2" ht="15">
      <c r="B3890"/>
    </row>
    <row r="3891" spans="2:2" ht="15">
      <c r="B3891"/>
    </row>
    <row r="3892" spans="2:2" ht="15">
      <c r="B3892"/>
    </row>
    <row r="3893" spans="2:2" ht="15">
      <c r="B3893"/>
    </row>
    <row r="3894" spans="2:2" ht="15">
      <c r="B3894"/>
    </row>
    <row r="3895" spans="2:2" ht="15">
      <c r="B3895"/>
    </row>
    <row r="3896" spans="2:2" ht="15">
      <c r="B3896"/>
    </row>
    <row r="3897" spans="2:2" ht="15">
      <c r="B3897"/>
    </row>
    <row r="3898" spans="2:2" ht="15">
      <c r="B3898"/>
    </row>
    <row r="3899" spans="2:2" ht="15">
      <c r="B3899"/>
    </row>
    <row r="3900" spans="2:2" ht="15">
      <c r="B3900"/>
    </row>
    <row r="3901" spans="2:2" ht="15">
      <c r="B3901"/>
    </row>
    <row r="3902" spans="2:2" ht="15">
      <c r="B3902"/>
    </row>
    <row r="3903" spans="2:2" ht="15">
      <c r="B3903"/>
    </row>
    <row r="3904" spans="2:2" ht="15">
      <c r="B3904"/>
    </row>
    <row r="3905" spans="2:2" ht="15">
      <c r="B3905"/>
    </row>
    <row r="3906" spans="2:2" ht="15">
      <c r="B3906"/>
    </row>
    <row r="3907" spans="2:2" ht="15">
      <c r="B3907"/>
    </row>
    <row r="3908" spans="2:2" ht="15">
      <c r="B3908"/>
    </row>
    <row r="3909" spans="2:2" ht="15">
      <c r="B3909"/>
    </row>
    <row r="3910" spans="2:2" ht="15">
      <c r="B3910"/>
    </row>
    <row r="3911" spans="2:2" ht="15">
      <c r="B3911"/>
    </row>
    <row r="3912" spans="2:2" ht="15">
      <c r="B3912"/>
    </row>
    <row r="3913" spans="2:2" ht="15">
      <c r="B3913"/>
    </row>
    <row r="3914" spans="2:2" ht="15">
      <c r="B3914"/>
    </row>
    <row r="3915" spans="2:2" ht="15">
      <c r="B3915"/>
    </row>
    <row r="3916" spans="2:2" ht="15">
      <c r="B3916"/>
    </row>
    <row r="3917" spans="2:2" ht="15">
      <c r="B3917"/>
    </row>
    <row r="3918" spans="2:2" ht="15">
      <c r="B3918"/>
    </row>
    <row r="3919" spans="2:2" ht="15">
      <c r="B3919"/>
    </row>
    <row r="3920" spans="2:2" ht="15">
      <c r="B3920"/>
    </row>
    <row r="3921" spans="2:2" ht="15">
      <c r="B3921"/>
    </row>
    <row r="3922" spans="2:2" ht="15">
      <c r="B3922"/>
    </row>
    <row r="3923" spans="2:2" ht="15">
      <c r="B3923"/>
    </row>
    <row r="3924" spans="2:2" ht="15">
      <c r="B3924"/>
    </row>
    <row r="3925" spans="2:2" ht="15">
      <c r="B3925"/>
    </row>
    <row r="3926" spans="2:2" ht="15">
      <c r="B3926"/>
    </row>
    <row r="3927" spans="2:2" ht="15">
      <c r="B3927"/>
    </row>
    <row r="3928" spans="2:2" ht="15">
      <c r="B3928"/>
    </row>
    <row r="3929" spans="2:2" ht="15">
      <c r="B3929"/>
    </row>
    <row r="3930" spans="2:2" ht="15">
      <c r="B3930"/>
    </row>
    <row r="3931" spans="2:2" ht="15">
      <c r="B3931"/>
    </row>
    <row r="3932" spans="2:2" ht="15">
      <c r="B3932"/>
    </row>
    <row r="3933" spans="2:2" ht="15">
      <c r="B3933"/>
    </row>
    <row r="3934" spans="2:2" ht="15">
      <c r="B3934"/>
    </row>
    <row r="3935" spans="2:2" ht="15">
      <c r="B3935"/>
    </row>
    <row r="3936" spans="2:2" ht="15">
      <c r="B3936"/>
    </row>
    <row r="3937" spans="2:2" ht="15">
      <c r="B3937"/>
    </row>
    <row r="3938" spans="2:2" ht="15">
      <c r="B3938"/>
    </row>
    <row r="3939" spans="2:2" ht="15">
      <c r="B3939"/>
    </row>
    <row r="3940" spans="2:2" ht="15">
      <c r="B3940"/>
    </row>
    <row r="3941" spans="2:2" ht="15">
      <c r="B3941"/>
    </row>
    <row r="3942" spans="2:2" ht="15">
      <c r="B3942"/>
    </row>
    <row r="3943" spans="2:2" ht="15">
      <c r="B3943"/>
    </row>
    <row r="3944" spans="2:2" ht="15">
      <c r="B3944"/>
    </row>
    <row r="3945" spans="2:2" ht="15">
      <c r="B3945"/>
    </row>
    <row r="3946" spans="2:2" ht="15">
      <c r="B3946"/>
    </row>
    <row r="3947" spans="2:2" ht="15">
      <c r="B3947"/>
    </row>
    <row r="3948" spans="2:2" ht="15">
      <c r="B3948"/>
    </row>
    <row r="3949" spans="2:2" ht="15">
      <c r="B3949"/>
    </row>
    <row r="3950" spans="2:2" ht="15">
      <c r="B3950"/>
    </row>
    <row r="3951" spans="2:2" ht="15">
      <c r="B3951"/>
    </row>
    <row r="3952" spans="2:2" ht="15">
      <c r="B3952"/>
    </row>
    <row r="3953" spans="2:2" ht="15">
      <c r="B3953"/>
    </row>
    <row r="3954" spans="2:2" ht="15">
      <c r="B3954"/>
    </row>
    <row r="3955" spans="2:2" ht="15">
      <c r="B3955"/>
    </row>
    <row r="3956" spans="2:2" ht="15">
      <c r="B3956"/>
    </row>
    <row r="3957" spans="2:2" ht="15">
      <c r="B3957"/>
    </row>
    <row r="3958" spans="2:2" ht="15">
      <c r="B3958"/>
    </row>
    <row r="3959" spans="2:2" ht="15">
      <c r="B3959"/>
    </row>
    <row r="3960" spans="2:2" ht="15">
      <c r="B3960"/>
    </row>
    <row r="3961" spans="2:2" ht="15">
      <c r="B3961"/>
    </row>
    <row r="3962" spans="2:2" ht="15">
      <c r="B3962"/>
    </row>
    <row r="3963" spans="2:2" ht="15">
      <c r="B3963"/>
    </row>
    <row r="3964" spans="2:2" ht="15">
      <c r="B3964"/>
    </row>
    <row r="3965" spans="2:2" ht="15">
      <c r="B3965"/>
    </row>
    <row r="3966" spans="2:2" ht="15">
      <c r="B3966"/>
    </row>
    <row r="3967" spans="2:2" ht="15">
      <c r="B3967"/>
    </row>
    <row r="3968" spans="2:2" ht="15">
      <c r="B3968"/>
    </row>
    <row r="3969" spans="2:2" ht="15">
      <c r="B3969"/>
    </row>
    <row r="3970" spans="2:2" ht="15">
      <c r="B3970"/>
    </row>
    <row r="3971" spans="2:2" ht="15">
      <c r="B3971"/>
    </row>
    <row r="3972" spans="2:2" ht="15">
      <c r="B3972"/>
    </row>
    <row r="3973" spans="2:2" ht="15">
      <c r="B3973"/>
    </row>
    <row r="3974" spans="2:2" ht="15">
      <c r="B3974"/>
    </row>
    <row r="3975" spans="2:2" ht="15">
      <c r="B3975"/>
    </row>
    <row r="3976" spans="2:2" ht="15">
      <c r="B3976"/>
    </row>
    <row r="3977" spans="2:2" ht="15">
      <c r="B3977"/>
    </row>
    <row r="3978" spans="2:2" ht="15">
      <c r="B3978"/>
    </row>
    <row r="3979" spans="2:2" ht="15">
      <c r="B3979"/>
    </row>
    <row r="3980" spans="2:2" ht="15">
      <c r="B3980"/>
    </row>
    <row r="3981" spans="2:2" ht="15">
      <c r="B3981"/>
    </row>
    <row r="3982" spans="2:2" ht="15">
      <c r="B3982"/>
    </row>
    <row r="3983" spans="2:2" ht="15">
      <c r="B3983"/>
    </row>
    <row r="3984" spans="2:2" ht="15">
      <c r="B3984"/>
    </row>
    <row r="3985" spans="2:2" ht="15">
      <c r="B3985"/>
    </row>
    <row r="3986" spans="2:2" ht="15">
      <c r="B3986"/>
    </row>
    <row r="3987" spans="2:2" ht="15">
      <c r="B3987"/>
    </row>
    <row r="3988" spans="2:2" ht="15">
      <c r="B3988"/>
    </row>
    <row r="3989" spans="2:2" ht="15">
      <c r="B3989"/>
    </row>
    <row r="3990" spans="2:2" ht="15">
      <c r="B3990"/>
    </row>
    <row r="3991" spans="2:2" ht="15">
      <c r="B3991"/>
    </row>
    <row r="3992" spans="2:2" ht="15">
      <c r="B3992"/>
    </row>
    <row r="3993" spans="2:2" ht="15">
      <c r="B3993"/>
    </row>
    <row r="3994" spans="2:2" ht="15">
      <c r="B3994"/>
    </row>
    <row r="3995" spans="2:2" ht="15">
      <c r="B3995"/>
    </row>
    <row r="3996" spans="2:2" ht="15">
      <c r="B3996"/>
    </row>
    <row r="3997" spans="2:2" ht="15">
      <c r="B3997"/>
    </row>
    <row r="3998" spans="2:2" ht="15">
      <c r="B3998"/>
    </row>
    <row r="3999" spans="2:2" ht="15">
      <c r="B3999"/>
    </row>
    <row r="4000" spans="2:2" ht="15">
      <c r="B4000"/>
    </row>
    <row r="4001" spans="2:2" ht="15">
      <c r="B4001"/>
    </row>
    <row r="4002" spans="2:2" ht="15">
      <c r="B4002"/>
    </row>
    <row r="4003" spans="2:2" ht="15">
      <c r="B4003"/>
    </row>
    <row r="4004" spans="2:2" ht="15">
      <c r="B4004"/>
    </row>
    <row r="4005" spans="2:2" ht="15">
      <c r="B4005"/>
    </row>
    <row r="4006" spans="2:2" ht="15">
      <c r="B4006"/>
    </row>
    <row r="4007" spans="2:2" ht="15">
      <c r="B4007"/>
    </row>
    <row r="4008" spans="2:2" ht="15">
      <c r="B4008"/>
    </row>
    <row r="4009" spans="2:2" ht="15">
      <c r="B4009"/>
    </row>
    <row r="4010" spans="2:2" ht="15">
      <c r="B4010"/>
    </row>
    <row r="4011" spans="2:2" ht="15">
      <c r="B4011"/>
    </row>
    <row r="4012" spans="2:2" ht="15">
      <c r="B4012"/>
    </row>
    <row r="4013" spans="2:2" ht="15">
      <c r="B4013"/>
    </row>
    <row r="4014" spans="2:2" ht="15">
      <c r="B4014"/>
    </row>
    <row r="4015" spans="2:2" ht="15">
      <c r="B4015"/>
    </row>
    <row r="4016" spans="2:2" ht="15">
      <c r="B4016"/>
    </row>
    <row r="4017" spans="2:2" ht="15">
      <c r="B4017"/>
    </row>
    <row r="4018" spans="2:2" ht="15">
      <c r="B4018"/>
    </row>
    <row r="4019" spans="2:2" ht="15">
      <c r="B4019"/>
    </row>
    <row r="4020" spans="2:2" ht="15">
      <c r="B4020"/>
    </row>
    <row r="4021" spans="2:2" ht="15">
      <c r="B4021"/>
    </row>
    <row r="4022" spans="2:2" ht="15">
      <c r="B4022"/>
    </row>
    <row r="4023" spans="2:2" ht="15">
      <c r="B4023"/>
    </row>
    <row r="4024" spans="2:2" ht="15">
      <c r="B4024"/>
    </row>
    <row r="4025" spans="2:2" ht="15">
      <c r="B4025"/>
    </row>
    <row r="4026" spans="2:2" ht="15">
      <c r="B4026"/>
    </row>
    <row r="4027" spans="2:2" ht="15">
      <c r="B4027"/>
    </row>
    <row r="4028" spans="2:2" ht="15">
      <c r="B4028"/>
    </row>
    <row r="4029" spans="2:2" ht="15">
      <c r="B4029"/>
    </row>
    <row r="4030" spans="2:2" ht="15">
      <c r="B4030"/>
    </row>
    <row r="4031" spans="2:2" ht="15">
      <c r="B4031"/>
    </row>
    <row r="4032" spans="2:2" ht="15">
      <c r="B4032"/>
    </row>
    <row r="4033" spans="2:2" ht="15">
      <c r="B4033"/>
    </row>
    <row r="4034" spans="2:2" ht="15">
      <c r="B4034"/>
    </row>
    <row r="4035" spans="2:2" ht="15">
      <c r="B4035"/>
    </row>
    <row r="4036" spans="2:2" ht="15">
      <c r="B4036"/>
    </row>
    <row r="4037" spans="2:2" ht="15">
      <c r="B4037"/>
    </row>
    <row r="4038" spans="2:2" ht="15">
      <c r="B4038"/>
    </row>
    <row r="4039" spans="2:2" ht="15">
      <c r="B4039"/>
    </row>
    <row r="4040" spans="2:2" ht="15">
      <c r="B4040"/>
    </row>
    <row r="4041" spans="2:2" ht="15">
      <c r="B4041"/>
    </row>
    <row r="4042" spans="2:2" ht="15">
      <c r="B4042"/>
    </row>
    <row r="4043" spans="2:2" ht="15">
      <c r="B4043"/>
    </row>
    <row r="4044" spans="2:2" ht="15">
      <c r="B4044"/>
    </row>
    <row r="4045" spans="2:2" ht="15">
      <c r="B4045"/>
    </row>
    <row r="4046" spans="2:2" ht="15">
      <c r="B4046"/>
    </row>
    <row r="4047" spans="2:2" ht="15">
      <c r="B4047"/>
    </row>
    <row r="4048" spans="2:2" ht="15">
      <c r="B4048"/>
    </row>
    <row r="4049" spans="2:2" ht="15">
      <c r="B4049"/>
    </row>
    <row r="4050" spans="2:2" ht="15">
      <c r="B4050"/>
    </row>
    <row r="4051" spans="2:2" ht="15">
      <c r="B4051"/>
    </row>
    <row r="4052" spans="2:2" ht="15">
      <c r="B4052"/>
    </row>
    <row r="4053" spans="2:2" ht="15">
      <c r="B4053"/>
    </row>
    <row r="4054" spans="2:2" ht="15">
      <c r="B4054"/>
    </row>
    <row r="4055" spans="2:2" ht="15">
      <c r="B4055"/>
    </row>
    <row r="4056" spans="2:2" ht="15">
      <c r="B4056"/>
    </row>
    <row r="4057" spans="2:2" ht="15">
      <c r="B4057"/>
    </row>
    <row r="4058" spans="2:2" ht="15">
      <c r="B4058"/>
    </row>
    <row r="4059" spans="2:2" ht="15">
      <c r="B4059"/>
    </row>
    <row r="4060" spans="2:2" ht="15">
      <c r="B4060"/>
    </row>
    <row r="4061" spans="2:2" ht="15">
      <c r="B4061"/>
    </row>
    <row r="4062" spans="2:2" ht="15">
      <c r="B4062"/>
    </row>
    <row r="4063" spans="2:2" ht="15">
      <c r="B4063"/>
    </row>
    <row r="4064" spans="2:2" ht="15">
      <c r="B4064"/>
    </row>
    <row r="4065" spans="2:2" ht="15">
      <c r="B4065"/>
    </row>
    <row r="4066" spans="2:2" ht="15">
      <c r="B4066"/>
    </row>
    <row r="4067" spans="2:2" ht="15">
      <c r="B4067"/>
    </row>
    <row r="4068" spans="2:2" ht="15">
      <c r="B4068"/>
    </row>
    <row r="4069" spans="2:2" ht="15">
      <c r="B4069"/>
    </row>
    <row r="4070" spans="2:2" ht="15">
      <c r="B4070"/>
    </row>
    <row r="4071" spans="2:2" ht="15">
      <c r="B4071"/>
    </row>
    <row r="4072" spans="2:2" ht="15">
      <c r="B4072"/>
    </row>
    <row r="4073" spans="2:2" ht="15">
      <c r="B4073"/>
    </row>
    <row r="4074" spans="2:2" ht="15">
      <c r="B4074"/>
    </row>
    <row r="4075" spans="2:2" ht="15">
      <c r="B4075"/>
    </row>
    <row r="4076" spans="2:2" ht="15">
      <c r="B4076"/>
    </row>
    <row r="4077" spans="2:2" ht="15">
      <c r="B4077"/>
    </row>
    <row r="4078" spans="2:2" ht="15">
      <c r="B4078"/>
    </row>
    <row r="4079" spans="2:2" ht="15">
      <c r="B4079"/>
    </row>
    <row r="4080" spans="2:2" ht="15">
      <c r="B4080"/>
    </row>
    <row r="4081" spans="2:2" ht="15">
      <c r="B4081"/>
    </row>
    <row r="4082" spans="2:2" ht="15">
      <c r="B4082"/>
    </row>
    <row r="4083" spans="2:2" ht="15">
      <c r="B4083"/>
    </row>
    <row r="4084" spans="2:2" ht="15">
      <c r="B4084"/>
    </row>
    <row r="4085" spans="2:2" ht="15">
      <c r="B4085"/>
    </row>
    <row r="4086" spans="2:2" ht="15">
      <c r="B4086"/>
    </row>
    <row r="4087" spans="2:2" ht="15">
      <c r="B4087"/>
    </row>
    <row r="4088" spans="2:2" ht="15">
      <c r="B4088"/>
    </row>
    <row r="4089" spans="2:2" ht="15">
      <c r="B4089"/>
    </row>
    <row r="4090" spans="2:2" ht="15">
      <c r="B4090"/>
    </row>
    <row r="4091" spans="2:2" ht="15">
      <c r="B4091"/>
    </row>
    <row r="4092" spans="2:2" ht="15">
      <c r="B4092"/>
    </row>
    <row r="4093" spans="2:2" ht="15">
      <c r="B4093"/>
    </row>
    <row r="4094" spans="2:2" ht="15">
      <c r="B4094"/>
    </row>
    <row r="4095" spans="2:2" ht="15">
      <c r="B4095"/>
    </row>
    <row r="4096" spans="2:2" ht="15">
      <c r="B4096"/>
    </row>
    <row r="4097" spans="2:2" ht="15">
      <c r="B4097"/>
    </row>
    <row r="4098" spans="2:2" ht="15">
      <c r="B4098"/>
    </row>
    <row r="4099" spans="2:2" ht="15">
      <c r="B4099"/>
    </row>
    <row r="4100" spans="2:2" ht="15">
      <c r="B4100"/>
    </row>
    <row r="4101" spans="2:2" ht="15">
      <c r="B4101"/>
    </row>
    <row r="4102" spans="2:2" ht="15">
      <c r="B4102"/>
    </row>
    <row r="4103" spans="2:2" ht="15">
      <c r="B4103"/>
    </row>
    <row r="4104" spans="2:2" ht="15">
      <c r="B4104"/>
    </row>
    <row r="4105" spans="2:2" ht="15">
      <c r="B4105"/>
    </row>
    <row r="4106" spans="2:2" ht="15">
      <c r="B4106"/>
    </row>
    <row r="4107" spans="2:2" ht="15">
      <c r="B4107"/>
    </row>
    <row r="4108" spans="2:2" ht="15">
      <c r="B4108"/>
    </row>
    <row r="4109" spans="2:2" ht="15">
      <c r="B4109"/>
    </row>
    <row r="4110" spans="2:2" ht="15">
      <c r="B4110"/>
    </row>
    <row r="4111" spans="2:2" ht="15">
      <c r="B4111"/>
    </row>
    <row r="4112" spans="2:2" ht="15">
      <c r="B4112"/>
    </row>
    <row r="4113" spans="2:2" ht="15">
      <c r="B4113"/>
    </row>
    <row r="4114" spans="2:2" ht="15">
      <c r="B4114"/>
    </row>
    <row r="4115" spans="2:2" ht="15">
      <c r="B4115"/>
    </row>
    <row r="4116" spans="2:2" ht="15">
      <c r="B4116"/>
    </row>
    <row r="4117" spans="2:2" ht="15">
      <c r="B4117"/>
    </row>
    <row r="4118" spans="2:2" ht="15">
      <c r="B4118"/>
    </row>
    <row r="4119" spans="2:2" ht="15">
      <c r="B4119"/>
    </row>
    <row r="4120" spans="2:2" ht="15">
      <c r="B4120"/>
    </row>
    <row r="4121" spans="2:2" ht="15">
      <c r="B4121"/>
    </row>
    <row r="4122" spans="2:2" ht="15">
      <c r="B4122"/>
    </row>
    <row r="4123" spans="2:2" ht="15">
      <c r="B4123"/>
    </row>
    <row r="4124" spans="2:2" ht="15">
      <c r="B4124"/>
    </row>
    <row r="4125" spans="2:2" ht="15">
      <c r="B4125"/>
    </row>
    <row r="4126" spans="2:2" ht="15">
      <c r="B4126"/>
    </row>
    <row r="4127" spans="2:2" ht="15">
      <c r="B4127"/>
    </row>
    <row r="4128" spans="2:2" ht="15">
      <c r="B4128"/>
    </row>
    <row r="4129" spans="2:2" ht="15">
      <c r="B4129"/>
    </row>
    <row r="4130" spans="2:2" ht="15">
      <c r="B4130"/>
    </row>
    <row r="4131" spans="2:2" ht="15">
      <c r="B4131"/>
    </row>
    <row r="4132" spans="2:2" ht="15">
      <c r="B4132"/>
    </row>
    <row r="4133" spans="2:2" ht="15">
      <c r="B4133"/>
    </row>
    <row r="4134" spans="2:2" ht="15">
      <c r="B4134"/>
    </row>
    <row r="4135" spans="2:2" ht="15">
      <c r="B4135"/>
    </row>
    <row r="4136" spans="2:2" ht="15">
      <c r="B4136"/>
    </row>
    <row r="4137" spans="2:2" ht="15">
      <c r="B4137"/>
    </row>
    <row r="4138" spans="2:2" ht="15">
      <c r="B4138"/>
    </row>
    <row r="4139" spans="2:2" ht="15">
      <c r="B4139"/>
    </row>
    <row r="4140" spans="2:2" ht="15">
      <c r="B4140"/>
    </row>
    <row r="4141" spans="2:2" ht="15">
      <c r="B4141"/>
    </row>
    <row r="4142" spans="2:2" ht="15">
      <c r="B4142"/>
    </row>
    <row r="4143" spans="2:2" ht="15">
      <c r="B4143"/>
    </row>
    <row r="4144" spans="2:2" ht="15">
      <c r="B4144"/>
    </row>
    <row r="4145" spans="2:2" ht="15">
      <c r="B4145"/>
    </row>
    <row r="4146" spans="2:2" ht="15">
      <c r="B4146"/>
    </row>
    <row r="4147" spans="2:2" ht="15">
      <c r="B4147"/>
    </row>
    <row r="4148" spans="2:2" ht="15">
      <c r="B4148"/>
    </row>
    <row r="4149" spans="2:2" ht="15">
      <c r="B4149"/>
    </row>
    <row r="4150" spans="2:2" ht="15">
      <c r="B4150"/>
    </row>
    <row r="4151" spans="2:2" ht="15">
      <c r="B4151"/>
    </row>
    <row r="4152" spans="2:2" ht="15">
      <c r="B4152"/>
    </row>
    <row r="4153" spans="2:2" ht="15">
      <c r="B4153"/>
    </row>
    <row r="4154" spans="2:2" ht="15">
      <c r="B4154"/>
    </row>
    <row r="4155" spans="2:2" ht="15">
      <c r="B4155"/>
    </row>
    <row r="4156" spans="2:2" ht="15">
      <c r="B4156"/>
    </row>
    <row r="4157" spans="2:2" ht="15">
      <c r="B4157"/>
    </row>
    <row r="4158" spans="2:2" ht="15">
      <c r="B4158"/>
    </row>
    <row r="4159" spans="2:2" ht="15">
      <c r="B4159"/>
    </row>
    <row r="4160" spans="2:2" ht="15">
      <c r="B4160"/>
    </row>
    <row r="4161" spans="2:2" ht="15">
      <c r="B4161"/>
    </row>
    <row r="4162" spans="2:2" ht="15">
      <c r="B4162"/>
    </row>
    <row r="4163" spans="2:2" ht="15">
      <c r="B4163"/>
    </row>
    <row r="4164" spans="2:2" ht="15">
      <c r="B4164"/>
    </row>
    <row r="4165" spans="2:2" ht="15">
      <c r="B4165"/>
    </row>
    <row r="4166" spans="2:2" ht="15">
      <c r="B4166"/>
    </row>
    <row r="4167" spans="2:2" ht="15">
      <c r="B4167"/>
    </row>
    <row r="4168" spans="2:2" ht="15">
      <c r="B4168"/>
    </row>
    <row r="4169" spans="2:2" ht="15">
      <c r="B4169"/>
    </row>
    <row r="4170" spans="2:2" ht="15">
      <c r="B4170"/>
    </row>
    <row r="4171" spans="2:2" ht="15">
      <c r="B4171"/>
    </row>
    <row r="4172" spans="2:2" ht="15">
      <c r="B4172"/>
    </row>
    <row r="4173" spans="2:2" ht="15">
      <c r="B4173"/>
    </row>
    <row r="4174" spans="2:2" ht="15">
      <c r="B4174"/>
    </row>
    <row r="4175" spans="2:2" ht="15">
      <c r="B4175"/>
    </row>
    <row r="4176" spans="2:2" ht="15">
      <c r="B4176"/>
    </row>
    <row r="4177" spans="2:2" ht="15">
      <c r="B4177"/>
    </row>
    <row r="4178" spans="2:2" ht="15">
      <c r="B4178"/>
    </row>
    <row r="4179" spans="2:2" ht="15">
      <c r="B4179"/>
    </row>
    <row r="4180" spans="2:2" ht="15">
      <c r="B4180"/>
    </row>
    <row r="4181" spans="2:2" ht="15">
      <c r="B4181"/>
    </row>
    <row r="4182" spans="2:2" ht="15">
      <c r="B4182"/>
    </row>
    <row r="4183" spans="2:2" ht="15">
      <c r="B4183"/>
    </row>
    <row r="4184" spans="2:2" ht="15">
      <c r="B4184"/>
    </row>
    <row r="4185" spans="2:2" ht="15">
      <c r="B4185"/>
    </row>
    <row r="4186" spans="2:2" ht="15">
      <c r="B4186"/>
    </row>
    <row r="4187" spans="2:2" ht="15">
      <c r="B4187"/>
    </row>
    <row r="4188" spans="2:2" ht="15">
      <c r="B4188"/>
    </row>
    <row r="4189" spans="2:2" ht="15">
      <c r="B4189"/>
    </row>
    <row r="4190" spans="2:2" ht="15">
      <c r="B4190"/>
    </row>
    <row r="4191" spans="2:2" ht="15">
      <c r="B4191"/>
    </row>
    <row r="4192" spans="2:2" ht="15">
      <c r="B4192"/>
    </row>
    <row r="4193" spans="2:2" ht="15">
      <c r="B4193"/>
    </row>
    <row r="4194" spans="2:2" ht="15">
      <c r="B4194"/>
    </row>
    <row r="4195" spans="2:2" ht="15">
      <c r="B4195"/>
    </row>
    <row r="4196" spans="2:2" ht="15">
      <c r="B4196"/>
    </row>
    <row r="4197" spans="2:2" ht="15">
      <c r="B4197"/>
    </row>
    <row r="4198" spans="2:2" ht="15">
      <c r="B4198"/>
    </row>
    <row r="4199" spans="2:2" ht="15">
      <c r="B4199"/>
    </row>
    <row r="4200" spans="2:2" ht="15">
      <c r="B4200"/>
    </row>
    <row r="4201" spans="2:2" ht="15">
      <c r="B4201"/>
    </row>
    <row r="4202" spans="2:2" ht="15">
      <c r="B4202"/>
    </row>
    <row r="4203" spans="2:2" ht="15">
      <c r="B4203"/>
    </row>
    <row r="4204" spans="2:2" ht="15">
      <c r="B4204"/>
    </row>
    <row r="4205" spans="2:2" ht="15">
      <c r="B4205"/>
    </row>
    <row r="4206" spans="2:2" ht="15">
      <c r="B4206"/>
    </row>
    <row r="4207" spans="2:2" ht="15">
      <c r="B4207"/>
    </row>
    <row r="4208" spans="2:2" ht="15">
      <c r="B4208"/>
    </row>
    <row r="4209" spans="2:2" ht="15">
      <c r="B4209"/>
    </row>
    <row r="4210" spans="2:2" ht="15">
      <c r="B4210"/>
    </row>
    <row r="4211" spans="2:2" ht="15">
      <c r="B4211"/>
    </row>
    <row r="4212" spans="2:2" ht="15">
      <c r="B4212"/>
    </row>
    <row r="4213" spans="2:2" ht="15">
      <c r="B4213"/>
    </row>
    <row r="4214" spans="2:2" ht="15">
      <c r="B4214"/>
    </row>
    <row r="4215" spans="2:2" ht="15">
      <c r="B4215"/>
    </row>
    <row r="4216" spans="2:2" ht="15">
      <c r="B4216"/>
    </row>
    <row r="4217" spans="2:2" ht="15">
      <c r="B4217"/>
    </row>
    <row r="4218" spans="2:2" ht="15">
      <c r="B4218"/>
    </row>
    <row r="4219" spans="2:2" ht="15">
      <c r="B4219"/>
    </row>
    <row r="4220" spans="2:2" ht="15">
      <c r="B4220"/>
    </row>
    <row r="4221" spans="2:2" ht="15">
      <c r="B4221"/>
    </row>
    <row r="4222" spans="2:2" ht="15">
      <c r="B4222"/>
    </row>
    <row r="4223" spans="2:2" ht="15">
      <c r="B4223"/>
    </row>
    <row r="4224" spans="2:2" ht="15">
      <c r="B4224"/>
    </row>
    <row r="4225" spans="2:2" ht="15">
      <c r="B4225"/>
    </row>
    <row r="4226" spans="2:2" ht="15">
      <c r="B4226"/>
    </row>
    <row r="4227" spans="2:2" ht="15">
      <c r="B4227"/>
    </row>
    <row r="4228" spans="2:2" ht="15">
      <c r="B4228"/>
    </row>
    <row r="4229" spans="2:2" ht="15">
      <c r="B4229"/>
    </row>
    <row r="4230" spans="2:2" ht="15">
      <c r="B4230"/>
    </row>
    <row r="4231" spans="2:2" ht="15">
      <c r="B4231"/>
    </row>
    <row r="4232" spans="2:2" ht="15">
      <c r="B4232"/>
    </row>
    <row r="4233" spans="2:2" ht="15">
      <c r="B4233"/>
    </row>
    <row r="4234" spans="2:2" ht="15">
      <c r="B4234"/>
    </row>
    <row r="4235" spans="2:2" ht="15">
      <c r="B4235"/>
    </row>
    <row r="4236" spans="2:2" ht="15">
      <c r="B4236"/>
    </row>
    <row r="4237" spans="2:2" ht="15">
      <c r="B4237"/>
    </row>
    <row r="4238" spans="2:2" ht="15">
      <c r="B4238"/>
    </row>
    <row r="4239" spans="2:2" ht="15">
      <c r="B4239"/>
    </row>
    <row r="4240" spans="2:2" ht="15">
      <c r="B4240"/>
    </row>
    <row r="4241" spans="2:2" ht="15">
      <c r="B4241"/>
    </row>
    <row r="4242" spans="2:2" ht="15">
      <c r="B4242"/>
    </row>
    <row r="4243" spans="2:2" ht="15">
      <c r="B4243"/>
    </row>
    <row r="4244" spans="2:2" ht="15">
      <c r="B4244"/>
    </row>
    <row r="4245" spans="2:2" ht="15">
      <c r="B4245"/>
    </row>
    <row r="4246" spans="2:2" ht="15">
      <c r="B4246"/>
    </row>
    <row r="4247" spans="2:2" ht="15">
      <c r="B4247"/>
    </row>
    <row r="4248" spans="2:2" ht="15">
      <c r="B4248"/>
    </row>
    <row r="4249" spans="2:2" ht="15">
      <c r="B4249"/>
    </row>
    <row r="4250" spans="2:2" ht="15">
      <c r="B4250"/>
    </row>
    <row r="4251" spans="2:2" ht="15">
      <c r="B4251"/>
    </row>
    <row r="4252" spans="2:2" ht="15">
      <c r="B4252"/>
    </row>
    <row r="4253" spans="2:2" ht="15">
      <c r="B4253"/>
    </row>
    <row r="4254" spans="2:2" ht="15">
      <c r="B4254"/>
    </row>
    <row r="4255" spans="2:2" ht="15">
      <c r="B4255"/>
    </row>
    <row r="4256" spans="2:2" ht="15">
      <c r="B4256"/>
    </row>
    <row r="4257" spans="2:2" ht="15">
      <c r="B4257"/>
    </row>
    <row r="4258" spans="2:2" ht="15">
      <c r="B4258"/>
    </row>
    <row r="4259" spans="2:2" ht="15">
      <c r="B4259"/>
    </row>
    <row r="4260" spans="2:2" ht="15">
      <c r="B4260"/>
    </row>
    <row r="4261" spans="2:2" ht="15">
      <c r="B4261"/>
    </row>
    <row r="4262" spans="2:2" ht="15">
      <c r="B4262"/>
    </row>
    <row r="4263" spans="2:2" ht="15">
      <c r="B4263"/>
    </row>
    <row r="4264" spans="2:2" ht="15">
      <c r="B4264"/>
    </row>
    <row r="4265" spans="2:2" ht="15">
      <c r="B4265"/>
    </row>
    <row r="4266" spans="2:2" ht="15">
      <c r="B4266"/>
    </row>
    <row r="4267" spans="2:2" ht="15">
      <c r="B4267"/>
    </row>
    <row r="4268" spans="2:2" ht="15">
      <c r="B4268"/>
    </row>
    <row r="4269" spans="2:2" ht="15">
      <c r="B4269"/>
    </row>
    <row r="4270" spans="2:2" ht="15">
      <c r="B4270"/>
    </row>
    <row r="4271" spans="2:2" ht="15">
      <c r="B4271"/>
    </row>
    <row r="4272" spans="2:2" ht="15">
      <c r="B4272"/>
    </row>
    <row r="4273" spans="2:2" ht="15">
      <c r="B4273"/>
    </row>
    <row r="4274" spans="2:2" ht="15">
      <c r="B4274"/>
    </row>
    <row r="4275" spans="2:2" ht="15">
      <c r="B4275"/>
    </row>
    <row r="4276" spans="2:2" ht="15">
      <c r="B4276"/>
    </row>
    <row r="4277" spans="2:2" ht="15">
      <c r="B4277"/>
    </row>
    <row r="4278" spans="2:2" ht="15">
      <c r="B4278"/>
    </row>
    <row r="4279" spans="2:2" ht="15">
      <c r="B4279"/>
    </row>
    <row r="4280" spans="2:2" ht="15">
      <c r="B4280"/>
    </row>
    <row r="4281" spans="2:2" ht="15">
      <c r="B4281"/>
    </row>
    <row r="4282" spans="2:2" ht="15">
      <c r="B4282"/>
    </row>
    <row r="4283" spans="2:2" ht="15">
      <c r="B4283"/>
    </row>
    <row r="4284" spans="2:2" ht="15">
      <c r="B4284"/>
    </row>
    <row r="4285" spans="2:2" ht="15">
      <c r="B4285"/>
    </row>
    <row r="4286" spans="2:2" ht="15">
      <c r="B4286"/>
    </row>
    <row r="4287" spans="2:2" ht="15">
      <c r="B4287"/>
    </row>
    <row r="4288" spans="2:2" ht="15">
      <c r="B4288"/>
    </row>
    <row r="4289" spans="2:2" ht="15">
      <c r="B4289"/>
    </row>
    <row r="4290" spans="2:2" ht="15">
      <c r="B4290"/>
    </row>
    <row r="4291" spans="2:2" ht="15">
      <c r="B4291"/>
    </row>
    <row r="4292" spans="2:2" ht="15">
      <c r="B4292"/>
    </row>
    <row r="4293" spans="2:2" ht="15">
      <c r="B4293"/>
    </row>
    <row r="4294" spans="2:2" ht="15">
      <c r="B4294"/>
    </row>
    <row r="4295" spans="2:2" ht="15">
      <c r="B4295"/>
    </row>
    <row r="4296" spans="2:2" ht="15">
      <c r="B4296"/>
    </row>
    <row r="4297" spans="2:2" ht="15">
      <c r="B4297"/>
    </row>
    <row r="4298" spans="2:2" ht="15">
      <c r="B4298"/>
    </row>
    <row r="4299" spans="2:2" ht="15">
      <c r="B4299"/>
    </row>
    <row r="4300" spans="2:2" ht="15">
      <c r="B4300"/>
    </row>
    <row r="4301" spans="2:2" ht="15">
      <c r="B4301"/>
    </row>
    <row r="4302" spans="2:2" ht="15">
      <c r="B4302"/>
    </row>
    <row r="4303" spans="2:2" ht="15">
      <c r="B4303"/>
    </row>
    <row r="4304" spans="2:2" ht="15">
      <c r="B4304"/>
    </row>
    <row r="4305" spans="2:2" ht="15">
      <c r="B4305"/>
    </row>
    <row r="4306" spans="2:2" ht="15">
      <c r="B4306"/>
    </row>
    <row r="4307" spans="2:2" ht="15">
      <c r="B4307"/>
    </row>
    <row r="4308" spans="2:2" ht="15">
      <c r="B4308"/>
    </row>
    <row r="4309" spans="2:2" ht="15">
      <c r="B4309"/>
    </row>
    <row r="4310" spans="2:2" ht="15">
      <c r="B4310"/>
    </row>
    <row r="4311" spans="2:2" ht="15">
      <c r="B4311"/>
    </row>
    <row r="4312" spans="2:2" ht="15">
      <c r="B4312"/>
    </row>
    <row r="4313" spans="2:2" ht="15">
      <c r="B4313"/>
    </row>
    <row r="4314" spans="2:2" ht="15">
      <c r="B4314"/>
    </row>
    <row r="4315" spans="2:2" ht="15">
      <c r="B4315"/>
    </row>
    <row r="4316" spans="2:2" ht="15">
      <c r="B4316"/>
    </row>
    <row r="4317" spans="2:2" ht="15">
      <c r="B4317"/>
    </row>
    <row r="4318" spans="2:2" ht="15">
      <c r="B4318"/>
    </row>
    <row r="4319" spans="2:2" ht="15">
      <c r="B4319"/>
    </row>
    <row r="4320" spans="2:2" ht="15">
      <c r="B4320"/>
    </row>
    <row r="4321" spans="2:2" ht="15">
      <c r="B4321"/>
    </row>
    <row r="4322" spans="2:2" ht="15">
      <c r="B4322"/>
    </row>
    <row r="4323" spans="2:2" ht="15">
      <c r="B4323"/>
    </row>
    <row r="4324" spans="2:2" ht="15">
      <c r="B4324"/>
    </row>
    <row r="4325" spans="2:2" ht="15">
      <c r="B4325"/>
    </row>
    <row r="4326" spans="2:2" ht="15">
      <c r="B4326"/>
    </row>
    <row r="4327" spans="2:2" ht="15">
      <c r="B4327"/>
    </row>
    <row r="4328" spans="2:2" ht="15">
      <c r="B4328"/>
    </row>
    <row r="4329" spans="2:2" ht="15">
      <c r="B4329"/>
    </row>
    <row r="4330" spans="2:2" ht="15">
      <c r="B4330"/>
    </row>
    <row r="4331" spans="2:2" ht="15">
      <c r="B4331"/>
    </row>
    <row r="4332" spans="2:2" ht="15">
      <c r="B4332"/>
    </row>
    <row r="4333" spans="2:2" ht="15">
      <c r="B4333"/>
    </row>
    <row r="4334" spans="2:2" ht="15">
      <c r="B4334"/>
    </row>
    <row r="4335" spans="2:2" ht="15">
      <c r="B4335"/>
    </row>
    <row r="4336" spans="2:2" ht="15">
      <c r="B4336"/>
    </row>
    <row r="4337" spans="2:2" ht="15">
      <c r="B4337"/>
    </row>
    <row r="4338" spans="2:2" ht="15">
      <c r="B4338"/>
    </row>
    <row r="4339" spans="2:2" ht="15">
      <c r="B4339"/>
    </row>
    <row r="4340" spans="2:2" ht="15">
      <c r="B4340"/>
    </row>
    <row r="4341" spans="2:2" ht="15">
      <c r="B4341"/>
    </row>
    <row r="4342" spans="2:2" ht="15">
      <c r="B4342"/>
    </row>
    <row r="4343" spans="2:2" ht="15">
      <c r="B4343"/>
    </row>
    <row r="4344" spans="2:2" ht="15">
      <c r="B4344"/>
    </row>
    <row r="4345" spans="2:2" ht="15">
      <c r="B4345"/>
    </row>
    <row r="4346" spans="2:2" ht="15">
      <c r="B4346"/>
    </row>
    <row r="4347" spans="2:2" ht="15">
      <c r="B4347"/>
    </row>
    <row r="4348" spans="2:2" ht="15">
      <c r="B4348"/>
    </row>
    <row r="4349" spans="2:2" ht="15">
      <c r="B4349"/>
    </row>
    <row r="4350" spans="2:2" ht="15">
      <c r="B4350"/>
    </row>
    <row r="4351" spans="2:2" ht="15">
      <c r="B4351"/>
    </row>
    <row r="4352" spans="2:2" ht="15">
      <c r="B4352"/>
    </row>
    <row r="4353" spans="2:2" ht="15">
      <c r="B4353"/>
    </row>
    <row r="4354" spans="2:2" ht="15">
      <c r="B4354"/>
    </row>
    <row r="4355" spans="2:2" ht="15">
      <c r="B4355"/>
    </row>
    <row r="4356" spans="2:2" ht="15">
      <c r="B4356"/>
    </row>
    <row r="4357" spans="2:2" ht="15">
      <c r="B4357"/>
    </row>
    <row r="4358" spans="2:2" ht="15">
      <c r="B4358"/>
    </row>
    <row r="4359" spans="2:2" ht="15">
      <c r="B4359"/>
    </row>
    <row r="4360" spans="2:2" ht="15">
      <c r="B4360"/>
    </row>
    <row r="4361" spans="2:2" ht="15">
      <c r="B4361"/>
    </row>
    <row r="4362" spans="2:2" ht="15">
      <c r="B4362"/>
    </row>
    <row r="4363" spans="2:2" ht="15">
      <c r="B4363"/>
    </row>
    <row r="4364" spans="2:2" ht="15">
      <c r="B4364"/>
    </row>
    <row r="4365" spans="2:2" ht="15">
      <c r="B4365"/>
    </row>
    <row r="4366" spans="2:2" ht="15">
      <c r="B4366"/>
    </row>
    <row r="4367" spans="2:2" ht="15">
      <c r="B4367"/>
    </row>
    <row r="4368" spans="2:2" ht="15">
      <c r="B4368"/>
    </row>
    <row r="4369" spans="2:2" ht="15">
      <c r="B4369"/>
    </row>
    <row r="4370" spans="2:2" ht="15">
      <c r="B4370"/>
    </row>
    <row r="4371" spans="2:2" ht="15">
      <c r="B4371"/>
    </row>
    <row r="4372" spans="2:2" ht="15">
      <c r="B4372"/>
    </row>
    <row r="4373" spans="2:2" ht="15">
      <c r="B4373"/>
    </row>
    <row r="4374" spans="2:2" ht="15">
      <c r="B4374"/>
    </row>
    <row r="4375" spans="2:2" ht="15">
      <c r="B4375"/>
    </row>
    <row r="4376" spans="2:2" ht="15">
      <c r="B4376"/>
    </row>
    <row r="4377" spans="2:2" ht="15">
      <c r="B4377"/>
    </row>
    <row r="4378" spans="2:2" ht="15">
      <c r="B4378"/>
    </row>
    <row r="4379" spans="2:2" ht="15">
      <c r="B4379"/>
    </row>
    <row r="4380" spans="2:2" ht="15">
      <c r="B4380"/>
    </row>
    <row r="4381" spans="2:2" ht="15">
      <c r="B4381"/>
    </row>
    <row r="4382" spans="2:2" ht="15">
      <c r="B4382"/>
    </row>
    <row r="4383" spans="2:2" ht="15">
      <c r="B4383"/>
    </row>
    <row r="4384" spans="2:2" ht="15">
      <c r="B4384"/>
    </row>
    <row r="4385" spans="2:2" ht="15">
      <c r="B4385"/>
    </row>
    <row r="4386" spans="2:2" ht="15">
      <c r="B4386"/>
    </row>
    <row r="4387" spans="2:2" ht="15">
      <c r="B4387"/>
    </row>
    <row r="4388" spans="2:2" ht="15">
      <c r="B4388"/>
    </row>
    <row r="4389" spans="2:2" ht="15">
      <c r="B4389"/>
    </row>
    <row r="4390" spans="2:2" ht="15">
      <c r="B4390"/>
    </row>
    <row r="4391" spans="2:2" ht="15">
      <c r="B4391"/>
    </row>
    <row r="4392" spans="2:2" ht="15">
      <c r="B4392"/>
    </row>
    <row r="4393" spans="2:2" ht="15">
      <c r="B4393"/>
    </row>
    <row r="4394" spans="2:2" ht="15">
      <c r="B4394"/>
    </row>
    <row r="4395" spans="2:2" ht="15">
      <c r="B4395"/>
    </row>
    <row r="4396" spans="2:2" ht="15">
      <c r="B4396"/>
    </row>
    <row r="4397" spans="2:2" ht="15">
      <c r="B4397"/>
    </row>
    <row r="4398" spans="2:2" ht="15">
      <c r="B4398"/>
    </row>
    <row r="4399" spans="2:2" ht="15">
      <c r="B4399"/>
    </row>
    <row r="4400" spans="2:2" ht="15">
      <c r="B4400"/>
    </row>
    <row r="4401" spans="2:2" ht="15">
      <c r="B4401"/>
    </row>
    <row r="4402" spans="2:2" ht="15">
      <c r="B4402"/>
    </row>
    <row r="4403" spans="2:2" ht="15">
      <c r="B4403"/>
    </row>
    <row r="4404" spans="2:2" ht="15">
      <c r="B4404"/>
    </row>
    <row r="4405" spans="2:2" ht="15">
      <c r="B4405"/>
    </row>
    <row r="4406" spans="2:2" ht="15">
      <c r="B4406"/>
    </row>
    <row r="4407" spans="2:2" ht="15">
      <c r="B4407"/>
    </row>
    <row r="4408" spans="2:2" ht="15">
      <c r="B4408"/>
    </row>
    <row r="4409" spans="2:2" ht="15">
      <c r="B4409"/>
    </row>
    <row r="4410" spans="2:2" ht="15">
      <c r="B4410"/>
    </row>
    <row r="4411" spans="2:2" ht="15">
      <c r="B4411"/>
    </row>
    <row r="4412" spans="2:2" ht="15">
      <c r="B4412"/>
    </row>
    <row r="4413" spans="2:2" ht="15">
      <c r="B4413"/>
    </row>
    <row r="4414" spans="2:2" ht="15">
      <c r="B4414"/>
    </row>
    <row r="4415" spans="2:2" ht="15">
      <c r="B4415"/>
    </row>
    <row r="4416" spans="2:2" ht="15">
      <c r="B4416"/>
    </row>
    <row r="4417" spans="2:2" ht="15">
      <c r="B4417"/>
    </row>
    <row r="4418" spans="2:2" ht="15">
      <c r="B4418"/>
    </row>
    <row r="4419" spans="2:2" ht="15">
      <c r="B4419"/>
    </row>
    <row r="4420" spans="2:2" ht="15">
      <c r="B4420"/>
    </row>
    <row r="4421" spans="2:2" ht="15">
      <c r="B4421"/>
    </row>
    <row r="4422" spans="2:2" ht="15">
      <c r="B4422"/>
    </row>
    <row r="4423" spans="2:2" ht="15">
      <c r="B4423"/>
    </row>
    <row r="4424" spans="2:2" ht="15">
      <c r="B4424"/>
    </row>
    <row r="4425" spans="2:2" ht="15">
      <c r="B4425"/>
    </row>
    <row r="4426" spans="2:2" ht="15">
      <c r="B4426"/>
    </row>
    <row r="4427" spans="2:2" ht="15">
      <c r="B4427"/>
    </row>
    <row r="4428" spans="2:2" ht="15">
      <c r="B4428"/>
    </row>
    <row r="4429" spans="2:2" ht="15">
      <c r="B4429"/>
    </row>
    <row r="4430" spans="2:2" ht="15">
      <c r="B4430"/>
    </row>
    <row r="4431" spans="2:2" ht="15">
      <c r="B4431"/>
    </row>
    <row r="4432" spans="2:2" ht="15">
      <c r="B4432"/>
    </row>
    <row r="4433" spans="2:2" ht="15">
      <c r="B4433"/>
    </row>
    <row r="4434" spans="2:2" ht="15">
      <c r="B4434"/>
    </row>
    <row r="4435" spans="2:2" ht="15">
      <c r="B4435"/>
    </row>
    <row r="4436" spans="2:2" ht="15">
      <c r="B4436"/>
    </row>
    <row r="4437" spans="2:2" ht="15">
      <c r="B4437"/>
    </row>
    <row r="4438" spans="2:2" ht="15">
      <c r="B4438"/>
    </row>
    <row r="4439" spans="2:2" ht="15">
      <c r="B4439"/>
    </row>
    <row r="4440" spans="2:2" ht="15">
      <c r="B4440"/>
    </row>
    <row r="4441" spans="2:2" ht="15">
      <c r="B4441"/>
    </row>
    <row r="4442" spans="2:2" ht="15">
      <c r="B4442"/>
    </row>
    <row r="4443" spans="2:2" ht="15">
      <c r="B4443"/>
    </row>
    <row r="4444" spans="2:2" ht="15">
      <c r="B4444"/>
    </row>
    <row r="4445" spans="2:2" ht="15">
      <c r="B4445"/>
    </row>
    <row r="4446" spans="2:2" ht="15">
      <c r="B4446"/>
    </row>
    <row r="4447" spans="2:2" ht="15">
      <c r="B4447"/>
    </row>
    <row r="4448" spans="2:2" ht="15">
      <c r="B4448"/>
    </row>
    <row r="4449" spans="2:2" ht="15">
      <c r="B4449"/>
    </row>
    <row r="4450" spans="2:2" ht="15">
      <c r="B4450"/>
    </row>
    <row r="4451" spans="2:2" ht="15">
      <c r="B4451"/>
    </row>
    <row r="4452" spans="2:2" ht="15">
      <c r="B4452"/>
    </row>
    <row r="4453" spans="2:2" ht="15">
      <c r="B4453"/>
    </row>
    <row r="4454" spans="2:2" ht="15">
      <c r="B4454"/>
    </row>
    <row r="4455" spans="2:2" ht="15">
      <c r="B4455"/>
    </row>
    <row r="4456" spans="2:2" ht="15">
      <c r="B4456"/>
    </row>
    <row r="4457" spans="2:2" ht="15">
      <c r="B4457"/>
    </row>
    <row r="4458" spans="2:2" ht="15">
      <c r="B4458"/>
    </row>
    <row r="4459" spans="2:2" ht="15">
      <c r="B4459"/>
    </row>
    <row r="4460" spans="2:2" ht="15">
      <c r="B4460"/>
    </row>
    <row r="4461" spans="2:2" ht="15">
      <c r="B4461"/>
    </row>
    <row r="4462" spans="2:2" ht="15">
      <c r="B4462"/>
    </row>
    <row r="4463" spans="2:2" ht="15">
      <c r="B4463"/>
    </row>
    <row r="4464" spans="2:2" ht="15">
      <c r="B4464"/>
    </row>
    <row r="4465" spans="2:2" ht="15">
      <c r="B4465"/>
    </row>
    <row r="4466" spans="2:2" ht="15">
      <c r="B4466"/>
    </row>
    <row r="4467" spans="2:2" ht="15">
      <c r="B4467"/>
    </row>
    <row r="4468" spans="2:2" ht="15">
      <c r="B4468"/>
    </row>
    <row r="4469" spans="2:2" ht="15">
      <c r="B4469"/>
    </row>
    <row r="4470" spans="2:2" ht="15">
      <c r="B4470"/>
    </row>
    <row r="4471" spans="2:2" ht="15">
      <c r="B4471"/>
    </row>
    <row r="4472" spans="2:2" ht="15">
      <c r="B4472"/>
    </row>
    <row r="4473" spans="2:2" ht="15">
      <c r="B4473"/>
    </row>
    <row r="4474" spans="2:2" ht="15">
      <c r="B4474"/>
    </row>
    <row r="4475" spans="2:2" ht="15">
      <c r="B4475"/>
    </row>
    <row r="4476" spans="2:2" ht="15">
      <c r="B4476"/>
    </row>
    <row r="4477" spans="2:2" ht="15">
      <c r="B4477"/>
    </row>
    <row r="4478" spans="2:2" ht="15">
      <c r="B4478"/>
    </row>
    <row r="4479" spans="2:2" ht="15">
      <c r="B4479"/>
    </row>
    <row r="4480" spans="2:2" ht="15">
      <c r="B4480"/>
    </row>
    <row r="4481" spans="2:2" ht="15">
      <c r="B4481"/>
    </row>
    <row r="4482" spans="2:2" ht="15">
      <c r="B4482"/>
    </row>
    <row r="4483" spans="2:2" ht="15">
      <c r="B4483"/>
    </row>
    <row r="4484" spans="2:2" ht="15">
      <c r="B4484"/>
    </row>
    <row r="4485" spans="2:2" ht="15">
      <c r="B4485"/>
    </row>
    <row r="4486" spans="2:2" ht="15">
      <c r="B4486"/>
    </row>
    <row r="4487" spans="2:2" ht="15">
      <c r="B4487"/>
    </row>
    <row r="4488" spans="2:2" ht="15">
      <c r="B4488"/>
    </row>
    <row r="4489" spans="2:2" ht="15">
      <c r="B4489"/>
    </row>
    <row r="4490" spans="2:2" ht="15">
      <c r="B4490"/>
    </row>
    <row r="4491" spans="2:2" ht="15">
      <c r="B4491"/>
    </row>
    <row r="4492" spans="2:2" ht="15">
      <c r="B4492"/>
    </row>
    <row r="4493" spans="2:2" ht="15">
      <c r="B4493"/>
    </row>
    <row r="4494" spans="2:2" ht="15">
      <c r="B4494"/>
    </row>
    <row r="4495" spans="2:2" ht="15">
      <c r="B4495"/>
    </row>
    <row r="4496" spans="2:2" ht="15">
      <c r="B4496"/>
    </row>
    <row r="4497" spans="2:2" ht="15">
      <c r="B4497"/>
    </row>
    <row r="4498" spans="2:2" ht="15">
      <c r="B4498"/>
    </row>
    <row r="4499" spans="2:2" ht="15">
      <c r="B4499"/>
    </row>
    <row r="4500" spans="2:2" ht="15">
      <c r="B4500"/>
    </row>
    <row r="4501" spans="2:2" ht="15">
      <c r="B4501"/>
    </row>
    <row r="4502" spans="2:2" ht="15">
      <c r="B4502"/>
    </row>
    <row r="4503" spans="2:2" ht="15">
      <c r="B4503"/>
    </row>
    <row r="4504" spans="2:2" ht="15">
      <c r="B4504"/>
    </row>
    <row r="4505" spans="2:2" ht="15">
      <c r="B4505"/>
    </row>
    <row r="4506" spans="2:2" ht="15">
      <c r="B4506"/>
    </row>
    <row r="4507" spans="2:2" ht="15">
      <c r="B4507"/>
    </row>
    <row r="4508" spans="2:2" ht="15">
      <c r="B4508"/>
    </row>
    <row r="4509" spans="2:2" ht="15">
      <c r="B4509"/>
    </row>
    <row r="4510" spans="2:2" ht="15">
      <c r="B4510"/>
    </row>
    <row r="4511" spans="2:2" ht="15">
      <c r="B4511"/>
    </row>
    <row r="4512" spans="2:2" ht="15">
      <c r="B4512"/>
    </row>
    <row r="4513" spans="2:2" ht="15">
      <c r="B4513"/>
    </row>
    <row r="4514" spans="2:2" ht="15">
      <c r="B4514"/>
    </row>
    <row r="4515" spans="2:2" ht="15">
      <c r="B4515"/>
    </row>
    <row r="4516" spans="2:2" ht="15">
      <c r="B4516"/>
    </row>
    <row r="4517" spans="2:2" ht="15">
      <c r="B4517"/>
    </row>
    <row r="4518" spans="2:2" ht="15">
      <c r="B4518"/>
    </row>
    <row r="4519" spans="2:2" ht="15">
      <c r="B4519"/>
    </row>
    <row r="4520" spans="2:2" ht="15">
      <c r="B4520"/>
    </row>
    <row r="4521" spans="2:2" ht="15">
      <c r="B4521"/>
    </row>
    <row r="4522" spans="2:2" ht="15">
      <c r="B4522"/>
    </row>
    <row r="4523" spans="2:2" ht="15">
      <c r="B4523"/>
    </row>
    <row r="4524" spans="2:2" ht="15">
      <c r="B4524"/>
    </row>
    <row r="4525" spans="2:2" ht="15">
      <c r="B4525"/>
    </row>
    <row r="4526" spans="2:2" ht="15">
      <c r="B4526"/>
    </row>
    <row r="4527" spans="2:2" ht="15">
      <c r="B4527"/>
    </row>
    <row r="4528" spans="2:2" ht="15">
      <c r="B4528"/>
    </row>
    <row r="4529" spans="2:2" ht="15">
      <c r="B4529"/>
    </row>
    <row r="4530" spans="2:2" ht="15">
      <c r="B4530"/>
    </row>
    <row r="4531" spans="2:2" ht="15">
      <c r="B4531"/>
    </row>
    <row r="4532" spans="2:2" ht="15">
      <c r="B4532"/>
    </row>
    <row r="4533" spans="2:2" ht="15">
      <c r="B4533"/>
    </row>
    <row r="4534" spans="2:2" ht="15">
      <c r="B4534"/>
    </row>
    <row r="4535" spans="2:2" ht="15">
      <c r="B4535"/>
    </row>
    <row r="4536" spans="2:2" ht="15">
      <c r="B4536"/>
    </row>
    <row r="4537" spans="2:2" ht="15">
      <c r="B4537"/>
    </row>
    <row r="4538" spans="2:2" ht="15">
      <c r="B4538"/>
    </row>
    <row r="4539" spans="2:2" ht="15">
      <c r="B4539"/>
    </row>
    <row r="4540" spans="2:2" ht="15">
      <c r="B4540"/>
    </row>
    <row r="4541" spans="2:2" ht="15">
      <c r="B4541"/>
    </row>
    <row r="4542" spans="2:2" ht="15">
      <c r="B4542"/>
    </row>
    <row r="4543" spans="2:2" ht="15">
      <c r="B4543"/>
    </row>
    <row r="4544" spans="2:2" ht="15">
      <c r="B4544"/>
    </row>
    <row r="4545" spans="2:2" ht="15">
      <c r="B4545"/>
    </row>
    <row r="4546" spans="2:2" ht="15">
      <c r="B4546"/>
    </row>
    <row r="4547" spans="2:2" ht="15">
      <c r="B4547"/>
    </row>
    <row r="4548" spans="2:2" ht="15">
      <c r="B4548"/>
    </row>
    <row r="4549" spans="2:2" ht="15">
      <c r="B4549"/>
    </row>
    <row r="4550" spans="2:2" ht="15">
      <c r="B4550"/>
    </row>
    <row r="4551" spans="2:2" ht="15">
      <c r="B4551"/>
    </row>
    <row r="4552" spans="2:2" ht="15">
      <c r="B4552"/>
    </row>
    <row r="4553" spans="2:2" ht="15">
      <c r="B4553"/>
    </row>
    <row r="4554" spans="2:2" ht="15">
      <c r="B4554"/>
    </row>
    <row r="4555" spans="2:2" ht="15">
      <c r="B4555"/>
    </row>
    <row r="4556" spans="2:2" ht="15">
      <c r="B4556"/>
    </row>
    <row r="4557" spans="2:2" ht="15">
      <c r="B4557"/>
    </row>
    <row r="4558" spans="2:2" ht="15">
      <c r="B4558"/>
    </row>
    <row r="4559" spans="2:2" ht="15">
      <c r="B4559"/>
    </row>
    <row r="4560" spans="2:2" ht="15">
      <c r="B4560"/>
    </row>
    <row r="4561" spans="2:2" ht="15">
      <c r="B4561"/>
    </row>
    <row r="4562" spans="2:2" ht="15">
      <c r="B4562"/>
    </row>
    <row r="4563" spans="2:2" ht="15">
      <c r="B4563"/>
    </row>
    <row r="4564" spans="2:2" ht="15">
      <c r="B4564"/>
    </row>
    <row r="4565" spans="2:2" ht="15">
      <c r="B4565"/>
    </row>
    <row r="4566" spans="2:2" ht="15">
      <c r="B4566"/>
    </row>
    <row r="4567" spans="2:2" ht="15">
      <c r="B4567"/>
    </row>
    <row r="4568" spans="2:2" ht="15">
      <c r="B4568"/>
    </row>
    <row r="4569" spans="2:2" ht="15">
      <c r="B4569"/>
    </row>
    <row r="4570" spans="2:2" ht="15">
      <c r="B4570"/>
    </row>
    <row r="4571" spans="2:2" ht="15">
      <c r="B4571"/>
    </row>
    <row r="4572" spans="2:2" ht="15">
      <c r="B4572"/>
    </row>
    <row r="4573" spans="2:2" ht="15">
      <c r="B4573"/>
    </row>
    <row r="4574" spans="2:2" ht="15">
      <c r="B4574"/>
    </row>
    <row r="4575" spans="2:2" ht="15">
      <c r="B4575"/>
    </row>
    <row r="4576" spans="2:2" ht="15">
      <c r="B4576"/>
    </row>
    <row r="4577" spans="2:2" ht="15">
      <c r="B4577"/>
    </row>
    <row r="4578" spans="2:2" ht="15">
      <c r="B4578"/>
    </row>
    <row r="4579" spans="2:2" ht="15">
      <c r="B4579"/>
    </row>
    <row r="4580" spans="2:2" ht="15">
      <c r="B4580"/>
    </row>
    <row r="4581" spans="2:2" ht="15">
      <c r="B4581"/>
    </row>
    <row r="4582" spans="2:2" ht="15">
      <c r="B4582"/>
    </row>
    <row r="4583" spans="2:2" ht="15">
      <c r="B4583"/>
    </row>
    <row r="4584" spans="2:2" ht="15">
      <c r="B4584"/>
    </row>
    <row r="4585" spans="2:2" ht="15">
      <c r="B4585"/>
    </row>
    <row r="4586" spans="2:2" ht="15">
      <c r="B4586"/>
    </row>
    <row r="4587" spans="2:2" ht="15">
      <c r="B4587"/>
    </row>
    <row r="4588" spans="2:2" ht="15">
      <c r="B4588"/>
    </row>
    <row r="4589" spans="2:2" ht="15">
      <c r="B4589"/>
    </row>
    <row r="4590" spans="2:2" ht="15">
      <c r="B4590"/>
    </row>
    <row r="4591" spans="2:2" ht="15">
      <c r="B4591"/>
    </row>
    <row r="4592" spans="2:2" ht="15">
      <c r="B4592"/>
    </row>
    <row r="4593" spans="2:2" ht="15">
      <c r="B4593"/>
    </row>
    <row r="4594" spans="2:2" ht="15">
      <c r="B4594"/>
    </row>
    <row r="4595" spans="2:2" ht="15">
      <c r="B4595"/>
    </row>
    <row r="4596" spans="2:2" ht="15">
      <c r="B4596"/>
    </row>
    <row r="4597" spans="2:2" ht="15">
      <c r="B4597"/>
    </row>
    <row r="4598" spans="2:2" ht="15">
      <c r="B4598"/>
    </row>
    <row r="4599" spans="2:2" ht="15">
      <c r="B4599"/>
    </row>
    <row r="4600" spans="2:2" ht="15">
      <c r="B4600"/>
    </row>
    <row r="4601" spans="2:2" ht="15">
      <c r="B4601"/>
    </row>
    <row r="4602" spans="2:2" ht="15">
      <c r="B4602"/>
    </row>
    <row r="4603" spans="2:2" ht="15">
      <c r="B4603"/>
    </row>
    <row r="4604" spans="2:2" ht="15">
      <c r="B4604"/>
    </row>
    <row r="4605" spans="2:2" ht="15">
      <c r="B4605"/>
    </row>
    <row r="4606" spans="2:2" ht="15">
      <c r="B4606"/>
    </row>
    <row r="4607" spans="2:2" ht="15">
      <c r="B4607"/>
    </row>
    <row r="4608" spans="2:2" ht="15">
      <c r="B4608"/>
    </row>
    <row r="4609" spans="2:2" ht="15">
      <c r="B4609"/>
    </row>
    <row r="4610" spans="2:2" ht="15">
      <c r="B4610"/>
    </row>
    <row r="4611" spans="2:2" ht="15">
      <c r="B4611"/>
    </row>
    <row r="4612" spans="2:2" ht="15">
      <c r="B4612"/>
    </row>
    <row r="4613" spans="2:2" ht="15">
      <c r="B4613"/>
    </row>
    <row r="4614" spans="2:2" ht="15">
      <c r="B4614"/>
    </row>
    <row r="4615" spans="2:2" ht="15">
      <c r="B4615"/>
    </row>
    <row r="4616" spans="2:2" ht="15">
      <c r="B4616"/>
    </row>
    <row r="4617" spans="2:2" ht="15">
      <c r="B4617"/>
    </row>
    <row r="4618" spans="2:2" ht="15">
      <c r="B4618"/>
    </row>
    <row r="4619" spans="2:2" ht="15">
      <c r="B4619"/>
    </row>
    <row r="4620" spans="2:2" ht="15">
      <c r="B4620"/>
    </row>
    <row r="4621" spans="2:2" ht="15">
      <c r="B4621"/>
    </row>
    <row r="4622" spans="2:2" ht="15">
      <c r="B4622"/>
    </row>
    <row r="4623" spans="2:2" ht="15">
      <c r="B4623"/>
    </row>
    <row r="4624" spans="2:2" ht="15">
      <c r="B4624"/>
    </row>
    <row r="4625" spans="2:2" ht="15">
      <c r="B4625"/>
    </row>
    <row r="4626" spans="2:2" ht="15">
      <c r="B4626"/>
    </row>
    <row r="4627" spans="2:2" ht="15">
      <c r="B4627"/>
    </row>
    <row r="4628" spans="2:2" ht="15">
      <c r="B4628"/>
    </row>
    <row r="4629" spans="2:2" ht="15">
      <c r="B4629"/>
    </row>
    <row r="4630" spans="2:2" ht="15">
      <c r="B4630"/>
    </row>
    <row r="4631" spans="2:2" ht="15">
      <c r="B4631"/>
    </row>
    <row r="4632" spans="2:2" ht="15">
      <c r="B4632"/>
    </row>
    <row r="4633" spans="2:2" ht="15">
      <c r="B4633"/>
    </row>
    <row r="4634" spans="2:2" ht="15">
      <c r="B4634"/>
    </row>
    <row r="4635" spans="2:2" ht="15">
      <c r="B4635"/>
    </row>
    <row r="4636" spans="2:2" ht="15">
      <c r="B4636"/>
    </row>
    <row r="4637" spans="2:2" ht="15">
      <c r="B4637"/>
    </row>
    <row r="4638" spans="2:2" ht="15">
      <c r="B4638"/>
    </row>
    <row r="4639" spans="2:2" ht="15">
      <c r="B4639"/>
    </row>
    <row r="4640" spans="2:2" ht="15">
      <c r="B4640"/>
    </row>
    <row r="4641" spans="2:2" ht="15">
      <c r="B4641"/>
    </row>
    <row r="4642" spans="2:2" ht="15">
      <c r="B4642"/>
    </row>
    <row r="4643" spans="2:2" ht="15">
      <c r="B4643"/>
    </row>
    <row r="4644" spans="2:2" ht="15">
      <c r="B4644"/>
    </row>
    <row r="4645" spans="2:2" ht="15">
      <c r="B4645"/>
    </row>
    <row r="4646" spans="2:2" ht="15">
      <c r="B4646"/>
    </row>
    <row r="4647" spans="2:2" ht="15">
      <c r="B4647"/>
    </row>
    <row r="4648" spans="2:2" ht="15">
      <c r="B4648"/>
    </row>
    <row r="4649" spans="2:2" ht="15">
      <c r="B4649"/>
    </row>
    <row r="4650" spans="2:2" ht="15">
      <c r="B4650"/>
    </row>
    <row r="4651" spans="2:2" ht="15">
      <c r="B4651"/>
    </row>
    <row r="4652" spans="2:2" ht="15">
      <c r="B4652"/>
    </row>
    <row r="4653" spans="2:2" ht="15">
      <c r="B4653"/>
    </row>
    <row r="4654" spans="2:2" ht="15">
      <c r="B4654"/>
    </row>
    <row r="4655" spans="2:2" ht="15">
      <c r="B4655"/>
    </row>
    <row r="4656" spans="2:2" ht="15">
      <c r="B4656"/>
    </row>
    <row r="4657" spans="2:2" ht="15">
      <c r="B4657"/>
    </row>
    <row r="4658" spans="2:2" ht="15">
      <c r="B4658"/>
    </row>
    <row r="4659" spans="2:2" ht="15">
      <c r="B4659"/>
    </row>
    <row r="4660" spans="2:2" ht="15">
      <c r="B4660"/>
    </row>
    <row r="4661" spans="2:2" ht="15">
      <c r="B4661"/>
    </row>
    <row r="4662" spans="2:2" ht="15">
      <c r="B4662"/>
    </row>
    <row r="4663" spans="2:2" ht="15">
      <c r="B4663"/>
    </row>
    <row r="4664" spans="2:2" ht="15">
      <c r="B4664"/>
    </row>
    <row r="4665" spans="2:2" ht="15">
      <c r="B4665"/>
    </row>
    <row r="4666" spans="2:2" ht="15">
      <c r="B4666"/>
    </row>
    <row r="4667" spans="2:2" ht="15">
      <c r="B4667"/>
    </row>
    <row r="4668" spans="2:2" ht="15">
      <c r="B4668"/>
    </row>
    <row r="4669" spans="2:2" ht="15">
      <c r="B4669"/>
    </row>
    <row r="4670" spans="2:2" ht="15">
      <c r="B4670"/>
    </row>
    <row r="4671" spans="2:2" ht="15">
      <c r="B4671"/>
    </row>
    <row r="4672" spans="2:2" ht="15">
      <c r="B4672"/>
    </row>
    <row r="4673" spans="2:2" ht="15">
      <c r="B4673"/>
    </row>
    <row r="4674" spans="2:2" ht="15">
      <c r="B4674"/>
    </row>
    <row r="4675" spans="2:2" ht="15">
      <c r="B4675"/>
    </row>
    <row r="4676" spans="2:2" ht="15">
      <c r="B4676"/>
    </row>
    <row r="4677" spans="2:2" ht="15">
      <c r="B4677"/>
    </row>
    <row r="4678" spans="2:2" ht="15">
      <c r="B4678"/>
    </row>
    <row r="4679" spans="2:2" ht="15">
      <c r="B4679"/>
    </row>
    <row r="4680" spans="2:2" ht="15">
      <c r="B4680"/>
    </row>
    <row r="4681" spans="2:2" ht="15">
      <c r="B4681"/>
    </row>
    <row r="4682" spans="2:2" ht="15">
      <c r="B4682"/>
    </row>
    <row r="4683" spans="2:2" ht="15">
      <c r="B4683"/>
    </row>
    <row r="4684" spans="2:2" ht="15">
      <c r="B4684"/>
    </row>
    <row r="4685" spans="2:2" ht="15">
      <c r="B4685"/>
    </row>
    <row r="4686" spans="2:2" ht="15">
      <c r="B4686"/>
    </row>
    <row r="4687" spans="2:2" ht="15">
      <c r="B4687"/>
    </row>
    <row r="4688" spans="2:2" ht="15">
      <c r="B4688"/>
    </row>
    <row r="4689" spans="2:2" ht="15">
      <c r="B4689"/>
    </row>
    <row r="4690" spans="2:2" ht="15">
      <c r="B4690"/>
    </row>
    <row r="4691" spans="2:2" ht="15">
      <c r="B4691"/>
    </row>
    <row r="4692" spans="2:2" ht="15">
      <c r="B4692"/>
    </row>
    <row r="4693" spans="2:2" ht="15">
      <c r="B4693"/>
    </row>
    <row r="4694" spans="2:2" ht="15">
      <c r="B4694"/>
    </row>
    <row r="4695" spans="2:2" ht="15">
      <c r="B4695"/>
    </row>
    <row r="4696" spans="2:2" ht="15">
      <c r="B4696"/>
    </row>
    <row r="4697" spans="2:2" ht="15">
      <c r="B4697"/>
    </row>
    <row r="4698" spans="2:2" ht="15">
      <c r="B4698"/>
    </row>
    <row r="4699" spans="2:2" ht="15">
      <c r="B4699"/>
    </row>
    <row r="4700" spans="2:2" ht="15">
      <c r="B4700"/>
    </row>
    <row r="4701" spans="2:2" ht="15">
      <c r="B4701"/>
    </row>
    <row r="4702" spans="2:2" ht="15">
      <c r="B4702"/>
    </row>
    <row r="4703" spans="2:2" ht="15">
      <c r="B4703"/>
    </row>
    <row r="4704" spans="2:2" ht="15">
      <c r="B4704"/>
    </row>
    <row r="4705" spans="2:2" ht="15">
      <c r="B4705"/>
    </row>
    <row r="4706" spans="2:2" ht="15">
      <c r="B4706"/>
    </row>
    <row r="4707" spans="2:2" ht="15">
      <c r="B4707"/>
    </row>
    <row r="4708" spans="2:2" ht="15">
      <c r="B4708"/>
    </row>
    <row r="4709" spans="2:2" ht="15">
      <c r="B4709"/>
    </row>
    <row r="4710" spans="2:2" ht="15">
      <c r="B4710"/>
    </row>
    <row r="4711" spans="2:2" ht="15">
      <c r="B4711"/>
    </row>
    <row r="4712" spans="2:2" ht="15">
      <c r="B4712"/>
    </row>
    <row r="4713" spans="2:2" ht="15">
      <c r="B4713"/>
    </row>
    <row r="4714" spans="2:2" ht="15">
      <c r="B4714"/>
    </row>
    <row r="4715" spans="2:2" ht="15">
      <c r="B4715"/>
    </row>
    <row r="4716" spans="2:2" ht="15">
      <c r="B4716"/>
    </row>
    <row r="4717" spans="2:2" ht="15">
      <c r="B4717"/>
    </row>
    <row r="4718" spans="2:2" ht="15">
      <c r="B4718"/>
    </row>
    <row r="4719" spans="2:2" ht="15">
      <c r="B4719"/>
    </row>
    <row r="4720" spans="2:2" ht="15">
      <c r="B4720"/>
    </row>
    <row r="4721" spans="2:2" ht="15">
      <c r="B4721"/>
    </row>
    <row r="4722" spans="2:2" ht="15">
      <c r="B4722"/>
    </row>
    <row r="4723" spans="2:2" ht="15">
      <c r="B4723"/>
    </row>
    <row r="4724" spans="2:2" ht="15">
      <c r="B4724"/>
    </row>
    <row r="4725" spans="2:2" ht="15">
      <c r="B4725"/>
    </row>
    <row r="4726" spans="2:2" ht="15">
      <c r="B4726"/>
    </row>
    <row r="4727" spans="2:2" ht="15">
      <c r="B4727"/>
    </row>
    <row r="4728" spans="2:2" ht="15">
      <c r="B4728"/>
    </row>
    <row r="4729" spans="2:2" ht="15">
      <c r="B4729"/>
    </row>
    <row r="4730" spans="2:2" ht="15">
      <c r="B4730"/>
    </row>
    <row r="4731" spans="2:2" ht="15">
      <c r="B4731"/>
    </row>
    <row r="4732" spans="2:2" ht="15">
      <c r="B4732"/>
    </row>
    <row r="4733" spans="2:2" ht="15">
      <c r="B4733"/>
    </row>
    <row r="4734" spans="2:2" ht="15">
      <c r="B4734"/>
    </row>
    <row r="4735" spans="2:2" ht="15">
      <c r="B4735"/>
    </row>
    <row r="4736" spans="2:2" ht="15">
      <c r="B4736"/>
    </row>
    <row r="4737" spans="2:2" ht="15">
      <c r="B4737"/>
    </row>
    <row r="4738" spans="2:2" ht="15">
      <c r="B4738"/>
    </row>
    <row r="4739" spans="2:2" ht="15">
      <c r="B4739"/>
    </row>
    <row r="4740" spans="2:2" ht="15">
      <c r="B4740"/>
    </row>
    <row r="4741" spans="2:2" ht="15">
      <c r="B4741"/>
    </row>
    <row r="4742" spans="2:2" ht="15">
      <c r="B4742"/>
    </row>
    <row r="4743" spans="2:2" ht="15">
      <c r="B4743"/>
    </row>
    <row r="4744" spans="2:2" ht="15">
      <c r="B4744"/>
    </row>
    <row r="4745" spans="2:2" ht="15">
      <c r="B4745"/>
    </row>
    <row r="4746" spans="2:2" ht="15">
      <c r="B4746"/>
    </row>
    <row r="4747" spans="2:2" ht="15">
      <c r="B4747"/>
    </row>
    <row r="4748" spans="2:2" ht="15">
      <c r="B4748"/>
    </row>
    <row r="4749" spans="2:2" ht="15">
      <c r="B4749"/>
    </row>
    <row r="4750" spans="2:2" ht="15">
      <c r="B4750"/>
    </row>
    <row r="4751" spans="2:2" ht="15">
      <c r="B4751"/>
    </row>
    <row r="4752" spans="2:2" ht="15">
      <c r="B4752"/>
    </row>
    <row r="4753" spans="2:2" ht="15">
      <c r="B4753"/>
    </row>
    <row r="4754" spans="2:2" ht="15">
      <c r="B4754"/>
    </row>
    <row r="4755" spans="2:2" ht="15">
      <c r="B4755"/>
    </row>
    <row r="4756" spans="2:2" ht="15">
      <c r="B4756"/>
    </row>
    <row r="4757" spans="2:2" ht="15">
      <c r="B4757"/>
    </row>
    <row r="4758" spans="2:2" ht="15">
      <c r="B4758"/>
    </row>
    <row r="4759" spans="2:2" ht="15">
      <c r="B4759"/>
    </row>
    <row r="4760" spans="2:2" ht="15">
      <c r="B4760"/>
    </row>
    <row r="4761" spans="2:2" ht="15">
      <c r="B4761"/>
    </row>
    <row r="4762" spans="2:2" ht="15">
      <c r="B4762"/>
    </row>
    <row r="4763" spans="2:2" ht="15">
      <c r="B4763"/>
    </row>
    <row r="4764" spans="2:2" ht="15">
      <c r="B4764"/>
    </row>
    <row r="4765" spans="2:2" ht="15">
      <c r="B4765"/>
    </row>
    <row r="4766" spans="2:2" ht="15">
      <c r="B4766"/>
    </row>
    <row r="4767" spans="2:2" ht="15">
      <c r="B4767"/>
    </row>
    <row r="4768" spans="2:2" ht="15">
      <c r="B4768"/>
    </row>
    <row r="4769" spans="2:2" ht="15">
      <c r="B4769"/>
    </row>
    <row r="4770" spans="2:2" ht="15">
      <c r="B4770"/>
    </row>
    <row r="4771" spans="2:2" ht="15">
      <c r="B4771"/>
    </row>
    <row r="4772" spans="2:2" ht="15">
      <c r="B4772"/>
    </row>
    <row r="4773" spans="2:2" ht="15">
      <c r="B4773"/>
    </row>
    <row r="4774" spans="2:2" ht="15">
      <c r="B4774"/>
    </row>
    <row r="4775" spans="2:2" ht="15">
      <c r="B4775"/>
    </row>
    <row r="4776" spans="2:2" ht="15">
      <c r="B4776"/>
    </row>
    <row r="4777" spans="2:2" ht="15">
      <c r="B4777"/>
    </row>
    <row r="4778" spans="2:2" ht="15">
      <c r="B4778"/>
    </row>
    <row r="4779" spans="2:2" ht="15">
      <c r="B4779"/>
    </row>
    <row r="4780" spans="2:2" ht="15">
      <c r="B4780"/>
    </row>
    <row r="4781" spans="2:2" ht="15">
      <c r="B4781"/>
    </row>
    <row r="4782" spans="2:2" ht="15">
      <c r="B4782"/>
    </row>
    <row r="4783" spans="2:2" ht="15">
      <c r="B4783"/>
    </row>
    <row r="4784" spans="2:2" ht="15">
      <c r="B4784"/>
    </row>
    <row r="4785" spans="2:2" ht="15">
      <c r="B4785"/>
    </row>
    <row r="4786" spans="2:2" ht="15">
      <c r="B4786"/>
    </row>
    <row r="4787" spans="2:2" ht="15">
      <c r="B4787"/>
    </row>
    <row r="4788" spans="2:2" ht="15">
      <c r="B4788"/>
    </row>
    <row r="4789" spans="2:2" ht="15">
      <c r="B4789"/>
    </row>
    <row r="4790" spans="2:2" ht="15">
      <c r="B4790"/>
    </row>
    <row r="4791" spans="2:2" ht="15">
      <c r="B4791"/>
    </row>
    <row r="4792" spans="2:2" ht="15">
      <c r="B4792"/>
    </row>
    <row r="4793" spans="2:2" ht="15">
      <c r="B4793"/>
    </row>
    <row r="4794" spans="2:2" ht="15">
      <c r="B4794"/>
    </row>
    <row r="4795" spans="2:2" ht="15">
      <c r="B4795"/>
    </row>
    <row r="4796" spans="2:2" ht="15">
      <c r="B4796"/>
    </row>
    <row r="4797" spans="2:2" ht="15">
      <c r="B4797"/>
    </row>
    <row r="4798" spans="2:2" ht="15">
      <c r="B4798"/>
    </row>
    <row r="4799" spans="2:2" ht="15">
      <c r="B4799"/>
    </row>
    <row r="4800" spans="2:2" ht="15">
      <c r="B4800"/>
    </row>
    <row r="4801" spans="2:2" ht="15">
      <c r="B4801"/>
    </row>
    <row r="4802" spans="2:2" ht="15">
      <c r="B4802"/>
    </row>
    <row r="4803" spans="2:2" ht="15">
      <c r="B4803"/>
    </row>
    <row r="4804" spans="2:2" ht="15">
      <c r="B4804"/>
    </row>
    <row r="4805" spans="2:2" ht="15">
      <c r="B4805"/>
    </row>
    <row r="4806" spans="2:2" ht="15">
      <c r="B4806"/>
    </row>
    <row r="4807" spans="2:2" ht="15">
      <c r="B4807"/>
    </row>
    <row r="4808" spans="2:2" ht="15">
      <c r="B4808"/>
    </row>
    <row r="4809" spans="2:2" ht="15">
      <c r="B4809"/>
    </row>
    <row r="4810" spans="2:2" ht="15">
      <c r="B4810"/>
    </row>
    <row r="4811" spans="2:2" ht="15">
      <c r="B4811"/>
    </row>
    <row r="4812" spans="2:2" ht="15">
      <c r="B4812"/>
    </row>
    <row r="4813" spans="2:2" ht="15">
      <c r="B4813"/>
    </row>
    <row r="4814" spans="2:2" ht="15">
      <c r="B4814"/>
    </row>
    <row r="4815" spans="2:2" ht="15">
      <c r="B4815"/>
    </row>
    <row r="4816" spans="2:2" ht="15">
      <c r="B4816"/>
    </row>
    <row r="4817" spans="2:2" ht="15">
      <c r="B4817"/>
    </row>
    <row r="4818" spans="2:2" ht="15">
      <c r="B4818"/>
    </row>
    <row r="4819" spans="2:2" ht="15">
      <c r="B4819"/>
    </row>
    <row r="4820" spans="2:2" ht="15">
      <c r="B4820"/>
    </row>
    <row r="4821" spans="2:2" ht="15">
      <c r="B4821"/>
    </row>
    <row r="4822" spans="2:2" ht="15">
      <c r="B4822"/>
    </row>
    <row r="4823" spans="2:2" ht="15">
      <c r="B4823"/>
    </row>
    <row r="4824" spans="2:2" ht="15">
      <c r="B4824"/>
    </row>
    <row r="4825" spans="2:2" ht="15">
      <c r="B4825"/>
    </row>
    <row r="4826" spans="2:2" ht="15">
      <c r="B4826"/>
    </row>
    <row r="4827" spans="2:2" ht="15">
      <c r="B4827"/>
    </row>
    <row r="4828" spans="2:2" ht="15">
      <c r="B4828"/>
    </row>
    <row r="4829" spans="2:2" ht="15">
      <c r="B4829"/>
    </row>
    <row r="4830" spans="2:2" ht="15">
      <c r="B4830"/>
    </row>
    <row r="4831" spans="2:2" ht="15">
      <c r="B4831"/>
    </row>
    <row r="4832" spans="2:2" ht="15">
      <c r="B4832"/>
    </row>
    <row r="4833" spans="2:2" ht="15">
      <c r="B4833"/>
    </row>
    <row r="4834" spans="2:2" ht="15">
      <c r="B4834"/>
    </row>
    <row r="4835" spans="2:2" ht="15">
      <c r="B4835"/>
    </row>
    <row r="4836" spans="2:2" ht="15">
      <c r="B4836"/>
    </row>
    <row r="4837" spans="2:2" ht="15">
      <c r="B4837"/>
    </row>
    <row r="4838" spans="2:2" ht="15">
      <c r="B4838"/>
    </row>
    <row r="4839" spans="2:2" ht="15">
      <c r="B4839"/>
    </row>
    <row r="4840" spans="2:2" ht="15">
      <c r="B4840"/>
    </row>
    <row r="4841" spans="2:2" ht="15">
      <c r="B4841"/>
    </row>
    <row r="4842" spans="2:2" ht="15">
      <c r="B4842"/>
    </row>
    <row r="4843" spans="2:2" ht="15">
      <c r="B4843"/>
    </row>
    <row r="4844" spans="2:2" ht="15">
      <c r="B4844"/>
    </row>
    <row r="4845" spans="2:2" ht="15">
      <c r="B4845"/>
    </row>
    <row r="4846" spans="2:2" ht="15">
      <c r="B4846"/>
    </row>
    <row r="4847" spans="2:2" ht="15">
      <c r="B4847"/>
    </row>
    <row r="4848" spans="2:2" ht="15">
      <c r="B4848"/>
    </row>
    <row r="4849" spans="2:2" ht="15">
      <c r="B4849"/>
    </row>
    <row r="4850" spans="2:2" ht="15">
      <c r="B4850"/>
    </row>
    <row r="4851" spans="2:2" ht="15">
      <c r="B4851"/>
    </row>
    <row r="4852" spans="2:2" ht="15">
      <c r="B4852"/>
    </row>
    <row r="4853" spans="2:2" ht="15">
      <c r="B4853"/>
    </row>
    <row r="4854" spans="2:2" ht="15">
      <c r="B4854"/>
    </row>
    <row r="4855" spans="2:2" ht="15">
      <c r="B4855"/>
    </row>
    <row r="4856" spans="2:2" ht="15">
      <c r="B4856"/>
    </row>
    <row r="4857" spans="2:2" ht="15">
      <c r="B4857"/>
    </row>
    <row r="4858" spans="2:2" ht="15">
      <c r="B4858"/>
    </row>
    <row r="4859" spans="2:2" ht="15">
      <c r="B4859"/>
    </row>
    <row r="4860" spans="2:2" ht="15">
      <c r="B4860"/>
    </row>
    <row r="4861" spans="2:2" ht="15">
      <c r="B4861"/>
    </row>
    <row r="4862" spans="2:2" ht="15">
      <c r="B4862"/>
    </row>
    <row r="4863" spans="2:2" ht="15">
      <c r="B4863"/>
    </row>
    <row r="4864" spans="2:2" ht="15">
      <c r="B4864"/>
    </row>
    <row r="4865" spans="2:2" ht="15">
      <c r="B4865"/>
    </row>
    <row r="4866" spans="2:2" ht="15">
      <c r="B4866"/>
    </row>
    <row r="4867" spans="2:2" ht="15">
      <c r="B4867"/>
    </row>
    <row r="4868" spans="2:2" ht="15">
      <c r="B4868"/>
    </row>
    <row r="4869" spans="2:2" ht="15">
      <c r="B4869"/>
    </row>
    <row r="4870" spans="2:2" ht="15">
      <c r="B4870"/>
    </row>
    <row r="4871" spans="2:2" ht="15">
      <c r="B4871"/>
    </row>
    <row r="4872" spans="2:2" ht="15">
      <c r="B4872"/>
    </row>
    <row r="4873" spans="2:2" ht="15">
      <c r="B4873"/>
    </row>
    <row r="4874" spans="2:2" ht="15">
      <c r="B4874"/>
    </row>
    <row r="4875" spans="2:2" ht="15">
      <c r="B4875"/>
    </row>
    <row r="4876" spans="2:2" ht="15">
      <c r="B4876"/>
    </row>
    <row r="4877" spans="2:2" ht="15">
      <c r="B4877"/>
    </row>
    <row r="4878" spans="2:2" ht="15">
      <c r="B4878"/>
    </row>
    <row r="4879" spans="2:2" ht="15">
      <c r="B4879"/>
    </row>
    <row r="4880" spans="2:2" ht="15">
      <c r="B4880"/>
    </row>
    <row r="4881" spans="2:2" ht="15">
      <c r="B4881"/>
    </row>
    <row r="4882" spans="2:2" ht="15">
      <c r="B4882"/>
    </row>
    <row r="4883" spans="2:2" ht="15">
      <c r="B4883"/>
    </row>
    <row r="4884" spans="2:2" ht="15">
      <c r="B4884"/>
    </row>
    <row r="4885" spans="2:2" ht="15">
      <c r="B4885"/>
    </row>
    <row r="4886" spans="2:2" ht="15">
      <c r="B4886"/>
    </row>
    <row r="4887" spans="2:2" ht="15">
      <c r="B4887"/>
    </row>
    <row r="4888" spans="2:2" ht="15">
      <c r="B4888"/>
    </row>
    <row r="4889" spans="2:2" ht="15">
      <c r="B4889"/>
    </row>
    <row r="4890" spans="2:2" ht="15">
      <c r="B4890"/>
    </row>
    <row r="4891" spans="2:2" ht="15">
      <c r="B4891"/>
    </row>
    <row r="4892" spans="2:2" ht="15">
      <c r="B4892"/>
    </row>
    <row r="4893" spans="2:2" ht="15">
      <c r="B4893"/>
    </row>
    <row r="4894" spans="2:2" ht="15">
      <c r="B4894"/>
    </row>
    <row r="4895" spans="2:2" ht="15">
      <c r="B4895"/>
    </row>
    <row r="4896" spans="2:2" ht="15">
      <c r="B4896"/>
    </row>
    <row r="4897" spans="2:2" ht="15">
      <c r="B4897"/>
    </row>
    <row r="4898" spans="2:2" ht="15">
      <c r="B4898"/>
    </row>
    <row r="4899" spans="2:2" ht="15">
      <c r="B4899"/>
    </row>
    <row r="4900" spans="2:2" ht="15">
      <c r="B4900"/>
    </row>
    <row r="4901" spans="2:2" ht="15">
      <c r="B4901"/>
    </row>
    <row r="4902" spans="2:2" ht="15">
      <c r="B4902"/>
    </row>
    <row r="4903" spans="2:2" ht="15">
      <c r="B4903"/>
    </row>
    <row r="4904" spans="2:2" ht="15">
      <c r="B4904"/>
    </row>
    <row r="4905" spans="2:2" ht="15">
      <c r="B4905"/>
    </row>
    <row r="4906" spans="2:2" ht="15">
      <c r="B4906"/>
    </row>
    <row r="4907" spans="2:2" ht="15">
      <c r="B4907"/>
    </row>
    <row r="4908" spans="2:2" ht="15">
      <c r="B4908"/>
    </row>
    <row r="4909" spans="2:2" ht="15">
      <c r="B4909"/>
    </row>
    <row r="4910" spans="2:2" ht="15">
      <c r="B4910"/>
    </row>
    <row r="4911" spans="2:2" ht="15">
      <c r="B4911"/>
    </row>
    <row r="4912" spans="2:2" ht="15">
      <c r="B4912"/>
    </row>
    <row r="4913" spans="2:2" ht="15">
      <c r="B4913"/>
    </row>
    <row r="4914" spans="2:2" ht="15">
      <c r="B4914"/>
    </row>
    <row r="4915" spans="2:2" ht="15">
      <c r="B4915"/>
    </row>
    <row r="4916" spans="2:2" ht="15">
      <c r="B4916"/>
    </row>
    <row r="4917" spans="2:2" ht="15">
      <c r="B4917"/>
    </row>
    <row r="4918" spans="2:2" ht="15">
      <c r="B4918"/>
    </row>
    <row r="4919" spans="2:2" ht="15">
      <c r="B4919"/>
    </row>
    <row r="4920" spans="2:2" ht="15">
      <c r="B4920"/>
    </row>
    <row r="4921" spans="2:2" ht="15">
      <c r="B4921"/>
    </row>
    <row r="4922" spans="2:2" ht="15">
      <c r="B4922"/>
    </row>
    <row r="4923" spans="2:2" ht="15">
      <c r="B4923"/>
    </row>
    <row r="4924" spans="2:2" ht="15">
      <c r="B4924"/>
    </row>
    <row r="4925" spans="2:2" ht="15">
      <c r="B4925"/>
    </row>
    <row r="4926" spans="2:2" ht="15">
      <c r="B4926"/>
    </row>
    <row r="4927" spans="2:2" ht="15">
      <c r="B4927"/>
    </row>
    <row r="4928" spans="2:2" ht="15">
      <c r="B4928"/>
    </row>
    <row r="4929" spans="2:2" ht="15">
      <c r="B4929"/>
    </row>
    <row r="4930" spans="2:2" ht="15">
      <c r="B4930"/>
    </row>
    <row r="4931" spans="2:2" ht="15">
      <c r="B4931"/>
    </row>
    <row r="4932" spans="2:2" ht="15">
      <c r="B4932"/>
    </row>
    <row r="4933" spans="2:2" ht="15">
      <c r="B4933"/>
    </row>
    <row r="4934" spans="2:2" ht="15">
      <c r="B4934"/>
    </row>
    <row r="4935" spans="2:2" ht="15">
      <c r="B4935"/>
    </row>
    <row r="4936" spans="2:2" ht="15">
      <c r="B4936"/>
    </row>
    <row r="4937" spans="2:2" ht="15">
      <c r="B4937"/>
    </row>
    <row r="4938" spans="2:2" ht="15">
      <c r="B4938"/>
    </row>
    <row r="4939" spans="2:2" ht="15">
      <c r="B4939"/>
    </row>
    <row r="4940" spans="2:2" ht="15">
      <c r="B4940"/>
    </row>
    <row r="4941" spans="2:2" ht="15">
      <c r="B4941"/>
    </row>
    <row r="4942" spans="2:2" ht="15">
      <c r="B4942"/>
    </row>
    <row r="4943" spans="2:2" ht="15">
      <c r="B4943"/>
    </row>
    <row r="4944" spans="2:2" ht="15">
      <c r="B4944"/>
    </row>
    <row r="4945" spans="2:2" ht="15">
      <c r="B4945"/>
    </row>
    <row r="4946" spans="2:2" ht="15">
      <c r="B4946"/>
    </row>
    <row r="4947" spans="2:2" ht="15">
      <c r="B4947"/>
    </row>
    <row r="4948" spans="2:2" ht="15">
      <c r="B4948"/>
    </row>
    <row r="4949" spans="2:2" ht="15">
      <c r="B4949"/>
    </row>
    <row r="4950" spans="2:2" ht="15">
      <c r="B4950"/>
    </row>
    <row r="4951" spans="2:2" ht="15">
      <c r="B4951"/>
    </row>
    <row r="4952" spans="2:2" ht="15">
      <c r="B4952"/>
    </row>
    <row r="4953" spans="2:2" ht="15">
      <c r="B4953"/>
    </row>
    <row r="4954" spans="2:2" ht="15">
      <c r="B4954"/>
    </row>
    <row r="4955" spans="2:2" ht="15">
      <c r="B4955"/>
    </row>
    <row r="4956" spans="2:2" ht="15">
      <c r="B4956"/>
    </row>
    <row r="4957" spans="2:2" ht="15">
      <c r="B4957"/>
    </row>
    <row r="4958" spans="2:2" ht="15">
      <c r="B4958"/>
    </row>
    <row r="4959" spans="2:2" ht="15">
      <c r="B4959"/>
    </row>
    <row r="4960" spans="2:2" ht="15">
      <c r="B4960"/>
    </row>
    <row r="4961" spans="2:2" ht="15">
      <c r="B4961"/>
    </row>
    <row r="4962" spans="2:2" ht="15">
      <c r="B4962"/>
    </row>
    <row r="4963" spans="2:2" ht="15">
      <c r="B4963"/>
    </row>
    <row r="4964" spans="2:2" ht="15">
      <c r="B4964"/>
    </row>
    <row r="4965" spans="2:2" ht="15">
      <c r="B4965"/>
    </row>
    <row r="4966" spans="2:2" ht="15">
      <c r="B4966"/>
    </row>
    <row r="4967" spans="2:2" ht="15">
      <c r="B4967"/>
    </row>
    <row r="4968" spans="2:2" ht="15">
      <c r="B4968"/>
    </row>
    <row r="4969" spans="2:2" ht="15">
      <c r="B4969"/>
    </row>
    <row r="4970" spans="2:2" ht="15">
      <c r="B4970"/>
    </row>
    <row r="4971" spans="2:2" ht="15">
      <c r="B4971"/>
    </row>
    <row r="4972" spans="2:2" ht="15">
      <c r="B4972"/>
    </row>
    <row r="4973" spans="2:2" ht="15">
      <c r="B4973"/>
    </row>
    <row r="4974" spans="2:2" ht="15">
      <c r="B4974"/>
    </row>
    <row r="4975" spans="2:2" ht="15">
      <c r="B4975"/>
    </row>
    <row r="4976" spans="2:2" ht="15">
      <c r="B4976"/>
    </row>
    <row r="4977" spans="2:2" ht="15">
      <c r="B4977"/>
    </row>
    <row r="4978" spans="2:2" ht="15">
      <c r="B4978"/>
    </row>
    <row r="4979" spans="2:2" ht="15">
      <c r="B4979"/>
    </row>
    <row r="4980" spans="2:2" ht="15">
      <c r="B4980"/>
    </row>
    <row r="4981" spans="2:2" ht="15">
      <c r="B4981"/>
    </row>
    <row r="4982" spans="2:2" ht="15">
      <c r="B4982"/>
    </row>
    <row r="4983" spans="2:2" ht="15">
      <c r="B4983"/>
    </row>
    <row r="4984" spans="2:2" ht="15">
      <c r="B4984"/>
    </row>
    <row r="4985" spans="2:2" ht="15">
      <c r="B4985"/>
    </row>
    <row r="4986" spans="2:2" ht="15">
      <c r="B4986"/>
    </row>
    <row r="4987" spans="2:2" ht="15">
      <c r="B4987"/>
    </row>
    <row r="4988" spans="2:2" ht="15">
      <c r="B4988"/>
    </row>
    <row r="4989" spans="2:2" ht="15">
      <c r="B4989"/>
    </row>
    <row r="4990" spans="2:2" ht="15">
      <c r="B4990"/>
    </row>
    <row r="4991" spans="2:2" ht="15">
      <c r="B4991"/>
    </row>
    <row r="4992" spans="2:2" ht="15">
      <c r="B4992"/>
    </row>
    <row r="4993" spans="2:2" ht="15">
      <c r="B4993"/>
    </row>
    <row r="4994" spans="2:2" ht="15">
      <c r="B4994"/>
    </row>
    <row r="4995" spans="2:2" ht="15">
      <c r="B4995"/>
    </row>
    <row r="4996" spans="2:2" ht="15">
      <c r="B4996"/>
    </row>
    <row r="4997" spans="2:2" ht="15">
      <c r="B4997"/>
    </row>
    <row r="4998" spans="2:2" ht="15">
      <c r="B4998"/>
    </row>
    <row r="4999" spans="2:2" ht="15">
      <c r="B4999"/>
    </row>
    <row r="5000" spans="2:2" ht="15">
      <c r="B5000"/>
    </row>
    <row r="5001" spans="2:2" ht="15">
      <c r="B5001"/>
    </row>
    <row r="5002" spans="2:2" ht="15">
      <c r="B5002"/>
    </row>
    <row r="5003" spans="2:2" ht="15">
      <c r="B5003"/>
    </row>
    <row r="5004" spans="2:2" ht="15">
      <c r="B5004"/>
    </row>
    <row r="5005" spans="2:2" ht="15">
      <c r="B5005"/>
    </row>
    <row r="5006" spans="2:2" ht="15">
      <c r="B5006"/>
    </row>
    <row r="5007" spans="2:2" ht="15">
      <c r="B5007"/>
    </row>
    <row r="5008" spans="2:2" ht="15">
      <c r="B5008"/>
    </row>
    <row r="5009" spans="2:2" ht="15">
      <c r="B5009"/>
    </row>
    <row r="5010" spans="2:2" ht="15">
      <c r="B5010"/>
    </row>
    <row r="5011" spans="2:2" ht="15">
      <c r="B5011"/>
    </row>
    <row r="5012" spans="2:2" ht="15">
      <c r="B5012"/>
    </row>
    <row r="5013" spans="2:2" ht="15">
      <c r="B5013"/>
    </row>
    <row r="5014" spans="2:2" ht="15">
      <c r="B5014"/>
    </row>
    <row r="5015" spans="2:2" ht="15">
      <c r="B5015"/>
    </row>
    <row r="5016" spans="2:2" ht="15">
      <c r="B5016"/>
    </row>
    <row r="5017" spans="2:2" ht="15">
      <c r="B5017"/>
    </row>
    <row r="5018" spans="2:2" ht="15">
      <c r="B5018"/>
    </row>
    <row r="5019" spans="2:2" ht="15">
      <c r="B5019"/>
    </row>
    <row r="5020" spans="2:2" ht="15">
      <c r="B5020"/>
    </row>
    <row r="5021" spans="2:2" ht="15">
      <c r="B5021"/>
    </row>
    <row r="5022" spans="2:2" ht="15">
      <c r="B5022"/>
    </row>
    <row r="5023" spans="2:2" ht="15">
      <c r="B5023"/>
    </row>
    <row r="5024" spans="2:2" ht="15">
      <c r="B5024"/>
    </row>
    <row r="5025" spans="2:2" ht="15">
      <c r="B5025"/>
    </row>
    <row r="5026" spans="2:2" ht="15">
      <c r="B5026"/>
    </row>
    <row r="5027" spans="2:2" ht="15">
      <c r="B5027"/>
    </row>
    <row r="5028" spans="2:2" ht="15">
      <c r="B5028"/>
    </row>
    <row r="5029" spans="2:2" ht="15">
      <c r="B5029"/>
    </row>
    <row r="5030" spans="2:2" ht="15">
      <c r="B5030"/>
    </row>
    <row r="5031" spans="2:2" ht="15">
      <c r="B5031"/>
    </row>
    <row r="5032" spans="2:2" ht="15">
      <c r="B5032"/>
    </row>
    <row r="5033" spans="2:2" ht="15">
      <c r="B5033"/>
    </row>
    <row r="5034" spans="2:2" ht="15">
      <c r="B5034"/>
    </row>
    <row r="5035" spans="2:2" ht="15">
      <c r="B5035"/>
    </row>
    <row r="5036" spans="2:2" ht="15">
      <c r="B5036"/>
    </row>
    <row r="5037" spans="2:2" ht="15">
      <c r="B5037"/>
    </row>
    <row r="5038" spans="2:2" ht="15">
      <c r="B5038"/>
    </row>
    <row r="5039" spans="2:2" ht="15">
      <c r="B5039"/>
    </row>
    <row r="5040" spans="2:2" ht="15">
      <c r="B5040"/>
    </row>
    <row r="5041" spans="2:2" ht="15">
      <c r="B5041"/>
    </row>
    <row r="5042" spans="2:2" ht="15">
      <c r="B5042"/>
    </row>
    <row r="5043" spans="2:2" ht="15">
      <c r="B5043"/>
    </row>
    <row r="5044" spans="2:2" ht="15">
      <c r="B5044"/>
    </row>
    <row r="5045" spans="2:2" ht="15">
      <c r="B5045"/>
    </row>
    <row r="5046" spans="2:2" ht="15">
      <c r="B5046"/>
    </row>
    <row r="5047" spans="2:2" ht="15">
      <c r="B5047"/>
    </row>
    <row r="5048" spans="2:2" ht="15">
      <c r="B5048"/>
    </row>
    <row r="5049" spans="2:2" ht="15">
      <c r="B5049"/>
    </row>
    <row r="5050" spans="2:2" ht="15">
      <c r="B5050"/>
    </row>
    <row r="5051" spans="2:2" ht="15">
      <c r="B5051"/>
    </row>
    <row r="5052" spans="2:2" ht="15">
      <c r="B5052"/>
    </row>
    <row r="5053" spans="2:2" ht="15">
      <c r="B5053"/>
    </row>
    <row r="5054" spans="2:2" ht="15">
      <c r="B5054"/>
    </row>
    <row r="5055" spans="2:2" ht="15">
      <c r="B5055"/>
    </row>
    <row r="5056" spans="2:2" ht="15">
      <c r="B5056"/>
    </row>
    <row r="5057" spans="2:2" ht="15">
      <c r="B5057"/>
    </row>
    <row r="5058" spans="2:2" ht="15">
      <c r="B5058"/>
    </row>
    <row r="5059" spans="2:2" ht="15">
      <c r="B5059"/>
    </row>
    <row r="5060" spans="2:2" ht="15">
      <c r="B5060"/>
    </row>
    <row r="5061" spans="2:2" ht="15">
      <c r="B5061"/>
    </row>
    <row r="5062" spans="2:2" ht="15">
      <c r="B5062"/>
    </row>
    <row r="5063" spans="2:2" ht="15">
      <c r="B5063"/>
    </row>
    <row r="5064" spans="2:2" ht="15">
      <c r="B5064"/>
    </row>
    <row r="5065" spans="2:2" ht="15">
      <c r="B5065"/>
    </row>
    <row r="5066" spans="2:2" ht="15">
      <c r="B5066"/>
    </row>
    <row r="5067" spans="2:2" ht="15">
      <c r="B5067"/>
    </row>
    <row r="5068" spans="2:2" ht="15">
      <c r="B5068"/>
    </row>
    <row r="5069" spans="2:2" ht="15">
      <c r="B5069"/>
    </row>
    <row r="5070" spans="2:2" ht="15">
      <c r="B5070"/>
    </row>
    <row r="5071" spans="2:2" ht="15">
      <c r="B5071"/>
    </row>
    <row r="5072" spans="2:2" ht="15">
      <c r="B5072"/>
    </row>
    <row r="5073" spans="2:2" ht="15">
      <c r="B5073"/>
    </row>
    <row r="5074" spans="2:2" ht="15">
      <c r="B5074"/>
    </row>
    <row r="5075" spans="2:2" ht="15">
      <c r="B5075"/>
    </row>
    <row r="5076" spans="2:2" ht="15">
      <c r="B5076"/>
    </row>
    <row r="5077" spans="2:2" ht="15">
      <c r="B5077"/>
    </row>
    <row r="5078" spans="2:2" ht="15">
      <c r="B5078"/>
    </row>
    <row r="5079" spans="2:2" ht="15">
      <c r="B5079"/>
    </row>
    <row r="5080" spans="2:2" ht="15">
      <c r="B5080"/>
    </row>
    <row r="5081" spans="2:2" ht="15">
      <c r="B5081"/>
    </row>
    <row r="5082" spans="2:2" ht="15">
      <c r="B5082"/>
    </row>
    <row r="5083" spans="2:2" ht="15">
      <c r="B5083"/>
    </row>
    <row r="5084" spans="2:2" ht="15">
      <c r="B5084"/>
    </row>
    <row r="5085" spans="2:2" ht="15">
      <c r="B5085"/>
    </row>
    <row r="5086" spans="2:2" ht="15">
      <c r="B5086"/>
    </row>
    <row r="5087" spans="2:2" ht="15">
      <c r="B5087"/>
    </row>
    <row r="5088" spans="2:2" ht="15">
      <c r="B5088"/>
    </row>
    <row r="5089" spans="2:2" ht="15">
      <c r="B5089"/>
    </row>
    <row r="5090" spans="2:2" ht="15">
      <c r="B5090"/>
    </row>
    <row r="5091" spans="2:2" ht="15">
      <c r="B5091"/>
    </row>
    <row r="5092" spans="2:2" ht="15">
      <c r="B5092"/>
    </row>
    <row r="5093" spans="2:2" ht="15">
      <c r="B5093"/>
    </row>
    <row r="5094" spans="2:2" ht="15">
      <c r="B5094"/>
    </row>
    <row r="5095" spans="2:2" ht="15">
      <c r="B5095"/>
    </row>
    <row r="5096" spans="2:2" ht="15">
      <c r="B5096"/>
    </row>
    <row r="5097" spans="2:2" ht="15">
      <c r="B5097"/>
    </row>
    <row r="5098" spans="2:2" ht="15">
      <c r="B5098"/>
    </row>
    <row r="5099" spans="2:2" ht="15">
      <c r="B5099"/>
    </row>
    <row r="5100" spans="2:2" ht="15">
      <c r="B5100"/>
    </row>
    <row r="5101" spans="2:2" ht="15">
      <c r="B5101"/>
    </row>
    <row r="5102" spans="2:2" ht="15">
      <c r="B5102"/>
    </row>
    <row r="5103" spans="2:2" ht="15">
      <c r="B5103"/>
    </row>
    <row r="5104" spans="2:2" ht="15">
      <c r="B5104"/>
    </row>
    <row r="5105" spans="2:2" ht="15">
      <c r="B5105"/>
    </row>
    <row r="5106" spans="2:2" ht="15">
      <c r="B5106"/>
    </row>
    <row r="5107" spans="2:2" ht="15">
      <c r="B5107"/>
    </row>
    <row r="5108" spans="2:2" ht="15">
      <c r="B5108"/>
    </row>
    <row r="5109" spans="2:2" ht="15">
      <c r="B5109"/>
    </row>
    <row r="5110" spans="2:2" ht="15">
      <c r="B5110"/>
    </row>
    <row r="5111" spans="2:2" ht="15">
      <c r="B5111"/>
    </row>
    <row r="5112" spans="2:2" ht="15">
      <c r="B5112"/>
    </row>
    <row r="5113" spans="2:2" ht="15">
      <c r="B5113"/>
    </row>
    <row r="5114" spans="2:2" ht="15">
      <c r="B5114"/>
    </row>
    <row r="5115" spans="2:2" ht="15">
      <c r="B5115"/>
    </row>
    <row r="5116" spans="2:2" ht="15">
      <c r="B5116"/>
    </row>
    <row r="5117" spans="2:2" ht="15">
      <c r="B5117"/>
    </row>
    <row r="5118" spans="2:2" ht="15">
      <c r="B5118"/>
    </row>
    <row r="5119" spans="2:2" ht="15">
      <c r="B5119"/>
    </row>
    <row r="5120" spans="2:2" ht="15">
      <c r="B5120"/>
    </row>
    <row r="5121" spans="2:2" ht="15">
      <c r="B5121"/>
    </row>
    <row r="5122" spans="2:2" ht="15">
      <c r="B5122"/>
    </row>
    <row r="5123" spans="2:2" ht="15">
      <c r="B5123"/>
    </row>
    <row r="5124" spans="2:2" ht="15">
      <c r="B5124"/>
    </row>
    <row r="5125" spans="2:2" ht="15">
      <c r="B5125"/>
    </row>
    <row r="5126" spans="2:2" ht="15">
      <c r="B5126"/>
    </row>
    <row r="5127" spans="2:2" ht="15">
      <c r="B5127"/>
    </row>
    <row r="5128" spans="2:2" ht="15">
      <c r="B5128"/>
    </row>
    <row r="5129" spans="2:2" ht="15">
      <c r="B5129"/>
    </row>
    <row r="5130" spans="2:2" ht="15">
      <c r="B5130"/>
    </row>
    <row r="5131" spans="2:2" ht="15">
      <c r="B5131"/>
    </row>
    <row r="5132" spans="2:2" ht="15">
      <c r="B5132"/>
    </row>
    <row r="5133" spans="2:2" ht="15">
      <c r="B5133"/>
    </row>
    <row r="5134" spans="2:2" ht="15">
      <c r="B5134"/>
    </row>
    <row r="5135" spans="2:2" ht="15">
      <c r="B5135"/>
    </row>
    <row r="5136" spans="2:2" ht="15">
      <c r="B5136"/>
    </row>
    <row r="5137" spans="2:2" ht="15">
      <c r="B5137"/>
    </row>
    <row r="5138" spans="2:2" ht="15">
      <c r="B5138"/>
    </row>
    <row r="5139" spans="2:2" ht="15">
      <c r="B5139"/>
    </row>
    <row r="5140" spans="2:2" ht="15">
      <c r="B5140"/>
    </row>
    <row r="5141" spans="2:2" ht="15">
      <c r="B5141"/>
    </row>
    <row r="5142" spans="2:2" ht="15">
      <c r="B5142"/>
    </row>
    <row r="5143" spans="2:2" ht="15">
      <c r="B5143"/>
    </row>
    <row r="5144" spans="2:2" ht="15">
      <c r="B5144"/>
    </row>
    <row r="5145" spans="2:2" ht="15">
      <c r="B5145"/>
    </row>
    <row r="5146" spans="2:2" ht="15">
      <c r="B5146"/>
    </row>
    <row r="5147" spans="2:2" ht="15">
      <c r="B5147"/>
    </row>
    <row r="5148" spans="2:2" ht="15">
      <c r="B5148"/>
    </row>
    <row r="5149" spans="2:2" ht="15">
      <c r="B5149"/>
    </row>
    <row r="5150" spans="2:2" ht="15">
      <c r="B5150"/>
    </row>
    <row r="5151" spans="2:2" ht="15">
      <c r="B5151"/>
    </row>
    <row r="5152" spans="2:2" ht="15">
      <c r="B5152"/>
    </row>
    <row r="5153" spans="2:2" ht="15">
      <c r="B5153"/>
    </row>
    <row r="5154" spans="2:2" ht="15">
      <c r="B5154"/>
    </row>
    <row r="5155" spans="2:2" ht="15">
      <c r="B5155"/>
    </row>
    <row r="5156" spans="2:2" ht="15">
      <c r="B5156"/>
    </row>
    <row r="5157" spans="2:2" ht="15">
      <c r="B5157"/>
    </row>
    <row r="5158" spans="2:2" ht="15">
      <c r="B5158"/>
    </row>
    <row r="5159" spans="2:2" ht="15">
      <c r="B5159"/>
    </row>
    <row r="5160" spans="2:2" ht="15">
      <c r="B5160"/>
    </row>
    <row r="5161" spans="2:2" ht="15">
      <c r="B5161"/>
    </row>
    <row r="5162" spans="2:2" ht="15">
      <c r="B5162"/>
    </row>
    <row r="5163" spans="2:2" ht="15">
      <c r="B5163"/>
    </row>
    <row r="5164" spans="2:2" ht="15">
      <c r="B5164"/>
    </row>
    <row r="5165" spans="2:2" ht="15">
      <c r="B5165"/>
    </row>
    <row r="5166" spans="2:2" ht="15">
      <c r="B5166"/>
    </row>
    <row r="5167" spans="2:2" ht="15">
      <c r="B5167"/>
    </row>
    <row r="5168" spans="2:2" ht="15">
      <c r="B5168"/>
    </row>
    <row r="5169" spans="2:2" ht="15">
      <c r="B5169"/>
    </row>
    <row r="5170" spans="2:2" ht="15">
      <c r="B5170"/>
    </row>
    <row r="5171" spans="2:2" ht="15">
      <c r="B5171"/>
    </row>
    <row r="5172" spans="2:2" ht="15">
      <c r="B5172"/>
    </row>
    <row r="5173" spans="2:2" ht="15">
      <c r="B5173"/>
    </row>
    <row r="5174" spans="2:2" ht="15">
      <c r="B5174"/>
    </row>
    <row r="5175" spans="2:2" ht="15">
      <c r="B5175"/>
    </row>
    <row r="5176" spans="2:2" ht="15">
      <c r="B5176"/>
    </row>
    <row r="5177" spans="2:2" ht="15">
      <c r="B5177"/>
    </row>
    <row r="5178" spans="2:2" ht="15">
      <c r="B5178"/>
    </row>
    <row r="5179" spans="2:2" ht="15">
      <c r="B5179"/>
    </row>
    <row r="5180" spans="2:2" ht="15">
      <c r="B5180"/>
    </row>
    <row r="5181" spans="2:2" ht="15">
      <c r="B5181"/>
    </row>
    <row r="5182" spans="2:2" ht="15">
      <c r="B5182"/>
    </row>
    <row r="5183" spans="2:2" ht="15">
      <c r="B5183"/>
    </row>
    <row r="5184" spans="2:2" ht="15">
      <c r="B5184"/>
    </row>
    <row r="5185" spans="2:2" ht="15">
      <c r="B5185"/>
    </row>
    <row r="5186" spans="2:2" ht="15">
      <c r="B5186"/>
    </row>
    <row r="5187" spans="2:2" ht="15">
      <c r="B5187"/>
    </row>
    <row r="5188" spans="2:2" ht="15">
      <c r="B5188"/>
    </row>
    <row r="5189" spans="2:2" ht="15">
      <c r="B5189"/>
    </row>
    <row r="5190" spans="2:2" ht="15">
      <c r="B5190"/>
    </row>
    <row r="5191" spans="2:2" ht="15">
      <c r="B5191"/>
    </row>
    <row r="5192" spans="2:2" ht="15">
      <c r="B5192"/>
    </row>
    <row r="5193" spans="2:2" ht="15">
      <c r="B5193"/>
    </row>
    <row r="5194" spans="2:2" ht="15">
      <c r="B5194"/>
    </row>
    <row r="5195" spans="2:2" ht="15">
      <c r="B5195"/>
    </row>
    <row r="5196" spans="2:2" ht="15">
      <c r="B5196"/>
    </row>
    <row r="5197" spans="2:2" ht="15">
      <c r="B5197"/>
    </row>
    <row r="5198" spans="2:2" ht="15">
      <c r="B5198"/>
    </row>
    <row r="5199" spans="2:2" ht="15">
      <c r="B5199"/>
    </row>
    <row r="5200" spans="2:2" ht="15">
      <c r="B5200"/>
    </row>
    <row r="5201" spans="2:2" ht="15">
      <c r="B5201"/>
    </row>
    <row r="5202" spans="2:2" ht="15">
      <c r="B5202"/>
    </row>
    <row r="5203" spans="2:2" ht="15">
      <c r="B5203"/>
    </row>
    <row r="5204" spans="2:2" ht="15">
      <c r="B5204"/>
    </row>
    <row r="5205" spans="2:2" ht="15">
      <c r="B5205"/>
    </row>
    <row r="5206" spans="2:2" ht="15">
      <c r="B5206"/>
    </row>
    <row r="5207" spans="2:2" ht="15">
      <c r="B5207"/>
    </row>
    <row r="5208" spans="2:2" ht="15">
      <c r="B5208"/>
    </row>
    <row r="5209" spans="2:2" ht="15">
      <c r="B5209"/>
    </row>
    <row r="5210" spans="2:2" ht="15">
      <c r="B5210"/>
    </row>
    <row r="5211" spans="2:2" ht="15">
      <c r="B5211"/>
    </row>
    <row r="5212" spans="2:2" ht="15">
      <c r="B5212"/>
    </row>
    <row r="5213" spans="2:2" ht="15">
      <c r="B5213"/>
    </row>
    <row r="5214" spans="2:2" ht="15">
      <c r="B5214"/>
    </row>
    <row r="5215" spans="2:2" ht="15">
      <c r="B5215"/>
    </row>
    <row r="5216" spans="2:2" ht="15">
      <c r="B5216"/>
    </row>
    <row r="5217" spans="2:2" ht="15">
      <c r="B5217"/>
    </row>
    <row r="5218" spans="2:2" ht="15">
      <c r="B5218"/>
    </row>
    <row r="5219" spans="2:2" ht="15">
      <c r="B5219"/>
    </row>
    <row r="5220" spans="2:2" ht="15">
      <c r="B5220"/>
    </row>
    <row r="5221" spans="2:2" ht="15">
      <c r="B5221"/>
    </row>
    <row r="5222" spans="2:2" ht="15">
      <c r="B5222"/>
    </row>
    <row r="5223" spans="2:2" ht="15">
      <c r="B5223"/>
    </row>
    <row r="5224" spans="2:2" ht="15">
      <c r="B5224"/>
    </row>
    <row r="5225" spans="2:2" ht="15">
      <c r="B5225"/>
    </row>
    <row r="5226" spans="2:2" ht="15">
      <c r="B5226"/>
    </row>
    <row r="5227" spans="2:2" ht="15">
      <c r="B5227"/>
    </row>
    <row r="5228" spans="2:2" ht="15">
      <c r="B5228"/>
    </row>
    <row r="5229" spans="2:2" ht="15">
      <c r="B5229"/>
    </row>
    <row r="5230" spans="2:2" ht="15">
      <c r="B5230"/>
    </row>
    <row r="5231" spans="2:2" ht="15">
      <c r="B5231"/>
    </row>
    <row r="5232" spans="2:2" ht="15">
      <c r="B5232"/>
    </row>
    <row r="5233" spans="2:2" ht="15">
      <c r="B5233"/>
    </row>
    <row r="5234" spans="2:2" ht="15">
      <c r="B5234"/>
    </row>
    <row r="5235" spans="2:2" ht="15">
      <c r="B5235"/>
    </row>
    <row r="5236" spans="2:2" ht="15">
      <c r="B5236"/>
    </row>
    <row r="5237" spans="2:2" ht="15">
      <c r="B5237"/>
    </row>
    <row r="5238" spans="2:2" ht="15">
      <c r="B5238"/>
    </row>
    <row r="5239" spans="2:2" ht="15">
      <c r="B5239"/>
    </row>
    <row r="5240" spans="2:2" ht="15">
      <c r="B5240"/>
    </row>
    <row r="5241" spans="2:2" ht="15">
      <c r="B5241"/>
    </row>
    <row r="5242" spans="2:2" ht="15">
      <c r="B5242"/>
    </row>
    <row r="5243" spans="2:2" ht="15">
      <c r="B5243"/>
    </row>
    <row r="5244" spans="2:2" ht="15">
      <c r="B5244"/>
    </row>
    <row r="5245" spans="2:2" ht="15">
      <c r="B5245"/>
    </row>
    <row r="5246" spans="2:2" ht="15">
      <c r="B5246"/>
    </row>
    <row r="5247" spans="2:2" ht="15">
      <c r="B5247"/>
    </row>
    <row r="5248" spans="2:2" ht="15">
      <c r="B5248"/>
    </row>
    <row r="5249" spans="2:2" ht="15">
      <c r="B5249"/>
    </row>
    <row r="5250" spans="2:2" ht="15">
      <c r="B5250"/>
    </row>
    <row r="5251" spans="2:2" ht="15">
      <c r="B5251"/>
    </row>
    <row r="5252" spans="2:2" ht="15">
      <c r="B5252"/>
    </row>
    <row r="5253" spans="2:2" ht="15">
      <c r="B5253"/>
    </row>
    <row r="5254" spans="2:2" ht="15">
      <c r="B5254"/>
    </row>
    <row r="5255" spans="2:2" ht="15">
      <c r="B5255"/>
    </row>
    <row r="5256" spans="2:2" ht="15">
      <c r="B5256"/>
    </row>
    <row r="5257" spans="2:2" ht="15">
      <c r="B5257"/>
    </row>
    <row r="5258" spans="2:2" ht="15">
      <c r="B5258"/>
    </row>
    <row r="5259" spans="2:2" ht="15">
      <c r="B5259"/>
    </row>
    <row r="5260" spans="2:2" ht="15">
      <c r="B5260"/>
    </row>
    <row r="5261" spans="2:2" ht="15">
      <c r="B5261"/>
    </row>
    <row r="5262" spans="2:2" ht="15">
      <c r="B5262"/>
    </row>
    <row r="5263" spans="2:2" ht="15">
      <c r="B5263"/>
    </row>
    <row r="5264" spans="2:2" ht="15">
      <c r="B5264"/>
    </row>
    <row r="5265" spans="2:2" ht="15">
      <c r="B5265"/>
    </row>
    <row r="5266" spans="2:2" ht="15">
      <c r="B5266"/>
    </row>
    <row r="5267" spans="2:2" ht="15">
      <c r="B5267"/>
    </row>
    <row r="5268" spans="2:2" ht="15">
      <c r="B5268"/>
    </row>
    <row r="5269" spans="2:2" ht="15">
      <c r="B5269"/>
    </row>
    <row r="5270" spans="2:2" ht="15">
      <c r="B5270"/>
    </row>
    <row r="5271" spans="2:2" ht="15">
      <c r="B5271"/>
    </row>
    <row r="5272" spans="2:2" ht="15">
      <c r="B5272"/>
    </row>
    <row r="5273" spans="2:2" ht="15">
      <c r="B5273"/>
    </row>
    <row r="5274" spans="2:2" ht="15">
      <c r="B5274"/>
    </row>
    <row r="5275" spans="2:2" ht="15">
      <c r="B5275"/>
    </row>
    <row r="5276" spans="2:2" ht="15">
      <c r="B5276"/>
    </row>
    <row r="5277" spans="2:2" ht="15">
      <c r="B5277"/>
    </row>
    <row r="5278" spans="2:2" ht="15">
      <c r="B5278"/>
    </row>
    <row r="5279" spans="2:2" ht="15">
      <c r="B5279"/>
    </row>
    <row r="5280" spans="2:2" ht="15">
      <c r="B5280"/>
    </row>
    <row r="5281" spans="2:2" ht="15">
      <c r="B5281"/>
    </row>
    <row r="5282" spans="2:2" ht="15">
      <c r="B5282"/>
    </row>
    <row r="5283" spans="2:2" ht="15">
      <c r="B5283"/>
    </row>
    <row r="5284" spans="2:2" ht="15">
      <c r="B5284"/>
    </row>
    <row r="5285" spans="2:2" ht="15">
      <c r="B5285"/>
    </row>
    <row r="5286" spans="2:2" ht="15">
      <c r="B5286"/>
    </row>
    <row r="5287" spans="2:2" ht="15">
      <c r="B5287"/>
    </row>
    <row r="5288" spans="2:2" ht="15">
      <c r="B5288"/>
    </row>
    <row r="5289" spans="2:2" ht="15">
      <c r="B5289"/>
    </row>
    <row r="5290" spans="2:2" ht="15">
      <c r="B5290"/>
    </row>
    <row r="5291" spans="2:2" ht="15">
      <c r="B5291"/>
    </row>
    <row r="5292" spans="2:2" ht="15">
      <c r="B5292"/>
    </row>
    <row r="5293" spans="2:2" ht="15">
      <c r="B5293"/>
    </row>
    <row r="5294" spans="2:2" ht="15">
      <c r="B5294"/>
    </row>
    <row r="5295" spans="2:2" ht="15">
      <c r="B5295"/>
    </row>
    <row r="5296" spans="2:2" ht="15">
      <c r="B5296"/>
    </row>
    <row r="5297" spans="2:2" ht="15">
      <c r="B5297"/>
    </row>
    <row r="5298" spans="2:2" ht="15">
      <c r="B5298"/>
    </row>
    <row r="5299" spans="2:2" ht="15">
      <c r="B5299"/>
    </row>
    <row r="5300" spans="2:2" ht="15">
      <c r="B5300"/>
    </row>
    <row r="5301" spans="2:2" ht="15">
      <c r="B5301"/>
    </row>
    <row r="5302" spans="2:2" ht="15">
      <c r="B5302"/>
    </row>
    <row r="5303" spans="2:2" ht="15">
      <c r="B5303"/>
    </row>
    <row r="5304" spans="2:2" ht="15">
      <c r="B5304"/>
    </row>
    <row r="5305" spans="2:2" ht="15">
      <c r="B5305"/>
    </row>
    <row r="5306" spans="2:2" ht="15">
      <c r="B5306"/>
    </row>
    <row r="5307" spans="2:2" ht="15">
      <c r="B5307"/>
    </row>
    <row r="5308" spans="2:2" ht="15">
      <c r="B5308"/>
    </row>
    <row r="5309" spans="2:2" ht="15">
      <c r="B5309"/>
    </row>
    <row r="5310" spans="2:2" ht="15">
      <c r="B5310"/>
    </row>
    <row r="5311" spans="2:2" ht="15">
      <c r="B5311"/>
    </row>
    <row r="5312" spans="2:2" ht="15">
      <c r="B5312"/>
    </row>
    <row r="5313" spans="2:2" ht="15">
      <c r="B5313"/>
    </row>
    <row r="5314" spans="2:2" ht="15">
      <c r="B5314"/>
    </row>
    <row r="5315" spans="2:2" ht="15">
      <c r="B5315"/>
    </row>
    <row r="5316" spans="2:2" ht="15">
      <c r="B5316"/>
    </row>
    <row r="5317" spans="2:2" ht="15">
      <c r="B5317"/>
    </row>
    <row r="5318" spans="2:2" ht="15">
      <c r="B5318"/>
    </row>
    <row r="5319" spans="2:2" ht="15">
      <c r="B5319"/>
    </row>
    <row r="5320" spans="2:2" ht="15">
      <c r="B5320"/>
    </row>
    <row r="5321" spans="2:2" ht="15">
      <c r="B5321"/>
    </row>
    <row r="5322" spans="2:2" ht="15">
      <c r="B5322"/>
    </row>
    <row r="5323" spans="2:2" ht="15">
      <c r="B5323"/>
    </row>
    <row r="5324" spans="2:2" ht="15">
      <c r="B5324"/>
    </row>
    <row r="5325" spans="2:2" ht="15">
      <c r="B5325"/>
    </row>
    <row r="5326" spans="2:2" ht="15">
      <c r="B5326"/>
    </row>
    <row r="5327" spans="2:2" ht="15">
      <c r="B5327"/>
    </row>
    <row r="5328" spans="2:2" ht="15">
      <c r="B5328"/>
    </row>
    <row r="5329" spans="2:2" ht="15">
      <c r="B5329"/>
    </row>
    <row r="5330" spans="2:2" ht="15">
      <c r="B5330"/>
    </row>
    <row r="5331" spans="2:2" ht="15">
      <c r="B5331"/>
    </row>
    <row r="5332" spans="2:2" ht="15">
      <c r="B5332"/>
    </row>
    <row r="5333" spans="2:2" ht="15">
      <c r="B5333"/>
    </row>
    <row r="5334" spans="2:2" ht="15">
      <c r="B5334"/>
    </row>
    <row r="5335" spans="2:2" ht="15">
      <c r="B5335"/>
    </row>
    <row r="5336" spans="2:2" ht="15">
      <c r="B5336"/>
    </row>
    <row r="5337" spans="2:2" ht="15">
      <c r="B5337"/>
    </row>
    <row r="5338" spans="2:2" ht="15">
      <c r="B5338"/>
    </row>
    <row r="5339" spans="2:2" ht="15">
      <c r="B5339"/>
    </row>
    <row r="5340" spans="2:2" ht="15">
      <c r="B5340"/>
    </row>
    <row r="5341" spans="2:2" ht="15">
      <c r="B5341"/>
    </row>
    <row r="5342" spans="2:2" ht="15">
      <c r="B5342"/>
    </row>
    <row r="5343" spans="2:2" ht="15">
      <c r="B5343"/>
    </row>
    <row r="5344" spans="2:2" ht="15">
      <c r="B5344"/>
    </row>
    <row r="5345" spans="2:2" ht="15">
      <c r="B5345"/>
    </row>
    <row r="5346" spans="2:2" ht="15">
      <c r="B5346"/>
    </row>
    <row r="5347" spans="2:2" ht="15">
      <c r="B5347"/>
    </row>
    <row r="5348" spans="2:2" ht="15">
      <c r="B5348"/>
    </row>
    <row r="5349" spans="2:2" ht="15">
      <c r="B5349"/>
    </row>
    <row r="5350" spans="2:2" ht="15">
      <c r="B5350"/>
    </row>
    <row r="5351" spans="2:2" ht="15">
      <c r="B5351"/>
    </row>
    <row r="5352" spans="2:2" ht="15">
      <c r="B5352"/>
    </row>
    <row r="5353" spans="2:2" ht="15">
      <c r="B5353"/>
    </row>
    <row r="5354" spans="2:2" ht="15">
      <c r="B5354"/>
    </row>
    <row r="5355" spans="2:2" ht="15">
      <c r="B5355"/>
    </row>
    <row r="5356" spans="2:2" ht="15">
      <c r="B5356"/>
    </row>
    <row r="5357" spans="2:2" ht="15">
      <c r="B5357"/>
    </row>
    <row r="5358" spans="2:2" ht="15">
      <c r="B5358"/>
    </row>
    <row r="5359" spans="2:2" ht="15">
      <c r="B5359"/>
    </row>
    <row r="5360" spans="2:2" ht="15">
      <c r="B5360"/>
    </row>
    <row r="5361" spans="2:2" ht="15">
      <c r="B5361"/>
    </row>
    <row r="5362" spans="2:2" ht="15">
      <c r="B5362"/>
    </row>
    <row r="5363" spans="2:2" ht="15">
      <c r="B5363"/>
    </row>
    <row r="5364" spans="2:2" ht="15">
      <c r="B5364"/>
    </row>
    <row r="5365" spans="2:2" ht="15">
      <c r="B5365"/>
    </row>
    <row r="5366" spans="2:2" ht="15">
      <c r="B5366"/>
    </row>
    <row r="5367" spans="2:2" ht="15">
      <c r="B5367"/>
    </row>
    <row r="5368" spans="2:2" ht="15">
      <c r="B5368"/>
    </row>
    <row r="5369" spans="2:2" ht="15">
      <c r="B5369"/>
    </row>
    <row r="5370" spans="2:2" ht="15">
      <c r="B5370"/>
    </row>
    <row r="5371" spans="2:2" ht="15">
      <c r="B5371"/>
    </row>
    <row r="5372" spans="2:2" ht="15">
      <c r="B5372"/>
    </row>
    <row r="5373" spans="2:2" ht="15">
      <c r="B5373"/>
    </row>
    <row r="5374" spans="2:2" ht="15">
      <c r="B5374"/>
    </row>
    <row r="5375" spans="2:2" ht="15">
      <c r="B5375"/>
    </row>
    <row r="5376" spans="2:2" ht="15">
      <c r="B5376"/>
    </row>
    <row r="5377" spans="2:2" ht="15">
      <c r="B5377"/>
    </row>
    <row r="5378" spans="2:2" ht="15">
      <c r="B5378"/>
    </row>
    <row r="5379" spans="2:2" ht="15">
      <c r="B5379"/>
    </row>
    <row r="5380" spans="2:2" ht="15">
      <c r="B5380"/>
    </row>
    <row r="5381" spans="2:2" ht="15">
      <c r="B5381"/>
    </row>
    <row r="5382" spans="2:2" ht="15">
      <c r="B5382"/>
    </row>
    <row r="5383" spans="2:2" ht="15">
      <c r="B5383"/>
    </row>
    <row r="5384" spans="2:2" ht="15">
      <c r="B5384"/>
    </row>
    <row r="5385" spans="2:2" ht="15">
      <c r="B5385"/>
    </row>
    <row r="5386" spans="2:2" ht="15">
      <c r="B5386"/>
    </row>
    <row r="5387" spans="2:2" ht="15">
      <c r="B5387"/>
    </row>
    <row r="5388" spans="2:2" ht="15">
      <c r="B5388"/>
    </row>
    <row r="5389" spans="2:2" ht="15">
      <c r="B5389"/>
    </row>
    <row r="5390" spans="2:2" ht="15">
      <c r="B5390"/>
    </row>
    <row r="5391" spans="2:2" ht="15">
      <c r="B5391"/>
    </row>
    <row r="5392" spans="2:2" ht="15">
      <c r="B5392"/>
    </row>
    <row r="5393" spans="2:2" ht="15">
      <c r="B5393"/>
    </row>
    <row r="5394" spans="2:2" ht="15">
      <c r="B5394"/>
    </row>
    <row r="5395" spans="2:2" ht="15">
      <c r="B5395"/>
    </row>
    <row r="5396" spans="2:2" ht="15">
      <c r="B5396"/>
    </row>
    <row r="5397" spans="2:2" ht="15">
      <c r="B5397"/>
    </row>
    <row r="5398" spans="2:2" ht="15">
      <c r="B5398"/>
    </row>
    <row r="5399" spans="2:2" ht="15">
      <c r="B5399"/>
    </row>
    <row r="5400" spans="2:2" ht="15">
      <c r="B5400"/>
    </row>
    <row r="5401" spans="2:2" ht="15">
      <c r="B5401"/>
    </row>
    <row r="5402" spans="2:2" ht="15">
      <c r="B5402"/>
    </row>
    <row r="5403" spans="2:2" ht="15">
      <c r="B5403"/>
    </row>
    <row r="5404" spans="2:2" ht="15">
      <c r="B5404"/>
    </row>
    <row r="5405" spans="2:2" ht="15">
      <c r="B5405"/>
    </row>
    <row r="5406" spans="2:2" ht="15">
      <c r="B5406"/>
    </row>
    <row r="5407" spans="2:2" ht="15">
      <c r="B5407"/>
    </row>
    <row r="5408" spans="2:2" ht="15">
      <c r="B5408"/>
    </row>
    <row r="5409" spans="2:2" ht="15">
      <c r="B5409"/>
    </row>
    <row r="5410" spans="2:2" ht="15">
      <c r="B5410"/>
    </row>
    <row r="5411" spans="2:2" ht="15">
      <c r="B5411"/>
    </row>
    <row r="5412" spans="2:2" ht="15">
      <c r="B5412"/>
    </row>
    <row r="5413" spans="2:2" ht="15">
      <c r="B5413"/>
    </row>
    <row r="5414" spans="2:2" ht="15">
      <c r="B5414"/>
    </row>
    <row r="5415" spans="2:2" ht="15">
      <c r="B5415"/>
    </row>
    <row r="5416" spans="2:2" ht="15">
      <c r="B5416"/>
    </row>
    <row r="5417" spans="2:2" ht="15">
      <c r="B5417"/>
    </row>
    <row r="5418" spans="2:2" ht="15">
      <c r="B5418"/>
    </row>
    <row r="5419" spans="2:2" ht="15">
      <c r="B5419"/>
    </row>
    <row r="5420" spans="2:2" ht="15">
      <c r="B5420"/>
    </row>
    <row r="5421" spans="2:2" ht="15">
      <c r="B5421"/>
    </row>
    <row r="5422" spans="2:2" ht="15">
      <c r="B5422"/>
    </row>
    <row r="5423" spans="2:2" ht="15">
      <c r="B5423"/>
    </row>
    <row r="5424" spans="2:2" ht="15">
      <c r="B5424"/>
    </row>
    <row r="5425" spans="2:2" ht="15">
      <c r="B5425"/>
    </row>
    <row r="5426" spans="2:2" ht="15">
      <c r="B5426"/>
    </row>
    <row r="5427" spans="2:2" ht="15">
      <c r="B5427"/>
    </row>
    <row r="5428" spans="2:2" ht="15">
      <c r="B5428"/>
    </row>
    <row r="5429" spans="2:2" ht="15">
      <c r="B5429"/>
    </row>
    <row r="5430" spans="2:2" ht="15">
      <c r="B5430"/>
    </row>
    <row r="5431" spans="2:2" ht="15">
      <c r="B5431"/>
    </row>
    <row r="5432" spans="2:2" ht="15">
      <c r="B5432"/>
    </row>
    <row r="5433" spans="2:2" ht="15">
      <c r="B5433"/>
    </row>
    <row r="5434" spans="2:2" ht="15">
      <c r="B5434"/>
    </row>
    <row r="5435" spans="2:2" ht="15">
      <c r="B5435"/>
    </row>
    <row r="5436" spans="2:2" ht="15">
      <c r="B5436"/>
    </row>
    <row r="5437" spans="2:2" ht="15">
      <c r="B5437"/>
    </row>
    <row r="5438" spans="2:2" ht="15">
      <c r="B5438"/>
    </row>
    <row r="5439" spans="2:2" ht="15">
      <c r="B5439"/>
    </row>
    <row r="5440" spans="2:2" ht="15">
      <c r="B5440"/>
    </row>
    <row r="5441" spans="2:2" ht="15">
      <c r="B5441"/>
    </row>
    <row r="5442" spans="2:2" ht="15">
      <c r="B5442"/>
    </row>
    <row r="5443" spans="2:2" ht="15">
      <c r="B5443"/>
    </row>
    <row r="5444" spans="2:2" ht="15">
      <c r="B5444"/>
    </row>
    <row r="5445" spans="2:2" ht="15">
      <c r="B5445"/>
    </row>
    <row r="5446" spans="2:2" ht="15">
      <c r="B5446"/>
    </row>
    <row r="5447" spans="2:2" ht="15">
      <c r="B5447"/>
    </row>
    <row r="5448" spans="2:2" ht="15">
      <c r="B5448"/>
    </row>
    <row r="5449" spans="2:2" ht="15">
      <c r="B5449"/>
    </row>
    <row r="5450" spans="2:2" ht="15">
      <c r="B5450"/>
    </row>
    <row r="5451" spans="2:2" ht="15">
      <c r="B5451"/>
    </row>
    <row r="5452" spans="2:2" ht="15">
      <c r="B5452"/>
    </row>
    <row r="5453" spans="2:2" ht="15">
      <c r="B5453"/>
    </row>
    <row r="5454" spans="2:2" ht="15">
      <c r="B5454"/>
    </row>
    <row r="5455" spans="2:2" ht="15">
      <c r="B5455"/>
    </row>
    <row r="5456" spans="2:2" ht="15">
      <c r="B5456"/>
    </row>
    <row r="5457" spans="2:2" ht="15">
      <c r="B5457"/>
    </row>
    <row r="5458" spans="2:2" ht="15">
      <c r="B5458"/>
    </row>
    <row r="5459" spans="2:2" ht="15">
      <c r="B5459"/>
    </row>
    <row r="5460" spans="2:2" ht="15">
      <c r="B5460"/>
    </row>
    <row r="5461" spans="2:2" ht="15">
      <c r="B5461"/>
    </row>
    <row r="5462" spans="2:2" ht="15">
      <c r="B5462"/>
    </row>
    <row r="5463" spans="2:2" ht="15">
      <c r="B5463"/>
    </row>
    <row r="5464" spans="2:2" ht="15">
      <c r="B5464"/>
    </row>
    <row r="5465" spans="2:2" ht="15">
      <c r="B5465"/>
    </row>
    <row r="5466" spans="2:2" ht="15">
      <c r="B5466"/>
    </row>
    <row r="5467" spans="2:2" ht="15">
      <c r="B5467"/>
    </row>
    <row r="5468" spans="2:2" ht="15">
      <c r="B5468"/>
    </row>
    <row r="5469" spans="2:2" ht="15">
      <c r="B5469"/>
    </row>
    <row r="5470" spans="2:2" ht="15">
      <c r="B5470"/>
    </row>
    <row r="5471" spans="2:2" ht="15">
      <c r="B5471"/>
    </row>
    <row r="5472" spans="2:2" ht="15">
      <c r="B5472"/>
    </row>
    <row r="5473" spans="2:2" ht="15">
      <c r="B5473"/>
    </row>
    <row r="5474" spans="2:2" ht="15">
      <c r="B5474"/>
    </row>
    <row r="5475" spans="2:2" ht="15">
      <c r="B5475"/>
    </row>
    <row r="5476" spans="2:2" ht="15">
      <c r="B5476"/>
    </row>
    <row r="5477" spans="2:2" ht="15">
      <c r="B5477"/>
    </row>
    <row r="5478" spans="2:2" ht="15">
      <c r="B5478"/>
    </row>
    <row r="5479" spans="2:2" ht="15">
      <c r="B5479"/>
    </row>
    <row r="5480" spans="2:2" ht="15">
      <c r="B5480"/>
    </row>
    <row r="5481" spans="2:2" ht="15">
      <c r="B5481"/>
    </row>
    <row r="5482" spans="2:2" ht="15">
      <c r="B5482"/>
    </row>
    <row r="5483" spans="2:2" ht="15">
      <c r="B5483"/>
    </row>
    <row r="5484" spans="2:2" ht="15">
      <c r="B5484"/>
    </row>
    <row r="5485" spans="2:2" ht="15">
      <c r="B5485"/>
    </row>
    <row r="5486" spans="2:2" ht="15">
      <c r="B5486"/>
    </row>
    <row r="5487" spans="2:2" ht="15">
      <c r="B5487"/>
    </row>
    <row r="5488" spans="2:2" ht="15">
      <c r="B5488"/>
    </row>
    <row r="5489" spans="2:2" ht="15">
      <c r="B5489"/>
    </row>
    <row r="5490" spans="2:2" ht="15">
      <c r="B5490"/>
    </row>
    <row r="5491" spans="2:2" ht="15">
      <c r="B5491"/>
    </row>
    <row r="5492" spans="2:2" ht="15">
      <c r="B5492"/>
    </row>
    <row r="5493" spans="2:2" ht="15">
      <c r="B5493"/>
    </row>
    <row r="5494" spans="2:2" ht="15">
      <c r="B5494"/>
    </row>
    <row r="5495" spans="2:2" ht="15">
      <c r="B5495"/>
    </row>
    <row r="5496" spans="2:2" ht="15">
      <c r="B5496"/>
    </row>
    <row r="5497" spans="2:2" ht="15">
      <c r="B5497"/>
    </row>
    <row r="5498" spans="2:2" ht="15">
      <c r="B5498"/>
    </row>
    <row r="5499" spans="2:2" ht="15">
      <c r="B5499"/>
    </row>
    <row r="5500" spans="2:2" ht="15">
      <c r="B5500"/>
    </row>
    <row r="5501" spans="2:2" ht="15">
      <c r="B5501"/>
    </row>
    <row r="5502" spans="2:2" ht="15">
      <c r="B5502"/>
    </row>
    <row r="5503" spans="2:2" ht="15">
      <c r="B5503"/>
    </row>
    <row r="5504" spans="2:2" ht="15">
      <c r="B5504"/>
    </row>
    <row r="5505" spans="2:2" ht="15">
      <c r="B5505"/>
    </row>
    <row r="5506" spans="2:2" ht="15">
      <c r="B5506"/>
    </row>
    <row r="5507" spans="2:2" ht="15">
      <c r="B5507"/>
    </row>
    <row r="5508" spans="2:2" ht="15">
      <c r="B5508"/>
    </row>
    <row r="5509" spans="2:2" ht="15">
      <c r="B5509"/>
    </row>
    <row r="5510" spans="2:2" ht="15">
      <c r="B5510"/>
    </row>
    <row r="5511" spans="2:2" ht="15">
      <c r="B5511"/>
    </row>
    <row r="5512" spans="2:2" ht="15">
      <c r="B5512"/>
    </row>
    <row r="5513" spans="2:2" ht="15">
      <c r="B5513"/>
    </row>
    <row r="5514" spans="2:2" ht="15">
      <c r="B5514"/>
    </row>
    <row r="5515" spans="2:2" ht="15">
      <c r="B5515"/>
    </row>
    <row r="5516" spans="2:2" ht="15">
      <c r="B5516"/>
    </row>
    <row r="5517" spans="2:2" ht="15">
      <c r="B5517"/>
    </row>
    <row r="5518" spans="2:2" ht="15">
      <c r="B5518"/>
    </row>
    <row r="5519" spans="2:2" ht="15">
      <c r="B5519"/>
    </row>
    <row r="5520" spans="2:2" ht="15">
      <c r="B5520"/>
    </row>
    <row r="5521" spans="2:2" ht="15">
      <c r="B5521"/>
    </row>
    <row r="5522" spans="2:2" ht="15">
      <c r="B5522"/>
    </row>
    <row r="5523" spans="2:2" ht="15">
      <c r="B5523"/>
    </row>
    <row r="5524" spans="2:2" ht="15">
      <c r="B5524"/>
    </row>
    <row r="5525" spans="2:2" ht="15">
      <c r="B5525"/>
    </row>
    <row r="5526" spans="2:2" ht="15">
      <c r="B5526"/>
    </row>
    <row r="5527" spans="2:2" ht="15">
      <c r="B5527"/>
    </row>
    <row r="5528" spans="2:2" ht="15">
      <c r="B5528"/>
    </row>
    <row r="5529" spans="2:2" ht="15">
      <c r="B5529"/>
    </row>
    <row r="5530" spans="2:2" ht="15">
      <c r="B5530"/>
    </row>
    <row r="5531" spans="2:2" ht="15">
      <c r="B5531"/>
    </row>
    <row r="5532" spans="2:2" ht="15">
      <c r="B5532"/>
    </row>
    <row r="5533" spans="2:2" ht="15">
      <c r="B5533"/>
    </row>
    <row r="5534" spans="2:2" ht="15">
      <c r="B5534"/>
    </row>
    <row r="5535" spans="2:2" ht="15">
      <c r="B5535"/>
    </row>
    <row r="5536" spans="2:2" ht="15">
      <c r="B5536"/>
    </row>
    <row r="5537" spans="2:2" ht="15">
      <c r="B5537"/>
    </row>
    <row r="5538" spans="2:2" ht="15">
      <c r="B5538"/>
    </row>
    <row r="5539" spans="2:2" ht="15">
      <c r="B5539"/>
    </row>
    <row r="5540" spans="2:2" ht="15">
      <c r="B5540"/>
    </row>
    <row r="5541" spans="2:2" ht="15">
      <c r="B5541"/>
    </row>
    <row r="5542" spans="2:2" ht="15">
      <c r="B5542"/>
    </row>
    <row r="5543" spans="2:2" ht="15">
      <c r="B5543"/>
    </row>
    <row r="5544" spans="2:2" ht="15">
      <c r="B5544"/>
    </row>
    <row r="5545" spans="2:2" ht="15">
      <c r="B5545"/>
    </row>
    <row r="5546" spans="2:2" ht="15">
      <c r="B5546"/>
    </row>
    <row r="5547" spans="2:2" ht="15">
      <c r="B5547"/>
    </row>
    <row r="5548" spans="2:2" ht="15">
      <c r="B5548"/>
    </row>
    <row r="5549" spans="2:2" ht="15">
      <c r="B5549"/>
    </row>
    <row r="5550" spans="2:2" ht="15">
      <c r="B5550"/>
    </row>
    <row r="5551" spans="2:2" ht="15">
      <c r="B5551"/>
    </row>
    <row r="5552" spans="2:2" ht="15">
      <c r="B5552"/>
    </row>
    <row r="5553" spans="2:2" ht="15">
      <c r="B5553"/>
    </row>
    <row r="5554" spans="2:2" ht="15">
      <c r="B5554"/>
    </row>
    <row r="5555" spans="2:2" ht="15">
      <c r="B5555"/>
    </row>
    <row r="5556" spans="2:2" ht="15">
      <c r="B5556"/>
    </row>
    <row r="5557" spans="2:2" ht="15">
      <c r="B5557"/>
    </row>
    <row r="5558" spans="2:2" ht="15">
      <c r="B5558"/>
    </row>
    <row r="5559" spans="2:2" ht="15">
      <c r="B5559"/>
    </row>
    <row r="5560" spans="2:2" ht="15">
      <c r="B5560"/>
    </row>
    <row r="5561" spans="2:2" ht="15">
      <c r="B5561"/>
    </row>
    <row r="5562" spans="2:2" ht="15">
      <c r="B5562"/>
    </row>
    <row r="5563" spans="2:2" ht="15">
      <c r="B5563"/>
    </row>
    <row r="5564" spans="2:2" ht="15">
      <c r="B5564"/>
    </row>
    <row r="5565" spans="2:2" ht="15">
      <c r="B5565"/>
    </row>
    <row r="5566" spans="2:2" ht="15">
      <c r="B5566"/>
    </row>
    <row r="5567" spans="2:2" ht="15">
      <c r="B5567"/>
    </row>
    <row r="5568" spans="2:2" ht="15">
      <c r="B5568"/>
    </row>
    <row r="5569" spans="2:2" ht="15">
      <c r="B5569"/>
    </row>
    <row r="5570" spans="2:2" ht="15">
      <c r="B5570"/>
    </row>
    <row r="5571" spans="2:2" ht="15">
      <c r="B5571"/>
    </row>
    <row r="5572" spans="2:2" ht="15">
      <c r="B5572"/>
    </row>
    <row r="5573" spans="2:2" ht="15">
      <c r="B5573"/>
    </row>
    <row r="5574" spans="2:2" ht="15">
      <c r="B5574"/>
    </row>
    <row r="5575" spans="2:2" ht="15">
      <c r="B5575"/>
    </row>
    <row r="5576" spans="2:2" ht="15">
      <c r="B5576"/>
    </row>
    <row r="5577" spans="2:2" ht="15">
      <c r="B5577"/>
    </row>
    <row r="5578" spans="2:2" ht="15">
      <c r="B5578"/>
    </row>
    <row r="5579" spans="2:2" ht="15">
      <c r="B5579"/>
    </row>
    <row r="5580" spans="2:2" ht="15">
      <c r="B5580"/>
    </row>
    <row r="5581" spans="2:2" ht="15">
      <c r="B5581"/>
    </row>
    <row r="5582" spans="2:2" ht="15">
      <c r="B5582"/>
    </row>
    <row r="5583" spans="2:2" ht="15">
      <c r="B5583"/>
    </row>
    <row r="5584" spans="2:2" ht="15">
      <c r="B5584"/>
    </row>
    <row r="5585" spans="2:2" ht="15">
      <c r="B5585"/>
    </row>
    <row r="5586" spans="2:2" ht="15">
      <c r="B5586"/>
    </row>
    <row r="5587" spans="2:2" ht="15">
      <c r="B5587"/>
    </row>
    <row r="5588" spans="2:2" ht="15">
      <c r="B5588"/>
    </row>
    <row r="5589" spans="2:2" ht="15">
      <c r="B5589"/>
    </row>
    <row r="5590" spans="2:2" ht="15">
      <c r="B5590"/>
    </row>
    <row r="5591" spans="2:2" ht="15">
      <c r="B5591"/>
    </row>
    <row r="5592" spans="2:2" ht="15">
      <c r="B5592"/>
    </row>
    <row r="5593" spans="2:2" ht="15">
      <c r="B5593"/>
    </row>
    <row r="5594" spans="2:2" ht="15">
      <c r="B5594"/>
    </row>
    <row r="5595" spans="2:2" ht="15">
      <c r="B5595"/>
    </row>
    <row r="5596" spans="2:2" ht="15">
      <c r="B5596"/>
    </row>
    <row r="5597" spans="2:2" ht="15">
      <c r="B5597"/>
    </row>
    <row r="5598" spans="2:2" ht="15">
      <c r="B5598"/>
    </row>
    <row r="5599" spans="2:2" ht="15">
      <c r="B5599"/>
    </row>
    <row r="5600" spans="2:2" ht="15">
      <c r="B5600"/>
    </row>
    <row r="5601" spans="2:2" ht="15">
      <c r="B5601"/>
    </row>
    <row r="5602" spans="2:2" ht="15">
      <c r="B5602"/>
    </row>
    <row r="5603" spans="2:2" ht="15">
      <c r="B5603"/>
    </row>
    <row r="5604" spans="2:2" ht="15">
      <c r="B5604"/>
    </row>
    <row r="5605" spans="2:2" ht="15">
      <c r="B5605"/>
    </row>
    <row r="5606" spans="2:2" ht="15">
      <c r="B5606"/>
    </row>
    <row r="5607" spans="2:2" ht="15">
      <c r="B5607"/>
    </row>
    <row r="5608" spans="2:2" ht="15">
      <c r="B5608"/>
    </row>
    <row r="5609" spans="2:2" ht="15">
      <c r="B5609"/>
    </row>
    <row r="5610" spans="2:2" ht="15">
      <c r="B5610"/>
    </row>
    <row r="5611" spans="2:2" ht="15">
      <c r="B5611"/>
    </row>
    <row r="5612" spans="2:2" ht="15">
      <c r="B5612"/>
    </row>
    <row r="5613" spans="2:2" ht="15">
      <c r="B5613"/>
    </row>
    <row r="5614" spans="2:2" ht="15">
      <c r="B5614"/>
    </row>
    <row r="5615" spans="2:2" ht="15">
      <c r="B5615"/>
    </row>
    <row r="5616" spans="2:2" ht="15">
      <c r="B5616"/>
    </row>
    <row r="5617" spans="2:2" ht="15">
      <c r="B5617"/>
    </row>
    <row r="5618" spans="2:2" ht="15">
      <c r="B5618"/>
    </row>
    <row r="5619" spans="2:2" ht="15">
      <c r="B5619"/>
    </row>
    <row r="5620" spans="2:2" ht="15">
      <c r="B5620"/>
    </row>
    <row r="5621" spans="2:2" ht="15">
      <c r="B5621"/>
    </row>
    <row r="5622" spans="2:2" ht="15">
      <c r="B5622"/>
    </row>
    <row r="5623" spans="2:2" ht="15">
      <c r="B5623"/>
    </row>
    <row r="5624" spans="2:2" ht="15">
      <c r="B5624"/>
    </row>
    <row r="5625" spans="2:2" ht="15">
      <c r="B5625"/>
    </row>
    <row r="5626" spans="2:2" ht="15">
      <c r="B5626"/>
    </row>
    <row r="5627" spans="2:2" ht="15">
      <c r="B5627"/>
    </row>
    <row r="5628" spans="2:2" ht="15">
      <c r="B5628"/>
    </row>
    <row r="5629" spans="2:2" ht="15">
      <c r="B5629"/>
    </row>
    <row r="5630" spans="2:2" ht="15">
      <c r="B5630"/>
    </row>
    <row r="5631" spans="2:2" ht="15">
      <c r="B5631"/>
    </row>
    <row r="5632" spans="2:2" ht="15">
      <c r="B5632"/>
    </row>
    <row r="5633" spans="2:2" ht="15">
      <c r="B5633"/>
    </row>
    <row r="5634" spans="2:2" ht="15">
      <c r="B5634"/>
    </row>
    <row r="5635" spans="2:2" ht="15">
      <c r="B5635"/>
    </row>
    <row r="5636" spans="2:2" ht="15">
      <c r="B5636"/>
    </row>
    <row r="5637" spans="2:2" ht="15">
      <c r="B5637"/>
    </row>
    <row r="5638" spans="2:2" ht="15">
      <c r="B5638"/>
    </row>
    <row r="5639" spans="2:2" ht="15">
      <c r="B5639"/>
    </row>
    <row r="5640" spans="2:2" ht="15">
      <c r="B5640"/>
    </row>
    <row r="5641" spans="2:2" ht="15">
      <c r="B5641"/>
    </row>
    <row r="5642" spans="2:2" ht="15">
      <c r="B5642"/>
    </row>
    <row r="5643" spans="2:2" ht="15">
      <c r="B5643"/>
    </row>
    <row r="5644" spans="2:2" ht="15">
      <c r="B5644"/>
    </row>
    <row r="5645" spans="2:2" ht="15">
      <c r="B5645"/>
    </row>
    <row r="5646" spans="2:2" ht="15">
      <c r="B5646"/>
    </row>
    <row r="5647" spans="2:2" ht="15">
      <c r="B5647"/>
    </row>
    <row r="5648" spans="2:2" ht="15">
      <c r="B5648"/>
    </row>
    <row r="5649" spans="2:2" ht="15">
      <c r="B5649"/>
    </row>
    <row r="5650" spans="2:2" ht="15">
      <c r="B5650"/>
    </row>
    <row r="5651" spans="2:2" ht="15">
      <c r="B5651"/>
    </row>
    <row r="5652" spans="2:2" ht="15">
      <c r="B5652"/>
    </row>
    <row r="5653" spans="2:2" ht="15">
      <c r="B5653"/>
    </row>
    <row r="5654" spans="2:2" ht="15">
      <c r="B5654"/>
    </row>
    <row r="5655" spans="2:2" ht="15">
      <c r="B5655"/>
    </row>
    <row r="5656" spans="2:2" ht="15">
      <c r="B5656"/>
    </row>
    <row r="5657" spans="2:2" ht="15">
      <c r="B5657"/>
    </row>
    <row r="5658" spans="2:2" ht="15">
      <c r="B5658"/>
    </row>
    <row r="5659" spans="2:2" ht="15">
      <c r="B5659"/>
    </row>
    <row r="5660" spans="2:2" ht="15">
      <c r="B5660"/>
    </row>
    <row r="5661" spans="2:2" ht="15">
      <c r="B5661"/>
    </row>
    <row r="5662" spans="2:2" ht="15">
      <c r="B5662"/>
    </row>
    <row r="5663" spans="2:2" ht="15">
      <c r="B5663"/>
    </row>
    <row r="5664" spans="2:2" ht="15">
      <c r="B5664"/>
    </row>
    <row r="5665" spans="2:2" ht="15">
      <c r="B5665"/>
    </row>
    <row r="5666" spans="2:2" ht="15">
      <c r="B5666"/>
    </row>
    <row r="5667" spans="2:2" ht="15">
      <c r="B5667"/>
    </row>
    <row r="5668" spans="2:2" ht="15">
      <c r="B5668"/>
    </row>
    <row r="5669" spans="2:2" ht="15">
      <c r="B5669"/>
    </row>
    <row r="5670" spans="2:2" ht="15">
      <c r="B5670"/>
    </row>
    <row r="5671" spans="2:2" ht="15">
      <c r="B5671"/>
    </row>
    <row r="5672" spans="2:2" ht="15">
      <c r="B5672"/>
    </row>
    <row r="5673" spans="2:2" ht="15">
      <c r="B5673"/>
    </row>
    <row r="5674" spans="2:2" ht="15">
      <c r="B5674"/>
    </row>
    <row r="5675" spans="2:2" ht="15">
      <c r="B5675"/>
    </row>
    <row r="5676" spans="2:2" ht="15">
      <c r="B5676"/>
    </row>
    <row r="5677" spans="2:2" ht="15">
      <c r="B5677"/>
    </row>
    <row r="5678" spans="2:2" ht="15">
      <c r="B5678"/>
    </row>
    <row r="5679" spans="2:2" ht="15">
      <c r="B5679"/>
    </row>
    <row r="5680" spans="2:2" ht="15">
      <c r="B5680"/>
    </row>
    <row r="5681" spans="2:2" ht="15">
      <c r="B5681"/>
    </row>
    <row r="5682" spans="2:2" ht="15">
      <c r="B5682"/>
    </row>
    <row r="5683" spans="2:2" ht="15">
      <c r="B5683"/>
    </row>
    <row r="5684" spans="2:2" ht="15">
      <c r="B5684"/>
    </row>
    <row r="5685" spans="2:2" ht="15">
      <c r="B5685"/>
    </row>
    <row r="5686" spans="2:2" ht="15">
      <c r="B5686"/>
    </row>
    <row r="5687" spans="2:2" ht="15">
      <c r="B5687"/>
    </row>
    <row r="5688" spans="2:2" ht="15">
      <c r="B5688"/>
    </row>
    <row r="5689" spans="2:2" ht="15">
      <c r="B5689"/>
    </row>
    <row r="5690" spans="2:2" ht="15">
      <c r="B5690"/>
    </row>
    <row r="5691" spans="2:2" ht="15">
      <c r="B5691"/>
    </row>
    <row r="5692" spans="2:2" ht="15">
      <c r="B5692"/>
    </row>
    <row r="5693" spans="2:2" ht="15">
      <c r="B5693"/>
    </row>
    <row r="5694" spans="2:2" ht="15">
      <c r="B5694"/>
    </row>
    <row r="5695" spans="2:2" ht="15">
      <c r="B5695"/>
    </row>
    <row r="5696" spans="2:2" ht="15">
      <c r="B5696"/>
    </row>
    <row r="5697" spans="2:2" ht="15">
      <c r="B5697"/>
    </row>
    <row r="5698" spans="2:2" ht="15">
      <c r="B5698"/>
    </row>
    <row r="5699" spans="2:2" ht="15">
      <c r="B5699"/>
    </row>
    <row r="5700" spans="2:2" ht="15">
      <c r="B5700"/>
    </row>
    <row r="5701" spans="2:2" ht="15">
      <c r="B5701"/>
    </row>
    <row r="5702" spans="2:2" ht="15">
      <c r="B5702"/>
    </row>
    <row r="5703" spans="2:2" ht="15">
      <c r="B5703"/>
    </row>
    <row r="5704" spans="2:2" ht="15">
      <c r="B5704"/>
    </row>
    <row r="5705" spans="2:2" ht="15">
      <c r="B5705"/>
    </row>
    <row r="5706" spans="2:2" ht="15">
      <c r="B5706"/>
    </row>
    <row r="5707" spans="2:2" ht="15">
      <c r="B5707"/>
    </row>
    <row r="5708" spans="2:2" ht="15">
      <c r="B5708"/>
    </row>
    <row r="5709" spans="2:2" ht="15">
      <c r="B5709"/>
    </row>
    <row r="5710" spans="2:2" ht="15">
      <c r="B5710"/>
    </row>
    <row r="5711" spans="2:2" ht="15">
      <c r="B5711"/>
    </row>
    <row r="5712" spans="2:2" ht="15">
      <c r="B5712"/>
    </row>
    <row r="5713" spans="2:2" ht="15">
      <c r="B5713"/>
    </row>
    <row r="5714" spans="2:2" ht="15">
      <c r="B5714"/>
    </row>
    <row r="5715" spans="2:2" ht="15">
      <c r="B5715"/>
    </row>
    <row r="5716" spans="2:2" ht="15">
      <c r="B5716"/>
    </row>
    <row r="5717" spans="2:2" ht="15">
      <c r="B5717"/>
    </row>
    <row r="5718" spans="2:2" ht="15">
      <c r="B5718"/>
    </row>
    <row r="5719" spans="2:2" ht="15">
      <c r="B5719"/>
    </row>
    <row r="5720" spans="2:2" ht="15">
      <c r="B5720"/>
    </row>
    <row r="5721" spans="2:2" ht="15">
      <c r="B5721"/>
    </row>
    <row r="5722" spans="2:2" ht="15">
      <c r="B5722"/>
    </row>
    <row r="5723" spans="2:2" ht="15">
      <c r="B5723"/>
    </row>
    <row r="5724" spans="2:2" ht="15">
      <c r="B5724"/>
    </row>
    <row r="5725" spans="2:2" ht="15">
      <c r="B5725"/>
    </row>
    <row r="5726" spans="2:2" ht="15">
      <c r="B5726"/>
    </row>
    <row r="5727" spans="2:2" ht="15">
      <c r="B5727"/>
    </row>
    <row r="5728" spans="2:2" ht="15">
      <c r="B5728"/>
    </row>
    <row r="5729" spans="2:2" ht="15">
      <c r="B5729"/>
    </row>
    <row r="5730" spans="2:2" ht="15">
      <c r="B5730"/>
    </row>
    <row r="5731" spans="2:2" ht="15">
      <c r="B5731"/>
    </row>
    <row r="5732" spans="2:2" ht="15">
      <c r="B5732"/>
    </row>
    <row r="5733" spans="2:2" ht="15">
      <c r="B5733"/>
    </row>
    <row r="5734" spans="2:2" ht="15">
      <c r="B5734"/>
    </row>
    <row r="5735" spans="2:2" ht="15">
      <c r="B5735"/>
    </row>
    <row r="5736" spans="2:2" ht="15">
      <c r="B5736"/>
    </row>
    <row r="5737" spans="2:2" ht="15">
      <c r="B5737"/>
    </row>
    <row r="5738" spans="2:2" ht="15">
      <c r="B5738"/>
    </row>
    <row r="5739" spans="2:2" ht="15">
      <c r="B5739"/>
    </row>
    <row r="5740" spans="2:2" ht="15">
      <c r="B5740"/>
    </row>
    <row r="5741" spans="2:2" ht="15">
      <c r="B5741"/>
    </row>
    <row r="5742" spans="2:2" ht="15">
      <c r="B5742"/>
    </row>
    <row r="5743" spans="2:2" ht="15">
      <c r="B5743"/>
    </row>
    <row r="5744" spans="2:2" ht="15">
      <c r="B5744"/>
    </row>
    <row r="5745" spans="2:2" ht="15">
      <c r="B5745"/>
    </row>
    <row r="5746" spans="2:2" ht="15">
      <c r="B5746"/>
    </row>
    <row r="5747" spans="2:2" ht="15">
      <c r="B5747"/>
    </row>
    <row r="5748" spans="2:2" ht="15">
      <c r="B5748"/>
    </row>
    <row r="5749" spans="2:2" ht="15">
      <c r="B5749"/>
    </row>
    <row r="5750" spans="2:2" ht="15">
      <c r="B5750"/>
    </row>
    <row r="5751" spans="2:2" ht="15">
      <c r="B5751"/>
    </row>
    <row r="5752" spans="2:2" ht="15">
      <c r="B5752"/>
    </row>
    <row r="5753" spans="2:2" ht="15">
      <c r="B5753"/>
    </row>
    <row r="5754" spans="2:2" ht="15">
      <c r="B5754"/>
    </row>
    <row r="5755" spans="2:2" ht="15">
      <c r="B5755"/>
    </row>
    <row r="5756" spans="2:2" ht="15">
      <c r="B5756"/>
    </row>
    <row r="5757" spans="2:2" ht="15">
      <c r="B5757"/>
    </row>
    <row r="5758" spans="2:2" ht="15">
      <c r="B5758"/>
    </row>
    <row r="5759" spans="2:2" ht="15">
      <c r="B5759"/>
    </row>
    <row r="5760" spans="2:2" ht="15">
      <c r="B5760"/>
    </row>
    <row r="5761" spans="2:2" ht="15">
      <c r="B5761"/>
    </row>
    <row r="5762" spans="2:2" ht="15">
      <c r="B5762"/>
    </row>
    <row r="5763" spans="2:2" ht="15">
      <c r="B5763"/>
    </row>
    <row r="5764" spans="2:2" ht="15">
      <c r="B5764"/>
    </row>
    <row r="5765" spans="2:2" ht="15">
      <c r="B5765"/>
    </row>
    <row r="5766" spans="2:2" ht="15">
      <c r="B5766"/>
    </row>
    <row r="5767" spans="2:2" ht="15">
      <c r="B5767"/>
    </row>
    <row r="5768" spans="2:2" ht="15">
      <c r="B5768"/>
    </row>
    <row r="5769" spans="2:2" ht="15">
      <c r="B5769"/>
    </row>
    <row r="5770" spans="2:2" ht="15">
      <c r="B5770"/>
    </row>
    <row r="5771" spans="2:2" ht="15">
      <c r="B5771"/>
    </row>
    <row r="5772" spans="2:2" ht="15">
      <c r="B5772"/>
    </row>
    <row r="5773" spans="2:2" ht="15">
      <c r="B5773"/>
    </row>
    <row r="5774" spans="2:2" ht="15">
      <c r="B5774"/>
    </row>
    <row r="5775" spans="2:2" ht="15">
      <c r="B5775"/>
    </row>
    <row r="5776" spans="2:2" ht="15">
      <c r="B5776"/>
    </row>
    <row r="5777" spans="2:2" ht="15">
      <c r="B5777"/>
    </row>
    <row r="5778" spans="2:2" ht="15">
      <c r="B5778"/>
    </row>
    <row r="5779" spans="2:2" ht="15">
      <c r="B5779"/>
    </row>
    <row r="5780" spans="2:2" ht="15">
      <c r="B5780"/>
    </row>
    <row r="5781" spans="2:2" ht="15">
      <c r="B5781"/>
    </row>
    <row r="5782" spans="2:2" ht="15">
      <c r="B5782"/>
    </row>
    <row r="5783" spans="2:2" ht="15">
      <c r="B5783"/>
    </row>
    <row r="5784" spans="2:2" ht="15">
      <c r="B5784"/>
    </row>
    <row r="5785" spans="2:2" ht="15">
      <c r="B5785"/>
    </row>
    <row r="5786" spans="2:2" ht="15">
      <c r="B5786"/>
    </row>
    <row r="5787" spans="2:2" ht="15">
      <c r="B5787"/>
    </row>
    <row r="5788" spans="2:2" ht="15">
      <c r="B5788"/>
    </row>
    <row r="5789" spans="2:2" ht="15">
      <c r="B5789"/>
    </row>
    <row r="5790" spans="2:2" ht="15">
      <c r="B5790"/>
    </row>
    <row r="5791" spans="2:2" ht="15">
      <c r="B5791"/>
    </row>
    <row r="5792" spans="2:2" ht="15">
      <c r="B5792"/>
    </row>
    <row r="5793" spans="2:2" ht="15">
      <c r="B5793"/>
    </row>
    <row r="5794" spans="2:2" ht="15">
      <c r="B5794"/>
    </row>
    <row r="5795" spans="2:2" ht="15">
      <c r="B5795"/>
    </row>
    <row r="5796" spans="2:2" ht="15">
      <c r="B5796"/>
    </row>
    <row r="5797" spans="2:2" ht="15">
      <c r="B5797"/>
    </row>
    <row r="5798" spans="2:2" ht="15">
      <c r="B5798"/>
    </row>
    <row r="5799" spans="2:2" ht="15">
      <c r="B5799"/>
    </row>
    <row r="5800" spans="2:2" ht="15">
      <c r="B5800"/>
    </row>
    <row r="5801" spans="2:2" ht="15">
      <c r="B5801"/>
    </row>
    <row r="5802" spans="2:2" ht="15">
      <c r="B5802"/>
    </row>
    <row r="5803" spans="2:2" ht="15">
      <c r="B5803"/>
    </row>
    <row r="5804" spans="2:2" ht="15">
      <c r="B5804"/>
    </row>
    <row r="5805" spans="2:2" ht="15">
      <c r="B5805"/>
    </row>
    <row r="5806" spans="2:2" ht="15">
      <c r="B5806"/>
    </row>
    <row r="5807" spans="2:2" ht="15">
      <c r="B5807"/>
    </row>
    <row r="5808" spans="2:2" ht="15">
      <c r="B5808"/>
    </row>
    <row r="5809" spans="2:2" ht="15">
      <c r="B5809"/>
    </row>
    <row r="5810" spans="2:2" ht="15">
      <c r="B5810"/>
    </row>
    <row r="5811" spans="2:2" ht="15">
      <c r="B5811"/>
    </row>
    <row r="5812" spans="2:2" ht="15">
      <c r="B5812"/>
    </row>
    <row r="5813" spans="2:2" ht="15">
      <c r="B5813"/>
    </row>
    <row r="5814" spans="2:2" ht="15">
      <c r="B5814"/>
    </row>
    <row r="5815" spans="2:2" ht="15">
      <c r="B5815"/>
    </row>
    <row r="5816" spans="2:2" ht="15">
      <c r="B5816"/>
    </row>
    <row r="5817" spans="2:2" ht="15">
      <c r="B5817"/>
    </row>
    <row r="5818" spans="2:2" ht="15">
      <c r="B5818"/>
    </row>
    <row r="5819" spans="2:2" ht="15">
      <c r="B5819"/>
    </row>
    <row r="5820" spans="2:2" ht="15">
      <c r="B5820"/>
    </row>
    <row r="5821" spans="2:2" ht="15">
      <c r="B5821"/>
    </row>
    <row r="5822" spans="2:2" ht="15">
      <c r="B5822"/>
    </row>
    <row r="5823" spans="2:2" ht="15">
      <c r="B5823"/>
    </row>
    <row r="5824" spans="2:2" ht="15">
      <c r="B5824"/>
    </row>
    <row r="5825" spans="2:2" ht="15">
      <c r="B5825"/>
    </row>
    <row r="5826" spans="2:2" ht="15">
      <c r="B5826"/>
    </row>
    <row r="5827" spans="2:2" ht="15">
      <c r="B5827"/>
    </row>
    <row r="5828" spans="2:2" ht="15">
      <c r="B5828"/>
    </row>
    <row r="5829" spans="2:2" ht="15">
      <c r="B5829"/>
    </row>
    <row r="5830" spans="2:2" ht="15">
      <c r="B5830"/>
    </row>
  </sheetData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26">
    <tabColor theme="7"/>
  </sheetPr>
  <dimension ref="A1:A33"/>
  <sheetViews>
    <sheetView showGridLines="0" zoomScale="70" zoomScaleNormal="70" workbookViewId="0">
      <selection sqref="A1:XFD1048576"/>
    </sheetView>
  </sheetViews>
  <sheetFormatPr defaultColWidth="8.88671875" defaultRowHeight="14.25"/>
  <cols>
    <col min="1" max="1" width="18.5546875" style="1" customWidth="1"/>
    <col min="2" max="16384" width="8.88671875" style="1"/>
  </cols>
  <sheetData>
    <row r="1" spans="1:1" ht="18">
      <c r="A1" s="5" t="str">
        <f ca="1">MID(CELL("filename",A2),FIND("]",CELL("filename",A2))+1,256)</f>
        <v>Inputs -&gt;</v>
      </c>
    </row>
    <row r="2" spans="1:1" ht="15">
      <c r="A2" s="9"/>
    </row>
    <row r="12" spans="1:1" customFormat="1" ht="15"/>
    <row r="13" spans="1:1" customFormat="1" ht="15"/>
    <row r="14" spans="1:1" customFormat="1" ht="15"/>
    <row r="15" spans="1:1" customFormat="1" ht="15"/>
    <row r="16" spans="1:1" customFormat="1" ht="15"/>
    <row r="17" customFormat="1" ht="15"/>
    <row r="18" customFormat="1" ht="15"/>
    <row r="19" customFormat="1" ht="15"/>
    <row r="22" customFormat="1" ht="15"/>
    <row r="23" customFormat="1" ht="15"/>
    <row r="24" customFormat="1" ht="15"/>
    <row r="25" customFormat="1" ht="15"/>
    <row r="26" customFormat="1" ht="15"/>
    <row r="27" customFormat="1" ht="15"/>
    <row r="28" customFormat="1" ht="15"/>
    <row r="29" customFormat="1" ht="15"/>
    <row r="30" customFormat="1" ht="15"/>
    <row r="31" customFormat="1" ht="15"/>
    <row r="32" customFormat="1" ht="15"/>
    <row r="33" customFormat="1" ht="15"/>
  </sheetData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27">
    <tabColor rgb="FF99FFCC"/>
  </sheetPr>
  <dimension ref="A1:Z5832"/>
  <sheetViews>
    <sheetView showGridLines="0" topLeftCell="A10" zoomScale="70" zoomScaleNormal="70" workbookViewId="0">
      <selection activeCell="B13" sqref="B13"/>
    </sheetView>
  </sheetViews>
  <sheetFormatPr defaultColWidth="8.88671875" defaultRowHeight="14.25"/>
  <cols>
    <col min="1" max="1" width="18.5546875" style="1" customWidth="1"/>
    <col min="2" max="2" width="18.44140625" style="1" customWidth="1"/>
    <col min="3" max="3" width="5" style="1" bestFit="1" customWidth="1"/>
    <col min="4" max="4" width="11.5546875" style="1" bestFit="1" customWidth="1"/>
    <col min="5" max="5" width="6.44140625" style="1" bestFit="1" customWidth="1"/>
    <col min="6" max="6" width="8.21875" style="1" bestFit="1" customWidth="1"/>
    <col min="7" max="7" width="7.109375" style="1" bestFit="1" customWidth="1"/>
    <col min="8" max="8" width="5.33203125" style="1" bestFit="1" customWidth="1"/>
    <col min="9" max="9" width="6.44140625" style="1" bestFit="1" customWidth="1"/>
    <col min="10" max="10" width="8.21875" style="1" bestFit="1" customWidth="1"/>
    <col min="11" max="11" width="7.109375" style="1" bestFit="1" customWidth="1"/>
    <col min="12" max="12" width="5.33203125" style="1" customWidth="1"/>
    <col min="13" max="13" width="16" style="1" bestFit="1" customWidth="1"/>
    <col min="14" max="14" width="18" style="1" bestFit="1" customWidth="1"/>
    <col min="15" max="15" width="8.6640625" style="1" bestFit="1" customWidth="1"/>
    <col min="16" max="16" width="33.109375" style="1" bestFit="1" customWidth="1"/>
    <col min="17" max="17" width="13.77734375" style="1" bestFit="1" customWidth="1"/>
    <col min="18" max="16384" width="8.88671875" style="1"/>
  </cols>
  <sheetData>
    <row r="1" spans="1:26" ht="18">
      <c r="A1" s="5" t="str">
        <f ca="1">MID(CELL("filename",A2),FIND("]",CELL("filename",A2))+1,256)</f>
        <v>Demand forecast</v>
      </c>
    </row>
    <row r="2" spans="1:26" ht="15">
      <c r="A2" s="9"/>
    </row>
    <row r="3" spans="1:26" ht="15">
      <c r="A3" s="22"/>
    </row>
    <row r="4" spans="1:26" ht="21">
      <c r="B4" s="23" t="s">
        <v>417</v>
      </c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</row>
    <row r="5" spans="1:26">
      <c r="L5" s="24"/>
    </row>
    <row r="6" spans="1:26" ht="15">
      <c r="B6" s="27" t="s">
        <v>450</v>
      </c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</row>
    <row r="7" spans="1:26">
      <c r="L7" s="24"/>
    </row>
    <row r="8" spans="1:26" ht="15.75">
      <c r="B8" s="21" t="s">
        <v>277</v>
      </c>
      <c r="C8" s="21" t="s">
        <v>278</v>
      </c>
      <c r="D8" s="21" t="s">
        <v>279</v>
      </c>
      <c r="E8" s="21" t="s">
        <v>280</v>
      </c>
      <c r="F8" s="21" t="s">
        <v>281</v>
      </c>
      <c r="G8" s="21" t="s">
        <v>282</v>
      </c>
      <c r="H8" s="21" t="s">
        <v>283</v>
      </c>
      <c r="I8" s="21" t="s">
        <v>284</v>
      </c>
      <c r="J8" s="21" t="s">
        <v>285</v>
      </c>
      <c r="K8" s="21" t="s">
        <v>286</v>
      </c>
      <c r="L8" s="21" t="s">
        <v>287</v>
      </c>
      <c r="M8" s="21" t="s">
        <v>288</v>
      </c>
      <c r="N8" s="21" t="s">
        <v>185</v>
      </c>
      <c r="O8" s="21" t="s">
        <v>289</v>
      </c>
    </row>
    <row r="9" spans="1:26" ht="15">
      <c r="A9" s="1">
        <v>1</v>
      </c>
      <c r="B9" s="6" t="s">
        <v>73</v>
      </c>
      <c r="C9" s="7" t="s">
        <v>292</v>
      </c>
      <c r="D9" s="7">
        <v>41.283999999999999</v>
      </c>
      <c r="E9" s="7">
        <v>37.704999999999998</v>
      </c>
      <c r="F9" s="7">
        <v>10.016807259101119</v>
      </c>
      <c r="G9" s="7">
        <v>39.012862656641602</v>
      </c>
      <c r="H9" s="7">
        <v>0.96647611665536282</v>
      </c>
      <c r="I9" s="7">
        <v>31.794</v>
      </c>
      <c r="J9" s="7">
        <v>8.4464757988559018</v>
      </c>
      <c r="K9" s="7">
        <v>32.896829473684214</v>
      </c>
      <c r="L9" s="7">
        <v>0.96647611665536282</v>
      </c>
      <c r="M9" s="7" t="s">
        <v>290</v>
      </c>
      <c r="N9" s="7" t="s">
        <v>291</v>
      </c>
      <c r="O9" s="7" t="s">
        <v>421</v>
      </c>
    </row>
    <row r="10" spans="1:26" ht="15">
      <c r="A10" s="1">
        <v>2</v>
      </c>
      <c r="B10" s="6" t="s">
        <v>73</v>
      </c>
      <c r="C10" s="7" t="s">
        <v>293</v>
      </c>
      <c r="D10" s="7">
        <v>35.078000000000003</v>
      </c>
      <c r="E10" s="7">
        <v>35</v>
      </c>
      <c r="F10" s="7">
        <v>7.981543170163012</v>
      </c>
      <c r="G10" s="7">
        <v>35.898538011695905</v>
      </c>
      <c r="H10" s="7">
        <v>0.9749700667084783</v>
      </c>
      <c r="I10" s="7">
        <v>29.97</v>
      </c>
      <c r="J10" s="7">
        <v>6.83448139456529</v>
      </c>
      <c r="K10" s="7">
        <v>30.739405263157892</v>
      </c>
      <c r="L10" s="7">
        <v>0.9749700667084783</v>
      </c>
      <c r="M10" s="7" t="s">
        <v>290</v>
      </c>
      <c r="N10" s="7" t="s">
        <v>291</v>
      </c>
      <c r="O10" s="7" t="s">
        <v>421</v>
      </c>
    </row>
    <row r="11" spans="1:26" ht="15">
      <c r="A11" s="1">
        <v>3</v>
      </c>
      <c r="B11" s="6" t="s">
        <v>73</v>
      </c>
      <c r="C11" s="7" t="s">
        <v>294</v>
      </c>
      <c r="D11" s="7">
        <v>39.78</v>
      </c>
      <c r="E11" s="7">
        <v>42.07</v>
      </c>
      <c r="F11" s="7">
        <v>10.008129630447291</v>
      </c>
      <c r="G11" s="7">
        <v>43.2440465116279</v>
      </c>
      <c r="H11" s="7">
        <v>0.97285067873303177</v>
      </c>
      <c r="I11" s="7">
        <v>35.58</v>
      </c>
      <c r="J11" s="7">
        <v>8.4642085156005678</v>
      </c>
      <c r="K11" s="7">
        <v>36.572930232558136</v>
      </c>
      <c r="L11" s="7">
        <v>0.97285067873303177</v>
      </c>
      <c r="M11" s="7" t="s">
        <v>290</v>
      </c>
      <c r="N11" s="7" t="s">
        <v>291</v>
      </c>
      <c r="O11" s="7" t="s">
        <v>421</v>
      </c>
    </row>
    <row r="12" spans="1:26" ht="15">
      <c r="A12" s="1">
        <v>4</v>
      </c>
      <c r="B12" s="6" t="s">
        <v>73</v>
      </c>
      <c r="C12" s="7" t="s">
        <v>295</v>
      </c>
      <c r="D12" s="7">
        <v>38.534999999999997</v>
      </c>
      <c r="E12" s="7">
        <v>35.908000000000001</v>
      </c>
      <c r="F12" s="7">
        <v>7.4186846613608912</v>
      </c>
      <c r="G12" s="7">
        <v>36.666351687953785</v>
      </c>
      <c r="H12" s="7">
        <v>0.97931750356818481</v>
      </c>
      <c r="I12" s="7">
        <v>29.895</v>
      </c>
      <c r="J12" s="7">
        <v>6.1763834786505489</v>
      </c>
      <c r="K12" s="7">
        <v>30.526361359902484</v>
      </c>
      <c r="L12" s="7">
        <v>0.97931750356818481</v>
      </c>
      <c r="M12" s="7" t="s">
        <v>290</v>
      </c>
      <c r="N12" s="7" t="s">
        <v>291</v>
      </c>
      <c r="O12" s="7" t="s">
        <v>421</v>
      </c>
    </row>
    <row r="13" spans="1:26" ht="15">
      <c r="A13" s="1">
        <v>5</v>
      </c>
      <c r="B13" s="6" t="s">
        <v>73</v>
      </c>
      <c r="C13" s="7" t="s">
        <v>296</v>
      </c>
      <c r="D13" s="7">
        <v>32.798999999999999</v>
      </c>
      <c r="E13" s="7">
        <v>37.066285256</v>
      </c>
      <c r="F13" s="7">
        <v>6.8684039481553798</v>
      </c>
      <c r="G13" s="7">
        <v>37.697274111985863</v>
      </c>
      <c r="H13" s="7">
        <v>0.98326168480746368</v>
      </c>
      <c r="I13" s="7">
        <v>31.384543098000002</v>
      </c>
      <c r="J13" s="7">
        <v>5.8155738627857803</v>
      </c>
      <c r="K13" s="7">
        <v>31.918810203761304</v>
      </c>
      <c r="L13" s="7">
        <v>0.98326168480746368</v>
      </c>
      <c r="M13" s="7" t="s">
        <v>290</v>
      </c>
      <c r="N13" s="7" t="s">
        <v>291</v>
      </c>
      <c r="O13" s="7" t="s">
        <v>421</v>
      </c>
    </row>
    <row r="14" spans="1:26" ht="15">
      <c r="A14" s="1">
        <v>6</v>
      </c>
      <c r="B14" s="6" t="s">
        <v>73</v>
      </c>
      <c r="C14" s="7" t="s">
        <v>297</v>
      </c>
      <c r="D14" s="7">
        <v>26.77</v>
      </c>
      <c r="E14" s="7">
        <v>36.587499653000002</v>
      </c>
      <c r="F14" s="7">
        <v>5.2851354253189786</v>
      </c>
      <c r="G14" s="7">
        <v>36.96725290472957</v>
      </c>
      <c r="H14" s="7">
        <v>0.98972730668658948</v>
      </c>
      <c r="I14" s="7">
        <v>31.170972373000001</v>
      </c>
      <c r="J14" s="7">
        <v>4.5027075337921882</v>
      </c>
      <c r="K14" s="7">
        <v>31.494505771851671</v>
      </c>
      <c r="L14" s="7">
        <v>0.98972730668658948</v>
      </c>
      <c r="M14" s="7" t="s">
        <v>290</v>
      </c>
      <c r="N14" s="7" t="s">
        <v>291</v>
      </c>
      <c r="O14" s="7" t="s">
        <v>421</v>
      </c>
    </row>
    <row r="15" spans="1:26" ht="15">
      <c r="A15" s="1">
        <v>7</v>
      </c>
      <c r="B15" s="6" t="s">
        <v>73</v>
      </c>
      <c r="C15" s="7" t="s">
        <v>298</v>
      </c>
      <c r="D15" s="7" t="s">
        <v>422</v>
      </c>
      <c r="E15" s="7">
        <v>37.093364739326852</v>
      </c>
      <c r="F15" s="7">
        <v>5.3582086200859163</v>
      </c>
      <c r="G15" s="7">
        <v>37.478368525071893</v>
      </c>
      <c r="H15" s="7">
        <v>0.98972730668658948</v>
      </c>
      <c r="I15" s="7">
        <v>31.676837459326848</v>
      </c>
      <c r="J15" s="7">
        <v>4.575780728559109</v>
      </c>
      <c r="K15" s="7">
        <v>32.005621392193987</v>
      </c>
      <c r="L15" s="7">
        <v>0.98972730668658948</v>
      </c>
      <c r="M15" s="7" t="s">
        <v>290</v>
      </c>
      <c r="N15" s="7" t="s">
        <v>291</v>
      </c>
      <c r="O15" s="7" t="s">
        <v>421</v>
      </c>
    </row>
    <row r="16" spans="1:26" customFormat="1" ht="15">
      <c r="A16" s="1">
        <v>8</v>
      </c>
      <c r="B16" s="6" t="s">
        <v>73</v>
      </c>
      <c r="C16" s="7" t="s">
        <v>299</v>
      </c>
      <c r="D16" s="7" t="s">
        <v>422</v>
      </c>
      <c r="E16" s="7">
        <v>36.789317219967899</v>
      </c>
      <c r="F16" s="7">
        <v>5.3142883650593582</v>
      </c>
      <c r="G16" s="7">
        <v>37.17116520017138</v>
      </c>
      <c r="H16" s="7">
        <v>0.98972730668658948</v>
      </c>
      <c r="I16" s="7">
        <v>31.372789939967909</v>
      </c>
      <c r="J16" s="7">
        <v>4.5318604735325163</v>
      </c>
      <c r="K16" s="7">
        <v>31.698418067293485</v>
      </c>
      <c r="L16" s="7">
        <v>0.98972730668658948</v>
      </c>
      <c r="M16" s="7" t="s">
        <v>290</v>
      </c>
      <c r="N16" s="7" t="s">
        <v>291</v>
      </c>
      <c r="O16" s="7" t="s">
        <v>421</v>
      </c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customFormat="1" ht="15">
      <c r="A17" s="1">
        <v>9</v>
      </c>
      <c r="B17" s="6" t="s">
        <v>73</v>
      </c>
      <c r="C17" s="7" t="s">
        <v>300</v>
      </c>
      <c r="D17" s="7" t="s">
        <v>422</v>
      </c>
      <c r="E17" s="7">
        <v>37.999511646655193</v>
      </c>
      <c r="F17" s="7">
        <v>5.4891033017636888</v>
      </c>
      <c r="G17" s="7">
        <v>38.393920618266073</v>
      </c>
      <c r="H17" s="7">
        <v>0.98972730668658948</v>
      </c>
      <c r="I17" s="7">
        <v>32.582984366655197</v>
      </c>
      <c r="J17" s="7">
        <v>4.7066754102368735</v>
      </c>
      <c r="K17" s="7">
        <v>32.921173485388174</v>
      </c>
      <c r="L17" s="7">
        <v>0.98972730668658948</v>
      </c>
      <c r="M17" s="7" t="s">
        <v>290</v>
      </c>
      <c r="N17" s="7" t="s">
        <v>291</v>
      </c>
      <c r="O17" s="7" t="s">
        <v>421</v>
      </c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customFormat="1" ht="15">
      <c r="A18" s="1">
        <v>10</v>
      </c>
      <c r="B18" s="6" t="s">
        <v>73</v>
      </c>
      <c r="C18" s="7" t="s">
        <v>301</v>
      </c>
      <c r="D18" s="7" t="s">
        <v>422</v>
      </c>
      <c r="E18" s="7">
        <v>37.543986411096057</v>
      </c>
      <c r="F18" s="7">
        <v>5.4233017962655268</v>
      </c>
      <c r="G18" s="7">
        <v>37.933667341952876</v>
      </c>
      <c r="H18" s="7">
        <v>0.98972730668658948</v>
      </c>
      <c r="I18" s="7">
        <v>32.127459131096053</v>
      </c>
      <c r="J18" s="7">
        <v>4.6408739047387098</v>
      </c>
      <c r="K18" s="7">
        <v>32.46092020907497</v>
      </c>
      <c r="L18" s="7">
        <v>0.98972730668658948</v>
      </c>
      <c r="M18" s="7" t="s">
        <v>290</v>
      </c>
      <c r="N18" s="7" t="s">
        <v>291</v>
      </c>
      <c r="O18" s="7" t="s">
        <v>421</v>
      </c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customFormat="1" ht="15">
      <c r="A19" s="1">
        <v>11</v>
      </c>
      <c r="B19" s="6" t="s">
        <v>73</v>
      </c>
      <c r="C19" s="7" t="s">
        <v>302</v>
      </c>
      <c r="D19" s="7" t="s">
        <v>422</v>
      </c>
      <c r="E19" s="7">
        <v>37.414502849028729</v>
      </c>
      <c r="F19" s="7">
        <v>5.4045976440996339</v>
      </c>
      <c r="G19" s="7">
        <v>37.802839828967691</v>
      </c>
      <c r="H19" s="7">
        <v>0.98972730668658948</v>
      </c>
      <c r="I19" s="7">
        <v>31.997975569028721</v>
      </c>
      <c r="J19" s="7">
        <v>4.6221697525728205</v>
      </c>
      <c r="K19" s="7">
        <v>32.330092696089785</v>
      </c>
      <c r="L19" s="7">
        <v>0.98972730668658948</v>
      </c>
      <c r="M19" s="7" t="s">
        <v>290</v>
      </c>
      <c r="N19" s="7" t="s">
        <v>291</v>
      </c>
      <c r="O19" s="7" t="s">
        <v>421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customFormat="1" ht="15">
      <c r="A20" s="1">
        <v>12</v>
      </c>
      <c r="B20" s="6" t="s">
        <v>73</v>
      </c>
      <c r="C20" s="7" t="s">
        <v>423</v>
      </c>
      <c r="D20" s="7" t="s">
        <v>422</v>
      </c>
      <c r="E20" s="7">
        <v>37.32738569700836</v>
      </c>
      <c r="F20" s="7">
        <v>5.3920134021956221</v>
      </c>
      <c r="G20" s="7">
        <v>37.714818460423238</v>
      </c>
      <c r="H20" s="7">
        <v>0.98972730668658948</v>
      </c>
      <c r="I20" s="7">
        <v>31.91085841700836</v>
      </c>
      <c r="J20" s="7">
        <v>4.6095855106688344</v>
      </c>
      <c r="K20" s="7">
        <v>32.242071327545339</v>
      </c>
      <c r="L20" s="7">
        <v>0.98972730668658948</v>
      </c>
      <c r="M20" s="7" t="s">
        <v>290</v>
      </c>
      <c r="N20" s="7" t="s">
        <v>291</v>
      </c>
      <c r="O20" s="7" t="s">
        <v>421</v>
      </c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customFormat="1" ht="15">
      <c r="A21" s="1">
        <v>13</v>
      </c>
      <c r="B21" s="6" t="s">
        <v>73</v>
      </c>
      <c r="C21" s="7" t="s">
        <v>424</v>
      </c>
      <c r="D21" s="7" t="s">
        <v>422</v>
      </c>
      <c r="E21" s="7">
        <v>37.279644966890849</v>
      </c>
      <c r="F21" s="7">
        <v>5.38511716095568</v>
      </c>
      <c r="G21" s="7">
        <v>37.666582214141087</v>
      </c>
      <c r="H21" s="7">
        <v>0.98972730668658948</v>
      </c>
      <c r="I21" s="7">
        <v>31.863117686890856</v>
      </c>
      <c r="J21" s="7">
        <v>4.6026892694288506</v>
      </c>
      <c r="K21" s="7">
        <v>32.193835081263188</v>
      </c>
      <c r="L21" s="7">
        <v>0.98972730668658948</v>
      </c>
      <c r="M21" s="7" t="s">
        <v>290</v>
      </c>
      <c r="N21" s="7" t="s">
        <v>291</v>
      </c>
      <c r="O21" s="7" t="s">
        <v>421</v>
      </c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customFormat="1" ht="15">
      <c r="A22" s="1">
        <v>14</v>
      </c>
      <c r="B22" s="6" t="s">
        <v>73</v>
      </c>
      <c r="C22" s="7" t="s">
        <v>425</v>
      </c>
      <c r="D22" s="7" t="s">
        <v>422</v>
      </c>
      <c r="E22" s="7">
        <v>37.24360968860212</v>
      </c>
      <c r="F22" s="7">
        <v>5.3799117949795541</v>
      </c>
      <c r="G22" s="7">
        <v>37.63017291428114</v>
      </c>
      <c r="H22" s="7">
        <v>0.98972730668658948</v>
      </c>
      <c r="I22" s="7">
        <v>31.827082408602116</v>
      </c>
      <c r="J22" s="7">
        <v>4.5974839034527291</v>
      </c>
      <c r="K22" s="7">
        <v>32.157425781403234</v>
      </c>
      <c r="L22" s="7">
        <v>0.98972730668658948</v>
      </c>
      <c r="M22" s="7" t="s">
        <v>290</v>
      </c>
      <c r="N22" s="7" t="s">
        <v>291</v>
      </c>
      <c r="O22" s="7" t="s">
        <v>421</v>
      </c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customFormat="1" ht="15">
      <c r="A23" s="1">
        <v>15</v>
      </c>
      <c r="B23" s="6" t="s">
        <v>73</v>
      </c>
      <c r="C23" s="7" t="s">
        <v>426</v>
      </c>
      <c r="D23" s="7" t="s">
        <v>422</v>
      </c>
      <c r="E23" s="7">
        <v>37.312894932399736</v>
      </c>
      <c r="F23" s="7">
        <v>5.3899201830880301</v>
      </c>
      <c r="G23" s="7">
        <v>37.700177291577312</v>
      </c>
      <c r="H23" s="7">
        <v>0.98972730668658948</v>
      </c>
      <c r="I23" s="7">
        <v>31.896367652399736</v>
      </c>
      <c r="J23" s="7">
        <v>4.6074922915612371</v>
      </c>
      <c r="K23" s="7">
        <v>32.227430158699413</v>
      </c>
      <c r="L23" s="7">
        <v>0.98972730668658948</v>
      </c>
      <c r="M23" s="7" t="s">
        <v>290</v>
      </c>
      <c r="N23" s="7" t="s">
        <v>291</v>
      </c>
      <c r="O23" s="7" t="s">
        <v>421</v>
      </c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">
      <c r="A24" s="1">
        <v>16</v>
      </c>
      <c r="B24" s="6" t="s">
        <v>73</v>
      </c>
      <c r="C24" s="7" t="s">
        <v>427</v>
      </c>
      <c r="D24" s="7" t="s">
        <v>422</v>
      </c>
      <c r="E24" s="7">
        <v>37.382180176197352</v>
      </c>
      <c r="F24" s="7">
        <v>5.3999285711965523</v>
      </c>
      <c r="G24" s="7">
        <v>37.770181668873491</v>
      </c>
      <c r="H24" s="7">
        <v>0.98972730668658948</v>
      </c>
      <c r="I24" s="7">
        <v>31.965652896197355</v>
      </c>
      <c r="J24" s="7">
        <v>4.6175006796697255</v>
      </c>
      <c r="K24" s="7">
        <v>32.297434535995592</v>
      </c>
      <c r="L24" s="7">
        <v>0.98972730668658948</v>
      </c>
      <c r="M24" s="7" t="s">
        <v>290</v>
      </c>
      <c r="N24" s="7" t="s">
        <v>291</v>
      </c>
      <c r="O24" s="7" t="s">
        <v>421</v>
      </c>
    </row>
    <row r="25" spans="1:26" ht="15">
      <c r="A25" s="1">
        <v>17</v>
      </c>
      <c r="B25" s="6" t="s">
        <v>114</v>
      </c>
      <c r="C25" s="7" t="s">
        <v>292</v>
      </c>
      <c r="D25" s="7">
        <v>24.695</v>
      </c>
      <c r="E25" s="7">
        <v>23.156000000000002</v>
      </c>
      <c r="F25" s="7">
        <v>2.9273540037294863</v>
      </c>
      <c r="G25" s="7">
        <v>23.340302857142859</v>
      </c>
      <c r="H25" s="7">
        <v>0.99210366470945532</v>
      </c>
      <c r="I25" s="7">
        <v>20.978000000000002</v>
      </c>
      <c r="J25" s="7">
        <v>2.6520138318464928</v>
      </c>
      <c r="K25" s="7">
        <v>21.144967755102044</v>
      </c>
      <c r="L25" s="7">
        <v>0.99210366470945532</v>
      </c>
      <c r="M25" s="7" t="s">
        <v>290</v>
      </c>
      <c r="N25" s="7" t="s">
        <v>291</v>
      </c>
      <c r="O25" s="7" t="s">
        <v>421</v>
      </c>
    </row>
    <row r="26" spans="1:26" customFormat="1" ht="15">
      <c r="A26" s="1">
        <v>18</v>
      </c>
      <c r="B26" s="6" t="s">
        <v>114</v>
      </c>
      <c r="C26" s="7" t="s">
        <v>293</v>
      </c>
      <c r="D26" s="7">
        <v>27.666</v>
      </c>
      <c r="E26" s="7">
        <v>26.12</v>
      </c>
      <c r="F26" s="7">
        <v>6.4466858118997612</v>
      </c>
      <c r="G26" s="7">
        <v>26.903794489947877</v>
      </c>
      <c r="H26" s="7">
        <v>0.97086676787392467</v>
      </c>
      <c r="I26" s="7">
        <v>23.95</v>
      </c>
      <c r="J26" s="7">
        <v>5.9111073964394887</v>
      </c>
      <c r="K26" s="7">
        <v>24.66867833209233</v>
      </c>
      <c r="L26" s="7">
        <v>0.97086676787392467</v>
      </c>
      <c r="M26" s="7" t="s">
        <v>290</v>
      </c>
      <c r="N26" s="7" t="s">
        <v>291</v>
      </c>
      <c r="O26" s="7" t="s">
        <v>421</v>
      </c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customFormat="1" ht="15">
      <c r="A27" s="1">
        <v>19</v>
      </c>
      <c r="B27" s="6" t="s">
        <v>114</v>
      </c>
      <c r="C27" s="7" t="s">
        <v>294</v>
      </c>
      <c r="D27" s="7">
        <v>27.61</v>
      </c>
      <c r="E27" s="7">
        <v>28.49</v>
      </c>
      <c r="F27" s="7">
        <v>3.176226497800811</v>
      </c>
      <c r="G27" s="7">
        <v>28.666505102040812</v>
      </c>
      <c r="H27" s="7">
        <v>0.99384281057587842</v>
      </c>
      <c r="I27" s="7">
        <v>25.75</v>
      </c>
      <c r="J27" s="7">
        <v>2.8707557851305912</v>
      </c>
      <c r="K27" s="7">
        <v>25.909529883381921</v>
      </c>
      <c r="L27" s="7">
        <v>0.99384281057587842</v>
      </c>
      <c r="M27" s="7" t="s">
        <v>290</v>
      </c>
      <c r="N27" s="7" t="s">
        <v>291</v>
      </c>
      <c r="O27" s="7" t="s">
        <v>421</v>
      </c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customFormat="1" ht="15">
      <c r="A28" s="1">
        <v>20</v>
      </c>
      <c r="B28" s="6" t="s">
        <v>114</v>
      </c>
      <c r="C28" s="7" t="s">
        <v>295</v>
      </c>
      <c r="D28" s="7">
        <v>27.675000000000001</v>
      </c>
      <c r="E28" s="7">
        <v>26.504000000000001</v>
      </c>
      <c r="F28" s="7">
        <v>0.58330926426139884</v>
      </c>
      <c r="G28" s="7">
        <v>26.510418059656722</v>
      </c>
      <c r="H28" s="7">
        <v>0.99975790424570909</v>
      </c>
      <c r="I28" s="7">
        <v>23.3537</v>
      </c>
      <c r="J28" s="7">
        <v>0.51397636450266815</v>
      </c>
      <c r="K28" s="7">
        <v>23.359355200717065</v>
      </c>
      <c r="L28" s="7">
        <v>0.99975790424570909</v>
      </c>
      <c r="M28" s="7" t="s">
        <v>290</v>
      </c>
      <c r="N28" s="7" t="s">
        <v>291</v>
      </c>
      <c r="O28" s="7" t="s">
        <v>421</v>
      </c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customFormat="1" ht="15">
      <c r="A29" s="1">
        <v>21</v>
      </c>
      <c r="B29" s="6" t="s">
        <v>114</v>
      </c>
      <c r="C29" s="7" t="s">
        <v>296</v>
      </c>
      <c r="D29" s="7">
        <v>19.696999999999999</v>
      </c>
      <c r="E29" s="7">
        <v>24.481000000000002</v>
      </c>
      <c r="F29" s="7">
        <v>0.74031105178584256</v>
      </c>
      <c r="G29" s="7">
        <v>24.49219103006908</v>
      </c>
      <c r="H29" s="7">
        <v>0.99954307762603445</v>
      </c>
      <c r="I29" s="7">
        <v>21.590900000000001</v>
      </c>
      <c r="J29" s="7">
        <v>0.6529137652874909</v>
      </c>
      <c r="K29" s="7">
        <v>21.600769875050794</v>
      </c>
      <c r="L29" s="7">
        <v>0.99954307762603445</v>
      </c>
      <c r="M29" s="7" t="s">
        <v>290</v>
      </c>
      <c r="N29" s="7" t="s">
        <v>291</v>
      </c>
      <c r="O29" s="7" t="s">
        <v>421</v>
      </c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customFormat="1" ht="15">
      <c r="A30" s="1">
        <v>22</v>
      </c>
      <c r="B30" s="6" t="s">
        <v>114</v>
      </c>
      <c r="C30" s="7" t="s">
        <v>297</v>
      </c>
      <c r="D30" s="7">
        <v>20.647400000000001</v>
      </c>
      <c r="E30" s="7">
        <v>24.891240314000001</v>
      </c>
      <c r="F30" s="7">
        <v>1.4490810199694024</v>
      </c>
      <c r="G30" s="7">
        <v>24.933384851875495</v>
      </c>
      <c r="H30" s="7">
        <v>0.99830971454032946</v>
      </c>
      <c r="I30" s="7">
        <v>22.042851215999999</v>
      </c>
      <c r="J30" s="7">
        <v>1.2832577613719609</v>
      </c>
      <c r="K30" s="7">
        <v>22.080173011388158</v>
      </c>
      <c r="L30" s="7">
        <v>0.99830971454032946</v>
      </c>
      <c r="M30" s="7" t="s">
        <v>290</v>
      </c>
      <c r="N30" s="7" t="s">
        <v>291</v>
      </c>
      <c r="O30" s="7" t="s">
        <v>421</v>
      </c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customFormat="1" ht="15">
      <c r="A31" s="1">
        <v>23</v>
      </c>
      <c r="B31" s="6" t="s">
        <v>114</v>
      </c>
      <c r="C31" s="7" t="s">
        <v>298</v>
      </c>
      <c r="D31" s="7" t="s">
        <v>422</v>
      </c>
      <c r="E31" s="7">
        <v>24.61230393435363</v>
      </c>
      <c r="F31" s="7">
        <v>3.0510212689274345</v>
      </c>
      <c r="G31" s="7">
        <v>24.800690227097444</v>
      </c>
      <c r="H31" s="7">
        <v>0.99240398992855516</v>
      </c>
      <c r="I31" s="7">
        <v>21.76651699250673</v>
      </c>
      <c r="J31" s="7">
        <v>2.6982482611842666</v>
      </c>
      <c r="K31" s="7">
        <v>21.933121202055766</v>
      </c>
      <c r="L31" s="7">
        <v>0.99240398992855516</v>
      </c>
      <c r="M31" s="7" t="s">
        <v>290</v>
      </c>
      <c r="N31" s="7" t="s">
        <v>291</v>
      </c>
      <c r="O31" s="7" t="s">
        <v>421</v>
      </c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customFormat="1" ht="15">
      <c r="A32" s="1">
        <v>24</v>
      </c>
      <c r="B32" s="6" t="s">
        <v>114</v>
      </c>
      <c r="C32" s="7" t="s">
        <v>299</v>
      </c>
      <c r="D32" s="7" t="s">
        <v>422</v>
      </c>
      <c r="E32" s="7">
        <v>24.908260162469116</v>
      </c>
      <c r="F32" s="7">
        <v>3.0877089658232677</v>
      </c>
      <c r="G32" s="7">
        <v>25.098911748896036</v>
      </c>
      <c r="H32" s="7">
        <v>0.99240398992855516</v>
      </c>
      <c r="I32" s="7">
        <v>22.062473220622213</v>
      </c>
      <c r="J32" s="7">
        <v>2.7349359580801269</v>
      </c>
      <c r="K32" s="7">
        <v>22.231342723854354</v>
      </c>
      <c r="L32" s="7">
        <v>0.99240398992855516</v>
      </c>
      <c r="M32" s="7" t="s">
        <v>290</v>
      </c>
      <c r="N32" s="7" t="s">
        <v>291</v>
      </c>
      <c r="O32" s="7" t="s">
        <v>421</v>
      </c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customFormat="1" ht="15">
      <c r="A33" s="1">
        <v>25</v>
      </c>
      <c r="B33" s="6" t="s">
        <v>114</v>
      </c>
      <c r="C33" s="7" t="s">
        <v>300</v>
      </c>
      <c r="D33" s="7" t="s">
        <v>422</v>
      </c>
      <c r="E33" s="7">
        <v>24.769367032633681</v>
      </c>
      <c r="F33" s="7">
        <v>3.0704913215764691</v>
      </c>
      <c r="G33" s="7">
        <v>24.958955510060846</v>
      </c>
      <c r="H33" s="7">
        <v>0.99240398992855516</v>
      </c>
      <c r="I33" s="7">
        <v>21.923580090786782</v>
      </c>
      <c r="J33" s="7">
        <v>2.7177183138333105</v>
      </c>
      <c r="K33" s="7">
        <v>22.091386485019168</v>
      </c>
      <c r="L33" s="7">
        <v>0.99240398992855516</v>
      </c>
      <c r="M33" s="7" t="s">
        <v>290</v>
      </c>
      <c r="N33" s="7" t="s">
        <v>291</v>
      </c>
      <c r="O33" s="7" t="s">
        <v>421</v>
      </c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customFormat="1" ht="15">
      <c r="A34" s="1">
        <v>26</v>
      </c>
      <c r="B34" s="6" t="s">
        <v>114</v>
      </c>
      <c r="C34" s="7" t="s">
        <v>301</v>
      </c>
      <c r="D34" s="7" t="s">
        <v>422</v>
      </c>
      <c r="E34" s="7">
        <v>24.388721990327745</v>
      </c>
      <c r="F34" s="7">
        <v>3.0233053237485468</v>
      </c>
      <c r="G34" s="7">
        <v>24.575396953093197</v>
      </c>
      <c r="H34" s="7">
        <v>0.99240398992855516</v>
      </c>
      <c r="I34" s="7">
        <v>21.542935048480842</v>
      </c>
      <c r="J34" s="7">
        <v>2.6705323160053847</v>
      </c>
      <c r="K34" s="7">
        <v>21.707827928051515</v>
      </c>
      <c r="L34" s="7">
        <v>0.99240398992855516</v>
      </c>
      <c r="M34" s="7" t="s">
        <v>290</v>
      </c>
      <c r="N34" s="7" t="s">
        <v>291</v>
      </c>
      <c r="O34" s="7" t="s">
        <v>421</v>
      </c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customFormat="1" ht="15">
      <c r="A35" s="1">
        <v>27</v>
      </c>
      <c r="B35" s="6" t="s">
        <v>114</v>
      </c>
      <c r="C35" s="7" t="s">
        <v>302</v>
      </c>
      <c r="D35" s="7" t="s">
        <v>422</v>
      </c>
      <c r="E35" s="7">
        <v>24.264232647679059</v>
      </c>
      <c r="F35" s="7">
        <v>3.0078732198224025</v>
      </c>
      <c r="G35" s="7">
        <v>24.449954750208008</v>
      </c>
      <c r="H35" s="7">
        <v>0.99240398992855516</v>
      </c>
      <c r="I35" s="7">
        <v>21.461082828283001</v>
      </c>
      <c r="J35" s="7">
        <v>2.660385648493115</v>
      </c>
      <c r="K35" s="7">
        <v>21.625349198594034</v>
      </c>
      <c r="L35" s="7">
        <v>0.99240398992855516</v>
      </c>
      <c r="M35" s="7" t="s">
        <v>290</v>
      </c>
      <c r="N35" s="7" t="s">
        <v>291</v>
      </c>
      <c r="O35" s="7" t="s">
        <v>421</v>
      </c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customFormat="1" ht="15">
      <c r="A36" s="1">
        <v>28</v>
      </c>
      <c r="B36" s="6" t="s">
        <v>114</v>
      </c>
      <c r="C36" s="7" t="s">
        <v>423</v>
      </c>
      <c r="D36" s="7" t="s">
        <v>422</v>
      </c>
      <c r="E36" s="7">
        <v>24.300764975131113</v>
      </c>
      <c r="F36" s="7">
        <v>3.0124018859869763</v>
      </c>
      <c r="G36" s="7">
        <v>24.486766701613689</v>
      </c>
      <c r="H36" s="7">
        <v>0.99240398992855516</v>
      </c>
      <c r="I36" s="7">
        <v>21.538591894251987</v>
      </c>
      <c r="J36" s="7">
        <v>2.6699939244772297</v>
      </c>
      <c r="K36" s="7">
        <v>21.703451530664026</v>
      </c>
      <c r="L36" s="7">
        <v>0.99240398992855516</v>
      </c>
      <c r="M36" s="7" t="s">
        <v>290</v>
      </c>
      <c r="N36" s="7" t="s">
        <v>291</v>
      </c>
      <c r="O36" s="7" t="s">
        <v>421</v>
      </c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customFormat="1" ht="15">
      <c r="A37" s="1">
        <v>29</v>
      </c>
      <c r="B37" s="6" t="s">
        <v>114</v>
      </c>
      <c r="C37" s="7" t="s">
        <v>424</v>
      </c>
      <c r="D37" s="7" t="s">
        <v>422</v>
      </c>
      <c r="E37" s="7">
        <v>24.463027828873308</v>
      </c>
      <c r="F37" s="7">
        <v>3.0325165172399111</v>
      </c>
      <c r="G37" s="7">
        <v>24.650271539753124</v>
      </c>
      <c r="H37" s="7">
        <v>0.99240398992855516</v>
      </c>
      <c r="I37" s="7">
        <v>21.700854747994182</v>
      </c>
      <c r="J37" s="7">
        <v>2.6901085557301254</v>
      </c>
      <c r="K37" s="7">
        <v>21.866956368803457</v>
      </c>
      <c r="L37" s="7">
        <v>0.99240398992855516</v>
      </c>
      <c r="M37" s="7" t="s">
        <v>290</v>
      </c>
      <c r="N37" s="7" t="s">
        <v>291</v>
      </c>
      <c r="O37" s="7" t="s">
        <v>421</v>
      </c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">
      <c r="A38" s="1">
        <v>30</v>
      </c>
      <c r="B38" s="6" t="s">
        <v>114</v>
      </c>
      <c r="C38" s="7" t="s">
        <v>425</v>
      </c>
      <c r="D38" s="7" t="s">
        <v>422</v>
      </c>
      <c r="E38" s="7">
        <v>24.634069410736206</v>
      </c>
      <c r="F38" s="7">
        <v>3.0537193881912397</v>
      </c>
      <c r="G38" s="7">
        <v>24.822622299724586</v>
      </c>
      <c r="H38" s="7">
        <v>0.99240398992855516</v>
      </c>
      <c r="I38" s="7">
        <v>21.87189632985708</v>
      </c>
      <c r="J38" s="7">
        <v>2.7113114266814407</v>
      </c>
      <c r="K38" s="7">
        <v>22.039307128774919</v>
      </c>
      <c r="L38" s="7">
        <v>0.99240398992855516</v>
      </c>
      <c r="M38" s="7" t="s">
        <v>290</v>
      </c>
      <c r="N38" s="7" t="s">
        <v>291</v>
      </c>
      <c r="O38" s="7" t="s">
        <v>421</v>
      </c>
    </row>
    <row r="39" spans="1:26" ht="15">
      <c r="A39" s="1">
        <v>31</v>
      </c>
      <c r="B39" s="6" t="s">
        <v>114</v>
      </c>
      <c r="C39" s="7" t="s">
        <v>426</v>
      </c>
      <c r="D39" s="7" t="s">
        <v>422</v>
      </c>
      <c r="E39" s="7">
        <v>24.923387697595928</v>
      </c>
      <c r="F39" s="7">
        <v>3.0895842242932416</v>
      </c>
      <c r="G39" s="7">
        <v>25.114155072462179</v>
      </c>
      <c r="H39" s="7">
        <v>0.99240398992855516</v>
      </c>
      <c r="I39" s="7">
        <v>22.161214616716801</v>
      </c>
      <c r="J39" s="7">
        <v>2.7471762627834719</v>
      </c>
      <c r="K39" s="7">
        <v>22.330839901512512</v>
      </c>
      <c r="L39" s="7">
        <v>0.99240398992855516</v>
      </c>
      <c r="M39" s="7" t="s">
        <v>290</v>
      </c>
      <c r="N39" s="7" t="s">
        <v>291</v>
      </c>
      <c r="O39" s="7" t="s">
        <v>421</v>
      </c>
    </row>
    <row r="40" spans="1:26" ht="15">
      <c r="A40" s="1">
        <v>32</v>
      </c>
      <c r="B40" s="6" t="s">
        <v>114</v>
      </c>
      <c r="C40" s="7" t="s">
        <v>427</v>
      </c>
      <c r="D40" s="7" t="s">
        <v>422</v>
      </c>
      <c r="E40" s="7">
        <v>25.212705984455646</v>
      </c>
      <c r="F40" s="7">
        <v>3.125449060395272</v>
      </c>
      <c r="G40" s="7">
        <v>25.405687845199768</v>
      </c>
      <c r="H40" s="7">
        <v>0.99240398992855516</v>
      </c>
      <c r="I40" s="7">
        <v>22.450532903576523</v>
      </c>
      <c r="J40" s="7">
        <v>2.7830410988854832</v>
      </c>
      <c r="K40" s="7">
        <v>22.622372674250105</v>
      </c>
      <c r="L40" s="7">
        <v>0.99240398992855516</v>
      </c>
      <c r="M40" s="7" t="s">
        <v>290</v>
      </c>
      <c r="N40" s="7" t="s">
        <v>291</v>
      </c>
      <c r="O40" s="7" t="s">
        <v>421</v>
      </c>
    </row>
    <row r="41" spans="1:26" ht="15">
      <c r="A41" s="1">
        <v>33</v>
      </c>
      <c r="B41" s="6" t="s">
        <v>111</v>
      </c>
      <c r="C41" s="7" t="s">
        <v>292</v>
      </c>
      <c r="D41" s="7">
        <v>21.617000000000001</v>
      </c>
      <c r="E41" s="7">
        <v>20.94</v>
      </c>
      <c r="F41" s="7">
        <v>1.4690332876092411</v>
      </c>
      <c r="G41" s="7">
        <v>20.991466332776852</v>
      </c>
      <c r="H41" s="7">
        <v>0.99754822593329318</v>
      </c>
      <c r="I41" s="7">
        <v>18.565000000000001</v>
      </c>
      <c r="J41" s="7">
        <v>1.3024165704138535</v>
      </c>
      <c r="K41" s="7">
        <v>18.610629057688744</v>
      </c>
      <c r="L41" s="7">
        <v>0.99754822593329318</v>
      </c>
      <c r="M41" s="7" t="s">
        <v>290</v>
      </c>
      <c r="N41" s="7" t="s">
        <v>291</v>
      </c>
      <c r="O41" s="7" t="s">
        <v>421</v>
      </c>
    </row>
    <row r="42" spans="1:26" ht="15">
      <c r="A42" s="1">
        <v>34</v>
      </c>
      <c r="B42" s="6" t="s">
        <v>111</v>
      </c>
      <c r="C42" s="7" t="s">
        <v>293</v>
      </c>
      <c r="D42" s="7">
        <v>18.857715430861724</v>
      </c>
      <c r="E42" s="7">
        <v>19.850000000000001</v>
      </c>
      <c r="F42" s="7">
        <v>1.2573109839326437</v>
      </c>
      <c r="G42" s="7">
        <v>19.889779559118239</v>
      </c>
      <c r="H42" s="7">
        <v>0.998</v>
      </c>
      <c r="I42" s="7">
        <v>17.43</v>
      </c>
      <c r="J42" s="7">
        <v>1.1040267229192007</v>
      </c>
      <c r="K42" s="7">
        <v>17.46492985971944</v>
      </c>
      <c r="L42" s="7">
        <v>0.998</v>
      </c>
      <c r="M42" s="7" t="s">
        <v>290</v>
      </c>
      <c r="N42" s="7" t="s">
        <v>291</v>
      </c>
      <c r="O42" s="7" t="s">
        <v>421</v>
      </c>
    </row>
    <row r="43" spans="1:26" ht="15">
      <c r="A43" s="1">
        <v>35</v>
      </c>
      <c r="B43" s="6" t="s">
        <v>111</v>
      </c>
      <c r="C43" s="7" t="s">
        <v>294</v>
      </c>
      <c r="D43" s="7">
        <v>21.61</v>
      </c>
      <c r="E43" s="7">
        <v>22.71</v>
      </c>
      <c r="F43" s="7">
        <v>6.1443308426399357</v>
      </c>
      <c r="G43" s="7">
        <v>23.526514860977951</v>
      </c>
      <c r="H43" s="7">
        <v>0.96529384544192498</v>
      </c>
      <c r="I43" s="7">
        <v>19.649999999999999</v>
      </c>
      <c r="J43" s="7">
        <v>5.3164289325352163</v>
      </c>
      <c r="K43" s="7">
        <v>20.356495685522532</v>
      </c>
      <c r="L43" s="7">
        <v>0.96529384544192498</v>
      </c>
      <c r="M43" s="7" t="s">
        <v>290</v>
      </c>
      <c r="N43" s="7" t="s">
        <v>291</v>
      </c>
      <c r="O43" s="7" t="s">
        <v>421</v>
      </c>
    </row>
    <row r="44" spans="1:26" ht="15">
      <c r="A44" s="1">
        <v>36</v>
      </c>
      <c r="B44" s="6" t="s">
        <v>111</v>
      </c>
      <c r="C44" s="7" t="s">
        <v>295</v>
      </c>
      <c r="D44" s="7">
        <v>19.617999999999999</v>
      </c>
      <c r="E44" s="7">
        <v>19.516999999999999</v>
      </c>
      <c r="F44" s="7">
        <v>4.0946478016203329</v>
      </c>
      <c r="G44" s="7">
        <v>19.941901354166664</v>
      </c>
      <c r="H44" s="7">
        <v>0.97869303700683052</v>
      </c>
      <c r="I44" s="7">
        <v>17.1037</v>
      </c>
      <c r="J44" s="7">
        <v>3.5883397860620931</v>
      </c>
      <c r="K44" s="7">
        <v>17.476061802083333</v>
      </c>
      <c r="L44" s="7">
        <v>0.97869303700683052</v>
      </c>
      <c r="M44" s="7" t="s">
        <v>290</v>
      </c>
      <c r="N44" s="7" t="s">
        <v>291</v>
      </c>
      <c r="O44" s="7" t="s">
        <v>421</v>
      </c>
    </row>
    <row r="45" spans="1:26" ht="15">
      <c r="A45" s="1">
        <v>37</v>
      </c>
      <c r="B45" s="6" t="s">
        <v>111</v>
      </c>
      <c r="C45" s="7" t="s">
        <v>296</v>
      </c>
      <c r="D45" s="7">
        <v>19.53</v>
      </c>
      <c r="E45" s="7">
        <v>20.678000000000001</v>
      </c>
      <c r="F45" s="7">
        <v>0.81090190089852132</v>
      </c>
      <c r="G45" s="7">
        <v>20.693893927747887</v>
      </c>
      <c r="H45" s="7">
        <v>0.99923195084485406</v>
      </c>
      <c r="I45" s="7">
        <v>18.378299999999999</v>
      </c>
      <c r="J45" s="7">
        <v>0.72071759383318323</v>
      </c>
      <c r="K45" s="7">
        <v>18.392426287471174</v>
      </c>
      <c r="L45" s="7">
        <v>0.99923195084485406</v>
      </c>
      <c r="M45" s="7" t="s">
        <v>290</v>
      </c>
      <c r="N45" s="7" t="s">
        <v>291</v>
      </c>
      <c r="O45" s="7" t="s">
        <v>421</v>
      </c>
    </row>
    <row r="46" spans="1:26" ht="15">
      <c r="A46" s="1">
        <v>38</v>
      </c>
      <c r="B46" s="6" t="s">
        <v>111</v>
      </c>
      <c r="C46" s="7" t="s">
        <v>297</v>
      </c>
      <c r="D46" s="7">
        <v>18.681799999999999</v>
      </c>
      <c r="E46" s="7">
        <v>21.417200000000001</v>
      </c>
      <c r="F46" s="7">
        <v>1.5982246242080624</v>
      </c>
      <c r="G46" s="7">
        <v>21.476749702630169</v>
      </c>
      <c r="H46" s="7">
        <v>0.99722724790973027</v>
      </c>
      <c r="I46" s="7">
        <v>19.1432</v>
      </c>
      <c r="J46" s="7">
        <v>1.4285309763246066</v>
      </c>
      <c r="K46" s="7">
        <v>19.196426932903918</v>
      </c>
      <c r="L46" s="7">
        <v>0.99722724790973027</v>
      </c>
      <c r="M46" s="7" t="s">
        <v>290</v>
      </c>
      <c r="N46" s="7" t="s">
        <v>291</v>
      </c>
      <c r="O46" s="7" t="s">
        <v>421</v>
      </c>
    </row>
    <row r="47" spans="1:26" ht="15">
      <c r="A47" s="1">
        <v>39</v>
      </c>
      <c r="B47" s="6" t="s">
        <v>111</v>
      </c>
      <c r="C47" s="7" t="s">
        <v>298</v>
      </c>
      <c r="D47" s="7" t="s">
        <v>422</v>
      </c>
      <c r="E47" s="7">
        <v>21.330056670018671</v>
      </c>
      <c r="F47" s="7">
        <v>3.1407772509527736</v>
      </c>
      <c r="G47" s="7">
        <v>21.560051003796591</v>
      </c>
      <c r="H47" s="7">
        <v>0.98933238452277228</v>
      </c>
      <c r="I47" s="7">
        <v>19.05605667001867</v>
      </c>
      <c r="J47" s="7">
        <v>2.8059385967871009</v>
      </c>
      <c r="K47" s="7">
        <v>19.261531279207855</v>
      </c>
      <c r="L47" s="7">
        <v>0.98933238452277228</v>
      </c>
      <c r="M47" s="7" t="s">
        <v>290</v>
      </c>
      <c r="N47" s="7" t="s">
        <v>291</v>
      </c>
      <c r="O47" s="7" t="s">
        <v>421</v>
      </c>
    </row>
    <row r="48" spans="1:26" ht="15">
      <c r="A48" s="1">
        <v>40</v>
      </c>
      <c r="B48" s="6" t="s">
        <v>111</v>
      </c>
      <c r="C48" s="7" t="s">
        <v>299</v>
      </c>
      <c r="D48" s="7" t="s">
        <v>422</v>
      </c>
      <c r="E48" s="7">
        <v>21.152982752680941</v>
      </c>
      <c r="F48" s="7">
        <v>3.114703727571408</v>
      </c>
      <c r="G48" s="7">
        <v>21.381067762059139</v>
      </c>
      <c r="H48" s="7">
        <v>0.98933238452277228</v>
      </c>
      <c r="I48" s="7">
        <v>18.87898275268094</v>
      </c>
      <c r="J48" s="7">
        <v>2.7798650734057437</v>
      </c>
      <c r="K48" s="7">
        <v>19.082548037470403</v>
      </c>
      <c r="L48" s="7">
        <v>0.98933238452277228</v>
      </c>
      <c r="M48" s="7" t="s">
        <v>290</v>
      </c>
      <c r="N48" s="7" t="s">
        <v>291</v>
      </c>
      <c r="O48" s="7" t="s">
        <v>421</v>
      </c>
    </row>
    <row r="49" spans="1:15" ht="15">
      <c r="A49" s="1">
        <v>41</v>
      </c>
      <c r="B49" s="6" t="s">
        <v>111</v>
      </c>
      <c r="C49" s="7" t="s">
        <v>300</v>
      </c>
      <c r="D49" s="7" t="s">
        <v>422</v>
      </c>
      <c r="E49" s="7">
        <v>21.152014506372037</v>
      </c>
      <c r="F49" s="7">
        <v>3.1145611566430884</v>
      </c>
      <c r="G49" s="7">
        <v>21.380089075498329</v>
      </c>
      <c r="H49" s="7">
        <v>0.98933238452277228</v>
      </c>
      <c r="I49" s="7">
        <v>18.878014506372036</v>
      </c>
      <c r="J49" s="7">
        <v>2.7797225024774144</v>
      </c>
      <c r="K49" s="7">
        <v>19.081569350909593</v>
      </c>
      <c r="L49" s="7">
        <v>0.98933238452277228</v>
      </c>
      <c r="M49" s="7" t="s">
        <v>290</v>
      </c>
      <c r="N49" s="7" t="s">
        <v>291</v>
      </c>
      <c r="O49" s="7" t="s">
        <v>421</v>
      </c>
    </row>
    <row r="50" spans="1:15" ht="15">
      <c r="A50" s="1">
        <v>42</v>
      </c>
      <c r="B50" s="6" t="s">
        <v>111</v>
      </c>
      <c r="C50" s="7" t="s">
        <v>301</v>
      </c>
      <c r="D50" s="7" t="s">
        <v>422</v>
      </c>
      <c r="E50" s="7">
        <v>20.953118040414168</v>
      </c>
      <c r="F50" s="7">
        <v>3.0852743382703385</v>
      </c>
      <c r="G50" s="7">
        <v>21.179047980443293</v>
      </c>
      <c r="H50" s="7">
        <v>0.98933238452277228</v>
      </c>
      <c r="I50" s="7">
        <v>18.679118040414163</v>
      </c>
      <c r="J50" s="7">
        <v>2.7504356841046729</v>
      </c>
      <c r="K50" s="7">
        <v>18.880528255854554</v>
      </c>
      <c r="L50" s="7">
        <v>0.98933238452277228</v>
      </c>
      <c r="M50" s="7" t="s">
        <v>290</v>
      </c>
      <c r="N50" s="7" t="s">
        <v>291</v>
      </c>
      <c r="O50" s="7" t="s">
        <v>421</v>
      </c>
    </row>
    <row r="51" spans="1:15" ht="15">
      <c r="A51" s="1">
        <v>43</v>
      </c>
      <c r="B51" s="6" t="s">
        <v>111</v>
      </c>
      <c r="C51" s="7" t="s">
        <v>302</v>
      </c>
      <c r="D51" s="7" t="s">
        <v>422</v>
      </c>
      <c r="E51" s="7">
        <v>20.948861287869185</v>
      </c>
      <c r="F51" s="7">
        <v>3.0846475461448959</v>
      </c>
      <c r="G51" s="7">
        <v>21.17474532886575</v>
      </c>
      <c r="H51" s="7">
        <v>0.98933238452277228</v>
      </c>
      <c r="I51" s="7">
        <v>18.674861287869188</v>
      </c>
      <c r="J51" s="7">
        <v>2.7498088919792005</v>
      </c>
      <c r="K51" s="7">
        <v>18.876225604277014</v>
      </c>
      <c r="L51" s="7">
        <v>0.98933238452277228</v>
      </c>
      <c r="M51" s="7" t="s">
        <v>290</v>
      </c>
      <c r="N51" s="7" t="s">
        <v>291</v>
      </c>
      <c r="O51" s="7" t="s">
        <v>421</v>
      </c>
    </row>
    <row r="52" spans="1:15" ht="15">
      <c r="A52" s="1">
        <v>44</v>
      </c>
      <c r="B52" s="6" t="s">
        <v>111</v>
      </c>
      <c r="C52" s="7" t="s">
        <v>423</v>
      </c>
      <c r="D52" s="7" t="s">
        <v>422</v>
      </c>
      <c r="E52" s="7">
        <v>21.010497257526527</v>
      </c>
      <c r="F52" s="7">
        <v>3.0937232300183384</v>
      </c>
      <c r="G52" s="7">
        <v>21.23704589702826</v>
      </c>
      <c r="H52" s="7">
        <v>0.98933238452277228</v>
      </c>
      <c r="I52" s="7">
        <v>18.736497257526526</v>
      </c>
      <c r="J52" s="7">
        <v>2.7588845758526728</v>
      </c>
      <c r="K52" s="7">
        <v>18.938526172439524</v>
      </c>
      <c r="L52" s="7">
        <v>0.98933238452277228</v>
      </c>
      <c r="M52" s="7" t="s">
        <v>290</v>
      </c>
      <c r="N52" s="7" t="s">
        <v>291</v>
      </c>
      <c r="O52" s="7" t="s">
        <v>421</v>
      </c>
    </row>
    <row r="53" spans="1:15" ht="15">
      <c r="A53" s="1">
        <v>45</v>
      </c>
      <c r="B53" s="6" t="s">
        <v>111</v>
      </c>
      <c r="C53" s="7" t="s">
        <v>424</v>
      </c>
      <c r="D53" s="7" t="s">
        <v>422</v>
      </c>
      <c r="E53" s="7">
        <v>21.137596835486047</v>
      </c>
      <c r="F53" s="7">
        <v>3.11243820434948</v>
      </c>
      <c r="G53" s="7">
        <v>21.365515944049747</v>
      </c>
      <c r="H53" s="7">
        <v>0.98933238452277228</v>
      </c>
      <c r="I53" s="7">
        <v>18.863596835486046</v>
      </c>
      <c r="J53" s="7">
        <v>2.7775995501838087</v>
      </c>
      <c r="K53" s="7">
        <v>19.066996219461011</v>
      </c>
      <c r="L53" s="7">
        <v>0.98933238452277228</v>
      </c>
      <c r="M53" s="7" t="s">
        <v>290</v>
      </c>
      <c r="N53" s="7" t="s">
        <v>291</v>
      </c>
      <c r="O53" s="7" t="s">
        <v>421</v>
      </c>
    </row>
    <row r="54" spans="1:15" ht="15">
      <c r="A54" s="1">
        <v>46</v>
      </c>
      <c r="B54" s="6" t="s">
        <v>111</v>
      </c>
      <c r="C54" s="7" t="s">
        <v>425</v>
      </c>
      <c r="D54" s="7" t="s">
        <v>422</v>
      </c>
      <c r="E54" s="7">
        <v>21.272848274146011</v>
      </c>
      <c r="F54" s="7">
        <v>3.1323535120429287</v>
      </c>
      <c r="G54" s="7">
        <v>21.502225750355347</v>
      </c>
      <c r="H54" s="7">
        <v>0.98933238452277228</v>
      </c>
      <c r="I54" s="7">
        <v>18.998848274146013</v>
      </c>
      <c r="J54" s="7">
        <v>2.7975148578772315</v>
      </c>
      <c r="K54" s="7">
        <v>19.203706025766611</v>
      </c>
      <c r="L54" s="7">
        <v>0.98933238452277228</v>
      </c>
      <c r="M54" s="7" t="s">
        <v>290</v>
      </c>
      <c r="N54" s="7" t="s">
        <v>291</v>
      </c>
      <c r="O54" s="7" t="s">
        <v>421</v>
      </c>
    </row>
    <row r="55" spans="1:15" ht="15">
      <c r="A55" s="1">
        <v>47</v>
      </c>
      <c r="B55" s="6" t="s">
        <v>111</v>
      </c>
      <c r="C55" s="7" t="s">
        <v>426</v>
      </c>
      <c r="D55" s="7" t="s">
        <v>422</v>
      </c>
      <c r="E55" s="7">
        <v>21.500568606249644</v>
      </c>
      <c r="F55" s="7">
        <v>3.1658845452565298</v>
      </c>
      <c r="G55" s="7">
        <v>21.732401508943781</v>
      </c>
      <c r="H55" s="7">
        <v>0.98933238452277228</v>
      </c>
      <c r="I55" s="7">
        <v>19.226568606249646</v>
      </c>
      <c r="J55" s="7">
        <v>2.8310458910908469</v>
      </c>
      <c r="K55" s="7">
        <v>19.433881784355044</v>
      </c>
      <c r="L55" s="7">
        <v>0.98933238452277228</v>
      </c>
      <c r="M55" s="7" t="s">
        <v>290</v>
      </c>
      <c r="N55" s="7" t="s">
        <v>291</v>
      </c>
      <c r="O55" s="7" t="s">
        <v>421</v>
      </c>
    </row>
    <row r="56" spans="1:15" ht="15">
      <c r="A56" s="1">
        <v>48</v>
      </c>
      <c r="B56" s="6" t="s">
        <v>111</v>
      </c>
      <c r="C56" s="7" t="s">
        <v>427</v>
      </c>
      <c r="D56" s="7" t="s">
        <v>422</v>
      </c>
      <c r="E56" s="7">
        <v>21.728288938353277</v>
      </c>
      <c r="F56" s="7">
        <v>3.1994155784701452</v>
      </c>
      <c r="G56" s="7">
        <v>21.962577267532215</v>
      </c>
      <c r="H56" s="7">
        <v>0.98933238452277228</v>
      </c>
      <c r="I56" s="7">
        <v>19.45428893835328</v>
      </c>
      <c r="J56" s="7">
        <v>2.8645769243044477</v>
      </c>
      <c r="K56" s="7">
        <v>19.664057542943478</v>
      </c>
      <c r="L56" s="7">
        <v>0.98933238452277228</v>
      </c>
      <c r="M56" s="7" t="s">
        <v>290</v>
      </c>
      <c r="N56" s="7" t="s">
        <v>291</v>
      </c>
      <c r="O56" s="7" t="s">
        <v>421</v>
      </c>
    </row>
    <row r="57" spans="1:15" ht="15">
      <c r="A57" s="1">
        <v>49</v>
      </c>
      <c r="B57" s="6" t="s">
        <v>137</v>
      </c>
      <c r="C57" s="7" t="s">
        <v>292</v>
      </c>
      <c r="D57" s="7">
        <v>27.216000000000001</v>
      </c>
      <c r="E57" s="7">
        <v>26.108000000000001</v>
      </c>
      <c r="F57" s="7">
        <v>7.6865461684686514</v>
      </c>
      <c r="G57" s="7">
        <v>27.216000000000001</v>
      </c>
      <c r="H57" s="7">
        <v>0.95928865373309813</v>
      </c>
      <c r="I57" s="7">
        <v>26.108000000000001</v>
      </c>
      <c r="J57" s="7">
        <v>7.6865461684686514</v>
      </c>
      <c r="K57" s="7">
        <v>27.216000000000001</v>
      </c>
      <c r="L57" s="7">
        <v>0.95928865373309813</v>
      </c>
      <c r="M57" s="7" t="s">
        <v>290</v>
      </c>
      <c r="N57" s="7" t="s">
        <v>291</v>
      </c>
      <c r="O57" s="7" t="s">
        <v>421</v>
      </c>
    </row>
    <row r="58" spans="1:15" ht="15">
      <c r="A58" s="1">
        <v>50</v>
      </c>
      <c r="B58" s="6" t="s">
        <v>137</v>
      </c>
      <c r="C58" s="7" t="s">
        <v>293</v>
      </c>
      <c r="D58" s="7">
        <v>24.170905391658192</v>
      </c>
      <c r="E58" s="7">
        <v>23.76</v>
      </c>
      <c r="F58" s="7">
        <v>4.4379125106846002</v>
      </c>
      <c r="G58" s="7">
        <v>24.170905391658192</v>
      </c>
      <c r="H58" s="7">
        <v>0.98299999999999998</v>
      </c>
      <c r="I58" s="7">
        <v>23.76</v>
      </c>
      <c r="J58" s="7">
        <v>4.4379125106846002</v>
      </c>
      <c r="K58" s="7">
        <v>24.170905391658192</v>
      </c>
      <c r="L58" s="7">
        <v>0.98299999999999998</v>
      </c>
      <c r="M58" s="7" t="s">
        <v>290</v>
      </c>
      <c r="N58" s="7" t="s">
        <v>291</v>
      </c>
      <c r="O58" s="7" t="s">
        <v>421</v>
      </c>
    </row>
    <row r="59" spans="1:15" ht="15">
      <c r="A59" s="1">
        <v>51</v>
      </c>
      <c r="B59" s="6" t="s">
        <v>137</v>
      </c>
      <c r="C59" s="7" t="s">
        <v>294</v>
      </c>
      <c r="D59" s="7">
        <v>23.12</v>
      </c>
      <c r="E59" s="7">
        <v>22.37</v>
      </c>
      <c r="F59" s="7">
        <v>5.8410187467598451</v>
      </c>
      <c r="G59" s="7">
        <v>23.12</v>
      </c>
      <c r="H59" s="7">
        <v>0.96756055363321802</v>
      </c>
      <c r="I59" s="7">
        <v>22.37</v>
      </c>
      <c r="J59" s="7">
        <v>5.8410187467598451</v>
      </c>
      <c r="K59" s="7">
        <v>23.12</v>
      </c>
      <c r="L59" s="7">
        <v>0.96756055363321802</v>
      </c>
      <c r="M59" s="7" t="s">
        <v>290</v>
      </c>
      <c r="N59" s="7" t="s">
        <v>291</v>
      </c>
      <c r="O59" s="7" t="s">
        <v>421</v>
      </c>
    </row>
    <row r="60" spans="1:15" ht="15">
      <c r="A60" s="1">
        <v>52</v>
      </c>
      <c r="B60" s="6" t="s">
        <v>137</v>
      </c>
      <c r="C60" s="7" t="s">
        <v>295</v>
      </c>
      <c r="D60" s="7">
        <v>21.552</v>
      </c>
      <c r="E60" s="7">
        <v>20.507999999999999</v>
      </c>
      <c r="F60" s="7">
        <v>6.6265103938649341</v>
      </c>
      <c r="G60" s="7">
        <v>21.552</v>
      </c>
      <c r="H60" s="7">
        <v>0.9515590200445434</v>
      </c>
      <c r="I60" s="7">
        <v>20.507999999999999</v>
      </c>
      <c r="J60" s="7">
        <v>6.6265103938649341</v>
      </c>
      <c r="K60" s="7">
        <v>21.552</v>
      </c>
      <c r="L60" s="7">
        <v>0.9515590200445434</v>
      </c>
      <c r="M60" s="7" t="s">
        <v>290</v>
      </c>
      <c r="N60" s="7" t="s">
        <v>291</v>
      </c>
      <c r="O60" s="7" t="s">
        <v>421</v>
      </c>
    </row>
    <row r="61" spans="1:15" ht="15">
      <c r="A61" s="1">
        <v>53</v>
      </c>
      <c r="B61" s="6" t="s">
        <v>137</v>
      </c>
      <c r="C61" s="7" t="s">
        <v>296</v>
      </c>
      <c r="D61" s="7">
        <v>18.815999999999999</v>
      </c>
      <c r="E61" s="7">
        <v>18.198</v>
      </c>
      <c r="F61" s="7">
        <v>4.7827452367860772</v>
      </c>
      <c r="G61" s="7">
        <v>18.815999999999999</v>
      </c>
      <c r="H61" s="7">
        <v>0.96715561224489799</v>
      </c>
      <c r="I61" s="7">
        <v>18.198</v>
      </c>
      <c r="J61" s="7">
        <v>4.7827452367860772</v>
      </c>
      <c r="K61" s="7">
        <v>18.815999999999999</v>
      </c>
      <c r="L61" s="7">
        <v>0.96715561224489799</v>
      </c>
      <c r="M61" s="7" t="s">
        <v>290</v>
      </c>
      <c r="N61" s="7" t="s">
        <v>291</v>
      </c>
      <c r="O61" s="7" t="s">
        <v>421</v>
      </c>
    </row>
    <row r="62" spans="1:15" ht="15">
      <c r="A62" s="1">
        <v>54</v>
      </c>
      <c r="B62" s="6" t="s">
        <v>137</v>
      </c>
      <c r="C62" s="7" t="s">
        <v>297</v>
      </c>
      <c r="D62" s="7">
        <v>20.97</v>
      </c>
      <c r="E62" s="7">
        <v>20.316700000000001</v>
      </c>
      <c r="F62" s="7">
        <v>5.1935152940951195</v>
      </c>
      <c r="G62" s="7">
        <v>20.97</v>
      </c>
      <c r="H62" s="7">
        <v>0.96884597043395337</v>
      </c>
      <c r="I62" s="7">
        <v>20.316700000000001</v>
      </c>
      <c r="J62" s="7">
        <v>5.1935152940951195</v>
      </c>
      <c r="K62" s="7">
        <v>20.97</v>
      </c>
      <c r="L62" s="7">
        <v>0.96884597043395337</v>
      </c>
      <c r="M62" s="7" t="s">
        <v>290</v>
      </c>
      <c r="N62" s="7" t="s">
        <v>291</v>
      </c>
      <c r="O62" s="7" t="s">
        <v>421</v>
      </c>
    </row>
    <row r="63" spans="1:15" ht="15">
      <c r="A63" s="1">
        <v>55</v>
      </c>
      <c r="B63" s="6" t="s">
        <v>137</v>
      </c>
      <c r="C63" s="7" t="s">
        <v>298</v>
      </c>
      <c r="D63" s="7" t="s">
        <v>422</v>
      </c>
      <c r="E63" s="7">
        <v>21.07936825403894</v>
      </c>
      <c r="F63" s="7">
        <v>5.6211623487108282</v>
      </c>
      <c r="G63" s="7">
        <v>21.815985701772654</v>
      </c>
      <c r="H63" s="7">
        <v>0.96623496834828515</v>
      </c>
      <c r="I63" s="7">
        <v>21.07936825403894</v>
      </c>
      <c r="J63" s="7">
        <v>5.6211623487108282</v>
      </c>
      <c r="K63" s="7">
        <v>21.815985701772654</v>
      </c>
      <c r="L63" s="7">
        <v>0.96623496834828515</v>
      </c>
      <c r="M63" s="7" t="s">
        <v>290</v>
      </c>
      <c r="N63" s="7" t="s">
        <v>291</v>
      </c>
      <c r="O63" s="7" t="s">
        <v>421</v>
      </c>
    </row>
    <row r="64" spans="1:15" ht="15">
      <c r="A64" s="1">
        <v>56</v>
      </c>
      <c r="B64" s="6" t="s">
        <v>137</v>
      </c>
      <c r="C64" s="7" t="s">
        <v>299</v>
      </c>
      <c r="D64" s="7" t="s">
        <v>422</v>
      </c>
      <c r="E64" s="7">
        <v>21.449170547293448</v>
      </c>
      <c r="F64" s="7">
        <v>5.7197762493864603</v>
      </c>
      <c r="G64" s="7">
        <v>22.198710717290005</v>
      </c>
      <c r="H64" s="7">
        <v>0.96623496834828515</v>
      </c>
      <c r="I64" s="7">
        <v>21.449170547293448</v>
      </c>
      <c r="J64" s="7">
        <v>5.7197762493864603</v>
      </c>
      <c r="K64" s="7">
        <v>22.198710717290005</v>
      </c>
      <c r="L64" s="7">
        <v>0.96623496834828515</v>
      </c>
      <c r="M64" s="7" t="s">
        <v>290</v>
      </c>
      <c r="N64" s="7" t="s">
        <v>291</v>
      </c>
      <c r="O64" s="7" t="s">
        <v>421</v>
      </c>
    </row>
    <row r="65" spans="1:15" ht="15">
      <c r="A65" s="1">
        <v>57</v>
      </c>
      <c r="B65" s="6" t="s">
        <v>137</v>
      </c>
      <c r="C65" s="7" t="s">
        <v>300</v>
      </c>
      <c r="D65" s="7" t="s">
        <v>422</v>
      </c>
      <c r="E65" s="7">
        <v>22.073392767011594</v>
      </c>
      <c r="F65" s="7">
        <v>5.8862354333819793</v>
      </c>
      <c r="G65" s="7">
        <v>22.844746350615523</v>
      </c>
      <c r="H65" s="7">
        <v>0.96623496834828515</v>
      </c>
      <c r="I65" s="7">
        <v>22.073392767011594</v>
      </c>
      <c r="J65" s="7">
        <v>5.8862354333819793</v>
      </c>
      <c r="K65" s="7">
        <v>22.844746350615523</v>
      </c>
      <c r="L65" s="7">
        <v>0.96623496834828515</v>
      </c>
      <c r="M65" s="7" t="s">
        <v>290</v>
      </c>
      <c r="N65" s="7" t="s">
        <v>291</v>
      </c>
      <c r="O65" s="7" t="s">
        <v>421</v>
      </c>
    </row>
    <row r="66" spans="1:15" ht="15">
      <c r="A66" s="1">
        <v>58</v>
      </c>
      <c r="B66" s="6" t="s">
        <v>137</v>
      </c>
      <c r="C66" s="7" t="s">
        <v>301</v>
      </c>
      <c r="D66" s="7" t="s">
        <v>422</v>
      </c>
      <c r="E66" s="7">
        <v>21.773822199908096</v>
      </c>
      <c r="F66" s="7">
        <v>5.8063499846204225</v>
      </c>
      <c r="G66" s="7">
        <v>22.534707305334859</v>
      </c>
      <c r="H66" s="7">
        <v>0.96623496834828515</v>
      </c>
      <c r="I66" s="7">
        <v>21.773822199908096</v>
      </c>
      <c r="J66" s="7">
        <v>5.8063499846204225</v>
      </c>
      <c r="K66" s="7">
        <v>22.534707305334859</v>
      </c>
      <c r="L66" s="7">
        <v>0.96623496834828515</v>
      </c>
      <c r="M66" s="7" t="s">
        <v>290</v>
      </c>
      <c r="N66" s="7" t="s">
        <v>291</v>
      </c>
      <c r="O66" s="7" t="s">
        <v>421</v>
      </c>
    </row>
    <row r="67" spans="1:15" ht="15">
      <c r="A67" s="1">
        <v>59</v>
      </c>
      <c r="B67" s="6" t="s">
        <v>137</v>
      </c>
      <c r="C67" s="7" t="s">
        <v>302</v>
      </c>
      <c r="D67" s="7" t="s">
        <v>422</v>
      </c>
      <c r="E67" s="7">
        <v>21.654845297319568</v>
      </c>
      <c r="F67" s="7">
        <v>5.7746228248148288</v>
      </c>
      <c r="G67" s="7">
        <v>22.411572760958027</v>
      </c>
      <c r="H67" s="7">
        <v>0.96623496834828515</v>
      </c>
      <c r="I67" s="7">
        <v>21.654845297319568</v>
      </c>
      <c r="J67" s="7">
        <v>5.7746228248148288</v>
      </c>
      <c r="K67" s="7">
        <v>22.411572760958027</v>
      </c>
      <c r="L67" s="7">
        <v>0.96623496834828515</v>
      </c>
      <c r="M67" s="7" t="s">
        <v>290</v>
      </c>
      <c r="N67" s="7" t="s">
        <v>291</v>
      </c>
      <c r="O67" s="7" t="s">
        <v>421</v>
      </c>
    </row>
    <row r="68" spans="1:15" ht="15">
      <c r="A68" s="1">
        <v>60</v>
      </c>
      <c r="B68" s="6" t="s">
        <v>137</v>
      </c>
      <c r="C68" s="7" t="s">
        <v>423</v>
      </c>
      <c r="D68" s="7" t="s">
        <v>422</v>
      </c>
      <c r="E68" s="7">
        <v>21.609239966700809</v>
      </c>
      <c r="F68" s="7">
        <v>5.762461408766427</v>
      </c>
      <c r="G68" s="7">
        <v>22.364373754388517</v>
      </c>
      <c r="H68" s="7">
        <v>0.96623496834828515</v>
      </c>
      <c r="I68" s="7">
        <v>21.609239966700809</v>
      </c>
      <c r="J68" s="7">
        <v>5.762461408766427</v>
      </c>
      <c r="K68" s="7">
        <v>22.364373754388517</v>
      </c>
      <c r="L68" s="7">
        <v>0.96623496834828515</v>
      </c>
      <c r="M68" s="7" t="s">
        <v>290</v>
      </c>
      <c r="N68" s="7" t="s">
        <v>291</v>
      </c>
      <c r="O68" s="7" t="s">
        <v>421</v>
      </c>
    </row>
    <row r="69" spans="1:15" ht="15">
      <c r="A69" s="1">
        <v>61</v>
      </c>
      <c r="B69" s="6" t="s">
        <v>137</v>
      </c>
      <c r="C69" s="7" t="s">
        <v>424</v>
      </c>
      <c r="D69" s="7" t="s">
        <v>422</v>
      </c>
      <c r="E69" s="7">
        <v>21.636154719912639</v>
      </c>
      <c r="F69" s="7">
        <v>5.7696386730732128</v>
      </c>
      <c r="G69" s="7">
        <v>22.392229042277592</v>
      </c>
      <c r="H69" s="7">
        <v>0.96623496834828515</v>
      </c>
      <c r="I69" s="7">
        <v>21.636154719912639</v>
      </c>
      <c r="J69" s="7">
        <v>5.7696386730732128</v>
      </c>
      <c r="K69" s="7">
        <v>22.392229042277592</v>
      </c>
      <c r="L69" s="7">
        <v>0.96623496834828515</v>
      </c>
      <c r="M69" s="7" t="s">
        <v>290</v>
      </c>
      <c r="N69" s="7" t="s">
        <v>291</v>
      </c>
      <c r="O69" s="7" t="s">
        <v>421</v>
      </c>
    </row>
    <row r="70" spans="1:15" ht="15">
      <c r="A70" s="1">
        <v>62</v>
      </c>
      <c r="B70" s="6" t="s">
        <v>137</v>
      </c>
      <c r="C70" s="7" t="s">
        <v>425</v>
      </c>
      <c r="D70" s="7" t="s">
        <v>422</v>
      </c>
      <c r="E70" s="7">
        <v>21.657061226958806</v>
      </c>
      <c r="F70" s="7">
        <v>5.7752137391204759</v>
      </c>
      <c r="G70" s="7">
        <v>22.413866126145404</v>
      </c>
      <c r="H70" s="7">
        <v>0.96623496834828515</v>
      </c>
      <c r="I70" s="7">
        <v>21.657061226958806</v>
      </c>
      <c r="J70" s="7">
        <v>5.7752137391204759</v>
      </c>
      <c r="K70" s="7">
        <v>22.413866126145404</v>
      </c>
      <c r="L70" s="7">
        <v>0.96623496834828515</v>
      </c>
      <c r="M70" s="7" t="s">
        <v>290</v>
      </c>
      <c r="N70" s="7" t="s">
        <v>291</v>
      </c>
      <c r="O70" s="7" t="s">
        <v>421</v>
      </c>
    </row>
    <row r="71" spans="1:15" ht="15">
      <c r="A71" s="1">
        <v>63</v>
      </c>
      <c r="B71" s="6" t="s">
        <v>137</v>
      </c>
      <c r="C71" s="7" t="s">
        <v>426</v>
      </c>
      <c r="D71" s="7" t="s">
        <v>422</v>
      </c>
      <c r="E71" s="7">
        <v>21.743945706446269</v>
      </c>
      <c r="F71" s="7">
        <v>5.798382923267579</v>
      </c>
      <c r="G71" s="7">
        <v>22.503786779333922</v>
      </c>
      <c r="H71" s="7">
        <v>0.96623496834828515</v>
      </c>
      <c r="I71" s="7">
        <v>21.743945706446269</v>
      </c>
      <c r="J71" s="7">
        <v>5.798382923267579</v>
      </c>
      <c r="K71" s="7">
        <v>22.503786779333922</v>
      </c>
      <c r="L71" s="7">
        <v>0.96623496834828515</v>
      </c>
      <c r="M71" s="7" t="s">
        <v>290</v>
      </c>
      <c r="N71" s="7" t="s">
        <v>291</v>
      </c>
      <c r="O71" s="7" t="s">
        <v>421</v>
      </c>
    </row>
    <row r="72" spans="1:15" ht="15">
      <c r="A72" s="1">
        <v>64</v>
      </c>
      <c r="B72" s="6" t="s">
        <v>137</v>
      </c>
      <c r="C72" s="7" t="s">
        <v>427</v>
      </c>
      <c r="D72" s="7" t="s">
        <v>422</v>
      </c>
      <c r="E72" s="7">
        <v>21.830830185933738</v>
      </c>
      <c r="F72" s="7">
        <v>5.821552107414667</v>
      </c>
      <c r="G72" s="7">
        <v>22.593707432522443</v>
      </c>
      <c r="H72" s="7">
        <v>0.96623496834828515</v>
      </c>
      <c r="I72" s="7">
        <v>21.830830185933738</v>
      </c>
      <c r="J72" s="7">
        <v>5.821552107414667</v>
      </c>
      <c r="K72" s="7">
        <v>22.593707432522443</v>
      </c>
      <c r="L72" s="7">
        <v>0.96623496834828515</v>
      </c>
      <c r="M72" s="7" t="s">
        <v>290</v>
      </c>
      <c r="N72" s="7" t="s">
        <v>291</v>
      </c>
      <c r="O72" s="7" t="s">
        <v>421</v>
      </c>
    </row>
    <row r="73" spans="1:15" ht="15">
      <c r="A73" s="1">
        <v>65</v>
      </c>
      <c r="B73" s="6" t="s">
        <v>167</v>
      </c>
      <c r="C73" s="7" t="s">
        <v>292</v>
      </c>
      <c r="D73" s="7">
        <v>25.114000000000001</v>
      </c>
      <c r="E73" s="7">
        <v>24.975000000000001</v>
      </c>
      <c r="F73" s="7">
        <v>5.3841158998696068</v>
      </c>
      <c r="G73" s="7">
        <v>25.548763747454178</v>
      </c>
      <c r="H73" s="7">
        <v>0.9775424066257864</v>
      </c>
      <c r="I73" s="7">
        <v>23.596</v>
      </c>
      <c r="J73" s="7">
        <v>5.0868307817146485</v>
      </c>
      <c r="K73" s="7">
        <v>24.138083258655804</v>
      </c>
      <c r="L73" s="7">
        <v>0.9775424066257864</v>
      </c>
      <c r="M73" s="7" t="s">
        <v>290</v>
      </c>
      <c r="N73" s="7" t="s">
        <v>291</v>
      </c>
      <c r="O73" s="7" t="s">
        <v>421</v>
      </c>
    </row>
    <row r="74" spans="1:15" ht="15">
      <c r="A74" s="1">
        <v>66</v>
      </c>
      <c r="B74" s="6" t="s">
        <v>167</v>
      </c>
      <c r="C74" s="7" t="s">
        <v>293</v>
      </c>
      <c r="D74" s="7">
        <v>26.117000000000001</v>
      </c>
      <c r="E74" s="7">
        <v>23.1</v>
      </c>
      <c r="F74" s="7">
        <v>11.186086985362008</v>
      </c>
      <c r="G74" s="7">
        <v>25.665902322811199</v>
      </c>
      <c r="H74" s="7">
        <v>0.90002680246582678</v>
      </c>
      <c r="I74" s="7">
        <v>21.78</v>
      </c>
      <c r="J74" s="7">
        <v>10.546882014769892</v>
      </c>
      <c r="K74" s="7">
        <v>24.199279332936275</v>
      </c>
      <c r="L74" s="7">
        <v>0.90002680246582678</v>
      </c>
      <c r="M74" s="7" t="s">
        <v>290</v>
      </c>
      <c r="N74" s="7" t="s">
        <v>291</v>
      </c>
      <c r="O74" s="7" t="s">
        <v>421</v>
      </c>
    </row>
    <row r="75" spans="1:15" ht="15">
      <c r="A75" s="1">
        <v>67</v>
      </c>
      <c r="B75" s="6" t="s">
        <v>167</v>
      </c>
      <c r="C75" s="7" t="s">
        <v>294</v>
      </c>
      <c r="D75" s="7">
        <v>24.32</v>
      </c>
      <c r="E75" s="7">
        <v>25.78</v>
      </c>
      <c r="F75" s="7">
        <v>5.0865672105733841</v>
      </c>
      <c r="G75" s="7">
        <v>26.27701592623638</v>
      </c>
      <c r="H75" s="7">
        <v>0.98108552631578949</v>
      </c>
      <c r="I75" s="7">
        <v>24.31</v>
      </c>
      <c r="J75" s="7">
        <v>4.7965263339425421</v>
      </c>
      <c r="K75" s="7">
        <v>24.778675607711648</v>
      </c>
      <c r="L75" s="7">
        <v>0.98108552631578949</v>
      </c>
      <c r="M75" s="7" t="s">
        <v>290</v>
      </c>
      <c r="N75" s="7" t="s">
        <v>291</v>
      </c>
      <c r="O75" s="7" t="s">
        <v>421</v>
      </c>
    </row>
    <row r="76" spans="1:15" ht="15">
      <c r="A76" s="1">
        <v>68</v>
      </c>
      <c r="B76" s="6" t="s">
        <v>167</v>
      </c>
      <c r="C76" s="7" t="s">
        <v>295</v>
      </c>
      <c r="D76" s="7">
        <v>26.960999999999999</v>
      </c>
      <c r="E76" s="7">
        <v>26.559000000000001</v>
      </c>
      <c r="F76" s="7">
        <v>4.7608724358163679</v>
      </c>
      <c r="G76" s="7">
        <v>26.982334727560477</v>
      </c>
      <c r="H76" s="7">
        <v>0.98431067096917779</v>
      </c>
      <c r="I76" s="7">
        <v>25.020600000000002</v>
      </c>
      <c r="J76" s="7">
        <v>4.4851042911098702</v>
      </c>
      <c r="K76" s="7">
        <v>25.419413542844222</v>
      </c>
      <c r="L76" s="7">
        <v>0.98431067096917779</v>
      </c>
      <c r="M76" s="7" t="s">
        <v>290</v>
      </c>
      <c r="N76" s="7" t="s">
        <v>291</v>
      </c>
      <c r="O76" s="7" t="s">
        <v>421</v>
      </c>
    </row>
    <row r="77" spans="1:15" ht="15">
      <c r="A77" s="1">
        <v>69</v>
      </c>
      <c r="B77" s="6" t="s">
        <v>167</v>
      </c>
      <c r="C77" s="7" t="s">
        <v>296</v>
      </c>
      <c r="D77" s="7">
        <v>26.372</v>
      </c>
      <c r="E77" s="7">
        <v>26.594999999999999</v>
      </c>
      <c r="F77" s="7">
        <v>4.5887306661260645</v>
      </c>
      <c r="G77" s="7">
        <v>26.987969062644297</v>
      </c>
      <c r="H77" s="7">
        <v>0.98543910207796148</v>
      </c>
      <c r="I77" s="7">
        <v>25.130800000000001</v>
      </c>
      <c r="J77" s="7">
        <v>4.3360959813604358</v>
      </c>
      <c r="K77" s="7">
        <v>25.502133969524397</v>
      </c>
      <c r="L77" s="7">
        <v>0.98543910207796148</v>
      </c>
      <c r="M77" s="7" t="s">
        <v>290</v>
      </c>
      <c r="N77" s="7" t="s">
        <v>291</v>
      </c>
      <c r="O77" s="7" t="s">
        <v>421</v>
      </c>
    </row>
    <row r="78" spans="1:15" ht="15">
      <c r="A78" s="1">
        <v>70</v>
      </c>
      <c r="B78" s="6" t="s">
        <v>167</v>
      </c>
      <c r="C78" s="7" t="s">
        <v>297</v>
      </c>
      <c r="D78" s="7">
        <v>25.425899999999999</v>
      </c>
      <c r="E78" s="7">
        <v>26.982232943</v>
      </c>
      <c r="F78" s="7">
        <v>4.1883923415220314</v>
      </c>
      <c r="G78" s="7">
        <v>27.305375386484524</v>
      </c>
      <c r="H78" s="7">
        <v>0.98816561065684994</v>
      </c>
      <c r="I78" s="7">
        <v>25.504234464</v>
      </c>
      <c r="J78" s="7">
        <v>3.9589659066045737</v>
      </c>
      <c r="K78" s="7">
        <v>25.809676221222588</v>
      </c>
      <c r="L78" s="7">
        <v>0.98816561065684994</v>
      </c>
      <c r="M78" s="7" t="s">
        <v>290</v>
      </c>
      <c r="N78" s="7" t="s">
        <v>291</v>
      </c>
      <c r="O78" s="7" t="s">
        <v>421</v>
      </c>
    </row>
    <row r="79" spans="1:15" ht="15">
      <c r="A79" s="1">
        <v>71</v>
      </c>
      <c r="B79" s="6" t="s">
        <v>167</v>
      </c>
      <c r="C79" s="7" t="s">
        <v>298</v>
      </c>
      <c r="D79" s="7" t="s">
        <v>422</v>
      </c>
      <c r="E79" s="7">
        <v>29.140528475857206</v>
      </c>
      <c r="F79" s="7">
        <v>7.3758353923605258</v>
      </c>
      <c r="G79" s="7">
        <v>30.059496795313173</v>
      </c>
      <c r="H79" s="7">
        <v>0.96942835318523191</v>
      </c>
      <c r="I79" s="7">
        <v>27.662529996857209</v>
      </c>
      <c r="J79" s="7">
        <v>7.0017353309874206</v>
      </c>
      <c r="K79" s="7">
        <v>28.534888530923375</v>
      </c>
      <c r="L79" s="7">
        <v>0.96942835318523191</v>
      </c>
      <c r="M79" s="7" t="s">
        <v>290</v>
      </c>
      <c r="N79" s="7" t="s">
        <v>291</v>
      </c>
      <c r="O79" s="7" t="s">
        <v>421</v>
      </c>
    </row>
    <row r="80" spans="1:15" ht="15">
      <c r="A80" s="1">
        <v>72</v>
      </c>
      <c r="B80" s="6" t="s">
        <v>167</v>
      </c>
      <c r="C80" s="7" t="s">
        <v>299</v>
      </c>
      <c r="D80" s="7" t="s">
        <v>422</v>
      </c>
      <c r="E80" s="7">
        <v>9.3219067335188015</v>
      </c>
      <c r="F80" s="7">
        <v>2.3594921988575659</v>
      </c>
      <c r="G80" s="7">
        <v>9.6158800213445303</v>
      </c>
      <c r="H80" s="7">
        <v>0.96942835318523191</v>
      </c>
      <c r="I80" s="7">
        <v>7.8439082545187979</v>
      </c>
      <c r="J80" s="7">
        <v>1.9853921374844492</v>
      </c>
      <c r="K80" s="7">
        <v>8.0912717569547254</v>
      </c>
      <c r="L80" s="7">
        <v>0.96942835318523191</v>
      </c>
      <c r="M80" s="7" t="s">
        <v>290</v>
      </c>
      <c r="N80" s="7" t="s">
        <v>291</v>
      </c>
      <c r="O80" s="7" t="s">
        <v>421</v>
      </c>
    </row>
    <row r="81" spans="1:15" ht="15">
      <c r="A81" s="1">
        <v>73</v>
      </c>
      <c r="B81" s="6" t="s">
        <v>167</v>
      </c>
      <c r="C81" s="7" t="s">
        <v>300</v>
      </c>
      <c r="D81" s="7" t="s">
        <v>422</v>
      </c>
      <c r="E81" s="7">
        <v>11.026670375672701</v>
      </c>
      <c r="F81" s="7">
        <v>2.7909893838803348</v>
      </c>
      <c r="G81" s="7">
        <v>11.374404657592883</v>
      </c>
      <c r="H81" s="7">
        <v>0.96942835318523191</v>
      </c>
      <c r="I81" s="7">
        <v>9.5486718966727011</v>
      </c>
      <c r="J81" s="7">
        <v>2.4168893225072181</v>
      </c>
      <c r="K81" s="7">
        <v>9.8497963932030821</v>
      </c>
      <c r="L81" s="7">
        <v>0.96942835318523191</v>
      </c>
      <c r="M81" s="7" t="s">
        <v>290</v>
      </c>
      <c r="N81" s="7" t="s">
        <v>291</v>
      </c>
      <c r="O81" s="7" t="s">
        <v>421</v>
      </c>
    </row>
    <row r="82" spans="1:15" ht="15">
      <c r="A82" s="1">
        <v>74</v>
      </c>
      <c r="B82" s="6" t="s">
        <v>167</v>
      </c>
      <c r="C82" s="7" t="s">
        <v>301</v>
      </c>
      <c r="D82" s="7" t="s">
        <v>422</v>
      </c>
      <c r="E82" s="7">
        <v>12.423021417510883</v>
      </c>
      <c r="F82" s="7">
        <v>3.1444234488487401</v>
      </c>
      <c r="G82" s="7">
        <v>12.814790671938574</v>
      </c>
      <c r="H82" s="7">
        <v>0.96942835318523191</v>
      </c>
      <c r="I82" s="7">
        <v>10.945022938510883</v>
      </c>
      <c r="J82" s="7">
        <v>2.7703233874756226</v>
      </c>
      <c r="K82" s="7">
        <v>11.290182407548773</v>
      </c>
      <c r="L82" s="7">
        <v>0.96942835318523191</v>
      </c>
      <c r="M82" s="7" t="s">
        <v>290</v>
      </c>
      <c r="N82" s="7" t="s">
        <v>291</v>
      </c>
      <c r="O82" s="7" t="s">
        <v>421</v>
      </c>
    </row>
    <row r="83" spans="1:15" ht="15">
      <c r="A83" s="1">
        <v>75</v>
      </c>
      <c r="B83" s="6" t="s">
        <v>167</v>
      </c>
      <c r="C83" s="7" t="s">
        <v>302</v>
      </c>
      <c r="D83" s="7" t="s">
        <v>422</v>
      </c>
      <c r="E83" s="7">
        <v>12.844748498773587</v>
      </c>
      <c r="F83" s="7">
        <v>3.251167893599332</v>
      </c>
      <c r="G83" s="7">
        <v>13.249817231536344</v>
      </c>
      <c r="H83" s="7">
        <v>0.96942835318523191</v>
      </c>
      <c r="I83" s="7">
        <v>11.366750019773583</v>
      </c>
      <c r="J83" s="7">
        <v>2.8770678322262118</v>
      </c>
      <c r="K83" s="7">
        <v>11.725208967146539</v>
      </c>
      <c r="L83" s="7">
        <v>0.96942835318523191</v>
      </c>
      <c r="M83" s="7" t="s">
        <v>290</v>
      </c>
      <c r="N83" s="7" t="s">
        <v>291</v>
      </c>
      <c r="O83" s="7" t="s">
        <v>421</v>
      </c>
    </row>
    <row r="84" spans="1:15" ht="15">
      <c r="A84" s="1">
        <v>76</v>
      </c>
      <c r="B84" s="6" t="s">
        <v>167</v>
      </c>
      <c r="C84" s="7" t="s">
        <v>423</v>
      </c>
      <c r="D84" s="7" t="s">
        <v>422</v>
      </c>
      <c r="E84" s="7">
        <v>13.320761880189931</v>
      </c>
      <c r="F84" s="7">
        <v>3.3716528857914536</v>
      </c>
      <c r="G84" s="7">
        <v>13.740842050288876</v>
      </c>
      <c r="H84" s="7">
        <v>0.96942835318523191</v>
      </c>
      <c r="I84" s="7">
        <v>11.842763401189931</v>
      </c>
      <c r="J84" s="7">
        <v>2.9975528244183365</v>
      </c>
      <c r="K84" s="7">
        <v>12.216233785899075</v>
      </c>
      <c r="L84" s="7">
        <v>0.96942835318523191</v>
      </c>
      <c r="M84" s="7" t="s">
        <v>290</v>
      </c>
      <c r="N84" s="7" t="s">
        <v>291</v>
      </c>
      <c r="O84" s="7" t="s">
        <v>421</v>
      </c>
    </row>
    <row r="85" spans="1:15" ht="15">
      <c r="A85" s="1">
        <v>77</v>
      </c>
      <c r="B85" s="6" t="s">
        <v>167</v>
      </c>
      <c r="C85" s="7" t="s">
        <v>424</v>
      </c>
      <c r="D85" s="7" t="s">
        <v>422</v>
      </c>
      <c r="E85" s="7">
        <v>13.842557369715184</v>
      </c>
      <c r="F85" s="7">
        <v>3.5037259071302045</v>
      </c>
      <c r="G85" s="7">
        <v>14.279092750106763</v>
      </c>
      <c r="H85" s="7">
        <v>0.96942835318523191</v>
      </c>
      <c r="I85" s="7">
        <v>12.364558890715184</v>
      </c>
      <c r="J85" s="7">
        <v>3.1296258457570882</v>
      </c>
      <c r="K85" s="7">
        <v>12.754484485716961</v>
      </c>
      <c r="L85" s="7">
        <v>0.96942835318523191</v>
      </c>
      <c r="M85" s="7" t="s">
        <v>290</v>
      </c>
      <c r="N85" s="7" t="s">
        <v>291</v>
      </c>
      <c r="O85" s="7" t="s">
        <v>421</v>
      </c>
    </row>
    <row r="86" spans="1:15" ht="15">
      <c r="A86" s="1">
        <v>78</v>
      </c>
      <c r="B86" s="6" t="s">
        <v>167</v>
      </c>
      <c r="C86" s="7" t="s">
        <v>425</v>
      </c>
      <c r="D86" s="7" t="s">
        <v>422</v>
      </c>
      <c r="E86" s="7">
        <v>14.394786394632195</v>
      </c>
      <c r="F86" s="7">
        <v>3.6435020402242335</v>
      </c>
      <c r="G86" s="7">
        <v>14.848736729574213</v>
      </c>
      <c r="H86" s="7">
        <v>0.96942835318523191</v>
      </c>
      <c r="I86" s="7">
        <v>12.916787915632195</v>
      </c>
      <c r="J86" s="7">
        <v>3.2694019788511142</v>
      </c>
      <c r="K86" s="7">
        <v>13.324128465184412</v>
      </c>
      <c r="L86" s="7">
        <v>0.96942835318523191</v>
      </c>
      <c r="M86" s="7" t="s">
        <v>290</v>
      </c>
      <c r="N86" s="7" t="s">
        <v>291</v>
      </c>
      <c r="O86" s="7" t="s">
        <v>421</v>
      </c>
    </row>
    <row r="87" spans="1:15" ht="15">
      <c r="A87" s="1">
        <v>79</v>
      </c>
      <c r="B87" s="6" t="s">
        <v>167</v>
      </c>
      <c r="C87" s="7" t="s">
        <v>426</v>
      </c>
      <c r="D87" s="7" t="s">
        <v>422</v>
      </c>
      <c r="E87" s="7">
        <v>15.013081144159017</v>
      </c>
      <c r="F87" s="7">
        <v>3.8000002416981342</v>
      </c>
      <c r="G87" s="7">
        <v>15.486529865596388</v>
      </c>
      <c r="H87" s="7">
        <v>0.96942835318523191</v>
      </c>
      <c r="I87" s="7">
        <v>13.535082665159019</v>
      </c>
      <c r="J87" s="7">
        <v>3.4259001803250109</v>
      </c>
      <c r="K87" s="7">
        <v>13.961921601206587</v>
      </c>
      <c r="L87" s="7">
        <v>0.96942835318523191</v>
      </c>
      <c r="M87" s="7" t="s">
        <v>290</v>
      </c>
      <c r="N87" s="7" t="s">
        <v>291</v>
      </c>
      <c r="O87" s="7" t="s">
        <v>421</v>
      </c>
    </row>
    <row r="88" spans="1:15" ht="15">
      <c r="A88" s="1">
        <v>80</v>
      </c>
      <c r="B88" s="6" t="s">
        <v>167</v>
      </c>
      <c r="C88" s="7" t="s">
        <v>427</v>
      </c>
      <c r="D88" s="7" t="s">
        <v>422</v>
      </c>
      <c r="E88" s="7">
        <v>15.662397600987767</v>
      </c>
      <c r="F88" s="7">
        <v>3.9643504286581068</v>
      </c>
      <c r="G88" s="7">
        <v>16.156323001618563</v>
      </c>
      <c r="H88" s="7">
        <v>0.96942835318523191</v>
      </c>
      <c r="I88" s="7">
        <v>14.184399121987767</v>
      </c>
      <c r="J88" s="7">
        <v>3.5902503672849928</v>
      </c>
      <c r="K88" s="7">
        <v>14.631714737228762</v>
      </c>
      <c r="L88" s="7">
        <v>0.96942835318523191</v>
      </c>
      <c r="M88" s="7" t="s">
        <v>290</v>
      </c>
      <c r="N88" s="7" t="s">
        <v>291</v>
      </c>
      <c r="O88" s="7" t="s">
        <v>421</v>
      </c>
    </row>
    <row r="89" spans="1:15" ht="15">
      <c r="A89" s="1">
        <v>81</v>
      </c>
      <c r="B89" s="6" t="s">
        <v>259</v>
      </c>
      <c r="C89" s="7" t="s">
        <v>292</v>
      </c>
      <c r="D89" s="7">
        <v>139.92599999999999</v>
      </c>
      <c r="E89" s="7">
        <v>132.88400000000001</v>
      </c>
      <c r="F89" s="7">
        <v>27.483856618778105</v>
      </c>
      <c r="G89" s="7">
        <v>136.1093955940155</v>
      </c>
      <c r="H89" s="7">
        <v>0.97630291737069985</v>
      </c>
      <c r="I89" s="7">
        <v>121.04100000000001</v>
      </c>
      <c r="J89" s="7">
        <v>25.174283151299548</v>
      </c>
      <c r="K89" s="7">
        <v>124.0065095451308</v>
      </c>
      <c r="L89" s="7">
        <v>0.97608585584733742</v>
      </c>
      <c r="M89" s="33" t="s">
        <v>290</v>
      </c>
      <c r="N89" s="7" t="s">
        <v>291</v>
      </c>
      <c r="O89" s="7" t="s">
        <v>421</v>
      </c>
    </row>
    <row r="90" spans="1:15" ht="15">
      <c r="A90" s="1">
        <v>82</v>
      </c>
      <c r="B90" s="6" t="s">
        <v>259</v>
      </c>
      <c r="C90" s="7" t="s">
        <v>293</v>
      </c>
      <c r="D90" s="7">
        <v>131.88962082251993</v>
      </c>
      <c r="E90" s="7">
        <v>127.83000000000001</v>
      </c>
      <c r="F90" s="7">
        <v>31.309539462042025</v>
      </c>
      <c r="G90" s="7">
        <v>132.5289197752314</v>
      </c>
      <c r="H90" s="7">
        <v>0.96454419319797713</v>
      </c>
      <c r="I90" s="7">
        <v>116.89</v>
      </c>
      <c r="J90" s="7">
        <v>28.834410039378472</v>
      </c>
      <c r="K90" s="7">
        <v>121.24319817956413</v>
      </c>
      <c r="L90" s="7">
        <v>0.96409532043919743</v>
      </c>
      <c r="M90" s="33" t="s">
        <v>290</v>
      </c>
      <c r="N90" s="7" t="s">
        <v>291</v>
      </c>
      <c r="O90" s="7" t="s">
        <v>421</v>
      </c>
    </row>
    <row r="91" spans="1:15" ht="15">
      <c r="A91" s="1">
        <v>83</v>
      </c>
      <c r="B91" s="6" t="s">
        <v>259</v>
      </c>
      <c r="C91" s="7" t="s">
        <v>294</v>
      </c>
      <c r="D91" s="7">
        <v>136.44</v>
      </c>
      <c r="E91" s="7">
        <v>141.42000000000002</v>
      </c>
      <c r="F91" s="7">
        <v>30.256272928221264</v>
      </c>
      <c r="G91" s="7">
        <v>144.83408240088306</v>
      </c>
      <c r="H91" s="7">
        <v>0.97642763122955212</v>
      </c>
      <c r="I91" s="7">
        <v>127.66</v>
      </c>
      <c r="J91" s="7">
        <v>27.288938313968764</v>
      </c>
      <c r="K91" s="7">
        <v>130.73763140917424</v>
      </c>
      <c r="L91" s="7">
        <v>0.97645948319545373</v>
      </c>
      <c r="M91" s="33" t="s">
        <v>290</v>
      </c>
      <c r="N91" s="7" t="s">
        <v>291</v>
      </c>
      <c r="O91" s="7" t="s">
        <v>421</v>
      </c>
    </row>
    <row r="92" spans="1:15" ht="15">
      <c r="A92" s="1">
        <v>84</v>
      </c>
      <c r="B92" s="6" t="s">
        <v>259</v>
      </c>
      <c r="C92" s="7" t="s">
        <v>295</v>
      </c>
      <c r="D92" s="7">
        <v>134.34100000000001</v>
      </c>
      <c r="E92" s="7">
        <v>128.99600000000001</v>
      </c>
      <c r="F92" s="7">
        <v>23.484024556923927</v>
      </c>
      <c r="G92" s="7">
        <v>131.65300582933764</v>
      </c>
      <c r="H92" s="7">
        <v>0.97981811495605409</v>
      </c>
      <c r="I92" s="7">
        <v>115.881</v>
      </c>
      <c r="J92" s="7">
        <v>21.390314314190114</v>
      </c>
      <c r="K92" s="7">
        <v>118.3331919055471</v>
      </c>
      <c r="L92" s="7">
        <v>0.97927722673529827</v>
      </c>
      <c r="M92" s="33" t="s">
        <v>290</v>
      </c>
      <c r="N92" s="7" t="s">
        <v>291</v>
      </c>
      <c r="O92" s="7" t="s">
        <v>421</v>
      </c>
    </row>
    <row r="93" spans="1:15" ht="15">
      <c r="A93" s="1">
        <v>85</v>
      </c>
      <c r="B93" s="6" t="s">
        <v>259</v>
      </c>
      <c r="C93" s="7" t="s">
        <v>296</v>
      </c>
      <c r="D93" s="7">
        <v>117.214</v>
      </c>
      <c r="E93" s="7">
        <v>127.018285256</v>
      </c>
      <c r="F93" s="7">
        <v>17.791092803751887</v>
      </c>
      <c r="G93" s="7">
        <v>128.68732813244713</v>
      </c>
      <c r="H93" s="7">
        <v>0.98703024687303065</v>
      </c>
      <c r="I93" s="7">
        <v>114.682543098</v>
      </c>
      <c r="J93" s="7">
        <v>16.308046440052969</v>
      </c>
      <c r="K93" s="7">
        <v>116.23014033580768</v>
      </c>
      <c r="L93" s="7">
        <v>0.98668506092020181</v>
      </c>
      <c r="M93" s="33" t="s">
        <v>290</v>
      </c>
      <c r="N93" s="7" t="s">
        <v>291</v>
      </c>
      <c r="O93" s="7" t="s">
        <v>421</v>
      </c>
    </row>
    <row r="94" spans="1:15" ht="15">
      <c r="A94" s="1">
        <v>86</v>
      </c>
      <c r="B94" s="6" t="s">
        <v>259</v>
      </c>
      <c r="C94" s="7" t="s">
        <v>297</v>
      </c>
      <c r="D94" s="7">
        <v>112.49509999999999</v>
      </c>
      <c r="E94" s="7">
        <v>130.19487290999999</v>
      </c>
      <c r="F94" s="7">
        <v>17.714348705113593</v>
      </c>
      <c r="G94" s="7">
        <v>131.65276284571976</v>
      </c>
      <c r="H94" s="7">
        <v>0.98892624883665947</v>
      </c>
      <c r="I94" s="7">
        <v>118.17795805300001</v>
      </c>
      <c r="J94" s="7">
        <v>16.366977472188452</v>
      </c>
      <c r="K94" s="7">
        <v>119.55078193736634</v>
      </c>
      <c r="L94" s="7">
        <v>0.98851681384162293</v>
      </c>
      <c r="M94" s="33" t="s">
        <v>290</v>
      </c>
      <c r="N94" s="7" t="s">
        <v>291</v>
      </c>
      <c r="O94" s="7" t="s">
        <v>421</v>
      </c>
    </row>
    <row r="95" spans="1:15" ht="15">
      <c r="A95" s="1">
        <v>87</v>
      </c>
      <c r="B95" s="6" t="s">
        <v>259</v>
      </c>
      <c r="C95" s="7" t="s">
        <v>298</v>
      </c>
      <c r="D95" s="7" t="s">
        <v>422</v>
      </c>
      <c r="E95" s="7">
        <v>133.2556220735953</v>
      </c>
      <c r="F95" s="7">
        <v>24.547004881037481</v>
      </c>
      <c r="G95" s="7">
        <v>135.71459225305176</v>
      </c>
      <c r="H95" s="7">
        <v>0.98188131328669881</v>
      </c>
      <c r="I95" s="7">
        <v>121.2413093727484</v>
      </c>
      <c r="J95" s="7">
        <v>22.702865266228727</v>
      </c>
      <c r="K95" s="7">
        <v>123.55114810615363</v>
      </c>
      <c r="L95" s="7">
        <v>0.98130459515098445</v>
      </c>
      <c r="M95" s="33" t="s">
        <v>290</v>
      </c>
      <c r="N95" s="7" t="s">
        <v>291</v>
      </c>
      <c r="O95" s="7" t="s">
        <v>421</v>
      </c>
    </row>
    <row r="96" spans="1:15" ht="15">
      <c r="A96" s="1">
        <v>88</v>
      </c>
      <c r="B96" s="6" t="s">
        <v>259</v>
      </c>
      <c r="C96" s="7" t="s">
        <v>299</v>
      </c>
      <c r="D96" s="7" t="s">
        <v>422</v>
      </c>
      <c r="E96" s="7">
        <v>113.62163741593021</v>
      </c>
      <c r="F96" s="7">
        <v>19.595969506698061</v>
      </c>
      <c r="G96" s="7">
        <v>115.4657354497611</v>
      </c>
      <c r="H96" s="7">
        <v>0.98402904526916335</v>
      </c>
      <c r="I96" s="7">
        <v>101.60732471508331</v>
      </c>
      <c r="J96" s="7">
        <v>17.751829891889297</v>
      </c>
      <c r="K96" s="7">
        <v>103.30229130286298</v>
      </c>
      <c r="L96" s="7">
        <v>0.9835921685143425</v>
      </c>
      <c r="M96" s="33" t="s">
        <v>290</v>
      </c>
      <c r="N96" s="7" t="s">
        <v>291</v>
      </c>
      <c r="O96" s="7" t="s">
        <v>421</v>
      </c>
    </row>
    <row r="97" spans="1:15" ht="15">
      <c r="A97" s="1">
        <v>89</v>
      </c>
      <c r="B97" s="6" t="s">
        <v>259</v>
      </c>
      <c r="C97" s="7" t="s">
        <v>300</v>
      </c>
      <c r="D97" s="7" t="s">
        <v>422</v>
      </c>
      <c r="E97" s="7">
        <v>117.02095632834521</v>
      </c>
      <c r="F97" s="7">
        <v>20.351380597245559</v>
      </c>
      <c r="G97" s="7">
        <v>118.95211621203364</v>
      </c>
      <c r="H97" s="7">
        <v>0.98376523306028352</v>
      </c>
      <c r="I97" s="7">
        <v>105.00664362749831</v>
      </c>
      <c r="J97" s="7">
        <v>18.507240982436794</v>
      </c>
      <c r="K97" s="7">
        <v>106.78867206513553</v>
      </c>
      <c r="L97" s="7">
        <v>0.98331257048921561</v>
      </c>
      <c r="M97" s="33" t="s">
        <v>290</v>
      </c>
      <c r="N97" s="7" t="s">
        <v>291</v>
      </c>
      <c r="O97" s="7" t="s">
        <v>421</v>
      </c>
    </row>
    <row r="98" spans="1:15" ht="15">
      <c r="A98" s="1">
        <v>90</v>
      </c>
      <c r="B98" s="6" t="s">
        <v>259</v>
      </c>
      <c r="C98" s="7" t="s">
        <v>301</v>
      </c>
      <c r="D98" s="7" t="s">
        <v>422</v>
      </c>
      <c r="E98" s="7">
        <v>117.08267005925694</v>
      </c>
      <c r="F98" s="7">
        <v>20.482654891753576</v>
      </c>
      <c r="G98" s="7">
        <v>119.03761025276279</v>
      </c>
      <c r="H98" s="7">
        <v>0.98357712163949906</v>
      </c>
      <c r="I98" s="7">
        <v>105.06835735841003</v>
      </c>
      <c r="J98" s="7">
        <v>18.638515276944815</v>
      </c>
      <c r="K98" s="7">
        <v>106.87416610586467</v>
      </c>
      <c r="L98" s="7">
        <v>0.98310341204752982</v>
      </c>
      <c r="M98" s="33" t="s">
        <v>290</v>
      </c>
      <c r="N98" s="7" t="s">
        <v>291</v>
      </c>
      <c r="O98" s="7" t="s">
        <v>421</v>
      </c>
    </row>
    <row r="99" spans="1:15" ht="15">
      <c r="A99" s="1">
        <v>91</v>
      </c>
      <c r="B99" s="6" t="s">
        <v>259</v>
      </c>
      <c r="C99" s="7" t="s">
        <v>302</v>
      </c>
      <c r="D99" s="7" t="s">
        <v>422</v>
      </c>
      <c r="E99" s="7">
        <v>117.12719058067012</v>
      </c>
      <c r="F99" s="7">
        <v>20.522909128481093</v>
      </c>
      <c r="G99" s="7">
        <v>119.08892990053582</v>
      </c>
      <c r="H99" s="7">
        <v>0.98352710599126081</v>
      </c>
      <c r="I99" s="7">
        <v>105.15551500227406</v>
      </c>
      <c r="J99" s="7">
        <v>18.684054950086175</v>
      </c>
      <c r="K99" s="7">
        <v>106.96844922706541</v>
      </c>
      <c r="L99" s="7">
        <v>0.9830516919905703</v>
      </c>
      <c r="M99" s="33" t="s">
        <v>290</v>
      </c>
      <c r="N99" s="7" t="s">
        <v>291</v>
      </c>
      <c r="O99" s="7" t="s">
        <v>421</v>
      </c>
    </row>
    <row r="100" spans="1:15" ht="15">
      <c r="A100" s="1">
        <v>92</v>
      </c>
      <c r="B100" s="6" t="s">
        <v>259</v>
      </c>
      <c r="C100" s="7" t="s">
        <v>423</v>
      </c>
      <c r="D100" s="7" t="s">
        <v>422</v>
      </c>
      <c r="E100" s="7">
        <v>117.56864977655675</v>
      </c>
      <c r="F100" s="7">
        <v>20.632252812758818</v>
      </c>
      <c r="G100" s="7">
        <v>119.54384686374257</v>
      </c>
      <c r="H100" s="7">
        <v>0.98347721661126419</v>
      </c>
      <c r="I100" s="7">
        <v>105.6379509366776</v>
      </c>
      <c r="J100" s="7">
        <v>18.798478244183499</v>
      </c>
      <c r="K100" s="7">
        <v>107.46465657093648</v>
      </c>
      <c r="L100" s="7">
        <v>0.98300180084739686</v>
      </c>
      <c r="M100" s="33" t="s">
        <v>290</v>
      </c>
      <c r="N100" s="7" t="s">
        <v>291</v>
      </c>
      <c r="O100" s="7" t="s">
        <v>421</v>
      </c>
    </row>
    <row r="101" spans="1:15" ht="15">
      <c r="A101" s="1">
        <v>93</v>
      </c>
      <c r="B101" s="6" t="s">
        <v>259</v>
      </c>
      <c r="C101" s="7" t="s">
        <v>424</v>
      </c>
      <c r="D101" s="7" t="s">
        <v>422</v>
      </c>
      <c r="E101" s="7">
        <v>118.35898172087803</v>
      </c>
      <c r="F101" s="7">
        <v>20.803436462748486</v>
      </c>
      <c r="G101" s="7">
        <v>120.35369149032832</v>
      </c>
      <c r="H101" s="7">
        <v>0.98342626848624271</v>
      </c>
      <c r="I101" s="7">
        <v>106.42828288099892</v>
      </c>
      <c r="J101" s="7">
        <v>18.969661894173086</v>
      </c>
      <c r="K101" s="7">
        <v>108.2745011975222</v>
      </c>
      <c r="L101" s="7">
        <v>0.98294872480497253</v>
      </c>
      <c r="M101" s="33" t="s">
        <v>290</v>
      </c>
      <c r="N101" s="7" t="s">
        <v>291</v>
      </c>
      <c r="O101" s="7" t="s">
        <v>421</v>
      </c>
    </row>
    <row r="102" spans="1:15" ht="15">
      <c r="A102" s="1">
        <v>94</v>
      </c>
      <c r="B102" s="6" t="s">
        <v>259</v>
      </c>
      <c r="C102" s="7" t="s">
        <v>425</v>
      </c>
      <c r="D102" s="7" t="s">
        <v>422</v>
      </c>
      <c r="E102" s="7">
        <v>119.20237499507533</v>
      </c>
      <c r="F102" s="7">
        <v>20.98470047455843</v>
      </c>
      <c r="G102" s="7">
        <v>121.21762382008069</v>
      </c>
      <c r="H102" s="7">
        <v>0.98337495191296176</v>
      </c>
      <c r="I102" s="7">
        <v>107.27167615519622</v>
      </c>
      <c r="J102" s="7">
        <v>19.150925905982991</v>
      </c>
      <c r="K102" s="7">
        <v>109.13843352727459</v>
      </c>
      <c r="L102" s="7">
        <v>0.98289550883454957</v>
      </c>
      <c r="M102" s="33" t="s">
        <v>290</v>
      </c>
      <c r="N102" s="7" t="s">
        <v>291</v>
      </c>
      <c r="O102" s="7" t="s">
        <v>421</v>
      </c>
    </row>
    <row r="103" spans="1:15" ht="15">
      <c r="A103" s="1">
        <v>95</v>
      </c>
      <c r="B103" s="6" t="s">
        <v>259</v>
      </c>
      <c r="C103" s="7" t="s">
        <v>426</v>
      </c>
      <c r="D103" s="7" t="s">
        <v>422</v>
      </c>
      <c r="E103" s="7">
        <v>120.4938780868506</v>
      </c>
      <c r="F103" s="7">
        <v>21.243772117603516</v>
      </c>
      <c r="G103" s="7">
        <v>122.53705051791357</v>
      </c>
      <c r="H103" s="7">
        <v>0.98332608445831426</v>
      </c>
      <c r="I103" s="7">
        <v>108.56317924697147</v>
      </c>
      <c r="J103" s="7">
        <v>19.409997549028144</v>
      </c>
      <c r="K103" s="7">
        <v>110.45786022510748</v>
      </c>
      <c r="L103" s="7">
        <v>0.98284702442836802</v>
      </c>
      <c r="M103" s="33" t="s">
        <v>290</v>
      </c>
      <c r="N103" s="7" t="s">
        <v>291</v>
      </c>
      <c r="O103" s="7" t="s">
        <v>421</v>
      </c>
    </row>
    <row r="104" spans="1:15" ht="15">
      <c r="A104" s="1">
        <v>96</v>
      </c>
      <c r="B104" s="6" t="s">
        <v>259</v>
      </c>
      <c r="C104" s="7" t="s">
        <v>427</v>
      </c>
      <c r="D104" s="7" t="s">
        <v>422</v>
      </c>
      <c r="E104" s="7">
        <v>121.81640288592777</v>
      </c>
      <c r="F104" s="7">
        <v>21.510695746134743</v>
      </c>
      <c r="G104" s="7">
        <v>123.88847721574648</v>
      </c>
      <c r="H104" s="7">
        <v>0.98327468077430413</v>
      </c>
      <c r="I104" s="7">
        <v>109.88570404604866</v>
      </c>
      <c r="J104" s="7">
        <v>19.676921177559315</v>
      </c>
      <c r="K104" s="7">
        <v>111.80928692294037</v>
      </c>
      <c r="L104" s="7">
        <v>0.98279585775180323</v>
      </c>
      <c r="M104" s="33" t="s">
        <v>290</v>
      </c>
      <c r="N104" s="7" t="s">
        <v>291</v>
      </c>
      <c r="O104" s="7" t="s">
        <v>421</v>
      </c>
    </row>
    <row r="105" spans="1:15" ht="15">
      <c r="A105" s="1">
        <v>97</v>
      </c>
      <c r="B105" s="6" t="s">
        <v>222</v>
      </c>
      <c r="C105" s="7" t="s">
        <v>292</v>
      </c>
      <c r="D105" s="7">
        <v>141.35674020010507</v>
      </c>
      <c r="E105" s="7">
        <v>137.86000000000001</v>
      </c>
      <c r="F105" s="7">
        <v>29.438854166666729</v>
      </c>
      <c r="G105" s="7">
        <v>140.96817277189299</v>
      </c>
      <c r="H105" s="7">
        <v>0.97795124452011983</v>
      </c>
      <c r="I105" s="7">
        <v>119.16799999999999</v>
      </c>
      <c r="J105" s="7">
        <v>25.447333333333312</v>
      </c>
      <c r="K105" s="7">
        <v>121.85474548731278</v>
      </c>
      <c r="L105" s="7">
        <v>0.97795124452011983</v>
      </c>
      <c r="M105" s="33" t="s">
        <v>290</v>
      </c>
      <c r="N105" s="7" t="s">
        <v>291</v>
      </c>
      <c r="O105" s="7" t="s">
        <v>421</v>
      </c>
    </row>
    <row r="106" spans="1:15" ht="15">
      <c r="A106" s="1">
        <v>98</v>
      </c>
      <c r="B106" s="6" t="s">
        <v>222</v>
      </c>
      <c r="C106" s="7" t="s">
        <v>293</v>
      </c>
      <c r="D106" s="7">
        <v>164.34426229508199</v>
      </c>
      <c r="E106" s="7">
        <v>146.71</v>
      </c>
      <c r="F106" s="7">
        <v>32.734747128774238</v>
      </c>
      <c r="G106" s="7">
        <v>150.3176229508197</v>
      </c>
      <c r="H106" s="7">
        <v>0.97599999999999987</v>
      </c>
      <c r="I106" s="7">
        <v>128.68</v>
      </c>
      <c r="J106" s="7">
        <v>28.711793746374948</v>
      </c>
      <c r="K106" s="7">
        <v>131.84426229508199</v>
      </c>
      <c r="L106" s="7">
        <v>0.97599999999999987</v>
      </c>
      <c r="M106" s="33" t="s">
        <v>290</v>
      </c>
      <c r="N106" s="7" t="s">
        <v>291</v>
      </c>
      <c r="O106" s="7" t="s">
        <v>421</v>
      </c>
    </row>
    <row r="107" spans="1:15" ht="15">
      <c r="A107" s="1">
        <v>99</v>
      </c>
      <c r="B107" s="6" t="s">
        <v>222</v>
      </c>
      <c r="C107" s="7" t="s">
        <v>294</v>
      </c>
      <c r="D107" s="7">
        <v>156.14753600361422</v>
      </c>
      <c r="E107" s="7">
        <v>141.25955302348609</v>
      </c>
      <c r="F107" s="7">
        <v>30.04991080817836</v>
      </c>
      <c r="G107" s="7">
        <v>144.42042258619296</v>
      </c>
      <c r="H107" s="7">
        <v>0.97811341702161003</v>
      </c>
      <c r="I107" s="7">
        <v>119.61131162207217</v>
      </c>
      <c r="J107" s="7">
        <v>25.444716261383739</v>
      </c>
      <c r="K107" s="7">
        <v>122.28777311560948</v>
      </c>
      <c r="L107" s="7">
        <v>0.97811341702161003</v>
      </c>
      <c r="M107" s="33" t="s">
        <v>290</v>
      </c>
      <c r="N107" s="7" t="s">
        <v>291</v>
      </c>
      <c r="O107" s="7" t="s">
        <v>421</v>
      </c>
    </row>
    <row r="108" spans="1:15" ht="15">
      <c r="A108" s="1">
        <v>100</v>
      </c>
      <c r="B108" s="6" t="s">
        <v>222</v>
      </c>
      <c r="C108" s="7" t="s">
        <v>295</v>
      </c>
      <c r="D108" s="7">
        <v>131.14658440081465</v>
      </c>
      <c r="E108" s="7">
        <v>135.041</v>
      </c>
      <c r="F108" s="7">
        <v>25.951275331935754</v>
      </c>
      <c r="G108" s="7">
        <v>137.51196446983781</v>
      </c>
      <c r="H108" s="7">
        <v>0.98203091287827682</v>
      </c>
      <c r="I108" s="7">
        <v>115.47499999999999</v>
      </c>
      <c r="J108" s="7">
        <v>22.191212438854016</v>
      </c>
      <c r="K108" s="7">
        <v>117.58794808357848</v>
      </c>
      <c r="L108" s="7">
        <v>0.98203091287827682</v>
      </c>
      <c r="M108" s="33" t="s">
        <v>290</v>
      </c>
      <c r="N108" s="7" t="s">
        <v>291</v>
      </c>
      <c r="O108" s="7" t="s">
        <v>421</v>
      </c>
    </row>
    <row r="109" spans="1:15" ht="15">
      <c r="A109" s="1">
        <v>101</v>
      </c>
      <c r="B109" s="6" t="s">
        <v>222</v>
      </c>
      <c r="C109" s="7" t="s">
        <v>296</v>
      </c>
      <c r="D109" s="7">
        <v>122.2486601153567</v>
      </c>
      <c r="E109" s="7">
        <v>139.99852670000001</v>
      </c>
      <c r="F109" s="7">
        <v>30.595005834966098</v>
      </c>
      <c r="G109" s="7">
        <v>143.30262335425763</v>
      </c>
      <c r="H109" s="7">
        <v>0.97694322283207902</v>
      </c>
      <c r="I109" s="7">
        <v>121.40163197</v>
      </c>
      <c r="J109" s="7">
        <v>26.530876617407735</v>
      </c>
      <c r="K109" s="7">
        <v>124.26682445072554</v>
      </c>
      <c r="L109" s="7">
        <v>0.97694322283207902</v>
      </c>
      <c r="M109" s="33" t="s">
        <v>290</v>
      </c>
      <c r="N109" s="7" t="s">
        <v>291</v>
      </c>
      <c r="O109" s="7" t="s">
        <v>421</v>
      </c>
    </row>
    <row r="110" spans="1:15" ht="15">
      <c r="A110" s="1">
        <v>102</v>
      </c>
      <c r="B110" s="6" t="s">
        <v>222</v>
      </c>
      <c r="C110" s="7" t="s">
        <v>297</v>
      </c>
      <c r="D110" s="7">
        <v>113.2030432453121</v>
      </c>
      <c r="E110" s="7">
        <v>139.56886643000001</v>
      </c>
      <c r="F110" s="7">
        <v>40.058227172216725</v>
      </c>
      <c r="G110" s="7">
        <v>145.2037535352861</v>
      </c>
      <c r="H110" s="7">
        <v>0.96119324075243873</v>
      </c>
      <c r="I110" s="7">
        <v>121.16686975</v>
      </c>
      <c r="J110" s="7">
        <v>34.776595370760958</v>
      </c>
      <c r="K110" s="7">
        <v>126.05880338395689</v>
      </c>
      <c r="L110" s="7">
        <v>0.96119324075243873</v>
      </c>
      <c r="M110" s="33" t="s">
        <v>290</v>
      </c>
      <c r="N110" s="7" t="s">
        <v>291</v>
      </c>
      <c r="O110" s="7" t="s">
        <v>421</v>
      </c>
    </row>
    <row r="111" spans="1:15" ht="15">
      <c r="A111" s="1">
        <v>103</v>
      </c>
      <c r="B111" s="6" t="s">
        <v>222</v>
      </c>
      <c r="C111" s="7" t="s">
        <v>298</v>
      </c>
      <c r="D111" s="7" t="s">
        <v>422</v>
      </c>
      <c r="E111" s="7">
        <v>131.43389471247872</v>
      </c>
      <c r="F111" s="7">
        <v>29.721864807983785</v>
      </c>
      <c r="G111" s="7">
        <v>134.75258040926343</v>
      </c>
      <c r="H111" s="7">
        <v>0.97537200633408749</v>
      </c>
      <c r="I111" s="7">
        <v>119.58382875658384</v>
      </c>
      <c r="J111" s="7">
        <v>27.042144640843674</v>
      </c>
      <c r="K111" s="7">
        <v>122.6033021042267</v>
      </c>
      <c r="L111" s="7">
        <v>0.97537200633408749</v>
      </c>
      <c r="M111" s="33" t="s">
        <v>290</v>
      </c>
      <c r="N111" s="7" t="s">
        <v>291</v>
      </c>
      <c r="O111" s="7" t="s">
        <v>421</v>
      </c>
    </row>
    <row r="112" spans="1:15" ht="15">
      <c r="A112" s="1">
        <v>104</v>
      </c>
      <c r="B112" s="6" t="s">
        <v>222</v>
      </c>
      <c r="C112" s="7" t="s">
        <v>299</v>
      </c>
      <c r="D112" s="7" t="s">
        <v>422</v>
      </c>
      <c r="E112" s="7">
        <v>112.0683247490834</v>
      </c>
      <c r="F112" s="7">
        <v>25.342622652520635</v>
      </c>
      <c r="G112" s="7">
        <v>114.89803277242858</v>
      </c>
      <c r="H112" s="7">
        <v>0.97537200633408749</v>
      </c>
      <c r="I112" s="7">
        <v>100.21825879318851</v>
      </c>
      <c r="J112" s="7">
        <v>22.662902485380528</v>
      </c>
      <c r="K112" s="7">
        <v>102.74875446739183</v>
      </c>
      <c r="L112" s="7">
        <v>0.97537200633408749</v>
      </c>
      <c r="M112" s="33" t="s">
        <v>290</v>
      </c>
      <c r="N112" s="7" t="s">
        <v>291</v>
      </c>
      <c r="O112" s="7" t="s">
        <v>421</v>
      </c>
    </row>
    <row r="113" spans="1:15" ht="15">
      <c r="A113" s="1">
        <v>105</v>
      </c>
      <c r="B113" s="6" t="s">
        <v>222</v>
      </c>
      <c r="C113" s="7" t="s">
        <v>300</v>
      </c>
      <c r="D113" s="7" t="s">
        <v>422</v>
      </c>
      <c r="E113" s="7">
        <v>115.4211718340772</v>
      </c>
      <c r="F113" s="7">
        <v>26.100820284874342</v>
      </c>
      <c r="G113" s="7">
        <v>118.33553873243187</v>
      </c>
      <c r="H113" s="7">
        <v>0.97537200633408749</v>
      </c>
      <c r="I113" s="7">
        <v>103.57110587818231</v>
      </c>
      <c r="J113" s="7">
        <v>23.421100117734216</v>
      </c>
      <c r="K113" s="7">
        <v>106.18626042739513</v>
      </c>
      <c r="L113" s="7">
        <v>0.97537200633408749</v>
      </c>
      <c r="M113" s="33" t="s">
        <v>290</v>
      </c>
      <c r="N113" s="7" t="s">
        <v>291</v>
      </c>
      <c r="O113" s="7" t="s">
        <v>421</v>
      </c>
    </row>
    <row r="114" spans="1:15" ht="15">
      <c r="A114" s="1">
        <v>106</v>
      </c>
      <c r="B114" s="6" t="s">
        <v>222</v>
      </c>
      <c r="C114" s="7" t="s">
        <v>301</v>
      </c>
      <c r="D114" s="7" t="s">
        <v>422</v>
      </c>
      <c r="E114" s="7">
        <v>115.48204188131984</v>
      </c>
      <c r="F114" s="7">
        <v>26.114585161270636</v>
      </c>
      <c r="G114" s="7">
        <v>118.39794573903792</v>
      </c>
      <c r="H114" s="7">
        <v>0.97537200633408749</v>
      </c>
      <c r="I114" s="7">
        <v>103.63197592542494</v>
      </c>
      <c r="J114" s="7">
        <v>23.43486499413051</v>
      </c>
      <c r="K114" s="7">
        <v>106.24866743400116</v>
      </c>
      <c r="L114" s="7">
        <v>0.97537200633408749</v>
      </c>
      <c r="M114" s="33" t="s">
        <v>290</v>
      </c>
      <c r="N114" s="7" t="s">
        <v>291</v>
      </c>
      <c r="O114" s="7" t="s">
        <v>421</v>
      </c>
    </row>
    <row r="115" spans="1:15" ht="15">
      <c r="A115" s="1">
        <v>107</v>
      </c>
      <c r="B115" s="6" t="s">
        <v>222</v>
      </c>
      <c r="C115" s="7" t="s">
        <v>302</v>
      </c>
      <c r="D115" s="7" t="s">
        <v>422</v>
      </c>
      <c r="E115" s="7">
        <v>115.52595376610871</v>
      </c>
      <c r="F115" s="7">
        <v>26.124515195726453</v>
      </c>
      <c r="G115" s="7">
        <v>118.44296639218739</v>
      </c>
      <c r="H115" s="7">
        <v>0.97537200633408749</v>
      </c>
      <c r="I115" s="7">
        <v>103.71794204384271</v>
      </c>
      <c r="J115" s="7">
        <v>23.454304982234554</v>
      </c>
      <c r="K115" s="7">
        <v>106.33680418373307</v>
      </c>
      <c r="L115" s="7">
        <v>0.97537200633408749</v>
      </c>
      <c r="M115" s="33" t="s">
        <v>290</v>
      </c>
      <c r="N115" s="7" t="s">
        <v>291</v>
      </c>
      <c r="O115" s="7" t="s">
        <v>421</v>
      </c>
    </row>
    <row r="116" spans="1:15" ht="15">
      <c r="A116" s="1">
        <v>108</v>
      </c>
      <c r="B116" s="6" t="s">
        <v>222</v>
      </c>
      <c r="C116" s="7" t="s">
        <v>423</v>
      </c>
      <c r="D116" s="7" t="s">
        <v>422</v>
      </c>
      <c r="E116" s="7">
        <v>115.96137780727955</v>
      </c>
      <c r="F116" s="7">
        <v>26.222980013452066</v>
      </c>
      <c r="G116" s="7">
        <v>118.8893848236609</v>
      </c>
      <c r="H116" s="7">
        <v>0.97537200633408749</v>
      </c>
      <c r="I116" s="7">
        <v>104.19378263368958</v>
      </c>
      <c r="J116" s="7">
        <v>23.561909414961196</v>
      </c>
      <c r="K116" s="7">
        <v>106.82465967554209</v>
      </c>
      <c r="L116" s="7">
        <v>0.97537200633408749</v>
      </c>
      <c r="M116" s="33" t="s">
        <v>290</v>
      </c>
      <c r="N116" s="7" t="s">
        <v>291</v>
      </c>
      <c r="O116" s="7" t="s">
        <v>421</v>
      </c>
    </row>
    <row r="117" spans="1:15" ht="15">
      <c r="A117" s="1">
        <v>109</v>
      </c>
      <c r="B117" s="6" t="s">
        <v>222</v>
      </c>
      <c r="C117" s="7" t="s">
        <v>424</v>
      </c>
      <c r="D117" s="7" t="s">
        <v>422</v>
      </c>
      <c r="E117" s="7">
        <v>116.74090518437185</v>
      </c>
      <c r="F117" s="7">
        <v>26.399258798819783</v>
      </c>
      <c r="G117" s="7">
        <v>119.68859514754763</v>
      </c>
      <c r="H117" s="7">
        <v>0.97537200633408749</v>
      </c>
      <c r="I117" s="7">
        <v>104.97331001078192</v>
      </c>
      <c r="J117" s="7">
        <v>23.7381882003288</v>
      </c>
      <c r="K117" s="7">
        <v>107.62386999942883</v>
      </c>
      <c r="L117" s="7">
        <v>0.97537200633408749</v>
      </c>
      <c r="M117" s="33" t="s">
        <v>290</v>
      </c>
      <c r="N117" s="7" t="s">
        <v>291</v>
      </c>
      <c r="O117" s="7" t="s">
        <v>421</v>
      </c>
    </row>
    <row r="118" spans="1:15" ht="15">
      <c r="A118" s="1">
        <v>110</v>
      </c>
      <c r="B118" s="6" t="s">
        <v>222</v>
      </c>
      <c r="C118" s="7" t="s">
        <v>425</v>
      </c>
      <c r="D118" s="7" t="s">
        <v>422</v>
      </c>
      <c r="E118" s="7">
        <v>117.57276849398019</v>
      </c>
      <c r="F118" s="7">
        <v>26.587372594587503</v>
      </c>
      <c r="G118" s="7">
        <v>120.54146287822495</v>
      </c>
      <c r="H118" s="7">
        <v>0.97537200633408749</v>
      </c>
      <c r="I118" s="7">
        <v>105.80517332039027</v>
      </c>
      <c r="J118" s="7">
        <v>23.926301996096633</v>
      </c>
      <c r="K118" s="7">
        <v>108.47673773010618</v>
      </c>
      <c r="L118" s="7">
        <v>0.97537200633408749</v>
      </c>
      <c r="M118" s="33" t="s">
        <v>290</v>
      </c>
      <c r="N118" s="7" t="s">
        <v>291</v>
      </c>
      <c r="O118" s="7" t="s">
        <v>421</v>
      </c>
    </row>
    <row r="119" spans="1:15" ht="15">
      <c r="A119" s="1">
        <v>111</v>
      </c>
      <c r="B119" s="6" t="s">
        <v>222</v>
      </c>
      <c r="C119" s="7" t="s">
        <v>426</v>
      </c>
      <c r="D119" s="7" t="s">
        <v>422</v>
      </c>
      <c r="E119" s="7">
        <v>118.84661554631306</v>
      </c>
      <c r="F119" s="7">
        <v>26.87543458923745</v>
      </c>
      <c r="G119" s="7">
        <v>121.84747437338831</v>
      </c>
      <c r="H119" s="7">
        <v>0.97537200633408749</v>
      </c>
      <c r="I119" s="7">
        <v>107.07902037272312</v>
      </c>
      <c r="J119" s="7">
        <v>24.214363990746541</v>
      </c>
      <c r="K119" s="7">
        <v>109.78274922526953</v>
      </c>
      <c r="L119" s="7">
        <v>0.97537200633408749</v>
      </c>
      <c r="M119" s="33" t="s">
        <v>290</v>
      </c>
      <c r="N119" s="7" t="s">
        <v>291</v>
      </c>
      <c r="O119" s="7" t="s">
        <v>421</v>
      </c>
    </row>
    <row r="120" spans="1:15" ht="15">
      <c r="A120" s="1">
        <v>112</v>
      </c>
      <c r="B120" s="6" t="s">
        <v>222</v>
      </c>
      <c r="C120" s="7" t="s">
        <v>427</v>
      </c>
      <c r="D120" s="7" t="s">
        <v>422</v>
      </c>
      <c r="E120" s="7">
        <v>120.15106021057308</v>
      </c>
      <c r="F120" s="7">
        <v>27.170415789067565</v>
      </c>
      <c r="G120" s="7">
        <v>123.18485606549032</v>
      </c>
      <c r="H120" s="7">
        <v>0.97537200633408749</v>
      </c>
      <c r="I120" s="7">
        <v>108.38346503698315</v>
      </c>
      <c r="J120" s="7">
        <v>24.509345190576678</v>
      </c>
      <c r="K120" s="7">
        <v>111.12013091737155</v>
      </c>
      <c r="L120" s="7">
        <v>0.97537200633408749</v>
      </c>
      <c r="M120" s="33" t="s">
        <v>290</v>
      </c>
      <c r="N120" s="7" t="s">
        <v>291</v>
      </c>
      <c r="O120" s="7" t="s">
        <v>421</v>
      </c>
    </row>
    <row r="121" spans="1:15" ht="15">
      <c r="A121" s="1">
        <v>113</v>
      </c>
      <c r="B121" s="6" t="s">
        <v>28</v>
      </c>
      <c r="C121" s="7" t="s">
        <v>292</v>
      </c>
      <c r="D121" s="7">
        <v>11.459</v>
      </c>
      <c r="E121" s="7">
        <v>10.08</v>
      </c>
      <c r="F121" s="7">
        <v>1.6969038644026491</v>
      </c>
      <c r="G121" s="7">
        <v>10.221833628318583</v>
      </c>
      <c r="H121" s="7">
        <v>0.98612444366873209</v>
      </c>
      <c r="I121" s="7">
        <v>8.9939999999999998</v>
      </c>
      <c r="J121" s="7">
        <v>1.5140826742497493</v>
      </c>
      <c r="K121" s="7">
        <v>9.1205527433628308</v>
      </c>
      <c r="L121" s="7">
        <v>0.98612444366873209</v>
      </c>
      <c r="M121" s="33" t="s">
        <v>290</v>
      </c>
      <c r="N121" s="7" t="s">
        <v>303</v>
      </c>
      <c r="O121" s="7" t="s">
        <v>421</v>
      </c>
    </row>
    <row r="122" spans="1:15" ht="15">
      <c r="A122" s="1">
        <v>114</v>
      </c>
      <c r="B122" s="6" t="s">
        <v>28</v>
      </c>
      <c r="C122" s="7" t="s">
        <v>293</v>
      </c>
      <c r="D122" s="7">
        <v>12.122999999999999</v>
      </c>
      <c r="E122" s="7">
        <v>10.37</v>
      </c>
      <c r="F122" s="7">
        <v>1.3604685864475534</v>
      </c>
      <c r="G122" s="7">
        <v>10.458861064891845</v>
      </c>
      <c r="H122" s="7">
        <v>0.9915037531964036</v>
      </c>
      <c r="I122" s="7">
        <v>9.25</v>
      </c>
      <c r="J122" s="7">
        <v>1.2135327314020992</v>
      </c>
      <c r="K122" s="7">
        <v>9.3292637271214627</v>
      </c>
      <c r="L122" s="7">
        <v>0.9915037531964036</v>
      </c>
      <c r="M122" s="33" t="s">
        <v>290</v>
      </c>
      <c r="N122" s="7" t="s">
        <v>303</v>
      </c>
      <c r="O122" s="7" t="s">
        <v>421</v>
      </c>
    </row>
    <row r="123" spans="1:15" ht="15">
      <c r="A123" s="1">
        <v>115</v>
      </c>
      <c r="B123" s="6" t="s">
        <v>28</v>
      </c>
      <c r="C123" s="7" t="s">
        <v>294</v>
      </c>
      <c r="D123" s="7">
        <v>10.91</v>
      </c>
      <c r="E123" s="7">
        <v>12.200865421089881</v>
      </c>
      <c r="F123" s="7">
        <v>1.2848900596644748</v>
      </c>
      <c r="G123" s="7">
        <v>12.268335644616647</v>
      </c>
      <c r="H123" s="7">
        <v>0.994500458295142</v>
      </c>
      <c r="I123" s="7">
        <v>10.669587990398101</v>
      </c>
      <c r="J123" s="7">
        <v>1.1236291096105899</v>
      </c>
      <c r="K123" s="7">
        <v>10.72859032029892</v>
      </c>
      <c r="L123" s="7">
        <v>0.994500458295142</v>
      </c>
      <c r="M123" s="33" t="s">
        <v>290</v>
      </c>
      <c r="N123" s="7" t="s">
        <v>303</v>
      </c>
      <c r="O123" s="7" t="s">
        <v>421</v>
      </c>
    </row>
    <row r="124" spans="1:15" ht="15">
      <c r="A124" s="1">
        <v>116</v>
      </c>
      <c r="B124" s="6" t="s">
        <v>28</v>
      </c>
      <c r="C124" s="7" t="s">
        <v>295</v>
      </c>
      <c r="D124" s="7">
        <v>12.672000000000001</v>
      </c>
      <c r="E124" s="7">
        <v>11.986700000000001</v>
      </c>
      <c r="F124" s="7">
        <v>1.2832614429840483</v>
      </c>
      <c r="G124" s="7">
        <v>12.05519542857143</v>
      </c>
      <c r="H124" s="7">
        <v>0.99431818181818177</v>
      </c>
      <c r="I124" s="7">
        <v>10.253</v>
      </c>
      <c r="J124" s="7">
        <v>1.0976565339013626</v>
      </c>
      <c r="K124" s="7">
        <v>10.311588571428572</v>
      </c>
      <c r="L124" s="7">
        <v>0.99431818181818177</v>
      </c>
      <c r="M124" s="33" t="s">
        <v>290</v>
      </c>
      <c r="N124" s="7" t="s">
        <v>303</v>
      </c>
      <c r="O124" s="7" t="s">
        <v>421</v>
      </c>
    </row>
    <row r="125" spans="1:15" ht="15">
      <c r="A125" s="1">
        <v>117</v>
      </c>
      <c r="B125" s="6" t="s">
        <v>28</v>
      </c>
      <c r="C125" s="7" t="s">
        <v>296</v>
      </c>
      <c r="D125" s="7">
        <v>12.59</v>
      </c>
      <c r="E125" s="7">
        <v>11.2354</v>
      </c>
      <c r="F125" s="7">
        <v>0.89775419921288835</v>
      </c>
      <c r="G125" s="7">
        <v>11.271210039840637</v>
      </c>
      <c r="H125" s="7">
        <v>0.99682287529785552</v>
      </c>
      <c r="I125" s="7">
        <v>9.8203999999999994</v>
      </c>
      <c r="J125" s="7">
        <v>0.78468993876054738</v>
      </c>
      <c r="K125" s="7">
        <v>9.8517000796812741</v>
      </c>
      <c r="L125" s="7">
        <v>0.99682287529785552</v>
      </c>
      <c r="M125" s="33" t="s">
        <v>290</v>
      </c>
      <c r="N125" s="7" t="s">
        <v>303</v>
      </c>
      <c r="O125" s="7" t="s">
        <v>421</v>
      </c>
    </row>
    <row r="126" spans="1:15" ht="15">
      <c r="A126" s="1">
        <v>118</v>
      </c>
      <c r="B126" s="6" t="s">
        <v>28</v>
      </c>
      <c r="C126" s="7" t="s">
        <v>297</v>
      </c>
      <c r="D126" s="7">
        <v>9.9381000000000004</v>
      </c>
      <c r="E126" s="7">
        <v>11.4419</v>
      </c>
      <c r="F126" s="7">
        <v>0.12573516477791033</v>
      </c>
      <c r="G126" s="7">
        <v>11.442590831698114</v>
      </c>
      <c r="H126" s="7">
        <v>0.99993962628671473</v>
      </c>
      <c r="I126" s="7">
        <v>9.9209999999999994</v>
      </c>
      <c r="J126" s="7">
        <v>0.10902197797231435</v>
      </c>
      <c r="K126" s="7">
        <v>9.9215990037735846</v>
      </c>
      <c r="L126" s="7">
        <v>0.99993962628671473</v>
      </c>
      <c r="M126" s="33" t="s">
        <v>290</v>
      </c>
      <c r="N126" s="7" t="s">
        <v>303</v>
      </c>
      <c r="O126" s="7" t="s">
        <v>421</v>
      </c>
    </row>
    <row r="127" spans="1:15" ht="15">
      <c r="A127" s="1">
        <v>119</v>
      </c>
      <c r="B127" s="6" t="s">
        <v>28</v>
      </c>
      <c r="C127" s="7" t="s">
        <v>298</v>
      </c>
      <c r="D127" s="7" t="s">
        <v>422</v>
      </c>
      <c r="E127" s="7">
        <v>11.515210974930335</v>
      </c>
      <c r="F127" s="7">
        <v>1.2811043115222411</v>
      </c>
      <c r="G127" s="7">
        <v>11.586255307654708</v>
      </c>
      <c r="H127" s="7">
        <v>0.99386822309383815</v>
      </c>
      <c r="I127" s="7">
        <v>9.9943109749303343</v>
      </c>
      <c r="J127" s="7">
        <v>1.1118992876945228</v>
      </c>
      <c r="K127" s="7">
        <v>10.055971951511625</v>
      </c>
      <c r="L127" s="7">
        <v>0.99386822309383815</v>
      </c>
      <c r="M127" s="33" t="s">
        <v>290</v>
      </c>
      <c r="N127" s="7" t="s">
        <v>303</v>
      </c>
      <c r="O127" s="7" t="s">
        <v>421</v>
      </c>
    </row>
    <row r="128" spans="1:15" ht="15">
      <c r="A128" s="1">
        <v>120</v>
      </c>
      <c r="B128" s="6" t="s">
        <v>28</v>
      </c>
      <c r="C128" s="7" t="s">
        <v>299</v>
      </c>
      <c r="D128" s="7" t="s">
        <v>422</v>
      </c>
      <c r="E128" s="7">
        <v>11.436491836115085</v>
      </c>
      <c r="F128" s="7">
        <v>1.2723465537742238</v>
      </c>
      <c r="G128" s="7">
        <v>11.507050502645242</v>
      </c>
      <c r="H128" s="7">
        <v>0.99386822309383815</v>
      </c>
      <c r="I128" s="7">
        <v>9.9155918361150821</v>
      </c>
      <c r="J128" s="7">
        <v>1.1031415299465228</v>
      </c>
      <c r="K128" s="7">
        <v>9.9767671465021586</v>
      </c>
      <c r="L128" s="7">
        <v>0.99386822309383815</v>
      </c>
      <c r="M128" s="33" t="s">
        <v>290</v>
      </c>
      <c r="N128" s="7" t="s">
        <v>303</v>
      </c>
      <c r="O128" s="7" t="s">
        <v>421</v>
      </c>
    </row>
    <row r="129" spans="1:15" ht="15">
      <c r="A129" s="1">
        <v>121</v>
      </c>
      <c r="B129" s="6" t="s">
        <v>28</v>
      </c>
      <c r="C129" s="7" t="s">
        <v>300</v>
      </c>
      <c r="D129" s="7" t="s">
        <v>422</v>
      </c>
      <c r="E129" s="7">
        <v>11.555992281802791</v>
      </c>
      <c r="F129" s="7">
        <v>1.285641363268607</v>
      </c>
      <c r="G129" s="7">
        <v>11.627288219186486</v>
      </c>
      <c r="H129" s="7">
        <v>0.99386822309383815</v>
      </c>
      <c r="I129" s="7">
        <v>10.03509228180279</v>
      </c>
      <c r="J129" s="7">
        <v>1.1164363394409138</v>
      </c>
      <c r="K129" s="7">
        <v>10.097004863043404</v>
      </c>
      <c r="L129" s="7">
        <v>0.99386822309383815</v>
      </c>
      <c r="M129" s="33" t="s">
        <v>290</v>
      </c>
      <c r="N129" s="7" t="s">
        <v>303</v>
      </c>
      <c r="O129" s="7" t="s">
        <v>421</v>
      </c>
    </row>
    <row r="130" spans="1:15" ht="15">
      <c r="A130" s="1">
        <v>122</v>
      </c>
      <c r="B130" s="6" t="s">
        <v>28</v>
      </c>
      <c r="C130" s="7" t="s">
        <v>301</v>
      </c>
      <c r="D130" s="7" t="s">
        <v>422</v>
      </c>
      <c r="E130" s="7">
        <v>11.385964127454594</v>
      </c>
      <c r="F130" s="7">
        <v>1.2667251834357034</v>
      </c>
      <c r="G130" s="7">
        <v>11.456211057851242</v>
      </c>
      <c r="H130" s="7">
        <v>0.99386822309383815</v>
      </c>
      <c r="I130" s="7">
        <v>9.8650641274545912</v>
      </c>
      <c r="J130" s="7">
        <v>1.0975201596080051</v>
      </c>
      <c r="K130" s="7">
        <v>9.925927701708158</v>
      </c>
      <c r="L130" s="7">
        <v>0.99386822309383815</v>
      </c>
      <c r="M130" s="33" t="s">
        <v>290</v>
      </c>
      <c r="N130" s="7" t="s">
        <v>303</v>
      </c>
      <c r="O130" s="7" t="s">
        <v>421</v>
      </c>
    </row>
    <row r="131" spans="1:15" ht="15">
      <c r="A131" s="1">
        <v>123</v>
      </c>
      <c r="B131" s="6" t="s">
        <v>28</v>
      </c>
      <c r="C131" s="7" t="s">
        <v>302</v>
      </c>
      <c r="D131" s="7" t="s">
        <v>422</v>
      </c>
      <c r="E131" s="7">
        <v>11.505055148590712</v>
      </c>
      <c r="F131" s="7">
        <v>1.2799744431299669</v>
      </c>
      <c r="G131" s="7">
        <v>11.576036823852087</v>
      </c>
      <c r="H131" s="7">
        <v>0.99386822309383815</v>
      </c>
      <c r="I131" s="7">
        <v>9.9841551485907125</v>
      </c>
      <c r="J131" s="7">
        <v>1.1107694193022579</v>
      </c>
      <c r="K131" s="7">
        <v>10.045753467709005</v>
      </c>
      <c r="L131" s="7">
        <v>0.99386822309383815</v>
      </c>
      <c r="M131" s="33" t="s">
        <v>290</v>
      </c>
      <c r="N131" s="7" t="s">
        <v>303</v>
      </c>
      <c r="O131" s="7" t="s">
        <v>421</v>
      </c>
    </row>
    <row r="132" spans="1:15" ht="15">
      <c r="A132" s="1">
        <v>124</v>
      </c>
      <c r="B132" s="6" t="s">
        <v>28</v>
      </c>
      <c r="C132" s="7" t="s">
        <v>423</v>
      </c>
      <c r="D132" s="7" t="s">
        <v>422</v>
      </c>
      <c r="E132" s="7">
        <v>11.773207511730568</v>
      </c>
      <c r="F132" s="7">
        <v>1.3098072572495847</v>
      </c>
      <c r="G132" s="7">
        <v>11.845843581839699</v>
      </c>
      <c r="H132" s="7">
        <v>0.99386822309383815</v>
      </c>
      <c r="I132" s="7">
        <v>10.252307511730569</v>
      </c>
      <c r="J132" s="7">
        <v>1.1406022334218822</v>
      </c>
      <c r="K132" s="7">
        <v>10.315560225696617</v>
      </c>
      <c r="L132" s="7">
        <v>0.99386822309383815</v>
      </c>
      <c r="M132" s="33" t="s">
        <v>290</v>
      </c>
      <c r="N132" s="7" t="s">
        <v>303</v>
      </c>
      <c r="O132" s="7" t="s">
        <v>421</v>
      </c>
    </row>
    <row r="133" spans="1:15" ht="15">
      <c r="A133" s="1">
        <v>125</v>
      </c>
      <c r="B133" s="6" t="s">
        <v>28</v>
      </c>
      <c r="C133" s="7" t="s">
        <v>424</v>
      </c>
      <c r="D133" s="7" t="s">
        <v>422</v>
      </c>
      <c r="E133" s="7">
        <v>12.191202170151096</v>
      </c>
      <c r="F133" s="7">
        <v>1.3563105093620991</v>
      </c>
      <c r="G133" s="7">
        <v>12.266417103266253</v>
      </c>
      <c r="H133" s="7">
        <v>0.99386822309383815</v>
      </c>
      <c r="I133" s="7">
        <v>10.670302170151095</v>
      </c>
      <c r="J133" s="7">
        <v>1.1871054855343823</v>
      </c>
      <c r="K133" s="7">
        <v>10.736133747123169</v>
      </c>
      <c r="L133" s="7">
        <v>0.99386822309383815</v>
      </c>
      <c r="M133" s="33" t="s">
        <v>290</v>
      </c>
      <c r="N133" s="7" t="s">
        <v>303</v>
      </c>
      <c r="O133" s="7" t="s">
        <v>421</v>
      </c>
    </row>
    <row r="134" spans="1:15" ht="15">
      <c r="A134" s="1">
        <v>126</v>
      </c>
      <c r="B134" s="6" t="s">
        <v>28</v>
      </c>
      <c r="C134" s="7" t="s">
        <v>425</v>
      </c>
      <c r="D134" s="7" t="s">
        <v>422</v>
      </c>
      <c r="E134" s="7">
        <v>12.583781118903998</v>
      </c>
      <c r="F134" s="7">
        <v>1.399986181909914</v>
      </c>
      <c r="G134" s="7">
        <v>12.661418110070588</v>
      </c>
      <c r="H134" s="7">
        <v>0.99386822309383815</v>
      </c>
      <c r="I134" s="7">
        <v>11.062881118903997</v>
      </c>
      <c r="J134" s="7">
        <v>1.2307811580822079</v>
      </c>
      <c r="K134" s="7">
        <v>11.131134753927505</v>
      </c>
      <c r="L134" s="7">
        <v>0.99386822309383815</v>
      </c>
      <c r="M134" s="33" t="s">
        <v>290</v>
      </c>
      <c r="N134" s="7" t="s">
        <v>303</v>
      </c>
      <c r="O134" s="7" t="s">
        <v>421</v>
      </c>
    </row>
    <row r="135" spans="1:15" ht="15">
      <c r="A135" s="1">
        <v>127</v>
      </c>
      <c r="B135" s="6" t="s">
        <v>28</v>
      </c>
      <c r="C135" s="7" t="s">
        <v>426</v>
      </c>
      <c r="D135" s="7" t="s">
        <v>422</v>
      </c>
      <c r="E135" s="7">
        <v>13.096747172542932</v>
      </c>
      <c r="F135" s="7">
        <v>1.457055307643885</v>
      </c>
      <c r="G135" s="7">
        <v>13.177548962953789</v>
      </c>
      <c r="H135" s="7">
        <v>0.99386822309383815</v>
      </c>
      <c r="I135" s="7">
        <v>11.575847172542931</v>
      </c>
      <c r="J135" s="7">
        <v>1.2878502838161714</v>
      </c>
      <c r="K135" s="7">
        <v>11.647265606810706</v>
      </c>
      <c r="L135" s="7">
        <v>0.99386822309383815</v>
      </c>
      <c r="M135" s="33" t="s">
        <v>290</v>
      </c>
      <c r="N135" s="7" t="s">
        <v>303</v>
      </c>
      <c r="O135" s="7" t="s">
        <v>421</v>
      </c>
    </row>
    <row r="136" spans="1:15" ht="15">
      <c r="A136" s="1">
        <v>128</v>
      </c>
      <c r="B136" s="6" t="s">
        <v>28</v>
      </c>
      <c r="C136" s="7" t="s">
        <v>427</v>
      </c>
      <c r="D136" s="7" t="s">
        <v>422</v>
      </c>
      <c r="E136" s="7">
        <v>13.609713226181867</v>
      </c>
      <c r="F136" s="7">
        <v>1.5141244333778359</v>
      </c>
      <c r="G136" s="7">
        <v>13.69367981583699</v>
      </c>
      <c r="H136" s="7">
        <v>0.99386822309383815</v>
      </c>
      <c r="I136" s="7">
        <v>12.088813226181864</v>
      </c>
      <c r="J136" s="7">
        <v>1.3449194095501442</v>
      </c>
      <c r="K136" s="7">
        <v>12.163396459693907</v>
      </c>
      <c r="L136" s="7">
        <v>0.99386822309383815</v>
      </c>
      <c r="M136" s="33" t="s">
        <v>290</v>
      </c>
      <c r="N136" s="7" t="s">
        <v>303</v>
      </c>
      <c r="O136" s="7" t="s">
        <v>421</v>
      </c>
    </row>
    <row r="137" spans="1:15" ht="15">
      <c r="A137" s="1">
        <v>129</v>
      </c>
      <c r="B137" s="6" t="s">
        <v>43</v>
      </c>
      <c r="C137" s="7" t="s">
        <v>292</v>
      </c>
      <c r="D137" s="7">
        <v>18.690000000000001</v>
      </c>
      <c r="E137" s="7">
        <v>17.216999999999999</v>
      </c>
      <c r="F137" s="7">
        <v>1.7881997982080311</v>
      </c>
      <c r="G137" s="7">
        <v>17.309614308768154</v>
      </c>
      <c r="H137" s="7">
        <v>0.99464954521134286</v>
      </c>
      <c r="I137" s="7">
        <v>15.064</v>
      </c>
      <c r="J137" s="7">
        <v>1.5645839437884652</v>
      </c>
      <c r="K137" s="7">
        <v>15.145032813340507</v>
      </c>
      <c r="L137" s="7">
        <v>0.99464954521134286</v>
      </c>
      <c r="M137" s="7" t="s">
        <v>290</v>
      </c>
      <c r="N137" s="7" t="s">
        <v>303</v>
      </c>
      <c r="O137" s="7" t="s">
        <v>421</v>
      </c>
    </row>
    <row r="138" spans="1:15" ht="15">
      <c r="A138" s="1">
        <v>130</v>
      </c>
      <c r="B138" s="6" t="s">
        <v>43</v>
      </c>
      <c r="C138" s="7" t="s">
        <v>293</v>
      </c>
      <c r="D138" s="7">
        <v>18.413</v>
      </c>
      <c r="E138" s="7">
        <v>17.27</v>
      </c>
      <c r="F138" s="7">
        <v>2.9506282332472149</v>
      </c>
      <c r="G138" s="7">
        <v>17.520248484848484</v>
      </c>
      <c r="H138" s="7">
        <v>0.98571661326236892</v>
      </c>
      <c r="I138" s="7">
        <v>15.31</v>
      </c>
      <c r="J138" s="7">
        <v>2.6157567024328321</v>
      </c>
      <c r="K138" s="7">
        <v>15.531847382920111</v>
      </c>
      <c r="L138" s="7">
        <v>0.98571661326236892</v>
      </c>
      <c r="M138" s="7" t="s">
        <v>290</v>
      </c>
      <c r="N138" s="7" t="s">
        <v>303</v>
      </c>
      <c r="O138" s="7" t="s">
        <v>421</v>
      </c>
    </row>
    <row r="139" spans="1:15" ht="15">
      <c r="A139" s="1">
        <v>131</v>
      </c>
      <c r="B139" s="6" t="s">
        <v>43</v>
      </c>
      <c r="C139" s="7" t="s">
        <v>294</v>
      </c>
      <c r="D139" s="7">
        <v>17.78</v>
      </c>
      <c r="E139" s="7">
        <v>20.242200093219214</v>
      </c>
      <c r="F139" s="7">
        <v>3.9552648863628255</v>
      </c>
      <c r="G139" s="7">
        <v>20.625003877217058</v>
      </c>
      <c r="H139" s="7">
        <v>0.98143982002249708</v>
      </c>
      <c r="I139" s="7">
        <v>16.960520545461144</v>
      </c>
      <c r="J139" s="7">
        <v>3.3140345940147835</v>
      </c>
      <c r="K139" s="7">
        <v>17.281263913942645</v>
      </c>
      <c r="L139" s="7">
        <v>0.98143982002249708</v>
      </c>
      <c r="M139" s="7" t="s">
        <v>290</v>
      </c>
      <c r="N139" s="7" t="s">
        <v>303</v>
      </c>
      <c r="O139" s="7" t="s">
        <v>421</v>
      </c>
    </row>
    <row r="140" spans="1:15" ht="15">
      <c r="A140" s="1">
        <v>132</v>
      </c>
      <c r="B140" s="6" t="s">
        <v>43</v>
      </c>
      <c r="C140" s="7" t="s">
        <v>295</v>
      </c>
      <c r="D140" s="7">
        <v>18.36</v>
      </c>
      <c r="E140" s="7">
        <v>17.491499999999998</v>
      </c>
      <c r="F140" s="7">
        <v>0.57754147551355373</v>
      </c>
      <c r="G140" s="7">
        <v>17.501032152588554</v>
      </c>
      <c r="H140" s="7">
        <v>0.99945533769063188</v>
      </c>
      <c r="I140" s="7">
        <v>15.0383</v>
      </c>
      <c r="J140" s="7">
        <v>0.49654071813253292</v>
      </c>
      <c r="K140" s="7">
        <v>15.046495258855584</v>
      </c>
      <c r="L140" s="7">
        <v>0.99945533769063188</v>
      </c>
      <c r="M140" s="7" t="s">
        <v>290</v>
      </c>
      <c r="N140" s="7" t="s">
        <v>303</v>
      </c>
      <c r="O140" s="7" t="s">
        <v>421</v>
      </c>
    </row>
    <row r="141" spans="1:15" ht="15">
      <c r="A141" s="1">
        <v>133</v>
      </c>
      <c r="B141" s="6" t="s">
        <v>43</v>
      </c>
      <c r="C141" s="7" t="s">
        <v>296</v>
      </c>
      <c r="D141" s="7">
        <v>18.599</v>
      </c>
      <c r="E141" s="7">
        <v>17.852</v>
      </c>
      <c r="F141" s="7">
        <v>2.6326346100721687</v>
      </c>
      <c r="G141" s="7">
        <v>18.045073260869568</v>
      </c>
      <c r="H141" s="7">
        <v>0.98930050002688308</v>
      </c>
      <c r="I141" s="7">
        <v>15.414099999999999</v>
      </c>
      <c r="J141" s="7">
        <v>2.2731174738468241</v>
      </c>
      <c r="K141" s="7">
        <v>15.580806842391306</v>
      </c>
      <c r="L141" s="7">
        <v>0.98930050002688308</v>
      </c>
      <c r="M141" s="7" t="s">
        <v>290</v>
      </c>
      <c r="N141" s="7" t="s">
        <v>303</v>
      </c>
      <c r="O141" s="7" t="s">
        <v>421</v>
      </c>
    </row>
    <row r="142" spans="1:15" ht="15">
      <c r="A142" s="1">
        <v>134</v>
      </c>
      <c r="B142" s="6" t="s">
        <v>43</v>
      </c>
      <c r="C142" s="7" t="s">
        <v>297</v>
      </c>
      <c r="D142" s="7">
        <v>16.660799999999998</v>
      </c>
      <c r="E142" s="7">
        <v>17.850308604999999</v>
      </c>
      <c r="F142" s="7">
        <v>0.64303690741265973</v>
      </c>
      <c r="G142" s="7">
        <v>17.861887183554593</v>
      </c>
      <c r="H142" s="7">
        <v>0.99935177182368196</v>
      </c>
      <c r="I142" s="7">
        <v>15.243332613</v>
      </c>
      <c r="J142" s="7">
        <v>0.54912358542533291</v>
      </c>
      <c r="K142" s="7">
        <v>15.253220180100325</v>
      </c>
      <c r="L142" s="7">
        <v>0.99935177182368196</v>
      </c>
      <c r="M142" s="7" t="s">
        <v>290</v>
      </c>
      <c r="N142" s="7" t="s">
        <v>303</v>
      </c>
      <c r="O142" s="7" t="s">
        <v>421</v>
      </c>
    </row>
    <row r="143" spans="1:15" ht="15">
      <c r="A143" s="1">
        <v>135</v>
      </c>
      <c r="B143" s="6" t="s">
        <v>43</v>
      </c>
      <c r="C143" s="7" t="s">
        <v>298</v>
      </c>
      <c r="D143" s="7" t="s">
        <v>422</v>
      </c>
      <c r="E143" s="7">
        <v>17.871378875035351</v>
      </c>
      <c r="F143" s="7">
        <v>1.1319839273352033</v>
      </c>
      <c r="G143" s="7">
        <v>17.907193261558469</v>
      </c>
      <c r="H143" s="7">
        <v>0.998</v>
      </c>
      <c r="I143" s="7">
        <v>15.264402883035348</v>
      </c>
      <c r="J143" s="7">
        <v>0.96685649410645902</v>
      </c>
      <c r="K143" s="7">
        <v>15.294992868772894</v>
      </c>
      <c r="L143" s="7">
        <v>0.998</v>
      </c>
      <c r="M143" s="7" t="s">
        <v>290</v>
      </c>
      <c r="N143" s="7" t="s">
        <v>303</v>
      </c>
      <c r="O143" s="7" t="s">
        <v>421</v>
      </c>
    </row>
    <row r="144" spans="1:15" ht="15">
      <c r="A144" s="1">
        <v>136</v>
      </c>
      <c r="B144" s="6" t="s">
        <v>43</v>
      </c>
      <c r="C144" s="7" t="s">
        <v>299</v>
      </c>
      <c r="D144" s="7" t="s">
        <v>422</v>
      </c>
      <c r="E144" s="7">
        <v>17.813701828849911</v>
      </c>
      <c r="F144" s="7">
        <v>1.1283306284087598</v>
      </c>
      <c r="G144" s="7">
        <v>17.849400630110132</v>
      </c>
      <c r="H144" s="7">
        <v>0.998</v>
      </c>
      <c r="I144" s="7">
        <v>15.206725836849916</v>
      </c>
      <c r="J144" s="7">
        <v>0.96320319518002684</v>
      </c>
      <c r="K144" s="7">
        <v>15.237200237324565</v>
      </c>
      <c r="L144" s="7">
        <v>0.998</v>
      </c>
      <c r="M144" s="7" t="s">
        <v>290</v>
      </c>
      <c r="N144" s="7" t="s">
        <v>303</v>
      </c>
      <c r="O144" s="7" t="s">
        <v>421</v>
      </c>
    </row>
    <row r="145" spans="1:15" ht="15">
      <c r="A145" s="1">
        <v>137</v>
      </c>
      <c r="B145" s="6" t="s">
        <v>43</v>
      </c>
      <c r="C145" s="7" t="s">
        <v>300</v>
      </c>
      <c r="D145" s="7" t="s">
        <v>422</v>
      </c>
      <c r="E145" s="7">
        <v>17.979994007989163</v>
      </c>
      <c r="F145" s="7">
        <v>1.1388636754301225</v>
      </c>
      <c r="G145" s="7">
        <v>18.016026060109382</v>
      </c>
      <c r="H145" s="7">
        <v>0.998</v>
      </c>
      <c r="I145" s="7">
        <v>15.394512279053588</v>
      </c>
      <c r="J145" s="7">
        <v>0.97509770180049582</v>
      </c>
      <c r="K145" s="7">
        <v>15.425363005063716</v>
      </c>
      <c r="L145" s="7">
        <v>0.998</v>
      </c>
      <c r="M145" s="7" t="s">
        <v>290</v>
      </c>
      <c r="N145" s="7" t="s">
        <v>303</v>
      </c>
      <c r="O145" s="7" t="s">
        <v>421</v>
      </c>
    </row>
    <row r="146" spans="1:15" ht="15">
      <c r="A146" s="1">
        <v>138</v>
      </c>
      <c r="B146" s="6" t="s">
        <v>43</v>
      </c>
      <c r="C146" s="7" t="s">
        <v>301</v>
      </c>
      <c r="D146" s="7" t="s">
        <v>422</v>
      </c>
      <c r="E146" s="7">
        <v>17.685455820809075</v>
      </c>
      <c r="F146" s="7">
        <v>1.1202074488341747</v>
      </c>
      <c r="G146" s="7">
        <v>17.720897616041157</v>
      </c>
      <c r="H146" s="7">
        <v>0.998</v>
      </c>
      <c r="I146" s="7">
        <v>15.099974091873495</v>
      </c>
      <c r="J146" s="7">
        <v>0.95644147520457867</v>
      </c>
      <c r="K146" s="7">
        <v>15.130234560995486</v>
      </c>
      <c r="L146" s="7">
        <v>0.998</v>
      </c>
      <c r="M146" s="7" t="s">
        <v>290</v>
      </c>
      <c r="N146" s="7" t="s">
        <v>303</v>
      </c>
      <c r="O146" s="7" t="s">
        <v>421</v>
      </c>
    </row>
    <row r="147" spans="1:15" ht="15">
      <c r="A147" s="1">
        <v>139</v>
      </c>
      <c r="B147" s="6" t="s">
        <v>43</v>
      </c>
      <c r="C147" s="7" t="s">
        <v>302</v>
      </c>
      <c r="D147" s="7" t="s">
        <v>422</v>
      </c>
      <c r="E147" s="7">
        <v>17.73772410554152</v>
      </c>
      <c r="F147" s="7">
        <v>1.1235181535447758</v>
      </c>
      <c r="G147" s="7">
        <v>17.77327064683519</v>
      </c>
      <c r="H147" s="7">
        <v>0.998</v>
      </c>
      <c r="I147" s="7">
        <v>15.152242376605944</v>
      </c>
      <c r="J147" s="7">
        <v>0.95975217991518302</v>
      </c>
      <c r="K147" s="7">
        <v>15.182607591789523</v>
      </c>
      <c r="L147" s="7">
        <v>0.998</v>
      </c>
      <c r="M147" s="7" t="s">
        <v>290</v>
      </c>
      <c r="N147" s="7" t="s">
        <v>303</v>
      </c>
      <c r="O147" s="7" t="s">
        <v>421</v>
      </c>
    </row>
    <row r="148" spans="1:15" ht="15">
      <c r="A148" s="1">
        <v>140</v>
      </c>
      <c r="B148" s="6" t="s">
        <v>43</v>
      </c>
      <c r="C148" s="7" t="s">
        <v>423</v>
      </c>
      <c r="D148" s="7" t="s">
        <v>422</v>
      </c>
      <c r="E148" s="7">
        <v>17.903207042580622</v>
      </c>
      <c r="F148" s="7">
        <v>1.1339999426829592</v>
      </c>
      <c r="G148" s="7">
        <v>17.939085213006635</v>
      </c>
      <c r="H148" s="7">
        <v>0.998</v>
      </c>
      <c r="I148" s="7">
        <v>15.317725313645045</v>
      </c>
      <c r="J148" s="7">
        <v>0.97023396905333803</v>
      </c>
      <c r="K148" s="7">
        <v>15.348422157960968</v>
      </c>
      <c r="L148" s="7">
        <v>0.998</v>
      </c>
      <c r="M148" s="7" t="s">
        <v>290</v>
      </c>
      <c r="N148" s="7" t="s">
        <v>303</v>
      </c>
      <c r="O148" s="7" t="s">
        <v>421</v>
      </c>
    </row>
    <row r="149" spans="1:15" ht="15">
      <c r="A149" s="1">
        <v>141</v>
      </c>
      <c r="B149" s="6" t="s">
        <v>43</v>
      </c>
      <c r="C149" s="7" t="s">
        <v>424</v>
      </c>
      <c r="D149" s="7" t="s">
        <v>422</v>
      </c>
      <c r="E149" s="7">
        <v>18.190942196876637</v>
      </c>
      <c r="F149" s="7">
        <v>1.15222526106881</v>
      </c>
      <c r="G149" s="7">
        <v>18.227396990858352</v>
      </c>
      <c r="H149" s="7">
        <v>0.998</v>
      </c>
      <c r="I149" s="7">
        <v>15.605460467941056</v>
      </c>
      <c r="J149" s="7">
        <v>0.98845928743921696</v>
      </c>
      <c r="K149" s="7">
        <v>15.63673393581268</v>
      </c>
      <c r="L149" s="7">
        <v>0.998</v>
      </c>
      <c r="M149" s="7" t="s">
        <v>290</v>
      </c>
      <c r="N149" s="7" t="s">
        <v>303</v>
      </c>
      <c r="O149" s="7" t="s">
        <v>421</v>
      </c>
    </row>
    <row r="150" spans="1:15" ht="15">
      <c r="A150" s="1">
        <v>142</v>
      </c>
      <c r="B150" s="6" t="s">
        <v>43</v>
      </c>
      <c r="C150" s="7" t="s">
        <v>425</v>
      </c>
      <c r="D150" s="7" t="s">
        <v>422</v>
      </c>
      <c r="E150" s="7">
        <v>18.455261126137394</v>
      </c>
      <c r="F150" s="7">
        <v>1.1689673816240436</v>
      </c>
      <c r="G150" s="7">
        <v>18.492245617372138</v>
      </c>
      <c r="H150" s="7">
        <v>0.998</v>
      </c>
      <c r="I150" s="7">
        <v>15.869779397201816</v>
      </c>
      <c r="J150" s="7">
        <v>1.0052014079944371</v>
      </c>
      <c r="K150" s="7">
        <v>15.901582562326469</v>
      </c>
      <c r="L150" s="7">
        <v>0.998</v>
      </c>
      <c r="M150" s="7" t="s">
        <v>290</v>
      </c>
      <c r="N150" s="7" t="s">
        <v>303</v>
      </c>
      <c r="O150" s="7" t="s">
        <v>421</v>
      </c>
    </row>
    <row r="151" spans="1:15" ht="15">
      <c r="A151" s="1">
        <v>143</v>
      </c>
      <c r="B151" s="6" t="s">
        <v>43</v>
      </c>
      <c r="C151" s="7" t="s">
        <v>426</v>
      </c>
      <c r="D151" s="7" t="s">
        <v>422</v>
      </c>
      <c r="E151" s="7">
        <v>18.843746160129111</v>
      </c>
      <c r="F151" s="7">
        <v>1.1935742582150684</v>
      </c>
      <c r="G151" s="7">
        <v>18.881509178486084</v>
      </c>
      <c r="H151" s="7">
        <v>0.998</v>
      </c>
      <c r="I151" s="7">
        <v>16.258264431193531</v>
      </c>
      <c r="J151" s="7">
        <v>1.0298082845854748</v>
      </c>
      <c r="K151" s="7">
        <v>16.290846123440414</v>
      </c>
      <c r="L151" s="7">
        <v>0.998</v>
      </c>
      <c r="M151" s="7" t="s">
        <v>290</v>
      </c>
      <c r="N151" s="7" t="s">
        <v>303</v>
      </c>
      <c r="O151" s="7" t="s">
        <v>421</v>
      </c>
    </row>
    <row r="152" spans="1:15" ht="15">
      <c r="A152" s="1">
        <v>144</v>
      </c>
      <c r="B152" s="6" t="s">
        <v>43</v>
      </c>
      <c r="C152" s="7" t="s">
        <v>427</v>
      </c>
      <c r="D152" s="7" t="s">
        <v>422</v>
      </c>
      <c r="E152" s="7">
        <v>19.232231194120828</v>
      </c>
      <c r="F152" s="7">
        <v>1.2181811348060676</v>
      </c>
      <c r="G152" s="7">
        <v>19.27077273960003</v>
      </c>
      <c r="H152" s="7">
        <v>0.998</v>
      </c>
      <c r="I152" s="7">
        <v>16.646749465185248</v>
      </c>
      <c r="J152" s="7">
        <v>1.0544151611764148</v>
      </c>
      <c r="K152" s="7">
        <v>16.680109684554356</v>
      </c>
      <c r="L152" s="7">
        <v>0.998</v>
      </c>
      <c r="M152" s="7" t="s">
        <v>290</v>
      </c>
      <c r="N152" s="7" t="s">
        <v>303</v>
      </c>
      <c r="O152" s="7" t="s">
        <v>421</v>
      </c>
    </row>
    <row r="153" spans="1:15" ht="15">
      <c r="A153" s="1">
        <v>145</v>
      </c>
      <c r="B153" s="6" t="s">
        <v>47</v>
      </c>
      <c r="C153" s="7" t="s">
        <v>292</v>
      </c>
      <c r="D153" s="7">
        <v>0.89800000000000002</v>
      </c>
      <c r="E153" s="7">
        <v>0.89800000000000002</v>
      </c>
      <c r="F153" s="7" t="s">
        <v>422</v>
      </c>
      <c r="G153" s="7">
        <v>0.89800000000000002</v>
      </c>
      <c r="H153" s="7">
        <v>1</v>
      </c>
      <c r="I153" s="7">
        <v>0.89800000000000002</v>
      </c>
      <c r="J153" s="7" t="s">
        <v>422</v>
      </c>
      <c r="K153" s="7">
        <v>0.89800000000000002</v>
      </c>
      <c r="L153" s="7">
        <v>1</v>
      </c>
      <c r="M153" s="7" t="s">
        <v>290</v>
      </c>
      <c r="N153" s="7" t="s">
        <v>303</v>
      </c>
      <c r="O153" s="7" t="s">
        <v>421</v>
      </c>
    </row>
    <row r="154" spans="1:15" ht="15">
      <c r="A154" s="1">
        <v>146</v>
      </c>
      <c r="B154" s="6" t="s">
        <v>47</v>
      </c>
      <c r="C154" s="7" t="s">
        <v>293</v>
      </c>
      <c r="D154" s="7">
        <v>0.48099999999999998</v>
      </c>
      <c r="E154" s="7">
        <v>0.89800000000000002</v>
      </c>
      <c r="F154" s="7">
        <v>5.7995833333334391E-2</v>
      </c>
      <c r="G154" s="7">
        <v>0.8998708333333334</v>
      </c>
      <c r="H154" s="7">
        <v>0.99792099792099787</v>
      </c>
      <c r="I154" s="7">
        <v>0.89800000000000002</v>
      </c>
      <c r="J154" s="7">
        <v>5.7995833333334391E-2</v>
      </c>
      <c r="K154" s="7">
        <v>0.8998708333333334</v>
      </c>
      <c r="L154" s="7">
        <v>0.99792099792099787</v>
      </c>
      <c r="M154" s="7" t="s">
        <v>290</v>
      </c>
      <c r="N154" s="7" t="s">
        <v>303</v>
      </c>
      <c r="O154" s="7" t="s">
        <v>421</v>
      </c>
    </row>
    <row r="155" spans="1:15" ht="15">
      <c r="A155" s="1">
        <v>147</v>
      </c>
      <c r="B155" s="6" t="s">
        <v>47</v>
      </c>
      <c r="C155" s="7" t="s">
        <v>294</v>
      </c>
      <c r="D155" s="7">
        <v>0.36</v>
      </c>
      <c r="E155" s="7">
        <v>0.33800000000000002</v>
      </c>
      <c r="F155" s="7">
        <v>0.11762558627574532</v>
      </c>
      <c r="G155" s="7">
        <v>0.35788235294117648</v>
      </c>
      <c r="H155" s="7">
        <v>0.94444444444444453</v>
      </c>
      <c r="I155" s="7">
        <v>0.33800000000000002</v>
      </c>
      <c r="J155" s="7">
        <v>0.11762558627574532</v>
      </c>
      <c r="K155" s="7">
        <v>0.35788235294117648</v>
      </c>
      <c r="L155" s="7">
        <v>0.94444444444444453</v>
      </c>
      <c r="M155" s="7" t="s">
        <v>290</v>
      </c>
      <c r="N155" s="7" t="s">
        <v>303</v>
      </c>
      <c r="O155" s="7" t="s">
        <v>421</v>
      </c>
    </row>
    <row r="156" spans="1:15" ht="15">
      <c r="A156" s="1">
        <v>148</v>
      </c>
      <c r="B156" s="6" t="s">
        <v>47</v>
      </c>
      <c r="C156" s="7" t="s">
        <v>295</v>
      </c>
      <c r="D156" s="7">
        <v>0.92300000000000004</v>
      </c>
      <c r="E156" s="7">
        <v>0.91300000000000003</v>
      </c>
      <c r="F156" s="7">
        <v>0.13549907748763432</v>
      </c>
      <c r="G156" s="7">
        <v>0.92300000000000004</v>
      </c>
      <c r="H156" s="7">
        <v>0.98916576381365118</v>
      </c>
      <c r="I156" s="7">
        <v>0.91300000000000003</v>
      </c>
      <c r="J156" s="7">
        <v>0.13549907748763432</v>
      </c>
      <c r="K156" s="7">
        <v>0.92300000000000004</v>
      </c>
      <c r="L156" s="7">
        <v>0.98916576381365118</v>
      </c>
      <c r="M156" s="7" t="s">
        <v>290</v>
      </c>
      <c r="N156" s="7" t="s">
        <v>303</v>
      </c>
      <c r="O156" s="7" t="s">
        <v>421</v>
      </c>
    </row>
    <row r="157" spans="1:15" ht="15">
      <c r="A157" s="1">
        <v>149</v>
      </c>
      <c r="B157" s="6" t="s">
        <v>47</v>
      </c>
      <c r="C157" s="7" t="s">
        <v>296</v>
      </c>
      <c r="D157" s="7">
        <v>0.79</v>
      </c>
      <c r="E157" s="7">
        <v>0.79</v>
      </c>
      <c r="F157" s="7" t="s">
        <v>422</v>
      </c>
      <c r="G157" s="7">
        <v>0.79</v>
      </c>
      <c r="H157" s="7">
        <v>1</v>
      </c>
      <c r="I157" s="7">
        <v>0.79</v>
      </c>
      <c r="J157" s="7" t="s">
        <v>422</v>
      </c>
      <c r="K157" s="7">
        <v>0.79</v>
      </c>
      <c r="L157" s="7">
        <v>1</v>
      </c>
      <c r="M157" s="7" t="s">
        <v>290</v>
      </c>
      <c r="N157" s="7" t="s">
        <v>303</v>
      </c>
      <c r="O157" s="7" t="s">
        <v>421</v>
      </c>
    </row>
    <row r="158" spans="1:15" ht="15">
      <c r="A158" s="1">
        <v>150</v>
      </c>
      <c r="B158" s="6" t="s">
        <v>47</v>
      </c>
      <c r="C158" s="7" t="s">
        <v>297</v>
      </c>
      <c r="D158" s="7">
        <v>1.0278</v>
      </c>
      <c r="E158" s="7">
        <v>1.0278</v>
      </c>
      <c r="F158" s="7" t="s">
        <v>422</v>
      </c>
      <c r="G158" s="7">
        <v>1.0278</v>
      </c>
      <c r="H158" s="7">
        <v>1</v>
      </c>
      <c r="I158" s="7">
        <v>1.0278</v>
      </c>
      <c r="J158" s="7" t="s">
        <v>422</v>
      </c>
      <c r="K158" s="7">
        <v>1.0278</v>
      </c>
      <c r="L158" s="7">
        <v>1</v>
      </c>
      <c r="M158" s="7" t="s">
        <v>290</v>
      </c>
      <c r="N158" s="7" t="s">
        <v>303</v>
      </c>
      <c r="O158" s="7" t="s">
        <v>421</v>
      </c>
    </row>
    <row r="159" spans="1:15" ht="15">
      <c r="A159" s="1">
        <v>151</v>
      </c>
      <c r="B159" s="6" t="s">
        <v>47</v>
      </c>
      <c r="C159" s="7" t="s">
        <v>298</v>
      </c>
      <c r="D159" s="7" t="s">
        <v>422</v>
      </c>
      <c r="E159" s="7">
        <v>0.9437574705691858</v>
      </c>
      <c r="F159" s="7">
        <v>0.14380964431931975</v>
      </c>
      <c r="G159" s="7">
        <v>0.95465144270272639</v>
      </c>
      <c r="H159" s="7">
        <v>0.98858853436318228</v>
      </c>
      <c r="I159" s="7">
        <v>0.9437574705691858</v>
      </c>
      <c r="J159" s="7">
        <v>0.14380964431931975</v>
      </c>
      <c r="K159" s="7">
        <v>0.95465144270272639</v>
      </c>
      <c r="L159" s="7">
        <v>0.98858853436318228</v>
      </c>
      <c r="M159" s="7" t="s">
        <v>290</v>
      </c>
      <c r="N159" s="7" t="s">
        <v>303</v>
      </c>
      <c r="O159" s="7" t="s">
        <v>421</v>
      </c>
    </row>
    <row r="160" spans="1:15" ht="15">
      <c r="A160" s="1">
        <v>152</v>
      </c>
      <c r="B160" s="6" t="s">
        <v>47</v>
      </c>
      <c r="C160" s="7" t="s">
        <v>299</v>
      </c>
      <c r="D160" s="7" t="s">
        <v>422</v>
      </c>
      <c r="E160" s="7">
        <v>0.86717675898611779</v>
      </c>
      <c r="F160" s="7">
        <v>0.13214028514821929</v>
      </c>
      <c r="G160" s="7">
        <v>0.87718674538818708</v>
      </c>
      <c r="H160" s="7">
        <v>0.98858853436318228</v>
      </c>
      <c r="I160" s="7">
        <v>0.86717675898611779</v>
      </c>
      <c r="J160" s="7">
        <v>0.13214028514821929</v>
      </c>
      <c r="K160" s="7">
        <v>0.87718674538818708</v>
      </c>
      <c r="L160" s="7">
        <v>0.98858853436318228</v>
      </c>
      <c r="M160" s="7" t="s">
        <v>290</v>
      </c>
      <c r="N160" s="7" t="s">
        <v>303</v>
      </c>
      <c r="O160" s="7" t="s">
        <v>421</v>
      </c>
    </row>
    <row r="161" spans="1:15" ht="15">
      <c r="A161" s="1">
        <v>153</v>
      </c>
      <c r="B161" s="6" t="s">
        <v>47</v>
      </c>
      <c r="C161" s="7" t="s">
        <v>300</v>
      </c>
      <c r="D161" s="7" t="s">
        <v>422</v>
      </c>
      <c r="E161" s="7">
        <v>0.79767117246005159</v>
      </c>
      <c r="F161" s="7">
        <v>0.12154903264084445</v>
      </c>
      <c r="G161" s="7">
        <v>0.80687884264598142</v>
      </c>
      <c r="H161" s="7">
        <v>0.98858853436318228</v>
      </c>
      <c r="I161" s="7">
        <v>0.79767117246005159</v>
      </c>
      <c r="J161" s="7">
        <v>0.12154903264084445</v>
      </c>
      <c r="K161" s="7">
        <v>0.80687884264598142</v>
      </c>
      <c r="L161" s="7">
        <v>0.98858853436318228</v>
      </c>
      <c r="M161" s="7" t="s">
        <v>290</v>
      </c>
      <c r="N161" s="7" t="s">
        <v>303</v>
      </c>
      <c r="O161" s="7" t="s">
        <v>421</v>
      </c>
    </row>
    <row r="162" spans="1:15" ht="15">
      <c r="A162" s="1">
        <v>154</v>
      </c>
      <c r="B162" s="6" t="s">
        <v>47</v>
      </c>
      <c r="C162" s="7" t="s">
        <v>301</v>
      </c>
      <c r="D162" s="7" t="s">
        <v>422</v>
      </c>
      <c r="E162" s="7">
        <v>0.73437772230675258</v>
      </c>
      <c r="F162" s="7">
        <v>0.11190438469035068</v>
      </c>
      <c r="G162" s="7">
        <v>0.74285478414921702</v>
      </c>
      <c r="H162" s="7">
        <v>0.98858853436318228</v>
      </c>
      <c r="I162" s="7">
        <v>0.73437772230675258</v>
      </c>
      <c r="J162" s="7">
        <v>0.11190438469035068</v>
      </c>
      <c r="K162" s="7">
        <v>0.74285478414921702</v>
      </c>
      <c r="L162" s="7">
        <v>0.98858853436318228</v>
      </c>
      <c r="M162" s="7" t="s">
        <v>290</v>
      </c>
      <c r="N162" s="7" t="s">
        <v>303</v>
      </c>
      <c r="O162" s="7" t="s">
        <v>421</v>
      </c>
    </row>
    <row r="163" spans="1:15" ht="15">
      <c r="A163" s="1">
        <v>155</v>
      </c>
      <c r="B163" s="6" t="s">
        <v>47</v>
      </c>
      <c r="C163" s="7" t="s">
        <v>302</v>
      </c>
      <c r="D163" s="7" t="s">
        <v>422</v>
      </c>
      <c r="E163" s="7">
        <v>0.69531199727045601</v>
      </c>
      <c r="F163" s="7">
        <v>0.10595155443708897</v>
      </c>
      <c r="G163" s="7">
        <v>0.7033381160123956</v>
      </c>
      <c r="H163" s="7">
        <v>0.98858853436318228</v>
      </c>
      <c r="I163" s="7">
        <v>0.69531199727045601</v>
      </c>
      <c r="J163" s="7">
        <v>0.10595155443708897</v>
      </c>
      <c r="K163" s="7">
        <v>0.7033381160123956</v>
      </c>
      <c r="L163" s="7">
        <v>0.98858853436318228</v>
      </c>
      <c r="M163" s="7" t="s">
        <v>290</v>
      </c>
      <c r="N163" s="7" t="s">
        <v>303</v>
      </c>
      <c r="O163" s="7" t="s">
        <v>421</v>
      </c>
    </row>
    <row r="164" spans="1:15" ht="15">
      <c r="A164" s="1">
        <v>156</v>
      </c>
      <c r="B164" s="6" t="s">
        <v>47</v>
      </c>
      <c r="C164" s="7" t="s">
        <v>423</v>
      </c>
      <c r="D164" s="7" t="s">
        <v>422</v>
      </c>
      <c r="E164" s="7">
        <v>0.72963258893994321</v>
      </c>
      <c r="F164" s="7">
        <v>0.11118132186646969</v>
      </c>
      <c r="G164" s="7">
        <v>0.73805487680468562</v>
      </c>
      <c r="H164" s="7">
        <v>0.98858853436318228</v>
      </c>
      <c r="I164" s="7">
        <v>0.72963258893994321</v>
      </c>
      <c r="J164" s="7">
        <v>0.11118132186646969</v>
      </c>
      <c r="K164" s="7">
        <v>0.73805487680468562</v>
      </c>
      <c r="L164" s="7">
        <v>0.98858853436318228</v>
      </c>
      <c r="M164" s="7" t="s">
        <v>290</v>
      </c>
      <c r="N164" s="7" t="s">
        <v>303</v>
      </c>
      <c r="O164" s="7" t="s">
        <v>421</v>
      </c>
    </row>
    <row r="165" spans="1:15" ht="15">
      <c r="A165" s="1">
        <v>157</v>
      </c>
      <c r="B165" s="6" t="s">
        <v>47</v>
      </c>
      <c r="C165" s="7" t="s">
        <v>424</v>
      </c>
      <c r="D165" s="7" t="s">
        <v>422</v>
      </c>
      <c r="E165" s="7">
        <v>0.78035470687540298</v>
      </c>
      <c r="F165" s="7">
        <v>0.11891035179936252</v>
      </c>
      <c r="G165" s="7">
        <v>0.78936248980278023</v>
      </c>
      <c r="H165" s="7">
        <v>0.98858853436318228</v>
      </c>
      <c r="I165" s="7">
        <v>0.78035470687540298</v>
      </c>
      <c r="J165" s="7">
        <v>0.11891035179936252</v>
      </c>
      <c r="K165" s="7">
        <v>0.78936248980278023</v>
      </c>
      <c r="L165" s="7">
        <v>0.98858853436318228</v>
      </c>
      <c r="M165" s="7" t="s">
        <v>290</v>
      </c>
      <c r="N165" s="7" t="s">
        <v>303</v>
      </c>
      <c r="O165" s="7" t="s">
        <v>421</v>
      </c>
    </row>
    <row r="166" spans="1:15" ht="15">
      <c r="A166" s="1">
        <v>158</v>
      </c>
      <c r="B166" s="6" t="s">
        <v>47</v>
      </c>
      <c r="C166" s="7" t="s">
        <v>425</v>
      </c>
      <c r="D166" s="7" t="s">
        <v>422</v>
      </c>
      <c r="E166" s="7">
        <v>0.82824899121173146</v>
      </c>
      <c r="F166" s="7">
        <v>0.12620847680512531</v>
      </c>
      <c r="G166" s="7">
        <v>0.83780962698021122</v>
      </c>
      <c r="H166" s="7">
        <v>0.98858853436318228</v>
      </c>
      <c r="I166" s="7">
        <v>0.82824899121173146</v>
      </c>
      <c r="J166" s="7">
        <v>0.12620847680512531</v>
      </c>
      <c r="K166" s="7">
        <v>0.83780962698021122</v>
      </c>
      <c r="L166" s="7">
        <v>0.98858853436318228</v>
      </c>
      <c r="M166" s="7" t="s">
        <v>290</v>
      </c>
      <c r="N166" s="7" t="s">
        <v>303</v>
      </c>
      <c r="O166" s="7" t="s">
        <v>421</v>
      </c>
    </row>
    <row r="167" spans="1:15" ht="15">
      <c r="A167" s="1">
        <v>159</v>
      </c>
      <c r="B167" s="6" t="s">
        <v>47</v>
      </c>
      <c r="C167" s="7" t="s">
        <v>426</v>
      </c>
      <c r="D167" s="7" t="s">
        <v>422</v>
      </c>
      <c r="E167" s="7">
        <v>0.88498643844424829</v>
      </c>
      <c r="F167" s="7">
        <v>0.13485412185752776</v>
      </c>
      <c r="G167" s="7">
        <v>0.89520200536649841</v>
      </c>
      <c r="H167" s="7">
        <v>0.98858853436318228</v>
      </c>
      <c r="I167" s="7">
        <v>0.88498643844424829</v>
      </c>
      <c r="J167" s="7">
        <v>0.13485412185752776</v>
      </c>
      <c r="K167" s="7">
        <v>0.89520200536649841</v>
      </c>
      <c r="L167" s="7">
        <v>0.98858853436318228</v>
      </c>
      <c r="M167" s="7" t="s">
        <v>290</v>
      </c>
      <c r="N167" s="7" t="s">
        <v>303</v>
      </c>
      <c r="O167" s="7" t="s">
        <v>421</v>
      </c>
    </row>
    <row r="168" spans="1:15" ht="15">
      <c r="A168" s="1">
        <v>160</v>
      </c>
      <c r="B168" s="6" t="s">
        <v>47</v>
      </c>
      <c r="C168" s="7" t="s">
        <v>427</v>
      </c>
      <c r="D168" s="7" t="s">
        <v>422</v>
      </c>
      <c r="E168" s="7">
        <v>0.94172388567676513</v>
      </c>
      <c r="F168" s="7">
        <v>0.14349976690993027</v>
      </c>
      <c r="G168" s="7">
        <v>0.9525943837527856</v>
      </c>
      <c r="H168" s="7">
        <v>0.98858853436318228</v>
      </c>
      <c r="I168" s="7">
        <v>0.94172388567676513</v>
      </c>
      <c r="J168" s="7">
        <v>0.14349976690993027</v>
      </c>
      <c r="K168" s="7">
        <v>0.9525943837527856</v>
      </c>
      <c r="L168" s="7">
        <v>0.98858853436318228</v>
      </c>
      <c r="M168" s="7" t="s">
        <v>290</v>
      </c>
      <c r="N168" s="7" t="s">
        <v>303</v>
      </c>
      <c r="O168" s="7" t="s">
        <v>421</v>
      </c>
    </row>
    <row r="169" spans="1:15" ht="15">
      <c r="A169" s="1">
        <v>161</v>
      </c>
      <c r="B169" s="6" t="s">
        <v>63</v>
      </c>
      <c r="C169" s="7" t="s">
        <v>292</v>
      </c>
      <c r="D169" s="7">
        <v>8.8420000000000005</v>
      </c>
      <c r="E169" s="7">
        <v>8.7840000000000007</v>
      </c>
      <c r="F169" s="7">
        <v>1.011092478460796</v>
      </c>
      <c r="G169" s="7">
        <v>8.8420000000000005</v>
      </c>
      <c r="H169" s="7">
        <v>0.99344039809997742</v>
      </c>
      <c r="I169" s="7">
        <v>8.7840000000000007</v>
      </c>
      <c r="J169" s="7">
        <v>1.011092478460796</v>
      </c>
      <c r="K169" s="7">
        <v>8.8420000000000005</v>
      </c>
      <c r="L169" s="7">
        <v>0.99344039809997742</v>
      </c>
      <c r="M169" s="7" t="s">
        <v>290</v>
      </c>
      <c r="N169" s="7" t="s">
        <v>303</v>
      </c>
      <c r="O169" s="7" t="s">
        <v>421</v>
      </c>
    </row>
    <row r="170" spans="1:15" ht="15">
      <c r="A170" s="1">
        <v>162</v>
      </c>
      <c r="B170" s="6" t="s">
        <v>63</v>
      </c>
      <c r="C170" s="7" t="s">
        <v>293</v>
      </c>
      <c r="D170" s="7">
        <v>7.851</v>
      </c>
      <c r="E170" s="7">
        <v>8.7840000000000007</v>
      </c>
      <c r="F170" s="7">
        <v>0.57899589159908504</v>
      </c>
      <c r="G170" s="7">
        <v>8.8030615266785812</v>
      </c>
      <c r="H170" s="7">
        <v>0.99783467074258048</v>
      </c>
      <c r="I170" s="7">
        <v>8.7840000000000007</v>
      </c>
      <c r="J170" s="7">
        <v>0.57899589159908504</v>
      </c>
      <c r="K170" s="7">
        <v>8.8030615266785812</v>
      </c>
      <c r="L170" s="7">
        <v>0.99783467074258048</v>
      </c>
      <c r="M170" s="7" t="s">
        <v>290</v>
      </c>
      <c r="N170" s="7" t="s">
        <v>303</v>
      </c>
      <c r="O170" s="7" t="s">
        <v>421</v>
      </c>
    </row>
    <row r="171" spans="1:15" ht="15">
      <c r="A171" s="1">
        <v>163</v>
      </c>
      <c r="B171" s="6" t="s">
        <v>63</v>
      </c>
      <c r="C171" s="7" t="s">
        <v>294</v>
      </c>
      <c r="D171" s="7">
        <v>7.91</v>
      </c>
      <c r="E171" s="7">
        <v>7.88</v>
      </c>
      <c r="F171" s="7">
        <v>0.68825867230279114</v>
      </c>
      <c r="G171" s="7">
        <v>7.91</v>
      </c>
      <c r="H171" s="7">
        <v>0.99620733249051829</v>
      </c>
      <c r="I171" s="7">
        <v>7.88</v>
      </c>
      <c r="J171" s="7">
        <v>0.68825867230279114</v>
      </c>
      <c r="K171" s="7">
        <v>7.91</v>
      </c>
      <c r="L171" s="7">
        <v>0.99620733249051829</v>
      </c>
      <c r="M171" s="7" t="s">
        <v>290</v>
      </c>
      <c r="N171" s="7" t="s">
        <v>303</v>
      </c>
      <c r="O171" s="7" t="s">
        <v>421</v>
      </c>
    </row>
    <row r="172" spans="1:15" ht="15">
      <c r="A172" s="1">
        <v>164</v>
      </c>
      <c r="B172" s="6" t="s">
        <v>63</v>
      </c>
      <c r="C172" s="7" t="s">
        <v>295</v>
      </c>
      <c r="D172" s="7">
        <v>9.3059999999999992</v>
      </c>
      <c r="E172" s="7">
        <v>9.2769999999999992</v>
      </c>
      <c r="F172" s="7">
        <v>0.7341028538290767</v>
      </c>
      <c r="G172" s="7">
        <v>9.3059999999999992</v>
      </c>
      <c r="H172" s="7">
        <v>0.99688373092628413</v>
      </c>
      <c r="I172" s="7">
        <v>9.2769999999999992</v>
      </c>
      <c r="J172" s="7">
        <v>0.7341028538290767</v>
      </c>
      <c r="K172" s="7">
        <v>9.3059999999999992</v>
      </c>
      <c r="L172" s="7">
        <v>0.99688373092628413</v>
      </c>
      <c r="M172" s="7" t="s">
        <v>290</v>
      </c>
      <c r="N172" s="7" t="s">
        <v>303</v>
      </c>
      <c r="O172" s="7" t="s">
        <v>421</v>
      </c>
    </row>
    <row r="173" spans="1:15" ht="15">
      <c r="A173" s="1">
        <v>165</v>
      </c>
      <c r="B173" s="6" t="s">
        <v>63</v>
      </c>
      <c r="C173" s="7" t="s">
        <v>296</v>
      </c>
      <c r="D173" s="7">
        <v>8.3030000000000008</v>
      </c>
      <c r="E173" s="7">
        <v>8.1920000000000002</v>
      </c>
      <c r="F173" s="7">
        <v>1.3531241628172981</v>
      </c>
      <c r="G173" s="7">
        <v>8.3030000000000008</v>
      </c>
      <c r="H173" s="7">
        <v>0.98663133807057679</v>
      </c>
      <c r="I173" s="7">
        <v>8.1920000000000002</v>
      </c>
      <c r="J173" s="7">
        <v>1.3531241628172981</v>
      </c>
      <c r="K173" s="7">
        <v>8.3030000000000008</v>
      </c>
      <c r="L173" s="7">
        <v>0.98663133807057679</v>
      </c>
      <c r="M173" s="7" t="s">
        <v>290</v>
      </c>
      <c r="N173" s="7" t="s">
        <v>303</v>
      </c>
      <c r="O173" s="7" t="s">
        <v>421</v>
      </c>
    </row>
    <row r="174" spans="1:15" ht="15">
      <c r="A174" s="1">
        <v>166</v>
      </c>
      <c r="B174" s="6" t="s">
        <v>63</v>
      </c>
      <c r="C174" s="7" t="s">
        <v>297</v>
      </c>
      <c r="D174" s="7">
        <v>7.3627000000000002</v>
      </c>
      <c r="E174" s="7">
        <v>7.2990000000000004</v>
      </c>
      <c r="F174" s="7">
        <v>0.96641103573996845</v>
      </c>
      <c r="G174" s="7">
        <v>7.3627000000000002</v>
      </c>
      <c r="H174" s="7">
        <v>0.99134828255938723</v>
      </c>
      <c r="I174" s="7">
        <v>7.2990000000000004</v>
      </c>
      <c r="J174" s="7">
        <v>0.96641103573996845</v>
      </c>
      <c r="K174" s="7">
        <v>7.3627000000000002</v>
      </c>
      <c r="L174" s="7">
        <v>0.99134828255938723</v>
      </c>
      <c r="M174" s="7" t="s">
        <v>290</v>
      </c>
      <c r="N174" s="7" t="s">
        <v>303</v>
      </c>
      <c r="O174" s="7" t="s">
        <v>421</v>
      </c>
    </row>
    <row r="175" spans="1:15" ht="15">
      <c r="A175" s="1">
        <v>167</v>
      </c>
      <c r="B175" s="6" t="s">
        <v>63</v>
      </c>
      <c r="C175" s="7" t="s">
        <v>298</v>
      </c>
      <c r="D175" s="7" t="s">
        <v>422</v>
      </c>
      <c r="E175" s="7">
        <v>7.3371925266048708</v>
      </c>
      <c r="F175" s="7">
        <v>0.82590085888538056</v>
      </c>
      <c r="G175" s="7">
        <v>7.3835294000345106</v>
      </c>
      <c r="H175" s="7">
        <v>0.99372429214822067</v>
      </c>
      <c r="I175" s="7">
        <v>7.3371925266048708</v>
      </c>
      <c r="J175" s="7">
        <v>0.82590085888538056</v>
      </c>
      <c r="K175" s="7">
        <v>7.3835294000345106</v>
      </c>
      <c r="L175" s="7">
        <v>0.99372429214822067</v>
      </c>
      <c r="M175" s="7" t="s">
        <v>290</v>
      </c>
      <c r="N175" s="7" t="s">
        <v>303</v>
      </c>
      <c r="O175" s="7" t="s">
        <v>421</v>
      </c>
    </row>
    <row r="176" spans="1:15" ht="15">
      <c r="A176" s="1">
        <v>168</v>
      </c>
      <c r="B176" s="6" t="s">
        <v>63</v>
      </c>
      <c r="C176" s="7" t="s">
        <v>299</v>
      </c>
      <c r="D176" s="7" t="s">
        <v>422</v>
      </c>
      <c r="E176" s="7">
        <v>7.2650254842462614</v>
      </c>
      <c r="F176" s="7">
        <v>0.81777747626306807</v>
      </c>
      <c r="G176" s="7">
        <v>7.3109065981881356</v>
      </c>
      <c r="H176" s="7">
        <v>0.99372429214822067</v>
      </c>
      <c r="I176" s="7">
        <v>7.2650254842462614</v>
      </c>
      <c r="J176" s="7">
        <v>0.81777747626306807</v>
      </c>
      <c r="K176" s="7">
        <v>7.3109065981881356</v>
      </c>
      <c r="L176" s="7">
        <v>0.99372429214822067</v>
      </c>
      <c r="M176" s="7" t="s">
        <v>290</v>
      </c>
      <c r="N176" s="7" t="s">
        <v>303</v>
      </c>
      <c r="O176" s="7" t="s">
        <v>421</v>
      </c>
    </row>
    <row r="177" spans="1:15" ht="15">
      <c r="A177" s="1">
        <v>169</v>
      </c>
      <c r="B177" s="6" t="s">
        <v>63</v>
      </c>
      <c r="C177" s="7" t="s">
        <v>300</v>
      </c>
      <c r="D177" s="7" t="s">
        <v>422</v>
      </c>
      <c r="E177" s="7">
        <v>7.2928576837775561</v>
      </c>
      <c r="F177" s="7">
        <v>0.82091036904381764</v>
      </c>
      <c r="G177" s="7">
        <v>7.3389145675526839</v>
      </c>
      <c r="H177" s="7">
        <v>0.99372429214822067</v>
      </c>
      <c r="I177" s="7">
        <v>7.2928576837775561</v>
      </c>
      <c r="J177" s="7">
        <v>0.82091036904381764</v>
      </c>
      <c r="K177" s="7">
        <v>7.3389145675526839</v>
      </c>
      <c r="L177" s="7">
        <v>0.99372429214822067</v>
      </c>
      <c r="M177" s="7" t="s">
        <v>290</v>
      </c>
      <c r="N177" s="7" t="s">
        <v>303</v>
      </c>
      <c r="O177" s="7" t="s">
        <v>421</v>
      </c>
    </row>
    <row r="178" spans="1:15" ht="15">
      <c r="A178" s="1">
        <v>170</v>
      </c>
      <c r="B178" s="6" t="s">
        <v>63</v>
      </c>
      <c r="C178" s="7" t="s">
        <v>301</v>
      </c>
      <c r="D178" s="7" t="s">
        <v>422</v>
      </c>
      <c r="E178" s="7">
        <v>7.2016628638434081</v>
      </c>
      <c r="F178" s="7">
        <v>0.81064515113705349</v>
      </c>
      <c r="G178" s="7">
        <v>7.2471438212252455</v>
      </c>
      <c r="H178" s="7">
        <v>0.99372429214822067</v>
      </c>
      <c r="I178" s="7">
        <v>7.2016628638434081</v>
      </c>
      <c r="J178" s="7">
        <v>0.81064515113705349</v>
      </c>
      <c r="K178" s="7">
        <v>7.2471438212252455</v>
      </c>
      <c r="L178" s="7">
        <v>0.99372429214822067</v>
      </c>
      <c r="M178" s="7" t="s">
        <v>290</v>
      </c>
      <c r="N178" s="7" t="s">
        <v>303</v>
      </c>
      <c r="O178" s="7" t="s">
        <v>421</v>
      </c>
    </row>
    <row r="179" spans="1:15" ht="15">
      <c r="A179" s="1">
        <v>171</v>
      </c>
      <c r="B179" s="6" t="s">
        <v>63</v>
      </c>
      <c r="C179" s="7" t="s">
        <v>302</v>
      </c>
      <c r="D179" s="7" t="s">
        <v>422</v>
      </c>
      <c r="E179" s="7">
        <v>7.2221259822272703</v>
      </c>
      <c r="F179" s="7">
        <v>0.81294855356071838</v>
      </c>
      <c r="G179" s="7">
        <v>7.2677361711814141</v>
      </c>
      <c r="H179" s="7">
        <v>0.99372429214822067</v>
      </c>
      <c r="I179" s="7">
        <v>7.2221259822272703</v>
      </c>
      <c r="J179" s="7">
        <v>0.81294855356071838</v>
      </c>
      <c r="K179" s="7">
        <v>7.2677361711814141</v>
      </c>
      <c r="L179" s="7">
        <v>0.99372429214822067</v>
      </c>
      <c r="M179" s="7" t="s">
        <v>290</v>
      </c>
      <c r="N179" s="7" t="s">
        <v>303</v>
      </c>
      <c r="O179" s="7" t="s">
        <v>421</v>
      </c>
    </row>
    <row r="180" spans="1:15" ht="15">
      <c r="A180" s="1">
        <v>172</v>
      </c>
      <c r="B180" s="6" t="s">
        <v>63</v>
      </c>
      <c r="C180" s="7" t="s">
        <v>423</v>
      </c>
      <c r="D180" s="7" t="s">
        <v>422</v>
      </c>
      <c r="E180" s="7">
        <v>7.28491997929207</v>
      </c>
      <c r="F180" s="7">
        <v>0.82001687239256116</v>
      </c>
      <c r="G180" s="7">
        <v>7.3309267337559207</v>
      </c>
      <c r="H180" s="7">
        <v>0.99372429214822067</v>
      </c>
      <c r="I180" s="7">
        <v>7.28491997929207</v>
      </c>
      <c r="J180" s="7">
        <v>0.82001687239256116</v>
      </c>
      <c r="K180" s="7">
        <v>7.3309267337559207</v>
      </c>
      <c r="L180" s="7">
        <v>0.99372429214822067</v>
      </c>
      <c r="M180" s="7" t="s">
        <v>290</v>
      </c>
      <c r="N180" s="7" t="s">
        <v>303</v>
      </c>
      <c r="O180" s="7" t="s">
        <v>421</v>
      </c>
    </row>
    <row r="181" spans="1:15" ht="15">
      <c r="A181" s="1">
        <v>173</v>
      </c>
      <c r="B181" s="6" t="s">
        <v>63</v>
      </c>
      <c r="C181" s="7" t="s">
        <v>424</v>
      </c>
      <c r="D181" s="7" t="s">
        <v>422</v>
      </c>
      <c r="E181" s="7">
        <v>7.3894354849847046</v>
      </c>
      <c r="F181" s="7">
        <v>0.83178151474117346</v>
      </c>
      <c r="G181" s="7">
        <v>7.4361022905159295</v>
      </c>
      <c r="H181" s="7">
        <v>0.99372429214822067</v>
      </c>
      <c r="I181" s="7">
        <v>7.3894354849847046</v>
      </c>
      <c r="J181" s="7">
        <v>0.83178151474117346</v>
      </c>
      <c r="K181" s="7">
        <v>7.4361022905159295</v>
      </c>
      <c r="L181" s="7">
        <v>0.99372429214822067</v>
      </c>
      <c r="M181" s="7" t="s">
        <v>290</v>
      </c>
      <c r="N181" s="7" t="s">
        <v>303</v>
      </c>
      <c r="O181" s="7" t="s">
        <v>421</v>
      </c>
    </row>
    <row r="182" spans="1:15" ht="15">
      <c r="A182" s="1">
        <v>174</v>
      </c>
      <c r="B182" s="6" t="s">
        <v>63</v>
      </c>
      <c r="C182" s="7" t="s">
        <v>425</v>
      </c>
      <c r="D182" s="7" t="s">
        <v>422</v>
      </c>
      <c r="E182" s="7">
        <v>7.4864471208551313</v>
      </c>
      <c r="F182" s="7">
        <v>0.84270149443323472</v>
      </c>
      <c r="G182" s="7">
        <v>7.5337265879563278</v>
      </c>
      <c r="H182" s="7">
        <v>0.99372429214822067</v>
      </c>
      <c r="I182" s="7">
        <v>7.4864471208551313</v>
      </c>
      <c r="J182" s="7">
        <v>0.84270149443323472</v>
      </c>
      <c r="K182" s="7">
        <v>7.5337265879563278</v>
      </c>
      <c r="L182" s="7">
        <v>0.99372429214822067</v>
      </c>
      <c r="M182" s="7" t="s">
        <v>290</v>
      </c>
      <c r="N182" s="7" t="s">
        <v>303</v>
      </c>
      <c r="O182" s="7" t="s">
        <v>421</v>
      </c>
    </row>
    <row r="183" spans="1:15" ht="15">
      <c r="A183" s="1">
        <v>175</v>
      </c>
      <c r="B183" s="6" t="s">
        <v>63</v>
      </c>
      <c r="C183" s="7" t="s">
        <v>426</v>
      </c>
      <c r="D183" s="7" t="s">
        <v>422</v>
      </c>
      <c r="E183" s="7">
        <v>7.6237039698987337</v>
      </c>
      <c r="F183" s="7">
        <v>0.8581516205001104</v>
      </c>
      <c r="G183" s="7">
        <v>7.6718502608182257</v>
      </c>
      <c r="H183" s="7">
        <v>0.99372429214822067</v>
      </c>
      <c r="I183" s="7">
        <v>7.6237039698987337</v>
      </c>
      <c r="J183" s="7">
        <v>0.8581516205001104</v>
      </c>
      <c r="K183" s="7">
        <v>7.6718502608182257</v>
      </c>
      <c r="L183" s="7">
        <v>0.99372429214822067</v>
      </c>
      <c r="M183" s="7" t="s">
        <v>290</v>
      </c>
      <c r="N183" s="7" t="s">
        <v>303</v>
      </c>
      <c r="O183" s="7" t="s">
        <v>421</v>
      </c>
    </row>
    <row r="184" spans="1:15" ht="15">
      <c r="A184" s="1">
        <v>176</v>
      </c>
      <c r="B184" s="6" t="s">
        <v>63</v>
      </c>
      <c r="C184" s="7" t="s">
        <v>427</v>
      </c>
      <c r="D184" s="7" t="s">
        <v>422</v>
      </c>
      <c r="E184" s="7">
        <v>7.760960818942336</v>
      </c>
      <c r="F184" s="7">
        <v>0.87360174656699385</v>
      </c>
      <c r="G184" s="7">
        <v>7.8099739336801246</v>
      </c>
      <c r="H184" s="7">
        <v>0.99372429214822067</v>
      </c>
      <c r="I184" s="7">
        <v>7.760960818942336</v>
      </c>
      <c r="J184" s="7">
        <v>0.87360174656699385</v>
      </c>
      <c r="K184" s="7">
        <v>7.8099739336801246</v>
      </c>
      <c r="L184" s="7">
        <v>0.99372429214822067</v>
      </c>
      <c r="M184" s="7" t="s">
        <v>290</v>
      </c>
      <c r="N184" s="7" t="s">
        <v>303</v>
      </c>
      <c r="O184" s="7" t="s">
        <v>421</v>
      </c>
    </row>
    <row r="185" spans="1:15" ht="15">
      <c r="A185" s="1">
        <v>177</v>
      </c>
      <c r="B185" s="6" t="s">
        <v>226</v>
      </c>
      <c r="C185" s="7" t="s">
        <v>292</v>
      </c>
      <c r="D185" s="7">
        <v>8.6379999999999999</v>
      </c>
      <c r="E185" s="7">
        <v>8.266</v>
      </c>
      <c r="F185" s="7">
        <v>2.5076459080181146</v>
      </c>
      <c r="G185" s="7">
        <v>8.6379999999999999</v>
      </c>
      <c r="H185" s="7">
        <v>0.95693447557304934</v>
      </c>
      <c r="I185" s="7">
        <v>8.266</v>
      </c>
      <c r="J185" s="7">
        <v>2.5076459080181146</v>
      </c>
      <c r="K185" s="7">
        <v>8.6379999999999999</v>
      </c>
      <c r="L185" s="7">
        <v>0.95693447557304934</v>
      </c>
      <c r="M185" s="7" t="s">
        <v>304</v>
      </c>
      <c r="N185" s="7" t="s">
        <v>303</v>
      </c>
      <c r="O185" s="7" t="s">
        <v>421</v>
      </c>
    </row>
    <row r="186" spans="1:15" ht="15">
      <c r="A186" s="1">
        <v>178</v>
      </c>
      <c r="B186" s="6" t="s">
        <v>226</v>
      </c>
      <c r="C186" s="7" t="s">
        <v>293</v>
      </c>
      <c r="D186" s="7">
        <v>9.2539999999999996</v>
      </c>
      <c r="E186" s="7">
        <v>8.266</v>
      </c>
      <c r="F186" s="7">
        <v>4.2645850406204904</v>
      </c>
      <c r="G186" s="7">
        <v>9.3012602140077814</v>
      </c>
      <c r="H186" s="7">
        <v>0.88869677977090999</v>
      </c>
      <c r="I186" s="7">
        <v>8.266</v>
      </c>
      <c r="J186" s="7">
        <v>4.2645850406204904</v>
      </c>
      <c r="K186" s="7">
        <v>9.3012602140077814</v>
      </c>
      <c r="L186" s="7">
        <v>0.88869677977090999</v>
      </c>
      <c r="M186" s="7" t="s">
        <v>304</v>
      </c>
      <c r="N186" s="7" t="s">
        <v>303</v>
      </c>
      <c r="O186" s="7" t="s">
        <v>421</v>
      </c>
    </row>
    <row r="187" spans="1:15" ht="15">
      <c r="A187" s="1">
        <v>179</v>
      </c>
      <c r="B187" s="6" t="s">
        <v>226</v>
      </c>
      <c r="C187" s="7" t="s">
        <v>294</v>
      </c>
      <c r="D187" s="7">
        <v>9.15</v>
      </c>
      <c r="E187" s="7">
        <v>8.2910000000000004</v>
      </c>
      <c r="F187" s="7">
        <v>4.1049191239313068</v>
      </c>
      <c r="G187" s="7">
        <v>9.2515426829268304</v>
      </c>
      <c r="H187" s="7">
        <v>0.89617486338797803</v>
      </c>
      <c r="I187" s="7">
        <v>8.2910000000000004</v>
      </c>
      <c r="J187" s="7">
        <v>4.1049191239313068</v>
      </c>
      <c r="K187" s="7">
        <v>9.2515426829268304</v>
      </c>
      <c r="L187" s="7">
        <v>0.89617486338797803</v>
      </c>
      <c r="M187" s="7" t="s">
        <v>304</v>
      </c>
      <c r="N187" s="7" t="s">
        <v>303</v>
      </c>
      <c r="O187" s="7" t="s">
        <v>421</v>
      </c>
    </row>
    <row r="188" spans="1:15" ht="15">
      <c r="A188" s="1">
        <v>180</v>
      </c>
      <c r="B188" s="6" t="s">
        <v>226</v>
      </c>
      <c r="C188" s="7" t="s">
        <v>295</v>
      </c>
      <c r="D188" s="7">
        <v>8.8940000000000001</v>
      </c>
      <c r="E188" s="7">
        <v>8.5329999999999995</v>
      </c>
      <c r="F188" s="7">
        <v>2.5082158997981034</v>
      </c>
      <c r="G188" s="7">
        <v>8.8940000000000001</v>
      </c>
      <c r="H188" s="7">
        <v>0.9594108387677085</v>
      </c>
      <c r="I188" s="7">
        <v>8.5329999999999995</v>
      </c>
      <c r="J188" s="7">
        <v>2.5082158997981034</v>
      </c>
      <c r="K188" s="7">
        <v>8.8940000000000001</v>
      </c>
      <c r="L188" s="7">
        <v>0.9594108387677085</v>
      </c>
      <c r="M188" s="7" t="s">
        <v>304</v>
      </c>
      <c r="N188" s="7" t="s">
        <v>303</v>
      </c>
      <c r="O188" s="7" t="s">
        <v>421</v>
      </c>
    </row>
    <row r="189" spans="1:15" ht="15">
      <c r="A189" s="1">
        <v>181</v>
      </c>
      <c r="B189" s="6" t="s">
        <v>226</v>
      </c>
      <c r="C189" s="7" t="s">
        <v>296</v>
      </c>
      <c r="D189" s="7">
        <v>8.7989999999999995</v>
      </c>
      <c r="E189" s="7">
        <v>8.1020000000000003</v>
      </c>
      <c r="F189" s="7">
        <v>3.4322000233086642</v>
      </c>
      <c r="G189" s="7">
        <v>8.7989999999999995</v>
      </c>
      <c r="H189" s="7">
        <v>0.92078645300602346</v>
      </c>
      <c r="I189" s="7">
        <v>8.1020000000000003</v>
      </c>
      <c r="J189" s="7">
        <v>3.4322000233086642</v>
      </c>
      <c r="K189" s="7">
        <v>8.7989999999999995</v>
      </c>
      <c r="L189" s="7">
        <v>0.92078645300602346</v>
      </c>
      <c r="M189" s="7" t="s">
        <v>304</v>
      </c>
      <c r="N189" s="7" t="s">
        <v>303</v>
      </c>
      <c r="O189" s="7" t="s">
        <v>421</v>
      </c>
    </row>
    <row r="190" spans="1:15" ht="15">
      <c r="A190" s="1">
        <v>182</v>
      </c>
      <c r="B190" s="6" t="s">
        <v>226</v>
      </c>
      <c r="C190" s="7" t="s">
        <v>297</v>
      </c>
      <c r="D190" s="7">
        <v>8.8894000000000002</v>
      </c>
      <c r="E190" s="7">
        <v>8.6207999999999991</v>
      </c>
      <c r="F190" s="7">
        <v>2.1686953958543898</v>
      </c>
      <c r="G190" s="7">
        <v>8.8894000000000002</v>
      </c>
      <c r="H190" s="7">
        <v>0.969784237406349</v>
      </c>
      <c r="I190" s="7">
        <v>8.6207999999999991</v>
      </c>
      <c r="J190" s="7">
        <v>2.1686953958543898</v>
      </c>
      <c r="K190" s="7">
        <v>8.8894000000000002</v>
      </c>
      <c r="L190" s="7">
        <v>0.969784237406349</v>
      </c>
      <c r="M190" s="7" t="s">
        <v>304</v>
      </c>
      <c r="N190" s="7" t="s">
        <v>303</v>
      </c>
      <c r="O190" s="7" t="s">
        <v>421</v>
      </c>
    </row>
    <row r="191" spans="1:15" ht="15">
      <c r="A191" s="1">
        <v>183</v>
      </c>
      <c r="B191" s="6" t="s">
        <v>226</v>
      </c>
      <c r="C191" s="7" t="s">
        <v>298</v>
      </c>
      <c r="D191" s="7" t="s">
        <v>422</v>
      </c>
      <c r="E191" s="7">
        <v>8.6207999999999991</v>
      </c>
      <c r="F191" s="7">
        <v>2.9752819936579407</v>
      </c>
      <c r="G191" s="7">
        <v>9.1197859394716687</v>
      </c>
      <c r="H191" s="7">
        <v>0.94528534520618623</v>
      </c>
      <c r="I191" s="7">
        <v>8.6207999999999991</v>
      </c>
      <c r="J191" s="7">
        <v>2.9752819936579407</v>
      </c>
      <c r="K191" s="7">
        <v>9.1197859394716687</v>
      </c>
      <c r="L191" s="7">
        <v>0.94528534520618623</v>
      </c>
      <c r="M191" s="7" t="s">
        <v>304</v>
      </c>
      <c r="N191" s="7" t="s">
        <v>303</v>
      </c>
      <c r="O191" s="7" t="s">
        <v>421</v>
      </c>
    </row>
    <row r="192" spans="1:15" ht="15">
      <c r="A192" s="1">
        <v>184</v>
      </c>
      <c r="B192" s="6" t="s">
        <v>226</v>
      </c>
      <c r="C192" s="7" t="s">
        <v>299</v>
      </c>
      <c r="D192" s="7" t="s">
        <v>422</v>
      </c>
      <c r="E192" s="7">
        <v>8.6207999999999991</v>
      </c>
      <c r="F192" s="7">
        <v>2.9752819936579407</v>
      </c>
      <c r="G192" s="7">
        <v>9.1197859394716687</v>
      </c>
      <c r="H192" s="7">
        <v>0.94528534520618623</v>
      </c>
      <c r="I192" s="7">
        <v>8.6207999999999991</v>
      </c>
      <c r="J192" s="7">
        <v>2.9752819936579407</v>
      </c>
      <c r="K192" s="7">
        <v>9.1197859394716687</v>
      </c>
      <c r="L192" s="7">
        <v>0.94528534520618623</v>
      </c>
      <c r="M192" s="7" t="s">
        <v>304</v>
      </c>
      <c r="N192" s="7" t="s">
        <v>303</v>
      </c>
      <c r="O192" s="7" t="s">
        <v>421</v>
      </c>
    </row>
    <row r="193" spans="1:15" ht="15">
      <c r="A193" s="1">
        <v>185</v>
      </c>
      <c r="B193" s="6" t="s">
        <v>226</v>
      </c>
      <c r="C193" s="7" t="s">
        <v>300</v>
      </c>
      <c r="D193" s="7" t="s">
        <v>422</v>
      </c>
      <c r="E193" s="7">
        <v>8.6207999999999991</v>
      </c>
      <c r="F193" s="7">
        <v>2.9752819936579407</v>
      </c>
      <c r="G193" s="7">
        <v>9.1197859394716687</v>
      </c>
      <c r="H193" s="7">
        <v>0.94528534520618623</v>
      </c>
      <c r="I193" s="7">
        <v>8.6207999999999991</v>
      </c>
      <c r="J193" s="7">
        <v>2.9752819936579407</v>
      </c>
      <c r="K193" s="7">
        <v>9.1197859394716687</v>
      </c>
      <c r="L193" s="7">
        <v>0.94528534520618623</v>
      </c>
      <c r="M193" s="7" t="s">
        <v>304</v>
      </c>
      <c r="N193" s="7" t="s">
        <v>303</v>
      </c>
      <c r="O193" s="7" t="s">
        <v>421</v>
      </c>
    </row>
    <row r="194" spans="1:15" ht="15">
      <c r="A194" s="1">
        <v>186</v>
      </c>
      <c r="B194" s="6" t="s">
        <v>226</v>
      </c>
      <c r="C194" s="7" t="s">
        <v>301</v>
      </c>
      <c r="D194" s="7" t="s">
        <v>422</v>
      </c>
      <c r="E194" s="7">
        <v>8.6207999999999991</v>
      </c>
      <c r="F194" s="7">
        <v>2.9752819936579407</v>
      </c>
      <c r="G194" s="7">
        <v>9.1197859394716687</v>
      </c>
      <c r="H194" s="7">
        <v>0.94528534520618623</v>
      </c>
      <c r="I194" s="7">
        <v>8.6207999999999991</v>
      </c>
      <c r="J194" s="7">
        <v>2.9752819936579407</v>
      </c>
      <c r="K194" s="7">
        <v>9.1197859394716687</v>
      </c>
      <c r="L194" s="7">
        <v>0.94528534520618623</v>
      </c>
      <c r="M194" s="7" t="s">
        <v>304</v>
      </c>
      <c r="N194" s="7" t="s">
        <v>303</v>
      </c>
      <c r="O194" s="7" t="s">
        <v>421</v>
      </c>
    </row>
    <row r="195" spans="1:15" ht="15">
      <c r="A195" s="1">
        <v>187</v>
      </c>
      <c r="B195" s="6" t="s">
        <v>226</v>
      </c>
      <c r="C195" s="7" t="s">
        <v>302</v>
      </c>
      <c r="D195" s="7" t="s">
        <v>422</v>
      </c>
      <c r="E195" s="7">
        <v>8.6207999999999991</v>
      </c>
      <c r="F195" s="7">
        <v>2.9752819936579407</v>
      </c>
      <c r="G195" s="7">
        <v>9.1197859394716687</v>
      </c>
      <c r="H195" s="7">
        <v>0.94528534520618623</v>
      </c>
      <c r="I195" s="7">
        <v>8.6207999999999991</v>
      </c>
      <c r="J195" s="7">
        <v>2.9752819936579407</v>
      </c>
      <c r="K195" s="7">
        <v>9.1197859394716687</v>
      </c>
      <c r="L195" s="7">
        <v>0.94528534520618623</v>
      </c>
      <c r="M195" s="7" t="s">
        <v>304</v>
      </c>
      <c r="N195" s="7" t="s">
        <v>303</v>
      </c>
      <c r="O195" s="7" t="s">
        <v>421</v>
      </c>
    </row>
    <row r="196" spans="1:15" ht="15">
      <c r="A196" s="1">
        <v>188</v>
      </c>
      <c r="B196" s="6" t="s">
        <v>226</v>
      </c>
      <c r="C196" s="7" t="s">
        <v>423</v>
      </c>
      <c r="D196" s="7" t="s">
        <v>422</v>
      </c>
      <c r="E196" s="7">
        <v>8.6207999999999991</v>
      </c>
      <c r="F196" s="7">
        <v>2.9752819936579407</v>
      </c>
      <c r="G196" s="7">
        <v>9.1197859394716687</v>
      </c>
      <c r="H196" s="7">
        <v>0.94528534520618623</v>
      </c>
      <c r="I196" s="7">
        <v>8.6207999999999991</v>
      </c>
      <c r="J196" s="7">
        <v>2.9752819936579407</v>
      </c>
      <c r="K196" s="7">
        <v>9.1197859394716687</v>
      </c>
      <c r="L196" s="7">
        <v>0.94528534520618623</v>
      </c>
      <c r="M196" s="7" t="s">
        <v>304</v>
      </c>
      <c r="N196" s="7" t="s">
        <v>303</v>
      </c>
      <c r="O196" s="7" t="s">
        <v>421</v>
      </c>
    </row>
    <row r="197" spans="1:15" ht="15">
      <c r="A197" s="1">
        <v>189</v>
      </c>
      <c r="B197" s="6" t="s">
        <v>226</v>
      </c>
      <c r="C197" s="7" t="s">
        <v>424</v>
      </c>
      <c r="D197" s="7" t="s">
        <v>422</v>
      </c>
      <c r="E197" s="7">
        <v>8.6207999999999991</v>
      </c>
      <c r="F197" s="7">
        <v>2.9752819936579407</v>
      </c>
      <c r="G197" s="7">
        <v>9.1197859394716687</v>
      </c>
      <c r="H197" s="7">
        <v>0.94528534520618623</v>
      </c>
      <c r="I197" s="7">
        <v>8.6207999999999991</v>
      </c>
      <c r="J197" s="7">
        <v>2.9752819936579407</v>
      </c>
      <c r="K197" s="7">
        <v>9.1197859394716687</v>
      </c>
      <c r="L197" s="7">
        <v>0.94528534520618623</v>
      </c>
      <c r="M197" s="7" t="s">
        <v>304</v>
      </c>
      <c r="N197" s="7" t="s">
        <v>303</v>
      </c>
      <c r="O197" s="7" t="s">
        <v>421</v>
      </c>
    </row>
    <row r="198" spans="1:15" ht="15">
      <c r="A198" s="1">
        <v>190</v>
      </c>
      <c r="B198" s="6" t="s">
        <v>226</v>
      </c>
      <c r="C198" s="7" t="s">
        <v>425</v>
      </c>
      <c r="D198" s="7" t="s">
        <v>422</v>
      </c>
      <c r="E198" s="7">
        <v>8.6207999999999991</v>
      </c>
      <c r="F198" s="7">
        <v>2.9752819936579407</v>
      </c>
      <c r="G198" s="7">
        <v>9.1197859394716687</v>
      </c>
      <c r="H198" s="7">
        <v>0.94528534520618623</v>
      </c>
      <c r="I198" s="7">
        <v>8.6207999999999991</v>
      </c>
      <c r="J198" s="7">
        <v>2.9752819936579407</v>
      </c>
      <c r="K198" s="7">
        <v>9.1197859394716687</v>
      </c>
      <c r="L198" s="7">
        <v>0.94528534520618623</v>
      </c>
      <c r="M198" s="7" t="s">
        <v>304</v>
      </c>
      <c r="N198" s="7" t="s">
        <v>303</v>
      </c>
      <c r="O198" s="7" t="s">
        <v>421</v>
      </c>
    </row>
    <row r="199" spans="1:15" ht="15">
      <c r="A199" s="1">
        <v>191</v>
      </c>
      <c r="B199" s="6" t="s">
        <v>226</v>
      </c>
      <c r="C199" s="7" t="s">
        <v>426</v>
      </c>
      <c r="D199" s="7" t="s">
        <v>422</v>
      </c>
      <c r="E199" s="7">
        <v>8.6207999999999991</v>
      </c>
      <c r="F199" s="7">
        <v>2.9752819936579407</v>
      </c>
      <c r="G199" s="7">
        <v>9.1197859394716687</v>
      </c>
      <c r="H199" s="7">
        <v>0.94528534520618623</v>
      </c>
      <c r="I199" s="7">
        <v>8.6207999999999991</v>
      </c>
      <c r="J199" s="7">
        <v>2.9752819936579407</v>
      </c>
      <c r="K199" s="7">
        <v>9.1197859394716687</v>
      </c>
      <c r="L199" s="7">
        <v>0.94528534520618623</v>
      </c>
      <c r="M199" s="7" t="s">
        <v>304</v>
      </c>
      <c r="N199" s="7" t="s">
        <v>303</v>
      </c>
      <c r="O199" s="7" t="s">
        <v>421</v>
      </c>
    </row>
    <row r="200" spans="1:15" ht="15">
      <c r="A200" s="1">
        <v>192</v>
      </c>
      <c r="B200" s="6" t="s">
        <v>226</v>
      </c>
      <c r="C200" s="7" t="s">
        <v>427</v>
      </c>
      <c r="D200" s="7" t="s">
        <v>422</v>
      </c>
      <c r="E200" s="7">
        <v>8.6207999999999991</v>
      </c>
      <c r="F200" s="7">
        <v>2.9752819936579407</v>
      </c>
      <c r="G200" s="7">
        <v>9.1197859394716687</v>
      </c>
      <c r="H200" s="7">
        <v>0.94528534520618623</v>
      </c>
      <c r="I200" s="7">
        <v>8.6207999999999991</v>
      </c>
      <c r="J200" s="7">
        <v>2.9752819936579407</v>
      </c>
      <c r="K200" s="7">
        <v>9.1197859394716687</v>
      </c>
      <c r="L200" s="7">
        <v>0.94528534520618623</v>
      </c>
      <c r="M200" s="7" t="s">
        <v>304</v>
      </c>
      <c r="N200" s="7" t="s">
        <v>303</v>
      </c>
      <c r="O200" s="7" t="s">
        <v>421</v>
      </c>
    </row>
    <row r="201" spans="1:15" ht="15">
      <c r="A201" s="1">
        <v>193</v>
      </c>
      <c r="B201" s="6" t="s">
        <v>102</v>
      </c>
      <c r="C201" s="7" t="s">
        <v>292</v>
      </c>
      <c r="D201" s="7">
        <v>20.751000000000001</v>
      </c>
      <c r="E201" s="7">
        <v>19.425999999999998</v>
      </c>
      <c r="F201" s="7">
        <v>3.6190699048174291</v>
      </c>
      <c r="G201" s="7">
        <v>19.760241470588237</v>
      </c>
      <c r="H201" s="7">
        <v>0.98308515252276985</v>
      </c>
      <c r="I201" s="7">
        <v>17.306999999999999</v>
      </c>
      <c r="J201" s="7">
        <v>3.2242995389001989</v>
      </c>
      <c r="K201" s="7">
        <v>17.604782205882355</v>
      </c>
      <c r="L201" s="7">
        <v>0.98308515252276985</v>
      </c>
      <c r="M201" s="7" t="s">
        <v>290</v>
      </c>
      <c r="N201" s="7" t="s">
        <v>303</v>
      </c>
      <c r="O201" s="7" t="s">
        <v>421</v>
      </c>
    </row>
    <row r="202" spans="1:15" ht="15">
      <c r="A202" s="1">
        <v>194</v>
      </c>
      <c r="B202" s="6" t="s">
        <v>102</v>
      </c>
      <c r="C202" s="7" t="s">
        <v>293</v>
      </c>
      <c r="D202" s="7">
        <v>17.763000000000002</v>
      </c>
      <c r="E202" s="7">
        <v>18.309999999999999</v>
      </c>
      <c r="F202" s="7">
        <v>2.4977215978051692</v>
      </c>
      <c r="G202" s="7">
        <v>18.479575568181819</v>
      </c>
      <c r="H202" s="7">
        <v>0.99082362213590047</v>
      </c>
      <c r="I202" s="7">
        <v>16.47</v>
      </c>
      <c r="J202" s="7">
        <v>2.2467217212370776</v>
      </c>
      <c r="K202" s="7">
        <v>16.622534659090906</v>
      </c>
      <c r="L202" s="7">
        <v>0.99082362213590047</v>
      </c>
      <c r="M202" s="7" t="s">
        <v>290</v>
      </c>
      <c r="N202" s="7" t="s">
        <v>303</v>
      </c>
      <c r="O202" s="7" t="s">
        <v>421</v>
      </c>
    </row>
    <row r="203" spans="1:15" ht="15">
      <c r="A203" s="1">
        <v>195</v>
      </c>
      <c r="B203" s="6" t="s">
        <v>102</v>
      </c>
      <c r="C203" s="7" t="s">
        <v>294</v>
      </c>
      <c r="D203" s="7">
        <v>19.82</v>
      </c>
      <c r="E203" s="7">
        <v>21.400735184871259</v>
      </c>
      <c r="F203" s="7">
        <v>3.5009376194364226</v>
      </c>
      <c r="G203" s="7">
        <v>21.685203034976912</v>
      </c>
      <c r="H203" s="7">
        <v>0.98688193743693231</v>
      </c>
      <c r="I203" s="7">
        <v>18.160355793339395</v>
      </c>
      <c r="J203" s="7">
        <v>2.9708452644279926</v>
      </c>
      <c r="K203" s="7">
        <v>18.40175111574575</v>
      </c>
      <c r="L203" s="7">
        <v>0.98688193743693231</v>
      </c>
      <c r="M203" s="7" t="s">
        <v>290</v>
      </c>
      <c r="N203" s="7" t="s">
        <v>303</v>
      </c>
      <c r="O203" s="7" t="s">
        <v>421</v>
      </c>
    </row>
    <row r="204" spans="1:15" ht="15">
      <c r="A204" s="1">
        <v>196</v>
      </c>
      <c r="B204" s="6" t="s">
        <v>102</v>
      </c>
      <c r="C204" s="7" t="s">
        <v>295</v>
      </c>
      <c r="D204" s="7">
        <v>19.611000000000001</v>
      </c>
      <c r="E204" s="7">
        <v>18.993600000000001</v>
      </c>
      <c r="F204" s="7">
        <v>1.3724794630614894</v>
      </c>
      <c r="G204" s="7">
        <v>19.043123190184051</v>
      </c>
      <c r="H204" s="7">
        <v>0.99739941869359028</v>
      </c>
      <c r="I204" s="7">
        <v>16.8034</v>
      </c>
      <c r="J204" s="7">
        <v>1.214215388847123</v>
      </c>
      <c r="K204" s="7">
        <v>16.847212546012269</v>
      </c>
      <c r="L204" s="7">
        <v>0.99739941869359028</v>
      </c>
      <c r="M204" s="7" t="s">
        <v>290</v>
      </c>
      <c r="N204" s="7" t="s">
        <v>303</v>
      </c>
      <c r="O204" s="7" t="s">
        <v>421</v>
      </c>
    </row>
    <row r="205" spans="1:15" ht="15">
      <c r="A205" s="1">
        <v>197</v>
      </c>
      <c r="B205" s="6" t="s">
        <v>102</v>
      </c>
      <c r="C205" s="7" t="s">
        <v>296</v>
      </c>
      <c r="D205" s="7">
        <v>17.2</v>
      </c>
      <c r="E205" s="7">
        <v>18.953299999999999</v>
      </c>
      <c r="F205" s="7" t="s">
        <v>422</v>
      </c>
      <c r="G205" s="7">
        <v>18.953299999999999</v>
      </c>
      <c r="H205" s="7">
        <v>1</v>
      </c>
      <c r="I205" s="7">
        <v>16.674199999999999</v>
      </c>
      <c r="J205" s="7" t="s">
        <v>422</v>
      </c>
      <c r="K205" s="7">
        <v>16.674199999999999</v>
      </c>
      <c r="L205" s="7">
        <v>1</v>
      </c>
      <c r="M205" s="7" t="s">
        <v>290</v>
      </c>
      <c r="N205" s="7" t="s">
        <v>303</v>
      </c>
      <c r="O205" s="7" t="s">
        <v>421</v>
      </c>
    </row>
    <row r="206" spans="1:15" ht="15">
      <c r="A206" s="1">
        <v>198</v>
      </c>
      <c r="B206" s="6" t="s">
        <v>102</v>
      </c>
      <c r="C206" s="7" t="s">
        <v>297</v>
      </c>
      <c r="D206" s="7">
        <v>16.484999999999999</v>
      </c>
      <c r="E206" s="7">
        <v>18.572199999999999</v>
      </c>
      <c r="F206" s="7">
        <v>3.4990086164759364</v>
      </c>
      <c r="G206" s="7">
        <v>18.898933148148146</v>
      </c>
      <c r="H206" s="7">
        <v>0.98271155595996362</v>
      </c>
      <c r="I206" s="7">
        <v>16.180599999999998</v>
      </c>
      <c r="J206" s="7">
        <v>3.0484303862628237</v>
      </c>
      <c r="K206" s="7">
        <v>16.4652587037037</v>
      </c>
      <c r="L206" s="7">
        <v>0.98271155595996362</v>
      </c>
      <c r="M206" s="7" t="s">
        <v>290</v>
      </c>
      <c r="N206" s="7" t="s">
        <v>303</v>
      </c>
      <c r="O206" s="7" t="s">
        <v>421</v>
      </c>
    </row>
    <row r="207" spans="1:15" ht="15">
      <c r="A207" s="1">
        <v>199</v>
      </c>
      <c r="B207" s="6" t="s">
        <v>102</v>
      </c>
      <c r="C207" s="7" t="s">
        <v>298</v>
      </c>
      <c r="D207" s="7" t="s">
        <v>422</v>
      </c>
      <c r="E207" s="7">
        <v>18.524961495926259</v>
      </c>
      <c r="F207" s="7">
        <v>2.6194556671663887</v>
      </c>
      <c r="G207" s="7">
        <v>18.709242272679045</v>
      </c>
      <c r="H207" s="7">
        <v>0.99015028112485937</v>
      </c>
      <c r="I207" s="7">
        <v>16.133361495926255</v>
      </c>
      <c r="J207" s="7">
        <v>2.2812800561146385</v>
      </c>
      <c r="K207" s="7">
        <v>16.2938513511282</v>
      </c>
      <c r="L207" s="7">
        <v>0.99015028112485937</v>
      </c>
      <c r="M207" s="7" t="s">
        <v>290</v>
      </c>
      <c r="N207" s="7" t="s">
        <v>303</v>
      </c>
      <c r="O207" s="7" t="s">
        <v>421</v>
      </c>
    </row>
    <row r="208" spans="1:15" ht="15">
      <c r="A208" s="1">
        <v>200</v>
      </c>
      <c r="B208" s="6" t="s">
        <v>102</v>
      </c>
      <c r="C208" s="7" t="s">
        <v>299</v>
      </c>
      <c r="D208" s="7" t="s">
        <v>422</v>
      </c>
      <c r="E208" s="7">
        <v>18.443664550154516</v>
      </c>
      <c r="F208" s="7">
        <v>2.6079601644431074</v>
      </c>
      <c r="G208" s="7">
        <v>18.627136609204015</v>
      </c>
      <c r="H208" s="7">
        <v>0.99015028112485937</v>
      </c>
      <c r="I208" s="7">
        <v>16.083671668231862</v>
      </c>
      <c r="J208" s="7">
        <v>2.2742538444389329</v>
      </c>
      <c r="K208" s="7">
        <v>16.243667223888501</v>
      </c>
      <c r="L208" s="7">
        <v>0.99015028112485937</v>
      </c>
      <c r="M208" s="7" t="s">
        <v>290</v>
      </c>
      <c r="N208" s="7" t="s">
        <v>303</v>
      </c>
      <c r="O208" s="7" t="s">
        <v>421</v>
      </c>
    </row>
    <row r="209" spans="1:15" ht="15">
      <c r="A209" s="1">
        <v>201</v>
      </c>
      <c r="B209" s="6" t="s">
        <v>102</v>
      </c>
      <c r="C209" s="7" t="s">
        <v>300</v>
      </c>
      <c r="D209" s="7" t="s">
        <v>422</v>
      </c>
      <c r="E209" s="7">
        <v>18.455985155259263</v>
      </c>
      <c r="F209" s="7">
        <v>2.609702315371289</v>
      </c>
      <c r="G209" s="7">
        <v>18.639579776003657</v>
      </c>
      <c r="H209" s="7">
        <v>0.99015028112485937</v>
      </c>
      <c r="I209" s="7">
        <v>16.109504316314684</v>
      </c>
      <c r="J209" s="7">
        <v>2.2779066172899496</v>
      </c>
      <c r="K209" s="7">
        <v>16.269756847428752</v>
      </c>
      <c r="L209" s="7">
        <v>0.99015028112485937</v>
      </c>
      <c r="M209" s="7" t="s">
        <v>290</v>
      </c>
      <c r="N209" s="7" t="s">
        <v>303</v>
      </c>
      <c r="O209" s="7" t="s">
        <v>421</v>
      </c>
    </row>
    <row r="210" spans="1:15" ht="15">
      <c r="A210" s="1">
        <v>202</v>
      </c>
      <c r="B210" s="6" t="s">
        <v>102</v>
      </c>
      <c r="C210" s="7" t="s">
        <v>301</v>
      </c>
      <c r="D210" s="7" t="s">
        <v>422</v>
      </c>
      <c r="E210" s="7">
        <v>18.159628928624581</v>
      </c>
      <c r="F210" s="7">
        <v>2.5677971271996718</v>
      </c>
      <c r="G210" s="7">
        <v>18.340275486256843</v>
      </c>
      <c r="H210" s="7">
        <v>0.99015028112485937</v>
      </c>
      <c r="I210" s="7">
        <v>15.81314808968</v>
      </c>
      <c r="J210" s="7">
        <v>2.2360014291183488</v>
      </c>
      <c r="K210" s="7">
        <v>15.970452557681938</v>
      </c>
      <c r="L210" s="7">
        <v>0.99015028112485937</v>
      </c>
      <c r="M210" s="7" t="s">
        <v>290</v>
      </c>
      <c r="N210" s="7" t="s">
        <v>303</v>
      </c>
      <c r="O210" s="7" t="s">
        <v>421</v>
      </c>
    </row>
    <row r="211" spans="1:15" ht="15">
      <c r="A211" s="1">
        <v>203</v>
      </c>
      <c r="B211" s="6" t="s">
        <v>102</v>
      </c>
      <c r="C211" s="7" t="s">
        <v>302</v>
      </c>
      <c r="D211" s="7" t="s">
        <v>422</v>
      </c>
      <c r="E211" s="7">
        <v>18.127819330738333</v>
      </c>
      <c r="F211" s="7">
        <v>2.5632992052217252</v>
      </c>
      <c r="G211" s="7">
        <v>18.308149456004031</v>
      </c>
      <c r="H211" s="7">
        <v>0.99015028112485937</v>
      </c>
      <c r="I211" s="7">
        <v>15.781338491793749</v>
      </c>
      <c r="J211" s="7">
        <v>2.231503507140395</v>
      </c>
      <c r="K211" s="7">
        <v>15.938326527429123</v>
      </c>
      <c r="L211" s="7">
        <v>0.99015028112485937</v>
      </c>
      <c r="M211" s="7" t="s">
        <v>290</v>
      </c>
      <c r="N211" s="7" t="s">
        <v>303</v>
      </c>
      <c r="O211" s="7" t="s">
        <v>421</v>
      </c>
    </row>
    <row r="212" spans="1:15" ht="15">
      <c r="A212" s="1">
        <v>204</v>
      </c>
      <c r="B212" s="6" t="s">
        <v>102</v>
      </c>
      <c r="C212" s="7" t="s">
        <v>423</v>
      </c>
      <c r="D212" s="7" t="s">
        <v>422</v>
      </c>
      <c r="E212" s="7">
        <v>18.188196023959858</v>
      </c>
      <c r="F212" s="7">
        <v>2.5718365547465076</v>
      </c>
      <c r="G212" s="7">
        <v>18.369126758513033</v>
      </c>
      <c r="H212" s="7">
        <v>0.99015028112485937</v>
      </c>
      <c r="I212" s="7">
        <v>15.841715185015277</v>
      </c>
      <c r="J212" s="7">
        <v>2.2400408566651775</v>
      </c>
      <c r="K212" s="7">
        <v>15.999303829938128</v>
      </c>
      <c r="L212" s="7">
        <v>0.99015028112485937</v>
      </c>
      <c r="M212" s="7" t="s">
        <v>290</v>
      </c>
      <c r="N212" s="7" t="s">
        <v>303</v>
      </c>
      <c r="O212" s="7" t="s">
        <v>421</v>
      </c>
    </row>
    <row r="213" spans="1:15" ht="15">
      <c r="A213" s="1">
        <v>205</v>
      </c>
      <c r="B213" s="6" t="s">
        <v>102</v>
      </c>
      <c r="C213" s="7" t="s">
        <v>424</v>
      </c>
      <c r="D213" s="7" t="s">
        <v>422</v>
      </c>
      <c r="E213" s="7">
        <v>18.339417404837395</v>
      </c>
      <c r="F213" s="7">
        <v>2.593219471154923</v>
      </c>
      <c r="G213" s="7">
        <v>18.521852444462183</v>
      </c>
      <c r="H213" s="7">
        <v>0.99015028112485937</v>
      </c>
      <c r="I213" s="7">
        <v>15.992936565892816</v>
      </c>
      <c r="J213" s="7">
        <v>2.2614237730735791</v>
      </c>
      <c r="K213" s="7">
        <v>16.152029515887278</v>
      </c>
      <c r="L213" s="7">
        <v>0.99015028112485937</v>
      </c>
      <c r="M213" s="7" t="s">
        <v>290</v>
      </c>
      <c r="N213" s="7" t="s">
        <v>303</v>
      </c>
      <c r="O213" s="7" t="s">
        <v>421</v>
      </c>
    </row>
    <row r="214" spans="1:15" ht="15">
      <c r="A214" s="1">
        <v>206</v>
      </c>
      <c r="B214" s="6" t="s">
        <v>102</v>
      </c>
      <c r="C214" s="7" t="s">
        <v>425</v>
      </c>
      <c r="D214" s="7" t="s">
        <v>422</v>
      </c>
      <c r="E214" s="7">
        <v>18.473798488731497</v>
      </c>
      <c r="F214" s="7">
        <v>2.6122211458328199</v>
      </c>
      <c r="G214" s="7">
        <v>18.657570311189886</v>
      </c>
      <c r="H214" s="7">
        <v>0.99015028112485937</v>
      </c>
      <c r="I214" s="7">
        <v>16.127317649786917</v>
      </c>
      <c r="J214" s="7">
        <v>2.2804254477514876</v>
      </c>
      <c r="K214" s="7">
        <v>16.287747382614981</v>
      </c>
      <c r="L214" s="7">
        <v>0.99015028112485937</v>
      </c>
      <c r="M214" s="7" t="s">
        <v>290</v>
      </c>
      <c r="N214" s="7" t="s">
        <v>303</v>
      </c>
      <c r="O214" s="7" t="s">
        <v>421</v>
      </c>
    </row>
    <row r="215" spans="1:15" ht="15">
      <c r="A215" s="1">
        <v>207</v>
      </c>
      <c r="B215" s="6" t="s">
        <v>102</v>
      </c>
      <c r="C215" s="7" t="s">
        <v>426</v>
      </c>
      <c r="D215" s="7" t="s">
        <v>422</v>
      </c>
      <c r="E215" s="7">
        <v>18.695728846311642</v>
      </c>
      <c r="F215" s="7">
        <v>2.643602411213986</v>
      </c>
      <c r="G215" s="7">
        <v>18.881708365595145</v>
      </c>
      <c r="H215" s="7">
        <v>0.99015028112485937</v>
      </c>
      <c r="I215" s="7">
        <v>16.349248007367056</v>
      </c>
      <c r="J215" s="7">
        <v>2.3118067131326479</v>
      </c>
      <c r="K215" s="7">
        <v>16.511885437020233</v>
      </c>
      <c r="L215" s="7">
        <v>0.99015028112485937</v>
      </c>
      <c r="M215" s="7" t="s">
        <v>290</v>
      </c>
      <c r="N215" s="7" t="s">
        <v>303</v>
      </c>
      <c r="O215" s="7" t="s">
        <v>421</v>
      </c>
    </row>
    <row r="216" spans="1:15" ht="15">
      <c r="A216" s="1">
        <v>208</v>
      </c>
      <c r="B216" s="6" t="s">
        <v>102</v>
      </c>
      <c r="C216" s="7" t="s">
        <v>427</v>
      </c>
      <c r="D216" s="7" t="s">
        <v>422</v>
      </c>
      <c r="E216" s="7">
        <v>18.91765920389178</v>
      </c>
      <c r="F216" s="7">
        <v>2.6749836765951662</v>
      </c>
      <c r="G216" s="7">
        <v>19.105846420000397</v>
      </c>
      <c r="H216" s="7">
        <v>0.99015028112485937</v>
      </c>
      <c r="I216" s="7">
        <v>16.571178364947194</v>
      </c>
      <c r="J216" s="7">
        <v>2.3431879785138241</v>
      </c>
      <c r="K216" s="7">
        <v>16.736023491425485</v>
      </c>
      <c r="L216" s="7">
        <v>0.99015028112485937</v>
      </c>
      <c r="M216" s="7" t="s">
        <v>290</v>
      </c>
      <c r="N216" s="7" t="s">
        <v>303</v>
      </c>
      <c r="O216" s="7" t="s">
        <v>421</v>
      </c>
    </row>
    <row r="217" spans="1:15" ht="15">
      <c r="A217" s="1">
        <v>209</v>
      </c>
      <c r="B217" s="6" t="s">
        <v>133</v>
      </c>
      <c r="C217" s="7" t="s">
        <v>292</v>
      </c>
      <c r="D217" s="7">
        <v>13.79619819238218</v>
      </c>
      <c r="E217" s="7">
        <v>13.67</v>
      </c>
      <c r="F217" s="7">
        <v>1.8617692025300345</v>
      </c>
      <c r="G217" s="7">
        <v>13.79619819238218</v>
      </c>
      <c r="H217" s="7">
        <v>0.99085268342608601</v>
      </c>
      <c r="I217" s="7">
        <v>13.67</v>
      </c>
      <c r="J217" s="7">
        <v>1.8617692025300345</v>
      </c>
      <c r="K217" s="7">
        <v>13.79619819238218</v>
      </c>
      <c r="L217" s="7">
        <v>0.99085268342608601</v>
      </c>
      <c r="M217" s="7" t="s">
        <v>290</v>
      </c>
      <c r="N217" s="7" t="s">
        <v>303</v>
      </c>
      <c r="O217" s="7" t="s">
        <v>421</v>
      </c>
    </row>
    <row r="218" spans="1:15" ht="15">
      <c r="A218" s="1">
        <v>210</v>
      </c>
      <c r="B218" s="6" t="s">
        <v>133</v>
      </c>
      <c r="C218" s="7" t="s">
        <v>293</v>
      </c>
      <c r="D218" s="7">
        <v>14.96</v>
      </c>
      <c r="E218" s="7">
        <v>13.67</v>
      </c>
      <c r="F218" s="7" t="s">
        <v>422</v>
      </c>
      <c r="G218" s="7">
        <v>13.67</v>
      </c>
      <c r="H218" s="7">
        <v>1</v>
      </c>
      <c r="I218" s="7">
        <v>13.67</v>
      </c>
      <c r="J218" s="7" t="s">
        <v>422</v>
      </c>
      <c r="K218" s="7">
        <v>13.67</v>
      </c>
      <c r="L218" s="7">
        <v>1</v>
      </c>
      <c r="M218" s="7" t="s">
        <v>290</v>
      </c>
      <c r="N218" s="7" t="s">
        <v>303</v>
      </c>
      <c r="O218" s="7" t="s">
        <v>421</v>
      </c>
    </row>
    <row r="219" spans="1:15" ht="15">
      <c r="A219" s="1">
        <v>211</v>
      </c>
      <c r="B219" s="6" t="s">
        <v>133</v>
      </c>
      <c r="C219" s="7" t="s">
        <v>294</v>
      </c>
      <c r="D219" s="7">
        <v>13.93</v>
      </c>
      <c r="E219" s="7">
        <v>13.877000000000001</v>
      </c>
      <c r="F219" s="7">
        <v>1.1789397712634044</v>
      </c>
      <c r="G219" s="7">
        <v>13.926989193083573</v>
      </c>
      <c r="H219" s="7">
        <v>0.99641062455132812</v>
      </c>
      <c r="I219" s="7">
        <v>13.877000000000001</v>
      </c>
      <c r="J219" s="7">
        <v>1.1789397712634044</v>
      </c>
      <c r="K219" s="7">
        <v>13.926989193083573</v>
      </c>
      <c r="L219" s="7">
        <v>0.99641062455132812</v>
      </c>
      <c r="M219" s="7" t="s">
        <v>290</v>
      </c>
      <c r="N219" s="7" t="s">
        <v>303</v>
      </c>
      <c r="O219" s="7" t="s">
        <v>421</v>
      </c>
    </row>
    <row r="220" spans="1:15" ht="15">
      <c r="A220" s="1">
        <v>212</v>
      </c>
      <c r="B220" s="6" t="s">
        <v>133</v>
      </c>
      <c r="C220" s="7" t="s">
        <v>295</v>
      </c>
      <c r="D220" s="7">
        <v>15.377000000000001</v>
      </c>
      <c r="E220" s="7">
        <v>15.276999999999999</v>
      </c>
      <c r="F220" s="7">
        <v>1.750828375369796</v>
      </c>
      <c r="G220" s="7">
        <v>15.377000000000001</v>
      </c>
      <c r="H220" s="7">
        <v>0.99349678090654869</v>
      </c>
      <c r="I220" s="7">
        <v>15.276999999999999</v>
      </c>
      <c r="J220" s="7">
        <v>1.750828375369796</v>
      </c>
      <c r="K220" s="7">
        <v>15.377000000000001</v>
      </c>
      <c r="L220" s="7">
        <v>0.99349678090654869</v>
      </c>
      <c r="M220" s="7" t="s">
        <v>290</v>
      </c>
      <c r="N220" s="7" t="s">
        <v>303</v>
      </c>
      <c r="O220" s="7" t="s">
        <v>421</v>
      </c>
    </row>
    <row r="221" spans="1:15" ht="15">
      <c r="A221" s="1">
        <v>213</v>
      </c>
      <c r="B221" s="6" t="s">
        <v>133</v>
      </c>
      <c r="C221" s="7" t="s">
        <v>296</v>
      </c>
      <c r="D221" s="7">
        <v>15.67</v>
      </c>
      <c r="E221" s="7">
        <v>15.577999999999999</v>
      </c>
      <c r="F221" s="7">
        <v>1.6955282362732889</v>
      </c>
      <c r="G221" s="7">
        <v>15.67</v>
      </c>
      <c r="H221" s="7">
        <v>0.99412890874282067</v>
      </c>
      <c r="I221" s="7">
        <v>15.577999999999999</v>
      </c>
      <c r="J221" s="7">
        <v>1.6955282362732889</v>
      </c>
      <c r="K221" s="7">
        <v>15.67</v>
      </c>
      <c r="L221" s="7">
        <v>0.99412890874282067</v>
      </c>
      <c r="M221" s="7" t="s">
        <v>290</v>
      </c>
      <c r="N221" s="7" t="s">
        <v>303</v>
      </c>
      <c r="O221" s="7" t="s">
        <v>421</v>
      </c>
    </row>
    <row r="222" spans="1:15" ht="15">
      <c r="A222" s="1">
        <v>214</v>
      </c>
      <c r="B222" s="6" t="s">
        <v>133</v>
      </c>
      <c r="C222" s="7" t="s">
        <v>297</v>
      </c>
      <c r="D222" s="7">
        <v>13.215</v>
      </c>
      <c r="E222" s="7">
        <v>13.215</v>
      </c>
      <c r="F222" s="7" t="s">
        <v>422</v>
      </c>
      <c r="G222" s="7">
        <v>13.215</v>
      </c>
      <c r="H222" s="7">
        <v>1</v>
      </c>
      <c r="I222" s="7">
        <v>13.215</v>
      </c>
      <c r="J222" s="7" t="s">
        <v>422</v>
      </c>
      <c r="K222" s="7">
        <v>13.215</v>
      </c>
      <c r="L222" s="7">
        <v>1</v>
      </c>
      <c r="M222" s="7" t="s">
        <v>290</v>
      </c>
      <c r="N222" s="7" t="s">
        <v>303</v>
      </c>
      <c r="O222" s="7" t="s">
        <v>421</v>
      </c>
    </row>
    <row r="223" spans="1:15" ht="15">
      <c r="A223" s="1">
        <v>215</v>
      </c>
      <c r="B223" s="6" t="s">
        <v>133</v>
      </c>
      <c r="C223" s="7" t="s">
        <v>298</v>
      </c>
      <c r="D223" s="7" t="s">
        <v>422</v>
      </c>
      <c r="E223" s="7">
        <v>13.622427321565141</v>
      </c>
      <c r="F223" s="7">
        <v>1.2502372404332751</v>
      </c>
      <c r="G223" s="7">
        <v>13.67967906380448</v>
      </c>
      <c r="H223" s="7">
        <v>0.99581483293779727</v>
      </c>
      <c r="I223" s="7">
        <v>13.622427321565141</v>
      </c>
      <c r="J223" s="7">
        <v>1.2502372404332751</v>
      </c>
      <c r="K223" s="7">
        <v>13.67967906380448</v>
      </c>
      <c r="L223" s="7">
        <v>0.99581483293779727</v>
      </c>
      <c r="M223" s="7" t="s">
        <v>290</v>
      </c>
      <c r="N223" s="7" t="s">
        <v>303</v>
      </c>
      <c r="O223" s="7" t="s">
        <v>421</v>
      </c>
    </row>
    <row r="224" spans="1:15" ht="15">
      <c r="A224" s="1">
        <v>216</v>
      </c>
      <c r="B224" s="6" t="s">
        <v>133</v>
      </c>
      <c r="C224" s="7" t="s">
        <v>299</v>
      </c>
      <c r="D224" s="7" t="s">
        <v>422</v>
      </c>
      <c r="E224" s="7">
        <v>13.514871059464539</v>
      </c>
      <c r="F224" s="7">
        <v>1.2403659567665801</v>
      </c>
      <c r="G224" s="7">
        <v>13.571670768945792</v>
      </c>
      <c r="H224" s="7">
        <v>0.99581483293779727</v>
      </c>
      <c r="I224" s="7">
        <v>13.514871059464539</v>
      </c>
      <c r="J224" s="7">
        <v>1.2403659567665801</v>
      </c>
      <c r="K224" s="7">
        <v>13.571670768945792</v>
      </c>
      <c r="L224" s="7">
        <v>0.99581483293779727</v>
      </c>
      <c r="M224" s="7" t="s">
        <v>290</v>
      </c>
      <c r="N224" s="7" t="s">
        <v>303</v>
      </c>
      <c r="O224" s="7" t="s">
        <v>421</v>
      </c>
    </row>
    <row r="225" spans="1:15" ht="15">
      <c r="A225" s="1">
        <v>217</v>
      </c>
      <c r="B225" s="6" t="s">
        <v>133</v>
      </c>
      <c r="C225" s="7" t="s">
        <v>300</v>
      </c>
      <c r="D225" s="7" t="s">
        <v>422</v>
      </c>
      <c r="E225" s="7">
        <v>13.658693084158024</v>
      </c>
      <c r="F225" s="7">
        <v>1.2535656345495281</v>
      </c>
      <c r="G225" s="7">
        <v>13.716097242559554</v>
      </c>
      <c r="H225" s="7">
        <v>0.99581483293779727</v>
      </c>
      <c r="I225" s="7">
        <v>13.658693084158024</v>
      </c>
      <c r="J225" s="7">
        <v>1.2535656345495281</v>
      </c>
      <c r="K225" s="7">
        <v>13.716097242559554</v>
      </c>
      <c r="L225" s="7">
        <v>0.99581483293779727</v>
      </c>
      <c r="M225" s="7" t="s">
        <v>290</v>
      </c>
      <c r="N225" s="7" t="s">
        <v>303</v>
      </c>
      <c r="O225" s="7" t="s">
        <v>421</v>
      </c>
    </row>
    <row r="226" spans="1:15" ht="15">
      <c r="A226" s="1">
        <v>218</v>
      </c>
      <c r="B226" s="6" t="s">
        <v>133</v>
      </c>
      <c r="C226" s="7" t="s">
        <v>301</v>
      </c>
      <c r="D226" s="7" t="s">
        <v>422</v>
      </c>
      <c r="E226" s="7">
        <v>13.379365047399213</v>
      </c>
      <c r="F226" s="7">
        <v>1.227929504834214</v>
      </c>
      <c r="G226" s="7">
        <v>13.435595258134645</v>
      </c>
      <c r="H226" s="7">
        <v>0.99581483293779727</v>
      </c>
      <c r="I226" s="7">
        <v>13.379365047399213</v>
      </c>
      <c r="J226" s="7">
        <v>1.227929504834214</v>
      </c>
      <c r="K226" s="7">
        <v>13.435595258134645</v>
      </c>
      <c r="L226" s="7">
        <v>0.99581483293779727</v>
      </c>
      <c r="M226" s="7" t="s">
        <v>290</v>
      </c>
      <c r="N226" s="7" t="s">
        <v>303</v>
      </c>
      <c r="O226" s="7" t="s">
        <v>421</v>
      </c>
    </row>
    <row r="227" spans="1:15" ht="15">
      <c r="A227" s="1">
        <v>219</v>
      </c>
      <c r="B227" s="6" t="s">
        <v>133</v>
      </c>
      <c r="C227" s="7" t="s">
        <v>302</v>
      </c>
      <c r="D227" s="7" t="s">
        <v>422</v>
      </c>
      <c r="E227" s="7">
        <v>13.430089231317938</v>
      </c>
      <c r="F227" s="7">
        <v>1.2325848619324014</v>
      </c>
      <c r="G227" s="7">
        <v>13.486532623436869</v>
      </c>
      <c r="H227" s="7">
        <v>0.99581483293779727</v>
      </c>
      <c r="I227" s="7">
        <v>13.430089231317938</v>
      </c>
      <c r="J227" s="7">
        <v>1.2325848619324014</v>
      </c>
      <c r="K227" s="7">
        <v>13.486532623436869</v>
      </c>
      <c r="L227" s="7">
        <v>0.99581483293779727</v>
      </c>
      <c r="M227" s="7" t="s">
        <v>290</v>
      </c>
      <c r="N227" s="7" t="s">
        <v>303</v>
      </c>
      <c r="O227" s="7" t="s">
        <v>421</v>
      </c>
    </row>
    <row r="228" spans="1:15" ht="15">
      <c r="A228" s="1">
        <v>220</v>
      </c>
      <c r="B228" s="6" t="s">
        <v>133</v>
      </c>
      <c r="C228" s="7" t="s">
        <v>423</v>
      </c>
      <c r="D228" s="7" t="s">
        <v>422</v>
      </c>
      <c r="E228" s="7">
        <v>13.599017896752194</v>
      </c>
      <c r="F228" s="7">
        <v>1.2480887734980242</v>
      </c>
      <c r="G228" s="7">
        <v>13.656171254883935</v>
      </c>
      <c r="H228" s="7">
        <v>0.99581483293779727</v>
      </c>
      <c r="I228" s="7">
        <v>13.599017896752194</v>
      </c>
      <c r="J228" s="7">
        <v>1.2480887734980242</v>
      </c>
      <c r="K228" s="7">
        <v>13.656171254883935</v>
      </c>
      <c r="L228" s="7">
        <v>0.99581483293779727</v>
      </c>
      <c r="M228" s="7" t="s">
        <v>290</v>
      </c>
      <c r="N228" s="7" t="s">
        <v>303</v>
      </c>
      <c r="O228" s="7" t="s">
        <v>421</v>
      </c>
    </row>
    <row r="229" spans="1:15" ht="15">
      <c r="A229" s="1">
        <v>221</v>
      </c>
      <c r="B229" s="6" t="s">
        <v>133</v>
      </c>
      <c r="C229" s="7" t="s">
        <v>424</v>
      </c>
      <c r="D229" s="7" t="s">
        <v>422</v>
      </c>
      <c r="E229" s="7">
        <v>13.884239848886702</v>
      </c>
      <c r="F229" s="7">
        <v>1.2742658341590893</v>
      </c>
      <c r="G229" s="7">
        <v>13.942591925374513</v>
      </c>
      <c r="H229" s="7">
        <v>0.99581483293779727</v>
      </c>
      <c r="I229" s="7">
        <v>13.884239848886702</v>
      </c>
      <c r="J229" s="7">
        <v>1.2742658341590893</v>
      </c>
      <c r="K229" s="7">
        <v>13.942591925374513</v>
      </c>
      <c r="L229" s="7">
        <v>0.99581483293779727</v>
      </c>
      <c r="M229" s="7" t="s">
        <v>290</v>
      </c>
      <c r="N229" s="7" t="s">
        <v>303</v>
      </c>
      <c r="O229" s="7" t="s">
        <v>421</v>
      </c>
    </row>
    <row r="230" spans="1:15" ht="15">
      <c r="A230" s="1">
        <v>222</v>
      </c>
      <c r="B230" s="6" t="s">
        <v>133</v>
      </c>
      <c r="C230" s="7" t="s">
        <v>425</v>
      </c>
      <c r="D230" s="7" t="s">
        <v>422</v>
      </c>
      <c r="E230" s="7">
        <v>14.147805005173518</v>
      </c>
      <c r="F230" s="7">
        <v>1.2984552804223659</v>
      </c>
      <c r="G230" s="7">
        <v>14.207264781782227</v>
      </c>
      <c r="H230" s="7">
        <v>0.99581483293779727</v>
      </c>
      <c r="I230" s="7">
        <v>14.147805005173518</v>
      </c>
      <c r="J230" s="7">
        <v>1.2984552804223659</v>
      </c>
      <c r="K230" s="7">
        <v>14.207264781782227</v>
      </c>
      <c r="L230" s="7">
        <v>0.99581483293779727</v>
      </c>
      <c r="M230" s="7" t="s">
        <v>290</v>
      </c>
      <c r="N230" s="7" t="s">
        <v>303</v>
      </c>
      <c r="O230" s="7" t="s">
        <v>421</v>
      </c>
    </row>
    <row r="231" spans="1:15" ht="15">
      <c r="A231" s="1">
        <v>223</v>
      </c>
      <c r="B231" s="6" t="s">
        <v>133</v>
      </c>
      <c r="C231" s="7" t="s">
        <v>426</v>
      </c>
      <c r="D231" s="7" t="s">
        <v>422</v>
      </c>
      <c r="E231" s="7">
        <v>14.526808666265083</v>
      </c>
      <c r="F231" s="7">
        <v>1.3332394257271569</v>
      </c>
      <c r="G231" s="7">
        <v>14.587861302897954</v>
      </c>
      <c r="H231" s="7">
        <v>0.99581483293779727</v>
      </c>
      <c r="I231" s="7">
        <v>14.526808666265083</v>
      </c>
      <c r="J231" s="7">
        <v>1.3332394257271569</v>
      </c>
      <c r="K231" s="7">
        <v>14.587861302897954</v>
      </c>
      <c r="L231" s="7">
        <v>0.99581483293779727</v>
      </c>
      <c r="M231" s="7" t="s">
        <v>290</v>
      </c>
      <c r="N231" s="7" t="s">
        <v>303</v>
      </c>
      <c r="O231" s="7" t="s">
        <v>421</v>
      </c>
    </row>
    <row r="232" spans="1:15" ht="15">
      <c r="A232" s="1">
        <v>224</v>
      </c>
      <c r="B232" s="6" t="s">
        <v>133</v>
      </c>
      <c r="C232" s="7" t="s">
        <v>427</v>
      </c>
      <c r="D232" s="7" t="s">
        <v>422</v>
      </c>
      <c r="E232" s="7">
        <v>14.905812327356648</v>
      </c>
      <c r="F232" s="7">
        <v>1.3680235710319355</v>
      </c>
      <c r="G232" s="7">
        <v>14.968457824013681</v>
      </c>
      <c r="H232" s="7">
        <v>0.99581483293779727</v>
      </c>
      <c r="I232" s="7">
        <v>14.905812327356648</v>
      </c>
      <c r="J232" s="7">
        <v>1.3680235710319355</v>
      </c>
      <c r="K232" s="7">
        <v>14.968457824013681</v>
      </c>
      <c r="L232" s="7">
        <v>0.99581483293779727</v>
      </c>
      <c r="M232" s="7" t="s">
        <v>290</v>
      </c>
      <c r="N232" s="7" t="s">
        <v>303</v>
      </c>
      <c r="O232" s="7" t="s">
        <v>421</v>
      </c>
    </row>
    <row r="233" spans="1:15" ht="15">
      <c r="A233" s="1">
        <v>225</v>
      </c>
      <c r="B233" s="6" t="s">
        <v>241</v>
      </c>
      <c r="C233" s="7" t="s">
        <v>292</v>
      </c>
      <c r="D233" s="7">
        <v>2.3820000000000001</v>
      </c>
      <c r="E233" s="7">
        <v>1.8540000000000003</v>
      </c>
      <c r="F233" s="7">
        <v>1.4955293377262777</v>
      </c>
      <c r="G233" s="7">
        <v>2.3820000000000001</v>
      </c>
      <c r="H233" s="7">
        <v>0.77833753148614615</v>
      </c>
      <c r="I233" s="7">
        <v>1.8540000000000003</v>
      </c>
      <c r="J233" s="7">
        <v>1.4955293377262777</v>
      </c>
      <c r="K233" s="7">
        <v>2.3820000000000001</v>
      </c>
      <c r="L233" s="7">
        <v>0.77833753148614615</v>
      </c>
      <c r="M233" s="7" t="s">
        <v>304</v>
      </c>
      <c r="N233" s="7" t="s">
        <v>303</v>
      </c>
      <c r="O233" s="7" t="s">
        <v>421</v>
      </c>
    </row>
    <row r="234" spans="1:15" ht="15">
      <c r="A234" s="1">
        <v>226</v>
      </c>
      <c r="B234" s="6" t="s">
        <v>241</v>
      </c>
      <c r="C234" s="7" t="s">
        <v>293</v>
      </c>
      <c r="D234" s="7">
        <v>3.2280000000000002</v>
      </c>
      <c r="E234" s="7">
        <v>1.8539999999999999</v>
      </c>
      <c r="F234" s="7">
        <v>1.7586009264068798</v>
      </c>
      <c r="G234" s="7">
        <v>2.5553851409052091</v>
      </c>
      <c r="H234" s="7">
        <v>0.72552664188351923</v>
      </c>
      <c r="I234" s="7">
        <v>1.8539999999999999</v>
      </c>
      <c r="J234" s="7">
        <v>1.7586009264068798</v>
      </c>
      <c r="K234" s="7">
        <v>2.5553851409052091</v>
      </c>
      <c r="L234" s="7">
        <v>0.72552664188351923</v>
      </c>
      <c r="M234" s="7" t="s">
        <v>304</v>
      </c>
      <c r="N234" s="7" t="s">
        <v>303</v>
      </c>
      <c r="O234" s="7" t="s">
        <v>421</v>
      </c>
    </row>
    <row r="235" spans="1:15" ht="15">
      <c r="A235" s="1">
        <v>227</v>
      </c>
      <c r="B235" s="6" t="s">
        <v>241</v>
      </c>
      <c r="C235" s="7" t="s">
        <v>294</v>
      </c>
      <c r="D235" s="7">
        <v>2.89</v>
      </c>
      <c r="E235" s="7">
        <v>2.0329999999999999</v>
      </c>
      <c r="F235" s="7">
        <v>2.0600279732921583</v>
      </c>
      <c r="G235" s="7">
        <v>2.8942709359605914</v>
      </c>
      <c r="H235" s="7">
        <v>0.7024221453287196</v>
      </c>
      <c r="I235" s="7">
        <v>2.0329999999999999</v>
      </c>
      <c r="J235" s="7">
        <v>2.0600279732921583</v>
      </c>
      <c r="K235" s="7">
        <v>2.8942709359605914</v>
      </c>
      <c r="L235" s="7">
        <v>0.7024221453287196</v>
      </c>
      <c r="M235" s="7" t="s">
        <v>304</v>
      </c>
      <c r="N235" s="7" t="s">
        <v>303</v>
      </c>
      <c r="O235" s="7" t="s">
        <v>421</v>
      </c>
    </row>
    <row r="236" spans="1:15" ht="15">
      <c r="A236" s="1">
        <v>228</v>
      </c>
      <c r="B236" s="6" t="s">
        <v>241</v>
      </c>
      <c r="C236" s="7" t="s">
        <v>295</v>
      </c>
      <c r="D236" s="7">
        <v>3.5059999999999998</v>
      </c>
      <c r="E236" s="7">
        <v>2.5390000000000001</v>
      </c>
      <c r="F236" s="7">
        <v>2.417749987074759</v>
      </c>
      <c r="G236" s="7">
        <v>3.5059999999999998</v>
      </c>
      <c r="H236" s="7">
        <v>0.72418710781517404</v>
      </c>
      <c r="I236" s="7">
        <v>2.5390000000000001</v>
      </c>
      <c r="J236" s="7">
        <v>2.417749987074759</v>
      </c>
      <c r="K236" s="7">
        <v>3.5059999999999998</v>
      </c>
      <c r="L236" s="7">
        <v>0.72418710781517404</v>
      </c>
      <c r="M236" s="7" t="s">
        <v>304</v>
      </c>
      <c r="N236" s="7" t="s">
        <v>303</v>
      </c>
      <c r="O236" s="7" t="s">
        <v>421</v>
      </c>
    </row>
    <row r="237" spans="1:15" ht="15">
      <c r="A237" s="1">
        <v>229</v>
      </c>
      <c r="B237" s="6" t="s">
        <v>241</v>
      </c>
      <c r="C237" s="7" t="s">
        <v>296</v>
      </c>
      <c r="D237" s="7">
        <v>1.548</v>
      </c>
      <c r="E237" s="7">
        <v>1.0589999999999999</v>
      </c>
      <c r="F237" s="7">
        <v>1.1290805994259221</v>
      </c>
      <c r="G237" s="7">
        <v>1.5479999999999998</v>
      </c>
      <c r="H237" s="7">
        <v>0.68410852713178294</v>
      </c>
      <c r="I237" s="7">
        <v>1.0589999999999999</v>
      </c>
      <c r="J237" s="7">
        <v>1.1290805994259221</v>
      </c>
      <c r="K237" s="7">
        <v>1.5479999999999998</v>
      </c>
      <c r="L237" s="7">
        <v>0.68410852713178294</v>
      </c>
      <c r="M237" s="7" t="s">
        <v>304</v>
      </c>
      <c r="N237" s="7" t="s">
        <v>303</v>
      </c>
      <c r="O237" s="7" t="s">
        <v>421</v>
      </c>
    </row>
    <row r="238" spans="1:15" ht="15">
      <c r="A238" s="1">
        <v>230</v>
      </c>
      <c r="B238" s="6" t="s">
        <v>241</v>
      </c>
      <c r="C238" s="7" t="s">
        <v>297</v>
      </c>
      <c r="D238" s="7">
        <v>1.4416</v>
      </c>
      <c r="E238" s="7">
        <v>0.92959999999999998</v>
      </c>
      <c r="F238" s="7">
        <v>1.101841367892856</v>
      </c>
      <c r="G238" s="7">
        <v>1.4416</v>
      </c>
      <c r="H238" s="7">
        <v>0.64483906770255273</v>
      </c>
      <c r="I238" s="7">
        <v>0.92959999999999998</v>
      </c>
      <c r="J238" s="7">
        <v>1.101841367892856</v>
      </c>
      <c r="K238" s="7">
        <v>1.4416</v>
      </c>
      <c r="L238" s="7">
        <v>0.64483906770255273</v>
      </c>
      <c r="M238" s="7" t="s">
        <v>304</v>
      </c>
      <c r="N238" s="7" t="s">
        <v>303</v>
      </c>
      <c r="O238" s="7" t="s">
        <v>421</v>
      </c>
    </row>
    <row r="239" spans="1:15" ht="15">
      <c r="A239" s="1">
        <v>231</v>
      </c>
      <c r="B239" s="6" t="s">
        <v>241</v>
      </c>
      <c r="C239" s="7" t="s">
        <v>298</v>
      </c>
      <c r="D239" s="7" t="s">
        <v>422</v>
      </c>
      <c r="E239" s="7">
        <v>0.92959999999999998</v>
      </c>
      <c r="F239" s="7">
        <v>0.92226098859530037</v>
      </c>
      <c r="G239" s="7">
        <v>1.3094737458554795</v>
      </c>
      <c r="H239" s="7">
        <v>0.70990350355798248</v>
      </c>
      <c r="I239" s="7">
        <v>0.92959999999999998</v>
      </c>
      <c r="J239" s="7">
        <v>0.92226098859530037</v>
      </c>
      <c r="K239" s="7">
        <v>1.3094737458554795</v>
      </c>
      <c r="L239" s="7">
        <v>0.70990350355798248</v>
      </c>
      <c r="M239" s="7" t="s">
        <v>304</v>
      </c>
      <c r="N239" s="7" t="s">
        <v>303</v>
      </c>
      <c r="O239" s="7" t="s">
        <v>421</v>
      </c>
    </row>
    <row r="240" spans="1:15" ht="15">
      <c r="A240" s="1">
        <v>232</v>
      </c>
      <c r="B240" s="6" t="s">
        <v>241</v>
      </c>
      <c r="C240" s="7" t="s">
        <v>299</v>
      </c>
      <c r="D240" s="7" t="s">
        <v>422</v>
      </c>
      <c r="E240" s="7">
        <v>0.92959999999999998</v>
      </c>
      <c r="F240" s="7">
        <v>0.92226098859530037</v>
      </c>
      <c r="G240" s="7">
        <v>1.3094737458554795</v>
      </c>
      <c r="H240" s="7">
        <v>0.70990350355798248</v>
      </c>
      <c r="I240" s="7">
        <v>0.92959999999999998</v>
      </c>
      <c r="J240" s="7">
        <v>0.92226098859530037</v>
      </c>
      <c r="K240" s="7">
        <v>1.3094737458554795</v>
      </c>
      <c r="L240" s="7">
        <v>0.70990350355798248</v>
      </c>
      <c r="M240" s="7" t="s">
        <v>304</v>
      </c>
      <c r="N240" s="7" t="s">
        <v>303</v>
      </c>
      <c r="O240" s="7" t="s">
        <v>421</v>
      </c>
    </row>
    <row r="241" spans="1:15" ht="15">
      <c r="A241" s="1">
        <v>233</v>
      </c>
      <c r="B241" s="6" t="s">
        <v>241</v>
      </c>
      <c r="C241" s="7" t="s">
        <v>300</v>
      </c>
      <c r="D241" s="7" t="s">
        <v>422</v>
      </c>
      <c r="E241" s="7">
        <v>0.92959999999999998</v>
      </c>
      <c r="F241" s="7">
        <v>0.92226098859530037</v>
      </c>
      <c r="G241" s="7">
        <v>1.3094737458554795</v>
      </c>
      <c r="H241" s="7">
        <v>0.70990350355798248</v>
      </c>
      <c r="I241" s="7">
        <v>0.92959999999999998</v>
      </c>
      <c r="J241" s="7">
        <v>0.92226098859530037</v>
      </c>
      <c r="K241" s="7">
        <v>1.3094737458554795</v>
      </c>
      <c r="L241" s="7">
        <v>0.70990350355798248</v>
      </c>
      <c r="M241" s="7" t="s">
        <v>304</v>
      </c>
      <c r="N241" s="7" t="s">
        <v>303</v>
      </c>
      <c r="O241" s="7" t="s">
        <v>421</v>
      </c>
    </row>
    <row r="242" spans="1:15" ht="15">
      <c r="A242" s="1">
        <v>234</v>
      </c>
      <c r="B242" s="6" t="s">
        <v>241</v>
      </c>
      <c r="C242" s="7" t="s">
        <v>301</v>
      </c>
      <c r="D242" s="7" t="s">
        <v>422</v>
      </c>
      <c r="E242" s="7">
        <v>0.92959999999999998</v>
      </c>
      <c r="F242" s="7">
        <v>0.92226098859530037</v>
      </c>
      <c r="G242" s="7">
        <v>1.3094737458554795</v>
      </c>
      <c r="H242" s="7">
        <v>0.70990350355798248</v>
      </c>
      <c r="I242" s="7">
        <v>0.92959999999999998</v>
      </c>
      <c r="J242" s="7">
        <v>0.92226098859530037</v>
      </c>
      <c r="K242" s="7">
        <v>1.3094737458554795</v>
      </c>
      <c r="L242" s="7">
        <v>0.70990350355798248</v>
      </c>
      <c r="M242" s="7" t="s">
        <v>304</v>
      </c>
      <c r="N242" s="7" t="s">
        <v>303</v>
      </c>
      <c r="O242" s="7" t="s">
        <v>421</v>
      </c>
    </row>
    <row r="243" spans="1:15" ht="15">
      <c r="A243" s="1">
        <v>235</v>
      </c>
      <c r="B243" s="6" t="s">
        <v>241</v>
      </c>
      <c r="C243" s="7" t="s">
        <v>302</v>
      </c>
      <c r="D243" s="7" t="s">
        <v>422</v>
      </c>
      <c r="E243" s="7">
        <v>0.92959999999999998</v>
      </c>
      <c r="F243" s="7">
        <v>0.92226098859530037</v>
      </c>
      <c r="G243" s="7">
        <v>1.3094737458554795</v>
      </c>
      <c r="H243" s="7">
        <v>0.70990350355798248</v>
      </c>
      <c r="I243" s="7">
        <v>0.92959999999999998</v>
      </c>
      <c r="J243" s="7">
        <v>0.92226098859530037</v>
      </c>
      <c r="K243" s="7">
        <v>1.3094737458554795</v>
      </c>
      <c r="L243" s="7">
        <v>0.70990350355798248</v>
      </c>
      <c r="M243" s="7" t="s">
        <v>304</v>
      </c>
      <c r="N243" s="7" t="s">
        <v>303</v>
      </c>
      <c r="O243" s="7" t="s">
        <v>421</v>
      </c>
    </row>
    <row r="244" spans="1:15" ht="15">
      <c r="A244" s="1">
        <v>236</v>
      </c>
      <c r="B244" s="6" t="s">
        <v>241</v>
      </c>
      <c r="C244" s="7" t="s">
        <v>423</v>
      </c>
      <c r="D244" s="7" t="s">
        <v>422</v>
      </c>
      <c r="E244" s="7">
        <v>0.92959999999999998</v>
      </c>
      <c r="F244" s="7">
        <v>0.92226098859530037</v>
      </c>
      <c r="G244" s="7">
        <v>1.3094737458554795</v>
      </c>
      <c r="H244" s="7">
        <v>0.70990350355798248</v>
      </c>
      <c r="I244" s="7">
        <v>0.92959999999999998</v>
      </c>
      <c r="J244" s="7">
        <v>0.92226098859530037</v>
      </c>
      <c r="K244" s="7">
        <v>1.3094737458554795</v>
      </c>
      <c r="L244" s="7">
        <v>0.70990350355798248</v>
      </c>
      <c r="M244" s="7" t="s">
        <v>304</v>
      </c>
      <c r="N244" s="7" t="s">
        <v>303</v>
      </c>
      <c r="O244" s="7" t="s">
        <v>421</v>
      </c>
    </row>
    <row r="245" spans="1:15" ht="15">
      <c r="A245" s="1">
        <v>237</v>
      </c>
      <c r="B245" s="6" t="s">
        <v>241</v>
      </c>
      <c r="C245" s="7" t="s">
        <v>424</v>
      </c>
      <c r="D245" s="7" t="s">
        <v>422</v>
      </c>
      <c r="E245" s="7">
        <v>0.92959999999999998</v>
      </c>
      <c r="F245" s="7">
        <v>0.92226098859530037</v>
      </c>
      <c r="G245" s="7">
        <v>1.3094737458554795</v>
      </c>
      <c r="H245" s="7">
        <v>0.70990350355798248</v>
      </c>
      <c r="I245" s="7">
        <v>0.92959999999999998</v>
      </c>
      <c r="J245" s="7">
        <v>0.92226098859530037</v>
      </c>
      <c r="K245" s="7">
        <v>1.3094737458554795</v>
      </c>
      <c r="L245" s="7">
        <v>0.70990350355798248</v>
      </c>
      <c r="M245" s="7" t="s">
        <v>304</v>
      </c>
      <c r="N245" s="7" t="s">
        <v>303</v>
      </c>
      <c r="O245" s="7" t="s">
        <v>421</v>
      </c>
    </row>
    <row r="246" spans="1:15" ht="15">
      <c r="A246" s="1">
        <v>238</v>
      </c>
      <c r="B246" s="6" t="s">
        <v>241</v>
      </c>
      <c r="C246" s="7" t="s">
        <v>425</v>
      </c>
      <c r="D246" s="7" t="s">
        <v>422</v>
      </c>
      <c r="E246" s="7">
        <v>0.92959999999999998</v>
      </c>
      <c r="F246" s="7">
        <v>0.92226098859530037</v>
      </c>
      <c r="G246" s="7">
        <v>1.3094737458554795</v>
      </c>
      <c r="H246" s="7">
        <v>0.70990350355798248</v>
      </c>
      <c r="I246" s="7">
        <v>0.92959999999999998</v>
      </c>
      <c r="J246" s="7">
        <v>0.92226098859530037</v>
      </c>
      <c r="K246" s="7">
        <v>1.3094737458554795</v>
      </c>
      <c r="L246" s="7">
        <v>0.70990350355798248</v>
      </c>
      <c r="M246" s="7" t="s">
        <v>304</v>
      </c>
      <c r="N246" s="7" t="s">
        <v>303</v>
      </c>
      <c r="O246" s="7" t="s">
        <v>421</v>
      </c>
    </row>
    <row r="247" spans="1:15" ht="15">
      <c r="A247" s="1">
        <v>239</v>
      </c>
      <c r="B247" s="6" t="s">
        <v>241</v>
      </c>
      <c r="C247" s="7" t="s">
        <v>426</v>
      </c>
      <c r="D247" s="7" t="s">
        <v>422</v>
      </c>
      <c r="E247" s="7">
        <v>0.92959999999999998</v>
      </c>
      <c r="F247" s="7">
        <v>0.92226098859530037</v>
      </c>
      <c r="G247" s="7">
        <v>1.3094737458554795</v>
      </c>
      <c r="H247" s="7">
        <v>0.70990350355798248</v>
      </c>
      <c r="I247" s="7">
        <v>0.92959999999999998</v>
      </c>
      <c r="J247" s="7">
        <v>0.92226098859530037</v>
      </c>
      <c r="K247" s="7">
        <v>1.3094737458554795</v>
      </c>
      <c r="L247" s="7">
        <v>0.70990350355798248</v>
      </c>
      <c r="M247" s="7" t="s">
        <v>304</v>
      </c>
      <c r="N247" s="7" t="s">
        <v>303</v>
      </c>
      <c r="O247" s="7" t="s">
        <v>421</v>
      </c>
    </row>
    <row r="248" spans="1:15" ht="15">
      <c r="A248" s="1">
        <v>240</v>
      </c>
      <c r="B248" s="6" t="s">
        <v>241</v>
      </c>
      <c r="C248" s="7" t="s">
        <v>427</v>
      </c>
      <c r="D248" s="7" t="s">
        <v>422</v>
      </c>
      <c r="E248" s="7">
        <v>0.92959999999999998</v>
      </c>
      <c r="F248" s="7">
        <v>0.92226098859530037</v>
      </c>
      <c r="G248" s="7">
        <v>1.3094737458554795</v>
      </c>
      <c r="H248" s="7">
        <v>0.70990350355798248</v>
      </c>
      <c r="I248" s="7">
        <v>0.92959999999999998</v>
      </c>
      <c r="J248" s="7">
        <v>0.92226098859530037</v>
      </c>
      <c r="K248" s="7">
        <v>1.3094737458554795</v>
      </c>
      <c r="L248" s="7">
        <v>0.70990350355798248</v>
      </c>
      <c r="M248" s="7" t="s">
        <v>304</v>
      </c>
      <c r="N248" s="7" t="s">
        <v>303</v>
      </c>
      <c r="O248" s="7" t="s">
        <v>421</v>
      </c>
    </row>
    <row r="249" spans="1:15" ht="15">
      <c r="A249" s="1">
        <v>241</v>
      </c>
      <c r="B249" s="6" t="s">
        <v>174</v>
      </c>
      <c r="C249" s="7" t="s">
        <v>292</v>
      </c>
      <c r="D249" s="7">
        <v>4.1630000000000003</v>
      </c>
      <c r="E249" s="7">
        <v>4.13</v>
      </c>
      <c r="F249" s="7">
        <v>0.52313382609041992</v>
      </c>
      <c r="G249" s="7">
        <v>4.1630000000000003</v>
      </c>
      <c r="H249" s="7">
        <v>0.99207302426134991</v>
      </c>
      <c r="I249" s="7">
        <v>4.13</v>
      </c>
      <c r="J249" s="7">
        <v>0.52313382609041992</v>
      </c>
      <c r="K249" s="7">
        <v>4.1630000000000003</v>
      </c>
      <c r="L249" s="7">
        <v>0.99207302426134991</v>
      </c>
      <c r="M249" s="7" t="s">
        <v>290</v>
      </c>
      <c r="N249" s="7" t="s">
        <v>303</v>
      </c>
      <c r="O249" s="7" t="s">
        <v>421</v>
      </c>
    </row>
    <row r="250" spans="1:15" ht="15">
      <c r="A250" s="1">
        <v>242</v>
      </c>
      <c r="B250" s="6" t="s">
        <v>174</v>
      </c>
      <c r="C250" s="7" t="s">
        <v>293</v>
      </c>
      <c r="D250" s="7">
        <v>4.4429999999999996</v>
      </c>
      <c r="E250" s="7">
        <v>4.13</v>
      </c>
      <c r="F250" s="7">
        <v>0.32863904188907378</v>
      </c>
      <c r="G250" s="7">
        <v>4.1430548656581614</v>
      </c>
      <c r="H250" s="7">
        <v>0.99684897591717325</v>
      </c>
      <c r="I250" s="7">
        <v>4.13</v>
      </c>
      <c r="J250" s="7">
        <v>0.32863904188907378</v>
      </c>
      <c r="K250" s="7">
        <v>4.1430548656581614</v>
      </c>
      <c r="L250" s="7">
        <v>0.99684897591717325</v>
      </c>
      <c r="M250" s="7" t="s">
        <v>290</v>
      </c>
      <c r="N250" s="7" t="s">
        <v>303</v>
      </c>
      <c r="O250" s="7" t="s">
        <v>421</v>
      </c>
    </row>
    <row r="251" spans="1:15" ht="15">
      <c r="A251" s="1">
        <v>243</v>
      </c>
      <c r="B251" s="6" t="s">
        <v>174</v>
      </c>
      <c r="C251" s="7" t="s">
        <v>294</v>
      </c>
      <c r="D251" s="7">
        <v>4.3099999999999996</v>
      </c>
      <c r="E251" s="7">
        <v>4.29</v>
      </c>
      <c r="F251" s="7">
        <v>0.41472882706655084</v>
      </c>
      <c r="G251" s="7">
        <v>4.3099999999999996</v>
      </c>
      <c r="H251" s="7">
        <v>0.99535962877030171</v>
      </c>
      <c r="I251" s="7">
        <v>4.29</v>
      </c>
      <c r="J251" s="7">
        <v>0.41472882706655084</v>
      </c>
      <c r="K251" s="7">
        <v>4.3099999999999996</v>
      </c>
      <c r="L251" s="7">
        <v>0.99535962877030171</v>
      </c>
      <c r="M251" s="7" t="s">
        <v>290</v>
      </c>
      <c r="N251" s="7" t="s">
        <v>303</v>
      </c>
      <c r="O251" s="7" t="s">
        <v>421</v>
      </c>
    </row>
    <row r="252" spans="1:15" ht="15">
      <c r="A252" s="1">
        <v>244</v>
      </c>
      <c r="B252" s="6" t="s">
        <v>174</v>
      </c>
      <c r="C252" s="7" t="s">
        <v>295</v>
      </c>
      <c r="D252" s="7">
        <v>5.0979999999999999</v>
      </c>
      <c r="E252" s="7">
        <v>5.0750000000000002</v>
      </c>
      <c r="F252" s="7">
        <v>0.48371375833234054</v>
      </c>
      <c r="G252" s="7">
        <v>5.0979999999999999</v>
      </c>
      <c r="H252" s="7">
        <v>0.99548842683405259</v>
      </c>
      <c r="I252" s="7">
        <v>5.0750000000000002</v>
      </c>
      <c r="J252" s="7">
        <v>0.48371375833234054</v>
      </c>
      <c r="K252" s="7">
        <v>5.0979999999999999</v>
      </c>
      <c r="L252" s="7">
        <v>0.99548842683405259</v>
      </c>
      <c r="M252" s="7" t="s">
        <v>290</v>
      </c>
      <c r="N252" s="7" t="s">
        <v>303</v>
      </c>
      <c r="O252" s="7" t="s">
        <v>421</v>
      </c>
    </row>
    <row r="253" spans="1:15" ht="15">
      <c r="A253" s="1">
        <v>245</v>
      </c>
      <c r="B253" s="6" t="s">
        <v>174</v>
      </c>
      <c r="C253" s="7" t="s">
        <v>296</v>
      </c>
      <c r="D253" s="7">
        <v>5.7850000000000001</v>
      </c>
      <c r="E253" s="7">
        <v>5.7649999999999997</v>
      </c>
      <c r="F253" s="7">
        <v>0.48062459362791837</v>
      </c>
      <c r="G253" s="7">
        <v>5.7850000000000001</v>
      </c>
      <c r="H253" s="7">
        <v>0.99654278305963695</v>
      </c>
      <c r="I253" s="7">
        <v>5.7649999999999997</v>
      </c>
      <c r="J253" s="7">
        <v>0.48062459362791837</v>
      </c>
      <c r="K253" s="7">
        <v>5.7850000000000001</v>
      </c>
      <c r="L253" s="7">
        <v>0.99654278305963695</v>
      </c>
      <c r="M253" s="7" t="s">
        <v>290</v>
      </c>
      <c r="N253" s="7" t="s">
        <v>303</v>
      </c>
      <c r="O253" s="7" t="s">
        <v>421</v>
      </c>
    </row>
    <row r="254" spans="1:15" ht="15">
      <c r="A254" s="1">
        <v>246</v>
      </c>
      <c r="B254" s="6" t="s">
        <v>174</v>
      </c>
      <c r="C254" s="7" t="s">
        <v>297</v>
      </c>
      <c r="D254" s="7">
        <v>4.5918000000000001</v>
      </c>
      <c r="E254" s="7">
        <v>4.59</v>
      </c>
      <c r="F254" s="7">
        <v>0.12855831361682546</v>
      </c>
      <c r="G254" s="7">
        <v>4.5918000000000001</v>
      </c>
      <c r="H254" s="7">
        <v>0.99960799686397483</v>
      </c>
      <c r="I254" s="7">
        <v>4.59</v>
      </c>
      <c r="J254" s="7">
        <v>0.12855831361682546</v>
      </c>
      <c r="K254" s="7">
        <v>4.5918000000000001</v>
      </c>
      <c r="L254" s="7">
        <v>0.99960799686397483</v>
      </c>
      <c r="M254" s="7" t="s">
        <v>290</v>
      </c>
      <c r="N254" s="7" t="s">
        <v>303</v>
      </c>
      <c r="O254" s="7" t="s">
        <v>421</v>
      </c>
    </row>
    <row r="255" spans="1:15" ht="15">
      <c r="A255" s="1">
        <v>247</v>
      </c>
      <c r="B255" s="6" t="s">
        <v>174</v>
      </c>
      <c r="C255" s="7" t="s">
        <v>298</v>
      </c>
      <c r="D255" s="7" t="s">
        <v>422</v>
      </c>
      <c r="E255" s="7">
        <v>4.5466666751470468</v>
      </c>
      <c r="F255" s="7">
        <v>0.40856714892013746</v>
      </c>
      <c r="G255" s="7">
        <v>4.5649868532197804</v>
      </c>
      <c r="H255" s="7">
        <v>0.99598680595108136</v>
      </c>
      <c r="I255" s="7">
        <v>4.5466666751470468</v>
      </c>
      <c r="J255" s="7">
        <v>0.40856714892013746</v>
      </c>
      <c r="K255" s="7">
        <v>4.5649868532197804</v>
      </c>
      <c r="L255" s="7">
        <v>0.99598680595108136</v>
      </c>
      <c r="M255" s="7" t="s">
        <v>290</v>
      </c>
      <c r="N255" s="7" t="s">
        <v>303</v>
      </c>
      <c r="O255" s="7" t="s">
        <v>421</v>
      </c>
    </row>
    <row r="256" spans="1:15" ht="15">
      <c r="A256" s="1">
        <v>248</v>
      </c>
      <c r="B256" s="6" t="s">
        <v>174</v>
      </c>
      <c r="C256" s="7" t="s">
        <v>299</v>
      </c>
      <c r="D256" s="7" t="s">
        <v>422</v>
      </c>
      <c r="E256" s="7">
        <v>4.507033893321724</v>
      </c>
      <c r="F256" s="7">
        <v>0.40500571505416666</v>
      </c>
      <c r="G256" s="7">
        <v>4.5251943764635474</v>
      </c>
      <c r="H256" s="7">
        <v>0.99598680595108136</v>
      </c>
      <c r="I256" s="7">
        <v>4.507033893321724</v>
      </c>
      <c r="J256" s="7">
        <v>0.40500571505416666</v>
      </c>
      <c r="K256" s="7">
        <v>4.5251943764635474</v>
      </c>
      <c r="L256" s="7">
        <v>0.99598680595108136</v>
      </c>
      <c r="M256" s="7" t="s">
        <v>290</v>
      </c>
      <c r="N256" s="7" t="s">
        <v>303</v>
      </c>
      <c r="O256" s="7" t="s">
        <v>421</v>
      </c>
    </row>
    <row r="257" spans="1:15" ht="15">
      <c r="A257" s="1">
        <v>249</v>
      </c>
      <c r="B257" s="6" t="s">
        <v>174</v>
      </c>
      <c r="C257" s="7" t="s">
        <v>300</v>
      </c>
      <c r="D257" s="7" t="s">
        <v>422</v>
      </c>
      <c r="E257" s="7">
        <v>4.5609597690763746</v>
      </c>
      <c r="F257" s="7">
        <v>0.40985153791391638</v>
      </c>
      <c r="G257" s="7">
        <v>4.5793375392368292</v>
      </c>
      <c r="H257" s="7">
        <v>0.99598680595108136</v>
      </c>
      <c r="I257" s="7">
        <v>4.5609597690763746</v>
      </c>
      <c r="J257" s="7">
        <v>0.40985153791391638</v>
      </c>
      <c r="K257" s="7">
        <v>4.5793375392368292</v>
      </c>
      <c r="L257" s="7">
        <v>0.99598680595108136</v>
      </c>
      <c r="M257" s="7" t="s">
        <v>290</v>
      </c>
      <c r="N257" s="7" t="s">
        <v>303</v>
      </c>
      <c r="O257" s="7" t="s">
        <v>421</v>
      </c>
    </row>
    <row r="258" spans="1:15" ht="15">
      <c r="A258" s="1">
        <v>250</v>
      </c>
      <c r="B258" s="6" t="s">
        <v>174</v>
      </c>
      <c r="C258" s="7" t="s">
        <v>301</v>
      </c>
      <c r="D258" s="7" t="s">
        <v>422</v>
      </c>
      <c r="E258" s="7">
        <v>4.4635001861295498</v>
      </c>
      <c r="F258" s="7">
        <v>0.40109374087611172</v>
      </c>
      <c r="G258" s="7">
        <v>4.4814852560896057</v>
      </c>
      <c r="H258" s="7">
        <v>0.99598680595108136</v>
      </c>
      <c r="I258" s="7">
        <v>4.4635001861295498</v>
      </c>
      <c r="J258" s="7">
        <v>0.40109374087611172</v>
      </c>
      <c r="K258" s="7">
        <v>4.4814852560896057</v>
      </c>
      <c r="L258" s="7">
        <v>0.99598680595108136</v>
      </c>
      <c r="M258" s="7" t="s">
        <v>290</v>
      </c>
      <c r="N258" s="7" t="s">
        <v>303</v>
      </c>
      <c r="O258" s="7" t="s">
        <v>421</v>
      </c>
    </row>
    <row r="259" spans="1:15" ht="15">
      <c r="A259" s="1">
        <v>251</v>
      </c>
      <c r="B259" s="6" t="s">
        <v>174</v>
      </c>
      <c r="C259" s="7" t="s">
        <v>302</v>
      </c>
      <c r="D259" s="7" t="s">
        <v>422</v>
      </c>
      <c r="E259" s="7">
        <v>4.4881097253809701</v>
      </c>
      <c r="F259" s="7">
        <v>0.40330517399988841</v>
      </c>
      <c r="G259" s="7">
        <v>4.5061939561490609</v>
      </c>
      <c r="H259" s="7">
        <v>0.99598680595108136</v>
      </c>
      <c r="I259" s="7">
        <v>4.4881097253809701</v>
      </c>
      <c r="J259" s="7">
        <v>0.40330517399988841</v>
      </c>
      <c r="K259" s="7">
        <v>4.5061939561490609</v>
      </c>
      <c r="L259" s="7">
        <v>0.99598680595108136</v>
      </c>
      <c r="M259" s="7" t="s">
        <v>290</v>
      </c>
      <c r="N259" s="7" t="s">
        <v>303</v>
      </c>
      <c r="O259" s="7" t="s">
        <v>421</v>
      </c>
    </row>
    <row r="260" spans="1:15" ht="15">
      <c r="A260" s="1">
        <v>252</v>
      </c>
      <c r="B260" s="6" t="s">
        <v>174</v>
      </c>
      <c r="C260" s="7" t="s">
        <v>423</v>
      </c>
      <c r="D260" s="7" t="s">
        <v>422</v>
      </c>
      <c r="E260" s="7">
        <v>4.5591415529593942</v>
      </c>
      <c r="F260" s="7">
        <v>0.40968815154141608</v>
      </c>
      <c r="G260" s="7">
        <v>4.5775119968640627</v>
      </c>
      <c r="H260" s="7">
        <v>0.99598680595108136</v>
      </c>
      <c r="I260" s="7">
        <v>4.5591415529593942</v>
      </c>
      <c r="J260" s="7">
        <v>0.40968815154141608</v>
      </c>
      <c r="K260" s="7">
        <v>4.5775119968640627</v>
      </c>
      <c r="L260" s="7">
        <v>0.99598680595108136</v>
      </c>
      <c r="M260" s="7" t="s">
        <v>290</v>
      </c>
      <c r="N260" s="7" t="s">
        <v>303</v>
      </c>
      <c r="O260" s="7" t="s">
        <v>421</v>
      </c>
    </row>
    <row r="261" spans="1:15" ht="15">
      <c r="A261" s="1">
        <v>253</v>
      </c>
      <c r="B261" s="6" t="s">
        <v>174</v>
      </c>
      <c r="C261" s="7" t="s">
        <v>424</v>
      </c>
      <c r="D261" s="7" t="s">
        <v>422</v>
      </c>
      <c r="E261" s="7">
        <v>4.6760627786806133</v>
      </c>
      <c r="F261" s="7">
        <v>0.42019478755726075</v>
      </c>
      <c r="G261" s="7">
        <v>4.6949043408415205</v>
      </c>
      <c r="H261" s="7">
        <v>0.99598680595108136</v>
      </c>
      <c r="I261" s="7">
        <v>4.6760627786806133</v>
      </c>
      <c r="J261" s="7">
        <v>0.42019478755726075</v>
      </c>
      <c r="K261" s="7">
        <v>4.6949043408415205</v>
      </c>
      <c r="L261" s="7">
        <v>0.99598680595108136</v>
      </c>
      <c r="M261" s="7" t="s">
        <v>290</v>
      </c>
      <c r="N261" s="7" t="s">
        <v>303</v>
      </c>
      <c r="O261" s="7" t="s">
        <v>421</v>
      </c>
    </row>
    <row r="262" spans="1:15" ht="15">
      <c r="A262" s="1">
        <v>254</v>
      </c>
      <c r="B262" s="6" t="s">
        <v>174</v>
      </c>
      <c r="C262" s="7" t="s">
        <v>425</v>
      </c>
      <c r="D262" s="7" t="s">
        <v>422</v>
      </c>
      <c r="E262" s="7">
        <v>4.7846261112862472</v>
      </c>
      <c r="F262" s="7">
        <v>0.42995037653026663</v>
      </c>
      <c r="G262" s="7">
        <v>4.8039051147041478</v>
      </c>
      <c r="H262" s="7">
        <v>0.99598680595108136</v>
      </c>
      <c r="I262" s="7">
        <v>4.7846261112862472</v>
      </c>
      <c r="J262" s="7">
        <v>0.42995037653026663</v>
      </c>
      <c r="K262" s="7">
        <v>4.8039051147041478</v>
      </c>
      <c r="L262" s="7">
        <v>0.99598680595108136</v>
      </c>
      <c r="M262" s="7" t="s">
        <v>290</v>
      </c>
      <c r="N262" s="7" t="s">
        <v>303</v>
      </c>
      <c r="O262" s="7" t="s">
        <v>421</v>
      </c>
    </row>
    <row r="263" spans="1:15" ht="15">
      <c r="A263" s="1">
        <v>255</v>
      </c>
      <c r="B263" s="6" t="s">
        <v>174</v>
      </c>
      <c r="C263" s="7" t="s">
        <v>426</v>
      </c>
      <c r="D263" s="7" t="s">
        <v>422</v>
      </c>
      <c r="E263" s="7">
        <v>4.9390616416644804</v>
      </c>
      <c r="F263" s="7">
        <v>0.44382807833838028</v>
      </c>
      <c r="G263" s="7">
        <v>4.9589629221524705</v>
      </c>
      <c r="H263" s="7">
        <v>0.99598680595108136</v>
      </c>
      <c r="I263" s="7">
        <v>4.9390616416644804</v>
      </c>
      <c r="J263" s="7">
        <v>0.44382807833838028</v>
      </c>
      <c r="K263" s="7">
        <v>4.9589629221524705</v>
      </c>
      <c r="L263" s="7">
        <v>0.99598680595108136</v>
      </c>
      <c r="M263" s="7" t="s">
        <v>290</v>
      </c>
      <c r="N263" s="7" t="s">
        <v>303</v>
      </c>
      <c r="O263" s="7" t="s">
        <v>421</v>
      </c>
    </row>
    <row r="264" spans="1:15" ht="15">
      <c r="A264" s="1">
        <v>256</v>
      </c>
      <c r="B264" s="6" t="s">
        <v>174</v>
      </c>
      <c r="C264" s="7" t="s">
        <v>427</v>
      </c>
      <c r="D264" s="7" t="s">
        <v>422</v>
      </c>
      <c r="E264" s="7">
        <v>5.0934971720427136</v>
      </c>
      <c r="F264" s="7">
        <v>0.45770578014650021</v>
      </c>
      <c r="G264" s="7">
        <v>5.114020729600794</v>
      </c>
      <c r="H264" s="7">
        <v>0.99598680595108136</v>
      </c>
      <c r="I264" s="7">
        <v>5.0934971720427136</v>
      </c>
      <c r="J264" s="7">
        <v>0.45770578014650021</v>
      </c>
      <c r="K264" s="7">
        <v>5.114020729600794</v>
      </c>
      <c r="L264" s="7">
        <v>0.99598680595108136</v>
      </c>
      <c r="M264" s="7" t="s">
        <v>290</v>
      </c>
      <c r="N264" s="7" t="s">
        <v>303</v>
      </c>
      <c r="O264" s="7" t="s">
        <v>421</v>
      </c>
    </row>
    <row r="265" spans="1:15" ht="15">
      <c r="A265" s="1">
        <v>257</v>
      </c>
      <c r="B265" s="6" t="s">
        <v>259</v>
      </c>
      <c r="C265" s="7" t="s">
        <v>292</v>
      </c>
      <c r="D265" s="7">
        <v>89.619198192382186</v>
      </c>
      <c r="E265" s="7">
        <v>84.325000000000003</v>
      </c>
      <c r="F265" s="7">
        <v>14.503344320253753</v>
      </c>
      <c r="G265" s="7">
        <v>86.01088760005716</v>
      </c>
      <c r="H265" s="7">
        <v>0.98039913728252193</v>
      </c>
      <c r="I265" s="7">
        <v>78.967000000000013</v>
      </c>
      <c r="J265" s="7">
        <v>13.702136909764056</v>
      </c>
      <c r="K265" s="7">
        <v>80.589565954967867</v>
      </c>
      <c r="L265" s="7">
        <v>0.97986630234645367</v>
      </c>
      <c r="M265" s="7" t="s">
        <v>290</v>
      </c>
      <c r="N265" s="7" t="s">
        <v>303</v>
      </c>
      <c r="O265" s="7" t="s">
        <v>421</v>
      </c>
    </row>
    <row r="266" spans="1:15" ht="15">
      <c r="A266" s="1">
        <v>258</v>
      </c>
      <c r="B266" s="6" t="s">
        <v>259</v>
      </c>
      <c r="C266" s="7" t="s">
        <v>293</v>
      </c>
      <c r="D266" s="7">
        <v>88.516000000000005</v>
      </c>
      <c r="E266" s="7">
        <v>83.552000000000007</v>
      </c>
      <c r="F266" s="7">
        <v>13.797635151348802</v>
      </c>
      <c r="G266" s="7">
        <v>85.831317698505217</v>
      </c>
      <c r="H266" s="7">
        <v>0.97344421873480214</v>
      </c>
      <c r="I266" s="7">
        <v>78.632000000000005</v>
      </c>
      <c r="J266" s="7">
        <v>13.064827888920872</v>
      </c>
      <c r="K266" s="7">
        <v>80.856278349715552</v>
      </c>
      <c r="L266" s="7">
        <v>0.97249096303820459</v>
      </c>
      <c r="M266" s="7" t="s">
        <v>290</v>
      </c>
      <c r="N266" s="7" t="s">
        <v>303</v>
      </c>
      <c r="O266" s="7" t="s">
        <v>421</v>
      </c>
    </row>
    <row r="267" spans="1:15" ht="15">
      <c r="A267" s="1">
        <v>259</v>
      </c>
      <c r="B267" s="6" t="s">
        <v>259</v>
      </c>
      <c r="C267" s="7" t="s">
        <v>294</v>
      </c>
      <c r="D267" s="7">
        <v>87.06</v>
      </c>
      <c r="E267" s="7">
        <v>90.552800699180352</v>
      </c>
      <c r="F267" s="7">
        <v>17.305592519595681</v>
      </c>
      <c r="G267" s="7">
        <v>93.229227721722779</v>
      </c>
      <c r="H267" s="7">
        <v>0.97129197475998386</v>
      </c>
      <c r="I267" s="7">
        <v>82.499464329198631</v>
      </c>
      <c r="J267" s="7">
        <v>15.973008922185324</v>
      </c>
      <c r="K267" s="7">
        <v>85.062290514899487</v>
      </c>
      <c r="L267" s="7">
        <v>0.96987118298616759</v>
      </c>
      <c r="M267" s="7" t="s">
        <v>290</v>
      </c>
      <c r="N267" s="7" t="s">
        <v>303</v>
      </c>
      <c r="O267" s="7" t="s">
        <v>421</v>
      </c>
    </row>
    <row r="268" spans="1:15" ht="15">
      <c r="A268" s="1">
        <v>260</v>
      </c>
      <c r="B268" s="6" t="s">
        <v>259</v>
      </c>
      <c r="C268" s="7" t="s">
        <v>295</v>
      </c>
      <c r="D268" s="7">
        <v>93.747000000000014</v>
      </c>
      <c r="E268" s="7">
        <v>90.085799999999992</v>
      </c>
      <c r="F268" s="7">
        <v>11.263392333450803</v>
      </c>
      <c r="G268" s="7">
        <v>91.703350771344049</v>
      </c>
      <c r="H268" s="7">
        <v>0.98236105052063682</v>
      </c>
      <c r="I268" s="7">
        <v>83.708699999999993</v>
      </c>
      <c r="J268" s="7">
        <v>10.83852259277273</v>
      </c>
      <c r="K268" s="7">
        <v>85.30929637629643</v>
      </c>
      <c r="L268" s="7">
        <v>0.98123772620001148</v>
      </c>
      <c r="M268" s="7" t="s">
        <v>290</v>
      </c>
      <c r="N268" s="7" t="s">
        <v>303</v>
      </c>
      <c r="O268" s="7" t="s">
        <v>421</v>
      </c>
    </row>
    <row r="269" spans="1:15" ht="15">
      <c r="A269" s="1">
        <v>261</v>
      </c>
      <c r="B269" s="6" t="s">
        <v>259</v>
      </c>
      <c r="C269" s="7" t="s">
        <v>296</v>
      </c>
      <c r="D269" s="7">
        <v>89.28400000000002</v>
      </c>
      <c r="E269" s="7">
        <v>87.526700000000005</v>
      </c>
      <c r="F269" s="7">
        <v>11.62094642473815</v>
      </c>
      <c r="G269" s="7">
        <v>89.164583300710206</v>
      </c>
      <c r="H269" s="7">
        <v>0.98163078612517718</v>
      </c>
      <c r="I269" s="7">
        <v>81.3947</v>
      </c>
      <c r="J269" s="7">
        <v>11.148365028060464</v>
      </c>
      <c r="K269" s="7">
        <v>83.001706922072572</v>
      </c>
      <c r="L269" s="7">
        <v>0.9806388689863772</v>
      </c>
      <c r="M269" s="7" t="s">
        <v>290</v>
      </c>
      <c r="N269" s="7" t="s">
        <v>303</v>
      </c>
      <c r="O269" s="7" t="s">
        <v>421</v>
      </c>
    </row>
    <row r="270" spans="1:15" ht="15">
      <c r="A270" s="1">
        <v>262</v>
      </c>
      <c r="B270" s="6" t="s">
        <v>259</v>
      </c>
      <c r="C270" s="7" t="s">
        <v>297</v>
      </c>
      <c r="D270" s="7">
        <v>79.612200000000001</v>
      </c>
      <c r="E270" s="7">
        <v>83.546608605000003</v>
      </c>
      <c r="F270" s="7">
        <v>8.6332868017705451</v>
      </c>
      <c r="G270" s="7">
        <v>84.731711163400846</v>
      </c>
      <c r="H270" s="7">
        <v>0.98601347072862211</v>
      </c>
      <c r="I270" s="7">
        <v>77.027132612999992</v>
      </c>
      <c r="J270" s="7">
        <v>8.0720820627645118</v>
      </c>
      <c r="K270" s="7">
        <v>78.168377887577606</v>
      </c>
      <c r="L270" s="7">
        <v>0.9854001668523944</v>
      </c>
      <c r="M270" s="7" t="s">
        <v>290</v>
      </c>
      <c r="N270" s="7" t="s">
        <v>303</v>
      </c>
      <c r="O270" s="7" t="s">
        <v>421</v>
      </c>
    </row>
    <row r="271" spans="1:15" ht="15">
      <c r="A271" s="1">
        <v>263</v>
      </c>
      <c r="B271" s="6" t="s">
        <v>259</v>
      </c>
      <c r="C271" s="7" t="s">
        <v>298</v>
      </c>
      <c r="D271" s="7" t="s">
        <v>422</v>
      </c>
      <c r="E271" s="7">
        <v>83.911995339778201</v>
      </c>
      <c r="F271" s="7">
        <v>11.558601780835186</v>
      </c>
      <c r="G271" s="7">
        <v>85.214797286980868</v>
      </c>
      <c r="H271" s="7">
        <v>0.98471155258616438</v>
      </c>
      <c r="I271" s="7">
        <v>77.392519347778176</v>
      </c>
      <c r="J271" s="7">
        <v>10.886093712726975</v>
      </c>
      <c r="K271" s="7">
        <v>78.656922616501376</v>
      </c>
      <c r="L271" s="7">
        <v>0.98392508597256079</v>
      </c>
      <c r="M271" s="7" t="s">
        <v>290</v>
      </c>
      <c r="N271" s="7" t="s">
        <v>303</v>
      </c>
      <c r="O271" s="7" t="s">
        <v>421</v>
      </c>
    </row>
    <row r="272" spans="1:15" ht="15">
      <c r="A272" s="1">
        <v>264</v>
      </c>
      <c r="B272" s="6" t="s">
        <v>259</v>
      </c>
      <c r="C272" s="7" t="s">
        <v>299</v>
      </c>
      <c r="D272" s="7" t="s">
        <v>422</v>
      </c>
      <c r="E272" s="7">
        <v>83.398365411138144</v>
      </c>
      <c r="F272" s="7">
        <v>11.501469762111366</v>
      </c>
      <c r="G272" s="7">
        <v>84.697805916272188</v>
      </c>
      <c r="H272" s="7">
        <v>0.98465792010694342</v>
      </c>
      <c r="I272" s="7">
        <v>76.910496537215508</v>
      </c>
      <c r="J272" s="7">
        <v>10.833430985050757</v>
      </c>
      <c r="K272" s="7">
        <v>78.171852782028026</v>
      </c>
      <c r="L272" s="7">
        <v>0.98386431688743969</v>
      </c>
      <c r="M272" s="7" t="s">
        <v>290</v>
      </c>
      <c r="N272" s="7" t="s">
        <v>303</v>
      </c>
      <c r="O272" s="7" t="s">
        <v>421</v>
      </c>
    </row>
    <row r="273" spans="1:15" ht="15">
      <c r="A273" s="1">
        <v>265</v>
      </c>
      <c r="B273" s="6" t="s">
        <v>259</v>
      </c>
      <c r="C273" s="7" t="s">
        <v>300</v>
      </c>
      <c r="D273" s="7" t="s">
        <v>422</v>
      </c>
      <c r="E273" s="7">
        <v>83.852553154523221</v>
      </c>
      <c r="F273" s="7">
        <v>11.537626910471365</v>
      </c>
      <c r="G273" s="7">
        <v>85.153381932621713</v>
      </c>
      <c r="H273" s="7">
        <v>0.98472369800734649</v>
      </c>
      <c r="I273" s="7">
        <v>77.399690586643061</v>
      </c>
      <c r="J273" s="7">
        <v>10.872860214932707</v>
      </c>
      <c r="K273" s="7">
        <v>78.662612592858068</v>
      </c>
      <c r="L273" s="7">
        <v>0.98394507931294328</v>
      </c>
      <c r="M273" s="7" t="s">
        <v>290</v>
      </c>
      <c r="N273" s="7" t="s">
        <v>303</v>
      </c>
      <c r="O273" s="7" t="s">
        <v>421</v>
      </c>
    </row>
    <row r="274" spans="1:15" ht="15">
      <c r="A274" s="1">
        <v>266</v>
      </c>
      <c r="B274" s="6" t="s">
        <v>259</v>
      </c>
      <c r="C274" s="7" t="s">
        <v>301</v>
      </c>
      <c r="D274" s="7" t="s">
        <v>422</v>
      </c>
      <c r="E274" s="7">
        <v>82.560354696567188</v>
      </c>
      <c r="F274" s="7">
        <v>11.403845523260522</v>
      </c>
      <c r="G274" s="7">
        <v>83.853722965075107</v>
      </c>
      <c r="H274" s="7">
        <v>0.9845758992830097</v>
      </c>
      <c r="I274" s="7">
        <v>76.107492128687014</v>
      </c>
      <c r="J274" s="7">
        <v>10.739078827721904</v>
      </c>
      <c r="K274" s="7">
        <v>77.362953625311448</v>
      </c>
      <c r="L274" s="7">
        <v>0.9837717998371035</v>
      </c>
      <c r="M274" s="7" t="s">
        <v>290</v>
      </c>
      <c r="N274" s="7" t="s">
        <v>303</v>
      </c>
      <c r="O274" s="7" t="s">
        <v>421</v>
      </c>
    </row>
    <row r="275" spans="1:15" ht="15">
      <c r="A275" s="1">
        <v>267</v>
      </c>
      <c r="B275" s="6" t="s">
        <v>259</v>
      </c>
      <c r="C275" s="7" t="s">
        <v>302</v>
      </c>
      <c r="D275" s="7" t="s">
        <v>422</v>
      </c>
      <c r="E275" s="7">
        <v>82.75663552106721</v>
      </c>
      <c r="F275" s="7">
        <v>11.419124928079807</v>
      </c>
      <c r="G275" s="7">
        <v>84.050517478798199</v>
      </c>
      <c r="H275" s="7">
        <v>0.98460590134906223</v>
      </c>
      <c r="I275" s="7">
        <v>76.30377295318705</v>
      </c>
      <c r="J275" s="7">
        <v>10.754358232541176</v>
      </c>
      <c r="K275" s="7">
        <v>77.559748139034539</v>
      </c>
      <c r="L275" s="7">
        <v>0.98380635296035246</v>
      </c>
      <c r="M275" s="7" t="s">
        <v>290</v>
      </c>
      <c r="N275" s="7" t="s">
        <v>303</v>
      </c>
      <c r="O275" s="7" t="s">
        <v>421</v>
      </c>
    </row>
    <row r="276" spans="1:15" ht="15">
      <c r="A276" s="1">
        <v>268</v>
      </c>
      <c r="B276" s="6" t="s">
        <v>259</v>
      </c>
      <c r="C276" s="7" t="s">
        <v>423</v>
      </c>
      <c r="D276" s="7" t="s">
        <v>422</v>
      </c>
      <c r="E276" s="7">
        <v>83.587722596214661</v>
      </c>
      <c r="F276" s="7">
        <v>11.502161856230764</v>
      </c>
      <c r="G276" s="7">
        <v>84.885980100995113</v>
      </c>
      <c r="H276" s="7">
        <v>0.98470586658437798</v>
      </c>
      <c r="I276" s="7">
        <v>77.134860028334487</v>
      </c>
      <c r="J276" s="7">
        <v>10.837395160692111</v>
      </c>
      <c r="K276" s="7">
        <v>78.395210761231468</v>
      </c>
      <c r="L276" s="7">
        <v>0.98392311570236557</v>
      </c>
      <c r="M276" s="7" t="s">
        <v>290</v>
      </c>
      <c r="N276" s="7" t="s">
        <v>303</v>
      </c>
      <c r="O276" s="7" t="s">
        <v>421</v>
      </c>
    </row>
    <row r="277" spans="1:15" ht="15">
      <c r="A277" s="1">
        <v>269</v>
      </c>
      <c r="B277" s="6" t="s">
        <v>259</v>
      </c>
      <c r="C277" s="7" t="s">
        <v>424</v>
      </c>
      <c r="D277" s="7" t="s">
        <v>422</v>
      </c>
      <c r="E277" s="7">
        <v>85.002054591292548</v>
      </c>
      <c r="F277" s="7">
        <v>11.644450712095958</v>
      </c>
      <c r="G277" s="7">
        <v>86.307887270448688</v>
      </c>
      <c r="H277" s="7">
        <v>0.98487006552408973</v>
      </c>
      <c r="I277" s="7">
        <v>78.549192023412388</v>
      </c>
      <c r="J277" s="7">
        <v>10.979684016557306</v>
      </c>
      <c r="K277" s="7">
        <v>79.817117930685029</v>
      </c>
      <c r="L277" s="7">
        <v>0.98411461175065562</v>
      </c>
      <c r="M277" s="7" t="s">
        <v>290</v>
      </c>
      <c r="N277" s="7" t="s">
        <v>303</v>
      </c>
      <c r="O277" s="7" t="s">
        <v>421</v>
      </c>
    </row>
    <row r="278" spans="1:15" ht="15">
      <c r="A278" s="1">
        <v>270</v>
      </c>
      <c r="B278" s="6" t="s">
        <v>259</v>
      </c>
      <c r="C278" s="7" t="s">
        <v>425</v>
      </c>
      <c r="D278" s="7" t="s">
        <v>422</v>
      </c>
      <c r="E278" s="7">
        <v>86.310367962299523</v>
      </c>
      <c r="F278" s="7">
        <v>11.77603331981101</v>
      </c>
      <c r="G278" s="7">
        <v>87.623199835382664</v>
      </c>
      <c r="H278" s="7">
        <v>0.98501730277427035</v>
      </c>
      <c r="I278" s="7">
        <v>79.857505394419363</v>
      </c>
      <c r="J278" s="7">
        <v>11.111266624272366</v>
      </c>
      <c r="K278" s="7">
        <v>81.132430495619005</v>
      </c>
      <c r="L278" s="7">
        <v>0.98428587565525372</v>
      </c>
      <c r="M278" s="7" t="s">
        <v>290</v>
      </c>
      <c r="N278" s="7" t="s">
        <v>303</v>
      </c>
      <c r="O278" s="7" t="s">
        <v>421</v>
      </c>
    </row>
    <row r="279" spans="1:15" ht="15">
      <c r="A279" s="1">
        <v>271</v>
      </c>
      <c r="B279" s="6" t="s">
        <v>259</v>
      </c>
      <c r="C279" s="7" t="s">
        <v>426</v>
      </c>
      <c r="D279" s="7" t="s">
        <v>422</v>
      </c>
      <c r="E279" s="7">
        <v>88.161182895256246</v>
      </c>
      <c r="F279" s="7">
        <v>11.961848205749355</v>
      </c>
      <c r="G279" s="7">
        <v>89.483902683597307</v>
      </c>
      <c r="H279" s="7">
        <v>0.98521834934917829</v>
      </c>
      <c r="I279" s="7">
        <v>81.708320327376072</v>
      </c>
      <c r="J279" s="7">
        <v>11.29708151021071</v>
      </c>
      <c r="K279" s="7">
        <v>82.993133343833648</v>
      </c>
      <c r="L279" s="7">
        <v>0.9845190443511187</v>
      </c>
      <c r="M279" s="7" t="s">
        <v>290</v>
      </c>
      <c r="N279" s="7" t="s">
        <v>303</v>
      </c>
      <c r="O279" s="7" t="s">
        <v>421</v>
      </c>
    </row>
    <row r="280" spans="1:15" ht="15">
      <c r="A280" s="1">
        <v>272</v>
      </c>
      <c r="B280" s="6" t="s">
        <v>259</v>
      </c>
      <c r="C280" s="7" t="s">
        <v>427</v>
      </c>
      <c r="D280" s="7" t="s">
        <v>422</v>
      </c>
      <c r="E280" s="7">
        <v>90.011997828212941</v>
      </c>
      <c r="F280" s="7">
        <v>12.14766309168767</v>
      </c>
      <c r="G280" s="7">
        <v>91.344605531811951</v>
      </c>
      <c r="H280" s="7">
        <v>0.985411205228371</v>
      </c>
      <c r="I280" s="7">
        <v>83.559135260332781</v>
      </c>
      <c r="J280" s="7">
        <v>11.482896396148984</v>
      </c>
      <c r="K280" s="7">
        <v>84.853836192048291</v>
      </c>
      <c r="L280" s="7">
        <v>0.98474198704717086</v>
      </c>
      <c r="M280" s="7" t="s">
        <v>290</v>
      </c>
      <c r="N280" s="7" t="s">
        <v>303</v>
      </c>
      <c r="O280" s="7" t="s">
        <v>421</v>
      </c>
    </row>
    <row r="281" spans="1:15" ht="15">
      <c r="A281" s="1">
        <v>273</v>
      </c>
      <c r="B281" s="6" t="s">
        <v>222</v>
      </c>
      <c r="C281" s="7" t="s">
        <v>292</v>
      </c>
      <c r="D281" s="7">
        <v>80.650000000000006</v>
      </c>
      <c r="E281" s="7">
        <v>80.650000000000006</v>
      </c>
      <c r="F281" s="7">
        <v>16.376680980132424</v>
      </c>
      <c r="G281" s="7">
        <v>82.295918367346943</v>
      </c>
      <c r="H281" s="7">
        <v>0.98</v>
      </c>
      <c r="I281" s="7">
        <v>80.650000000000006</v>
      </c>
      <c r="J281" s="7">
        <v>16.376680980132424</v>
      </c>
      <c r="K281" s="7">
        <v>82.295918367346943</v>
      </c>
      <c r="L281" s="7">
        <v>0.98</v>
      </c>
      <c r="M281" s="7" t="s">
        <v>290</v>
      </c>
      <c r="N281" s="7" t="s">
        <v>303</v>
      </c>
      <c r="O281" s="7" t="s">
        <v>421</v>
      </c>
    </row>
    <row r="282" spans="1:15" ht="15">
      <c r="A282" s="1">
        <v>274</v>
      </c>
      <c r="B282" s="6" t="s">
        <v>222</v>
      </c>
      <c r="C282" s="7" t="s">
        <v>293</v>
      </c>
      <c r="D282" s="7">
        <v>77.868852459016395</v>
      </c>
      <c r="E282" s="7">
        <v>76</v>
      </c>
      <c r="F282" s="7">
        <v>16.957540602459527</v>
      </c>
      <c r="G282" s="7">
        <v>77.868852459016395</v>
      </c>
      <c r="H282" s="7">
        <v>0.97599999999999998</v>
      </c>
      <c r="I282" s="7">
        <v>76</v>
      </c>
      <c r="J282" s="7">
        <v>16.957540602459527</v>
      </c>
      <c r="K282" s="7">
        <v>77.868852459016395</v>
      </c>
      <c r="L282" s="7">
        <v>0.97599999999999998</v>
      </c>
      <c r="M282" s="7" t="s">
        <v>290</v>
      </c>
      <c r="N282" s="7" t="s">
        <v>303</v>
      </c>
      <c r="O282" s="7" t="s">
        <v>421</v>
      </c>
    </row>
    <row r="283" spans="1:15" ht="15">
      <c r="A283" s="1">
        <v>275</v>
      </c>
      <c r="B283" s="6" t="s">
        <v>222</v>
      </c>
      <c r="C283" s="7" t="s">
        <v>294</v>
      </c>
      <c r="D283" s="7">
        <v>80.441821212600601</v>
      </c>
      <c r="E283" s="7">
        <v>78.45</v>
      </c>
      <c r="F283" s="7">
        <v>17.789999999999992</v>
      </c>
      <c r="G283" s="7">
        <v>80.441821212600601</v>
      </c>
      <c r="H283" s="7">
        <v>0.97523898411826859</v>
      </c>
      <c r="I283" s="7">
        <v>78.45</v>
      </c>
      <c r="J283" s="7">
        <v>17.789999999999992</v>
      </c>
      <c r="K283" s="7">
        <v>80.441821212600601</v>
      </c>
      <c r="L283" s="7">
        <v>0.97523898411826859</v>
      </c>
      <c r="M283" s="7" t="s">
        <v>290</v>
      </c>
      <c r="N283" s="7" t="s">
        <v>303</v>
      </c>
      <c r="O283" s="7" t="s">
        <v>421</v>
      </c>
    </row>
    <row r="284" spans="1:15" ht="15">
      <c r="A284" s="1">
        <v>276</v>
      </c>
      <c r="B284" s="6" t="s">
        <v>222</v>
      </c>
      <c r="C284" s="7" t="s">
        <v>295</v>
      </c>
      <c r="D284" s="7">
        <v>83.498678582358423</v>
      </c>
      <c r="E284" s="7">
        <v>82.59</v>
      </c>
      <c r="F284" s="7">
        <v>12.285000000000039</v>
      </c>
      <c r="G284" s="7">
        <v>83.498678582358423</v>
      </c>
      <c r="H284" s="7">
        <v>0.9891174495478734</v>
      </c>
      <c r="I284" s="7">
        <v>82.59</v>
      </c>
      <c r="J284" s="7">
        <v>12.285000000000039</v>
      </c>
      <c r="K284" s="7">
        <v>83.498678582358423</v>
      </c>
      <c r="L284" s="7">
        <v>0.9891174495478734</v>
      </c>
      <c r="M284" s="7" t="s">
        <v>290</v>
      </c>
      <c r="N284" s="7" t="s">
        <v>303</v>
      </c>
      <c r="O284" s="7" t="s">
        <v>421</v>
      </c>
    </row>
    <row r="285" spans="1:15" ht="15">
      <c r="A285" s="1">
        <v>277</v>
      </c>
      <c r="B285" s="6" t="s">
        <v>222</v>
      </c>
      <c r="C285" s="7" t="s">
        <v>296</v>
      </c>
      <c r="D285" s="7">
        <v>80.582291013596773</v>
      </c>
      <c r="E285" s="7">
        <v>79.56</v>
      </c>
      <c r="F285" s="7">
        <v>12.794999999999957</v>
      </c>
      <c r="G285" s="7">
        <v>80.582291013596773</v>
      </c>
      <c r="H285" s="7">
        <v>0.98731370130163865</v>
      </c>
      <c r="I285" s="7">
        <v>79.56</v>
      </c>
      <c r="J285" s="7">
        <v>12.794999999999957</v>
      </c>
      <c r="K285" s="7">
        <v>80.582291013596773</v>
      </c>
      <c r="L285" s="7">
        <v>0.98731370130163865</v>
      </c>
      <c r="M285" s="7" t="s">
        <v>290</v>
      </c>
      <c r="N285" s="7" t="s">
        <v>303</v>
      </c>
      <c r="O285" s="7" t="s">
        <v>421</v>
      </c>
    </row>
    <row r="286" spans="1:15" ht="15">
      <c r="A286" s="1">
        <v>278</v>
      </c>
      <c r="B286" s="6" t="s">
        <v>222</v>
      </c>
      <c r="C286" s="7" t="s">
        <v>297</v>
      </c>
      <c r="D286" s="7">
        <v>71.40891908578368</v>
      </c>
      <c r="E286" s="7">
        <v>70.965000000000003</v>
      </c>
      <c r="F286" s="7">
        <v>7.9500000000000206</v>
      </c>
      <c r="G286" s="7">
        <v>71.40891908578368</v>
      </c>
      <c r="H286" s="7">
        <v>0.99378342241463713</v>
      </c>
      <c r="I286" s="7">
        <v>70.965000000000003</v>
      </c>
      <c r="J286" s="7">
        <v>7.9500000000000206</v>
      </c>
      <c r="K286" s="7">
        <v>71.40891908578368</v>
      </c>
      <c r="L286" s="7">
        <v>0.99378342241463713</v>
      </c>
      <c r="M286" s="7" t="s">
        <v>290</v>
      </c>
      <c r="N286" s="7" t="s">
        <v>303</v>
      </c>
      <c r="O286" s="7" t="s">
        <v>421</v>
      </c>
    </row>
    <row r="287" spans="1:15" ht="15">
      <c r="A287" s="1">
        <v>279</v>
      </c>
      <c r="B287" s="6" t="s">
        <v>222</v>
      </c>
      <c r="C287" s="7" t="s">
        <v>298</v>
      </c>
      <c r="D287" s="7" t="s">
        <v>422</v>
      </c>
      <c r="E287" s="7">
        <v>80.938185154060236</v>
      </c>
      <c r="F287" s="7">
        <v>9.0672665676711119</v>
      </c>
      <c r="G287" s="7">
        <v>81.444491152208343</v>
      </c>
      <c r="H287" s="7">
        <v>0.99378342241463713</v>
      </c>
      <c r="I287" s="7">
        <v>74.649756988202924</v>
      </c>
      <c r="J287" s="7">
        <v>8.3627924759559278</v>
      </c>
      <c r="K287" s="7">
        <v>75.116725942985937</v>
      </c>
      <c r="L287" s="7">
        <v>0.99378342241463713</v>
      </c>
      <c r="M287" s="7" t="s">
        <v>290</v>
      </c>
      <c r="N287" s="7" t="s">
        <v>303</v>
      </c>
      <c r="O287" s="7" t="s">
        <v>421</v>
      </c>
    </row>
    <row r="288" spans="1:15" ht="15">
      <c r="A288" s="1">
        <v>280</v>
      </c>
      <c r="B288" s="6" t="s">
        <v>222</v>
      </c>
      <c r="C288" s="7" t="s">
        <v>299</v>
      </c>
      <c r="D288" s="7" t="s">
        <v>422</v>
      </c>
      <c r="E288" s="7">
        <v>80.442758080772322</v>
      </c>
      <c r="F288" s="7">
        <v>9.0117653313907571</v>
      </c>
      <c r="G288" s="7">
        <v>80.94596495211924</v>
      </c>
      <c r="H288" s="7">
        <v>0.99378342241463702</v>
      </c>
      <c r="I288" s="7">
        <v>74.184816888377796</v>
      </c>
      <c r="J288" s="7">
        <v>8.3107066055463878</v>
      </c>
      <c r="K288" s="7">
        <v>74.648877426560247</v>
      </c>
      <c r="L288" s="7">
        <v>0.99378342241463713</v>
      </c>
      <c r="M288" s="7" t="s">
        <v>290</v>
      </c>
      <c r="N288" s="7" t="s">
        <v>303</v>
      </c>
      <c r="O288" s="7" t="s">
        <v>421</v>
      </c>
    </row>
    <row r="289" spans="1:15" ht="15">
      <c r="A289" s="1">
        <v>281</v>
      </c>
      <c r="B289" s="6" t="s">
        <v>222</v>
      </c>
      <c r="C289" s="7" t="s">
        <v>300</v>
      </c>
      <c r="D289" s="7" t="s">
        <v>422</v>
      </c>
      <c r="E289" s="7">
        <v>80.880849577940893</v>
      </c>
      <c r="F289" s="7">
        <v>9.0608434318978066</v>
      </c>
      <c r="G289" s="7">
        <v>81.386796915389581</v>
      </c>
      <c r="H289" s="7">
        <v>0.99378342241463713</v>
      </c>
      <c r="I289" s="7">
        <v>74.65667408100569</v>
      </c>
      <c r="J289" s="7">
        <v>8.3635673774959383</v>
      </c>
      <c r="K289" s="7">
        <v>75.123686305421813</v>
      </c>
      <c r="L289" s="7">
        <v>0.99378342241463702</v>
      </c>
      <c r="M289" s="7" t="s">
        <v>290</v>
      </c>
      <c r="N289" s="7" t="s">
        <v>303</v>
      </c>
      <c r="O289" s="7" t="s">
        <v>421</v>
      </c>
    </row>
    <row r="290" spans="1:15" ht="15">
      <c r="A290" s="1">
        <v>282</v>
      </c>
      <c r="B290" s="6" t="s">
        <v>222</v>
      </c>
      <c r="C290" s="7" t="s">
        <v>301</v>
      </c>
      <c r="D290" s="7" t="s">
        <v>422</v>
      </c>
      <c r="E290" s="7">
        <v>79.634446157043371</v>
      </c>
      <c r="F290" s="7">
        <v>8.9212125265763369</v>
      </c>
      <c r="G290" s="7">
        <v>80.132596661304959</v>
      </c>
      <c r="H290" s="7">
        <v>0.99378342241463713</v>
      </c>
      <c r="I290" s="7">
        <v>73.410270660108154</v>
      </c>
      <c r="J290" s="7">
        <v>8.2239364721744685</v>
      </c>
      <c r="K290" s="7">
        <v>73.869486051337176</v>
      </c>
      <c r="L290" s="7">
        <v>0.99378342241463702</v>
      </c>
      <c r="M290" s="7" t="s">
        <v>290</v>
      </c>
      <c r="N290" s="7" t="s">
        <v>303</v>
      </c>
      <c r="O290" s="7" t="s">
        <v>421</v>
      </c>
    </row>
    <row r="291" spans="1:15" ht="15">
      <c r="A291" s="1">
        <v>283</v>
      </c>
      <c r="B291" s="6" t="s">
        <v>222</v>
      </c>
      <c r="C291" s="7" t="s">
        <v>302</v>
      </c>
      <c r="D291" s="7" t="s">
        <v>422</v>
      </c>
      <c r="E291" s="7">
        <v>79.823770861470265</v>
      </c>
      <c r="F291" s="7">
        <v>8.9424220157639915</v>
      </c>
      <c r="G291" s="7">
        <v>80.323105679826213</v>
      </c>
      <c r="H291" s="7">
        <v>0.99378342241463702</v>
      </c>
      <c r="I291" s="7">
        <v>73.599595364535062</v>
      </c>
      <c r="J291" s="7">
        <v>8.2451459613620131</v>
      </c>
      <c r="K291" s="7">
        <v>74.059995069858431</v>
      </c>
      <c r="L291" s="7">
        <v>0.99378342241463713</v>
      </c>
      <c r="M291" s="7" t="s">
        <v>290</v>
      </c>
      <c r="N291" s="7" t="s">
        <v>303</v>
      </c>
      <c r="O291" s="7" t="s">
        <v>421</v>
      </c>
    </row>
    <row r="292" spans="1:15" ht="15">
      <c r="A292" s="1">
        <v>284</v>
      </c>
      <c r="B292" s="6" t="s">
        <v>222</v>
      </c>
      <c r="C292" s="7" t="s">
        <v>423</v>
      </c>
      <c r="D292" s="7" t="s">
        <v>422</v>
      </c>
      <c r="E292" s="7">
        <v>80.625404517004895</v>
      </c>
      <c r="F292" s="7">
        <v>9.0322266738559307</v>
      </c>
      <c r="G292" s="7">
        <v>81.129753926772068</v>
      </c>
      <c r="H292" s="7">
        <v>0.99378342241463713</v>
      </c>
      <c r="I292" s="7">
        <v>74.401229020069664</v>
      </c>
      <c r="J292" s="7">
        <v>8.3349506194540659</v>
      </c>
      <c r="K292" s="7">
        <v>74.866643316804272</v>
      </c>
      <c r="L292" s="7">
        <v>0.99378342241463702</v>
      </c>
      <c r="M292" s="7" t="s">
        <v>290</v>
      </c>
      <c r="N292" s="7" t="s">
        <v>303</v>
      </c>
      <c r="O292" s="7" t="s">
        <v>421</v>
      </c>
    </row>
    <row r="293" spans="1:15" ht="15">
      <c r="A293" s="1">
        <v>285</v>
      </c>
      <c r="B293" s="6" t="s">
        <v>222</v>
      </c>
      <c r="C293" s="7" t="s">
        <v>424</v>
      </c>
      <c r="D293" s="7" t="s">
        <v>422</v>
      </c>
      <c r="E293" s="7">
        <v>81.989613107485866</v>
      </c>
      <c r="F293" s="7">
        <v>9.1850549454592674</v>
      </c>
      <c r="G293" s="7">
        <v>82.502496276575314</v>
      </c>
      <c r="H293" s="7">
        <v>0.99378342241463702</v>
      </c>
      <c r="I293" s="7">
        <v>75.765437610550663</v>
      </c>
      <c r="J293" s="7">
        <v>8.4877788910572356</v>
      </c>
      <c r="K293" s="7">
        <v>76.239385666607532</v>
      </c>
      <c r="L293" s="7">
        <v>0.99378342241463713</v>
      </c>
      <c r="M293" s="7" t="s">
        <v>290</v>
      </c>
      <c r="N293" s="7" t="s">
        <v>303</v>
      </c>
      <c r="O293" s="7" t="s">
        <v>421</v>
      </c>
    </row>
    <row r="294" spans="1:15" ht="15">
      <c r="A294" s="1">
        <v>286</v>
      </c>
      <c r="B294" s="6" t="s">
        <v>222</v>
      </c>
      <c r="C294" s="7" t="s">
        <v>425</v>
      </c>
      <c r="D294" s="7" t="s">
        <v>422</v>
      </c>
      <c r="E294" s="7">
        <v>83.251560334855611</v>
      </c>
      <c r="F294" s="7">
        <v>9.3264271776524161</v>
      </c>
      <c r="G294" s="7">
        <v>83.772337570872153</v>
      </c>
      <c r="H294" s="7">
        <v>0.99378342241463702</v>
      </c>
      <c r="I294" s="7">
        <v>77.027384837920394</v>
      </c>
      <c r="J294" s="7">
        <v>8.6291511232504448</v>
      </c>
      <c r="K294" s="7">
        <v>77.509226960904357</v>
      </c>
      <c r="L294" s="7">
        <v>0.99378342241463713</v>
      </c>
      <c r="M294" s="7" t="s">
        <v>290</v>
      </c>
      <c r="N294" s="7" t="s">
        <v>303</v>
      </c>
      <c r="O294" s="7" t="s">
        <v>421</v>
      </c>
    </row>
    <row r="295" spans="1:15" ht="15">
      <c r="A295" s="1">
        <v>287</v>
      </c>
      <c r="B295" s="6" t="s">
        <v>222</v>
      </c>
      <c r="C295" s="7" t="s">
        <v>426</v>
      </c>
      <c r="D295" s="7" t="s">
        <v>422</v>
      </c>
      <c r="E295" s="7">
        <v>85.036783068780252</v>
      </c>
      <c r="F295" s="7">
        <v>9.5264204241077532</v>
      </c>
      <c r="G295" s="7">
        <v>85.568727703429417</v>
      </c>
      <c r="H295" s="7">
        <v>0.99378342241463702</v>
      </c>
      <c r="I295" s="7">
        <v>78.812607571845021</v>
      </c>
      <c r="J295" s="7">
        <v>8.8291443697057588</v>
      </c>
      <c r="K295" s="7">
        <v>79.305617093461606</v>
      </c>
      <c r="L295" s="7">
        <v>0.99378342241463713</v>
      </c>
      <c r="M295" s="7" t="s">
        <v>290</v>
      </c>
      <c r="N295" s="7" t="s">
        <v>303</v>
      </c>
      <c r="O295" s="7" t="s">
        <v>421</v>
      </c>
    </row>
    <row r="296" spans="1:15" ht="15">
      <c r="A296" s="1">
        <v>288</v>
      </c>
      <c r="B296" s="6" t="s">
        <v>222</v>
      </c>
      <c r="C296" s="7" t="s">
        <v>427</v>
      </c>
      <c r="D296" s="7" t="s">
        <v>422</v>
      </c>
      <c r="E296" s="7">
        <v>86.822005802704865</v>
      </c>
      <c r="F296" s="7">
        <v>9.7264136705630602</v>
      </c>
      <c r="G296" s="7">
        <v>87.365117835986652</v>
      </c>
      <c r="H296" s="7">
        <v>0.99378342241463702</v>
      </c>
      <c r="I296" s="7">
        <v>80.597830305769662</v>
      </c>
      <c r="J296" s="7">
        <v>9.029137616161039</v>
      </c>
      <c r="K296" s="7">
        <v>81.10200722601887</v>
      </c>
      <c r="L296" s="7">
        <v>0.99378342241463713</v>
      </c>
      <c r="M296" s="7" t="s">
        <v>290</v>
      </c>
      <c r="N296" s="7" t="s">
        <v>303</v>
      </c>
      <c r="O296" s="7" t="s">
        <v>421</v>
      </c>
    </row>
    <row r="297" spans="1:15" ht="15">
      <c r="A297" s="1">
        <v>289</v>
      </c>
      <c r="B297" s="6" t="s">
        <v>193</v>
      </c>
      <c r="C297" s="7" t="s">
        <v>292</v>
      </c>
      <c r="D297" s="7">
        <v>3.782</v>
      </c>
      <c r="E297" s="7">
        <v>3.702</v>
      </c>
      <c r="F297" s="7">
        <v>0.77376999166418969</v>
      </c>
      <c r="G297" s="7">
        <v>3.782</v>
      </c>
      <c r="H297" s="7">
        <v>0.97884717080909567</v>
      </c>
      <c r="I297" s="7">
        <v>3.702</v>
      </c>
      <c r="J297" s="7">
        <v>0.77376999166418969</v>
      </c>
      <c r="K297" s="7">
        <v>3.782</v>
      </c>
      <c r="L297" s="7">
        <v>0.97884717080909567</v>
      </c>
      <c r="M297" s="7" t="s">
        <v>304</v>
      </c>
      <c r="N297" s="7" t="s">
        <v>305</v>
      </c>
      <c r="O297" s="7" t="s">
        <v>421</v>
      </c>
    </row>
    <row r="298" spans="1:15" ht="15">
      <c r="A298" s="1">
        <v>290</v>
      </c>
      <c r="B298" s="6" t="s">
        <v>193</v>
      </c>
      <c r="C298" s="7" t="s">
        <v>293</v>
      </c>
      <c r="D298" s="7">
        <v>3.8140000000000001</v>
      </c>
      <c r="E298" s="7">
        <v>3.702</v>
      </c>
      <c r="F298" s="7">
        <v>0.91749223429956162</v>
      </c>
      <c r="G298" s="7">
        <v>3.8140000000000001</v>
      </c>
      <c r="H298" s="7">
        <v>0.97063450445726274</v>
      </c>
      <c r="I298" s="7">
        <v>3.702</v>
      </c>
      <c r="J298" s="7">
        <v>0.91749223429956162</v>
      </c>
      <c r="K298" s="7">
        <v>3.8140000000000001</v>
      </c>
      <c r="L298" s="7">
        <v>0.97063450445726274</v>
      </c>
      <c r="M298" s="7" t="s">
        <v>304</v>
      </c>
      <c r="N298" s="7" t="s">
        <v>305</v>
      </c>
      <c r="O298" s="7" t="s">
        <v>421</v>
      </c>
    </row>
    <row r="299" spans="1:15" ht="15">
      <c r="A299" s="1">
        <v>291</v>
      </c>
      <c r="B299" s="6" t="s">
        <v>193</v>
      </c>
      <c r="C299" s="7" t="s">
        <v>294</v>
      </c>
      <c r="D299" s="7">
        <v>3.87</v>
      </c>
      <c r="E299" s="7">
        <v>3.6819999999999999</v>
      </c>
      <c r="F299" s="7">
        <v>1.198357068171551</v>
      </c>
      <c r="G299" s="7">
        <v>3.8721032608695647</v>
      </c>
      <c r="H299" s="7">
        <v>0.95090439276485794</v>
      </c>
      <c r="I299" s="7">
        <v>3.6819999999999999</v>
      </c>
      <c r="J299" s="7">
        <v>1.198357068171551</v>
      </c>
      <c r="K299" s="7">
        <v>3.8721032608695647</v>
      </c>
      <c r="L299" s="7">
        <v>0.95090439276485794</v>
      </c>
      <c r="M299" s="7" t="s">
        <v>304</v>
      </c>
      <c r="N299" s="7" t="s">
        <v>305</v>
      </c>
      <c r="O299" s="7" t="s">
        <v>421</v>
      </c>
    </row>
    <row r="300" spans="1:15" ht="15">
      <c r="A300" s="1">
        <v>292</v>
      </c>
      <c r="B300" s="6" t="s">
        <v>193</v>
      </c>
      <c r="C300" s="7" t="s">
        <v>295</v>
      </c>
      <c r="D300" s="7">
        <v>3.871</v>
      </c>
      <c r="E300" s="7">
        <v>3.7719999999999998</v>
      </c>
      <c r="F300" s="7">
        <v>0.86986033361684023</v>
      </c>
      <c r="G300" s="7">
        <v>3.871</v>
      </c>
      <c r="H300" s="7">
        <v>0.97442521312322394</v>
      </c>
      <c r="I300" s="7">
        <v>3.7719999999999998</v>
      </c>
      <c r="J300" s="7">
        <v>0.86986033361684023</v>
      </c>
      <c r="K300" s="7">
        <v>3.871</v>
      </c>
      <c r="L300" s="7">
        <v>0.97442521312322394</v>
      </c>
      <c r="M300" s="7" t="s">
        <v>304</v>
      </c>
      <c r="N300" s="7" t="s">
        <v>305</v>
      </c>
      <c r="O300" s="7" t="s">
        <v>421</v>
      </c>
    </row>
    <row r="301" spans="1:15" ht="15">
      <c r="A301" s="1">
        <v>293</v>
      </c>
      <c r="B301" s="6" t="s">
        <v>193</v>
      </c>
      <c r="C301" s="7" t="s">
        <v>296</v>
      </c>
      <c r="D301" s="7">
        <v>4.0590000000000002</v>
      </c>
      <c r="E301" s="7">
        <v>3.8570000000000002</v>
      </c>
      <c r="F301" s="7">
        <v>1.2645283705793244</v>
      </c>
      <c r="G301" s="7">
        <v>4.0590000000000002</v>
      </c>
      <c r="H301" s="7">
        <v>0.95023404779502341</v>
      </c>
      <c r="I301" s="7">
        <v>3.8570000000000002</v>
      </c>
      <c r="J301" s="7">
        <v>1.2645283705793244</v>
      </c>
      <c r="K301" s="7">
        <v>4.0590000000000002</v>
      </c>
      <c r="L301" s="7">
        <v>0.95023404779502341</v>
      </c>
      <c r="M301" s="7" t="s">
        <v>304</v>
      </c>
      <c r="N301" s="7" t="s">
        <v>305</v>
      </c>
      <c r="O301" s="7" t="s">
        <v>421</v>
      </c>
    </row>
    <row r="302" spans="1:15" ht="15">
      <c r="A302" s="1">
        <v>294</v>
      </c>
      <c r="B302" s="6" t="s">
        <v>193</v>
      </c>
      <c r="C302" s="7" t="s">
        <v>297</v>
      </c>
      <c r="D302" s="7">
        <v>3.952</v>
      </c>
      <c r="E302" s="7">
        <v>3.9319999999999999</v>
      </c>
      <c r="F302" s="7">
        <v>0.39708941058658431</v>
      </c>
      <c r="G302" s="7">
        <v>3.952</v>
      </c>
      <c r="H302" s="7">
        <v>0.99493927125506076</v>
      </c>
      <c r="I302" s="7">
        <v>3.9319999999999999</v>
      </c>
      <c r="J302" s="7">
        <v>0.39708941058658431</v>
      </c>
      <c r="K302" s="7">
        <v>3.952</v>
      </c>
      <c r="L302" s="7">
        <v>0.99493927125506076</v>
      </c>
      <c r="M302" s="7" t="s">
        <v>304</v>
      </c>
      <c r="N302" s="7" t="s">
        <v>305</v>
      </c>
      <c r="O302" s="7" t="s">
        <v>421</v>
      </c>
    </row>
    <row r="303" spans="1:15" ht="15">
      <c r="A303" s="1">
        <v>295</v>
      </c>
      <c r="B303" s="6" t="s">
        <v>193</v>
      </c>
      <c r="C303" s="7" t="s">
        <v>298</v>
      </c>
      <c r="D303" s="7" t="s">
        <v>422</v>
      </c>
      <c r="E303" s="7">
        <v>3.9319999999999999</v>
      </c>
      <c r="F303" s="7">
        <v>0.39708941058658431</v>
      </c>
      <c r="G303" s="7">
        <v>3.952</v>
      </c>
      <c r="H303" s="7">
        <v>0.99493927125506076</v>
      </c>
      <c r="I303" s="7">
        <v>3.9319999999999999</v>
      </c>
      <c r="J303" s="7">
        <v>0.39708941058658431</v>
      </c>
      <c r="K303" s="7">
        <v>3.952</v>
      </c>
      <c r="L303" s="7">
        <v>0.99493927125506076</v>
      </c>
      <c r="M303" s="7" t="s">
        <v>304</v>
      </c>
      <c r="N303" s="7" t="s">
        <v>305</v>
      </c>
      <c r="O303" s="7" t="s">
        <v>421</v>
      </c>
    </row>
    <row r="304" spans="1:15" ht="15">
      <c r="A304" s="1">
        <v>296</v>
      </c>
      <c r="B304" s="6" t="s">
        <v>193</v>
      </c>
      <c r="C304" s="7" t="s">
        <v>299</v>
      </c>
      <c r="D304" s="7" t="s">
        <v>422</v>
      </c>
      <c r="E304" s="7">
        <v>10.29961133603239</v>
      </c>
      <c r="F304" s="7">
        <v>1.0401491848158524</v>
      </c>
      <c r="G304" s="7">
        <v>10.352</v>
      </c>
      <c r="H304" s="7">
        <v>0.99493927125506076</v>
      </c>
      <c r="I304" s="7">
        <v>10.29961133603239</v>
      </c>
      <c r="J304" s="7">
        <v>1.0401491848158524</v>
      </c>
      <c r="K304" s="7">
        <v>10.352</v>
      </c>
      <c r="L304" s="7">
        <v>0.99493927125506076</v>
      </c>
      <c r="M304" s="7" t="s">
        <v>304</v>
      </c>
      <c r="N304" s="7" t="s">
        <v>305</v>
      </c>
      <c r="O304" s="7" t="s">
        <v>421</v>
      </c>
    </row>
    <row r="305" spans="1:15" ht="15">
      <c r="A305" s="1">
        <v>297</v>
      </c>
      <c r="B305" s="6" t="s">
        <v>193</v>
      </c>
      <c r="C305" s="7" t="s">
        <v>300</v>
      </c>
      <c r="D305" s="7" t="s">
        <v>422</v>
      </c>
      <c r="E305" s="7">
        <v>10.29961133603239</v>
      </c>
      <c r="F305" s="7">
        <v>1.0401491848158524</v>
      </c>
      <c r="G305" s="7">
        <v>10.352</v>
      </c>
      <c r="H305" s="7">
        <v>0.99493927125506076</v>
      </c>
      <c r="I305" s="7">
        <v>10.29961133603239</v>
      </c>
      <c r="J305" s="7">
        <v>1.0401491848158524</v>
      </c>
      <c r="K305" s="7">
        <v>10.352</v>
      </c>
      <c r="L305" s="7">
        <v>0.99493927125506076</v>
      </c>
      <c r="M305" s="7" t="s">
        <v>304</v>
      </c>
      <c r="N305" s="7" t="s">
        <v>305</v>
      </c>
      <c r="O305" s="7" t="s">
        <v>421</v>
      </c>
    </row>
    <row r="306" spans="1:15" ht="15">
      <c r="A306" s="1">
        <v>298</v>
      </c>
      <c r="B306" s="6" t="s">
        <v>193</v>
      </c>
      <c r="C306" s="7" t="s">
        <v>301</v>
      </c>
      <c r="D306" s="7" t="s">
        <v>422</v>
      </c>
      <c r="E306" s="7">
        <v>10.29961133603239</v>
      </c>
      <c r="F306" s="7">
        <v>1.0401491848158524</v>
      </c>
      <c r="G306" s="7">
        <v>10.352</v>
      </c>
      <c r="H306" s="7">
        <v>0.99493927125506076</v>
      </c>
      <c r="I306" s="7">
        <v>10.29961133603239</v>
      </c>
      <c r="J306" s="7">
        <v>1.0401491848158524</v>
      </c>
      <c r="K306" s="7">
        <v>10.352</v>
      </c>
      <c r="L306" s="7">
        <v>0.99493927125506076</v>
      </c>
      <c r="M306" s="7" t="s">
        <v>304</v>
      </c>
      <c r="N306" s="7" t="s">
        <v>305</v>
      </c>
      <c r="O306" s="7" t="s">
        <v>421</v>
      </c>
    </row>
    <row r="307" spans="1:15" ht="15">
      <c r="A307" s="1">
        <v>299</v>
      </c>
      <c r="B307" s="6" t="s">
        <v>193</v>
      </c>
      <c r="C307" s="7" t="s">
        <v>302</v>
      </c>
      <c r="D307" s="7" t="s">
        <v>422</v>
      </c>
      <c r="E307" s="7">
        <v>10.29961133603239</v>
      </c>
      <c r="F307" s="7">
        <v>1.0401491848158524</v>
      </c>
      <c r="G307" s="7">
        <v>10.352</v>
      </c>
      <c r="H307" s="7">
        <v>0.99493927125506076</v>
      </c>
      <c r="I307" s="7">
        <v>10.29961133603239</v>
      </c>
      <c r="J307" s="7">
        <v>1.0401491848158524</v>
      </c>
      <c r="K307" s="7">
        <v>10.352</v>
      </c>
      <c r="L307" s="7">
        <v>0.99493927125506076</v>
      </c>
      <c r="M307" s="7" t="s">
        <v>304</v>
      </c>
      <c r="N307" s="7" t="s">
        <v>305</v>
      </c>
      <c r="O307" s="7" t="s">
        <v>421</v>
      </c>
    </row>
    <row r="308" spans="1:15" ht="15">
      <c r="A308" s="1">
        <v>300</v>
      </c>
      <c r="B308" s="6" t="s">
        <v>193</v>
      </c>
      <c r="C308" s="7" t="s">
        <v>423</v>
      </c>
      <c r="D308" s="7" t="s">
        <v>422</v>
      </c>
      <c r="E308" s="7">
        <v>10.29961133603239</v>
      </c>
      <c r="F308" s="7">
        <v>1.0401491848158524</v>
      </c>
      <c r="G308" s="7">
        <v>10.352</v>
      </c>
      <c r="H308" s="7">
        <v>0.99493927125506076</v>
      </c>
      <c r="I308" s="7">
        <v>10.29961133603239</v>
      </c>
      <c r="J308" s="7">
        <v>1.0401491848158524</v>
      </c>
      <c r="K308" s="7">
        <v>10.352</v>
      </c>
      <c r="L308" s="7">
        <v>0.99493927125506076</v>
      </c>
      <c r="M308" s="7" t="s">
        <v>304</v>
      </c>
      <c r="N308" s="7" t="s">
        <v>305</v>
      </c>
      <c r="O308" s="7" t="s">
        <v>421</v>
      </c>
    </row>
    <row r="309" spans="1:15" ht="15">
      <c r="A309" s="1">
        <v>301</v>
      </c>
      <c r="B309" s="6" t="s">
        <v>193</v>
      </c>
      <c r="C309" s="7" t="s">
        <v>424</v>
      </c>
      <c r="D309" s="7" t="s">
        <v>422</v>
      </c>
      <c r="E309" s="7">
        <v>10.29961133603239</v>
      </c>
      <c r="F309" s="7">
        <v>1.0401491848158524</v>
      </c>
      <c r="G309" s="7">
        <v>10.352</v>
      </c>
      <c r="H309" s="7">
        <v>0.99493927125506076</v>
      </c>
      <c r="I309" s="7">
        <v>10.29961133603239</v>
      </c>
      <c r="J309" s="7">
        <v>1.0401491848158524</v>
      </c>
      <c r="K309" s="7">
        <v>10.352</v>
      </c>
      <c r="L309" s="7">
        <v>0.99493927125506076</v>
      </c>
      <c r="M309" s="7" t="s">
        <v>304</v>
      </c>
      <c r="N309" s="7" t="s">
        <v>305</v>
      </c>
      <c r="O309" s="7" t="s">
        <v>421</v>
      </c>
    </row>
    <row r="310" spans="1:15" ht="15">
      <c r="A310" s="1">
        <v>302</v>
      </c>
      <c r="B310" s="6" t="s">
        <v>193</v>
      </c>
      <c r="C310" s="7" t="s">
        <v>425</v>
      </c>
      <c r="D310" s="7" t="s">
        <v>422</v>
      </c>
      <c r="E310" s="7">
        <v>10.29961133603239</v>
      </c>
      <c r="F310" s="7">
        <v>1.0401491848158524</v>
      </c>
      <c r="G310" s="7">
        <v>10.352</v>
      </c>
      <c r="H310" s="7">
        <v>0.99493927125506076</v>
      </c>
      <c r="I310" s="7">
        <v>10.29961133603239</v>
      </c>
      <c r="J310" s="7">
        <v>1.0401491848158524</v>
      </c>
      <c r="K310" s="7">
        <v>10.352</v>
      </c>
      <c r="L310" s="7">
        <v>0.99493927125506076</v>
      </c>
      <c r="M310" s="7" t="s">
        <v>304</v>
      </c>
      <c r="N310" s="7" t="s">
        <v>305</v>
      </c>
      <c r="O310" s="7" t="s">
        <v>421</v>
      </c>
    </row>
    <row r="311" spans="1:15" ht="15">
      <c r="A311" s="1">
        <v>303</v>
      </c>
      <c r="B311" s="6" t="s">
        <v>193</v>
      </c>
      <c r="C311" s="7" t="s">
        <v>426</v>
      </c>
      <c r="D311" s="7" t="s">
        <v>422</v>
      </c>
      <c r="E311" s="7">
        <v>10.29961133603239</v>
      </c>
      <c r="F311" s="7">
        <v>1.0401491848158524</v>
      </c>
      <c r="G311" s="7">
        <v>10.352</v>
      </c>
      <c r="H311" s="7">
        <v>0.99493927125506076</v>
      </c>
      <c r="I311" s="7">
        <v>10.29961133603239</v>
      </c>
      <c r="J311" s="7">
        <v>1.0401491848158524</v>
      </c>
      <c r="K311" s="7">
        <v>10.352</v>
      </c>
      <c r="L311" s="7">
        <v>0.99493927125506076</v>
      </c>
      <c r="M311" s="7" t="s">
        <v>304</v>
      </c>
      <c r="N311" s="7" t="s">
        <v>305</v>
      </c>
      <c r="O311" s="7" t="s">
        <v>421</v>
      </c>
    </row>
    <row r="312" spans="1:15" ht="15">
      <c r="A312" s="1">
        <v>304</v>
      </c>
      <c r="B312" s="6" t="s">
        <v>193</v>
      </c>
      <c r="C312" s="7" t="s">
        <v>427</v>
      </c>
      <c r="D312" s="7" t="s">
        <v>422</v>
      </c>
      <c r="E312" s="7">
        <v>10.29961133603239</v>
      </c>
      <c r="F312" s="7">
        <v>1.0401491848158524</v>
      </c>
      <c r="G312" s="7">
        <v>10.352</v>
      </c>
      <c r="H312" s="7">
        <v>0.99493927125506076</v>
      </c>
      <c r="I312" s="7">
        <v>10.29961133603239</v>
      </c>
      <c r="J312" s="7">
        <v>1.0401491848158524</v>
      </c>
      <c r="K312" s="7">
        <v>10.352</v>
      </c>
      <c r="L312" s="7">
        <v>0.99493927125506076</v>
      </c>
      <c r="M312" s="7" t="s">
        <v>304</v>
      </c>
      <c r="N312" s="7" t="s">
        <v>305</v>
      </c>
      <c r="O312" s="7" t="s">
        <v>421</v>
      </c>
    </row>
    <row r="313" spans="1:15" ht="15">
      <c r="A313" s="1">
        <v>305</v>
      </c>
      <c r="B313" s="6" t="s">
        <v>245</v>
      </c>
      <c r="C313" s="7" t="s">
        <v>292</v>
      </c>
      <c r="D313" s="7">
        <v>7.3234994913530009</v>
      </c>
      <c r="E313" s="7">
        <v>7.1989999999999998</v>
      </c>
      <c r="F313" s="7">
        <v>1.3446351921051549</v>
      </c>
      <c r="G313" s="7">
        <v>7.3234994913530009</v>
      </c>
      <c r="H313" s="7">
        <v>0.98299999999999998</v>
      </c>
      <c r="I313" s="7">
        <v>7.1989999999999998</v>
      </c>
      <c r="J313" s="7">
        <v>1.3446351921051549</v>
      </c>
      <c r="K313" s="7">
        <v>7.3234994913530009</v>
      </c>
      <c r="L313" s="7">
        <v>0.98299999999999998</v>
      </c>
      <c r="M313" s="7" t="s">
        <v>304</v>
      </c>
      <c r="N313" s="7" t="s">
        <v>305</v>
      </c>
      <c r="O313" s="7" t="s">
        <v>421</v>
      </c>
    </row>
    <row r="314" spans="1:15" ht="15">
      <c r="A314" s="1">
        <v>306</v>
      </c>
      <c r="B314" s="6" t="s">
        <v>245</v>
      </c>
      <c r="C314" s="7" t="s">
        <v>293</v>
      </c>
      <c r="D314" s="7">
        <v>9.4354018311291963</v>
      </c>
      <c r="E314" s="7">
        <v>9.2750000000000004</v>
      </c>
      <c r="F314" s="7">
        <v>1.7323921943013307</v>
      </c>
      <c r="G314" s="7">
        <v>9.4354018311291963</v>
      </c>
      <c r="H314" s="7">
        <v>0.9830000000000001</v>
      </c>
      <c r="I314" s="7">
        <v>9.2750000000000004</v>
      </c>
      <c r="J314" s="7">
        <v>1.7323921943013307</v>
      </c>
      <c r="K314" s="7">
        <v>9.4354018311291963</v>
      </c>
      <c r="L314" s="7">
        <v>0.9830000000000001</v>
      </c>
      <c r="M314" s="7" t="s">
        <v>304</v>
      </c>
      <c r="N314" s="7" t="s">
        <v>305</v>
      </c>
      <c r="O314" s="7" t="s">
        <v>421</v>
      </c>
    </row>
    <row r="315" spans="1:15" ht="15">
      <c r="A315" s="1">
        <v>307</v>
      </c>
      <c r="B315" s="6" t="s">
        <v>245</v>
      </c>
      <c r="C315" s="7" t="s">
        <v>294</v>
      </c>
      <c r="D315" s="7">
        <v>9.4499999999999993</v>
      </c>
      <c r="E315" s="7">
        <v>9.3699999999999992</v>
      </c>
      <c r="F315" s="7">
        <v>1.2270289320142378</v>
      </c>
      <c r="G315" s="7">
        <v>9.4499999999999993</v>
      </c>
      <c r="H315" s="7">
        <v>0.99153439153439149</v>
      </c>
      <c r="I315" s="7">
        <v>9.3699999999999992</v>
      </c>
      <c r="J315" s="7">
        <v>1.2270289320142378</v>
      </c>
      <c r="K315" s="7">
        <v>9.4499999999999993</v>
      </c>
      <c r="L315" s="7">
        <v>0.99153439153439149</v>
      </c>
      <c r="M315" s="7" t="s">
        <v>304</v>
      </c>
      <c r="N315" s="7" t="s">
        <v>305</v>
      </c>
      <c r="O315" s="7" t="s">
        <v>421</v>
      </c>
    </row>
    <row r="316" spans="1:15" ht="15">
      <c r="A316" s="1">
        <v>308</v>
      </c>
      <c r="B316" s="6" t="s">
        <v>245</v>
      </c>
      <c r="C316" s="7" t="s">
        <v>295</v>
      </c>
      <c r="D316" s="7">
        <v>9.5239999999999991</v>
      </c>
      <c r="E316" s="7">
        <v>9.452</v>
      </c>
      <c r="F316" s="7">
        <v>1.1688763835410401</v>
      </c>
      <c r="G316" s="7">
        <v>9.5239999999999991</v>
      </c>
      <c r="H316" s="7">
        <v>0.99244015119697615</v>
      </c>
      <c r="I316" s="7">
        <v>9.452</v>
      </c>
      <c r="J316" s="7">
        <v>1.1688763835410401</v>
      </c>
      <c r="K316" s="7">
        <v>9.5239999999999991</v>
      </c>
      <c r="L316" s="7">
        <v>0.99244015119697615</v>
      </c>
      <c r="M316" s="7" t="s">
        <v>304</v>
      </c>
      <c r="N316" s="7" t="s">
        <v>305</v>
      </c>
      <c r="O316" s="7" t="s">
        <v>421</v>
      </c>
    </row>
    <row r="317" spans="1:15" ht="15">
      <c r="A317" s="1">
        <v>309</v>
      </c>
      <c r="B317" s="6" t="s">
        <v>245</v>
      </c>
      <c r="C317" s="7" t="s">
        <v>296</v>
      </c>
      <c r="D317" s="7">
        <v>9.7449999999999992</v>
      </c>
      <c r="E317" s="7">
        <v>9.6029999999999998</v>
      </c>
      <c r="F317" s="7">
        <v>1.6575331067583499</v>
      </c>
      <c r="G317" s="7">
        <v>9.7449999999999992</v>
      </c>
      <c r="H317" s="7">
        <v>0.98542842483324788</v>
      </c>
      <c r="I317" s="7">
        <v>9.6029999999999998</v>
      </c>
      <c r="J317" s="7">
        <v>1.6575331067583499</v>
      </c>
      <c r="K317" s="7">
        <v>9.7449999999999992</v>
      </c>
      <c r="L317" s="7">
        <v>0.98542842483324788</v>
      </c>
      <c r="M317" s="7" t="s">
        <v>304</v>
      </c>
      <c r="N317" s="7" t="s">
        <v>305</v>
      </c>
      <c r="O317" s="7" t="s">
        <v>421</v>
      </c>
    </row>
    <row r="318" spans="1:15" ht="15">
      <c r="A318" s="1">
        <v>310</v>
      </c>
      <c r="B318" s="6" t="s">
        <v>245</v>
      </c>
      <c r="C318" s="7" t="s">
        <v>297</v>
      </c>
      <c r="D318" s="7">
        <v>9.8978000000000002</v>
      </c>
      <c r="E318" s="7">
        <v>9.8172999999999995</v>
      </c>
      <c r="F318" s="7">
        <v>1.2597878988147249</v>
      </c>
      <c r="G318" s="7">
        <v>9.8978000000000002</v>
      </c>
      <c r="H318" s="7">
        <v>0.99186687950857755</v>
      </c>
      <c r="I318" s="7">
        <v>9.8172999999999995</v>
      </c>
      <c r="J318" s="7">
        <v>1.2597878988147249</v>
      </c>
      <c r="K318" s="7">
        <v>9.8978000000000002</v>
      </c>
      <c r="L318" s="7">
        <v>0.99186687950857755</v>
      </c>
      <c r="M318" s="7" t="s">
        <v>304</v>
      </c>
      <c r="N318" s="7" t="s">
        <v>305</v>
      </c>
      <c r="O318" s="7" t="s">
        <v>421</v>
      </c>
    </row>
    <row r="319" spans="1:15" ht="15">
      <c r="A319" s="1">
        <v>311</v>
      </c>
      <c r="B319" s="6" t="s">
        <v>245</v>
      </c>
      <c r="C319" s="7" t="s">
        <v>298</v>
      </c>
      <c r="D319" s="7" t="s">
        <v>422</v>
      </c>
      <c r="E319" s="7">
        <v>9.8172999999999995</v>
      </c>
      <c r="F319" s="7">
        <v>1.5426419450797453</v>
      </c>
      <c r="G319" s="7">
        <v>9.9377624977013514</v>
      </c>
      <c r="H319" s="7">
        <v>0.9878783078455321</v>
      </c>
      <c r="I319" s="7">
        <v>9.8172999999999995</v>
      </c>
      <c r="J319" s="7">
        <v>1.5426419450797453</v>
      </c>
      <c r="K319" s="7">
        <v>9.9377624977013514</v>
      </c>
      <c r="L319" s="7">
        <v>0.9878783078455321</v>
      </c>
      <c r="M319" s="7" t="s">
        <v>304</v>
      </c>
      <c r="N319" s="7" t="s">
        <v>305</v>
      </c>
      <c r="O319" s="7" t="s">
        <v>421</v>
      </c>
    </row>
    <row r="320" spans="1:15" ht="15">
      <c r="A320" s="1">
        <v>312</v>
      </c>
      <c r="B320" s="6" t="s">
        <v>245</v>
      </c>
      <c r="C320" s="7" t="s">
        <v>299</v>
      </c>
      <c r="D320" s="7" t="s">
        <v>422</v>
      </c>
      <c r="E320" s="7">
        <v>9.8172999999999995</v>
      </c>
      <c r="F320" s="7">
        <v>1.5426419450797453</v>
      </c>
      <c r="G320" s="7">
        <v>9.9377624977013514</v>
      </c>
      <c r="H320" s="7">
        <v>0.9878783078455321</v>
      </c>
      <c r="I320" s="7">
        <v>9.8172999999999995</v>
      </c>
      <c r="J320" s="7">
        <v>1.5426419450797453</v>
      </c>
      <c r="K320" s="7">
        <v>9.9377624977013514</v>
      </c>
      <c r="L320" s="7">
        <v>0.9878783078455321</v>
      </c>
      <c r="M320" s="7" t="s">
        <v>304</v>
      </c>
      <c r="N320" s="7" t="s">
        <v>305</v>
      </c>
      <c r="O320" s="7" t="s">
        <v>421</v>
      </c>
    </row>
    <row r="321" spans="1:15" ht="15">
      <c r="A321" s="1">
        <v>313</v>
      </c>
      <c r="B321" s="6" t="s">
        <v>245</v>
      </c>
      <c r="C321" s="7" t="s">
        <v>300</v>
      </c>
      <c r="D321" s="7" t="s">
        <v>422</v>
      </c>
      <c r="E321" s="7">
        <v>9.8172999999999995</v>
      </c>
      <c r="F321" s="7">
        <v>1.5426419450797453</v>
      </c>
      <c r="G321" s="7">
        <v>9.9377624977013514</v>
      </c>
      <c r="H321" s="7">
        <v>0.9878783078455321</v>
      </c>
      <c r="I321" s="7">
        <v>9.8172999999999995</v>
      </c>
      <c r="J321" s="7">
        <v>1.5426419450797453</v>
      </c>
      <c r="K321" s="7">
        <v>9.9377624977013514</v>
      </c>
      <c r="L321" s="7">
        <v>0.9878783078455321</v>
      </c>
      <c r="M321" s="7" t="s">
        <v>304</v>
      </c>
      <c r="N321" s="7" t="s">
        <v>305</v>
      </c>
      <c r="O321" s="7" t="s">
        <v>421</v>
      </c>
    </row>
    <row r="322" spans="1:15" ht="15">
      <c r="A322" s="1">
        <v>314</v>
      </c>
      <c r="B322" s="6" t="s">
        <v>245</v>
      </c>
      <c r="C322" s="7" t="s">
        <v>301</v>
      </c>
      <c r="D322" s="7" t="s">
        <v>422</v>
      </c>
      <c r="E322" s="7">
        <v>9.8172999999999995</v>
      </c>
      <c r="F322" s="7">
        <v>1.5426419450797453</v>
      </c>
      <c r="G322" s="7">
        <v>9.9377624977013514</v>
      </c>
      <c r="H322" s="7">
        <v>0.9878783078455321</v>
      </c>
      <c r="I322" s="7">
        <v>9.8172999999999995</v>
      </c>
      <c r="J322" s="7">
        <v>1.5426419450797453</v>
      </c>
      <c r="K322" s="7">
        <v>9.9377624977013514</v>
      </c>
      <c r="L322" s="7">
        <v>0.9878783078455321</v>
      </c>
      <c r="M322" s="7" t="s">
        <v>304</v>
      </c>
      <c r="N322" s="7" t="s">
        <v>305</v>
      </c>
      <c r="O322" s="7" t="s">
        <v>421</v>
      </c>
    </row>
    <row r="323" spans="1:15" ht="15">
      <c r="A323" s="1">
        <v>315</v>
      </c>
      <c r="B323" s="6" t="s">
        <v>245</v>
      </c>
      <c r="C323" s="7" t="s">
        <v>302</v>
      </c>
      <c r="D323" s="7" t="s">
        <v>422</v>
      </c>
      <c r="E323" s="7">
        <v>9.8172999999999995</v>
      </c>
      <c r="F323" s="7">
        <v>1.5426419450797453</v>
      </c>
      <c r="G323" s="7">
        <v>9.9377624977013514</v>
      </c>
      <c r="H323" s="7">
        <v>0.9878783078455321</v>
      </c>
      <c r="I323" s="7">
        <v>9.8172999999999995</v>
      </c>
      <c r="J323" s="7">
        <v>1.5426419450797453</v>
      </c>
      <c r="K323" s="7">
        <v>9.9377624977013514</v>
      </c>
      <c r="L323" s="7">
        <v>0.9878783078455321</v>
      </c>
      <c r="M323" s="7" t="s">
        <v>304</v>
      </c>
      <c r="N323" s="7" t="s">
        <v>305</v>
      </c>
      <c r="O323" s="7" t="s">
        <v>421</v>
      </c>
    </row>
    <row r="324" spans="1:15" ht="15">
      <c r="A324" s="1">
        <v>316</v>
      </c>
      <c r="B324" s="6" t="s">
        <v>245</v>
      </c>
      <c r="C324" s="7" t="s">
        <v>423</v>
      </c>
      <c r="D324" s="7" t="s">
        <v>422</v>
      </c>
      <c r="E324" s="7">
        <v>9.8172999999999995</v>
      </c>
      <c r="F324" s="7">
        <v>1.5426419450797453</v>
      </c>
      <c r="G324" s="7">
        <v>9.9377624977013514</v>
      </c>
      <c r="H324" s="7">
        <v>0.9878783078455321</v>
      </c>
      <c r="I324" s="7">
        <v>9.8172999999999995</v>
      </c>
      <c r="J324" s="7">
        <v>1.5426419450797453</v>
      </c>
      <c r="K324" s="7">
        <v>9.9377624977013514</v>
      </c>
      <c r="L324" s="7">
        <v>0.9878783078455321</v>
      </c>
      <c r="M324" s="7" t="s">
        <v>304</v>
      </c>
      <c r="N324" s="7" t="s">
        <v>305</v>
      </c>
      <c r="O324" s="7" t="s">
        <v>421</v>
      </c>
    </row>
    <row r="325" spans="1:15" ht="15">
      <c r="A325" s="1">
        <v>317</v>
      </c>
      <c r="B325" s="6" t="s">
        <v>245</v>
      </c>
      <c r="C325" s="7" t="s">
        <v>424</v>
      </c>
      <c r="D325" s="7" t="s">
        <v>422</v>
      </c>
      <c r="E325" s="7">
        <v>9.8172999999999995</v>
      </c>
      <c r="F325" s="7">
        <v>1.5426419450797453</v>
      </c>
      <c r="G325" s="7">
        <v>9.9377624977013514</v>
      </c>
      <c r="H325" s="7">
        <v>0.9878783078455321</v>
      </c>
      <c r="I325" s="7">
        <v>9.8172999999999995</v>
      </c>
      <c r="J325" s="7">
        <v>1.5426419450797453</v>
      </c>
      <c r="K325" s="7">
        <v>9.9377624977013514</v>
      </c>
      <c r="L325" s="7">
        <v>0.9878783078455321</v>
      </c>
      <c r="M325" s="7" t="s">
        <v>304</v>
      </c>
      <c r="N325" s="7" t="s">
        <v>305</v>
      </c>
      <c r="O325" s="7" t="s">
        <v>421</v>
      </c>
    </row>
    <row r="326" spans="1:15" ht="15">
      <c r="A326" s="1">
        <v>318</v>
      </c>
      <c r="B326" s="6" t="s">
        <v>245</v>
      </c>
      <c r="C326" s="7" t="s">
        <v>425</v>
      </c>
      <c r="D326" s="7" t="s">
        <v>422</v>
      </c>
      <c r="E326" s="7">
        <v>9.8172999999999995</v>
      </c>
      <c r="F326" s="7">
        <v>1.5426419450797453</v>
      </c>
      <c r="G326" s="7">
        <v>9.9377624977013514</v>
      </c>
      <c r="H326" s="7">
        <v>0.9878783078455321</v>
      </c>
      <c r="I326" s="7">
        <v>9.8172999999999995</v>
      </c>
      <c r="J326" s="7">
        <v>1.5426419450797453</v>
      </c>
      <c r="K326" s="7">
        <v>9.9377624977013514</v>
      </c>
      <c r="L326" s="7">
        <v>0.9878783078455321</v>
      </c>
      <c r="M326" s="7" t="s">
        <v>304</v>
      </c>
      <c r="N326" s="7" t="s">
        <v>305</v>
      </c>
      <c r="O326" s="7" t="s">
        <v>421</v>
      </c>
    </row>
    <row r="327" spans="1:15" ht="15">
      <c r="A327" s="1">
        <v>319</v>
      </c>
      <c r="B327" s="6" t="s">
        <v>245</v>
      </c>
      <c r="C327" s="7" t="s">
        <v>426</v>
      </c>
      <c r="D327" s="7" t="s">
        <v>422</v>
      </c>
      <c r="E327" s="7">
        <v>9.8172999999999995</v>
      </c>
      <c r="F327" s="7">
        <v>1.5426419450797453</v>
      </c>
      <c r="G327" s="7">
        <v>9.9377624977013514</v>
      </c>
      <c r="H327" s="7">
        <v>0.9878783078455321</v>
      </c>
      <c r="I327" s="7">
        <v>9.8172999999999995</v>
      </c>
      <c r="J327" s="7">
        <v>1.5426419450797453</v>
      </c>
      <c r="K327" s="7">
        <v>9.9377624977013514</v>
      </c>
      <c r="L327" s="7">
        <v>0.9878783078455321</v>
      </c>
      <c r="M327" s="7" t="s">
        <v>304</v>
      </c>
      <c r="N327" s="7" t="s">
        <v>305</v>
      </c>
      <c r="O327" s="7" t="s">
        <v>421</v>
      </c>
    </row>
    <row r="328" spans="1:15" ht="15">
      <c r="A328" s="1">
        <v>320</v>
      </c>
      <c r="B328" s="6" t="s">
        <v>245</v>
      </c>
      <c r="C328" s="7" t="s">
        <v>427</v>
      </c>
      <c r="D328" s="7" t="s">
        <v>422</v>
      </c>
      <c r="E328" s="7">
        <v>9.8172999999999995</v>
      </c>
      <c r="F328" s="7">
        <v>1.5426419450797453</v>
      </c>
      <c r="G328" s="7">
        <v>9.9377624977013514</v>
      </c>
      <c r="H328" s="7">
        <v>0.9878783078455321</v>
      </c>
      <c r="I328" s="7">
        <v>9.8172999999999995</v>
      </c>
      <c r="J328" s="7">
        <v>1.5426419450797453</v>
      </c>
      <c r="K328" s="7">
        <v>9.9377624977013514</v>
      </c>
      <c r="L328" s="7">
        <v>0.9878783078455321</v>
      </c>
      <c r="M328" s="7" t="s">
        <v>304</v>
      </c>
      <c r="N328" s="7" t="s">
        <v>305</v>
      </c>
      <c r="O328" s="7" t="s">
        <v>421</v>
      </c>
    </row>
    <row r="329" spans="1:15" ht="15">
      <c r="A329" s="1">
        <v>321</v>
      </c>
      <c r="B329" s="6" t="s">
        <v>23</v>
      </c>
      <c r="C329" s="7" t="s">
        <v>292</v>
      </c>
      <c r="D329" s="7">
        <v>31.572580645161292</v>
      </c>
      <c r="E329" s="7">
        <v>32.363</v>
      </c>
      <c r="F329" s="7">
        <v>4.1183832758154928</v>
      </c>
      <c r="G329" s="7">
        <v>32.623991935483872</v>
      </c>
      <c r="H329" s="7">
        <v>0.99199999999999999</v>
      </c>
      <c r="I329" s="7">
        <v>29.37</v>
      </c>
      <c r="J329" s="7">
        <v>3.737506313095234</v>
      </c>
      <c r="K329" s="7">
        <v>29.60685483870968</v>
      </c>
      <c r="L329" s="7">
        <v>0.99199999999999999</v>
      </c>
      <c r="M329" s="7" t="s">
        <v>290</v>
      </c>
      <c r="N329" s="7" t="s">
        <v>305</v>
      </c>
      <c r="O329" s="7" t="s">
        <v>421</v>
      </c>
    </row>
    <row r="330" spans="1:15" ht="15">
      <c r="A330" s="1">
        <v>322</v>
      </c>
      <c r="B330" s="6" t="s">
        <v>23</v>
      </c>
      <c r="C330" s="7" t="s">
        <v>293</v>
      </c>
      <c r="D330" s="7">
        <v>31.448692152917506</v>
      </c>
      <c r="E330" s="7">
        <v>32.11</v>
      </c>
      <c r="F330" s="7">
        <v>3.5333944565355138</v>
      </c>
      <c r="G330" s="7">
        <v>32.303822937625753</v>
      </c>
      <c r="H330" s="7">
        <v>0.99399999999999999</v>
      </c>
      <c r="I330" s="7">
        <v>29.08</v>
      </c>
      <c r="J330" s="7">
        <v>3.1999723075693867</v>
      </c>
      <c r="K330" s="7">
        <v>29.25553319919517</v>
      </c>
      <c r="L330" s="7">
        <v>0.99399999999999999</v>
      </c>
      <c r="M330" s="7" t="s">
        <v>290</v>
      </c>
      <c r="N330" s="7" t="s">
        <v>305</v>
      </c>
      <c r="O330" s="7" t="s">
        <v>421</v>
      </c>
    </row>
    <row r="331" spans="1:15" ht="15">
      <c r="A331" s="1">
        <v>323</v>
      </c>
      <c r="B331" s="6" t="s">
        <v>23</v>
      </c>
      <c r="C331" s="7" t="s">
        <v>294</v>
      </c>
      <c r="D331" s="7">
        <v>33.020000000000003</v>
      </c>
      <c r="E331" s="7">
        <v>35.230670204215187</v>
      </c>
      <c r="F331" s="7">
        <v>3.4808886626690119</v>
      </c>
      <c r="G331" s="7">
        <v>35.402213333633156</v>
      </c>
      <c r="H331" s="7">
        <v>0.99515445184736517</v>
      </c>
      <c r="I331" s="7">
        <v>31.608307656329814</v>
      </c>
      <c r="J331" s="7">
        <v>3.1229891208231644</v>
      </c>
      <c r="K331" s="7">
        <v>31.762212988801295</v>
      </c>
      <c r="L331" s="7">
        <v>0.99515445184736517</v>
      </c>
      <c r="M331" s="7" t="s">
        <v>290</v>
      </c>
      <c r="N331" s="7" t="s">
        <v>305</v>
      </c>
      <c r="O331" s="7" t="s">
        <v>421</v>
      </c>
    </row>
    <row r="332" spans="1:15" ht="15">
      <c r="A332" s="1">
        <v>324</v>
      </c>
      <c r="B332" s="6" t="s">
        <v>23</v>
      </c>
      <c r="C332" s="7" t="s">
        <v>295</v>
      </c>
      <c r="D332" s="7">
        <v>32.366</v>
      </c>
      <c r="E332" s="7">
        <v>32.923000000000002</v>
      </c>
      <c r="F332" s="7">
        <v>0.96866772506120058</v>
      </c>
      <c r="G332" s="7">
        <v>32.937247094460936</v>
      </c>
      <c r="H332" s="7">
        <v>0.99956744732126301</v>
      </c>
      <c r="I332" s="7">
        <v>29.584</v>
      </c>
      <c r="J332" s="7">
        <v>0.87042693491501411</v>
      </c>
      <c r="K332" s="7">
        <v>29.596802176063303</v>
      </c>
      <c r="L332" s="7">
        <v>0.99956744732126301</v>
      </c>
      <c r="M332" s="7" t="s">
        <v>290</v>
      </c>
      <c r="N332" s="7" t="s">
        <v>305</v>
      </c>
      <c r="O332" s="7" t="s">
        <v>421</v>
      </c>
    </row>
    <row r="333" spans="1:15" ht="15">
      <c r="A333" s="1">
        <v>325</v>
      </c>
      <c r="B333" s="6" t="s">
        <v>23</v>
      </c>
      <c r="C333" s="7" t="s">
        <v>296</v>
      </c>
      <c r="D333" s="7">
        <v>28.72</v>
      </c>
      <c r="E333" s="7">
        <v>32.729799999999997</v>
      </c>
      <c r="F333" s="7" t="s">
        <v>422</v>
      </c>
      <c r="G333" s="7">
        <v>32.729799999999997</v>
      </c>
      <c r="H333" s="7">
        <v>1</v>
      </c>
      <c r="I333" s="7">
        <v>29.416699999999999</v>
      </c>
      <c r="J333" s="7" t="s">
        <v>422</v>
      </c>
      <c r="K333" s="7">
        <v>29.416699999999999</v>
      </c>
      <c r="L333" s="7">
        <v>1</v>
      </c>
      <c r="M333" s="7" t="s">
        <v>290</v>
      </c>
      <c r="N333" s="7" t="s">
        <v>305</v>
      </c>
      <c r="O333" s="7" t="s">
        <v>421</v>
      </c>
    </row>
    <row r="334" spans="1:15" ht="15">
      <c r="A334" s="1">
        <v>326</v>
      </c>
      <c r="B334" s="6" t="s">
        <v>23</v>
      </c>
      <c r="C334" s="7" t="s">
        <v>297</v>
      </c>
      <c r="D334" s="7">
        <v>31.31</v>
      </c>
      <c r="E334" s="7">
        <v>33.786530706999997</v>
      </c>
      <c r="F334" s="7">
        <v>5.2501379652393769</v>
      </c>
      <c r="G334" s="7">
        <v>33.376124828401004</v>
      </c>
      <c r="H334" s="7">
        <v>1.0122963909294156</v>
      </c>
      <c r="I334" s="7">
        <v>30.42860112</v>
      </c>
      <c r="J334" s="7">
        <v>4.7283444208771384</v>
      </c>
      <c r="K334" s="7">
        <v>30.058984100558444</v>
      </c>
      <c r="L334" s="7">
        <v>1.0122963909294156</v>
      </c>
      <c r="M334" s="7" t="s">
        <v>290</v>
      </c>
      <c r="N334" s="7" t="s">
        <v>305</v>
      </c>
      <c r="O334" s="7" t="s">
        <v>421</v>
      </c>
    </row>
    <row r="335" spans="1:15" ht="15">
      <c r="A335" s="1">
        <v>327</v>
      </c>
      <c r="B335" s="6" t="s">
        <v>23</v>
      </c>
      <c r="C335" s="7" t="s">
        <v>298</v>
      </c>
      <c r="D335" s="7" t="s">
        <v>422</v>
      </c>
      <c r="E335" s="7">
        <v>33.492770796549962</v>
      </c>
      <c r="F335" s="7">
        <v>0.67585029179774803</v>
      </c>
      <c r="G335" s="7">
        <v>33.485951114061358</v>
      </c>
      <c r="H335" s="7">
        <v>1.0002036580196088</v>
      </c>
      <c r="I335" s="7">
        <v>30.134841209549972</v>
      </c>
      <c r="J335" s="7">
        <v>0.60809066375742304</v>
      </c>
      <c r="K335" s="7">
        <v>30.128705257103935</v>
      </c>
      <c r="L335" s="7">
        <v>1.0002036580196088</v>
      </c>
      <c r="M335" s="7" t="s">
        <v>290</v>
      </c>
      <c r="N335" s="7" t="s">
        <v>305</v>
      </c>
      <c r="O335" s="7" t="s">
        <v>421</v>
      </c>
    </row>
    <row r="336" spans="1:15" ht="15">
      <c r="A336" s="1">
        <v>328</v>
      </c>
      <c r="B336" s="6" t="s">
        <v>23</v>
      </c>
      <c r="C336" s="7" t="s">
        <v>299</v>
      </c>
      <c r="D336" s="7" t="s">
        <v>422</v>
      </c>
      <c r="E336" s="7">
        <v>33.260899934441234</v>
      </c>
      <c r="F336" s="7">
        <v>0.67117137195642851</v>
      </c>
      <c r="G336" s="7">
        <v>33.254127464697959</v>
      </c>
      <c r="H336" s="7">
        <v>1.0002036580196088</v>
      </c>
      <c r="I336" s="7">
        <v>29.92470339252008</v>
      </c>
      <c r="J336" s="7">
        <v>0.60385029481885388</v>
      </c>
      <c r="K336" s="7">
        <v>29.918610227611676</v>
      </c>
      <c r="L336" s="7">
        <v>1.0002036580196088</v>
      </c>
      <c r="M336" s="7" t="s">
        <v>290</v>
      </c>
      <c r="N336" s="7" t="s">
        <v>305</v>
      </c>
      <c r="O336" s="7" t="s">
        <v>421</v>
      </c>
    </row>
    <row r="337" spans="1:15" ht="15">
      <c r="A337" s="1">
        <v>329</v>
      </c>
      <c r="B337" s="6" t="s">
        <v>23</v>
      </c>
      <c r="C337" s="7" t="s">
        <v>300</v>
      </c>
      <c r="D337" s="7" t="s">
        <v>422</v>
      </c>
      <c r="E337" s="7">
        <v>33.324180119595916</v>
      </c>
      <c r="F337" s="7">
        <v>0.67244830218925211</v>
      </c>
      <c r="G337" s="7">
        <v>33.317394764959559</v>
      </c>
      <c r="H337" s="7">
        <v>1.0002036580196088</v>
      </c>
      <c r="I337" s="7">
        <v>29.987983577674754</v>
      </c>
      <c r="J337" s="7">
        <v>0.60512722505118988</v>
      </c>
      <c r="K337" s="7">
        <v>29.981877527873277</v>
      </c>
      <c r="L337" s="7">
        <v>1.0002036580196088</v>
      </c>
      <c r="M337" s="7" t="s">
        <v>290</v>
      </c>
      <c r="N337" s="7" t="s">
        <v>305</v>
      </c>
      <c r="O337" s="7" t="s">
        <v>421</v>
      </c>
    </row>
    <row r="338" spans="1:15" ht="15">
      <c r="A338" s="1">
        <v>330</v>
      </c>
      <c r="B338" s="6" t="s">
        <v>23</v>
      </c>
      <c r="C338" s="7" t="s">
        <v>301</v>
      </c>
      <c r="D338" s="7" t="s">
        <v>422</v>
      </c>
      <c r="E338" s="7">
        <v>32.994068035957639</v>
      </c>
      <c r="F338" s="7">
        <v>0.66578697370701034</v>
      </c>
      <c r="G338" s="7">
        <v>32.987349897605348</v>
      </c>
      <c r="H338" s="7">
        <v>1.0002036580196088</v>
      </c>
      <c r="I338" s="7">
        <v>29.657871494036485</v>
      </c>
      <c r="J338" s="7">
        <v>0.59846589656913673</v>
      </c>
      <c r="K338" s="7">
        <v>29.651832660519073</v>
      </c>
      <c r="L338" s="7">
        <v>1.0002036580196088</v>
      </c>
      <c r="M338" s="7" t="s">
        <v>290</v>
      </c>
      <c r="N338" s="7" t="s">
        <v>305</v>
      </c>
      <c r="O338" s="7" t="s">
        <v>421</v>
      </c>
    </row>
    <row r="339" spans="1:15" ht="15">
      <c r="A339" s="1">
        <v>331</v>
      </c>
      <c r="B339" s="6" t="s">
        <v>23</v>
      </c>
      <c r="C339" s="7" t="s">
        <v>302</v>
      </c>
      <c r="D339" s="7" t="s">
        <v>422</v>
      </c>
      <c r="E339" s="7">
        <v>32.947567140476814</v>
      </c>
      <c r="F339" s="7">
        <v>0.66484863259515492</v>
      </c>
      <c r="G339" s="7">
        <v>32.940858470476506</v>
      </c>
      <c r="H339" s="7">
        <v>1.0002036580196088</v>
      </c>
      <c r="I339" s="7">
        <v>29.611370598555659</v>
      </c>
      <c r="J339" s="7">
        <v>0.59752755545743941</v>
      </c>
      <c r="K339" s="7">
        <v>29.605341233390227</v>
      </c>
      <c r="L339" s="7">
        <v>1.0002036580196088</v>
      </c>
      <c r="M339" s="7" t="s">
        <v>290</v>
      </c>
      <c r="N339" s="7" t="s">
        <v>305</v>
      </c>
      <c r="O339" s="7" t="s">
        <v>421</v>
      </c>
    </row>
    <row r="340" spans="1:15" ht="15">
      <c r="A340" s="1">
        <v>332</v>
      </c>
      <c r="B340" s="6" t="s">
        <v>23</v>
      </c>
      <c r="C340" s="7" t="s">
        <v>423</v>
      </c>
      <c r="D340" s="7" t="s">
        <v>422</v>
      </c>
      <c r="E340" s="7">
        <v>33.044900528648519</v>
      </c>
      <c r="F340" s="7">
        <v>0.66681272207577769</v>
      </c>
      <c r="G340" s="7">
        <v>33.03817203995937</v>
      </c>
      <c r="H340" s="7">
        <v>1.0002036580196088</v>
      </c>
      <c r="I340" s="7">
        <v>29.708703986727368</v>
      </c>
      <c r="J340" s="7">
        <v>0.59949164493822071</v>
      </c>
      <c r="K340" s="7">
        <v>29.702654802873091</v>
      </c>
      <c r="L340" s="7">
        <v>1.0002036580196088</v>
      </c>
      <c r="M340" s="7" t="s">
        <v>290</v>
      </c>
      <c r="N340" s="7" t="s">
        <v>305</v>
      </c>
      <c r="O340" s="7" t="s">
        <v>421</v>
      </c>
    </row>
    <row r="341" spans="1:15" ht="15">
      <c r="A341" s="1">
        <v>333</v>
      </c>
      <c r="B341" s="6" t="s">
        <v>23</v>
      </c>
      <c r="C341" s="7" t="s">
        <v>424</v>
      </c>
      <c r="D341" s="7" t="s">
        <v>422</v>
      </c>
      <c r="E341" s="7">
        <v>33.288855597816664</v>
      </c>
      <c r="F341" s="7">
        <v>0.67173548901226066</v>
      </c>
      <c r="G341" s="7">
        <v>33.282077435837614</v>
      </c>
      <c r="H341" s="7">
        <v>1.0002036580196088</v>
      </c>
      <c r="I341" s="7">
        <v>29.952659055895506</v>
      </c>
      <c r="J341" s="7">
        <v>0.60441441187435441</v>
      </c>
      <c r="K341" s="7">
        <v>29.946560198751335</v>
      </c>
      <c r="L341" s="7">
        <v>1.0002036580196088</v>
      </c>
      <c r="M341" s="7" t="s">
        <v>290</v>
      </c>
      <c r="N341" s="7" t="s">
        <v>305</v>
      </c>
      <c r="O341" s="7" t="s">
        <v>421</v>
      </c>
    </row>
    <row r="342" spans="1:15" ht="15">
      <c r="A342" s="1">
        <v>334</v>
      </c>
      <c r="B342" s="6" t="s">
        <v>23</v>
      </c>
      <c r="C342" s="7" t="s">
        <v>425</v>
      </c>
      <c r="D342" s="7" t="s">
        <v>422</v>
      </c>
      <c r="E342" s="7">
        <v>33.506045546331144</v>
      </c>
      <c r="F342" s="7">
        <v>0.67611816284277382</v>
      </c>
      <c r="G342" s="7">
        <v>33.499223160883766</v>
      </c>
      <c r="H342" s="7">
        <v>1.0002036580196088</v>
      </c>
      <c r="I342" s="7">
        <v>30.169849004409986</v>
      </c>
      <c r="J342" s="7">
        <v>0.60879708570497848</v>
      </c>
      <c r="K342" s="7">
        <v>30.163705923797483</v>
      </c>
      <c r="L342" s="7">
        <v>1.0002036580196088</v>
      </c>
      <c r="M342" s="7" t="s">
        <v>290</v>
      </c>
      <c r="N342" s="7" t="s">
        <v>305</v>
      </c>
      <c r="O342" s="7" t="s">
        <v>421</v>
      </c>
    </row>
    <row r="343" spans="1:15" ht="15">
      <c r="A343" s="1">
        <v>335</v>
      </c>
      <c r="B343" s="6" t="s">
        <v>23</v>
      </c>
      <c r="C343" s="7" t="s">
        <v>426</v>
      </c>
      <c r="D343" s="7" t="s">
        <v>422</v>
      </c>
      <c r="E343" s="7">
        <v>33.827653025995389</v>
      </c>
      <c r="F343" s="7">
        <v>0.68260787700505987</v>
      </c>
      <c r="G343" s="7">
        <v>33.820765155942077</v>
      </c>
      <c r="H343" s="7">
        <v>1.0002036580196088</v>
      </c>
      <c r="I343" s="7">
        <v>30.491456484074231</v>
      </c>
      <c r="J343" s="7">
        <v>0.61528679986729284</v>
      </c>
      <c r="K343" s="7">
        <v>30.485247918855794</v>
      </c>
      <c r="L343" s="7">
        <v>1.0002036580196088</v>
      </c>
      <c r="M343" s="7" t="s">
        <v>290</v>
      </c>
      <c r="N343" s="7" t="s">
        <v>305</v>
      </c>
      <c r="O343" s="7" t="s">
        <v>421</v>
      </c>
    </row>
    <row r="344" spans="1:15" ht="15">
      <c r="A344" s="1">
        <v>336</v>
      </c>
      <c r="B344" s="6" t="s">
        <v>23</v>
      </c>
      <c r="C344" s="7" t="s">
        <v>427</v>
      </c>
      <c r="D344" s="7" t="s">
        <v>422</v>
      </c>
      <c r="E344" s="7">
        <v>34.149260505659633</v>
      </c>
      <c r="F344" s="7">
        <v>0.68909759116744618</v>
      </c>
      <c r="G344" s="7">
        <v>34.142307151000388</v>
      </c>
      <c r="H344" s="7">
        <v>1.0002036580196088</v>
      </c>
      <c r="I344" s="7">
        <v>30.813063963738472</v>
      </c>
      <c r="J344" s="7">
        <v>0.62177651402953515</v>
      </c>
      <c r="K344" s="7">
        <v>30.806789913914102</v>
      </c>
      <c r="L344" s="7">
        <v>1.0002036580196088</v>
      </c>
      <c r="M344" s="7" t="s">
        <v>290</v>
      </c>
      <c r="N344" s="7" t="s">
        <v>305</v>
      </c>
      <c r="O344" s="7" t="s">
        <v>421</v>
      </c>
    </row>
    <row r="345" spans="1:15" ht="15">
      <c r="A345" s="1">
        <v>337</v>
      </c>
      <c r="B345" s="6" t="s">
        <v>224</v>
      </c>
      <c r="C345" s="7" t="s">
        <v>292</v>
      </c>
      <c r="D345" s="7" t="s">
        <v>422</v>
      </c>
      <c r="E345" s="7" t="s">
        <v>422</v>
      </c>
      <c r="F345" s="7" t="s">
        <v>422</v>
      </c>
      <c r="G345" s="7" t="s">
        <v>422</v>
      </c>
      <c r="H345" s="7" t="s">
        <v>422</v>
      </c>
      <c r="I345" s="7" t="s">
        <v>422</v>
      </c>
      <c r="J345" s="7" t="s">
        <v>422</v>
      </c>
      <c r="K345" s="7" t="s">
        <v>422</v>
      </c>
      <c r="L345" s="7" t="s">
        <v>422</v>
      </c>
      <c r="M345" s="7" t="s">
        <v>304</v>
      </c>
      <c r="N345" s="7" t="s">
        <v>305</v>
      </c>
      <c r="O345" s="7" t="s">
        <v>421</v>
      </c>
    </row>
    <row r="346" spans="1:15" ht="15">
      <c r="A346" s="1">
        <v>338</v>
      </c>
      <c r="B346" s="6" t="s">
        <v>224</v>
      </c>
      <c r="C346" s="7" t="s">
        <v>293</v>
      </c>
      <c r="D346" s="7">
        <v>8.6</v>
      </c>
      <c r="E346" s="7">
        <v>7.74</v>
      </c>
      <c r="F346" s="7">
        <v>3.7486530914449783</v>
      </c>
      <c r="G346" s="7">
        <v>8.6</v>
      </c>
      <c r="H346" s="7">
        <v>0.9</v>
      </c>
      <c r="I346" s="7">
        <v>7.74</v>
      </c>
      <c r="J346" s="7">
        <v>3.7486530914449783</v>
      </c>
      <c r="K346" s="7">
        <v>8.6</v>
      </c>
      <c r="L346" s="7">
        <v>0.9</v>
      </c>
      <c r="M346" s="7" t="s">
        <v>304</v>
      </c>
      <c r="N346" s="7" t="s">
        <v>305</v>
      </c>
      <c r="O346" s="7" t="s">
        <v>421</v>
      </c>
    </row>
    <row r="347" spans="1:15" ht="15">
      <c r="A347" s="1">
        <v>339</v>
      </c>
      <c r="B347" s="6" t="s">
        <v>224</v>
      </c>
      <c r="C347" s="7" t="s">
        <v>294</v>
      </c>
      <c r="D347" s="7">
        <v>8.3000000000000007</v>
      </c>
      <c r="E347" s="7">
        <v>8.0649999999999995</v>
      </c>
      <c r="F347" s="7">
        <v>1.9391843372699507</v>
      </c>
      <c r="G347" s="7">
        <v>8.2948574969021074</v>
      </c>
      <c r="H347" s="7">
        <v>0.97228915662650595</v>
      </c>
      <c r="I347" s="7">
        <v>8.0649999999999995</v>
      </c>
      <c r="J347" s="7">
        <v>1.9391843372699507</v>
      </c>
      <c r="K347" s="7">
        <v>8.2948574969021074</v>
      </c>
      <c r="L347" s="7">
        <v>0.97228915662650595</v>
      </c>
      <c r="M347" s="7" t="s">
        <v>304</v>
      </c>
      <c r="N347" s="7" t="s">
        <v>305</v>
      </c>
      <c r="O347" s="7" t="s">
        <v>421</v>
      </c>
    </row>
    <row r="348" spans="1:15" ht="15">
      <c r="A348" s="1">
        <v>340</v>
      </c>
      <c r="B348" s="6" t="s">
        <v>224</v>
      </c>
      <c r="C348" s="7" t="s">
        <v>295</v>
      </c>
      <c r="D348" s="7">
        <v>8.1760000000000002</v>
      </c>
      <c r="E348" s="7">
        <v>8.06</v>
      </c>
      <c r="F348" s="7">
        <v>1.3723614684185739</v>
      </c>
      <c r="G348" s="7">
        <v>8.1760000000000002</v>
      </c>
      <c r="H348" s="7">
        <v>0.98581213307240712</v>
      </c>
      <c r="I348" s="7">
        <v>8.06</v>
      </c>
      <c r="J348" s="7">
        <v>1.3723614684185739</v>
      </c>
      <c r="K348" s="7">
        <v>8.1760000000000002</v>
      </c>
      <c r="L348" s="7">
        <v>0.98581213307240712</v>
      </c>
      <c r="M348" s="7" t="s">
        <v>304</v>
      </c>
      <c r="N348" s="7" t="s">
        <v>305</v>
      </c>
      <c r="O348" s="7" t="s">
        <v>421</v>
      </c>
    </row>
    <row r="349" spans="1:15" ht="15">
      <c r="A349" s="1">
        <v>341</v>
      </c>
      <c r="B349" s="6" t="s">
        <v>224</v>
      </c>
      <c r="C349" s="7" t="s">
        <v>296</v>
      </c>
      <c r="D349" s="7">
        <v>8.7690000000000001</v>
      </c>
      <c r="E349" s="7">
        <v>8.6020000000000003</v>
      </c>
      <c r="F349" s="7">
        <v>1.7032195982902514</v>
      </c>
      <c r="G349" s="7">
        <v>8.7690000000000001</v>
      </c>
      <c r="H349" s="7">
        <v>0.98095563918348727</v>
      </c>
      <c r="I349" s="7">
        <v>8.6020000000000003</v>
      </c>
      <c r="J349" s="7">
        <v>1.7032195982902514</v>
      </c>
      <c r="K349" s="7">
        <v>8.7690000000000001</v>
      </c>
      <c r="L349" s="7">
        <v>0.98095563918348727</v>
      </c>
      <c r="M349" s="7" t="s">
        <v>304</v>
      </c>
      <c r="N349" s="7" t="s">
        <v>305</v>
      </c>
      <c r="O349" s="7" t="s">
        <v>421</v>
      </c>
    </row>
    <row r="350" spans="1:15" ht="15">
      <c r="A350" s="1">
        <v>342</v>
      </c>
      <c r="B350" s="6" t="s">
        <v>224</v>
      </c>
      <c r="C350" s="7" t="s">
        <v>297</v>
      </c>
      <c r="D350" s="7">
        <v>5.1679000000000004</v>
      </c>
      <c r="E350" s="7">
        <v>5.0069999999999997</v>
      </c>
      <c r="F350" s="7">
        <v>1.2795082688283046</v>
      </c>
      <c r="G350" s="7">
        <v>5.1679000000000004</v>
      </c>
      <c r="H350" s="7">
        <v>0.9688654966233865</v>
      </c>
      <c r="I350" s="7">
        <v>5.0069999999999997</v>
      </c>
      <c r="J350" s="7">
        <v>1.2795082688283046</v>
      </c>
      <c r="K350" s="7">
        <v>5.1679000000000004</v>
      </c>
      <c r="L350" s="7">
        <v>0.9688654966233865</v>
      </c>
      <c r="M350" s="7" t="s">
        <v>304</v>
      </c>
      <c r="N350" s="7" t="s">
        <v>305</v>
      </c>
      <c r="O350" s="7" t="s">
        <v>421</v>
      </c>
    </row>
    <row r="351" spans="1:15" ht="15">
      <c r="A351" s="1">
        <v>343</v>
      </c>
      <c r="B351" s="6" t="s">
        <v>224</v>
      </c>
      <c r="C351" s="7" t="s">
        <v>298</v>
      </c>
      <c r="D351" s="7" t="s">
        <v>422</v>
      </c>
      <c r="E351" s="7">
        <v>5.0069999999999997</v>
      </c>
      <c r="F351" s="7">
        <v>2.4250007789231272</v>
      </c>
      <c r="G351" s="7">
        <v>5.5633333333333326</v>
      </c>
      <c r="H351" s="7">
        <v>0.9</v>
      </c>
      <c r="I351" s="7">
        <v>5.0069999999999997</v>
      </c>
      <c r="J351" s="7">
        <v>2.4250007789231272</v>
      </c>
      <c r="K351" s="7">
        <v>5.5633333333333326</v>
      </c>
      <c r="L351" s="7">
        <v>0.9</v>
      </c>
      <c r="M351" s="7" t="s">
        <v>304</v>
      </c>
      <c r="N351" s="7" t="s">
        <v>305</v>
      </c>
      <c r="O351" s="7" t="s">
        <v>421</v>
      </c>
    </row>
    <row r="352" spans="1:15" ht="15">
      <c r="A352" s="1">
        <v>344</v>
      </c>
      <c r="B352" s="6" t="s">
        <v>224</v>
      </c>
      <c r="C352" s="7" t="s">
        <v>299</v>
      </c>
      <c r="D352" s="7" t="s">
        <v>422</v>
      </c>
      <c r="E352" s="7">
        <v>5.0069999999999997</v>
      </c>
      <c r="F352" s="7">
        <v>2.4250007789231272</v>
      </c>
      <c r="G352" s="7">
        <v>5.5633333333333326</v>
      </c>
      <c r="H352" s="7">
        <v>0.9</v>
      </c>
      <c r="I352" s="7">
        <v>5.0069999999999997</v>
      </c>
      <c r="J352" s="7">
        <v>2.4250007789231272</v>
      </c>
      <c r="K352" s="7">
        <v>5.5633333333333326</v>
      </c>
      <c r="L352" s="7">
        <v>0.9</v>
      </c>
      <c r="M352" s="7" t="s">
        <v>304</v>
      </c>
      <c r="N352" s="7" t="s">
        <v>305</v>
      </c>
      <c r="O352" s="7" t="s">
        <v>421</v>
      </c>
    </row>
    <row r="353" spans="1:15" ht="15">
      <c r="A353" s="1">
        <v>345</v>
      </c>
      <c r="B353" s="6" t="s">
        <v>224</v>
      </c>
      <c r="C353" s="7" t="s">
        <v>300</v>
      </c>
      <c r="D353" s="7" t="s">
        <v>422</v>
      </c>
      <c r="E353" s="7">
        <v>5.0069999999999997</v>
      </c>
      <c r="F353" s="7">
        <v>2.4250007789231272</v>
      </c>
      <c r="G353" s="7">
        <v>5.5633333333333326</v>
      </c>
      <c r="H353" s="7">
        <v>0.9</v>
      </c>
      <c r="I353" s="7">
        <v>5.0069999999999997</v>
      </c>
      <c r="J353" s="7">
        <v>2.4250007789231272</v>
      </c>
      <c r="K353" s="7">
        <v>5.5633333333333326</v>
      </c>
      <c r="L353" s="7">
        <v>0.9</v>
      </c>
      <c r="M353" s="7" t="s">
        <v>304</v>
      </c>
      <c r="N353" s="7" t="s">
        <v>305</v>
      </c>
      <c r="O353" s="7" t="s">
        <v>421</v>
      </c>
    </row>
    <row r="354" spans="1:15" ht="15">
      <c r="A354" s="1">
        <v>346</v>
      </c>
      <c r="B354" s="6" t="s">
        <v>224</v>
      </c>
      <c r="C354" s="7" t="s">
        <v>301</v>
      </c>
      <c r="D354" s="7" t="s">
        <v>422</v>
      </c>
      <c r="E354" s="7">
        <v>5.0069999999999997</v>
      </c>
      <c r="F354" s="7">
        <v>2.4250007789231272</v>
      </c>
      <c r="G354" s="7">
        <v>5.5633333333333326</v>
      </c>
      <c r="H354" s="7">
        <v>0.9</v>
      </c>
      <c r="I354" s="7">
        <v>5.0069999999999997</v>
      </c>
      <c r="J354" s="7">
        <v>2.4250007789231272</v>
      </c>
      <c r="K354" s="7">
        <v>5.5633333333333326</v>
      </c>
      <c r="L354" s="7">
        <v>0.9</v>
      </c>
      <c r="M354" s="7" t="s">
        <v>304</v>
      </c>
      <c r="N354" s="7" t="s">
        <v>305</v>
      </c>
      <c r="O354" s="7" t="s">
        <v>421</v>
      </c>
    </row>
    <row r="355" spans="1:15" ht="15">
      <c r="A355" s="1">
        <v>347</v>
      </c>
      <c r="B355" s="6" t="s">
        <v>224</v>
      </c>
      <c r="C355" s="7" t="s">
        <v>302</v>
      </c>
      <c r="D355" s="7" t="s">
        <v>422</v>
      </c>
      <c r="E355" s="7">
        <v>5.0069999999999997</v>
      </c>
      <c r="F355" s="7">
        <v>2.4250007789231272</v>
      </c>
      <c r="G355" s="7">
        <v>5.5633333333333326</v>
      </c>
      <c r="H355" s="7">
        <v>0.9</v>
      </c>
      <c r="I355" s="7">
        <v>5.0069999999999997</v>
      </c>
      <c r="J355" s="7">
        <v>2.4250007789231272</v>
      </c>
      <c r="K355" s="7">
        <v>5.5633333333333326</v>
      </c>
      <c r="L355" s="7">
        <v>0.9</v>
      </c>
      <c r="M355" s="7" t="s">
        <v>304</v>
      </c>
      <c r="N355" s="7" t="s">
        <v>305</v>
      </c>
      <c r="O355" s="7" t="s">
        <v>421</v>
      </c>
    </row>
    <row r="356" spans="1:15" ht="15">
      <c r="A356" s="1">
        <v>348</v>
      </c>
      <c r="B356" s="6" t="s">
        <v>224</v>
      </c>
      <c r="C356" s="7" t="s">
        <v>423</v>
      </c>
      <c r="D356" s="7" t="s">
        <v>422</v>
      </c>
      <c r="E356" s="7">
        <v>5.0069999999999997</v>
      </c>
      <c r="F356" s="7">
        <v>2.4250007789231272</v>
      </c>
      <c r="G356" s="7">
        <v>5.5633333333333326</v>
      </c>
      <c r="H356" s="7">
        <v>0.9</v>
      </c>
      <c r="I356" s="7">
        <v>5.0069999999999997</v>
      </c>
      <c r="J356" s="7">
        <v>2.4250007789231272</v>
      </c>
      <c r="K356" s="7">
        <v>5.5633333333333326</v>
      </c>
      <c r="L356" s="7">
        <v>0.9</v>
      </c>
      <c r="M356" s="7" t="s">
        <v>304</v>
      </c>
      <c r="N356" s="7" t="s">
        <v>305</v>
      </c>
      <c r="O356" s="7" t="s">
        <v>421</v>
      </c>
    </row>
    <row r="357" spans="1:15" ht="15">
      <c r="A357" s="1">
        <v>349</v>
      </c>
      <c r="B357" s="6" t="s">
        <v>224</v>
      </c>
      <c r="C357" s="7" t="s">
        <v>424</v>
      </c>
      <c r="D357" s="7" t="s">
        <v>422</v>
      </c>
      <c r="E357" s="7">
        <v>5.0069999999999997</v>
      </c>
      <c r="F357" s="7">
        <v>2.4250007789231272</v>
      </c>
      <c r="G357" s="7">
        <v>5.5633333333333326</v>
      </c>
      <c r="H357" s="7">
        <v>0.9</v>
      </c>
      <c r="I357" s="7">
        <v>5.0069999999999997</v>
      </c>
      <c r="J357" s="7">
        <v>2.4250007789231272</v>
      </c>
      <c r="K357" s="7">
        <v>5.5633333333333326</v>
      </c>
      <c r="L357" s="7">
        <v>0.9</v>
      </c>
      <c r="M357" s="7" t="s">
        <v>304</v>
      </c>
      <c r="N357" s="7" t="s">
        <v>305</v>
      </c>
      <c r="O357" s="7" t="s">
        <v>421</v>
      </c>
    </row>
    <row r="358" spans="1:15" ht="15">
      <c r="A358" s="1">
        <v>350</v>
      </c>
      <c r="B358" s="6" t="s">
        <v>224</v>
      </c>
      <c r="C358" s="7" t="s">
        <v>425</v>
      </c>
      <c r="D358" s="7" t="s">
        <v>422</v>
      </c>
      <c r="E358" s="7">
        <v>5.0069999999999997</v>
      </c>
      <c r="F358" s="7">
        <v>2.4250007789231272</v>
      </c>
      <c r="G358" s="7">
        <v>5.5633333333333326</v>
      </c>
      <c r="H358" s="7">
        <v>0.9</v>
      </c>
      <c r="I358" s="7">
        <v>5.0069999999999997</v>
      </c>
      <c r="J358" s="7">
        <v>2.4250007789231272</v>
      </c>
      <c r="K358" s="7">
        <v>5.5633333333333326</v>
      </c>
      <c r="L358" s="7">
        <v>0.9</v>
      </c>
      <c r="M358" s="7" t="s">
        <v>304</v>
      </c>
      <c r="N358" s="7" t="s">
        <v>305</v>
      </c>
      <c r="O358" s="7" t="s">
        <v>421</v>
      </c>
    </row>
    <row r="359" spans="1:15" ht="15">
      <c r="A359" s="1">
        <v>351</v>
      </c>
      <c r="B359" s="6" t="s">
        <v>224</v>
      </c>
      <c r="C359" s="7" t="s">
        <v>426</v>
      </c>
      <c r="D359" s="7" t="s">
        <v>422</v>
      </c>
      <c r="E359" s="7">
        <v>5.0069999999999997</v>
      </c>
      <c r="F359" s="7">
        <v>2.4250007789231272</v>
      </c>
      <c r="G359" s="7">
        <v>5.5633333333333326</v>
      </c>
      <c r="H359" s="7">
        <v>0.9</v>
      </c>
      <c r="I359" s="7">
        <v>5.0069999999999997</v>
      </c>
      <c r="J359" s="7">
        <v>2.4250007789231272</v>
      </c>
      <c r="K359" s="7">
        <v>5.5633333333333326</v>
      </c>
      <c r="L359" s="7">
        <v>0.9</v>
      </c>
      <c r="M359" s="7" t="s">
        <v>304</v>
      </c>
      <c r="N359" s="7" t="s">
        <v>305</v>
      </c>
      <c r="O359" s="7" t="s">
        <v>421</v>
      </c>
    </row>
    <row r="360" spans="1:15" ht="15">
      <c r="A360" s="1">
        <v>352</v>
      </c>
      <c r="B360" s="6" t="s">
        <v>224</v>
      </c>
      <c r="C360" s="7" t="s">
        <v>427</v>
      </c>
      <c r="D360" s="7" t="s">
        <v>422</v>
      </c>
      <c r="E360" s="7">
        <v>5.0069999999999997</v>
      </c>
      <c r="F360" s="7">
        <v>2.4250007789231272</v>
      </c>
      <c r="G360" s="7">
        <v>5.5633333333333326</v>
      </c>
      <c r="H360" s="7">
        <v>0.9</v>
      </c>
      <c r="I360" s="7">
        <v>5.0069999999999997</v>
      </c>
      <c r="J360" s="7">
        <v>2.4250007789231272</v>
      </c>
      <c r="K360" s="7">
        <v>5.5633333333333326</v>
      </c>
      <c r="L360" s="7">
        <v>0.9</v>
      </c>
      <c r="M360" s="7" t="s">
        <v>304</v>
      </c>
      <c r="N360" s="7" t="s">
        <v>305</v>
      </c>
      <c r="O360" s="7" t="s">
        <v>421</v>
      </c>
    </row>
    <row r="361" spans="1:15" ht="15">
      <c r="A361" s="1">
        <v>353</v>
      </c>
      <c r="B361" s="6" t="s">
        <v>60</v>
      </c>
      <c r="C361" s="7" t="s">
        <v>292</v>
      </c>
      <c r="D361" s="7">
        <v>24.035</v>
      </c>
      <c r="E361" s="7">
        <v>23.259</v>
      </c>
      <c r="F361" s="7">
        <v>2.085084288824171</v>
      </c>
      <c r="G361" s="7">
        <v>23.352273069050504</v>
      </c>
      <c r="H361" s="7">
        <v>0.99600582483877675</v>
      </c>
      <c r="I361" s="7">
        <v>20.565000000000001</v>
      </c>
      <c r="J361" s="7">
        <v>1.843577041131135</v>
      </c>
      <c r="K361" s="7">
        <v>20.64746961025941</v>
      </c>
      <c r="L361" s="7">
        <v>0.99600582483877675</v>
      </c>
      <c r="M361" s="7" t="s">
        <v>290</v>
      </c>
      <c r="N361" s="7" t="s">
        <v>305</v>
      </c>
      <c r="O361" s="7" t="s">
        <v>421</v>
      </c>
    </row>
    <row r="362" spans="1:15" ht="15">
      <c r="A362" s="1">
        <v>354</v>
      </c>
      <c r="B362" s="6" t="s">
        <v>60</v>
      </c>
      <c r="C362" s="7" t="s">
        <v>293</v>
      </c>
      <c r="D362" s="7">
        <v>21.6</v>
      </c>
      <c r="E362" s="7">
        <v>22.17</v>
      </c>
      <c r="F362" s="7" t="s">
        <v>422</v>
      </c>
      <c r="G362" s="7">
        <v>22.17</v>
      </c>
      <c r="H362" s="7">
        <v>1</v>
      </c>
      <c r="I362" s="7">
        <v>19.350000000000001</v>
      </c>
      <c r="J362" s="7" t="s">
        <v>422</v>
      </c>
      <c r="K362" s="7">
        <v>19.350000000000001</v>
      </c>
      <c r="L362" s="7">
        <v>1</v>
      </c>
      <c r="M362" s="7" t="s">
        <v>290</v>
      </c>
      <c r="N362" s="7" t="s">
        <v>305</v>
      </c>
      <c r="O362" s="7" t="s">
        <v>421</v>
      </c>
    </row>
    <row r="363" spans="1:15" ht="15">
      <c r="A363" s="1">
        <v>355</v>
      </c>
      <c r="B363" s="6" t="s">
        <v>60</v>
      </c>
      <c r="C363" s="7" t="s">
        <v>294</v>
      </c>
      <c r="D363" s="7">
        <v>23.26</v>
      </c>
      <c r="E363" s="7">
        <v>26.884088505134443</v>
      </c>
      <c r="F363" s="7">
        <v>1.9347397722895328</v>
      </c>
      <c r="G363" s="7">
        <v>26.95361632023393</v>
      </c>
      <c r="H363" s="7">
        <v>0.99742046431642295</v>
      </c>
      <c r="I363" s="7">
        <v>22.903379353824274</v>
      </c>
      <c r="J363" s="7">
        <v>1.6482641376223892</v>
      </c>
      <c r="K363" s="7">
        <v>22.962612231463478</v>
      </c>
      <c r="L363" s="7">
        <v>0.99742046431642295</v>
      </c>
      <c r="M363" s="7" t="s">
        <v>290</v>
      </c>
      <c r="N363" s="7" t="s">
        <v>305</v>
      </c>
      <c r="O363" s="7" t="s">
        <v>421</v>
      </c>
    </row>
    <row r="364" spans="1:15" ht="15">
      <c r="A364" s="1">
        <v>356</v>
      </c>
      <c r="B364" s="6" t="s">
        <v>60</v>
      </c>
      <c r="C364" s="7" t="s">
        <v>295</v>
      </c>
      <c r="D364" s="7">
        <v>25.0046</v>
      </c>
      <c r="E364" s="7">
        <v>25.296700000000001</v>
      </c>
      <c r="F364" s="7">
        <v>0.48529716731249151</v>
      </c>
      <c r="G364" s="7">
        <v>25.301354592799999</v>
      </c>
      <c r="H364" s="7">
        <v>0.99981603384977169</v>
      </c>
      <c r="I364" s="7">
        <v>21.773199999999999</v>
      </c>
      <c r="J364" s="7">
        <v>0.41770160864174943</v>
      </c>
      <c r="K364" s="7">
        <v>21.777206268799997</v>
      </c>
      <c r="L364" s="7">
        <v>0.99981603384977169</v>
      </c>
      <c r="M364" s="7" t="s">
        <v>290</v>
      </c>
      <c r="N364" s="7" t="s">
        <v>305</v>
      </c>
      <c r="O364" s="7" t="s">
        <v>421</v>
      </c>
    </row>
    <row r="365" spans="1:15" ht="15">
      <c r="A365" s="1">
        <v>357</v>
      </c>
      <c r="B365" s="6" t="s">
        <v>60</v>
      </c>
      <c r="C365" s="7" t="s">
        <v>296</v>
      </c>
      <c r="D365" s="7">
        <v>22.931999999999999</v>
      </c>
      <c r="E365" s="7">
        <v>23.910578095000002</v>
      </c>
      <c r="F365" s="7">
        <v>5.4822656401932282</v>
      </c>
      <c r="G365" s="7">
        <v>24.531020797894595</v>
      </c>
      <c r="H365" s="7">
        <v>0.9747078318506891</v>
      </c>
      <c r="I365" s="7">
        <v>21.165631837999999</v>
      </c>
      <c r="J365" s="7">
        <v>4.8528988181474348</v>
      </c>
      <c r="K365" s="7">
        <v>21.714847410031137</v>
      </c>
      <c r="L365" s="7">
        <v>0.9747078318506891</v>
      </c>
      <c r="M365" s="7" t="s">
        <v>290</v>
      </c>
      <c r="N365" s="7" t="s">
        <v>305</v>
      </c>
      <c r="O365" s="7" t="s">
        <v>421</v>
      </c>
    </row>
    <row r="366" spans="1:15" ht="15">
      <c r="A366" s="1">
        <v>358</v>
      </c>
      <c r="B366" s="6" t="s">
        <v>60</v>
      </c>
      <c r="C366" s="7" t="s">
        <v>297</v>
      </c>
      <c r="D366" s="7">
        <v>21.945</v>
      </c>
      <c r="E366" s="7">
        <v>23.607298576000002</v>
      </c>
      <c r="F366" s="7">
        <v>0.71292191264772597</v>
      </c>
      <c r="G366" s="7">
        <v>23.618060964227038</v>
      </c>
      <c r="H366" s="7">
        <v>0.99954431533378896</v>
      </c>
      <c r="I366" s="7">
        <v>20.954096619000001</v>
      </c>
      <c r="J366" s="7">
        <v>0.63279729323245715</v>
      </c>
      <c r="K366" s="7">
        <v>20.963649432594259</v>
      </c>
      <c r="L366" s="7">
        <v>0.99954431533378896</v>
      </c>
      <c r="M366" s="7" t="s">
        <v>290</v>
      </c>
      <c r="N366" s="7" t="s">
        <v>305</v>
      </c>
      <c r="O366" s="7" t="s">
        <v>421</v>
      </c>
    </row>
    <row r="367" spans="1:15" ht="15">
      <c r="A367" s="1">
        <v>359</v>
      </c>
      <c r="B367" s="6" t="s">
        <v>60</v>
      </c>
      <c r="C367" s="7" t="s">
        <v>298</v>
      </c>
      <c r="D367" s="7" t="s">
        <v>422</v>
      </c>
      <c r="E367" s="7">
        <v>24.359278503253456</v>
      </c>
      <c r="F367" s="7">
        <v>2.545966224109828</v>
      </c>
      <c r="G367" s="7">
        <v>24.491965891152429</v>
      </c>
      <c r="H367" s="7">
        <v>0.99458241169824158</v>
      </c>
      <c r="I367" s="7">
        <v>21.706076546253453</v>
      </c>
      <c r="J367" s="7">
        <v>2.2686606968807665</v>
      </c>
      <c r="K367" s="7">
        <v>21.824311681915326</v>
      </c>
      <c r="L367" s="7">
        <v>0.99458241169824158</v>
      </c>
      <c r="M367" s="7" t="s">
        <v>290</v>
      </c>
      <c r="N367" s="7" t="s">
        <v>305</v>
      </c>
      <c r="O367" s="7" t="s">
        <v>421</v>
      </c>
    </row>
    <row r="368" spans="1:15" ht="15">
      <c r="A368" s="1">
        <v>360</v>
      </c>
      <c r="B368" s="6" t="s">
        <v>60</v>
      </c>
      <c r="C368" s="7" t="s">
        <v>299</v>
      </c>
      <c r="D368" s="7" t="s">
        <v>422</v>
      </c>
      <c r="E368" s="7">
        <v>23.904057109747228</v>
      </c>
      <c r="F368" s="7">
        <v>2.4983877093272993</v>
      </c>
      <c r="G368" s="7">
        <v>24.034264861904447</v>
      </c>
      <c r="H368" s="7">
        <v>0.99458241169824158</v>
      </c>
      <c r="I368" s="7">
        <v>21.250855152747228</v>
      </c>
      <c r="J368" s="7">
        <v>2.221082182098232</v>
      </c>
      <c r="K368" s="7">
        <v>21.366610652667344</v>
      </c>
      <c r="L368" s="7">
        <v>0.99458241169824158</v>
      </c>
      <c r="M368" s="7" t="s">
        <v>290</v>
      </c>
      <c r="N368" s="7" t="s">
        <v>305</v>
      </c>
      <c r="O368" s="7" t="s">
        <v>421</v>
      </c>
    </row>
    <row r="369" spans="1:15" ht="15">
      <c r="A369" s="1">
        <v>361</v>
      </c>
      <c r="B369" s="6" t="s">
        <v>60</v>
      </c>
      <c r="C369" s="7" t="s">
        <v>300</v>
      </c>
      <c r="D369" s="7" t="s">
        <v>422</v>
      </c>
      <c r="E369" s="7">
        <v>23.753781737953037</v>
      </c>
      <c r="F369" s="7">
        <v>2.4826813319461856</v>
      </c>
      <c r="G369" s="7">
        <v>23.883170925367203</v>
      </c>
      <c r="H369" s="7">
        <v>0.99458241169824158</v>
      </c>
      <c r="I369" s="7">
        <v>21.100579780953037</v>
      </c>
      <c r="J369" s="7">
        <v>2.2053758047171255</v>
      </c>
      <c r="K369" s="7">
        <v>21.215516716130104</v>
      </c>
      <c r="L369" s="7">
        <v>0.99458241169824158</v>
      </c>
      <c r="M369" s="7" t="s">
        <v>290</v>
      </c>
      <c r="N369" s="7" t="s">
        <v>305</v>
      </c>
      <c r="O369" s="7" t="s">
        <v>421</v>
      </c>
    </row>
    <row r="370" spans="1:15" ht="15">
      <c r="A370" s="1">
        <v>362</v>
      </c>
      <c r="B370" s="6" t="s">
        <v>60</v>
      </c>
      <c r="C370" s="7" t="s">
        <v>301</v>
      </c>
      <c r="D370" s="7" t="s">
        <v>422</v>
      </c>
      <c r="E370" s="7">
        <v>23.387735063865513</v>
      </c>
      <c r="F370" s="7">
        <v>2.4444231188160312</v>
      </c>
      <c r="G370" s="7">
        <v>23.515130359012826</v>
      </c>
      <c r="H370" s="7">
        <v>0.99458241169824158</v>
      </c>
      <c r="I370" s="7">
        <v>20.73515554300754</v>
      </c>
      <c r="J370" s="7">
        <v>2.1671826469371949</v>
      </c>
      <c r="K370" s="7">
        <v>20.848101976388691</v>
      </c>
      <c r="L370" s="7">
        <v>0.99458241169824158</v>
      </c>
      <c r="M370" s="7" t="s">
        <v>290</v>
      </c>
      <c r="N370" s="7" t="s">
        <v>305</v>
      </c>
      <c r="O370" s="7" t="s">
        <v>421</v>
      </c>
    </row>
    <row r="371" spans="1:15" ht="15">
      <c r="A371" s="1">
        <v>363</v>
      </c>
      <c r="B371" s="6" t="s">
        <v>60</v>
      </c>
      <c r="C371" s="7" t="s">
        <v>302</v>
      </c>
      <c r="D371" s="7" t="s">
        <v>422</v>
      </c>
      <c r="E371" s="7">
        <v>23.319079358401911</v>
      </c>
      <c r="F371" s="7">
        <v>2.4372474092735552</v>
      </c>
      <c r="G371" s="7">
        <v>23.446100679163195</v>
      </c>
      <c r="H371" s="7">
        <v>0.99458241169824158</v>
      </c>
      <c r="I371" s="7">
        <v>20.738563840992136</v>
      </c>
      <c r="J371" s="7">
        <v>2.1675388730688057</v>
      </c>
      <c r="K371" s="7">
        <v>20.851528839707914</v>
      </c>
      <c r="L371" s="7">
        <v>0.99458241169824158</v>
      </c>
      <c r="M371" s="7" t="s">
        <v>290</v>
      </c>
      <c r="N371" s="7" t="s">
        <v>305</v>
      </c>
      <c r="O371" s="7" t="s">
        <v>421</v>
      </c>
    </row>
    <row r="372" spans="1:15" ht="15">
      <c r="A372" s="1">
        <v>364</v>
      </c>
      <c r="B372" s="6" t="s">
        <v>60</v>
      </c>
      <c r="C372" s="7" t="s">
        <v>423</v>
      </c>
      <c r="D372" s="7" t="s">
        <v>422</v>
      </c>
      <c r="E372" s="7">
        <v>23.444193650122337</v>
      </c>
      <c r="F372" s="7">
        <v>2.4503240182885584</v>
      </c>
      <c r="G372" s="7">
        <v>23.571896480746691</v>
      </c>
      <c r="H372" s="7">
        <v>0.99458241169824158</v>
      </c>
      <c r="I372" s="7">
        <v>20.863678132712561</v>
      </c>
      <c r="J372" s="7">
        <v>2.1806154820837906</v>
      </c>
      <c r="K372" s="7">
        <v>20.977324641291411</v>
      </c>
      <c r="L372" s="7">
        <v>0.99458241169824158</v>
      </c>
      <c r="M372" s="7" t="s">
        <v>290</v>
      </c>
      <c r="N372" s="7" t="s">
        <v>305</v>
      </c>
      <c r="O372" s="7" t="s">
        <v>421</v>
      </c>
    </row>
    <row r="373" spans="1:15" ht="15">
      <c r="A373" s="1">
        <v>365</v>
      </c>
      <c r="B373" s="6" t="s">
        <v>60</v>
      </c>
      <c r="C373" s="7" t="s">
        <v>424</v>
      </c>
      <c r="D373" s="7" t="s">
        <v>422</v>
      </c>
      <c r="E373" s="7">
        <v>23.692242805587803</v>
      </c>
      <c r="F373" s="7">
        <v>2.4762494483725983</v>
      </c>
      <c r="G373" s="7">
        <v>23.821296784379573</v>
      </c>
      <c r="H373" s="7">
        <v>0.99458241169824158</v>
      </c>
      <c r="I373" s="7">
        <v>21.111727288178027</v>
      </c>
      <c r="J373" s="7">
        <v>2.2065409121678292</v>
      </c>
      <c r="K373" s="7">
        <v>21.226724944924293</v>
      </c>
      <c r="L373" s="7">
        <v>0.99458241169824158</v>
      </c>
      <c r="M373" s="7" t="s">
        <v>290</v>
      </c>
      <c r="N373" s="7" t="s">
        <v>305</v>
      </c>
      <c r="O373" s="7" t="s">
        <v>421</v>
      </c>
    </row>
    <row r="374" spans="1:15" ht="15">
      <c r="A374" s="1">
        <v>366</v>
      </c>
      <c r="B374" s="6" t="s">
        <v>60</v>
      </c>
      <c r="C374" s="7" t="s">
        <v>425</v>
      </c>
      <c r="D374" s="7" t="s">
        <v>422</v>
      </c>
      <c r="E374" s="7">
        <v>23.923817091648431</v>
      </c>
      <c r="F374" s="7">
        <v>2.5004529694499298</v>
      </c>
      <c r="G374" s="7">
        <v>24.054132478372207</v>
      </c>
      <c r="H374" s="7">
        <v>0.99458241169824158</v>
      </c>
      <c r="I374" s="7">
        <v>21.343301574238655</v>
      </c>
      <c r="J374" s="7">
        <v>2.2307444332451798</v>
      </c>
      <c r="K374" s="7">
        <v>21.459560638916926</v>
      </c>
      <c r="L374" s="7">
        <v>0.99458241169824158</v>
      </c>
      <c r="M374" s="7" t="s">
        <v>290</v>
      </c>
      <c r="N374" s="7" t="s">
        <v>305</v>
      </c>
      <c r="O374" s="7" t="s">
        <v>421</v>
      </c>
    </row>
    <row r="375" spans="1:15" ht="15">
      <c r="A375" s="1">
        <v>367</v>
      </c>
      <c r="B375" s="6" t="s">
        <v>60</v>
      </c>
      <c r="C375" s="7" t="s">
        <v>426</v>
      </c>
      <c r="D375" s="7" t="s">
        <v>422</v>
      </c>
      <c r="E375" s="7">
        <v>24.259358816098089</v>
      </c>
      <c r="F375" s="7">
        <v>2.5355228873505959</v>
      </c>
      <c r="G375" s="7">
        <v>24.391501931625179</v>
      </c>
      <c r="H375" s="7">
        <v>0.99458241169824158</v>
      </c>
      <c r="I375" s="7">
        <v>21.678843298688314</v>
      </c>
      <c r="J375" s="7">
        <v>2.2658143511458397</v>
      </c>
      <c r="K375" s="7">
        <v>21.796930092169898</v>
      </c>
      <c r="L375" s="7">
        <v>0.99458241169824158</v>
      </c>
      <c r="M375" s="7" t="s">
        <v>290</v>
      </c>
      <c r="N375" s="7" t="s">
        <v>305</v>
      </c>
      <c r="O375" s="7" t="s">
        <v>421</v>
      </c>
    </row>
    <row r="376" spans="1:15" ht="15">
      <c r="A376" s="1">
        <v>368</v>
      </c>
      <c r="B376" s="6" t="s">
        <v>60</v>
      </c>
      <c r="C376" s="7" t="s">
        <v>427</v>
      </c>
      <c r="D376" s="7" t="s">
        <v>422</v>
      </c>
      <c r="E376" s="7">
        <v>24.594900540547744</v>
      </c>
      <c r="F376" s="7">
        <v>2.5705928052513025</v>
      </c>
      <c r="G376" s="7">
        <v>24.728871384878151</v>
      </c>
      <c r="H376" s="7">
        <v>0.99458241169824158</v>
      </c>
      <c r="I376" s="7">
        <v>22.014385023137972</v>
      </c>
      <c r="J376" s="7">
        <v>2.3008842690465197</v>
      </c>
      <c r="K376" s="7">
        <v>22.134299545422873</v>
      </c>
      <c r="L376" s="7">
        <v>0.99458241169824158</v>
      </c>
      <c r="M376" s="7" t="s">
        <v>290</v>
      </c>
      <c r="N376" s="7" t="s">
        <v>305</v>
      </c>
      <c r="O376" s="7" t="s">
        <v>421</v>
      </c>
    </row>
    <row r="377" spans="1:15" ht="15">
      <c r="A377" s="1">
        <v>369</v>
      </c>
      <c r="B377" s="6" t="s">
        <v>65</v>
      </c>
      <c r="C377" s="7" t="s">
        <v>292</v>
      </c>
      <c r="D377" s="7">
        <v>36.966999999999999</v>
      </c>
      <c r="E377" s="7">
        <v>34.627000000000002</v>
      </c>
      <c r="F377" s="7">
        <v>8.0795811751011453</v>
      </c>
      <c r="G377" s="7">
        <v>35.557119694444445</v>
      </c>
      <c r="H377" s="7">
        <v>0.97384153434143972</v>
      </c>
      <c r="I377" s="7">
        <v>29.93</v>
      </c>
      <c r="J377" s="7">
        <v>6.9836215834688922</v>
      </c>
      <c r="K377" s="7">
        <v>30.733953055555553</v>
      </c>
      <c r="L377" s="7">
        <v>0.97384153434143972</v>
      </c>
      <c r="M377" s="7" t="s">
        <v>290</v>
      </c>
      <c r="N377" s="7" t="s">
        <v>305</v>
      </c>
      <c r="O377" s="7" t="s">
        <v>421</v>
      </c>
    </row>
    <row r="378" spans="1:15" ht="15">
      <c r="A378" s="1">
        <v>370</v>
      </c>
      <c r="B378" s="6" t="s">
        <v>65</v>
      </c>
      <c r="C378" s="7" t="s">
        <v>293</v>
      </c>
      <c r="D378" s="7">
        <v>34.787999999999997</v>
      </c>
      <c r="E378" s="7">
        <v>32.729999999999997</v>
      </c>
      <c r="F378" s="7">
        <v>4.0863381161513193</v>
      </c>
      <c r="G378" s="7">
        <v>32.984103128621079</v>
      </c>
      <c r="H378" s="7">
        <v>0.99229619408991621</v>
      </c>
      <c r="I378" s="7">
        <v>28.67</v>
      </c>
      <c r="J378" s="7">
        <v>3.5794474118563682</v>
      </c>
      <c r="K378" s="7">
        <v>28.892582850521435</v>
      </c>
      <c r="L378" s="7">
        <v>0.99229619408991621</v>
      </c>
      <c r="M378" s="7" t="s">
        <v>290</v>
      </c>
      <c r="N378" s="7" t="s">
        <v>305</v>
      </c>
      <c r="O378" s="7" t="s">
        <v>421</v>
      </c>
    </row>
    <row r="379" spans="1:15" ht="15">
      <c r="A379" s="1">
        <v>371</v>
      </c>
      <c r="B379" s="6" t="s">
        <v>65</v>
      </c>
      <c r="C379" s="7" t="s">
        <v>294</v>
      </c>
      <c r="D379" s="7">
        <v>36.56</v>
      </c>
      <c r="E379" s="7">
        <v>38.896286598400081</v>
      </c>
      <c r="F379" s="7">
        <v>5.0137919234193769</v>
      </c>
      <c r="G379" s="7">
        <v>39.218098125689664</v>
      </c>
      <c r="H379" s="7">
        <v>0.99179431072210056</v>
      </c>
      <c r="I379" s="7">
        <v>33.852205078220294</v>
      </c>
      <c r="J379" s="7">
        <v>4.3636019593216568</v>
      </c>
      <c r="K379" s="7">
        <v>34.132283995028516</v>
      </c>
      <c r="L379" s="7">
        <v>0.99179431072210056</v>
      </c>
      <c r="M379" s="7" t="s">
        <v>290</v>
      </c>
      <c r="N379" s="7" t="s">
        <v>305</v>
      </c>
      <c r="O379" s="7" t="s">
        <v>421</v>
      </c>
    </row>
    <row r="380" spans="1:15" ht="15">
      <c r="A380" s="1">
        <v>372</v>
      </c>
      <c r="B380" s="6" t="s">
        <v>65</v>
      </c>
      <c r="C380" s="7" t="s">
        <v>295</v>
      </c>
      <c r="D380" s="7">
        <v>40.887</v>
      </c>
      <c r="E380" s="7">
        <v>36.292499999999997</v>
      </c>
      <c r="F380" s="7">
        <v>5.8153515273752889</v>
      </c>
      <c r="G380" s="7">
        <v>36.755460405726737</v>
      </c>
      <c r="H380" s="7">
        <v>0.98740430943820778</v>
      </c>
      <c r="I380" s="7">
        <v>31.4741</v>
      </c>
      <c r="J380" s="7">
        <v>5.0432721776610183</v>
      </c>
      <c r="K380" s="7">
        <v>31.87559513276528</v>
      </c>
      <c r="L380" s="7">
        <v>0.98740430943820778</v>
      </c>
      <c r="M380" s="7" t="s">
        <v>290</v>
      </c>
      <c r="N380" s="7" t="s">
        <v>305</v>
      </c>
      <c r="O380" s="7" t="s">
        <v>421</v>
      </c>
    </row>
    <row r="381" spans="1:15" ht="15">
      <c r="A381" s="1">
        <v>373</v>
      </c>
      <c r="B381" s="6" t="s">
        <v>65</v>
      </c>
      <c r="C381" s="7" t="s">
        <v>296</v>
      </c>
      <c r="D381" s="7">
        <v>35.195</v>
      </c>
      <c r="E381" s="7">
        <v>37.541502459999997</v>
      </c>
      <c r="F381" s="7">
        <v>4.6595600138341622</v>
      </c>
      <c r="G381" s="7">
        <v>37.829563921313024</v>
      </c>
      <c r="H381" s="7">
        <v>0.99238528200028409</v>
      </c>
      <c r="I381" s="7">
        <v>33.243939413</v>
      </c>
      <c r="J381" s="7">
        <v>4.1261569367445077</v>
      </c>
      <c r="K381" s="7">
        <v>33.499025041959946</v>
      </c>
      <c r="L381" s="7">
        <v>0.99238528200028409</v>
      </c>
      <c r="M381" s="7" t="s">
        <v>290</v>
      </c>
      <c r="N381" s="7" t="s">
        <v>305</v>
      </c>
      <c r="O381" s="7" t="s">
        <v>421</v>
      </c>
    </row>
    <row r="382" spans="1:15" ht="15">
      <c r="A382" s="1">
        <v>374</v>
      </c>
      <c r="B382" s="6" t="s">
        <v>65</v>
      </c>
      <c r="C382" s="7" t="s">
        <v>297</v>
      </c>
      <c r="D382" s="7">
        <v>34.151699999999998</v>
      </c>
      <c r="E382" s="7">
        <v>38.274887861000003</v>
      </c>
      <c r="F382" s="7">
        <v>0.75237055223773708</v>
      </c>
      <c r="G382" s="7">
        <v>38.267492461934985</v>
      </c>
      <c r="H382" s="7">
        <v>1.0001932553869939</v>
      </c>
      <c r="I382" s="7">
        <v>34.020685196000002</v>
      </c>
      <c r="J382" s="7">
        <v>0.66874557023848691</v>
      </c>
      <c r="K382" s="7">
        <v>34.014111785663609</v>
      </c>
      <c r="L382" s="7">
        <v>1.0001932553869939</v>
      </c>
      <c r="M382" s="7" t="s">
        <v>290</v>
      </c>
      <c r="N382" s="7" t="s">
        <v>305</v>
      </c>
      <c r="O382" s="7" t="s">
        <v>421</v>
      </c>
    </row>
    <row r="383" spans="1:15" ht="15">
      <c r="A383" s="1">
        <v>375</v>
      </c>
      <c r="B383" s="6" t="s">
        <v>65</v>
      </c>
      <c r="C383" s="7" t="s">
        <v>298</v>
      </c>
      <c r="D383" s="7" t="s">
        <v>422</v>
      </c>
      <c r="E383" s="7">
        <v>37.482220085922606</v>
      </c>
      <c r="F383" s="7">
        <v>5.434371436236713</v>
      </c>
      <c r="G383" s="7">
        <v>37.874123296474146</v>
      </c>
      <c r="H383" s="7">
        <v>0.98965248099649028</v>
      </c>
      <c r="I383" s="7">
        <v>33.294719754406373</v>
      </c>
      <c r="J383" s="7">
        <v>4.8272453871750898</v>
      </c>
      <c r="K383" s="7">
        <v>33.642839677299257</v>
      </c>
      <c r="L383" s="7">
        <v>0.98965248099649028</v>
      </c>
      <c r="M383" s="7" t="s">
        <v>290</v>
      </c>
      <c r="N383" s="7" t="s">
        <v>305</v>
      </c>
      <c r="O383" s="7" t="s">
        <v>421</v>
      </c>
    </row>
    <row r="384" spans="1:15" ht="15">
      <c r="A384" s="1">
        <v>376</v>
      </c>
      <c r="B384" s="6" t="s">
        <v>65</v>
      </c>
      <c r="C384" s="7" t="s">
        <v>299</v>
      </c>
      <c r="D384" s="7" t="s">
        <v>422</v>
      </c>
      <c r="E384" s="7">
        <v>39.431567503261789</v>
      </c>
      <c r="F384" s="7">
        <v>5.7169981829930636</v>
      </c>
      <c r="G384" s="7">
        <v>39.843852524431384</v>
      </c>
      <c r="H384" s="7">
        <v>0.98965248099649028</v>
      </c>
      <c r="I384" s="7">
        <v>35.244067171745549</v>
      </c>
      <c r="J384" s="7">
        <v>5.1098721339314448</v>
      </c>
      <c r="K384" s="7">
        <v>35.612568905256488</v>
      </c>
      <c r="L384" s="7">
        <v>0.98965248099649028</v>
      </c>
      <c r="M384" s="7" t="s">
        <v>290</v>
      </c>
      <c r="N384" s="7" t="s">
        <v>305</v>
      </c>
      <c r="O384" s="7" t="s">
        <v>421</v>
      </c>
    </row>
    <row r="385" spans="1:15" ht="15">
      <c r="A385" s="1">
        <v>377</v>
      </c>
      <c r="B385" s="6" t="s">
        <v>65</v>
      </c>
      <c r="C385" s="7" t="s">
        <v>300</v>
      </c>
      <c r="D385" s="7" t="s">
        <v>422</v>
      </c>
      <c r="E385" s="7">
        <v>39.460115054668655</v>
      </c>
      <c r="F385" s="7">
        <v>5.7211371586883129</v>
      </c>
      <c r="G385" s="7">
        <v>39.872698560747203</v>
      </c>
      <c r="H385" s="7">
        <v>0.98965248099649028</v>
      </c>
      <c r="I385" s="7">
        <v>35.272614723152415</v>
      </c>
      <c r="J385" s="7">
        <v>5.1140111096266887</v>
      </c>
      <c r="K385" s="7">
        <v>35.641414941572307</v>
      </c>
      <c r="L385" s="7">
        <v>0.98965248099649028</v>
      </c>
      <c r="M385" s="7" t="s">
        <v>290</v>
      </c>
      <c r="N385" s="7" t="s">
        <v>305</v>
      </c>
      <c r="O385" s="7" t="s">
        <v>421</v>
      </c>
    </row>
    <row r="386" spans="1:15" ht="15">
      <c r="A386" s="1">
        <v>378</v>
      </c>
      <c r="B386" s="6" t="s">
        <v>65</v>
      </c>
      <c r="C386" s="7" t="s">
        <v>301</v>
      </c>
      <c r="D386" s="7" t="s">
        <v>422</v>
      </c>
      <c r="E386" s="7">
        <v>38.807140439118086</v>
      </c>
      <c r="F386" s="7">
        <v>5.6264654292336287</v>
      </c>
      <c r="G386" s="7">
        <v>39.212896632202465</v>
      </c>
      <c r="H386" s="7">
        <v>0.98965248099649028</v>
      </c>
      <c r="I386" s="7">
        <v>34.619640107601853</v>
      </c>
      <c r="J386" s="7">
        <v>5.0193393801719965</v>
      </c>
      <c r="K386" s="7">
        <v>34.981613013027577</v>
      </c>
      <c r="L386" s="7">
        <v>0.98965248099649028</v>
      </c>
      <c r="M386" s="7" t="s">
        <v>290</v>
      </c>
      <c r="N386" s="7" t="s">
        <v>305</v>
      </c>
      <c r="O386" s="7" t="s">
        <v>421</v>
      </c>
    </row>
    <row r="387" spans="1:15" ht="15">
      <c r="A387" s="1">
        <v>379</v>
      </c>
      <c r="B387" s="6" t="s">
        <v>65</v>
      </c>
      <c r="C387" s="7" t="s">
        <v>302</v>
      </c>
      <c r="D387" s="7" t="s">
        <v>422</v>
      </c>
      <c r="E387" s="7">
        <v>38.834411988150272</v>
      </c>
      <c r="F387" s="7">
        <v>5.6304194033243187</v>
      </c>
      <c r="G387" s="7">
        <v>39.240453324633251</v>
      </c>
      <c r="H387" s="7">
        <v>0.98965248099649028</v>
      </c>
      <c r="I387" s="7">
        <v>34.646911656634025</v>
      </c>
      <c r="J387" s="7">
        <v>5.0232933542627585</v>
      </c>
      <c r="K387" s="7">
        <v>35.009169705458355</v>
      </c>
      <c r="L387" s="7">
        <v>0.98965248099649028</v>
      </c>
      <c r="M387" s="7" t="s">
        <v>290</v>
      </c>
      <c r="N387" s="7" t="s">
        <v>305</v>
      </c>
      <c r="O387" s="7" t="s">
        <v>421</v>
      </c>
    </row>
    <row r="388" spans="1:15" ht="15">
      <c r="A388" s="1">
        <v>380</v>
      </c>
      <c r="B388" s="6" t="s">
        <v>65</v>
      </c>
      <c r="C388" s="7" t="s">
        <v>423</v>
      </c>
      <c r="D388" s="7" t="s">
        <v>422</v>
      </c>
      <c r="E388" s="7">
        <v>39.173723858802923</v>
      </c>
      <c r="F388" s="7">
        <v>5.6796146413231829</v>
      </c>
      <c r="G388" s="7">
        <v>39.583312941688924</v>
      </c>
      <c r="H388" s="7">
        <v>0.98965248099649028</v>
      </c>
      <c r="I388" s="7">
        <v>35.155311161621405</v>
      </c>
      <c r="J388" s="7">
        <v>5.0970038159634381</v>
      </c>
      <c r="K388" s="7">
        <v>35.522884888060098</v>
      </c>
      <c r="L388" s="7">
        <v>0.98965248099649028</v>
      </c>
      <c r="M388" s="7" t="s">
        <v>290</v>
      </c>
      <c r="N388" s="7" t="s">
        <v>305</v>
      </c>
      <c r="O388" s="7" t="s">
        <v>421</v>
      </c>
    </row>
    <row r="389" spans="1:15" ht="15">
      <c r="A389" s="1">
        <v>381</v>
      </c>
      <c r="B389" s="6" t="s">
        <v>65</v>
      </c>
      <c r="C389" s="7" t="s">
        <v>424</v>
      </c>
      <c r="D389" s="7" t="s">
        <v>422</v>
      </c>
      <c r="E389" s="7">
        <v>39.983283541330074</v>
      </c>
      <c r="F389" s="7">
        <v>5.79698890582958</v>
      </c>
      <c r="G389" s="7">
        <v>40.401337145207307</v>
      </c>
      <c r="H389" s="7">
        <v>0.98965248099649028</v>
      </c>
      <c r="I389" s="7">
        <v>35.964870844148557</v>
      </c>
      <c r="J389" s="7">
        <v>5.2143780804698752</v>
      </c>
      <c r="K389" s="7">
        <v>36.340909091578482</v>
      </c>
      <c r="L389" s="7">
        <v>0.98965248099649028</v>
      </c>
      <c r="M389" s="7" t="s">
        <v>290</v>
      </c>
      <c r="N389" s="7" t="s">
        <v>305</v>
      </c>
      <c r="O389" s="7" t="s">
        <v>421</v>
      </c>
    </row>
    <row r="390" spans="1:15" ht="15">
      <c r="A390" s="1">
        <v>382</v>
      </c>
      <c r="B390" s="6" t="s">
        <v>65</v>
      </c>
      <c r="C390" s="7" t="s">
        <v>425</v>
      </c>
      <c r="D390" s="7" t="s">
        <v>422</v>
      </c>
      <c r="E390" s="7">
        <v>40.765706964400316</v>
      </c>
      <c r="F390" s="7">
        <v>5.910428811246879</v>
      </c>
      <c r="G390" s="7">
        <v>41.19194136041871</v>
      </c>
      <c r="H390" s="7">
        <v>0.98965248099649028</v>
      </c>
      <c r="I390" s="7">
        <v>36.747294267218798</v>
      </c>
      <c r="J390" s="7">
        <v>5.3278179858871502</v>
      </c>
      <c r="K390" s="7">
        <v>37.131513306789884</v>
      </c>
      <c r="L390" s="7">
        <v>0.98965248099649028</v>
      </c>
      <c r="M390" s="7" t="s">
        <v>290</v>
      </c>
      <c r="N390" s="7" t="s">
        <v>305</v>
      </c>
      <c r="O390" s="7" t="s">
        <v>421</v>
      </c>
    </row>
    <row r="391" spans="1:15" ht="15">
      <c r="A391" s="1">
        <v>383</v>
      </c>
      <c r="B391" s="6" t="s">
        <v>65</v>
      </c>
      <c r="C391" s="7" t="s">
        <v>426</v>
      </c>
      <c r="D391" s="7" t="s">
        <v>422</v>
      </c>
      <c r="E391" s="7">
        <v>41.83038303316323</v>
      </c>
      <c r="F391" s="7">
        <v>6.0647912050342718</v>
      </c>
      <c r="G391" s="7">
        <v>42.26774937303631</v>
      </c>
      <c r="H391" s="7">
        <v>0.98965248099649028</v>
      </c>
      <c r="I391" s="7">
        <v>37.811970335981712</v>
      </c>
      <c r="J391" s="7">
        <v>5.482180379674551</v>
      </c>
      <c r="K391" s="7">
        <v>38.207321319407484</v>
      </c>
      <c r="L391" s="7">
        <v>0.98965248099649028</v>
      </c>
      <c r="M391" s="7" t="s">
        <v>290</v>
      </c>
      <c r="N391" s="7" t="s">
        <v>305</v>
      </c>
      <c r="O391" s="7" t="s">
        <v>421</v>
      </c>
    </row>
    <row r="392" spans="1:15" ht="15">
      <c r="A392" s="1">
        <v>384</v>
      </c>
      <c r="B392" s="6" t="s">
        <v>65</v>
      </c>
      <c r="C392" s="7" t="s">
        <v>427</v>
      </c>
      <c r="D392" s="7" t="s">
        <v>422</v>
      </c>
      <c r="E392" s="7">
        <v>42.895059101926144</v>
      </c>
      <c r="F392" s="7">
        <v>6.2191535988216806</v>
      </c>
      <c r="G392" s="7">
        <v>43.343557385653909</v>
      </c>
      <c r="H392" s="7">
        <v>0.98965248099649028</v>
      </c>
      <c r="I392" s="7">
        <v>38.876646404744626</v>
      </c>
      <c r="J392" s="7">
        <v>5.6365427734619686</v>
      </c>
      <c r="K392" s="7">
        <v>39.283129332025084</v>
      </c>
      <c r="L392" s="7">
        <v>0.98965248099649028</v>
      </c>
      <c r="M392" s="7" t="s">
        <v>290</v>
      </c>
      <c r="N392" s="7" t="s">
        <v>305</v>
      </c>
      <c r="O392" s="7" t="s">
        <v>421</v>
      </c>
    </row>
    <row r="393" spans="1:15" ht="15">
      <c r="A393" s="1">
        <v>385</v>
      </c>
      <c r="B393" s="6" t="s">
        <v>87</v>
      </c>
      <c r="C393" s="7" t="s">
        <v>292</v>
      </c>
      <c r="D393" s="7">
        <v>22.61</v>
      </c>
      <c r="E393" s="7">
        <v>19.128</v>
      </c>
      <c r="F393" s="7">
        <v>9.2641132213384445</v>
      </c>
      <c r="G393" s="7">
        <v>21.253333333333334</v>
      </c>
      <c r="H393" s="7">
        <v>0.9</v>
      </c>
      <c r="I393" s="7">
        <v>17.167999999999999</v>
      </c>
      <c r="J393" s="7">
        <v>8.3148418958562527</v>
      </c>
      <c r="K393" s="7">
        <v>19.075555555555553</v>
      </c>
      <c r="L393" s="7">
        <v>0.9</v>
      </c>
      <c r="M393" s="7" t="s">
        <v>290</v>
      </c>
      <c r="N393" s="7" t="s">
        <v>305</v>
      </c>
      <c r="O393" s="7" t="s">
        <v>421</v>
      </c>
    </row>
    <row r="394" spans="1:15" ht="15">
      <c r="A394" s="1">
        <v>386</v>
      </c>
      <c r="B394" s="6" t="s">
        <v>87</v>
      </c>
      <c r="C394" s="7" t="s">
        <v>293</v>
      </c>
      <c r="D394" s="7">
        <v>22.081</v>
      </c>
      <c r="E394" s="7">
        <v>22.31</v>
      </c>
      <c r="F394" s="7">
        <v>5.3602765517217321</v>
      </c>
      <c r="G394" s="7">
        <v>22.944904983698184</v>
      </c>
      <c r="H394" s="7">
        <v>0.97232915175943113</v>
      </c>
      <c r="I394" s="7">
        <v>20.23</v>
      </c>
      <c r="J394" s="7">
        <v>4.8605286706109592</v>
      </c>
      <c r="K394" s="7">
        <v>20.805711690731254</v>
      </c>
      <c r="L394" s="7">
        <v>0.97232915175943113</v>
      </c>
      <c r="M394" s="7" t="s">
        <v>290</v>
      </c>
      <c r="N394" s="7" t="s">
        <v>305</v>
      </c>
      <c r="O394" s="7" t="s">
        <v>421</v>
      </c>
    </row>
    <row r="395" spans="1:15" ht="15">
      <c r="A395" s="1">
        <v>387</v>
      </c>
      <c r="B395" s="6" t="s">
        <v>87</v>
      </c>
      <c r="C395" s="7" t="s">
        <v>294</v>
      </c>
      <c r="D395" s="7">
        <v>22.52</v>
      </c>
      <c r="E395" s="7">
        <v>23.70733871483856</v>
      </c>
      <c r="F395" s="7">
        <v>2.3518276934325799</v>
      </c>
      <c r="G395" s="7">
        <v>23.823706731734244</v>
      </c>
      <c r="H395" s="7">
        <v>0.99511545293072823</v>
      </c>
      <c r="I395" s="7">
        <v>21.223799430724799</v>
      </c>
      <c r="J395" s="7">
        <v>2.1054543431226524</v>
      </c>
      <c r="K395" s="7">
        <v>21.327976937970661</v>
      </c>
      <c r="L395" s="7">
        <v>0.99511545293072823</v>
      </c>
      <c r="M395" s="7" t="s">
        <v>290</v>
      </c>
      <c r="N395" s="7" t="s">
        <v>305</v>
      </c>
      <c r="O395" s="7" t="s">
        <v>421</v>
      </c>
    </row>
    <row r="396" spans="1:15" ht="15">
      <c r="A396" s="1">
        <v>388</v>
      </c>
      <c r="B396" s="6" t="s">
        <v>87</v>
      </c>
      <c r="C396" s="7" t="s">
        <v>295</v>
      </c>
      <c r="D396" s="7">
        <v>23.713000000000001</v>
      </c>
      <c r="E396" s="7">
        <v>22.7438</v>
      </c>
      <c r="F396" s="7">
        <v>3.7627110719270873</v>
      </c>
      <c r="G396" s="7">
        <v>23.052948467621288</v>
      </c>
      <c r="H396" s="7">
        <v>0.98658963437776737</v>
      </c>
      <c r="I396" s="7">
        <v>20.517299999999999</v>
      </c>
      <c r="J396" s="7">
        <v>3.3943611830938267</v>
      </c>
      <c r="K396" s="7">
        <v>20.796184436845479</v>
      </c>
      <c r="L396" s="7">
        <v>0.98658963437776737</v>
      </c>
      <c r="M396" s="7" t="s">
        <v>290</v>
      </c>
      <c r="N396" s="7" t="s">
        <v>305</v>
      </c>
      <c r="O396" s="7" t="s">
        <v>421</v>
      </c>
    </row>
    <row r="397" spans="1:15" ht="15">
      <c r="A397" s="1">
        <v>389</v>
      </c>
      <c r="B397" s="6" t="s">
        <v>87</v>
      </c>
      <c r="C397" s="7" t="s">
        <v>296</v>
      </c>
      <c r="D397" s="7">
        <v>21.625</v>
      </c>
      <c r="E397" s="7">
        <v>22.927473246999998</v>
      </c>
      <c r="F397" s="7">
        <v>3.7595998044499721</v>
      </c>
      <c r="G397" s="7">
        <v>23.233674272088798</v>
      </c>
      <c r="H397" s="7">
        <v>0.98682080924855486</v>
      </c>
      <c r="I397" s="7">
        <v>20.782213200000001</v>
      </c>
      <c r="J397" s="7">
        <v>3.4078244837983416</v>
      </c>
      <c r="K397" s="7">
        <v>21.059763844892224</v>
      </c>
      <c r="L397" s="7">
        <v>0.98682080924855486</v>
      </c>
      <c r="M397" s="7" t="s">
        <v>290</v>
      </c>
      <c r="N397" s="7" t="s">
        <v>305</v>
      </c>
      <c r="O397" s="7" t="s">
        <v>421</v>
      </c>
    </row>
    <row r="398" spans="1:15" ht="15">
      <c r="A398" s="1">
        <v>390</v>
      </c>
      <c r="B398" s="6" t="s">
        <v>87</v>
      </c>
      <c r="C398" s="7" t="s">
        <v>297</v>
      </c>
      <c r="D398" s="7">
        <v>20.366700000000002</v>
      </c>
      <c r="E398" s="7">
        <v>23.510350560999999</v>
      </c>
      <c r="F398" s="7">
        <v>0.79724880897452421</v>
      </c>
      <c r="G398" s="7">
        <v>23.523864248131602</v>
      </c>
      <c r="H398" s="7">
        <v>0.99942553285510161</v>
      </c>
      <c r="I398" s="7">
        <v>21.341996475999998</v>
      </c>
      <c r="J398" s="7">
        <v>0.72371873943265186</v>
      </c>
      <c r="K398" s="7">
        <v>21.354263798955991</v>
      </c>
      <c r="L398" s="7">
        <v>0.99942553285510161</v>
      </c>
      <c r="M398" s="7" t="s">
        <v>290</v>
      </c>
      <c r="N398" s="7" t="s">
        <v>305</v>
      </c>
      <c r="O398" s="7" t="s">
        <v>421</v>
      </c>
    </row>
    <row r="399" spans="1:15" ht="15">
      <c r="A399" s="1">
        <v>391</v>
      </c>
      <c r="B399" s="6" t="s">
        <v>87</v>
      </c>
      <c r="C399" s="7" t="s">
        <v>298</v>
      </c>
      <c r="D399" s="7" t="s">
        <v>422</v>
      </c>
      <c r="E399" s="7">
        <v>22.073000348450282</v>
      </c>
      <c r="F399" s="7">
        <v>5.1974164378695527</v>
      </c>
      <c r="G399" s="7">
        <v>22.676650590669755</v>
      </c>
      <c r="H399" s="7">
        <v>0.97338009686193061</v>
      </c>
      <c r="I399" s="7">
        <v>19.904646263450282</v>
      </c>
      <c r="J399" s="7">
        <v>4.6868451975944749</v>
      </c>
      <c r="K399" s="7">
        <v>20.448996571453076</v>
      </c>
      <c r="L399" s="7">
        <v>0.97338009686193061</v>
      </c>
      <c r="M399" s="7" t="s">
        <v>290</v>
      </c>
      <c r="N399" s="7" t="s">
        <v>305</v>
      </c>
      <c r="O399" s="7" t="s">
        <v>421</v>
      </c>
    </row>
    <row r="400" spans="1:15" ht="15">
      <c r="A400" s="1">
        <v>392</v>
      </c>
      <c r="B400" s="6" t="s">
        <v>87</v>
      </c>
      <c r="C400" s="7" t="s">
        <v>299</v>
      </c>
      <c r="D400" s="7" t="s">
        <v>422</v>
      </c>
      <c r="E400" s="7">
        <v>22.445822248122493</v>
      </c>
      <c r="F400" s="7">
        <v>5.2852029027436016</v>
      </c>
      <c r="G400" s="7">
        <v>23.059668386979897</v>
      </c>
      <c r="H400" s="7">
        <v>0.97338009686193061</v>
      </c>
      <c r="I400" s="7">
        <v>20.302541611502576</v>
      </c>
      <c r="J400" s="7">
        <v>4.7805355790501993</v>
      </c>
      <c r="K400" s="7">
        <v>20.857773522343138</v>
      </c>
      <c r="L400" s="7">
        <v>0.97338009686193061</v>
      </c>
      <c r="M400" s="7" t="s">
        <v>290</v>
      </c>
      <c r="N400" s="7" t="s">
        <v>305</v>
      </c>
      <c r="O400" s="7" t="s">
        <v>421</v>
      </c>
    </row>
    <row r="401" spans="1:15" ht="15">
      <c r="A401" s="1">
        <v>393</v>
      </c>
      <c r="B401" s="6" t="s">
        <v>87</v>
      </c>
      <c r="C401" s="7" t="s">
        <v>300</v>
      </c>
      <c r="D401" s="7" t="s">
        <v>422</v>
      </c>
      <c r="E401" s="7">
        <v>24.357457927916048</v>
      </c>
      <c r="F401" s="7">
        <v>5.7353259738500029</v>
      </c>
      <c r="G401" s="7">
        <v>25.023583291297808</v>
      </c>
      <c r="H401" s="7">
        <v>0.97338009686193061</v>
      </c>
      <c r="I401" s="7">
        <v>22.214177291296132</v>
      </c>
      <c r="J401" s="7">
        <v>5.2306586501566068</v>
      </c>
      <c r="K401" s="7">
        <v>22.821688426661048</v>
      </c>
      <c r="L401" s="7">
        <v>0.97338009686193061</v>
      </c>
      <c r="M401" s="7" t="s">
        <v>290</v>
      </c>
      <c r="N401" s="7" t="s">
        <v>305</v>
      </c>
      <c r="O401" s="7" t="s">
        <v>421</v>
      </c>
    </row>
    <row r="402" spans="1:15" ht="15">
      <c r="A402" s="1">
        <v>394</v>
      </c>
      <c r="B402" s="6" t="s">
        <v>87</v>
      </c>
      <c r="C402" s="7" t="s">
        <v>301</v>
      </c>
      <c r="D402" s="7" t="s">
        <v>422</v>
      </c>
      <c r="E402" s="7">
        <v>23.950138128357285</v>
      </c>
      <c r="F402" s="7">
        <v>5.6394164650257848</v>
      </c>
      <c r="G402" s="7">
        <v>24.605124149928553</v>
      </c>
      <c r="H402" s="7">
        <v>0.97338009686193061</v>
      </c>
      <c r="I402" s="7">
        <v>21.806857491737368</v>
      </c>
      <c r="J402" s="7">
        <v>5.1347491413324002</v>
      </c>
      <c r="K402" s="7">
        <v>22.403229285291797</v>
      </c>
      <c r="L402" s="7">
        <v>0.97338009686193061</v>
      </c>
      <c r="M402" s="7" t="s">
        <v>290</v>
      </c>
      <c r="N402" s="7" t="s">
        <v>305</v>
      </c>
      <c r="O402" s="7" t="s">
        <v>421</v>
      </c>
    </row>
    <row r="403" spans="1:15" ht="15">
      <c r="A403" s="1">
        <v>395</v>
      </c>
      <c r="B403" s="6" t="s">
        <v>87</v>
      </c>
      <c r="C403" s="7" t="s">
        <v>302</v>
      </c>
      <c r="D403" s="7" t="s">
        <v>422</v>
      </c>
      <c r="E403" s="7">
        <v>23.801758580963959</v>
      </c>
      <c r="F403" s="7">
        <v>5.6044782923038534</v>
      </c>
      <c r="G403" s="7">
        <v>24.45268673326914</v>
      </c>
      <c r="H403" s="7">
        <v>0.97338009686193061</v>
      </c>
      <c r="I403" s="7">
        <v>21.658477944344042</v>
      </c>
      <c r="J403" s="7">
        <v>5.0998109686104511</v>
      </c>
      <c r="K403" s="7">
        <v>22.25079186863238</v>
      </c>
      <c r="L403" s="7">
        <v>0.97338009686193061</v>
      </c>
      <c r="M403" s="7" t="s">
        <v>290</v>
      </c>
      <c r="N403" s="7" t="s">
        <v>305</v>
      </c>
      <c r="O403" s="7" t="s">
        <v>421</v>
      </c>
    </row>
    <row r="404" spans="1:15" ht="15">
      <c r="A404" s="1">
        <v>396</v>
      </c>
      <c r="B404" s="6" t="s">
        <v>87</v>
      </c>
      <c r="C404" s="7" t="s">
        <v>423</v>
      </c>
      <c r="D404" s="7" t="s">
        <v>422</v>
      </c>
      <c r="E404" s="7">
        <v>23.751307951394573</v>
      </c>
      <c r="F404" s="7">
        <v>5.5925989407301868</v>
      </c>
      <c r="G404" s="7">
        <v>24.400856384845092</v>
      </c>
      <c r="H404" s="7">
        <v>0.97338009686193061</v>
      </c>
      <c r="I404" s="7">
        <v>21.608027314774656</v>
      </c>
      <c r="J404" s="7">
        <v>5.0879316170367908</v>
      </c>
      <c r="K404" s="7">
        <v>22.198961520208332</v>
      </c>
      <c r="L404" s="7">
        <v>0.97338009686193061</v>
      </c>
      <c r="M404" s="7" t="s">
        <v>290</v>
      </c>
      <c r="N404" s="7" t="s">
        <v>305</v>
      </c>
      <c r="O404" s="7" t="s">
        <v>421</v>
      </c>
    </row>
    <row r="405" spans="1:15" ht="15">
      <c r="A405" s="1">
        <v>397</v>
      </c>
      <c r="B405" s="6" t="s">
        <v>87</v>
      </c>
      <c r="C405" s="7" t="s">
        <v>424</v>
      </c>
      <c r="D405" s="7" t="s">
        <v>422</v>
      </c>
      <c r="E405" s="7">
        <v>23.798040397714985</v>
      </c>
      <c r="F405" s="7">
        <v>5.6036027907212649</v>
      </c>
      <c r="G405" s="7">
        <v>24.448866865510425</v>
      </c>
      <c r="H405" s="7">
        <v>0.97338009686193061</v>
      </c>
      <c r="I405" s="7">
        <v>21.654759761095068</v>
      </c>
      <c r="J405" s="7">
        <v>5.0989354670278777</v>
      </c>
      <c r="K405" s="7">
        <v>22.246972000873669</v>
      </c>
      <c r="L405" s="7">
        <v>0.97338009686193061</v>
      </c>
      <c r="M405" s="7" t="s">
        <v>290</v>
      </c>
      <c r="N405" s="7" t="s">
        <v>305</v>
      </c>
      <c r="O405" s="7" t="s">
        <v>421</v>
      </c>
    </row>
    <row r="406" spans="1:15" ht="15">
      <c r="A406" s="1">
        <v>398</v>
      </c>
      <c r="B406" s="6" t="s">
        <v>87</v>
      </c>
      <c r="C406" s="7" t="s">
        <v>425</v>
      </c>
      <c r="D406" s="7" t="s">
        <v>422</v>
      </c>
      <c r="E406" s="7">
        <v>23.828773416902532</v>
      </c>
      <c r="F406" s="7">
        <v>5.6108393374792751</v>
      </c>
      <c r="G406" s="7">
        <v>24.480440368283524</v>
      </c>
      <c r="H406" s="7">
        <v>0.97338009686193061</v>
      </c>
      <c r="I406" s="7">
        <v>21.685492780282615</v>
      </c>
      <c r="J406" s="7">
        <v>5.1061720137858702</v>
      </c>
      <c r="K406" s="7">
        <v>22.278545503646765</v>
      </c>
      <c r="L406" s="7">
        <v>0.97338009686193061</v>
      </c>
      <c r="M406" s="7" t="s">
        <v>290</v>
      </c>
      <c r="N406" s="7" t="s">
        <v>305</v>
      </c>
      <c r="O406" s="7" t="s">
        <v>421</v>
      </c>
    </row>
    <row r="407" spans="1:15" ht="15">
      <c r="A407" s="1">
        <v>399</v>
      </c>
      <c r="B407" s="6" t="s">
        <v>87</v>
      </c>
      <c r="C407" s="7" t="s">
        <v>426</v>
      </c>
      <c r="D407" s="7" t="s">
        <v>422</v>
      </c>
      <c r="E407" s="7">
        <v>23.94646231674103</v>
      </c>
      <c r="F407" s="7">
        <v>5.6385509404747438</v>
      </c>
      <c r="G407" s="7">
        <v>24.601347812577806</v>
      </c>
      <c r="H407" s="7">
        <v>0.97338009686193061</v>
      </c>
      <c r="I407" s="7">
        <v>21.803181680121114</v>
      </c>
      <c r="J407" s="7">
        <v>5.133883616781346</v>
      </c>
      <c r="K407" s="7">
        <v>22.399452947941047</v>
      </c>
      <c r="L407" s="7">
        <v>0.97338009686193061</v>
      </c>
      <c r="M407" s="7" t="s">
        <v>290</v>
      </c>
      <c r="N407" s="7" t="s">
        <v>305</v>
      </c>
      <c r="O407" s="7" t="s">
        <v>421</v>
      </c>
    </row>
    <row r="408" spans="1:15" ht="15">
      <c r="A408" s="1">
        <v>400</v>
      </c>
      <c r="B408" s="6" t="s">
        <v>87</v>
      </c>
      <c r="C408" s="7" t="s">
        <v>427</v>
      </c>
      <c r="D408" s="7" t="s">
        <v>422</v>
      </c>
      <c r="E408" s="7">
        <v>24.064151216579528</v>
      </c>
      <c r="F408" s="7">
        <v>5.6662625434702187</v>
      </c>
      <c r="G408" s="7">
        <v>24.722255256872089</v>
      </c>
      <c r="H408" s="7">
        <v>0.97338009686193061</v>
      </c>
      <c r="I408" s="7">
        <v>21.920870579959612</v>
      </c>
      <c r="J408" s="7">
        <v>5.1615952197768236</v>
      </c>
      <c r="K408" s="7">
        <v>22.520360392235329</v>
      </c>
      <c r="L408" s="7">
        <v>0.97338009686193061</v>
      </c>
      <c r="M408" s="7" t="s">
        <v>290</v>
      </c>
      <c r="N408" s="7" t="s">
        <v>305</v>
      </c>
      <c r="O408" s="7" t="s">
        <v>421</v>
      </c>
    </row>
    <row r="409" spans="1:15" ht="15">
      <c r="A409" s="1">
        <v>401</v>
      </c>
      <c r="B409" s="6" t="s">
        <v>95</v>
      </c>
      <c r="C409" s="7" t="s">
        <v>292</v>
      </c>
      <c r="D409" s="7">
        <v>40.125</v>
      </c>
      <c r="E409" s="7">
        <v>39.456000000000003</v>
      </c>
      <c r="F409" s="7">
        <v>7.2965532273807039</v>
      </c>
      <c r="G409" s="7">
        <v>40.125</v>
      </c>
      <c r="H409" s="7">
        <v>0.98332710280373836</v>
      </c>
      <c r="I409" s="7">
        <v>39.456000000000003</v>
      </c>
      <c r="J409" s="7">
        <v>7.2965532273807039</v>
      </c>
      <c r="K409" s="7">
        <v>40.125</v>
      </c>
      <c r="L409" s="7">
        <v>0.98332710280373836</v>
      </c>
      <c r="M409" s="7" t="s">
        <v>290</v>
      </c>
      <c r="N409" s="7" t="s">
        <v>305</v>
      </c>
      <c r="O409" s="7" t="s">
        <v>421</v>
      </c>
    </row>
    <row r="410" spans="1:15" ht="15">
      <c r="A410" s="1">
        <v>402</v>
      </c>
      <c r="B410" s="6" t="s">
        <v>95</v>
      </c>
      <c r="C410" s="7" t="s">
        <v>293</v>
      </c>
      <c r="D410" s="7">
        <v>41.881</v>
      </c>
      <c r="E410" s="7">
        <v>40.32</v>
      </c>
      <c r="F410" s="7">
        <v>11.327654699892641</v>
      </c>
      <c r="G410" s="7">
        <v>41.881</v>
      </c>
      <c r="H410" s="7">
        <v>0.96272772856426547</v>
      </c>
      <c r="I410" s="7">
        <v>40.32</v>
      </c>
      <c r="J410" s="7">
        <v>11.327654699892641</v>
      </c>
      <c r="K410" s="7">
        <v>41.881</v>
      </c>
      <c r="L410" s="7">
        <v>0.96272772856426547</v>
      </c>
      <c r="M410" s="7" t="s">
        <v>290</v>
      </c>
      <c r="N410" s="7" t="s">
        <v>305</v>
      </c>
      <c r="O410" s="7" t="s">
        <v>421</v>
      </c>
    </row>
    <row r="411" spans="1:15" ht="15">
      <c r="A411" s="1">
        <v>403</v>
      </c>
      <c r="B411" s="6" t="s">
        <v>95</v>
      </c>
      <c r="C411" s="7" t="s">
        <v>294</v>
      </c>
      <c r="D411" s="7">
        <v>35.49</v>
      </c>
      <c r="E411" s="7">
        <v>35.326000000000001</v>
      </c>
      <c r="F411" s="7">
        <v>3.3658036705182988</v>
      </c>
      <c r="G411" s="7">
        <v>35.485981885083504</v>
      </c>
      <c r="H411" s="7">
        <v>0.99549168779938002</v>
      </c>
      <c r="I411" s="7">
        <v>35.326000000000001</v>
      </c>
      <c r="J411" s="7">
        <v>3.3658036705182988</v>
      </c>
      <c r="K411" s="7">
        <v>35.485981885083504</v>
      </c>
      <c r="L411" s="7">
        <v>0.99549168779938002</v>
      </c>
      <c r="M411" s="7" t="s">
        <v>290</v>
      </c>
      <c r="N411" s="7" t="s">
        <v>305</v>
      </c>
      <c r="O411" s="7" t="s">
        <v>421</v>
      </c>
    </row>
    <row r="412" spans="1:15" ht="15">
      <c r="A412" s="1">
        <v>404</v>
      </c>
      <c r="B412" s="6" t="s">
        <v>95</v>
      </c>
      <c r="C412" s="7" t="s">
        <v>295</v>
      </c>
      <c r="D412" s="7">
        <v>30.791</v>
      </c>
      <c r="E412" s="7">
        <v>30.748999999999999</v>
      </c>
      <c r="F412" s="7">
        <v>1.6076940007352296</v>
      </c>
      <c r="G412" s="7">
        <v>30.791</v>
      </c>
      <c r="H412" s="7">
        <v>0.99863596505472374</v>
      </c>
      <c r="I412" s="7">
        <v>30.748999999999999</v>
      </c>
      <c r="J412" s="7">
        <v>1.6076940007352296</v>
      </c>
      <c r="K412" s="7">
        <v>30.791</v>
      </c>
      <c r="L412" s="7">
        <v>0.99863596505472374</v>
      </c>
      <c r="M412" s="7" t="s">
        <v>290</v>
      </c>
      <c r="N412" s="7" t="s">
        <v>305</v>
      </c>
      <c r="O412" s="7" t="s">
        <v>421</v>
      </c>
    </row>
    <row r="413" spans="1:15" ht="15">
      <c r="A413" s="1">
        <v>405</v>
      </c>
      <c r="B413" s="6" t="s">
        <v>95</v>
      </c>
      <c r="C413" s="7" t="s">
        <v>296</v>
      </c>
      <c r="D413" s="7">
        <v>29.574999999999999</v>
      </c>
      <c r="E413" s="7">
        <v>29.562000000000001</v>
      </c>
      <c r="F413" s="7">
        <v>0.87680157390362634</v>
      </c>
      <c r="G413" s="7">
        <v>29.574999999999999</v>
      </c>
      <c r="H413" s="7">
        <v>0.99956043956043961</v>
      </c>
      <c r="I413" s="7">
        <v>29.562000000000001</v>
      </c>
      <c r="J413" s="7">
        <v>0.87680157390362634</v>
      </c>
      <c r="K413" s="7">
        <v>29.574999999999999</v>
      </c>
      <c r="L413" s="7">
        <v>0.99956043956043961</v>
      </c>
      <c r="M413" s="7" t="s">
        <v>290</v>
      </c>
      <c r="N413" s="7" t="s">
        <v>305</v>
      </c>
      <c r="O413" s="7" t="s">
        <v>421</v>
      </c>
    </row>
    <row r="414" spans="1:15" ht="15">
      <c r="A414" s="1">
        <v>406</v>
      </c>
      <c r="B414" s="6" t="s">
        <v>95</v>
      </c>
      <c r="C414" s="7" t="s">
        <v>297</v>
      </c>
      <c r="D414" s="7">
        <v>26.714099999999998</v>
      </c>
      <c r="E414" s="7">
        <v>26.481999999999999</v>
      </c>
      <c r="F414" s="7">
        <v>3.5138034677539887</v>
      </c>
      <c r="G414" s="7">
        <v>26.714099999999998</v>
      </c>
      <c r="H414" s="7">
        <v>0.99131170430596582</v>
      </c>
      <c r="I414" s="7">
        <v>26.481999999999999</v>
      </c>
      <c r="J414" s="7">
        <v>3.5138034677539887</v>
      </c>
      <c r="K414" s="7">
        <v>26.714099999999998</v>
      </c>
      <c r="L414" s="7">
        <v>0.99131170430596582</v>
      </c>
      <c r="M414" s="7" t="s">
        <v>290</v>
      </c>
      <c r="N414" s="7" t="s">
        <v>305</v>
      </c>
      <c r="O414" s="7" t="s">
        <v>421</v>
      </c>
    </row>
    <row r="415" spans="1:15" ht="15">
      <c r="A415" s="1">
        <v>407</v>
      </c>
      <c r="B415" s="6" t="s">
        <v>95</v>
      </c>
      <c r="C415" s="7" t="s">
        <v>298</v>
      </c>
      <c r="D415" s="7" t="s">
        <v>422</v>
      </c>
      <c r="E415" s="7">
        <v>34.805521985396766</v>
      </c>
      <c r="F415" s="7">
        <v>5.3224084953846553</v>
      </c>
      <c r="G415" s="7">
        <v>35.210117762763595</v>
      </c>
      <c r="H415" s="7">
        <v>0.98850910468141884</v>
      </c>
      <c r="I415" s="7">
        <v>34.805521985396766</v>
      </c>
      <c r="J415" s="7">
        <v>5.3224084953846553</v>
      </c>
      <c r="K415" s="7">
        <v>35.210117762763595</v>
      </c>
      <c r="L415" s="7">
        <v>0.98850910468141884</v>
      </c>
      <c r="M415" s="7" t="s">
        <v>290</v>
      </c>
      <c r="N415" s="7" t="s">
        <v>305</v>
      </c>
      <c r="O415" s="7" t="s">
        <v>421</v>
      </c>
    </row>
    <row r="416" spans="1:15" ht="15">
      <c r="A416" s="1">
        <v>408</v>
      </c>
      <c r="B416" s="6" t="s">
        <v>95</v>
      </c>
      <c r="C416" s="7" t="s">
        <v>299</v>
      </c>
      <c r="D416" s="7" t="s">
        <v>422</v>
      </c>
      <c r="E416" s="7">
        <v>36.760922910353294</v>
      </c>
      <c r="F416" s="7">
        <v>5.6214254875515266</v>
      </c>
      <c r="G416" s="7">
        <v>37.188249188863836</v>
      </c>
      <c r="H416" s="7">
        <v>0.98850910468141884</v>
      </c>
      <c r="I416" s="7">
        <v>36.760922910353294</v>
      </c>
      <c r="J416" s="7">
        <v>5.6214254875515266</v>
      </c>
      <c r="K416" s="7">
        <v>37.188249188863836</v>
      </c>
      <c r="L416" s="7">
        <v>0.98850910468141884</v>
      </c>
      <c r="M416" s="7" t="s">
        <v>290</v>
      </c>
      <c r="N416" s="7" t="s">
        <v>305</v>
      </c>
      <c r="O416" s="7" t="s">
        <v>421</v>
      </c>
    </row>
    <row r="417" spans="1:15" ht="15">
      <c r="A417" s="1">
        <v>409</v>
      </c>
      <c r="B417" s="6" t="s">
        <v>95</v>
      </c>
      <c r="C417" s="7" t="s">
        <v>300</v>
      </c>
      <c r="D417" s="7" t="s">
        <v>422</v>
      </c>
      <c r="E417" s="7">
        <v>36.618766686279564</v>
      </c>
      <c r="F417" s="7">
        <v>5.5996871698501485</v>
      </c>
      <c r="G417" s="7">
        <v>37.044440473900565</v>
      </c>
      <c r="H417" s="7">
        <v>0.98850910468141884</v>
      </c>
      <c r="I417" s="7">
        <v>36.618766686279564</v>
      </c>
      <c r="J417" s="7">
        <v>5.5996871698501485</v>
      </c>
      <c r="K417" s="7">
        <v>37.044440473900565</v>
      </c>
      <c r="L417" s="7">
        <v>0.98850910468141884</v>
      </c>
      <c r="M417" s="7" t="s">
        <v>290</v>
      </c>
      <c r="N417" s="7" t="s">
        <v>305</v>
      </c>
      <c r="O417" s="7" t="s">
        <v>421</v>
      </c>
    </row>
    <row r="418" spans="1:15" ht="15">
      <c r="A418" s="1">
        <v>410</v>
      </c>
      <c r="B418" s="6" t="s">
        <v>95</v>
      </c>
      <c r="C418" s="7" t="s">
        <v>301</v>
      </c>
      <c r="D418" s="7" t="s">
        <v>422</v>
      </c>
      <c r="E418" s="7">
        <v>36.244009340143521</v>
      </c>
      <c r="F418" s="7">
        <v>5.5423798355823672</v>
      </c>
      <c r="G418" s="7">
        <v>36.665326771901007</v>
      </c>
      <c r="H418" s="7">
        <v>0.98850910468141884</v>
      </c>
      <c r="I418" s="7">
        <v>36.244009340143521</v>
      </c>
      <c r="J418" s="7">
        <v>5.5423798355823672</v>
      </c>
      <c r="K418" s="7">
        <v>36.665326771901007</v>
      </c>
      <c r="L418" s="7">
        <v>0.98850910468141884</v>
      </c>
      <c r="M418" s="7" t="s">
        <v>290</v>
      </c>
      <c r="N418" s="7" t="s">
        <v>305</v>
      </c>
      <c r="O418" s="7" t="s">
        <v>421</v>
      </c>
    </row>
    <row r="419" spans="1:15" ht="15">
      <c r="A419" s="1">
        <v>411</v>
      </c>
      <c r="B419" s="6" t="s">
        <v>95</v>
      </c>
      <c r="C419" s="7" t="s">
        <v>302</v>
      </c>
      <c r="D419" s="7" t="s">
        <v>422</v>
      </c>
      <c r="E419" s="7">
        <v>36.107767621186724</v>
      </c>
      <c r="F419" s="7">
        <v>5.5215459551795156</v>
      </c>
      <c r="G419" s="7">
        <v>36.527501315047267</v>
      </c>
      <c r="H419" s="7">
        <v>0.98850910468141884</v>
      </c>
      <c r="I419" s="7">
        <v>36.107767621186724</v>
      </c>
      <c r="J419" s="7">
        <v>5.5215459551795156</v>
      </c>
      <c r="K419" s="7">
        <v>36.527501315047267</v>
      </c>
      <c r="L419" s="7">
        <v>0.98850910468141884</v>
      </c>
      <c r="M419" s="7" t="s">
        <v>290</v>
      </c>
      <c r="N419" s="7" t="s">
        <v>305</v>
      </c>
      <c r="O419" s="7" t="s">
        <v>421</v>
      </c>
    </row>
    <row r="420" spans="1:15" ht="15">
      <c r="A420" s="1">
        <v>412</v>
      </c>
      <c r="B420" s="6" t="s">
        <v>95</v>
      </c>
      <c r="C420" s="7" t="s">
        <v>423</v>
      </c>
      <c r="D420" s="7" t="s">
        <v>422</v>
      </c>
      <c r="E420" s="7">
        <v>36.067778416643037</v>
      </c>
      <c r="F420" s="7">
        <v>5.5154308656809068</v>
      </c>
      <c r="G420" s="7">
        <v>36.487047257159176</v>
      </c>
      <c r="H420" s="7">
        <v>0.98850910468141884</v>
      </c>
      <c r="I420" s="7">
        <v>36.067778416643037</v>
      </c>
      <c r="J420" s="7">
        <v>5.5154308656809068</v>
      </c>
      <c r="K420" s="7">
        <v>36.487047257159176</v>
      </c>
      <c r="L420" s="7">
        <v>0.98850910468141884</v>
      </c>
      <c r="M420" s="7" t="s">
        <v>290</v>
      </c>
      <c r="N420" s="7" t="s">
        <v>305</v>
      </c>
      <c r="O420" s="7" t="s">
        <v>421</v>
      </c>
    </row>
    <row r="421" spans="1:15" ht="15">
      <c r="A421" s="1">
        <v>413</v>
      </c>
      <c r="B421" s="6" t="s">
        <v>95</v>
      </c>
      <c r="C421" s="7" t="s">
        <v>424</v>
      </c>
      <c r="D421" s="7" t="s">
        <v>422</v>
      </c>
      <c r="E421" s="7">
        <v>36.250804833060585</v>
      </c>
      <c r="F421" s="7">
        <v>5.5434189922209809</v>
      </c>
      <c r="G421" s="7">
        <v>36.672201258827712</v>
      </c>
      <c r="H421" s="7">
        <v>0.98850910468141884</v>
      </c>
      <c r="I421" s="7">
        <v>36.250804833060585</v>
      </c>
      <c r="J421" s="7">
        <v>5.5434189922209809</v>
      </c>
      <c r="K421" s="7">
        <v>36.672201258827712</v>
      </c>
      <c r="L421" s="7">
        <v>0.98850910468141884</v>
      </c>
      <c r="M421" s="7" t="s">
        <v>290</v>
      </c>
      <c r="N421" s="7" t="s">
        <v>305</v>
      </c>
      <c r="O421" s="7" t="s">
        <v>421</v>
      </c>
    </row>
    <row r="422" spans="1:15" ht="15">
      <c r="A422" s="1">
        <v>414</v>
      </c>
      <c r="B422" s="6" t="s">
        <v>95</v>
      </c>
      <c r="C422" s="7" t="s">
        <v>425</v>
      </c>
      <c r="D422" s="7" t="s">
        <v>422</v>
      </c>
      <c r="E422" s="7">
        <v>36.466779976472402</v>
      </c>
      <c r="F422" s="7">
        <v>5.5764455889365605</v>
      </c>
      <c r="G422" s="7">
        <v>36.890686999008551</v>
      </c>
      <c r="H422" s="7">
        <v>0.98850910468141884</v>
      </c>
      <c r="I422" s="7">
        <v>36.466779976472402</v>
      </c>
      <c r="J422" s="7">
        <v>5.5764455889365605</v>
      </c>
      <c r="K422" s="7">
        <v>36.890686999008551</v>
      </c>
      <c r="L422" s="7">
        <v>0.98850910468141884</v>
      </c>
      <c r="M422" s="7" t="s">
        <v>290</v>
      </c>
      <c r="N422" s="7" t="s">
        <v>305</v>
      </c>
      <c r="O422" s="7" t="s">
        <v>421</v>
      </c>
    </row>
    <row r="423" spans="1:15" ht="15">
      <c r="A423" s="1">
        <v>415</v>
      </c>
      <c r="B423" s="6" t="s">
        <v>95</v>
      </c>
      <c r="C423" s="7" t="s">
        <v>426</v>
      </c>
      <c r="D423" s="7" t="s">
        <v>422</v>
      </c>
      <c r="E423" s="7">
        <v>36.769233996487337</v>
      </c>
      <c r="F423" s="7">
        <v>5.6226964064437981</v>
      </c>
      <c r="G423" s="7">
        <v>37.196656886976768</v>
      </c>
      <c r="H423" s="7">
        <v>0.98850910468141884</v>
      </c>
      <c r="I423" s="7">
        <v>36.769233996487337</v>
      </c>
      <c r="J423" s="7">
        <v>5.6226964064437981</v>
      </c>
      <c r="K423" s="7">
        <v>37.196656886976768</v>
      </c>
      <c r="L423" s="7">
        <v>0.98850910468141884</v>
      </c>
      <c r="M423" s="7" t="s">
        <v>290</v>
      </c>
      <c r="N423" s="7" t="s">
        <v>305</v>
      </c>
      <c r="O423" s="7" t="s">
        <v>421</v>
      </c>
    </row>
    <row r="424" spans="1:15" ht="15">
      <c r="A424" s="1">
        <v>416</v>
      </c>
      <c r="B424" s="6" t="s">
        <v>95</v>
      </c>
      <c r="C424" s="7" t="s">
        <v>427</v>
      </c>
      <c r="D424" s="7" t="s">
        <v>422</v>
      </c>
      <c r="E424" s="7">
        <v>37.071688016502257</v>
      </c>
      <c r="F424" s="7">
        <v>5.6689472239510632</v>
      </c>
      <c r="G424" s="7">
        <v>37.502626774944972</v>
      </c>
      <c r="H424" s="7">
        <v>0.98850910468141884</v>
      </c>
      <c r="I424" s="7">
        <v>37.071688016502257</v>
      </c>
      <c r="J424" s="7">
        <v>5.6689472239510632</v>
      </c>
      <c r="K424" s="7">
        <v>37.502626774944972</v>
      </c>
      <c r="L424" s="7">
        <v>0.98850910468141884</v>
      </c>
      <c r="M424" s="7" t="s">
        <v>290</v>
      </c>
      <c r="N424" s="7" t="s">
        <v>305</v>
      </c>
      <c r="O424" s="7" t="s">
        <v>421</v>
      </c>
    </row>
    <row r="425" spans="1:15" ht="15">
      <c r="A425" s="1">
        <v>417</v>
      </c>
      <c r="B425" s="6" t="s">
        <v>106</v>
      </c>
      <c r="C425" s="7" t="s">
        <v>292</v>
      </c>
      <c r="D425" s="7">
        <v>34.100999999999999</v>
      </c>
      <c r="E425" s="7">
        <v>33.106000000000002</v>
      </c>
      <c r="F425" s="7">
        <v>9.5689357918301656</v>
      </c>
      <c r="G425" s="7">
        <v>34.461163186813188</v>
      </c>
      <c r="H425" s="7">
        <v>0.96067564001055683</v>
      </c>
      <c r="I425" s="7">
        <v>30.968999999999998</v>
      </c>
      <c r="J425" s="7">
        <v>8.9512587608647607</v>
      </c>
      <c r="K425" s="7">
        <v>32.236687087912088</v>
      </c>
      <c r="L425" s="7">
        <v>0.96067564001055683</v>
      </c>
      <c r="M425" s="7" t="s">
        <v>290</v>
      </c>
      <c r="N425" s="7" t="s">
        <v>305</v>
      </c>
      <c r="O425" s="7" t="s">
        <v>421</v>
      </c>
    </row>
    <row r="426" spans="1:15" ht="15">
      <c r="A426" s="1">
        <v>418</v>
      </c>
      <c r="B426" s="6" t="s">
        <v>106</v>
      </c>
      <c r="C426" s="7" t="s">
        <v>293</v>
      </c>
      <c r="D426" s="7">
        <v>33.431578947368422</v>
      </c>
      <c r="E426" s="7">
        <v>31.7</v>
      </c>
      <c r="F426" s="7">
        <v>10.419286134169946</v>
      </c>
      <c r="G426" s="7">
        <v>33.368421052631575</v>
      </c>
      <c r="H426" s="7">
        <v>0.95000000000000007</v>
      </c>
      <c r="I426" s="7">
        <v>29.82</v>
      </c>
      <c r="J426" s="7">
        <v>9.8013600164336925</v>
      </c>
      <c r="K426" s="7">
        <v>31.389473684210525</v>
      </c>
      <c r="L426" s="7">
        <v>0.95000000000000007</v>
      </c>
      <c r="M426" s="7" t="s">
        <v>290</v>
      </c>
      <c r="N426" s="7" t="s">
        <v>305</v>
      </c>
      <c r="O426" s="7" t="s">
        <v>421</v>
      </c>
    </row>
    <row r="427" spans="1:15" ht="15">
      <c r="A427" s="1">
        <v>419</v>
      </c>
      <c r="B427" s="6" t="s">
        <v>106</v>
      </c>
      <c r="C427" s="7" t="s">
        <v>294</v>
      </c>
      <c r="D427" s="7">
        <v>32.9</v>
      </c>
      <c r="E427" s="7">
        <v>33.352886544993311</v>
      </c>
      <c r="F427" s="7">
        <v>8.9325108054137417</v>
      </c>
      <c r="G427" s="7">
        <v>34.528318669926996</v>
      </c>
      <c r="H427" s="7">
        <v>0.9659574468085107</v>
      </c>
      <c r="I427" s="7">
        <v>31.087536569759415</v>
      </c>
      <c r="J427" s="7">
        <v>8.3258088006405284</v>
      </c>
      <c r="K427" s="7">
        <v>32.183132572217893</v>
      </c>
      <c r="L427" s="7">
        <v>0.9659574468085107</v>
      </c>
      <c r="M427" s="7" t="s">
        <v>290</v>
      </c>
      <c r="N427" s="7" t="s">
        <v>305</v>
      </c>
      <c r="O427" s="7" t="s">
        <v>421</v>
      </c>
    </row>
    <row r="428" spans="1:15" ht="15">
      <c r="A428" s="1">
        <v>420</v>
      </c>
      <c r="B428" s="6" t="s">
        <v>106</v>
      </c>
      <c r="C428" s="7" t="s">
        <v>295</v>
      </c>
      <c r="D428" s="7">
        <v>28.152999999999999</v>
      </c>
      <c r="E428" s="7">
        <v>28.114999999999998</v>
      </c>
      <c r="F428" s="7">
        <v>7.5693425330608637</v>
      </c>
      <c r="G428" s="7">
        <v>29.116115320949053</v>
      </c>
      <c r="H428" s="7">
        <v>0.96561645295350407</v>
      </c>
      <c r="I428" s="7">
        <v>25.901499999999999</v>
      </c>
      <c r="J428" s="7">
        <v>6.9734065666041456</v>
      </c>
      <c r="K428" s="7">
        <v>26.823797296303105</v>
      </c>
      <c r="L428" s="7">
        <v>0.96561645295350407</v>
      </c>
      <c r="M428" s="7" t="s">
        <v>290</v>
      </c>
      <c r="N428" s="7" t="s">
        <v>305</v>
      </c>
      <c r="O428" s="7" t="s">
        <v>421</v>
      </c>
    </row>
    <row r="429" spans="1:15" ht="15">
      <c r="A429" s="1">
        <v>421</v>
      </c>
      <c r="B429" s="6" t="s">
        <v>106</v>
      </c>
      <c r="C429" s="7" t="s">
        <v>296</v>
      </c>
      <c r="D429" s="7">
        <v>27.858000000000001</v>
      </c>
      <c r="E429" s="7">
        <v>29.66</v>
      </c>
      <c r="F429" s="7">
        <v>6.8025642979013154</v>
      </c>
      <c r="G429" s="7">
        <v>30.430091702574305</v>
      </c>
      <c r="H429" s="7">
        <v>0.97469308636657326</v>
      </c>
      <c r="I429" s="7">
        <v>27.375699999999998</v>
      </c>
      <c r="J429" s="7">
        <v>6.2786567582621986</v>
      </c>
      <c r="K429" s="7">
        <v>28.086482178764779</v>
      </c>
      <c r="L429" s="7">
        <v>0.97469308636657326</v>
      </c>
      <c r="M429" s="7" t="s">
        <v>290</v>
      </c>
      <c r="N429" s="7" t="s">
        <v>305</v>
      </c>
      <c r="O429" s="7" t="s">
        <v>421</v>
      </c>
    </row>
    <row r="430" spans="1:15" ht="15">
      <c r="A430" s="1">
        <v>422</v>
      </c>
      <c r="B430" s="6" t="s">
        <v>106</v>
      </c>
      <c r="C430" s="7" t="s">
        <v>297</v>
      </c>
      <c r="D430" s="7">
        <v>27.1617</v>
      </c>
      <c r="E430" s="7">
        <v>29.302678950000001</v>
      </c>
      <c r="F430" s="7">
        <v>5.9035219946391626</v>
      </c>
      <c r="G430" s="7">
        <v>29.8914463615925</v>
      </c>
      <c r="H430" s="7">
        <v>0.98030314744658842</v>
      </c>
      <c r="I430" s="7">
        <v>27.022609632000002</v>
      </c>
      <c r="J430" s="7">
        <v>5.4441633335733028</v>
      </c>
      <c r="K430" s="7">
        <v>27.565564491337433</v>
      </c>
      <c r="L430" s="7">
        <v>0.98030314744658842</v>
      </c>
      <c r="M430" s="7" t="s">
        <v>290</v>
      </c>
      <c r="N430" s="7" t="s">
        <v>305</v>
      </c>
      <c r="O430" s="7" t="s">
        <v>421</v>
      </c>
    </row>
    <row r="431" spans="1:15" ht="15">
      <c r="A431" s="1">
        <v>423</v>
      </c>
      <c r="B431" s="6" t="s">
        <v>106</v>
      </c>
      <c r="C431" s="7" t="s">
        <v>298</v>
      </c>
      <c r="D431" s="7" t="s">
        <v>422</v>
      </c>
      <c r="E431" s="7">
        <v>31.537789964865869</v>
      </c>
      <c r="F431" s="7">
        <v>10.365970273920869</v>
      </c>
      <c r="G431" s="7">
        <v>33.197673647227234</v>
      </c>
      <c r="H431" s="7">
        <v>0.95</v>
      </c>
      <c r="I431" s="7">
        <v>29.257720646865874</v>
      </c>
      <c r="J431" s="7">
        <v>9.6165477303882572</v>
      </c>
      <c r="K431" s="7">
        <v>30.797600680911447</v>
      </c>
      <c r="L431" s="7">
        <v>0.95</v>
      </c>
      <c r="M431" s="7" t="s">
        <v>290</v>
      </c>
      <c r="N431" s="7" t="s">
        <v>305</v>
      </c>
      <c r="O431" s="7" t="s">
        <v>421</v>
      </c>
    </row>
    <row r="432" spans="1:15" ht="15">
      <c r="A432" s="1">
        <v>424</v>
      </c>
      <c r="B432" s="6" t="s">
        <v>106</v>
      </c>
      <c r="C432" s="7" t="s">
        <v>299</v>
      </c>
      <c r="D432" s="7" t="s">
        <v>422</v>
      </c>
      <c r="E432" s="7">
        <v>36.23861070990511</v>
      </c>
      <c r="F432" s="7">
        <v>11.911055334110346</v>
      </c>
      <c r="G432" s="7">
        <v>38.145906010426437</v>
      </c>
      <c r="H432" s="7">
        <v>0.95</v>
      </c>
      <c r="I432" s="7">
        <v>33.958541391905115</v>
      </c>
      <c r="J432" s="7">
        <v>11.161632790577706</v>
      </c>
      <c r="K432" s="7">
        <v>35.745833044110647</v>
      </c>
      <c r="L432" s="7">
        <v>0.95</v>
      </c>
      <c r="M432" s="7" t="s">
        <v>290</v>
      </c>
      <c r="N432" s="7" t="s">
        <v>305</v>
      </c>
      <c r="O432" s="7" t="s">
        <v>421</v>
      </c>
    </row>
    <row r="433" spans="1:15" ht="15">
      <c r="A433" s="1">
        <v>425</v>
      </c>
      <c r="B433" s="6" t="s">
        <v>106</v>
      </c>
      <c r="C433" s="7" t="s">
        <v>300</v>
      </c>
      <c r="D433" s="7" t="s">
        <v>422</v>
      </c>
      <c r="E433" s="7">
        <v>40.48686941043573</v>
      </c>
      <c r="F433" s="7">
        <v>13.307390443662547</v>
      </c>
      <c r="G433" s="7">
        <v>42.617757274142875</v>
      </c>
      <c r="H433" s="7">
        <v>0.95</v>
      </c>
      <c r="I433" s="7">
        <v>38.206800092435728</v>
      </c>
      <c r="J433" s="7">
        <v>12.557967900129949</v>
      </c>
      <c r="K433" s="7">
        <v>40.217684307827085</v>
      </c>
      <c r="L433" s="7">
        <v>0.95</v>
      </c>
      <c r="M433" s="7" t="s">
        <v>290</v>
      </c>
      <c r="N433" s="7" t="s">
        <v>305</v>
      </c>
      <c r="O433" s="7" t="s">
        <v>421</v>
      </c>
    </row>
    <row r="434" spans="1:15" ht="15">
      <c r="A434" s="1">
        <v>426</v>
      </c>
      <c r="B434" s="6" t="s">
        <v>106</v>
      </c>
      <c r="C434" s="7" t="s">
        <v>301</v>
      </c>
      <c r="D434" s="7" t="s">
        <v>422</v>
      </c>
      <c r="E434" s="7">
        <v>40.078728668369635</v>
      </c>
      <c r="F434" s="7">
        <v>13.173241069069523</v>
      </c>
      <c r="G434" s="7">
        <v>42.18813544038909</v>
      </c>
      <c r="H434" s="7">
        <v>0.95</v>
      </c>
      <c r="I434" s="7">
        <v>37.798659350369633</v>
      </c>
      <c r="J434" s="7">
        <v>12.423818525536921</v>
      </c>
      <c r="K434" s="7">
        <v>39.7880624740733</v>
      </c>
      <c r="L434" s="7">
        <v>0.95</v>
      </c>
      <c r="M434" s="7" t="s">
        <v>290</v>
      </c>
      <c r="N434" s="7" t="s">
        <v>305</v>
      </c>
      <c r="O434" s="7" t="s">
        <v>421</v>
      </c>
    </row>
    <row r="435" spans="1:15" ht="15">
      <c r="A435" s="1">
        <v>427</v>
      </c>
      <c r="B435" s="6" t="s">
        <v>106</v>
      </c>
      <c r="C435" s="7" t="s">
        <v>302</v>
      </c>
      <c r="D435" s="7" t="s">
        <v>422</v>
      </c>
      <c r="E435" s="7">
        <v>39.865277063168413</v>
      </c>
      <c r="F435" s="7">
        <v>13.103082919214971</v>
      </c>
      <c r="G435" s="7">
        <v>41.96344954017728</v>
      </c>
      <c r="H435" s="7">
        <v>0.95</v>
      </c>
      <c r="I435" s="7">
        <v>37.585207745168411</v>
      </c>
      <c r="J435" s="7">
        <v>12.353660375682365</v>
      </c>
      <c r="K435" s="7">
        <v>39.56337657386149</v>
      </c>
      <c r="L435" s="7">
        <v>0.95</v>
      </c>
      <c r="M435" s="7" t="s">
        <v>290</v>
      </c>
      <c r="N435" s="7" t="s">
        <v>305</v>
      </c>
      <c r="O435" s="7" t="s">
        <v>421</v>
      </c>
    </row>
    <row r="436" spans="1:15" ht="15">
      <c r="A436" s="1">
        <v>428</v>
      </c>
      <c r="B436" s="6" t="s">
        <v>106</v>
      </c>
      <c r="C436" s="7" t="s">
        <v>423</v>
      </c>
      <c r="D436" s="7" t="s">
        <v>422</v>
      </c>
      <c r="E436" s="7">
        <v>39.70217538877165</v>
      </c>
      <c r="F436" s="7">
        <v>13.049473991312707</v>
      </c>
      <c r="G436" s="7">
        <v>41.791763567128058</v>
      </c>
      <c r="H436" s="7">
        <v>0.95</v>
      </c>
      <c r="I436" s="7">
        <v>37.422106070771662</v>
      </c>
      <c r="J436" s="7">
        <v>12.300051447780085</v>
      </c>
      <c r="K436" s="7">
        <v>39.391690600812275</v>
      </c>
      <c r="L436" s="7">
        <v>0.95</v>
      </c>
      <c r="M436" s="7" t="s">
        <v>290</v>
      </c>
      <c r="N436" s="7" t="s">
        <v>305</v>
      </c>
      <c r="O436" s="7" t="s">
        <v>421</v>
      </c>
    </row>
    <row r="437" spans="1:15" ht="15">
      <c r="A437" s="1">
        <v>429</v>
      </c>
      <c r="B437" s="6" t="s">
        <v>106</v>
      </c>
      <c r="C437" s="7" t="s">
        <v>424</v>
      </c>
      <c r="D437" s="7" t="s">
        <v>422</v>
      </c>
      <c r="E437" s="7">
        <v>39.587872139829237</v>
      </c>
      <c r="F437" s="7">
        <v>13.01190433021503</v>
      </c>
      <c r="G437" s="7">
        <v>41.671444357714989</v>
      </c>
      <c r="H437" s="7">
        <v>0.95</v>
      </c>
      <c r="I437" s="7">
        <v>37.307802821829235</v>
      </c>
      <c r="J437" s="7">
        <v>12.262481786682425</v>
      </c>
      <c r="K437" s="7">
        <v>39.2713713913992</v>
      </c>
      <c r="L437" s="7">
        <v>0.95</v>
      </c>
      <c r="M437" s="7" t="s">
        <v>290</v>
      </c>
      <c r="N437" s="7" t="s">
        <v>305</v>
      </c>
      <c r="O437" s="7" t="s">
        <v>421</v>
      </c>
    </row>
    <row r="438" spans="1:15" ht="15">
      <c r="A438" s="1">
        <v>430</v>
      </c>
      <c r="B438" s="6" t="s">
        <v>106</v>
      </c>
      <c r="C438" s="7" t="s">
        <v>425</v>
      </c>
      <c r="D438" s="7" t="s">
        <v>422</v>
      </c>
      <c r="E438" s="7">
        <v>39.463353518172795</v>
      </c>
      <c r="F438" s="7">
        <v>12.970977038477779</v>
      </c>
      <c r="G438" s="7">
        <v>41.54037212439242</v>
      </c>
      <c r="H438" s="7">
        <v>0.95</v>
      </c>
      <c r="I438" s="7">
        <v>37.1832842001728</v>
      </c>
      <c r="J438" s="7">
        <v>12.221554494945151</v>
      </c>
      <c r="K438" s="7">
        <v>39.14029915807663</v>
      </c>
      <c r="L438" s="7">
        <v>0.95</v>
      </c>
      <c r="M438" s="7" t="s">
        <v>290</v>
      </c>
      <c r="N438" s="7" t="s">
        <v>305</v>
      </c>
      <c r="O438" s="7" t="s">
        <v>421</v>
      </c>
    </row>
    <row r="439" spans="1:15" ht="15">
      <c r="A439" s="1">
        <v>431</v>
      </c>
      <c r="B439" s="6" t="s">
        <v>106</v>
      </c>
      <c r="C439" s="7" t="s">
        <v>426</v>
      </c>
      <c r="D439" s="7" t="s">
        <v>422</v>
      </c>
      <c r="E439" s="7">
        <v>39.387813341177313</v>
      </c>
      <c r="F439" s="7">
        <v>12.94614818299697</v>
      </c>
      <c r="G439" s="7">
        <v>41.460856148607704</v>
      </c>
      <c r="H439" s="7">
        <v>0.95</v>
      </c>
      <c r="I439" s="7">
        <v>37.107744023177318</v>
      </c>
      <c r="J439" s="7">
        <v>12.196725639464344</v>
      </c>
      <c r="K439" s="7">
        <v>39.060783182291914</v>
      </c>
      <c r="L439" s="7">
        <v>0.95</v>
      </c>
      <c r="M439" s="7" t="s">
        <v>290</v>
      </c>
      <c r="N439" s="7" t="s">
        <v>305</v>
      </c>
      <c r="O439" s="7" t="s">
        <v>421</v>
      </c>
    </row>
    <row r="440" spans="1:15" ht="15">
      <c r="A440" s="1">
        <v>432</v>
      </c>
      <c r="B440" s="6" t="s">
        <v>106</v>
      </c>
      <c r="C440" s="7" t="s">
        <v>427</v>
      </c>
      <c r="D440" s="7" t="s">
        <v>422</v>
      </c>
      <c r="E440" s="7">
        <v>39.312273164181839</v>
      </c>
      <c r="F440" s="7">
        <v>12.921319327516134</v>
      </c>
      <c r="G440" s="7">
        <v>41.381340172822988</v>
      </c>
      <c r="H440" s="7">
        <v>0.95</v>
      </c>
      <c r="I440" s="7">
        <v>37.032203846181837</v>
      </c>
      <c r="J440" s="7">
        <v>12.171896783983538</v>
      </c>
      <c r="K440" s="7">
        <v>38.981267206507198</v>
      </c>
      <c r="L440" s="7">
        <v>0.95</v>
      </c>
      <c r="M440" s="7" t="s">
        <v>290</v>
      </c>
      <c r="N440" s="7" t="s">
        <v>305</v>
      </c>
      <c r="O440" s="7" t="s">
        <v>421</v>
      </c>
    </row>
    <row r="441" spans="1:15" ht="15">
      <c r="A441" s="1">
        <v>433</v>
      </c>
      <c r="B441" s="6" t="s">
        <v>125</v>
      </c>
      <c r="C441" s="7" t="s">
        <v>292</v>
      </c>
      <c r="D441" s="7">
        <v>31.657</v>
      </c>
      <c r="E441" s="7">
        <v>29.709</v>
      </c>
      <c r="F441" s="7">
        <v>5.0920778349159299</v>
      </c>
      <c r="G441" s="7">
        <v>30.142228478943657</v>
      </c>
      <c r="H441" s="7">
        <v>0.98562719145844524</v>
      </c>
      <c r="I441" s="7">
        <v>26.884</v>
      </c>
      <c r="J441" s="7">
        <v>4.607877091584367</v>
      </c>
      <c r="K441" s="7">
        <v>27.276033202999809</v>
      </c>
      <c r="L441" s="7">
        <v>0.98562719145844524</v>
      </c>
      <c r="M441" s="7" t="s">
        <v>290</v>
      </c>
      <c r="N441" s="7" t="s">
        <v>305</v>
      </c>
      <c r="O441" s="7" t="s">
        <v>421</v>
      </c>
    </row>
    <row r="442" spans="1:15" ht="15">
      <c r="A442" s="1">
        <v>434</v>
      </c>
      <c r="B442" s="6" t="s">
        <v>125</v>
      </c>
      <c r="C442" s="7" t="s">
        <v>293</v>
      </c>
      <c r="D442" s="7">
        <v>28.441955193482688</v>
      </c>
      <c r="E442" s="7">
        <v>27.58</v>
      </c>
      <c r="F442" s="7">
        <v>5.3048224358036755</v>
      </c>
      <c r="G442" s="7">
        <v>28.085539714867615</v>
      </c>
      <c r="H442" s="7">
        <v>0.98199999999999998</v>
      </c>
      <c r="I442" s="7">
        <v>24.78</v>
      </c>
      <c r="J442" s="7">
        <v>4.7662617824226059</v>
      </c>
      <c r="K442" s="7">
        <v>25.234215885947048</v>
      </c>
      <c r="L442" s="7">
        <v>0.98199999999999998</v>
      </c>
      <c r="M442" s="7" t="s">
        <v>290</v>
      </c>
      <c r="N442" s="7" t="s">
        <v>305</v>
      </c>
      <c r="O442" s="7" t="s">
        <v>421</v>
      </c>
    </row>
    <row r="443" spans="1:15" ht="15">
      <c r="A443" s="1">
        <v>435</v>
      </c>
      <c r="B443" s="6" t="s">
        <v>125</v>
      </c>
      <c r="C443" s="7" t="s">
        <v>294</v>
      </c>
      <c r="D443" s="7">
        <v>28.37</v>
      </c>
      <c r="E443" s="7">
        <v>30.737124327574222</v>
      </c>
      <c r="F443" s="7">
        <v>2.1632286422957057</v>
      </c>
      <c r="G443" s="7">
        <v>30.813152550292603</v>
      </c>
      <c r="H443" s="7">
        <v>0.99753260486429329</v>
      </c>
      <c r="I443" s="7">
        <v>27.108357733837547</v>
      </c>
      <c r="J443" s="7">
        <v>1.9078419721531359</v>
      </c>
      <c r="K443" s="7">
        <v>27.175410208797569</v>
      </c>
      <c r="L443" s="7">
        <v>0.99753260486429329</v>
      </c>
      <c r="M443" s="7" t="s">
        <v>290</v>
      </c>
      <c r="N443" s="7" t="s">
        <v>305</v>
      </c>
      <c r="O443" s="7" t="s">
        <v>421</v>
      </c>
    </row>
    <row r="444" spans="1:15" ht="15">
      <c r="A444" s="1">
        <v>436</v>
      </c>
      <c r="B444" s="6" t="s">
        <v>125</v>
      </c>
      <c r="C444" s="7" t="s">
        <v>295</v>
      </c>
      <c r="D444" s="7">
        <v>25.407</v>
      </c>
      <c r="E444" s="7">
        <v>27.106000000000002</v>
      </c>
      <c r="F444" s="7">
        <v>2.0162835725537791</v>
      </c>
      <c r="G444" s="7">
        <v>27.18088731894068</v>
      </c>
      <c r="H444" s="7">
        <v>0.99724485378045424</v>
      </c>
      <c r="I444" s="7">
        <v>24.259899999999998</v>
      </c>
      <c r="J444" s="7">
        <v>1.8045760289898005</v>
      </c>
      <c r="K444" s="7">
        <v>24.326924233334648</v>
      </c>
      <c r="L444" s="7">
        <v>0.99724485378045424</v>
      </c>
      <c r="M444" s="7" t="s">
        <v>290</v>
      </c>
      <c r="N444" s="7" t="s">
        <v>305</v>
      </c>
      <c r="O444" s="7" t="s">
        <v>421</v>
      </c>
    </row>
    <row r="445" spans="1:15" ht="15">
      <c r="A445" s="1">
        <v>437</v>
      </c>
      <c r="B445" s="6" t="s">
        <v>125</v>
      </c>
      <c r="C445" s="7" t="s">
        <v>296</v>
      </c>
      <c r="D445" s="7">
        <v>23.898</v>
      </c>
      <c r="E445" s="7">
        <v>27.683</v>
      </c>
      <c r="F445" s="7">
        <v>0.62044714015955116</v>
      </c>
      <c r="G445" s="7">
        <v>27.689952034153691</v>
      </c>
      <c r="H445" s="7">
        <v>0.9997489329651017</v>
      </c>
      <c r="I445" s="7">
        <v>24.980899999999998</v>
      </c>
      <c r="J445" s="7">
        <v>0.55988613819341626</v>
      </c>
      <c r="K445" s="7">
        <v>24.987173455549971</v>
      </c>
      <c r="L445" s="7">
        <v>0.9997489329651017</v>
      </c>
      <c r="M445" s="7" t="s">
        <v>290</v>
      </c>
      <c r="N445" s="7" t="s">
        <v>305</v>
      </c>
      <c r="O445" s="7" t="s">
        <v>421</v>
      </c>
    </row>
    <row r="446" spans="1:15" ht="15">
      <c r="A446" s="1">
        <v>438</v>
      </c>
      <c r="B446" s="6" t="s">
        <v>125</v>
      </c>
      <c r="C446" s="7" t="s">
        <v>297</v>
      </c>
      <c r="D446" s="7">
        <v>26.3583</v>
      </c>
      <c r="E446" s="7">
        <v>28.411440970000001</v>
      </c>
      <c r="F446" s="7">
        <v>1.3178257816030319</v>
      </c>
      <c r="G446" s="7">
        <v>28.380861741693767</v>
      </c>
      <c r="H446" s="7">
        <v>1.0010774594719691</v>
      </c>
      <c r="I446" s="7">
        <v>25.793839018</v>
      </c>
      <c r="J446" s="7">
        <v>1.1964118997107833</v>
      </c>
      <c r="K446" s="7">
        <v>25.766077114157863</v>
      </c>
      <c r="L446" s="7">
        <v>1.0010774594719691</v>
      </c>
      <c r="M446" s="7" t="s">
        <v>290</v>
      </c>
      <c r="N446" s="7" t="s">
        <v>305</v>
      </c>
      <c r="O446" s="7" t="s">
        <v>421</v>
      </c>
    </row>
    <row r="447" spans="1:15" ht="15">
      <c r="A447" s="1">
        <v>439</v>
      </c>
      <c r="B447" s="6" t="s">
        <v>125</v>
      </c>
      <c r="C447" s="7" t="s">
        <v>298</v>
      </c>
      <c r="D447" s="7" t="s">
        <v>422</v>
      </c>
      <c r="E447" s="7">
        <v>28.375545144519727</v>
      </c>
      <c r="F447" s="7">
        <v>3.1559308650021287</v>
      </c>
      <c r="G447" s="7">
        <v>28.550507208688082</v>
      </c>
      <c r="H447" s="7">
        <v>0.9938718404233774</v>
      </c>
      <c r="I447" s="7">
        <v>25.757943192519726</v>
      </c>
      <c r="J447" s="7">
        <v>2.8648009236905949</v>
      </c>
      <c r="K447" s="7">
        <v>25.916765265778285</v>
      </c>
      <c r="L447" s="7">
        <v>0.9938718404233774</v>
      </c>
      <c r="M447" s="7" t="s">
        <v>290</v>
      </c>
      <c r="N447" s="7" t="s">
        <v>305</v>
      </c>
      <c r="O447" s="7" t="s">
        <v>421</v>
      </c>
    </row>
    <row r="448" spans="1:15" ht="15">
      <c r="A448" s="1">
        <v>440</v>
      </c>
      <c r="B448" s="6" t="s">
        <v>125</v>
      </c>
      <c r="C448" s="7" t="s">
        <v>299</v>
      </c>
      <c r="D448" s="7" t="s">
        <v>422</v>
      </c>
      <c r="E448" s="7">
        <v>28.483411577046077</v>
      </c>
      <c r="F448" s="7">
        <v>3.167927780020805</v>
      </c>
      <c r="G448" s="7">
        <v>28.659038739755911</v>
      </c>
      <c r="H448" s="7">
        <v>0.9938718404233774</v>
      </c>
      <c r="I448" s="7">
        <v>25.865809625046076</v>
      </c>
      <c r="J448" s="7">
        <v>2.8767978387092747</v>
      </c>
      <c r="K448" s="7">
        <v>26.025296796846114</v>
      </c>
      <c r="L448" s="7">
        <v>0.9938718404233774</v>
      </c>
      <c r="M448" s="7" t="s">
        <v>290</v>
      </c>
      <c r="N448" s="7" t="s">
        <v>305</v>
      </c>
      <c r="O448" s="7" t="s">
        <v>421</v>
      </c>
    </row>
    <row r="449" spans="1:15" ht="15">
      <c r="A449" s="1">
        <v>441</v>
      </c>
      <c r="B449" s="6" t="s">
        <v>125</v>
      </c>
      <c r="C449" s="7" t="s">
        <v>300</v>
      </c>
      <c r="D449" s="7" t="s">
        <v>422</v>
      </c>
      <c r="E449" s="7">
        <v>28.471987271943124</v>
      </c>
      <c r="F449" s="7">
        <v>3.1666571677065174</v>
      </c>
      <c r="G449" s="7">
        <v>28.647543993010611</v>
      </c>
      <c r="H449" s="7">
        <v>0.9938718404233774</v>
      </c>
      <c r="I449" s="7">
        <v>25.864213627100469</v>
      </c>
      <c r="J449" s="7">
        <v>2.876620331663998</v>
      </c>
      <c r="K449" s="7">
        <v>26.023690958064197</v>
      </c>
      <c r="L449" s="7">
        <v>0.9938718404233774</v>
      </c>
      <c r="M449" s="7" t="s">
        <v>290</v>
      </c>
      <c r="N449" s="7" t="s">
        <v>305</v>
      </c>
      <c r="O449" s="7" t="s">
        <v>421</v>
      </c>
    </row>
    <row r="450" spans="1:15" ht="15">
      <c r="A450" s="1">
        <v>442</v>
      </c>
      <c r="B450" s="6" t="s">
        <v>125</v>
      </c>
      <c r="C450" s="7" t="s">
        <v>301</v>
      </c>
      <c r="D450" s="7" t="s">
        <v>422</v>
      </c>
      <c r="E450" s="7">
        <v>28.124655378517442</v>
      </c>
      <c r="F450" s="7">
        <v>3.1280268810537257</v>
      </c>
      <c r="G450" s="7">
        <v>28.298070470068534</v>
      </c>
      <c r="H450" s="7">
        <v>0.9938718404233774</v>
      </c>
      <c r="I450" s="7">
        <v>25.516881733674783</v>
      </c>
      <c r="J450" s="7">
        <v>2.8379900450112063</v>
      </c>
      <c r="K450" s="7">
        <v>25.674217435122117</v>
      </c>
      <c r="L450" s="7">
        <v>0.9938718404233774</v>
      </c>
      <c r="M450" s="7" t="s">
        <v>290</v>
      </c>
      <c r="N450" s="7" t="s">
        <v>305</v>
      </c>
      <c r="O450" s="7" t="s">
        <v>421</v>
      </c>
    </row>
    <row r="451" spans="1:15" ht="15">
      <c r="A451" s="1">
        <v>443</v>
      </c>
      <c r="B451" s="6" t="s">
        <v>125</v>
      </c>
      <c r="C451" s="7" t="s">
        <v>302</v>
      </c>
      <c r="D451" s="7" t="s">
        <v>422</v>
      </c>
      <c r="E451" s="7">
        <v>28.034538335274231</v>
      </c>
      <c r="F451" s="7">
        <v>3.118004054821276</v>
      </c>
      <c r="G451" s="7">
        <v>28.207397770050367</v>
      </c>
      <c r="H451" s="7">
        <v>0.9938718404233774</v>
      </c>
      <c r="I451" s="7">
        <v>25.426764690431572</v>
      </c>
      <c r="J451" s="7">
        <v>2.8279672187787961</v>
      </c>
      <c r="K451" s="7">
        <v>25.583544735103953</v>
      </c>
      <c r="L451" s="7">
        <v>0.9938718404233774</v>
      </c>
      <c r="M451" s="7" t="s">
        <v>290</v>
      </c>
      <c r="N451" s="7" t="s">
        <v>305</v>
      </c>
      <c r="O451" s="7" t="s">
        <v>421</v>
      </c>
    </row>
    <row r="452" spans="1:15" ht="15">
      <c r="A452" s="1">
        <v>444</v>
      </c>
      <c r="B452" s="6" t="s">
        <v>125</v>
      </c>
      <c r="C452" s="7" t="s">
        <v>423</v>
      </c>
      <c r="D452" s="7" t="s">
        <v>422</v>
      </c>
      <c r="E452" s="7">
        <v>28.031230886667728</v>
      </c>
      <c r="F452" s="7">
        <v>3.1176362000686102</v>
      </c>
      <c r="G452" s="7">
        <v>28.2040699278961</v>
      </c>
      <c r="H452" s="7">
        <v>0.9938718404233774</v>
      </c>
      <c r="I452" s="7">
        <v>25.423457241825073</v>
      </c>
      <c r="J452" s="7">
        <v>2.827599364026089</v>
      </c>
      <c r="K452" s="7">
        <v>25.580216892949686</v>
      </c>
      <c r="L452" s="7">
        <v>0.9938718404233774</v>
      </c>
      <c r="M452" s="7" t="s">
        <v>290</v>
      </c>
      <c r="N452" s="7" t="s">
        <v>305</v>
      </c>
      <c r="O452" s="7" t="s">
        <v>421</v>
      </c>
    </row>
    <row r="453" spans="1:15" ht="15">
      <c r="A453" s="1">
        <v>445</v>
      </c>
      <c r="B453" s="6" t="s">
        <v>125</v>
      </c>
      <c r="C453" s="7" t="s">
        <v>424</v>
      </c>
      <c r="D453" s="7" t="s">
        <v>422</v>
      </c>
      <c r="E453" s="7">
        <v>28.114253148642678</v>
      </c>
      <c r="F453" s="7">
        <v>3.1268699440447758</v>
      </c>
      <c r="G453" s="7">
        <v>28.287604100611549</v>
      </c>
      <c r="H453" s="7">
        <v>0.9938718404233774</v>
      </c>
      <c r="I453" s="7">
        <v>25.506479503800016</v>
      </c>
      <c r="J453" s="7">
        <v>2.8368331080022808</v>
      </c>
      <c r="K453" s="7">
        <v>25.663751065665132</v>
      </c>
      <c r="L453" s="7">
        <v>0.9938718404233774</v>
      </c>
      <c r="M453" s="7" t="s">
        <v>290</v>
      </c>
      <c r="N453" s="7" t="s">
        <v>305</v>
      </c>
      <c r="O453" s="7" t="s">
        <v>421</v>
      </c>
    </row>
    <row r="454" spans="1:15" ht="15">
      <c r="A454" s="1">
        <v>446</v>
      </c>
      <c r="B454" s="6" t="s">
        <v>125</v>
      </c>
      <c r="C454" s="7" t="s">
        <v>425</v>
      </c>
      <c r="D454" s="7" t="s">
        <v>422</v>
      </c>
      <c r="E454" s="7">
        <v>28.189585179571569</v>
      </c>
      <c r="F454" s="7">
        <v>3.1352483797830453</v>
      </c>
      <c r="G454" s="7">
        <v>28.363400624735625</v>
      </c>
      <c r="H454" s="7">
        <v>0.9938718404233774</v>
      </c>
      <c r="I454" s="7">
        <v>25.581811534728907</v>
      </c>
      <c r="J454" s="7">
        <v>2.8452115437405596</v>
      </c>
      <c r="K454" s="7">
        <v>25.739547589789208</v>
      </c>
      <c r="L454" s="7">
        <v>0.9938718404233774</v>
      </c>
      <c r="M454" s="7" t="s">
        <v>290</v>
      </c>
      <c r="N454" s="7" t="s">
        <v>305</v>
      </c>
      <c r="O454" s="7" t="s">
        <v>421</v>
      </c>
    </row>
    <row r="455" spans="1:15" ht="15">
      <c r="A455" s="1">
        <v>447</v>
      </c>
      <c r="B455" s="6" t="s">
        <v>125</v>
      </c>
      <c r="C455" s="7" t="s">
        <v>426</v>
      </c>
      <c r="D455" s="7" t="s">
        <v>422</v>
      </c>
      <c r="E455" s="7">
        <v>28.356073815774977</v>
      </c>
      <c r="F455" s="7">
        <v>3.153765261943025</v>
      </c>
      <c r="G455" s="7">
        <v>28.530915820791975</v>
      </c>
      <c r="H455" s="7">
        <v>0.9938718404233774</v>
      </c>
      <c r="I455" s="7">
        <v>25.748300170932318</v>
      </c>
      <c r="J455" s="7">
        <v>2.8637284259005322</v>
      </c>
      <c r="K455" s="7">
        <v>25.907062785845561</v>
      </c>
      <c r="L455" s="7">
        <v>0.9938718404233774</v>
      </c>
      <c r="M455" s="7" t="s">
        <v>290</v>
      </c>
      <c r="N455" s="7" t="s">
        <v>305</v>
      </c>
      <c r="O455" s="7" t="s">
        <v>421</v>
      </c>
    </row>
    <row r="456" spans="1:15" ht="15">
      <c r="A456" s="1">
        <v>448</v>
      </c>
      <c r="B456" s="6" t="s">
        <v>125</v>
      </c>
      <c r="C456" s="7" t="s">
        <v>427</v>
      </c>
      <c r="D456" s="7" t="s">
        <v>422</v>
      </c>
      <c r="E456" s="7">
        <v>28.522562451978384</v>
      </c>
      <c r="F456" s="7">
        <v>3.172282144103018</v>
      </c>
      <c r="G456" s="7">
        <v>28.698431016848325</v>
      </c>
      <c r="H456" s="7">
        <v>0.9938718404233774</v>
      </c>
      <c r="I456" s="7">
        <v>25.914788807135725</v>
      </c>
      <c r="J456" s="7">
        <v>2.882245308060519</v>
      </c>
      <c r="K456" s="7">
        <v>26.074577981901911</v>
      </c>
      <c r="L456" s="7">
        <v>0.9938718404233774</v>
      </c>
      <c r="M456" s="7" t="s">
        <v>290</v>
      </c>
      <c r="N456" s="7" t="s">
        <v>305</v>
      </c>
      <c r="O456" s="7" t="s">
        <v>421</v>
      </c>
    </row>
    <row r="457" spans="1:15" ht="15">
      <c r="A457" s="1">
        <v>449</v>
      </c>
      <c r="B457" s="6" t="s">
        <v>428</v>
      </c>
      <c r="C457" s="7" t="s">
        <v>292</v>
      </c>
      <c r="D457" s="7">
        <v>10.621</v>
      </c>
      <c r="E457" s="7">
        <v>9.8879999999999999</v>
      </c>
      <c r="F457" s="7">
        <v>3.8772537961810047</v>
      </c>
      <c r="G457" s="7">
        <v>10.621</v>
      </c>
      <c r="H457" s="7">
        <v>0.93098578288296763</v>
      </c>
      <c r="I457" s="7">
        <v>9.8879999999999999</v>
      </c>
      <c r="J457" s="7">
        <v>3.8772537961810047</v>
      </c>
      <c r="K457" s="7">
        <v>10.621</v>
      </c>
      <c r="L457" s="7">
        <v>0.93098578288296763</v>
      </c>
      <c r="M457" s="7" t="s">
        <v>304</v>
      </c>
      <c r="N457" s="7" t="s">
        <v>305</v>
      </c>
      <c r="O457" s="7" t="s">
        <v>421</v>
      </c>
    </row>
    <row r="458" spans="1:15" ht="15">
      <c r="A458" s="1">
        <v>450</v>
      </c>
      <c r="B458" s="6" t="s">
        <v>428</v>
      </c>
      <c r="C458" s="7" t="s">
        <v>293</v>
      </c>
      <c r="D458" s="7">
        <v>10.679</v>
      </c>
      <c r="E458" s="7">
        <v>9.9429999999999996</v>
      </c>
      <c r="F458" s="7">
        <v>3.8958685809457192</v>
      </c>
      <c r="G458" s="7">
        <v>10.679</v>
      </c>
      <c r="H458" s="7">
        <v>0.93107968910946715</v>
      </c>
      <c r="I458" s="7">
        <v>9.9429999999999996</v>
      </c>
      <c r="J458" s="7">
        <v>3.8958685809457192</v>
      </c>
      <c r="K458" s="7">
        <v>10.679</v>
      </c>
      <c r="L458" s="7">
        <v>0.93107968910946715</v>
      </c>
      <c r="M458" s="7" t="s">
        <v>304</v>
      </c>
      <c r="N458" s="7" t="s">
        <v>305</v>
      </c>
      <c r="O458" s="7" t="s">
        <v>421</v>
      </c>
    </row>
    <row r="459" spans="1:15" ht="15">
      <c r="A459" s="1">
        <v>451</v>
      </c>
      <c r="B459" s="6" t="s">
        <v>428</v>
      </c>
      <c r="C459" s="7" t="s">
        <v>294</v>
      </c>
      <c r="D459" s="7">
        <v>10.71</v>
      </c>
      <c r="E459" s="7">
        <v>9.9329999999999998</v>
      </c>
      <c r="F459" s="7">
        <v>4.0135930390014689</v>
      </c>
      <c r="G459" s="7">
        <v>10.713235649546828</v>
      </c>
      <c r="H459" s="7">
        <v>0.92717086834733886</v>
      </c>
      <c r="I459" s="7">
        <v>9.9329999999999998</v>
      </c>
      <c r="J459" s="7">
        <v>4.0135930390014689</v>
      </c>
      <c r="K459" s="7">
        <v>10.713235649546828</v>
      </c>
      <c r="L459" s="7">
        <v>0.92717086834733886</v>
      </c>
      <c r="M459" s="7" t="s">
        <v>304</v>
      </c>
      <c r="N459" s="7" t="s">
        <v>305</v>
      </c>
      <c r="O459" s="7" t="s">
        <v>421</v>
      </c>
    </row>
    <row r="460" spans="1:15" ht="15">
      <c r="A460" s="1">
        <v>452</v>
      </c>
      <c r="B460" s="6" t="s">
        <v>428</v>
      </c>
      <c r="C460" s="7" t="s">
        <v>295</v>
      </c>
      <c r="D460" s="7">
        <v>10.707000000000001</v>
      </c>
      <c r="E460" s="7">
        <v>9.8989999999999991</v>
      </c>
      <c r="F460" s="7">
        <v>4.0803980198015033</v>
      </c>
      <c r="G460" s="7">
        <v>10.707000000000001</v>
      </c>
      <c r="H460" s="7">
        <v>0.92453535070514603</v>
      </c>
      <c r="I460" s="7">
        <v>9.8989999999999991</v>
      </c>
      <c r="J460" s="7">
        <v>4.0803980198015033</v>
      </c>
      <c r="K460" s="7">
        <v>10.707000000000001</v>
      </c>
      <c r="L460" s="7">
        <v>0.92453535070514603</v>
      </c>
      <c r="M460" s="7" t="s">
        <v>304</v>
      </c>
      <c r="N460" s="7" t="s">
        <v>305</v>
      </c>
      <c r="O460" s="7" t="s">
        <v>421</v>
      </c>
    </row>
    <row r="461" spans="1:15" ht="15">
      <c r="A461" s="1">
        <v>453</v>
      </c>
      <c r="B461" s="6" t="s">
        <v>428</v>
      </c>
      <c r="C461" s="7" t="s">
        <v>296</v>
      </c>
      <c r="D461" s="7">
        <v>10.787000000000001</v>
      </c>
      <c r="E461" s="7">
        <v>9.9060000000000006</v>
      </c>
      <c r="F461" s="7">
        <v>4.3654502689428911</v>
      </c>
      <c r="G461" s="7">
        <v>10.825247897882688</v>
      </c>
      <c r="H461" s="7">
        <v>0.91508297024195784</v>
      </c>
      <c r="I461" s="7">
        <v>9.9060000000000006</v>
      </c>
      <c r="J461" s="7">
        <v>4.3654502689428911</v>
      </c>
      <c r="K461" s="7">
        <v>10.825247897882688</v>
      </c>
      <c r="L461" s="7">
        <v>0.91508297024195784</v>
      </c>
      <c r="M461" s="7" t="s">
        <v>304</v>
      </c>
      <c r="N461" s="7" t="s">
        <v>305</v>
      </c>
      <c r="O461" s="7" t="s">
        <v>421</v>
      </c>
    </row>
    <row r="462" spans="1:15" ht="15">
      <c r="A462" s="1">
        <v>454</v>
      </c>
      <c r="B462" s="6" t="s">
        <v>428</v>
      </c>
      <c r="C462" s="7" t="s">
        <v>297</v>
      </c>
      <c r="D462" s="7">
        <v>10.787000000000001</v>
      </c>
      <c r="E462" s="7">
        <v>10.6433</v>
      </c>
      <c r="F462" s="7">
        <v>4.6903691547990949</v>
      </c>
      <c r="G462" s="7">
        <v>11.63096718670854</v>
      </c>
      <c r="H462" s="7">
        <v>0.91508297024195784</v>
      </c>
      <c r="I462" s="7">
        <v>10.6433</v>
      </c>
      <c r="J462" s="7">
        <v>4.6903691547990949</v>
      </c>
      <c r="K462" s="7">
        <v>11.63096718670854</v>
      </c>
      <c r="L462" s="7">
        <v>0.91508297024195784</v>
      </c>
      <c r="M462" s="7" t="s">
        <v>304</v>
      </c>
      <c r="N462" s="7" t="s">
        <v>305</v>
      </c>
      <c r="O462" s="7" t="s">
        <v>421</v>
      </c>
    </row>
    <row r="463" spans="1:15" ht="15">
      <c r="A463" s="1">
        <v>455</v>
      </c>
      <c r="B463" s="6" t="s">
        <v>428</v>
      </c>
      <c r="C463" s="7" t="s">
        <v>298</v>
      </c>
      <c r="D463" s="7" t="s">
        <v>422</v>
      </c>
      <c r="E463" s="7">
        <v>10.6433</v>
      </c>
      <c r="F463" s="7">
        <v>4.4050117665516426</v>
      </c>
      <c r="G463" s="7">
        <v>11.518852527637396</v>
      </c>
      <c r="H463" s="7">
        <v>0.92398960525480589</v>
      </c>
      <c r="I463" s="7">
        <v>10.6433</v>
      </c>
      <c r="J463" s="7">
        <v>4.4050117665516426</v>
      </c>
      <c r="K463" s="7">
        <v>11.518852527637396</v>
      </c>
      <c r="L463" s="7">
        <v>0.92398960525480589</v>
      </c>
      <c r="M463" s="7" t="s">
        <v>304</v>
      </c>
      <c r="N463" s="7" t="s">
        <v>305</v>
      </c>
      <c r="O463" s="7" t="s">
        <v>421</v>
      </c>
    </row>
    <row r="464" spans="1:15" ht="15">
      <c r="A464" s="1">
        <v>456</v>
      </c>
      <c r="B464" s="6" t="s">
        <v>428</v>
      </c>
      <c r="C464" s="7" t="s">
        <v>299</v>
      </c>
      <c r="D464" s="7" t="s">
        <v>422</v>
      </c>
      <c r="E464" s="7">
        <v>10.6433</v>
      </c>
      <c r="F464" s="7">
        <v>4.4050117665516426</v>
      </c>
      <c r="G464" s="7">
        <v>11.518852527637396</v>
      </c>
      <c r="H464" s="7">
        <v>0.92398960525480589</v>
      </c>
      <c r="I464" s="7">
        <v>10.6433</v>
      </c>
      <c r="J464" s="7">
        <v>4.4050117665516426</v>
      </c>
      <c r="K464" s="7">
        <v>11.518852527637396</v>
      </c>
      <c r="L464" s="7">
        <v>0.92398960525480589</v>
      </c>
      <c r="M464" s="7" t="s">
        <v>304</v>
      </c>
      <c r="N464" s="7" t="s">
        <v>305</v>
      </c>
      <c r="O464" s="7" t="s">
        <v>421</v>
      </c>
    </row>
    <row r="465" spans="1:15" ht="15">
      <c r="A465" s="1">
        <v>457</v>
      </c>
      <c r="B465" s="6" t="s">
        <v>428</v>
      </c>
      <c r="C465" s="7" t="s">
        <v>300</v>
      </c>
      <c r="D465" s="7" t="s">
        <v>422</v>
      </c>
      <c r="E465" s="7">
        <v>10.6433</v>
      </c>
      <c r="F465" s="7">
        <v>4.4050117665516426</v>
      </c>
      <c r="G465" s="7">
        <v>11.518852527637396</v>
      </c>
      <c r="H465" s="7">
        <v>0.92398960525480589</v>
      </c>
      <c r="I465" s="7">
        <v>10.6433</v>
      </c>
      <c r="J465" s="7">
        <v>4.4050117665516426</v>
      </c>
      <c r="K465" s="7">
        <v>11.518852527637396</v>
      </c>
      <c r="L465" s="7">
        <v>0.92398960525480589</v>
      </c>
      <c r="M465" s="7" t="s">
        <v>304</v>
      </c>
      <c r="N465" s="7" t="s">
        <v>305</v>
      </c>
      <c r="O465" s="7" t="s">
        <v>421</v>
      </c>
    </row>
    <row r="466" spans="1:15" ht="15">
      <c r="A466" s="1">
        <v>458</v>
      </c>
      <c r="B466" s="6" t="s">
        <v>428</v>
      </c>
      <c r="C466" s="7" t="s">
        <v>301</v>
      </c>
      <c r="D466" s="7" t="s">
        <v>422</v>
      </c>
      <c r="E466" s="7">
        <v>10.6433</v>
      </c>
      <c r="F466" s="7">
        <v>4.4050117665516426</v>
      </c>
      <c r="G466" s="7">
        <v>11.518852527637396</v>
      </c>
      <c r="H466" s="7">
        <v>0.92398960525480589</v>
      </c>
      <c r="I466" s="7">
        <v>10.6433</v>
      </c>
      <c r="J466" s="7">
        <v>4.4050117665516426</v>
      </c>
      <c r="K466" s="7">
        <v>11.518852527637396</v>
      </c>
      <c r="L466" s="7">
        <v>0.92398960525480589</v>
      </c>
      <c r="M466" s="7" t="s">
        <v>304</v>
      </c>
      <c r="N466" s="7" t="s">
        <v>305</v>
      </c>
      <c r="O466" s="7" t="s">
        <v>421</v>
      </c>
    </row>
    <row r="467" spans="1:15" ht="15">
      <c r="A467" s="1">
        <v>459</v>
      </c>
      <c r="B467" s="6" t="s">
        <v>428</v>
      </c>
      <c r="C467" s="7" t="s">
        <v>302</v>
      </c>
      <c r="D467" s="7" t="s">
        <v>422</v>
      </c>
      <c r="E467" s="7">
        <v>10.6433</v>
      </c>
      <c r="F467" s="7">
        <v>4.4050117665516426</v>
      </c>
      <c r="G467" s="7">
        <v>11.518852527637396</v>
      </c>
      <c r="H467" s="7">
        <v>0.92398960525480589</v>
      </c>
      <c r="I467" s="7">
        <v>10.6433</v>
      </c>
      <c r="J467" s="7">
        <v>4.4050117665516426</v>
      </c>
      <c r="K467" s="7">
        <v>11.518852527637396</v>
      </c>
      <c r="L467" s="7">
        <v>0.92398960525480589</v>
      </c>
      <c r="M467" s="7" t="s">
        <v>304</v>
      </c>
      <c r="N467" s="7" t="s">
        <v>305</v>
      </c>
      <c r="O467" s="7" t="s">
        <v>421</v>
      </c>
    </row>
    <row r="468" spans="1:15" ht="15">
      <c r="A468" s="1">
        <v>460</v>
      </c>
      <c r="B468" s="6" t="s">
        <v>428</v>
      </c>
      <c r="C468" s="7" t="s">
        <v>423</v>
      </c>
      <c r="D468" s="7" t="s">
        <v>422</v>
      </c>
      <c r="E468" s="7">
        <v>10.6433</v>
      </c>
      <c r="F468" s="7">
        <v>4.4050117665516426</v>
      </c>
      <c r="G468" s="7">
        <v>11.518852527637396</v>
      </c>
      <c r="H468" s="7">
        <v>0.92398960525480589</v>
      </c>
      <c r="I468" s="7">
        <v>10.6433</v>
      </c>
      <c r="J468" s="7">
        <v>4.4050117665516426</v>
      </c>
      <c r="K468" s="7">
        <v>11.518852527637396</v>
      </c>
      <c r="L468" s="7">
        <v>0.92398960525480589</v>
      </c>
      <c r="M468" s="7" t="s">
        <v>304</v>
      </c>
      <c r="N468" s="7" t="s">
        <v>305</v>
      </c>
      <c r="O468" s="7" t="s">
        <v>421</v>
      </c>
    </row>
    <row r="469" spans="1:15" ht="15">
      <c r="A469" s="1">
        <v>461</v>
      </c>
      <c r="B469" s="6" t="s">
        <v>428</v>
      </c>
      <c r="C469" s="7" t="s">
        <v>424</v>
      </c>
      <c r="D469" s="7" t="s">
        <v>422</v>
      </c>
      <c r="E469" s="7">
        <v>10.6433</v>
      </c>
      <c r="F469" s="7">
        <v>4.4050117665516426</v>
      </c>
      <c r="G469" s="7">
        <v>11.518852527637396</v>
      </c>
      <c r="H469" s="7">
        <v>0.92398960525480589</v>
      </c>
      <c r="I469" s="7">
        <v>10.6433</v>
      </c>
      <c r="J469" s="7">
        <v>4.4050117665516426</v>
      </c>
      <c r="K469" s="7">
        <v>11.518852527637396</v>
      </c>
      <c r="L469" s="7">
        <v>0.92398960525480589</v>
      </c>
      <c r="M469" s="7" t="s">
        <v>304</v>
      </c>
      <c r="N469" s="7" t="s">
        <v>305</v>
      </c>
      <c r="O469" s="7" t="s">
        <v>421</v>
      </c>
    </row>
    <row r="470" spans="1:15" ht="15">
      <c r="A470" s="1">
        <v>462</v>
      </c>
      <c r="B470" s="6" t="s">
        <v>428</v>
      </c>
      <c r="C470" s="7" t="s">
        <v>425</v>
      </c>
      <c r="D470" s="7" t="s">
        <v>422</v>
      </c>
      <c r="E470" s="7">
        <v>10.6433</v>
      </c>
      <c r="F470" s="7">
        <v>4.4050117665516426</v>
      </c>
      <c r="G470" s="7">
        <v>11.518852527637396</v>
      </c>
      <c r="H470" s="7">
        <v>0.92398960525480589</v>
      </c>
      <c r="I470" s="7">
        <v>10.6433</v>
      </c>
      <c r="J470" s="7">
        <v>4.4050117665516426</v>
      </c>
      <c r="K470" s="7">
        <v>11.518852527637396</v>
      </c>
      <c r="L470" s="7">
        <v>0.92398960525480589</v>
      </c>
      <c r="M470" s="7" t="s">
        <v>304</v>
      </c>
      <c r="N470" s="7" t="s">
        <v>305</v>
      </c>
      <c r="O470" s="7" t="s">
        <v>421</v>
      </c>
    </row>
    <row r="471" spans="1:15" ht="15">
      <c r="A471" s="1">
        <v>463</v>
      </c>
      <c r="B471" s="6" t="s">
        <v>428</v>
      </c>
      <c r="C471" s="7" t="s">
        <v>426</v>
      </c>
      <c r="D471" s="7" t="s">
        <v>422</v>
      </c>
      <c r="E471" s="7">
        <v>10.6433</v>
      </c>
      <c r="F471" s="7">
        <v>4.4050117665516426</v>
      </c>
      <c r="G471" s="7">
        <v>11.518852527637396</v>
      </c>
      <c r="H471" s="7">
        <v>0.92398960525480589</v>
      </c>
      <c r="I471" s="7">
        <v>10.6433</v>
      </c>
      <c r="J471" s="7">
        <v>4.4050117665516426</v>
      </c>
      <c r="K471" s="7">
        <v>11.518852527637396</v>
      </c>
      <c r="L471" s="7">
        <v>0.92398960525480589</v>
      </c>
      <c r="M471" s="7" t="s">
        <v>304</v>
      </c>
      <c r="N471" s="7" t="s">
        <v>305</v>
      </c>
      <c r="O471" s="7" t="s">
        <v>421</v>
      </c>
    </row>
    <row r="472" spans="1:15" ht="15">
      <c r="A472" s="1">
        <v>464</v>
      </c>
      <c r="B472" s="6" t="s">
        <v>428</v>
      </c>
      <c r="C472" s="7" t="s">
        <v>427</v>
      </c>
      <c r="D472" s="7" t="s">
        <v>422</v>
      </c>
      <c r="E472" s="7">
        <v>10.6433</v>
      </c>
      <c r="F472" s="7">
        <v>4.4050117665516426</v>
      </c>
      <c r="G472" s="7">
        <v>11.518852527637396</v>
      </c>
      <c r="H472" s="7">
        <v>0.92398960525480589</v>
      </c>
      <c r="I472" s="7">
        <v>10.6433</v>
      </c>
      <c r="J472" s="7">
        <v>4.4050117665516426</v>
      </c>
      <c r="K472" s="7">
        <v>11.518852527637396</v>
      </c>
      <c r="L472" s="7">
        <v>0.92398960525480589</v>
      </c>
      <c r="M472" s="7" t="s">
        <v>304</v>
      </c>
      <c r="N472" s="7" t="s">
        <v>305</v>
      </c>
      <c r="O472" s="7" t="s">
        <v>421</v>
      </c>
    </row>
    <row r="473" spans="1:15" ht="15">
      <c r="A473" s="1">
        <v>465</v>
      </c>
      <c r="B473" s="6" t="s">
        <v>239</v>
      </c>
      <c r="C473" s="7" t="s">
        <v>292</v>
      </c>
      <c r="D473" s="7">
        <v>3.597</v>
      </c>
      <c r="E473" s="7">
        <v>3.367</v>
      </c>
      <c r="F473" s="7">
        <v>1.2655907711420782</v>
      </c>
      <c r="G473" s="7">
        <v>3.597</v>
      </c>
      <c r="H473" s="7">
        <v>0.93605782596608289</v>
      </c>
      <c r="I473" s="7">
        <v>3.367</v>
      </c>
      <c r="J473" s="7">
        <v>1.2655907711420782</v>
      </c>
      <c r="K473" s="7">
        <v>3.597</v>
      </c>
      <c r="L473" s="7">
        <v>0.93605782596608289</v>
      </c>
      <c r="M473" s="7" t="s">
        <v>304</v>
      </c>
      <c r="N473" s="7" t="s">
        <v>305</v>
      </c>
      <c r="O473" s="7" t="s">
        <v>421</v>
      </c>
    </row>
    <row r="474" spans="1:15" ht="15">
      <c r="A474" s="1">
        <v>466</v>
      </c>
      <c r="B474" s="6" t="s">
        <v>239</v>
      </c>
      <c r="C474" s="7" t="s">
        <v>293</v>
      </c>
      <c r="D474" s="7">
        <v>4.359</v>
      </c>
      <c r="E474" s="7">
        <v>4.032</v>
      </c>
      <c r="F474" s="7">
        <v>1.6564591754703761</v>
      </c>
      <c r="G474" s="7">
        <v>4.359</v>
      </c>
      <c r="H474" s="7">
        <v>0.92498279421885754</v>
      </c>
      <c r="I474" s="7">
        <v>4.032</v>
      </c>
      <c r="J474" s="7">
        <v>1.6564591754703761</v>
      </c>
      <c r="K474" s="7">
        <v>4.359</v>
      </c>
      <c r="L474" s="7">
        <v>0.92498279421885754</v>
      </c>
      <c r="M474" s="7" t="s">
        <v>304</v>
      </c>
      <c r="N474" s="7" t="s">
        <v>305</v>
      </c>
      <c r="O474" s="7" t="s">
        <v>421</v>
      </c>
    </row>
    <row r="475" spans="1:15" ht="15">
      <c r="A475" s="1">
        <v>467</v>
      </c>
      <c r="B475" s="6" t="s">
        <v>239</v>
      </c>
      <c r="C475" s="7" t="s">
        <v>294</v>
      </c>
      <c r="D475" s="7">
        <v>2.2799999999999998</v>
      </c>
      <c r="E475" s="7">
        <v>2.173</v>
      </c>
      <c r="F475" s="7">
        <v>0.70061001405205048</v>
      </c>
      <c r="G475" s="7">
        <v>2.2831520737327189</v>
      </c>
      <c r="H475" s="7">
        <v>0.95175438596491235</v>
      </c>
      <c r="I475" s="7">
        <v>2.173</v>
      </c>
      <c r="J475" s="7">
        <v>0.70061001405205048</v>
      </c>
      <c r="K475" s="7">
        <v>2.2831520737327189</v>
      </c>
      <c r="L475" s="7">
        <v>0.95175438596491235</v>
      </c>
      <c r="M475" s="7" t="s">
        <v>304</v>
      </c>
      <c r="N475" s="7" t="s">
        <v>305</v>
      </c>
      <c r="O475" s="7" t="s">
        <v>421</v>
      </c>
    </row>
    <row r="476" spans="1:15" ht="15">
      <c r="A476" s="1">
        <v>468</v>
      </c>
      <c r="B476" s="6" t="s">
        <v>239</v>
      </c>
      <c r="C476" s="7" t="s">
        <v>295</v>
      </c>
      <c r="D476" s="7">
        <v>2.2829999999999999</v>
      </c>
      <c r="E476" s="7">
        <v>4.9866999999999999</v>
      </c>
      <c r="F476" s="7">
        <v>1.301527232879381</v>
      </c>
      <c r="G476" s="7">
        <v>5.1537510638297865</v>
      </c>
      <c r="H476" s="7">
        <v>0.96758650897941312</v>
      </c>
      <c r="I476" s="7">
        <v>4.9866999999999999</v>
      </c>
      <c r="J476" s="7">
        <v>1.301527232879381</v>
      </c>
      <c r="K476" s="7">
        <v>5.1537510638297865</v>
      </c>
      <c r="L476" s="7">
        <v>0.96758650897941312</v>
      </c>
      <c r="M476" s="7" t="s">
        <v>304</v>
      </c>
      <c r="N476" s="7" t="s">
        <v>305</v>
      </c>
      <c r="O476" s="7" t="s">
        <v>421</v>
      </c>
    </row>
    <row r="477" spans="1:15" ht="15">
      <c r="A477" s="1">
        <v>469</v>
      </c>
      <c r="B477" s="6" t="s">
        <v>239</v>
      </c>
      <c r="C477" s="7" t="s">
        <v>296</v>
      </c>
      <c r="D477" s="7">
        <v>5.5019999999999998</v>
      </c>
      <c r="E477" s="7">
        <v>5.5019999999999998</v>
      </c>
      <c r="F477" s="7">
        <v>0.10488565548654805</v>
      </c>
      <c r="G477" s="7">
        <v>5.5010001817190624</v>
      </c>
      <c r="H477" s="7">
        <v>1.000181752090149</v>
      </c>
      <c r="I477" s="7">
        <v>5.5019999999999998</v>
      </c>
      <c r="J477" s="7">
        <v>0.10488565548654805</v>
      </c>
      <c r="K477" s="7">
        <v>5.5010001817190624</v>
      </c>
      <c r="L477" s="7">
        <v>1.000181752090149</v>
      </c>
      <c r="M477" s="7" t="s">
        <v>304</v>
      </c>
      <c r="N477" s="7" t="s">
        <v>305</v>
      </c>
      <c r="O477" s="7" t="s">
        <v>421</v>
      </c>
    </row>
    <row r="478" spans="1:15" ht="15">
      <c r="A478" s="1">
        <v>470</v>
      </c>
      <c r="B478" s="6" t="s">
        <v>239</v>
      </c>
      <c r="C478" s="7" t="s">
        <v>297</v>
      </c>
      <c r="D478" s="7">
        <v>5.5467000000000004</v>
      </c>
      <c r="E478" s="7">
        <v>5.55</v>
      </c>
      <c r="F478" s="7">
        <v>0.19136120296445602</v>
      </c>
      <c r="G478" s="7">
        <v>5.5466999999999995</v>
      </c>
      <c r="H478" s="7">
        <v>1.0005949483476662</v>
      </c>
      <c r="I478" s="7">
        <v>5.55</v>
      </c>
      <c r="J478" s="7">
        <v>0.19136120296445602</v>
      </c>
      <c r="K478" s="7">
        <v>5.5466999999999995</v>
      </c>
      <c r="L478" s="7">
        <v>1.0005949483476662</v>
      </c>
      <c r="M478" s="7" t="s">
        <v>304</v>
      </c>
      <c r="N478" s="7" t="s">
        <v>305</v>
      </c>
      <c r="O478" s="7" t="s">
        <v>421</v>
      </c>
    </row>
    <row r="479" spans="1:15" ht="15">
      <c r="A479" s="1">
        <v>471</v>
      </c>
      <c r="B479" s="6" t="s">
        <v>239</v>
      </c>
      <c r="C479" s="7" t="s">
        <v>298</v>
      </c>
      <c r="D479" s="7" t="s">
        <v>422</v>
      </c>
      <c r="E479" s="7">
        <v>5.55</v>
      </c>
      <c r="F479" s="7">
        <v>1.541477698591607</v>
      </c>
      <c r="G479" s="7">
        <v>5.7600914485149692</v>
      </c>
      <c r="H479" s="7">
        <v>0.96352636926118007</v>
      </c>
      <c r="I479" s="7">
        <v>5.55</v>
      </c>
      <c r="J479" s="7">
        <v>1.541477698591607</v>
      </c>
      <c r="K479" s="7">
        <v>5.7600914485149692</v>
      </c>
      <c r="L479" s="7">
        <v>0.96352636926118007</v>
      </c>
      <c r="M479" s="7" t="s">
        <v>304</v>
      </c>
      <c r="N479" s="7" t="s">
        <v>305</v>
      </c>
      <c r="O479" s="7" t="s">
        <v>421</v>
      </c>
    </row>
    <row r="480" spans="1:15" ht="15">
      <c r="A480" s="1">
        <v>472</v>
      </c>
      <c r="B480" s="6" t="s">
        <v>239</v>
      </c>
      <c r="C480" s="7" t="s">
        <v>299</v>
      </c>
      <c r="D480" s="7" t="s">
        <v>422</v>
      </c>
      <c r="E480" s="7">
        <v>5.55</v>
      </c>
      <c r="F480" s="7">
        <v>1.541477698591607</v>
      </c>
      <c r="G480" s="7">
        <v>5.7600914485149692</v>
      </c>
      <c r="H480" s="7">
        <v>0.96352636926118007</v>
      </c>
      <c r="I480" s="7">
        <v>5.55</v>
      </c>
      <c r="J480" s="7">
        <v>1.541477698591607</v>
      </c>
      <c r="K480" s="7">
        <v>5.7600914485149692</v>
      </c>
      <c r="L480" s="7">
        <v>0.96352636926118007</v>
      </c>
      <c r="M480" s="7" t="s">
        <v>304</v>
      </c>
      <c r="N480" s="7" t="s">
        <v>305</v>
      </c>
      <c r="O480" s="7" t="s">
        <v>421</v>
      </c>
    </row>
    <row r="481" spans="1:15" ht="15">
      <c r="A481" s="1">
        <v>473</v>
      </c>
      <c r="B481" s="6" t="s">
        <v>239</v>
      </c>
      <c r="C481" s="7" t="s">
        <v>300</v>
      </c>
      <c r="D481" s="7" t="s">
        <v>422</v>
      </c>
      <c r="E481" s="7">
        <v>5.55</v>
      </c>
      <c r="F481" s="7">
        <v>1.541477698591607</v>
      </c>
      <c r="G481" s="7">
        <v>5.7600914485149692</v>
      </c>
      <c r="H481" s="7">
        <v>0.96352636926118007</v>
      </c>
      <c r="I481" s="7">
        <v>5.55</v>
      </c>
      <c r="J481" s="7">
        <v>1.541477698591607</v>
      </c>
      <c r="K481" s="7">
        <v>5.7600914485149692</v>
      </c>
      <c r="L481" s="7">
        <v>0.96352636926118007</v>
      </c>
      <c r="M481" s="7" t="s">
        <v>304</v>
      </c>
      <c r="N481" s="7" t="s">
        <v>305</v>
      </c>
      <c r="O481" s="7" t="s">
        <v>421</v>
      </c>
    </row>
    <row r="482" spans="1:15" ht="15">
      <c r="A482" s="1">
        <v>474</v>
      </c>
      <c r="B482" s="6" t="s">
        <v>239</v>
      </c>
      <c r="C482" s="7" t="s">
        <v>301</v>
      </c>
      <c r="D482" s="7" t="s">
        <v>422</v>
      </c>
      <c r="E482" s="7">
        <v>5.55</v>
      </c>
      <c r="F482" s="7">
        <v>1.541477698591607</v>
      </c>
      <c r="G482" s="7">
        <v>5.7600914485149692</v>
      </c>
      <c r="H482" s="7">
        <v>0.96352636926118007</v>
      </c>
      <c r="I482" s="7">
        <v>5.55</v>
      </c>
      <c r="J482" s="7">
        <v>1.541477698591607</v>
      </c>
      <c r="K482" s="7">
        <v>5.7600914485149692</v>
      </c>
      <c r="L482" s="7">
        <v>0.96352636926118007</v>
      </c>
      <c r="M482" s="7" t="s">
        <v>304</v>
      </c>
      <c r="N482" s="7" t="s">
        <v>305</v>
      </c>
      <c r="O482" s="7" t="s">
        <v>421</v>
      </c>
    </row>
    <row r="483" spans="1:15" ht="15">
      <c r="A483" s="1">
        <v>475</v>
      </c>
      <c r="B483" s="6" t="s">
        <v>239</v>
      </c>
      <c r="C483" s="7" t="s">
        <v>302</v>
      </c>
      <c r="D483" s="7" t="s">
        <v>422</v>
      </c>
      <c r="E483" s="7">
        <v>5.55</v>
      </c>
      <c r="F483" s="7">
        <v>1.541477698591607</v>
      </c>
      <c r="G483" s="7">
        <v>5.7600914485149692</v>
      </c>
      <c r="H483" s="7">
        <v>0.96352636926118007</v>
      </c>
      <c r="I483" s="7">
        <v>5.55</v>
      </c>
      <c r="J483" s="7">
        <v>1.541477698591607</v>
      </c>
      <c r="K483" s="7">
        <v>5.7600914485149692</v>
      </c>
      <c r="L483" s="7">
        <v>0.96352636926118007</v>
      </c>
      <c r="M483" s="7" t="s">
        <v>304</v>
      </c>
      <c r="N483" s="7" t="s">
        <v>305</v>
      </c>
      <c r="O483" s="7" t="s">
        <v>421</v>
      </c>
    </row>
    <row r="484" spans="1:15" ht="15">
      <c r="A484" s="1">
        <v>476</v>
      </c>
      <c r="B484" s="6" t="s">
        <v>239</v>
      </c>
      <c r="C484" s="7" t="s">
        <v>423</v>
      </c>
      <c r="D484" s="7" t="s">
        <v>422</v>
      </c>
      <c r="E484" s="7">
        <v>5.55</v>
      </c>
      <c r="F484" s="7">
        <v>1.541477698591607</v>
      </c>
      <c r="G484" s="7">
        <v>5.7600914485149692</v>
      </c>
      <c r="H484" s="7">
        <v>0.96352636926118007</v>
      </c>
      <c r="I484" s="7">
        <v>5.55</v>
      </c>
      <c r="J484" s="7">
        <v>1.541477698591607</v>
      </c>
      <c r="K484" s="7">
        <v>5.7600914485149692</v>
      </c>
      <c r="L484" s="7">
        <v>0.96352636926118007</v>
      </c>
      <c r="M484" s="7" t="s">
        <v>304</v>
      </c>
      <c r="N484" s="7" t="s">
        <v>305</v>
      </c>
      <c r="O484" s="7" t="s">
        <v>421</v>
      </c>
    </row>
    <row r="485" spans="1:15" ht="15">
      <c r="A485" s="1">
        <v>477</v>
      </c>
      <c r="B485" s="6" t="s">
        <v>239</v>
      </c>
      <c r="C485" s="7" t="s">
        <v>424</v>
      </c>
      <c r="D485" s="7" t="s">
        <v>422</v>
      </c>
      <c r="E485" s="7">
        <v>5.55</v>
      </c>
      <c r="F485" s="7">
        <v>1.541477698591607</v>
      </c>
      <c r="G485" s="7">
        <v>5.7600914485149692</v>
      </c>
      <c r="H485" s="7">
        <v>0.96352636926118007</v>
      </c>
      <c r="I485" s="7">
        <v>5.55</v>
      </c>
      <c r="J485" s="7">
        <v>1.541477698591607</v>
      </c>
      <c r="K485" s="7">
        <v>5.7600914485149692</v>
      </c>
      <c r="L485" s="7">
        <v>0.96352636926118007</v>
      </c>
      <c r="M485" s="7" t="s">
        <v>304</v>
      </c>
      <c r="N485" s="7" t="s">
        <v>305</v>
      </c>
      <c r="O485" s="7" t="s">
        <v>421</v>
      </c>
    </row>
    <row r="486" spans="1:15" ht="15">
      <c r="A486" s="1">
        <v>478</v>
      </c>
      <c r="B486" s="6" t="s">
        <v>239</v>
      </c>
      <c r="C486" s="7" t="s">
        <v>425</v>
      </c>
      <c r="D486" s="7" t="s">
        <v>422</v>
      </c>
      <c r="E486" s="7">
        <v>5.55</v>
      </c>
      <c r="F486" s="7">
        <v>1.541477698591607</v>
      </c>
      <c r="G486" s="7">
        <v>5.7600914485149692</v>
      </c>
      <c r="H486" s="7">
        <v>0.96352636926118007</v>
      </c>
      <c r="I486" s="7">
        <v>5.55</v>
      </c>
      <c r="J486" s="7">
        <v>1.541477698591607</v>
      </c>
      <c r="K486" s="7">
        <v>5.7600914485149692</v>
      </c>
      <c r="L486" s="7">
        <v>0.96352636926118007</v>
      </c>
      <c r="M486" s="7" t="s">
        <v>304</v>
      </c>
      <c r="N486" s="7" t="s">
        <v>305</v>
      </c>
      <c r="O486" s="7" t="s">
        <v>421</v>
      </c>
    </row>
    <row r="487" spans="1:15" ht="15">
      <c r="A487" s="1">
        <v>479</v>
      </c>
      <c r="B487" s="6" t="s">
        <v>239</v>
      </c>
      <c r="C487" s="7" t="s">
        <v>426</v>
      </c>
      <c r="D487" s="7" t="s">
        <v>422</v>
      </c>
      <c r="E487" s="7">
        <v>5.55</v>
      </c>
      <c r="F487" s="7">
        <v>1.541477698591607</v>
      </c>
      <c r="G487" s="7">
        <v>5.7600914485149692</v>
      </c>
      <c r="H487" s="7">
        <v>0.96352636926118007</v>
      </c>
      <c r="I487" s="7">
        <v>5.55</v>
      </c>
      <c r="J487" s="7">
        <v>1.541477698591607</v>
      </c>
      <c r="K487" s="7">
        <v>5.7600914485149692</v>
      </c>
      <c r="L487" s="7">
        <v>0.96352636926118007</v>
      </c>
      <c r="M487" s="7" t="s">
        <v>304</v>
      </c>
      <c r="N487" s="7" t="s">
        <v>305</v>
      </c>
      <c r="O487" s="7" t="s">
        <v>421</v>
      </c>
    </row>
    <row r="488" spans="1:15" ht="15">
      <c r="A488" s="1">
        <v>480</v>
      </c>
      <c r="B488" s="6" t="s">
        <v>239</v>
      </c>
      <c r="C488" s="7" t="s">
        <v>427</v>
      </c>
      <c r="D488" s="7" t="s">
        <v>422</v>
      </c>
      <c r="E488" s="7">
        <v>5.55</v>
      </c>
      <c r="F488" s="7">
        <v>1.541477698591607</v>
      </c>
      <c r="G488" s="7">
        <v>5.7600914485149692</v>
      </c>
      <c r="H488" s="7">
        <v>0.96352636926118007</v>
      </c>
      <c r="I488" s="7">
        <v>5.55</v>
      </c>
      <c r="J488" s="7">
        <v>1.541477698591607</v>
      </c>
      <c r="K488" s="7">
        <v>5.7600914485149692</v>
      </c>
      <c r="L488" s="7">
        <v>0.96352636926118007</v>
      </c>
      <c r="M488" s="7" t="s">
        <v>304</v>
      </c>
      <c r="N488" s="7" t="s">
        <v>305</v>
      </c>
      <c r="O488" s="7" t="s">
        <v>421</v>
      </c>
    </row>
    <row r="489" spans="1:15" ht="15">
      <c r="A489" s="1">
        <v>481</v>
      </c>
      <c r="B489" s="6" t="s">
        <v>127</v>
      </c>
      <c r="C489" s="7" t="s">
        <v>292</v>
      </c>
      <c r="D489" s="7">
        <v>30.094000000000001</v>
      </c>
      <c r="E489" s="7">
        <v>28.387</v>
      </c>
      <c r="F489" s="7">
        <v>8.3169089102541331</v>
      </c>
      <c r="G489" s="7">
        <v>29.580276246537398</v>
      </c>
      <c r="H489" s="7">
        <v>0.95965973283711037</v>
      </c>
      <c r="I489" s="7">
        <v>26.388000000000002</v>
      </c>
      <c r="J489" s="7">
        <v>7.7312358588010728</v>
      </c>
      <c r="K489" s="7">
        <v>27.497246260387815</v>
      </c>
      <c r="L489" s="7">
        <v>0.95965973283711037</v>
      </c>
      <c r="M489" s="7" t="s">
        <v>290</v>
      </c>
      <c r="N489" s="7" t="s">
        <v>305</v>
      </c>
      <c r="O489" s="7" t="s">
        <v>421</v>
      </c>
    </row>
    <row r="490" spans="1:15" ht="15">
      <c r="A490" s="1">
        <v>482</v>
      </c>
      <c r="B490" s="6" t="s">
        <v>127</v>
      </c>
      <c r="C490" s="7" t="s">
        <v>293</v>
      </c>
      <c r="D490" s="7">
        <v>23.838999999999999</v>
      </c>
      <c r="E490" s="7">
        <v>22.78</v>
      </c>
      <c r="F490" s="7">
        <v>6.4775481308133109</v>
      </c>
      <c r="G490" s="7">
        <v>23.683053641517663</v>
      </c>
      <c r="H490" s="7">
        <v>0.96186920592306724</v>
      </c>
      <c r="I490" s="7">
        <v>20.87</v>
      </c>
      <c r="J490" s="7">
        <v>5.9344350083438826</v>
      </c>
      <c r="K490" s="7">
        <v>21.697336676842564</v>
      </c>
      <c r="L490" s="7">
        <v>0.96186920592306724</v>
      </c>
      <c r="M490" s="7" t="s">
        <v>290</v>
      </c>
      <c r="N490" s="7" t="s">
        <v>305</v>
      </c>
      <c r="O490" s="7" t="s">
        <v>421</v>
      </c>
    </row>
    <row r="491" spans="1:15" ht="15">
      <c r="A491" s="1">
        <v>483</v>
      </c>
      <c r="B491" s="6" t="s">
        <v>127</v>
      </c>
      <c r="C491" s="7" t="s">
        <v>294</v>
      </c>
      <c r="D491" s="7">
        <v>25.12</v>
      </c>
      <c r="E491" s="7">
        <v>25.91214247078787</v>
      </c>
      <c r="F491" s="7">
        <v>6.6123693830081862</v>
      </c>
      <c r="G491" s="7">
        <v>26.742523371659463</v>
      </c>
      <c r="H491" s="7">
        <v>0.96894904458598718</v>
      </c>
      <c r="I491" s="7">
        <v>23.65543799749539</v>
      </c>
      <c r="J491" s="7">
        <v>6.0364940541920049</v>
      </c>
      <c r="K491" s="7">
        <v>24.413500513438137</v>
      </c>
      <c r="L491" s="7">
        <v>0.96894904458598718</v>
      </c>
      <c r="M491" s="7" t="s">
        <v>290</v>
      </c>
      <c r="N491" s="7" t="s">
        <v>305</v>
      </c>
      <c r="O491" s="7" t="s">
        <v>421</v>
      </c>
    </row>
    <row r="492" spans="1:15" ht="15">
      <c r="A492" s="1">
        <v>484</v>
      </c>
      <c r="B492" s="6" t="s">
        <v>127</v>
      </c>
      <c r="C492" s="7" t="s">
        <v>295</v>
      </c>
      <c r="D492" s="7">
        <v>26.83</v>
      </c>
      <c r="E492" s="7">
        <v>25.512</v>
      </c>
      <c r="F492" s="7">
        <v>7.1293716264819817</v>
      </c>
      <c r="G492" s="7">
        <v>26.489433436532508</v>
      </c>
      <c r="H492" s="7">
        <v>0.96310100633619089</v>
      </c>
      <c r="I492" s="7">
        <v>23.368600000000001</v>
      </c>
      <c r="J492" s="7">
        <v>6.5303948647933074</v>
      </c>
      <c r="K492" s="7">
        <v>24.263914009287927</v>
      </c>
      <c r="L492" s="7">
        <v>0.96310100633619089</v>
      </c>
      <c r="M492" s="7" t="s">
        <v>290</v>
      </c>
      <c r="N492" s="7" t="s">
        <v>305</v>
      </c>
      <c r="O492" s="7" t="s">
        <v>421</v>
      </c>
    </row>
    <row r="493" spans="1:15" ht="15">
      <c r="A493" s="1">
        <v>485</v>
      </c>
      <c r="B493" s="6" t="s">
        <v>127</v>
      </c>
      <c r="C493" s="7" t="s">
        <v>296</v>
      </c>
      <c r="D493" s="7">
        <v>25.521999999999998</v>
      </c>
      <c r="E493" s="7">
        <v>25.783000000000001</v>
      </c>
      <c r="F493" s="7">
        <v>6.7495960493949525</v>
      </c>
      <c r="G493" s="7">
        <v>26.651831753746457</v>
      </c>
      <c r="H493" s="7">
        <v>0.96740067392837559</v>
      </c>
      <c r="I493" s="7">
        <v>23.7361</v>
      </c>
      <c r="J493" s="7">
        <v>6.2137488573107609</v>
      </c>
      <c r="K493" s="7">
        <v>24.535955617658971</v>
      </c>
      <c r="L493" s="7">
        <v>0.96740067392837559</v>
      </c>
      <c r="M493" s="7" t="s">
        <v>290</v>
      </c>
      <c r="N493" s="7" t="s">
        <v>305</v>
      </c>
      <c r="O493" s="7" t="s">
        <v>421</v>
      </c>
    </row>
    <row r="494" spans="1:15" ht="15">
      <c r="A494" s="1">
        <v>486</v>
      </c>
      <c r="B494" s="6" t="s">
        <v>127</v>
      </c>
      <c r="C494" s="7" t="s">
        <v>297</v>
      </c>
      <c r="D494" s="7">
        <v>21.1083</v>
      </c>
      <c r="E494" s="7">
        <v>23.124717604000001</v>
      </c>
      <c r="F494" s="7">
        <v>4.5079688416763171</v>
      </c>
      <c r="G494" s="7">
        <v>23.560015860399417</v>
      </c>
      <c r="H494" s="7">
        <v>0.98152385554497512</v>
      </c>
      <c r="I494" s="7">
        <v>21.075466196000001</v>
      </c>
      <c r="J494" s="7">
        <v>4.1084845472420763</v>
      </c>
      <c r="K494" s="7">
        <v>21.472189470421167</v>
      </c>
      <c r="L494" s="7">
        <v>0.98152385554497512</v>
      </c>
      <c r="M494" s="7" t="s">
        <v>290</v>
      </c>
      <c r="N494" s="7" t="s">
        <v>305</v>
      </c>
      <c r="O494" s="7" t="s">
        <v>421</v>
      </c>
    </row>
    <row r="495" spans="1:15" ht="15">
      <c r="A495" s="1">
        <v>487</v>
      </c>
      <c r="B495" s="6" t="s">
        <v>127</v>
      </c>
      <c r="C495" s="7" t="s">
        <v>298</v>
      </c>
      <c r="D495" s="7" t="s">
        <v>422</v>
      </c>
      <c r="E495" s="7">
        <v>27.48083190819813</v>
      </c>
      <c r="F495" s="7">
        <v>7.230714485414202</v>
      </c>
      <c r="G495" s="7">
        <v>28.416181206070235</v>
      </c>
      <c r="H495" s="7">
        <v>0.96708391985928444</v>
      </c>
      <c r="I495" s="7">
        <v>25.43158050019813</v>
      </c>
      <c r="J495" s="7">
        <v>6.6915185873576828</v>
      </c>
      <c r="K495" s="7">
        <v>26.297180604449046</v>
      </c>
      <c r="L495" s="7">
        <v>0.96708391985928444</v>
      </c>
      <c r="M495" s="7" t="s">
        <v>290</v>
      </c>
      <c r="N495" s="7" t="s">
        <v>305</v>
      </c>
      <c r="O495" s="7" t="s">
        <v>421</v>
      </c>
    </row>
    <row r="496" spans="1:15" ht="15">
      <c r="A496" s="1">
        <v>488</v>
      </c>
      <c r="B496" s="6" t="s">
        <v>127</v>
      </c>
      <c r="C496" s="7" t="s">
        <v>299</v>
      </c>
      <c r="D496" s="7" t="s">
        <v>422</v>
      </c>
      <c r="E496" s="7">
        <v>27.916915885621695</v>
      </c>
      <c r="F496" s="7">
        <v>7.3454562349706567</v>
      </c>
      <c r="G496" s="7">
        <v>28.867107923461024</v>
      </c>
      <c r="H496" s="7">
        <v>0.96708391985928444</v>
      </c>
      <c r="I496" s="7">
        <v>25.867664477621695</v>
      </c>
      <c r="J496" s="7">
        <v>6.8062603369141375</v>
      </c>
      <c r="K496" s="7">
        <v>26.748107321839836</v>
      </c>
      <c r="L496" s="7">
        <v>0.96708391985928444</v>
      </c>
      <c r="M496" s="7" t="s">
        <v>290</v>
      </c>
      <c r="N496" s="7" t="s">
        <v>305</v>
      </c>
      <c r="O496" s="7" t="s">
        <v>421</v>
      </c>
    </row>
    <row r="497" spans="1:15" ht="15">
      <c r="A497" s="1">
        <v>489</v>
      </c>
      <c r="B497" s="6" t="s">
        <v>127</v>
      </c>
      <c r="C497" s="7" t="s">
        <v>300</v>
      </c>
      <c r="D497" s="7" t="s">
        <v>422</v>
      </c>
      <c r="E497" s="7">
        <v>27.780096359600826</v>
      </c>
      <c r="F497" s="7">
        <v>7.3094564904217476</v>
      </c>
      <c r="G497" s="7">
        <v>28.725631549786257</v>
      </c>
      <c r="H497" s="7">
        <v>0.96708391985928444</v>
      </c>
      <c r="I497" s="7">
        <v>25.730844951600826</v>
      </c>
      <c r="J497" s="7">
        <v>6.7702605923652275</v>
      </c>
      <c r="K497" s="7">
        <v>26.606630948165069</v>
      </c>
      <c r="L497" s="7">
        <v>0.96708391985928444</v>
      </c>
      <c r="M497" s="7" t="s">
        <v>290</v>
      </c>
      <c r="N497" s="7" t="s">
        <v>305</v>
      </c>
      <c r="O497" s="7" t="s">
        <v>421</v>
      </c>
    </row>
    <row r="498" spans="1:15" ht="15">
      <c r="A498" s="1">
        <v>490</v>
      </c>
      <c r="B498" s="6" t="s">
        <v>127</v>
      </c>
      <c r="C498" s="7" t="s">
        <v>301</v>
      </c>
      <c r="D498" s="7" t="s">
        <v>422</v>
      </c>
      <c r="E498" s="7">
        <v>27.536835339346112</v>
      </c>
      <c r="F498" s="7">
        <v>7.2454500226129035</v>
      </c>
      <c r="G498" s="7">
        <v>28.474090793850507</v>
      </c>
      <c r="H498" s="7">
        <v>0.96708391985928444</v>
      </c>
      <c r="I498" s="7">
        <v>25.487583931346112</v>
      </c>
      <c r="J498" s="7">
        <v>6.7062541245563843</v>
      </c>
      <c r="K498" s="7">
        <v>26.355090192229319</v>
      </c>
      <c r="L498" s="7">
        <v>0.96708391985928444</v>
      </c>
      <c r="M498" s="7" t="s">
        <v>290</v>
      </c>
      <c r="N498" s="7" t="s">
        <v>305</v>
      </c>
      <c r="O498" s="7" t="s">
        <v>421</v>
      </c>
    </row>
    <row r="499" spans="1:15" ht="15">
      <c r="A499" s="1">
        <v>491</v>
      </c>
      <c r="B499" s="6" t="s">
        <v>127</v>
      </c>
      <c r="C499" s="7" t="s">
        <v>302</v>
      </c>
      <c r="D499" s="7" t="s">
        <v>422</v>
      </c>
      <c r="E499" s="7">
        <v>27.424405791428441</v>
      </c>
      <c r="F499" s="7">
        <v>7.2158677318208078</v>
      </c>
      <c r="G499" s="7">
        <v>28.357834545960426</v>
      </c>
      <c r="H499" s="7">
        <v>0.96708391985928444</v>
      </c>
      <c r="I499" s="7">
        <v>25.375154383428438</v>
      </c>
      <c r="J499" s="7">
        <v>6.6766718337642947</v>
      </c>
      <c r="K499" s="7">
        <v>26.238833944339238</v>
      </c>
      <c r="L499" s="7">
        <v>0.96708391985928444</v>
      </c>
      <c r="M499" s="7" t="s">
        <v>290</v>
      </c>
      <c r="N499" s="7" t="s">
        <v>305</v>
      </c>
      <c r="O499" s="7" t="s">
        <v>421</v>
      </c>
    </row>
    <row r="500" spans="1:15" ht="15">
      <c r="A500" s="1">
        <v>492</v>
      </c>
      <c r="B500" s="6" t="s">
        <v>127</v>
      </c>
      <c r="C500" s="7" t="s">
        <v>423</v>
      </c>
      <c r="D500" s="7" t="s">
        <v>422</v>
      </c>
      <c r="E500" s="7">
        <v>27.369554153846696</v>
      </c>
      <c r="F500" s="7">
        <v>7.2014352527846626</v>
      </c>
      <c r="G500" s="7">
        <v>28.301115954682718</v>
      </c>
      <c r="H500" s="7">
        <v>0.96708391985928444</v>
      </c>
      <c r="I500" s="7">
        <v>25.320302745846696</v>
      </c>
      <c r="J500" s="7">
        <v>6.6622393547281442</v>
      </c>
      <c r="K500" s="7">
        <v>26.18211535306153</v>
      </c>
      <c r="L500" s="7">
        <v>0.96708391985928444</v>
      </c>
      <c r="M500" s="7" t="s">
        <v>290</v>
      </c>
      <c r="N500" s="7" t="s">
        <v>305</v>
      </c>
      <c r="O500" s="7" t="s">
        <v>421</v>
      </c>
    </row>
    <row r="501" spans="1:15" ht="15">
      <c r="A501" s="1">
        <v>493</v>
      </c>
      <c r="B501" s="6" t="s">
        <v>127</v>
      </c>
      <c r="C501" s="7" t="s">
        <v>424</v>
      </c>
      <c r="D501" s="7" t="s">
        <v>422</v>
      </c>
      <c r="E501" s="7">
        <v>27.372329818187151</v>
      </c>
      <c r="F501" s="7">
        <v>7.2021655813431327</v>
      </c>
      <c r="G501" s="7">
        <v>28.303986092716713</v>
      </c>
      <c r="H501" s="7">
        <v>0.96708391985928444</v>
      </c>
      <c r="I501" s="7">
        <v>25.343345469405119</v>
      </c>
      <c r="J501" s="7">
        <v>6.6683023209285039</v>
      </c>
      <c r="K501" s="7">
        <v>26.205942368572007</v>
      </c>
      <c r="L501" s="7">
        <v>0.96708391985928444</v>
      </c>
      <c r="M501" s="7" t="s">
        <v>290</v>
      </c>
      <c r="N501" s="7" t="s">
        <v>305</v>
      </c>
      <c r="O501" s="7" t="s">
        <v>421</v>
      </c>
    </row>
    <row r="502" spans="1:15" ht="15">
      <c r="A502" s="1">
        <v>494</v>
      </c>
      <c r="B502" s="6" t="s">
        <v>127</v>
      </c>
      <c r="C502" s="7" t="s">
        <v>425</v>
      </c>
      <c r="D502" s="7" t="s">
        <v>422</v>
      </c>
      <c r="E502" s="7">
        <v>27.399890085464513</v>
      </c>
      <c r="F502" s="7">
        <v>7.2094171967414669</v>
      </c>
      <c r="G502" s="7">
        <v>28.332484412988002</v>
      </c>
      <c r="H502" s="7">
        <v>0.96708391985928444</v>
      </c>
      <c r="I502" s="7">
        <v>25.392099167992551</v>
      </c>
      <c r="J502" s="7">
        <v>6.6811303195775817</v>
      </c>
      <c r="K502" s="7">
        <v>26.256355468806916</v>
      </c>
      <c r="L502" s="7">
        <v>0.96708391985928444</v>
      </c>
      <c r="M502" s="7" t="s">
        <v>290</v>
      </c>
      <c r="N502" s="7" t="s">
        <v>305</v>
      </c>
      <c r="O502" s="7" t="s">
        <v>421</v>
      </c>
    </row>
    <row r="503" spans="1:15" ht="15">
      <c r="A503" s="1">
        <v>495</v>
      </c>
      <c r="B503" s="6" t="s">
        <v>127</v>
      </c>
      <c r="C503" s="7" t="s">
        <v>426</v>
      </c>
      <c r="D503" s="7" t="s">
        <v>422</v>
      </c>
      <c r="E503" s="7">
        <v>27.497432227950899</v>
      </c>
      <c r="F503" s="7">
        <v>7.2350823361728658</v>
      </c>
      <c r="G503" s="7">
        <v>28.433346541375556</v>
      </c>
      <c r="H503" s="7">
        <v>0.96708391985928444</v>
      </c>
      <c r="I503" s="7">
        <v>25.489641310478937</v>
      </c>
      <c r="J503" s="7">
        <v>6.7067954590089744</v>
      </c>
      <c r="K503" s="7">
        <v>26.35721759719447</v>
      </c>
      <c r="L503" s="7">
        <v>0.96708391985928444</v>
      </c>
      <c r="M503" s="7" t="s">
        <v>290</v>
      </c>
      <c r="N503" s="7" t="s">
        <v>305</v>
      </c>
      <c r="O503" s="7" t="s">
        <v>421</v>
      </c>
    </row>
    <row r="504" spans="1:15" ht="15">
      <c r="A504" s="1">
        <v>496</v>
      </c>
      <c r="B504" s="6" t="s">
        <v>127</v>
      </c>
      <c r="C504" s="7" t="s">
        <v>427</v>
      </c>
      <c r="D504" s="7" t="s">
        <v>422</v>
      </c>
      <c r="E504" s="7">
        <v>27.594974370437289</v>
      </c>
      <c r="F504" s="7">
        <v>7.2607474756042398</v>
      </c>
      <c r="G504" s="7">
        <v>28.53420866976311</v>
      </c>
      <c r="H504" s="7">
        <v>0.96708391985928444</v>
      </c>
      <c r="I504" s="7">
        <v>25.587183452965323</v>
      </c>
      <c r="J504" s="7">
        <v>6.732460598440376</v>
      </c>
      <c r="K504" s="7">
        <v>26.458079725582024</v>
      </c>
      <c r="L504" s="7">
        <v>0.96708391985928444</v>
      </c>
      <c r="M504" s="7" t="s">
        <v>290</v>
      </c>
      <c r="N504" s="7" t="s">
        <v>305</v>
      </c>
      <c r="O504" s="7" t="s">
        <v>421</v>
      </c>
    </row>
    <row r="505" spans="1:15" ht="15">
      <c r="A505" s="1">
        <v>497</v>
      </c>
      <c r="B505" s="6" t="s">
        <v>253</v>
      </c>
      <c r="C505" s="7" t="s">
        <v>292</v>
      </c>
      <c r="D505" s="7" t="s">
        <v>422</v>
      </c>
      <c r="E505" s="7" t="s">
        <v>422</v>
      </c>
      <c r="F505" s="7" t="s">
        <v>422</v>
      </c>
      <c r="G505" s="7" t="s">
        <v>422</v>
      </c>
      <c r="H505" s="7" t="s">
        <v>422</v>
      </c>
      <c r="I505" s="7" t="s">
        <v>422</v>
      </c>
      <c r="J505" s="7" t="s">
        <v>422</v>
      </c>
      <c r="K505" s="7" t="s">
        <v>422</v>
      </c>
      <c r="L505" s="7" t="s">
        <v>422</v>
      </c>
      <c r="M505" s="7" t="s">
        <v>304</v>
      </c>
      <c r="N505" s="7" t="s">
        <v>305</v>
      </c>
      <c r="O505" s="7" t="s">
        <v>421</v>
      </c>
    </row>
    <row r="506" spans="1:15" ht="15">
      <c r="A506" s="1">
        <v>498</v>
      </c>
      <c r="B506" s="6" t="s">
        <v>253</v>
      </c>
      <c r="C506" s="7" t="s">
        <v>293</v>
      </c>
      <c r="D506" s="7">
        <v>10.888999999999999</v>
      </c>
      <c r="E506" s="7">
        <v>10.737</v>
      </c>
      <c r="F506" s="7">
        <v>1.8130504681337449</v>
      </c>
      <c r="G506" s="7">
        <v>10.888999999999999</v>
      </c>
      <c r="H506" s="7">
        <v>0.98604095876572695</v>
      </c>
      <c r="I506" s="7">
        <v>10.737</v>
      </c>
      <c r="J506" s="7">
        <v>1.8130504681337449</v>
      </c>
      <c r="K506" s="7">
        <v>10.888999999999999</v>
      </c>
      <c r="L506" s="7">
        <v>0.98604095876572695</v>
      </c>
      <c r="M506" s="7" t="s">
        <v>304</v>
      </c>
      <c r="N506" s="7" t="s">
        <v>305</v>
      </c>
      <c r="O506" s="7" t="s">
        <v>421</v>
      </c>
    </row>
    <row r="507" spans="1:15" ht="15">
      <c r="A507" s="1">
        <v>499</v>
      </c>
      <c r="B507" s="6" t="s">
        <v>253</v>
      </c>
      <c r="C507" s="7" t="s">
        <v>294</v>
      </c>
      <c r="D507" s="7">
        <v>8.8800000000000008</v>
      </c>
      <c r="E507" s="7">
        <v>8.6489999999999991</v>
      </c>
      <c r="F507" s="7">
        <v>2.0077270289240858</v>
      </c>
      <c r="G507" s="7">
        <v>8.8789734104046243</v>
      </c>
      <c r="H507" s="7">
        <v>0.97409909909909909</v>
      </c>
      <c r="I507" s="7">
        <v>8.6489999999999991</v>
      </c>
      <c r="J507" s="7">
        <v>2.0077270289240858</v>
      </c>
      <c r="K507" s="7">
        <v>8.8789734104046243</v>
      </c>
      <c r="L507" s="7">
        <v>0.97409909909909909</v>
      </c>
      <c r="M507" s="7" t="s">
        <v>304</v>
      </c>
      <c r="N507" s="7" t="s">
        <v>305</v>
      </c>
      <c r="O507" s="7" t="s">
        <v>421</v>
      </c>
    </row>
    <row r="508" spans="1:15" ht="15">
      <c r="A508" s="1">
        <v>500</v>
      </c>
      <c r="B508" s="6" t="s">
        <v>253</v>
      </c>
      <c r="C508" s="7" t="s">
        <v>295</v>
      </c>
      <c r="D508" s="7">
        <v>9.7089999999999996</v>
      </c>
      <c r="E508" s="7">
        <v>9.5890000000000004</v>
      </c>
      <c r="F508" s="7">
        <v>1.5217621364720517</v>
      </c>
      <c r="G508" s="7">
        <v>9.7089999999999996</v>
      </c>
      <c r="H508" s="7">
        <v>0.98764033371098991</v>
      </c>
      <c r="I508" s="7">
        <v>9.5890000000000004</v>
      </c>
      <c r="J508" s="7">
        <v>1.5217621364720517</v>
      </c>
      <c r="K508" s="7">
        <v>9.7089999999999996</v>
      </c>
      <c r="L508" s="7">
        <v>0.98764033371098991</v>
      </c>
      <c r="M508" s="7" t="s">
        <v>304</v>
      </c>
      <c r="N508" s="7" t="s">
        <v>305</v>
      </c>
      <c r="O508" s="7" t="s">
        <v>421</v>
      </c>
    </row>
    <row r="509" spans="1:15" ht="15">
      <c r="A509" s="1">
        <v>501</v>
      </c>
      <c r="B509" s="6" t="s">
        <v>253</v>
      </c>
      <c r="C509" s="7" t="s">
        <v>296</v>
      </c>
      <c r="D509" s="7">
        <v>10.595000000000001</v>
      </c>
      <c r="E509" s="7">
        <v>10.06</v>
      </c>
      <c r="F509" s="7">
        <v>3.400805705753422</v>
      </c>
      <c r="G509" s="7">
        <v>10.619278668924977</v>
      </c>
      <c r="H509" s="7">
        <v>0.94733364794714492</v>
      </c>
      <c r="I509" s="7">
        <v>10.06</v>
      </c>
      <c r="J509" s="7">
        <v>3.400805705753422</v>
      </c>
      <c r="K509" s="7">
        <v>10.619278668924977</v>
      </c>
      <c r="L509" s="7">
        <v>0.94733364794714492</v>
      </c>
      <c r="M509" s="7" t="s">
        <v>304</v>
      </c>
      <c r="N509" s="7" t="s">
        <v>305</v>
      </c>
      <c r="O509" s="7" t="s">
        <v>421</v>
      </c>
    </row>
    <row r="510" spans="1:15" ht="15">
      <c r="A510" s="1">
        <v>502</v>
      </c>
      <c r="B510" s="6" t="s">
        <v>253</v>
      </c>
      <c r="C510" s="7" t="s">
        <v>297</v>
      </c>
      <c r="D510" s="7">
        <v>12.225199999999999</v>
      </c>
      <c r="E510" s="7">
        <v>12.0442</v>
      </c>
      <c r="F510" s="7">
        <v>2.095891552537954</v>
      </c>
      <c r="G510" s="7">
        <v>12.225199999999999</v>
      </c>
      <c r="H510" s="7">
        <v>0.9851945162451331</v>
      </c>
      <c r="I510" s="7">
        <v>12.0442</v>
      </c>
      <c r="J510" s="7">
        <v>2.095891552537954</v>
      </c>
      <c r="K510" s="7">
        <v>12.225199999999999</v>
      </c>
      <c r="L510" s="7">
        <v>0.9851945162451331</v>
      </c>
      <c r="M510" s="7" t="s">
        <v>304</v>
      </c>
      <c r="N510" s="7" t="s">
        <v>305</v>
      </c>
      <c r="O510" s="7" t="s">
        <v>421</v>
      </c>
    </row>
    <row r="511" spans="1:15" ht="15">
      <c r="A511" s="1">
        <v>503</v>
      </c>
      <c r="B511" s="6" t="s">
        <v>253</v>
      </c>
      <c r="C511" s="7" t="s">
        <v>298</v>
      </c>
      <c r="D511" s="7" t="s">
        <v>422</v>
      </c>
      <c r="E511" s="7">
        <v>12.0442</v>
      </c>
      <c r="F511" s="7">
        <v>3.958737099595266</v>
      </c>
      <c r="G511" s="7">
        <v>12.678105263157896</v>
      </c>
      <c r="H511" s="7">
        <v>0.95</v>
      </c>
      <c r="I511" s="7">
        <v>12.0442</v>
      </c>
      <c r="J511" s="7">
        <v>3.958737099595266</v>
      </c>
      <c r="K511" s="7">
        <v>12.678105263157896</v>
      </c>
      <c r="L511" s="7">
        <v>0.95</v>
      </c>
      <c r="M511" s="7" t="s">
        <v>304</v>
      </c>
      <c r="N511" s="7" t="s">
        <v>305</v>
      </c>
      <c r="O511" s="7" t="s">
        <v>421</v>
      </c>
    </row>
    <row r="512" spans="1:15" ht="15">
      <c r="A512" s="1">
        <v>504</v>
      </c>
      <c r="B512" s="6" t="s">
        <v>253</v>
      </c>
      <c r="C512" s="7" t="s">
        <v>299</v>
      </c>
      <c r="D512" s="7" t="s">
        <v>422</v>
      </c>
      <c r="E512" s="7">
        <v>12.0442</v>
      </c>
      <c r="F512" s="7">
        <v>3.958737099595266</v>
      </c>
      <c r="G512" s="7">
        <v>12.678105263157896</v>
      </c>
      <c r="H512" s="7">
        <v>0.95</v>
      </c>
      <c r="I512" s="7">
        <v>12.0442</v>
      </c>
      <c r="J512" s="7">
        <v>3.958737099595266</v>
      </c>
      <c r="K512" s="7">
        <v>12.678105263157896</v>
      </c>
      <c r="L512" s="7">
        <v>0.95</v>
      </c>
      <c r="M512" s="7" t="s">
        <v>304</v>
      </c>
      <c r="N512" s="7" t="s">
        <v>305</v>
      </c>
      <c r="O512" s="7" t="s">
        <v>421</v>
      </c>
    </row>
    <row r="513" spans="1:15" ht="15">
      <c r="A513" s="1">
        <v>505</v>
      </c>
      <c r="B513" s="6" t="s">
        <v>253</v>
      </c>
      <c r="C513" s="7" t="s">
        <v>300</v>
      </c>
      <c r="D513" s="7" t="s">
        <v>422</v>
      </c>
      <c r="E513" s="7">
        <v>12.0442</v>
      </c>
      <c r="F513" s="7">
        <v>3.958737099595266</v>
      </c>
      <c r="G513" s="7">
        <v>12.678105263157896</v>
      </c>
      <c r="H513" s="7">
        <v>0.95</v>
      </c>
      <c r="I513" s="7">
        <v>12.0442</v>
      </c>
      <c r="J513" s="7">
        <v>3.958737099595266</v>
      </c>
      <c r="K513" s="7">
        <v>12.678105263157896</v>
      </c>
      <c r="L513" s="7">
        <v>0.95</v>
      </c>
      <c r="M513" s="7" t="s">
        <v>304</v>
      </c>
      <c r="N513" s="7" t="s">
        <v>305</v>
      </c>
      <c r="O513" s="7" t="s">
        <v>421</v>
      </c>
    </row>
    <row r="514" spans="1:15" ht="15">
      <c r="A514" s="1">
        <v>506</v>
      </c>
      <c r="B514" s="6" t="s">
        <v>253</v>
      </c>
      <c r="C514" s="7" t="s">
        <v>301</v>
      </c>
      <c r="D514" s="7" t="s">
        <v>422</v>
      </c>
      <c r="E514" s="7">
        <v>12.0442</v>
      </c>
      <c r="F514" s="7">
        <v>3.958737099595266</v>
      </c>
      <c r="G514" s="7">
        <v>12.678105263157896</v>
      </c>
      <c r="H514" s="7">
        <v>0.95</v>
      </c>
      <c r="I514" s="7">
        <v>12.0442</v>
      </c>
      <c r="J514" s="7">
        <v>3.958737099595266</v>
      </c>
      <c r="K514" s="7">
        <v>12.678105263157896</v>
      </c>
      <c r="L514" s="7">
        <v>0.95</v>
      </c>
      <c r="M514" s="7" t="s">
        <v>304</v>
      </c>
      <c r="N514" s="7" t="s">
        <v>305</v>
      </c>
      <c r="O514" s="7" t="s">
        <v>421</v>
      </c>
    </row>
    <row r="515" spans="1:15" ht="15">
      <c r="A515" s="1">
        <v>507</v>
      </c>
      <c r="B515" s="6" t="s">
        <v>253</v>
      </c>
      <c r="C515" s="7" t="s">
        <v>302</v>
      </c>
      <c r="D515" s="7" t="s">
        <v>422</v>
      </c>
      <c r="E515" s="7">
        <v>12.0442</v>
      </c>
      <c r="F515" s="7">
        <v>3.958737099595266</v>
      </c>
      <c r="G515" s="7">
        <v>12.678105263157896</v>
      </c>
      <c r="H515" s="7">
        <v>0.95</v>
      </c>
      <c r="I515" s="7">
        <v>12.0442</v>
      </c>
      <c r="J515" s="7">
        <v>3.958737099595266</v>
      </c>
      <c r="K515" s="7">
        <v>12.678105263157896</v>
      </c>
      <c r="L515" s="7">
        <v>0.95</v>
      </c>
      <c r="M515" s="7" t="s">
        <v>304</v>
      </c>
      <c r="N515" s="7" t="s">
        <v>305</v>
      </c>
      <c r="O515" s="7" t="s">
        <v>421</v>
      </c>
    </row>
    <row r="516" spans="1:15" ht="15">
      <c r="A516" s="1">
        <v>508</v>
      </c>
      <c r="B516" s="6" t="s">
        <v>253</v>
      </c>
      <c r="C516" s="7" t="s">
        <v>423</v>
      </c>
      <c r="D516" s="7" t="s">
        <v>422</v>
      </c>
      <c r="E516" s="7">
        <v>12.0442</v>
      </c>
      <c r="F516" s="7">
        <v>3.958737099595266</v>
      </c>
      <c r="G516" s="7">
        <v>12.678105263157896</v>
      </c>
      <c r="H516" s="7">
        <v>0.95</v>
      </c>
      <c r="I516" s="7">
        <v>12.0442</v>
      </c>
      <c r="J516" s="7">
        <v>3.958737099595266</v>
      </c>
      <c r="K516" s="7">
        <v>12.678105263157896</v>
      </c>
      <c r="L516" s="7">
        <v>0.95</v>
      </c>
      <c r="M516" s="7" t="s">
        <v>304</v>
      </c>
      <c r="N516" s="7" t="s">
        <v>305</v>
      </c>
      <c r="O516" s="7" t="s">
        <v>421</v>
      </c>
    </row>
    <row r="517" spans="1:15" ht="15">
      <c r="A517" s="1">
        <v>509</v>
      </c>
      <c r="B517" s="6" t="s">
        <v>253</v>
      </c>
      <c r="C517" s="7" t="s">
        <v>424</v>
      </c>
      <c r="D517" s="7" t="s">
        <v>422</v>
      </c>
      <c r="E517" s="7">
        <v>12.0442</v>
      </c>
      <c r="F517" s="7">
        <v>3.958737099595266</v>
      </c>
      <c r="G517" s="7">
        <v>12.678105263157896</v>
      </c>
      <c r="H517" s="7">
        <v>0.95</v>
      </c>
      <c r="I517" s="7">
        <v>12.0442</v>
      </c>
      <c r="J517" s="7">
        <v>3.958737099595266</v>
      </c>
      <c r="K517" s="7">
        <v>12.678105263157896</v>
      </c>
      <c r="L517" s="7">
        <v>0.95</v>
      </c>
      <c r="M517" s="7" t="s">
        <v>304</v>
      </c>
      <c r="N517" s="7" t="s">
        <v>305</v>
      </c>
      <c r="O517" s="7" t="s">
        <v>421</v>
      </c>
    </row>
    <row r="518" spans="1:15" ht="15">
      <c r="A518" s="1">
        <v>510</v>
      </c>
      <c r="B518" s="6" t="s">
        <v>253</v>
      </c>
      <c r="C518" s="7" t="s">
        <v>425</v>
      </c>
      <c r="D518" s="7" t="s">
        <v>422</v>
      </c>
      <c r="E518" s="7">
        <v>12.0442</v>
      </c>
      <c r="F518" s="7">
        <v>3.958737099595266</v>
      </c>
      <c r="G518" s="7">
        <v>12.678105263157896</v>
      </c>
      <c r="H518" s="7">
        <v>0.95</v>
      </c>
      <c r="I518" s="7">
        <v>12.0442</v>
      </c>
      <c r="J518" s="7">
        <v>3.958737099595266</v>
      </c>
      <c r="K518" s="7">
        <v>12.678105263157896</v>
      </c>
      <c r="L518" s="7">
        <v>0.95</v>
      </c>
      <c r="M518" s="7" t="s">
        <v>304</v>
      </c>
      <c r="N518" s="7" t="s">
        <v>305</v>
      </c>
      <c r="O518" s="7" t="s">
        <v>421</v>
      </c>
    </row>
    <row r="519" spans="1:15" ht="15">
      <c r="A519" s="1">
        <v>511</v>
      </c>
      <c r="B519" s="6" t="s">
        <v>253</v>
      </c>
      <c r="C519" s="7" t="s">
        <v>426</v>
      </c>
      <c r="D519" s="7" t="s">
        <v>422</v>
      </c>
      <c r="E519" s="7">
        <v>12.0442</v>
      </c>
      <c r="F519" s="7">
        <v>3.958737099595266</v>
      </c>
      <c r="G519" s="7">
        <v>12.678105263157896</v>
      </c>
      <c r="H519" s="7">
        <v>0.95</v>
      </c>
      <c r="I519" s="7">
        <v>12.0442</v>
      </c>
      <c r="J519" s="7">
        <v>3.958737099595266</v>
      </c>
      <c r="K519" s="7">
        <v>12.678105263157896</v>
      </c>
      <c r="L519" s="7">
        <v>0.95</v>
      </c>
      <c r="M519" s="7" t="s">
        <v>304</v>
      </c>
      <c r="N519" s="7" t="s">
        <v>305</v>
      </c>
      <c r="O519" s="7" t="s">
        <v>421</v>
      </c>
    </row>
    <row r="520" spans="1:15" ht="15">
      <c r="A520" s="1">
        <v>512</v>
      </c>
      <c r="B520" s="6" t="s">
        <v>253</v>
      </c>
      <c r="C520" s="7" t="s">
        <v>427</v>
      </c>
      <c r="D520" s="7" t="s">
        <v>422</v>
      </c>
      <c r="E520" s="7">
        <v>12.0442</v>
      </c>
      <c r="F520" s="7">
        <v>3.958737099595266</v>
      </c>
      <c r="G520" s="7">
        <v>12.678105263157896</v>
      </c>
      <c r="H520" s="7">
        <v>0.95</v>
      </c>
      <c r="I520" s="7">
        <v>12.0442</v>
      </c>
      <c r="J520" s="7">
        <v>3.958737099595266</v>
      </c>
      <c r="K520" s="7">
        <v>12.678105263157896</v>
      </c>
      <c r="L520" s="7">
        <v>0.95</v>
      </c>
      <c r="M520" s="7" t="s">
        <v>304</v>
      </c>
      <c r="N520" s="7" t="s">
        <v>305</v>
      </c>
      <c r="O520" s="7" t="s">
        <v>421</v>
      </c>
    </row>
    <row r="521" spans="1:15" ht="15">
      <c r="A521" s="1">
        <v>513</v>
      </c>
      <c r="B521" s="6" t="s">
        <v>259</v>
      </c>
      <c r="C521" s="7" t="s">
        <v>292</v>
      </c>
      <c r="D521" s="7">
        <v>276.48508013651434</v>
      </c>
      <c r="E521" s="7">
        <v>264.19100000000003</v>
      </c>
      <c r="F521" s="7">
        <v>61.082887476552614</v>
      </c>
      <c r="G521" s="7">
        <v>272.4188854359594</v>
      </c>
      <c r="H521" s="7">
        <v>0.96979693451578419</v>
      </c>
      <c r="I521" s="7">
        <v>244.886</v>
      </c>
      <c r="J521" s="7">
        <v>56.727721523274845</v>
      </c>
      <c r="K521" s="7">
        <v>252.52229910273292</v>
      </c>
      <c r="L521" s="7">
        <v>0.96975990187850192</v>
      </c>
      <c r="M521" s="7" t="s">
        <v>290</v>
      </c>
      <c r="N521" s="7" t="s">
        <v>305</v>
      </c>
      <c r="O521" s="7" t="s">
        <v>421</v>
      </c>
    </row>
    <row r="522" spans="1:15" ht="15">
      <c r="A522" s="1">
        <v>514</v>
      </c>
      <c r="B522" s="6" t="s">
        <v>259</v>
      </c>
      <c r="C522" s="7" t="s">
        <v>293</v>
      </c>
      <c r="D522" s="7">
        <v>285.28762812489788</v>
      </c>
      <c r="E522" s="7">
        <v>277.12900000000008</v>
      </c>
      <c r="F522" s="7">
        <v>60.273236269683835</v>
      </c>
      <c r="G522" s="7">
        <v>285.19724729009113</v>
      </c>
      <c r="H522" s="7">
        <v>0.97170993981619902</v>
      </c>
      <c r="I522" s="7">
        <v>258.54900000000004</v>
      </c>
      <c r="J522" s="7">
        <v>57.233575641725238</v>
      </c>
      <c r="K522" s="7">
        <v>266.2822558185772</v>
      </c>
      <c r="L522" s="7">
        <v>0.97095842607009475</v>
      </c>
      <c r="M522" s="7" t="s">
        <v>290</v>
      </c>
      <c r="N522" s="7" t="s">
        <v>305</v>
      </c>
      <c r="O522" s="7" t="s">
        <v>421</v>
      </c>
    </row>
    <row r="523" spans="1:15" ht="15">
      <c r="A523" s="1">
        <v>515</v>
      </c>
      <c r="B523" s="6" t="s">
        <v>259</v>
      </c>
      <c r="C523" s="7" t="s">
        <v>294</v>
      </c>
      <c r="D523" s="7">
        <v>280.73</v>
      </c>
      <c r="E523" s="7">
        <v>291.91853736594368</v>
      </c>
      <c r="F523" s="7">
        <v>44.941660972479788</v>
      </c>
      <c r="G523" s="7">
        <v>296.45993287970941</v>
      </c>
      <c r="H523" s="7">
        <v>0.98468125028008946</v>
      </c>
      <c r="I523" s="7">
        <v>268.63702382019147</v>
      </c>
      <c r="J523" s="7">
        <v>41.96275847782718</v>
      </c>
      <c r="K523" s="7">
        <v>272.93543322425688</v>
      </c>
      <c r="L523" s="7">
        <v>0.98425118588199711</v>
      </c>
      <c r="M523" s="7" t="s">
        <v>290</v>
      </c>
      <c r="N523" s="7" t="s">
        <v>305</v>
      </c>
      <c r="O523" s="7" t="s">
        <v>421</v>
      </c>
    </row>
    <row r="524" spans="1:15" ht="15">
      <c r="A524" s="1">
        <v>516</v>
      </c>
      <c r="B524" s="6" t="s">
        <v>259</v>
      </c>
      <c r="C524" s="7" t="s">
        <v>295</v>
      </c>
      <c r="D524" s="7">
        <v>277.42159999999996</v>
      </c>
      <c r="E524" s="7">
        <v>274.49670000000003</v>
      </c>
      <c r="F524" s="7">
        <v>39.669504799237309</v>
      </c>
      <c r="G524" s="7">
        <v>278.76519770086099</v>
      </c>
      <c r="H524" s="7">
        <v>0.9846878385965474</v>
      </c>
      <c r="I524" s="7">
        <v>253.38630000000001</v>
      </c>
      <c r="J524" s="7">
        <v>36.95661894016348</v>
      </c>
      <c r="K524" s="7">
        <v>257.3921746172295</v>
      </c>
      <c r="L524" s="7">
        <v>0.98443668839899012</v>
      </c>
      <c r="M524" s="7" t="s">
        <v>290</v>
      </c>
      <c r="N524" s="7" t="s">
        <v>305</v>
      </c>
      <c r="O524" s="7" t="s">
        <v>421</v>
      </c>
    </row>
    <row r="525" spans="1:15" ht="15">
      <c r="A525" s="1">
        <v>517</v>
      </c>
      <c r="B525" s="6" t="s">
        <v>259</v>
      </c>
      <c r="C525" s="7" t="s">
        <v>296</v>
      </c>
      <c r="D525" s="7">
        <v>264.78199999999998</v>
      </c>
      <c r="E525" s="7">
        <v>277.327353802</v>
      </c>
      <c r="F525" s="7">
        <v>41.447257225647604</v>
      </c>
      <c r="G525" s="7">
        <v>282.18946123029764</v>
      </c>
      <c r="H525" s="7">
        <v>0.98277006020317104</v>
      </c>
      <c r="I525" s="7">
        <v>257.793184451</v>
      </c>
      <c r="J525" s="7">
        <v>38.812396272171071</v>
      </c>
      <c r="K525" s="7">
        <v>262.3934742973837</v>
      </c>
      <c r="L525" s="7">
        <v>0.98246797158846277</v>
      </c>
      <c r="M525" s="7" t="s">
        <v>290</v>
      </c>
      <c r="N525" s="7" t="s">
        <v>305</v>
      </c>
      <c r="O525" s="7" t="s">
        <v>421</v>
      </c>
    </row>
    <row r="526" spans="1:15" ht="15">
      <c r="A526" s="1">
        <v>518</v>
      </c>
      <c r="B526" s="6" t="s">
        <v>259</v>
      </c>
      <c r="C526" s="7" t="s">
        <v>297</v>
      </c>
      <c r="D526" s="7">
        <v>256.69240000000002</v>
      </c>
      <c r="E526" s="7">
        <v>273.49370522900006</v>
      </c>
      <c r="F526" s="7">
        <v>32.669806813302984</v>
      </c>
      <c r="G526" s="7">
        <v>275.75253365308879</v>
      </c>
      <c r="H526" s="7">
        <v>0.99180849439834895</v>
      </c>
      <c r="I526" s="7">
        <v>254.11309425700003</v>
      </c>
      <c r="J526" s="7">
        <v>30.930476760591997</v>
      </c>
      <c r="K526" s="7">
        <v>256.32950738039727</v>
      </c>
      <c r="L526" s="7">
        <v>0.99135326577869143</v>
      </c>
      <c r="M526" s="7" t="s">
        <v>290</v>
      </c>
      <c r="N526" s="7" t="s">
        <v>305</v>
      </c>
      <c r="O526" s="7" t="s">
        <v>421</v>
      </c>
    </row>
    <row r="527" spans="1:15" ht="15">
      <c r="A527" s="1">
        <v>519</v>
      </c>
      <c r="B527" s="6" t="s">
        <v>259</v>
      </c>
      <c r="C527" s="7" t="s">
        <v>298</v>
      </c>
      <c r="D527" s="7" t="s">
        <v>422</v>
      </c>
      <c r="E527" s="7">
        <v>286.60075873715681</v>
      </c>
      <c r="F527" s="7">
        <v>54.198587209063675</v>
      </c>
      <c r="G527" s="7">
        <v>293.31331578745176</v>
      </c>
      <c r="H527" s="7">
        <v>0.97711472105426278</v>
      </c>
      <c r="I527" s="7">
        <v>267.28685009864057</v>
      </c>
      <c r="J527" s="7">
        <v>51.156076381556922</v>
      </c>
      <c r="K527" s="7">
        <v>273.67666257201887</v>
      </c>
      <c r="L527" s="7">
        <v>0.97665196435338431</v>
      </c>
      <c r="M527" s="7" t="s">
        <v>290</v>
      </c>
      <c r="N527" s="7" t="s">
        <v>305</v>
      </c>
      <c r="O527" s="7" t="s">
        <v>421</v>
      </c>
    </row>
    <row r="528" spans="1:15" ht="15">
      <c r="A528" s="1">
        <v>520</v>
      </c>
      <c r="B528" s="6" t="s">
        <v>259</v>
      </c>
      <c r="C528" s="7" t="s">
        <v>299</v>
      </c>
      <c r="D528" s="7" t="s">
        <v>422</v>
      </c>
      <c r="E528" s="7">
        <v>301.80361921453135</v>
      </c>
      <c r="F528" s="7">
        <v>57.130643477230969</v>
      </c>
      <c r="G528" s="7">
        <v>308.86236017086577</v>
      </c>
      <c r="H528" s="7">
        <v>0.97714599813188807</v>
      </c>
      <c r="I528" s="7">
        <v>282.53651706947403</v>
      </c>
      <c r="J528" s="7">
        <v>54.094475117208617</v>
      </c>
      <c r="K528" s="7">
        <v>289.27319472988398</v>
      </c>
      <c r="L528" s="7">
        <v>0.97671171134020729</v>
      </c>
      <c r="M528" s="7" t="s">
        <v>290</v>
      </c>
      <c r="N528" s="7" t="s">
        <v>305</v>
      </c>
      <c r="O528" s="7" t="s">
        <v>421</v>
      </c>
    </row>
    <row r="529" spans="1:15" ht="15">
      <c r="A529" s="1">
        <v>521</v>
      </c>
      <c r="B529" s="6" t="s">
        <v>259</v>
      </c>
      <c r="C529" s="7" t="s">
        <v>300</v>
      </c>
      <c r="D529" s="7" t="s">
        <v>422</v>
      </c>
      <c r="E529" s="7">
        <v>307.61466590442529</v>
      </c>
      <c r="F529" s="7">
        <v>58.907802511871957</v>
      </c>
      <c r="G529" s="7">
        <v>314.94236590355695</v>
      </c>
      <c r="H529" s="7">
        <v>0.97673320330178892</v>
      </c>
      <c r="I529" s="7">
        <v>288.35739206652534</v>
      </c>
      <c r="J529" s="7">
        <v>55.872727257118186</v>
      </c>
      <c r="K529" s="7">
        <v>295.36308937053855</v>
      </c>
      <c r="L529" s="7">
        <v>0.97628106707935858</v>
      </c>
      <c r="M529" s="7" t="s">
        <v>290</v>
      </c>
      <c r="N529" s="7" t="s">
        <v>305</v>
      </c>
      <c r="O529" s="7" t="s">
        <v>421</v>
      </c>
    </row>
    <row r="530" spans="1:15" ht="15">
      <c r="A530" s="1">
        <v>522</v>
      </c>
      <c r="B530" s="6" t="s">
        <v>259</v>
      </c>
      <c r="C530" s="7" t="s">
        <v>301</v>
      </c>
      <c r="D530" s="7" t="s">
        <v>422</v>
      </c>
      <c r="E530" s="7">
        <v>304.48472172970764</v>
      </c>
      <c r="F530" s="7">
        <v>58.37820826865822</v>
      </c>
      <c r="G530" s="7">
        <v>311.75626958530324</v>
      </c>
      <c r="H530" s="7">
        <v>0.97667553609982505</v>
      </c>
      <c r="I530" s="7">
        <v>285.22807032794969</v>
      </c>
      <c r="J530" s="7">
        <v>55.343198069254854</v>
      </c>
      <c r="K530" s="7">
        <v>292.17761887889782</v>
      </c>
      <c r="L530" s="7">
        <v>0.97621464444260331</v>
      </c>
      <c r="M530" s="7" t="s">
        <v>290</v>
      </c>
      <c r="N530" s="7" t="s">
        <v>305</v>
      </c>
      <c r="O530" s="7" t="s">
        <v>421</v>
      </c>
    </row>
    <row r="531" spans="1:15" ht="15">
      <c r="A531" s="1">
        <v>523</v>
      </c>
      <c r="B531" s="6" t="s">
        <v>259</v>
      </c>
      <c r="C531" s="7" t="s">
        <v>302</v>
      </c>
      <c r="D531" s="7" t="s">
        <v>422</v>
      </c>
      <c r="E531" s="7">
        <v>303.69621721508315</v>
      </c>
      <c r="F531" s="7">
        <v>58.208512872090694</v>
      </c>
      <c r="G531" s="7">
        <v>310.94642744912233</v>
      </c>
      <c r="H531" s="7">
        <v>0.97668341040764817</v>
      </c>
      <c r="I531" s="7">
        <v>284.51162981677345</v>
      </c>
      <c r="J531" s="7">
        <v>55.181034608361671</v>
      </c>
      <c r="K531" s="7">
        <v>291.44023328588571</v>
      </c>
      <c r="L531" s="7">
        <v>0.97622633158437078</v>
      </c>
      <c r="M531" s="7" t="s">
        <v>290</v>
      </c>
      <c r="N531" s="7" t="s">
        <v>305</v>
      </c>
      <c r="O531" s="7" t="s">
        <v>421</v>
      </c>
    </row>
    <row r="532" spans="1:15" ht="15">
      <c r="A532" s="1">
        <v>524</v>
      </c>
      <c r="B532" s="6" t="s">
        <v>259</v>
      </c>
      <c r="C532" s="7" t="s">
        <v>423</v>
      </c>
      <c r="D532" s="7" t="s">
        <v>422</v>
      </c>
      <c r="E532" s="7">
        <v>303.94627617092988</v>
      </c>
      <c r="F532" s="7">
        <v>58.186345105821836</v>
      </c>
      <c r="G532" s="7">
        <v>311.18837962445104</v>
      </c>
      <c r="H532" s="7">
        <v>0.97672759033527823</v>
      </c>
      <c r="I532" s="7">
        <v>284.93077640695492</v>
      </c>
      <c r="J532" s="7">
        <v>55.18338206579471</v>
      </c>
      <c r="K532" s="7">
        <v>291.85304102676054</v>
      </c>
      <c r="L532" s="7">
        <v>0.97628167725971748</v>
      </c>
      <c r="M532" s="7" t="s">
        <v>290</v>
      </c>
      <c r="N532" s="7" t="s">
        <v>305</v>
      </c>
      <c r="O532" s="7" t="s">
        <v>421</v>
      </c>
    </row>
    <row r="533" spans="1:15" ht="15">
      <c r="A533" s="1">
        <v>525</v>
      </c>
      <c r="B533" s="6" t="s">
        <v>259</v>
      </c>
      <c r="C533" s="7" t="s">
        <v>424</v>
      </c>
      <c r="D533" s="7" t="s">
        <v>422</v>
      </c>
      <c r="E533" s="7">
        <v>305.44909361820157</v>
      </c>
      <c r="F533" s="7">
        <v>58.345953955316872</v>
      </c>
      <c r="G533" s="7">
        <v>312.69895911115077</v>
      </c>
      <c r="H533" s="7">
        <v>0.97681519147503082</v>
      </c>
      <c r="I533" s="7">
        <v>286.45386091344449</v>
      </c>
      <c r="J533" s="7">
        <v>55.348323552931369</v>
      </c>
      <c r="K533" s="7">
        <v>293.38457739093678</v>
      </c>
      <c r="L533" s="7">
        <v>0.97637668435359815</v>
      </c>
      <c r="M533" s="7" t="s">
        <v>290</v>
      </c>
      <c r="N533" s="7" t="s">
        <v>305</v>
      </c>
      <c r="O533" s="7" t="s">
        <v>421</v>
      </c>
    </row>
    <row r="534" spans="1:15" ht="15">
      <c r="A534" s="1">
        <v>526</v>
      </c>
      <c r="B534" s="6" t="s">
        <v>259</v>
      </c>
      <c r="C534" s="7" t="s">
        <v>425</v>
      </c>
      <c r="D534" s="7" t="s">
        <v>422</v>
      </c>
      <c r="E534" s="7">
        <v>306.90536311499613</v>
      </c>
      <c r="F534" s="7">
        <v>58.502945958514957</v>
      </c>
      <c r="G534" s="7">
        <v>314.16282659942772</v>
      </c>
      <c r="H534" s="7">
        <v>0.97689903811030709</v>
      </c>
      <c r="I534" s="7">
        <v>287.9313238415491</v>
      </c>
      <c r="J534" s="7">
        <v>55.510891939380279</v>
      </c>
      <c r="K534" s="7">
        <v>294.87035965917727</v>
      </c>
      <c r="L534" s="7">
        <v>0.97646750312358088</v>
      </c>
      <c r="M534" s="7" t="s">
        <v>290</v>
      </c>
      <c r="N534" s="7" t="s">
        <v>305</v>
      </c>
      <c r="O534" s="7" t="s">
        <v>421</v>
      </c>
    </row>
    <row r="535" spans="1:15" ht="15">
      <c r="A535" s="1">
        <v>527</v>
      </c>
      <c r="B535" s="6" t="s">
        <v>259</v>
      </c>
      <c r="C535" s="7" t="s">
        <v>426</v>
      </c>
      <c r="D535" s="7" t="s">
        <v>422</v>
      </c>
      <c r="E535" s="7">
        <v>309.23582190942068</v>
      </c>
      <c r="F535" s="7">
        <v>58.792183570978573</v>
      </c>
      <c r="G535" s="7">
        <v>316.51328474127826</v>
      </c>
      <c r="H535" s="7">
        <v>0.97700740163937749</v>
      </c>
      <c r="I535" s="7">
        <v>290.2617826359737</v>
      </c>
      <c r="J535" s="7">
        <v>55.800129551843916</v>
      </c>
      <c r="K535" s="7">
        <v>297.22081780102786</v>
      </c>
      <c r="L535" s="7">
        <v>0.97658631311043353</v>
      </c>
      <c r="M535" s="7" t="s">
        <v>290</v>
      </c>
      <c r="N535" s="7" t="s">
        <v>305</v>
      </c>
      <c r="O535" s="7" t="s">
        <v>421</v>
      </c>
    </row>
    <row r="536" spans="1:15" ht="15">
      <c r="A536" s="1">
        <v>528</v>
      </c>
      <c r="B536" s="6" t="s">
        <v>259</v>
      </c>
      <c r="C536" s="7" t="s">
        <v>427</v>
      </c>
      <c r="D536" s="7" t="s">
        <v>422</v>
      </c>
      <c r="E536" s="7">
        <v>311.56628070384522</v>
      </c>
      <c r="F536" s="7">
        <v>59.081421183442345</v>
      </c>
      <c r="G536" s="7">
        <v>318.86374288312891</v>
      </c>
      <c r="H536" s="7">
        <v>0.97711416759616232</v>
      </c>
      <c r="I536" s="7">
        <v>292.59224143039819</v>
      </c>
      <c r="J536" s="7">
        <v>56.089367164307589</v>
      </c>
      <c r="K536" s="7">
        <v>299.5712759428784</v>
      </c>
      <c r="L536" s="7">
        <v>0.97670325871359254</v>
      </c>
      <c r="M536" s="7" t="s">
        <v>290</v>
      </c>
      <c r="N536" s="7" t="s">
        <v>305</v>
      </c>
      <c r="O536" s="7" t="s">
        <v>421</v>
      </c>
    </row>
    <row r="537" spans="1:15" ht="15">
      <c r="A537" s="1">
        <v>529</v>
      </c>
      <c r="B537" s="6" t="s">
        <v>222</v>
      </c>
      <c r="C537" s="7" t="s">
        <v>292</v>
      </c>
      <c r="D537" s="7">
        <v>279.6070660051351</v>
      </c>
      <c r="E537" s="7">
        <v>270.75900000000001</v>
      </c>
      <c r="F537" s="7">
        <v>38.881105098855173</v>
      </c>
      <c r="G537" s="7">
        <v>273.53642612037657</v>
      </c>
      <c r="H537" s="7">
        <v>0.98984622940436351</v>
      </c>
      <c r="I537" s="7">
        <v>247.25799999999998</v>
      </c>
      <c r="J537" s="7">
        <v>35.506351716961376</v>
      </c>
      <c r="K537" s="7">
        <v>249.79435457241334</v>
      </c>
      <c r="L537" s="7">
        <v>0.98984622940436351</v>
      </c>
      <c r="M537" s="7" t="s">
        <v>290</v>
      </c>
      <c r="N537" s="7" t="s">
        <v>305</v>
      </c>
      <c r="O537" s="7" t="s">
        <v>421</v>
      </c>
    </row>
    <row r="538" spans="1:15" ht="15">
      <c r="A538" s="1">
        <v>530</v>
      </c>
      <c r="B538" s="6" t="s">
        <v>222</v>
      </c>
      <c r="C538" s="7" t="s">
        <v>293</v>
      </c>
      <c r="D538" s="7">
        <v>233.73970501393211</v>
      </c>
      <c r="E538" s="7">
        <v>259.81</v>
      </c>
      <c r="F538" s="7">
        <v>11.526836538051079</v>
      </c>
      <c r="G538" s="7">
        <v>260.0655764621203</v>
      </c>
      <c r="H538" s="7">
        <v>0.99901726147075254</v>
      </c>
      <c r="I538" s="7">
        <v>238.29</v>
      </c>
      <c r="J538" s="7">
        <v>10.57207143163069</v>
      </c>
      <c r="K538" s="7">
        <v>238.52440712504767</v>
      </c>
      <c r="L538" s="7">
        <v>0.99901726147075254</v>
      </c>
      <c r="M538" s="7" t="s">
        <v>290</v>
      </c>
      <c r="N538" s="7" t="s">
        <v>305</v>
      </c>
      <c r="O538" s="7" t="s">
        <v>421</v>
      </c>
    </row>
    <row r="539" spans="1:15" ht="15">
      <c r="A539" s="1">
        <v>531</v>
      </c>
      <c r="B539" s="6" t="s">
        <v>222</v>
      </c>
      <c r="C539" s="7" t="s">
        <v>294</v>
      </c>
      <c r="D539" s="7">
        <v>213.4824283167118</v>
      </c>
      <c r="E539" s="7">
        <v>276.18440912589898</v>
      </c>
      <c r="F539" s="7">
        <v>50.861120610633655</v>
      </c>
      <c r="G539" s="7">
        <v>280.82856235431495</v>
      </c>
      <c r="H539" s="7">
        <v>0.98346267491639061</v>
      </c>
      <c r="I539" s="7">
        <v>253.06500700232434</v>
      </c>
      <c r="J539" s="7">
        <v>46.603535240139891</v>
      </c>
      <c r="K539" s="7">
        <v>257.3203980759501</v>
      </c>
      <c r="L539" s="7">
        <v>0.98346267491639061</v>
      </c>
      <c r="M539" s="7" t="s">
        <v>290</v>
      </c>
      <c r="N539" s="7" t="s">
        <v>305</v>
      </c>
      <c r="O539" s="7" t="s">
        <v>421</v>
      </c>
    </row>
    <row r="540" spans="1:15" ht="15">
      <c r="A540" s="1">
        <v>532</v>
      </c>
      <c r="B540" s="6" t="s">
        <v>222</v>
      </c>
      <c r="C540" s="7" t="s">
        <v>295</v>
      </c>
      <c r="D540" s="7">
        <v>221.62213830502131</v>
      </c>
      <c r="E540" s="7">
        <v>242.29400000000001</v>
      </c>
      <c r="F540" s="7">
        <v>28.373598478089036</v>
      </c>
      <c r="G540" s="7">
        <v>243.94967416784107</v>
      </c>
      <c r="H540" s="7">
        <v>0.99321305030027662</v>
      </c>
      <c r="I540" s="7">
        <v>220.124</v>
      </c>
      <c r="J540" s="7">
        <v>25.77740262404707</v>
      </c>
      <c r="K540" s="7">
        <v>221.6281793049842</v>
      </c>
      <c r="L540" s="7">
        <v>0.99321305030027662</v>
      </c>
      <c r="M540" s="7" t="s">
        <v>290</v>
      </c>
      <c r="N540" s="7" t="s">
        <v>305</v>
      </c>
      <c r="O540" s="7" t="s">
        <v>421</v>
      </c>
    </row>
    <row r="541" spans="1:15" ht="15">
      <c r="A541" s="1">
        <v>533</v>
      </c>
      <c r="B541" s="6" t="s">
        <v>222</v>
      </c>
      <c r="C541" s="7" t="s">
        <v>296</v>
      </c>
      <c r="D541" s="7">
        <v>238.23997757070492</v>
      </c>
      <c r="E541" s="7">
        <v>254.66437735</v>
      </c>
      <c r="F541" s="7">
        <v>9.1006725320334478</v>
      </c>
      <c r="G541" s="7">
        <v>254.82693604012607</v>
      </c>
      <c r="H541" s="7">
        <v>0.9993620819970912</v>
      </c>
      <c r="I541" s="7">
        <v>232.96782655999999</v>
      </c>
      <c r="J541" s="7">
        <v>8.325325756528505</v>
      </c>
      <c r="K541" s="7">
        <v>233.11653579495933</v>
      </c>
      <c r="L541" s="7">
        <v>0.9993620819970912</v>
      </c>
      <c r="M541" s="7" t="s">
        <v>290</v>
      </c>
      <c r="N541" s="7" t="s">
        <v>305</v>
      </c>
      <c r="O541" s="7" t="s">
        <v>421</v>
      </c>
    </row>
    <row r="542" spans="1:15" ht="15">
      <c r="A542" s="1">
        <v>534</v>
      </c>
      <c r="B542" s="6" t="s">
        <v>222</v>
      </c>
      <c r="C542" s="7" t="s">
        <v>297</v>
      </c>
      <c r="D542" s="7">
        <v>239.00859212147586</v>
      </c>
      <c r="E542" s="7">
        <v>255.86198067000001</v>
      </c>
      <c r="F542" s="7">
        <v>37.388022201499503</v>
      </c>
      <c r="G542" s="7">
        <v>258.57922839337903</v>
      </c>
      <c r="H542" s="7">
        <v>0.98949162413291269</v>
      </c>
      <c r="I542" s="7">
        <v>234.09787800000001</v>
      </c>
      <c r="J542" s="7">
        <v>34.20772651360236</v>
      </c>
      <c r="K542" s="7">
        <v>236.58399150689021</v>
      </c>
      <c r="L542" s="7">
        <v>0.98949162413291269</v>
      </c>
      <c r="M542" s="7" t="s">
        <v>290</v>
      </c>
      <c r="N542" s="7" t="s">
        <v>305</v>
      </c>
      <c r="O542" s="7" t="s">
        <v>421</v>
      </c>
    </row>
    <row r="543" spans="1:15" ht="15">
      <c r="A543" s="1">
        <v>535</v>
      </c>
      <c r="B543" s="6" t="s">
        <v>222</v>
      </c>
      <c r="C543" s="7" t="s">
        <v>298</v>
      </c>
      <c r="D543" s="7" t="s">
        <v>422</v>
      </c>
      <c r="E543" s="7">
        <v>268.45431909063154</v>
      </c>
      <c r="F543" s="7">
        <v>33.289923113564569</v>
      </c>
      <c r="G543" s="7">
        <v>270.51051813066653</v>
      </c>
      <c r="H543" s="7">
        <v>0.99239882037029792</v>
      </c>
      <c r="I543" s="7">
        <v>247.56736675460576</v>
      </c>
      <c r="J543" s="7">
        <v>30.699817505659553</v>
      </c>
      <c r="K543" s="7">
        <v>249.46358426970914</v>
      </c>
      <c r="L543" s="7">
        <v>0.99239882037029792</v>
      </c>
      <c r="M543" s="7" t="s">
        <v>290</v>
      </c>
      <c r="N543" s="7" t="s">
        <v>305</v>
      </c>
      <c r="O543" s="7" t="s">
        <v>421</v>
      </c>
    </row>
    <row r="544" spans="1:15" ht="15">
      <c r="A544" s="1">
        <v>536</v>
      </c>
      <c r="B544" s="6" t="s">
        <v>222</v>
      </c>
      <c r="C544" s="7" t="s">
        <v>299</v>
      </c>
      <c r="D544" s="7" t="s">
        <v>422</v>
      </c>
      <c r="E544" s="7">
        <v>282.69459387450399</v>
      </c>
      <c r="F544" s="7">
        <v>35.055801398842483</v>
      </c>
      <c r="G544" s="7">
        <v>284.85986487672466</v>
      </c>
      <c r="H544" s="7">
        <v>0.99239882037029781</v>
      </c>
      <c r="I544" s="7">
        <v>261.69196695271006</v>
      </c>
      <c r="J544" s="7">
        <v>32.451351458242264</v>
      </c>
      <c r="K544" s="7">
        <v>263.69637043206467</v>
      </c>
      <c r="L544" s="7">
        <v>0.99239882037029781</v>
      </c>
      <c r="M544" s="7" t="s">
        <v>290</v>
      </c>
      <c r="N544" s="7" t="s">
        <v>305</v>
      </c>
      <c r="O544" s="7" t="s">
        <v>421</v>
      </c>
    </row>
    <row r="545" spans="1:15" ht="15">
      <c r="A545" s="1">
        <v>537</v>
      </c>
      <c r="B545" s="6" t="s">
        <v>222</v>
      </c>
      <c r="C545" s="7" t="s">
        <v>300</v>
      </c>
      <c r="D545" s="7" t="s">
        <v>422</v>
      </c>
      <c r="E545" s="7">
        <v>288.13770780488278</v>
      </c>
      <c r="F545" s="7">
        <v>35.73077971490882</v>
      </c>
      <c r="G545" s="7">
        <v>290.34466979451742</v>
      </c>
      <c r="H545" s="7">
        <v>0.99239882037029803</v>
      </c>
      <c r="I545" s="7">
        <v>267.08339827339006</v>
      </c>
      <c r="J545" s="7">
        <v>33.119920825073649</v>
      </c>
      <c r="K545" s="7">
        <v>269.12909688237249</v>
      </c>
      <c r="L545" s="7">
        <v>0.99239882037029781</v>
      </c>
      <c r="M545" s="7" t="s">
        <v>290</v>
      </c>
      <c r="N545" s="7" t="s">
        <v>305</v>
      </c>
      <c r="O545" s="7" t="s">
        <v>421</v>
      </c>
    </row>
    <row r="546" spans="1:15" ht="15">
      <c r="A546" s="1">
        <v>538</v>
      </c>
      <c r="B546" s="6" t="s">
        <v>222</v>
      </c>
      <c r="C546" s="7" t="s">
        <v>301</v>
      </c>
      <c r="D546" s="7" t="s">
        <v>422</v>
      </c>
      <c r="E546" s="7">
        <v>285.20593945954454</v>
      </c>
      <c r="F546" s="7">
        <v>35.367223102619725</v>
      </c>
      <c r="G546" s="7">
        <v>287.39044586240487</v>
      </c>
      <c r="H546" s="7">
        <v>0.99239882037029781</v>
      </c>
      <c r="I546" s="7">
        <v>264.18494688208062</v>
      </c>
      <c r="J546" s="7">
        <v>32.760495712108252</v>
      </c>
      <c r="K546" s="7">
        <v>266.20844509216988</v>
      </c>
      <c r="L546" s="7">
        <v>0.99239882037029792</v>
      </c>
      <c r="M546" s="7" t="s">
        <v>290</v>
      </c>
      <c r="N546" s="7" t="s">
        <v>305</v>
      </c>
      <c r="O546" s="7" t="s">
        <v>421</v>
      </c>
    </row>
    <row r="547" spans="1:15" ht="15">
      <c r="A547" s="1">
        <v>539</v>
      </c>
      <c r="B547" s="6" t="s">
        <v>222</v>
      </c>
      <c r="C547" s="7" t="s">
        <v>302</v>
      </c>
      <c r="D547" s="7" t="s">
        <v>422</v>
      </c>
      <c r="E547" s="7">
        <v>284.4673599683174</v>
      </c>
      <c r="F547" s="7">
        <v>35.275634878002748</v>
      </c>
      <c r="G547" s="7">
        <v>286.64620929534448</v>
      </c>
      <c r="H547" s="7">
        <v>0.99239882037029792</v>
      </c>
      <c r="I547" s="7">
        <v>263.52136283100305</v>
      </c>
      <c r="J547" s="7">
        <v>32.678207365567431</v>
      </c>
      <c r="K547" s="7">
        <v>265.53977838534132</v>
      </c>
      <c r="L547" s="7">
        <v>0.99239882037029792</v>
      </c>
      <c r="M547" s="7" t="s">
        <v>290</v>
      </c>
      <c r="N547" s="7" t="s">
        <v>305</v>
      </c>
      <c r="O547" s="7" t="s">
        <v>421</v>
      </c>
    </row>
    <row r="548" spans="1:15" ht="15">
      <c r="A548" s="1">
        <v>540</v>
      </c>
      <c r="B548" s="6" t="s">
        <v>222</v>
      </c>
      <c r="C548" s="7" t="s">
        <v>423</v>
      </c>
      <c r="D548" s="7" t="s">
        <v>422</v>
      </c>
      <c r="E548" s="7">
        <v>284.70158616862523</v>
      </c>
      <c r="F548" s="7">
        <v>35.304680311973939</v>
      </c>
      <c r="G548" s="7">
        <v>286.8822295278357</v>
      </c>
      <c r="H548" s="7">
        <v>0.99239882037029803</v>
      </c>
      <c r="I548" s="7">
        <v>263.90958626053992</v>
      </c>
      <c r="J548" s="7">
        <v>32.726349366649465</v>
      </c>
      <c r="K548" s="7">
        <v>265.93097537345545</v>
      </c>
      <c r="L548" s="7">
        <v>0.99239882037029792</v>
      </c>
      <c r="M548" s="7" t="s">
        <v>290</v>
      </c>
      <c r="N548" s="7" t="s">
        <v>305</v>
      </c>
      <c r="O548" s="7" t="s">
        <v>421</v>
      </c>
    </row>
    <row r="549" spans="1:15" ht="15">
      <c r="A549" s="1">
        <v>541</v>
      </c>
      <c r="B549" s="6" t="s">
        <v>222</v>
      </c>
      <c r="C549" s="7" t="s">
        <v>424</v>
      </c>
      <c r="D549" s="7" t="s">
        <v>422</v>
      </c>
      <c r="E549" s="7">
        <v>286.10925109003892</v>
      </c>
      <c r="F549" s="7">
        <v>35.479239086674383</v>
      </c>
      <c r="G549" s="7">
        <v>288.30067631809737</v>
      </c>
      <c r="H549" s="7">
        <v>0.99239882037029792</v>
      </c>
      <c r="I549" s="7">
        <v>265.32030295115601</v>
      </c>
      <c r="J549" s="7">
        <v>32.901286578778297</v>
      </c>
      <c r="K549" s="7">
        <v>267.35249730764082</v>
      </c>
      <c r="L549" s="7">
        <v>0.99239882037029792</v>
      </c>
      <c r="M549" s="7" t="s">
        <v>290</v>
      </c>
      <c r="N549" s="7" t="s">
        <v>305</v>
      </c>
      <c r="O549" s="7" t="s">
        <v>421</v>
      </c>
    </row>
    <row r="550" spans="1:15" ht="15">
      <c r="A550" s="1">
        <v>542</v>
      </c>
      <c r="B550" s="6" t="s">
        <v>222</v>
      </c>
      <c r="C550" s="7" t="s">
        <v>425</v>
      </c>
      <c r="D550" s="7" t="s">
        <v>422</v>
      </c>
      <c r="E550" s="7">
        <v>287.47331529523171</v>
      </c>
      <c r="F550" s="7">
        <v>35.648391114723815</v>
      </c>
      <c r="G550" s="7">
        <v>289.67518843680767</v>
      </c>
      <c r="H550" s="7">
        <v>0.99239882037029792</v>
      </c>
      <c r="I550" s="7">
        <v>266.68876386291964</v>
      </c>
      <c r="J550" s="7">
        <v>33.070983824443289</v>
      </c>
      <c r="K550" s="7">
        <v>268.73143980905678</v>
      </c>
      <c r="L550" s="7">
        <v>0.99239882037029781</v>
      </c>
      <c r="M550" s="7" t="s">
        <v>290</v>
      </c>
      <c r="N550" s="7" t="s">
        <v>305</v>
      </c>
      <c r="O550" s="7" t="s">
        <v>421</v>
      </c>
    </row>
    <row r="551" spans="1:15" ht="15">
      <c r="A551" s="1">
        <v>543</v>
      </c>
      <c r="B551" s="6" t="s">
        <v>222</v>
      </c>
      <c r="C551" s="7" t="s">
        <v>426</v>
      </c>
      <c r="D551" s="7" t="s">
        <v>422</v>
      </c>
      <c r="E551" s="7">
        <v>289.65621854916122</v>
      </c>
      <c r="F551" s="7">
        <v>35.919084027148998</v>
      </c>
      <c r="G551" s="7">
        <v>291.87481142015122</v>
      </c>
      <c r="H551" s="7">
        <v>0.99239882037029792</v>
      </c>
      <c r="I551" s="7">
        <v>268.84728960727591</v>
      </c>
      <c r="J551" s="7">
        <v>33.338653781520684</v>
      </c>
      <c r="K551" s="7">
        <v>270.90649856572765</v>
      </c>
      <c r="L551" s="7">
        <v>0.99239882037029792</v>
      </c>
      <c r="M551" s="7" t="s">
        <v>290</v>
      </c>
      <c r="N551" s="7" t="s">
        <v>305</v>
      </c>
      <c r="O551" s="7" t="s">
        <v>421</v>
      </c>
    </row>
    <row r="552" spans="1:15" ht="15">
      <c r="A552" s="1">
        <v>544</v>
      </c>
      <c r="B552" s="6" t="s">
        <v>222</v>
      </c>
      <c r="C552" s="7" t="s">
        <v>427</v>
      </c>
      <c r="D552" s="7" t="s">
        <v>422</v>
      </c>
      <c r="E552" s="7">
        <v>291.83912180309079</v>
      </c>
      <c r="F552" s="7">
        <v>36.189776939573981</v>
      </c>
      <c r="G552" s="7">
        <v>294.07443440349482</v>
      </c>
      <c r="H552" s="7">
        <v>0.99239882037029781</v>
      </c>
      <c r="I552" s="7">
        <v>271.00581535163207</v>
      </c>
      <c r="J552" s="7">
        <v>33.606323738598064</v>
      </c>
      <c r="K552" s="7">
        <v>273.0815573223984</v>
      </c>
      <c r="L552" s="7">
        <v>0.99239882037029792</v>
      </c>
      <c r="M552" s="7" t="s">
        <v>290</v>
      </c>
      <c r="N552" s="7" t="s">
        <v>305</v>
      </c>
      <c r="O552" s="7" t="s">
        <v>421</v>
      </c>
    </row>
    <row r="553" spans="1:15" ht="15">
      <c r="A553" s="1">
        <v>545</v>
      </c>
      <c r="B553" s="6" t="s">
        <v>228</v>
      </c>
      <c r="C553" s="7" t="s">
        <v>292</v>
      </c>
      <c r="D553" s="7">
        <v>1.847</v>
      </c>
      <c r="E553" s="7">
        <v>1.6319999999999999</v>
      </c>
      <c r="F553" s="7">
        <v>0.86486126054992218</v>
      </c>
      <c r="G553" s="7">
        <v>1.847</v>
      </c>
      <c r="H553" s="7">
        <v>0.88359501894964798</v>
      </c>
      <c r="I553" s="7">
        <v>1.6319999999999999</v>
      </c>
      <c r="J553" s="7">
        <v>0.86486126054992218</v>
      </c>
      <c r="K553" s="7">
        <v>1.847</v>
      </c>
      <c r="L553" s="7">
        <v>0.88359501894964798</v>
      </c>
      <c r="M553" s="7" t="s">
        <v>304</v>
      </c>
      <c r="N553" s="7" t="s">
        <v>306</v>
      </c>
      <c r="O553" s="7" t="s">
        <v>421</v>
      </c>
    </row>
    <row r="554" spans="1:15" ht="15">
      <c r="A554" s="1">
        <v>546</v>
      </c>
      <c r="B554" s="6" t="s">
        <v>228</v>
      </c>
      <c r="C554" s="7" t="s">
        <v>293</v>
      </c>
      <c r="D554" s="7">
        <v>1.889</v>
      </c>
      <c r="E554" s="7">
        <v>1.68</v>
      </c>
      <c r="F554" s="7">
        <v>0.86366718126834052</v>
      </c>
      <c r="G554" s="7">
        <v>1.889</v>
      </c>
      <c r="H554" s="7">
        <v>0.88935944944415035</v>
      </c>
      <c r="I554" s="7">
        <v>1.68</v>
      </c>
      <c r="J554" s="7">
        <v>0.86366718126834052</v>
      </c>
      <c r="K554" s="7">
        <v>1.889</v>
      </c>
      <c r="L554" s="7">
        <v>0.88935944944415035</v>
      </c>
      <c r="M554" s="7" t="s">
        <v>304</v>
      </c>
      <c r="N554" s="7" t="s">
        <v>306</v>
      </c>
      <c r="O554" s="7" t="s">
        <v>421</v>
      </c>
    </row>
    <row r="555" spans="1:15" ht="15">
      <c r="A555" s="1">
        <v>547</v>
      </c>
      <c r="B555" s="6" t="s">
        <v>228</v>
      </c>
      <c r="C555" s="7" t="s">
        <v>294</v>
      </c>
      <c r="D555" s="7">
        <v>1.23</v>
      </c>
      <c r="E555" s="7">
        <v>1.0980000000000001</v>
      </c>
      <c r="F555" s="7">
        <v>0.54936285529407569</v>
      </c>
      <c r="G555" s="7">
        <v>1.2277636363636364</v>
      </c>
      <c r="H555" s="7">
        <v>0.89430894308943099</v>
      </c>
      <c r="I555" s="7">
        <v>1.0980000000000001</v>
      </c>
      <c r="J555" s="7">
        <v>0.54936285529407569</v>
      </c>
      <c r="K555" s="7">
        <v>1.2277636363636364</v>
      </c>
      <c r="L555" s="7">
        <v>0.89430894308943099</v>
      </c>
      <c r="M555" s="7" t="s">
        <v>304</v>
      </c>
      <c r="N555" s="7" t="s">
        <v>306</v>
      </c>
      <c r="O555" s="7" t="s">
        <v>421</v>
      </c>
    </row>
    <row r="556" spans="1:15" ht="15">
      <c r="A556" s="1">
        <v>548</v>
      </c>
      <c r="B556" s="6" t="s">
        <v>228</v>
      </c>
      <c r="C556" s="7" t="s">
        <v>295</v>
      </c>
      <c r="D556" s="7">
        <v>1.143</v>
      </c>
      <c r="E556" s="7">
        <v>1.0669999999999999</v>
      </c>
      <c r="F556" s="7">
        <v>0.40982923272992633</v>
      </c>
      <c r="G556" s="7">
        <v>1.143</v>
      </c>
      <c r="H556" s="7">
        <v>0.93350831146106727</v>
      </c>
      <c r="I556" s="7">
        <v>1.0669999999999999</v>
      </c>
      <c r="J556" s="7">
        <v>0.40982923272992633</v>
      </c>
      <c r="K556" s="7">
        <v>1.143</v>
      </c>
      <c r="L556" s="7">
        <v>0.93350831146106727</v>
      </c>
      <c r="M556" s="7" t="s">
        <v>304</v>
      </c>
      <c r="N556" s="7" t="s">
        <v>306</v>
      </c>
      <c r="O556" s="7" t="s">
        <v>421</v>
      </c>
    </row>
    <row r="557" spans="1:15" ht="15">
      <c r="A557" s="1">
        <v>549</v>
      </c>
      <c r="B557" s="6" t="s">
        <v>228</v>
      </c>
      <c r="C557" s="7" t="s">
        <v>296</v>
      </c>
      <c r="D557" s="7">
        <v>1.0129999999999999</v>
      </c>
      <c r="E557" s="7">
        <v>0.95299999999999996</v>
      </c>
      <c r="F557" s="7">
        <v>0.3434530535604538</v>
      </c>
      <c r="G557" s="7">
        <v>1.0129999999999999</v>
      </c>
      <c r="H557" s="7">
        <v>0.94076999012833173</v>
      </c>
      <c r="I557" s="7">
        <v>0.95299999999999996</v>
      </c>
      <c r="J557" s="7">
        <v>0.3434530535604538</v>
      </c>
      <c r="K557" s="7">
        <v>1.0129999999999999</v>
      </c>
      <c r="L557" s="7">
        <v>0.94076999012833173</v>
      </c>
      <c r="M557" s="7" t="s">
        <v>304</v>
      </c>
      <c r="N557" s="7" t="s">
        <v>306</v>
      </c>
      <c r="O557" s="7" t="s">
        <v>421</v>
      </c>
    </row>
    <row r="558" spans="1:15" ht="15">
      <c r="A558" s="1">
        <v>550</v>
      </c>
      <c r="B558" s="6" t="s">
        <v>228</v>
      </c>
      <c r="C558" s="7" t="s">
        <v>297</v>
      </c>
      <c r="D558" s="7">
        <v>0.83299999999999996</v>
      </c>
      <c r="E558" s="7">
        <v>0.82899999999999996</v>
      </c>
      <c r="F558" s="7">
        <v>8.1535268442558637E-2</v>
      </c>
      <c r="G558" s="7">
        <v>0.83299999999999996</v>
      </c>
      <c r="H558" s="7">
        <v>0.99519807923169268</v>
      </c>
      <c r="I558" s="7">
        <v>0.82899999999999996</v>
      </c>
      <c r="J558" s="7">
        <v>8.1535268442558637E-2</v>
      </c>
      <c r="K558" s="7">
        <v>0.83299999999999996</v>
      </c>
      <c r="L558" s="7">
        <v>0.99519807923169268</v>
      </c>
      <c r="M558" s="7" t="s">
        <v>304</v>
      </c>
      <c r="N558" s="7" t="s">
        <v>306</v>
      </c>
      <c r="O558" s="7" t="s">
        <v>421</v>
      </c>
    </row>
    <row r="559" spans="1:15" ht="15">
      <c r="A559" s="1">
        <v>551</v>
      </c>
      <c r="B559" s="6" t="s">
        <v>228</v>
      </c>
      <c r="C559" s="7" t="s">
        <v>298</v>
      </c>
      <c r="D559" s="7" t="s">
        <v>422</v>
      </c>
      <c r="E559" s="7">
        <v>0.82899999999999996</v>
      </c>
      <c r="F559" s="7">
        <v>0.3461421320382963</v>
      </c>
      <c r="G559" s="7">
        <v>0.89836260806648516</v>
      </c>
      <c r="H559" s="7">
        <v>0.92278996538405356</v>
      </c>
      <c r="I559" s="7">
        <v>0.82899999999999996</v>
      </c>
      <c r="J559" s="7">
        <v>0.3461421320382963</v>
      </c>
      <c r="K559" s="7">
        <v>0.89836260806648516</v>
      </c>
      <c r="L559" s="7">
        <v>0.92278996538405356</v>
      </c>
      <c r="M559" s="7" t="s">
        <v>304</v>
      </c>
      <c r="N559" s="7" t="s">
        <v>306</v>
      </c>
      <c r="O559" s="7" t="s">
        <v>421</v>
      </c>
    </row>
    <row r="560" spans="1:15" ht="15">
      <c r="A560" s="1">
        <v>552</v>
      </c>
      <c r="B560" s="6" t="s">
        <v>228</v>
      </c>
      <c r="C560" s="7" t="s">
        <v>299</v>
      </c>
      <c r="D560" s="7" t="s">
        <v>422</v>
      </c>
      <c r="E560" s="7">
        <v>0.82899999999999996</v>
      </c>
      <c r="F560" s="7">
        <v>0.3461421320382963</v>
      </c>
      <c r="G560" s="7">
        <v>0.89836260806648516</v>
      </c>
      <c r="H560" s="7">
        <v>0.92278996538405356</v>
      </c>
      <c r="I560" s="7">
        <v>0.82899999999999996</v>
      </c>
      <c r="J560" s="7">
        <v>0.3461421320382963</v>
      </c>
      <c r="K560" s="7">
        <v>0.89836260806648516</v>
      </c>
      <c r="L560" s="7">
        <v>0.92278996538405356</v>
      </c>
      <c r="M560" s="7" t="s">
        <v>304</v>
      </c>
      <c r="N560" s="7" t="s">
        <v>306</v>
      </c>
      <c r="O560" s="7" t="s">
        <v>421</v>
      </c>
    </row>
    <row r="561" spans="1:15" ht="15">
      <c r="A561" s="1">
        <v>553</v>
      </c>
      <c r="B561" s="6" t="s">
        <v>228</v>
      </c>
      <c r="C561" s="7" t="s">
        <v>300</v>
      </c>
      <c r="D561" s="7" t="s">
        <v>422</v>
      </c>
      <c r="E561" s="7">
        <v>0.82899999999999996</v>
      </c>
      <c r="F561" s="7">
        <v>0.3461421320382963</v>
      </c>
      <c r="G561" s="7">
        <v>0.89836260806648516</v>
      </c>
      <c r="H561" s="7">
        <v>0.92278996538405356</v>
      </c>
      <c r="I561" s="7">
        <v>0.82899999999999996</v>
      </c>
      <c r="J561" s="7">
        <v>0.3461421320382963</v>
      </c>
      <c r="K561" s="7">
        <v>0.89836260806648516</v>
      </c>
      <c r="L561" s="7">
        <v>0.92278996538405356</v>
      </c>
      <c r="M561" s="7" t="s">
        <v>304</v>
      </c>
      <c r="N561" s="7" t="s">
        <v>306</v>
      </c>
      <c r="O561" s="7" t="s">
        <v>421</v>
      </c>
    </row>
    <row r="562" spans="1:15" ht="15">
      <c r="A562" s="1">
        <v>554</v>
      </c>
      <c r="B562" s="6" t="s">
        <v>228</v>
      </c>
      <c r="C562" s="7" t="s">
        <v>301</v>
      </c>
      <c r="D562" s="7" t="s">
        <v>422</v>
      </c>
      <c r="E562" s="7">
        <v>0.82899999999999996</v>
      </c>
      <c r="F562" s="7">
        <v>0.3461421320382963</v>
      </c>
      <c r="G562" s="7">
        <v>0.89836260806648516</v>
      </c>
      <c r="H562" s="7">
        <v>0.92278996538405356</v>
      </c>
      <c r="I562" s="7">
        <v>0.82899999999999996</v>
      </c>
      <c r="J562" s="7">
        <v>0.3461421320382963</v>
      </c>
      <c r="K562" s="7">
        <v>0.89836260806648516</v>
      </c>
      <c r="L562" s="7">
        <v>0.92278996538405356</v>
      </c>
      <c r="M562" s="7" t="s">
        <v>304</v>
      </c>
      <c r="N562" s="7" t="s">
        <v>306</v>
      </c>
      <c r="O562" s="7" t="s">
        <v>421</v>
      </c>
    </row>
    <row r="563" spans="1:15" ht="15">
      <c r="A563" s="1">
        <v>555</v>
      </c>
      <c r="B563" s="6" t="s">
        <v>228</v>
      </c>
      <c r="C563" s="7" t="s">
        <v>302</v>
      </c>
      <c r="D563" s="7" t="s">
        <v>422</v>
      </c>
      <c r="E563" s="7">
        <v>0.82899999999999996</v>
      </c>
      <c r="F563" s="7">
        <v>0.3461421320382963</v>
      </c>
      <c r="G563" s="7">
        <v>0.89836260806648516</v>
      </c>
      <c r="H563" s="7">
        <v>0.92278996538405356</v>
      </c>
      <c r="I563" s="7">
        <v>0.82899999999999996</v>
      </c>
      <c r="J563" s="7">
        <v>0.3461421320382963</v>
      </c>
      <c r="K563" s="7">
        <v>0.89836260806648516</v>
      </c>
      <c r="L563" s="7">
        <v>0.92278996538405356</v>
      </c>
      <c r="M563" s="7" t="s">
        <v>304</v>
      </c>
      <c r="N563" s="7" t="s">
        <v>306</v>
      </c>
      <c r="O563" s="7" t="s">
        <v>421</v>
      </c>
    </row>
    <row r="564" spans="1:15" ht="15">
      <c r="A564" s="1">
        <v>556</v>
      </c>
      <c r="B564" s="6" t="s">
        <v>228</v>
      </c>
      <c r="C564" s="7" t="s">
        <v>423</v>
      </c>
      <c r="D564" s="7" t="s">
        <v>422</v>
      </c>
      <c r="E564" s="7">
        <v>0.82899999999999996</v>
      </c>
      <c r="F564" s="7">
        <v>0.3461421320382963</v>
      </c>
      <c r="G564" s="7">
        <v>0.89836260806648516</v>
      </c>
      <c r="H564" s="7">
        <v>0.92278996538405356</v>
      </c>
      <c r="I564" s="7">
        <v>0.82899999999999996</v>
      </c>
      <c r="J564" s="7">
        <v>0.3461421320382963</v>
      </c>
      <c r="K564" s="7">
        <v>0.89836260806648516</v>
      </c>
      <c r="L564" s="7">
        <v>0.92278996538405356</v>
      </c>
      <c r="M564" s="7" t="s">
        <v>304</v>
      </c>
      <c r="N564" s="7" t="s">
        <v>306</v>
      </c>
      <c r="O564" s="7" t="s">
        <v>421</v>
      </c>
    </row>
    <row r="565" spans="1:15" ht="15">
      <c r="A565" s="1">
        <v>557</v>
      </c>
      <c r="B565" s="6" t="s">
        <v>228</v>
      </c>
      <c r="C565" s="7" t="s">
        <v>424</v>
      </c>
      <c r="D565" s="7" t="s">
        <v>422</v>
      </c>
      <c r="E565" s="7">
        <v>0.82899999999999996</v>
      </c>
      <c r="F565" s="7">
        <v>0.3461421320382963</v>
      </c>
      <c r="G565" s="7">
        <v>0.89836260806648516</v>
      </c>
      <c r="H565" s="7">
        <v>0.92278996538405356</v>
      </c>
      <c r="I565" s="7">
        <v>0.82899999999999996</v>
      </c>
      <c r="J565" s="7">
        <v>0.3461421320382963</v>
      </c>
      <c r="K565" s="7">
        <v>0.89836260806648516</v>
      </c>
      <c r="L565" s="7">
        <v>0.92278996538405356</v>
      </c>
      <c r="M565" s="7" t="s">
        <v>304</v>
      </c>
      <c r="N565" s="7" t="s">
        <v>306</v>
      </c>
      <c r="O565" s="7" t="s">
        <v>421</v>
      </c>
    </row>
    <row r="566" spans="1:15" ht="15">
      <c r="A566" s="1">
        <v>558</v>
      </c>
      <c r="B566" s="6" t="s">
        <v>228</v>
      </c>
      <c r="C566" s="7" t="s">
        <v>425</v>
      </c>
      <c r="D566" s="7" t="s">
        <v>422</v>
      </c>
      <c r="E566" s="7">
        <v>0.82899999999999996</v>
      </c>
      <c r="F566" s="7">
        <v>0.3461421320382963</v>
      </c>
      <c r="G566" s="7">
        <v>0.89836260806648516</v>
      </c>
      <c r="H566" s="7">
        <v>0.92278996538405356</v>
      </c>
      <c r="I566" s="7">
        <v>0.82899999999999996</v>
      </c>
      <c r="J566" s="7">
        <v>0.3461421320382963</v>
      </c>
      <c r="K566" s="7">
        <v>0.89836260806648516</v>
      </c>
      <c r="L566" s="7">
        <v>0.92278996538405356</v>
      </c>
      <c r="M566" s="7" t="s">
        <v>304</v>
      </c>
      <c r="N566" s="7" t="s">
        <v>306</v>
      </c>
      <c r="O566" s="7" t="s">
        <v>421</v>
      </c>
    </row>
    <row r="567" spans="1:15" ht="15">
      <c r="A567" s="1">
        <v>559</v>
      </c>
      <c r="B567" s="6" t="s">
        <v>228</v>
      </c>
      <c r="C567" s="7" t="s">
        <v>426</v>
      </c>
      <c r="D567" s="7" t="s">
        <v>422</v>
      </c>
      <c r="E567" s="7">
        <v>0.82899999999999996</v>
      </c>
      <c r="F567" s="7">
        <v>0.3461421320382963</v>
      </c>
      <c r="G567" s="7">
        <v>0.89836260806648516</v>
      </c>
      <c r="H567" s="7">
        <v>0.92278996538405356</v>
      </c>
      <c r="I567" s="7">
        <v>0.82899999999999996</v>
      </c>
      <c r="J567" s="7">
        <v>0.3461421320382963</v>
      </c>
      <c r="K567" s="7">
        <v>0.89836260806648516</v>
      </c>
      <c r="L567" s="7">
        <v>0.92278996538405356</v>
      </c>
      <c r="M567" s="7" t="s">
        <v>304</v>
      </c>
      <c r="N567" s="7" t="s">
        <v>306</v>
      </c>
      <c r="O567" s="7" t="s">
        <v>421</v>
      </c>
    </row>
    <row r="568" spans="1:15" ht="15">
      <c r="A568" s="1">
        <v>560</v>
      </c>
      <c r="B568" s="6" t="s">
        <v>228</v>
      </c>
      <c r="C568" s="7" t="s">
        <v>427</v>
      </c>
      <c r="D568" s="7" t="s">
        <v>422</v>
      </c>
      <c r="E568" s="7">
        <v>0.82899999999999996</v>
      </c>
      <c r="F568" s="7">
        <v>0.3461421320382963</v>
      </c>
      <c r="G568" s="7">
        <v>0.89836260806648516</v>
      </c>
      <c r="H568" s="7">
        <v>0.92278996538405356</v>
      </c>
      <c r="I568" s="7">
        <v>0.82899999999999996</v>
      </c>
      <c r="J568" s="7">
        <v>0.3461421320382963</v>
      </c>
      <c r="K568" s="7">
        <v>0.89836260806648516</v>
      </c>
      <c r="L568" s="7">
        <v>0.92278996538405356</v>
      </c>
      <c r="M568" s="7" t="s">
        <v>304</v>
      </c>
      <c r="N568" s="7" t="s">
        <v>306</v>
      </c>
      <c r="O568" s="7" t="s">
        <v>421</v>
      </c>
    </row>
    <row r="569" spans="1:15" ht="15">
      <c r="A569" s="1">
        <v>561</v>
      </c>
      <c r="B569" s="6" t="s">
        <v>88</v>
      </c>
      <c r="C569" s="7" t="s">
        <v>292</v>
      </c>
      <c r="D569" s="7">
        <v>20.797000000000001</v>
      </c>
      <c r="E569" s="7">
        <v>21.838999999999999</v>
      </c>
      <c r="F569" s="7">
        <v>0.56676898318881175</v>
      </c>
      <c r="G569" s="7">
        <v>21.846353198653198</v>
      </c>
      <c r="H569" s="7">
        <v>0.99966341299225847</v>
      </c>
      <c r="I569" s="7">
        <v>20.226000000000003</v>
      </c>
      <c r="J569" s="7">
        <v>0.52490816676488306</v>
      </c>
      <c r="K569" s="7">
        <v>20.232810101010106</v>
      </c>
      <c r="L569" s="7">
        <v>0.99966341299225847</v>
      </c>
      <c r="M569" s="7" t="s">
        <v>290</v>
      </c>
      <c r="N569" s="7" t="s">
        <v>306</v>
      </c>
      <c r="O569" s="7" t="s">
        <v>421</v>
      </c>
    </row>
    <row r="570" spans="1:15" ht="15">
      <c r="A570" s="1">
        <v>562</v>
      </c>
      <c r="B570" s="6" t="s">
        <v>88</v>
      </c>
      <c r="C570" s="7" t="s">
        <v>293</v>
      </c>
      <c r="D570" s="7">
        <v>20.702000000000002</v>
      </c>
      <c r="E570" s="7">
        <v>21.91</v>
      </c>
      <c r="F570" s="7">
        <v>1.3977756504953385</v>
      </c>
      <c r="G570" s="7">
        <v>21.95454114230397</v>
      </c>
      <c r="H570" s="7">
        <v>0.99797121051106163</v>
      </c>
      <c r="I570" s="7">
        <v>20.18</v>
      </c>
      <c r="J570" s="7">
        <v>1.2874081527611312</v>
      </c>
      <c r="K570" s="7">
        <v>20.221024201355277</v>
      </c>
      <c r="L570" s="7">
        <v>0.99797121051106163</v>
      </c>
      <c r="M570" s="7" t="s">
        <v>290</v>
      </c>
      <c r="N570" s="7" t="s">
        <v>306</v>
      </c>
      <c r="O570" s="7" t="s">
        <v>421</v>
      </c>
    </row>
    <row r="571" spans="1:15" ht="15">
      <c r="A571" s="1">
        <v>563</v>
      </c>
      <c r="B571" s="6" t="s">
        <v>88</v>
      </c>
      <c r="C571" s="7" t="s">
        <v>294</v>
      </c>
      <c r="D571" s="7">
        <v>21.58</v>
      </c>
      <c r="E571" s="7">
        <v>22.456658608898831</v>
      </c>
      <c r="F571" s="7">
        <v>2.169441144572744</v>
      </c>
      <c r="G571" s="7">
        <v>22.561205436687001</v>
      </c>
      <c r="H571" s="7">
        <v>0.99536607970342916</v>
      </c>
      <c r="I571" s="7">
        <v>20.802534735329775</v>
      </c>
      <c r="J571" s="7">
        <v>2.009643355772647</v>
      </c>
      <c r="K571" s="7">
        <v>20.899380800205613</v>
      </c>
      <c r="L571" s="7">
        <v>0.99536607970342916</v>
      </c>
      <c r="M571" s="7" t="s">
        <v>290</v>
      </c>
      <c r="N571" s="7" t="s">
        <v>306</v>
      </c>
      <c r="O571" s="7" t="s">
        <v>421</v>
      </c>
    </row>
    <row r="572" spans="1:15" ht="15">
      <c r="A572" s="1">
        <v>564</v>
      </c>
      <c r="B572" s="6" t="s">
        <v>88</v>
      </c>
      <c r="C572" s="7" t="s">
        <v>295</v>
      </c>
      <c r="D572" s="7">
        <v>20.93</v>
      </c>
      <c r="E572" s="7">
        <v>20.771999999999998</v>
      </c>
      <c r="F572" s="7">
        <v>2.1865179730554027</v>
      </c>
      <c r="G572" s="7">
        <v>20.886762430939225</v>
      </c>
      <c r="H572" s="7">
        <v>0.99450549450549453</v>
      </c>
      <c r="I572" s="7">
        <v>19.218499999999999</v>
      </c>
      <c r="J572" s="7">
        <v>2.0229922812038028</v>
      </c>
      <c r="K572" s="7">
        <v>19.324679558011049</v>
      </c>
      <c r="L572" s="7">
        <v>0.99450549450549453</v>
      </c>
      <c r="M572" s="7" t="s">
        <v>290</v>
      </c>
      <c r="N572" s="7" t="s">
        <v>306</v>
      </c>
      <c r="O572" s="7" t="s">
        <v>421</v>
      </c>
    </row>
    <row r="573" spans="1:15" ht="15">
      <c r="A573" s="1">
        <v>565</v>
      </c>
      <c r="B573" s="6" t="s">
        <v>88</v>
      </c>
      <c r="C573" s="7" t="s">
        <v>296</v>
      </c>
      <c r="D573" s="7">
        <v>20.231000000000002</v>
      </c>
      <c r="E573" s="7">
        <v>21.024537192</v>
      </c>
      <c r="F573" s="7">
        <v>0.59143441384834283</v>
      </c>
      <c r="G573" s="7">
        <v>21.032854271441035</v>
      </c>
      <c r="H573" s="7">
        <v>0.99960456724828217</v>
      </c>
      <c r="I573" s="7">
        <v>19.449171182000001</v>
      </c>
      <c r="J573" s="7">
        <v>0.54711830528380501</v>
      </c>
      <c r="K573" s="7">
        <v>19.456865063691939</v>
      </c>
      <c r="L573" s="7">
        <v>0.99960456724828217</v>
      </c>
      <c r="M573" s="7" t="s">
        <v>290</v>
      </c>
      <c r="N573" s="7" t="s">
        <v>306</v>
      </c>
      <c r="O573" s="7" t="s">
        <v>421</v>
      </c>
    </row>
    <row r="574" spans="1:15" ht="15">
      <c r="A574" s="1">
        <v>566</v>
      </c>
      <c r="B574" s="6" t="s">
        <v>88</v>
      </c>
      <c r="C574" s="7" t="s">
        <v>297</v>
      </c>
      <c r="D574" s="7">
        <v>20.941700000000001</v>
      </c>
      <c r="E574" s="7">
        <v>21.076912723</v>
      </c>
      <c r="F574" s="7">
        <v>2.5652216329916917</v>
      </c>
      <c r="G574" s="7">
        <v>21.232442439797826</v>
      </c>
      <c r="H574" s="7">
        <v>0.9926749022285678</v>
      </c>
      <c r="I574" s="7">
        <v>19.426700029999999</v>
      </c>
      <c r="J574" s="7">
        <v>2.3643781150270557</v>
      </c>
      <c r="K574" s="7">
        <v>19.570052578529801</v>
      </c>
      <c r="L574" s="7">
        <v>0.9926749022285678</v>
      </c>
      <c r="M574" s="7" t="s">
        <v>290</v>
      </c>
      <c r="N574" s="7" t="s">
        <v>306</v>
      </c>
      <c r="O574" s="7" t="s">
        <v>421</v>
      </c>
    </row>
    <row r="575" spans="1:15" ht="15">
      <c r="A575" s="1">
        <v>567</v>
      </c>
      <c r="B575" s="6" t="s">
        <v>88</v>
      </c>
      <c r="C575" s="7" t="s">
        <v>298</v>
      </c>
      <c r="D575" s="7" t="s">
        <v>422</v>
      </c>
      <c r="E575" s="7">
        <v>26.607831642348735</v>
      </c>
      <c r="F575" s="7">
        <v>2.1896671142776252</v>
      </c>
      <c r="G575" s="7">
        <v>26.697777937104121</v>
      </c>
      <c r="H575" s="7">
        <v>0.99663094453151546</v>
      </c>
      <c r="I575" s="7">
        <v>24.957618949348735</v>
      </c>
      <c r="J575" s="7">
        <v>2.0538643734156365</v>
      </c>
      <c r="K575" s="7">
        <v>25.041986791891674</v>
      </c>
      <c r="L575" s="7">
        <v>0.99663094453151557</v>
      </c>
      <c r="M575" s="7" t="s">
        <v>290</v>
      </c>
      <c r="N575" s="7" t="s">
        <v>306</v>
      </c>
      <c r="O575" s="7" t="s">
        <v>421</v>
      </c>
    </row>
    <row r="576" spans="1:15" ht="15">
      <c r="A576" s="1">
        <v>568</v>
      </c>
      <c r="B576" s="6" t="s">
        <v>88</v>
      </c>
      <c r="C576" s="7" t="s">
        <v>299</v>
      </c>
      <c r="D576" s="7" t="s">
        <v>422</v>
      </c>
      <c r="E576" s="7">
        <v>27.83179486211829</v>
      </c>
      <c r="F576" s="7">
        <v>2.2903920454723083</v>
      </c>
      <c r="G576" s="7">
        <v>27.925878696452809</v>
      </c>
      <c r="H576" s="7">
        <v>0.99663094453151546</v>
      </c>
      <c r="I576" s="7">
        <v>26.181582169118293</v>
      </c>
      <c r="J576" s="7">
        <v>2.1545893046102913</v>
      </c>
      <c r="K576" s="7">
        <v>26.270087551240366</v>
      </c>
      <c r="L576" s="7">
        <v>0.99663094453151557</v>
      </c>
      <c r="M576" s="7" t="s">
        <v>290</v>
      </c>
      <c r="N576" s="7" t="s">
        <v>306</v>
      </c>
      <c r="O576" s="7" t="s">
        <v>421</v>
      </c>
    </row>
    <row r="577" spans="1:15" ht="15">
      <c r="A577" s="1">
        <v>569</v>
      </c>
      <c r="B577" s="6" t="s">
        <v>88</v>
      </c>
      <c r="C577" s="7" t="s">
        <v>300</v>
      </c>
      <c r="D577" s="7" t="s">
        <v>422</v>
      </c>
      <c r="E577" s="7">
        <v>31.480969966083599</v>
      </c>
      <c r="F577" s="7">
        <v>2.5906975655461917</v>
      </c>
      <c r="G577" s="7">
        <v>31.587389633864724</v>
      </c>
      <c r="H577" s="7">
        <v>0.99663094453151546</v>
      </c>
      <c r="I577" s="7">
        <v>29.830757273083599</v>
      </c>
      <c r="J577" s="7">
        <v>2.4548948246842079</v>
      </c>
      <c r="K577" s="7">
        <v>29.931598488652277</v>
      </c>
      <c r="L577" s="7">
        <v>0.99663094453151546</v>
      </c>
      <c r="M577" s="7" t="s">
        <v>290</v>
      </c>
      <c r="N577" s="7" t="s">
        <v>306</v>
      </c>
      <c r="O577" s="7" t="s">
        <v>421</v>
      </c>
    </row>
    <row r="578" spans="1:15" ht="15">
      <c r="A578" s="1">
        <v>570</v>
      </c>
      <c r="B578" s="6" t="s">
        <v>88</v>
      </c>
      <c r="C578" s="7" t="s">
        <v>301</v>
      </c>
      <c r="D578" s="7" t="s">
        <v>422</v>
      </c>
      <c r="E578" s="7">
        <v>31.497743334502054</v>
      </c>
      <c r="F578" s="7">
        <v>2.5920779145244595</v>
      </c>
      <c r="G578" s="7">
        <v>31.604219703722066</v>
      </c>
      <c r="H578" s="7">
        <v>0.99663094453151546</v>
      </c>
      <c r="I578" s="7">
        <v>29.847530641502054</v>
      </c>
      <c r="J578" s="7">
        <v>2.4562751736624637</v>
      </c>
      <c r="K578" s="7">
        <v>29.948428558509619</v>
      </c>
      <c r="L578" s="7">
        <v>0.99663094453151546</v>
      </c>
      <c r="M578" s="7" t="s">
        <v>290</v>
      </c>
      <c r="N578" s="7" t="s">
        <v>306</v>
      </c>
      <c r="O578" s="7" t="s">
        <v>421</v>
      </c>
    </row>
    <row r="579" spans="1:15" ht="15">
      <c r="A579" s="1">
        <v>571</v>
      </c>
      <c r="B579" s="6" t="s">
        <v>88</v>
      </c>
      <c r="C579" s="7" t="s">
        <v>302</v>
      </c>
      <c r="D579" s="7" t="s">
        <v>422</v>
      </c>
      <c r="E579" s="7">
        <v>32.153933824506467</v>
      </c>
      <c r="F579" s="7">
        <v>2.6460785093860517</v>
      </c>
      <c r="G579" s="7">
        <v>32.262628409176088</v>
      </c>
      <c r="H579" s="7">
        <v>0.99663094453151546</v>
      </c>
      <c r="I579" s="7">
        <v>30.503721131506467</v>
      </c>
      <c r="J579" s="7">
        <v>2.510275768524076</v>
      </c>
      <c r="K579" s="7">
        <v>30.606837263963641</v>
      </c>
      <c r="L579" s="7">
        <v>0.99663094453151546</v>
      </c>
      <c r="M579" s="7" t="s">
        <v>290</v>
      </c>
      <c r="N579" s="7" t="s">
        <v>306</v>
      </c>
      <c r="O579" s="7" t="s">
        <v>421</v>
      </c>
    </row>
    <row r="580" spans="1:15" ht="15">
      <c r="A580" s="1">
        <v>572</v>
      </c>
      <c r="B580" s="6" t="s">
        <v>88</v>
      </c>
      <c r="C580" s="7" t="s">
        <v>423</v>
      </c>
      <c r="D580" s="7" t="s">
        <v>422</v>
      </c>
      <c r="E580" s="7">
        <v>33.22357620305965</v>
      </c>
      <c r="F580" s="7">
        <v>2.7341037484148267</v>
      </c>
      <c r="G580" s="7">
        <v>33.335886654289062</v>
      </c>
      <c r="H580" s="7">
        <v>0.99663094453151546</v>
      </c>
      <c r="I580" s="7">
        <v>31.573363510059647</v>
      </c>
      <c r="J580" s="7">
        <v>2.5983010075528803</v>
      </c>
      <c r="K580" s="7">
        <v>31.680095509076615</v>
      </c>
      <c r="L580" s="7">
        <v>0.99663094453151546</v>
      </c>
      <c r="M580" s="7" t="s">
        <v>290</v>
      </c>
      <c r="N580" s="7" t="s">
        <v>306</v>
      </c>
      <c r="O580" s="7" t="s">
        <v>421</v>
      </c>
    </row>
    <row r="581" spans="1:15" ht="15">
      <c r="A581" s="1">
        <v>573</v>
      </c>
      <c r="B581" s="6" t="s">
        <v>88</v>
      </c>
      <c r="C581" s="7" t="s">
        <v>424</v>
      </c>
      <c r="D581" s="7" t="s">
        <v>422</v>
      </c>
      <c r="E581" s="7">
        <v>34.706733351145033</v>
      </c>
      <c r="F581" s="7">
        <v>2.8561588063437275</v>
      </c>
      <c r="G581" s="7">
        <v>34.824057532610091</v>
      </c>
      <c r="H581" s="7">
        <v>0.99663094453151557</v>
      </c>
      <c r="I581" s="7">
        <v>33.056520658145033</v>
      </c>
      <c r="J581" s="7">
        <v>2.7203560654816963</v>
      </c>
      <c r="K581" s="7">
        <v>33.168266387397644</v>
      </c>
      <c r="L581" s="7">
        <v>0.99663094453151557</v>
      </c>
      <c r="M581" s="7" t="s">
        <v>290</v>
      </c>
      <c r="N581" s="7" t="s">
        <v>306</v>
      </c>
      <c r="O581" s="7" t="s">
        <v>421</v>
      </c>
    </row>
    <row r="582" spans="1:15" ht="15">
      <c r="A582" s="1">
        <v>574</v>
      </c>
      <c r="B582" s="6" t="s">
        <v>88</v>
      </c>
      <c r="C582" s="7" t="s">
        <v>425</v>
      </c>
      <c r="D582" s="7" t="s">
        <v>422</v>
      </c>
      <c r="E582" s="7">
        <v>36.495880953134069</v>
      </c>
      <c r="F582" s="7">
        <v>3.003395068182833</v>
      </c>
      <c r="G582" s="7">
        <v>36.61925324854289</v>
      </c>
      <c r="H582" s="7">
        <v>0.99663094453151557</v>
      </c>
      <c r="I582" s="7">
        <v>34.845668260134069</v>
      </c>
      <c r="J582" s="7">
        <v>2.8675923273208195</v>
      </c>
      <c r="K582" s="7">
        <v>34.963462103330443</v>
      </c>
      <c r="L582" s="7">
        <v>0.99663094453151557</v>
      </c>
      <c r="M582" s="7" t="s">
        <v>290</v>
      </c>
      <c r="N582" s="7" t="s">
        <v>306</v>
      </c>
      <c r="O582" s="7" t="s">
        <v>421</v>
      </c>
    </row>
    <row r="583" spans="1:15" ht="15">
      <c r="A583" s="1">
        <v>575</v>
      </c>
      <c r="B583" s="6" t="s">
        <v>88</v>
      </c>
      <c r="C583" s="7" t="s">
        <v>426</v>
      </c>
      <c r="D583" s="7" t="s">
        <v>422</v>
      </c>
      <c r="E583" s="7">
        <v>38.722246147400149</v>
      </c>
      <c r="F583" s="7">
        <v>3.1866117509920464</v>
      </c>
      <c r="G583" s="7">
        <v>38.853144546502364</v>
      </c>
      <c r="H583" s="7">
        <v>0.99663094453151546</v>
      </c>
      <c r="I583" s="7">
        <v>37.103384380242197</v>
      </c>
      <c r="J583" s="7">
        <v>3.0533890058335804</v>
      </c>
      <c r="K583" s="7">
        <v>37.228810307192816</v>
      </c>
      <c r="L583" s="7">
        <v>0.99663094453151557</v>
      </c>
      <c r="M583" s="7" t="s">
        <v>290</v>
      </c>
      <c r="N583" s="7" t="s">
        <v>306</v>
      </c>
      <c r="O583" s="7" t="s">
        <v>421</v>
      </c>
    </row>
    <row r="584" spans="1:15" ht="15">
      <c r="A584" s="1">
        <v>576</v>
      </c>
      <c r="B584" s="6" t="s">
        <v>88</v>
      </c>
      <c r="C584" s="7" t="s">
        <v>427</v>
      </c>
      <c r="D584" s="7" t="s">
        <v>422</v>
      </c>
      <c r="E584" s="7">
        <v>41.251587049955837</v>
      </c>
      <c r="F584" s="7">
        <v>3.3947615419846859</v>
      </c>
      <c r="G584" s="7">
        <v>41.391035745279709</v>
      </c>
      <c r="H584" s="7">
        <v>0.99663094453151557</v>
      </c>
      <c r="I584" s="7">
        <v>39.664076208639933</v>
      </c>
      <c r="J584" s="7">
        <v>3.2641187925298558</v>
      </c>
      <c r="K584" s="7">
        <v>39.798158411873068</v>
      </c>
      <c r="L584" s="7">
        <v>0.99663094453151546</v>
      </c>
      <c r="M584" s="7" t="s">
        <v>290</v>
      </c>
      <c r="N584" s="7" t="s">
        <v>306</v>
      </c>
      <c r="O584" s="7" t="s">
        <v>421</v>
      </c>
    </row>
    <row r="585" spans="1:15" ht="15">
      <c r="A585" s="1">
        <v>577</v>
      </c>
      <c r="B585" s="6" t="s">
        <v>132</v>
      </c>
      <c r="C585" s="7" t="s">
        <v>292</v>
      </c>
      <c r="D585" s="7">
        <v>20.994</v>
      </c>
      <c r="E585" s="7">
        <v>20.7</v>
      </c>
      <c r="F585" s="7">
        <v>3.5011478117897368</v>
      </c>
      <c r="G585" s="7">
        <v>20.994</v>
      </c>
      <c r="H585" s="7">
        <v>0.98599599885681621</v>
      </c>
      <c r="I585" s="7">
        <v>20.7</v>
      </c>
      <c r="J585" s="7">
        <v>3.5011478117897368</v>
      </c>
      <c r="K585" s="7">
        <v>20.994</v>
      </c>
      <c r="L585" s="7">
        <v>0.98599599885681621</v>
      </c>
      <c r="M585" s="7" t="s">
        <v>290</v>
      </c>
      <c r="N585" s="7" t="s">
        <v>306</v>
      </c>
      <c r="O585" s="7" t="s">
        <v>421</v>
      </c>
    </row>
    <row r="586" spans="1:15" ht="15">
      <c r="A586" s="1">
        <v>578</v>
      </c>
      <c r="B586" s="6" t="s">
        <v>132</v>
      </c>
      <c r="C586" s="7" t="s">
        <v>293</v>
      </c>
      <c r="D586" s="7">
        <v>23.052</v>
      </c>
      <c r="E586" s="7">
        <v>22.73</v>
      </c>
      <c r="F586" s="7">
        <v>3.8395056973521848</v>
      </c>
      <c r="G586" s="7">
        <v>23.052</v>
      </c>
      <c r="H586" s="7">
        <v>0.98603158077390252</v>
      </c>
      <c r="I586" s="7">
        <v>22.73</v>
      </c>
      <c r="J586" s="7">
        <v>3.8395056973521848</v>
      </c>
      <c r="K586" s="7">
        <v>23.052</v>
      </c>
      <c r="L586" s="7">
        <v>0.98603158077390252</v>
      </c>
      <c r="M586" s="7" t="s">
        <v>290</v>
      </c>
      <c r="N586" s="7" t="s">
        <v>306</v>
      </c>
      <c r="O586" s="7" t="s">
        <v>421</v>
      </c>
    </row>
    <row r="587" spans="1:15" ht="15">
      <c r="A587" s="1">
        <v>579</v>
      </c>
      <c r="B587" s="6" t="s">
        <v>132</v>
      </c>
      <c r="C587" s="7" t="s">
        <v>294</v>
      </c>
      <c r="D587" s="7">
        <v>21.202000000000002</v>
      </c>
      <c r="E587" s="7">
        <v>21.114999999999998</v>
      </c>
      <c r="F587" s="7">
        <v>1.918744120512194</v>
      </c>
      <c r="G587" s="7">
        <v>21.202000000000002</v>
      </c>
      <c r="H587" s="7">
        <v>0.99589661352702563</v>
      </c>
      <c r="I587" s="7">
        <v>21.114999999999998</v>
      </c>
      <c r="J587" s="7">
        <v>1.918744120512194</v>
      </c>
      <c r="K587" s="7">
        <v>21.202000000000002</v>
      </c>
      <c r="L587" s="7">
        <v>0.99589661352702563</v>
      </c>
      <c r="M587" s="7" t="s">
        <v>290</v>
      </c>
      <c r="N587" s="7" t="s">
        <v>306</v>
      </c>
      <c r="O587" s="7" t="s">
        <v>421</v>
      </c>
    </row>
    <row r="588" spans="1:15" ht="15">
      <c r="A588" s="1">
        <v>580</v>
      </c>
      <c r="B588" s="6" t="s">
        <v>132</v>
      </c>
      <c r="C588" s="7" t="s">
        <v>295</v>
      </c>
      <c r="D588" s="7">
        <v>18.736999999999998</v>
      </c>
      <c r="E588" s="7">
        <v>18.364999999999998</v>
      </c>
      <c r="F588" s="7">
        <v>3.8167861259061313</v>
      </c>
      <c r="G588" s="7">
        <v>18.757427364404467</v>
      </c>
      <c r="H588" s="7">
        <v>0.97907882798740464</v>
      </c>
      <c r="I588" s="7">
        <v>18.364999999999998</v>
      </c>
      <c r="J588" s="7">
        <v>3.8167861259061313</v>
      </c>
      <c r="K588" s="7">
        <v>18.757427364404467</v>
      </c>
      <c r="L588" s="7">
        <v>0.97907882798740464</v>
      </c>
      <c r="M588" s="7" t="s">
        <v>290</v>
      </c>
      <c r="N588" s="7" t="s">
        <v>306</v>
      </c>
      <c r="O588" s="7" t="s">
        <v>421</v>
      </c>
    </row>
    <row r="589" spans="1:15" ht="15">
      <c r="A589" s="1">
        <v>581</v>
      </c>
      <c r="B589" s="6" t="s">
        <v>132</v>
      </c>
      <c r="C589" s="7" t="s">
        <v>296</v>
      </c>
      <c r="D589" s="7">
        <v>20.038</v>
      </c>
      <c r="E589" s="7">
        <v>19.97</v>
      </c>
      <c r="F589" s="7">
        <v>1.6494071662267249</v>
      </c>
      <c r="G589" s="7">
        <v>20.038</v>
      </c>
      <c r="H589" s="7">
        <v>0.99660644774927631</v>
      </c>
      <c r="I589" s="7">
        <v>19.97</v>
      </c>
      <c r="J589" s="7">
        <v>1.6494071662267249</v>
      </c>
      <c r="K589" s="7">
        <v>20.038</v>
      </c>
      <c r="L589" s="7">
        <v>0.99660644774927631</v>
      </c>
      <c r="M589" s="7" t="s">
        <v>290</v>
      </c>
      <c r="N589" s="7" t="s">
        <v>306</v>
      </c>
      <c r="O589" s="7" t="s">
        <v>421</v>
      </c>
    </row>
    <row r="590" spans="1:15" ht="15">
      <c r="A590" s="1">
        <v>582</v>
      </c>
      <c r="B590" s="6" t="s">
        <v>132</v>
      </c>
      <c r="C590" s="7" t="s">
        <v>297</v>
      </c>
      <c r="D590" s="7">
        <v>21.646699999999999</v>
      </c>
      <c r="E590" s="7">
        <v>21.533300000000001</v>
      </c>
      <c r="F590" s="7">
        <v>3.6227750434762416</v>
      </c>
      <c r="G590" s="7">
        <v>21.835922419390354</v>
      </c>
      <c r="H590" s="7">
        <v>0.98614107462107381</v>
      </c>
      <c r="I590" s="7">
        <v>21.533300000000001</v>
      </c>
      <c r="J590" s="7">
        <v>3.6227750434762416</v>
      </c>
      <c r="K590" s="7">
        <v>21.835922419390354</v>
      </c>
      <c r="L590" s="7">
        <v>0.98614107462107381</v>
      </c>
      <c r="M590" s="7" t="s">
        <v>290</v>
      </c>
      <c r="N590" s="7" t="s">
        <v>306</v>
      </c>
      <c r="O590" s="7" t="s">
        <v>421</v>
      </c>
    </row>
    <row r="591" spans="1:15" ht="15">
      <c r="A591" s="1">
        <v>583</v>
      </c>
      <c r="B591" s="6" t="s">
        <v>132</v>
      </c>
      <c r="C591" s="7" t="s">
        <v>298</v>
      </c>
      <c r="D591" s="7" t="s">
        <v>422</v>
      </c>
      <c r="E591" s="7">
        <v>37.921194060162811</v>
      </c>
      <c r="F591" s="7">
        <v>5.7439806816409416</v>
      </c>
      <c r="G591" s="7">
        <v>38.353751746336258</v>
      </c>
      <c r="H591" s="7">
        <v>0.9887218937788852</v>
      </c>
      <c r="I591" s="7">
        <v>37.921194060162811</v>
      </c>
      <c r="J591" s="7">
        <v>5.7439806816409416</v>
      </c>
      <c r="K591" s="7">
        <v>38.353751746336258</v>
      </c>
      <c r="L591" s="7">
        <v>0.9887218937788852</v>
      </c>
      <c r="M591" s="7" t="s">
        <v>290</v>
      </c>
      <c r="N591" s="7" t="s">
        <v>306</v>
      </c>
      <c r="O591" s="7" t="s">
        <v>421</v>
      </c>
    </row>
    <row r="592" spans="1:15" ht="15">
      <c r="A592" s="1">
        <v>584</v>
      </c>
      <c r="B592" s="6" t="s">
        <v>132</v>
      </c>
      <c r="C592" s="7" t="s">
        <v>299</v>
      </c>
      <c r="D592" s="7" t="s">
        <v>422</v>
      </c>
      <c r="E592" s="7">
        <v>43.566697872225639</v>
      </c>
      <c r="F592" s="7">
        <v>6.5991136920407021</v>
      </c>
      <c r="G592" s="7">
        <v>44.063652424762395</v>
      </c>
      <c r="H592" s="7">
        <v>0.9887218937788852</v>
      </c>
      <c r="I592" s="7">
        <v>43.566697872225639</v>
      </c>
      <c r="J592" s="7">
        <v>6.5991136920407021</v>
      </c>
      <c r="K592" s="7">
        <v>44.063652424762395</v>
      </c>
      <c r="L592" s="7">
        <v>0.9887218937788852</v>
      </c>
      <c r="M592" s="7" t="s">
        <v>290</v>
      </c>
      <c r="N592" s="7" t="s">
        <v>306</v>
      </c>
      <c r="O592" s="7" t="s">
        <v>421</v>
      </c>
    </row>
    <row r="593" spans="1:15" ht="15">
      <c r="A593" s="1">
        <v>585</v>
      </c>
      <c r="B593" s="6" t="s">
        <v>132</v>
      </c>
      <c r="C593" s="7" t="s">
        <v>300</v>
      </c>
      <c r="D593" s="7" t="s">
        <v>422</v>
      </c>
      <c r="E593" s="7">
        <v>43.949162206018137</v>
      </c>
      <c r="F593" s="7">
        <v>6.657046143778218</v>
      </c>
      <c r="G593" s="7">
        <v>44.45047943466173</v>
      </c>
      <c r="H593" s="7">
        <v>0.9887218937788852</v>
      </c>
      <c r="I593" s="7">
        <v>43.949162206018137</v>
      </c>
      <c r="J593" s="7">
        <v>6.657046143778218</v>
      </c>
      <c r="K593" s="7">
        <v>44.45047943466173</v>
      </c>
      <c r="L593" s="7">
        <v>0.9887218937788852</v>
      </c>
      <c r="M593" s="7" t="s">
        <v>290</v>
      </c>
      <c r="N593" s="7" t="s">
        <v>306</v>
      </c>
      <c r="O593" s="7" t="s">
        <v>421</v>
      </c>
    </row>
    <row r="594" spans="1:15" ht="15">
      <c r="A594" s="1">
        <v>586</v>
      </c>
      <c r="B594" s="6" t="s">
        <v>132</v>
      </c>
      <c r="C594" s="7" t="s">
        <v>301</v>
      </c>
      <c r="D594" s="7" t="s">
        <v>422</v>
      </c>
      <c r="E594" s="7">
        <v>26.861886506895491</v>
      </c>
      <c r="F594" s="7">
        <v>4.0688106213967892</v>
      </c>
      <c r="G594" s="7">
        <v>27.168293405772204</v>
      </c>
      <c r="H594" s="7">
        <v>0.9887218937788852</v>
      </c>
      <c r="I594" s="7">
        <v>26.861886506895491</v>
      </c>
      <c r="J594" s="7">
        <v>4.0688106213967892</v>
      </c>
      <c r="K594" s="7">
        <v>27.168293405772204</v>
      </c>
      <c r="L594" s="7">
        <v>0.9887218937788852</v>
      </c>
      <c r="M594" s="7" t="s">
        <v>290</v>
      </c>
      <c r="N594" s="7" t="s">
        <v>306</v>
      </c>
      <c r="O594" s="7" t="s">
        <v>421</v>
      </c>
    </row>
    <row r="595" spans="1:15" ht="15">
      <c r="A595" s="1">
        <v>587</v>
      </c>
      <c r="B595" s="6" t="s">
        <v>132</v>
      </c>
      <c r="C595" s="7" t="s">
        <v>302</v>
      </c>
      <c r="D595" s="7" t="s">
        <v>422</v>
      </c>
      <c r="E595" s="7">
        <v>26.792511023039136</v>
      </c>
      <c r="F595" s="7">
        <v>4.0583022118140537</v>
      </c>
      <c r="G595" s="7">
        <v>27.09812657292176</v>
      </c>
      <c r="H595" s="7">
        <v>0.9887218937788852</v>
      </c>
      <c r="I595" s="7">
        <v>26.792511023039136</v>
      </c>
      <c r="J595" s="7">
        <v>4.0583022118140537</v>
      </c>
      <c r="K595" s="7">
        <v>27.09812657292176</v>
      </c>
      <c r="L595" s="7">
        <v>0.9887218937788852</v>
      </c>
      <c r="M595" s="7" t="s">
        <v>290</v>
      </c>
      <c r="N595" s="7" t="s">
        <v>306</v>
      </c>
      <c r="O595" s="7" t="s">
        <v>421</v>
      </c>
    </row>
    <row r="596" spans="1:15" ht="15">
      <c r="A596" s="1">
        <v>588</v>
      </c>
      <c r="B596" s="6" t="s">
        <v>132</v>
      </c>
      <c r="C596" s="7" t="s">
        <v>423</v>
      </c>
      <c r="D596" s="7" t="s">
        <v>422</v>
      </c>
      <c r="E596" s="7">
        <v>26.751861992527274</v>
      </c>
      <c r="F596" s="7">
        <v>4.0521450416147955</v>
      </c>
      <c r="G596" s="7">
        <v>27.057013868967669</v>
      </c>
      <c r="H596" s="7">
        <v>0.9887218937788852</v>
      </c>
      <c r="I596" s="7">
        <v>26.751861992527274</v>
      </c>
      <c r="J596" s="7">
        <v>4.0521450416147955</v>
      </c>
      <c r="K596" s="7">
        <v>27.057013868967669</v>
      </c>
      <c r="L596" s="7">
        <v>0.9887218937788852</v>
      </c>
      <c r="M596" s="7" t="s">
        <v>290</v>
      </c>
      <c r="N596" s="7" t="s">
        <v>306</v>
      </c>
      <c r="O596" s="7" t="s">
        <v>421</v>
      </c>
    </row>
    <row r="597" spans="1:15" ht="15">
      <c r="A597" s="1">
        <v>589</v>
      </c>
      <c r="B597" s="6" t="s">
        <v>132</v>
      </c>
      <c r="C597" s="7" t="s">
        <v>424</v>
      </c>
      <c r="D597" s="7" t="s">
        <v>422</v>
      </c>
      <c r="E597" s="7">
        <v>26.740204738185284</v>
      </c>
      <c r="F597" s="7">
        <v>4.0503792996491015</v>
      </c>
      <c r="G597" s="7">
        <v>27.04522364320718</v>
      </c>
      <c r="H597" s="7">
        <v>0.9887218937788852</v>
      </c>
      <c r="I597" s="7">
        <v>26.740204738185284</v>
      </c>
      <c r="J597" s="7">
        <v>4.0503792996491015</v>
      </c>
      <c r="K597" s="7">
        <v>27.04522364320718</v>
      </c>
      <c r="L597" s="7">
        <v>0.9887218937788852</v>
      </c>
      <c r="M597" s="7" t="s">
        <v>290</v>
      </c>
      <c r="N597" s="7" t="s">
        <v>306</v>
      </c>
      <c r="O597" s="7" t="s">
        <v>421</v>
      </c>
    </row>
    <row r="598" spans="1:15" ht="15">
      <c r="A598" s="1">
        <v>590</v>
      </c>
      <c r="B598" s="6" t="s">
        <v>132</v>
      </c>
      <c r="C598" s="7" t="s">
        <v>425</v>
      </c>
      <c r="D598" s="7" t="s">
        <v>422</v>
      </c>
      <c r="E598" s="7">
        <v>26.730294089068117</v>
      </c>
      <c r="F598" s="7">
        <v>4.0488781186213689</v>
      </c>
      <c r="G598" s="7">
        <v>27.035199945765537</v>
      </c>
      <c r="H598" s="7">
        <v>0.9887218937788852</v>
      </c>
      <c r="I598" s="7">
        <v>26.730294089068117</v>
      </c>
      <c r="J598" s="7">
        <v>4.0488781186213689</v>
      </c>
      <c r="K598" s="7">
        <v>27.035199945765537</v>
      </c>
      <c r="L598" s="7">
        <v>0.9887218937788852</v>
      </c>
      <c r="M598" s="7" t="s">
        <v>290</v>
      </c>
      <c r="N598" s="7" t="s">
        <v>306</v>
      </c>
      <c r="O598" s="7" t="s">
        <v>421</v>
      </c>
    </row>
    <row r="599" spans="1:15" ht="15">
      <c r="A599" s="1">
        <v>591</v>
      </c>
      <c r="B599" s="6" t="s">
        <v>132</v>
      </c>
      <c r="C599" s="7" t="s">
        <v>426</v>
      </c>
      <c r="D599" s="7" t="s">
        <v>422</v>
      </c>
      <c r="E599" s="7">
        <v>26.756580134414829</v>
      </c>
      <c r="F599" s="7">
        <v>4.0528597057103548</v>
      </c>
      <c r="G599" s="7">
        <v>27.061785829533367</v>
      </c>
      <c r="H599" s="7">
        <v>0.9887218937788852</v>
      </c>
      <c r="I599" s="7">
        <v>26.756580134414829</v>
      </c>
      <c r="J599" s="7">
        <v>4.0528597057103548</v>
      </c>
      <c r="K599" s="7">
        <v>27.061785829533367</v>
      </c>
      <c r="L599" s="7">
        <v>0.9887218937788852</v>
      </c>
      <c r="M599" s="7" t="s">
        <v>290</v>
      </c>
      <c r="N599" s="7" t="s">
        <v>306</v>
      </c>
      <c r="O599" s="7" t="s">
        <v>421</v>
      </c>
    </row>
    <row r="600" spans="1:15" ht="15">
      <c r="A600" s="1">
        <v>592</v>
      </c>
      <c r="B600" s="6" t="s">
        <v>132</v>
      </c>
      <c r="C600" s="7" t="s">
        <v>427</v>
      </c>
      <c r="D600" s="7" t="s">
        <v>422</v>
      </c>
      <c r="E600" s="7">
        <v>26.782866179761548</v>
      </c>
      <c r="F600" s="7">
        <v>4.0568412927993238</v>
      </c>
      <c r="G600" s="7">
        <v>27.0883717133012</v>
      </c>
      <c r="H600" s="7">
        <v>0.9887218937788852</v>
      </c>
      <c r="I600" s="7">
        <v>26.782866179761548</v>
      </c>
      <c r="J600" s="7">
        <v>4.0568412927993238</v>
      </c>
      <c r="K600" s="7">
        <v>27.0883717133012</v>
      </c>
      <c r="L600" s="7">
        <v>0.9887218937788852</v>
      </c>
      <c r="M600" s="7" t="s">
        <v>290</v>
      </c>
      <c r="N600" s="7" t="s">
        <v>306</v>
      </c>
      <c r="O600" s="7" t="s">
        <v>421</v>
      </c>
    </row>
    <row r="601" spans="1:15" ht="15">
      <c r="A601" s="1">
        <v>593</v>
      </c>
      <c r="B601" s="6" t="s">
        <v>261</v>
      </c>
      <c r="C601" s="7" t="s">
        <v>292</v>
      </c>
      <c r="D601" s="7">
        <v>3.2170000000000001</v>
      </c>
      <c r="E601" s="7">
        <v>2.8079999999999998</v>
      </c>
      <c r="F601" s="7">
        <v>1.4869362763871234</v>
      </c>
      <c r="G601" s="7">
        <v>3.177395708758354</v>
      </c>
      <c r="H601" s="7">
        <v>0.88374261734535275</v>
      </c>
      <c r="I601" s="7">
        <v>2.8079999999999998</v>
      </c>
      <c r="J601" s="7">
        <v>1.4869362763871234</v>
      </c>
      <c r="K601" s="7">
        <v>3.177395708758354</v>
      </c>
      <c r="L601" s="7">
        <v>0.88374261734535275</v>
      </c>
      <c r="M601" s="7" t="s">
        <v>304</v>
      </c>
      <c r="N601" s="7" t="s">
        <v>306</v>
      </c>
      <c r="O601" s="7" t="s">
        <v>421</v>
      </c>
    </row>
    <row r="602" spans="1:15" ht="15">
      <c r="A602" s="1">
        <v>594</v>
      </c>
      <c r="B602" s="6" t="s">
        <v>261</v>
      </c>
      <c r="C602" s="7" t="s">
        <v>293</v>
      </c>
      <c r="D602" s="7">
        <v>3.0019999999999998</v>
      </c>
      <c r="E602" s="7">
        <v>2.5150000000000001</v>
      </c>
      <c r="F602" s="7">
        <v>1.6391397133862624</v>
      </c>
      <c r="G602" s="7">
        <v>3.0019999999999998</v>
      </c>
      <c r="H602" s="7">
        <v>0.83777481678880761</v>
      </c>
      <c r="I602" s="7">
        <v>2.5150000000000001</v>
      </c>
      <c r="J602" s="7">
        <v>1.6391397133862624</v>
      </c>
      <c r="K602" s="7">
        <v>3.0019999999999998</v>
      </c>
      <c r="L602" s="7">
        <v>0.83777481678880761</v>
      </c>
      <c r="M602" s="7" t="s">
        <v>304</v>
      </c>
      <c r="N602" s="7" t="s">
        <v>306</v>
      </c>
      <c r="O602" s="7" t="s">
        <v>421</v>
      </c>
    </row>
    <row r="603" spans="1:15" ht="15">
      <c r="A603" s="1">
        <v>595</v>
      </c>
      <c r="B603" s="6" t="s">
        <v>261</v>
      </c>
      <c r="C603" s="7" t="s">
        <v>294</v>
      </c>
      <c r="D603" s="7">
        <v>3.24189980417979</v>
      </c>
      <c r="E603" s="7">
        <v>3.24</v>
      </c>
      <c r="F603" s="7">
        <v>6.9696262129360226E-2</v>
      </c>
      <c r="G603" s="7">
        <v>3.2407495381400282</v>
      </c>
      <c r="H603" s="7">
        <v>0.99976871457321626</v>
      </c>
      <c r="I603" s="7">
        <v>3.24</v>
      </c>
      <c r="J603" s="7">
        <v>6.9696262129360226E-2</v>
      </c>
      <c r="K603" s="7">
        <v>3.2407495381400282</v>
      </c>
      <c r="L603" s="7">
        <v>0.99976871457321626</v>
      </c>
      <c r="M603" s="7" t="s">
        <v>304</v>
      </c>
      <c r="N603" s="7" t="s">
        <v>306</v>
      </c>
      <c r="O603" s="7" t="s">
        <v>421</v>
      </c>
    </row>
    <row r="604" spans="1:15" ht="15">
      <c r="A604" s="1">
        <v>596</v>
      </c>
      <c r="B604" s="6" t="s">
        <v>261</v>
      </c>
      <c r="C604" s="7" t="s">
        <v>295</v>
      </c>
      <c r="D604" s="7">
        <v>2.7189999999999999</v>
      </c>
      <c r="E604" s="7">
        <v>2.2850000000000001</v>
      </c>
      <c r="F604" s="7">
        <v>1.4736811052598859</v>
      </c>
      <c r="G604" s="7">
        <v>2.7189999999999999</v>
      </c>
      <c r="H604" s="7">
        <v>0.84038249356381034</v>
      </c>
      <c r="I604" s="7">
        <v>2.2850000000000001</v>
      </c>
      <c r="J604" s="7">
        <v>1.4736811052598859</v>
      </c>
      <c r="K604" s="7">
        <v>2.7189999999999999</v>
      </c>
      <c r="L604" s="7">
        <v>0.84038249356381034</v>
      </c>
      <c r="M604" s="7" t="s">
        <v>304</v>
      </c>
      <c r="N604" s="7" t="s">
        <v>306</v>
      </c>
      <c r="O604" s="7" t="s">
        <v>421</v>
      </c>
    </row>
    <row r="605" spans="1:15" ht="15">
      <c r="A605" s="1">
        <v>597</v>
      </c>
      <c r="B605" s="6" t="s">
        <v>261</v>
      </c>
      <c r="C605" s="7" t="s">
        <v>296</v>
      </c>
      <c r="D605" s="7">
        <v>1.675</v>
      </c>
      <c r="E605" s="7">
        <v>1.4119999999999999</v>
      </c>
      <c r="F605" s="7">
        <v>0.91206189868313159</v>
      </c>
      <c r="G605" s="7">
        <v>1.680952380952381</v>
      </c>
      <c r="H605" s="7">
        <v>0.84</v>
      </c>
      <c r="I605" s="7">
        <v>1.4119999999999999</v>
      </c>
      <c r="J605" s="7">
        <v>0.91206189868313159</v>
      </c>
      <c r="K605" s="7">
        <v>1.680952380952381</v>
      </c>
      <c r="L605" s="7">
        <v>0.84</v>
      </c>
      <c r="M605" s="7" t="s">
        <v>304</v>
      </c>
      <c r="N605" s="7" t="s">
        <v>306</v>
      </c>
      <c r="O605" s="7" t="s">
        <v>421</v>
      </c>
    </row>
    <row r="606" spans="1:15" ht="15">
      <c r="A606" s="1">
        <v>598</v>
      </c>
      <c r="B606" s="6" t="s">
        <v>261</v>
      </c>
      <c r="C606" s="7" t="s">
        <v>297</v>
      </c>
      <c r="D606" s="7">
        <v>1.5875999999999999</v>
      </c>
      <c r="E606" s="7">
        <v>1.5082</v>
      </c>
      <c r="F606" s="7">
        <v>0.49578878567389956</v>
      </c>
      <c r="G606" s="7">
        <v>1.5875999999999999</v>
      </c>
      <c r="H606" s="7">
        <v>0.94998740236835477</v>
      </c>
      <c r="I606" s="7">
        <v>1.5082</v>
      </c>
      <c r="J606" s="7">
        <v>0.49578878567389956</v>
      </c>
      <c r="K606" s="7">
        <v>1.5875999999999999</v>
      </c>
      <c r="L606" s="7">
        <v>0.94998740236835477</v>
      </c>
      <c r="M606" s="7" t="s">
        <v>304</v>
      </c>
      <c r="N606" s="7" t="s">
        <v>306</v>
      </c>
      <c r="O606" s="7" t="s">
        <v>421</v>
      </c>
    </row>
    <row r="607" spans="1:15" ht="15">
      <c r="A607" s="1">
        <v>599</v>
      </c>
      <c r="B607" s="6" t="s">
        <v>261</v>
      </c>
      <c r="C607" s="7" t="s">
        <v>298</v>
      </c>
      <c r="D607" s="7" t="s">
        <v>422</v>
      </c>
      <c r="E607" s="7">
        <v>1.5082</v>
      </c>
      <c r="F607" s="7">
        <v>0.76454506280388479</v>
      </c>
      <c r="G607" s="7">
        <v>1.6909158444635251</v>
      </c>
      <c r="H607" s="7">
        <v>0.89194267410659034</v>
      </c>
      <c r="I607" s="7">
        <v>1.5082</v>
      </c>
      <c r="J607" s="7">
        <v>0.76454506280388479</v>
      </c>
      <c r="K607" s="7">
        <v>1.6909158444635251</v>
      </c>
      <c r="L607" s="7">
        <v>0.89194267410659034</v>
      </c>
      <c r="M607" s="7" t="s">
        <v>304</v>
      </c>
      <c r="N607" s="7" t="s">
        <v>306</v>
      </c>
      <c r="O607" s="7" t="s">
        <v>421</v>
      </c>
    </row>
    <row r="608" spans="1:15" ht="15">
      <c r="A608" s="1">
        <v>600</v>
      </c>
      <c r="B608" s="6" t="s">
        <v>261</v>
      </c>
      <c r="C608" s="7" t="s">
        <v>299</v>
      </c>
      <c r="D608" s="7" t="s">
        <v>422</v>
      </c>
      <c r="E608" s="7">
        <v>1.5082</v>
      </c>
      <c r="F608" s="7">
        <v>0.76454506280388479</v>
      </c>
      <c r="G608" s="7">
        <v>1.6909158444635251</v>
      </c>
      <c r="H608" s="7">
        <v>0.89194267410659034</v>
      </c>
      <c r="I608" s="7">
        <v>1.5082</v>
      </c>
      <c r="J608" s="7">
        <v>0.76454506280388479</v>
      </c>
      <c r="K608" s="7">
        <v>1.6909158444635251</v>
      </c>
      <c r="L608" s="7">
        <v>0.89194267410659034</v>
      </c>
      <c r="M608" s="7" t="s">
        <v>304</v>
      </c>
      <c r="N608" s="7" t="s">
        <v>306</v>
      </c>
      <c r="O608" s="7" t="s">
        <v>421</v>
      </c>
    </row>
    <row r="609" spans="1:15" ht="15">
      <c r="A609" s="1">
        <v>601</v>
      </c>
      <c r="B609" s="6" t="s">
        <v>261</v>
      </c>
      <c r="C609" s="7" t="s">
        <v>300</v>
      </c>
      <c r="D609" s="7" t="s">
        <v>422</v>
      </c>
      <c r="E609" s="7">
        <v>1.5082</v>
      </c>
      <c r="F609" s="7">
        <v>0.76454506280388479</v>
      </c>
      <c r="G609" s="7">
        <v>1.6909158444635251</v>
      </c>
      <c r="H609" s="7">
        <v>0.89194267410659034</v>
      </c>
      <c r="I609" s="7">
        <v>1.5082</v>
      </c>
      <c r="J609" s="7">
        <v>0.76454506280388479</v>
      </c>
      <c r="K609" s="7">
        <v>1.6909158444635251</v>
      </c>
      <c r="L609" s="7">
        <v>0.89194267410659034</v>
      </c>
      <c r="M609" s="7" t="s">
        <v>304</v>
      </c>
      <c r="N609" s="7" t="s">
        <v>306</v>
      </c>
      <c r="O609" s="7" t="s">
        <v>421</v>
      </c>
    </row>
    <row r="610" spans="1:15" ht="15">
      <c r="A610" s="1">
        <v>602</v>
      </c>
      <c r="B610" s="6" t="s">
        <v>261</v>
      </c>
      <c r="C610" s="7" t="s">
        <v>301</v>
      </c>
      <c r="D610" s="7" t="s">
        <v>422</v>
      </c>
      <c r="E610" s="7">
        <v>1.5082</v>
      </c>
      <c r="F610" s="7">
        <v>0.76454506280388479</v>
      </c>
      <c r="G610" s="7">
        <v>1.6909158444635251</v>
      </c>
      <c r="H610" s="7">
        <v>0.89194267410659034</v>
      </c>
      <c r="I610" s="7">
        <v>1.5082</v>
      </c>
      <c r="J610" s="7">
        <v>0.76454506280388479</v>
      </c>
      <c r="K610" s="7">
        <v>1.6909158444635251</v>
      </c>
      <c r="L610" s="7">
        <v>0.89194267410659034</v>
      </c>
      <c r="M610" s="7" t="s">
        <v>304</v>
      </c>
      <c r="N610" s="7" t="s">
        <v>306</v>
      </c>
      <c r="O610" s="7" t="s">
        <v>421</v>
      </c>
    </row>
    <row r="611" spans="1:15" ht="15">
      <c r="A611" s="1">
        <v>603</v>
      </c>
      <c r="B611" s="6" t="s">
        <v>261</v>
      </c>
      <c r="C611" s="7" t="s">
        <v>302</v>
      </c>
      <c r="D611" s="7" t="s">
        <v>422</v>
      </c>
      <c r="E611" s="7">
        <v>1.5082</v>
      </c>
      <c r="F611" s="7">
        <v>0.76454506280388479</v>
      </c>
      <c r="G611" s="7">
        <v>1.6909158444635251</v>
      </c>
      <c r="H611" s="7">
        <v>0.89194267410659034</v>
      </c>
      <c r="I611" s="7">
        <v>1.5082</v>
      </c>
      <c r="J611" s="7">
        <v>0.76454506280388479</v>
      </c>
      <c r="K611" s="7">
        <v>1.6909158444635251</v>
      </c>
      <c r="L611" s="7">
        <v>0.89194267410659034</v>
      </c>
      <c r="M611" s="7" t="s">
        <v>304</v>
      </c>
      <c r="N611" s="7" t="s">
        <v>306</v>
      </c>
      <c r="O611" s="7" t="s">
        <v>421</v>
      </c>
    </row>
    <row r="612" spans="1:15" ht="15">
      <c r="A612" s="1">
        <v>604</v>
      </c>
      <c r="B612" s="6" t="s">
        <v>261</v>
      </c>
      <c r="C612" s="7" t="s">
        <v>423</v>
      </c>
      <c r="D612" s="7" t="s">
        <v>422</v>
      </c>
      <c r="E612" s="7">
        <v>1.5082</v>
      </c>
      <c r="F612" s="7">
        <v>0.76454506280388479</v>
      </c>
      <c r="G612" s="7">
        <v>1.6909158444635251</v>
      </c>
      <c r="H612" s="7">
        <v>0.89194267410659034</v>
      </c>
      <c r="I612" s="7">
        <v>1.5082</v>
      </c>
      <c r="J612" s="7">
        <v>0.76454506280388479</v>
      </c>
      <c r="K612" s="7">
        <v>1.6909158444635251</v>
      </c>
      <c r="L612" s="7">
        <v>0.89194267410659034</v>
      </c>
      <c r="M612" s="7" t="s">
        <v>304</v>
      </c>
      <c r="N612" s="7" t="s">
        <v>306</v>
      </c>
      <c r="O612" s="7" t="s">
        <v>421</v>
      </c>
    </row>
    <row r="613" spans="1:15" ht="15">
      <c r="A613" s="1">
        <v>605</v>
      </c>
      <c r="B613" s="6" t="s">
        <v>261</v>
      </c>
      <c r="C613" s="7" t="s">
        <v>424</v>
      </c>
      <c r="D613" s="7" t="s">
        <v>422</v>
      </c>
      <c r="E613" s="7">
        <v>1.5082</v>
      </c>
      <c r="F613" s="7">
        <v>0.76454506280388479</v>
      </c>
      <c r="G613" s="7">
        <v>1.6909158444635251</v>
      </c>
      <c r="H613" s="7">
        <v>0.89194267410659034</v>
      </c>
      <c r="I613" s="7">
        <v>1.5082</v>
      </c>
      <c r="J613" s="7">
        <v>0.76454506280388479</v>
      </c>
      <c r="K613" s="7">
        <v>1.6909158444635251</v>
      </c>
      <c r="L613" s="7">
        <v>0.89194267410659034</v>
      </c>
      <c r="M613" s="7" t="s">
        <v>304</v>
      </c>
      <c r="N613" s="7" t="s">
        <v>306</v>
      </c>
      <c r="O613" s="7" t="s">
        <v>421</v>
      </c>
    </row>
    <row r="614" spans="1:15" ht="15">
      <c r="A614" s="1">
        <v>606</v>
      </c>
      <c r="B614" s="6" t="s">
        <v>261</v>
      </c>
      <c r="C614" s="7" t="s">
        <v>425</v>
      </c>
      <c r="D614" s="7" t="s">
        <v>422</v>
      </c>
      <c r="E614" s="7">
        <v>1.5082</v>
      </c>
      <c r="F614" s="7">
        <v>0.76454506280388479</v>
      </c>
      <c r="G614" s="7">
        <v>1.6909158444635251</v>
      </c>
      <c r="H614" s="7">
        <v>0.89194267410659034</v>
      </c>
      <c r="I614" s="7">
        <v>1.5082</v>
      </c>
      <c r="J614" s="7">
        <v>0.76454506280388479</v>
      </c>
      <c r="K614" s="7">
        <v>1.6909158444635251</v>
      </c>
      <c r="L614" s="7">
        <v>0.89194267410659034</v>
      </c>
      <c r="M614" s="7" t="s">
        <v>304</v>
      </c>
      <c r="N614" s="7" t="s">
        <v>306</v>
      </c>
      <c r="O614" s="7" t="s">
        <v>421</v>
      </c>
    </row>
    <row r="615" spans="1:15" ht="15">
      <c r="A615" s="1">
        <v>607</v>
      </c>
      <c r="B615" s="6" t="s">
        <v>261</v>
      </c>
      <c r="C615" s="7" t="s">
        <v>426</v>
      </c>
      <c r="D615" s="7" t="s">
        <v>422</v>
      </c>
      <c r="E615" s="7">
        <v>1.5082</v>
      </c>
      <c r="F615" s="7">
        <v>0.76454506280388479</v>
      </c>
      <c r="G615" s="7">
        <v>1.6909158444635251</v>
      </c>
      <c r="H615" s="7">
        <v>0.89194267410659034</v>
      </c>
      <c r="I615" s="7">
        <v>1.5082</v>
      </c>
      <c r="J615" s="7">
        <v>0.76454506280388479</v>
      </c>
      <c r="K615" s="7">
        <v>1.6909158444635251</v>
      </c>
      <c r="L615" s="7">
        <v>0.89194267410659034</v>
      </c>
      <c r="M615" s="7" t="s">
        <v>304</v>
      </c>
      <c r="N615" s="7" t="s">
        <v>306</v>
      </c>
      <c r="O615" s="7" t="s">
        <v>421</v>
      </c>
    </row>
    <row r="616" spans="1:15" ht="15">
      <c r="A616" s="1">
        <v>608</v>
      </c>
      <c r="B616" s="6" t="s">
        <v>261</v>
      </c>
      <c r="C616" s="7" t="s">
        <v>427</v>
      </c>
      <c r="D616" s="7" t="s">
        <v>422</v>
      </c>
      <c r="E616" s="7">
        <v>1.5082</v>
      </c>
      <c r="F616" s="7">
        <v>0.76454506280388479</v>
      </c>
      <c r="G616" s="7">
        <v>1.6909158444635251</v>
      </c>
      <c r="H616" s="7">
        <v>0.89194267410659034</v>
      </c>
      <c r="I616" s="7">
        <v>1.5082</v>
      </c>
      <c r="J616" s="7">
        <v>0.76454506280388479</v>
      </c>
      <c r="K616" s="7">
        <v>1.6909158444635251</v>
      </c>
      <c r="L616" s="7">
        <v>0.89194267410659034</v>
      </c>
      <c r="M616" s="7" t="s">
        <v>304</v>
      </c>
      <c r="N616" s="7" t="s">
        <v>306</v>
      </c>
      <c r="O616" s="7" t="s">
        <v>421</v>
      </c>
    </row>
    <row r="617" spans="1:15" ht="15">
      <c r="A617" s="1">
        <v>609</v>
      </c>
      <c r="B617" s="6" t="s">
        <v>429</v>
      </c>
      <c r="C617" s="7" t="s">
        <v>292</v>
      </c>
      <c r="D617" s="7" t="s">
        <v>422</v>
      </c>
      <c r="E617" s="7" t="s">
        <v>422</v>
      </c>
      <c r="F617" s="7" t="s">
        <v>422</v>
      </c>
      <c r="G617" s="7" t="s">
        <v>422</v>
      </c>
      <c r="H617" s="7" t="s">
        <v>422</v>
      </c>
      <c r="I617" s="7" t="s">
        <v>422</v>
      </c>
      <c r="J617" s="7" t="s">
        <v>422</v>
      </c>
      <c r="K617" s="7" t="s">
        <v>422</v>
      </c>
      <c r="L617" s="7" t="s">
        <v>422</v>
      </c>
      <c r="M617" s="7" t="s">
        <v>290</v>
      </c>
      <c r="N617" s="7" t="s">
        <v>306</v>
      </c>
      <c r="O617" s="7" t="s">
        <v>421</v>
      </c>
    </row>
    <row r="618" spans="1:15" ht="15">
      <c r="A618" s="1">
        <v>610</v>
      </c>
      <c r="B618" s="6" t="s">
        <v>429</v>
      </c>
      <c r="C618" s="7" t="s">
        <v>293</v>
      </c>
      <c r="D618" s="7" t="s">
        <v>422</v>
      </c>
      <c r="E618" s="7" t="s">
        <v>422</v>
      </c>
      <c r="F618" s="7" t="s">
        <v>422</v>
      </c>
      <c r="G618" s="7" t="s">
        <v>422</v>
      </c>
      <c r="H618" s="7" t="s">
        <v>422</v>
      </c>
      <c r="I618" s="7" t="s">
        <v>422</v>
      </c>
      <c r="J618" s="7" t="s">
        <v>422</v>
      </c>
      <c r="K618" s="7" t="s">
        <v>422</v>
      </c>
      <c r="L618" s="7" t="s">
        <v>422</v>
      </c>
      <c r="M618" s="7" t="s">
        <v>290</v>
      </c>
      <c r="N618" s="7" t="s">
        <v>306</v>
      </c>
      <c r="O618" s="7" t="s">
        <v>421</v>
      </c>
    </row>
    <row r="619" spans="1:15" ht="15">
      <c r="A619" s="1">
        <v>611</v>
      </c>
      <c r="B619" s="6" t="s">
        <v>429</v>
      </c>
      <c r="C619" s="7" t="s">
        <v>294</v>
      </c>
      <c r="D619" s="7" t="s">
        <v>422</v>
      </c>
      <c r="E619" s="7" t="s">
        <v>422</v>
      </c>
      <c r="F619" s="7" t="s">
        <v>422</v>
      </c>
      <c r="G619" s="7" t="s">
        <v>422</v>
      </c>
      <c r="H619" s="7" t="s">
        <v>422</v>
      </c>
      <c r="I619" s="7" t="s">
        <v>422</v>
      </c>
      <c r="J619" s="7" t="s">
        <v>422</v>
      </c>
      <c r="K619" s="7" t="s">
        <v>422</v>
      </c>
      <c r="L619" s="7" t="s">
        <v>422</v>
      </c>
      <c r="M619" s="7" t="s">
        <v>290</v>
      </c>
      <c r="N619" s="7" t="s">
        <v>306</v>
      </c>
      <c r="O619" s="7" t="s">
        <v>421</v>
      </c>
    </row>
    <row r="620" spans="1:15" ht="15">
      <c r="A620" s="1">
        <v>612</v>
      </c>
      <c r="B620" s="6" t="s">
        <v>429</v>
      </c>
      <c r="C620" s="7" t="s">
        <v>295</v>
      </c>
      <c r="D620" s="7" t="s">
        <v>422</v>
      </c>
      <c r="E620" s="7" t="s">
        <v>422</v>
      </c>
      <c r="F620" s="7" t="s">
        <v>422</v>
      </c>
      <c r="G620" s="7" t="s">
        <v>422</v>
      </c>
      <c r="H620" s="7" t="s">
        <v>422</v>
      </c>
      <c r="I620" s="7" t="s">
        <v>422</v>
      </c>
      <c r="J620" s="7" t="s">
        <v>422</v>
      </c>
      <c r="K620" s="7" t="s">
        <v>422</v>
      </c>
      <c r="L620" s="7" t="s">
        <v>422</v>
      </c>
      <c r="M620" s="7" t="s">
        <v>290</v>
      </c>
      <c r="N620" s="7" t="s">
        <v>306</v>
      </c>
      <c r="O620" s="7" t="s">
        <v>421</v>
      </c>
    </row>
    <row r="621" spans="1:15" ht="15">
      <c r="A621" s="1">
        <v>613</v>
      </c>
      <c r="B621" s="6" t="s">
        <v>429</v>
      </c>
      <c r="C621" s="7" t="s">
        <v>296</v>
      </c>
      <c r="D621" s="7" t="s">
        <v>422</v>
      </c>
      <c r="E621" s="7" t="s">
        <v>422</v>
      </c>
      <c r="F621" s="7" t="s">
        <v>422</v>
      </c>
      <c r="G621" s="7" t="s">
        <v>422</v>
      </c>
      <c r="H621" s="7" t="s">
        <v>422</v>
      </c>
      <c r="I621" s="7" t="s">
        <v>422</v>
      </c>
      <c r="J621" s="7" t="s">
        <v>422</v>
      </c>
      <c r="K621" s="7" t="s">
        <v>422</v>
      </c>
      <c r="L621" s="7" t="s">
        <v>422</v>
      </c>
      <c r="M621" s="7" t="s">
        <v>290</v>
      </c>
      <c r="N621" s="7" t="s">
        <v>306</v>
      </c>
      <c r="O621" s="7" t="s">
        <v>421</v>
      </c>
    </row>
    <row r="622" spans="1:15" ht="15">
      <c r="A622" s="1">
        <v>614</v>
      </c>
      <c r="B622" s="6" t="s">
        <v>429</v>
      </c>
      <c r="C622" s="7" t="s">
        <v>297</v>
      </c>
      <c r="D622" s="7" t="s">
        <v>422</v>
      </c>
      <c r="E622" s="7" t="s">
        <v>422</v>
      </c>
      <c r="F622" s="7" t="s">
        <v>422</v>
      </c>
      <c r="G622" s="7" t="s">
        <v>422</v>
      </c>
      <c r="H622" s="7" t="s">
        <v>422</v>
      </c>
      <c r="I622" s="7" t="s">
        <v>422</v>
      </c>
      <c r="J622" s="7" t="s">
        <v>422</v>
      </c>
      <c r="K622" s="7" t="s">
        <v>422</v>
      </c>
      <c r="L622" s="7" t="s">
        <v>422</v>
      </c>
      <c r="M622" s="7" t="s">
        <v>290</v>
      </c>
      <c r="N622" s="7" t="s">
        <v>306</v>
      </c>
      <c r="O622" s="7" t="s">
        <v>421</v>
      </c>
    </row>
    <row r="623" spans="1:15" ht="15">
      <c r="A623" s="1">
        <v>615</v>
      </c>
      <c r="B623" s="6" t="s">
        <v>429</v>
      </c>
      <c r="C623" s="7" t="s">
        <v>298</v>
      </c>
      <c r="D623" s="7" t="s">
        <v>422</v>
      </c>
      <c r="E623" s="7" t="s">
        <v>422</v>
      </c>
      <c r="F623" s="7" t="s">
        <v>422</v>
      </c>
      <c r="G623" s="7" t="s">
        <v>422</v>
      </c>
      <c r="H623" s="7" t="s">
        <v>422</v>
      </c>
      <c r="I623" s="7" t="s">
        <v>422</v>
      </c>
      <c r="J623" s="7" t="s">
        <v>422</v>
      </c>
      <c r="K623" s="7" t="s">
        <v>422</v>
      </c>
      <c r="L623" s="7" t="s">
        <v>422</v>
      </c>
      <c r="M623" s="7" t="s">
        <v>290</v>
      </c>
      <c r="N623" s="7" t="s">
        <v>306</v>
      </c>
      <c r="O623" s="7" t="s">
        <v>421</v>
      </c>
    </row>
    <row r="624" spans="1:15" ht="15">
      <c r="A624" s="1">
        <v>616</v>
      </c>
      <c r="B624" s="6" t="s">
        <v>429</v>
      </c>
      <c r="C624" s="7" t="s">
        <v>299</v>
      </c>
      <c r="D624" s="7" t="s">
        <v>422</v>
      </c>
      <c r="E624" s="7" t="s">
        <v>422</v>
      </c>
      <c r="F624" s="7" t="s">
        <v>422</v>
      </c>
      <c r="G624" s="7" t="s">
        <v>422</v>
      </c>
      <c r="H624" s="7" t="s">
        <v>422</v>
      </c>
      <c r="I624" s="7" t="s">
        <v>422</v>
      </c>
      <c r="J624" s="7" t="s">
        <v>422</v>
      </c>
      <c r="K624" s="7" t="s">
        <v>422</v>
      </c>
      <c r="L624" s="7" t="s">
        <v>422</v>
      </c>
      <c r="M624" s="7" t="s">
        <v>290</v>
      </c>
      <c r="N624" s="7" t="s">
        <v>306</v>
      </c>
      <c r="O624" s="7" t="s">
        <v>421</v>
      </c>
    </row>
    <row r="625" spans="1:15" ht="15">
      <c r="A625" s="1">
        <v>617</v>
      </c>
      <c r="B625" s="6" t="s">
        <v>429</v>
      </c>
      <c r="C625" s="7" t="s">
        <v>300</v>
      </c>
      <c r="D625" s="7" t="s">
        <v>422</v>
      </c>
      <c r="E625" s="7">
        <v>41.8</v>
      </c>
      <c r="F625" s="7">
        <v>13.738995596476483</v>
      </c>
      <c r="G625" s="7">
        <v>44</v>
      </c>
      <c r="H625" s="7">
        <v>0.95</v>
      </c>
      <c r="I625" s="7">
        <v>41.8</v>
      </c>
      <c r="J625" s="7">
        <v>13.738995596476483</v>
      </c>
      <c r="K625" s="7">
        <v>44</v>
      </c>
      <c r="L625" s="7">
        <v>0.95</v>
      </c>
      <c r="M625" s="7" t="s">
        <v>290</v>
      </c>
      <c r="N625" s="7" t="s">
        <v>306</v>
      </c>
      <c r="O625" s="7" t="s">
        <v>421</v>
      </c>
    </row>
    <row r="626" spans="1:15" ht="15">
      <c r="A626" s="1">
        <v>618</v>
      </c>
      <c r="B626" s="6" t="s">
        <v>429</v>
      </c>
      <c r="C626" s="7" t="s">
        <v>301</v>
      </c>
      <c r="D626" s="7" t="s">
        <v>422</v>
      </c>
      <c r="E626" s="7">
        <v>41.8</v>
      </c>
      <c r="F626" s="7">
        <v>13.738995596476483</v>
      </c>
      <c r="G626" s="7">
        <v>44</v>
      </c>
      <c r="H626" s="7">
        <v>0.95</v>
      </c>
      <c r="I626" s="7">
        <v>41.8</v>
      </c>
      <c r="J626" s="7">
        <v>13.738995596476483</v>
      </c>
      <c r="K626" s="7">
        <v>44</v>
      </c>
      <c r="L626" s="7">
        <v>0.95</v>
      </c>
      <c r="M626" s="7" t="s">
        <v>290</v>
      </c>
      <c r="N626" s="7" t="s">
        <v>306</v>
      </c>
      <c r="O626" s="7" t="s">
        <v>421</v>
      </c>
    </row>
    <row r="627" spans="1:15" ht="15">
      <c r="A627" s="1">
        <v>619</v>
      </c>
      <c r="B627" s="6" t="s">
        <v>429</v>
      </c>
      <c r="C627" s="7" t="s">
        <v>302</v>
      </c>
      <c r="D627" s="7" t="s">
        <v>422</v>
      </c>
      <c r="E627" s="7">
        <v>41.8</v>
      </c>
      <c r="F627" s="7">
        <v>13.738995596476483</v>
      </c>
      <c r="G627" s="7">
        <v>44</v>
      </c>
      <c r="H627" s="7">
        <v>0.95</v>
      </c>
      <c r="I627" s="7">
        <v>41.8</v>
      </c>
      <c r="J627" s="7">
        <v>13.738995596476483</v>
      </c>
      <c r="K627" s="7">
        <v>44</v>
      </c>
      <c r="L627" s="7">
        <v>0.95</v>
      </c>
      <c r="M627" s="7" t="s">
        <v>290</v>
      </c>
      <c r="N627" s="7" t="s">
        <v>306</v>
      </c>
      <c r="O627" s="7" t="s">
        <v>421</v>
      </c>
    </row>
    <row r="628" spans="1:15" ht="15">
      <c r="A628" s="1">
        <v>620</v>
      </c>
      <c r="B628" s="6" t="s">
        <v>429</v>
      </c>
      <c r="C628" s="7" t="s">
        <v>423</v>
      </c>
      <c r="D628" s="7" t="s">
        <v>422</v>
      </c>
      <c r="E628" s="7">
        <v>41.8</v>
      </c>
      <c r="F628" s="7">
        <v>13.738995596476483</v>
      </c>
      <c r="G628" s="7">
        <v>44</v>
      </c>
      <c r="H628" s="7">
        <v>0.95</v>
      </c>
      <c r="I628" s="7">
        <v>41.8</v>
      </c>
      <c r="J628" s="7">
        <v>13.738995596476483</v>
      </c>
      <c r="K628" s="7">
        <v>44</v>
      </c>
      <c r="L628" s="7">
        <v>0.95</v>
      </c>
      <c r="M628" s="7" t="s">
        <v>290</v>
      </c>
      <c r="N628" s="7" t="s">
        <v>306</v>
      </c>
      <c r="O628" s="7" t="s">
        <v>421</v>
      </c>
    </row>
    <row r="629" spans="1:15" ht="15">
      <c r="A629" s="1">
        <v>621</v>
      </c>
      <c r="B629" s="6" t="s">
        <v>429</v>
      </c>
      <c r="C629" s="7" t="s">
        <v>424</v>
      </c>
      <c r="D629" s="7" t="s">
        <v>422</v>
      </c>
      <c r="E629" s="7">
        <v>41.8</v>
      </c>
      <c r="F629" s="7">
        <v>13.738995596476483</v>
      </c>
      <c r="G629" s="7">
        <v>44</v>
      </c>
      <c r="H629" s="7">
        <v>0.95</v>
      </c>
      <c r="I629" s="7">
        <v>41.8</v>
      </c>
      <c r="J629" s="7">
        <v>13.738995596476483</v>
      </c>
      <c r="K629" s="7">
        <v>44</v>
      </c>
      <c r="L629" s="7">
        <v>0.95</v>
      </c>
      <c r="M629" s="7" t="s">
        <v>290</v>
      </c>
      <c r="N629" s="7" t="s">
        <v>306</v>
      </c>
      <c r="O629" s="7" t="s">
        <v>421</v>
      </c>
    </row>
    <row r="630" spans="1:15" ht="15">
      <c r="A630" s="1">
        <v>622</v>
      </c>
      <c r="B630" s="6" t="s">
        <v>429</v>
      </c>
      <c r="C630" s="7" t="s">
        <v>425</v>
      </c>
      <c r="D630" s="7" t="s">
        <v>422</v>
      </c>
      <c r="E630" s="7">
        <v>41.8</v>
      </c>
      <c r="F630" s="7">
        <v>13.738995596476483</v>
      </c>
      <c r="G630" s="7">
        <v>44</v>
      </c>
      <c r="H630" s="7">
        <v>0.95</v>
      </c>
      <c r="I630" s="7">
        <v>41.8</v>
      </c>
      <c r="J630" s="7">
        <v>13.738995596476483</v>
      </c>
      <c r="K630" s="7">
        <v>44</v>
      </c>
      <c r="L630" s="7">
        <v>0.95</v>
      </c>
      <c r="M630" s="7" t="s">
        <v>290</v>
      </c>
      <c r="N630" s="7" t="s">
        <v>306</v>
      </c>
      <c r="O630" s="7" t="s">
        <v>421</v>
      </c>
    </row>
    <row r="631" spans="1:15" ht="15">
      <c r="A631" s="1">
        <v>623</v>
      </c>
      <c r="B631" s="6" t="s">
        <v>429</v>
      </c>
      <c r="C631" s="7" t="s">
        <v>426</v>
      </c>
      <c r="D631" s="7" t="s">
        <v>422</v>
      </c>
      <c r="E631" s="7">
        <v>41.8</v>
      </c>
      <c r="F631" s="7">
        <v>13.738995596476483</v>
      </c>
      <c r="G631" s="7">
        <v>44</v>
      </c>
      <c r="H631" s="7">
        <v>0.95</v>
      </c>
      <c r="I631" s="7">
        <v>41.8</v>
      </c>
      <c r="J631" s="7">
        <v>13.738995596476483</v>
      </c>
      <c r="K631" s="7">
        <v>44</v>
      </c>
      <c r="L631" s="7">
        <v>0.95</v>
      </c>
      <c r="M631" s="7" t="s">
        <v>290</v>
      </c>
      <c r="N631" s="7" t="s">
        <v>306</v>
      </c>
      <c r="O631" s="7" t="s">
        <v>421</v>
      </c>
    </row>
    <row r="632" spans="1:15" ht="15">
      <c r="A632" s="1">
        <v>624</v>
      </c>
      <c r="B632" s="6" t="s">
        <v>429</v>
      </c>
      <c r="C632" s="7" t="s">
        <v>427</v>
      </c>
      <c r="D632" s="7" t="s">
        <v>422</v>
      </c>
      <c r="E632" s="7">
        <v>41.8</v>
      </c>
      <c r="F632" s="7">
        <v>13.738995596476483</v>
      </c>
      <c r="G632" s="7">
        <v>44</v>
      </c>
      <c r="H632" s="7">
        <v>0.95</v>
      </c>
      <c r="I632" s="7">
        <v>41.8</v>
      </c>
      <c r="J632" s="7">
        <v>13.738995596476483</v>
      </c>
      <c r="K632" s="7">
        <v>44</v>
      </c>
      <c r="L632" s="7">
        <v>0.95</v>
      </c>
      <c r="M632" s="7" t="s">
        <v>290</v>
      </c>
      <c r="N632" s="7" t="s">
        <v>306</v>
      </c>
      <c r="O632" s="7" t="s">
        <v>421</v>
      </c>
    </row>
    <row r="633" spans="1:15" ht="15">
      <c r="A633" s="1">
        <v>625</v>
      </c>
      <c r="B633" s="6" t="s">
        <v>200</v>
      </c>
      <c r="C633" s="7" t="s">
        <v>292</v>
      </c>
      <c r="D633" s="7" t="s">
        <v>422</v>
      </c>
      <c r="E633" s="7" t="s">
        <v>422</v>
      </c>
      <c r="F633" s="7" t="s">
        <v>422</v>
      </c>
      <c r="G633" s="7" t="s">
        <v>422</v>
      </c>
      <c r="H633" s="7" t="s">
        <v>422</v>
      </c>
      <c r="I633" s="7" t="s">
        <v>422</v>
      </c>
      <c r="J633" s="7" t="s">
        <v>422</v>
      </c>
      <c r="K633" s="7" t="s">
        <v>422</v>
      </c>
      <c r="L633" s="7" t="s">
        <v>422</v>
      </c>
      <c r="M633" s="7" t="s">
        <v>304</v>
      </c>
      <c r="N633" s="7" t="s">
        <v>306</v>
      </c>
      <c r="O633" s="7" t="s">
        <v>421</v>
      </c>
    </row>
    <row r="634" spans="1:15" ht="15">
      <c r="A634" s="1">
        <v>626</v>
      </c>
      <c r="B634" s="6" t="s">
        <v>200</v>
      </c>
      <c r="C634" s="7" t="s">
        <v>293</v>
      </c>
      <c r="D634" s="7" t="s">
        <v>422</v>
      </c>
      <c r="E634" s="7" t="s">
        <v>422</v>
      </c>
      <c r="F634" s="7" t="s">
        <v>422</v>
      </c>
      <c r="G634" s="7" t="s">
        <v>422</v>
      </c>
      <c r="H634" s="7" t="s">
        <v>422</v>
      </c>
      <c r="I634" s="7" t="s">
        <v>422</v>
      </c>
      <c r="J634" s="7" t="s">
        <v>422</v>
      </c>
      <c r="K634" s="7" t="s">
        <v>422</v>
      </c>
      <c r="L634" s="7" t="s">
        <v>422</v>
      </c>
      <c r="M634" s="7" t="s">
        <v>304</v>
      </c>
      <c r="N634" s="7" t="s">
        <v>306</v>
      </c>
      <c r="O634" s="7" t="s">
        <v>421</v>
      </c>
    </row>
    <row r="635" spans="1:15" ht="15">
      <c r="A635" s="1">
        <v>627</v>
      </c>
      <c r="B635" s="6" t="s">
        <v>200</v>
      </c>
      <c r="C635" s="7" t="s">
        <v>294</v>
      </c>
      <c r="D635" s="7" t="s">
        <v>422</v>
      </c>
      <c r="E635" s="7" t="s">
        <v>422</v>
      </c>
      <c r="F635" s="7" t="s">
        <v>422</v>
      </c>
      <c r="G635" s="7" t="s">
        <v>422</v>
      </c>
      <c r="H635" s="7" t="s">
        <v>422</v>
      </c>
      <c r="I635" s="7" t="s">
        <v>422</v>
      </c>
      <c r="J635" s="7" t="s">
        <v>422</v>
      </c>
      <c r="K635" s="7" t="s">
        <v>422</v>
      </c>
      <c r="L635" s="7" t="s">
        <v>422</v>
      </c>
      <c r="M635" s="7" t="s">
        <v>304</v>
      </c>
      <c r="N635" s="7" t="s">
        <v>306</v>
      </c>
      <c r="O635" s="7" t="s">
        <v>421</v>
      </c>
    </row>
    <row r="636" spans="1:15" ht="15">
      <c r="A636" s="1">
        <v>628</v>
      </c>
      <c r="B636" s="6" t="s">
        <v>200</v>
      </c>
      <c r="C636" s="7" t="s">
        <v>295</v>
      </c>
      <c r="D636" s="7">
        <v>12.872999999999999</v>
      </c>
      <c r="E636" s="7">
        <v>11.959</v>
      </c>
      <c r="F636" s="7">
        <v>4.7640789246191133</v>
      </c>
      <c r="G636" s="7">
        <v>12.872999999999999</v>
      </c>
      <c r="H636" s="7">
        <v>0.92899867940650982</v>
      </c>
      <c r="I636" s="7">
        <v>11.959</v>
      </c>
      <c r="J636" s="7">
        <v>4.7640789246191133</v>
      </c>
      <c r="K636" s="7">
        <v>12.872999999999999</v>
      </c>
      <c r="L636" s="7">
        <v>0.92899867940650982</v>
      </c>
      <c r="M636" s="7" t="s">
        <v>304</v>
      </c>
      <c r="N636" s="7" t="s">
        <v>306</v>
      </c>
      <c r="O636" s="7" t="s">
        <v>421</v>
      </c>
    </row>
    <row r="637" spans="1:15" ht="15">
      <c r="A637" s="1">
        <v>629</v>
      </c>
      <c r="B637" s="6" t="s">
        <v>200</v>
      </c>
      <c r="C637" s="7" t="s">
        <v>296</v>
      </c>
      <c r="D637" s="7">
        <v>14.696999999999999</v>
      </c>
      <c r="E637" s="7">
        <v>13.856999999999999</v>
      </c>
      <c r="F637" s="7">
        <v>4.8974850688899485</v>
      </c>
      <c r="G637" s="7">
        <v>14.696999999999999</v>
      </c>
      <c r="H637" s="7">
        <v>0.94284547866911617</v>
      </c>
      <c r="I637" s="7">
        <v>13.856999999999999</v>
      </c>
      <c r="J637" s="7">
        <v>4.8974850688899485</v>
      </c>
      <c r="K637" s="7">
        <v>14.696999999999999</v>
      </c>
      <c r="L637" s="7">
        <v>0.94284547866911617</v>
      </c>
      <c r="M637" s="7" t="s">
        <v>304</v>
      </c>
      <c r="N637" s="7" t="s">
        <v>306</v>
      </c>
      <c r="O637" s="7" t="s">
        <v>421</v>
      </c>
    </row>
    <row r="638" spans="1:15" ht="15">
      <c r="A638" s="1">
        <v>630</v>
      </c>
      <c r="B638" s="6" t="s">
        <v>200</v>
      </c>
      <c r="C638" s="7" t="s">
        <v>297</v>
      </c>
      <c r="D638" s="7">
        <v>13.3667</v>
      </c>
      <c r="E638" s="7">
        <v>12.7637</v>
      </c>
      <c r="F638" s="7">
        <v>3.9694623313491699</v>
      </c>
      <c r="G638" s="7">
        <v>13.3667</v>
      </c>
      <c r="H638" s="7">
        <v>0.95488789304764832</v>
      </c>
      <c r="I638" s="7">
        <v>12.7637</v>
      </c>
      <c r="J638" s="7">
        <v>3.9694623313491699</v>
      </c>
      <c r="K638" s="7">
        <v>13.3667</v>
      </c>
      <c r="L638" s="7">
        <v>0.95488789304764832</v>
      </c>
      <c r="M638" s="7" t="s">
        <v>304</v>
      </c>
      <c r="N638" s="7" t="s">
        <v>306</v>
      </c>
      <c r="O638" s="7" t="s">
        <v>421</v>
      </c>
    </row>
    <row r="639" spans="1:15" ht="15">
      <c r="A639" s="1">
        <v>631</v>
      </c>
      <c r="B639" s="6" t="s">
        <v>200</v>
      </c>
      <c r="C639" s="7" t="s">
        <v>298</v>
      </c>
      <c r="D639" s="7" t="s">
        <v>422</v>
      </c>
      <c r="E639" s="7">
        <v>12.7637</v>
      </c>
      <c r="F639" s="7">
        <v>4.1952253132714539</v>
      </c>
      <c r="G639" s="7">
        <v>13.435473684210526</v>
      </c>
      <c r="H639" s="7">
        <v>0.95</v>
      </c>
      <c r="I639" s="7">
        <v>12.7637</v>
      </c>
      <c r="J639" s="7">
        <v>4.1952253132714539</v>
      </c>
      <c r="K639" s="7">
        <v>13.435473684210526</v>
      </c>
      <c r="L639" s="7">
        <v>0.95</v>
      </c>
      <c r="M639" s="7" t="s">
        <v>304</v>
      </c>
      <c r="N639" s="7" t="s">
        <v>306</v>
      </c>
      <c r="O639" s="7" t="s">
        <v>421</v>
      </c>
    </row>
    <row r="640" spans="1:15" ht="15">
      <c r="A640" s="1">
        <v>632</v>
      </c>
      <c r="B640" s="6" t="s">
        <v>200</v>
      </c>
      <c r="C640" s="7" t="s">
        <v>299</v>
      </c>
      <c r="D640" s="7" t="s">
        <v>422</v>
      </c>
      <c r="E640" s="7">
        <v>12.7637</v>
      </c>
      <c r="F640" s="7">
        <v>4.1952253132714539</v>
      </c>
      <c r="G640" s="7">
        <v>13.435473684210526</v>
      </c>
      <c r="H640" s="7">
        <v>0.95</v>
      </c>
      <c r="I640" s="7">
        <v>12.7637</v>
      </c>
      <c r="J640" s="7">
        <v>4.1952253132714539</v>
      </c>
      <c r="K640" s="7">
        <v>13.435473684210526</v>
      </c>
      <c r="L640" s="7">
        <v>0.95</v>
      </c>
      <c r="M640" s="7" t="s">
        <v>304</v>
      </c>
      <c r="N640" s="7" t="s">
        <v>306</v>
      </c>
      <c r="O640" s="7" t="s">
        <v>421</v>
      </c>
    </row>
    <row r="641" spans="1:15" ht="15">
      <c r="A641" s="1">
        <v>633</v>
      </c>
      <c r="B641" s="6" t="s">
        <v>200</v>
      </c>
      <c r="C641" s="7" t="s">
        <v>300</v>
      </c>
      <c r="D641" s="7" t="s">
        <v>422</v>
      </c>
      <c r="E641" s="7">
        <v>12.7637</v>
      </c>
      <c r="F641" s="7">
        <v>4.1952253132714539</v>
      </c>
      <c r="G641" s="7">
        <v>13.435473684210526</v>
      </c>
      <c r="H641" s="7">
        <v>0.95</v>
      </c>
      <c r="I641" s="7">
        <v>12.7637</v>
      </c>
      <c r="J641" s="7">
        <v>4.1952253132714539</v>
      </c>
      <c r="K641" s="7">
        <v>13.435473684210526</v>
      </c>
      <c r="L641" s="7">
        <v>0.95</v>
      </c>
      <c r="M641" s="7" t="s">
        <v>304</v>
      </c>
      <c r="N641" s="7" t="s">
        <v>306</v>
      </c>
      <c r="O641" s="7" t="s">
        <v>421</v>
      </c>
    </row>
    <row r="642" spans="1:15" ht="15">
      <c r="A642" s="1">
        <v>634</v>
      </c>
      <c r="B642" s="6" t="s">
        <v>200</v>
      </c>
      <c r="C642" s="7" t="s">
        <v>301</v>
      </c>
      <c r="D642" s="7" t="s">
        <v>422</v>
      </c>
      <c r="E642" s="7">
        <v>12.7637</v>
      </c>
      <c r="F642" s="7">
        <v>4.1952253132714539</v>
      </c>
      <c r="G642" s="7">
        <v>13.435473684210526</v>
      </c>
      <c r="H642" s="7">
        <v>0.95</v>
      </c>
      <c r="I642" s="7">
        <v>12.7637</v>
      </c>
      <c r="J642" s="7">
        <v>4.1952253132714539</v>
      </c>
      <c r="K642" s="7">
        <v>13.435473684210526</v>
      </c>
      <c r="L642" s="7">
        <v>0.95</v>
      </c>
      <c r="M642" s="7" t="s">
        <v>304</v>
      </c>
      <c r="N642" s="7" t="s">
        <v>306</v>
      </c>
      <c r="O642" s="7" t="s">
        <v>421</v>
      </c>
    </row>
    <row r="643" spans="1:15" ht="15">
      <c r="A643" s="1">
        <v>635</v>
      </c>
      <c r="B643" s="6" t="s">
        <v>200</v>
      </c>
      <c r="C643" s="7" t="s">
        <v>302</v>
      </c>
      <c r="D643" s="7" t="s">
        <v>422</v>
      </c>
      <c r="E643" s="7">
        <v>12.7637</v>
      </c>
      <c r="F643" s="7">
        <v>4.1952253132714539</v>
      </c>
      <c r="G643" s="7">
        <v>13.435473684210526</v>
      </c>
      <c r="H643" s="7">
        <v>0.95</v>
      </c>
      <c r="I643" s="7">
        <v>12.7637</v>
      </c>
      <c r="J643" s="7">
        <v>4.1952253132714539</v>
      </c>
      <c r="K643" s="7">
        <v>13.435473684210526</v>
      </c>
      <c r="L643" s="7">
        <v>0.95</v>
      </c>
      <c r="M643" s="7" t="s">
        <v>304</v>
      </c>
      <c r="N643" s="7" t="s">
        <v>306</v>
      </c>
      <c r="O643" s="7" t="s">
        <v>421</v>
      </c>
    </row>
    <row r="644" spans="1:15" ht="15">
      <c r="A644" s="1">
        <v>636</v>
      </c>
      <c r="B644" s="6" t="s">
        <v>200</v>
      </c>
      <c r="C644" s="7" t="s">
        <v>423</v>
      </c>
      <c r="D644" s="7" t="s">
        <v>422</v>
      </c>
      <c r="E644" s="7">
        <v>12.7637</v>
      </c>
      <c r="F644" s="7">
        <v>4.1952253132714539</v>
      </c>
      <c r="G644" s="7">
        <v>13.435473684210526</v>
      </c>
      <c r="H644" s="7">
        <v>0.95</v>
      </c>
      <c r="I644" s="7">
        <v>12.7637</v>
      </c>
      <c r="J644" s="7">
        <v>4.1952253132714539</v>
      </c>
      <c r="K644" s="7">
        <v>13.435473684210526</v>
      </c>
      <c r="L644" s="7">
        <v>0.95</v>
      </c>
      <c r="M644" s="7" t="s">
        <v>304</v>
      </c>
      <c r="N644" s="7" t="s">
        <v>306</v>
      </c>
      <c r="O644" s="7" t="s">
        <v>421</v>
      </c>
    </row>
    <row r="645" spans="1:15" ht="15">
      <c r="A645" s="1">
        <v>637</v>
      </c>
      <c r="B645" s="6" t="s">
        <v>200</v>
      </c>
      <c r="C645" s="7" t="s">
        <v>424</v>
      </c>
      <c r="D645" s="7" t="s">
        <v>422</v>
      </c>
      <c r="E645" s="7">
        <v>12.7637</v>
      </c>
      <c r="F645" s="7">
        <v>4.1952253132714539</v>
      </c>
      <c r="G645" s="7">
        <v>13.435473684210526</v>
      </c>
      <c r="H645" s="7">
        <v>0.95</v>
      </c>
      <c r="I645" s="7">
        <v>12.7637</v>
      </c>
      <c r="J645" s="7">
        <v>4.1952253132714539</v>
      </c>
      <c r="K645" s="7">
        <v>13.435473684210526</v>
      </c>
      <c r="L645" s="7">
        <v>0.95</v>
      </c>
      <c r="M645" s="7" t="s">
        <v>304</v>
      </c>
      <c r="N645" s="7" t="s">
        <v>306</v>
      </c>
      <c r="O645" s="7" t="s">
        <v>421</v>
      </c>
    </row>
    <row r="646" spans="1:15" ht="15">
      <c r="A646" s="1">
        <v>638</v>
      </c>
      <c r="B646" s="6" t="s">
        <v>200</v>
      </c>
      <c r="C646" s="7" t="s">
        <v>425</v>
      </c>
      <c r="D646" s="7" t="s">
        <v>422</v>
      </c>
      <c r="E646" s="7">
        <v>12.7637</v>
      </c>
      <c r="F646" s="7">
        <v>4.1952253132714539</v>
      </c>
      <c r="G646" s="7">
        <v>13.435473684210526</v>
      </c>
      <c r="H646" s="7">
        <v>0.95</v>
      </c>
      <c r="I646" s="7">
        <v>12.7637</v>
      </c>
      <c r="J646" s="7">
        <v>4.1952253132714539</v>
      </c>
      <c r="K646" s="7">
        <v>13.435473684210526</v>
      </c>
      <c r="L646" s="7">
        <v>0.95</v>
      </c>
      <c r="M646" s="7" t="s">
        <v>304</v>
      </c>
      <c r="N646" s="7" t="s">
        <v>306</v>
      </c>
      <c r="O646" s="7" t="s">
        <v>421</v>
      </c>
    </row>
    <row r="647" spans="1:15" ht="15">
      <c r="A647" s="1">
        <v>639</v>
      </c>
      <c r="B647" s="6" t="s">
        <v>200</v>
      </c>
      <c r="C647" s="7" t="s">
        <v>426</v>
      </c>
      <c r="D647" s="7" t="s">
        <v>422</v>
      </c>
      <c r="E647" s="7">
        <v>12.7637</v>
      </c>
      <c r="F647" s="7">
        <v>4.1952253132714539</v>
      </c>
      <c r="G647" s="7">
        <v>13.435473684210526</v>
      </c>
      <c r="H647" s="7">
        <v>0.95</v>
      </c>
      <c r="I647" s="7">
        <v>12.7637</v>
      </c>
      <c r="J647" s="7">
        <v>4.1952253132714539</v>
      </c>
      <c r="K647" s="7">
        <v>13.435473684210526</v>
      </c>
      <c r="L647" s="7">
        <v>0.95</v>
      </c>
      <c r="M647" s="7" t="s">
        <v>304</v>
      </c>
      <c r="N647" s="7" t="s">
        <v>306</v>
      </c>
      <c r="O647" s="7" t="s">
        <v>421</v>
      </c>
    </row>
    <row r="648" spans="1:15" ht="15">
      <c r="A648" s="1">
        <v>640</v>
      </c>
      <c r="B648" s="6" t="s">
        <v>200</v>
      </c>
      <c r="C648" s="7" t="s">
        <v>427</v>
      </c>
      <c r="D648" s="7" t="s">
        <v>422</v>
      </c>
      <c r="E648" s="7">
        <v>12.7637</v>
      </c>
      <c r="F648" s="7">
        <v>4.1952253132714539</v>
      </c>
      <c r="G648" s="7">
        <v>13.435473684210526</v>
      </c>
      <c r="H648" s="7">
        <v>0.95</v>
      </c>
      <c r="I648" s="7">
        <v>12.7637</v>
      </c>
      <c r="J648" s="7">
        <v>4.1952253132714539</v>
      </c>
      <c r="K648" s="7">
        <v>13.435473684210526</v>
      </c>
      <c r="L648" s="7">
        <v>0.95</v>
      </c>
      <c r="M648" s="7" t="s">
        <v>304</v>
      </c>
      <c r="N648" s="7" t="s">
        <v>306</v>
      </c>
      <c r="O648" s="7" t="s">
        <v>421</v>
      </c>
    </row>
    <row r="649" spans="1:15" ht="15">
      <c r="A649" s="1">
        <v>641</v>
      </c>
      <c r="B649" s="6" t="s">
        <v>203</v>
      </c>
      <c r="C649" s="7" t="s">
        <v>292</v>
      </c>
      <c r="D649" s="7" t="s">
        <v>422</v>
      </c>
      <c r="E649" s="7" t="s">
        <v>422</v>
      </c>
      <c r="F649" s="7" t="s">
        <v>422</v>
      </c>
      <c r="G649" s="7" t="s">
        <v>422</v>
      </c>
      <c r="H649" s="7" t="s">
        <v>422</v>
      </c>
      <c r="I649" s="7" t="s">
        <v>422</v>
      </c>
      <c r="J649" s="7" t="s">
        <v>422</v>
      </c>
      <c r="K649" s="7" t="s">
        <v>422</v>
      </c>
      <c r="L649" s="7" t="s">
        <v>422</v>
      </c>
      <c r="M649" s="7" t="s">
        <v>304</v>
      </c>
      <c r="N649" s="7" t="s">
        <v>306</v>
      </c>
      <c r="O649" s="7" t="s">
        <v>421</v>
      </c>
    </row>
    <row r="650" spans="1:15" ht="15">
      <c r="A650" s="1">
        <v>642</v>
      </c>
      <c r="B650" s="6" t="s">
        <v>203</v>
      </c>
      <c r="C650" s="7" t="s">
        <v>293</v>
      </c>
      <c r="D650" s="7" t="s">
        <v>422</v>
      </c>
      <c r="E650" s="7" t="s">
        <v>422</v>
      </c>
      <c r="F650" s="7" t="s">
        <v>422</v>
      </c>
      <c r="G650" s="7" t="s">
        <v>422</v>
      </c>
      <c r="H650" s="7" t="s">
        <v>422</v>
      </c>
      <c r="I650" s="7" t="s">
        <v>422</v>
      </c>
      <c r="J650" s="7" t="s">
        <v>422</v>
      </c>
      <c r="K650" s="7" t="s">
        <v>422</v>
      </c>
      <c r="L650" s="7" t="s">
        <v>422</v>
      </c>
      <c r="M650" s="7" t="s">
        <v>304</v>
      </c>
      <c r="N650" s="7" t="s">
        <v>306</v>
      </c>
      <c r="O650" s="7" t="s">
        <v>421</v>
      </c>
    </row>
    <row r="651" spans="1:15" ht="15">
      <c r="A651" s="1">
        <v>643</v>
      </c>
      <c r="B651" s="6" t="s">
        <v>203</v>
      </c>
      <c r="C651" s="7" t="s">
        <v>294</v>
      </c>
      <c r="D651" s="7" t="s">
        <v>422</v>
      </c>
      <c r="E651" s="7" t="s">
        <v>422</v>
      </c>
      <c r="F651" s="7" t="s">
        <v>422</v>
      </c>
      <c r="G651" s="7" t="s">
        <v>422</v>
      </c>
      <c r="H651" s="7" t="s">
        <v>422</v>
      </c>
      <c r="I651" s="7" t="s">
        <v>422</v>
      </c>
      <c r="J651" s="7" t="s">
        <v>422</v>
      </c>
      <c r="K651" s="7" t="s">
        <v>422</v>
      </c>
      <c r="L651" s="7" t="s">
        <v>422</v>
      </c>
      <c r="M651" s="7" t="s">
        <v>304</v>
      </c>
      <c r="N651" s="7" t="s">
        <v>306</v>
      </c>
      <c r="O651" s="7" t="s">
        <v>421</v>
      </c>
    </row>
    <row r="652" spans="1:15" ht="15">
      <c r="A652" s="1">
        <v>644</v>
      </c>
      <c r="B652" s="6" t="s">
        <v>203</v>
      </c>
      <c r="C652" s="7" t="s">
        <v>295</v>
      </c>
      <c r="D652" s="7" t="s">
        <v>422</v>
      </c>
      <c r="E652" s="7" t="s">
        <v>422</v>
      </c>
      <c r="F652" s="7" t="s">
        <v>422</v>
      </c>
      <c r="G652" s="7" t="s">
        <v>422</v>
      </c>
      <c r="H652" s="7" t="s">
        <v>422</v>
      </c>
      <c r="I652" s="7" t="s">
        <v>422</v>
      </c>
      <c r="J652" s="7" t="s">
        <v>422</v>
      </c>
      <c r="K652" s="7" t="s">
        <v>422</v>
      </c>
      <c r="L652" s="7" t="s">
        <v>422</v>
      </c>
      <c r="M652" s="7" t="s">
        <v>304</v>
      </c>
      <c r="N652" s="7" t="s">
        <v>306</v>
      </c>
      <c r="O652" s="7" t="s">
        <v>421</v>
      </c>
    </row>
    <row r="653" spans="1:15" ht="15">
      <c r="A653" s="1">
        <v>645</v>
      </c>
      <c r="B653" s="6" t="s">
        <v>203</v>
      </c>
      <c r="C653" s="7" t="s">
        <v>296</v>
      </c>
      <c r="D653" s="7" t="s">
        <v>422</v>
      </c>
      <c r="E653" s="7" t="s">
        <v>422</v>
      </c>
      <c r="F653" s="7" t="s">
        <v>422</v>
      </c>
      <c r="G653" s="7" t="s">
        <v>422</v>
      </c>
      <c r="H653" s="7" t="s">
        <v>422</v>
      </c>
      <c r="I653" s="7" t="s">
        <v>422</v>
      </c>
      <c r="J653" s="7" t="s">
        <v>422</v>
      </c>
      <c r="K653" s="7" t="s">
        <v>422</v>
      </c>
      <c r="L653" s="7" t="s">
        <v>422</v>
      </c>
      <c r="M653" s="7" t="s">
        <v>304</v>
      </c>
      <c r="N653" s="7" t="s">
        <v>306</v>
      </c>
      <c r="O653" s="7" t="s">
        <v>421</v>
      </c>
    </row>
    <row r="654" spans="1:15" ht="15">
      <c r="A654" s="1">
        <v>646</v>
      </c>
      <c r="B654" s="6" t="s">
        <v>203</v>
      </c>
      <c r="C654" s="7" t="s">
        <v>297</v>
      </c>
      <c r="D654" s="7" t="s">
        <v>422</v>
      </c>
      <c r="E654" s="7" t="s">
        <v>422</v>
      </c>
      <c r="F654" s="7" t="s">
        <v>422</v>
      </c>
      <c r="G654" s="7" t="s">
        <v>422</v>
      </c>
      <c r="H654" s="7" t="s">
        <v>422</v>
      </c>
      <c r="I654" s="7" t="s">
        <v>422</v>
      </c>
      <c r="J654" s="7" t="s">
        <v>422</v>
      </c>
      <c r="K654" s="7" t="s">
        <v>422</v>
      </c>
      <c r="L654" s="7" t="s">
        <v>422</v>
      </c>
      <c r="M654" s="7" t="s">
        <v>304</v>
      </c>
      <c r="N654" s="7" t="s">
        <v>306</v>
      </c>
      <c r="O654" s="7" t="s">
        <v>421</v>
      </c>
    </row>
    <row r="655" spans="1:15" ht="15">
      <c r="A655" s="1">
        <v>647</v>
      </c>
      <c r="B655" s="6" t="s">
        <v>203</v>
      </c>
      <c r="C655" s="7" t="s">
        <v>298</v>
      </c>
      <c r="D655" s="7" t="s">
        <v>422</v>
      </c>
      <c r="E655" s="7">
        <v>24.12</v>
      </c>
      <c r="F655" s="7">
        <v>11.681849168689006</v>
      </c>
      <c r="G655" s="7">
        <v>26.8</v>
      </c>
      <c r="H655" s="7">
        <v>0.9</v>
      </c>
      <c r="I655" s="7">
        <v>24.21</v>
      </c>
      <c r="J655" s="7">
        <v>11.725438158124408</v>
      </c>
      <c r="K655" s="7">
        <v>26.9</v>
      </c>
      <c r="L655" s="7">
        <v>0.9</v>
      </c>
      <c r="M655" s="7" t="s">
        <v>304</v>
      </c>
      <c r="N655" s="7" t="s">
        <v>306</v>
      </c>
      <c r="O655" s="7" t="s">
        <v>421</v>
      </c>
    </row>
    <row r="656" spans="1:15" ht="15">
      <c r="A656" s="1">
        <v>648</v>
      </c>
      <c r="B656" s="6" t="s">
        <v>203</v>
      </c>
      <c r="C656" s="7" t="s">
        <v>299</v>
      </c>
      <c r="D656" s="7" t="s">
        <v>422</v>
      </c>
      <c r="E656" s="7">
        <v>24.21</v>
      </c>
      <c r="F656" s="7">
        <v>11.725438158124408</v>
      </c>
      <c r="G656" s="7">
        <v>26.9</v>
      </c>
      <c r="H656" s="7">
        <v>0.9</v>
      </c>
      <c r="I656" s="7">
        <v>24.39</v>
      </c>
      <c r="J656" s="7">
        <v>11.812616136995226</v>
      </c>
      <c r="K656" s="7">
        <v>27.1</v>
      </c>
      <c r="L656" s="7">
        <v>0.9</v>
      </c>
      <c r="M656" s="7" t="s">
        <v>304</v>
      </c>
      <c r="N656" s="7" t="s">
        <v>306</v>
      </c>
      <c r="O656" s="7" t="s">
        <v>421</v>
      </c>
    </row>
    <row r="657" spans="1:15" ht="15">
      <c r="A657" s="1">
        <v>649</v>
      </c>
      <c r="B657" s="6" t="s">
        <v>203</v>
      </c>
      <c r="C657" s="7" t="s">
        <v>300</v>
      </c>
      <c r="D657" s="7" t="s">
        <v>422</v>
      </c>
      <c r="E657" s="7">
        <v>24.39</v>
      </c>
      <c r="F657" s="7">
        <v>11.812616136995226</v>
      </c>
      <c r="G657" s="7">
        <v>27.1</v>
      </c>
      <c r="H657" s="7">
        <v>0.9</v>
      </c>
      <c r="I657" s="7">
        <v>24.48</v>
      </c>
      <c r="J657" s="7">
        <v>11.856205126430629</v>
      </c>
      <c r="K657" s="7">
        <v>27.2</v>
      </c>
      <c r="L657" s="7">
        <v>0.9</v>
      </c>
      <c r="M657" s="7" t="s">
        <v>304</v>
      </c>
      <c r="N657" s="7" t="s">
        <v>306</v>
      </c>
      <c r="O657" s="7" t="s">
        <v>421</v>
      </c>
    </row>
    <row r="658" spans="1:15" ht="15">
      <c r="A658" s="1">
        <v>650</v>
      </c>
      <c r="B658" s="6" t="s">
        <v>203</v>
      </c>
      <c r="C658" s="7" t="s">
        <v>301</v>
      </c>
      <c r="D658" s="7" t="s">
        <v>422</v>
      </c>
      <c r="E658" s="7">
        <v>24.48</v>
      </c>
      <c r="F658" s="7">
        <v>11.856205126430629</v>
      </c>
      <c r="G658" s="7">
        <v>27.2</v>
      </c>
      <c r="H658" s="7">
        <v>0.9</v>
      </c>
      <c r="I658" s="7">
        <v>24.93</v>
      </c>
      <c r="J658" s="7">
        <v>12.074150073607663</v>
      </c>
      <c r="K658" s="7">
        <v>27.7</v>
      </c>
      <c r="L658" s="7">
        <v>0.9</v>
      </c>
      <c r="M658" s="7" t="s">
        <v>304</v>
      </c>
      <c r="N658" s="7" t="s">
        <v>306</v>
      </c>
      <c r="O658" s="7" t="s">
        <v>421</v>
      </c>
    </row>
    <row r="659" spans="1:15" ht="15">
      <c r="A659" s="1">
        <v>651</v>
      </c>
      <c r="B659" s="6" t="s">
        <v>203</v>
      </c>
      <c r="C659" s="7" t="s">
        <v>302</v>
      </c>
      <c r="D659" s="7" t="s">
        <v>422</v>
      </c>
      <c r="E659" s="7">
        <v>24.93</v>
      </c>
      <c r="F659" s="7">
        <v>12.074150073607663</v>
      </c>
      <c r="G659" s="7">
        <v>27.7</v>
      </c>
      <c r="H659" s="7">
        <v>0.9</v>
      </c>
      <c r="I659" s="7">
        <v>25.2</v>
      </c>
      <c r="J659" s="7">
        <v>12.204917041913887</v>
      </c>
      <c r="K659" s="7">
        <v>28</v>
      </c>
      <c r="L659" s="7">
        <v>0.9</v>
      </c>
      <c r="M659" s="7" t="s">
        <v>304</v>
      </c>
      <c r="N659" s="7" t="s">
        <v>306</v>
      </c>
      <c r="O659" s="7" t="s">
        <v>421</v>
      </c>
    </row>
    <row r="660" spans="1:15" ht="15">
      <c r="A660" s="1">
        <v>652</v>
      </c>
      <c r="B660" s="6" t="s">
        <v>203</v>
      </c>
      <c r="C660" s="7" t="s">
        <v>423</v>
      </c>
      <c r="D660" s="7" t="s">
        <v>422</v>
      </c>
      <c r="E660" s="7">
        <v>25.2</v>
      </c>
      <c r="F660" s="7">
        <v>12.204917041913887</v>
      </c>
      <c r="G660" s="7">
        <v>28</v>
      </c>
      <c r="H660" s="7">
        <v>0.9</v>
      </c>
      <c r="I660" s="7">
        <v>25.56</v>
      </c>
      <c r="J660" s="7">
        <v>12.379272999655512</v>
      </c>
      <c r="K660" s="7">
        <v>28.4</v>
      </c>
      <c r="L660" s="7">
        <v>0.9</v>
      </c>
      <c r="M660" s="7" t="s">
        <v>304</v>
      </c>
      <c r="N660" s="7" t="s">
        <v>306</v>
      </c>
      <c r="O660" s="7" t="s">
        <v>421</v>
      </c>
    </row>
    <row r="661" spans="1:15" ht="15">
      <c r="A661" s="1">
        <v>653</v>
      </c>
      <c r="B661" s="6" t="s">
        <v>203</v>
      </c>
      <c r="C661" s="7" t="s">
        <v>424</v>
      </c>
      <c r="D661" s="7" t="s">
        <v>422</v>
      </c>
      <c r="E661" s="7">
        <v>25.56</v>
      </c>
      <c r="F661" s="7">
        <v>12.379272999655512</v>
      </c>
      <c r="G661" s="7">
        <v>28.4</v>
      </c>
      <c r="H661" s="7">
        <v>0.9</v>
      </c>
      <c r="I661" s="7">
        <v>26.19</v>
      </c>
      <c r="J661" s="7">
        <v>12.684395925703361</v>
      </c>
      <c r="K661" s="7">
        <v>29.1</v>
      </c>
      <c r="L661" s="7">
        <v>0.9</v>
      </c>
      <c r="M661" s="7" t="s">
        <v>304</v>
      </c>
      <c r="N661" s="7" t="s">
        <v>306</v>
      </c>
      <c r="O661" s="7" t="s">
        <v>421</v>
      </c>
    </row>
    <row r="662" spans="1:15" ht="15">
      <c r="A662" s="1">
        <v>654</v>
      </c>
      <c r="B662" s="6" t="s">
        <v>203</v>
      </c>
      <c r="C662" s="7" t="s">
        <v>425</v>
      </c>
      <c r="D662" s="7" t="s">
        <v>422</v>
      </c>
      <c r="E662" s="7">
        <v>26.19</v>
      </c>
      <c r="F662" s="7">
        <v>12.684395925703361</v>
      </c>
      <c r="G662" s="7">
        <v>29.1</v>
      </c>
      <c r="H662" s="7">
        <v>0.9</v>
      </c>
      <c r="I662" s="7">
        <v>26.19</v>
      </c>
      <c r="J662" s="7">
        <v>12.684395925703361</v>
      </c>
      <c r="K662" s="7">
        <v>29.1</v>
      </c>
      <c r="L662" s="7">
        <v>0.9</v>
      </c>
      <c r="M662" s="7" t="s">
        <v>304</v>
      </c>
      <c r="N662" s="7" t="s">
        <v>306</v>
      </c>
      <c r="O662" s="7" t="s">
        <v>421</v>
      </c>
    </row>
    <row r="663" spans="1:15" ht="15">
      <c r="A663" s="1">
        <v>655</v>
      </c>
      <c r="B663" s="6" t="s">
        <v>203</v>
      </c>
      <c r="C663" s="7" t="s">
        <v>426</v>
      </c>
      <c r="D663" s="7" t="s">
        <v>422</v>
      </c>
      <c r="E663" s="7">
        <v>26.19</v>
      </c>
      <c r="F663" s="7">
        <v>12.684395925703361</v>
      </c>
      <c r="G663" s="7">
        <v>29.1</v>
      </c>
      <c r="H663" s="7">
        <v>0.9</v>
      </c>
      <c r="I663" s="7">
        <v>26.19</v>
      </c>
      <c r="J663" s="7">
        <v>12.684395925703361</v>
      </c>
      <c r="K663" s="7">
        <v>29.1</v>
      </c>
      <c r="L663" s="7">
        <v>0.9</v>
      </c>
      <c r="M663" s="7" t="s">
        <v>304</v>
      </c>
      <c r="N663" s="7" t="s">
        <v>306</v>
      </c>
      <c r="O663" s="7" t="s">
        <v>421</v>
      </c>
    </row>
    <row r="664" spans="1:15" ht="15">
      <c r="A664" s="1">
        <v>656</v>
      </c>
      <c r="B664" s="6" t="s">
        <v>203</v>
      </c>
      <c r="C664" s="7" t="s">
        <v>427</v>
      </c>
      <c r="D664" s="7" t="s">
        <v>422</v>
      </c>
      <c r="E664" s="7">
        <v>26.19</v>
      </c>
      <c r="F664" s="7">
        <v>12.684395925703361</v>
      </c>
      <c r="G664" s="7">
        <v>29.1</v>
      </c>
      <c r="H664" s="7">
        <v>0.9</v>
      </c>
      <c r="I664" s="7">
        <v>26.19</v>
      </c>
      <c r="J664" s="7">
        <v>12.684395925703361</v>
      </c>
      <c r="K664" s="7">
        <v>29.1</v>
      </c>
      <c r="L664" s="7">
        <v>0.9</v>
      </c>
      <c r="M664" s="7" t="s">
        <v>304</v>
      </c>
      <c r="N664" s="7" t="s">
        <v>306</v>
      </c>
      <c r="O664" s="7" t="s">
        <v>421</v>
      </c>
    </row>
    <row r="665" spans="1:15" ht="15">
      <c r="A665" s="1">
        <v>657</v>
      </c>
      <c r="B665" s="6" t="s">
        <v>259</v>
      </c>
      <c r="C665" s="7" t="s">
        <v>292</v>
      </c>
      <c r="D665" s="7">
        <v>46.855000000000004</v>
      </c>
      <c r="E665" s="7">
        <v>46.978999999999999</v>
      </c>
      <c r="F665" s="7">
        <v>6.4197143319155945</v>
      </c>
      <c r="G665" s="7">
        <v>47.864748907411553</v>
      </c>
      <c r="H665" s="7">
        <v>0.98149475495787253</v>
      </c>
      <c r="I665" s="7">
        <v>45.366</v>
      </c>
      <c r="J665" s="7">
        <v>6.3778535154916653</v>
      </c>
      <c r="K665" s="7">
        <v>46.251205809768464</v>
      </c>
      <c r="L665" s="7">
        <v>0.98086091390980545</v>
      </c>
      <c r="M665" s="7" t="s">
        <v>290</v>
      </c>
      <c r="N665" s="7" t="s">
        <v>306</v>
      </c>
      <c r="O665" s="7" t="s">
        <v>421</v>
      </c>
    </row>
    <row r="666" spans="1:15" ht="15">
      <c r="A666" s="1">
        <v>658</v>
      </c>
      <c r="B666" s="6" t="s">
        <v>259</v>
      </c>
      <c r="C666" s="7" t="s">
        <v>293</v>
      </c>
      <c r="D666" s="7">
        <v>48.644999999999996</v>
      </c>
      <c r="E666" s="7">
        <v>48.835000000000001</v>
      </c>
      <c r="F666" s="7">
        <v>7.7400882425021269</v>
      </c>
      <c r="G666" s="7">
        <v>49.897541142303965</v>
      </c>
      <c r="H666" s="7">
        <v>0.97870554103510476</v>
      </c>
      <c r="I666" s="7">
        <v>47.105000000000004</v>
      </c>
      <c r="J666" s="7">
        <v>7.6297207447679192</v>
      </c>
      <c r="K666" s="7">
        <v>48.164024201355275</v>
      </c>
      <c r="L666" s="7">
        <v>0.97801213210657201</v>
      </c>
      <c r="M666" s="7" t="s">
        <v>290</v>
      </c>
      <c r="N666" s="7" t="s">
        <v>306</v>
      </c>
      <c r="O666" s="7" t="s">
        <v>421</v>
      </c>
    </row>
    <row r="667" spans="1:15" ht="15">
      <c r="A667" s="1">
        <v>659</v>
      </c>
      <c r="B667" s="6" t="s">
        <v>259</v>
      </c>
      <c r="C667" s="7" t="s">
        <v>294</v>
      </c>
      <c r="D667" s="7">
        <v>47.253899804179788</v>
      </c>
      <c r="E667" s="7">
        <v>47.90965860889883</v>
      </c>
      <c r="F667" s="7">
        <v>4.7072443825083736</v>
      </c>
      <c r="G667" s="7">
        <v>48.231718611190672</v>
      </c>
      <c r="H667" s="7">
        <v>0.99332265132644226</v>
      </c>
      <c r="I667" s="7">
        <v>46.255534735329775</v>
      </c>
      <c r="J667" s="7">
        <v>4.5474465937082762</v>
      </c>
      <c r="K667" s="7">
        <v>46.569893974709281</v>
      </c>
      <c r="L667" s="7">
        <v>0.99324973255145854</v>
      </c>
      <c r="M667" s="7" t="s">
        <v>290</v>
      </c>
      <c r="N667" s="7" t="s">
        <v>306</v>
      </c>
      <c r="O667" s="7" t="s">
        <v>421</v>
      </c>
    </row>
    <row r="668" spans="1:15" ht="15">
      <c r="A668" s="1">
        <v>660</v>
      </c>
      <c r="B668" s="6" t="s">
        <v>259</v>
      </c>
      <c r="C668" s="7" t="s">
        <v>295</v>
      </c>
      <c r="D668" s="7">
        <v>56.401999999999994</v>
      </c>
      <c r="E668" s="7">
        <v>54.447999999999993</v>
      </c>
      <c r="F668" s="7">
        <v>12.650893361570461</v>
      </c>
      <c r="G668" s="7">
        <v>56.379189795343684</v>
      </c>
      <c r="H668" s="7">
        <v>0.96574640745363838</v>
      </c>
      <c r="I668" s="7">
        <v>52.894499999999994</v>
      </c>
      <c r="J668" s="7">
        <v>12.487367669718861</v>
      </c>
      <c r="K668" s="7">
        <v>54.817106922415512</v>
      </c>
      <c r="L668" s="7">
        <v>0.96492688085241984</v>
      </c>
      <c r="M668" s="7" t="s">
        <v>290</v>
      </c>
      <c r="N668" s="7" t="s">
        <v>306</v>
      </c>
      <c r="O668" s="7" t="s">
        <v>421</v>
      </c>
    </row>
    <row r="669" spans="1:15" ht="15">
      <c r="A669" s="1">
        <v>661</v>
      </c>
      <c r="B669" s="6" t="s">
        <v>259</v>
      </c>
      <c r="C669" s="7" t="s">
        <v>296</v>
      </c>
      <c r="D669" s="7">
        <v>57.653999999999996</v>
      </c>
      <c r="E669" s="7">
        <v>57.216537191999997</v>
      </c>
      <c r="F669" s="7">
        <v>8.3938416012086012</v>
      </c>
      <c r="G669" s="7">
        <v>58.46180665239342</v>
      </c>
      <c r="H669" s="7">
        <v>0.97869943589328945</v>
      </c>
      <c r="I669" s="7">
        <v>55.641171181999994</v>
      </c>
      <c r="J669" s="7">
        <v>8.3495254926440641</v>
      </c>
      <c r="K669" s="7">
        <v>56.885817444644317</v>
      </c>
      <c r="L669" s="7">
        <v>0.97812027112284194</v>
      </c>
      <c r="M669" s="7" t="s">
        <v>290</v>
      </c>
      <c r="N669" s="7" t="s">
        <v>306</v>
      </c>
      <c r="O669" s="7" t="s">
        <v>421</v>
      </c>
    </row>
    <row r="670" spans="1:15" ht="15">
      <c r="A670" s="1">
        <v>662</v>
      </c>
      <c r="B670" s="6" t="s">
        <v>259</v>
      </c>
      <c r="C670" s="7" t="s">
        <v>297</v>
      </c>
      <c r="D670" s="7">
        <v>58.375700000000002</v>
      </c>
      <c r="E670" s="7">
        <v>57.711112722999999</v>
      </c>
      <c r="F670" s="7">
        <v>10.734783061933562</v>
      </c>
      <c r="G670" s="7">
        <v>58.855664859188181</v>
      </c>
      <c r="H670" s="7">
        <v>0.98055323750183576</v>
      </c>
      <c r="I670" s="7">
        <v>56.060900029999999</v>
      </c>
      <c r="J670" s="7">
        <v>10.533939543968925</v>
      </c>
      <c r="K670" s="7">
        <v>57.193274997920156</v>
      </c>
      <c r="L670" s="7">
        <v>0.98020090704787699</v>
      </c>
      <c r="M670" s="7" t="s">
        <v>290</v>
      </c>
      <c r="N670" s="7" t="s">
        <v>306</v>
      </c>
      <c r="O670" s="7" t="s">
        <v>421</v>
      </c>
    </row>
    <row r="671" spans="1:15" ht="15">
      <c r="A671" s="1">
        <v>663</v>
      </c>
      <c r="B671" s="6" t="s">
        <v>259</v>
      </c>
      <c r="C671" s="7" t="s">
        <v>298</v>
      </c>
      <c r="D671" s="7" t="s">
        <v>422</v>
      </c>
      <c r="E671" s="7">
        <v>103.74992570251155</v>
      </c>
      <c r="F671" s="7">
        <v>24.921409472721209</v>
      </c>
      <c r="G671" s="7">
        <v>107.87628182018091</v>
      </c>
      <c r="H671" s="7">
        <v>0.96174918111705421</v>
      </c>
      <c r="I671" s="7">
        <v>102.18971300951156</v>
      </c>
      <c r="J671" s="7">
        <v>24.829195721294621</v>
      </c>
      <c r="K671" s="7">
        <v>106.32049067496845</v>
      </c>
      <c r="L671" s="7">
        <v>0.96114786868238733</v>
      </c>
      <c r="M671" s="7" t="s">
        <v>290</v>
      </c>
      <c r="N671" s="7" t="s">
        <v>306</v>
      </c>
      <c r="O671" s="7" t="s">
        <v>421</v>
      </c>
    </row>
    <row r="672" spans="1:15" ht="15">
      <c r="A672" s="1">
        <v>664</v>
      </c>
      <c r="B672" s="6" t="s">
        <v>259</v>
      </c>
      <c r="C672" s="7" t="s">
        <v>299</v>
      </c>
      <c r="D672" s="7" t="s">
        <v>422</v>
      </c>
      <c r="E672" s="7">
        <v>110.70939273434394</v>
      </c>
      <c r="F672" s="7">
        <v>25.920856403751053</v>
      </c>
      <c r="G672" s="7">
        <v>114.91428325795573</v>
      </c>
      <c r="H672" s="7">
        <v>0.96340846059864638</v>
      </c>
      <c r="I672" s="7">
        <v>109.23918004134394</v>
      </c>
      <c r="J672" s="7">
        <v>25.872231641759853</v>
      </c>
      <c r="K672" s="7">
        <v>113.4584921127433</v>
      </c>
      <c r="L672" s="7">
        <v>0.96281184428921684</v>
      </c>
      <c r="M672" s="7" t="s">
        <v>290</v>
      </c>
      <c r="N672" s="7" t="s">
        <v>306</v>
      </c>
      <c r="O672" s="7" t="s">
        <v>421</v>
      </c>
    </row>
    <row r="673" spans="1:15" ht="15">
      <c r="A673" s="1">
        <v>665</v>
      </c>
      <c r="B673" s="6" t="s">
        <v>259</v>
      </c>
      <c r="C673" s="7" t="s">
        <v>300</v>
      </c>
      <c r="D673" s="7" t="s">
        <v>422</v>
      </c>
      <c r="E673" s="7">
        <v>156.72103217210173</v>
      </c>
      <c r="F673" s="7">
        <v>40.105267950909756</v>
      </c>
      <c r="G673" s="7">
        <v>163.16262120526699</v>
      </c>
      <c r="H673" s="7">
        <v>0.96052043669327059</v>
      </c>
      <c r="I673" s="7">
        <v>155.16081947910172</v>
      </c>
      <c r="J673" s="7">
        <v>40.013054199483172</v>
      </c>
      <c r="K673" s="7">
        <v>161.60683006005453</v>
      </c>
      <c r="L673" s="7">
        <v>0.96011300649510034</v>
      </c>
      <c r="M673" s="7" t="s">
        <v>290</v>
      </c>
      <c r="N673" s="7" t="s">
        <v>306</v>
      </c>
      <c r="O673" s="7" t="s">
        <v>421</v>
      </c>
    </row>
    <row r="674" spans="1:15" ht="15">
      <c r="A674" s="1">
        <v>666</v>
      </c>
      <c r="B674" s="6" t="s">
        <v>259</v>
      </c>
      <c r="C674" s="7" t="s">
        <v>301</v>
      </c>
      <c r="D674" s="7" t="s">
        <v>422</v>
      </c>
      <c r="E674" s="7">
        <v>139.74052984139755</v>
      </c>
      <c r="F674" s="7">
        <v>37.562001766941997</v>
      </c>
      <c r="G674" s="7">
        <v>145.9972652462348</v>
      </c>
      <c r="H674" s="7">
        <v>0.95714484518401888</v>
      </c>
      <c r="I674" s="7">
        <v>138.54031714839755</v>
      </c>
      <c r="J674" s="7">
        <v>37.644143973257037</v>
      </c>
      <c r="K674" s="7">
        <v>144.84147410102236</v>
      </c>
      <c r="L674" s="7">
        <v>0.95649618321179231</v>
      </c>
      <c r="M674" s="7" t="s">
        <v>290</v>
      </c>
      <c r="N674" s="7" t="s">
        <v>306</v>
      </c>
      <c r="O674" s="7" t="s">
        <v>421</v>
      </c>
    </row>
    <row r="675" spans="1:15" ht="15">
      <c r="A675" s="1">
        <v>667</v>
      </c>
      <c r="B675" s="6" t="s">
        <v>259</v>
      </c>
      <c r="C675" s="7" t="s">
        <v>302</v>
      </c>
      <c r="D675" s="7" t="s">
        <v>422</v>
      </c>
      <c r="E675" s="7">
        <v>140.77734484754561</v>
      </c>
      <c r="F675" s="7">
        <v>37.823438899397885</v>
      </c>
      <c r="G675" s="7">
        <v>147.08550711883836</v>
      </c>
      <c r="H675" s="7">
        <v>0.95711227846400904</v>
      </c>
      <c r="I675" s="7">
        <v>139.3971321545456</v>
      </c>
      <c r="J675" s="7">
        <v>37.818403126842135</v>
      </c>
      <c r="K675" s="7">
        <v>145.72971597362593</v>
      </c>
      <c r="L675" s="7">
        <v>0.95654569298531811</v>
      </c>
      <c r="M675" s="7" t="s">
        <v>290</v>
      </c>
      <c r="N675" s="7" t="s">
        <v>306</v>
      </c>
      <c r="O675" s="7" t="s">
        <v>421</v>
      </c>
    </row>
    <row r="676" spans="1:15" ht="15">
      <c r="A676" s="1">
        <v>668</v>
      </c>
      <c r="B676" s="6" t="s">
        <v>259</v>
      </c>
      <c r="C676" s="7" t="s">
        <v>423</v>
      </c>
      <c r="D676" s="7" t="s">
        <v>422</v>
      </c>
      <c r="E676" s="7">
        <v>142.07633819558691</v>
      </c>
      <c r="F676" s="7">
        <v>38.036073936533626</v>
      </c>
      <c r="G676" s="7">
        <v>148.41765265999726</v>
      </c>
      <c r="H676" s="7">
        <v>0.95727385286885414</v>
      </c>
      <c r="I676" s="7">
        <v>140.78612550258691</v>
      </c>
      <c r="J676" s="7">
        <v>38.074627153413303</v>
      </c>
      <c r="K676" s="7">
        <v>147.16186151478482</v>
      </c>
      <c r="L676" s="7">
        <v>0.95667535089206956</v>
      </c>
      <c r="M676" s="7" t="s">
        <v>290</v>
      </c>
      <c r="N676" s="7" t="s">
        <v>306</v>
      </c>
      <c r="O676" s="7" t="s">
        <v>421</v>
      </c>
    </row>
    <row r="677" spans="1:15" ht="15">
      <c r="A677" s="1">
        <v>669</v>
      </c>
      <c r="B677" s="6" t="s">
        <v>259</v>
      </c>
      <c r="C677" s="7" t="s">
        <v>424</v>
      </c>
      <c r="D677" s="7" t="s">
        <v>422</v>
      </c>
      <c r="E677" s="7">
        <v>143.90783808933031</v>
      </c>
      <c r="F677" s="7">
        <v>38.330719210238456</v>
      </c>
      <c r="G677" s="7">
        <v>150.29403331255779</v>
      </c>
      <c r="H677" s="7">
        <v>0.95750865764613236</v>
      </c>
      <c r="I677" s="7">
        <v>142.88762539633032</v>
      </c>
      <c r="J677" s="7">
        <v>38.500039395424274</v>
      </c>
      <c r="K677" s="7">
        <v>149.33824216734536</v>
      </c>
      <c r="L677" s="7">
        <v>0.95680532543173635</v>
      </c>
      <c r="M677" s="7" t="s">
        <v>290</v>
      </c>
      <c r="N677" s="7" t="s">
        <v>306</v>
      </c>
      <c r="O677" s="7" t="s">
        <v>421</v>
      </c>
    </row>
    <row r="678" spans="1:15" ht="15">
      <c r="A678" s="1">
        <v>670</v>
      </c>
      <c r="B678" s="6" t="s">
        <v>259</v>
      </c>
      <c r="C678" s="7" t="s">
        <v>425</v>
      </c>
      <c r="D678" s="7" t="s">
        <v>422</v>
      </c>
      <c r="E678" s="7">
        <v>146.31707504220219</v>
      </c>
      <c r="F678" s="7">
        <v>38.781577217097677</v>
      </c>
      <c r="G678" s="7">
        <v>152.77920533104896</v>
      </c>
      <c r="H678" s="7">
        <v>0.95770281515181122</v>
      </c>
      <c r="I678" s="7">
        <v>144.66686234920218</v>
      </c>
      <c r="J678" s="7">
        <v>38.645774476235665</v>
      </c>
      <c r="K678" s="7">
        <v>151.12341418583651</v>
      </c>
      <c r="L678" s="7">
        <v>0.95727629718122498</v>
      </c>
      <c r="M678" s="7" t="s">
        <v>290</v>
      </c>
      <c r="N678" s="7" t="s">
        <v>306</v>
      </c>
      <c r="O678" s="7" t="s">
        <v>421</v>
      </c>
    </row>
    <row r="679" spans="1:15" ht="15">
      <c r="A679" s="1">
        <v>671</v>
      </c>
      <c r="B679" s="6" t="s">
        <v>259</v>
      </c>
      <c r="C679" s="7" t="s">
        <v>426</v>
      </c>
      <c r="D679" s="7" t="s">
        <v>422</v>
      </c>
      <c r="E679" s="7">
        <v>148.56972628181498</v>
      </c>
      <c r="F679" s="7">
        <v>38.968775486995881</v>
      </c>
      <c r="G679" s="7">
        <v>155.03968251277627</v>
      </c>
      <c r="H679" s="7">
        <v>0.95826903070168423</v>
      </c>
      <c r="I679" s="7">
        <v>146.95086451465704</v>
      </c>
      <c r="J679" s="7">
        <v>38.835552741837411</v>
      </c>
      <c r="K679" s="7">
        <v>153.41534827346672</v>
      </c>
      <c r="L679" s="7">
        <v>0.95786286162655265</v>
      </c>
      <c r="M679" s="7" t="s">
        <v>290</v>
      </c>
      <c r="N679" s="7" t="s">
        <v>306</v>
      </c>
      <c r="O679" s="7" t="s">
        <v>421</v>
      </c>
    </row>
    <row r="680" spans="1:15" ht="15">
      <c r="A680" s="1">
        <v>672</v>
      </c>
      <c r="B680" s="6" t="s">
        <v>259</v>
      </c>
      <c r="C680" s="7" t="s">
        <v>427</v>
      </c>
      <c r="D680" s="7" t="s">
        <v>422</v>
      </c>
      <c r="E680" s="7">
        <v>151.12535322971738</v>
      </c>
      <c r="F680" s="7">
        <v>39.180906865077489</v>
      </c>
      <c r="G680" s="7">
        <v>157.60415959532145</v>
      </c>
      <c r="H680" s="7">
        <v>0.95889190753442277</v>
      </c>
      <c r="I680" s="7">
        <v>149.53784238840149</v>
      </c>
      <c r="J680" s="7">
        <v>39.05026411562266</v>
      </c>
      <c r="K680" s="7">
        <v>156.0112822619148</v>
      </c>
      <c r="L680" s="7">
        <v>0.95850659144865191</v>
      </c>
      <c r="M680" s="7" t="s">
        <v>290</v>
      </c>
      <c r="N680" s="7" t="s">
        <v>306</v>
      </c>
      <c r="O680" s="7" t="s">
        <v>421</v>
      </c>
    </row>
    <row r="681" spans="1:15" ht="15">
      <c r="A681" s="1">
        <v>673</v>
      </c>
      <c r="B681" s="6" t="s">
        <v>222</v>
      </c>
      <c r="C681" s="7" t="s">
        <v>292</v>
      </c>
      <c r="D681" s="7">
        <v>61.922344141674742</v>
      </c>
      <c r="E681" s="7">
        <v>60.048000000000002</v>
      </c>
      <c r="F681" s="7">
        <v>15.119999999999997</v>
      </c>
      <c r="G681" s="7">
        <v>61.922344141674742</v>
      </c>
      <c r="H681" s="7">
        <v>0.96973073019673883</v>
      </c>
      <c r="I681" s="7">
        <v>60.048000000000002</v>
      </c>
      <c r="J681" s="7">
        <v>15.119999999999997</v>
      </c>
      <c r="K681" s="7">
        <v>61.922344141674742</v>
      </c>
      <c r="L681" s="7">
        <v>0.96973073019673883</v>
      </c>
      <c r="M681" s="7" t="s">
        <v>290</v>
      </c>
      <c r="N681" s="7" t="s">
        <v>306</v>
      </c>
      <c r="O681" s="7" t="s">
        <v>421</v>
      </c>
    </row>
    <row r="682" spans="1:15" ht="15">
      <c r="A682" s="1">
        <v>674</v>
      </c>
      <c r="B682" s="6" t="s">
        <v>222</v>
      </c>
      <c r="C682" s="7" t="s">
        <v>293</v>
      </c>
      <c r="D682" s="7">
        <v>45.213902729138525</v>
      </c>
      <c r="E682" s="7">
        <v>44.11</v>
      </c>
      <c r="F682" s="7">
        <v>9.9300000000000015</v>
      </c>
      <c r="G682" s="7">
        <v>45.213902729138525</v>
      </c>
      <c r="H682" s="7">
        <v>0.9755848829119742</v>
      </c>
      <c r="I682" s="7">
        <v>44.11</v>
      </c>
      <c r="J682" s="7">
        <v>9.9300000000000015</v>
      </c>
      <c r="K682" s="7">
        <v>45.213902729138525</v>
      </c>
      <c r="L682" s="7">
        <v>0.9755848829119742</v>
      </c>
      <c r="M682" s="7" t="s">
        <v>290</v>
      </c>
      <c r="N682" s="7" t="s">
        <v>306</v>
      </c>
      <c r="O682" s="7" t="s">
        <v>421</v>
      </c>
    </row>
    <row r="683" spans="1:15" ht="15">
      <c r="A683" s="1">
        <v>675</v>
      </c>
      <c r="B683" s="6" t="s">
        <v>222</v>
      </c>
      <c r="C683" s="7" t="s">
        <v>294</v>
      </c>
      <c r="D683" s="7">
        <v>46.078393732854884</v>
      </c>
      <c r="E683" s="7">
        <v>45.063000000000002</v>
      </c>
      <c r="F683" s="7">
        <v>9.6199999999999992</v>
      </c>
      <c r="G683" s="7">
        <v>46.078393732854884</v>
      </c>
      <c r="H683" s="7">
        <v>0.97796377758431097</v>
      </c>
      <c r="I683" s="7">
        <v>45.063000000000002</v>
      </c>
      <c r="J683" s="7">
        <v>9.6199999999999992</v>
      </c>
      <c r="K683" s="7">
        <v>46.078393732854884</v>
      </c>
      <c r="L683" s="7">
        <v>0.97796377758431097</v>
      </c>
      <c r="M683" s="7" t="s">
        <v>290</v>
      </c>
      <c r="N683" s="7" t="s">
        <v>306</v>
      </c>
      <c r="O683" s="7" t="s">
        <v>421</v>
      </c>
    </row>
    <row r="684" spans="1:15" ht="15">
      <c r="A684" s="1">
        <v>676</v>
      </c>
      <c r="B684" s="6" t="s">
        <v>222</v>
      </c>
      <c r="C684" s="7" t="s">
        <v>295</v>
      </c>
      <c r="D684" s="7">
        <v>52.770837996852009</v>
      </c>
      <c r="E684" s="7">
        <v>51.98</v>
      </c>
      <c r="F684" s="7">
        <v>9.1017000000000223</v>
      </c>
      <c r="G684" s="7">
        <v>52.770837996852009</v>
      </c>
      <c r="H684" s="7">
        <v>0.98501373055892749</v>
      </c>
      <c r="I684" s="7">
        <v>51.98</v>
      </c>
      <c r="J684" s="7">
        <v>9.1017000000000223</v>
      </c>
      <c r="K684" s="7">
        <v>52.770837996852009</v>
      </c>
      <c r="L684" s="7">
        <v>0.98501373055892749</v>
      </c>
      <c r="M684" s="7" t="s">
        <v>290</v>
      </c>
      <c r="N684" s="7" t="s">
        <v>306</v>
      </c>
      <c r="O684" s="7" t="s">
        <v>421</v>
      </c>
    </row>
    <row r="685" spans="1:15" ht="15">
      <c r="A685" s="1">
        <v>677</v>
      </c>
      <c r="B685" s="6" t="s">
        <v>222</v>
      </c>
      <c r="C685" s="7" t="s">
        <v>296</v>
      </c>
      <c r="D685" s="7">
        <v>55.130221910400465</v>
      </c>
      <c r="E685" s="7">
        <v>54.366999999999997</v>
      </c>
      <c r="F685" s="7">
        <v>9.141700000000009</v>
      </c>
      <c r="G685" s="7">
        <v>55.130221910400465</v>
      </c>
      <c r="H685" s="7">
        <v>0.98615601599353464</v>
      </c>
      <c r="I685" s="7">
        <v>54.366999999999997</v>
      </c>
      <c r="J685" s="7">
        <v>9.141700000000009</v>
      </c>
      <c r="K685" s="7">
        <v>55.130221910400465</v>
      </c>
      <c r="L685" s="7">
        <v>0.98615601599353464</v>
      </c>
      <c r="M685" s="7" t="s">
        <v>290</v>
      </c>
      <c r="N685" s="7" t="s">
        <v>306</v>
      </c>
      <c r="O685" s="7" t="s">
        <v>421</v>
      </c>
    </row>
    <row r="686" spans="1:15" ht="15">
      <c r="A686" s="1">
        <v>678</v>
      </c>
      <c r="B686" s="6" t="s">
        <v>222</v>
      </c>
      <c r="C686" s="7" t="s">
        <v>297</v>
      </c>
      <c r="D686" s="7">
        <v>54.830143839315248</v>
      </c>
      <c r="E686" s="7">
        <v>53.942</v>
      </c>
      <c r="F686" s="7">
        <v>9.8287999999999958</v>
      </c>
      <c r="G686" s="7">
        <v>54.830143839315248</v>
      </c>
      <c r="H686" s="7">
        <v>0.98380190571963422</v>
      </c>
      <c r="I686" s="7">
        <v>53.942</v>
      </c>
      <c r="J686" s="7">
        <v>9.8287999999999958</v>
      </c>
      <c r="K686" s="7">
        <v>54.830143839315248</v>
      </c>
      <c r="L686" s="7">
        <v>0.98380190571963422</v>
      </c>
      <c r="M686" s="7" t="s">
        <v>290</v>
      </c>
      <c r="N686" s="7" t="s">
        <v>306</v>
      </c>
      <c r="O686" s="7" t="s">
        <v>421</v>
      </c>
    </row>
    <row r="687" spans="1:15" ht="15">
      <c r="A687" s="1">
        <v>679</v>
      </c>
      <c r="B687" s="6" t="s">
        <v>222</v>
      </c>
      <c r="C687" s="7" t="s">
        <v>298</v>
      </c>
      <c r="D687" s="7" t="s">
        <v>422</v>
      </c>
      <c r="E687" s="7">
        <v>98.275181649470369</v>
      </c>
      <c r="F687" s="7">
        <v>20.105024203137987</v>
      </c>
      <c r="G687" s="7">
        <v>100.31063416430564</v>
      </c>
      <c r="H687" s="7">
        <v>0.97970850716085334</v>
      </c>
      <c r="I687" s="7">
        <v>96.797299282055135</v>
      </c>
      <c r="J687" s="7">
        <v>19.802680719589375</v>
      </c>
      <c r="K687" s="7">
        <v>98.802142243889364</v>
      </c>
      <c r="L687" s="7">
        <v>0.97970850716085334</v>
      </c>
      <c r="M687" s="7" t="s">
        <v>290</v>
      </c>
      <c r="N687" s="7" t="s">
        <v>306</v>
      </c>
      <c r="O687" s="7" t="s">
        <v>421</v>
      </c>
    </row>
    <row r="688" spans="1:15" ht="15">
      <c r="A688" s="1">
        <v>680</v>
      </c>
      <c r="B688" s="6" t="s">
        <v>222</v>
      </c>
      <c r="C688" s="7" t="s">
        <v>299</v>
      </c>
      <c r="D688" s="7" t="s">
        <v>422</v>
      </c>
      <c r="E688" s="7">
        <v>104.86740696535098</v>
      </c>
      <c r="F688" s="7">
        <v>21.453654114615038</v>
      </c>
      <c r="G688" s="7">
        <v>107.03939610492056</v>
      </c>
      <c r="H688" s="7">
        <v>0.97970850716085334</v>
      </c>
      <c r="I688" s="7">
        <v>103.47477541897067</v>
      </c>
      <c r="J688" s="7">
        <v>21.168751146479156</v>
      </c>
      <c r="K688" s="7">
        <v>105.61792070055147</v>
      </c>
      <c r="L688" s="7">
        <v>0.97970850716085334</v>
      </c>
      <c r="M688" s="7" t="s">
        <v>290</v>
      </c>
      <c r="N688" s="7" t="s">
        <v>306</v>
      </c>
      <c r="O688" s="7" t="s">
        <v>421</v>
      </c>
    </row>
    <row r="689" spans="1:15" ht="15">
      <c r="A689" s="1">
        <v>681</v>
      </c>
      <c r="B689" s="6" t="s">
        <v>222</v>
      </c>
      <c r="C689" s="7" t="s">
        <v>300</v>
      </c>
      <c r="D689" s="7" t="s">
        <v>422</v>
      </c>
      <c r="E689" s="7">
        <v>148.45107406793011</v>
      </c>
      <c r="F689" s="7">
        <v>30.369950856597093</v>
      </c>
      <c r="G689" s="7">
        <v>151.52575789928983</v>
      </c>
      <c r="H689" s="7">
        <v>0.97970850716085323</v>
      </c>
      <c r="I689" s="7">
        <v>146.97319170051486</v>
      </c>
      <c r="J689" s="7">
        <v>30.067607373048414</v>
      </c>
      <c r="K689" s="7">
        <v>150.01726597887352</v>
      </c>
      <c r="L689" s="7">
        <v>0.97970850716085334</v>
      </c>
      <c r="M689" s="7" t="s">
        <v>290</v>
      </c>
      <c r="N689" s="7" t="s">
        <v>306</v>
      </c>
      <c r="O689" s="7" t="s">
        <v>421</v>
      </c>
    </row>
    <row r="690" spans="1:15" ht="15">
      <c r="A690" s="1">
        <v>682</v>
      </c>
      <c r="B690" s="6" t="s">
        <v>222</v>
      </c>
      <c r="C690" s="7" t="s">
        <v>301</v>
      </c>
      <c r="D690" s="7" t="s">
        <v>422</v>
      </c>
      <c r="E690" s="7">
        <v>132.36661000928441</v>
      </c>
      <c r="F690" s="7">
        <v>27.079409605327733</v>
      </c>
      <c r="G690" s="7">
        <v>135.10815619318882</v>
      </c>
      <c r="H690" s="7">
        <v>0.97970850716085334</v>
      </c>
      <c r="I690" s="7">
        <v>131.2297309260089</v>
      </c>
      <c r="J690" s="7">
        <v>26.846828183429821</v>
      </c>
      <c r="K690" s="7">
        <v>133.94773033696129</v>
      </c>
      <c r="L690" s="7">
        <v>0.97970850716085345</v>
      </c>
      <c r="M690" s="7" t="s">
        <v>290</v>
      </c>
      <c r="N690" s="7" t="s">
        <v>306</v>
      </c>
      <c r="O690" s="7" t="s">
        <v>421</v>
      </c>
    </row>
    <row r="691" spans="1:15" ht="15">
      <c r="A691" s="1">
        <v>683</v>
      </c>
      <c r="B691" s="6" t="s">
        <v>222</v>
      </c>
      <c r="C691" s="7" t="s">
        <v>302</v>
      </c>
      <c r="D691" s="7" t="s">
        <v>422</v>
      </c>
      <c r="E691" s="7">
        <v>133.34871368190065</v>
      </c>
      <c r="F691" s="7">
        <v>27.280327250826012</v>
      </c>
      <c r="G691" s="7">
        <v>136.11060096674939</v>
      </c>
      <c r="H691" s="7">
        <v>0.97970850716085334</v>
      </c>
      <c r="I691" s="7">
        <v>132.04133295655524</v>
      </c>
      <c r="J691" s="7">
        <v>27.012864798102846</v>
      </c>
      <c r="K691" s="7">
        <v>134.77614207842745</v>
      </c>
      <c r="L691" s="7">
        <v>0.97970850716085334</v>
      </c>
      <c r="M691" s="7" t="s">
        <v>290</v>
      </c>
      <c r="N691" s="7" t="s">
        <v>306</v>
      </c>
      <c r="O691" s="7" t="s">
        <v>421</v>
      </c>
    </row>
    <row r="692" spans="1:15" ht="15">
      <c r="A692" s="1">
        <v>684</v>
      </c>
      <c r="B692" s="6" t="s">
        <v>222</v>
      </c>
      <c r="C692" s="7" t="s">
        <v>423</v>
      </c>
      <c r="D692" s="7" t="s">
        <v>422</v>
      </c>
      <c r="E692" s="7">
        <v>134.57916089789438</v>
      </c>
      <c r="F692" s="7">
        <v>27.532050734242944</v>
      </c>
      <c r="G692" s="7">
        <v>137.36653291691638</v>
      </c>
      <c r="H692" s="7">
        <v>0.97970850716085345</v>
      </c>
      <c r="I692" s="7">
        <v>133.35703099358392</v>
      </c>
      <c r="J692" s="7">
        <v>27.282028796932501</v>
      </c>
      <c r="K692" s="7">
        <v>136.11909054464167</v>
      </c>
      <c r="L692" s="7">
        <v>0.97970850716085334</v>
      </c>
      <c r="M692" s="7" t="s">
        <v>290</v>
      </c>
      <c r="N692" s="7" t="s">
        <v>306</v>
      </c>
      <c r="O692" s="7" t="s">
        <v>421</v>
      </c>
    </row>
    <row r="693" spans="1:15" ht="15">
      <c r="A693" s="1">
        <v>685</v>
      </c>
      <c r="B693" s="6" t="s">
        <v>222</v>
      </c>
      <c r="C693" s="7" t="s">
        <v>424</v>
      </c>
      <c r="D693" s="7" t="s">
        <v>422</v>
      </c>
      <c r="E693" s="7">
        <v>136.31401500530566</v>
      </c>
      <c r="F693" s="7">
        <v>27.886965202300974</v>
      </c>
      <c r="G693" s="7">
        <v>139.13731891574253</v>
      </c>
      <c r="H693" s="7">
        <v>0.97970850716085323</v>
      </c>
      <c r="I693" s="7">
        <v>135.34763756410001</v>
      </c>
      <c r="J693" s="7">
        <v>27.689264811228639</v>
      </c>
      <c r="K693" s="7">
        <v>138.15092609160939</v>
      </c>
      <c r="L693" s="7">
        <v>0.97970850716085323</v>
      </c>
      <c r="M693" s="7" t="s">
        <v>290</v>
      </c>
      <c r="N693" s="7" t="s">
        <v>306</v>
      </c>
      <c r="O693" s="7" t="s">
        <v>421</v>
      </c>
    </row>
    <row r="694" spans="1:15" ht="15">
      <c r="A694" s="1">
        <v>686</v>
      </c>
      <c r="B694" s="6" t="s">
        <v>222</v>
      </c>
      <c r="C694" s="7" t="s">
        <v>425</v>
      </c>
      <c r="D694" s="7" t="s">
        <v>422</v>
      </c>
      <c r="E694" s="7">
        <v>138.59611976419484</v>
      </c>
      <c r="F694" s="7">
        <v>28.353835582405839</v>
      </c>
      <c r="G694" s="7">
        <v>141.46669009319876</v>
      </c>
      <c r="H694" s="7">
        <v>0.97970850716085334</v>
      </c>
      <c r="I694" s="7">
        <v>137.03298657574464</v>
      </c>
      <c r="J694" s="7">
        <v>28.034051583444516</v>
      </c>
      <c r="K694" s="7">
        <v>139.87118165673527</v>
      </c>
      <c r="L694" s="7">
        <v>0.97970850716085334</v>
      </c>
      <c r="M694" s="7" t="s">
        <v>290</v>
      </c>
      <c r="N694" s="7" t="s">
        <v>306</v>
      </c>
      <c r="O694" s="7" t="s">
        <v>421</v>
      </c>
    </row>
    <row r="695" spans="1:15" ht="15">
      <c r="A695" s="1">
        <v>687</v>
      </c>
      <c r="B695" s="6" t="s">
        <v>222</v>
      </c>
      <c r="C695" s="7" t="s">
        <v>426</v>
      </c>
      <c r="D695" s="7" t="s">
        <v>422</v>
      </c>
      <c r="E695" s="7">
        <v>140.72990162733205</v>
      </c>
      <c r="F695" s="7">
        <v>28.790362234227313</v>
      </c>
      <c r="G695" s="7">
        <v>143.64466634587092</v>
      </c>
      <c r="H695" s="7">
        <v>0.97970850716085323</v>
      </c>
      <c r="I695" s="7">
        <v>139.19646501852898</v>
      </c>
      <c r="J695" s="7">
        <v>28.476653527547608</v>
      </c>
      <c r="K695" s="7">
        <v>142.07946955764774</v>
      </c>
      <c r="L695" s="7">
        <v>0.97970850716085334</v>
      </c>
      <c r="M695" s="7" t="s">
        <v>290</v>
      </c>
      <c r="N695" s="7" t="s">
        <v>306</v>
      </c>
      <c r="O695" s="7" t="s">
        <v>421</v>
      </c>
    </row>
    <row r="696" spans="1:15" ht="15">
      <c r="A696" s="1">
        <v>688</v>
      </c>
      <c r="B696" s="6" t="s">
        <v>222</v>
      </c>
      <c r="C696" s="7" t="s">
        <v>427</v>
      </c>
      <c r="D696" s="7" t="s">
        <v>422</v>
      </c>
      <c r="E696" s="7">
        <v>143.15067157808403</v>
      </c>
      <c r="F696" s="7">
        <v>29.285600580605433</v>
      </c>
      <c r="G696" s="7">
        <v>146.11557471612406</v>
      </c>
      <c r="H696" s="7">
        <v>0.97970850716085334</v>
      </c>
      <c r="I696" s="7">
        <v>141.64693154892808</v>
      </c>
      <c r="J696" s="7">
        <v>28.977967166207375</v>
      </c>
      <c r="K696" s="7">
        <v>144.58068957614122</v>
      </c>
      <c r="L696" s="7">
        <v>0.97970850716085345</v>
      </c>
      <c r="M696" s="7" t="s">
        <v>290</v>
      </c>
      <c r="N696" s="7" t="s">
        <v>306</v>
      </c>
      <c r="O696" s="7" t="s">
        <v>421</v>
      </c>
    </row>
    <row r="697" spans="1:15" ht="15">
      <c r="A697" s="1">
        <v>689</v>
      </c>
      <c r="B697" s="6" t="s">
        <v>36</v>
      </c>
      <c r="C697" s="7" t="s">
        <v>292</v>
      </c>
      <c r="D697" s="7">
        <v>25.613</v>
      </c>
      <c r="E697" s="7">
        <v>24.164999999999999</v>
      </c>
      <c r="F697" s="7">
        <v>7.1769497449677733</v>
      </c>
      <c r="G697" s="7">
        <v>25.20824929743819</v>
      </c>
      <c r="H697" s="7">
        <v>0.95861476593917161</v>
      </c>
      <c r="I697" s="7">
        <v>21.690999999999999</v>
      </c>
      <c r="J697" s="7">
        <v>6.44217740194894</v>
      </c>
      <c r="K697" s="7">
        <v>22.627441982649774</v>
      </c>
      <c r="L697" s="7">
        <v>0.95861476593917161</v>
      </c>
      <c r="M697" s="7" t="s">
        <v>290</v>
      </c>
      <c r="N697" s="7" t="s">
        <v>307</v>
      </c>
      <c r="O697" s="7" t="s">
        <v>421</v>
      </c>
    </row>
    <row r="698" spans="1:15" ht="15">
      <c r="A698" s="1">
        <v>690</v>
      </c>
      <c r="B698" s="6" t="s">
        <v>36</v>
      </c>
      <c r="C698" s="7" t="s">
        <v>293</v>
      </c>
      <c r="D698" s="7">
        <v>21.398</v>
      </c>
      <c r="E698" s="7">
        <v>19.61</v>
      </c>
      <c r="F698" s="7">
        <v>4.9945682222288434</v>
      </c>
      <c r="G698" s="7">
        <v>20.236052276234567</v>
      </c>
      <c r="H698" s="7">
        <v>0.96906252920833724</v>
      </c>
      <c r="I698" s="7">
        <v>18.2</v>
      </c>
      <c r="J698" s="7">
        <v>4.6354483245571227</v>
      </c>
      <c r="K698" s="7">
        <v>18.781037808641976</v>
      </c>
      <c r="L698" s="7">
        <v>0.96906252920833724</v>
      </c>
      <c r="M698" s="7" t="s">
        <v>290</v>
      </c>
      <c r="N698" s="7" t="s">
        <v>307</v>
      </c>
      <c r="O698" s="7" t="s">
        <v>421</v>
      </c>
    </row>
    <row r="699" spans="1:15" ht="15">
      <c r="A699" s="1">
        <v>691</v>
      </c>
      <c r="B699" s="6" t="s">
        <v>36</v>
      </c>
      <c r="C699" s="7" t="s">
        <v>294</v>
      </c>
      <c r="D699" s="7">
        <v>25.5</v>
      </c>
      <c r="E699" s="7">
        <v>26.92136921195393</v>
      </c>
      <c r="F699" s="7">
        <v>5.9455042036449433</v>
      </c>
      <c r="G699" s="7">
        <v>27.570076903808243</v>
      </c>
      <c r="H699" s="7">
        <v>0.97647058823529409</v>
      </c>
      <c r="I699" s="7">
        <v>24.069903338406551</v>
      </c>
      <c r="J699" s="7">
        <v>5.3157664587237772</v>
      </c>
      <c r="K699" s="7">
        <v>24.649901009211529</v>
      </c>
      <c r="L699" s="7">
        <v>0.97647058823529409</v>
      </c>
      <c r="M699" s="7" t="s">
        <v>290</v>
      </c>
      <c r="N699" s="7" t="s">
        <v>307</v>
      </c>
      <c r="O699" s="7" t="s">
        <v>421</v>
      </c>
    </row>
    <row r="700" spans="1:15" ht="15">
      <c r="A700" s="1">
        <v>692</v>
      </c>
      <c r="B700" s="6" t="s">
        <v>36</v>
      </c>
      <c r="C700" s="7" t="s">
        <v>295</v>
      </c>
      <c r="D700" s="7">
        <v>28.411999999999999</v>
      </c>
      <c r="E700" s="7">
        <v>24.405999999999999</v>
      </c>
      <c r="F700" s="7">
        <v>4.6592335860667093</v>
      </c>
      <c r="G700" s="7">
        <v>24.846756198939371</v>
      </c>
      <c r="H700" s="7">
        <v>0.98226101647191333</v>
      </c>
      <c r="I700" s="7">
        <v>21.559000000000001</v>
      </c>
      <c r="J700" s="7">
        <v>4.1157263329514118</v>
      </c>
      <c r="K700" s="7">
        <v>21.948341264153648</v>
      </c>
      <c r="L700" s="7">
        <v>0.98226101647191333</v>
      </c>
      <c r="M700" s="7" t="s">
        <v>290</v>
      </c>
      <c r="N700" s="7" t="s">
        <v>307</v>
      </c>
      <c r="O700" s="7" t="s">
        <v>421</v>
      </c>
    </row>
    <row r="701" spans="1:15" ht="15">
      <c r="A701" s="1">
        <v>693</v>
      </c>
      <c r="B701" s="6" t="s">
        <v>36</v>
      </c>
      <c r="C701" s="7" t="s">
        <v>296</v>
      </c>
      <c r="D701" s="7">
        <v>24.855</v>
      </c>
      <c r="E701" s="7">
        <v>24.204000000000001</v>
      </c>
      <c r="F701" s="7">
        <v>4.4124476910753145</v>
      </c>
      <c r="G701" s="7">
        <v>24.602912645182396</v>
      </c>
      <c r="H701" s="7">
        <v>0.98378595855964601</v>
      </c>
      <c r="I701" s="7">
        <v>21.853999999999999</v>
      </c>
      <c r="J701" s="7">
        <v>3.9840370120955244</v>
      </c>
      <c r="K701" s="7">
        <v>22.214181662031734</v>
      </c>
      <c r="L701" s="7">
        <v>0.98378595855964601</v>
      </c>
      <c r="M701" s="7" t="s">
        <v>290</v>
      </c>
      <c r="N701" s="7" t="s">
        <v>307</v>
      </c>
      <c r="O701" s="7" t="s">
        <v>421</v>
      </c>
    </row>
    <row r="702" spans="1:15" ht="15">
      <c r="A702" s="1">
        <v>694</v>
      </c>
      <c r="B702" s="6" t="s">
        <v>36</v>
      </c>
      <c r="C702" s="7" t="s">
        <v>297</v>
      </c>
      <c r="D702" s="7">
        <v>21.3325</v>
      </c>
      <c r="E702" s="7">
        <v>24.249923365000001</v>
      </c>
      <c r="F702" s="7">
        <v>3.662363514861156</v>
      </c>
      <c r="G702" s="7">
        <v>24.524919769967834</v>
      </c>
      <c r="H702" s="7">
        <v>0.9887870619946092</v>
      </c>
      <c r="I702" s="7">
        <v>21.864885088000001</v>
      </c>
      <c r="J702" s="7">
        <v>3.3021612562495117</v>
      </c>
      <c r="K702" s="7">
        <v>22.112834935252426</v>
      </c>
      <c r="L702" s="7">
        <v>0.9887870619946092</v>
      </c>
      <c r="M702" s="7" t="s">
        <v>290</v>
      </c>
      <c r="N702" s="7" t="s">
        <v>307</v>
      </c>
      <c r="O702" s="7" t="s">
        <v>421</v>
      </c>
    </row>
    <row r="703" spans="1:15" ht="15">
      <c r="A703" s="1">
        <v>695</v>
      </c>
      <c r="B703" s="6" t="s">
        <v>36</v>
      </c>
      <c r="C703" s="7" t="s">
        <v>298</v>
      </c>
      <c r="D703" s="7" t="s">
        <v>422</v>
      </c>
      <c r="E703" s="7">
        <v>25.667762737318942</v>
      </c>
      <c r="F703" s="7">
        <v>3.8764938075205064</v>
      </c>
      <c r="G703" s="7">
        <v>25.95883757372513</v>
      </c>
      <c r="H703" s="7">
        <v>0.9887870619946092</v>
      </c>
      <c r="I703" s="7">
        <v>23.282724460318942</v>
      </c>
      <c r="J703" s="7">
        <v>3.5162915489088933</v>
      </c>
      <c r="K703" s="7">
        <v>23.546752739009726</v>
      </c>
      <c r="L703" s="7">
        <v>0.9887870619946092</v>
      </c>
      <c r="M703" s="7" t="s">
        <v>290</v>
      </c>
      <c r="N703" s="7" t="s">
        <v>307</v>
      </c>
      <c r="O703" s="7" t="s">
        <v>421</v>
      </c>
    </row>
    <row r="704" spans="1:15" ht="15">
      <c r="A704" s="1">
        <v>696</v>
      </c>
      <c r="B704" s="6" t="s">
        <v>36</v>
      </c>
      <c r="C704" s="7" t="s">
        <v>299</v>
      </c>
      <c r="D704" s="7" t="s">
        <v>422</v>
      </c>
      <c r="E704" s="7">
        <v>25.92906283056012</v>
      </c>
      <c r="F704" s="7">
        <v>3.9159568570944181</v>
      </c>
      <c r="G704" s="7">
        <v>26.223100834526782</v>
      </c>
      <c r="H704" s="7">
        <v>0.9887870619946092</v>
      </c>
      <c r="I704" s="7">
        <v>23.544024553560121</v>
      </c>
      <c r="J704" s="7">
        <v>3.5557545984827859</v>
      </c>
      <c r="K704" s="7">
        <v>23.811015999811374</v>
      </c>
      <c r="L704" s="7">
        <v>0.9887870619946092</v>
      </c>
      <c r="M704" s="7" t="s">
        <v>290</v>
      </c>
      <c r="N704" s="7" t="s">
        <v>307</v>
      </c>
      <c r="O704" s="7" t="s">
        <v>421</v>
      </c>
    </row>
    <row r="705" spans="1:15" ht="15">
      <c r="A705" s="1">
        <v>697</v>
      </c>
      <c r="B705" s="6" t="s">
        <v>36</v>
      </c>
      <c r="C705" s="7" t="s">
        <v>300</v>
      </c>
      <c r="D705" s="7" t="s">
        <v>422</v>
      </c>
      <c r="E705" s="7">
        <v>26.895721476145329</v>
      </c>
      <c r="F705" s="7">
        <v>4.0619472299970507</v>
      </c>
      <c r="G705" s="7">
        <v>27.200721479800233</v>
      </c>
      <c r="H705" s="7">
        <v>0.9887870619946092</v>
      </c>
      <c r="I705" s="7">
        <v>24.510683199145333</v>
      </c>
      <c r="J705" s="7">
        <v>3.7017449713854065</v>
      </c>
      <c r="K705" s="7">
        <v>24.788636645084829</v>
      </c>
      <c r="L705" s="7">
        <v>0.9887870619946092</v>
      </c>
      <c r="M705" s="7" t="s">
        <v>290</v>
      </c>
      <c r="N705" s="7" t="s">
        <v>307</v>
      </c>
      <c r="O705" s="7" t="s">
        <v>421</v>
      </c>
    </row>
    <row r="706" spans="1:15" ht="15">
      <c r="A706" s="1">
        <v>698</v>
      </c>
      <c r="B706" s="6" t="s">
        <v>36</v>
      </c>
      <c r="C706" s="7" t="s">
        <v>301</v>
      </c>
      <c r="D706" s="7" t="s">
        <v>422</v>
      </c>
      <c r="E706" s="7">
        <v>27.125146818062454</v>
      </c>
      <c r="F706" s="7">
        <v>4.0965963704901833</v>
      </c>
      <c r="G706" s="7">
        <v>27.432748526608794</v>
      </c>
      <c r="H706" s="7">
        <v>0.9887870619946092</v>
      </c>
      <c r="I706" s="7">
        <v>24.740108541062455</v>
      </c>
      <c r="J706" s="7">
        <v>3.7363941118785475</v>
      </c>
      <c r="K706" s="7">
        <v>25.02066369189339</v>
      </c>
      <c r="L706" s="7">
        <v>0.9887870619946092</v>
      </c>
      <c r="M706" s="7" t="s">
        <v>290</v>
      </c>
      <c r="N706" s="7" t="s">
        <v>307</v>
      </c>
      <c r="O706" s="7" t="s">
        <v>421</v>
      </c>
    </row>
    <row r="707" spans="1:15" ht="15">
      <c r="A707" s="1">
        <v>699</v>
      </c>
      <c r="B707" s="6" t="s">
        <v>36</v>
      </c>
      <c r="C707" s="7" t="s">
        <v>302</v>
      </c>
      <c r="D707" s="7" t="s">
        <v>422</v>
      </c>
      <c r="E707" s="7">
        <v>27.547326307078961</v>
      </c>
      <c r="F707" s="7">
        <v>4.1603563557909373</v>
      </c>
      <c r="G707" s="7">
        <v>27.859715570620146</v>
      </c>
      <c r="H707" s="7">
        <v>0.9887870619946092</v>
      </c>
      <c r="I707" s="7">
        <v>25.162288030078962</v>
      </c>
      <c r="J707" s="7">
        <v>3.8001540971792962</v>
      </c>
      <c r="K707" s="7">
        <v>25.447630735904738</v>
      </c>
      <c r="L707" s="7">
        <v>0.9887870619946092</v>
      </c>
      <c r="M707" s="7" t="s">
        <v>290</v>
      </c>
      <c r="N707" s="7" t="s">
        <v>307</v>
      </c>
      <c r="O707" s="7" t="s">
        <v>421</v>
      </c>
    </row>
    <row r="708" spans="1:15" ht="15">
      <c r="A708" s="1">
        <v>700</v>
      </c>
      <c r="B708" s="6" t="s">
        <v>36</v>
      </c>
      <c r="C708" s="7" t="s">
        <v>423</v>
      </c>
      <c r="D708" s="7" t="s">
        <v>422</v>
      </c>
      <c r="E708" s="7">
        <v>28.019655204953146</v>
      </c>
      <c r="F708" s="7">
        <v>4.2316901945232166</v>
      </c>
      <c r="G708" s="7">
        <v>28.337400722488326</v>
      </c>
      <c r="H708" s="7">
        <v>0.9887870619946092</v>
      </c>
      <c r="I708" s="7">
        <v>25.63461692795315</v>
      </c>
      <c r="J708" s="7">
        <v>3.8714879359115733</v>
      </c>
      <c r="K708" s="7">
        <v>25.925315887772921</v>
      </c>
      <c r="L708" s="7">
        <v>0.9887870619946092</v>
      </c>
      <c r="M708" s="7" t="s">
        <v>290</v>
      </c>
      <c r="N708" s="7" t="s">
        <v>307</v>
      </c>
      <c r="O708" s="7" t="s">
        <v>421</v>
      </c>
    </row>
    <row r="709" spans="1:15" ht="15">
      <c r="A709" s="1">
        <v>701</v>
      </c>
      <c r="B709" s="6" t="s">
        <v>36</v>
      </c>
      <c r="C709" s="7" t="s">
        <v>424</v>
      </c>
      <c r="D709" s="7" t="s">
        <v>422</v>
      </c>
      <c r="E709" s="7">
        <v>28.546049757510197</v>
      </c>
      <c r="F709" s="7">
        <v>4.3111893407551092</v>
      </c>
      <c r="G709" s="7">
        <v>28.869764638633416</v>
      </c>
      <c r="H709" s="7">
        <v>0.9887870619946092</v>
      </c>
      <c r="I709" s="7">
        <v>26.304142099778666</v>
      </c>
      <c r="J709" s="7">
        <v>3.9726034951101754</v>
      </c>
      <c r="K709" s="7">
        <v>26.602433537830894</v>
      </c>
      <c r="L709" s="7">
        <v>0.9887870619946092</v>
      </c>
      <c r="M709" s="7" t="s">
        <v>290</v>
      </c>
      <c r="N709" s="7" t="s">
        <v>307</v>
      </c>
      <c r="O709" s="7" t="s">
        <v>421</v>
      </c>
    </row>
    <row r="710" spans="1:15" ht="15">
      <c r="A710" s="1">
        <v>702</v>
      </c>
      <c r="B710" s="6" t="s">
        <v>36</v>
      </c>
      <c r="C710" s="7" t="s">
        <v>425</v>
      </c>
      <c r="D710" s="7" t="s">
        <v>422</v>
      </c>
      <c r="E710" s="7">
        <v>29.20186266844016</v>
      </c>
      <c r="F710" s="7">
        <v>4.41023399509952</v>
      </c>
      <c r="G710" s="7">
        <v>29.53301452947143</v>
      </c>
      <c r="H710" s="7">
        <v>0.9887870619946092</v>
      </c>
      <c r="I710" s="7">
        <v>27.088213123614462</v>
      </c>
      <c r="J710" s="7">
        <v>4.0910184305940644</v>
      </c>
      <c r="K710" s="7">
        <v>27.395396000602346</v>
      </c>
      <c r="L710" s="7">
        <v>0.9887870619946092</v>
      </c>
      <c r="M710" s="7" t="s">
        <v>290</v>
      </c>
      <c r="N710" s="7" t="s">
        <v>307</v>
      </c>
      <c r="O710" s="7" t="s">
        <v>421</v>
      </c>
    </row>
    <row r="711" spans="1:15" ht="15">
      <c r="A711" s="1">
        <v>703</v>
      </c>
      <c r="B711" s="6" t="s">
        <v>36</v>
      </c>
      <c r="C711" s="7" t="s">
        <v>426</v>
      </c>
      <c r="D711" s="7" t="s">
        <v>422</v>
      </c>
      <c r="E711" s="7">
        <v>30.069488222516764</v>
      </c>
      <c r="F711" s="7">
        <v>4.5412678184227593</v>
      </c>
      <c r="G711" s="7">
        <v>30.410479038691854</v>
      </c>
      <c r="H711" s="7">
        <v>0.9887870619946092</v>
      </c>
      <c r="I711" s="7">
        <v>27.964837642881275</v>
      </c>
      <c r="J711" s="7">
        <v>4.2234113296260336</v>
      </c>
      <c r="K711" s="7">
        <v>28.281961524122103</v>
      </c>
      <c r="L711" s="7">
        <v>0.9887870619946092</v>
      </c>
      <c r="M711" s="7" t="s">
        <v>290</v>
      </c>
      <c r="N711" s="7" t="s">
        <v>307</v>
      </c>
      <c r="O711" s="7" t="s">
        <v>421</v>
      </c>
    </row>
    <row r="712" spans="1:15" ht="15">
      <c r="A712" s="1">
        <v>704</v>
      </c>
      <c r="B712" s="6" t="s">
        <v>36</v>
      </c>
      <c r="C712" s="7" t="s">
        <v>427</v>
      </c>
      <c r="D712" s="7" t="s">
        <v>422</v>
      </c>
      <c r="E712" s="7">
        <v>30.847161900042867</v>
      </c>
      <c r="F712" s="7">
        <v>4.6587165897104308</v>
      </c>
      <c r="G712" s="7">
        <v>31.196971608646557</v>
      </c>
      <c r="H712" s="7">
        <v>0.9887870619946092</v>
      </c>
      <c r="I712" s="7">
        <v>28.751510285597583</v>
      </c>
      <c r="J712" s="7">
        <v>4.3422191766224509</v>
      </c>
      <c r="K712" s="7">
        <v>29.077555108376139</v>
      </c>
      <c r="L712" s="7">
        <v>0.9887870619946092</v>
      </c>
      <c r="M712" s="7" t="s">
        <v>290</v>
      </c>
      <c r="N712" s="7" t="s">
        <v>307</v>
      </c>
      <c r="O712" s="7" t="s">
        <v>421</v>
      </c>
    </row>
    <row r="713" spans="1:15" ht="15">
      <c r="A713" s="1">
        <v>705</v>
      </c>
      <c r="B713" s="6" t="s">
        <v>49</v>
      </c>
      <c r="C713" s="7" t="s">
        <v>292</v>
      </c>
      <c r="D713" s="7">
        <v>49.006147540983605</v>
      </c>
      <c r="E713" s="7">
        <v>41.600900000000003</v>
      </c>
      <c r="F713" s="7">
        <v>9.2822230374849788</v>
      </c>
      <c r="G713" s="7">
        <v>42.623872950819674</v>
      </c>
      <c r="H713" s="7">
        <v>0.97599999999999998</v>
      </c>
      <c r="I713" s="7">
        <v>36.023800000000001</v>
      </c>
      <c r="J713" s="7">
        <v>8.0378296204589699</v>
      </c>
      <c r="K713" s="7">
        <v>36.909631147540985</v>
      </c>
      <c r="L713" s="7">
        <v>0.97599999999999998</v>
      </c>
      <c r="M713" s="7" t="s">
        <v>290</v>
      </c>
      <c r="N713" s="7" t="s">
        <v>307</v>
      </c>
      <c r="O713" s="7" t="s">
        <v>421</v>
      </c>
    </row>
    <row r="714" spans="1:15" ht="15">
      <c r="A714" s="1">
        <v>706</v>
      </c>
      <c r="B714" s="6" t="s">
        <v>49</v>
      </c>
      <c r="C714" s="7" t="s">
        <v>293</v>
      </c>
      <c r="D714" s="7">
        <v>42.35</v>
      </c>
      <c r="E714" s="7">
        <v>43.31179182812577</v>
      </c>
      <c r="F714" s="7" t="s">
        <v>422</v>
      </c>
      <c r="G714" s="7">
        <v>43.31179182812577</v>
      </c>
      <c r="H714" s="7">
        <v>1</v>
      </c>
      <c r="I714" s="7">
        <v>37.374856526217691</v>
      </c>
      <c r="J714" s="7" t="s">
        <v>422</v>
      </c>
      <c r="K714" s="7">
        <v>37.374856526217691</v>
      </c>
      <c r="L714" s="7">
        <v>1</v>
      </c>
      <c r="M714" s="7" t="s">
        <v>290</v>
      </c>
      <c r="N714" s="7" t="s">
        <v>307</v>
      </c>
      <c r="O714" s="7" t="s">
        <v>421</v>
      </c>
    </row>
    <row r="715" spans="1:15" ht="15">
      <c r="A715" s="1">
        <v>707</v>
      </c>
      <c r="B715" s="6" t="s">
        <v>49</v>
      </c>
      <c r="C715" s="7" t="s">
        <v>294</v>
      </c>
      <c r="D715" s="7">
        <v>40.15</v>
      </c>
      <c r="E715" s="7">
        <v>42.81695293694829</v>
      </c>
      <c r="F715" s="7">
        <v>3.1759827727956176</v>
      </c>
      <c r="G715" s="7">
        <v>42.934581928533312</v>
      </c>
      <c r="H715" s="7">
        <v>0.99726027397260275</v>
      </c>
      <c r="I715" s="7">
        <v>36.502068341632253</v>
      </c>
      <c r="J715" s="7">
        <v>2.7075710033627929</v>
      </c>
      <c r="K715" s="7">
        <v>36.602348749164207</v>
      </c>
      <c r="L715" s="7">
        <v>0.99726027397260275</v>
      </c>
      <c r="M715" s="7" t="s">
        <v>290</v>
      </c>
      <c r="N715" s="7" t="s">
        <v>307</v>
      </c>
      <c r="O715" s="7" t="s">
        <v>421</v>
      </c>
    </row>
    <row r="716" spans="1:15" ht="15">
      <c r="A716" s="1">
        <v>708</v>
      </c>
      <c r="B716" s="6" t="s">
        <v>49</v>
      </c>
      <c r="C716" s="7" t="s">
        <v>295</v>
      </c>
      <c r="D716" s="7">
        <v>38.453000000000003</v>
      </c>
      <c r="E716" s="7">
        <v>37.01</v>
      </c>
      <c r="F716" s="7">
        <v>5.7829832408250175</v>
      </c>
      <c r="G716" s="7">
        <v>37.459084280901244</v>
      </c>
      <c r="H716" s="7">
        <v>0.98801133851715062</v>
      </c>
      <c r="I716" s="7">
        <v>29.977</v>
      </c>
      <c r="J716" s="7">
        <v>4.6840445449935473</v>
      </c>
      <c r="K716" s="7">
        <v>30.340744919983159</v>
      </c>
      <c r="L716" s="7">
        <v>0.98801133851715062</v>
      </c>
      <c r="M716" s="7" t="s">
        <v>290</v>
      </c>
      <c r="N716" s="7" t="s">
        <v>307</v>
      </c>
      <c r="O716" s="7" t="s">
        <v>421</v>
      </c>
    </row>
    <row r="717" spans="1:15" ht="15">
      <c r="A717" s="1">
        <v>709</v>
      </c>
      <c r="B717" s="6" t="s">
        <v>49</v>
      </c>
      <c r="C717" s="7" t="s">
        <v>296</v>
      </c>
      <c r="D717" s="7">
        <v>36.634999999999998</v>
      </c>
      <c r="E717" s="7">
        <v>38.694000000000003</v>
      </c>
      <c r="F717" s="7">
        <v>5.2530210332188565</v>
      </c>
      <c r="G717" s="7">
        <v>39.048941931574021</v>
      </c>
      <c r="H717" s="7">
        <v>0.99091033165006148</v>
      </c>
      <c r="I717" s="7">
        <v>31.878</v>
      </c>
      <c r="J717" s="7">
        <v>4.3276943323757973</v>
      </c>
      <c r="K717" s="7">
        <v>32.170418434246045</v>
      </c>
      <c r="L717" s="7">
        <v>0.99091033165006148</v>
      </c>
      <c r="M717" s="7" t="s">
        <v>290</v>
      </c>
      <c r="N717" s="7" t="s">
        <v>307</v>
      </c>
      <c r="O717" s="7" t="s">
        <v>421</v>
      </c>
    </row>
    <row r="718" spans="1:15" ht="15">
      <c r="A718" s="1">
        <v>710</v>
      </c>
      <c r="B718" s="6" t="s">
        <v>49</v>
      </c>
      <c r="C718" s="7" t="s">
        <v>297</v>
      </c>
      <c r="D718" s="7">
        <v>26.2563</v>
      </c>
      <c r="E718" s="7">
        <v>37.248676627999998</v>
      </c>
      <c r="F718" s="7">
        <v>1.202816739240594</v>
      </c>
      <c r="G718" s="7">
        <v>37.229251166644701</v>
      </c>
      <c r="H718" s="7">
        <v>1.0005217795348165</v>
      </c>
      <c r="I718" s="7">
        <v>30.873185309</v>
      </c>
      <c r="J718" s="7">
        <v>0.99694237339506597</v>
      </c>
      <c r="K718" s="7">
        <v>30.857084713692299</v>
      </c>
      <c r="L718" s="7">
        <v>1.0005217795348165</v>
      </c>
      <c r="M718" s="7" t="s">
        <v>290</v>
      </c>
      <c r="N718" s="7" t="s">
        <v>307</v>
      </c>
      <c r="O718" s="7" t="s">
        <v>421</v>
      </c>
    </row>
    <row r="719" spans="1:15" ht="15">
      <c r="A719" s="1">
        <v>711</v>
      </c>
      <c r="B719" s="6" t="s">
        <v>49</v>
      </c>
      <c r="C719" s="7" t="s">
        <v>298</v>
      </c>
      <c r="D719" s="7" t="s">
        <v>422</v>
      </c>
      <c r="E719" s="7">
        <v>38.684611418513512</v>
      </c>
      <c r="F719" s="7">
        <v>4.8861919452706033</v>
      </c>
      <c r="G719" s="7">
        <v>38.991973947562762</v>
      </c>
      <c r="H719" s="7">
        <v>0.9921172872791052</v>
      </c>
      <c r="I719" s="7">
        <v>32.309120099513507</v>
      </c>
      <c r="J719" s="7">
        <v>4.0809137432222284</v>
      </c>
      <c r="K719" s="7">
        <v>32.5658271595304</v>
      </c>
      <c r="L719" s="7">
        <v>0.9921172872791052</v>
      </c>
      <c r="M719" s="7" t="s">
        <v>290</v>
      </c>
      <c r="N719" s="7" t="s">
        <v>307</v>
      </c>
      <c r="O719" s="7" t="s">
        <v>421</v>
      </c>
    </row>
    <row r="720" spans="1:15" ht="15">
      <c r="A720" s="1">
        <v>712</v>
      </c>
      <c r="B720" s="6" t="s">
        <v>49</v>
      </c>
      <c r="C720" s="7" t="s">
        <v>299</v>
      </c>
      <c r="D720" s="7" t="s">
        <v>422</v>
      </c>
      <c r="E720" s="7">
        <v>42.381899340005077</v>
      </c>
      <c r="F720" s="7">
        <v>5.3531905216784663</v>
      </c>
      <c r="G720" s="7">
        <v>42.718638091911487</v>
      </c>
      <c r="H720" s="7">
        <v>0.9921172872791052</v>
      </c>
      <c r="I720" s="7">
        <v>36.006408021005079</v>
      </c>
      <c r="J720" s="7">
        <v>4.5479123196301368</v>
      </c>
      <c r="K720" s="7">
        <v>36.292491303879132</v>
      </c>
      <c r="L720" s="7">
        <v>0.9921172872791052</v>
      </c>
      <c r="M720" s="7" t="s">
        <v>290</v>
      </c>
      <c r="N720" s="7" t="s">
        <v>307</v>
      </c>
      <c r="O720" s="7" t="s">
        <v>421</v>
      </c>
    </row>
    <row r="721" spans="1:15" ht="15">
      <c r="A721" s="1">
        <v>713</v>
      </c>
      <c r="B721" s="6" t="s">
        <v>49</v>
      </c>
      <c r="C721" s="7" t="s">
        <v>300</v>
      </c>
      <c r="D721" s="7" t="s">
        <v>422</v>
      </c>
      <c r="E721" s="7">
        <v>42.947333206243513</v>
      </c>
      <c r="F721" s="7">
        <v>5.4246095769950369</v>
      </c>
      <c r="G721" s="7">
        <v>43.288564524489985</v>
      </c>
      <c r="H721" s="7">
        <v>0.9921172872791052</v>
      </c>
      <c r="I721" s="7">
        <v>36.690353660477392</v>
      </c>
      <c r="J721" s="7">
        <v>4.6343004091584898</v>
      </c>
      <c r="K721" s="7">
        <v>36.98187112644834</v>
      </c>
      <c r="L721" s="7">
        <v>0.9921172872791052</v>
      </c>
      <c r="M721" s="7" t="s">
        <v>290</v>
      </c>
      <c r="N721" s="7" t="s">
        <v>307</v>
      </c>
      <c r="O721" s="7" t="s">
        <v>421</v>
      </c>
    </row>
    <row r="722" spans="1:15" ht="15">
      <c r="A722" s="1">
        <v>714</v>
      </c>
      <c r="B722" s="6" t="s">
        <v>49</v>
      </c>
      <c r="C722" s="7" t="s">
        <v>301</v>
      </c>
      <c r="D722" s="7" t="s">
        <v>422</v>
      </c>
      <c r="E722" s="7">
        <v>42.509321385161037</v>
      </c>
      <c r="F722" s="7">
        <v>5.3692849982121933</v>
      </c>
      <c r="G722" s="7">
        <v>42.84707254899611</v>
      </c>
      <c r="H722" s="7">
        <v>0.9921172872791052</v>
      </c>
      <c r="I722" s="7">
        <v>36.260681592890286</v>
      </c>
      <c r="J722" s="7">
        <v>4.5800292114194399</v>
      </c>
      <c r="K722" s="7">
        <v>36.548785166656742</v>
      </c>
      <c r="L722" s="7">
        <v>0.9921172872791052</v>
      </c>
      <c r="M722" s="7" t="s">
        <v>290</v>
      </c>
      <c r="N722" s="7" t="s">
        <v>307</v>
      </c>
      <c r="O722" s="7" t="s">
        <v>421</v>
      </c>
    </row>
    <row r="723" spans="1:15" ht="15">
      <c r="A723" s="1">
        <v>715</v>
      </c>
      <c r="B723" s="6" t="s">
        <v>49</v>
      </c>
      <c r="C723" s="7" t="s">
        <v>302</v>
      </c>
      <c r="D723" s="7" t="s">
        <v>422</v>
      </c>
      <c r="E723" s="7">
        <v>42.650717713349657</v>
      </c>
      <c r="F723" s="7">
        <v>5.3871445442836903</v>
      </c>
      <c r="G723" s="7">
        <v>42.989592319593399</v>
      </c>
      <c r="H723" s="7">
        <v>0.9921172872791052</v>
      </c>
      <c r="I723" s="7">
        <v>36.402077921078913</v>
      </c>
      <c r="J723" s="7">
        <v>4.5978887574909608</v>
      </c>
      <c r="K723" s="7">
        <v>36.691304937254039</v>
      </c>
      <c r="L723" s="7">
        <v>0.9921172872791052</v>
      </c>
      <c r="M723" s="7" t="s">
        <v>290</v>
      </c>
      <c r="N723" s="7" t="s">
        <v>307</v>
      </c>
      <c r="O723" s="7" t="s">
        <v>421</v>
      </c>
    </row>
    <row r="724" spans="1:15" ht="15">
      <c r="A724" s="1">
        <v>716</v>
      </c>
      <c r="B724" s="6" t="s">
        <v>49</v>
      </c>
      <c r="C724" s="7" t="s">
        <v>423</v>
      </c>
      <c r="D724" s="7" t="s">
        <v>422</v>
      </c>
      <c r="E724" s="7">
        <v>42.970684814909468</v>
      </c>
      <c r="F724" s="7">
        <v>5.4275590816685737</v>
      </c>
      <c r="G724" s="7">
        <v>43.312101669709982</v>
      </c>
      <c r="H724" s="7">
        <v>0.9921172872791052</v>
      </c>
      <c r="I724" s="7">
        <v>36.722045022638717</v>
      </c>
      <c r="J724" s="7">
        <v>4.6383032948758212</v>
      </c>
      <c r="K724" s="7">
        <v>37.013814287370614</v>
      </c>
      <c r="L724" s="7">
        <v>0.9921172872791052</v>
      </c>
      <c r="M724" s="7" t="s">
        <v>290</v>
      </c>
      <c r="N724" s="7" t="s">
        <v>307</v>
      </c>
      <c r="O724" s="7" t="s">
        <v>421</v>
      </c>
    </row>
    <row r="725" spans="1:15" ht="15">
      <c r="A725" s="1">
        <v>717</v>
      </c>
      <c r="B725" s="6" t="s">
        <v>49</v>
      </c>
      <c r="C725" s="7" t="s">
        <v>424</v>
      </c>
      <c r="D725" s="7" t="s">
        <v>422</v>
      </c>
      <c r="E725" s="7">
        <v>43.923466180480304</v>
      </c>
      <c r="F725" s="7">
        <v>5.5479033856009403</v>
      </c>
      <c r="G725" s="7">
        <v>44.27245321058863</v>
      </c>
      <c r="H725" s="7">
        <v>0.9921172872791052</v>
      </c>
      <c r="I725" s="7">
        <v>37.674826388209546</v>
      </c>
      <c r="J725" s="7">
        <v>4.758647598808218</v>
      </c>
      <c r="K725" s="7">
        <v>37.974165828249255</v>
      </c>
      <c r="L725" s="7">
        <v>0.9921172872791052</v>
      </c>
      <c r="M725" s="7" t="s">
        <v>290</v>
      </c>
      <c r="N725" s="7" t="s">
        <v>307</v>
      </c>
      <c r="O725" s="7" t="s">
        <v>421</v>
      </c>
    </row>
    <row r="726" spans="1:15" ht="15">
      <c r="A726" s="1">
        <v>718</v>
      </c>
      <c r="B726" s="6" t="s">
        <v>49</v>
      </c>
      <c r="C726" s="7" t="s">
        <v>425</v>
      </c>
      <c r="D726" s="7" t="s">
        <v>422</v>
      </c>
      <c r="E726" s="7">
        <v>45.111678238651514</v>
      </c>
      <c r="F726" s="7">
        <v>5.6979845671100362</v>
      </c>
      <c r="G726" s="7">
        <v>45.470106021810075</v>
      </c>
      <c r="H726" s="7">
        <v>0.9921172872791052</v>
      </c>
      <c r="I726" s="7">
        <v>38.863038446380777</v>
      </c>
      <c r="J726" s="7">
        <v>4.9087287803172526</v>
      </c>
      <c r="K726" s="7">
        <v>39.171818639470715</v>
      </c>
      <c r="L726" s="7">
        <v>0.9921172872791052</v>
      </c>
      <c r="M726" s="7" t="s">
        <v>290</v>
      </c>
      <c r="N726" s="7" t="s">
        <v>307</v>
      </c>
      <c r="O726" s="7" t="s">
        <v>421</v>
      </c>
    </row>
    <row r="727" spans="1:15" ht="15">
      <c r="A727" s="1">
        <v>719</v>
      </c>
      <c r="B727" s="6" t="s">
        <v>49</v>
      </c>
      <c r="C727" s="7" t="s">
        <v>426</v>
      </c>
      <c r="D727" s="7" t="s">
        <v>422</v>
      </c>
      <c r="E727" s="7">
        <v>46.428559738744781</v>
      </c>
      <c r="F727" s="7">
        <v>5.8643177818609162</v>
      </c>
      <c r="G727" s="7">
        <v>46.797450597878118</v>
      </c>
      <c r="H727" s="7">
        <v>0.9921172872791052</v>
      </c>
      <c r="I727" s="7">
        <v>40.17991994647403</v>
      </c>
      <c r="J727" s="7">
        <v>5.0750619950681912</v>
      </c>
      <c r="K727" s="7">
        <v>40.499163215538751</v>
      </c>
      <c r="L727" s="7">
        <v>0.9921172872791052</v>
      </c>
      <c r="M727" s="7" t="s">
        <v>290</v>
      </c>
      <c r="N727" s="7" t="s">
        <v>307</v>
      </c>
      <c r="O727" s="7" t="s">
        <v>421</v>
      </c>
    </row>
    <row r="728" spans="1:15" ht="15">
      <c r="A728" s="1">
        <v>720</v>
      </c>
      <c r="B728" s="6" t="s">
        <v>49</v>
      </c>
      <c r="C728" s="7" t="s">
        <v>427</v>
      </c>
      <c r="D728" s="7" t="s">
        <v>422</v>
      </c>
      <c r="E728" s="7">
        <v>47.385739220765132</v>
      </c>
      <c r="F728" s="7">
        <v>5.985217604910126</v>
      </c>
      <c r="G728" s="7">
        <v>47.762235199752588</v>
      </c>
      <c r="H728" s="7">
        <v>0.9921172872791052</v>
      </c>
      <c r="I728" s="7">
        <v>41.137099428494381</v>
      </c>
      <c r="J728" s="7">
        <v>5.1959618181174019</v>
      </c>
      <c r="K728" s="7">
        <v>41.463947817413221</v>
      </c>
      <c r="L728" s="7">
        <v>0.9921172872791052</v>
      </c>
      <c r="M728" s="7" t="s">
        <v>290</v>
      </c>
      <c r="N728" s="7" t="s">
        <v>307</v>
      </c>
      <c r="O728" s="7" t="s">
        <v>421</v>
      </c>
    </row>
    <row r="729" spans="1:15" ht="15">
      <c r="A729" s="1">
        <v>721</v>
      </c>
      <c r="B729" s="6" t="s">
        <v>134</v>
      </c>
      <c r="C729" s="7" t="s">
        <v>292</v>
      </c>
      <c r="D729" s="7">
        <v>40.19</v>
      </c>
      <c r="E729" s="7">
        <v>38.375999999999998</v>
      </c>
      <c r="F729" s="7">
        <v>3.7448689239806123</v>
      </c>
      <c r="G729" s="7">
        <v>38.558285999999995</v>
      </c>
      <c r="H729" s="7">
        <v>0.99527245583478485</v>
      </c>
      <c r="I729" s="7">
        <v>35.446999999999996</v>
      </c>
      <c r="J729" s="7">
        <v>3.459046506888166</v>
      </c>
      <c r="K729" s="7">
        <v>35.61537324999999</v>
      </c>
      <c r="L729" s="7">
        <v>0.99527245583478485</v>
      </c>
      <c r="M729" s="7" t="s">
        <v>290</v>
      </c>
      <c r="N729" s="7" t="s">
        <v>307</v>
      </c>
      <c r="O729" s="7" t="s">
        <v>421</v>
      </c>
    </row>
    <row r="730" spans="1:15" ht="15">
      <c r="A730" s="1">
        <v>722</v>
      </c>
      <c r="B730" s="6" t="s">
        <v>134</v>
      </c>
      <c r="C730" s="7" t="s">
        <v>293</v>
      </c>
      <c r="D730" s="7">
        <v>38.271000000000001</v>
      </c>
      <c r="E730" s="7">
        <v>37.31</v>
      </c>
      <c r="F730" s="7">
        <v>5.0881782296086273</v>
      </c>
      <c r="G730" s="7">
        <v>37.655353639240509</v>
      </c>
      <c r="H730" s="7">
        <v>0.99082856470957126</v>
      </c>
      <c r="I730" s="7">
        <v>34.67</v>
      </c>
      <c r="J730" s="7">
        <v>4.7281463205717396</v>
      </c>
      <c r="K730" s="7">
        <v>34.990916930379747</v>
      </c>
      <c r="L730" s="7">
        <v>0.99082856470957126</v>
      </c>
      <c r="M730" s="7" t="s">
        <v>290</v>
      </c>
      <c r="N730" s="7" t="s">
        <v>307</v>
      </c>
      <c r="O730" s="7" t="s">
        <v>421</v>
      </c>
    </row>
    <row r="731" spans="1:15" ht="15">
      <c r="A731" s="1">
        <v>723</v>
      </c>
      <c r="B731" s="6" t="s">
        <v>134</v>
      </c>
      <c r="C731" s="7" t="s">
        <v>294</v>
      </c>
      <c r="D731" s="7">
        <v>38.08</v>
      </c>
      <c r="E731" s="7">
        <v>38.411320463750734</v>
      </c>
      <c r="F731" s="7">
        <v>8.1537236859377238</v>
      </c>
      <c r="G731" s="7">
        <v>39.267196866030275</v>
      </c>
      <c r="H731" s="7">
        <v>0.97820378151260512</v>
      </c>
      <c r="I731" s="7">
        <v>34.763808294699523</v>
      </c>
      <c r="J731" s="7">
        <v>7.3794517783732401</v>
      </c>
      <c r="K731" s="7">
        <v>35.538411271467318</v>
      </c>
      <c r="L731" s="7">
        <v>0.97820378151260512</v>
      </c>
      <c r="M731" s="7" t="s">
        <v>290</v>
      </c>
      <c r="N731" s="7" t="s">
        <v>307</v>
      </c>
      <c r="O731" s="7" t="s">
        <v>421</v>
      </c>
    </row>
    <row r="732" spans="1:15" ht="15">
      <c r="A732" s="1">
        <v>724</v>
      </c>
      <c r="B732" s="6" t="s">
        <v>134</v>
      </c>
      <c r="C732" s="7" t="s">
        <v>295</v>
      </c>
      <c r="D732" s="7">
        <v>38.625999999999998</v>
      </c>
      <c r="E732" s="7">
        <v>39.658000000000001</v>
      </c>
      <c r="F732" s="7">
        <v>0.28537397919715191</v>
      </c>
      <c r="G732" s="7">
        <v>39.659026744336565</v>
      </c>
      <c r="H732" s="7">
        <v>0.99997411070263564</v>
      </c>
      <c r="I732" s="7">
        <v>35.462499999999999</v>
      </c>
      <c r="J732" s="7">
        <v>0.25518368897268007</v>
      </c>
      <c r="K732" s="7">
        <v>35.463418122977338</v>
      </c>
      <c r="L732" s="7">
        <v>0.99997411070263564</v>
      </c>
      <c r="M732" s="7" t="s">
        <v>290</v>
      </c>
      <c r="N732" s="7" t="s">
        <v>307</v>
      </c>
      <c r="O732" s="7" t="s">
        <v>421</v>
      </c>
    </row>
    <row r="733" spans="1:15" ht="15">
      <c r="A733" s="1">
        <v>725</v>
      </c>
      <c r="B733" s="6" t="s">
        <v>134</v>
      </c>
      <c r="C733" s="7" t="s">
        <v>296</v>
      </c>
      <c r="D733" s="7">
        <v>33.878</v>
      </c>
      <c r="E733" s="7">
        <v>38.460999999999999</v>
      </c>
      <c r="F733" s="7">
        <v>0.51187764153339332</v>
      </c>
      <c r="G733" s="7">
        <v>38.464406140221399</v>
      </c>
      <c r="H733" s="7">
        <v>0.99991144695672707</v>
      </c>
      <c r="I733" s="7">
        <v>34.901899999999998</v>
      </c>
      <c r="J733" s="7">
        <v>0.46450956181699976</v>
      </c>
      <c r="K733" s="7">
        <v>34.904990943173431</v>
      </c>
      <c r="L733" s="7">
        <v>0.99991144695672707</v>
      </c>
      <c r="M733" s="7" t="s">
        <v>290</v>
      </c>
      <c r="N733" s="7" t="s">
        <v>307</v>
      </c>
      <c r="O733" s="7" t="s">
        <v>421</v>
      </c>
    </row>
    <row r="734" spans="1:15" ht="15">
      <c r="A734" s="1">
        <v>726</v>
      </c>
      <c r="B734" s="6" t="s">
        <v>134</v>
      </c>
      <c r="C734" s="7" t="s">
        <v>297</v>
      </c>
      <c r="D734" s="7">
        <v>37.258299999999998</v>
      </c>
      <c r="E734" s="7">
        <v>38.451153824999999</v>
      </c>
      <c r="F734" s="7">
        <v>1.0914143271207581</v>
      </c>
      <c r="G734" s="7">
        <v>38.466640296590192</v>
      </c>
      <c r="H734" s="7">
        <v>0.99959740514194151</v>
      </c>
      <c r="I734" s="7">
        <v>34.914601239</v>
      </c>
      <c r="J734" s="7">
        <v>0.99103127545629821</v>
      </c>
      <c r="K734" s="7">
        <v>34.928663339259245</v>
      </c>
      <c r="L734" s="7">
        <v>0.99959740514194151</v>
      </c>
      <c r="M734" s="7" t="s">
        <v>290</v>
      </c>
      <c r="N734" s="7" t="s">
        <v>307</v>
      </c>
      <c r="O734" s="7" t="s">
        <v>421</v>
      </c>
    </row>
    <row r="735" spans="1:15" ht="15">
      <c r="A735" s="1">
        <v>727</v>
      </c>
      <c r="B735" s="6" t="s">
        <v>134</v>
      </c>
      <c r="C735" s="7" t="s">
        <v>298</v>
      </c>
      <c r="D735" s="7" t="s">
        <v>422</v>
      </c>
      <c r="E735" s="7">
        <v>38.379112730631491</v>
      </c>
      <c r="F735" s="7">
        <v>4.2357933726959693</v>
      </c>
      <c r="G735" s="7">
        <v>38.612151448562088</v>
      </c>
      <c r="H735" s="7">
        <v>0.99396462747637759</v>
      </c>
      <c r="I735" s="7">
        <v>34.842560144631491</v>
      </c>
      <c r="J735" s="7">
        <v>3.8454741354820228</v>
      </c>
      <c r="K735" s="7">
        <v>35.054124846570112</v>
      </c>
      <c r="L735" s="7">
        <v>0.99396462747637759</v>
      </c>
      <c r="M735" s="7" t="s">
        <v>290</v>
      </c>
      <c r="N735" s="7" t="s">
        <v>307</v>
      </c>
      <c r="O735" s="7" t="s">
        <v>421</v>
      </c>
    </row>
    <row r="736" spans="1:15" ht="15">
      <c r="A736" s="1">
        <v>728</v>
      </c>
      <c r="B736" s="6" t="s">
        <v>134</v>
      </c>
      <c r="C736" s="7" t="s">
        <v>299</v>
      </c>
      <c r="D736" s="7" t="s">
        <v>422</v>
      </c>
      <c r="E736" s="7">
        <v>38.726034736631419</v>
      </c>
      <c r="F736" s="7">
        <v>4.2740821665034288</v>
      </c>
      <c r="G736" s="7">
        <v>38.961179971720647</v>
      </c>
      <c r="H736" s="7">
        <v>0.99396462747637759</v>
      </c>
      <c r="I736" s="7">
        <v>35.18948215063142</v>
      </c>
      <c r="J736" s="7">
        <v>3.8837629292894644</v>
      </c>
      <c r="K736" s="7">
        <v>35.40315336972867</v>
      </c>
      <c r="L736" s="7">
        <v>0.99396462747637759</v>
      </c>
      <c r="M736" s="7" t="s">
        <v>290</v>
      </c>
      <c r="N736" s="7" t="s">
        <v>307</v>
      </c>
      <c r="O736" s="7" t="s">
        <v>421</v>
      </c>
    </row>
    <row r="737" spans="1:15" ht="15">
      <c r="A737" s="1">
        <v>729</v>
      </c>
      <c r="B737" s="6" t="s">
        <v>134</v>
      </c>
      <c r="C737" s="7" t="s">
        <v>300</v>
      </c>
      <c r="D737" s="7" t="s">
        <v>422</v>
      </c>
      <c r="E737" s="7">
        <v>40.238595207470581</v>
      </c>
      <c r="F737" s="7">
        <v>4.4410191580684213</v>
      </c>
      <c r="G737" s="7">
        <v>40.482924739116925</v>
      </c>
      <c r="H737" s="7">
        <v>0.99396462747637759</v>
      </c>
      <c r="I737" s="7">
        <v>36.702042621470582</v>
      </c>
      <c r="J737" s="7">
        <v>4.0506999208544006</v>
      </c>
      <c r="K737" s="7">
        <v>36.924898137124941</v>
      </c>
      <c r="L737" s="7">
        <v>0.99396462747637759</v>
      </c>
      <c r="M737" s="7" t="s">
        <v>290</v>
      </c>
      <c r="N737" s="7" t="s">
        <v>307</v>
      </c>
      <c r="O737" s="7" t="s">
        <v>421</v>
      </c>
    </row>
    <row r="738" spans="1:15" ht="15">
      <c r="A738" s="1">
        <v>730</v>
      </c>
      <c r="B738" s="6" t="s">
        <v>134</v>
      </c>
      <c r="C738" s="7" t="s">
        <v>301</v>
      </c>
      <c r="D738" s="7" t="s">
        <v>422</v>
      </c>
      <c r="E738" s="7">
        <v>41.390163435142519</v>
      </c>
      <c r="F738" s="7">
        <v>4.5681144638201339</v>
      </c>
      <c r="G738" s="7">
        <v>41.641485311433975</v>
      </c>
      <c r="H738" s="7">
        <v>0.99396462747637759</v>
      </c>
      <c r="I738" s="7">
        <v>37.85361084914252</v>
      </c>
      <c r="J738" s="7">
        <v>4.1777952266061167</v>
      </c>
      <c r="K738" s="7">
        <v>38.083458709441992</v>
      </c>
      <c r="L738" s="7">
        <v>0.99396462747637759</v>
      </c>
      <c r="M738" s="7" t="s">
        <v>290</v>
      </c>
      <c r="N738" s="7" t="s">
        <v>307</v>
      </c>
      <c r="O738" s="7" t="s">
        <v>421</v>
      </c>
    </row>
    <row r="739" spans="1:15" ht="15">
      <c r="A739" s="1">
        <v>731</v>
      </c>
      <c r="B739" s="6" t="s">
        <v>134</v>
      </c>
      <c r="C739" s="7" t="s">
        <v>302</v>
      </c>
      <c r="D739" s="7" t="s">
        <v>422</v>
      </c>
      <c r="E739" s="7">
        <v>43.264813565133046</v>
      </c>
      <c r="F739" s="7">
        <v>4.7750142598750518</v>
      </c>
      <c r="G739" s="7">
        <v>43.527518353424774</v>
      </c>
      <c r="H739" s="7">
        <v>0.99396462747637759</v>
      </c>
      <c r="I739" s="7">
        <v>39.72826097913304</v>
      </c>
      <c r="J739" s="7">
        <v>4.3846950226610932</v>
      </c>
      <c r="K739" s="7">
        <v>39.969491751432791</v>
      </c>
      <c r="L739" s="7">
        <v>0.99396462747637759</v>
      </c>
      <c r="M739" s="7" t="s">
        <v>290</v>
      </c>
      <c r="N739" s="7" t="s">
        <v>307</v>
      </c>
      <c r="O739" s="7" t="s">
        <v>421</v>
      </c>
    </row>
    <row r="740" spans="1:15" ht="15">
      <c r="A740" s="1">
        <v>732</v>
      </c>
      <c r="B740" s="6" t="s">
        <v>134</v>
      </c>
      <c r="C740" s="7" t="s">
        <v>423</v>
      </c>
      <c r="D740" s="7" t="s">
        <v>422</v>
      </c>
      <c r="E740" s="7">
        <v>45.728619658105394</v>
      </c>
      <c r="F740" s="7">
        <v>5.0469375217145878</v>
      </c>
      <c r="G740" s="7">
        <v>46.006284724847688</v>
      </c>
      <c r="H740" s="7">
        <v>0.99396462747637759</v>
      </c>
      <c r="I740" s="7">
        <v>42.192067072105395</v>
      </c>
      <c r="J740" s="7">
        <v>4.6566182845006399</v>
      </c>
      <c r="K740" s="7">
        <v>42.448258122855712</v>
      </c>
      <c r="L740" s="7">
        <v>0.99396462747637759</v>
      </c>
      <c r="M740" s="7" t="s">
        <v>290</v>
      </c>
      <c r="N740" s="7" t="s">
        <v>307</v>
      </c>
      <c r="O740" s="7" t="s">
        <v>421</v>
      </c>
    </row>
    <row r="741" spans="1:15" ht="15">
      <c r="A741" s="1">
        <v>733</v>
      </c>
      <c r="B741" s="6" t="s">
        <v>134</v>
      </c>
      <c r="C741" s="7" t="s">
        <v>424</v>
      </c>
      <c r="D741" s="7" t="s">
        <v>422</v>
      </c>
      <c r="E741" s="7">
        <v>48.502124754403901</v>
      </c>
      <c r="F741" s="7">
        <v>5.3530413805634263</v>
      </c>
      <c r="G741" s="7">
        <v>48.796630597960181</v>
      </c>
      <c r="H741" s="7">
        <v>0.99396462747637759</v>
      </c>
      <c r="I741" s="7">
        <v>44.965572168403895</v>
      </c>
      <c r="J741" s="7">
        <v>4.9627221433494499</v>
      </c>
      <c r="K741" s="7">
        <v>45.238603995968198</v>
      </c>
      <c r="L741" s="7">
        <v>0.99396462747637759</v>
      </c>
      <c r="M741" s="7" t="s">
        <v>290</v>
      </c>
      <c r="N741" s="7" t="s">
        <v>307</v>
      </c>
      <c r="O741" s="7" t="s">
        <v>421</v>
      </c>
    </row>
    <row r="742" spans="1:15" ht="15">
      <c r="A742" s="1">
        <v>734</v>
      </c>
      <c r="B742" s="6" t="s">
        <v>134</v>
      </c>
      <c r="C742" s="7" t="s">
        <v>425</v>
      </c>
      <c r="D742" s="7" t="s">
        <v>422</v>
      </c>
      <c r="E742" s="7">
        <v>50.734472595781099</v>
      </c>
      <c r="F742" s="7">
        <v>5.5994192543413739</v>
      </c>
      <c r="G742" s="7">
        <v>51.04253329878869</v>
      </c>
      <c r="H742" s="7">
        <v>0.99396462747637759</v>
      </c>
      <c r="I742" s="7">
        <v>47.197920009781093</v>
      </c>
      <c r="J742" s="7">
        <v>5.2091000171274118</v>
      </c>
      <c r="K742" s="7">
        <v>47.484506696796707</v>
      </c>
      <c r="L742" s="7">
        <v>0.99396462747637759</v>
      </c>
      <c r="M742" s="7" t="s">
        <v>290</v>
      </c>
      <c r="N742" s="7" t="s">
        <v>307</v>
      </c>
      <c r="O742" s="7" t="s">
        <v>421</v>
      </c>
    </row>
    <row r="743" spans="1:15" ht="15">
      <c r="A743" s="1">
        <v>735</v>
      </c>
      <c r="B743" s="6" t="s">
        <v>134</v>
      </c>
      <c r="C743" s="7" t="s">
        <v>426</v>
      </c>
      <c r="D743" s="7" t="s">
        <v>422</v>
      </c>
      <c r="E743" s="7">
        <v>53.115329765216245</v>
      </c>
      <c r="F743" s="7">
        <v>5.8621876797193098</v>
      </c>
      <c r="G743" s="7">
        <v>53.437847079199585</v>
      </c>
      <c r="H743" s="7">
        <v>0.99396462747637759</v>
      </c>
      <c r="I743" s="7">
        <v>49.612748859666169</v>
      </c>
      <c r="J743" s="7">
        <v>5.4756178001290223</v>
      </c>
      <c r="K743" s="7">
        <v>49.913998434361041</v>
      </c>
      <c r="L743" s="7">
        <v>0.99396462747637759</v>
      </c>
      <c r="M743" s="7" t="s">
        <v>290</v>
      </c>
      <c r="N743" s="7" t="s">
        <v>307</v>
      </c>
      <c r="O743" s="7" t="s">
        <v>421</v>
      </c>
    </row>
    <row r="744" spans="1:15" ht="15">
      <c r="A744" s="1">
        <v>736</v>
      </c>
      <c r="B744" s="6" t="s">
        <v>134</v>
      </c>
      <c r="C744" s="7" t="s">
        <v>427</v>
      </c>
      <c r="D744" s="7" t="s">
        <v>422</v>
      </c>
      <c r="E744" s="7">
        <v>55.531758555279829</v>
      </c>
      <c r="F744" s="7">
        <v>6.1288820435620037</v>
      </c>
      <c r="G744" s="7">
        <v>55.86894847181027</v>
      </c>
      <c r="H744" s="7">
        <v>0.99396462747637759</v>
      </c>
      <c r="I744" s="7">
        <v>52.063149330179662</v>
      </c>
      <c r="J744" s="7">
        <v>5.7460615215954798</v>
      </c>
      <c r="K744" s="7">
        <v>52.379277784125158</v>
      </c>
      <c r="L744" s="7">
        <v>0.99396462747637759</v>
      </c>
      <c r="M744" s="7" t="s">
        <v>290</v>
      </c>
      <c r="N744" s="7" t="s">
        <v>307</v>
      </c>
      <c r="O744" s="7" t="s">
        <v>421</v>
      </c>
    </row>
    <row r="745" spans="1:15" ht="15">
      <c r="A745" s="1">
        <v>737</v>
      </c>
      <c r="B745" s="6" t="s">
        <v>164</v>
      </c>
      <c r="C745" s="7" t="s">
        <v>292</v>
      </c>
      <c r="D745" s="7">
        <v>27.228000000000002</v>
      </c>
      <c r="E745" s="7">
        <v>24.931000000000001</v>
      </c>
      <c r="F745" s="7">
        <v>3.4156871387701662</v>
      </c>
      <c r="G745" s="7">
        <v>25.16389635231317</v>
      </c>
      <c r="H745" s="7">
        <v>0.99074482150727183</v>
      </c>
      <c r="I745" s="7">
        <v>21.521999999999998</v>
      </c>
      <c r="J745" s="7">
        <v>2.9486349765597861</v>
      </c>
      <c r="K745" s="7">
        <v>21.723050711743774</v>
      </c>
      <c r="L745" s="7">
        <v>0.99074482150727183</v>
      </c>
      <c r="M745" s="7" t="s">
        <v>290</v>
      </c>
      <c r="N745" s="7" t="s">
        <v>307</v>
      </c>
      <c r="O745" s="7" t="s">
        <v>421</v>
      </c>
    </row>
    <row r="746" spans="1:15" ht="15">
      <c r="A746" s="1">
        <v>738</v>
      </c>
      <c r="B746" s="6" t="s">
        <v>164</v>
      </c>
      <c r="C746" s="7" t="s">
        <v>293</v>
      </c>
      <c r="D746" s="7">
        <v>21.393000000000001</v>
      </c>
      <c r="E746" s="7">
        <v>19.8</v>
      </c>
      <c r="F746" s="7">
        <v>6.0887940683697783</v>
      </c>
      <c r="G746" s="7">
        <v>20.715052816901409</v>
      </c>
      <c r="H746" s="7">
        <v>0.95582667227597806</v>
      </c>
      <c r="I746" s="7">
        <v>16.809999999999999</v>
      </c>
      <c r="J746" s="7">
        <v>5.1693246610755574</v>
      </c>
      <c r="K746" s="7">
        <v>17.586870598591549</v>
      </c>
      <c r="L746" s="7">
        <v>0.95582667227597806</v>
      </c>
      <c r="M746" s="7" t="s">
        <v>290</v>
      </c>
      <c r="N746" s="7" t="s">
        <v>307</v>
      </c>
      <c r="O746" s="7" t="s">
        <v>421</v>
      </c>
    </row>
    <row r="747" spans="1:15" ht="15">
      <c r="A747" s="1">
        <v>739</v>
      </c>
      <c r="B747" s="6" t="s">
        <v>164</v>
      </c>
      <c r="C747" s="7" t="s">
        <v>294</v>
      </c>
      <c r="D747" s="7">
        <v>24.37</v>
      </c>
      <c r="E747" s="7">
        <v>26.244873878356447</v>
      </c>
      <c r="F747" s="7">
        <v>4.4305012009539197</v>
      </c>
      <c r="G747" s="7">
        <v>26.616212085540848</v>
      </c>
      <c r="H747" s="7">
        <v>0.98604842018875671</v>
      </c>
      <c r="I747" s="7">
        <v>22.147456623849688</v>
      </c>
      <c r="J747" s="7">
        <v>3.7387999509863143</v>
      </c>
      <c r="K747" s="7">
        <v>22.460820554440986</v>
      </c>
      <c r="L747" s="7">
        <v>0.98604842018875671</v>
      </c>
      <c r="M747" s="7" t="s">
        <v>290</v>
      </c>
      <c r="N747" s="7" t="s">
        <v>307</v>
      </c>
      <c r="O747" s="7" t="s">
        <v>421</v>
      </c>
    </row>
    <row r="748" spans="1:15" ht="15">
      <c r="A748" s="1">
        <v>740</v>
      </c>
      <c r="B748" s="6" t="s">
        <v>164</v>
      </c>
      <c r="C748" s="7" t="s">
        <v>295</v>
      </c>
      <c r="D748" s="7">
        <v>27.675000000000001</v>
      </c>
      <c r="E748" s="7">
        <v>25.023</v>
      </c>
      <c r="F748" s="7">
        <v>6.5993768273815663</v>
      </c>
      <c r="G748" s="7">
        <v>25.878607062780269</v>
      </c>
      <c r="H748" s="7">
        <v>0.96693766937669379</v>
      </c>
      <c r="I748" s="7">
        <v>20.809200000000001</v>
      </c>
      <c r="J748" s="7">
        <v>5.48806107486506</v>
      </c>
      <c r="K748" s="7">
        <v>21.520725336322869</v>
      </c>
      <c r="L748" s="7">
        <v>0.96693766937669379</v>
      </c>
      <c r="M748" s="7" t="s">
        <v>290</v>
      </c>
      <c r="N748" s="7" t="s">
        <v>307</v>
      </c>
      <c r="O748" s="7" t="s">
        <v>421</v>
      </c>
    </row>
    <row r="749" spans="1:15" ht="15">
      <c r="A749" s="1">
        <v>741</v>
      </c>
      <c r="B749" s="6" t="s">
        <v>164</v>
      </c>
      <c r="C749" s="7" t="s">
        <v>296</v>
      </c>
      <c r="D749" s="7">
        <v>23.414999999999999</v>
      </c>
      <c r="E749" s="7">
        <v>22.617000000000001</v>
      </c>
      <c r="F749" s="7">
        <v>5.5814479029184154</v>
      </c>
      <c r="G749" s="7">
        <v>23.29551994897286</v>
      </c>
      <c r="H749" s="7">
        <v>0.97087337177023281</v>
      </c>
      <c r="I749" s="7">
        <v>19.459800000000001</v>
      </c>
      <c r="J749" s="7">
        <v>4.8023106469121339</v>
      </c>
      <c r="K749" s="7">
        <v>20.043602560154842</v>
      </c>
      <c r="L749" s="7">
        <v>0.97087337177023281</v>
      </c>
      <c r="M749" s="7" t="s">
        <v>290</v>
      </c>
      <c r="N749" s="7" t="s">
        <v>307</v>
      </c>
      <c r="O749" s="7" t="s">
        <v>421</v>
      </c>
    </row>
    <row r="750" spans="1:15" ht="15">
      <c r="A750" s="1">
        <v>742</v>
      </c>
      <c r="B750" s="6" t="s">
        <v>164</v>
      </c>
      <c r="C750" s="7" t="s">
        <v>297</v>
      </c>
      <c r="D750" s="7">
        <v>20.052800000000001</v>
      </c>
      <c r="E750" s="7">
        <v>22.859224141999999</v>
      </c>
      <c r="F750" s="7">
        <v>3.8017388526270417</v>
      </c>
      <c r="G750" s="7">
        <v>23.173203202789413</v>
      </c>
      <c r="H750" s="7">
        <v>0.9864507699672862</v>
      </c>
      <c r="I750" s="7">
        <v>19.882986299999999</v>
      </c>
      <c r="J750" s="7">
        <v>3.3067579657735222</v>
      </c>
      <c r="K750" s="7">
        <v>20.15608574228127</v>
      </c>
      <c r="L750" s="7">
        <v>0.9864507699672862</v>
      </c>
      <c r="M750" s="7" t="s">
        <v>290</v>
      </c>
      <c r="N750" s="7" t="s">
        <v>307</v>
      </c>
      <c r="O750" s="7" t="s">
        <v>421</v>
      </c>
    </row>
    <row r="751" spans="1:15" ht="15">
      <c r="A751" s="1">
        <v>743</v>
      </c>
      <c r="B751" s="6" t="s">
        <v>164</v>
      </c>
      <c r="C751" s="7" t="s">
        <v>298</v>
      </c>
      <c r="D751" s="7" t="s">
        <v>422</v>
      </c>
      <c r="E751" s="7">
        <v>23.424773498888193</v>
      </c>
      <c r="F751" s="7">
        <v>5.2100481457893419</v>
      </c>
      <c r="G751" s="7">
        <v>23.997179316654229</v>
      </c>
      <c r="H751" s="7">
        <v>0.97614695418103647</v>
      </c>
      <c r="I751" s="7">
        <v>20.44853565688819</v>
      </c>
      <c r="J751" s="7">
        <v>4.5480847568636769</v>
      </c>
      <c r="K751" s="7">
        <v>20.948214374180999</v>
      </c>
      <c r="L751" s="7">
        <v>0.97614695418103647</v>
      </c>
      <c r="M751" s="7" t="s">
        <v>290</v>
      </c>
      <c r="N751" s="7" t="s">
        <v>307</v>
      </c>
      <c r="O751" s="7" t="s">
        <v>421</v>
      </c>
    </row>
    <row r="752" spans="1:15" ht="15">
      <c r="A752" s="1">
        <v>744</v>
      </c>
      <c r="B752" s="6" t="s">
        <v>164</v>
      </c>
      <c r="C752" s="7" t="s">
        <v>299</v>
      </c>
      <c r="D752" s="7" t="s">
        <v>422</v>
      </c>
      <c r="E752" s="7">
        <v>23.891291699268272</v>
      </c>
      <c r="F752" s="7">
        <v>5.3138093319960076</v>
      </c>
      <c r="G752" s="7">
        <v>24.475097316994123</v>
      </c>
      <c r="H752" s="7">
        <v>0.97614695418103647</v>
      </c>
      <c r="I752" s="7">
        <v>20.915053857268273</v>
      </c>
      <c r="J752" s="7">
        <v>4.6518459430703469</v>
      </c>
      <c r="K752" s="7">
        <v>21.426132374520897</v>
      </c>
      <c r="L752" s="7">
        <v>0.97614695418103647</v>
      </c>
      <c r="M752" s="7" t="s">
        <v>290</v>
      </c>
      <c r="N752" s="7" t="s">
        <v>307</v>
      </c>
      <c r="O752" s="7" t="s">
        <v>421</v>
      </c>
    </row>
    <row r="753" spans="1:15" ht="15">
      <c r="A753" s="1">
        <v>745</v>
      </c>
      <c r="B753" s="6" t="s">
        <v>164</v>
      </c>
      <c r="C753" s="7" t="s">
        <v>300</v>
      </c>
      <c r="D753" s="7" t="s">
        <v>422</v>
      </c>
      <c r="E753" s="7">
        <v>24.273701184889898</v>
      </c>
      <c r="F753" s="7">
        <v>5.3988633809322772</v>
      </c>
      <c r="G753" s="7">
        <v>24.866851329014228</v>
      </c>
      <c r="H753" s="7">
        <v>0.97614695418103647</v>
      </c>
      <c r="I753" s="7">
        <v>21.297463342889898</v>
      </c>
      <c r="J753" s="7">
        <v>4.7368999920066077</v>
      </c>
      <c r="K753" s="7">
        <v>21.817886386541002</v>
      </c>
      <c r="L753" s="7">
        <v>0.97614695418103647</v>
      </c>
      <c r="M753" s="7" t="s">
        <v>290</v>
      </c>
      <c r="N753" s="7" t="s">
        <v>307</v>
      </c>
      <c r="O753" s="7" t="s">
        <v>421</v>
      </c>
    </row>
    <row r="754" spans="1:15" ht="15">
      <c r="A754" s="1">
        <v>746</v>
      </c>
      <c r="B754" s="6" t="s">
        <v>164</v>
      </c>
      <c r="C754" s="7" t="s">
        <v>301</v>
      </c>
      <c r="D754" s="7" t="s">
        <v>422</v>
      </c>
      <c r="E754" s="7">
        <v>24.329749822734879</v>
      </c>
      <c r="F754" s="7">
        <v>5.4113295036758737</v>
      </c>
      <c r="G754" s="7">
        <v>24.924269566713903</v>
      </c>
      <c r="H754" s="7">
        <v>0.97614695418103647</v>
      </c>
      <c r="I754" s="7">
        <v>21.353511980734879</v>
      </c>
      <c r="J754" s="7">
        <v>4.7493661147502122</v>
      </c>
      <c r="K754" s="7">
        <v>21.875304624240677</v>
      </c>
      <c r="L754" s="7">
        <v>0.97614695418103647</v>
      </c>
      <c r="M754" s="7" t="s">
        <v>290</v>
      </c>
      <c r="N754" s="7" t="s">
        <v>307</v>
      </c>
      <c r="O754" s="7" t="s">
        <v>421</v>
      </c>
    </row>
    <row r="755" spans="1:15" ht="15">
      <c r="A755" s="1">
        <v>747</v>
      </c>
      <c r="B755" s="6" t="s">
        <v>164</v>
      </c>
      <c r="C755" s="7" t="s">
        <v>302</v>
      </c>
      <c r="D755" s="7" t="s">
        <v>422</v>
      </c>
      <c r="E755" s="7">
        <v>24.569667225998529</v>
      </c>
      <c r="F755" s="7">
        <v>5.4646910109739437</v>
      </c>
      <c r="G755" s="7">
        <v>25.17004957169782</v>
      </c>
      <c r="H755" s="7">
        <v>0.97614695418103647</v>
      </c>
      <c r="I755" s="7">
        <v>21.614320979725871</v>
      </c>
      <c r="J755" s="7">
        <v>4.8073742505241901</v>
      </c>
      <c r="K755" s="7">
        <v>22.142486730248276</v>
      </c>
      <c r="L755" s="7">
        <v>0.97614695418103647</v>
      </c>
      <c r="M755" s="7" t="s">
        <v>290</v>
      </c>
      <c r="N755" s="7" t="s">
        <v>307</v>
      </c>
      <c r="O755" s="7" t="s">
        <v>421</v>
      </c>
    </row>
    <row r="756" spans="1:15" ht="15">
      <c r="A756" s="1">
        <v>748</v>
      </c>
      <c r="B756" s="6" t="s">
        <v>164</v>
      </c>
      <c r="C756" s="7" t="s">
        <v>423</v>
      </c>
      <c r="D756" s="7" t="s">
        <v>422</v>
      </c>
      <c r="E756" s="7">
        <v>24.855439703532738</v>
      </c>
      <c r="F756" s="7">
        <v>5.5282514277594119</v>
      </c>
      <c r="G756" s="7">
        <v>25.462805161734941</v>
      </c>
      <c r="H756" s="7">
        <v>0.97614695418103647</v>
      </c>
      <c r="I756" s="7">
        <v>21.910940778892577</v>
      </c>
      <c r="J756" s="7">
        <v>4.873347286922006</v>
      </c>
      <c r="K756" s="7">
        <v>22.446354706167497</v>
      </c>
      <c r="L756" s="7">
        <v>0.97614695418103647</v>
      </c>
      <c r="M756" s="7" t="s">
        <v>290</v>
      </c>
      <c r="N756" s="7" t="s">
        <v>307</v>
      </c>
      <c r="O756" s="7" t="s">
        <v>421</v>
      </c>
    </row>
    <row r="757" spans="1:15" ht="15">
      <c r="A757" s="1">
        <v>749</v>
      </c>
      <c r="B757" s="6" t="s">
        <v>164</v>
      </c>
      <c r="C757" s="7" t="s">
        <v>424</v>
      </c>
      <c r="D757" s="7" t="s">
        <v>422</v>
      </c>
      <c r="E757" s="7">
        <v>25.170625296869492</v>
      </c>
      <c r="F757" s="7">
        <v>5.598353796784318</v>
      </c>
      <c r="G757" s="7">
        <v>25.785692604027059</v>
      </c>
      <c r="H757" s="7">
        <v>0.97614695418103647</v>
      </c>
      <c r="I757" s="7">
        <v>22.226126372229334</v>
      </c>
      <c r="J757" s="7">
        <v>4.9434496559469139</v>
      </c>
      <c r="K757" s="7">
        <v>22.769242148459618</v>
      </c>
      <c r="L757" s="7">
        <v>0.97614695418103647</v>
      </c>
      <c r="M757" s="7" t="s">
        <v>290</v>
      </c>
      <c r="N757" s="7" t="s">
        <v>307</v>
      </c>
      <c r="O757" s="7" t="s">
        <v>421</v>
      </c>
    </row>
    <row r="758" spans="1:15" ht="15">
      <c r="A758" s="1">
        <v>750</v>
      </c>
      <c r="B758" s="6" t="s">
        <v>164</v>
      </c>
      <c r="C758" s="7" t="s">
        <v>425</v>
      </c>
      <c r="D758" s="7" t="s">
        <v>422</v>
      </c>
      <c r="E758" s="7">
        <v>25.467334046521856</v>
      </c>
      <c r="F758" s="7">
        <v>5.664346617207495</v>
      </c>
      <c r="G758" s="7">
        <v>26.08965170401861</v>
      </c>
      <c r="H758" s="7">
        <v>0.97614695418103647</v>
      </c>
      <c r="I758" s="7">
        <v>22.522835121881698</v>
      </c>
      <c r="J758" s="7">
        <v>5.0094424763700838</v>
      </c>
      <c r="K758" s="7">
        <v>23.07320124845117</v>
      </c>
      <c r="L758" s="7">
        <v>0.97614695418103647</v>
      </c>
      <c r="M758" s="7" t="s">
        <v>290</v>
      </c>
      <c r="N758" s="7" t="s">
        <v>307</v>
      </c>
      <c r="O758" s="7" t="s">
        <v>421</v>
      </c>
    </row>
    <row r="759" spans="1:15" ht="15">
      <c r="A759" s="1">
        <v>751</v>
      </c>
      <c r="B759" s="6" t="s">
        <v>164</v>
      </c>
      <c r="C759" s="7" t="s">
        <v>426</v>
      </c>
      <c r="D759" s="7" t="s">
        <v>422</v>
      </c>
      <c r="E759" s="7">
        <v>25.831556329868473</v>
      </c>
      <c r="F759" s="7">
        <v>5.7453555384717747</v>
      </c>
      <c r="G759" s="7">
        <v>26.462774092800935</v>
      </c>
      <c r="H759" s="7">
        <v>0.97614695418103647</v>
      </c>
      <c r="I759" s="7">
        <v>22.887057405228312</v>
      </c>
      <c r="J759" s="7">
        <v>5.0904513976343759</v>
      </c>
      <c r="K759" s="7">
        <v>23.44632363723349</v>
      </c>
      <c r="L759" s="7">
        <v>0.97614695418103647</v>
      </c>
      <c r="M759" s="7" t="s">
        <v>290</v>
      </c>
      <c r="N759" s="7" t="s">
        <v>307</v>
      </c>
      <c r="O759" s="7" t="s">
        <v>421</v>
      </c>
    </row>
    <row r="760" spans="1:15" ht="15">
      <c r="A760" s="1">
        <v>752</v>
      </c>
      <c r="B760" s="6" t="s">
        <v>164</v>
      </c>
      <c r="C760" s="7" t="s">
        <v>427</v>
      </c>
      <c r="D760" s="7" t="s">
        <v>422</v>
      </c>
      <c r="E760" s="7">
        <v>26.159986825093984</v>
      </c>
      <c r="F760" s="7">
        <v>5.8184037877003707</v>
      </c>
      <c r="G760" s="7">
        <v>26.799230088303226</v>
      </c>
      <c r="H760" s="7">
        <v>0.97614695418103647</v>
      </c>
      <c r="I760" s="7">
        <v>23.215487900453827</v>
      </c>
      <c r="J760" s="7">
        <v>5.1634996468629755</v>
      </c>
      <c r="K760" s="7">
        <v>23.782779632735785</v>
      </c>
      <c r="L760" s="7">
        <v>0.97614695418103647</v>
      </c>
      <c r="M760" s="7" t="s">
        <v>290</v>
      </c>
      <c r="N760" s="7" t="s">
        <v>307</v>
      </c>
      <c r="O760" s="7" t="s">
        <v>421</v>
      </c>
    </row>
    <row r="761" spans="1:15" ht="15">
      <c r="A761" s="1">
        <v>753</v>
      </c>
      <c r="B761" s="6" t="s">
        <v>232</v>
      </c>
      <c r="C761" s="7" t="s">
        <v>292</v>
      </c>
      <c r="D761" s="7" t="s">
        <v>422</v>
      </c>
      <c r="E761" s="7" t="s">
        <v>422</v>
      </c>
      <c r="F761" s="7" t="s">
        <v>422</v>
      </c>
      <c r="G761" s="7" t="s">
        <v>422</v>
      </c>
      <c r="H761" s="7" t="s">
        <v>422</v>
      </c>
      <c r="I761" s="7" t="s">
        <v>422</v>
      </c>
      <c r="J761" s="7" t="s">
        <v>422</v>
      </c>
      <c r="K761" s="7" t="s">
        <v>422</v>
      </c>
      <c r="L761" s="7" t="s">
        <v>422</v>
      </c>
      <c r="M761" s="7" t="s">
        <v>304</v>
      </c>
      <c r="N761" s="7" t="s">
        <v>307</v>
      </c>
      <c r="O761" s="7" t="s">
        <v>421</v>
      </c>
    </row>
    <row r="762" spans="1:15" ht="15">
      <c r="A762" s="1">
        <v>754</v>
      </c>
      <c r="B762" s="6" t="s">
        <v>232</v>
      </c>
      <c r="C762" s="7" t="s">
        <v>293</v>
      </c>
      <c r="D762" s="7" t="s">
        <v>422</v>
      </c>
      <c r="E762" s="7" t="s">
        <v>422</v>
      </c>
      <c r="F762" s="7" t="s">
        <v>422</v>
      </c>
      <c r="G762" s="7" t="s">
        <v>422</v>
      </c>
      <c r="H762" s="7" t="s">
        <v>422</v>
      </c>
      <c r="I762" s="7" t="s">
        <v>422</v>
      </c>
      <c r="J762" s="7" t="s">
        <v>422</v>
      </c>
      <c r="K762" s="7" t="s">
        <v>422</v>
      </c>
      <c r="L762" s="7" t="s">
        <v>422</v>
      </c>
      <c r="M762" s="7" t="s">
        <v>304</v>
      </c>
      <c r="N762" s="7" t="s">
        <v>307</v>
      </c>
      <c r="O762" s="7" t="s">
        <v>421</v>
      </c>
    </row>
    <row r="763" spans="1:15" ht="15">
      <c r="A763" s="1">
        <v>755</v>
      </c>
      <c r="B763" s="6" t="s">
        <v>232</v>
      </c>
      <c r="C763" s="7" t="s">
        <v>294</v>
      </c>
      <c r="D763" s="7" t="s">
        <v>422</v>
      </c>
      <c r="E763" s="7" t="s">
        <v>422</v>
      </c>
      <c r="F763" s="7" t="s">
        <v>422</v>
      </c>
      <c r="G763" s="7" t="s">
        <v>422</v>
      </c>
      <c r="H763" s="7" t="s">
        <v>422</v>
      </c>
      <c r="I763" s="7" t="s">
        <v>422</v>
      </c>
      <c r="J763" s="7" t="s">
        <v>422</v>
      </c>
      <c r="K763" s="7" t="s">
        <v>422</v>
      </c>
      <c r="L763" s="7" t="s">
        <v>422</v>
      </c>
      <c r="M763" s="7" t="s">
        <v>304</v>
      </c>
      <c r="N763" s="7" t="s">
        <v>307</v>
      </c>
      <c r="O763" s="7" t="s">
        <v>421</v>
      </c>
    </row>
    <row r="764" spans="1:15" ht="15">
      <c r="A764" s="1">
        <v>756</v>
      </c>
      <c r="B764" s="6" t="s">
        <v>232</v>
      </c>
      <c r="C764" s="7" t="s">
        <v>295</v>
      </c>
      <c r="D764" s="7" t="s">
        <v>422</v>
      </c>
      <c r="E764" s="7" t="s">
        <v>422</v>
      </c>
      <c r="F764" s="7" t="s">
        <v>422</v>
      </c>
      <c r="G764" s="7" t="s">
        <v>422</v>
      </c>
      <c r="H764" s="7" t="s">
        <v>422</v>
      </c>
      <c r="I764" s="7" t="s">
        <v>422</v>
      </c>
      <c r="J764" s="7" t="s">
        <v>422</v>
      </c>
      <c r="K764" s="7" t="s">
        <v>422</v>
      </c>
      <c r="L764" s="7" t="s">
        <v>422</v>
      </c>
      <c r="M764" s="7" t="s">
        <v>304</v>
      </c>
      <c r="N764" s="7" t="s">
        <v>307</v>
      </c>
      <c r="O764" s="7" t="s">
        <v>421</v>
      </c>
    </row>
    <row r="765" spans="1:15" ht="15">
      <c r="A765" s="1">
        <v>757</v>
      </c>
      <c r="B765" s="6" t="s">
        <v>232</v>
      </c>
      <c r="C765" s="7" t="s">
        <v>296</v>
      </c>
      <c r="D765" s="7">
        <v>13.247999999999999</v>
      </c>
      <c r="E765" s="7">
        <v>12.9917</v>
      </c>
      <c r="F765" s="7">
        <v>2.5933058265465005</v>
      </c>
      <c r="G765" s="7">
        <v>13.248000000000001</v>
      </c>
      <c r="H765" s="7">
        <v>0.98065368357487914</v>
      </c>
      <c r="I765" s="7">
        <v>12.9917</v>
      </c>
      <c r="J765" s="7">
        <v>2.5933058265465005</v>
      </c>
      <c r="K765" s="7">
        <v>13.248000000000001</v>
      </c>
      <c r="L765" s="7">
        <v>0.98065368357487914</v>
      </c>
      <c r="M765" s="7" t="s">
        <v>304</v>
      </c>
      <c r="N765" s="7" t="s">
        <v>307</v>
      </c>
      <c r="O765" s="7" t="s">
        <v>421</v>
      </c>
    </row>
    <row r="766" spans="1:15" ht="15">
      <c r="A766" s="1">
        <v>758</v>
      </c>
      <c r="B766" s="6" t="s">
        <v>232</v>
      </c>
      <c r="C766" s="7" t="s">
        <v>297</v>
      </c>
      <c r="D766" s="7">
        <v>13.087199999999999</v>
      </c>
      <c r="E766" s="7">
        <v>12.4328</v>
      </c>
      <c r="F766" s="7">
        <v>4.0865985856210507</v>
      </c>
      <c r="G766" s="7">
        <v>13.087199999999999</v>
      </c>
      <c r="H766" s="7">
        <v>0.94999694357845843</v>
      </c>
      <c r="I766" s="7">
        <v>12.4328</v>
      </c>
      <c r="J766" s="7">
        <v>4.0865985856210507</v>
      </c>
      <c r="K766" s="7">
        <v>13.087199999999999</v>
      </c>
      <c r="L766" s="7">
        <v>0.94999694357845843</v>
      </c>
      <c r="M766" s="7" t="s">
        <v>304</v>
      </c>
      <c r="N766" s="7" t="s">
        <v>307</v>
      </c>
      <c r="O766" s="7" t="s">
        <v>421</v>
      </c>
    </row>
    <row r="767" spans="1:15" ht="15">
      <c r="A767" s="1">
        <v>759</v>
      </c>
      <c r="B767" s="6" t="s">
        <v>232</v>
      </c>
      <c r="C767" s="7" t="s">
        <v>298</v>
      </c>
      <c r="D767" s="7" t="s">
        <v>422</v>
      </c>
      <c r="E767" s="7">
        <v>12.4328</v>
      </c>
      <c r="F767" s="7">
        <v>4.0865985856210507</v>
      </c>
      <c r="G767" s="7">
        <v>13.087199999999999</v>
      </c>
      <c r="H767" s="7">
        <v>0.94999694357845843</v>
      </c>
      <c r="I767" s="7">
        <v>12.4328</v>
      </c>
      <c r="J767" s="7">
        <v>4.0865985856210507</v>
      </c>
      <c r="K767" s="7">
        <v>13.087199999999999</v>
      </c>
      <c r="L767" s="7">
        <v>0.94999694357845843</v>
      </c>
      <c r="M767" s="7" t="s">
        <v>304</v>
      </c>
      <c r="N767" s="7" t="s">
        <v>307</v>
      </c>
      <c r="O767" s="7" t="s">
        <v>421</v>
      </c>
    </row>
    <row r="768" spans="1:15" ht="15">
      <c r="A768" s="1">
        <v>760</v>
      </c>
      <c r="B768" s="6" t="s">
        <v>232</v>
      </c>
      <c r="C768" s="7" t="s">
        <v>299</v>
      </c>
      <c r="D768" s="7" t="s">
        <v>422</v>
      </c>
      <c r="E768" s="7">
        <v>12.4328</v>
      </c>
      <c r="F768" s="7">
        <v>4.0865985856210507</v>
      </c>
      <c r="G768" s="7">
        <v>13.087199999999999</v>
      </c>
      <c r="H768" s="7">
        <v>0.94999694357845843</v>
      </c>
      <c r="I768" s="7">
        <v>12.4328</v>
      </c>
      <c r="J768" s="7">
        <v>4.0865985856210507</v>
      </c>
      <c r="K768" s="7">
        <v>13.087199999999999</v>
      </c>
      <c r="L768" s="7">
        <v>0.94999694357845843</v>
      </c>
      <c r="M768" s="7" t="s">
        <v>304</v>
      </c>
      <c r="N768" s="7" t="s">
        <v>307</v>
      </c>
      <c r="O768" s="7" t="s">
        <v>421</v>
      </c>
    </row>
    <row r="769" spans="1:15" ht="15">
      <c r="A769" s="1">
        <v>761</v>
      </c>
      <c r="B769" s="6" t="s">
        <v>232</v>
      </c>
      <c r="C769" s="7" t="s">
        <v>300</v>
      </c>
      <c r="D769" s="7" t="s">
        <v>422</v>
      </c>
      <c r="E769" s="7">
        <v>12.4328</v>
      </c>
      <c r="F769" s="7">
        <v>4.0865985856210507</v>
      </c>
      <c r="G769" s="7">
        <v>13.087199999999999</v>
      </c>
      <c r="H769" s="7">
        <v>0.94999694357845843</v>
      </c>
      <c r="I769" s="7">
        <v>12.4328</v>
      </c>
      <c r="J769" s="7">
        <v>4.0865985856210507</v>
      </c>
      <c r="K769" s="7">
        <v>13.087199999999999</v>
      </c>
      <c r="L769" s="7">
        <v>0.94999694357845843</v>
      </c>
      <c r="M769" s="7" t="s">
        <v>304</v>
      </c>
      <c r="N769" s="7" t="s">
        <v>307</v>
      </c>
      <c r="O769" s="7" t="s">
        <v>421</v>
      </c>
    </row>
    <row r="770" spans="1:15" ht="15">
      <c r="A770" s="1">
        <v>762</v>
      </c>
      <c r="B770" s="6" t="s">
        <v>232</v>
      </c>
      <c r="C770" s="7" t="s">
        <v>301</v>
      </c>
      <c r="D770" s="7" t="s">
        <v>422</v>
      </c>
      <c r="E770" s="7">
        <v>12.4328</v>
      </c>
      <c r="F770" s="7">
        <v>4.0865985856210507</v>
      </c>
      <c r="G770" s="7">
        <v>13.087199999999999</v>
      </c>
      <c r="H770" s="7">
        <v>0.94999694357845843</v>
      </c>
      <c r="I770" s="7">
        <v>12.4328</v>
      </c>
      <c r="J770" s="7">
        <v>4.0865985856210507</v>
      </c>
      <c r="K770" s="7">
        <v>13.087199999999999</v>
      </c>
      <c r="L770" s="7">
        <v>0.94999694357845843</v>
      </c>
      <c r="M770" s="7" t="s">
        <v>304</v>
      </c>
      <c r="N770" s="7" t="s">
        <v>307</v>
      </c>
      <c r="O770" s="7" t="s">
        <v>421</v>
      </c>
    </row>
    <row r="771" spans="1:15" ht="15">
      <c r="A771" s="1">
        <v>763</v>
      </c>
      <c r="B771" s="6" t="s">
        <v>232</v>
      </c>
      <c r="C771" s="7" t="s">
        <v>302</v>
      </c>
      <c r="D771" s="7" t="s">
        <v>422</v>
      </c>
      <c r="E771" s="7">
        <v>12.4328</v>
      </c>
      <c r="F771" s="7">
        <v>4.0865985856210507</v>
      </c>
      <c r="G771" s="7">
        <v>13.087199999999999</v>
      </c>
      <c r="H771" s="7">
        <v>0.94999694357845843</v>
      </c>
      <c r="I771" s="7">
        <v>12.4328</v>
      </c>
      <c r="J771" s="7">
        <v>4.0865985856210507</v>
      </c>
      <c r="K771" s="7">
        <v>13.087199999999999</v>
      </c>
      <c r="L771" s="7">
        <v>0.94999694357845843</v>
      </c>
      <c r="M771" s="7" t="s">
        <v>304</v>
      </c>
      <c r="N771" s="7" t="s">
        <v>307</v>
      </c>
      <c r="O771" s="7" t="s">
        <v>421</v>
      </c>
    </row>
    <row r="772" spans="1:15" ht="15">
      <c r="A772" s="1">
        <v>764</v>
      </c>
      <c r="B772" s="6" t="s">
        <v>232</v>
      </c>
      <c r="C772" s="7" t="s">
        <v>423</v>
      </c>
      <c r="D772" s="7" t="s">
        <v>422</v>
      </c>
      <c r="E772" s="7">
        <v>12.4328</v>
      </c>
      <c r="F772" s="7">
        <v>4.0865985856210507</v>
      </c>
      <c r="G772" s="7">
        <v>13.087199999999999</v>
      </c>
      <c r="H772" s="7">
        <v>0.94999694357845843</v>
      </c>
      <c r="I772" s="7">
        <v>12.4328</v>
      </c>
      <c r="J772" s="7">
        <v>4.0865985856210507</v>
      </c>
      <c r="K772" s="7">
        <v>13.087199999999999</v>
      </c>
      <c r="L772" s="7">
        <v>0.94999694357845843</v>
      </c>
      <c r="M772" s="7" t="s">
        <v>304</v>
      </c>
      <c r="N772" s="7" t="s">
        <v>307</v>
      </c>
      <c r="O772" s="7" t="s">
        <v>421</v>
      </c>
    </row>
    <row r="773" spans="1:15" ht="15">
      <c r="A773" s="1">
        <v>765</v>
      </c>
      <c r="B773" s="6" t="s">
        <v>232</v>
      </c>
      <c r="C773" s="7" t="s">
        <v>424</v>
      </c>
      <c r="D773" s="7" t="s">
        <v>422</v>
      </c>
      <c r="E773" s="7">
        <v>12.4328</v>
      </c>
      <c r="F773" s="7">
        <v>4.0865985856210507</v>
      </c>
      <c r="G773" s="7">
        <v>13.087199999999999</v>
      </c>
      <c r="H773" s="7">
        <v>0.94999694357845843</v>
      </c>
      <c r="I773" s="7">
        <v>12.4328</v>
      </c>
      <c r="J773" s="7">
        <v>4.0865985856210507</v>
      </c>
      <c r="K773" s="7">
        <v>13.087199999999999</v>
      </c>
      <c r="L773" s="7">
        <v>0.94999694357845843</v>
      </c>
      <c r="M773" s="7" t="s">
        <v>304</v>
      </c>
      <c r="N773" s="7" t="s">
        <v>307</v>
      </c>
      <c r="O773" s="7" t="s">
        <v>421</v>
      </c>
    </row>
    <row r="774" spans="1:15" ht="15">
      <c r="A774" s="1">
        <v>766</v>
      </c>
      <c r="B774" s="6" t="s">
        <v>232</v>
      </c>
      <c r="C774" s="7" t="s">
        <v>425</v>
      </c>
      <c r="D774" s="7" t="s">
        <v>422</v>
      </c>
      <c r="E774" s="7">
        <v>12.4328</v>
      </c>
      <c r="F774" s="7">
        <v>4.0865985856210507</v>
      </c>
      <c r="G774" s="7">
        <v>13.087199999999999</v>
      </c>
      <c r="H774" s="7">
        <v>0.94999694357845843</v>
      </c>
      <c r="I774" s="7">
        <v>12.4328</v>
      </c>
      <c r="J774" s="7">
        <v>4.0865985856210507</v>
      </c>
      <c r="K774" s="7">
        <v>13.087199999999999</v>
      </c>
      <c r="L774" s="7">
        <v>0.94999694357845843</v>
      </c>
      <c r="M774" s="7" t="s">
        <v>304</v>
      </c>
      <c r="N774" s="7" t="s">
        <v>307</v>
      </c>
      <c r="O774" s="7" t="s">
        <v>421</v>
      </c>
    </row>
    <row r="775" spans="1:15" ht="15">
      <c r="A775" s="1">
        <v>767</v>
      </c>
      <c r="B775" s="6" t="s">
        <v>232</v>
      </c>
      <c r="C775" s="7" t="s">
        <v>426</v>
      </c>
      <c r="D775" s="7" t="s">
        <v>422</v>
      </c>
      <c r="E775" s="7">
        <v>12.4328</v>
      </c>
      <c r="F775" s="7">
        <v>4.0865985856210507</v>
      </c>
      <c r="G775" s="7">
        <v>13.087199999999999</v>
      </c>
      <c r="H775" s="7">
        <v>0.94999694357845843</v>
      </c>
      <c r="I775" s="7">
        <v>12.4328</v>
      </c>
      <c r="J775" s="7">
        <v>4.0865985856210507</v>
      </c>
      <c r="K775" s="7">
        <v>13.087199999999999</v>
      </c>
      <c r="L775" s="7">
        <v>0.94999694357845843</v>
      </c>
      <c r="M775" s="7" t="s">
        <v>304</v>
      </c>
      <c r="N775" s="7" t="s">
        <v>307</v>
      </c>
      <c r="O775" s="7" t="s">
        <v>421</v>
      </c>
    </row>
    <row r="776" spans="1:15" ht="15">
      <c r="A776" s="1">
        <v>768</v>
      </c>
      <c r="B776" s="6" t="s">
        <v>232</v>
      </c>
      <c r="C776" s="7" t="s">
        <v>427</v>
      </c>
      <c r="D776" s="7" t="s">
        <v>422</v>
      </c>
      <c r="E776" s="7">
        <v>12.4328</v>
      </c>
      <c r="F776" s="7">
        <v>4.0865985856210507</v>
      </c>
      <c r="G776" s="7">
        <v>13.087199999999999</v>
      </c>
      <c r="H776" s="7">
        <v>0.94999694357845843</v>
      </c>
      <c r="I776" s="7">
        <v>12.4328</v>
      </c>
      <c r="J776" s="7">
        <v>4.0865985856210507</v>
      </c>
      <c r="K776" s="7">
        <v>13.087199999999999</v>
      </c>
      <c r="L776" s="7">
        <v>0.94999694357845843</v>
      </c>
      <c r="M776" s="7" t="s">
        <v>304</v>
      </c>
      <c r="N776" s="7" t="s">
        <v>307</v>
      </c>
      <c r="O776" s="7" t="s">
        <v>421</v>
      </c>
    </row>
    <row r="777" spans="1:15" ht="15">
      <c r="A777" s="1">
        <v>769</v>
      </c>
      <c r="B777" s="6" t="s">
        <v>201</v>
      </c>
      <c r="C777" s="7" t="s">
        <v>292</v>
      </c>
      <c r="D777" s="7">
        <v>107.342</v>
      </c>
      <c r="E777" s="7">
        <v>100.14099999999999</v>
      </c>
      <c r="F777" s="7">
        <v>30.23290467593991</v>
      </c>
      <c r="G777" s="7">
        <v>104.60520257685307</v>
      </c>
      <c r="H777" s="7">
        <v>0.9573233217193643</v>
      </c>
      <c r="I777" s="7">
        <v>90.11</v>
      </c>
      <c r="J777" s="7">
        <v>27.204512041510959</v>
      </c>
      <c r="K777" s="7">
        <v>94.12702893120931</v>
      </c>
      <c r="L777" s="7">
        <v>0.9573233217193643</v>
      </c>
      <c r="M777" s="7" t="s">
        <v>304</v>
      </c>
      <c r="N777" s="7" t="s">
        <v>307</v>
      </c>
      <c r="O777" s="7" t="s">
        <v>421</v>
      </c>
    </row>
    <row r="778" spans="1:15" ht="15">
      <c r="A778" s="1">
        <v>770</v>
      </c>
      <c r="B778" s="6" t="s">
        <v>201</v>
      </c>
      <c r="C778" s="7" t="s">
        <v>293</v>
      </c>
      <c r="D778" s="7">
        <v>105.02800000000001</v>
      </c>
      <c r="E778" s="7">
        <v>95.33</v>
      </c>
      <c r="F778" s="7">
        <v>30.676643192113161</v>
      </c>
      <c r="G778" s="7">
        <v>100.14422268676422</v>
      </c>
      <c r="H778" s="7">
        <v>0.95192710515291157</v>
      </c>
      <c r="I778" s="7">
        <v>86.08</v>
      </c>
      <c r="J778" s="7">
        <v>27.700046637754106</v>
      </c>
      <c r="K778" s="7">
        <v>90.427092089338757</v>
      </c>
      <c r="L778" s="7">
        <v>0.95192710515291157</v>
      </c>
      <c r="M778" s="7" t="s">
        <v>304</v>
      </c>
      <c r="N778" s="7" t="s">
        <v>307</v>
      </c>
      <c r="O778" s="7" t="s">
        <v>421</v>
      </c>
    </row>
    <row r="779" spans="1:15" ht="15">
      <c r="A779" s="1">
        <v>771</v>
      </c>
      <c r="B779" s="6" t="s">
        <v>201</v>
      </c>
      <c r="C779" s="7" t="s">
        <v>294</v>
      </c>
      <c r="D779" s="7">
        <v>117.99</v>
      </c>
      <c r="E779" s="7">
        <v>104.89223205765737</v>
      </c>
      <c r="F779" s="7">
        <v>33.842916583236914</v>
      </c>
      <c r="G779" s="7">
        <v>110.21671084231001</v>
      </c>
      <c r="H779" s="7">
        <v>0.95169082125603877</v>
      </c>
      <c r="I779" s="7">
        <v>94.538004891822325</v>
      </c>
      <c r="J779" s="7">
        <v>30.502180673788217</v>
      </c>
      <c r="K779" s="7">
        <v>99.336888388869127</v>
      </c>
      <c r="L779" s="7">
        <v>0.95169082125603877</v>
      </c>
      <c r="M779" s="7" t="s">
        <v>304</v>
      </c>
      <c r="N779" s="7" t="s">
        <v>307</v>
      </c>
      <c r="O779" s="7" t="s">
        <v>421</v>
      </c>
    </row>
    <row r="780" spans="1:15" ht="15">
      <c r="A780" s="1">
        <v>772</v>
      </c>
      <c r="B780" s="6" t="s">
        <v>201</v>
      </c>
      <c r="C780" s="7" t="s">
        <v>295</v>
      </c>
      <c r="D780" s="7">
        <v>118.248</v>
      </c>
      <c r="E780" s="7">
        <v>107.923</v>
      </c>
      <c r="F780" s="7">
        <v>29.687558924483699</v>
      </c>
      <c r="G780" s="7">
        <v>111.93178763825178</v>
      </c>
      <c r="H780" s="7">
        <v>0.96418544076855428</v>
      </c>
      <c r="I780" s="7">
        <v>95.058000000000007</v>
      </c>
      <c r="J780" s="7">
        <v>26.148642793876895</v>
      </c>
      <c r="K780" s="7">
        <v>98.588918667169537</v>
      </c>
      <c r="L780" s="7">
        <v>0.96418544076855428</v>
      </c>
      <c r="M780" s="7" t="s">
        <v>304</v>
      </c>
      <c r="N780" s="7" t="s">
        <v>307</v>
      </c>
      <c r="O780" s="7" t="s">
        <v>421</v>
      </c>
    </row>
    <row r="781" spans="1:15" ht="15">
      <c r="A781" s="1">
        <v>773</v>
      </c>
      <c r="B781" s="6" t="s">
        <v>201</v>
      </c>
      <c r="C781" s="7" t="s">
        <v>296</v>
      </c>
      <c r="D781" s="7">
        <v>106.879</v>
      </c>
      <c r="E781" s="7">
        <v>105.27200000000001</v>
      </c>
      <c r="F781" s="7">
        <v>33.466129262360276</v>
      </c>
      <c r="G781" s="7">
        <v>110.46345907948478</v>
      </c>
      <c r="H781" s="7">
        <v>0.95300292854536428</v>
      </c>
      <c r="I781" s="7">
        <v>94.111999999999995</v>
      </c>
      <c r="J781" s="7">
        <v>29.918348251569775</v>
      </c>
      <c r="K781" s="7">
        <v>98.75310681746781</v>
      </c>
      <c r="L781" s="7">
        <v>0.95300292854536428</v>
      </c>
      <c r="M781" s="7" t="s">
        <v>304</v>
      </c>
      <c r="N781" s="7" t="s">
        <v>307</v>
      </c>
      <c r="O781" s="7" t="s">
        <v>421</v>
      </c>
    </row>
    <row r="782" spans="1:15" ht="15">
      <c r="A782" s="1">
        <v>774</v>
      </c>
      <c r="B782" s="6" t="s">
        <v>201</v>
      </c>
      <c r="C782" s="7" t="s">
        <v>297</v>
      </c>
      <c r="D782" s="7">
        <v>106.639</v>
      </c>
      <c r="E782" s="7">
        <v>108.31100000000001</v>
      </c>
      <c r="F782" s="7">
        <v>10.86990899982557</v>
      </c>
      <c r="G782" s="7">
        <v>108.85507632933106</v>
      </c>
      <c r="H782" s="7">
        <v>0.99500182859929298</v>
      </c>
      <c r="I782" s="7">
        <v>97.296000000000006</v>
      </c>
      <c r="J782" s="7">
        <v>9.7644622064888811</v>
      </c>
      <c r="K782" s="7">
        <v>97.7847449154619</v>
      </c>
      <c r="L782" s="7">
        <v>0.99500182859929298</v>
      </c>
      <c r="M782" s="7" t="s">
        <v>304</v>
      </c>
      <c r="N782" s="7" t="s">
        <v>307</v>
      </c>
      <c r="O782" s="7" t="s">
        <v>421</v>
      </c>
    </row>
    <row r="783" spans="1:15" ht="15">
      <c r="A783" s="1">
        <v>775</v>
      </c>
      <c r="B783" s="6" t="s">
        <v>201</v>
      </c>
      <c r="C783" s="7" t="s">
        <v>298</v>
      </c>
      <c r="D783" s="7" t="s">
        <v>422</v>
      </c>
      <c r="E783" s="7">
        <v>108.31100000000001</v>
      </c>
      <c r="F783" s="7">
        <v>30.661561443102645</v>
      </c>
      <c r="G783" s="7">
        <v>112.56733127834718</v>
      </c>
      <c r="H783" s="7">
        <v>0.9621885743402544</v>
      </c>
      <c r="I783" s="7">
        <v>97.296000000000006</v>
      </c>
      <c r="J783" s="7">
        <v>27.543345386600762</v>
      </c>
      <c r="K783" s="7">
        <v>101.11947137463478</v>
      </c>
      <c r="L783" s="7">
        <v>0.9621885743402544</v>
      </c>
      <c r="M783" s="7" t="s">
        <v>304</v>
      </c>
      <c r="N783" s="7" t="s">
        <v>307</v>
      </c>
      <c r="O783" s="7" t="s">
        <v>421</v>
      </c>
    </row>
    <row r="784" spans="1:15" ht="15">
      <c r="A784" s="1">
        <v>776</v>
      </c>
      <c r="B784" s="6" t="s">
        <v>201</v>
      </c>
      <c r="C784" s="7" t="s">
        <v>299</v>
      </c>
      <c r="D784" s="7" t="s">
        <v>422</v>
      </c>
      <c r="E784" s="7">
        <v>108.31100000000001</v>
      </c>
      <c r="F784" s="7">
        <v>30.661561443102645</v>
      </c>
      <c r="G784" s="7">
        <v>112.56733127834718</v>
      </c>
      <c r="H784" s="7">
        <v>0.9621885743402544</v>
      </c>
      <c r="I784" s="7">
        <v>97.296000000000006</v>
      </c>
      <c r="J784" s="7">
        <v>27.543345386600762</v>
      </c>
      <c r="K784" s="7">
        <v>101.11947137463478</v>
      </c>
      <c r="L784" s="7">
        <v>0.9621885743402544</v>
      </c>
      <c r="M784" s="7" t="s">
        <v>304</v>
      </c>
      <c r="N784" s="7" t="s">
        <v>307</v>
      </c>
      <c r="O784" s="7" t="s">
        <v>421</v>
      </c>
    </row>
    <row r="785" spans="1:15" ht="15">
      <c r="A785" s="1">
        <v>777</v>
      </c>
      <c r="B785" s="6" t="s">
        <v>201</v>
      </c>
      <c r="C785" s="7" t="s">
        <v>300</v>
      </c>
      <c r="D785" s="7" t="s">
        <v>422</v>
      </c>
      <c r="E785" s="7">
        <v>108.31100000000001</v>
      </c>
      <c r="F785" s="7">
        <v>30.661561443102645</v>
      </c>
      <c r="G785" s="7">
        <v>112.56733127834718</v>
      </c>
      <c r="H785" s="7">
        <v>0.9621885743402544</v>
      </c>
      <c r="I785" s="7">
        <v>97.296000000000006</v>
      </c>
      <c r="J785" s="7">
        <v>27.543345386600762</v>
      </c>
      <c r="K785" s="7">
        <v>101.11947137463478</v>
      </c>
      <c r="L785" s="7">
        <v>0.9621885743402544</v>
      </c>
      <c r="M785" s="7" t="s">
        <v>304</v>
      </c>
      <c r="N785" s="7" t="s">
        <v>307</v>
      </c>
      <c r="O785" s="7" t="s">
        <v>421</v>
      </c>
    </row>
    <row r="786" spans="1:15" ht="15">
      <c r="A786" s="1">
        <v>778</v>
      </c>
      <c r="B786" s="6" t="s">
        <v>201</v>
      </c>
      <c r="C786" s="7" t="s">
        <v>301</v>
      </c>
      <c r="D786" s="7" t="s">
        <v>422</v>
      </c>
      <c r="E786" s="7">
        <v>108.31100000000001</v>
      </c>
      <c r="F786" s="7">
        <v>30.661561443102645</v>
      </c>
      <c r="G786" s="7">
        <v>112.56733127834718</v>
      </c>
      <c r="H786" s="7">
        <v>0.9621885743402544</v>
      </c>
      <c r="I786" s="7">
        <v>97.296000000000006</v>
      </c>
      <c r="J786" s="7">
        <v>27.543345386600762</v>
      </c>
      <c r="K786" s="7">
        <v>101.11947137463478</v>
      </c>
      <c r="L786" s="7">
        <v>0.9621885743402544</v>
      </c>
      <c r="M786" s="7" t="s">
        <v>304</v>
      </c>
      <c r="N786" s="7" t="s">
        <v>307</v>
      </c>
      <c r="O786" s="7" t="s">
        <v>421</v>
      </c>
    </row>
    <row r="787" spans="1:15" ht="15">
      <c r="A787" s="1">
        <v>779</v>
      </c>
      <c r="B787" s="6" t="s">
        <v>201</v>
      </c>
      <c r="C787" s="7" t="s">
        <v>302</v>
      </c>
      <c r="D787" s="7" t="s">
        <v>422</v>
      </c>
      <c r="E787" s="7">
        <v>108.31100000000001</v>
      </c>
      <c r="F787" s="7">
        <v>30.661561443102645</v>
      </c>
      <c r="G787" s="7">
        <v>112.56733127834718</v>
      </c>
      <c r="H787" s="7">
        <v>0.9621885743402544</v>
      </c>
      <c r="I787" s="7">
        <v>97.296000000000006</v>
      </c>
      <c r="J787" s="7">
        <v>27.543345386600762</v>
      </c>
      <c r="K787" s="7">
        <v>101.11947137463478</v>
      </c>
      <c r="L787" s="7">
        <v>0.9621885743402544</v>
      </c>
      <c r="M787" s="7" t="s">
        <v>304</v>
      </c>
      <c r="N787" s="7" t="s">
        <v>307</v>
      </c>
      <c r="O787" s="7" t="s">
        <v>421</v>
      </c>
    </row>
    <row r="788" spans="1:15" ht="15">
      <c r="A788" s="1">
        <v>780</v>
      </c>
      <c r="B788" s="6" t="s">
        <v>201</v>
      </c>
      <c r="C788" s="7" t="s">
        <v>423</v>
      </c>
      <c r="D788" s="7" t="s">
        <v>422</v>
      </c>
      <c r="E788" s="7">
        <v>108.31100000000001</v>
      </c>
      <c r="F788" s="7">
        <v>30.661561443102645</v>
      </c>
      <c r="G788" s="7">
        <v>112.56733127834718</v>
      </c>
      <c r="H788" s="7">
        <v>0.9621885743402544</v>
      </c>
      <c r="I788" s="7">
        <v>97.296000000000006</v>
      </c>
      <c r="J788" s="7">
        <v>27.543345386600762</v>
      </c>
      <c r="K788" s="7">
        <v>101.11947137463478</v>
      </c>
      <c r="L788" s="7">
        <v>0.9621885743402544</v>
      </c>
      <c r="M788" s="7" t="s">
        <v>304</v>
      </c>
      <c r="N788" s="7" t="s">
        <v>307</v>
      </c>
      <c r="O788" s="7" t="s">
        <v>421</v>
      </c>
    </row>
    <row r="789" spans="1:15" ht="15">
      <c r="A789" s="1">
        <v>781</v>
      </c>
      <c r="B789" s="6" t="s">
        <v>201</v>
      </c>
      <c r="C789" s="7" t="s">
        <v>424</v>
      </c>
      <c r="D789" s="7" t="s">
        <v>422</v>
      </c>
      <c r="E789" s="7">
        <v>108.31100000000001</v>
      </c>
      <c r="F789" s="7">
        <v>30.661561443102645</v>
      </c>
      <c r="G789" s="7">
        <v>112.56733127834718</v>
      </c>
      <c r="H789" s="7">
        <v>0.9621885743402544</v>
      </c>
      <c r="I789" s="7">
        <v>97.296000000000006</v>
      </c>
      <c r="J789" s="7">
        <v>27.543345386600762</v>
      </c>
      <c r="K789" s="7">
        <v>101.11947137463478</v>
      </c>
      <c r="L789" s="7">
        <v>0.9621885743402544</v>
      </c>
      <c r="M789" s="7" t="s">
        <v>304</v>
      </c>
      <c r="N789" s="7" t="s">
        <v>307</v>
      </c>
      <c r="O789" s="7" t="s">
        <v>421</v>
      </c>
    </row>
    <row r="790" spans="1:15" ht="15">
      <c r="A790" s="1">
        <v>782</v>
      </c>
      <c r="B790" s="6" t="s">
        <v>201</v>
      </c>
      <c r="C790" s="7" t="s">
        <v>425</v>
      </c>
      <c r="D790" s="7" t="s">
        <v>422</v>
      </c>
      <c r="E790" s="7">
        <v>108.31100000000001</v>
      </c>
      <c r="F790" s="7">
        <v>30.661561443102645</v>
      </c>
      <c r="G790" s="7">
        <v>112.56733127834718</v>
      </c>
      <c r="H790" s="7">
        <v>0.9621885743402544</v>
      </c>
      <c r="I790" s="7">
        <v>97.296000000000006</v>
      </c>
      <c r="J790" s="7">
        <v>27.543345386600762</v>
      </c>
      <c r="K790" s="7">
        <v>101.11947137463478</v>
      </c>
      <c r="L790" s="7">
        <v>0.9621885743402544</v>
      </c>
      <c r="M790" s="7" t="s">
        <v>304</v>
      </c>
      <c r="N790" s="7" t="s">
        <v>307</v>
      </c>
      <c r="O790" s="7" t="s">
        <v>421</v>
      </c>
    </row>
    <row r="791" spans="1:15" ht="15">
      <c r="A791" s="1">
        <v>783</v>
      </c>
      <c r="B791" s="6" t="s">
        <v>201</v>
      </c>
      <c r="C791" s="7" t="s">
        <v>426</v>
      </c>
      <c r="D791" s="7" t="s">
        <v>422</v>
      </c>
      <c r="E791" s="7">
        <v>108.31100000000001</v>
      </c>
      <c r="F791" s="7">
        <v>30.661561443102645</v>
      </c>
      <c r="G791" s="7">
        <v>112.56733127834718</v>
      </c>
      <c r="H791" s="7">
        <v>0.9621885743402544</v>
      </c>
      <c r="I791" s="7">
        <v>97.296000000000006</v>
      </c>
      <c r="J791" s="7">
        <v>27.543345386600762</v>
      </c>
      <c r="K791" s="7">
        <v>101.11947137463478</v>
      </c>
      <c r="L791" s="7">
        <v>0.9621885743402544</v>
      </c>
      <c r="M791" s="7" t="s">
        <v>304</v>
      </c>
      <c r="N791" s="7" t="s">
        <v>307</v>
      </c>
      <c r="O791" s="7" t="s">
        <v>421</v>
      </c>
    </row>
    <row r="792" spans="1:15" ht="15">
      <c r="A792" s="1">
        <v>784</v>
      </c>
      <c r="B792" s="6" t="s">
        <v>201</v>
      </c>
      <c r="C792" s="7" t="s">
        <v>427</v>
      </c>
      <c r="D792" s="7" t="s">
        <v>422</v>
      </c>
      <c r="E792" s="7">
        <v>108.31100000000001</v>
      </c>
      <c r="F792" s="7">
        <v>30.661561443102645</v>
      </c>
      <c r="G792" s="7">
        <v>112.56733127834718</v>
      </c>
      <c r="H792" s="7">
        <v>0.9621885743402544</v>
      </c>
      <c r="I792" s="7">
        <v>97.296000000000006</v>
      </c>
      <c r="J792" s="7">
        <v>27.543345386600762</v>
      </c>
      <c r="K792" s="7">
        <v>101.11947137463478</v>
      </c>
      <c r="L792" s="7">
        <v>0.9621885743402544</v>
      </c>
      <c r="M792" s="7" t="s">
        <v>304</v>
      </c>
      <c r="N792" s="7" t="s">
        <v>307</v>
      </c>
      <c r="O792" s="7" t="s">
        <v>421</v>
      </c>
    </row>
    <row r="793" spans="1:15" ht="15">
      <c r="A793" s="1">
        <v>785</v>
      </c>
      <c r="B793" s="6" t="s">
        <v>259</v>
      </c>
      <c r="C793" s="7" t="s">
        <v>292</v>
      </c>
      <c r="D793" s="7">
        <v>249.37914754098358</v>
      </c>
      <c r="E793" s="7">
        <v>229.21389999999997</v>
      </c>
      <c r="F793" s="7">
        <v>53.852633521143431</v>
      </c>
      <c r="G793" s="7">
        <v>236.15950717742408</v>
      </c>
      <c r="H793" s="7">
        <v>0.97058933912744849</v>
      </c>
      <c r="I793" s="7">
        <v>204.7938</v>
      </c>
      <c r="J793" s="7">
        <v>48.092200547366822</v>
      </c>
      <c r="K793" s="7">
        <v>211.00252602314382</v>
      </c>
      <c r="L793" s="7">
        <v>0.97057511044932798</v>
      </c>
      <c r="M793" s="7" t="s">
        <v>290</v>
      </c>
      <c r="N793" s="7" t="s">
        <v>307</v>
      </c>
      <c r="O793" s="7" t="s">
        <v>421</v>
      </c>
    </row>
    <row r="794" spans="1:15" ht="15">
      <c r="A794" s="1">
        <v>786</v>
      </c>
      <c r="B794" s="6" t="s">
        <v>259</v>
      </c>
      <c r="C794" s="7" t="s">
        <v>293</v>
      </c>
      <c r="D794" s="7">
        <v>228.44</v>
      </c>
      <c r="E794" s="7">
        <v>215.36179182812577</v>
      </c>
      <c r="F794" s="7">
        <v>46.848183712320413</v>
      </c>
      <c r="G794" s="7">
        <v>222.06247324726647</v>
      </c>
      <c r="H794" s="7">
        <v>0.96982524187380603</v>
      </c>
      <c r="I794" s="7">
        <v>193.13485652621767</v>
      </c>
      <c r="J794" s="7">
        <v>42.232965943958526</v>
      </c>
      <c r="K794" s="7">
        <v>199.1607739531697</v>
      </c>
      <c r="L794" s="7">
        <v>0.96974345245128968</v>
      </c>
      <c r="M794" s="7" t="s">
        <v>290</v>
      </c>
      <c r="N794" s="7" t="s">
        <v>307</v>
      </c>
      <c r="O794" s="7" t="s">
        <v>421</v>
      </c>
    </row>
    <row r="795" spans="1:15" ht="15">
      <c r="A795" s="1">
        <v>787</v>
      </c>
      <c r="B795" s="6" t="s">
        <v>259</v>
      </c>
      <c r="C795" s="7" t="s">
        <v>294</v>
      </c>
      <c r="D795" s="7">
        <v>246.09</v>
      </c>
      <c r="E795" s="7">
        <v>239.28674854866679</v>
      </c>
      <c r="F795" s="7">
        <v>55.548628446569126</v>
      </c>
      <c r="G795" s="7">
        <v>246.6047786262227</v>
      </c>
      <c r="H795" s="7">
        <v>0.97032486508038107</v>
      </c>
      <c r="I795" s="7">
        <v>212.02124149041035</v>
      </c>
      <c r="J795" s="7">
        <v>49.64376986523434</v>
      </c>
      <c r="K795" s="7">
        <v>218.58836997315316</v>
      </c>
      <c r="L795" s="7">
        <v>0.96995664278227889</v>
      </c>
      <c r="M795" s="7" t="s">
        <v>290</v>
      </c>
      <c r="N795" s="7" t="s">
        <v>307</v>
      </c>
      <c r="O795" s="7" t="s">
        <v>421</v>
      </c>
    </row>
    <row r="796" spans="1:15" ht="15">
      <c r="A796" s="1">
        <v>788</v>
      </c>
      <c r="B796" s="6" t="s">
        <v>259</v>
      </c>
      <c r="C796" s="7" t="s">
        <v>295</v>
      </c>
      <c r="D796" s="7">
        <v>251.41400000000002</v>
      </c>
      <c r="E796" s="7">
        <v>234.01999999999998</v>
      </c>
      <c r="F796" s="7">
        <v>47.014526557954149</v>
      </c>
      <c r="G796" s="7">
        <v>239.77526192520921</v>
      </c>
      <c r="H796" s="7">
        <v>0.97599726561030964</v>
      </c>
      <c r="I796" s="7">
        <v>202.8657</v>
      </c>
      <c r="J796" s="7">
        <v>40.691658435659591</v>
      </c>
      <c r="K796" s="7">
        <v>207.86214831060656</v>
      </c>
      <c r="L796" s="7">
        <v>0.97596268319549739</v>
      </c>
      <c r="M796" s="7" t="s">
        <v>290</v>
      </c>
      <c r="N796" s="7" t="s">
        <v>307</v>
      </c>
      <c r="O796" s="7" t="s">
        <v>421</v>
      </c>
    </row>
    <row r="797" spans="1:15" ht="15">
      <c r="A797" s="1">
        <v>789</v>
      </c>
      <c r="B797" s="6" t="s">
        <v>259</v>
      </c>
      <c r="C797" s="7" t="s">
        <v>296</v>
      </c>
      <c r="D797" s="7">
        <v>238.91</v>
      </c>
      <c r="E797" s="7">
        <v>242.23970000000006</v>
      </c>
      <c r="F797" s="7">
        <v>51.818229357652754</v>
      </c>
      <c r="G797" s="7">
        <v>249.12323974543543</v>
      </c>
      <c r="H797" s="7">
        <v>0.97236893774956823</v>
      </c>
      <c r="I797" s="7">
        <v>215.19739999999999</v>
      </c>
      <c r="J797" s="7">
        <v>46.090205631316735</v>
      </c>
      <c r="K797" s="7">
        <v>221.33430041707385</v>
      </c>
      <c r="L797" s="7">
        <v>0.97227316143268472</v>
      </c>
      <c r="M797" s="7" t="s">
        <v>290</v>
      </c>
      <c r="N797" s="7" t="s">
        <v>307</v>
      </c>
      <c r="O797" s="7" t="s">
        <v>421</v>
      </c>
    </row>
    <row r="798" spans="1:15" ht="15">
      <c r="A798" s="1">
        <v>790</v>
      </c>
      <c r="B798" s="6" t="s">
        <v>259</v>
      </c>
      <c r="C798" s="7" t="s">
        <v>297</v>
      </c>
      <c r="D798" s="7">
        <v>224.62610000000001</v>
      </c>
      <c r="E798" s="7">
        <v>243.55277796000001</v>
      </c>
      <c r="F798" s="7">
        <v>24.71484101929617</v>
      </c>
      <c r="G798" s="7">
        <v>245.33629076532318</v>
      </c>
      <c r="H798" s="7">
        <v>0.99273033435143443</v>
      </c>
      <c r="I798" s="7">
        <v>217.26445793599999</v>
      </c>
      <c r="J798" s="7">
        <v>22.447953662984329</v>
      </c>
      <c r="K798" s="7">
        <v>218.92661364594713</v>
      </c>
      <c r="L798" s="7">
        <v>0.99240770374023501</v>
      </c>
      <c r="M798" s="7" t="s">
        <v>290</v>
      </c>
      <c r="N798" s="7" t="s">
        <v>307</v>
      </c>
      <c r="O798" s="7" t="s">
        <v>421</v>
      </c>
    </row>
    <row r="799" spans="1:15" ht="15">
      <c r="A799" s="1">
        <v>791</v>
      </c>
      <c r="B799" s="6" t="s">
        <v>259</v>
      </c>
      <c r="C799" s="7" t="s">
        <v>298</v>
      </c>
      <c r="D799" s="7" t="s">
        <v>422</v>
      </c>
      <c r="E799" s="7">
        <v>246.90006038535216</v>
      </c>
      <c r="F799" s="7">
        <v>52.956687300000112</v>
      </c>
      <c r="G799" s="7">
        <v>253.21467356485141</v>
      </c>
      <c r="H799" s="7">
        <v>0.97506221463946086</v>
      </c>
      <c r="I799" s="7">
        <v>220.61174036135213</v>
      </c>
      <c r="J799" s="7">
        <v>47.620708156698626</v>
      </c>
      <c r="K799" s="7">
        <v>226.32159049392601</v>
      </c>
      <c r="L799" s="7">
        <v>0.97477107632500881</v>
      </c>
      <c r="M799" s="7" t="s">
        <v>290</v>
      </c>
      <c r="N799" s="7" t="s">
        <v>307</v>
      </c>
      <c r="O799" s="7" t="s">
        <v>421</v>
      </c>
    </row>
    <row r="800" spans="1:15" ht="15">
      <c r="A800" s="1">
        <v>792</v>
      </c>
      <c r="B800" s="6" t="s">
        <v>259</v>
      </c>
      <c r="C800" s="7" t="s">
        <v>299</v>
      </c>
      <c r="D800" s="7" t="s">
        <v>422</v>
      </c>
      <c r="E800" s="7">
        <v>251.67208860646491</v>
      </c>
      <c r="F800" s="7">
        <v>53.605198905996005</v>
      </c>
      <c r="G800" s="7">
        <v>258.0325474935002</v>
      </c>
      <c r="H800" s="7">
        <v>0.97535016822947307</v>
      </c>
      <c r="I800" s="7">
        <v>225.38376858246488</v>
      </c>
      <c r="J800" s="7">
        <v>48.269219762694547</v>
      </c>
      <c r="K800" s="7">
        <v>231.13946442257486</v>
      </c>
      <c r="L800" s="7">
        <v>0.9750986018138933</v>
      </c>
      <c r="M800" s="7" t="s">
        <v>290</v>
      </c>
      <c r="N800" s="7" t="s">
        <v>307</v>
      </c>
      <c r="O800" s="7" t="s">
        <v>421</v>
      </c>
    </row>
    <row r="801" spans="1:15" ht="15">
      <c r="A801" s="1">
        <v>793</v>
      </c>
      <c r="B801" s="6" t="s">
        <v>259</v>
      </c>
      <c r="C801" s="7" t="s">
        <v>300</v>
      </c>
      <c r="D801" s="7" t="s">
        <v>422</v>
      </c>
      <c r="E801" s="7">
        <v>255.09915107474933</v>
      </c>
      <c r="F801" s="7">
        <v>54.074599374716485</v>
      </c>
      <c r="G801" s="7">
        <v>261.49359335076855</v>
      </c>
      <c r="H801" s="7">
        <v>0.97554646676394208</v>
      </c>
      <c r="I801" s="7">
        <v>228.92934282398318</v>
      </c>
      <c r="J801" s="7">
        <v>48.753589265626715</v>
      </c>
      <c r="K801" s="7">
        <v>234.7199636698339</v>
      </c>
      <c r="L801" s="7">
        <v>0.97532966197116477</v>
      </c>
      <c r="M801" s="7" t="s">
        <v>290</v>
      </c>
      <c r="N801" s="7" t="s">
        <v>307</v>
      </c>
      <c r="O801" s="7" t="s">
        <v>421</v>
      </c>
    </row>
    <row r="802" spans="1:15" ht="15">
      <c r="A802" s="1">
        <v>794</v>
      </c>
      <c r="B802" s="6" t="s">
        <v>259</v>
      </c>
      <c r="C802" s="7" t="s">
        <v>301</v>
      </c>
      <c r="D802" s="7" t="s">
        <v>422</v>
      </c>
      <c r="E802" s="7">
        <v>256.09818146110086</v>
      </c>
      <c r="F802" s="7">
        <v>54.193485364922083</v>
      </c>
      <c r="G802" s="7">
        <v>262.50010723209999</v>
      </c>
      <c r="H802" s="7">
        <v>0.97561172131126561</v>
      </c>
      <c r="I802" s="7">
        <v>229.93671296383013</v>
      </c>
      <c r="J802" s="7">
        <v>48.873528636876131</v>
      </c>
      <c r="K802" s="7">
        <v>235.73488356686761</v>
      </c>
      <c r="L802" s="7">
        <v>0.97540384980234462</v>
      </c>
      <c r="M802" s="7" t="s">
        <v>290</v>
      </c>
      <c r="N802" s="7" t="s">
        <v>307</v>
      </c>
      <c r="O802" s="7" t="s">
        <v>421</v>
      </c>
    </row>
    <row r="803" spans="1:15" ht="15">
      <c r="A803" s="1">
        <v>795</v>
      </c>
      <c r="B803" s="6" t="s">
        <v>259</v>
      </c>
      <c r="C803" s="7" t="s">
        <v>302</v>
      </c>
      <c r="D803" s="7" t="s">
        <v>422</v>
      </c>
      <c r="E803" s="7">
        <v>258.77632481156019</v>
      </c>
      <c r="F803" s="7">
        <v>54.535366199647328</v>
      </c>
      <c r="G803" s="7">
        <v>265.20140709368331</v>
      </c>
      <c r="H803" s="7">
        <v>0.97577281978804342</v>
      </c>
      <c r="I803" s="7">
        <v>232.63574791001679</v>
      </c>
      <c r="J803" s="7">
        <v>49.220056100077358</v>
      </c>
      <c r="K803" s="7">
        <v>238.45758552947464</v>
      </c>
      <c r="L803" s="7">
        <v>0.97558543752537397</v>
      </c>
      <c r="M803" s="7" t="s">
        <v>290</v>
      </c>
      <c r="N803" s="7" t="s">
        <v>307</v>
      </c>
      <c r="O803" s="7" t="s">
        <v>421</v>
      </c>
    </row>
    <row r="804" spans="1:15" ht="15">
      <c r="A804" s="1">
        <v>796</v>
      </c>
      <c r="B804" s="6" t="s">
        <v>259</v>
      </c>
      <c r="C804" s="7" t="s">
        <v>423</v>
      </c>
      <c r="D804" s="7" t="s">
        <v>422</v>
      </c>
      <c r="E804" s="7">
        <v>262.31819938150079</v>
      </c>
      <c r="F804" s="7">
        <v>54.982598254389487</v>
      </c>
      <c r="G804" s="7">
        <v>268.77312355712814</v>
      </c>
      <c r="H804" s="7">
        <v>0.9759837438721608</v>
      </c>
      <c r="I804" s="7">
        <v>236.18846980158986</v>
      </c>
      <c r="J804" s="7">
        <v>49.669700774431846</v>
      </c>
      <c r="K804" s="7">
        <v>242.04041437880153</v>
      </c>
      <c r="L804" s="7">
        <v>0.97582244852690936</v>
      </c>
      <c r="M804" s="7" t="s">
        <v>290</v>
      </c>
      <c r="N804" s="7" t="s">
        <v>307</v>
      </c>
      <c r="O804" s="7" t="s">
        <v>421</v>
      </c>
    </row>
    <row r="805" spans="1:15" ht="15">
      <c r="A805" s="1">
        <v>797</v>
      </c>
      <c r="B805" s="6" t="s">
        <v>259</v>
      </c>
      <c r="C805" s="7" t="s">
        <v>424</v>
      </c>
      <c r="D805" s="7" t="s">
        <v>422</v>
      </c>
      <c r="E805" s="7">
        <v>266.8860659892639</v>
      </c>
      <c r="F805" s="7">
        <v>55.55864793242749</v>
      </c>
      <c r="G805" s="7">
        <v>273.37907232955644</v>
      </c>
      <c r="H805" s="7">
        <v>0.97624907318265652</v>
      </c>
      <c r="I805" s="7">
        <v>240.89946702862142</v>
      </c>
      <c r="J805" s="7">
        <v>50.267366865436571</v>
      </c>
      <c r="K805" s="7">
        <v>246.79111688514274</v>
      </c>
      <c r="L805" s="7">
        <v>0.9761269776202548</v>
      </c>
      <c r="M805" s="7" t="s">
        <v>290</v>
      </c>
      <c r="N805" s="7" t="s">
        <v>307</v>
      </c>
      <c r="O805" s="7" t="s">
        <v>421</v>
      </c>
    </row>
    <row r="806" spans="1:15" ht="15">
      <c r="A806" s="1">
        <v>798</v>
      </c>
      <c r="B806" s="6" t="s">
        <v>259</v>
      </c>
      <c r="C806" s="7" t="s">
        <v>425</v>
      </c>
      <c r="D806" s="7" t="s">
        <v>422</v>
      </c>
      <c r="E806" s="7">
        <v>271.25914754939464</v>
      </c>
      <c r="F806" s="7">
        <v>56.120144462482116</v>
      </c>
      <c r="G806" s="7">
        <v>277.78983683243598</v>
      </c>
      <c r="H806" s="7">
        <v>0.97649053918779372</v>
      </c>
      <c r="I806" s="7">
        <v>245.40080670165804</v>
      </c>
      <c r="J806" s="7">
        <v>50.848233676630628</v>
      </c>
      <c r="K806" s="7">
        <v>251.33159395995571</v>
      </c>
      <c r="L806" s="7">
        <v>0.97640253990812387</v>
      </c>
      <c r="M806" s="7" t="s">
        <v>290</v>
      </c>
      <c r="N806" s="7" t="s">
        <v>307</v>
      </c>
      <c r="O806" s="7" t="s">
        <v>421</v>
      </c>
    </row>
    <row r="807" spans="1:15" ht="15">
      <c r="A807" s="1">
        <v>799</v>
      </c>
      <c r="B807" s="6" t="s">
        <v>259</v>
      </c>
      <c r="C807" s="7" t="s">
        <v>426</v>
      </c>
      <c r="D807" s="7" t="s">
        <v>422</v>
      </c>
      <c r="E807" s="7">
        <v>276.18873405634628</v>
      </c>
      <c r="F807" s="7">
        <v>56.761288847198458</v>
      </c>
      <c r="G807" s="7">
        <v>282.76308208691768</v>
      </c>
      <c r="H807" s="7">
        <v>0.97674962381209818</v>
      </c>
      <c r="I807" s="7">
        <v>250.37336385424976</v>
      </c>
      <c r="J807" s="7">
        <v>51.494486494679435</v>
      </c>
      <c r="K807" s="7">
        <v>256.34811818589014</v>
      </c>
      <c r="L807" s="7">
        <v>0.97669280986370333</v>
      </c>
      <c r="M807" s="7" t="s">
        <v>290</v>
      </c>
      <c r="N807" s="7" t="s">
        <v>307</v>
      </c>
      <c r="O807" s="7" t="s">
        <v>421</v>
      </c>
    </row>
    <row r="808" spans="1:15" ht="15">
      <c r="A808" s="1">
        <v>800</v>
      </c>
      <c r="B808" s="6" t="s">
        <v>259</v>
      </c>
      <c r="C808" s="7" t="s">
        <v>427</v>
      </c>
      <c r="D808" s="7" t="s">
        <v>422</v>
      </c>
      <c r="E808" s="7">
        <v>280.66844650118179</v>
      </c>
      <c r="F808" s="7">
        <v>57.339380054606622</v>
      </c>
      <c r="G808" s="7">
        <v>287.28191664685983</v>
      </c>
      <c r="H808" s="7">
        <v>0.97697916310615673</v>
      </c>
      <c r="I808" s="7">
        <v>254.89604694472547</v>
      </c>
      <c r="J808" s="7">
        <v>52.077686135420123</v>
      </c>
      <c r="K808" s="7">
        <v>260.91023171728511</v>
      </c>
      <c r="L808" s="7">
        <v>0.9769492183845192</v>
      </c>
      <c r="M808" s="7" t="s">
        <v>290</v>
      </c>
      <c r="N808" s="7" t="s">
        <v>307</v>
      </c>
      <c r="O808" s="7" t="s">
        <v>421</v>
      </c>
    </row>
    <row r="809" spans="1:15" ht="15">
      <c r="A809" s="1">
        <v>801</v>
      </c>
      <c r="B809" s="6" t="s">
        <v>222</v>
      </c>
      <c r="C809" s="7" t="s">
        <v>292</v>
      </c>
      <c r="D809" s="7">
        <v>231.80204709374362</v>
      </c>
      <c r="E809" s="7">
        <v>224.50399999999999</v>
      </c>
      <c r="F809" s="7">
        <v>17.260273306969662</v>
      </c>
      <c r="G809" s="7">
        <v>225.16652293498535</v>
      </c>
      <c r="H809" s="7">
        <v>0.99705763127506897</v>
      </c>
      <c r="I809" s="7">
        <v>196.852</v>
      </c>
      <c r="J809" s="7">
        <v>15.134337566473629</v>
      </c>
      <c r="K809" s="7">
        <v>197.43292045040508</v>
      </c>
      <c r="L809" s="7">
        <v>0.99705763127506897</v>
      </c>
      <c r="M809" s="7" t="s">
        <v>290</v>
      </c>
      <c r="N809" s="7" t="s">
        <v>307</v>
      </c>
      <c r="O809" s="7" t="s">
        <v>421</v>
      </c>
    </row>
    <row r="810" spans="1:15" ht="15">
      <c r="A810" s="1">
        <v>802</v>
      </c>
      <c r="B810" s="6" t="s">
        <v>222</v>
      </c>
      <c r="C810" s="7" t="s">
        <v>293</v>
      </c>
      <c r="D810" s="7">
        <v>205.2</v>
      </c>
      <c r="E810" s="7">
        <v>185.72</v>
      </c>
      <c r="F810" s="7" t="s">
        <v>422</v>
      </c>
      <c r="G810" s="7">
        <v>185.72</v>
      </c>
      <c r="H810" s="7">
        <v>1</v>
      </c>
      <c r="I810" s="7">
        <v>166.94</v>
      </c>
      <c r="J810" s="7" t="s">
        <v>422</v>
      </c>
      <c r="K810" s="7">
        <v>166.94</v>
      </c>
      <c r="L810" s="7">
        <v>1</v>
      </c>
      <c r="M810" s="7" t="s">
        <v>290</v>
      </c>
      <c r="N810" s="7" t="s">
        <v>307</v>
      </c>
      <c r="O810" s="7" t="s">
        <v>421</v>
      </c>
    </row>
    <row r="811" spans="1:15" ht="15">
      <c r="A811" s="1">
        <v>803</v>
      </c>
      <c r="B811" s="6" t="s">
        <v>222</v>
      </c>
      <c r="C811" s="7" t="s">
        <v>294</v>
      </c>
      <c r="D811" s="7">
        <v>235.18852108468218</v>
      </c>
      <c r="E811" s="7">
        <v>207.05829511385204</v>
      </c>
      <c r="F811" s="7">
        <v>51.305396601244261</v>
      </c>
      <c r="G811" s="7">
        <v>213.31990365614271</v>
      </c>
      <c r="H811" s="7">
        <v>0.97064686213067131</v>
      </c>
      <c r="I811" s="7">
        <v>188.3023141871702</v>
      </c>
      <c r="J811" s="7">
        <v>46.657995058796146</v>
      </c>
      <c r="K811" s="7">
        <v>193.99672685679624</v>
      </c>
      <c r="L811" s="7">
        <v>0.97064686213067131</v>
      </c>
      <c r="M811" s="7" t="s">
        <v>290</v>
      </c>
      <c r="N811" s="7" t="s">
        <v>307</v>
      </c>
      <c r="O811" s="7" t="s">
        <v>421</v>
      </c>
    </row>
    <row r="812" spans="1:15" ht="15">
      <c r="A812" s="1">
        <v>804</v>
      </c>
      <c r="B812" s="6" t="s">
        <v>222</v>
      </c>
      <c r="C812" s="7" t="s">
        <v>295</v>
      </c>
      <c r="D812" s="7">
        <v>259.75185783743689</v>
      </c>
      <c r="E812" s="7">
        <v>230.399</v>
      </c>
      <c r="F812" s="7">
        <v>19.830899843505488</v>
      </c>
      <c r="G812" s="7">
        <v>231.25086765156829</v>
      </c>
      <c r="H812" s="7">
        <v>0.99631626181462885</v>
      </c>
      <c r="I812" s="7">
        <v>200.18299999999999</v>
      </c>
      <c r="J812" s="7">
        <v>17.230148669796595</v>
      </c>
      <c r="K812" s="7">
        <v>200.92314827362051</v>
      </c>
      <c r="L812" s="7">
        <v>0.99631626181462885</v>
      </c>
      <c r="M812" s="7" t="s">
        <v>290</v>
      </c>
      <c r="N812" s="7" t="s">
        <v>307</v>
      </c>
      <c r="O812" s="7" t="s">
        <v>421</v>
      </c>
    </row>
    <row r="813" spans="1:15" ht="15">
      <c r="A813" s="1">
        <v>805</v>
      </c>
      <c r="B813" s="6" t="s">
        <v>222</v>
      </c>
      <c r="C813" s="7" t="s">
        <v>296</v>
      </c>
      <c r="D813" s="7">
        <v>224.37004061371474</v>
      </c>
      <c r="E813" s="7">
        <v>220.02170749000001</v>
      </c>
      <c r="F813" s="7">
        <v>0.13238369884518567</v>
      </c>
      <c r="G813" s="7">
        <v>220.0217473166206</v>
      </c>
      <c r="H813" s="7">
        <v>0.99999981898779966</v>
      </c>
      <c r="I813" s="7">
        <v>197.04982380000001</v>
      </c>
      <c r="J813" s="7">
        <v>0.11856186751511501</v>
      </c>
      <c r="K813" s="7">
        <v>197.04985946842865</v>
      </c>
      <c r="L813" s="7">
        <v>0.99999981898779966</v>
      </c>
      <c r="M813" s="7" t="s">
        <v>290</v>
      </c>
      <c r="N813" s="7" t="s">
        <v>307</v>
      </c>
      <c r="O813" s="7" t="s">
        <v>421</v>
      </c>
    </row>
    <row r="814" spans="1:15" ht="15">
      <c r="A814" s="1">
        <v>806</v>
      </c>
      <c r="B814" s="6" t="s">
        <v>222</v>
      </c>
      <c r="C814" s="7" t="s">
        <v>297</v>
      </c>
      <c r="D814" s="7">
        <v>220.70084730240617</v>
      </c>
      <c r="E814" s="7">
        <v>223.89211222</v>
      </c>
      <c r="F814" s="7">
        <v>13.170124248235956</v>
      </c>
      <c r="G814" s="7">
        <v>224.27913431045485</v>
      </c>
      <c r="H814" s="7">
        <v>0.99827437317499579</v>
      </c>
      <c r="I814" s="7">
        <v>201.48706296</v>
      </c>
      <c r="J814" s="7">
        <v>11.852180174117894</v>
      </c>
      <c r="K814" s="7">
        <v>201.83535546362228</v>
      </c>
      <c r="L814" s="7">
        <v>0.99827437317499579</v>
      </c>
      <c r="M814" s="7" t="s">
        <v>290</v>
      </c>
      <c r="N814" s="7" t="s">
        <v>307</v>
      </c>
      <c r="O814" s="7" t="s">
        <v>421</v>
      </c>
    </row>
    <row r="815" spans="1:15" ht="15">
      <c r="A815" s="1">
        <v>807</v>
      </c>
      <c r="B815" s="6" t="s">
        <v>222</v>
      </c>
      <c r="C815" s="7" t="s">
        <v>298</v>
      </c>
      <c r="D815" s="7" t="s">
        <v>422</v>
      </c>
      <c r="E815" s="7">
        <v>227.11565938430925</v>
      </c>
      <c r="F815" s="7">
        <v>25.582362697996349</v>
      </c>
      <c r="G815" s="7">
        <v>228.55191974424852</v>
      </c>
      <c r="H815" s="7">
        <v>0.99371582456386076</v>
      </c>
      <c r="I815" s="7">
        <v>203.82862107444649</v>
      </c>
      <c r="J815" s="7">
        <v>22.959305081361542</v>
      </c>
      <c r="K815" s="7">
        <v>205.11761615943504</v>
      </c>
      <c r="L815" s="7">
        <v>0.99371582456386076</v>
      </c>
      <c r="M815" s="7" t="s">
        <v>290</v>
      </c>
      <c r="N815" s="7" t="s">
        <v>307</v>
      </c>
      <c r="O815" s="7" t="s">
        <v>421</v>
      </c>
    </row>
    <row r="816" spans="1:15" ht="15">
      <c r="A816" s="1">
        <v>808</v>
      </c>
      <c r="B816" s="6" t="s">
        <v>222</v>
      </c>
      <c r="C816" s="7" t="s">
        <v>299</v>
      </c>
      <c r="D816" s="7" t="s">
        <v>422</v>
      </c>
      <c r="E816" s="7">
        <v>231.50529920192207</v>
      </c>
      <c r="F816" s="7">
        <v>26.076812786696507</v>
      </c>
      <c r="G816" s="7">
        <v>232.96931927548718</v>
      </c>
      <c r="H816" s="7">
        <v>0.99371582456386065</v>
      </c>
      <c r="I816" s="7">
        <v>208.23761549353114</v>
      </c>
      <c r="J816" s="7">
        <v>23.455935277043576</v>
      </c>
      <c r="K816" s="7">
        <v>209.55449268902009</v>
      </c>
      <c r="L816" s="7">
        <v>0.99371582456386076</v>
      </c>
      <c r="M816" s="7" t="s">
        <v>290</v>
      </c>
      <c r="N816" s="7" t="s">
        <v>307</v>
      </c>
      <c r="O816" s="7" t="s">
        <v>421</v>
      </c>
    </row>
    <row r="817" spans="1:15" ht="15">
      <c r="A817" s="1">
        <v>809</v>
      </c>
      <c r="B817" s="6" t="s">
        <v>222</v>
      </c>
      <c r="C817" s="7" t="s">
        <v>300</v>
      </c>
      <c r="D817" s="7" t="s">
        <v>422</v>
      </c>
      <c r="E817" s="7">
        <v>234.65774700214064</v>
      </c>
      <c r="F817" s="7">
        <v>26.431905267903211</v>
      </c>
      <c r="G817" s="7">
        <v>236.14170289089569</v>
      </c>
      <c r="H817" s="7">
        <v>0.99371582456386076</v>
      </c>
      <c r="I817" s="7">
        <v>211.51345887059719</v>
      </c>
      <c r="J817" s="7">
        <v>23.824927065813799</v>
      </c>
      <c r="K817" s="7">
        <v>212.85105222454305</v>
      </c>
      <c r="L817" s="7">
        <v>0.99371582456386076</v>
      </c>
      <c r="M817" s="7" t="s">
        <v>290</v>
      </c>
      <c r="N817" s="7" t="s">
        <v>307</v>
      </c>
      <c r="O817" s="7" t="s">
        <v>421</v>
      </c>
    </row>
    <row r="818" spans="1:15" ht="15">
      <c r="A818" s="1">
        <v>810</v>
      </c>
      <c r="B818" s="6" t="s">
        <v>222</v>
      </c>
      <c r="C818" s="7" t="s">
        <v>301</v>
      </c>
      <c r="D818" s="7" t="s">
        <v>422</v>
      </c>
      <c r="E818" s="7">
        <v>235.57672387313477</v>
      </c>
      <c r="F818" s="7">
        <v>26.535419044490023</v>
      </c>
      <c r="G818" s="7">
        <v>237.06649129445913</v>
      </c>
      <c r="H818" s="7">
        <v>0.99371582456386076</v>
      </c>
      <c r="I818" s="7">
        <v>212.44419295655408</v>
      </c>
      <c r="J818" s="7">
        <v>23.929765177931813</v>
      </c>
      <c r="K818" s="7">
        <v>213.78767219470944</v>
      </c>
      <c r="L818" s="7">
        <v>0.99371582456386087</v>
      </c>
      <c r="M818" s="7" t="s">
        <v>290</v>
      </c>
      <c r="N818" s="7" t="s">
        <v>307</v>
      </c>
      <c r="O818" s="7" t="s">
        <v>421</v>
      </c>
    </row>
    <row r="819" spans="1:15" ht="15">
      <c r="A819" s="1">
        <v>811</v>
      </c>
      <c r="B819" s="6" t="s">
        <v>222</v>
      </c>
      <c r="C819" s="7" t="s">
        <v>302</v>
      </c>
      <c r="D819" s="7" t="s">
        <v>422</v>
      </c>
      <c r="E819" s="7">
        <v>238.04026435188533</v>
      </c>
      <c r="F819" s="7">
        <v>26.812912838706854</v>
      </c>
      <c r="G819" s="7">
        <v>239.54561099634353</v>
      </c>
      <c r="H819" s="7">
        <v>0.99371582456386076</v>
      </c>
      <c r="I819" s="7">
        <v>214.93789782652999</v>
      </c>
      <c r="J819" s="7">
        <v>24.210656696457782</v>
      </c>
      <c r="K819" s="7">
        <v>216.29714704489652</v>
      </c>
      <c r="L819" s="7">
        <v>0.99371582456386076</v>
      </c>
      <c r="M819" s="7" t="s">
        <v>290</v>
      </c>
      <c r="N819" s="7" t="s">
        <v>307</v>
      </c>
      <c r="O819" s="7" t="s">
        <v>421</v>
      </c>
    </row>
    <row r="820" spans="1:15" ht="15">
      <c r="A820" s="1">
        <v>812</v>
      </c>
      <c r="B820" s="6" t="s">
        <v>222</v>
      </c>
      <c r="C820" s="7" t="s">
        <v>423</v>
      </c>
      <c r="D820" s="7" t="s">
        <v>422</v>
      </c>
      <c r="E820" s="7">
        <v>241.29832422093952</v>
      </c>
      <c r="F820" s="7">
        <v>27.179901488841484</v>
      </c>
      <c r="G820" s="7">
        <v>242.82427456244315</v>
      </c>
      <c r="H820" s="7">
        <v>0.99371582456386076</v>
      </c>
      <c r="I820" s="7">
        <v>218.22034509354407</v>
      </c>
      <c r="J820" s="7">
        <v>24.580392348986074</v>
      </c>
      <c r="K820" s="7">
        <v>219.60035223281304</v>
      </c>
      <c r="L820" s="7">
        <v>0.99371582456386076</v>
      </c>
      <c r="M820" s="7" t="s">
        <v>290</v>
      </c>
      <c r="N820" s="7" t="s">
        <v>307</v>
      </c>
      <c r="O820" s="7" t="s">
        <v>421</v>
      </c>
    </row>
    <row r="821" spans="1:15" ht="15">
      <c r="A821" s="1">
        <v>813</v>
      </c>
      <c r="B821" s="6" t="s">
        <v>222</v>
      </c>
      <c r="C821" s="7" t="s">
        <v>424</v>
      </c>
      <c r="D821" s="7" t="s">
        <v>422</v>
      </c>
      <c r="E821" s="7">
        <v>245.50016214265773</v>
      </c>
      <c r="F821" s="7">
        <v>27.653197526653116</v>
      </c>
      <c r="G821" s="7">
        <v>247.05268455436652</v>
      </c>
      <c r="H821" s="7">
        <v>0.99371582456386076</v>
      </c>
      <c r="I821" s="7">
        <v>222.5729514738689</v>
      </c>
      <c r="J821" s="7">
        <v>25.070670982369997</v>
      </c>
      <c r="K821" s="7">
        <v>223.98048413041582</v>
      </c>
      <c r="L821" s="7">
        <v>0.99371582456386087</v>
      </c>
      <c r="M821" s="7" t="s">
        <v>290</v>
      </c>
      <c r="N821" s="7" t="s">
        <v>307</v>
      </c>
      <c r="O821" s="7" t="s">
        <v>421</v>
      </c>
    </row>
    <row r="822" spans="1:15" ht="15">
      <c r="A822" s="1">
        <v>814</v>
      </c>
      <c r="B822" s="6" t="s">
        <v>222</v>
      </c>
      <c r="C822" s="7" t="s">
        <v>425</v>
      </c>
      <c r="D822" s="7" t="s">
        <v>422</v>
      </c>
      <c r="E822" s="7">
        <v>249.5228233786263</v>
      </c>
      <c r="F822" s="7">
        <v>28.106311059329492</v>
      </c>
      <c r="G822" s="7">
        <v>251.10078476222435</v>
      </c>
      <c r="H822" s="7">
        <v>0.99371582456386076</v>
      </c>
      <c r="I822" s="7">
        <v>226.731850075729</v>
      </c>
      <c r="J822" s="7">
        <v>25.539130324827692</v>
      </c>
      <c r="K822" s="7">
        <v>228.16568325782777</v>
      </c>
      <c r="L822" s="7">
        <v>0.99371582456386076</v>
      </c>
      <c r="M822" s="7" t="s">
        <v>290</v>
      </c>
      <c r="N822" s="7" t="s">
        <v>307</v>
      </c>
      <c r="O822" s="7" t="s">
        <v>421</v>
      </c>
    </row>
    <row r="823" spans="1:15" ht="15">
      <c r="A823" s="1">
        <v>815</v>
      </c>
      <c r="B823" s="6" t="s">
        <v>222</v>
      </c>
      <c r="C823" s="7" t="s">
        <v>426</v>
      </c>
      <c r="D823" s="7" t="s">
        <v>422</v>
      </c>
      <c r="E823" s="7">
        <v>254.05739614572448</v>
      </c>
      <c r="F823" s="7">
        <v>28.617086430445728</v>
      </c>
      <c r="G823" s="7">
        <v>255.66403378675145</v>
      </c>
      <c r="H823" s="7">
        <v>0.99371582456386076</v>
      </c>
      <c r="I823" s="7">
        <v>231.32611811407773</v>
      </c>
      <c r="J823" s="7">
        <v>26.056629785708125</v>
      </c>
      <c r="K823" s="7">
        <v>232.78900506148844</v>
      </c>
      <c r="L823" s="7">
        <v>0.99371582456386076</v>
      </c>
      <c r="M823" s="7" t="s">
        <v>290</v>
      </c>
      <c r="N823" s="7" t="s">
        <v>307</v>
      </c>
      <c r="O823" s="7" t="s">
        <v>421</v>
      </c>
    </row>
    <row r="824" spans="1:15" ht="15">
      <c r="A824" s="1">
        <v>816</v>
      </c>
      <c r="B824" s="6" t="s">
        <v>222</v>
      </c>
      <c r="C824" s="7" t="s">
        <v>427</v>
      </c>
      <c r="D824" s="7" t="s">
        <v>422</v>
      </c>
      <c r="E824" s="7">
        <v>258.17814380440456</v>
      </c>
      <c r="F824" s="7">
        <v>29.081248441454239</v>
      </c>
      <c r="G824" s="7">
        <v>259.81084070762211</v>
      </c>
      <c r="H824" s="7">
        <v>0.99371582456386065</v>
      </c>
      <c r="I824" s="7">
        <v>235.50473642504534</v>
      </c>
      <c r="J824" s="7">
        <v>26.527310360959746</v>
      </c>
      <c r="K824" s="7">
        <v>236.99404860379249</v>
      </c>
      <c r="L824" s="7">
        <v>0.99371582456386065</v>
      </c>
      <c r="M824" s="7" t="s">
        <v>290</v>
      </c>
      <c r="N824" s="7" t="s">
        <v>307</v>
      </c>
      <c r="O824" s="7" t="s">
        <v>421</v>
      </c>
    </row>
    <row r="825" spans="1:15" ht="15">
      <c r="A825" s="1">
        <v>817</v>
      </c>
      <c r="B825" s="6" t="s">
        <v>211</v>
      </c>
      <c r="C825" s="7" t="s">
        <v>292</v>
      </c>
      <c r="D825" s="7">
        <v>145.09883720930233</v>
      </c>
      <c r="E825" s="7">
        <v>124.785</v>
      </c>
      <c r="F825" s="7">
        <v>74.043070806738029</v>
      </c>
      <c r="G825" s="7">
        <v>145.09883720930233</v>
      </c>
      <c r="H825" s="7">
        <v>0.86</v>
      </c>
      <c r="I825" s="7">
        <v>124.785</v>
      </c>
      <c r="J825" s="7">
        <v>74.043070806738029</v>
      </c>
      <c r="K825" s="7">
        <v>145.09883720930233</v>
      </c>
      <c r="L825" s="7">
        <v>0.86</v>
      </c>
      <c r="M825" s="7" t="s">
        <v>304</v>
      </c>
      <c r="N825" s="7" t="s">
        <v>308</v>
      </c>
      <c r="O825" s="7" t="s">
        <v>421</v>
      </c>
    </row>
    <row r="826" spans="1:15" ht="15">
      <c r="A826" s="1">
        <v>818</v>
      </c>
      <c r="B826" s="6" t="s">
        <v>211</v>
      </c>
      <c r="C826" s="7" t="s">
        <v>293</v>
      </c>
      <c r="D826" s="7">
        <v>147.5860465116279</v>
      </c>
      <c r="E826" s="7">
        <v>126.92400000000001</v>
      </c>
      <c r="F826" s="7">
        <v>75.312278872255561</v>
      </c>
      <c r="G826" s="7">
        <v>147.5860465116279</v>
      </c>
      <c r="H826" s="7">
        <v>0.8600000000000001</v>
      </c>
      <c r="I826" s="7">
        <v>126.92400000000001</v>
      </c>
      <c r="J826" s="7">
        <v>75.312278872255561</v>
      </c>
      <c r="K826" s="7">
        <v>147.5860465116279</v>
      </c>
      <c r="L826" s="7">
        <v>0.8600000000000001</v>
      </c>
      <c r="M826" s="7" t="s">
        <v>304</v>
      </c>
      <c r="N826" s="7" t="s">
        <v>308</v>
      </c>
      <c r="O826" s="7" t="s">
        <v>421</v>
      </c>
    </row>
    <row r="827" spans="1:15" ht="15">
      <c r="A827" s="1">
        <v>819</v>
      </c>
      <c r="B827" s="6" t="s">
        <v>211</v>
      </c>
      <c r="C827" s="7" t="s">
        <v>294</v>
      </c>
      <c r="D827" s="7">
        <v>134.4</v>
      </c>
      <c r="E827" s="7">
        <v>127.32399999999998</v>
      </c>
      <c r="F827" s="7">
        <v>43.047578694525392</v>
      </c>
      <c r="G827" s="7">
        <v>134.40422243166825</v>
      </c>
      <c r="H827" s="7">
        <v>0.94732142857142843</v>
      </c>
      <c r="I827" s="7">
        <v>127.32399999999998</v>
      </c>
      <c r="J827" s="7">
        <v>43.047578694525392</v>
      </c>
      <c r="K827" s="7">
        <v>134.40422243166825</v>
      </c>
      <c r="L827" s="7">
        <v>0.94732142857142843</v>
      </c>
      <c r="M827" s="7" t="s">
        <v>304</v>
      </c>
      <c r="N827" s="7" t="s">
        <v>308</v>
      </c>
      <c r="O827" s="7" t="s">
        <v>421</v>
      </c>
    </row>
    <row r="828" spans="1:15" ht="15">
      <c r="A828" s="1">
        <v>820</v>
      </c>
      <c r="B828" s="6" t="s">
        <v>211</v>
      </c>
      <c r="C828" s="7" t="s">
        <v>295</v>
      </c>
      <c r="D828" s="7">
        <v>142.01599999999999</v>
      </c>
      <c r="E828" s="7">
        <v>135.87299999999999</v>
      </c>
      <c r="F828" s="7">
        <v>41.316729384112669</v>
      </c>
      <c r="G828" s="7">
        <v>142.01599999999999</v>
      </c>
      <c r="H828" s="7">
        <v>0.95674431050022535</v>
      </c>
      <c r="I828" s="7">
        <v>135.87299999999999</v>
      </c>
      <c r="J828" s="7">
        <v>41.316729384112669</v>
      </c>
      <c r="K828" s="7">
        <v>142.01599999999999</v>
      </c>
      <c r="L828" s="7">
        <v>0.95674431050022535</v>
      </c>
      <c r="M828" s="7" t="s">
        <v>304</v>
      </c>
      <c r="N828" s="7" t="s">
        <v>308</v>
      </c>
      <c r="O828" s="7" t="s">
        <v>421</v>
      </c>
    </row>
    <row r="829" spans="1:15" ht="15">
      <c r="A829" s="1">
        <v>821</v>
      </c>
      <c r="B829" s="6" t="s">
        <v>211</v>
      </c>
      <c r="C829" s="7" t="s">
        <v>296</v>
      </c>
      <c r="D829" s="7">
        <v>134.62899999999999</v>
      </c>
      <c r="E829" s="7">
        <v>128.68</v>
      </c>
      <c r="F829" s="7">
        <v>39.578090416289633</v>
      </c>
      <c r="G829" s="7">
        <v>134.62899999999999</v>
      </c>
      <c r="H829" s="7">
        <v>0.95581189788232856</v>
      </c>
      <c r="I829" s="7">
        <v>128.68</v>
      </c>
      <c r="J829" s="7">
        <v>39.578090416289633</v>
      </c>
      <c r="K829" s="7">
        <v>134.62899999999999</v>
      </c>
      <c r="L829" s="7">
        <v>0.95581189788232856</v>
      </c>
      <c r="M829" s="7" t="s">
        <v>304</v>
      </c>
      <c r="N829" s="7" t="s">
        <v>308</v>
      </c>
      <c r="O829" s="7" t="s">
        <v>421</v>
      </c>
    </row>
    <row r="830" spans="1:15" ht="15">
      <c r="A830" s="1">
        <v>822</v>
      </c>
      <c r="B830" s="6" t="s">
        <v>211</v>
      </c>
      <c r="C830" s="7" t="s">
        <v>297</v>
      </c>
      <c r="D830" s="7">
        <v>142.678</v>
      </c>
      <c r="E830" s="7">
        <v>141.965</v>
      </c>
      <c r="F830" s="7">
        <v>14.246068194417703</v>
      </c>
      <c r="G830" s="7">
        <v>142.678</v>
      </c>
      <c r="H830" s="7">
        <v>0.99500273342771839</v>
      </c>
      <c r="I830" s="7">
        <v>141.965</v>
      </c>
      <c r="J830" s="7">
        <v>14.246068194417703</v>
      </c>
      <c r="K830" s="7">
        <v>142.678</v>
      </c>
      <c r="L830" s="7">
        <v>0.99500273342771839</v>
      </c>
      <c r="M830" s="7" t="s">
        <v>304</v>
      </c>
      <c r="N830" s="7" t="s">
        <v>308</v>
      </c>
      <c r="O830" s="7" t="s">
        <v>421</v>
      </c>
    </row>
    <row r="831" spans="1:15" ht="15">
      <c r="A831" s="1">
        <v>823</v>
      </c>
      <c r="B831" s="6" t="s">
        <v>211</v>
      </c>
      <c r="C831" s="7" t="s">
        <v>298</v>
      </c>
      <c r="D831" s="7" t="s">
        <v>422</v>
      </c>
      <c r="E831" s="7">
        <v>141.965</v>
      </c>
      <c r="F831" s="7">
        <v>14.246068194417703</v>
      </c>
      <c r="G831" s="7">
        <v>142.678</v>
      </c>
      <c r="H831" s="7">
        <v>0.99500273342771839</v>
      </c>
      <c r="I831" s="7">
        <v>141.965</v>
      </c>
      <c r="J831" s="7">
        <v>14.246068194417703</v>
      </c>
      <c r="K831" s="7">
        <v>142.678</v>
      </c>
      <c r="L831" s="7">
        <v>0.99500273342771839</v>
      </c>
      <c r="M831" s="7" t="s">
        <v>304</v>
      </c>
      <c r="N831" s="7" t="s">
        <v>308</v>
      </c>
      <c r="O831" s="7" t="s">
        <v>421</v>
      </c>
    </row>
    <row r="832" spans="1:15" ht="15">
      <c r="A832" s="1">
        <v>824</v>
      </c>
      <c r="B832" s="6" t="s">
        <v>211</v>
      </c>
      <c r="C832" s="7" t="s">
        <v>299</v>
      </c>
      <c r="D832" s="7" t="s">
        <v>422</v>
      </c>
      <c r="E832" s="7">
        <v>141.965</v>
      </c>
      <c r="F832" s="7">
        <v>14.246068194417703</v>
      </c>
      <c r="G832" s="7">
        <v>142.678</v>
      </c>
      <c r="H832" s="7">
        <v>0.99500273342771839</v>
      </c>
      <c r="I832" s="7">
        <v>141.965</v>
      </c>
      <c r="J832" s="7">
        <v>14.246068194417703</v>
      </c>
      <c r="K832" s="7">
        <v>142.678</v>
      </c>
      <c r="L832" s="7">
        <v>0.99500273342771839</v>
      </c>
      <c r="M832" s="7" t="s">
        <v>304</v>
      </c>
      <c r="N832" s="7" t="s">
        <v>308</v>
      </c>
      <c r="O832" s="7" t="s">
        <v>421</v>
      </c>
    </row>
    <row r="833" spans="1:15" ht="15">
      <c r="A833" s="1">
        <v>825</v>
      </c>
      <c r="B833" s="6" t="s">
        <v>211</v>
      </c>
      <c r="C833" s="7" t="s">
        <v>300</v>
      </c>
      <c r="D833" s="7" t="s">
        <v>422</v>
      </c>
      <c r="E833" s="7">
        <v>141.965</v>
      </c>
      <c r="F833" s="7">
        <v>14.246068194417703</v>
      </c>
      <c r="G833" s="7">
        <v>142.678</v>
      </c>
      <c r="H833" s="7">
        <v>0.99500273342771839</v>
      </c>
      <c r="I833" s="7">
        <v>141.965</v>
      </c>
      <c r="J833" s="7">
        <v>14.246068194417703</v>
      </c>
      <c r="K833" s="7">
        <v>142.678</v>
      </c>
      <c r="L833" s="7">
        <v>0.99500273342771839</v>
      </c>
      <c r="M833" s="7" t="s">
        <v>304</v>
      </c>
      <c r="N833" s="7" t="s">
        <v>308</v>
      </c>
      <c r="O833" s="7" t="s">
        <v>421</v>
      </c>
    </row>
    <row r="834" spans="1:15" ht="15">
      <c r="A834" s="1">
        <v>826</v>
      </c>
      <c r="B834" s="6" t="s">
        <v>211</v>
      </c>
      <c r="C834" s="7" t="s">
        <v>301</v>
      </c>
      <c r="D834" s="7" t="s">
        <v>422</v>
      </c>
      <c r="E834" s="7">
        <v>141.965</v>
      </c>
      <c r="F834" s="7">
        <v>14.246068194417703</v>
      </c>
      <c r="G834" s="7">
        <v>142.678</v>
      </c>
      <c r="H834" s="7">
        <v>0.99500273342771839</v>
      </c>
      <c r="I834" s="7">
        <v>141.965</v>
      </c>
      <c r="J834" s="7">
        <v>14.246068194417703</v>
      </c>
      <c r="K834" s="7">
        <v>142.678</v>
      </c>
      <c r="L834" s="7">
        <v>0.99500273342771839</v>
      </c>
      <c r="M834" s="7" t="s">
        <v>304</v>
      </c>
      <c r="N834" s="7" t="s">
        <v>308</v>
      </c>
      <c r="O834" s="7" t="s">
        <v>421</v>
      </c>
    </row>
    <row r="835" spans="1:15" ht="15">
      <c r="A835" s="1">
        <v>827</v>
      </c>
      <c r="B835" s="6" t="s">
        <v>211</v>
      </c>
      <c r="C835" s="7" t="s">
        <v>302</v>
      </c>
      <c r="D835" s="7" t="s">
        <v>422</v>
      </c>
      <c r="E835" s="7">
        <v>141.965</v>
      </c>
      <c r="F835" s="7">
        <v>14.246068194417703</v>
      </c>
      <c r="G835" s="7">
        <v>142.678</v>
      </c>
      <c r="H835" s="7">
        <v>0.99500273342771839</v>
      </c>
      <c r="I835" s="7">
        <v>141.965</v>
      </c>
      <c r="J835" s="7">
        <v>14.246068194417703</v>
      </c>
      <c r="K835" s="7">
        <v>142.678</v>
      </c>
      <c r="L835" s="7">
        <v>0.99500273342771839</v>
      </c>
      <c r="M835" s="7" t="s">
        <v>304</v>
      </c>
      <c r="N835" s="7" t="s">
        <v>308</v>
      </c>
      <c r="O835" s="7" t="s">
        <v>421</v>
      </c>
    </row>
    <row r="836" spans="1:15" ht="15">
      <c r="A836" s="1">
        <v>828</v>
      </c>
      <c r="B836" s="6" t="s">
        <v>211</v>
      </c>
      <c r="C836" s="7" t="s">
        <v>423</v>
      </c>
      <c r="D836" s="7" t="s">
        <v>422</v>
      </c>
      <c r="E836" s="7">
        <v>141.965</v>
      </c>
      <c r="F836" s="7">
        <v>14.246068194417703</v>
      </c>
      <c r="G836" s="7">
        <v>142.678</v>
      </c>
      <c r="H836" s="7">
        <v>0.99500273342771839</v>
      </c>
      <c r="I836" s="7">
        <v>141.965</v>
      </c>
      <c r="J836" s="7">
        <v>14.246068194417703</v>
      </c>
      <c r="K836" s="7">
        <v>142.678</v>
      </c>
      <c r="L836" s="7">
        <v>0.99500273342771839</v>
      </c>
      <c r="M836" s="7" t="s">
        <v>304</v>
      </c>
      <c r="N836" s="7" t="s">
        <v>308</v>
      </c>
      <c r="O836" s="7" t="s">
        <v>421</v>
      </c>
    </row>
    <row r="837" spans="1:15" ht="15">
      <c r="A837" s="1">
        <v>829</v>
      </c>
      <c r="B837" s="6" t="s">
        <v>211</v>
      </c>
      <c r="C837" s="7" t="s">
        <v>424</v>
      </c>
      <c r="D837" s="7" t="s">
        <v>422</v>
      </c>
      <c r="E837" s="7">
        <v>141.965</v>
      </c>
      <c r="F837" s="7">
        <v>14.246068194417703</v>
      </c>
      <c r="G837" s="7">
        <v>142.678</v>
      </c>
      <c r="H837" s="7">
        <v>0.99500273342771839</v>
      </c>
      <c r="I837" s="7">
        <v>141.965</v>
      </c>
      <c r="J837" s="7">
        <v>14.246068194417703</v>
      </c>
      <c r="K837" s="7">
        <v>142.678</v>
      </c>
      <c r="L837" s="7">
        <v>0.99500273342771839</v>
      </c>
      <c r="M837" s="7" t="s">
        <v>304</v>
      </c>
      <c r="N837" s="7" t="s">
        <v>308</v>
      </c>
      <c r="O837" s="7" t="s">
        <v>421</v>
      </c>
    </row>
    <row r="838" spans="1:15" ht="15">
      <c r="A838" s="1">
        <v>830</v>
      </c>
      <c r="B838" s="6" t="s">
        <v>211</v>
      </c>
      <c r="C838" s="7" t="s">
        <v>425</v>
      </c>
      <c r="D838" s="7" t="s">
        <v>422</v>
      </c>
      <c r="E838" s="7">
        <v>141.965</v>
      </c>
      <c r="F838" s="7">
        <v>14.246068194417703</v>
      </c>
      <c r="G838" s="7">
        <v>142.678</v>
      </c>
      <c r="H838" s="7">
        <v>0.99500273342771839</v>
      </c>
      <c r="I838" s="7">
        <v>141.965</v>
      </c>
      <c r="J838" s="7">
        <v>14.246068194417703</v>
      </c>
      <c r="K838" s="7">
        <v>142.678</v>
      </c>
      <c r="L838" s="7">
        <v>0.99500273342771839</v>
      </c>
      <c r="M838" s="7" t="s">
        <v>304</v>
      </c>
      <c r="N838" s="7" t="s">
        <v>308</v>
      </c>
      <c r="O838" s="7" t="s">
        <v>421</v>
      </c>
    </row>
    <row r="839" spans="1:15" ht="15">
      <c r="A839" s="1">
        <v>831</v>
      </c>
      <c r="B839" s="6" t="s">
        <v>211</v>
      </c>
      <c r="C839" s="7" t="s">
        <v>426</v>
      </c>
      <c r="D839" s="7" t="s">
        <v>422</v>
      </c>
      <c r="E839" s="7">
        <v>141.965</v>
      </c>
      <c r="F839" s="7">
        <v>14.246068194417703</v>
      </c>
      <c r="G839" s="7">
        <v>142.678</v>
      </c>
      <c r="H839" s="7">
        <v>0.99500273342771839</v>
      </c>
      <c r="I839" s="7">
        <v>141.965</v>
      </c>
      <c r="J839" s="7">
        <v>14.246068194417703</v>
      </c>
      <c r="K839" s="7">
        <v>142.678</v>
      </c>
      <c r="L839" s="7">
        <v>0.99500273342771839</v>
      </c>
      <c r="M839" s="7" t="s">
        <v>304</v>
      </c>
      <c r="N839" s="7" t="s">
        <v>308</v>
      </c>
      <c r="O839" s="7" t="s">
        <v>421</v>
      </c>
    </row>
    <row r="840" spans="1:15" ht="15">
      <c r="A840" s="1">
        <v>832</v>
      </c>
      <c r="B840" s="6" t="s">
        <v>211</v>
      </c>
      <c r="C840" s="7" t="s">
        <v>427</v>
      </c>
      <c r="D840" s="7" t="s">
        <v>422</v>
      </c>
      <c r="E840" s="7">
        <v>141.965</v>
      </c>
      <c r="F840" s="7">
        <v>14.246068194417703</v>
      </c>
      <c r="G840" s="7">
        <v>142.678</v>
      </c>
      <c r="H840" s="7">
        <v>0.99500273342771839</v>
      </c>
      <c r="I840" s="7">
        <v>141.965</v>
      </c>
      <c r="J840" s="7">
        <v>14.246068194417703</v>
      </c>
      <c r="K840" s="7">
        <v>142.678</v>
      </c>
      <c r="L840" s="7">
        <v>0.99500273342771839</v>
      </c>
      <c r="M840" s="7" t="s">
        <v>304</v>
      </c>
      <c r="N840" s="7" t="s">
        <v>308</v>
      </c>
      <c r="O840" s="7" t="s">
        <v>421</v>
      </c>
    </row>
    <row r="841" spans="1:15" ht="15">
      <c r="A841" s="1">
        <v>833</v>
      </c>
      <c r="B841" s="6" t="s">
        <v>212</v>
      </c>
      <c r="C841" s="7" t="s">
        <v>292</v>
      </c>
      <c r="D841" s="7">
        <v>27.367000000000001</v>
      </c>
      <c r="E841" s="7">
        <v>27.358000000000001</v>
      </c>
      <c r="F841" s="7">
        <v>0.70180125391737547</v>
      </c>
      <c r="G841" s="7">
        <v>27.367000000000001</v>
      </c>
      <c r="H841" s="7">
        <v>0.99967113677056307</v>
      </c>
      <c r="I841" s="7">
        <v>27.358000000000001</v>
      </c>
      <c r="J841" s="7">
        <v>0.70180125391737547</v>
      </c>
      <c r="K841" s="7">
        <v>27.367000000000001</v>
      </c>
      <c r="L841" s="7">
        <v>0.99967113677056307</v>
      </c>
      <c r="M841" s="7" t="s">
        <v>304</v>
      </c>
      <c r="N841" s="7" t="s">
        <v>308</v>
      </c>
      <c r="O841" s="7" t="s">
        <v>421</v>
      </c>
    </row>
    <row r="842" spans="1:15" ht="15">
      <c r="A842" s="1">
        <v>834</v>
      </c>
      <c r="B842" s="6" t="s">
        <v>212</v>
      </c>
      <c r="C842" s="7" t="s">
        <v>293</v>
      </c>
      <c r="D842" s="7">
        <v>26.376999999999999</v>
      </c>
      <c r="E842" s="7">
        <v>25.925999999999998</v>
      </c>
      <c r="F842" s="7">
        <v>4.8568151086900695</v>
      </c>
      <c r="G842" s="7">
        <v>26.376999999999999</v>
      </c>
      <c r="H842" s="7">
        <v>0.98290177048185923</v>
      </c>
      <c r="I842" s="7">
        <v>25.925999999999998</v>
      </c>
      <c r="J842" s="7">
        <v>4.8568151086900695</v>
      </c>
      <c r="K842" s="7">
        <v>26.376999999999999</v>
      </c>
      <c r="L842" s="7">
        <v>0.98290177048185923</v>
      </c>
      <c r="M842" s="7" t="s">
        <v>304</v>
      </c>
      <c r="N842" s="7" t="s">
        <v>308</v>
      </c>
      <c r="O842" s="7" t="s">
        <v>421</v>
      </c>
    </row>
    <row r="843" spans="1:15" ht="15">
      <c r="A843" s="1">
        <v>835</v>
      </c>
      <c r="B843" s="6" t="s">
        <v>212</v>
      </c>
      <c r="C843" s="7" t="s">
        <v>294</v>
      </c>
      <c r="D843" s="7">
        <v>26.78</v>
      </c>
      <c r="E843" s="7">
        <v>26.459</v>
      </c>
      <c r="F843" s="7">
        <v>4.127409875981412</v>
      </c>
      <c r="G843" s="7">
        <v>26.77898790627362</v>
      </c>
      <c r="H843" s="7">
        <v>0.98805078416728898</v>
      </c>
      <c r="I843" s="7">
        <v>26.459</v>
      </c>
      <c r="J843" s="7">
        <v>4.127409875981412</v>
      </c>
      <c r="K843" s="7">
        <v>26.77898790627362</v>
      </c>
      <c r="L843" s="7">
        <v>0.98805078416728898</v>
      </c>
      <c r="M843" s="7" t="s">
        <v>304</v>
      </c>
      <c r="N843" s="7" t="s">
        <v>308</v>
      </c>
      <c r="O843" s="7" t="s">
        <v>421</v>
      </c>
    </row>
    <row r="844" spans="1:15" ht="15">
      <c r="A844" s="1">
        <v>836</v>
      </c>
      <c r="B844" s="6" t="s">
        <v>212</v>
      </c>
      <c r="C844" s="7" t="s">
        <v>295</v>
      </c>
      <c r="D844" s="7">
        <v>24.922000000000001</v>
      </c>
      <c r="E844" s="7">
        <v>24.565999999999999</v>
      </c>
      <c r="F844" s="7">
        <v>4.197347733986315</v>
      </c>
      <c r="G844" s="7">
        <v>24.922000000000001</v>
      </c>
      <c r="H844" s="7">
        <v>0.98571543214830259</v>
      </c>
      <c r="I844" s="7">
        <v>24.565999999999999</v>
      </c>
      <c r="J844" s="7">
        <v>4.197347733986315</v>
      </c>
      <c r="K844" s="7">
        <v>24.922000000000001</v>
      </c>
      <c r="L844" s="7">
        <v>0.98571543214830259</v>
      </c>
      <c r="M844" s="7" t="s">
        <v>304</v>
      </c>
      <c r="N844" s="7" t="s">
        <v>308</v>
      </c>
      <c r="O844" s="7" t="s">
        <v>421</v>
      </c>
    </row>
    <row r="845" spans="1:15" ht="15">
      <c r="A845" s="1">
        <v>837</v>
      </c>
      <c r="B845" s="6" t="s">
        <v>212</v>
      </c>
      <c r="C845" s="7" t="s">
        <v>296</v>
      </c>
      <c r="D845" s="7">
        <v>25.542000000000002</v>
      </c>
      <c r="E845" s="7">
        <v>24.655000000000001</v>
      </c>
      <c r="F845" s="7">
        <v>6.6726860408683963</v>
      </c>
      <c r="G845" s="7">
        <v>25.542000000000002</v>
      </c>
      <c r="H845" s="7">
        <v>0.96527288387753507</v>
      </c>
      <c r="I845" s="7">
        <v>24.655000000000001</v>
      </c>
      <c r="J845" s="7">
        <v>6.6726860408683963</v>
      </c>
      <c r="K845" s="7">
        <v>25.542000000000002</v>
      </c>
      <c r="L845" s="7">
        <v>0.96527288387753507</v>
      </c>
      <c r="M845" s="7" t="s">
        <v>304</v>
      </c>
      <c r="N845" s="7" t="s">
        <v>308</v>
      </c>
      <c r="O845" s="7" t="s">
        <v>421</v>
      </c>
    </row>
    <row r="846" spans="1:15" ht="15">
      <c r="A846" s="1">
        <v>838</v>
      </c>
      <c r="B846" s="6" t="s">
        <v>212</v>
      </c>
      <c r="C846" s="7" t="s">
        <v>297</v>
      </c>
      <c r="D846" s="7">
        <v>24.869</v>
      </c>
      <c r="E846" s="7">
        <v>24.409800000000001</v>
      </c>
      <c r="F846" s="7">
        <v>4.7569764514868025</v>
      </c>
      <c r="G846" s="7">
        <v>24.869</v>
      </c>
      <c r="H846" s="7">
        <v>0.98153524468213438</v>
      </c>
      <c r="I846" s="7">
        <v>24.409800000000001</v>
      </c>
      <c r="J846" s="7">
        <v>4.7569764514868025</v>
      </c>
      <c r="K846" s="7">
        <v>24.869</v>
      </c>
      <c r="L846" s="7">
        <v>0.98153524468213438</v>
      </c>
      <c r="M846" s="7" t="s">
        <v>304</v>
      </c>
      <c r="N846" s="7" t="s">
        <v>308</v>
      </c>
      <c r="O846" s="7" t="s">
        <v>421</v>
      </c>
    </row>
    <row r="847" spans="1:15" ht="15">
      <c r="A847" s="1">
        <v>839</v>
      </c>
      <c r="B847" s="6" t="s">
        <v>212</v>
      </c>
      <c r="C847" s="7" t="s">
        <v>298</v>
      </c>
      <c r="D847" s="7" t="s">
        <v>422</v>
      </c>
      <c r="E847" s="7">
        <v>24.409800000000001</v>
      </c>
      <c r="F847" s="7">
        <v>4.439841649487005</v>
      </c>
      <c r="G847" s="7">
        <v>24.810290806689864</v>
      </c>
      <c r="H847" s="7">
        <v>0.983857875354614</v>
      </c>
      <c r="I847" s="7">
        <v>24.409800000000001</v>
      </c>
      <c r="J847" s="7">
        <v>4.439841649487005</v>
      </c>
      <c r="K847" s="7">
        <v>24.810290806689864</v>
      </c>
      <c r="L847" s="7">
        <v>0.983857875354614</v>
      </c>
      <c r="M847" s="7" t="s">
        <v>304</v>
      </c>
      <c r="N847" s="7" t="s">
        <v>308</v>
      </c>
      <c r="O847" s="7" t="s">
        <v>421</v>
      </c>
    </row>
    <row r="848" spans="1:15" ht="15">
      <c r="A848" s="1">
        <v>840</v>
      </c>
      <c r="B848" s="6" t="s">
        <v>212</v>
      </c>
      <c r="C848" s="7" t="s">
        <v>299</v>
      </c>
      <c r="D848" s="7" t="s">
        <v>422</v>
      </c>
      <c r="E848" s="7">
        <v>24.409800000000001</v>
      </c>
      <c r="F848" s="7">
        <v>4.439841649487005</v>
      </c>
      <c r="G848" s="7">
        <v>24.810290806689864</v>
      </c>
      <c r="H848" s="7">
        <v>0.983857875354614</v>
      </c>
      <c r="I848" s="7">
        <v>24.409800000000001</v>
      </c>
      <c r="J848" s="7">
        <v>4.439841649487005</v>
      </c>
      <c r="K848" s="7">
        <v>24.810290806689864</v>
      </c>
      <c r="L848" s="7">
        <v>0.983857875354614</v>
      </c>
      <c r="M848" s="7" t="s">
        <v>304</v>
      </c>
      <c r="N848" s="7" t="s">
        <v>308</v>
      </c>
      <c r="O848" s="7" t="s">
        <v>421</v>
      </c>
    </row>
    <row r="849" spans="1:15" ht="15">
      <c r="A849" s="1">
        <v>841</v>
      </c>
      <c r="B849" s="6" t="s">
        <v>212</v>
      </c>
      <c r="C849" s="7" t="s">
        <v>300</v>
      </c>
      <c r="D849" s="7" t="s">
        <v>422</v>
      </c>
      <c r="E849" s="7">
        <v>24.409800000000001</v>
      </c>
      <c r="F849" s="7">
        <v>4.439841649487005</v>
      </c>
      <c r="G849" s="7">
        <v>24.810290806689864</v>
      </c>
      <c r="H849" s="7">
        <v>0.983857875354614</v>
      </c>
      <c r="I849" s="7">
        <v>24.409800000000001</v>
      </c>
      <c r="J849" s="7">
        <v>4.439841649487005</v>
      </c>
      <c r="K849" s="7">
        <v>24.810290806689864</v>
      </c>
      <c r="L849" s="7">
        <v>0.983857875354614</v>
      </c>
      <c r="M849" s="7" t="s">
        <v>304</v>
      </c>
      <c r="N849" s="7" t="s">
        <v>308</v>
      </c>
      <c r="O849" s="7" t="s">
        <v>421</v>
      </c>
    </row>
    <row r="850" spans="1:15" ht="15">
      <c r="A850" s="1">
        <v>842</v>
      </c>
      <c r="B850" s="6" t="s">
        <v>212</v>
      </c>
      <c r="C850" s="7" t="s">
        <v>301</v>
      </c>
      <c r="D850" s="7" t="s">
        <v>422</v>
      </c>
      <c r="E850" s="7">
        <v>24.409800000000001</v>
      </c>
      <c r="F850" s="7">
        <v>4.439841649487005</v>
      </c>
      <c r="G850" s="7">
        <v>24.810290806689864</v>
      </c>
      <c r="H850" s="7">
        <v>0.983857875354614</v>
      </c>
      <c r="I850" s="7">
        <v>24.409800000000001</v>
      </c>
      <c r="J850" s="7">
        <v>4.439841649487005</v>
      </c>
      <c r="K850" s="7">
        <v>24.810290806689864</v>
      </c>
      <c r="L850" s="7">
        <v>0.983857875354614</v>
      </c>
      <c r="M850" s="7" t="s">
        <v>304</v>
      </c>
      <c r="N850" s="7" t="s">
        <v>308</v>
      </c>
      <c r="O850" s="7" t="s">
        <v>421</v>
      </c>
    </row>
    <row r="851" spans="1:15" ht="15">
      <c r="A851" s="1">
        <v>843</v>
      </c>
      <c r="B851" s="6" t="s">
        <v>212</v>
      </c>
      <c r="C851" s="7" t="s">
        <v>302</v>
      </c>
      <c r="D851" s="7" t="s">
        <v>422</v>
      </c>
      <c r="E851" s="7">
        <v>24.409800000000001</v>
      </c>
      <c r="F851" s="7">
        <v>4.439841649487005</v>
      </c>
      <c r="G851" s="7">
        <v>24.810290806689864</v>
      </c>
      <c r="H851" s="7">
        <v>0.983857875354614</v>
      </c>
      <c r="I851" s="7">
        <v>24.409800000000001</v>
      </c>
      <c r="J851" s="7">
        <v>4.439841649487005</v>
      </c>
      <c r="K851" s="7">
        <v>24.810290806689864</v>
      </c>
      <c r="L851" s="7">
        <v>0.983857875354614</v>
      </c>
      <c r="M851" s="7" t="s">
        <v>304</v>
      </c>
      <c r="N851" s="7" t="s">
        <v>308</v>
      </c>
      <c r="O851" s="7" t="s">
        <v>421</v>
      </c>
    </row>
    <row r="852" spans="1:15" ht="15">
      <c r="A852" s="1">
        <v>844</v>
      </c>
      <c r="B852" s="6" t="s">
        <v>212</v>
      </c>
      <c r="C852" s="7" t="s">
        <v>423</v>
      </c>
      <c r="D852" s="7" t="s">
        <v>422</v>
      </c>
      <c r="E852" s="7">
        <v>24.409800000000001</v>
      </c>
      <c r="F852" s="7">
        <v>4.439841649487005</v>
      </c>
      <c r="G852" s="7">
        <v>24.810290806689864</v>
      </c>
      <c r="H852" s="7">
        <v>0.983857875354614</v>
      </c>
      <c r="I852" s="7">
        <v>24.409800000000001</v>
      </c>
      <c r="J852" s="7">
        <v>4.439841649487005</v>
      </c>
      <c r="K852" s="7">
        <v>24.810290806689864</v>
      </c>
      <c r="L852" s="7">
        <v>0.983857875354614</v>
      </c>
      <c r="M852" s="7" t="s">
        <v>304</v>
      </c>
      <c r="N852" s="7" t="s">
        <v>308</v>
      </c>
      <c r="O852" s="7" t="s">
        <v>421</v>
      </c>
    </row>
    <row r="853" spans="1:15" ht="15">
      <c r="A853" s="1">
        <v>845</v>
      </c>
      <c r="B853" s="6" t="s">
        <v>212</v>
      </c>
      <c r="C853" s="7" t="s">
        <v>424</v>
      </c>
      <c r="D853" s="7" t="s">
        <v>422</v>
      </c>
      <c r="E853" s="7">
        <v>24.409800000000001</v>
      </c>
      <c r="F853" s="7">
        <v>4.439841649487005</v>
      </c>
      <c r="G853" s="7">
        <v>24.810290806689864</v>
      </c>
      <c r="H853" s="7">
        <v>0.983857875354614</v>
      </c>
      <c r="I853" s="7">
        <v>24.409800000000001</v>
      </c>
      <c r="J853" s="7">
        <v>4.439841649487005</v>
      </c>
      <c r="K853" s="7">
        <v>24.810290806689864</v>
      </c>
      <c r="L853" s="7">
        <v>0.983857875354614</v>
      </c>
      <c r="M853" s="7" t="s">
        <v>304</v>
      </c>
      <c r="N853" s="7" t="s">
        <v>308</v>
      </c>
      <c r="O853" s="7" t="s">
        <v>421</v>
      </c>
    </row>
    <row r="854" spans="1:15" ht="15">
      <c r="A854" s="1">
        <v>846</v>
      </c>
      <c r="B854" s="6" t="s">
        <v>212</v>
      </c>
      <c r="C854" s="7" t="s">
        <v>425</v>
      </c>
      <c r="D854" s="7" t="s">
        <v>422</v>
      </c>
      <c r="E854" s="7">
        <v>24.409800000000001</v>
      </c>
      <c r="F854" s="7">
        <v>4.439841649487005</v>
      </c>
      <c r="G854" s="7">
        <v>24.810290806689864</v>
      </c>
      <c r="H854" s="7">
        <v>0.983857875354614</v>
      </c>
      <c r="I854" s="7">
        <v>24.409800000000001</v>
      </c>
      <c r="J854" s="7">
        <v>4.439841649487005</v>
      </c>
      <c r="K854" s="7">
        <v>24.810290806689864</v>
      </c>
      <c r="L854" s="7">
        <v>0.983857875354614</v>
      </c>
      <c r="M854" s="7" t="s">
        <v>304</v>
      </c>
      <c r="N854" s="7" t="s">
        <v>308</v>
      </c>
      <c r="O854" s="7" t="s">
        <v>421</v>
      </c>
    </row>
    <row r="855" spans="1:15" ht="15">
      <c r="A855" s="1">
        <v>847</v>
      </c>
      <c r="B855" s="6" t="s">
        <v>212</v>
      </c>
      <c r="C855" s="7" t="s">
        <v>426</v>
      </c>
      <c r="D855" s="7" t="s">
        <v>422</v>
      </c>
      <c r="E855" s="7">
        <v>24.409800000000001</v>
      </c>
      <c r="F855" s="7">
        <v>4.439841649487005</v>
      </c>
      <c r="G855" s="7">
        <v>24.810290806689864</v>
      </c>
      <c r="H855" s="7">
        <v>0.983857875354614</v>
      </c>
      <c r="I855" s="7">
        <v>24.409800000000001</v>
      </c>
      <c r="J855" s="7">
        <v>4.439841649487005</v>
      </c>
      <c r="K855" s="7">
        <v>24.810290806689864</v>
      </c>
      <c r="L855" s="7">
        <v>0.983857875354614</v>
      </c>
      <c r="M855" s="7" t="s">
        <v>304</v>
      </c>
      <c r="N855" s="7" t="s">
        <v>308</v>
      </c>
      <c r="O855" s="7" t="s">
        <v>421</v>
      </c>
    </row>
    <row r="856" spans="1:15" ht="15">
      <c r="A856" s="1">
        <v>848</v>
      </c>
      <c r="B856" s="6" t="s">
        <v>212</v>
      </c>
      <c r="C856" s="7" t="s">
        <v>427</v>
      </c>
      <c r="D856" s="7" t="s">
        <v>422</v>
      </c>
      <c r="E856" s="7">
        <v>24.409800000000001</v>
      </c>
      <c r="F856" s="7">
        <v>4.439841649487005</v>
      </c>
      <c r="G856" s="7">
        <v>24.810290806689864</v>
      </c>
      <c r="H856" s="7">
        <v>0.983857875354614</v>
      </c>
      <c r="I856" s="7">
        <v>24.409800000000001</v>
      </c>
      <c r="J856" s="7">
        <v>4.439841649487005</v>
      </c>
      <c r="K856" s="7">
        <v>24.810290806689864</v>
      </c>
      <c r="L856" s="7">
        <v>0.983857875354614</v>
      </c>
      <c r="M856" s="7" t="s">
        <v>304</v>
      </c>
      <c r="N856" s="7" t="s">
        <v>308</v>
      </c>
      <c r="O856" s="7" t="s">
        <v>421</v>
      </c>
    </row>
    <row r="857" spans="1:15" ht="15">
      <c r="A857" s="1">
        <v>849</v>
      </c>
      <c r="B857" s="6" t="s">
        <v>215</v>
      </c>
      <c r="C857" s="7" t="s">
        <v>292</v>
      </c>
      <c r="D857" s="7">
        <v>7.3217005723627855</v>
      </c>
      <c r="E857" s="7">
        <v>6.3940000000000001</v>
      </c>
      <c r="F857" s="7">
        <v>3.5670804968962413</v>
      </c>
      <c r="G857" s="7">
        <v>7.3217005723627855</v>
      </c>
      <c r="H857" s="7">
        <v>0.87329438520545688</v>
      </c>
      <c r="I857" s="7">
        <v>6.3940000000000001</v>
      </c>
      <c r="J857" s="7">
        <v>3.5670804968962413</v>
      </c>
      <c r="K857" s="7">
        <v>7.3217005723627855</v>
      </c>
      <c r="L857" s="7">
        <v>0.87329438520545688</v>
      </c>
      <c r="M857" s="7" t="s">
        <v>304</v>
      </c>
      <c r="N857" s="7" t="s">
        <v>308</v>
      </c>
      <c r="O857" s="7" t="s">
        <v>421</v>
      </c>
    </row>
    <row r="858" spans="1:15" ht="15">
      <c r="A858" s="1">
        <v>850</v>
      </c>
      <c r="B858" s="6" t="s">
        <v>215</v>
      </c>
      <c r="C858" s="7" t="s">
        <v>293</v>
      </c>
      <c r="D858" s="7">
        <v>7.3217005723627855</v>
      </c>
      <c r="E858" s="7">
        <v>6.3940000000000001</v>
      </c>
      <c r="F858" s="7">
        <v>3.5670804968962413</v>
      </c>
      <c r="G858" s="7">
        <v>7.3217005723627855</v>
      </c>
      <c r="H858" s="7">
        <v>0.87329438520545688</v>
      </c>
      <c r="I858" s="7">
        <v>6.3940000000000001</v>
      </c>
      <c r="J858" s="7">
        <v>3.5670804968962413</v>
      </c>
      <c r="K858" s="7">
        <v>7.3217005723627855</v>
      </c>
      <c r="L858" s="7">
        <v>0.87329438520545688</v>
      </c>
      <c r="M858" s="7" t="s">
        <v>304</v>
      </c>
      <c r="N858" s="7" t="s">
        <v>308</v>
      </c>
      <c r="O858" s="7" t="s">
        <v>421</v>
      </c>
    </row>
    <row r="859" spans="1:15" ht="15">
      <c r="A859" s="1">
        <v>851</v>
      </c>
      <c r="B859" s="6" t="s">
        <v>215</v>
      </c>
      <c r="C859" s="7" t="s">
        <v>294</v>
      </c>
      <c r="D859" s="7">
        <v>6.63</v>
      </c>
      <c r="E859" s="7">
        <v>6.3170000000000002</v>
      </c>
      <c r="F859" s="7">
        <v>2.0026706345247707</v>
      </c>
      <c r="G859" s="7">
        <v>6.6268528481012652</v>
      </c>
      <c r="H859" s="7">
        <v>0.95324283559577683</v>
      </c>
      <c r="I859" s="7">
        <v>6.3170000000000002</v>
      </c>
      <c r="J859" s="7">
        <v>2.0026706345247707</v>
      </c>
      <c r="K859" s="7">
        <v>6.6268528481012652</v>
      </c>
      <c r="L859" s="7">
        <v>0.95324283559577683</v>
      </c>
      <c r="M859" s="7" t="s">
        <v>304</v>
      </c>
      <c r="N859" s="7" t="s">
        <v>308</v>
      </c>
      <c r="O859" s="7" t="s">
        <v>421</v>
      </c>
    </row>
    <row r="860" spans="1:15" ht="15">
      <c r="A860" s="1">
        <v>852</v>
      </c>
      <c r="B860" s="6" t="s">
        <v>215</v>
      </c>
      <c r="C860" s="7" t="s">
        <v>295</v>
      </c>
      <c r="D860" s="7">
        <v>6.5419999999999998</v>
      </c>
      <c r="E860" s="7">
        <v>6.2539999999999996</v>
      </c>
      <c r="F860" s="7">
        <v>1.9196999765588394</v>
      </c>
      <c r="G860" s="7">
        <v>6.5419999999999998</v>
      </c>
      <c r="H860" s="7">
        <v>0.955976765515133</v>
      </c>
      <c r="I860" s="7">
        <v>6.2539999999999996</v>
      </c>
      <c r="J860" s="7">
        <v>1.9196999765588394</v>
      </c>
      <c r="K860" s="7">
        <v>6.5419999999999998</v>
      </c>
      <c r="L860" s="7">
        <v>0.955976765515133</v>
      </c>
      <c r="M860" s="7" t="s">
        <v>304</v>
      </c>
      <c r="N860" s="7" t="s">
        <v>308</v>
      </c>
      <c r="O860" s="7" t="s">
        <v>421</v>
      </c>
    </row>
    <row r="861" spans="1:15" ht="15">
      <c r="A861" s="1">
        <v>853</v>
      </c>
      <c r="B861" s="6" t="s">
        <v>215</v>
      </c>
      <c r="C861" s="7" t="s">
        <v>296</v>
      </c>
      <c r="D861" s="7">
        <v>6.5419999999999998</v>
      </c>
      <c r="E861" s="7">
        <v>6.2539999999999996</v>
      </c>
      <c r="F861" s="7">
        <v>1.9196999765588394</v>
      </c>
      <c r="G861" s="7">
        <v>6.5419999999999998</v>
      </c>
      <c r="H861" s="7">
        <v>0.955976765515133</v>
      </c>
      <c r="I861" s="7">
        <v>6.2539999999999996</v>
      </c>
      <c r="J861" s="7">
        <v>1.9196999765588394</v>
      </c>
      <c r="K861" s="7">
        <v>6.5419999999999998</v>
      </c>
      <c r="L861" s="7">
        <v>0.955976765515133</v>
      </c>
      <c r="M861" s="7" t="s">
        <v>304</v>
      </c>
      <c r="N861" s="7" t="s">
        <v>308</v>
      </c>
      <c r="O861" s="7" t="s">
        <v>421</v>
      </c>
    </row>
    <row r="862" spans="1:15" ht="15">
      <c r="A862" s="1">
        <v>854</v>
      </c>
      <c r="B862" s="6" t="s">
        <v>215</v>
      </c>
      <c r="C862" s="7" t="s">
        <v>297</v>
      </c>
      <c r="D862" s="7">
        <v>3.0792700000000002</v>
      </c>
      <c r="E862" s="7">
        <v>2.9327999999999999</v>
      </c>
      <c r="F862" s="7">
        <v>0.93839644761689145</v>
      </c>
      <c r="G862" s="7">
        <v>3.0792700000000002</v>
      </c>
      <c r="H862" s="7">
        <v>0.95243353132398256</v>
      </c>
      <c r="I862" s="7">
        <v>2.9327999999999999</v>
      </c>
      <c r="J862" s="7">
        <v>0.93839644761689145</v>
      </c>
      <c r="K862" s="7">
        <v>3.0792700000000002</v>
      </c>
      <c r="L862" s="7">
        <v>0.95243353132398256</v>
      </c>
      <c r="M862" s="7" t="s">
        <v>304</v>
      </c>
      <c r="N862" s="7" t="s">
        <v>308</v>
      </c>
      <c r="O862" s="7" t="s">
        <v>421</v>
      </c>
    </row>
    <row r="863" spans="1:15" ht="15">
      <c r="A863" s="1">
        <v>855</v>
      </c>
      <c r="B863" s="6" t="s">
        <v>215</v>
      </c>
      <c r="C863" s="7" t="s">
        <v>298</v>
      </c>
      <c r="D863" s="7" t="s">
        <v>422</v>
      </c>
      <c r="E863" s="7">
        <v>2.9327999999999999</v>
      </c>
      <c r="F863" s="7">
        <v>1.1832342083821084</v>
      </c>
      <c r="G863" s="7">
        <v>3.1624925346766646</v>
      </c>
      <c r="H863" s="7">
        <v>0.92736977806015641</v>
      </c>
      <c r="I863" s="7">
        <v>2.9327999999999999</v>
      </c>
      <c r="J863" s="7">
        <v>1.1832342083821084</v>
      </c>
      <c r="K863" s="7">
        <v>3.1624925346766646</v>
      </c>
      <c r="L863" s="7">
        <v>0.92736977806015641</v>
      </c>
      <c r="M863" s="7" t="s">
        <v>304</v>
      </c>
      <c r="N863" s="7" t="s">
        <v>308</v>
      </c>
      <c r="O863" s="7" t="s">
        <v>421</v>
      </c>
    </row>
    <row r="864" spans="1:15" ht="15">
      <c r="A864" s="1">
        <v>856</v>
      </c>
      <c r="B864" s="6" t="s">
        <v>215</v>
      </c>
      <c r="C864" s="7" t="s">
        <v>299</v>
      </c>
      <c r="D864" s="7" t="s">
        <v>422</v>
      </c>
      <c r="E864" s="7">
        <v>2.9327999999999999</v>
      </c>
      <c r="F864" s="7">
        <v>1.1832342083821084</v>
      </c>
      <c r="G864" s="7">
        <v>3.1624925346766646</v>
      </c>
      <c r="H864" s="7">
        <v>0.92736977806015641</v>
      </c>
      <c r="I864" s="7">
        <v>2.9327999999999999</v>
      </c>
      <c r="J864" s="7">
        <v>1.1832342083821084</v>
      </c>
      <c r="K864" s="7">
        <v>3.1624925346766646</v>
      </c>
      <c r="L864" s="7">
        <v>0.92736977806015641</v>
      </c>
      <c r="M864" s="7" t="s">
        <v>304</v>
      </c>
      <c r="N864" s="7" t="s">
        <v>308</v>
      </c>
      <c r="O864" s="7" t="s">
        <v>421</v>
      </c>
    </row>
    <row r="865" spans="1:15" ht="15">
      <c r="A865" s="1">
        <v>857</v>
      </c>
      <c r="B865" s="6" t="s">
        <v>215</v>
      </c>
      <c r="C865" s="7" t="s">
        <v>300</v>
      </c>
      <c r="D865" s="7" t="s">
        <v>422</v>
      </c>
      <c r="E865" s="7">
        <v>2.9327999999999999</v>
      </c>
      <c r="F865" s="7">
        <v>1.1832342083821084</v>
      </c>
      <c r="G865" s="7">
        <v>3.1624925346766646</v>
      </c>
      <c r="H865" s="7">
        <v>0.92736977806015641</v>
      </c>
      <c r="I865" s="7">
        <v>2.9327999999999999</v>
      </c>
      <c r="J865" s="7">
        <v>1.1832342083821084</v>
      </c>
      <c r="K865" s="7">
        <v>3.1624925346766646</v>
      </c>
      <c r="L865" s="7">
        <v>0.92736977806015641</v>
      </c>
      <c r="M865" s="7" t="s">
        <v>304</v>
      </c>
      <c r="N865" s="7" t="s">
        <v>308</v>
      </c>
      <c r="O865" s="7" t="s">
        <v>421</v>
      </c>
    </row>
    <row r="866" spans="1:15" ht="15">
      <c r="A866" s="1">
        <v>858</v>
      </c>
      <c r="B866" s="6" t="s">
        <v>215</v>
      </c>
      <c r="C866" s="7" t="s">
        <v>301</v>
      </c>
      <c r="D866" s="7" t="s">
        <v>422</v>
      </c>
      <c r="E866" s="7">
        <v>2.9327999999999999</v>
      </c>
      <c r="F866" s="7">
        <v>1.1832342083821084</v>
      </c>
      <c r="G866" s="7">
        <v>3.1624925346766646</v>
      </c>
      <c r="H866" s="7">
        <v>0.92736977806015641</v>
      </c>
      <c r="I866" s="7">
        <v>2.9327999999999999</v>
      </c>
      <c r="J866" s="7">
        <v>1.1832342083821084</v>
      </c>
      <c r="K866" s="7">
        <v>3.1624925346766646</v>
      </c>
      <c r="L866" s="7">
        <v>0.92736977806015641</v>
      </c>
      <c r="M866" s="7" t="s">
        <v>304</v>
      </c>
      <c r="N866" s="7" t="s">
        <v>308</v>
      </c>
      <c r="O866" s="7" t="s">
        <v>421</v>
      </c>
    </row>
    <row r="867" spans="1:15" ht="15">
      <c r="A867" s="1">
        <v>859</v>
      </c>
      <c r="B867" s="6" t="s">
        <v>215</v>
      </c>
      <c r="C867" s="7" t="s">
        <v>302</v>
      </c>
      <c r="D867" s="7" t="s">
        <v>422</v>
      </c>
      <c r="E867" s="7">
        <v>2.9327999999999999</v>
      </c>
      <c r="F867" s="7">
        <v>1.1832342083821084</v>
      </c>
      <c r="G867" s="7">
        <v>3.1624925346766646</v>
      </c>
      <c r="H867" s="7">
        <v>0.92736977806015641</v>
      </c>
      <c r="I867" s="7">
        <v>2.9327999999999999</v>
      </c>
      <c r="J867" s="7">
        <v>1.1832342083821084</v>
      </c>
      <c r="K867" s="7">
        <v>3.1624925346766646</v>
      </c>
      <c r="L867" s="7">
        <v>0.92736977806015641</v>
      </c>
      <c r="M867" s="7" t="s">
        <v>304</v>
      </c>
      <c r="N867" s="7" t="s">
        <v>308</v>
      </c>
      <c r="O867" s="7" t="s">
        <v>421</v>
      </c>
    </row>
    <row r="868" spans="1:15" ht="15">
      <c r="A868" s="1">
        <v>860</v>
      </c>
      <c r="B868" s="6" t="s">
        <v>215</v>
      </c>
      <c r="C868" s="7" t="s">
        <v>423</v>
      </c>
      <c r="D868" s="7" t="s">
        <v>422</v>
      </c>
      <c r="E868" s="7">
        <v>2.9327999999999999</v>
      </c>
      <c r="F868" s="7">
        <v>1.1832342083821084</v>
      </c>
      <c r="G868" s="7">
        <v>3.1624925346766646</v>
      </c>
      <c r="H868" s="7">
        <v>0.92736977806015641</v>
      </c>
      <c r="I868" s="7">
        <v>2.9327999999999999</v>
      </c>
      <c r="J868" s="7">
        <v>1.1832342083821084</v>
      </c>
      <c r="K868" s="7">
        <v>3.1624925346766646</v>
      </c>
      <c r="L868" s="7">
        <v>0.92736977806015641</v>
      </c>
      <c r="M868" s="7" t="s">
        <v>304</v>
      </c>
      <c r="N868" s="7" t="s">
        <v>308</v>
      </c>
      <c r="O868" s="7" t="s">
        <v>421</v>
      </c>
    </row>
    <row r="869" spans="1:15" ht="15">
      <c r="A869" s="1">
        <v>861</v>
      </c>
      <c r="B869" s="6" t="s">
        <v>215</v>
      </c>
      <c r="C869" s="7" t="s">
        <v>424</v>
      </c>
      <c r="D869" s="7" t="s">
        <v>422</v>
      </c>
      <c r="E869" s="7">
        <v>2.9327999999999999</v>
      </c>
      <c r="F869" s="7">
        <v>1.1832342083821084</v>
      </c>
      <c r="G869" s="7">
        <v>3.1624925346766646</v>
      </c>
      <c r="H869" s="7">
        <v>0.92736977806015641</v>
      </c>
      <c r="I869" s="7">
        <v>2.9327999999999999</v>
      </c>
      <c r="J869" s="7">
        <v>1.1832342083821084</v>
      </c>
      <c r="K869" s="7">
        <v>3.1624925346766646</v>
      </c>
      <c r="L869" s="7">
        <v>0.92736977806015641</v>
      </c>
      <c r="M869" s="7" t="s">
        <v>304</v>
      </c>
      <c r="N869" s="7" t="s">
        <v>308</v>
      </c>
      <c r="O869" s="7" t="s">
        <v>421</v>
      </c>
    </row>
    <row r="870" spans="1:15" ht="15">
      <c r="A870" s="1">
        <v>862</v>
      </c>
      <c r="B870" s="6" t="s">
        <v>215</v>
      </c>
      <c r="C870" s="7" t="s">
        <v>425</v>
      </c>
      <c r="D870" s="7" t="s">
        <v>422</v>
      </c>
      <c r="E870" s="7">
        <v>2.9327999999999999</v>
      </c>
      <c r="F870" s="7">
        <v>1.1832342083821084</v>
      </c>
      <c r="G870" s="7">
        <v>3.1624925346766646</v>
      </c>
      <c r="H870" s="7">
        <v>0.92736977806015641</v>
      </c>
      <c r="I870" s="7">
        <v>2.9327999999999999</v>
      </c>
      <c r="J870" s="7">
        <v>1.1832342083821084</v>
      </c>
      <c r="K870" s="7">
        <v>3.1624925346766646</v>
      </c>
      <c r="L870" s="7">
        <v>0.92736977806015641</v>
      </c>
      <c r="M870" s="7" t="s">
        <v>304</v>
      </c>
      <c r="N870" s="7" t="s">
        <v>308</v>
      </c>
      <c r="O870" s="7" t="s">
        <v>421</v>
      </c>
    </row>
    <row r="871" spans="1:15" ht="15">
      <c r="A871" s="1">
        <v>863</v>
      </c>
      <c r="B871" s="6" t="s">
        <v>215</v>
      </c>
      <c r="C871" s="7" t="s">
        <v>426</v>
      </c>
      <c r="D871" s="7" t="s">
        <v>422</v>
      </c>
      <c r="E871" s="7">
        <v>2.9327999999999999</v>
      </c>
      <c r="F871" s="7">
        <v>1.1832342083821084</v>
      </c>
      <c r="G871" s="7">
        <v>3.1624925346766646</v>
      </c>
      <c r="H871" s="7">
        <v>0.92736977806015641</v>
      </c>
      <c r="I871" s="7">
        <v>2.9327999999999999</v>
      </c>
      <c r="J871" s="7">
        <v>1.1832342083821084</v>
      </c>
      <c r="K871" s="7">
        <v>3.1624925346766646</v>
      </c>
      <c r="L871" s="7">
        <v>0.92736977806015641</v>
      </c>
      <c r="M871" s="7" t="s">
        <v>304</v>
      </c>
      <c r="N871" s="7" t="s">
        <v>308</v>
      </c>
      <c r="O871" s="7" t="s">
        <v>421</v>
      </c>
    </row>
    <row r="872" spans="1:15" ht="15">
      <c r="A872" s="1">
        <v>864</v>
      </c>
      <c r="B872" s="6" t="s">
        <v>215</v>
      </c>
      <c r="C872" s="7" t="s">
        <v>427</v>
      </c>
      <c r="D872" s="7" t="s">
        <v>422</v>
      </c>
      <c r="E872" s="7">
        <v>2.9327999999999999</v>
      </c>
      <c r="F872" s="7">
        <v>1.1832342083821084</v>
      </c>
      <c r="G872" s="7">
        <v>3.1624925346766646</v>
      </c>
      <c r="H872" s="7">
        <v>0.92736977806015641</v>
      </c>
      <c r="I872" s="7">
        <v>2.9327999999999999</v>
      </c>
      <c r="J872" s="7">
        <v>1.1832342083821084</v>
      </c>
      <c r="K872" s="7">
        <v>3.1624925346766646</v>
      </c>
      <c r="L872" s="7">
        <v>0.92736977806015641</v>
      </c>
      <c r="M872" s="7" t="s">
        <v>304</v>
      </c>
      <c r="N872" s="7" t="s">
        <v>308</v>
      </c>
      <c r="O872" s="7" t="s">
        <v>421</v>
      </c>
    </row>
    <row r="873" spans="1:15" ht="15">
      <c r="A873" s="1">
        <v>865</v>
      </c>
      <c r="B873" s="6" t="s">
        <v>206</v>
      </c>
      <c r="C873" s="7" t="s">
        <v>292</v>
      </c>
      <c r="D873" s="7">
        <v>50.362000000000002</v>
      </c>
      <c r="E873" s="7">
        <v>50.343000000000004</v>
      </c>
      <c r="F873" s="7">
        <v>1.3832552186778773</v>
      </c>
      <c r="G873" s="7">
        <v>50.362000000000002</v>
      </c>
      <c r="H873" s="7">
        <v>0.99962273142448677</v>
      </c>
      <c r="I873" s="7">
        <v>50.343000000000004</v>
      </c>
      <c r="J873" s="7">
        <v>1.3832552186778773</v>
      </c>
      <c r="K873" s="7">
        <v>50.362000000000002</v>
      </c>
      <c r="L873" s="7">
        <v>0.99962273142448677</v>
      </c>
      <c r="M873" s="7" t="s">
        <v>304</v>
      </c>
      <c r="N873" s="7" t="s">
        <v>308</v>
      </c>
      <c r="O873" s="7" t="s">
        <v>421</v>
      </c>
    </row>
    <row r="874" spans="1:15" ht="15">
      <c r="A874" s="1">
        <v>866</v>
      </c>
      <c r="B874" s="6" t="s">
        <v>206</v>
      </c>
      <c r="C874" s="7" t="s">
        <v>293</v>
      </c>
      <c r="D874" s="7">
        <v>35.540999999999997</v>
      </c>
      <c r="E874" s="7">
        <v>30.334</v>
      </c>
      <c r="F874" s="7" t="s">
        <v>422</v>
      </c>
      <c r="G874" s="7">
        <v>30.334</v>
      </c>
      <c r="H874" s="7">
        <v>1</v>
      </c>
      <c r="I874" s="7">
        <v>30.334</v>
      </c>
      <c r="J874" s="7" t="s">
        <v>422</v>
      </c>
      <c r="K874" s="7">
        <v>30.334</v>
      </c>
      <c r="L874" s="7">
        <v>1</v>
      </c>
      <c r="M874" s="7" t="s">
        <v>304</v>
      </c>
      <c r="N874" s="7" t="s">
        <v>308</v>
      </c>
      <c r="O874" s="7" t="s">
        <v>421</v>
      </c>
    </row>
    <row r="875" spans="1:15" ht="15">
      <c r="A875" s="1">
        <v>867</v>
      </c>
      <c r="B875" s="6" t="s">
        <v>206</v>
      </c>
      <c r="C875" s="7" t="s">
        <v>294</v>
      </c>
      <c r="D875" s="7">
        <v>42.47</v>
      </c>
      <c r="E875" s="7">
        <v>42.44</v>
      </c>
      <c r="F875" s="7">
        <v>1.5960263155725065</v>
      </c>
      <c r="G875" s="7">
        <v>42.47</v>
      </c>
      <c r="H875" s="7">
        <v>0.9992936190251942</v>
      </c>
      <c r="I875" s="7">
        <v>42.44</v>
      </c>
      <c r="J875" s="7">
        <v>1.5960263155725065</v>
      </c>
      <c r="K875" s="7">
        <v>42.47</v>
      </c>
      <c r="L875" s="7">
        <v>0.9992936190251942</v>
      </c>
      <c r="M875" s="7" t="s">
        <v>304</v>
      </c>
      <c r="N875" s="7" t="s">
        <v>308</v>
      </c>
      <c r="O875" s="7" t="s">
        <v>421</v>
      </c>
    </row>
    <row r="876" spans="1:15" ht="15">
      <c r="A876" s="1">
        <v>868</v>
      </c>
      <c r="B876" s="6" t="s">
        <v>206</v>
      </c>
      <c r="C876" s="7" t="s">
        <v>295</v>
      </c>
      <c r="D876" s="7">
        <v>37.938000000000002</v>
      </c>
      <c r="E876" s="7">
        <v>32.200000000000003</v>
      </c>
      <c r="F876" s="7">
        <v>2.6413625784139398</v>
      </c>
      <c r="G876" s="7">
        <v>32.308153711882788</v>
      </c>
      <c r="H876" s="7">
        <v>0.99665243291686434</v>
      </c>
      <c r="I876" s="7">
        <v>32.200000000000003</v>
      </c>
      <c r="J876" s="7">
        <v>2.6413625784139398</v>
      </c>
      <c r="K876" s="7">
        <v>32.308153711882788</v>
      </c>
      <c r="L876" s="7">
        <v>0.99665243291686434</v>
      </c>
      <c r="M876" s="7" t="s">
        <v>304</v>
      </c>
      <c r="N876" s="7" t="s">
        <v>308</v>
      </c>
      <c r="O876" s="7" t="s">
        <v>421</v>
      </c>
    </row>
    <row r="877" spans="1:15" ht="15">
      <c r="A877" s="1">
        <v>869</v>
      </c>
      <c r="B877" s="6" t="s">
        <v>206</v>
      </c>
      <c r="C877" s="7" t="s">
        <v>296</v>
      </c>
      <c r="D877" s="7">
        <v>40.31</v>
      </c>
      <c r="E877" s="7">
        <v>40.302</v>
      </c>
      <c r="F877" s="7">
        <v>0.80305417002855073</v>
      </c>
      <c r="G877" s="7">
        <v>40.31</v>
      </c>
      <c r="H877" s="7">
        <v>0.99980153807988081</v>
      </c>
      <c r="I877" s="7">
        <v>40.302</v>
      </c>
      <c r="J877" s="7">
        <v>0.80305417002855073</v>
      </c>
      <c r="K877" s="7">
        <v>40.31</v>
      </c>
      <c r="L877" s="7">
        <v>0.99980153807988081</v>
      </c>
      <c r="M877" s="7" t="s">
        <v>304</v>
      </c>
      <c r="N877" s="7" t="s">
        <v>308</v>
      </c>
      <c r="O877" s="7" t="s">
        <v>421</v>
      </c>
    </row>
    <row r="878" spans="1:15" ht="15">
      <c r="A878" s="1">
        <v>870</v>
      </c>
      <c r="B878" s="6" t="s">
        <v>206</v>
      </c>
      <c r="C878" s="7" t="s">
        <v>297</v>
      </c>
      <c r="D878" s="7">
        <v>36.609000000000002</v>
      </c>
      <c r="E878" s="7">
        <v>36.386000000000003</v>
      </c>
      <c r="F878" s="7">
        <v>4.0345861002090375</v>
      </c>
      <c r="G878" s="7">
        <v>36.609000000000002</v>
      </c>
      <c r="H878" s="7">
        <v>0.99390860170996209</v>
      </c>
      <c r="I878" s="7">
        <v>36.386000000000003</v>
      </c>
      <c r="J878" s="7">
        <v>4.0345861002090375</v>
      </c>
      <c r="K878" s="7">
        <v>36.609000000000002</v>
      </c>
      <c r="L878" s="7">
        <v>0.99390860170996209</v>
      </c>
      <c r="M878" s="7" t="s">
        <v>304</v>
      </c>
      <c r="N878" s="7" t="s">
        <v>308</v>
      </c>
      <c r="O878" s="7" t="s">
        <v>421</v>
      </c>
    </row>
    <row r="879" spans="1:15" ht="15">
      <c r="A879" s="1">
        <v>871</v>
      </c>
      <c r="B879" s="6" t="s">
        <v>206</v>
      </c>
      <c r="C879" s="7" t="s">
        <v>298</v>
      </c>
      <c r="D879" s="7" t="s">
        <v>422</v>
      </c>
      <c r="E879" s="7">
        <v>36.386000000000003</v>
      </c>
      <c r="F879" s="7">
        <v>4.0345861002090375</v>
      </c>
      <c r="G879" s="7">
        <v>36.609000000000002</v>
      </c>
      <c r="H879" s="7">
        <v>0.99390860170996209</v>
      </c>
      <c r="I879" s="7">
        <v>36.386000000000003</v>
      </c>
      <c r="J879" s="7">
        <v>4.0345861002090375</v>
      </c>
      <c r="K879" s="7">
        <v>36.609000000000002</v>
      </c>
      <c r="L879" s="7">
        <v>0.99390860170996209</v>
      </c>
      <c r="M879" s="7" t="s">
        <v>304</v>
      </c>
      <c r="N879" s="7" t="s">
        <v>308</v>
      </c>
      <c r="O879" s="7" t="s">
        <v>421</v>
      </c>
    </row>
    <row r="880" spans="1:15" ht="15">
      <c r="A880" s="1">
        <v>872</v>
      </c>
      <c r="B880" s="6" t="s">
        <v>206</v>
      </c>
      <c r="C880" s="7" t="s">
        <v>299</v>
      </c>
      <c r="D880" s="7" t="s">
        <v>422</v>
      </c>
      <c r="E880" s="7">
        <v>36.386000000000003</v>
      </c>
      <c r="F880" s="7">
        <v>4.0345861002090375</v>
      </c>
      <c r="G880" s="7">
        <v>36.609000000000002</v>
      </c>
      <c r="H880" s="7">
        <v>0.99390860170996209</v>
      </c>
      <c r="I880" s="7">
        <v>36.386000000000003</v>
      </c>
      <c r="J880" s="7">
        <v>4.0345861002090375</v>
      </c>
      <c r="K880" s="7">
        <v>36.609000000000002</v>
      </c>
      <c r="L880" s="7">
        <v>0.99390860170996209</v>
      </c>
      <c r="M880" s="7" t="s">
        <v>304</v>
      </c>
      <c r="N880" s="7" t="s">
        <v>308</v>
      </c>
      <c r="O880" s="7" t="s">
        <v>421</v>
      </c>
    </row>
    <row r="881" spans="1:15" ht="15">
      <c r="A881" s="1">
        <v>873</v>
      </c>
      <c r="B881" s="6" t="s">
        <v>206</v>
      </c>
      <c r="C881" s="7" t="s">
        <v>300</v>
      </c>
      <c r="D881" s="7" t="s">
        <v>422</v>
      </c>
      <c r="E881" s="7">
        <v>36.386000000000003</v>
      </c>
      <c r="F881" s="7">
        <v>4.0345861002090375</v>
      </c>
      <c r="G881" s="7">
        <v>36.609000000000002</v>
      </c>
      <c r="H881" s="7">
        <v>0.99390860170996209</v>
      </c>
      <c r="I881" s="7">
        <v>36.386000000000003</v>
      </c>
      <c r="J881" s="7">
        <v>4.0345861002090375</v>
      </c>
      <c r="K881" s="7">
        <v>36.609000000000002</v>
      </c>
      <c r="L881" s="7">
        <v>0.99390860170996209</v>
      </c>
      <c r="M881" s="7" t="s">
        <v>304</v>
      </c>
      <c r="N881" s="7" t="s">
        <v>308</v>
      </c>
      <c r="O881" s="7" t="s">
        <v>421</v>
      </c>
    </row>
    <row r="882" spans="1:15" ht="15">
      <c r="A882" s="1">
        <v>874</v>
      </c>
      <c r="B882" s="6" t="s">
        <v>206</v>
      </c>
      <c r="C882" s="7" t="s">
        <v>301</v>
      </c>
      <c r="D882" s="7" t="s">
        <v>422</v>
      </c>
      <c r="E882" s="7">
        <v>36.386000000000003</v>
      </c>
      <c r="F882" s="7">
        <v>4.0345861002090375</v>
      </c>
      <c r="G882" s="7">
        <v>36.609000000000002</v>
      </c>
      <c r="H882" s="7">
        <v>0.99390860170996209</v>
      </c>
      <c r="I882" s="7">
        <v>36.386000000000003</v>
      </c>
      <c r="J882" s="7">
        <v>4.0345861002090375</v>
      </c>
      <c r="K882" s="7">
        <v>36.609000000000002</v>
      </c>
      <c r="L882" s="7">
        <v>0.99390860170996209</v>
      </c>
      <c r="M882" s="7" t="s">
        <v>304</v>
      </c>
      <c r="N882" s="7" t="s">
        <v>308</v>
      </c>
      <c r="O882" s="7" t="s">
        <v>421</v>
      </c>
    </row>
    <row r="883" spans="1:15" ht="15">
      <c r="A883" s="1">
        <v>875</v>
      </c>
      <c r="B883" s="6" t="s">
        <v>206</v>
      </c>
      <c r="C883" s="7" t="s">
        <v>302</v>
      </c>
      <c r="D883" s="7" t="s">
        <v>422</v>
      </c>
      <c r="E883" s="7">
        <v>36.386000000000003</v>
      </c>
      <c r="F883" s="7">
        <v>4.0345861002090375</v>
      </c>
      <c r="G883" s="7">
        <v>36.609000000000002</v>
      </c>
      <c r="H883" s="7">
        <v>0.99390860170996209</v>
      </c>
      <c r="I883" s="7">
        <v>36.386000000000003</v>
      </c>
      <c r="J883" s="7">
        <v>4.0345861002090375</v>
      </c>
      <c r="K883" s="7">
        <v>36.609000000000002</v>
      </c>
      <c r="L883" s="7">
        <v>0.99390860170996209</v>
      </c>
      <c r="M883" s="7" t="s">
        <v>304</v>
      </c>
      <c r="N883" s="7" t="s">
        <v>308</v>
      </c>
      <c r="O883" s="7" t="s">
        <v>421</v>
      </c>
    </row>
    <row r="884" spans="1:15" ht="15">
      <c r="A884" s="1">
        <v>876</v>
      </c>
      <c r="B884" s="6" t="s">
        <v>206</v>
      </c>
      <c r="C884" s="7" t="s">
        <v>423</v>
      </c>
      <c r="D884" s="7" t="s">
        <v>422</v>
      </c>
      <c r="E884" s="7">
        <v>36.386000000000003</v>
      </c>
      <c r="F884" s="7">
        <v>4.0345861002090375</v>
      </c>
      <c r="G884" s="7">
        <v>36.609000000000002</v>
      </c>
      <c r="H884" s="7">
        <v>0.99390860170996209</v>
      </c>
      <c r="I884" s="7">
        <v>36.386000000000003</v>
      </c>
      <c r="J884" s="7">
        <v>4.0345861002090375</v>
      </c>
      <c r="K884" s="7">
        <v>36.609000000000002</v>
      </c>
      <c r="L884" s="7">
        <v>0.99390860170996209</v>
      </c>
      <c r="M884" s="7" t="s">
        <v>304</v>
      </c>
      <c r="N884" s="7" t="s">
        <v>308</v>
      </c>
      <c r="O884" s="7" t="s">
        <v>421</v>
      </c>
    </row>
    <row r="885" spans="1:15" ht="15">
      <c r="A885" s="1">
        <v>877</v>
      </c>
      <c r="B885" s="6" t="s">
        <v>206</v>
      </c>
      <c r="C885" s="7" t="s">
        <v>424</v>
      </c>
      <c r="D885" s="7" t="s">
        <v>422</v>
      </c>
      <c r="E885" s="7">
        <v>36.386000000000003</v>
      </c>
      <c r="F885" s="7">
        <v>4.0345861002090375</v>
      </c>
      <c r="G885" s="7">
        <v>36.609000000000002</v>
      </c>
      <c r="H885" s="7">
        <v>0.99390860170996209</v>
      </c>
      <c r="I885" s="7">
        <v>36.386000000000003</v>
      </c>
      <c r="J885" s="7">
        <v>4.0345861002090375</v>
      </c>
      <c r="K885" s="7">
        <v>36.609000000000002</v>
      </c>
      <c r="L885" s="7">
        <v>0.99390860170996209</v>
      </c>
      <c r="M885" s="7" t="s">
        <v>304</v>
      </c>
      <c r="N885" s="7" t="s">
        <v>308</v>
      </c>
      <c r="O885" s="7" t="s">
        <v>421</v>
      </c>
    </row>
    <row r="886" spans="1:15" ht="15">
      <c r="A886" s="1">
        <v>878</v>
      </c>
      <c r="B886" s="6" t="s">
        <v>206</v>
      </c>
      <c r="C886" s="7" t="s">
        <v>425</v>
      </c>
      <c r="D886" s="7" t="s">
        <v>422</v>
      </c>
      <c r="E886" s="7">
        <v>36.386000000000003</v>
      </c>
      <c r="F886" s="7">
        <v>4.0345861002090375</v>
      </c>
      <c r="G886" s="7">
        <v>36.609000000000002</v>
      </c>
      <c r="H886" s="7">
        <v>0.99390860170996209</v>
      </c>
      <c r="I886" s="7">
        <v>36.386000000000003</v>
      </c>
      <c r="J886" s="7">
        <v>4.0345861002090375</v>
      </c>
      <c r="K886" s="7">
        <v>36.609000000000002</v>
      </c>
      <c r="L886" s="7">
        <v>0.99390860170996209</v>
      </c>
      <c r="M886" s="7" t="s">
        <v>304</v>
      </c>
      <c r="N886" s="7" t="s">
        <v>308</v>
      </c>
      <c r="O886" s="7" t="s">
        <v>421</v>
      </c>
    </row>
    <row r="887" spans="1:15" ht="15">
      <c r="A887" s="1">
        <v>879</v>
      </c>
      <c r="B887" s="6" t="s">
        <v>206</v>
      </c>
      <c r="C887" s="7" t="s">
        <v>426</v>
      </c>
      <c r="D887" s="7" t="s">
        <v>422</v>
      </c>
      <c r="E887" s="7">
        <v>36.386000000000003</v>
      </c>
      <c r="F887" s="7">
        <v>4.0345861002090375</v>
      </c>
      <c r="G887" s="7">
        <v>36.609000000000002</v>
      </c>
      <c r="H887" s="7">
        <v>0.99390860170996209</v>
      </c>
      <c r="I887" s="7">
        <v>36.386000000000003</v>
      </c>
      <c r="J887" s="7">
        <v>4.0345861002090375</v>
      </c>
      <c r="K887" s="7">
        <v>36.609000000000002</v>
      </c>
      <c r="L887" s="7">
        <v>0.99390860170996209</v>
      </c>
      <c r="M887" s="7" t="s">
        <v>304</v>
      </c>
      <c r="N887" s="7" t="s">
        <v>308</v>
      </c>
      <c r="O887" s="7" t="s">
        <v>421</v>
      </c>
    </row>
    <row r="888" spans="1:15" ht="15">
      <c r="A888" s="1">
        <v>880</v>
      </c>
      <c r="B888" s="6" t="s">
        <v>206</v>
      </c>
      <c r="C888" s="7" t="s">
        <v>427</v>
      </c>
      <c r="D888" s="7" t="s">
        <v>422</v>
      </c>
      <c r="E888" s="7">
        <v>36.386000000000003</v>
      </c>
      <c r="F888" s="7">
        <v>4.0345861002090375</v>
      </c>
      <c r="G888" s="7">
        <v>36.609000000000002</v>
      </c>
      <c r="H888" s="7">
        <v>0.99390860170996209</v>
      </c>
      <c r="I888" s="7">
        <v>36.386000000000003</v>
      </c>
      <c r="J888" s="7">
        <v>4.0345861002090375</v>
      </c>
      <c r="K888" s="7">
        <v>36.609000000000002</v>
      </c>
      <c r="L888" s="7">
        <v>0.99390860170996209</v>
      </c>
      <c r="M888" s="7" t="s">
        <v>304</v>
      </c>
      <c r="N888" s="7" t="s">
        <v>308</v>
      </c>
      <c r="O888" s="7" t="s">
        <v>421</v>
      </c>
    </row>
    <row r="889" spans="1:15" ht="15">
      <c r="A889" s="1">
        <v>881</v>
      </c>
      <c r="B889" s="6" t="s">
        <v>155</v>
      </c>
      <c r="C889" s="7" t="s">
        <v>292</v>
      </c>
      <c r="D889" s="7">
        <v>28.568000000000001</v>
      </c>
      <c r="E889" s="7">
        <v>27.55</v>
      </c>
      <c r="F889" s="7">
        <v>7.5583148915614826</v>
      </c>
      <c r="G889" s="7">
        <v>28.568000000000001</v>
      </c>
      <c r="H889" s="7">
        <v>0.96436572388686637</v>
      </c>
      <c r="I889" s="7">
        <v>27.55</v>
      </c>
      <c r="J889" s="7">
        <v>7.5583148915614826</v>
      </c>
      <c r="K889" s="7">
        <v>28.568000000000001</v>
      </c>
      <c r="L889" s="7">
        <v>0.96436572388686637</v>
      </c>
      <c r="M889" s="7" t="s">
        <v>290</v>
      </c>
      <c r="N889" s="7" t="s">
        <v>308</v>
      </c>
      <c r="O889" s="7" t="s">
        <v>421</v>
      </c>
    </row>
    <row r="890" spans="1:15" ht="15">
      <c r="A890" s="1">
        <v>882</v>
      </c>
      <c r="B890" s="6" t="s">
        <v>155</v>
      </c>
      <c r="C890" s="7" t="s">
        <v>293</v>
      </c>
      <c r="D890" s="7">
        <v>22.39</v>
      </c>
      <c r="E890" s="7">
        <v>22.39</v>
      </c>
      <c r="F890" s="7" t="s">
        <v>422</v>
      </c>
      <c r="G890" s="7">
        <v>22.39</v>
      </c>
      <c r="H890" s="7">
        <v>1</v>
      </c>
      <c r="I890" s="7">
        <v>22.39</v>
      </c>
      <c r="J890" s="7" t="s">
        <v>422</v>
      </c>
      <c r="K890" s="7">
        <v>22.39</v>
      </c>
      <c r="L890" s="7">
        <v>1</v>
      </c>
      <c r="M890" s="7" t="s">
        <v>290</v>
      </c>
      <c r="N890" s="7" t="s">
        <v>308</v>
      </c>
      <c r="O890" s="7" t="s">
        <v>421</v>
      </c>
    </row>
    <row r="891" spans="1:15" ht="15">
      <c r="A891" s="1">
        <v>883</v>
      </c>
      <c r="B891" s="6" t="s">
        <v>155</v>
      </c>
      <c r="C891" s="7" t="s">
        <v>294</v>
      </c>
      <c r="D891" s="7">
        <v>21.27</v>
      </c>
      <c r="E891" s="7">
        <v>20.861999999999998</v>
      </c>
      <c r="F891" s="7">
        <v>4.1565144523656512</v>
      </c>
      <c r="G891" s="7">
        <v>21.272039309683603</v>
      </c>
      <c r="H891" s="7">
        <v>0.98072402444757878</v>
      </c>
      <c r="I891" s="7">
        <v>20.861999999999998</v>
      </c>
      <c r="J891" s="7">
        <v>4.1565144523656512</v>
      </c>
      <c r="K891" s="7">
        <v>21.272039309683603</v>
      </c>
      <c r="L891" s="7">
        <v>0.98072402444757878</v>
      </c>
      <c r="M891" s="7" t="s">
        <v>290</v>
      </c>
      <c r="N891" s="7" t="s">
        <v>308</v>
      </c>
      <c r="O891" s="7" t="s">
        <v>421</v>
      </c>
    </row>
    <row r="892" spans="1:15" ht="15">
      <c r="A892" s="1">
        <v>884</v>
      </c>
      <c r="B892" s="6" t="s">
        <v>155</v>
      </c>
      <c r="C892" s="7" t="s">
        <v>295</v>
      </c>
      <c r="D892" s="7">
        <v>26.239000000000001</v>
      </c>
      <c r="E892" s="7">
        <v>25.853999999999999</v>
      </c>
      <c r="F892" s="7">
        <v>4.4783707975110856</v>
      </c>
      <c r="G892" s="7">
        <v>26.239000000000001</v>
      </c>
      <c r="H892" s="7">
        <v>0.98532718472502756</v>
      </c>
      <c r="I892" s="7">
        <v>25.853999999999999</v>
      </c>
      <c r="J892" s="7">
        <v>4.4783707975110856</v>
      </c>
      <c r="K892" s="7">
        <v>26.239000000000001</v>
      </c>
      <c r="L892" s="7">
        <v>0.98532718472502756</v>
      </c>
      <c r="M892" s="7" t="s">
        <v>290</v>
      </c>
      <c r="N892" s="7" t="s">
        <v>308</v>
      </c>
      <c r="O892" s="7" t="s">
        <v>421</v>
      </c>
    </row>
    <row r="893" spans="1:15" ht="15">
      <c r="A893" s="1">
        <v>885</v>
      </c>
      <c r="B893" s="6" t="s">
        <v>155</v>
      </c>
      <c r="C893" s="7" t="s">
        <v>296</v>
      </c>
      <c r="D893" s="7">
        <v>25.942</v>
      </c>
      <c r="E893" s="7">
        <v>25.812000000000001</v>
      </c>
      <c r="F893" s="7">
        <v>2.5938427091864882</v>
      </c>
      <c r="G893" s="7">
        <v>25.942</v>
      </c>
      <c r="H893" s="7">
        <v>0.99498882121656007</v>
      </c>
      <c r="I893" s="7">
        <v>25.812000000000001</v>
      </c>
      <c r="J893" s="7">
        <v>2.5938427091864882</v>
      </c>
      <c r="K893" s="7">
        <v>25.942</v>
      </c>
      <c r="L893" s="7">
        <v>0.99498882121656007</v>
      </c>
      <c r="M893" s="7" t="s">
        <v>290</v>
      </c>
      <c r="N893" s="7" t="s">
        <v>308</v>
      </c>
      <c r="O893" s="7" t="s">
        <v>421</v>
      </c>
    </row>
    <row r="894" spans="1:15" ht="15">
      <c r="A894" s="1">
        <v>886</v>
      </c>
      <c r="B894" s="6" t="s">
        <v>155</v>
      </c>
      <c r="C894" s="7" t="s">
        <v>297</v>
      </c>
      <c r="D894" s="7">
        <v>18.591699999999999</v>
      </c>
      <c r="E894" s="7">
        <v>18.543299999999999</v>
      </c>
      <c r="F894" s="7">
        <v>1.3406468587961688</v>
      </c>
      <c r="G894" s="7">
        <v>18.591699999999999</v>
      </c>
      <c r="H894" s="7">
        <v>0.99739668776927337</v>
      </c>
      <c r="I894" s="7">
        <v>18.543299999999999</v>
      </c>
      <c r="J894" s="7">
        <v>1.3406468587961688</v>
      </c>
      <c r="K894" s="7">
        <v>18.591699999999999</v>
      </c>
      <c r="L894" s="7">
        <v>0.99739668776927337</v>
      </c>
      <c r="M894" s="7" t="s">
        <v>290</v>
      </c>
      <c r="N894" s="7" t="s">
        <v>308</v>
      </c>
      <c r="O894" s="7" t="s">
        <v>421</v>
      </c>
    </row>
    <row r="895" spans="1:15" ht="15">
      <c r="A895" s="1">
        <v>887</v>
      </c>
      <c r="B895" s="6" t="s">
        <v>155</v>
      </c>
      <c r="C895" s="7" t="s">
        <v>298</v>
      </c>
      <c r="D895" s="7" t="s">
        <v>422</v>
      </c>
      <c r="E895" s="7">
        <v>19.085478938042893</v>
      </c>
      <c r="F895" s="7">
        <v>7.0529849234970188</v>
      </c>
      <c r="G895" s="7">
        <v>20.346992471261082</v>
      </c>
      <c r="H895" s="7">
        <v>0.93799999999999994</v>
      </c>
      <c r="I895" s="7">
        <v>18.354905084165182</v>
      </c>
      <c r="J895" s="7">
        <v>6.7830034159001764</v>
      </c>
      <c r="K895" s="7">
        <v>19.568129087596144</v>
      </c>
      <c r="L895" s="7">
        <v>0.93799999999999994</v>
      </c>
      <c r="M895" s="7" t="s">
        <v>290</v>
      </c>
      <c r="N895" s="7" t="s">
        <v>308</v>
      </c>
      <c r="O895" s="7" t="s">
        <v>421</v>
      </c>
    </row>
    <row r="896" spans="1:15" ht="15">
      <c r="A896" s="1">
        <v>888</v>
      </c>
      <c r="B896" s="6" t="s">
        <v>155</v>
      </c>
      <c r="C896" s="7" t="s">
        <v>299</v>
      </c>
      <c r="D896" s="7" t="s">
        <v>422</v>
      </c>
      <c r="E896" s="7">
        <v>19.812946219368321</v>
      </c>
      <c r="F896" s="7">
        <v>7.3218184059672105</v>
      </c>
      <c r="G896" s="7">
        <v>21.122543943889468</v>
      </c>
      <c r="H896" s="7">
        <v>0.93799999999999994</v>
      </c>
      <c r="I896" s="7">
        <v>19.812946219368321</v>
      </c>
      <c r="J896" s="7">
        <v>7.3218184059672105</v>
      </c>
      <c r="K896" s="7">
        <v>21.122543943889468</v>
      </c>
      <c r="L896" s="7">
        <v>0.93799999999999994</v>
      </c>
      <c r="M896" s="7" t="s">
        <v>290</v>
      </c>
      <c r="N896" s="7" t="s">
        <v>308</v>
      </c>
      <c r="O896" s="7" t="s">
        <v>421</v>
      </c>
    </row>
    <row r="897" spans="1:15" ht="15">
      <c r="A897" s="1">
        <v>889</v>
      </c>
      <c r="B897" s="6" t="s">
        <v>155</v>
      </c>
      <c r="C897" s="7" t="s">
        <v>300</v>
      </c>
      <c r="D897" s="7" t="s">
        <v>422</v>
      </c>
      <c r="E897" s="7">
        <v>20.243763672501252</v>
      </c>
      <c r="F897" s="7">
        <v>7.4810257809348526</v>
      </c>
      <c r="G897" s="7">
        <v>21.5818376039459</v>
      </c>
      <c r="H897" s="7">
        <v>0.93799999999999994</v>
      </c>
      <c r="I897" s="7">
        <v>20.243763672501252</v>
      </c>
      <c r="J897" s="7">
        <v>7.4810257809348526</v>
      </c>
      <c r="K897" s="7">
        <v>21.5818376039459</v>
      </c>
      <c r="L897" s="7">
        <v>0.93799999999999994</v>
      </c>
      <c r="M897" s="7" t="s">
        <v>290</v>
      </c>
      <c r="N897" s="7" t="s">
        <v>308</v>
      </c>
      <c r="O897" s="7" t="s">
        <v>421</v>
      </c>
    </row>
    <row r="898" spans="1:15" ht="15">
      <c r="A898" s="1">
        <v>890</v>
      </c>
      <c r="B898" s="6" t="s">
        <v>155</v>
      </c>
      <c r="C898" s="7" t="s">
        <v>301</v>
      </c>
      <c r="D898" s="7" t="s">
        <v>422</v>
      </c>
      <c r="E898" s="7">
        <v>19.888206996926723</v>
      </c>
      <c r="F898" s="7">
        <v>7.3496308140903368</v>
      </c>
      <c r="G898" s="7">
        <v>21.202779314420816</v>
      </c>
      <c r="H898" s="7">
        <v>0.93799999999999994</v>
      </c>
      <c r="I898" s="7">
        <v>19.888206996926723</v>
      </c>
      <c r="J898" s="7">
        <v>7.3496308140903368</v>
      </c>
      <c r="K898" s="7">
        <v>21.202779314420816</v>
      </c>
      <c r="L898" s="7">
        <v>0.93799999999999994</v>
      </c>
      <c r="M898" s="7" t="s">
        <v>290</v>
      </c>
      <c r="N898" s="7" t="s">
        <v>308</v>
      </c>
      <c r="O898" s="7" t="s">
        <v>421</v>
      </c>
    </row>
    <row r="899" spans="1:15" ht="15">
      <c r="A899" s="1">
        <v>891</v>
      </c>
      <c r="B899" s="6" t="s">
        <v>155</v>
      </c>
      <c r="C899" s="7" t="s">
        <v>302</v>
      </c>
      <c r="D899" s="7" t="s">
        <v>422</v>
      </c>
      <c r="E899" s="7">
        <v>19.946269343370034</v>
      </c>
      <c r="F899" s="7">
        <v>7.3710875904917481</v>
      </c>
      <c r="G899" s="7">
        <v>21.264679470543747</v>
      </c>
      <c r="H899" s="7">
        <v>0.93799999999999994</v>
      </c>
      <c r="I899" s="7">
        <v>19.946269343370034</v>
      </c>
      <c r="J899" s="7">
        <v>7.3710875904917481</v>
      </c>
      <c r="K899" s="7">
        <v>21.264679470543747</v>
      </c>
      <c r="L899" s="7">
        <v>0.93799999999999994</v>
      </c>
      <c r="M899" s="7" t="s">
        <v>290</v>
      </c>
      <c r="N899" s="7" t="s">
        <v>308</v>
      </c>
      <c r="O899" s="7" t="s">
        <v>421</v>
      </c>
    </row>
    <row r="900" spans="1:15" ht="15">
      <c r="A900" s="1">
        <v>892</v>
      </c>
      <c r="B900" s="6" t="s">
        <v>155</v>
      </c>
      <c r="C900" s="7" t="s">
        <v>423</v>
      </c>
      <c r="D900" s="7" t="s">
        <v>422</v>
      </c>
      <c r="E900" s="7">
        <v>20.16791943013332</v>
      </c>
      <c r="F900" s="7">
        <v>7.4529977550366491</v>
      </c>
      <c r="G900" s="7">
        <v>21.50098020270077</v>
      </c>
      <c r="H900" s="7">
        <v>0.93799999999999994</v>
      </c>
      <c r="I900" s="7">
        <v>20.16791943013332</v>
      </c>
      <c r="J900" s="7">
        <v>7.4529977550366491</v>
      </c>
      <c r="K900" s="7">
        <v>21.50098020270077</v>
      </c>
      <c r="L900" s="7">
        <v>0.93799999999999994</v>
      </c>
      <c r="M900" s="7" t="s">
        <v>290</v>
      </c>
      <c r="N900" s="7" t="s">
        <v>308</v>
      </c>
      <c r="O900" s="7" t="s">
        <v>421</v>
      </c>
    </row>
    <row r="901" spans="1:15" ht="15">
      <c r="A901" s="1">
        <v>893</v>
      </c>
      <c r="B901" s="6" t="s">
        <v>155</v>
      </c>
      <c r="C901" s="7" t="s">
        <v>424</v>
      </c>
      <c r="D901" s="7" t="s">
        <v>422</v>
      </c>
      <c r="E901" s="7">
        <v>20.554092811361624</v>
      </c>
      <c r="F901" s="7">
        <v>7.5957070391212058</v>
      </c>
      <c r="G901" s="7">
        <v>21.912678903370601</v>
      </c>
      <c r="H901" s="7">
        <v>0.93799999999999994</v>
      </c>
      <c r="I901" s="7">
        <v>20.554092811361624</v>
      </c>
      <c r="J901" s="7">
        <v>7.5957070391212058</v>
      </c>
      <c r="K901" s="7">
        <v>21.912678903370601</v>
      </c>
      <c r="L901" s="7">
        <v>0.93799999999999994</v>
      </c>
      <c r="M901" s="7" t="s">
        <v>290</v>
      </c>
      <c r="N901" s="7" t="s">
        <v>308</v>
      </c>
      <c r="O901" s="7" t="s">
        <v>421</v>
      </c>
    </row>
    <row r="902" spans="1:15" ht="15">
      <c r="A902" s="1">
        <v>894</v>
      </c>
      <c r="B902" s="6" t="s">
        <v>155</v>
      </c>
      <c r="C902" s="7" t="s">
        <v>425</v>
      </c>
      <c r="D902" s="7" t="s">
        <v>422</v>
      </c>
      <c r="E902" s="7">
        <v>20.912004527404765</v>
      </c>
      <c r="F902" s="7">
        <v>7.7279723045300601</v>
      </c>
      <c r="G902" s="7">
        <v>22.294247897020007</v>
      </c>
      <c r="H902" s="7">
        <v>0.93799999999999994</v>
      </c>
      <c r="I902" s="7">
        <v>20.912004527404765</v>
      </c>
      <c r="J902" s="7">
        <v>7.7279723045300601</v>
      </c>
      <c r="K902" s="7">
        <v>22.294247897020007</v>
      </c>
      <c r="L902" s="7">
        <v>0.93799999999999994</v>
      </c>
      <c r="M902" s="7" t="s">
        <v>290</v>
      </c>
      <c r="N902" s="7" t="s">
        <v>308</v>
      </c>
      <c r="O902" s="7" t="s">
        <v>421</v>
      </c>
    </row>
    <row r="903" spans="1:15" ht="15">
      <c r="A903" s="1">
        <v>895</v>
      </c>
      <c r="B903" s="6" t="s">
        <v>155</v>
      </c>
      <c r="C903" s="7" t="s">
        <v>426</v>
      </c>
      <c r="D903" s="7" t="s">
        <v>422</v>
      </c>
      <c r="E903" s="7">
        <v>21.430985362858941</v>
      </c>
      <c r="F903" s="7">
        <v>7.9197602088276033</v>
      </c>
      <c r="G903" s="7">
        <v>22.847532369785654</v>
      </c>
      <c r="H903" s="7">
        <v>0.93799999999999994</v>
      </c>
      <c r="I903" s="7">
        <v>21.430985362858941</v>
      </c>
      <c r="J903" s="7">
        <v>7.9197602088276033</v>
      </c>
      <c r="K903" s="7">
        <v>22.847532369785654</v>
      </c>
      <c r="L903" s="7">
        <v>0.93799999999999994</v>
      </c>
      <c r="M903" s="7" t="s">
        <v>290</v>
      </c>
      <c r="N903" s="7" t="s">
        <v>308</v>
      </c>
      <c r="O903" s="7" t="s">
        <v>421</v>
      </c>
    </row>
    <row r="904" spans="1:15" ht="15">
      <c r="A904" s="1">
        <v>896</v>
      </c>
      <c r="B904" s="6" t="s">
        <v>155</v>
      </c>
      <c r="C904" s="7" t="s">
        <v>427</v>
      </c>
      <c r="D904" s="7" t="s">
        <v>422</v>
      </c>
      <c r="E904" s="7">
        <v>21.949966198313117</v>
      </c>
      <c r="F904" s="7">
        <v>8.1115481131251546</v>
      </c>
      <c r="G904" s="7">
        <v>23.400816842551301</v>
      </c>
      <c r="H904" s="7">
        <v>0.93799999999999994</v>
      </c>
      <c r="I904" s="7">
        <v>21.949966198313117</v>
      </c>
      <c r="J904" s="7">
        <v>8.1115481131251546</v>
      </c>
      <c r="K904" s="7">
        <v>23.400816842551301</v>
      </c>
      <c r="L904" s="7">
        <v>0.93799999999999994</v>
      </c>
      <c r="M904" s="7" t="s">
        <v>290</v>
      </c>
      <c r="N904" s="7" t="s">
        <v>308</v>
      </c>
      <c r="O904" s="7" t="s">
        <v>421</v>
      </c>
    </row>
    <row r="905" spans="1:15" ht="15">
      <c r="A905" s="1">
        <v>897</v>
      </c>
      <c r="B905" s="6" t="s">
        <v>161</v>
      </c>
      <c r="C905" s="7" t="s">
        <v>292</v>
      </c>
      <c r="D905" s="7" t="s">
        <v>422</v>
      </c>
      <c r="E905" s="7" t="s">
        <v>422</v>
      </c>
      <c r="F905" s="7" t="s">
        <v>422</v>
      </c>
      <c r="G905" s="7" t="s">
        <v>422</v>
      </c>
      <c r="H905" s="7" t="s">
        <v>422</v>
      </c>
      <c r="I905" s="7" t="s">
        <v>422</v>
      </c>
      <c r="J905" s="7" t="s">
        <v>422</v>
      </c>
      <c r="K905" s="7" t="s">
        <v>422</v>
      </c>
      <c r="L905" s="7" t="s">
        <v>422</v>
      </c>
      <c r="M905" s="7" t="s">
        <v>290</v>
      </c>
      <c r="N905" s="7" t="s">
        <v>308</v>
      </c>
      <c r="O905" s="7" t="s">
        <v>421</v>
      </c>
    </row>
    <row r="906" spans="1:15" ht="15">
      <c r="A906" s="1">
        <v>898</v>
      </c>
      <c r="B906" s="6" t="s">
        <v>161</v>
      </c>
      <c r="C906" s="7" t="s">
        <v>293</v>
      </c>
      <c r="D906" s="7" t="s">
        <v>422</v>
      </c>
      <c r="E906" s="7" t="s">
        <v>422</v>
      </c>
      <c r="F906" s="7" t="s">
        <v>422</v>
      </c>
      <c r="G906" s="7" t="s">
        <v>422</v>
      </c>
      <c r="H906" s="7" t="s">
        <v>422</v>
      </c>
      <c r="I906" s="7" t="s">
        <v>422</v>
      </c>
      <c r="J906" s="7" t="s">
        <v>422</v>
      </c>
      <c r="K906" s="7" t="s">
        <v>422</v>
      </c>
      <c r="L906" s="7" t="s">
        <v>422</v>
      </c>
      <c r="M906" s="7" t="s">
        <v>290</v>
      </c>
      <c r="N906" s="7" t="s">
        <v>308</v>
      </c>
      <c r="O906" s="7" t="s">
        <v>421</v>
      </c>
    </row>
    <row r="907" spans="1:15" ht="15">
      <c r="A907" s="1">
        <v>899</v>
      </c>
      <c r="B907" s="6" t="s">
        <v>161</v>
      </c>
      <c r="C907" s="7" t="s">
        <v>294</v>
      </c>
      <c r="D907" s="7" t="s">
        <v>422</v>
      </c>
      <c r="E907" s="7" t="s">
        <v>422</v>
      </c>
      <c r="F907" s="7" t="s">
        <v>422</v>
      </c>
      <c r="G907" s="7" t="s">
        <v>422</v>
      </c>
      <c r="H907" s="7" t="s">
        <v>422</v>
      </c>
      <c r="I907" s="7" t="s">
        <v>422</v>
      </c>
      <c r="J907" s="7" t="s">
        <v>422</v>
      </c>
      <c r="K907" s="7" t="s">
        <v>422</v>
      </c>
      <c r="L907" s="7" t="s">
        <v>422</v>
      </c>
      <c r="M907" s="7" t="s">
        <v>290</v>
      </c>
      <c r="N907" s="7" t="s">
        <v>308</v>
      </c>
      <c r="O907" s="7" t="s">
        <v>421</v>
      </c>
    </row>
    <row r="908" spans="1:15" ht="15">
      <c r="A908" s="1">
        <v>900</v>
      </c>
      <c r="B908" s="6" t="s">
        <v>161</v>
      </c>
      <c r="C908" s="7" t="s">
        <v>295</v>
      </c>
      <c r="D908" s="7" t="s">
        <v>422</v>
      </c>
      <c r="E908" s="7" t="s">
        <v>422</v>
      </c>
      <c r="F908" s="7" t="s">
        <v>422</v>
      </c>
      <c r="G908" s="7" t="s">
        <v>422</v>
      </c>
      <c r="H908" s="7" t="s">
        <v>422</v>
      </c>
      <c r="I908" s="7" t="s">
        <v>422</v>
      </c>
      <c r="J908" s="7" t="s">
        <v>422</v>
      </c>
      <c r="K908" s="7" t="s">
        <v>422</v>
      </c>
      <c r="L908" s="7" t="s">
        <v>422</v>
      </c>
      <c r="M908" s="7" t="s">
        <v>290</v>
      </c>
      <c r="N908" s="7" t="s">
        <v>308</v>
      </c>
      <c r="O908" s="7" t="s">
        <v>421</v>
      </c>
    </row>
    <row r="909" spans="1:15" ht="15">
      <c r="A909" s="1">
        <v>901</v>
      </c>
      <c r="B909" s="6" t="s">
        <v>161</v>
      </c>
      <c r="C909" s="7" t="s">
        <v>296</v>
      </c>
      <c r="D909" s="7" t="s">
        <v>422</v>
      </c>
      <c r="E909" s="7" t="s">
        <v>422</v>
      </c>
      <c r="F909" s="7" t="s">
        <v>422</v>
      </c>
      <c r="G909" s="7" t="s">
        <v>422</v>
      </c>
      <c r="H909" s="7" t="s">
        <v>422</v>
      </c>
      <c r="I909" s="7" t="s">
        <v>422</v>
      </c>
      <c r="J909" s="7" t="s">
        <v>422</v>
      </c>
      <c r="K909" s="7" t="s">
        <v>422</v>
      </c>
      <c r="L909" s="7" t="s">
        <v>422</v>
      </c>
      <c r="M909" s="7" t="s">
        <v>290</v>
      </c>
      <c r="N909" s="7" t="s">
        <v>308</v>
      </c>
      <c r="O909" s="7" t="s">
        <v>421</v>
      </c>
    </row>
    <row r="910" spans="1:15" ht="15">
      <c r="A910" s="1">
        <v>902</v>
      </c>
      <c r="B910" s="6" t="s">
        <v>161</v>
      </c>
      <c r="C910" s="7" t="s">
        <v>297</v>
      </c>
      <c r="D910" s="7" t="s">
        <v>422</v>
      </c>
      <c r="E910" s="7" t="s">
        <v>422</v>
      </c>
      <c r="F910" s="7" t="s">
        <v>422</v>
      </c>
      <c r="G910" s="7" t="s">
        <v>422</v>
      </c>
      <c r="H910" s="7" t="s">
        <v>422</v>
      </c>
      <c r="I910" s="7" t="s">
        <v>422</v>
      </c>
      <c r="J910" s="7" t="s">
        <v>422</v>
      </c>
      <c r="K910" s="7" t="s">
        <v>422</v>
      </c>
      <c r="L910" s="7" t="s">
        <v>422</v>
      </c>
      <c r="M910" s="7" t="s">
        <v>290</v>
      </c>
      <c r="N910" s="7" t="s">
        <v>308</v>
      </c>
      <c r="O910" s="7" t="s">
        <v>421</v>
      </c>
    </row>
    <row r="911" spans="1:15" ht="15">
      <c r="A911" s="1">
        <v>903</v>
      </c>
      <c r="B911" s="6" t="s">
        <v>161</v>
      </c>
      <c r="C911" s="7" t="s">
        <v>298</v>
      </c>
      <c r="D911" s="7" t="s">
        <v>422</v>
      </c>
      <c r="E911" s="7" t="s">
        <v>422</v>
      </c>
      <c r="F911" s="7" t="s">
        <v>422</v>
      </c>
      <c r="G911" s="7" t="s">
        <v>422</v>
      </c>
      <c r="H911" s="7" t="s">
        <v>422</v>
      </c>
      <c r="I911" s="7" t="s">
        <v>422</v>
      </c>
      <c r="J911" s="7" t="s">
        <v>422</v>
      </c>
      <c r="K911" s="7" t="s">
        <v>422</v>
      </c>
      <c r="L911" s="7" t="s">
        <v>422</v>
      </c>
      <c r="M911" s="7" t="s">
        <v>290</v>
      </c>
      <c r="N911" s="7" t="s">
        <v>308</v>
      </c>
      <c r="O911" s="7" t="s">
        <v>421</v>
      </c>
    </row>
    <row r="912" spans="1:15" ht="15">
      <c r="A912" s="1">
        <v>904</v>
      </c>
      <c r="B912" s="6" t="s">
        <v>161</v>
      </c>
      <c r="C912" s="7" t="s">
        <v>299</v>
      </c>
      <c r="D912" s="7" t="s">
        <v>422</v>
      </c>
      <c r="E912" s="7" t="s">
        <v>422</v>
      </c>
      <c r="F912" s="7" t="s">
        <v>422</v>
      </c>
      <c r="G912" s="7" t="s">
        <v>422</v>
      </c>
      <c r="H912" s="7" t="s">
        <v>422</v>
      </c>
      <c r="I912" s="7" t="s">
        <v>422</v>
      </c>
      <c r="J912" s="7" t="s">
        <v>422</v>
      </c>
      <c r="K912" s="7" t="s">
        <v>422</v>
      </c>
      <c r="L912" s="7" t="s">
        <v>422</v>
      </c>
      <c r="M912" s="7" t="s">
        <v>290</v>
      </c>
      <c r="N912" s="7" t="s">
        <v>308</v>
      </c>
      <c r="O912" s="7" t="s">
        <v>421</v>
      </c>
    </row>
    <row r="913" spans="1:15" ht="15">
      <c r="A913" s="1">
        <v>905</v>
      </c>
      <c r="B913" s="6" t="s">
        <v>161</v>
      </c>
      <c r="C913" s="7" t="s">
        <v>300</v>
      </c>
      <c r="D913" s="7" t="s">
        <v>422</v>
      </c>
      <c r="E913" s="7">
        <v>0.80370000000000008</v>
      </c>
      <c r="F913" s="7">
        <v>0.26416341533225229</v>
      </c>
      <c r="G913" s="7">
        <v>0.84600000000000009</v>
      </c>
      <c r="H913" s="7">
        <v>0.95</v>
      </c>
      <c r="I913" s="7">
        <v>0.80370000000000008</v>
      </c>
      <c r="J913" s="7">
        <v>0.26416341533225229</v>
      </c>
      <c r="K913" s="7">
        <v>0.84600000000000009</v>
      </c>
      <c r="L913" s="7">
        <v>0.95</v>
      </c>
      <c r="M913" s="7" t="s">
        <v>290</v>
      </c>
      <c r="N913" s="7" t="s">
        <v>308</v>
      </c>
      <c r="O913" s="7" t="s">
        <v>421</v>
      </c>
    </row>
    <row r="914" spans="1:15" ht="15">
      <c r="A914" s="1">
        <v>906</v>
      </c>
      <c r="B914" s="6" t="s">
        <v>161</v>
      </c>
      <c r="C914" s="7" t="s">
        <v>301</v>
      </c>
      <c r="D914" s="7" t="s">
        <v>422</v>
      </c>
      <c r="E914" s="7">
        <v>1.6074000000000002</v>
      </c>
      <c r="F914" s="7">
        <v>0.52832683066450459</v>
      </c>
      <c r="G914" s="7">
        <v>1.6920000000000002</v>
      </c>
      <c r="H914" s="7">
        <v>0.95</v>
      </c>
      <c r="I914" s="7">
        <v>1.6074000000000002</v>
      </c>
      <c r="J914" s="7">
        <v>0.52832683066450459</v>
      </c>
      <c r="K914" s="7">
        <v>1.6920000000000002</v>
      </c>
      <c r="L914" s="7">
        <v>0.95</v>
      </c>
      <c r="M914" s="7" t="s">
        <v>290</v>
      </c>
      <c r="N914" s="7" t="s">
        <v>308</v>
      </c>
      <c r="O914" s="7" t="s">
        <v>421</v>
      </c>
    </row>
    <row r="915" spans="1:15" ht="15">
      <c r="A915" s="1">
        <v>907</v>
      </c>
      <c r="B915" s="6" t="s">
        <v>161</v>
      </c>
      <c r="C915" s="7" t="s">
        <v>302</v>
      </c>
      <c r="D915" s="7" t="s">
        <v>422</v>
      </c>
      <c r="E915" s="7">
        <v>2.4111000000000002</v>
      </c>
      <c r="F915" s="7">
        <v>0.79249024599675677</v>
      </c>
      <c r="G915" s="7">
        <v>2.5380000000000003</v>
      </c>
      <c r="H915" s="7">
        <v>0.95</v>
      </c>
      <c r="I915" s="7">
        <v>2.4111000000000002</v>
      </c>
      <c r="J915" s="7">
        <v>0.79249024599675677</v>
      </c>
      <c r="K915" s="7">
        <v>2.5380000000000003</v>
      </c>
      <c r="L915" s="7">
        <v>0.95</v>
      </c>
      <c r="M915" s="7" t="s">
        <v>290</v>
      </c>
      <c r="N915" s="7" t="s">
        <v>308</v>
      </c>
      <c r="O915" s="7" t="s">
        <v>421</v>
      </c>
    </row>
    <row r="916" spans="1:15" ht="15">
      <c r="A916" s="1">
        <v>908</v>
      </c>
      <c r="B916" s="6" t="s">
        <v>161</v>
      </c>
      <c r="C916" s="7" t="s">
        <v>423</v>
      </c>
      <c r="D916" s="7" t="s">
        <v>422</v>
      </c>
      <c r="E916" s="7">
        <v>3.3041</v>
      </c>
      <c r="F916" s="7">
        <v>1.0860051519214819</v>
      </c>
      <c r="G916" s="7">
        <v>3.4780000000000002</v>
      </c>
      <c r="H916" s="7">
        <v>0.95</v>
      </c>
      <c r="I916" s="7">
        <v>3.3041</v>
      </c>
      <c r="J916" s="7">
        <v>1.0860051519214819</v>
      </c>
      <c r="K916" s="7">
        <v>3.4780000000000002</v>
      </c>
      <c r="L916" s="7">
        <v>0.95</v>
      </c>
      <c r="M916" s="7" t="s">
        <v>290</v>
      </c>
      <c r="N916" s="7" t="s">
        <v>308</v>
      </c>
      <c r="O916" s="7" t="s">
        <v>421</v>
      </c>
    </row>
    <row r="917" spans="1:15" ht="15">
      <c r="A917" s="1">
        <v>909</v>
      </c>
      <c r="B917" s="6" t="s">
        <v>161</v>
      </c>
      <c r="C917" s="7" t="s">
        <v>424</v>
      </c>
      <c r="D917" s="7" t="s">
        <v>422</v>
      </c>
      <c r="E917" s="7">
        <v>25.173100000000002</v>
      </c>
      <c r="F917" s="7">
        <v>8.2739978480780394</v>
      </c>
      <c r="G917" s="7">
        <v>26.498000000000001</v>
      </c>
      <c r="H917" s="7">
        <v>0.95</v>
      </c>
      <c r="I917" s="7">
        <v>25.173100000000002</v>
      </c>
      <c r="J917" s="7">
        <v>8.2739978480780394</v>
      </c>
      <c r="K917" s="7">
        <v>26.498000000000001</v>
      </c>
      <c r="L917" s="7">
        <v>0.95</v>
      </c>
      <c r="M917" s="7" t="s">
        <v>290</v>
      </c>
      <c r="N917" s="7" t="s">
        <v>308</v>
      </c>
      <c r="O917" s="7" t="s">
        <v>421</v>
      </c>
    </row>
    <row r="918" spans="1:15" ht="15">
      <c r="A918" s="1">
        <v>910</v>
      </c>
      <c r="B918" s="6" t="s">
        <v>161</v>
      </c>
      <c r="C918" s="7" t="s">
        <v>425</v>
      </c>
      <c r="D918" s="7" t="s">
        <v>422</v>
      </c>
      <c r="E918" s="7">
        <v>26.066100000000002</v>
      </c>
      <c r="F918" s="7">
        <v>8.5675127540027614</v>
      </c>
      <c r="G918" s="7">
        <v>27.438000000000002</v>
      </c>
      <c r="H918" s="7">
        <v>0.95</v>
      </c>
      <c r="I918" s="7">
        <v>26.066100000000002</v>
      </c>
      <c r="J918" s="7">
        <v>8.5675127540027614</v>
      </c>
      <c r="K918" s="7">
        <v>27.438000000000002</v>
      </c>
      <c r="L918" s="7">
        <v>0.95</v>
      </c>
      <c r="M918" s="7" t="s">
        <v>290</v>
      </c>
      <c r="N918" s="7" t="s">
        <v>308</v>
      </c>
      <c r="O918" s="7" t="s">
        <v>421</v>
      </c>
    </row>
    <row r="919" spans="1:15" ht="15">
      <c r="A919" s="1">
        <v>911</v>
      </c>
      <c r="B919" s="6" t="s">
        <v>161</v>
      </c>
      <c r="C919" s="7" t="s">
        <v>426</v>
      </c>
      <c r="D919" s="7" t="s">
        <v>422</v>
      </c>
      <c r="E919" s="7">
        <v>27.048400000000001</v>
      </c>
      <c r="F919" s="7">
        <v>8.8903791505199621</v>
      </c>
      <c r="G919" s="7">
        <v>28.472000000000001</v>
      </c>
      <c r="H919" s="7">
        <v>0.95</v>
      </c>
      <c r="I919" s="7">
        <v>27.048400000000001</v>
      </c>
      <c r="J919" s="7">
        <v>8.8903791505199621</v>
      </c>
      <c r="K919" s="7">
        <v>28.472000000000001</v>
      </c>
      <c r="L919" s="7">
        <v>0.95</v>
      </c>
      <c r="M919" s="7" t="s">
        <v>290</v>
      </c>
      <c r="N919" s="7" t="s">
        <v>308</v>
      </c>
      <c r="O919" s="7" t="s">
        <v>421</v>
      </c>
    </row>
    <row r="920" spans="1:15" ht="15">
      <c r="A920" s="1">
        <v>912</v>
      </c>
      <c r="B920" s="6" t="s">
        <v>161</v>
      </c>
      <c r="C920" s="7" t="s">
        <v>427</v>
      </c>
      <c r="D920" s="7" t="s">
        <v>422</v>
      </c>
      <c r="E920" s="7">
        <v>27.048400000000001</v>
      </c>
      <c r="F920" s="7">
        <v>8.8903791505199621</v>
      </c>
      <c r="G920" s="7">
        <v>28.472000000000001</v>
      </c>
      <c r="H920" s="7">
        <v>0.95</v>
      </c>
      <c r="I920" s="7">
        <v>27.048400000000001</v>
      </c>
      <c r="J920" s="7">
        <v>8.8903791505199621</v>
      </c>
      <c r="K920" s="7">
        <v>28.472000000000001</v>
      </c>
      <c r="L920" s="7">
        <v>0.95</v>
      </c>
      <c r="M920" s="7" t="s">
        <v>290</v>
      </c>
      <c r="N920" s="7" t="s">
        <v>308</v>
      </c>
      <c r="O920" s="7" t="s">
        <v>421</v>
      </c>
    </row>
    <row r="921" spans="1:15" ht="15">
      <c r="A921" s="1">
        <v>913</v>
      </c>
      <c r="B921" s="6" t="s">
        <v>259</v>
      </c>
      <c r="C921" s="7" t="s">
        <v>292</v>
      </c>
      <c r="D921" s="7">
        <v>258.7175377816651</v>
      </c>
      <c r="E921" s="7">
        <v>236.43</v>
      </c>
      <c r="F921" s="7">
        <v>87.253522667791003</v>
      </c>
      <c r="G921" s="7">
        <v>258.7175377816651</v>
      </c>
      <c r="H921" s="7">
        <v>0.9138537805640613</v>
      </c>
      <c r="I921" s="7">
        <v>236.43</v>
      </c>
      <c r="J921" s="7">
        <v>87.253522667791003</v>
      </c>
      <c r="K921" s="7">
        <v>258.7175377816651</v>
      </c>
      <c r="L921" s="7">
        <v>0.9138537805640613</v>
      </c>
      <c r="M921" s="7" t="s">
        <v>290</v>
      </c>
      <c r="N921" s="7" t="s">
        <v>308</v>
      </c>
      <c r="O921" s="7" t="s">
        <v>421</v>
      </c>
    </row>
    <row r="922" spans="1:15" ht="15">
      <c r="A922" s="1">
        <v>914</v>
      </c>
      <c r="B922" s="6" t="s">
        <v>259</v>
      </c>
      <c r="C922" s="7" t="s">
        <v>293</v>
      </c>
      <c r="D922" s="7">
        <v>239.21574708399066</v>
      </c>
      <c r="E922" s="7">
        <v>211.96800000000002</v>
      </c>
      <c r="F922" s="7">
        <v>83.736174477841871</v>
      </c>
      <c r="G922" s="7">
        <v>234.00874708399067</v>
      </c>
      <c r="H922" s="7">
        <v>0.9058122939477995</v>
      </c>
      <c r="I922" s="7">
        <v>211.96800000000002</v>
      </c>
      <c r="J922" s="7">
        <v>83.736174477841871</v>
      </c>
      <c r="K922" s="7">
        <v>234.00874708399067</v>
      </c>
      <c r="L922" s="7">
        <v>0.9058122939477995</v>
      </c>
      <c r="M922" s="7" t="s">
        <v>290</v>
      </c>
      <c r="N922" s="7" t="s">
        <v>308</v>
      </c>
      <c r="O922" s="7" t="s">
        <v>421</v>
      </c>
    </row>
    <row r="923" spans="1:15" ht="15">
      <c r="A923" s="1">
        <v>915</v>
      </c>
      <c r="B923" s="6" t="s">
        <v>259</v>
      </c>
      <c r="C923" s="7" t="s">
        <v>294</v>
      </c>
      <c r="D923" s="7">
        <v>231.55</v>
      </c>
      <c r="E923" s="7">
        <v>223.40199999999996</v>
      </c>
      <c r="F923" s="7">
        <v>54.930199972969731</v>
      </c>
      <c r="G923" s="7">
        <v>231.55210249572673</v>
      </c>
      <c r="H923" s="7">
        <v>0.96480229543207374</v>
      </c>
      <c r="I923" s="7">
        <v>223.40199999999996</v>
      </c>
      <c r="J923" s="7">
        <v>54.930199972969731</v>
      </c>
      <c r="K923" s="7">
        <v>231.55210249572673</v>
      </c>
      <c r="L923" s="7">
        <v>0.96480229543207374</v>
      </c>
      <c r="M923" s="7" t="s">
        <v>290</v>
      </c>
      <c r="N923" s="7" t="s">
        <v>308</v>
      </c>
      <c r="O923" s="7" t="s">
        <v>421</v>
      </c>
    </row>
    <row r="924" spans="1:15" ht="15">
      <c r="A924" s="1">
        <v>916</v>
      </c>
      <c r="B924" s="6" t="s">
        <v>259</v>
      </c>
      <c r="C924" s="7" t="s">
        <v>295</v>
      </c>
      <c r="D924" s="7">
        <v>237.65700000000001</v>
      </c>
      <c r="E924" s="7">
        <v>224.74699999999996</v>
      </c>
      <c r="F924" s="7">
        <v>54.553510470582843</v>
      </c>
      <c r="G924" s="7">
        <v>232.02715371188279</v>
      </c>
      <c r="H924" s="7">
        <v>0.96862369944457927</v>
      </c>
      <c r="I924" s="7">
        <v>224.74699999999996</v>
      </c>
      <c r="J924" s="7">
        <v>54.553510470582843</v>
      </c>
      <c r="K924" s="7">
        <v>232.02715371188279</v>
      </c>
      <c r="L924" s="7">
        <v>0.96862369944457927</v>
      </c>
      <c r="M924" s="7" t="s">
        <v>290</v>
      </c>
      <c r="N924" s="7" t="s">
        <v>308</v>
      </c>
      <c r="O924" s="7" t="s">
        <v>421</v>
      </c>
    </row>
    <row r="925" spans="1:15" ht="15">
      <c r="A925" s="1">
        <v>917</v>
      </c>
      <c r="B925" s="6" t="s">
        <v>259</v>
      </c>
      <c r="C925" s="7" t="s">
        <v>296</v>
      </c>
      <c r="D925" s="7">
        <v>232.965</v>
      </c>
      <c r="E925" s="7">
        <v>225.70300000000003</v>
      </c>
      <c r="F925" s="7">
        <v>51.567373312931906</v>
      </c>
      <c r="G925" s="7">
        <v>232.965</v>
      </c>
      <c r="H925" s="7">
        <v>0.96882793552679602</v>
      </c>
      <c r="I925" s="7">
        <v>225.70300000000003</v>
      </c>
      <c r="J925" s="7">
        <v>51.567373312931906</v>
      </c>
      <c r="K925" s="7">
        <v>232.965</v>
      </c>
      <c r="L925" s="7">
        <v>0.96882793552679602</v>
      </c>
      <c r="M925" s="7" t="s">
        <v>290</v>
      </c>
      <c r="N925" s="7" t="s">
        <v>308</v>
      </c>
      <c r="O925" s="7" t="s">
        <v>421</v>
      </c>
    </row>
    <row r="926" spans="1:15" ht="15">
      <c r="A926" s="1">
        <v>918</v>
      </c>
      <c r="B926" s="6" t="s">
        <v>259</v>
      </c>
      <c r="C926" s="7" t="s">
        <v>297</v>
      </c>
      <c r="D926" s="7">
        <v>225.82697000000002</v>
      </c>
      <c r="E926" s="7">
        <v>224.23689999999999</v>
      </c>
      <c r="F926" s="7">
        <v>25.316674052526604</v>
      </c>
      <c r="G926" s="7">
        <v>225.82697000000002</v>
      </c>
      <c r="H926" s="7">
        <v>0.99295890123309882</v>
      </c>
      <c r="I926" s="7">
        <v>224.23689999999999</v>
      </c>
      <c r="J926" s="7">
        <v>25.316674052526604</v>
      </c>
      <c r="K926" s="7">
        <v>225.82697000000002</v>
      </c>
      <c r="L926" s="7">
        <v>0.99295890123309882</v>
      </c>
      <c r="M926" s="7" t="s">
        <v>290</v>
      </c>
      <c r="N926" s="7" t="s">
        <v>308</v>
      </c>
      <c r="O926" s="7" t="s">
        <v>421</v>
      </c>
    </row>
    <row r="927" spans="1:15" ht="15">
      <c r="A927" s="1">
        <v>919</v>
      </c>
      <c r="B927" s="6" t="s">
        <v>259</v>
      </c>
      <c r="C927" s="7" t="s">
        <v>298</v>
      </c>
      <c r="D927" s="7" t="s">
        <v>422</v>
      </c>
      <c r="E927" s="7">
        <v>224.77907893804291</v>
      </c>
      <c r="F927" s="7">
        <v>30.956715075992872</v>
      </c>
      <c r="G927" s="7">
        <v>227.6067758126276</v>
      </c>
      <c r="H927" s="7">
        <v>0.9875763941363831</v>
      </c>
      <c r="I927" s="7">
        <v>224.04850508416519</v>
      </c>
      <c r="J927" s="7">
        <v>30.686733568396029</v>
      </c>
      <c r="K927" s="7">
        <v>226.82791242896266</v>
      </c>
      <c r="L927" s="7">
        <v>0.98774662555840465</v>
      </c>
      <c r="M927" s="7" t="s">
        <v>290</v>
      </c>
      <c r="N927" s="7" t="s">
        <v>308</v>
      </c>
      <c r="O927" s="7" t="s">
        <v>421</v>
      </c>
    </row>
    <row r="928" spans="1:15" ht="15">
      <c r="A928" s="1">
        <v>920</v>
      </c>
      <c r="B928" s="6" t="s">
        <v>259</v>
      </c>
      <c r="C928" s="7" t="s">
        <v>299</v>
      </c>
      <c r="D928" s="7" t="s">
        <v>422</v>
      </c>
      <c r="E928" s="7">
        <v>225.50654621936832</v>
      </c>
      <c r="F928" s="7">
        <v>31.225548558463064</v>
      </c>
      <c r="G928" s="7">
        <v>228.382327285256</v>
      </c>
      <c r="H928" s="7">
        <v>0.98740804028021067</v>
      </c>
      <c r="I928" s="7">
        <v>225.50654621936832</v>
      </c>
      <c r="J928" s="7">
        <v>31.225548558463064</v>
      </c>
      <c r="K928" s="7">
        <v>228.382327285256</v>
      </c>
      <c r="L928" s="7">
        <v>0.98740804028021067</v>
      </c>
      <c r="M928" s="7" t="s">
        <v>290</v>
      </c>
      <c r="N928" s="7" t="s">
        <v>308</v>
      </c>
      <c r="O928" s="7" t="s">
        <v>421</v>
      </c>
    </row>
    <row r="929" spans="1:15" ht="15">
      <c r="A929" s="1">
        <v>921</v>
      </c>
      <c r="B929" s="6" t="s">
        <v>259</v>
      </c>
      <c r="C929" s="7" t="s">
        <v>300</v>
      </c>
      <c r="D929" s="7" t="s">
        <v>422</v>
      </c>
      <c r="E929" s="7">
        <v>226.74106367250124</v>
      </c>
      <c r="F929" s="7">
        <v>31.648919348762959</v>
      </c>
      <c r="G929" s="7">
        <v>229.68762094531243</v>
      </c>
      <c r="H929" s="7">
        <v>0.98717145808431372</v>
      </c>
      <c r="I929" s="7">
        <v>226.74106367250124</v>
      </c>
      <c r="J929" s="7">
        <v>31.648919348762959</v>
      </c>
      <c r="K929" s="7">
        <v>229.68762094531243</v>
      </c>
      <c r="L929" s="7">
        <v>0.98717145808431372</v>
      </c>
      <c r="M929" s="7" t="s">
        <v>290</v>
      </c>
      <c r="N929" s="7" t="s">
        <v>308</v>
      </c>
      <c r="O929" s="7" t="s">
        <v>421</v>
      </c>
    </row>
    <row r="930" spans="1:15" ht="15">
      <c r="A930" s="1">
        <v>922</v>
      </c>
      <c r="B930" s="6" t="s">
        <v>259</v>
      </c>
      <c r="C930" s="7" t="s">
        <v>301</v>
      </c>
      <c r="D930" s="7" t="s">
        <v>422</v>
      </c>
      <c r="E930" s="7">
        <v>227.18920699692674</v>
      </c>
      <c r="F930" s="7">
        <v>31.781687797250694</v>
      </c>
      <c r="G930" s="7">
        <v>230.15456265578734</v>
      </c>
      <c r="H930" s="7">
        <v>0.98711580763534323</v>
      </c>
      <c r="I930" s="7">
        <v>227.18920699692674</v>
      </c>
      <c r="J930" s="7">
        <v>31.781687797250694</v>
      </c>
      <c r="K930" s="7">
        <v>230.15456265578734</v>
      </c>
      <c r="L930" s="7">
        <v>0.98711580763534323</v>
      </c>
      <c r="M930" s="7" t="s">
        <v>290</v>
      </c>
      <c r="N930" s="7" t="s">
        <v>308</v>
      </c>
      <c r="O930" s="7" t="s">
        <v>421</v>
      </c>
    </row>
    <row r="931" spans="1:15" ht="15">
      <c r="A931" s="1">
        <v>923</v>
      </c>
      <c r="B931" s="6" t="s">
        <v>259</v>
      </c>
      <c r="C931" s="7" t="s">
        <v>302</v>
      </c>
      <c r="D931" s="7" t="s">
        <v>422</v>
      </c>
      <c r="E931" s="7">
        <v>228.05096934337004</v>
      </c>
      <c r="F931" s="7">
        <v>32.067307988984361</v>
      </c>
      <c r="G931" s="7">
        <v>231.06246281191028</v>
      </c>
      <c r="H931" s="7">
        <v>0.98696675595035244</v>
      </c>
      <c r="I931" s="7">
        <v>228.05096934337004</v>
      </c>
      <c r="J931" s="7">
        <v>32.067307988984361</v>
      </c>
      <c r="K931" s="7">
        <v>231.06246281191028</v>
      </c>
      <c r="L931" s="7">
        <v>0.98696675595035244</v>
      </c>
      <c r="M931" s="7" t="s">
        <v>290</v>
      </c>
      <c r="N931" s="7" t="s">
        <v>308</v>
      </c>
      <c r="O931" s="7" t="s">
        <v>421</v>
      </c>
    </row>
    <row r="932" spans="1:15" ht="15">
      <c r="A932" s="1">
        <v>924</v>
      </c>
      <c r="B932" s="6" t="s">
        <v>259</v>
      </c>
      <c r="C932" s="7" t="s">
        <v>423</v>
      </c>
      <c r="D932" s="7" t="s">
        <v>422</v>
      </c>
      <c r="E932" s="7">
        <v>229.16561943013335</v>
      </c>
      <c r="F932" s="7">
        <v>32.442733059453985</v>
      </c>
      <c r="G932" s="7">
        <v>232.2387635440673</v>
      </c>
      <c r="H932" s="7">
        <v>0.98676730763186815</v>
      </c>
      <c r="I932" s="7">
        <v>229.16561943013335</v>
      </c>
      <c r="J932" s="7">
        <v>32.442733059453985</v>
      </c>
      <c r="K932" s="7">
        <v>232.2387635440673</v>
      </c>
      <c r="L932" s="7">
        <v>0.98676730763186815</v>
      </c>
      <c r="M932" s="7" t="s">
        <v>290</v>
      </c>
      <c r="N932" s="7" t="s">
        <v>308</v>
      </c>
      <c r="O932" s="7" t="s">
        <v>421</v>
      </c>
    </row>
    <row r="933" spans="1:15" ht="15">
      <c r="A933" s="1">
        <v>925</v>
      </c>
      <c r="B933" s="6" t="s">
        <v>259</v>
      </c>
      <c r="C933" s="7" t="s">
        <v>424</v>
      </c>
      <c r="D933" s="7" t="s">
        <v>422</v>
      </c>
      <c r="E933" s="7">
        <v>251.42079281136162</v>
      </c>
      <c r="F933" s="7">
        <v>39.773435039695102</v>
      </c>
      <c r="G933" s="7">
        <v>255.67046224473711</v>
      </c>
      <c r="H933" s="7">
        <v>0.98337833242031869</v>
      </c>
      <c r="I933" s="7">
        <v>251.42079281136162</v>
      </c>
      <c r="J933" s="7">
        <v>39.773435039695102</v>
      </c>
      <c r="K933" s="7">
        <v>255.67046224473711</v>
      </c>
      <c r="L933" s="7">
        <v>0.98337833242031869</v>
      </c>
      <c r="M933" s="7" t="s">
        <v>290</v>
      </c>
      <c r="N933" s="7" t="s">
        <v>308</v>
      </c>
      <c r="O933" s="7" t="s">
        <v>421</v>
      </c>
    </row>
    <row r="934" spans="1:15" ht="15">
      <c r="A934" s="1">
        <v>926</v>
      </c>
      <c r="B934" s="6" t="s">
        <v>259</v>
      </c>
      <c r="C934" s="7" t="s">
        <v>425</v>
      </c>
      <c r="D934" s="7" t="s">
        <v>422</v>
      </c>
      <c r="E934" s="7">
        <v>252.67170452740478</v>
      </c>
      <c r="F934" s="7">
        <v>40.199215211028672</v>
      </c>
      <c r="G934" s="7">
        <v>256.99203123838652</v>
      </c>
      <c r="H934" s="7">
        <v>0.98318886896934876</v>
      </c>
      <c r="I934" s="7">
        <v>252.67170452740478</v>
      </c>
      <c r="J934" s="7">
        <v>40.199215211028672</v>
      </c>
      <c r="K934" s="7">
        <v>256.99203123838652</v>
      </c>
      <c r="L934" s="7">
        <v>0.98318886896934876</v>
      </c>
      <c r="M934" s="7" t="s">
        <v>290</v>
      </c>
      <c r="N934" s="7" t="s">
        <v>308</v>
      </c>
      <c r="O934" s="7" t="s">
        <v>421</v>
      </c>
    </row>
    <row r="935" spans="1:15" ht="15">
      <c r="A935" s="1">
        <v>927</v>
      </c>
      <c r="B935" s="6" t="s">
        <v>259</v>
      </c>
      <c r="C935" s="7" t="s">
        <v>426</v>
      </c>
      <c r="D935" s="7" t="s">
        <v>422</v>
      </c>
      <c r="E935" s="7">
        <v>254.17298536285898</v>
      </c>
      <c r="F935" s="7">
        <v>40.71386951184342</v>
      </c>
      <c r="G935" s="7">
        <v>258.57931571115216</v>
      </c>
      <c r="H935" s="7">
        <v>0.98295946318763061</v>
      </c>
      <c r="I935" s="7">
        <v>254.17298536285898</v>
      </c>
      <c r="J935" s="7">
        <v>40.71386951184342</v>
      </c>
      <c r="K935" s="7">
        <v>258.57931571115216</v>
      </c>
      <c r="L935" s="7">
        <v>0.98295946318763061</v>
      </c>
      <c r="M935" s="7" t="s">
        <v>290</v>
      </c>
      <c r="N935" s="7" t="s">
        <v>308</v>
      </c>
      <c r="O935" s="7" t="s">
        <v>421</v>
      </c>
    </row>
    <row r="936" spans="1:15" ht="15">
      <c r="A936" s="1">
        <v>928</v>
      </c>
      <c r="B936" s="6" t="s">
        <v>259</v>
      </c>
      <c r="C936" s="7" t="s">
        <v>427</v>
      </c>
      <c r="D936" s="7" t="s">
        <v>422</v>
      </c>
      <c r="E936" s="7">
        <v>254.69196619831314</v>
      </c>
      <c r="F936" s="7">
        <v>40.905657416140969</v>
      </c>
      <c r="G936" s="7">
        <v>259.13260018391782</v>
      </c>
      <c r="H936" s="7">
        <v>0.98286346842329775</v>
      </c>
      <c r="I936" s="7">
        <v>254.69196619831314</v>
      </c>
      <c r="J936" s="7">
        <v>40.905657416140969</v>
      </c>
      <c r="K936" s="7">
        <v>259.13260018391782</v>
      </c>
      <c r="L936" s="7">
        <v>0.98286346842329775</v>
      </c>
      <c r="M936" s="7" t="s">
        <v>290</v>
      </c>
      <c r="N936" s="7" t="s">
        <v>308</v>
      </c>
      <c r="O936" s="7" t="s">
        <v>421</v>
      </c>
    </row>
    <row r="937" spans="1:15" ht="15">
      <c r="A937" s="1">
        <v>929</v>
      </c>
      <c r="B937" s="6" t="s">
        <v>51</v>
      </c>
      <c r="C937" s="7" t="s">
        <v>292</v>
      </c>
      <c r="D937" s="7">
        <v>3.83</v>
      </c>
      <c r="E937" s="7">
        <v>3.83</v>
      </c>
      <c r="F937" s="7" t="s">
        <v>422</v>
      </c>
      <c r="G937" s="7">
        <v>3.83</v>
      </c>
      <c r="H937" s="7">
        <v>1</v>
      </c>
      <c r="I937" s="7">
        <v>3.83</v>
      </c>
      <c r="J937" s="7" t="s">
        <v>422</v>
      </c>
      <c r="K937" s="7">
        <v>3.83</v>
      </c>
      <c r="L937" s="7">
        <v>1</v>
      </c>
      <c r="M937" s="7" t="s">
        <v>290</v>
      </c>
      <c r="N937" s="7" t="s">
        <v>309</v>
      </c>
      <c r="O937" s="7" t="s">
        <v>421</v>
      </c>
    </row>
    <row r="938" spans="1:15" ht="15">
      <c r="A938" s="1">
        <v>930</v>
      </c>
      <c r="B938" s="6" t="s">
        <v>51</v>
      </c>
      <c r="C938" s="7" t="s">
        <v>293</v>
      </c>
      <c r="D938" s="7">
        <v>4.6680000000000001</v>
      </c>
      <c r="E938" s="7">
        <v>4.42</v>
      </c>
      <c r="F938" s="7">
        <v>1.5012741255347077</v>
      </c>
      <c r="G938" s="7">
        <v>4.6680000000000001</v>
      </c>
      <c r="H938" s="7">
        <v>0.94687232219365891</v>
      </c>
      <c r="I938" s="7">
        <v>4.42</v>
      </c>
      <c r="J938" s="7">
        <v>1.5012741255347077</v>
      </c>
      <c r="K938" s="7">
        <v>4.6680000000000001</v>
      </c>
      <c r="L938" s="7">
        <v>0.94687232219365891</v>
      </c>
      <c r="M938" s="7" t="s">
        <v>290</v>
      </c>
      <c r="N938" s="7" t="s">
        <v>309</v>
      </c>
      <c r="O938" s="7" t="s">
        <v>421</v>
      </c>
    </row>
    <row r="939" spans="1:15" ht="15">
      <c r="A939" s="1">
        <v>931</v>
      </c>
      <c r="B939" s="6" t="s">
        <v>51</v>
      </c>
      <c r="C939" s="7" t="s">
        <v>294</v>
      </c>
      <c r="D939" s="7" t="s">
        <v>422</v>
      </c>
      <c r="E939" s="7" t="s">
        <v>422</v>
      </c>
      <c r="F939" s="7" t="s">
        <v>422</v>
      </c>
      <c r="G939" s="7" t="s">
        <v>422</v>
      </c>
      <c r="H939" s="7" t="s">
        <v>422</v>
      </c>
      <c r="I939" s="7" t="s">
        <v>422</v>
      </c>
      <c r="J939" s="7" t="s">
        <v>422</v>
      </c>
      <c r="K939" s="7" t="s">
        <v>422</v>
      </c>
      <c r="L939" s="7" t="s">
        <v>422</v>
      </c>
      <c r="M939" s="7" t="s">
        <v>290</v>
      </c>
      <c r="N939" s="7" t="s">
        <v>309</v>
      </c>
      <c r="O939" s="7" t="s">
        <v>421</v>
      </c>
    </row>
    <row r="940" spans="1:15" ht="15">
      <c r="A940" s="1">
        <v>932</v>
      </c>
      <c r="B940" s="6" t="s">
        <v>51</v>
      </c>
      <c r="C940" s="7" t="s">
        <v>295</v>
      </c>
      <c r="D940" s="7" t="s">
        <v>422</v>
      </c>
      <c r="E940" s="7" t="s">
        <v>422</v>
      </c>
      <c r="F940" s="7" t="s">
        <v>422</v>
      </c>
      <c r="G940" s="7" t="s">
        <v>422</v>
      </c>
      <c r="H940" s="7" t="s">
        <v>422</v>
      </c>
      <c r="I940" s="7" t="s">
        <v>422</v>
      </c>
      <c r="J940" s="7" t="s">
        <v>422</v>
      </c>
      <c r="K940" s="7" t="s">
        <v>422</v>
      </c>
      <c r="L940" s="7" t="s">
        <v>422</v>
      </c>
      <c r="M940" s="7" t="s">
        <v>290</v>
      </c>
      <c r="N940" s="7" t="s">
        <v>309</v>
      </c>
      <c r="O940" s="7" t="s">
        <v>421</v>
      </c>
    </row>
    <row r="941" spans="1:15" ht="15">
      <c r="A941" s="1">
        <v>933</v>
      </c>
      <c r="B941" s="6" t="s">
        <v>51</v>
      </c>
      <c r="C941" s="7" t="s">
        <v>296</v>
      </c>
      <c r="D941" s="7" t="s">
        <v>422</v>
      </c>
      <c r="E941" s="7" t="s">
        <v>422</v>
      </c>
      <c r="F941" s="7" t="s">
        <v>422</v>
      </c>
      <c r="G941" s="7" t="s">
        <v>422</v>
      </c>
      <c r="H941" s="7" t="s">
        <v>422</v>
      </c>
      <c r="I941" s="7" t="s">
        <v>422</v>
      </c>
      <c r="J941" s="7" t="s">
        <v>422</v>
      </c>
      <c r="K941" s="7" t="s">
        <v>422</v>
      </c>
      <c r="L941" s="7" t="s">
        <v>422</v>
      </c>
      <c r="M941" s="7" t="s">
        <v>290</v>
      </c>
      <c r="N941" s="7" t="s">
        <v>309</v>
      </c>
      <c r="O941" s="7" t="s">
        <v>421</v>
      </c>
    </row>
    <row r="942" spans="1:15" ht="15">
      <c r="A942" s="1">
        <v>934</v>
      </c>
      <c r="B942" s="6" t="s">
        <v>51</v>
      </c>
      <c r="C942" s="7" t="s">
        <v>297</v>
      </c>
      <c r="D942" s="7" t="s">
        <v>422</v>
      </c>
      <c r="E942" s="7" t="s">
        <v>422</v>
      </c>
      <c r="F942" s="7" t="s">
        <v>422</v>
      </c>
      <c r="G942" s="7" t="s">
        <v>422</v>
      </c>
      <c r="H942" s="7" t="s">
        <v>422</v>
      </c>
      <c r="I942" s="7" t="s">
        <v>422</v>
      </c>
      <c r="J942" s="7" t="s">
        <v>422</v>
      </c>
      <c r="K942" s="7" t="s">
        <v>422</v>
      </c>
      <c r="L942" s="7" t="s">
        <v>422</v>
      </c>
      <c r="M942" s="7" t="s">
        <v>290</v>
      </c>
      <c r="N942" s="7" t="s">
        <v>309</v>
      </c>
      <c r="O942" s="7" t="s">
        <v>421</v>
      </c>
    </row>
    <row r="943" spans="1:15" ht="15">
      <c r="A943" s="1">
        <v>935</v>
      </c>
      <c r="B943" s="6" t="s">
        <v>51</v>
      </c>
      <c r="C943" s="7" t="s">
        <v>298</v>
      </c>
      <c r="D943" s="7" t="s">
        <v>422</v>
      </c>
      <c r="E943" s="7" t="s">
        <v>422</v>
      </c>
      <c r="F943" s="7" t="s">
        <v>422</v>
      </c>
      <c r="G943" s="7" t="s">
        <v>422</v>
      </c>
      <c r="H943" s="7" t="s">
        <v>422</v>
      </c>
      <c r="I943" s="7" t="s">
        <v>422</v>
      </c>
      <c r="J943" s="7" t="s">
        <v>422</v>
      </c>
      <c r="K943" s="7" t="s">
        <v>422</v>
      </c>
      <c r="L943" s="7" t="s">
        <v>422</v>
      </c>
      <c r="M943" s="7" t="s">
        <v>290</v>
      </c>
      <c r="N943" s="7" t="s">
        <v>309</v>
      </c>
      <c r="O943" s="7" t="s">
        <v>421</v>
      </c>
    </row>
    <row r="944" spans="1:15" ht="15">
      <c r="A944" s="1">
        <v>936</v>
      </c>
      <c r="B944" s="6" t="s">
        <v>51</v>
      </c>
      <c r="C944" s="7" t="s">
        <v>299</v>
      </c>
      <c r="D944" s="7" t="s">
        <v>422</v>
      </c>
      <c r="E944" s="7" t="s">
        <v>422</v>
      </c>
      <c r="F944" s="7" t="s">
        <v>422</v>
      </c>
      <c r="G944" s="7" t="s">
        <v>422</v>
      </c>
      <c r="H944" s="7" t="s">
        <v>422</v>
      </c>
      <c r="I944" s="7" t="s">
        <v>422</v>
      </c>
      <c r="J944" s="7" t="s">
        <v>422</v>
      </c>
      <c r="K944" s="7" t="s">
        <v>422</v>
      </c>
      <c r="L944" s="7" t="s">
        <v>422</v>
      </c>
      <c r="M944" s="7" t="s">
        <v>290</v>
      </c>
      <c r="N944" s="7" t="s">
        <v>309</v>
      </c>
      <c r="O944" s="7" t="s">
        <v>421</v>
      </c>
    </row>
    <row r="945" spans="1:15" ht="15">
      <c r="A945" s="1">
        <v>937</v>
      </c>
      <c r="B945" s="6" t="s">
        <v>51</v>
      </c>
      <c r="C945" s="7" t="s">
        <v>300</v>
      </c>
      <c r="D945" s="7" t="s">
        <v>422</v>
      </c>
      <c r="E945" s="7" t="s">
        <v>422</v>
      </c>
      <c r="F945" s="7" t="s">
        <v>422</v>
      </c>
      <c r="G945" s="7" t="s">
        <v>422</v>
      </c>
      <c r="H945" s="7" t="s">
        <v>422</v>
      </c>
      <c r="I945" s="7" t="s">
        <v>422</v>
      </c>
      <c r="J945" s="7" t="s">
        <v>422</v>
      </c>
      <c r="K945" s="7" t="s">
        <v>422</v>
      </c>
      <c r="L945" s="7" t="s">
        <v>422</v>
      </c>
      <c r="M945" s="7" t="s">
        <v>290</v>
      </c>
      <c r="N945" s="7" t="s">
        <v>309</v>
      </c>
      <c r="O945" s="7" t="s">
        <v>421</v>
      </c>
    </row>
    <row r="946" spans="1:15" ht="15">
      <c r="A946" s="1">
        <v>938</v>
      </c>
      <c r="B946" s="6" t="s">
        <v>51</v>
      </c>
      <c r="C946" s="7" t="s">
        <v>301</v>
      </c>
      <c r="D946" s="7" t="s">
        <v>422</v>
      </c>
      <c r="E946" s="7" t="s">
        <v>422</v>
      </c>
      <c r="F946" s="7" t="s">
        <v>422</v>
      </c>
      <c r="G946" s="7" t="s">
        <v>422</v>
      </c>
      <c r="H946" s="7" t="s">
        <v>422</v>
      </c>
      <c r="I946" s="7" t="s">
        <v>422</v>
      </c>
      <c r="J946" s="7" t="s">
        <v>422</v>
      </c>
      <c r="K946" s="7" t="s">
        <v>422</v>
      </c>
      <c r="L946" s="7" t="s">
        <v>422</v>
      </c>
      <c r="M946" s="7" t="s">
        <v>290</v>
      </c>
      <c r="N946" s="7" t="s">
        <v>309</v>
      </c>
      <c r="O946" s="7" t="s">
        <v>421</v>
      </c>
    </row>
    <row r="947" spans="1:15" ht="15">
      <c r="A947" s="1">
        <v>939</v>
      </c>
      <c r="B947" s="6" t="s">
        <v>51</v>
      </c>
      <c r="C947" s="7" t="s">
        <v>302</v>
      </c>
      <c r="D947" s="7" t="s">
        <v>422</v>
      </c>
      <c r="E947" s="7" t="s">
        <v>422</v>
      </c>
      <c r="F947" s="7" t="s">
        <v>422</v>
      </c>
      <c r="G947" s="7" t="s">
        <v>422</v>
      </c>
      <c r="H947" s="7" t="s">
        <v>422</v>
      </c>
      <c r="I947" s="7" t="s">
        <v>422</v>
      </c>
      <c r="J947" s="7" t="s">
        <v>422</v>
      </c>
      <c r="K947" s="7" t="s">
        <v>422</v>
      </c>
      <c r="L947" s="7" t="s">
        <v>422</v>
      </c>
      <c r="M947" s="7" t="s">
        <v>290</v>
      </c>
      <c r="N947" s="7" t="s">
        <v>309</v>
      </c>
      <c r="O947" s="7" t="s">
        <v>421</v>
      </c>
    </row>
    <row r="948" spans="1:15" ht="15">
      <c r="A948" s="1">
        <v>940</v>
      </c>
      <c r="B948" s="6" t="s">
        <v>51</v>
      </c>
      <c r="C948" s="7" t="s">
        <v>423</v>
      </c>
      <c r="D948" s="7" t="s">
        <v>422</v>
      </c>
      <c r="E948" s="7" t="s">
        <v>422</v>
      </c>
      <c r="F948" s="7" t="s">
        <v>422</v>
      </c>
      <c r="G948" s="7" t="s">
        <v>422</v>
      </c>
      <c r="H948" s="7" t="s">
        <v>422</v>
      </c>
      <c r="I948" s="7" t="s">
        <v>422</v>
      </c>
      <c r="J948" s="7" t="s">
        <v>422</v>
      </c>
      <c r="K948" s="7" t="s">
        <v>422</v>
      </c>
      <c r="L948" s="7" t="s">
        <v>422</v>
      </c>
      <c r="M948" s="7" t="s">
        <v>290</v>
      </c>
      <c r="N948" s="7" t="s">
        <v>309</v>
      </c>
      <c r="O948" s="7" t="s">
        <v>421</v>
      </c>
    </row>
    <row r="949" spans="1:15" ht="15">
      <c r="A949" s="1">
        <v>941</v>
      </c>
      <c r="B949" s="6" t="s">
        <v>51</v>
      </c>
      <c r="C949" s="7" t="s">
        <v>424</v>
      </c>
      <c r="D949" s="7" t="s">
        <v>422</v>
      </c>
      <c r="E949" s="7" t="s">
        <v>422</v>
      </c>
      <c r="F949" s="7" t="s">
        <v>422</v>
      </c>
      <c r="G949" s="7" t="s">
        <v>422</v>
      </c>
      <c r="H949" s="7" t="s">
        <v>422</v>
      </c>
      <c r="I949" s="7" t="s">
        <v>422</v>
      </c>
      <c r="J949" s="7" t="s">
        <v>422</v>
      </c>
      <c r="K949" s="7" t="s">
        <v>422</v>
      </c>
      <c r="L949" s="7" t="s">
        <v>422</v>
      </c>
      <c r="M949" s="7" t="s">
        <v>290</v>
      </c>
      <c r="N949" s="7" t="s">
        <v>309</v>
      </c>
      <c r="O949" s="7" t="s">
        <v>421</v>
      </c>
    </row>
    <row r="950" spans="1:15" ht="15">
      <c r="A950" s="1">
        <v>942</v>
      </c>
      <c r="B950" s="6" t="s">
        <v>51</v>
      </c>
      <c r="C950" s="7" t="s">
        <v>425</v>
      </c>
      <c r="D950" s="7" t="s">
        <v>422</v>
      </c>
      <c r="E950" s="7" t="s">
        <v>422</v>
      </c>
      <c r="F950" s="7" t="s">
        <v>422</v>
      </c>
      <c r="G950" s="7" t="s">
        <v>422</v>
      </c>
      <c r="H950" s="7" t="s">
        <v>422</v>
      </c>
      <c r="I950" s="7" t="s">
        <v>422</v>
      </c>
      <c r="J950" s="7" t="s">
        <v>422</v>
      </c>
      <c r="K950" s="7" t="s">
        <v>422</v>
      </c>
      <c r="L950" s="7" t="s">
        <v>422</v>
      </c>
      <c r="M950" s="7" t="s">
        <v>290</v>
      </c>
      <c r="N950" s="7" t="s">
        <v>309</v>
      </c>
      <c r="O950" s="7" t="s">
        <v>421</v>
      </c>
    </row>
    <row r="951" spans="1:15" ht="15">
      <c r="A951" s="1">
        <v>943</v>
      </c>
      <c r="B951" s="6" t="s">
        <v>51</v>
      </c>
      <c r="C951" s="7" t="s">
        <v>426</v>
      </c>
      <c r="D951" s="7" t="s">
        <v>422</v>
      </c>
      <c r="E951" s="7" t="s">
        <v>422</v>
      </c>
      <c r="F951" s="7" t="s">
        <v>422</v>
      </c>
      <c r="G951" s="7" t="s">
        <v>422</v>
      </c>
      <c r="H951" s="7" t="s">
        <v>422</v>
      </c>
      <c r="I951" s="7" t="s">
        <v>422</v>
      </c>
      <c r="J951" s="7" t="s">
        <v>422</v>
      </c>
      <c r="K951" s="7" t="s">
        <v>422</v>
      </c>
      <c r="L951" s="7" t="s">
        <v>422</v>
      </c>
      <c r="M951" s="7" t="s">
        <v>290</v>
      </c>
      <c r="N951" s="7" t="s">
        <v>309</v>
      </c>
      <c r="O951" s="7" t="s">
        <v>421</v>
      </c>
    </row>
    <row r="952" spans="1:15" ht="15">
      <c r="A952" s="1">
        <v>944</v>
      </c>
      <c r="B952" s="6" t="s">
        <v>51</v>
      </c>
      <c r="C952" s="7" t="s">
        <v>427</v>
      </c>
      <c r="D952" s="7" t="s">
        <v>422</v>
      </c>
      <c r="E952" s="7" t="s">
        <v>422</v>
      </c>
      <c r="F952" s="7" t="s">
        <v>422</v>
      </c>
      <c r="G952" s="7" t="s">
        <v>422</v>
      </c>
      <c r="H952" s="7" t="s">
        <v>422</v>
      </c>
      <c r="I952" s="7" t="s">
        <v>422</v>
      </c>
      <c r="J952" s="7" t="s">
        <v>422</v>
      </c>
      <c r="K952" s="7" t="s">
        <v>422</v>
      </c>
      <c r="L952" s="7" t="s">
        <v>422</v>
      </c>
      <c r="M952" s="7" t="s">
        <v>290</v>
      </c>
      <c r="N952" s="7" t="s">
        <v>309</v>
      </c>
      <c r="O952" s="7" t="s">
        <v>421</v>
      </c>
    </row>
    <row r="953" spans="1:15" ht="15">
      <c r="A953" s="1">
        <v>945</v>
      </c>
      <c r="B953" s="6" t="s">
        <v>247</v>
      </c>
      <c r="C953" s="7" t="s">
        <v>292</v>
      </c>
      <c r="D953" s="7">
        <v>10.766</v>
      </c>
      <c r="E953" s="7">
        <v>6.6609999999999987</v>
      </c>
      <c r="F953" s="7">
        <v>8.4580041972087017</v>
      </c>
      <c r="G953" s="7">
        <v>10.766</v>
      </c>
      <c r="H953" s="7">
        <v>0.61870704068363358</v>
      </c>
      <c r="I953" s="7">
        <v>6.6609999999999987</v>
      </c>
      <c r="J953" s="7">
        <v>8.4580041972087017</v>
      </c>
      <c r="K953" s="7">
        <v>10.766</v>
      </c>
      <c r="L953" s="7">
        <v>0.61870704068363358</v>
      </c>
      <c r="M953" s="7" t="s">
        <v>304</v>
      </c>
      <c r="N953" s="7" t="s">
        <v>309</v>
      </c>
      <c r="O953" s="7" t="s">
        <v>421</v>
      </c>
    </row>
    <row r="954" spans="1:15" ht="15">
      <c r="A954" s="1">
        <v>946</v>
      </c>
      <c r="B954" s="6" t="s">
        <v>247</v>
      </c>
      <c r="C954" s="7" t="s">
        <v>293</v>
      </c>
      <c r="D954" s="7">
        <v>15.432</v>
      </c>
      <c r="E954" s="7">
        <v>13.393000000000001</v>
      </c>
      <c r="F954" s="7">
        <v>7.6664316992979193</v>
      </c>
      <c r="G954" s="7">
        <v>15.432</v>
      </c>
      <c r="H954" s="7">
        <v>0.86787195438050801</v>
      </c>
      <c r="I954" s="7">
        <v>13.393000000000001</v>
      </c>
      <c r="J954" s="7">
        <v>7.6664316992979193</v>
      </c>
      <c r="K954" s="7">
        <v>15.432</v>
      </c>
      <c r="L954" s="7">
        <v>0.86787195438050801</v>
      </c>
      <c r="M954" s="7" t="s">
        <v>304</v>
      </c>
      <c r="N954" s="7" t="s">
        <v>309</v>
      </c>
      <c r="O954" s="7" t="s">
        <v>421</v>
      </c>
    </row>
    <row r="955" spans="1:15" ht="15">
      <c r="A955" s="1">
        <v>947</v>
      </c>
      <c r="B955" s="6" t="s">
        <v>247</v>
      </c>
      <c r="C955" s="7" t="s">
        <v>294</v>
      </c>
      <c r="D955" s="7">
        <v>13.31</v>
      </c>
      <c r="E955" s="7">
        <v>11.287000000000001</v>
      </c>
      <c r="F955" s="7">
        <v>7.0473821384652107</v>
      </c>
      <c r="G955" s="7">
        <v>13.306463241806911</v>
      </c>
      <c r="H955" s="7">
        <v>0.84823441021788115</v>
      </c>
      <c r="I955" s="7">
        <v>11.287000000000001</v>
      </c>
      <c r="J955" s="7">
        <v>7.0473821384652107</v>
      </c>
      <c r="K955" s="7">
        <v>13.306463241806911</v>
      </c>
      <c r="L955" s="7">
        <v>0.84823441021788115</v>
      </c>
      <c r="M955" s="7" t="s">
        <v>304</v>
      </c>
      <c r="N955" s="7" t="s">
        <v>309</v>
      </c>
      <c r="O955" s="7" t="s">
        <v>421</v>
      </c>
    </row>
    <row r="956" spans="1:15" ht="15">
      <c r="A956" s="1">
        <v>948</v>
      </c>
      <c r="B956" s="6" t="s">
        <v>247</v>
      </c>
      <c r="C956" s="7" t="s">
        <v>295</v>
      </c>
      <c r="D956" s="7">
        <v>12.472</v>
      </c>
      <c r="E956" s="7">
        <v>10.249000000000001</v>
      </c>
      <c r="F956" s="7">
        <v>7.1069531446323735</v>
      </c>
      <c r="G956" s="7">
        <v>12.472</v>
      </c>
      <c r="H956" s="7">
        <v>0.82176074406670951</v>
      </c>
      <c r="I956" s="7">
        <v>10.249000000000001</v>
      </c>
      <c r="J956" s="7">
        <v>7.1069531446323735</v>
      </c>
      <c r="K956" s="7">
        <v>12.472</v>
      </c>
      <c r="L956" s="7">
        <v>0.82176074406670951</v>
      </c>
      <c r="M956" s="7" t="s">
        <v>304</v>
      </c>
      <c r="N956" s="7" t="s">
        <v>309</v>
      </c>
      <c r="O956" s="7" t="s">
        <v>421</v>
      </c>
    </row>
    <row r="957" spans="1:15" ht="15">
      <c r="A957" s="1">
        <v>949</v>
      </c>
      <c r="B957" s="6" t="s">
        <v>247</v>
      </c>
      <c r="C957" s="7" t="s">
        <v>296</v>
      </c>
      <c r="D957" s="7">
        <v>13.66</v>
      </c>
      <c r="E957" s="7">
        <v>11.781000000000001</v>
      </c>
      <c r="F957" s="7">
        <v>6.9140175730178743</v>
      </c>
      <c r="G957" s="7">
        <v>13.66</v>
      </c>
      <c r="H957" s="7">
        <v>0.86244509516837486</v>
      </c>
      <c r="I957" s="7">
        <v>11.781000000000001</v>
      </c>
      <c r="J957" s="7">
        <v>6.9140175730178743</v>
      </c>
      <c r="K957" s="7">
        <v>13.66</v>
      </c>
      <c r="L957" s="7">
        <v>0.86244509516837486</v>
      </c>
      <c r="M957" s="7" t="s">
        <v>304</v>
      </c>
      <c r="N957" s="7" t="s">
        <v>309</v>
      </c>
      <c r="O957" s="7" t="s">
        <v>421</v>
      </c>
    </row>
    <row r="958" spans="1:15" ht="15">
      <c r="A958" s="1">
        <v>950</v>
      </c>
      <c r="B958" s="6" t="s">
        <v>247</v>
      </c>
      <c r="C958" s="7" t="s">
        <v>297</v>
      </c>
      <c r="D958" s="7">
        <v>15.3795</v>
      </c>
      <c r="E958" s="7">
        <v>13.407500000000001</v>
      </c>
      <c r="F958" s="7">
        <v>7.5968970028081921</v>
      </c>
      <c r="G958" s="7">
        <v>15.410188198762405</v>
      </c>
      <c r="H958" s="7">
        <v>0.87004128872850228</v>
      </c>
      <c r="I958" s="7">
        <v>13.407500000000001</v>
      </c>
      <c r="J958" s="7">
        <v>7.5968970028081921</v>
      </c>
      <c r="K958" s="7">
        <v>15.410188198762405</v>
      </c>
      <c r="L958" s="7">
        <v>0.87004128872850228</v>
      </c>
      <c r="M958" s="7" t="s">
        <v>304</v>
      </c>
      <c r="N958" s="7" t="s">
        <v>309</v>
      </c>
      <c r="O958" s="7" t="s">
        <v>421</v>
      </c>
    </row>
    <row r="959" spans="1:15" ht="15">
      <c r="A959" s="1">
        <v>951</v>
      </c>
      <c r="B959" s="6" t="s">
        <v>247</v>
      </c>
      <c r="C959" s="7" t="s">
        <v>298</v>
      </c>
      <c r="D959" s="7" t="s">
        <v>422</v>
      </c>
      <c r="E959" s="7">
        <v>13.407500000000001</v>
      </c>
      <c r="F959" s="7">
        <v>7.5968970028081921</v>
      </c>
      <c r="G959" s="7">
        <v>15.410188198762405</v>
      </c>
      <c r="H959" s="7">
        <v>0.87004128872850228</v>
      </c>
      <c r="I959" s="7">
        <v>13.407500000000001</v>
      </c>
      <c r="J959" s="7">
        <v>7.5968970028081921</v>
      </c>
      <c r="K959" s="7">
        <v>15.410188198762405</v>
      </c>
      <c r="L959" s="7">
        <v>0.87004128872850228</v>
      </c>
      <c r="M959" s="7" t="s">
        <v>304</v>
      </c>
      <c r="N959" s="7" t="s">
        <v>309</v>
      </c>
      <c r="O959" s="7" t="s">
        <v>421</v>
      </c>
    </row>
    <row r="960" spans="1:15" ht="15">
      <c r="A960" s="1">
        <v>952</v>
      </c>
      <c r="B960" s="6" t="s">
        <v>247</v>
      </c>
      <c r="C960" s="7" t="s">
        <v>299</v>
      </c>
      <c r="D960" s="7" t="s">
        <v>422</v>
      </c>
      <c r="E960" s="7">
        <v>13.407500000000001</v>
      </c>
      <c r="F960" s="7">
        <v>7.5968970028081921</v>
      </c>
      <c r="G960" s="7">
        <v>15.410188198762405</v>
      </c>
      <c r="H960" s="7">
        <v>0.87004128872850228</v>
      </c>
      <c r="I960" s="7">
        <v>13.407500000000001</v>
      </c>
      <c r="J960" s="7">
        <v>7.5968970028081921</v>
      </c>
      <c r="K960" s="7">
        <v>15.410188198762405</v>
      </c>
      <c r="L960" s="7">
        <v>0.87004128872850228</v>
      </c>
      <c r="M960" s="7" t="s">
        <v>304</v>
      </c>
      <c r="N960" s="7" t="s">
        <v>309</v>
      </c>
      <c r="O960" s="7" t="s">
        <v>421</v>
      </c>
    </row>
    <row r="961" spans="1:15" ht="15">
      <c r="A961" s="1">
        <v>953</v>
      </c>
      <c r="B961" s="6" t="s">
        <v>247</v>
      </c>
      <c r="C961" s="7" t="s">
        <v>300</v>
      </c>
      <c r="D961" s="7" t="s">
        <v>422</v>
      </c>
      <c r="E961" s="7">
        <v>13.407500000000001</v>
      </c>
      <c r="F961" s="7">
        <v>7.5968970028081921</v>
      </c>
      <c r="G961" s="7">
        <v>15.410188198762405</v>
      </c>
      <c r="H961" s="7">
        <v>0.87004128872850228</v>
      </c>
      <c r="I961" s="7">
        <v>13.407500000000001</v>
      </c>
      <c r="J961" s="7">
        <v>7.5968970028081921</v>
      </c>
      <c r="K961" s="7">
        <v>15.410188198762405</v>
      </c>
      <c r="L961" s="7">
        <v>0.87004128872850228</v>
      </c>
      <c r="M961" s="7" t="s">
        <v>304</v>
      </c>
      <c r="N961" s="7" t="s">
        <v>309</v>
      </c>
      <c r="O961" s="7" t="s">
        <v>421</v>
      </c>
    </row>
    <row r="962" spans="1:15" ht="15">
      <c r="A962" s="1">
        <v>954</v>
      </c>
      <c r="B962" s="6" t="s">
        <v>247</v>
      </c>
      <c r="C962" s="7" t="s">
        <v>301</v>
      </c>
      <c r="D962" s="7" t="s">
        <v>422</v>
      </c>
      <c r="E962" s="7">
        <v>13.407500000000001</v>
      </c>
      <c r="F962" s="7">
        <v>7.5968970028081921</v>
      </c>
      <c r="G962" s="7">
        <v>15.410188198762405</v>
      </c>
      <c r="H962" s="7">
        <v>0.87004128872850228</v>
      </c>
      <c r="I962" s="7">
        <v>13.407500000000001</v>
      </c>
      <c r="J962" s="7">
        <v>7.5968970028081921</v>
      </c>
      <c r="K962" s="7">
        <v>15.410188198762405</v>
      </c>
      <c r="L962" s="7">
        <v>0.87004128872850228</v>
      </c>
      <c r="M962" s="7" t="s">
        <v>304</v>
      </c>
      <c r="N962" s="7" t="s">
        <v>309</v>
      </c>
      <c r="O962" s="7" t="s">
        <v>421</v>
      </c>
    </row>
    <row r="963" spans="1:15" ht="15">
      <c r="A963" s="1">
        <v>955</v>
      </c>
      <c r="B963" s="6" t="s">
        <v>247</v>
      </c>
      <c r="C963" s="7" t="s">
        <v>302</v>
      </c>
      <c r="D963" s="7" t="s">
        <v>422</v>
      </c>
      <c r="E963" s="7">
        <v>13.407500000000001</v>
      </c>
      <c r="F963" s="7">
        <v>7.5968970028081921</v>
      </c>
      <c r="G963" s="7">
        <v>15.410188198762405</v>
      </c>
      <c r="H963" s="7">
        <v>0.87004128872850228</v>
      </c>
      <c r="I963" s="7">
        <v>13.407500000000001</v>
      </c>
      <c r="J963" s="7">
        <v>7.5968970028081921</v>
      </c>
      <c r="K963" s="7">
        <v>15.410188198762405</v>
      </c>
      <c r="L963" s="7">
        <v>0.87004128872850228</v>
      </c>
      <c r="M963" s="7" t="s">
        <v>304</v>
      </c>
      <c r="N963" s="7" t="s">
        <v>309</v>
      </c>
      <c r="O963" s="7" t="s">
        <v>421</v>
      </c>
    </row>
    <row r="964" spans="1:15" ht="15">
      <c r="A964" s="1">
        <v>956</v>
      </c>
      <c r="B964" s="6" t="s">
        <v>247</v>
      </c>
      <c r="C964" s="7" t="s">
        <v>423</v>
      </c>
      <c r="D964" s="7" t="s">
        <v>422</v>
      </c>
      <c r="E964" s="7">
        <v>13.407500000000001</v>
      </c>
      <c r="F964" s="7">
        <v>7.5968970028081921</v>
      </c>
      <c r="G964" s="7">
        <v>15.410188198762405</v>
      </c>
      <c r="H964" s="7">
        <v>0.87004128872850228</v>
      </c>
      <c r="I964" s="7">
        <v>13.407500000000001</v>
      </c>
      <c r="J964" s="7">
        <v>7.5968970028081921</v>
      </c>
      <c r="K964" s="7">
        <v>15.410188198762405</v>
      </c>
      <c r="L964" s="7">
        <v>0.87004128872850228</v>
      </c>
      <c r="M964" s="7" t="s">
        <v>304</v>
      </c>
      <c r="N964" s="7" t="s">
        <v>309</v>
      </c>
      <c r="O964" s="7" t="s">
        <v>421</v>
      </c>
    </row>
    <row r="965" spans="1:15" ht="15">
      <c r="A965" s="1">
        <v>957</v>
      </c>
      <c r="B965" s="6" t="s">
        <v>247</v>
      </c>
      <c r="C965" s="7" t="s">
        <v>424</v>
      </c>
      <c r="D965" s="7" t="s">
        <v>422</v>
      </c>
      <c r="E965" s="7">
        <v>13.407500000000001</v>
      </c>
      <c r="F965" s="7">
        <v>7.5968970028081921</v>
      </c>
      <c r="G965" s="7">
        <v>15.410188198762405</v>
      </c>
      <c r="H965" s="7">
        <v>0.87004128872850228</v>
      </c>
      <c r="I965" s="7">
        <v>13.407500000000001</v>
      </c>
      <c r="J965" s="7">
        <v>7.5968970028081921</v>
      </c>
      <c r="K965" s="7">
        <v>15.410188198762405</v>
      </c>
      <c r="L965" s="7">
        <v>0.87004128872850228</v>
      </c>
      <c r="M965" s="7" t="s">
        <v>304</v>
      </c>
      <c r="N965" s="7" t="s">
        <v>309</v>
      </c>
      <c r="O965" s="7" t="s">
        <v>421</v>
      </c>
    </row>
    <row r="966" spans="1:15" ht="15">
      <c r="A966" s="1">
        <v>958</v>
      </c>
      <c r="B966" s="6" t="s">
        <v>247</v>
      </c>
      <c r="C966" s="7" t="s">
        <v>425</v>
      </c>
      <c r="D966" s="7" t="s">
        <v>422</v>
      </c>
      <c r="E966" s="7">
        <v>13.407500000000001</v>
      </c>
      <c r="F966" s="7">
        <v>7.5968970028081921</v>
      </c>
      <c r="G966" s="7">
        <v>15.410188198762405</v>
      </c>
      <c r="H966" s="7">
        <v>0.87004128872850228</v>
      </c>
      <c r="I966" s="7">
        <v>13.407500000000001</v>
      </c>
      <c r="J966" s="7">
        <v>7.5968970028081921</v>
      </c>
      <c r="K966" s="7">
        <v>15.410188198762405</v>
      </c>
      <c r="L966" s="7">
        <v>0.87004128872850228</v>
      </c>
      <c r="M966" s="7" t="s">
        <v>304</v>
      </c>
      <c r="N966" s="7" t="s">
        <v>309</v>
      </c>
      <c r="O966" s="7" t="s">
        <v>421</v>
      </c>
    </row>
    <row r="967" spans="1:15" ht="15">
      <c r="A967" s="1">
        <v>959</v>
      </c>
      <c r="B967" s="6" t="s">
        <v>247</v>
      </c>
      <c r="C967" s="7" t="s">
        <v>426</v>
      </c>
      <c r="D967" s="7" t="s">
        <v>422</v>
      </c>
      <c r="E967" s="7">
        <v>13.407500000000001</v>
      </c>
      <c r="F967" s="7">
        <v>7.5968970028081921</v>
      </c>
      <c r="G967" s="7">
        <v>15.410188198762405</v>
      </c>
      <c r="H967" s="7">
        <v>0.87004128872850228</v>
      </c>
      <c r="I967" s="7">
        <v>13.407500000000001</v>
      </c>
      <c r="J967" s="7">
        <v>7.5968970028081921</v>
      </c>
      <c r="K967" s="7">
        <v>15.410188198762405</v>
      </c>
      <c r="L967" s="7">
        <v>0.87004128872850228</v>
      </c>
      <c r="M967" s="7" t="s">
        <v>304</v>
      </c>
      <c r="N967" s="7" t="s">
        <v>309</v>
      </c>
      <c r="O967" s="7" t="s">
        <v>421</v>
      </c>
    </row>
    <row r="968" spans="1:15" ht="15">
      <c r="A968" s="1">
        <v>960</v>
      </c>
      <c r="B968" s="6" t="s">
        <v>247</v>
      </c>
      <c r="C968" s="7" t="s">
        <v>427</v>
      </c>
      <c r="D968" s="7" t="s">
        <v>422</v>
      </c>
      <c r="E968" s="7">
        <v>13.407500000000001</v>
      </c>
      <c r="F968" s="7">
        <v>7.5968970028081921</v>
      </c>
      <c r="G968" s="7">
        <v>15.410188198762405</v>
      </c>
      <c r="H968" s="7">
        <v>0.87004128872850228</v>
      </c>
      <c r="I968" s="7">
        <v>13.407500000000001</v>
      </c>
      <c r="J968" s="7">
        <v>7.5968970028081921</v>
      </c>
      <c r="K968" s="7">
        <v>15.410188198762405</v>
      </c>
      <c r="L968" s="7">
        <v>0.87004128872850228</v>
      </c>
      <c r="M968" s="7" t="s">
        <v>304</v>
      </c>
      <c r="N968" s="7" t="s">
        <v>309</v>
      </c>
      <c r="O968" s="7" t="s">
        <v>421</v>
      </c>
    </row>
    <row r="969" spans="1:15" ht="15">
      <c r="A969" s="1">
        <v>961</v>
      </c>
      <c r="B969" s="6" t="s">
        <v>259</v>
      </c>
      <c r="C969" s="7" t="s">
        <v>292</v>
      </c>
      <c r="D969" s="7">
        <v>14.596</v>
      </c>
      <c r="E969" s="7">
        <v>10.491</v>
      </c>
      <c r="F969" s="7">
        <v>8.4580041972087017</v>
      </c>
      <c r="G969" s="7">
        <v>14.596</v>
      </c>
      <c r="H969" s="7">
        <v>0.71875856399013427</v>
      </c>
      <c r="I969" s="7">
        <v>10.491</v>
      </c>
      <c r="J969" s="7">
        <v>8.4580041972087017</v>
      </c>
      <c r="K969" s="7">
        <v>14.596</v>
      </c>
      <c r="L969" s="7">
        <v>0.71875856399013427</v>
      </c>
      <c r="M969" s="7" t="s">
        <v>290</v>
      </c>
      <c r="N969" s="7" t="s">
        <v>309</v>
      </c>
      <c r="O969" s="7" t="s">
        <v>421</v>
      </c>
    </row>
    <row r="970" spans="1:15" ht="15">
      <c r="A970" s="1">
        <v>962</v>
      </c>
      <c r="B970" s="6" t="s">
        <v>259</v>
      </c>
      <c r="C970" s="7" t="s">
        <v>293</v>
      </c>
      <c r="D970" s="7">
        <v>20.100000000000001</v>
      </c>
      <c r="E970" s="7">
        <v>17.813000000000002</v>
      </c>
      <c r="F970" s="7">
        <v>9.1677058248326269</v>
      </c>
      <c r="G970" s="7">
        <v>20.100000000000001</v>
      </c>
      <c r="H970" s="7">
        <v>0.88621890547263682</v>
      </c>
      <c r="I970" s="7">
        <v>17.813000000000002</v>
      </c>
      <c r="J970" s="7">
        <v>9.1677058248326269</v>
      </c>
      <c r="K970" s="7">
        <v>20.100000000000001</v>
      </c>
      <c r="L970" s="7">
        <v>0.88621890547263682</v>
      </c>
      <c r="M970" s="7" t="s">
        <v>290</v>
      </c>
      <c r="N970" s="7" t="s">
        <v>309</v>
      </c>
      <c r="O970" s="7" t="s">
        <v>421</v>
      </c>
    </row>
    <row r="971" spans="1:15" ht="15">
      <c r="A971" s="1">
        <v>963</v>
      </c>
      <c r="B971" s="6" t="s">
        <v>259</v>
      </c>
      <c r="C971" s="7" t="s">
        <v>294</v>
      </c>
      <c r="D971" s="7">
        <v>13.31</v>
      </c>
      <c r="E971" s="7">
        <v>11.287000000000001</v>
      </c>
      <c r="F971" s="7">
        <v>7.0473821384652107</v>
      </c>
      <c r="G971" s="7">
        <v>13.306463241806911</v>
      </c>
      <c r="H971" s="7">
        <v>0.84823441021788115</v>
      </c>
      <c r="I971" s="7">
        <v>11.287000000000001</v>
      </c>
      <c r="J971" s="7">
        <v>7.0473821384652107</v>
      </c>
      <c r="K971" s="7">
        <v>13.306463241806911</v>
      </c>
      <c r="L971" s="7">
        <v>0.84823441021788115</v>
      </c>
      <c r="M971" s="7" t="s">
        <v>290</v>
      </c>
      <c r="N971" s="7" t="s">
        <v>309</v>
      </c>
      <c r="O971" s="7" t="s">
        <v>421</v>
      </c>
    </row>
    <row r="972" spans="1:15" ht="15">
      <c r="A972" s="1">
        <v>964</v>
      </c>
      <c r="B972" s="6" t="s">
        <v>259</v>
      </c>
      <c r="C972" s="7" t="s">
        <v>295</v>
      </c>
      <c r="D972" s="7">
        <v>12.472</v>
      </c>
      <c r="E972" s="7">
        <v>10.249000000000001</v>
      </c>
      <c r="F972" s="7">
        <v>7.1069531446323735</v>
      </c>
      <c r="G972" s="7">
        <v>12.472</v>
      </c>
      <c r="H972" s="7">
        <v>0.82176074406670951</v>
      </c>
      <c r="I972" s="7">
        <v>10.249000000000001</v>
      </c>
      <c r="J972" s="7">
        <v>7.1069531446323735</v>
      </c>
      <c r="K972" s="7">
        <v>12.472</v>
      </c>
      <c r="L972" s="7">
        <v>0.82176074406670951</v>
      </c>
      <c r="M972" s="7" t="s">
        <v>290</v>
      </c>
      <c r="N972" s="7" t="s">
        <v>309</v>
      </c>
      <c r="O972" s="7" t="s">
        <v>421</v>
      </c>
    </row>
    <row r="973" spans="1:15" ht="15">
      <c r="A973" s="1">
        <v>965</v>
      </c>
      <c r="B973" s="6" t="s">
        <v>259</v>
      </c>
      <c r="C973" s="7" t="s">
        <v>296</v>
      </c>
      <c r="D973" s="7">
        <v>13.66</v>
      </c>
      <c r="E973" s="7">
        <v>11.781000000000001</v>
      </c>
      <c r="F973" s="7">
        <v>6.9140175730178743</v>
      </c>
      <c r="G973" s="7">
        <v>13.66</v>
      </c>
      <c r="H973" s="7">
        <v>0.86244509516837486</v>
      </c>
      <c r="I973" s="7">
        <v>11.781000000000001</v>
      </c>
      <c r="J973" s="7">
        <v>6.9140175730178743</v>
      </c>
      <c r="K973" s="7">
        <v>13.66</v>
      </c>
      <c r="L973" s="7">
        <v>0.86244509516837486</v>
      </c>
      <c r="M973" s="7" t="s">
        <v>290</v>
      </c>
      <c r="N973" s="7" t="s">
        <v>309</v>
      </c>
      <c r="O973" s="7" t="s">
        <v>421</v>
      </c>
    </row>
    <row r="974" spans="1:15" ht="15">
      <c r="A974" s="1">
        <v>966</v>
      </c>
      <c r="B974" s="6" t="s">
        <v>259</v>
      </c>
      <c r="C974" s="7" t="s">
        <v>297</v>
      </c>
      <c r="D974" s="7">
        <v>15.3795</v>
      </c>
      <c r="E974" s="7">
        <v>13.407500000000001</v>
      </c>
      <c r="F974" s="7">
        <v>7.5968970028081921</v>
      </c>
      <c r="G974" s="7">
        <v>15.410188198762405</v>
      </c>
      <c r="H974" s="7">
        <v>0.87004128872850228</v>
      </c>
      <c r="I974" s="7">
        <v>13.407500000000001</v>
      </c>
      <c r="J974" s="7">
        <v>7.5968970028081921</v>
      </c>
      <c r="K974" s="7">
        <v>15.410188198762405</v>
      </c>
      <c r="L974" s="7">
        <v>0.87004128872850228</v>
      </c>
      <c r="M974" s="7" t="s">
        <v>290</v>
      </c>
      <c r="N974" s="7" t="s">
        <v>309</v>
      </c>
      <c r="O974" s="7" t="s">
        <v>421</v>
      </c>
    </row>
    <row r="975" spans="1:15" ht="15">
      <c r="A975" s="1">
        <v>967</v>
      </c>
      <c r="B975" s="6" t="s">
        <v>259</v>
      </c>
      <c r="C975" s="7" t="s">
        <v>298</v>
      </c>
      <c r="D975" s="7" t="s">
        <v>422</v>
      </c>
      <c r="E975" s="7">
        <v>13.407500000000001</v>
      </c>
      <c r="F975" s="7">
        <v>7.5968970028081921</v>
      </c>
      <c r="G975" s="7">
        <v>15.410188198762405</v>
      </c>
      <c r="H975" s="7">
        <v>0.87004128872850228</v>
      </c>
      <c r="I975" s="7">
        <v>13.407500000000001</v>
      </c>
      <c r="J975" s="7">
        <v>7.5968970028081921</v>
      </c>
      <c r="K975" s="7">
        <v>15.410188198762405</v>
      </c>
      <c r="L975" s="7">
        <v>0.87004128872850228</v>
      </c>
      <c r="M975" s="7" t="s">
        <v>290</v>
      </c>
      <c r="N975" s="7" t="s">
        <v>309</v>
      </c>
      <c r="O975" s="7" t="s">
        <v>421</v>
      </c>
    </row>
    <row r="976" spans="1:15" ht="15">
      <c r="A976" s="1">
        <v>968</v>
      </c>
      <c r="B976" s="6" t="s">
        <v>259</v>
      </c>
      <c r="C976" s="7" t="s">
        <v>299</v>
      </c>
      <c r="D976" s="7" t="s">
        <v>422</v>
      </c>
      <c r="E976" s="7">
        <v>13.407500000000001</v>
      </c>
      <c r="F976" s="7">
        <v>7.5968970028081921</v>
      </c>
      <c r="G976" s="7">
        <v>15.410188198762405</v>
      </c>
      <c r="H976" s="7">
        <v>0.87004128872850228</v>
      </c>
      <c r="I976" s="7">
        <v>13.407500000000001</v>
      </c>
      <c r="J976" s="7">
        <v>7.5968970028081921</v>
      </c>
      <c r="K976" s="7">
        <v>15.410188198762405</v>
      </c>
      <c r="L976" s="7">
        <v>0.87004128872850228</v>
      </c>
      <c r="M976" s="7" t="s">
        <v>290</v>
      </c>
      <c r="N976" s="7" t="s">
        <v>309</v>
      </c>
      <c r="O976" s="7" t="s">
        <v>421</v>
      </c>
    </row>
    <row r="977" spans="1:15" ht="15">
      <c r="A977" s="1">
        <v>969</v>
      </c>
      <c r="B977" s="6" t="s">
        <v>259</v>
      </c>
      <c r="C977" s="7" t="s">
        <v>300</v>
      </c>
      <c r="D977" s="7" t="s">
        <v>422</v>
      </c>
      <c r="E977" s="7">
        <v>13.407500000000001</v>
      </c>
      <c r="F977" s="7">
        <v>7.5968970028081921</v>
      </c>
      <c r="G977" s="7">
        <v>15.410188198762405</v>
      </c>
      <c r="H977" s="7">
        <v>0.87004128872850228</v>
      </c>
      <c r="I977" s="7">
        <v>13.407500000000001</v>
      </c>
      <c r="J977" s="7">
        <v>7.5968970028081921</v>
      </c>
      <c r="K977" s="7">
        <v>15.410188198762405</v>
      </c>
      <c r="L977" s="7">
        <v>0.87004128872850228</v>
      </c>
      <c r="M977" s="7" t="s">
        <v>290</v>
      </c>
      <c r="N977" s="7" t="s">
        <v>309</v>
      </c>
      <c r="O977" s="7" t="s">
        <v>421</v>
      </c>
    </row>
    <row r="978" spans="1:15" ht="15">
      <c r="A978" s="1">
        <v>970</v>
      </c>
      <c r="B978" s="6" t="s">
        <v>259</v>
      </c>
      <c r="C978" s="7" t="s">
        <v>301</v>
      </c>
      <c r="D978" s="7" t="s">
        <v>422</v>
      </c>
      <c r="E978" s="7">
        <v>13.407500000000001</v>
      </c>
      <c r="F978" s="7">
        <v>7.5968970028081921</v>
      </c>
      <c r="G978" s="7">
        <v>15.410188198762405</v>
      </c>
      <c r="H978" s="7">
        <v>0.87004128872850228</v>
      </c>
      <c r="I978" s="7">
        <v>13.407500000000001</v>
      </c>
      <c r="J978" s="7">
        <v>7.5968970028081921</v>
      </c>
      <c r="K978" s="7">
        <v>15.410188198762405</v>
      </c>
      <c r="L978" s="7">
        <v>0.87004128872850228</v>
      </c>
      <c r="M978" s="7" t="s">
        <v>290</v>
      </c>
      <c r="N978" s="7" t="s">
        <v>309</v>
      </c>
      <c r="O978" s="7" t="s">
        <v>421</v>
      </c>
    </row>
    <row r="979" spans="1:15" ht="15">
      <c r="A979" s="1">
        <v>971</v>
      </c>
      <c r="B979" s="6" t="s">
        <v>259</v>
      </c>
      <c r="C979" s="7" t="s">
        <v>302</v>
      </c>
      <c r="D979" s="7" t="s">
        <v>422</v>
      </c>
      <c r="E979" s="7">
        <v>13.407500000000001</v>
      </c>
      <c r="F979" s="7">
        <v>7.5968970028081921</v>
      </c>
      <c r="G979" s="7">
        <v>15.410188198762405</v>
      </c>
      <c r="H979" s="7">
        <v>0.87004128872850228</v>
      </c>
      <c r="I979" s="7">
        <v>13.407500000000001</v>
      </c>
      <c r="J979" s="7">
        <v>7.5968970028081921</v>
      </c>
      <c r="K979" s="7">
        <v>15.410188198762405</v>
      </c>
      <c r="L979" s="7">
        <v>0.87004128872850228</v>
      </c>
      <c r="M979" s="7" t="s">
        <v>290</v>
      </c>
      <c r="N979" s="7" t="s">
        <v>309</v>
      </c>
      <c r="O979" s="7" t="s">
        <v>421</v>
      </c>
    </row>
    <row r="980" spans="1:15" ht="15">
      <c r="A980" s="1">
        <v>972</v>
      </c>
      <c r="B980" s="6" t="s">
        <v>259</v>
      </c>
      <c r="C980" s="7" t="s">
        <v>423</v>
      </c>
      <c r="D980" s="7" t="s">
        <v>422</v>
      </c>
      <c r="E980" s="7">
        <v>13.407500000000001</v>
      </c>
      <c r="F980" s="7">
        <v>7.5968970028081921</v>
      </c>
      <c r="G980" s="7">
        <v>15.410188198762405</v>
      </c>
      <c r="H980" s="7">
        <v>0.87004128872850228</v>
      </c>
      <c r="I980" s="7">
        <v>13.407500000000001</v>
      </c>
      <c r="J980" s="7">
        <v>7.5968970028081921</v>
      </c>
      <c r="K980" s="7">
        <v>15.410188198762405</v>
      </c>
      <c r="L980" s="7">
        <v>0.87004128872850228</v>
      </c>
      <c r="M980" s="7" t="s">
        <v>290</v>
      </c>
      <c r="N980" s="7" t="s">
        <v>309</v>
      </c>
      <c r="O980" s="7" t="s">
        <v>421</v>
      </c>
    </row>
    <row r="981" spans="1:15" ht="15">
      <c r="A981" s="1">
        <v>973</v>
      </c>
      <c r="B981" s="6" t="s">
        <v>259</v>
      </c>
      <c r="C981" s="7" t="s">
        <v>424</v>
      </c>
      <c r="D981" s="7" t="s">
        <v>422</v>
      </c>
      <c r="E981" s="7">
        <v>13.407500000000001</v>
      </c>
      <c r="F981" s="7">
        <v>7.5968970028081921</v>
      </c>
      <c r="G981" s="7">
        <v>15.410188198762405</v>
      </c>
      <c r="H981" s="7">
        <v>0.87004128872850228</v>
      </c>
      <c r="I981" s="7">
        <v>13.407500000000001</v>
      </c>
      <c r="J981" s="7">
        <v>7.5968970028081921</v>
      </c>
      <c r="K981" s="7">
        <v>15.410188198762405</v>
      </c>
      <c r="L981" s="7">
        <v>0.87004128872850228</v>
      </c>
      <c r="M981" s="7" t="s">
        <v>290</v>
      </c>
      <c r="N981" s="7" t="s">
        <v>309</v>
      </c>
      <c r="O981" s="7" t="s">
        <v>421</v>
      </c>
    </row>
    <row r="982" spans="1:15" ht="15">
      <c r="A982" s="1">
        <v>974</v>
      </c>
      <c r="B982" s="6" t="s">
        <v>259</v>
      </c>
      <c r="C982" s="7" t="s">
        <v>425</v>
      </c>
      <c r="D982" s="7" t="s">
        <v>422</v>
      </c>
      <c r="E982" s="7">
        <v>13.407500000000001</v>
      </c>
      <c r="F982" s="7">
        <v>7.5968970028081921</v>
      </c>
      <c r="G982" s="7">
        <v>15.410188198762405</v>
      </c>
      <c r="H982" s="7">
        <v>0.87004128872850228</v>
      </c>
      <c r="I982" s="7">
        <v>13.407500000000001</v>
      </c>
      <c r="J982" s="7">
        <v>7.5968970028081921</v>
      </c>
      <c r="K982" s="7">
        <v>15.410188198762405</v>
      </c>
      <c r="L982" s="7">
        <v>0.87004128872850228</v>
      </c>
      <c r="M982" s="7" t="s">
        <v>290</v>
      </c>
      <c r="N982" s="7" t="s">
        <v>309</v>
      </c>
      <c r="O982" s="7" t="s">
        <v>421</v>
      </c>
    </row>
    <row r="983" spans="1:15" ht="15">
      <c r="A983" s="1">
        <v>975</v>
      </c>
      <c r="B983" s="6" t="s">
        <v>259</v>
      </c>
      <c r="C983" s="7" t="s">
        <v>426</v>
      </c>
      <c r="D983" s="7" t="s">
        <v>422</v>
      </c>
      <c r="E983" s="7">
        <v>13.407500000000001</v>
      </c>
      <c r="F983" s="7">
        <v>7.5968970028081921</v>
      </c>
      <c r="G983" s="7">
        <v>15.410188198762405</v>
      </c>
      <c r="H983" s="7">
        <v>0.87004128872850228</v>
      </c>
      <c r="I983" s="7">
        <v>13.407500000000001</v>
      </c>
      <c r="J983" s="7">
        <v>7.5968970028081921</v>
      </c>
      <c r="K983" s="7">
        <v>15.410188198762405</v>
      </c>
      <c r="L983" s="7">
        <v>0.87004128872850228</v>
      </c>
      <c r="M983" s="7" t="s">
        <v>290</v>
      </c>
      <c r="N983" s="7" t="s">
        <v>309</v>
      </c>
      <c r="O983" s="7" t="s">
        <v>421</v>
      </c>
    </row>
    <row r="984" spans="1:15" ht="15">
      <c r="A984" s="1">
        <v>976</v>
      </c>
      <c r="B984" s="6" t="s">
        <v>259</v>
      </c>
      <c r="C984" s="7" t="s">
        <v>427</v>
      </c>
      <c r="D984" s="7" t="s">
        <v>422</v>
      </c>
      <c r="E984" s="7">
        <v>13.407500000000001</v>
      </c>
      <c r="F984" s="7">
        <v>7.5968970028081921</v>
      </c>
      <c r="G984" s="7">
        <v>15.410188198762405</v>
      </c>
      <c r="H984" s="7">
        <v>0.87004128872850228</v>
      </c>
      <c r="I984" s="7">
        <v>13.407500000000001</v>
      </c>
      <c r="J984" s="7">
        <v>7.5968970028081921</v>
      </c>
      <c r="K984" s="7">
        <v>15.410188198762405</v>
      </c>
      <c r="L984" s="7">
        <v>0.87004128872850228</v>
      </c>
      <c r="M984" s="7" t="s">
        <v>290</v>
      </c>
      <c r="N984" s="7" t="s">
        <v>309</v>
      </c>
      <c r="O984" s="7" t="s">
        <v>421</v>
      </c>
    </row>
    <row r="985" spans="1:15" ht="15">
      <c r="A985" s="1">
        <v>977</v>
      </c>
      <c r="B985" s="6" t="s">
        <v>222</v>
      </c>
      <c r="C985" s="7" t="s">
        <v>292</v>
      </c>
      <c r="D985" s="7">
        <v>12.435055287372066</v>
      </c>
      <c r="E985" s="7">
        <v>7.59</v>
      </c>
      <c r="F985" s="7">
        <v>9.8499999999999979</v>
      </c>
      <c r="G985" s="7">
        <v>12.435055287372066</v>
      </c>
      <c r="H985" s="7">
        <v>0.61037123073411081</v>
      </c>
      <c r="I985" s="7">
        <v>7.59</v>
      </c>
      <c r="J985" s="7">
        <v>9.8499999999999979</v>
      </c>
      <c r="K985" s="7">
        <v>12.435055287372066</v>
      </c>
      <c r="L985" s="7">
        <v>0.61037123073411081</v>
      </c>
      <c r="M985" s="7" t="s">
        <v>290</v>
      </c>
      <c r="N985" s="7" t="s">
        <v>309</v>
      </c>
      <c r="O985" s="7" t="s">
        <v>421</v>
      </c>
    </row>
    <row r="986" spans="1:15" ht="15">
      <c r="A986" s="1">
        <v>978</v>
      </c>
      <c r="B986" s="6" t="s">
        <v>222</v>
      </c>
      <c r="C986" s="7" t="s">
        <v>293</v>
      </c>
      <c r="D986" s="7">
        <v>18.065062966953647</v>
      </c>
      <c r="E986" s="7">
        <v>16.37</v>
      </c>
      <c r="F986" s="7">
        <v>7.6400000000000032</v>
      </c>
      <c r="G986" s="7">
        <v>18.065062966953647</v>
      </c>
      <c r="H986" s="7">
        <v>0.90616899758088754</v>
      </c>
      <c r="I986" s="7">
        <v>16.37</v>
      </c>
      <c r="J986" s="7">
        <v>7.6400000000000032</v>
      </c>
      <c r="K986" s="7">
        <v>18.065062966953647</v>
      </c>
      <c r="L986" s="7">
        <v>0.90616899758088754</v>
      </c>
      <c r="M986" s="7" t="s">
        <v>290</v>
      </c>
      <c r="N986" s="7" t="s">
        <v>309</v>
      </c>
      <c r="O986" s="7" t="s">
        <v>421</v>
      </c>
    </row>
    <row r="987" spans="1:15" ht="15">
      <c r="A987" s="1">
        <v>979</v>
      </c>
      <c r="B987" s="6" t="s">
        <v>222</v>
      </c>
      <c r="C987" s="7" t="s">
        <v>294</v>
      </c>
      <c r="D987" s="7">
        <v>16.290193369018059</v>
      </c>
      <c r="E987" s="7">
        <v>14.7</v>
      </c>
      <c r="F987" s="7">
        <v>7.0199999999999987</v>
      </c>
      <c r="G987" s="7">
        <v>16.290193369018059</v>
      </c>
      <c r="H987" s="7">
        <v>0.90238339515094945</v>
      </c>
      <c r="I987" s="7">
        <v>14.7</v>
      </c>
      <c r="J987" s="7">
        <v>7.0199999999999987</v>
      </c>
      <c r="K987" s="7">
        <v>16.290193369018059</v>
      </c>
      <c r="L987" s="7">
        <v>0.90238339515094945</v>
      </c>
      <c r="M987" s="7" t="s">
        <v>290</v>
      </c>
      <c r="N987" s="7" t="s">
        <v>309</v>
      </c>
      <c r="O987" s="7" t="s">
        <v>421</v>
      </c>
    </row>
    <row r="988" spans="1:15" ht="15">
      <c r="A988" s="1">
        <v>980</v>
      </c>
      <c r="B988" s="6" t="s">
        <v>222</v>
      </c>
      <c r="C988" s="7" t="s">
        <v>295</v>
      </c>
      <c r="D988" s="7">
        <v>14.941084298001936</v>
      </c>
      <c r="E988" s="7">
        <v>12.78</v>
      </c>
      <c r="F988" s="7">
        <v>7.740000000000002</v>
      </c>
      <c r="G988" s="7">
        <v>14.941084298001936</v>
      </c>
      <c r="H988" s="7">
        <v>0.85535960744890938</v>
      </c>
      <c r="I988" s="7">
        <v>12.78</v>
      </c>
      <c r="J988" s="7">
        <v>7.740000000000002</v>
      </c>
      <c r="K988" s="7">
        <v>14.941084298001936</v>
      </c>
      <c r="L988" s="7">
        <v>0.85535960744890938</v>
      </c>
      <c r="M988" s="7" t="s">
        <v>290</v>
      </c>
      <c r="N988" s="7" t="s">
        <v>309</v>
      </c>
      <c r="O988" s="7" t="s">
        <v>421</v>
      </c>
    </row>
    <row r="989" spans="1:15" ht="15">
      <c r="A989" s="1">
        <v>981</v>
      </c>
      <c r="B989" s="6" t="s">
        <v>222</v>
      </c>
      <c r="C989" s="7" t="s">
        <v>296</v>
      </c>
      <c r="D989" s="7">
        <v>14.141569145254001</v>
      </c>
      <c r="E989" s="7">
        <v>11.882999999999999</v>
      </c>
      <c r="F989" s="7">
        <v>7.6666999999999996</v>
      </c>
      <c r="G989" s="7">
        <v>14.141569145254001</v>
      </c>
      <c r="H989" s="7">
        <v>0.84028864675091641</v>
      </c>
      <c r="I989" s="7">
        <v>11.882999999999999</v>
      </c>
      <c r="J989" s="7">
        <v>7.6666999999999996</v>
      </c>
      <c r="K989" s="7">
        <v>14.141569145254001</v>
      </c>
      <c r="L989" s="7">
        <v>0.84028864675091641</v>
      </c>
      <c r="M989" s="7" t="s">
        <v>290</v>
      </c>
      <c r="N989" s="7" t="s">
        <v>309</v>
      </c>
      <c r="O989" s="7" t="s">
        <v>421</v>
      </c>
    </row>
    <row r="990" spans="1:15" ht="15">
      <c r="A990" s="1">
        <v>982</v>
      </c>
      <c r="B990" s="6" t="s">
        <v>222</v>
      </c>
      <c r="C990" s="7" t="s">
        <v>297</v>
      </c>
      <c r="D990" s="7">
        <v>15.656350149380284</v>
      </c>
      <c r="E990" s="7">
        <v>13.878</v>
      </c>
      <c r="F990" s="7">
        <v>8.221710467706016</v>
      </c>
      <c r="G990" s="7">
        <v>16.130573672835901</v>
      </c>
      <c r="H990" s="7">
        <v>0.86035377795463874</v>
      </c>
      <c r="I990" s="7">
        <v>13.878</v>
      </c>
      <c r="J990" s="7">
        <v>8.221710467706016</v>
      </c>
      <c r="K990" s="7">
        <v>16.130573672835901</v>
      </c>
      <c r="L990" s="7">
        <v>0.86035377795463874</v>
      </c>
      <c r="M990" s="7" t="s">
        <v>290</v>
      </c>
      <c r="N990" s="7" t="s">
        <v>309</v>
      </c>
      <c r="O990" s="7" t="s">
        <v>421</v>
      </c>
    </row>
    <row r="991" spans="1:15" ht="15">
      <c r="A991" s="1">
        <v>983</v>
      </c>
      <c r="B991" s="6" t="s">
        <v>222</v>
      </c>
      <c r="C991" s="7" t="s">
        <v>298</v>
      </c>
      <c r="D991" s="7" t="s">
        <v>422</v>
      </c>
      <c r="E991" s="7">
        <v>13.465541125541126</v>
      </c>
      <c r="F991" s="7">
        <v>7.9773584396301587</v>
      </c>
      <c r="G991" s="7">
        <v>15.651167543604467</v>
      </c>
      <c r="H991" s="7">
        <v>0.86035377795463874</v>
      </c>
      <c r="I991" s="7">
        <v>13.465541125541126</v>
      </c>
      <c r="J991" s="7">
        <v>7.9773584396301587</v>
      </c>
      <c r="K991" s="7">
        <v>15.651167543604467</v>
      </c>
      <c r="L991" s="7">
        <v>0.86035377795463874</v>
      </c>
      <c r="M991" s="7" t="s">
        <v>290</v>
      </c>
      <c r="N991" s="7" t="s">
        <v>309</v>
      </c>
      <c r="O991" s="7" t="s">
        <v>421</v>
      </c>
    </row>
    <row r="992" spans="1:15" ht="15">
      <c r="A992" s="1">
        <v>984</v>
      </c>
      <c r="B992" s="6" t="s">
        <v>222</v>
      </c>
      <c r="C992" s="7" t="s">
        <v>299</v>
      </c>
      <c r="D992" s="7" t="s">
        <v>422</v>
      </c>
      <c r="E992" s="7">
        <v>13.465541125541126</v>
      </c>
      <c r="F992" s="7">
        <v>7.9773584396301587</v>
      </c>
      <c r="G992" s="7">
        <v>15.651167543604467</v>
      </c>
      <c r="H992" s="7">
        <v>0.86035377795463874</v>
      </c>
      <c r="I992" s="7">
        <v>13.465541125541126</v>
      </c>
      <c r="J992" s="7">
        <v>7.9773584396301587</v>
      </c>
      <c r="K992" s="7">
        <v>15.651167543604467</v>
      </c>
      <c r="L992" s="7">
        <v>0.86035377795463874</v>
      </c>
      <c r="M992" s="7" t="s">
        <v>290</v>
      </c>
      <c r="N992" s="7" t="s">
        <v>309</v>
      </c>
      <c r="O992" s="7" t="s">
        <v>421</v>
      </c>
    </row>
    <row r="993" spans="1:15" ht="15">
      <c r="A993" s="1">
        <v>985</v>
      </c>
      <c r="B993" s="6" t="s">
        <v>222</v>
      </c>
      <c r="C993" s="7" t="s">
        <v>300</v>
      </c>
      <c r="D993" s="7" t="s">
        <v>422</v>
      </c>
      <c r="E993" s="7">
        <v>13.465541125541126</v>
      </c>
      <c r="F993" s="7">
        <v>7.9773584396301587</v>
      </c>
      <c r="G993" s="7">
        <v>15.651167543604467</v>
      </c>
      <c r="H993" s="7">
        <v>0.86035377795463874</v>
      </c>
      <c r="I993" s="7">
        <v>13.465541125541126</v>
      </c>
      <c r="J993" s="7">
        <v>7.9773584396301587</v>
      </c>
      <c r="K993" s="7">
        <v>15.651167543604467</v>
      </c>
      <c r="L993" s="7">
        <v>0.86035377795463874</v>
      </c>
      <c r="M993" s="7" t="s">
        <v>290</v>
      </c>
      <c r="N993" s="7" t="s">
        <v>309</v>
      </c>
      <c r="O993" s="7" t="s">
        <v>421</v>
      </c>
    </row>
    <row r="994" spans="1:15" ht="15">
      <c r="A994" s="1">
        <v>986</v>
      </c>
      <c r="B994" s="6" t="s">
        <v>222</v>
      </c>
      <c r="C994" s="7" t="s">
        <v>301</v>
      </c>
      <c r="D994" s="7" t="s">
        <v>422</v>
      </c>
      <c r="E994" s="7">
        <v>13.465541125541126</v>
      </c>
      <c r="F994" s="7">
        <v>7.9773584396301587</v>
      </c>
      <c r="G994" s="7">
        <v>15.651167543604467</v>
      </c>
      <c r="H994" s="7">
        <v>0.86035377795463874</v>
      </c>
      <c r="I994" s="7">
        <v>13.465541125541126</v>
      </c>
      <c r="J994" s="7">
        <v>7.9773584396301587</v>
      </c>
      <c r="K994" s="7">
        <v>15.651167543604467</v>
      </c>
      <c r="L994" s="7">
        <v>0.86035377795463874</v>
      </c>
      <c r="M994" s="7" t="s">
        <v>290</v>
      </c>
      <c r="N994" s="7" t="s">
        <v>309</v>
      </c>
      <c r="O994" s="7" t="s">
        <v>421</v>
      </c>
    </row>
    <row r="995" spans="1:15" ht="15">
      <c r="A995" s="1">
        <v>987</v>
      </c>
      <c r="B995" s="6" t="s">
        <v>222</v>
      </c>
      <c r="C995" s="7" t="s">
        <v>302</v>
      </c>
      <c r="D995" s="7" t="s">
        <v>422</v>
      </c>
      <c r="E995" s="7">
        <v>13.465541125541126</v>
      </c>
      <c r="F995" s="7">
        <v>7.9773584396301587</v>
      </c>
      <c r="G995" s="7">
        <v>15.651167543604467</v>
      </c>
      <c r="H995" s="7">
        <v>0.86035377795463874</v>
      </c>
      <c r="I995" s="7">
        <v>13.465541125541126</v>
      </c>
      <c r="J995" s="7">
        <v>7.9773584396301587</v>
      </c>
      <c r="K995" s="7">
        <v>15.651167543604467</v>
      </c>
      <c r="L995" s="7">
        <v>0.86035377795463874</v>
      </c>
      <c r="M995" s="7" t="s">
        <v>290</v>
      </c>
      <c r="N995" s="7" t="s">
        <v>309</v>
      </c>
      <c r="O995" s="7" t="s">
        <v>421</v>
      </c>
    </row>
    <row r="996" spans="1:15" ht="15">
      <c r="A996" s="1">
        <v>988</v>
      </c>
      <c r="B996" s="6" t="s">
        <v>222</v>
      </c>
      <c r="C996" s="7" t="s">
        <v>423</v>
      </c>
      <c r="D996" s="7" t="s">
        <v>422</v>
      </c>
      <c r="E996" s="7">
        <v>13.465541125541126</v>
      </c>
      <c r="F996" s="7">
        <v>7.9773584396301587</v>
      </c>
      <c r="G996" s="7">
        <v>15.651167543604467</v>
      </c>
      <c r="H996" s="7">
        <v>0.86035377795463874</v>
      </c>
      <c r="I996" s="7">
        <v>13.465541125541126</v>
      </c>
      <c r="J996" s="7">
        <v>7.9773584396301587</v>
      </c>
      <c r="K996" s="7">
        <v>15.651167543604467</v>
      </c>
      <c r="L996" s="7">
        <v>0.86035377795463874</v>
      </c>
      <c r="M996" s="7" t="s">
        <v>290</v>
      </c>
      <c r="N996" s="7" t="s">
        <v>309</v>
      </c>
      <c r="O996" s="7" t="s">
        <v>421</v>
      </c>
    </row>
    <row r="997" spans="1:15" ht="15">
      <c r="A997" s="1">
        <v>989</v>
      </c>
      <c r="B997" s="6" t="s">
        <v>222</v>
      </c>
      <c r="C997" s="7" t="s">
        <v>424</v>
      </c>
      <c r="D997" s="7" t="s">
        <v>422</v>
      </c>
      <c r="E997" s="7">
        <v>13.465541125541126</v>
      </c>
      <c r="F997" s="7">
        <v>7.9773584396301587</v>
      </c>
      <c r="G997" s="7">
        <v>15.651167543604467</v>
      </c>
      <c r="H997" s="7">
        <v>0.86035377795463874</v>
      </c>
      <c r="I997" s="7">
        <v>13.465541125541126</v>
      </c>
      <c r="J997" s="7">
        <v>7.9773584396301587</v>
      </c>
      <c r="K997" s="7">
        <v>15.651167543604467</v>
      </c>
      <c r="L997" s="7">
        <v>0.86035377795463874</v>
      </c>
      <c r="M997" s="7" t="s">
        <v>290</v>
      </c>
      <c r="N997" s="7" t="s">
        <v>309</v>
      </c>
      <c r="O997" s="7" t="s">
        <v>421</v>
      </c>
    </row>
    <row r="998" spans="1:15" ht="15">
      <c r="A998" s="1">
        <v>990</v>
      </c>
      <c r="B998" s="6" t="s">
        <v>222</v>
      </c>
      <c r="C998" s="7" t="s">
        <v>425</v>
      </c>
      <c r="D998" s="7" t="s">
        <v>422</v>
      </c>
      <c r="E998" s="7">
        <v>13.465541125541126</v>
      </c>
      <c r="F998" s="7">
        <v>7.9773584396301587</v>
      </c>
      <c r="G998" s="7">
        <v>15.651167543604467</v>
      </c>
      <c r="H998" s="7">
        <v>0.86035377795463874</v>
      </c>
      <c r="I998" s="7">
        <v>13.465541125541126</v>
      </c>
      <c r="J998" s="7">
        <v>7.9773584396301587</v>
      </c>
      <c r="K998" s="7">
        <v>15.651167543604467</v>
      </c>
      <c r="L998" s="7">
        <v>0.86035377795463874</v>
      </c>
      <c r="M998" s="7" t="s">
        <v>290</v>
      </c>
      <c r="N998" s="7" t="s">
        <v>309</v>
      </c>
      <c r="O998" s="7" t="s">
        <v>421</v>
      </c>
    </row>
    <row r="999" spans="1:15" ht="15">
      <c r="A999" s="1">
        <v>991</v>
      </c>
      <c r="B999" s="6" t="s">
        <v>222</v>
      </c>
      <c r="C999" s="7" t="s">
        <v>426</v>
      </c>
      <c r="D999" s="7" t="s">
        <v>422</v>
      </c>
      <c r="E999" s="7">
        <v>13.465541125541126</v>
      </c>
      <c r="F999" s="7">
        <v>7.9773584396301587</v>
      </c>
      <c r="G999" s="7">
        <v>15.651167543604467</v>
      </c>
      <c r="H999" s="7">
        <v>0.86035377795463874</v>
      </c>
      <c r="I999" s="7">
        <v>13.465541125541126</v>
      </c>
      <c r="J999" s="7">
        <v>7.9773584396301587</v>
      </c>
      <c r="K999" s="7">
        <v>15.651167543604467</v>
      </c>
      <c r="L999" s="7">
        <v>0.86035377795463874</v>
      </c>
      <c r="M999" s="7" t="s">
        <v>290</v>
      </c>
      <c r="N999" s="7" t="s">
        <v>309</v>
      </c>
      <c r="O999" s="7" t="s">
        <v>421</v>
      </c>
    </row>
    <row r="1000" spans="1:15" ht="15">
      <c r="A1000" s="1">
        <v>992</v>
      </c>
      <c r="B1000" s="6" t="s">
        <v>222</v>
      </c>
      <c r="C1000" s="7" t="s">
        <v>427</v>
      </c>
      <c r="D1000" s="7" t="s">
        <v>422</v>
      </c>
      <c r="E1000" s="7">
        <v>13.465541125541126</v>
      </c>
      <c r="F1000" s="7">
        <v>7.9773584396301587</v>
      </c>
      <c r="G1000" s="7">
        <v>15.651167543604467</v>
      </c>
      <c r="H1000" s="7">
        <v>0.86035377795463874</v>
      </c>
      <c r="I1000" s="7">
        <v>13.465541125541126</v>
      </c>
      <c r="J1000" s="7">
        <v>7.9773584396301587</v>
      </c>
      <c r="K1000" s="7">
        <v>15.651167543604467</v>
      </c>
      <c r="L1000" s="7">
        <v>0.86035377795463874</v>
      </c>
      <c r="M1000" s="7" t="s">
        <v>290</v>
      </c>
      <c r="N1000" s="7" t="s">
        <v>309</v>
      </c>
      <c r="O1000" s="7" t="s">
        <v>421</v>
      </c>
    </row>
    <row r="1001" spans="1:15" ht="15">
      <c r="A1001" s="1">
        <v>993</v>
      </c>
      <c r="B1001" s="6" t="s">
        <v>207</v>
      </c>
      <c r="C1001" s="7" t="s">
        <v>292</v>
      </c>
      <c r="D1001" s="7">
        <v>23.459</v>
      </c>
      <c r="E1001" s="7">
        <v>22.44</v>
      </c>
      <c r="F1001" s="7">
        <v>6.8389385872370481</v>
      </c>
      <c r="G1001" s="7">
        <v>23.459</v>
      </c>
      <c r="H1001" s="7">
        <v>0.95656251332111353</v>
      </c>
      <c r="I1001" s="7">
        <v>22.44</v>
      </c>
      <c r="J1001" s="7">
        <v>6.8389385872370481</v>
      </c>
      <c r="K1001" s="7">
        <v>23.459</v>
      </c>
      <c r="L1001" s="7">
        <v>0.95656251332111353</v>
      </c>
      <c r="M1001" s="7" t="s">
        <v>290</v>
      </c>
      <c r="N1001" s="7" t="s">
        <v>310</v>
      </c>
      <c r="O1001" s="7" t="s">
        <v>421</v>
      </c>
    </row>
    <row r="1002" spans="1:15" ht="15">
      <c r="A1002" s="1">
        <v>994</v>
      </c>
      <c r="B1002" s="6" t="s">
        <v>207</v>
      </c>
      <c r="C1002" s="7" t="s">
        <v>293</v>
      </c>
      <c r="D1002" s="7">
        <v>23.262</v>
      </c>
      <c r="E1002" s="7">
        <v>22.16</v>
      </c>
      <c r="F1002" s="7">
        <v>7.2120628227819292</v>
      </c>
      <c r="G1002" s="7">
        <v>23.304065099457503</v>
      </c>
      <c r="H1002" s="7">
        <v>0.95090705872237991</v>
      </c>
      <c r="I1002" s="7">
        <v>22.16</v>
      </c>
      <c r="J1002" s="7">
        <v>7.2120628227819292</v>
      </c>
      <c r="K1002" s="7">
        <v>23.304065099457503</v>
      </c>
      <c r="L1002" s="7">
        <v>0.95090705872237991</v>
      </c>
      <c r="M1002" s="7" t="s">
        <v>290</v>
      </c>
      <c r="N1002" s="7" t="s">
        <v>310</v>
      </c>
      <c r="O1002" s="7" t="s">
        <v>421</v>
      </c>
    </row>
    <row r="1003" spans="1:15" ht="15">
      <c r="A1003" s="1">
        <v>995</v>
      </c>
      <c r="B1003" s="6" t="s">
        <v>207</v>
      </c>
      <c r="C1003" s="7" t="s">
        <v>294</v>
      </c>
      <c r="D1003" s="7">
        <v>23.56</v>
      </c>
      <c r="E1003" s="7">
        <v>22.402000000000001</v>
      </c>
      <c r="F1003" s="7">
        <v>7.3022681894550399</v>
      </c>
      <c r="G1003" s="7">
        <v>23.562103571428572</v>
      </c>
      <c r="H1003" s="7">
        <v>0.95076400679117146</v>
      </c>
      <c r="I1003" s="7">
        <v>22.402000000000001</v>
      </c>
      <c r="J1003" s="7">
        <v>7.3022681894550399</v>
      </c>
      <c r="K1003" s="7">
        <v>23.562103571428572</v>
      </c>
      <c r="L1003" s="7">
        <v>0.95076400679117146</v>
      </c>
      <c r="M1003" s="7" t="s">
        <v>290</v>
      </c>
      <c r="N1003" s="7" t="s">
        <v>310</v>
      </c>
      <c r="O1003" s="7" t="s">
        <v>421</v>
      </c>
    </row>
    <row r="1004" spans="1:15" ht="15">
      <c r="A1004" s="1">
        <v>996</v>
      </c>
      <c r="B1004" s="6" t="s">
        <v>207</v>
      </c>
      <c r="C1004" s="7" t="s">
        <v>295</v>
      </c>
      <c r="D1004" s="7">
        <v>23.744</v>
      </c>
      <c r="E1004" s="7">
        <v>21.881</v>
      </c>
      <c r="F1004" s="7">
        <v>9.2223050141086791</v>
      </c>
      <c r="G1004" s="7">
        <v>23.745085191956125</v>
      </c>
      <c r="H1004" s="7">
        <v>0.92149595687331531</v>
      </c>
      <c r="I1004" s="7">
        <v>21.881</v>
      </c>
      <c r="J1004" s="7">
        <v>9.2223050141086791</v>
      </c>
      <c r="K1004" s="7">
        <v>23.745085191956125</v>
      </c>
      <c r="L1004" s="7">
        <v>0.92149595687331531</v>
      </c>
      <c r="M1004" s="7" t="s">
        <v>290</v>
      </c>
      <c r="N1004" s="7" t="s">
        <v>310</v>
      </c>
      <c r="O1004" s="7" t="s">
        <v>421</v>
      </c>
    </row>
    <row r="1005" spans="1:15" ht="15">
      <c r="A1005" s="1">
        <v>997</v>
      </c>
      <c r="B1005" s="6" t="s">
        <v>207</v>
      </c>
      <c r="C1005" s="7" t="s">
        <v>296</v>
      </c>
      <c r="D1005" s="7">
        <v>23.754999999999999</v>
      </c>
      <c r="E1005" s="7">
        <v>21.895</v>
      </c>
      <c r="F1005" s="7">
        <v>9.2146079677868045</v>
      </c>
      <c r="G1005" s="7">
        <v>23.754999999999999</v>
      </c>
      <c r="H1005" s="7">
        <v>0.92170069459061255</v>
      </c>
      <c r="I1005" s="7">
        <v>21.895</v>
      </c>
      <c r="J1005" s="7">
        <v>9.2146079677868045</v>
      </c>
      <c r="K1005" s="7">
        <v>23.754999999999999</v>
      </c>
      <c r="L1005" s="7">
        <v>0.92170069459061255</v>
      </c>
      <c r="M1005" s="7" t="s">
        <v>290</v>
      </c>
      <c r="N1005" s="7" t="s">
        <v>310</v>
      </c>
      <c r="O1005" s="7" t="s">
        <v>421</v>
      </c>
    </row>
    <row r="1006" spans="1:15" ht="15">
      <c r="A1006" s="1">
        <v>998</v>
      </c>
      <c r="B1006" s="6" t="s">
        <v>207</v>
      </c>
      <c r="C1006" s="7" t="s">
        <v>297</v>
      </c>
      <c r="D1006" s="7">
        <v>24.248999999999999</v>
      </c>
      <c r="E1006" s="7">
        <v>24.126999999999999</v>
      </c>
      <c r="F1006" s="7">
        <v>2.4293768748384661</v>
      </c>
      <c r="G1006" s="7">
        <v>24.248999999999999</v>
      </c>
      <c r="H1006" s="7">
        <v>0.99496886469545132</v>
      </c>
      <c r="I1006" s="7">
        <v>24.126999999999999</v>
      </c>
      <c r="J1006" s="7">
        <v>2.4293768748384661</v>
      </c>
      <c r="K1006" s="7">
        <v>24.248999999999999</v>
      </c>
      <c r="L1006" s="7">
        <v>0.99496886469545132</v>
      </c>
      <c r="M1006" s="7" t="s">
        <v>290</v>
      </c>
      <c r="N1006" s="7" t="s">
        <v>310</v>
      </c>
      <c r="O1006" s="7" t="s">
        <v>421</v>
      </c>
    </row>
    <row r="1007" spans="1:15" ht="15">
      <c r="A1007" s="1">
        <v>999</v>
      </c>
      <c r="B1007" s="6" t="s">
        <v>207</v>
      </c>
      <c r="C1007" s="7" t="s">
        <v>298</v>
      </c>
      <c r="D1007" s="7" t="s">
        <v>422</v>
      </c>
      <c r="E1007" s="7">
        <v>24.126999999999999</v>
      </c>
      <c r="F1007" s="7">
        <v>7.9814268119237344</v>
      </c>
      <c r="G1007" s="7">
        <v>25.412896390496204</v>
      </c>
      <c r="H1007" s="7">
        <v>0.94939984916567399</v>
      </c>
      <c r="I1007" s="7">
        <v>24.126999999999999</v>
      </c>
      <c r="J1007" s="7">
        <v>7.9814268119237344</v>
      </c>
      <c r="K1007" s="7">
        <v>25.412896390496204</v>
      </c>
      <c r="L1007" s="7">
        <v>0.94939984916567399</v>
      </c>
      <c r="M1007" s="7" t="s">
        <v>290</v>
      </c>
      <c r="N1007" s="7" t="s">
        <v>310</v>
      </c>
      <c r="O1007" s="7" t="s">
        <v>421</v>
      </c>
    </row>
    <row r="1008" spans="1:15" ht="15">
      <c r="A1008" s="1">
        <v>1000</v>
      </c>
      <c r="B1008" s="6" t="s">
        <v>207</v>
      </c>
      <c r="C1008" s="7" t="s">
        <v>299</v>
      </c>
      <c r="D1008" s="7" t="s">
        <v>422</v>
      </c>
      <c r="E1008" s="7">
        <v>24.126999999999999</v>
      </c>
      <c r="F1008" s="7">
        <v>7.9814268119237344</v>
      </c>
      <c r="G1008" s="7">
        <v>25.412896390496204</v>
      </c>
      <c r="H1008" s="7">
        <v>0.94939984916567399</v>
      </c>
      <c r="I1008" s="7">
        <v>24.126999999999999</v>
      </c>
      <c r="J1008" s="7">
        <v>7.9814268119237344</v>
      </c>
      <c r="K1008" s="7">
        <v>25.412896390496204</v>
      </c>
      <c r="L1008" s="7">
        <v>0.94939984916567399</v>
      </c>
      <c r="M1008" s="7" t="s">
        <v>290</v>
      </c>
      <c r="N1008" s="7" t="s">
        <v>310</v>
      </c>
      <c r="O1008" s="7" t="s">
        <v>421</v>
      </c>
    </row>
    <row r="1009" spans="1:15" ht="15">
      <c r="A1009" s="1">
        <v>1001</v>
      </c>
      <c r="B1009" s="6" t="s">
        <v>207</v>
      </c>
      <c r="C1009" s="7" t="s">
        <v>300</v>
      </c>
      <c r="D1009" s="7" t="s">
        <v>422</v>
      </c>
      <c r="E1009" s="7">
        <v>24.126999999999999</v>
      </c>
      <c r="F1009" s="7">
        <v>7.9814268119237344</v>
      </c>
      <c r="G1009" s="7">
        <v>25.412896390496204</v>
      </c>
      <c r="H1009" s="7">
        <v>0.94939984916567399</v>
      </c>
      <c r="I1009" s="7">
        <v>24.126999999999999</v>
      </c>
      <c r="J1009" s="7">
        <v>7.9814268119237344</v>
      </c>
      <c r="K1009" s="7">
        <v>25.412896390496204</v>
      </c>
      <c r="L1009" s="7">
        <v>0.94939984916567399</v>
      </c>
      <c r="M1009" s="7" t="s">
        <v>290</v>
      </c>
      <c r="N1009" s="7" t="s">
        <v>310</v>
      </c>
      <c r="O1009" s="7" t="s">
        <v>421</v>
      </c>
    </row>
    <row r="1010" spans="1:15" ht="15">
      <c r="A1010" s="1">
        <v>1002</v>
      </c>
      <c r="B1010" s="6" t="s">
        <v>207</v>
      </c>
      <c r="C1010" s="7" t="s">
        <v>301</v>
      </c>
      <c r="D1010" s="7" t="s">
        <v>422</v>
      </c>
      <c r="E1010" s="7">
        <v>24.126999999999999</v>
      </c>
      <c r="F1010" s="7">
        <v>7.9814268119237344</v>
      </c>
      <c r="G1010" s="7">
        <v>25.412896390496204</v>
      </c>
      <c r="H1010" s="7">
        <v>0.94939984916567399</v>
      </c>
      <c r="I1010" s="7">
        <v>24.126999999999999</v>
      </c>
      <c r="J1010" s="7">
        <v>7.9814268119237344</v>
      </c>
      <c r="K1010" s="7">
        <v>25.412896390496204</v>
      </c>
      <c r="L1010" s="7">
        <v>0.94939984916567399</v>
      </c>
      <c r="M1010" s="7" t="s">
        <v>290</v>
      </c>
      <c r="N1010" s="7" t="s">
        <v>310</v>
      </c>
      <c r="O1010" s="7" t="s">
        <v>421</v>
      </c>
    </row>
    <row r="1011" spans="1:15" ht="15">
      <c r="A1011" s="1">
        <v>1003</v>
      </c>
      <c r="B1011" s="6" t="s">
        <v>207</v>
      </c>
      <c r="C1011" s="7" t="s">
        <v>302</v>
      </c>
      <c r="D1011" s="7" t="s">
        <v>422</v>
      </c>
      <c r="E1011" s="7">
        <v>24.126999999999999</v>
      </c>
      <c r="F1011" s="7">
        <v>7.9814268119237344</v>
      </c>
      <c r="G1011" s="7">
        <v>25.412896390496204</v>
      </c>
      <c r="H1011" s="7">
        <v>0.94939984916567399</v>
      </c>
      <c r="I1011" s="7">
        <v>24.126999999999999</v>
      </c>
      <c r="J1011" s="7">
        <v>7.9814268119237344</v>
      </c>
      <c r="K1011" s="7">
        <v>25.412896390496204</v>
      </c>
      <c r="L1011" s="7">
        <v>0.94939984916567399</v>
      </c>
      <c r="M1011" s="7" t="s">
        <v>290</v>
      </c>
      <c r="N1011" s="7" t="s">
        <v>310</v>
      </c>
      <c r="O1011" s="7" t="s">
        <v>421</v>
      </c>
    </row>
    <row r="1012" spans="1:15" ht="15">
      <c r="A1012" s="1">
        <v>1004</v>
      </c>
      <c r="B1012" s="6" t="s">
        <v>207</v>
      </c>
      <c r="C1012" s="7" t="s">
        <v>423</v>
      </c>
      <c r="D1012" s="7" t="s">
        <v>422</v>
      </c>
      <c r="E1012" s="7">
        <v>24.126999999999999</v>
      </c>
      <c r="F1012" s="7">
        <v>7.9814268119237344</v>
      </c>
      <c r="G1012" s="7">
        <v>25.412896390496204</v>
      </c>
      <c r="H1012" s="7">
        <v>0.94939984916567399</v>
      </c>
      <c r="I1012" s="7">
        <v>24.126999999999999</v>
      </c>
      <c r="J1012" s="7">
        <v>7.9814268119237344</v>
      </c>
      <c r="K1012" s="7">
        <v>25.412896390496204</v>
      </c>
      <c r="L1012" s="7">
        <v>0.94939984916567399</v>
      </c>
      <c r="M1012" s="7" t="s">
        <v>290</v>
      </c>
      <c r="N1012" s="7" t="s">
        <v>310</v>
      </c>
      <c r="O1012" s="7" t="s">
        <v>421</v>
      </c>
    </row>
    <row r="1013" spans="1:15" ht="15">
      <c r="A1013" s="1">
        <v>1005</v>
      </c>
      <c r="B1013" s="6" t="s">
        <v>207</v>
      </c>
      <c r="C1013" s="7" t="s">
        <v>424</v>
      </c>
      <c r="D1013" s="7" t="s">
        <v>422</v>
      </c>
      <c r="E1013" s="7">
        <v>24.126999999999999</v>
      </c>
      <c r="F1013" s="7">
        <v>7.9814268119237344</v>
      </c>
      <c r="G1013" s="7">
        <v>25.412896390496204</v>
      </c>
      <c r="H1013" s="7">
        <v>0.94939984916567399</v>
      </c>
      <c r="I1013" s="7">
        <v>24.126999999999999</v>
      </c>
      <c r="J1013" s="7">
        <v>7.9814268119237344</v>
      </c>
      <c r="K1013" s="7">
        <v>25.412896390496204</v>
      </c>
      <c r="L1013" s="7">
        <v>0.94939984916567399</v>
      </c>
      <c r="M1013" s="7" t="s">
        <v>290</v>
      </c>
      <c r="N1013" s="7" t="s">
        <v>310</v>
      </c>
      <c r="O1013" s="7" t="s">
        <v>421</v>
      </c>
    </row>
    <row r="1014" spans="1:15" ht="15">
      <c r="A1014" s="1">
        <v>1006</v>
      </c>
      <c r="B1014" s="6" t="s">
        <v>207</v>
      </c>
      <c r="C1014" s="7" t="s">
        <v>425</v>
      </c>
      <c r="D1014" s="7" t="s">
        <v>422</v>
      </c>
      <c r="E1014" s="7">
        <v>24.126999999999999</v>
      </c>
      <c r="F1014" s="7">
        <v>7.9814268119237344</v>
      </c>
      <c r="G1014" s="7">
        <v>25.412896390496204</v>
      </c>
      <c r="H1014" s="7">
        <v>0.94939984916567399</v>
      </c>
      <c r="I1014" s="7">
        <v>24.126999999999999</v>
      </c>
      <c r="J1014" s="7">
        <v>7.9814268119237344</v>
      </c>
      <c r="K1014" s="7">
        <v>25.412896390496204</v>
      </c>
      <c r="L1014" s="7">
        <v>0.94939984916567399</v>
      </c>
      <c r="M1014" s="7" t="s">
        <v>290</v>
      </c>
      <c r="N1014" s="7" t="s">
        <v>310</v>
      </c>
      <c r="O1014" s="7" t="s">
        <v>421</v>
      </c>
    </row>
    <row r="1015" spans="1:15" ht="15">
      <c r="A1015" s="1">
        <v>1007</v>
      </c>
      <c r="B1015" s="6" t="s">
        <v>207</v>
      </c>
      <c r="C1015" s="7" t="s">
        <v>426</v>
      </c>
      <c r="D1015" s="7" t="s">
        <v>422</v>
      </c>
      <c r="E1015" s="7">
        <v>24.126999999999999</v>
      </c>
      <c r="F1015" s="7">
        <v>7.9814268119237344</v>
      </c>
      <c r="G1015" s="7">
        <v>25.412896390496204</v>
      </c>
      <c r="H1015" s="7">
        <v>0.94939984916567399</v>
      </c>
      <c r="I1015" s="7">
        <v>24.126999999999999</v>
      </c>
      <c r="J1015" s="7">
        <v>7.9814268119237344</v>
      </c>
      <c r="K1015" s="7">
        <v>25.412896390496204</v>
      </c>
      <c r="L1015" s="7">
        <v>0.94939984916567399</v>
      </c>
      <c r="M1015" s="7" t="s">
        <v>290</v>
      </c>
      <c r="N1015" s="7" t="s">
        <v>310</v>
      </c>
      <c r="O1015" s="7" t="s">
        <v>421</v>
      </c>
    </row>
    <row r="1016" spans="1:15" ht="15">
      <c r="A1016" s="1">
        <v>1008</v>
      </c>
      <c r="B1016" s="6" t="s">
        <v>207</v>
      </c>
      <c r="C1016" s="7" t="s">
        <v>427</v>
      </c>
      <c r="D1016" s="7" t="s">
        <v>422</v>
      </c>
      <c r="E1016" s="7">
        <v>24.126999999999999</v>
      </c>
      <c r="F1016" s="7">
        <v>7.9814268119237344</v>
      </c>
      <c r="G1016" s="7">
        <v>25.412896390496204</v>
      </c>
      <c r="H1016" s="7">
        <v>0.94939984916567399</v>
      </c>
      <c r="I1016" s="7">
        <v>24.126999999999999</v>
      </c>
      <c r="J1016" s="7">
        <v>7.9814268119237344</v>
      </c>
      <c r="K1016" s="7">
        <v>25.412896390496204</v>
      </c>
      <c r="L1016" s="7">
        <v>0.94939984916567399</v>
      </c>
      <c r="M1016" s="7" t="s">
        <v>290</v>
      </c>
      <c r="N1016" s="7" t="s">
        <v>310</v>
      </c>
      <c r="O1016" s="7" t="s">
        <v>421</v>
      </c>
    </row>
    <row r="1017" spans="1:15" ht="15">
      <c r="A1017" s="1">
        <v>1009</v>
      </c>
      <c r="B1017" s="6" t="s">
        <v>15</v>
      </c>
      <c r="C1017" s="7" t="s">
        <v>292</v>
      </c>
      <c r="D1017" s="7">
        <v>1.2689999999999999</v>
      </c>
      <c r="E1017" s="7">
        <v>1.2050000000000001</v>
      </c>
      <c r="F1017" s="7">
        <v>0.39791456369426792</v>
      </c>
      <c r="G1017" s="7">
        <v>1.2689999999999999</v>
      </c>
      <c r="H1017" s="7">
        <v>0.94956658786446035</v>
      </c>
      <c r="I1017" s="7">
        <v>1.2050000000000001</v>
      </c>
      <c r="J1017" s="7">
        <v>0.39791456369426792</v>
      </c>
      <c r="K1017" s="7">
        <v>1.2689999999999999</v>
      </c>
      <c r="L1017" s="7">
        <v>0.94956658786446035</v>
      </c>
      <c r="M1017" s="7" t="s">
        <v>290</v>
      </c>
      <c r="N1017" s="7" t="s">
        <v>310</v>
      </c>
      <c r="O1017" s="7" t="s">
        <v>421</v>
      </c>
    </row>
    <row r="1018" spans="1:15" ht="15">
      <c r="A1018" s="1">
        <v>1010</v>
      </c>
      <c r="B1018" s="6" t="s">
        <v>15</v>
      </c>
      <c r="C1018" s="7" t="s">
        <v>293</v>
      </c>
      <c r="D1018" s="7">
        <v>1.4950000000000001</v>
      </c>
      <c r="E1018" s="7">
        <v>1.42</v>
      </c>
      <c r="F1018" s="7">
        <v>0.46757352363024179</v>
      </c>
      <c r="G1018" s="7">
        <v>1.4950000000000001</v>
      </c>
      <c r="H1018" s="7">
        <v>0.94983277591973236</v>
      </c>
      <c r="I1018" s="7">
        <v>1.42</v>
      </c>
      <c r="J1018" s="7">
        <v>0.46757352363024179</v>
      </c>
      <c r="K1018" s="7">
        <v>1.4950000000000001</v>
      </c>
      <c r="L1018" s="7">
        <v>0.94983277591973236</v>
      </c>
      <c r="M1018" s="7" t="s">
        <v>290</v>
      </c>
      <c r="N1018" s="7" t="s">
        <v>310</v>
      </c>
      <c r="O1018" s="7" t="s">
        <v>421</v>
      </c>
    </row>
    <row r="1019" spans="1:15" ht="15">
      <c r="A1019" s="1">
        <v>1011</v>
      </c>
      <c r="B1019" s="6" t="s">
        <v>15</v>
      </c>
      <c r="C1019" s="7" t="s">
        <v>294</v>
      </c>
      <c r="D1019" s="7">
        <v>1.89</v>
      </c>
      <c r="E1019" s="7">
        <v>1.88</v>
      </c>
      <c r="F1019" s="7">
        <v>0.19416487838947616</v>
      </c>
      <c r="G1019" s="7">
        <v>1.89</v>
      </c>
      <c r="H1019" s="7">
        <v>0.99470899470899465</v>
      </c>
      <c r="I1019" s="7">
        <v>1.88</v>
      </c>
      <c r="J1019" s="7">
        <v>0.19416487838947616</v>
      </c>
      <c r="K1019" s="7">
        <v>1.89</v>
      </c>
      <c r="L1019" s="7">
        <v>0.99470899470899465</v>
      </c>
      <c r="M1019" s="7" t="s">
        <v>290</v>
      </c>
      <c r="N1019" s="7" t="s">
        <v>310</v>
      </c>
      <c r="O1019" s="7" t="s">
        <v>421</v>
      </c>
    </row>
    <row r="1020" spans="1:15" ht="15">
      <c r="A1020" s="1">
        <v>1012</v>
      </c>
      <c r="B1020" s="6" t="s">
        <v>15</v>
      </c>
      <c r="C1020" s="7" t="s">
        <v>295</v>
      </c>
      <c r="D1020" s="7">
        <v>1.625</v>
      </c>
      <c r="E1020" s="7">
        <v>1.619</v>
      </c>
      <c r="F1020" s="7">
        <v>0.13951344021276282</v>
      </c>
      <c r="G1020" s="7">
        <v>1.625</v>
      </c>
      <c r="H1020" s="7">
        <v>0.99630769230769234</v>
      </c>
      <c r="I1020" s="7">
        <v>1.619</v>
      </c>
      <c r="J1020" s="7">
        <v>0.13951344021276282</v>
      </c>
      <c r="K1020" s="7">
        <v>1.625</v>
      </c>
      <c r="L1020" s="7">
        <v>0.99630769230769234</v>
      </c>
      <c r="M1020" s="7" t="s">
        <v>290</v>
      </c>
      <c r="N1020" s="7" t="s">
        <v>310</v>
      </c>
      <c r="O1020" s="7" t="s">
        <v>421</v>
      </c>
    </row>
    <row r="1021" spans="1:15" ht="15">
      <c r="A1021" s="1">
        <v>1013</v>
      </c>
      <c r="B1021" s="6" t="s">
        <v>15</v>
      </c>
      <c r="C1021" s="7" t="s">
        <v>296</v>
      </c>
      <c r="D1021" s="7">
        <v>1.53</v>
      </c>
      <c r="E1021" s="7">
        <v>1.526</v>
      </c>
      <c r="F1021" s="7">
        <v>0.11056219968868108</v>
      </c>
      <c r="G1021" s="7">
        <v>1.53</v>
      </c>
      <c r="H1021" s="7">
        <v>0.99738562091503269</v>
      </c>
      <c r="I1021" s="7">
        <v>1.526</v>
      </c>
      <c r="J1021" s="7">
        <v>0.11056219968868108</v>
      </c>
      <c r="K1021" s="7">
        <v>1.53</v>
      </c>
      <c r="L1021" s="7">
        <v>0.99738562091503269</v>
      </c>
      <c r="M1021" s="7" t="s">
        <v>290</v>
      </c>
      <c r="N1021" s="7" t="s">
        <v>310</v>
      </c>
      <c r="O1021" s="7" t="s">
        <v>421</v>
      </c>
    </row>
    <row r="1022" spans="1:15" ht="15">
      <c r="A1022" s="1">
        <v>1014</v>
      </c>
      <c r="B1022" s="6" t="s">
        <v>15</v>
      </c>
      <c r="C1022" s="7" t="s">
        <v>297</v>
      </c>
      <c r="D1022" s="7">
        <v>1.4787999999999999</v>
      </c>
      <c r="E1022" s="7">
        <v>1.4730000000000001</v>
      </c>
      <c r="F1022" s="7">
        <v>0.1308450992586247</v>
      </c>
      <c r="G1022" s="7">
        <v>1.4787999999999999</v>
      </c>
      <c r="H1022" s="7">
        <v>0.99607790100081162</v>
      </c>
      <c r="I1022" s="7">
        <v>1.4730000000000001</v>
      </c>
      <c r="J1022" s="7">
        <v>0.1308450992586247</v>
      </c>
      <c r="K1022" s="7">
        <v>1.4787999999999999</v>
      </c>
      <c r="L1022" s="7">
        <v>0.99607790100081162</v>
      </c>
      <c r="M1022" s="7" t="s">
        <v>290</v>
      </c>
      <c r="N1022" s="7" t="s">
        <v>310</v>
      </c>
      <c r="O1022" s="7" t="s">
        <v>421</v>
      </c>
    </row>
    <row r="1023" spans="1:15" ht="15">
      <c r="A1023" s="1">
        <v>1015</v>
      </c>
      <c r="B1023" s="6" t="s">
        <v>15</v>
      </c>
      <c r="C1023" s="7" t="s">
        <v>298</v>
      </c>
      <c r="D1023" s="7" t="s">
        <v>422</v>
      </c>
      <c r="E1023" s="7">
        <v>6.7190103102687377</v>
      </c>
      <c r="F1023" s="7">
        <v>0.59684288592453383</v>
      </c>
      <c r="G1023" s="7">
        <v>6.74546669845581</v>
      </c>
      <c r="H1023" s="7">
        <v>0.99607790100081162</v>
      </c>
      <c r="I1023" s="7">
        <v>6.7190103102687377</v>
      </c>
      <c r="J1023" s="7">
        <v>0.59684288592453383</v>
      </c>
      <c r="K1023" s="7">
        <v>6.74546669845581</v>
      </c>
      <c r="L1023" s="7">
        <v>0.99607790100081162</v>
      </c>
      <c r="M1023" s="7" t="s">
        <v>290</v>
      </c>
      <c r="N1023" s="7" t="s">
        <v>310</v>
      </c>
      <c r="O1023" s="7" t="s">
        <v>421</v>
      </c>
    </row>
    <row r="1024" spans="1:15" ht="15">
      <c r="A1024" s="1">
        <v>1016</v>
      </c>
      <c r="B1024" s="6" t="s">
        <v>15</v>
      </c>
      <c r="C1024" s="7" t="s">
        <v>299</v>
      </c>
      <c r="D1024" s="7" t="s">
        <v>422</v>
      </c>
      <c r="E1024" s="7">
        <v>9.8931786624505005</v>
      </c>
      <c r="F1024" s="7">
        <v>0.87880104824959138</v>
      </c>
      <c r="G1024" s="7">
        <v>9.9321334732055657</v>
      </c>
      <c r="H1024" s="7">
        <v>0.99607790100081162</v>
      </c>
      <c r="I1024" s="7">
        <v>9.8931786624505005</v>
      </c>
      <c r="J1024" s="7">
        <v>0.87880104824959138</v>
      </c>
      <c r="K1024" s="7">
        <v>9.9321334732055657</v>
      </c>
      <c r="L1024" s="7">
        <v>0.99607790100081162</v>
      </c>
      <c r="M1024" s="7" t="s">
        <v>290</v>
      </c>
      <c r="N1024" s="7" t="s">
        <v>310</v>
      </c>
      <c r="O1024" s="7" t="s">
        <v>421</v>
      </c>
    </row>
    <row r="1025" spans="1:15" ht="15">
      <c r="A1025" s="1">
        <v>1017</v>
      </c>
      <c r="B1025" s="6" t="s">
        <v>15</v>
      </c>
      <c r="C1025" s="7" t="s">
        <v>300</v>
      </c>
      <c r="D1025" s="7" t="s">
        <v>422</v>
      </c>
      <c r="E1025" s="7">
        <v>11.686118884251963</v>
      </c>
      <c r="F1025" s="7">
        <v>1.0380661136171268</v>
      </c>
      <c r="G1025" s="7">
        <v>11.732133473205566</v>
      </c>
      <c r="H1025" s="7">
        <v>0.99607790100081162</v>
      </c>
      <c r="I1025" s="7">
        <v>11.686118884251963</v>
      </c>
      <c r="J1025" s="7">
        <v>1.0380661136171268</v>
      </c>
      <c r="K1025" s="7">
        <v>11.732133473205566</v>
      </c>
      <c r="L1025" s="7">
        <v>0.99607790100081162</v>
      </c>
      <c r="M1025" s="7" t="s">
        <v>290</v>
      </c>
      <c r="N1025" s="7" t="s">
        <v>310</v>
      </c>
      <c r="O1025" s="7" t="s">
        <v>421</v>
      </c>
    </row>
    <row r="1026" spans="1:15" ht="15">
      <c r="A1026" s="1">
        <v>1018</v>
      </c>
      <c r="B1026" s="6" t="s">
        <v>15</v>
      </c>
      <c r="C1026" s="7" t="s">
        <v>301</v>
      </c>
      <c r="D1026" s="7" t="s">
        <v>422</v>
      </c>
      <c r="E1026" s="7">
        <v>13.479059106053422</v>
      </c>
      <c r="F1026" s="7">
        <v>1.1973311789846854</v>
      </c>
      <c r="G1026" s="7">
        <v>13.532133473205565</v>
      </c>
      <c r="H1026" s="7">
        <v>0.99607790100081162</v>
      </c>
      <c r="I1026" s="7">
        <v>13.479059106053422</v>
      </c>
      <c r="J1026" s="7">
        <v>1.1973311789846854</v>
      </c>
      <c r="K1026" s="7">
        <v>13.532133473205565</v>
      </c>
      <c r="L1026" s="7">
        <v>0.99607790100081162</v>
      </c>
      <c r="M1026" s="7" t="s">
        <v>290</v>
      </c>
      <c r="N1026" s="7" t="s">
        <v>310</v>
      </c>
      <c r="O1026" s="7" t="s">
        <v>421</v>
      </c>
    </row>
    <row r="1027" spans="1:15" ht="15">
      <c r="A1027" s="1">
        <v>1019</v>
      </c>
      <c r="B1027" s="6" t="s">
        <v>15</v>
      </c>
      <c r="C1027" s="7" t="s">
        <v>302</v>
      </c>
      <c r="D1027" s="7" t="s">
        <v>422</v>
      </c>
      <c r="E1027" s="7">
        <v>13.479059106053422</v>
      </c>
      <c r="F1027" s="7">
        <v>1.1973311789846854</v>
      </c>
      <c r="G1027" s="7">
        <v>13.532133473205565</v>
      </c>
      <c r="H1027" s="7">
        <v>0.99607790100081162</v>
      </c>
      <c r="I1027" s="7">
        <v>13.479059106053422</v>
      </c>
      <c r="J1027" s="7">
        <v>1.1973311789846854</v>
      </c>
      <c r="K1027" s="7">
        <v>13.532133473205565</v>
      </c>
      <c r="L1027" s="7">
        <v>0.99607790100081162</v>
      </c>
      <c r="M1027" s="7" t="s">
        <v>290</v>
      </c>
      <c r="N1027" s="7" t="s">
        <v>310</v>
      </c>
      <c r="O1027" s="7" t="s">
        <v>421</v>
      </c>
    </row>
    <row r="1028" spans="1:15" ht="15">
      <c r="A1028" s="1">
        <v>1020</v>
      </c>
      <c r="B1028" s="6" t="s">
        <v>15</v>
      </c>
      <c r="C1028" s="7" t="s">
        <v>423</v>
      </c>
      <c r="D1028" s="7" t="s">
        <v>422</v>
      </c>
      <c r="E1028" s="7">
        <v>13.479059106053422</v>
      </c>
      <c r="F1028" s="7">
        <v>1.1973311789846854</v>
      </c>
      <c r="G1028" s="7">
        <v>13.532133473205565</v>
      </c>
      <c r="H1028" s="7">
        <v>0.99607790100081162</v>
      </c>
      <c r="I1028" s="7">
        <v>13.479059106053422</v>
      </c>
      <c r="J1028" s="7">
        <v>1.1973311789846854</v>
      </c>
      <c r="K1028" s="7">
        <v>13.532133473205565</v>
      </c>
      <c r="L1028" s="7">
        <v>0.99607790100081162</v>
      </c>
      <c r="M1028" s="7" t="s">
        <v>290</v>
      </c>
      <c r="N1028" s="7" t="s">
        <v>310</v>
      </c>
      <c r="O1028" s="7" t="s">
        <v>421</v>
      </c>
    </row>
    <row r="1029" spans="1:15" ht="15">
      <c r="A1029" s="1">
        <v>1021</v>
      </c>
      <c r="B1029" s="6" t="s">
        <v>15</v>
      </c>
      <c r="C1029" s="7" t="s">
        <v>424</v>
      </c>
      <c r="D1029" s="7" t="s">
        <v>422</v>
      </c>
      <c r="E1029" s="7">
        <v>13.479059106053422</v>
      </c>
      <c r="F1029" s="7">
        <v>1.1973311789846854</v>
      </c>
      <c r="G1029" s="7">
        <v>13.532133473205565</v>
      </c>
      <c r="H1029" s="7">
        <v>0.99607790100081162</v>
      </c>
      <c r="I1029" s="7">
        <v>13.479059106053422</v>
      </c>
      <c r="J1029" s="7">
        <v>1.1973311789846854</v>
      </c>
      <c r="K1029" s="7">
        <v>13.532133473205565</v>
      </c>
      <c r="L1029" s="7">
        <v>0.99607790100081162</v>
      </c>
      <c r="M1029" s="7" t="s">
        <v>290</v>
      </c>
      <c r="N1029" s="7" t="s">
        <v>310</v>
      </c>
      <c r="O1029" s="7" t="s">
        <v>421</v>
      </c>
    </row>
    <row r="1030" spans="1:15" ht="15">
      <c r="A1030" s="1">
        <v>1022</v>
      </c>
      <c r="B1030" s="6" t="s">
        <v>15</v>
      </c>
      <c r="C1030" s="7" t="s">
        <v>425</v>
      </c>
      <c r="D1030" s="7" t="s">
        <v>422</v>
      </c>
      <c r="E1030" s="7">
        <v>13.479059106053422</v>
      </c>
      <c r="F1030" s="7">
        <v>1.1973311789846854</v>
      </c>
      <c r="G1030" s="7">
        <v>13.532133473205565</v>
      </c>
      <c r="H1030" s="7">
        <v>0.99607790100081162</v>
      </c>
      <c r="I1030" s="7">
        <v>13.479059106053422</v>
      </c>
      <c r="J1030" s="7">
        <v>1.1973311789846854</v>
      </c>
      <c r="K1030" s="7">
        <v>13.532133473205565</v>
      </c>
      <c r="L1030" s="7">
        <v>0.99607790100081162</v>
      </c>
      <c r="M1030" s="7" t="s">
        <v>290</v>
      </c>
      <c r="N1030" s="7" t="s">
        <v>310</v>
      </c>
      <c r="O1030" s="7" t="s">
        <v>421</v>
      </c>
    </row>
    <row r="1031" spans="1:15" ht="15">
      <c r="A1031" s="1">
        <v>1023</v>
      </c>
      <c r="B1031" s="6" t="s">
        <v>15</v>
      </c>
      <c r="C1031" s="7" t="s">
        <v>426</v>
      </c>
      <c r="D1031" s="7" t="s">
        <v>422</v>
      </c>
      <c r="E1031" s="7">
        <v>13.479059106053422</v>
      </c>
      <c r="F1031" s="7">
        <v>1.1973311789846854</v>
      </c>
      <c r="G1031" s="7">
        <v>13.532133473205565</v>
      </c>
      <c r="H1031" s="7">
        <v>0.99607790100081162</v>
      </c>
      <c r="I1031" s="7">
        <v>13.479059106053422</v>
      </c>
      <c r="J1031" s="7">
        <v>1.1973311789846854</v>
      </c>
      <c r="K1031" s="7">
        <v>13.532133473205565</v>
      </c>
      <c r="L1031" s="7">
        <v>0.99607790100081162</v>
      </c>
      <c r="M1031" s="7" t="s">
        <v>290</v>
      </c>
      <c r="N1031" s="7" t="s">
        <v>310</v>
      </c>
      <c r="O1031" s="7" t="s">
        <v>421</v>
      </c>
    </row>
    <row r="1032" spans="1:15" ht="15">
      <c r="A1032" s="1">
        <v>1024</v>
      </c>
      <c r="B1032" s="6" t="s">
        <v>15</v>
      </c>
      <c r="C1032" s="7" t="s">
        <v>427</v>
      </c>
      <c r="D1032" s="7" t="s">
        <v>422</v>
      </c>
      <c r="E1032" s="7">
        <v>13.479059106053422</v>
      </c>
      <c r="F1032" s="7">
        <v>1.1973311789846854</v>
      </c>
      <c r="G1032" s="7">
        <v>13.532133473205565</v>
      </c>
      <c r="H1032" s="7">
        <v>0.99607790100081162</v>
      </c>
      <c r="I1032" s="7">
        <v>13.479059106053422</v>
      </c>
      <c r="J1032" s="7">
        <v>1.1973311789846854</v>
      </c>
      <c r="K1032" s="7">
        <v>13.532133473205565</v>
      </c>
      <c r="L1032" s="7">
        <v>0.99607790100081162</v>
      </c>
      <c r="M1032" s="7" t="s">
        <v>290</v>
      </c>
      <c r="N1032" s="7" t="s">
        <v>310</v>
      </c>
      <c r="O1032" s="7" t="s">
        <v>421</v>
      </c>
    </row>
    <row r="1033" spans="1:15" ht="15">
      <c r="A1033" s="1">
        <v>1025</v>
      </c>
      <c r="B1033" s="6" t="s">
        <v>430</v>
      </c>
      <c r="C1033" s="7" t="s">
        <v>292</v>
      </c>
      <c r="D1033" s="7" t="s">
        <v>422</v>
      </c>
      <c r="E1033" s="7" t="s">
        <v>422</v>
      </c>
      <c r="F1033" s="7" t="s">
        <v>422</v>
      </c>
      <c r="G1033" s="7" t="s">
        <v>422</v>
      </c>
      <c r="H1033" s="7" t="s">
        <v>422</v>
      </c>
      <c r="I1033" s="7" t="s">
        <v>422</v>
      </c>
      <c r="J1033" s="7" t="s">
        <v>422</v>
      </c>
      <c r="K1033" s="7" t="s">
        <v>422</v>
      </c>
      <c r="L1033" s="7" t="s">
        <v>422</v>
      </c>
      <c r="M1033" s="7" t="s">
        <v>290</v>
      </c>
      <c r="N1033" s="7" t="s">
        <v>310</v>
      </c>
      <c r="O1033" s="7" t="s">
        <v>421</v>
      </c>
    </row>
    <row r="1034" spans="1:15" ht="15">
      <c r="A1034" s="1">
        <v>1026</v>
      </c>
      <c r="B1034" s="6" t="s">
        <v>430</v>
      </c>
      <c r="C1034" s="7" t="s">
        <v>293</v>
      </c>
      <c r="D1034" s="7" t="s">
        <v>422</v>
      </c>
      <c r="E1034" s="7" t="s">
        <v>422</v>
      </c>
      <c r="F1034" s="7" t="s">
        <v>422</v>
      </c>
      <c r="G1034" s="7" t="s">
        <v>422</v>
      </c>
      <c r="H1034" s="7" t="s">
        <v>422</v>
      </c>
      <c r="I1034" s="7" t="s">
        <v>422</v>
      </c>
      <c r="J1034" s="7" t="s">
        <v>422</v>
      </c>
      <c r="K1034" s="7" t="s">
        <v>422</v>
      </c>
      <c r="L1034" s="7" t="s">
        <v>422</v>
      </c>
      <c r="M1034" s="7" t="s">
        <v>290</v>
      </c>
      <c r="N1034" s="7" t="s">
        <v>310</v>
      </c>
      <c r="O1034" s="7" t="s">
        <v>421</v>
      </c>
    </row>
    <row r="1035" spans="1:15" ht="15">
      <c r="A1035" s="1">
        <v>1027</v>
      </c>
      <c r="B1035" s="6" t="s">
        <v>430</v>
      </c>
      <c r="C1035" s="7" t="s">
        <v>294</v>
      </c>
      <c r="D1035" s="7" t="s">
        <v>422</v>
      </c>
      <c r="E1035" s="7" t="s">
        <v>422</v>
      </c>
      <c r="F1035" s="7" t="s">
        <v>422</v>
      </c>
      <c r="G1035" s="7" t="s">
        <v>422</v>
      </c>
      <c r="H1035" s="7" t="s">
        <v>422</v>
      </c>
      <c r="I1035" s="7" t="s">
        <v>422</v>
      </c>
      <c r="J1035" s="7" t="s">
        <v>422</v>
      </c>
      <c r="K1035" s="7" t="s">
        <v>422</v>
      </c>
      <c r="L1035" s="7" t="s">
        <v>422</v>
      </c>
      <c r="M1035" s="7" t="s">
        <v>290</v>
      </c>
      <c r="N1035" s="7" t="s">
        <v>310</v>
      </c>
      <c r="O1035" s="7" t="s">
        <v>421</v>
      </c>
    </row>
    <row r="1036" spans="1:15" ht="15">
      <c r="A1036" s="1">
        <v>1028</v>
      </c>
      <c r="B1036" s="6" t="s">
        <v>430</v>
      </c>
      <c r="C1036" s="7" t="s">
        <v>295</v>
      </c>
      <c r="D1036" s="7" t="s">
        <v>422</v>
      </c>
      <c r="E1036" s="7" t="s">
        <v>422</v>
      </c>
      <c r="F1036" s="7" t="s">
        <v>422</v>
      </c>
      <c r="G1036" s="7" t="s">
        <v>422</v>
      </c>
      <c r="H1036" s="7" t="s">
        <v>422</v>
      </c>
      <c r="I1036" s="7" t="s">
        <v>422</v>
      </c>
      <c r="J1036" s="7" t="s">
        <v>422</v>
      </c>
      <c r="K1036" s="7" t="s">
        <v>422</v>
      </c>
      <c r="L1036" s="7" t="s">
        <v>422</v>
      </c>
      <c r="M1036" s="7" t="s">
        <v>290</v>
      </c>
      <c r="N1036" s="7" t="s">
        <v>310</v>
      </c>
      <c r="O1036" s="7" t="s">
        <v>421</v>
      </c>
    </row>
    <row r="1037" spans="1:15" ht="15">
      <c r="A1037" s="1">
        <v>1029</v>
      </c>
      <c r="B1037" s="6" t="s">
        <v>430</v>
      </c>
      <c r="C1037" s="7" t="s">
        <v>296</v>
      </c>
      <c r="D1037" s="7" t="s">
        <v>422</v>
      </c>
      <c r="E1037" s="7" t="s">
        <v>422</v>
      </c>
      <c r="F1037" s="7" t="s">
        <v>422</v>
      </c>
      <c r="G1037" s="7" t="s">
        <v>422</v>
      </c>
      <c r="H1037" s="7" t="s">
        <v>422</v>
      </c>
      <c r="I1037" s="7" t="s">
        <v>422</v>
      </c>
      <c r="J1037" s="7" t="s">
        <v>422</v>
      </c>
      <c r="K1037" s="7" t="s">
        <v>422</v>
      </c>
      <c r="L1037" s="7" t="s">
        <v>422</v>
      </c>
      <c r="M1037" s="7" t="s">
        <v>290</v>
      </c>
      <c r="N1037" s="7" t="s">
        <v>310</v>
      </c>
      <c r="O1037" s="7" t="s">
        <v>421</v>
      </c>
    </row>
    <row r="1038" spans="1:15" ht="15">
      <c r="A1038" s="1">
        <v>1030</v>
      </c>
      <c r="B1038" s="6" t="s">
        <v>430</v>
      </c>
      <c r="C1038" s="7" t="s">
        <v>297</v>
      </c>
      <c r="D1038" s="7" t="s">
        <v>422</v>
      </c>
      <c r="E1038" s="7" t="s">
        <v>422</v>
      </c>
      <c r="F1038" s="7" t="s">
        <v>422</v>
      </c>
      <c r="G1038" s="7" t="s">
        <v>422</v>
      </c>
      <c r="H1038" s="7" t="s">
        <v>422</v>
      </c>
      <c r="I1038" s="7" t="s">
        <v>422</v>
      </c>
      <c r="J1038" s="7" t="s">
        <v>422</v>
      </c>
      <c r="K1038" s="7" t="s">
        <v>422</v>
      </c>
      <c r="L1038" s="7" t="s">
        <v>422</v>
      </c>
      <c r="M1038" s="7" t="s">
        <v>290</v>
      </c>
      <c r="N1038" s="7" t="s">
        <v>310</v>
      </c>
      <c r="O1038" s="7" t="s">
        <v>421</v>
      </c>
    </row>
    <row r="1039" spans="1:15" ht="15">
      <c r="A1039" s="1">
        <v>1031</v>
      </c>
      <c r="B1039" s="6" t="s">
        <v>430</v>
      </c>
      <c r="C1039" s="7" t="s">
        <v>298</v>
      </c>
      <c r="D1039" s="7" t="s">
        <v>422</v>
      </c>
      <c r="E1039" s="7" t="s">
        <v>422</v>
      </c>
      <c r="F1039" s="7" t="s">
        <v>422</v>
      </c>
      <c r="G1039" s="7" t="s">
        <v>422</v>
      </c>
      <c r="H1039" s="7">
        <v>0.95</v>
      </c>
      <c r="I1039" s="7" t="s">
        <v>422</v>
      </c>
      <c r="J1039" s="7" t="s">
        <v>422</v>
      </c>
      <c r="K1039" s="7" t="s">
        <v>422</v>
      </c>
      <c r="L1039" s="7">
        <v>0.95</v>
      </c>
      <c r="M1039" s="7" t="s">
        <v>290</v>
      </c>
      <c r="N1039" s="7" t="s">
        <v>310</v>
      </c>
      <c r="O1039" s="7" t="s">
        <v>421</v>
      </c>
    </row>
    <row r="1040" spans="1:15" ht="15">
      <c r="A1040" s="1">
        <v>1032</v>
      </c>
      <c r="B1040" s="6" t="s">
        <v>430</v>
      </c>
      <c r="C1040" s="7" t="s">
        <v>299</v>
      </c>
      <c r="D1040" s="7" t="s">
        <v>422</v>
      </c>
      <c r="E1040" s="7" t="s">
        <v>422</v>
      </c>
      <c r="F1040" s="7" t="s">
        <v>422</v>
      </c>
      <c r="G1040" s="7" t="s">
        <v>422</v>
      </c>
      <c r="H1040" s="7">
        <v>0.95</v>
      </c>
      <c r="I1040" s="7" t="s">
        <v>422</v>
      </c>
      <c r="J1040" s="7" t="s">
        <v>422</v>
      </c>
      <c r="K1040" s="7" t="s">
        <v>422</v>
      </c>
      <c r="L1040" s="7">
        <v>0.95</v>
      </c>
      <c r="M1040" s="7" t="s">
        <v>290</v>
      </c>
      <c r="N1040" s="7" t="s">
        <v>310</v>
      </c>
      <c r="O1040" s="7" t="s">
        <v>421</v>
      </c>
    </row>
    <row r="1041" spans="1:15" ht="15">
      <c r="A1041" s="1">
        <v>1033</v>
      </c>
      <c r="B1041" s="6" t="s">
        <v>430</v>
      </c>
      <c r="C1041" s="7" t="s">
        <v>300</v>
      </c>
      <c r="D1041" s="7" t="s">
        <v>422</v>
      </c>
      <c r="E1041" s="7" t="s">
        <v>422</v>
      </c>
      <c r="F1041" s="7" t="s">
        <v>422</v>
      </c>
      <c r="G1041" s="7" t="s">
        <v>422</v>
      </c>
      <c r="H1041" s="7">
        <v>0.95</v>
      </c>
      <c r="I1041" s="7" t="s">
        <v>422</v>
      </c>
      <c r="J1041" s="7" t="s">
        <v>422</v>
      </c>
      <c r="K1041" s="7" t="s">
        <v>422</v>
      </c>
      <c r="L1041" s="7">
        <v>0.95</v>
      </c>
      <c r="M1041" s="7" t="s">
        <v>290</v>
      </c>
      <c r="N1041" s="7" t="s">
        <v>310</v>
      </c>
      <c r="O1041" s="7" t="s">
        <v>421</v>
      </c>
    </row>
    <row r="1042" spans="1:15" ht="15">
      <c r="A1042" s="1">
        <v>1034</v>
      </c>
      <c r="B1042" s="6" t="s">
        <v>430</v>
      </c>
      <c r="C1042" s="7" t="s">
        <v>301</v>
      </c>
      <c r="D1042" s="7" t="s">
        <v>422</v>
      </c>
      <c r="E1042" s="7" t="s">
        <v>422</v>
      </c>
      <c r="F1042" s="7" t="s">
        <v>422</v>
      </c>
      <c r="G1042" s="7" t="s">
        <v>422</v>
      </c>
      <c r="H1042" s="7">
        <v>0.95</v>
      </c>
      <c r="I1042" s="7" t="s">
        <v>422</v>
      </c>
      <c r="J1042" s="7" t="s">
        <v>422</v>
      </c>
      <c r="K1042" s="7" t="s">
        <v>422</v>
      </c>
      <c r="L1042" s="7">
        <v>0.95</v>
      </c>
      <c r="M1042" s="7" t="s">
        <v>290</v>
      </c>
      <c r="N1042" s="7" t="s">
        <v>310</v>
      </c>
      <c r="O1042" s="7" t="s">
        <v>421</v>
      </c>
    </row>
    <row r="1043" spans="1:15" ht="15">
      <c r="A1043" s="1">
        <v>1035</v>
      </c>
      <c r="B1043" s="6" t="s">
        <v>430</v>
      </c>
      <c r="C1043" s="7" t="s">
        <v>302</v>
      </c>
      <c r="D1043" s="7" t="s">
        <v>422</v>
      </c>
      <c r="E1043" s="7" t="s">
        <v>422</v>
      </c>
      <c r="F1043" s="7" t="s">
        <v>422</v>
      </c>
      <c r="G1043" s="7" t="s">
        <v>422</v>
      </c>
      <c r="H1043" s="7">
        <v>0.95</v>
      </c>
      <c r="I1043" s="7" t="s">
        <v>422</v>
      </c>
      <c r="J1043" s="7" t="s">
        <v>422</v>
      </c>
      <c r="K1043" s="7" t="s">
        <v>422</v>
      </c>
      <c r="L1043" s="7">
        <v>0.95</v>
      </c>
      <c r="M1043" s="7" t="s">
        <v>290</v>
      </c>
      <c r="N1043" s="7" t="s">
        <v>310</v>
      </c>
      <c r="O1043" s="7" t="s">
        <v>421</v>
      </c>
    </row>
    <row r="1044" spans="1:15" ht="15">
      <c r="A1044" s="1">
        <v>1036</v>
      </c>
      <c r="B1044" s="6" t="s">
        <v>430</v>
      </c>
      <c r="C1044" s="7" t="s">
        <v>423</v>
      </c>
      <c r="D1044" s="7" t="s">
        <v>422</v>
      </c>
      <c r="E1044" s="7" t="s">
        <v>422</v>
      </c>
      <c r="F1044" s="7" t="s">
        <v>422</v>
      </c>
      <c r="G1044" s="7" t="s">
        <v>422</v>
      </c>
      <c r="H1044" s="7">
        <v>0.95</v>
      </c>
      <c r="I1044" s="7" t="s">
        <v>422</v>
      </c>
      <c r="J1044" s="7" t="s">
        <v>422</v>
      </c>
      <c r="K1044" s="7" t="s">
        <v>422</v>
      </c>
      <c r="L1044" s="7">
        <v>0.95</v>
      </c>
      <c r="M1044" s="7" t="s">
        <v>290</v>
      </c>
      <c r="N1044" s="7" t="s">
        <v>310</v>
      </c>
      <c r="O1044" s="7" t="s">
        <v>421</v>
      </c>
    </row>
    <row r="1045" spans="1:15" ht="15">
      <c r="A1045" s="1">
        <v>1037</v>
      </c>
      <c r="B1045" s="6" t="s">
        <v>430</v>
      </c>
      <c r="C1045" s="7" t="s">
        <v>424</v>
      </c>
      <c r="D1045" s="7" t="s">
        <v>422</v>
      </c>
      <c r="E1045" s="7" t="s">
        <v>422</v>
      </c>
      <c r="F1045" s="7" t="s">
        <v>422</v>
      </c>
      <c r="G1045" s="7" t="s">
        <v>422</v>
      </c>
      <c r="H1045" s="7">
        <v>0.95</v>
      </c>
      <c r="I1045" s="7" t="s">
        <v>422</v>
      </c>
      <c r="J1045" s="7" t="s">
        <v>422</v>
      </c>
      <c r="K1045" s="7" t="s">
        <v>422</v>
      </c>
      <c r="L1045" s="7">
        <v>0.95</v>
      </c>
      <c r="M1045" s="7" t="s">
        <v>290</v>
      </c>
      <c r="N1045" s="7" t="s">
        <v>310</v>
      </c>
      <c r="O1045" s="7" t="s">
        <v>421</v>
      </c>
    </row>
    <row r="1046" spans="1:15" ht="15">
      <c r="A1046" s="1">
        <v>1038</v>
      </c>
      <c r="B1046" s="6" t="s">
        <v>430</v>
      </c>
      <c r="C1046" s="7" t="s">
        <v>425</v>
      </c>
      <c r="D1046" s="7" t="s">
        <v>422</v>
      </c>
      <c r="E1046" s="7" t="s">
        <v>422</v>
      </c>
      <c r="F1046" s="7" t="s">
        <v>422</v>
      </c>
      <c r="G1046" s="7" t="s">
        <v>422</v>
      </c>
      <c r="H1046" s="7">
        <v>0.95</v>
      </c>
      <c r="I1046" s="7" t="s">
        <v>422</v>
      </c>
      <c r="J1046" s="7" t="s">
        <v>422</v>
      </c>
      <c r="K1046" s="7" t="s">
        <v>422</v>
      </c>
      <c r="L1046" s="7">
        <v>0.95</v>
      </c>
      <c r="M1046" s="7" t="s">
        <v>290</v>
      </c>
      <c r="N1046" s="7" t="s">
        <v>310</v>
      </c>
      <c r="O1046" s="7" t="s">
        <v>421</v>
      </c>
    </row>
    <row r="1047" spans="1:15" ht="15">
      <c r="A1047" s="1">
        <v>1039</v>
      </c>
      <c r="B1047" s="6" t="s">
        <v>430</v>
      </c>
      <c r="C1047" s="7" t="s">
        <v>426</v>
      </c>
      <c r="D1047" s="7" t="s">
        <v>422</v>
      </c>
      <c r="E1047" s="7" t="s">
        <v>422</v>
      </c>
      <c r="F1047" s="7" t="s">
        <v>422</v>
      </c>
      <c r="G1047" s="7" t="s">
        <v>422</v>
      </c>
      <c r="H1047" s="7">
        <v>0.95</v>
      </c>
      <c r="I1047" s="7" t="s">
        <v>422</v>
      </c>
      <c r="J1047" s="7" t="s">
        <v>422</v>
      </c>
      <c r="K1047" s="7" t="s">
        <v>422</v>
      </c>
      <c r="L1047" s="7">
        <v>0.95</v>
      </c>
      <c r="M1047" s="7" t="s">
        <v>290</v>
      </c>
      <c r="N1047" s="7" t="s">
        <v>310</v>
      </c>
      <c r="O1047" s="7" t="s">
        <v>421</v>
      </c>
    </row>
    <row r="1048" spans="1:15" ht="15">
      <c r="A1048" s="1">
        <v>1040</v>
      </c>
      <c r="B1048" s="6" t="s">
        <v>430</v>
      </c>
      <c r="C1048" s="7" t="s">
        <v>427</v>
      </c>
      <c r="D1048" s="7" t="s">
        <v>422</v>
      </c>
      <c r="E1048" s="7" t="s">
        <v>422</v>
      </c>
      <c r="F1048" s="7" t="s">
        <v>422</v>
      </c>
      <c r="G1048" s="7" t="s">
        <v>422</v>
      </c>
      <c r="H1048" s="7">
        <v>0.95</v>
      </c>
      <c r="I1048" s="7" t="s">
        <v>422</v>
      </c>
      <c r="J1048" s="7" t="s">
        <v>422</v>
      </c>
      <c r="K1048" s="7" t="s">
        <v>422</v>
      </c>
      <c r="L1048" s="7">
        <v>0.95</v>
      </c>
      <c r="M1048" s="7" t="s">
        <v>290</v>
      </c>
      <c r="N1048" s="7" t="s">
        <v>310</v>
      </c>
      <c r="O1048" s="7" t="s">
        <v>421</v>
      </c>
    </row>
    <row r="1049" spans="1:15" ht="15">
      <c r="A1049" s="1">
        <v>1041</v>
      </c>
      <c r="B1049" s="6" t="s">
        <v>25</v>
      </c>
      <c r="C1049" s="7" t="s">
        <v>292</v>
      </c>
      <c r="D1049" s="7">
        <v>18.239999999999998</v>
      </c>
      <c r="E1049" s="7">
        <v>15.886999999999999</v>
      </c>
      <c r="F1049" s="7">
        <v>4.1787381412231479</v>
      </c>
      <c r="G1049" s="7">
        <v>16.427374149659862</v>
      </c>
      <c r="H1049" s="7">
        <v>0.9671052631578948</v>
      </c>
      <c r="I1049" s="7">
        <v>14.103999999999999</v>
      </c>
      <c r="J1049" s="7">
        <v>3.7097578362064096</v>
      </c>
      <c r="K1049" s="7">
        <v>14.58372789115646</v>
      </c>
      <c r="L1049" s="7">
        <v>0.9671052631578948</v>
      </c>
      <c r="M1049" s="7" t="s">
        <v>290</v>
      </c>
      <c r="N1049" s="7" t="s">
        <v>310</v>
      </c>
      <c r="O1049" s="7" t="s">
        <v>421</v>
      </c>
    </row>
    <row r="1050" spans="1:15" ht="15">
      <c r="A1050" s="1">
        <v>1042</v>
      </c>
      <c r="B1050" s="6" t="s">
        <v>25</v>
      </c>
      <c r="C1050" s="7" t="s">
        <v>293</v>
      </c>
      <c r="D1050" s="7">
        <v>16.959</v>
      </c>
      <c r="E1050" s="7">
        <v>15.770000000000001</v>
      </c>
      <c r="F1050" s="7">
        <v>4.1132099761786662</v>
      </c>
      <c r="G1050" s="7">
        <v>16.297588665447897</v>
      </c>
      <c r="H1050" s="7">
        <v>0.96762780824341066</v>
      </c>
      <c r="I1050" s="7">
        <v>13.8</v>
      </c>
      <c r="J1050" s="7">
        <v>3.5993847603846274</v>
      </c>
      <c r="K1050" s="7">
        <v>14.261681901279706</v>
      </c>
      <c r="L1050" s="7">
        <v>0.96762780824341066</v>
      </c>
      <c r="M1050" s="7" t="s">
        <v>290</v>
      </c>
      <c r="N1050" s="7" t="s">
        <v>310</v>
      </c>
      <c r="O1050" s="7" t="s">
        <v>421</v>
      </c>
    </row>
    <row r="1051" spans="1:15" ht="15">
      <c r="A1051" s="1">
        <v>1043</v>
      </c>
      <c r="B1051" s="6" t="s">
        <v>25</v>
      </c>
      <c r="C1051" s="7" t="s">
        <v>294</v>
      </c>
      <c r="D1051" s="7">
        <v>17.78</v>
      </c>
      <c r="E1051" s="7">
        <v>16.60129100618596</v>
      </c>
      <c r="F1051" s="7">
        <v>3.5821726952165327</v>
      </c>
      <c r="G1051" s="7">
        <v>16.983369050056755</v>
      </c>
      <c r="H1051" s="7">
        <v>0.97750281214848134</v>
      </c>
      <c r="I1051" s="7">
        <v>14.607737535998044</v>
      </c>
      <c r="J1051" s="7">
        <v>3.1520101973300472</v>
      </c>
      <c r="K1051" s="7">
        <v>14.943934027045181</v>
      </c>
      <c r="L1051" s="7">
        <v>0.97750281214848134</v>
      </c>
      <c r="M1051" s="7" t="s">
        <v>290</v>
      </c>
      <c r="N1051" s="7" t="s">
        <v>310</v>
      </c>
      <c r="O1051" s="7" t="s">
        <v>421</v>
      </c>
    </row>
    <row r="1052" spans="1:15" ht="15">
      <c r="A1052" s="1">
        <v>1044</v>
      </c>
      <c r="B1052" s="6" t="s">
        <v>25</v>
      </c>
      <c r="C1052" s="7" t="s">
        <v>295</v>
      </c>
      <c r="D1052" s="7">
        <v>21.503299999999999</v>
      </c>
      <c r="E1052" s="7">
        <v>17.701799999999999</v>
      </c>
      <c r="F1052" s="7">
        <v>3.233452171836789</v>
      </c>
      <c r="G1052" s="7">
        <v>17.994691889208774</v>
      </c>
      <c r="H1052" s="7">
        <v>0.98372342849702143</v>
      </c>
      <c r="I1052" s="7">
        <v>15.1723</v>
      </c>
      <c r="J1052" s="7">
        <v>2.7714077882904231</v>
      </c>
      <c r="K1052" s="7">
        <v>15.423339081372646</v>
      </c>
      <c r="L1052" s="7">
        <v>0.98372342849702143</v>
      </c>
      <c r="M1052" s="7" t="s">
        <v>290</v>
      </c>
      <c r="N1052" s="7" t="s">
        <v>310</v>
      </c>
      <c r="O1052" s="7" t="s">
        <v>421</v>
      </c>
    </row>
    <row r="1053" spans="1:15" ht="15">
      <c r="A1053" s="1">
        <v>1045</v>
      </c>
      <c r="B1053" s="6" t="s">
        <v>25</v>
      </c>
      <c r="C1053" s="7" t="s">
        <v>296</v>
      </c>
      <c r="D1053" s="7">
        <v>16.344000000000001</v>
      </c>
      <c r="E1053" s="7">
        <v>17.489000000000001</v>
      </c>
      <c r="F1053" s="7">
        <v>2.4179494688564063</v>
      </c>
      <c r="G1053" s="7">
        <v>17.655356145768994</v>
      </c>
      <c r="H1053" s="7">
        <v>0.99057758198727364</v>
      </c>
      <c r="I1053" s="7">
        <v>15.068</v>
      </c>
      <c r="J1053" s="7">
        <v>2.083233037722461</v>
      </c>
      <c r="K1053" s="7">
        <v>15.211327486102531</v>
      </c>
      <c r="L1053" s="7">
        <v>0.99057758198727364</v>
      </c>
      <c r="M1053" s="7" t="s">
        <v>290</v>
      </c>
      <c r="N1053" s="7" t="s">
        <v>310</v>
      </c>
      <c r="O1053" s="7" t="s">
        <v>421</v>
      </c>
    </row>
    <row r="1054" spans="1:15" ht="15">
      <c r="A1054" s="1">
        <v>1046</v>
      </c>
      <c r="B1054" s="6" t="s">
        <v>25</v>
      </c>
      <c r="C1054" s="7" t="s">
        <v>297</v>
      </c>
      <c r="D1054" s="7">
        <v>13.194100000000001</v>
      </c>
      <c r="E1054" s="7">
        <v>17.626149121000001</v>
      </c>
      <c r="F1054" s="7">
        <v>6.8625420862483813E-2</v>
      </c>
      <c r="G1054" s="7">
        <v>17.626282713156442</v>
      </c>
      <c r="H1054" s="7">
        <v>0.99999242085477602</v>
      </c>
      <c r="I1054" s="7">
        <v>15.281876449</v>
      </c>
      <c r="J1054" s="7">
        <v>5.9498259982104076E-2</v>
      </c>
      <c r="K1054" s="7">
        <v>15.281992273438753</v>
      </c>
      <c r="L1054" s="7">
        <v>0.99999242085477602</v>
      </c>
      <c r="M1054" s="7" t="s">
        <v>290</v>
      </c>
      <c r="N1054" s="7" t="s">
        <v>310</v>
      </c>
      <c r="O1054" s="7" t="s">
        <v>421</v>
      </c>
    </row>
    <row r="1055" spans="1:15" ht="15">
      <c r="A1055" s="1">
        <v>1047</v>
      </c>
      <c r="B1055" s="6" t="s">
        <v>25</v>
      </c>
      <c r="C1055" s="7" t="s">
        <v>298</v>
      </c>
      <c r="D1055" s="7" t="s">
        <v>422</v>
      </c>
      <c r="E1055" s="7">
        <v>18.758558051782437</v>
      </c>
      <c r="F1055" s="7">
        <v>1.8280801975560712</v>
      </c>
      <c r="G1055" s="7">
        <v>18.847423627402986</v>
      </c>
      <c r="H1055" s="7">
        <v>0.99528500142102483</v>
      </c>
      <c r="I1055" s="7">
        <v>16.414285379782438</v>
      </c>
      <c r="J1055" s="7">
        <v>1.599623487955836</v>
      </c>
      <c r="K1055" s="7">
        <v>16.492045350172898</v>
      </c>
      <c r="L1055" s="7">
        <v>0.99528500142102483</v>
      </c>
      <c r="M1055" s="7" t="s">
        <v>290</v>
      </c>
      <c r="N1055" s="7" t="s">
        <v>310</v>
      </c>
      <c r="O1055" s="7" t="s">
        <v>421</v>
      </c>
    </row>
    <row r="1056" spans="1:15" ht="15">
      <c r="A1056" s="1">
        <v>1048</v>
      </c>
      <c r="B1056" s="6" t="s">
        <v>25</v>
      </c>
      <c r="C1056" s="7" t="s">
        <v>299</v>
      </c>
      <c r="D1056" s="7" t="s">
        <v>422</v>
      </c>
      <c r="E1056" s="7">
        <v>19.389923578210137</v>
      </c>
      <c r="F1056" s="7">
        <v>1.8896087443183465</v>
      </c>
      <c r="G1056" s="7">
        <v>19.481780143904555</v>
      </c>
      <c r="H1056" s="7">
        <v>0.99528500142102483</v>
      </c>
      <c r="I1056" s="7">
        <v>17.045650906210135</v>
      </c>
      <c r="J1056" s="7">
        <v>1.6611520347181223</v>
      </c>
      <c r="K1056" s="7">
        <v>17.126401866674463</v>
      </c>
      <c r="L1056" s="7">
        <v>0.99528500142102483</v>
      </c>
      <c r="M1056" s="7" t="s">
        <v>290</v>
      </c>
      <c r="N1056" s="7" t="s">
        <v>310</v>
      </c>
      <c r="O1056" s="7" t="s">
        <v>421</v>
      </c>
    </row>
    <row r="1057" spans="1:15" ht="15">
      <c r="A1057" s="1">
        <v>1049</v>
      </c>
      <c r="B1057" s="6" t="s">
        <v>25</v>
      </c>
      <c r="C1057" s="7" t="s">
        <v>300</v>
      </c>
      <c r="D1057" s="7" t="s">
        <v>422</v>
      </c>
      <c r="E1057" s="7">
        <v>19.68062705800326</v>
      </c>
      <c r="F1057" s="7">
        <v>1.9179387083434634</v>
      </c>
      <c r="G1057" s="7">
        <v>19.773860783498307</v>
      </c>
      <c r="H1057" s="7">
        <v>0.99528500142102483</v>
      </c>
      <c r="I1057" s="7">
        <v>17.336354386003261</v>
      </c>
      <c r="J1057" s="7">
        <v>1.6894819987432532</v>
      </c>
      <c r="K1057" s="7">
        <v>17.418482506268219</v>
      </c>
      <c r="L1057" s="7">
        <v>0.99528500142102483</v>
      </c>
      <c r="M1057" s="7" t="s">
        <v>290</v>
      </c>
      <c r="N1057" s="7" t="s">
        <v>310</v>
      </c>
      <c r="O1057" s="7" t="s">
        <v>421</v>
      </c>
    </row>
    <row r="1058" spans="1:15" ht="15">
      <c r="A1058" s="1">
        <v>1050</v>
      </c>
      <c r="B1058" s="6" t="s">
        <v>25</v>
      </c>
      <c r="C1058" s="7" t="s">
        <v>301</v>
      </c>
      <c r="D1058" s="7" t="s">
        <v>422</v>
      </c>
      <c r="E1058" s="7">
        <v>19.549458920649396</v>
      </c>
      <c r="F1058" s="7">
        <v>1.905155962794246</v>
      </c>
      <c r="G1058" s="7">
        <v>19.642071258722403</v>
      </c>
      <c r="H1058" s="7">
        <v>0.99528500142102472</v>
      </c>
      <c r="I1058" s="7">
        <v>17.205186248649397</v>
      </c>
      <c r="J1058" s="7">
        <v>1.676699253194013</v>
      </c>
      <c r="K1058" s="7">
        <v>17.286692981492315</v>
      </c>
      <c r="L1058" s="7">
        <v>0.99528500142102472</v>
      </c>
      <c r="M1058" s="7" t="s">
        <v>290</v>
      </c>
      <c r="N1058" s="7" t="s">
        <v>310</v>
      </c>
      <c r="O1058" s="7" t="s">
        <v>421</v>
      </c>
    </row>
    <row r="1059" spans="1:15" ht="15">
      <c r="A1059" s="1">
        <v>1051</v>
      </c>
      <c r="B1059" s="6" t="s">
        <v>25</v>
      </c>
      <c r="C1059" s="7" t="s">
        <v>302</v>
      </c>
      <c r="D1059" s="7" t="s">
        <v>422</v>
      </c>
      <c r="E1059" s="7">
        <v>19.674952075709751</v>
      </c>
      <c r="F1059" s="7">
        <v>1.9173856635559536</v>
      </c>
      <c r="G1059" s="7">
        <v>19.768158916911947</v>
      </c>
      <c r="H1059" s="7">
        <v>0.99528500142102483</v>
      </c>
      <c r="I1059" s="7">
        <v>17.330679403709752</v>
      </c>
      <c r="J1059" s="7">
        <v>1.6889289539557166</v>
      </c>
      <c r="K1059" s="7">
        <v>17.412780639681859</v>
      </c>
      <c r="L1059" s="7">
        <v>0.99528500142102472</v>
      </c>
      <c r="M1059" s="7" t="s">
        <v>290</v>
      </c>
      <c r="N1059" s="7" t="s">
        <v>310</v>
      </c>
      <c r="O1059" s="7" t="s">
        <v>421</v>
      </c>
    </row>
    <row r="1060" spans="1:15" ht="15">
      <c r="A1060" s="1">
        <v>1052</v>
      </c>
      <c r="B1060" s="6" t="s">
        <v>25</v>
      </c>
      <c r="C1060" s="7" t="s">
        <v>423</v>
      </c>
      <c r="D1060" s="7" t="s">
        <v>422</v>
      </c>
      <c r="E1060" s="7">
        <v>19.848648858895857</v>
      </c>
      <c r="F1060" s="7">
        <v>1.9343129587587715</v>
      </c>
      <c r="G1060" s="7">
        <v>19.94267855996706</v>
      </c>
      <c r="H1060" s="7">
        <v>0.99528500142102483</v>
      </c>
      <c r="I1060" s="7">
        <v>17.504376186895854</v>
      </c>
      <c r="J1060" s="7">
        <v>1.7058562491585261</v>
      </c>
      <c r="K1060" s="7">
        <v>17.587300282736969</v>
      </c>
      <c r="L1060" s="7">
        <v>0.99528500142102483</v>
      </c>
      <c r="M1060" s="7" t="s">
        <v>290</v>
      </c>
      <c r="N1060" s="7" t="s">
        <v>310</v>
      </c>
      <c r="O1060" s="7" t="s">
        <v>421</v>
      </c>
    </row>
    <row r="1061" spans="1:15" ht="15">
      <c r="A1061" s="1">
        <v>1053</v>
      </c>
      <c r="B1061" s="6" t="s">
        <v>25</v>
      </c>
      <c r="C1061" s="7" t="s">
        <v>424</v>
      </c>
      <c r="D1061" s="7" t="s">
        <v>422</v>
      </c>
      <c r="E1061" s="7">
        <v>20.071891596644253</v>
      </c>
      <c r="F1061" s="7">
        <v>1.9560686623154806</v>
      </c>
      <c r="G1061" s="7">
        <v>20.166978873374436</v>
      </c>
      <c r="H1061" s="7">
        <v>0.99528500142102483</v>
      </c>
      <c r="I1061" s="7">
        <v>17.727618924644254</v>
      </c>
      <c r="J1061" s="7">
        <v>1.7276119527152576</v>
      </c>
      <c r="K1061" s="7">
        <v>17.811600596144348</v>
      </c>
      <c r="L1061" s="7">
        <v>0.99528500142102483</v>
      </c>
      <c r="M1061" s="7" t="s">
        <v>290</v>
      </c>
      <c r="N1061" s="7" t="s">
        <v>310</v>
      </c>
      <c r="O1061" s="7" t="s">
        <v>421</v>
      </c>
    </row>
    <row r="1062" spans="1:15" ht="15">
      <c r="A1062" s="1">
        <v>1054</v>
      </c>
      <c r="B1062" s="6" t="s">
        <v>25</v>
      </c>
      <c r="C1062" s="7" t="s">
        <v>425</v>
      </c>
      <c r="D1062" s="7" t="s">
        <v>422</v>
      </c>
      <c r="E1062" s="7">
        <v>20.331285069004355</v>
      </c>
      <c r="F1062" s="7">
        <v>1.9813473681140481</v>
      </c>
      <c r="G1062" s="7">
        <v>20.427601179537746</v>
      </c>
      <c r="H1062" s="7">
        <v>0.99528500142102494</v>
      </c>
      <c r="I1062" s="7">
        <v>17.987012397004353</v>
      </c>
      <c r="J1062" s="7">
        <v>1.7528906585138162</v>
      </c>
      <c r="K1062" s="7">
        <v>18.072222902307654</v>
      </c>
      <c r="L1062" s="7">
        <v>0.99528500142102494</v>
      </c>
      <c r="M1062" s="7" t="s">
        <v>290</v>
      </c>
      <c r="N1062" s="7" t="s">
        <v>310</v>
      </c>
      <c r="O1062" s="7" t="s">
        <v>421</v>
      </c>
    </row>
    <row r="1063" spans="1:15" ht="15">
      <c r="A1063" s="1">
        <v>1055</v>
      </c>
      <c r="B1063" s="6" t="s">
        <v>25</v>
      </c>
      <c r="C1063" s="7" t="s">
        <v>426</v>
      </c>
      <c r="D1063" s="7" t="s">
        <v>422</v>
      </c>
      <c r="E1063" s="7">
        <v>20.732649345509319</v>
      </c>
      <c r="F1063" s="7">
        <v>2.020461573153685</v>
      </c>
      <c r="G1063" s="7">
        <v>20.830866853120604</v>
      </c>
      <c r="H1063" s="7">
        <v>0.99528500142102483</v>
      </c>
      <c r="I1063" s="7">
        <v>18.38837667350932</v>
      </c>
      <c r="J1063" s="7">
        <v>1.7920048635534707</v>
      </c>
      <c r="K1063" s="7">
        <v>18.475488575890516</v>
      </c>
      <c r="L1063" s="7">
        <v>0.99528500142102483</v>
      </c>
      <c r="M1063" s="7" t="s">
        <v>290</v>
      </c>
      <c r="N1063" s="7" t="s">
        <v>310</v>
      </c>
      <c r="O1063" s="7" t="s">
        <v>421</v>
      </c>
    </row>
    <row r="1064" spans="1:15" ht="15">
      <c r="A1064" s="1">
        <v>1056</v>
      </c>
      <c r="B1064" s="6" t="s">
        <v>25</v>
      </c>
      <c r="C1064" s="7" t="s">
        <v>427</v>
      </c>
      <c r="D1064" s="7" t="s">
        <v>422</v>
      </c>
      <c r="E1064" s="7">
        <v>21.134013622014287</v>
      </c>
      <c r="F1064" s="7">
        <v>2.0595757781933357</v>
      </c>
      <c r="G1064" s="7">
        <v>21.234132526703466</v>
      </c>
      <c r="H1064" s="7">
        <v>0.99528500142102472</v>
      </c>
      <c r="I1064" s="7">
        <v>18.789740950014288</v>
      </c>
      <c r="J1064" s="7">
        <v>1.8311190685931082</v>
      </c>
      <c r="K1064" s="7">
        <v>18.878754249473378</v>
      </c>
      <c r="L1064" s="7">
        <v>0.99528500142102472</v>
      </c>
      <c r="M1064" s="7" t="s">
        <v>290</v>
      </c>
      <c r="N1064" s="7" t="s">
        <v>310</v>
      </c>
      <c r="O1064" s="7" t="s">
        <v>421</v>
      </c>
    </row>
    <row r="1065" spans="1:15" ht="15">
      <c r="A1065" s="1">
        <v>1057</v>
      </c>
      <c r="B1065" s="6" t="s">
        <v>99</v>
      </c>
      <c r="C1065" s="7" t="s">
        <v>292</v>
      </c>
      <c r="D1065" s="7">
        <v>19.097000000000001</v>
      </c>
      <c r="E1065" s="7">
        <v>16.428000000000001</v>
      </c>
      <c r="F1065" s="7">
        <v>1.8268916001405255</v>
      </c>
      <c r="G1065" s="7">
        <v>16.529268493150688</v>
      </c>
      <c r="H1065" s="7">
        <v>0.99387338325391417</v>
      </c>
      <c r="I1065" s="7">
        <v>14.842000000000001</v>
      </c>
      <c r="J1065" s="7">
        <v>1.6505189389630845</v>
      </c>
      <c r="K1065" s="7">
        <v>14.933491780821919</v>
      </c>
      <c r="L1065" s="7">
        <v>0.99387338325391417</v>
      </c>
      <c r="M1065" s="7" t="s">
        <v>290</v>
      </c>
      <c r="N1065" s="7" t="s">
        <v>310</v>
      </c>
      <c r="O1065" s="7" t="s">
        <v>421</v>
      </c>
    </row>
    <row r="1066" spans="1:15" ht="15">
      <c r="A1066" s="1">
        <v>1058</v>
      </c>
      <c r="B1066" s="6" t="s">
        <v>99</v>
      </c>
      <c r="C1066" s="7" t="s">
        <v>293</v>
      </c>
      <c r="D1066" s="7">
        <v>15.07</v>
      </c>
      <c r="E1066" s="7">
        <v>14.9</v>
      </c>
      <c r="F1066" s="7">
        <v>3.5031330505305163</v>
      </c>
      <c r="G1066" s="7">
        <v>15.306271301976823</v>
      </c>
      <c r="H1066" s="7">
        <v>0.97345719973457201</v>
      </c>
      <c r="I1066" s="7">
        <v>13.21</v>
      </c>
      <c r="J1066" s="7">
        <v>3.1057978253361225</v>
      </c>
      <c r="K1066" s="7">
        <v>13.570190865712339</v>
      </c>
      <c r="L1066" s="7">
        <v>0.97345719973457201</v>
      </c>
      <c r="M1066" s="7" t="s">
        <v>290</v>
      </c>
      <c r="N1066" s="7" t="s">
        <v>310</v>
      </c>
      <c r="O1066" s="7" t="s">
        <v>421</v>
      </c>
    </row>
    <row r="1067" spans="1:15" ht="15">
      <c r="A1067" s="1">
        <v>1059</v>
      </c>
      <c r="B1067" s="6" t="s">
        <v>99</v>
      </c>
      <c r="C1067" s="7" t="s">
        <v>294</v>
      </c>
      <c r="D1067" s="7">
        <v>16.75</v>
      </c>
      <c r="E1067" s="7">
        <v>16.932821378408047</v>
      </c>
      <c r="F1067" s="7">
        <v>1.0148025212258274</v>
      </c>
      <c r="G1067" s="7">
        <v>16.963203234948253</v>
      </c>
      <c r="H1067" s="7">
        <v>0.99820895522388053</v>
      </c>
      <c r="I1067" s="7">
        <v>14.925720152612877</v>
      </c>
      <c r="J1067" s="7">
        <v>0.8945147476307177</v>
      </c>
      <c r="K1067" s="7">
        <v>14.952500750972829</v>
      </c>
      <c r="L1067" s="7">
        <v>0.99820895522388053</v>
      </c>
      <c r="M1067" s="7" t="s">
        <v>290</v>
      </c>
      <c r="N1067" s="7" t="s">
        <v>310</v>
      </c>
      <c r="O1067" s="7" t="s">
        <v>421</v>
      </c>
    </row>
    <row r="1068" spans="1:15" ht="15">
      <c r="A1068" s="1">
        <v>1060</v>
      </c>
      <c r="B1068" s="6" t="s">
        <v>99</v>
      </c>
      <c r="C1068" s="7" t="s">
        <v>295</v>
      </c>
      <c r="D1068" s="7">
        <v>19.11</v>
      </c>
      <c r="E1068" s="7">
        <v>16.1233</v>
      </c>
      <c r="F1068" s="7">
        <v>2.9497487280360493</v>
      </c>
      <c r="G1068" s="7">
        <v>16.39090663900415</v>
      </c>
      <c r="H1068" s="7">
        <v>0.98367346938775502</v>
      </c>
      <c r="I1068" s="7">
        <v>14.0961</v>
      </c>
      <c r="J1068" s="7">
        <v>2.5788736204914073</v>
      </c>
      <c r="K1068" s="7">
        <v>14.330060165975105</v>
      </c>
      <c r="L1068" s="7">
        <v>0.98367346938775502</v>
      </c>
      <c r="M1068" s="7" t="s">
        <v>290</v>
      </c>
      <c r="N1068" s="7" t="s">
        <v>310</v>
      </c>
      <c r="O1068" s="7" t="s">
        <v>421</v>
      </c>
    </row>
    <row r="1069" spans="1:15" ht="15">
      <c r="A1069" s="1">
        <v>1061</v>
      </c>
      <c r="B1069" s="6" t="s">
        <v>99</v>
      </c>
      <c r="C1069" s="7" t="s">
        <v>296</v>
      </c>
      <c r="D1069" s="7">
        <v>15.502000000000001</v>
      </c>
      <c r="E1069" s="7">
        <v>16.465059707000002</v>
      </c>
      <c r="F1069" s="7">
        <v>2.4733537024962926</v>
      </c>
      <c r="G1069" s="7">
        <v>16.649794884404045</v>
      </c>
      <c r="H1069" s="7">
        <v>0.98890465746355305</v>
      </c>
      <c r="I1069" s="7">
        <v>14.503909815</v>
      </c>
      <c r="J1069" s="7">
        <v>2.1787530491827805</v>
      </c>
      <c r="K1069" s="7">
        <v>14.66664122323092</v>
      </c>
      <c r="L1069" s="7">
        <v>0.98890465746355305</v>
      </c>
      <c r="M1069" s="7" t="s">
        <v>290</v>
      </c>
      <c r="N1069" s="7" t="s">
        <v>310</v>
      </c>
      <c r="O1069" s="7" t="s">
        <v>421</v>
      </c>
    </row>
    <row r="1070" spans="1:15" ht="15">
      <c r="A1070" s="1">
        <v>1062</v>
      </c>
      <c r="B1070" s="6" t="s">
        <v>99</v>
      </c>
      <c r="C1070" s="7" t="s">
        <v>297</v>
      </c>
      <c r="D1070" s="7">
        <v>12.715199999999999</v>
      </c>
      <c r="E1070" s="7">
        <v>16.590850167999999</v>
      </c>
      <c r="F1070" s="7">
        <v>0.34195825862666929</v>
      </c>
      <c r="G1070" s="7">
        <v>16.594373888389661</v>
      </c>
      <c r="H1070" s="7">
        <v>0.99978765571913941</v>
      </c>
      <c r="I1070" s="7">
        <v>14.731335224</v>
      </c>
      <c r="J1070" s="7">
        <v>0.30363132024184009</v>
      </c>
      <c r="K1070" s="7">
        <v>14.734464003162618</v>
      </c>
      <c r="L1070" s="7">
        <v>0.99978765571913941</v>
      </c>
      <c r="M1070" s="7" t="s">
        <v>290</v>
      </c>
      <c r="N1070" s="7" t="s">
        <v>310</v>
      </c>
      <c r="O1070" s="7" t="s">
        <v>421</v>
      </c>
    </row>
    <row r="1071" spans="1:15" ht="15">
      <c r="A1071" s="1">
        <v>1063</v>
      </c>
      <c r="B1071" s="6" t="s">
        <v>99</v>
      </c>
      <c r="C1071" s="7" t="s">
        <v>298</v>
      </c>
      <c r="D1071" s="7" t="s">
        <v>422</v>
      </c>
      <c r="E1071" s="7">
        <v>19.310723040637789</v>
      </c>
      <c r="F1071" s="7">
        <v>2.7999902922009063</v>
      </c>
      <c r="G1071" s="7">
        <v>19.51266178635397</v>
      </c>
      <c r="H1071" s="7">
        <v>0.98965088679713575</v>
      </c>
      <c r="I1071" s="7">
        <v>17.451208096637792</v>
      </c>
      <c r="J1071" s="7">
        <v>2.5303668409999496</v>
      </c>
      <c r="K1071" s="7">
        <v>17.633701267237928</v>
      </c>
      <c r="L1071" s="7">
        <v>0.98965088679713575</v>
      </c>
      <c r="M1071" s="7" t="s">
        <v>290</v>
      </c>
      <c r="N1071" s="7" t="s">
        <v>310</v>
      </c>
      <c r="O1071" s="7" t="s">
        <v>421</v>
      </c>
    </row>
    <row r="1072" spans="1:15" ht="15">
      <c r="A1072" s="1">
        <v>1064</v>
      </c>
      <c r="B1072" s="6" t="s">
        <v>99</v>
      </c>
      <c r="C1072" s="7" t="s">
        <v>299</v>
      </c>
      <c r="D1072" s="7" t="s">
        <v>422</v>
      </c>
      <c r="E1072" s="7">
        <v>19.21542115205234</v>
      </c>
      <c r="F1072" s="7">
        <v>2.7861718369154183</v>
      </c>
      <c r="G1072" s="7">
        <v>19.416363293767478</v>
      </c>
      <c r="H1072" s="7">
        <v>0.98965088679713575</v>
      </c>
      <c r="I1072" s="7">
        <v>17.355906208052339</v>
      </c>
      <c r="J1072" s="7">
        <v>2.516548385714461</v>
      </c>
      <c r="K1072" s="7">
        <v>17.537402774651433</v>
      </c>
      <c r="L1072" s="7">
        <v>0.98965088679713575</v>
      </c>
      <c r="M1072" s="7" t="s">
        <v>290</v>
      </c>
      <c r="N1072" s="7" t="s">
        <v>310</v>
      </c>
      <c r="O1072" s="7" t="s">
        <v>421</v>
      </c>
    </row>
    <row r="1073" spans="1:15" ht="15">
      <c r="A1073" s="1">
        <v>1065</v>
      </c>
      <c r="B1073" s="6" t="s">
        <v>99</v>
      </c>
      <c r="C1073" s="7" t="s">
        <v>300</v>
      </c>
      <c r="D1073" s="7" t="s">
        <v>422</v>
      </c>
      <c r="E1073" s="7">
        <v>19.347161889467099</v>
      </c>
      <c r="F1073" s="7">
        <v>2.8052738034793965</v>
      </c>
      <c r="G1073" s="7">
        <v>19.549481688518902</v>
      </c>
      <c r="H1073" s="7">
        <v>0.98965088679713575</v>
      </c>
      <c r="I1073" s="7">
        <v>17.487646945467102</v>
      </c>
      <c r="J1073" s="7">
        <v>2.535650352278445</v>
      </c>
      <c r="K1073" s="7">
        <v>17.670521169402861</v>
      </c>
      <c r="L1073" s="7">
        <v>0.98965088679713575</v>
      </c>
      <c r="M1073" s="7" t="s">
        <v>290</v>
      </c>
      <c r="N1073" s="7" t="s">
        <v>310</v>
      </c>
      <c r="O1073" s="7" t="s">
        <v>421</v>
      </c>
    </row>
    <row r="1074" spans="1:15" ht="15">
      <c r="A1074" s="1">
        <v>1066</v>
      </c>
      <c r="B1074" s="6" t="s">
        <v>99</v>
      </c>
      <c r="C1074" s="7" t="s">
        <v>301</v>
      </c>
      <c r="D1074" s="7" t="s">
        <v>422</v>
      </c>
      <c r="E1074" s="7">
        <v>19.116388682075417</v>
      </c>
      <c r="F1074" s="7">
        <v>2.7718124597981153</v>
      </c>
      <c r="G1074" s="7">
        <v>19.316295207841311</v>
      </c>
      <c r="H1074" s="7">
        <v>0.98965088679713575</v>
      </c>
      <c r="I1074" s="7">
        <v>17.25687373807542</v>
      </c>
      <c r="J1074" s="7">
        <v>2.5021890085971625</v>
      </c>
      <c r="K1074" s="7">
        <v>17.437334688725269</v>
      </c>
      <c r="L1074" s="7">
        <v>0.98965088679713575</v>
      </c>
      <c r="M1074" s="7" t="s">
        <v>290</v>
      </c>
      <c r="N1074" s="7" t="s">
        <v>310</v>
      </c>
      <c r="O1074" s="7" t="s">
        <v>421</v>
      </c>
    </row>
    <row r="1075" spans="1:15" ht="15">
      <c r="A1075" s="1">
        <v>1067</v>
      </c>
      <c r="B1075" s="6" t="s">
        <v>99</v>
      </c>
      <c r="C1075" s="7" t="s">
        <v>302</v>
      </c>
      <c r="D1075" s="7" t="s">
        <v>422</v>
      </c>
      <c r="E1075" s="7">
        <v>19.133332379100096</v>
      </c>
      <c r="F1075" s="7">
        <v>2.7742692392300996</v>
      </c>
      <c r="G1075" s="7">
        <v>19.333416090822091</v>
      </c>
      <c r="H1075" s="7">
        <v>0.98965088679713575</v>
      </c>
      <c r="I1075" s="7">
        <v>17.273817435100099</v>
      </c>
      <c r="J1075" s="7">
        <v>2.5046457880291482</v>
      </c>
      <c r="K1075" s="7">
        <v>17.454455571706049</v>
      </c>
      <c r="L1075" s="7">
        <v>0.98965088679713575</v>
      </c>
      <c r="M1075" s="7" t="s">
        <v>290</v>
      </c>
      <c r="N1075" s="7" t="s">
        <v>310</v>
      </c>
      <c r="O1075" s="7" t="s">
        <v>421</v>
      </c>
    </row>
    <row r="1076" spans="1:15" ht="15">
      <c r="A1076" s="1">
        <v>1068</v>
      </c>
      <c r="B1076" s="6" t="s">
        <v>99</v>
      </c>
      <c r="C1076" s="7" t="s">
        <v>423</v>
      </c>
      <c r="D1076" s="7" t="s">
        <v>422</v>
      </c>
      <c r="E1076" s="7">
        <v>19.201844459959116</v>
      </c>
      <c r="F1076" s="7">
        <v>2.7842032619438011</v>
      </c>
      <c r="G1076" s="7">
        <v>19.402644625624649</v>
      </c>
      <c r="H1076" s="7">
        <v>0.98965088679713586</v>
      </c>
      <c r="I1076" s="7">
        <v>17.342329515959115</v>
      </c>
      <c r="J1076" s="7">
        <v>2.5145798107428456</v>
      </c>
      <c r="K1076" s="7">
        <v>17.523684106508604</v>
      </c>
      <c r="L1076" s="7">
        <v>0.98965088679713586</v>
      </c>
      <c r="M1076" s="7" t="s">
        <v>290</v>
      </c>
      <c r="N1076" s="7" t="s">
        <v>310</v>
      </c>
      <c r="O1076" s="7" t="s">
        <v>421</v>
      </c>
    </row>
    <row r="1077" spans="1:15" ht="15">
      <c r="A1077" s="1">
        <v>1069</v>
      </c>
      <c r="B1077" s="6" t="s">
        <v>99</v>
      </c>
      <c r="C1077" s="7" t="s">
        <v>424</v>
      </c>
      <c r="D1077" s="7" t="s">
        <v>422</v>
      </c>
      <c r="E1077" s="7">
        <v>19.321788803874004</v>
      </c>
      <c r="F1077" s="7">
        <v>2.8015947908813499</v>
      </c>
      <c r="G1077" s="7">
        <v>19.523843268009614</v>
      </c>
      <c r="H1077" s="7">
        <v>0.98965088679713575</v>
      </c>
      <c r="I1077" s="7">
        <v>17.462273859874006</v>
      </c>
      <c r="J1077" s="7">
        <v>2.5319713396804016</v>
      </c>
      <c r="K1077" s="7">
        <v>17.644882748893572</v>
      </c>
      <c r="L1077" s="7">
        <v>0.98965088679713575</v>
      </c>
      <c r="M1077" s="7" t="s">
        <v>290</v>
      </c>
      <c r="N1077" s="7" t="s">
        <v>310</v>
      </c>
      <c r="O1077" s="7" t="s">
        <v>421</v>
      </c>
    </row>
    <row r="1078" spans="1:15" ht="15">
      <c r="A1078" s="1">
        <v>1070</v>
      </c>
      <c r="B1078" s="6" t="s">
        <v>99</v>
      </c>
      <c r="C1078" s="7" t="s">
        <v>425</v>
      </c>
      <c r="D1078" s="7" t="s">
        <v>422</v>
      </c>
      <c r="E1078" s="7">
        <v>19.444440644687877</v>
      </c>
      <c r="F1078" s="7">
        <v>2.8193788978190724</v>
      </c>
      <c r="G1078" s="7">
        <v>19.647777720502067</v>
      </c>
      <c r="H1078" s="7">
        <v>0.98965088679713575</v>
      </c>
      <c r="I1078" s="7">
        <v>17.584925700687879</v>
      </c>
      <c r="J1078" s="7">
        <v>2.5497554466181169</v>
      </c>
      <c r="K1078" s="7">
        <v>17.768817201386025</v>
      </c>
      <c r="L1078" s="7">
        <v>0.98965088679713575</v>
      </c>
      <c r="M1078" s="7" t="s">
        <v>290</v>
      </c>
      <c r="N1078" s="7" t="s">
        <v>310</v>
      </c>
      <c r="O1078" s="7" t="s">
        <v>421</v>
      </c>
    </row>
    <row r="1079" spans="1:15" ht="15">
      <c r="A1079" s="1">
        <v>1071</v>
      </c>
      <c r="B1079" s="6" t="s">
        <v>99</v>
      </c>
      <c r="C1079" s="7" t="s">
        <v>426</v>
      </c>
      <c r="D1079" s="7" t="s">
        <v>422</v>
      </c>
      <c r="E1079" s="7">
        <v>19.654604406560164</v>
      </c>
      <c r="F1079" s="7">
        <v>2.8498519407898755</v>
      </c>
      <c r="G1079" s="7">
        <v>19.860139235735435</v>
      </c>
      <c r="H1079" s="7">
        <v>0.98965088679713575</v>
      </c>
      <c r="I1079" s="7">
        <v>17.795089462560163</v>
      </c>
      <c r="J1079" s="7">
        <v>2.5802284895889285</v>
      </c>
      <c r="K1079" s="7">
        <v>17.981178716619389</v>
      </c>
      <c r="L1079" s="7">
        <v>0.98965088679713586</v>
      </c>
      <c r="M1079" s="7" t="s">
        <v>290</v>
      </c>
      <c r="N1079" s="7" t="s">
        <v>310</v>
      </c>
      <c r="O1079" s="7" t="s">
        <v>421</v>
      </c>
    </row>
    <row r="1080" spans="1:15" ht="15">
      <c r="A1080" s="1">
        <v>1072</v>
      </c>
      <c r="B1080" s="6" t="s">
        <v>99</v>
      </c>
      <c r="C1080" s="7" t="s">
        <v>427</v>
      </c>
      <c r="D1080" s="7" t="s">
        <v>422</v>
      </c>
      <c r="E1080" s="7">
        <v>19.864768168432445</v>
      </c>
      <c r="F1080" s="7">
        <v>2.8803249837607021</v>
      </c>
      <c r="G1080" s="7">
        <v>20.0725007509688</v>
      </c>
      <c r="H1080" s="7">
        <v>0.98965088679713564</v>
      </c>
      <c r="I1080" s="7">
        <v>18.005253224432444</v>
      </c>
      <c r="J1080" s="7">
        <v>2.6107015325597551</v>
      </c>
      <c r="K1080" s="7">
        <v>18.193540231852754</v>
      </c>
      <c r="L1080" s="7">
        <v>0.98965088679713564</v>
      </c>
      <c r="M1080" s="7" t="s">
        <v>290</v>
      </c>
      <c r="N1080" s="7" t="s">
        <v>310</v>
      </c>
      <c r="O1080" s="7" t="s">
        <v>421</v>
      </c>
    </row>
    <row r="1081" spans="1:15" ht="15">
      <c r="A1081" s="1">
        <v>1073</v>
      </c>
      <c r="B1081" s="6" t="s">
        <v>101</v>
      </c>
      <c r="C1081" s="7" t="s">
        <v>292</v>
      </c>
      <c r="D1081" s="7">
        <v>17.716999999999999</v>
      </c>
      <c r="E1081" s="7">
        <v>15.305</v>
      </c>
      <c r="F1081" s="7">
        <v>3.2956733201333184</v>
      </c>
      <c r="G1081" s="7">
        <v>15.655813221709007</v>
      </c>
      <c r="H1081" s="7">
        <v>0.97759214313935772</v>
      </c>
      <c r="I1081" s="7">
        <v>14.253</v>
      </c>
      <c r="J1081" s="7">
        <v>3.0691428834929826</v>
      </c>
      <c r="K1081" s="7">
        <v>14.579699826789838</v>
      </c>
      <c r="L1081" s="7">
        <v>0.97759214313935772</v>
      </c>
      <c r="M1081" s="7" t="s">
        <v>290</v>
      </c>
      <c r="N1081" s="7" t="s">
        <v>310</v>
      </c>
      <c r="O1081" s="7" t="s">
        <v>421</v>
      </c>
    </row>
    <row r="1082" spans="1:15" ht="15">
      <c r="A1082" s="1">
        <v>1074</v>
      </c>
      <c r="B1082" s="6" t="s">
        <v>101</v>
      </c>
      <c r="C1082" s="7" t="s">
        <v>293</v>
      </c>
      <c r="D1082" s="7">
        <v>15.012</v>
      </c>
      <c r="E1082" s="7">
        <v>14.99</v>
      </c>
      <c r="F1082" s="7">
        <v>1.9228126427444974</v>
      </c>
      <c r="G1082" s="7">
        <v>15.112819341840162</v>
      </c>
      <c r="H1082" s="7">
        <v>0.99187316813216098</v>
      </c>
      <c r="I1082" s="7">
        <v>13.66</v>
      </c>
      <c r="J1082" s="7">
        <v>1.7522095196724379</v>
      </c>
      <c r="K1082" s="7">
        <v>13.771922095366017</v>
      </c>
      <c r="L1082" s="7">
        <v>0.99187316813216098</v>
      </c>
      <c r="M1082" s="7" t="s">
        <v>290</v>
      </c>
      <c r="N1082" s="7" t="s">
        <v>310</v>
      </c>
      <c r="O1082" s="7" t="s">
        <v>421</v>
      </c>
    </row>
    <row r="1083" spans="1:15" ht="15">
      <c r="A1083" s="1">
        <v>1075</v>
      </c>
      <c r="B1083" s="6" t="s">
        <v>101</v>
      </c>
      <c r="C1083" s="7" t="s">
        <v>294</v>
      </c>
      <c r="D1083" s="7">
        <v>17.02</v>
      </c>
      <c r="E1083" s="7">
        <v>17.515065159929726</v>
      </c>
      <c r="F1083" s="7">
        <v>2.2604930805404404</v>
      </c>
      <c r="G1083" s="7">
        <v>17.660332288033409</v>
      </c>
      <c r="H1083" s="7">
        <v>0.99177438307873089</v>
      </c>
      <c r="I1083" s="7">
        <v>15.759554713509202</v>
      </c>
      <c r="J1083" s="7">
        <v>2.0339270255063648</v>
      </c>
      <c r="K1083" s="7">
        <v>15.890261920848733</v>
      </c>
      <c r="L1083" s="7">
        <v>0.99177438307873089</v>
      </c>
      <c r="M1083" s="7" t="s">
        <v>290</v>
      </c>
      <c r="N1083" s="7" t="s">
        <v>310</v>
      </c>
      <c r="O1083" s="7" t="s">
        <v>421</v>
      </c>
    </row>
    <row r="1084" spans="1:15" ht="15">
      <c r="A1084" s="1">
        <v>1076</v>
      </c>
      <c r="B1084" s="6" t="s">
        <v>101</v>
      </c>
      <c r="C1084" s="7" t="s">
        <v>295</v>
      </c>
      <c r="D1084" s="7">
        <v>18.422999999999998</v>
      </c>
      <c r="E1084" s="7">
        <v>16.6906</v>
      </c>
      <c r="F1084" s="7">
        <v>3.1267094094068022</v>
      </c>
      <c r="G1084" s="7">
        <v>16.980943439363816</v>
      </c>
      <c r="H1084" s="7">
        <v>0.98290180752320477</v>
      </c>
      <c r="I1084" s="7">
        <v>14.910299999999999</v>
      </c>
      <c r="J1084" s="7">
        <v>2.7931994839657133</v>
      </c>
      <c r="K1084" s="7">
        <v>15.169674005964213</v>
      </c>
      <c r="L1084" s="7">
        <v>0.98290180752320477</v>
      </c>
      <c r="M1084" s="7" t="s">
        <v>290</v>
      </c>
      <c r="N1084" s="7" t="s">
        <v>310</v>
      </c>
      <c r="O1084" s="7" t="s">
        <v>421</v>
      </c>
    </row>
    <row r="1085" spans="1:15" ht="15">
      <c r="A1085" s="1">
        <v>1077</v>
      </c>
      <c r="B1085" s="6" t="s">
        <v>101</v>
      </c>
      <c r="C1085" s="7" t="s">
        <v>296</v>
      </c>
      <c r="D1085" s="7">
        <v>16.652999999999999</v>
      </c>
      <c r="E1085" s="7">
        <v>16.734999999999999</v>
      </c>
      <c r="F1085" s="7">
        <v>0.48507245306376989</v>
      </c>
      <c r="G1085" s="7">
        <v>16.727968487394957</v>
      </c>
      <c r="H1085" s="7">
        <v>1.0004203446826399</v>
      </c>
      <c r="I1085" s="7">
        <v>15.0045</v>
      </c>
      <c r="J1085" s="7">
        <v>0.43491303388080232</v>
      </c>
      <c r="K1085" s="7">
        <v>14.998195588235292</v>
      </c>
      <c r="L1085" s="7">
        <v>1.0004203446826399</v>
      </c>
      <c r="M1085" s="7" t="s">
        <v>290</v>
      </c>
      <c r="N1085" s="7" t="s">
        <v>310</v>
      </c>
      <c r="O1085" s="7" t="s">
        <v>421</v>
      </c>
    </row>
    <row r="1086" spans="1:15" ht="15">
      <c r="A1086" s="1">
        <v>1078</v>
      </c>
      <c r="B1086" s="6" t="s">
        <v>101</v>
      </c>
      <c r="C1086" s="7" t="s">
        <v>297</v>
      </c>
      <c r="D1086" s="7">
        <v>14.701700000000001</v>
      </c>
      <c r="E1086" s="7">
        <v>16.626907850999999</v>
      </c>
      <c r="F1086" s="7">
        <v>0.35764940451112298</v>
      </c>
      <c r="G1086" s="7">
        <v>16.630753975156765</v>
      </c>
      <c r="H1086" s="7">
        <v>0.99976873422801438</v>
      </c>
      <c r="I1086" s="7">
        <v>14.979059961000001</v>
      </c>
      <c r="J1086" s="7">
        <v>0.32220373885491538</v>
      </c>
      <c r="K1086" s="7">
        <v>14.982524906188724</v>
      </c>
      <c r="L1086" s="7">
        <v>0.99976873422801438</v>
      </c>
      <c r="M1086" s="7" t="s">
        <v>290</v>
      </c>
      <c r="N1086" s="7" t="s">
        <v>310</v>
      </c>
      <c r="O1086" s="7" t="s">
        <v>421</v>
      </c>
    </row>
    <row r="1087" spans="1:15" ht="15">
      <c r="A1087" s="1">
        <v>1079</v>
      </c>
      <c r="B1087" s="6" t="s">
        <v>101</v>
      </c>
      <c r="C1087" s="7" t="s">
        <v>298</v>
      </c>
      <c r="D1087" s="7" t="s">
        <v>422</v>
      </c>
      <c r="E1087" s="7">
        <v>19.451151585975019</v>
      </c>
      <c r="F1087" s="7">
        <v>2.6682813287273173</v>
      </c>
      <c r="G1087" s="7">
        <v>19.633314118350302</v>
      </c>
      <c r="H1087" s="7">
        <v>0.9907217634640183</v>
      </c>
      <c r="I1087" s="7">
        <v>17.803303695975021</v>
      </c>
      <c r="J1087" s="7">
        <v>2.4422318972561281</v>
      </c>
      <c r="K1087" s="7">
        <v>17.97003392125605</v>
      </c>
      <c r="L1087" s="7">
        <v>0.9907217634640183</v>
      </c>
      <c r="M1087" s="7" t="s">
        <v>290</v>
      </c>
      <c r="N1087" s="7" t="s">
        <v>310</v>
      </c>
      <c r="O1087" s="7" t="s">
        <v>421</v>
      </c>
    </row>
    <row r="1088" spans="1:15" ht="15">
      <c r="A1088" s="1">
        <v>1080</v>
      </c>
      <c r="B1088" s="6" t="s">
        <v>101</v>
      </c>
      <c r="C1088" s="7" t="s">
        <v>299</v>
      </c>
      <c r="D1088" s="7" t="s">
        <v>422</v>
      </c>
      <c r="E1088" s="7">
        <v>20.121784227007694</v>
      </c>
      <c r="F1088" s="7">
        <v>2.7602777612569409</v>
      </c>
      <c r="G1088" s="7">
        <v>20.31022732018392</v>
      </c>
      <c r="H1088" s="7">
        <v>0.9907217634640183</v>
      </c>
      <c r="I1088" s="7">
        <v>18.596722891942925</v>
      </c>
      <c r="J1088" s="7">
        <v>2.5510720148757571</v>
      </c>
      <c r="K1088" s="7">
        <v>18.770883589879201</v>
      </c>
      <c r="L1088" s="7">
        <v>0.9907217634640183</v>
      </c>
      <c r="M1088" s="7" t="s">
        <v>290</v>
      </c>
      <c r="N1088" s="7" t="s">
        <v>310</v>
      </c>
      <c r="O1088" s="7" t="s">
        <v>421</v>
      </c>
    </row>
    <row r="1089" spans="1:15" ht="15">
      <c r="A1089" s="1">
        <v>1081</v>
      </c>
      <c r="B1089" s="6" t="s">
        <v>101</v>
      </c>
      <c r="C1089" s="7" t="s">
        <v>300</v>
      </c>
      <c r="D1089" s="7" t="s">
        <v>422</v>
      </c>
      <c r="E1089" s="7">
        <v>21.418877630597844</v>
      </c>
      <c r="F1089" s="7">
        <v>2.9382111908082424</v>
      </c>
      <c r="G1089" s="7">
        <v>21.619468170061804</v>
      </c>
      <c r="H1089" s="7">
        <v>0.9907217634640183</v>
      </c>
      <c r="I1089" s="7">
        <v>19.893816295533071</v>
      </c>
      <c r="J1089" s="7">
        <v>2.7290054444270817</v>
      </c>
      <c r="K1089" s="7">
        <v>20.080124439757085</v>
      </c>
      <c r="L1089" s="7">
        <v>0.9907217634640183</v>
      </c>
      <c r="M1089" s="7" t="s">
        <v>290</v>
      </c>
      <c r="N1089" s="7" t="s">
        <v>310</v>
      </c>
      <c r="O1089" s="7" t="s">
        <v>421</v>
      </c>
    </row>
    <row r="1090" spans="1:15" ht="15">
      <c r="A1090" s="1">
        <v>1082</v>
      </c>
      <c r="B1090" s="6" t="s">
        <v>101</v>
      </c>
      <c r="C1090" s="7" t="s">
        <v>301</v>
      </c>
      <c r="D1090" s="7" t="s">
        <v>422</v>
      </c>
      <c r="E1090" s="7">
        <v>22.671944978663589</v>
      </c>
      <c r="F1090" s="7">
        <v>3.1101051886367777</v>
      </c>
      <c r="G1090" s="7">
        <v>22.884270654751802</v>
      </c>
      <c r="H1090" s="7">
        <v>0.9907217634640183</v>
      </c>
      <c r="I1090" s="7">
        <v>21.146883643598819</v>
      </c>
      <c r="J1090" s="7">
        <v>2.9008994422555783</v>
      </c>
      <c r="K1090" s="7">
        <v>21.344926924447083</v>
      </c>
      <c r="L1090" s="7">
        <v>0.9907217634640183</v>
      </c>
      <c r="M1090" s="7" t="s">
        <v>290</v>
      </c>
      <c r="N1090" s="7" t="s">
        <v>310</v>
      </c>
      <c r="O1090" s="7" t="s">
        <v>421</v>
      </c>
    </row>
    <row r="1091" spans="1:15" ht="15">
      <c r="A1091" s="1">
        <v>1083</v>
      </c>
      <c r="B1091" s="6" t="s">
        <v>101</v>
      </c>
      <c r="C1091" s="7" t="s">
        <v>302</v>
      </c>
      <c r="D1091" s="7" t="s">
        <v>422</v>
      </c>
      <c r="E1091" s="7">
        <v>24.816632496689873</v>
      </c>
      <c r="F1091" s="7">
        <v>3.4043103741246052</v>
      </c>
      <c r="G1091" s="7">
        <v>25.049043446789266</v>
      </c>
      <c r="H1091" s="7">
        <v>0.9907217634640183</v>
      </c>
      <c r="I1091" s="7">
        <v>23.291571161625104</v>
      </c>
      <c r="J1091" s="7">
        <v>3.1951046277434343</v>
      </c>
      <c r="K1091" s="7">
        <v>23.509699716484548</v>
      </c>
      <c r="L1091" s="7">
        <v>0.9907217634640183</v>
      </c>
      <c r="M1091" s="7" t="s">
        <v>290</v>
      </c>
      <c r="N1091" s="7" t="s">
        <v>310</v>
      </c>
      <c r="O1091" s="7" t="s">
        <v>421</v>
      </c>
    </row>
    <row r="1092" spans="1:15" ht="15">
      <c r="A1092" s="1">
        <v>1084</v>
      </c>
      <c r="B1092" s="6" t="s">
        <v>101</v>
      </c>
      <c r="C1092" s="7" t="s">
        <v>423</v>
      </c>
      <c r="D1092" s="7" t="s">
        <v>422</v>
      </c>
      <c r="E1092" s="7">
        <v>27.031811865665397</v>
      </c>
      <c r="F1092" s="7">
        <v>3.7081855315359404</v>
      </c>
      <c r="G1092" s="7">
        <v>27.284968255012153</v>
      </c>
      <c r="H1092" s="7">
        <v>0.9907217634640183</v>
      </c>
      <c r="I1092" s="7">
        <v>25.50675053060063</v>
      </c>
      <c r="J1092" s="7">
        <v>3.4989797851547406</v>
      </c>
      <c r="K1092" s="7">
        <v>25.745624524707438</v>
      </c>
      <c r="L1092" s="7">
        <v>0.9907217634640183</v>
      </c>
      <c r="M1092" s="7" t="s">
        <v>290</v>
      </c>
      <c r="N1092" s="7" t="s">
        <v>310</v>
      </c>
      <c r="O1092" s="7" t="s">
        <v>421</v>
      </c>
    </row>
    <row r="1093" spans="1:15" ht="15">
      <c r="A1093" s="1">
        <v>1085</v>
      </c>
      <c r="B1093" s="6" t="s">
        <v>101</v>
      </c>
      <c r="C1093" s="7" t="s">
        <v>424</v>
      </c>
      <c r="D1093" s="7" t="s">
        <v>422</v>
      </c>
      <c r="E1093" s="7">
        <v>29.127899757930436</v>
      </c>
      <c r="F1093" s="7">
        <v>3.9957238894362619</v>
      </c>
      <c r="G1093" s="7">
        <v>29.400686279552314</v>
      </c>
      <c r="H1093" s="7">
        <v>0.9907217634640183</v>
      </c>
      <c r="I1093" s="7">
        <v>27.602838422865666</v>
      </c>
      <c r="J1093" s="7">
        <v>3.7865181430550932</v>
      </c>
      <c r="K1093" s="7">
        <v>27.861342549247595</v>
      </c>
      <c r="L1093" s="7">
        <v>0.9907217634640183</v>
      </c>
      <c r="M1093" s="7" t="s">
        <v>290</v>
      </c>
      <c r="N1093" s="7" t="s">
        <v>310</v>
      </c>
      <c r="O1093" s="7" t="s">
        <v>421</v>
      </c>
    </row>
    <row r="1094" spans="1:15" ht="15">
      <c r="A1094" s="1">
        <v>1086</v>
      </c>
      <c r="B1094" s="6" t="s">
        <v>101</v>
      </c>
      <c r="C1094" s="7" t="s">
        <v>425</v>
      </c>
      <c r="D1094" s="7" t="s">
        <v>422</v>
      </c>
      <c r="E1094" s="7">
        <v>31.009344682556119</v>
      </c>
      <c r="F1094" s="7">
        <v>4.2538178301069589</v>
      </c>
      <c r="G1094" s="7">
        <v>31.299751177498319</v>
      </c>
      <c r="H1094" s="7">
        <v>0.9907217634640183</v>
      </c>
      <c r="I1094" s="7">
        <v>29.484283347491345</v>
      </c>
      <c r="J1094" s="7">
        <v>4.0446120837258004</v>
      </c>
      <c r="K1094" s="7">
        <v>29.7604074471936</v>
      </c>
      <c r="L1094" s="7">
        <v>0.9907217634640183</v>
      </c>
      <c r="M1094" s="7" t="s">
        <v>290</v>
      </c>
      <c r="N1094" s="7" t="s">
        <v>310</v>
      </c>
      <c r="O1094" s="7" t="s">
        <v>421</v>
      </c>
    </row>
    <row r="1095" spans="1:15" ht="15">
      <c r="A1095" s="1">
        <v>1087</v>
      </c>
      <c r="B1095" s="6" t="s">
        <v>101</v>
      </c>
      <c r="C1095" s="7" t="s">
        <v>426</v>
      </c>
      <c r="D1095" s="7" t="s">
        <v>422</v>
      </c>
      <c r="E1095" s="7">
        <v>32.72319379482731</v>
      </c>
      <c r="F1095" s="7">
        <v>4.4889212154420859</v>
      </c>
      <c r="G1095" s="7">
        <v>33.029650706785723</v>
      </c>
      <c r="H1095" s="7">
        <v>0.9907217634640183</v>
      </c>
      <c r="I1095" s="7">
        <v>31.198132459762544</v>
      </c>
      <c r="J1095" s="7">
        <v>4.2797154690609105</v>
      </c>
      <c r="K1095" s="7">
        <v>31.490306976481008</v>
      </c>
      <c r="L1095" s="7">
        <v>0.9907217634640183</v>
      </c>
      <c r="M1095" s="7" t="s">
        <v>290</v>
      </c>
      <c r="N1095" s="7" t="s">
        <v>310</v>
      </c>
      <c r="O1095" s="7" t="s">
        <v>421</v>
      </c>
    </row>
    <row r="1096" spans="1:15" ht="15">
      <c r="A1096" s="1">
        <v>1088</v>
      </c>
      <c r="B1096" s="6" t="s">
        <v>101</v>
      </c>
      <c r="C1096" s="7" t="s">
        <v>427</v>
      </c>
      <c r="D1096" s="7" t="s">
        <v>422</v>
      </c>
      <c r="E1096" s="7">
        <v>34.094648984351018</v>
      </c>
      <c r="F1096" s="7">
        <v>4.6770554890977092</v>
      </c>
      <c r="G1096" s="7">
        <v>34.413949750271428</v>
      </c>
      <c r="H1096" s="7">
        <v>0.9907217634640183</v>
      </c>
      <c r="I1096" s="7">
        <v>32.569587649286255</v>
      </c>
      <c r="J1096" s="7">
        <v>4.4678497427164894</v>
      </c>
      <c r="K1096" s="7">
        <v>32.874606019966713</v>
      </c>
      <c r="L1096" s="7">
        <v>0.9907217634640183</v>
      </c>
      <c r="M1096" s="7" t="s">
        <v>290</v>
      </c>
      <c r="N1096" s="7" t="s">
        <v>310</v>
      </c>
      <c r="O1096" s="7" t="s">
        <v>421</v>
      </c>
    </row>
    <row r="1097" spans="1:15" ht="15">
      <c r="A1097" s="1">
        <v>1089</v>
      </c>
      <c r="B1097" s="6" t="s">
        <v>128</v>
      </c>
      <c r="C1097" s="7" t="s">
        <v>292</v>
      </c>
      <c r="D1097" s="7">
        <v>5.7249999999999996</v>
      </c>
      <c r="E1097" s="7">
        <v>4.9689999999999994</v>
      </c>
      <c r="F1097" s="7">
        <v>1.0557353936855558</v>
      </c>
      <c r="G1097" s="7">
        <v>5.0799151785714285</v>
      </c>
      <c r="H1097" s="7">
        <v>0.97816593886462877</v>
      </c>
      <c r="I1097" s="7">
        <v>4.5659999999999998</v>
      </c>
      <c r="J1097" s="7">
        <v>0.97011225751021046</v>
      </c>
      <c r="K1097" s="7">
        <v>4.667919642857143</v>
      </c>
      <c r="L1097" s="7">
        <v>0.97816593886462877</v>
      </c>
      <c r="M1097" s="7" t="s">
        <v>290</v>
      </c>
      <c r="N1097" s="7" t="s">
        <v>310</v>
      </c>
      <c r="O1097" s="7" t="s">
        <v>421</v>
      </c>
    </row>
    <row r="1098" spans="1:15" ht="15">
      <c r="A1098" s="1">
        <v>1090</v>
      </c>
      <c r="B1098" s="6" t="s">
        <v>128</v>
      </c>
      <c r="C1098" s="7" t="s">
        <v>293</v>
      </c>
      <c r="D1098" s="7">
        <v>5.4329999999999998</v>
      </c>
      <c r="E1098" s="7">
        <v>4.97</v>
      </c>
      <c r="F1098" s="7">
        <v>1.0297903103426556</v>
      </c>
      <c r="G1098" s="7">
        <v>5.0755657894736839</v>
      </c>
      <c r="H1098" s="7">
        <v>0.97920117798637962</v>
      </c>
      <c r="I1098" s="7">
        <v>4.5199999999999996</v>
      </c>
      <c r="J1098" s="7">
        <v>0.93654973898366267</v>
      </c>
      <c r="K1098" s="7">
        <v>4.6160075187969918</v>
      </c>
      <c r="L1098" s="7">
        <v>0.97920117798637962</v>
      </c>
      <c r="M1098" s="7" t="s">
        <v>290</v>
      </c>
      <c r="N1098" s="7" t="s">
        <v>310</v>
      </c>
      <c r="O1098" s="7" t="s">
        <v>421</v>
      </c>
    </row>
    <row r="1099" spans="1:15" ht="15">
      <c r="A1099" s="1">
        <v>1091</v>
      </c>
      <c r="B1099" s="6" t="s">
        <v>128</v>
      </c>
      <c r="C1099" s="7" t="s">
        <v>294</v>
      </c>
      <c r="D1099" s="7">
        <v>6.1</v>
      </c>
      <c r="E1099" s="7">
        <v>5.8263025465850102</v>
      </c>
      <c r="F1099" s="7">
        <v>1.0681554668739128</v>
      </c>
      <c r="G1099" s="7">
        <v>5.9234075890280931</v>
      </c>
      <c r="H1099" s="7">
        <v>0.98360655737704927</v>
      </c>
      <c r="I1099" s="7">
        <v>5.2285710464305275</v>
      </c>
      <c r="J1099" s="7">
        <v>0.95857135851226061</v>
      </c>
      <c r="K1099" s="7">
        <v>5.3157138972043692</v>
      </c>
      <c r="L1099" s="7">
        <v>0.98360655737704927</v>
      </c>
      <c r="M1099" s="7" t="s">
        <v>290</v>
      </c>
      <c r="N1099" s="7" t="s">
        <v>310</v>
      </c>
      <c r="O1099" s="7" t="s">
        <v>421</v>
      </c>
    </row>
    <row r="1100" spans="1:15" ht="15">
      <c r="A1100" s="1">
        <v>1092</v>
      </c>
      <c r="B1100" s="6" t="s">
        <v>128</v>
      </c>
      <c r="C1100" s="7" t="s">
        <v>295</v>
      </c>
      <c r="D1100" s="7">
        <v>7.3879999999999999</v>
      </c>
      <c r="E1100" s="7">
        <v>5.4189999999999996</v>
      </c>
      <c r="F1100" s="7">
        <v>0.95881935530965268</v>
      </c>
      <c r="G1100" s="7">
        <v>5.5031714089347075</v>
      </c>
      <c r="H1100" s="7">
        <v>0.98470492690850031</v>
      </c>
      <c r="I1100" s="7">
        <v>4.8832000000000004</v>
      </c>
      <c r="J1100" s="7">
        <v>0.86401673294852988</v>
      </c>
      <c r="K1100" s="7">
        <v>4.9590490171821306</v>
      </c>
      <c r="L1100" s="7">
        <v>0.98470492690850031</v>
      </c>
      <c r="M1100" s="7" t="s">
        <v>290</v>
      </c>
      <c r="N1100" s="7" t="s">
        <v>310</v>
      </c>
      <c r="O1100" s="7" t="s">
        <v>421</v>
      </c>
    </row>
    <row r="1101" spans="1:15" ht="15">
      <c r="A1101" s="1">
        <v>1093</v>
      </c>
      <c r="B1101" s="6" t="s">
        <v>128</v>
      </c>
      <c r="C1101" s="7" t="s">
        <v>296</v>
      </c>
      <c r="D1101" s="7">
        <v>5.82</v>
      </c>
      <c r="E1101" s="7">
        <v>5.6230000000000002</v>
      </c>
      <c r="F1101" s="7">
        <v>0.55356937989283017</v>
      </c>
      <c r="G1101" s="7">
        <v>5.6501830110497249</v>
      </c>
      <c r="H1101" s="7">
        <v>0.99518900343642602</v>
      </c>
      <c r="I1101" s="7">
        <v>5.0845000000000002</v>
      </c>
      <c r="J1101" s="7">
        <v>0.50055548854083221</v>
      </c>
      <c r="K1101" s="7">
        <v>5.1090797651933713</v>
      </c>
      <c r="L1101" s="7">
        <v>0.99518900343642602</v>
      </c>
      <c r="M1101" s="7" t="s">
        <v>290</v>
      </c>
      <c r="N1101" s="7" t="s">
        <v>310</v>
      </c>
      <c r="O1101" s="7" t="s">
        <v>421</v>
      </c>
    </row>
    <row r="1102" spans="1:15" ht="15">
      <c r="A1102" s="1">
        <v>1094</v>
      </c>
      <c r="B1102" s="6" t="s">
        <v>128</v>
      </c>
      <c r="C1102" s="7" t="s">
        <v>297</v>
      </c>
      <c r="D1102" s="7">
        <v>5.5004</v>
      </c>
      <c r="E1102" s="7">
        <v>5.6971826583</v>
      </c>
      <c r="F1102" s="7">
        <v>6.8711857416774394E-2</v>
      </c>
      <c r="G1102" s="7">
        <v>5.6975969988569668</v>
      </c>
      <c r="H1102" s="7">
        <v>0.99992727801614434</v>
      </c>
      <c r="I1102" s="7">
        <v>5.2106454230999999</v>
      </c>
      <c r="J1102" s="7">
        <v>6.2843890890473708E-2</v>
      </c>
      <c r="K1102" s="7">
        <v>5.2110243791307704</v>
      </c>
      <c r="L1102" s="7">
        <v>0.99992727801614434</v>
      </c>
      <c r="M1102" s="7" t="s">
        <v>290</v>
      </c>
      <c r="N1102" s="7" t="s">
        <v>310</v>
      </c>
      <c r="O1102" s="7" t="s">
        <v>421</v>
      </c>
    </row>
    <row r="1103" spans="1:15" ht="15">
      <c r="A1103" s="1">
        <v>1095</v>
      </c>
      <c r="B1103" s="6" t="s">
        <v>128</v>
      </c>
      <c r="C1103" s="7" t="s">
        <v>298</v>
      </c>
      <c r="D1103" s="7" t="s">
        <v>422</v>
      </c>
      <c r="E1103" s="7">
        <v>7.0906591399321153</v>
      </c>
      <c r="F1103" s="7">
        <v>1.1636860320890865</v>
      </c>
      <c r="G1103" s="7">
        <v>7.1855140539826436</v>
      </c>
      <c r="H1103" s="7">
        <v>0.98679914709818795</v>
      </c>
      <c r="I1103" s="7">
        <v>6.604121904732116</v>
      </c>
      <c r="J1103" s="7">
        <v>1.0838378016890398</v>
      </c>
      <c r="K1103" s="7">
        <v>6.6924681928965999</v>
      </c>
      <c r="L1103" s="7">
        <v>0.98679914709818795</v>
      </c>
      <c r="M1103" s="7" t="s">
        <v>290</v>
      </c>
      <c r="N1103" s="7" t="s">
        <v>310</v>
      </c>
      <c r="O1103" s="7" t="s">
        <v>421</v>
      </c>
    </row>
    <row r="1104" spans="1:15" ht="15">
      <c r="A1104" s="1">
        <v>1096</v>
      </c>
      <c r="B1104" s="6" t="s">
        <v>128</v>
      </c>
      <c r="C1104" s="7" t="s">
        <v>299</v>
      </c>
      <c r="D1104" s="7" t="s">
        <v>422</v>
      </c>
      <c r="E1104" s="7">
        <v>7.3757329187181133</v>
      </c>
      <c r="F1104" s="7">
        <v>1.2104710160999337</v>
      </c>
      <c r="G1104" s="7">
        <v>7.4744013920233119</v>
      </c>
      <c r="H1104" s="7">
        <v>0.98679914709818795</v>
      </c>
      <c r="I1104" s="7">
        <v>6.8891956835181132</v>
      </c>
      <c r="J1104" s="7">
        <v>1.1306227856998912</v>
      </c>
      <c r="K1104" s="7">
        <v>6.9813555309372681</v>
      </c>
      <c r="L1104" s="7">
        <v>0.98679914709818795</v>
      </c>
      <c r="M1104" s="7" t="s">
        <v>290</v>
      </c>
      <c r="N1104" s="7" t="s">
        <v>310</v>
      </c>
      <c r="O1104" s="7" t="s">
        <v>421</v>
      </c>
    </row>
    <row r="1105" spans="1:15" ht="15">
      <c r="A1105" s="1">
        <v>1097</v>
      </c>
      <c r="B1105" s="6" t="s">
        <v>128</v>
      </c>
      <c r="C1105" s="7" t="s">
        <v>300</v>
      </c>
      <c r="D1105" s="7" t="s">
        <v>422</v>
      </c>
      <c r="E1105" s="7">
        <v>7.4442157646697291</v>
      </c>
      <c r="F1105" s="7">
        <v>1.2217101025796133</v>
      </c>
      <c r="G1105" s="7">
        <v>7.543800363590119</v>
      </c>
      <c r="H1105" s="7">
        <v>0.98679914709818795</v>
      </c>
      <c r="I1105" s="7">
        <v>6.95918668201318</v>
      </c>
      <c r="J1105" s="7">
        <v>1.1421093831675382</v>
      </c>
      <c r="K1105" s="7">
        <v>7.0522828302776501</v>
      </c>
      <c r="L1105" s="7">
        <v>0.98679914709818795</v>
      </c>
      <c r="M1105" s="7" t="s">
        <v>290</v>
      </c>
      <c r="N1105" s="7" t="s">
        <v>310</v>
      </c>
      <c r="O1105" s="7" t="s">
        <v>421</v>
      </c>
    </row>
    <row r="1106" spans="1:15" ht="15">
      <c r="A1106" s="1">
        <v>1098</v>
      </c>
      <c r="B1106" s="6" t="s">
        <v>128</v>
      </c>
      <c r="C1106" s="7" t="s">
        <v>301</v>
      </c>
      <c r="D1106" s="7" t="s">
        <v>422</v>
      </c>
      <c r="E1106" s="7">
        <v>7.3685883004017318</v>
      </c>
      <c r="F1106" s="7">
        <v>1.2092984745385222</v>
      </c>
      <c r="G1106" s="7">
        <v>7.4671611969568783</v>
      </c>
      <c r="H1106" s="7">
        <v>0.98679914709818795</v>
      </c>
      <c r="I1106" s="7">
        <v>6.883559217745181</v>
      </c>
      <c r="J1106" s="7">
        <v>1.1296977551264493</v>
      </c>
      <c r="K1106" s="7">
        <v>6.9756436636444086</v>
      </c>
      <c r="L1106" s="7">
        <v>0.98679914709818795</v>
      </c>
      <c r="M1106" s="7" t="s">
        <v>290</v>
      </c>
      <c r="N1106" s="7" t="s">
        <v>310</v>
      </c>
      <c r="O1106" s="7" t="s">
        <v>421</v>
      </c>
    </row>
    <row r="1107" spans="1:15" ht="15">
      <c r="A1107" s="1">
        <v>1099</v>
      </c>
      <c r="B1107" s="6" t="s">
        <v>128</v>
      </c>
      <c r="C1107" s="7" t="s">
        <v>302</v>
      </c>
      <c r="D1107" s="7" t="s">
        <v>422</v>
      </c>
      <c r="E1107" s="7">
        <v>7.3973040982877274</v>
      </c>
      <c r="F1107" s="7">
        <v>1.2140111778628195</v>
      </c>
      <c r="G1107" s="7">
        <v>7.4962611388958615</v>
      </c>
      <c r="H1107" s="7">
        <v>0.98679914709818795</v>
      </c>
      <c r="I1107" s="7">
        <v>6.9122750156311774</v>
      </c>
      <c r="J1107" s="7">
        <v>1.1344104584507455</v>
      </c>
      <c r="K1107" s="7">
        <v>7.0047436055833927</v>
      </c>
      <c r="L1107" s="7">
        <v>0.98679914709818795</v>
      </c>
      <c r="M1107" s="7" t="s">
        <v>290</v>
      </c>
      <c r="N1107" s="7" t="s">
        <v>310</v>
      </c>
      <c r="O1107" s="7" t="s">
        <v>421</v>
      </c>
    </row>
    <row r="1108" spans="1:15" ht="15">
      <c r="A1108" s="1">
        <v>1100</v>
      </c>
      <c r="B1108" s="6" t="s">
        <v>128</v>
      </c>
      <c r="C1108" s="7" t="s">
        <v>423</v>
      </c>
      <c r="D1108" s="7" t="s">
        <v>422</v>
      </c>
      <c r="E1108" s="7">
        <v>7.4409149566738675</v>
      </c>
      <c r="F1108" s="7">
        <v>1.2211683893081691</v>
      </c>
      <c r="G1108" s="7">
        <v>7.5404553992115337</v>
      </c>
      <c r="H1108" s="7">
        <v>0.98679914709818795</v>
      </c>
      <c r="I1108" s="7">
        <v>6.9558858740173175</v>
      </c>
      <c r="J1108" s="7">
        <v>1.1415676698960908</v>
      </c>
      <c r="K1108" s="7">
        <v>7.048937865899064</v>
      </c>
      <c r="L1108" s="7">
        <v>0.98679914709818795</v>
      </c>
      <c r="M1108" s="7" t="s">
        <v>290</v>
      </c>
      <c r="N1108" s="7" t="s">
        <v>310</v>
      </c>
      <c r="O1108" s="7" t="s">
        <v>421</v>
      </c>
    </row>
    <row r="1109" spans="1:15" ht="15">
      <c r="A1109" s="1">
        <v>1101</v>
      </c>
      <c r="B1109" s="6" t="s">
        <v>128</v>
      </c>
      <c r="C1109" s="7" t="s">
        <v>424</v>
      </c>
      <c r="D1109" s="7" t="s">
        <v>422</v>
      </c>
      <c r="E1109" s="7">
        <v>7.4997930562984259</v>
      </c>
      <c r="F1109" s="7">
        <v>1.2308311894480273</v>
      </c>
      <c r="G1109" s="7">
        <v>7.6001211374701212</v>
      </c>
      <c r="H1109" s="7">
        <v>0.98679914709818795</v>
      </c>
      <c r="I1109" s="7">
        <v>7.0147639736418759</v>
      </c>
      <c r="J1109" s="7">
        <v>1.1512304700359541</v>
      </c>
      <c r="K1109" s="7">
        <v>7.1086036041576524</v>
      </c>
      <c r="L1109" s="7">
        <v>0.98679914709818795</v>
      </c>
      <c r="M1109" s="7" t="s">
        <v>290</v>
      </c>
      <c r="N1109" s="7" t="s">
        <v>310</v>
      </c>
      <c r="O1109" s="7" t="s">
        <v>421</v>
      </c>
    </row>
    <row r="1110" spans="1:15" ht="15">
      <c r="A1110" s="1">
        <v>1102</v>
      </c>
      <c r="B1110" s="6" t="s">
        <v>128</v>
      </c>
      <c r="C1110" s="7" t="s">
        <v>425</v>
      </c>
      <c r="D1110" s="7" t="s">
        <v>422</v>
      </c>
      <c r="E1110" s="7">
        <v>7.5695975706111325</v>
      </c>
      <c r="F1110" s="7">
        <v>1.2422871819981423</v>
      </c>
      <c r="G1110" s="7">
        <v>7.6708594579459506</v>
      </c>
      <c r="H1110" s="7">
        <v>0.98679914709818795</v>
      </c>
      <c r="I1110" s="7">
        <v>7.0845684879545816</v>
      </c>
      <c r="J1110" s="7">
        <v>1.1626864625860693</v>
      </c>
      <c r="K1110" s="7">
        <v>7.1793419246334809</v>
      </c>
      <c r="L1110" s="7">
        <v>0.98679914709818795</v>
      </c>
      <c r="M1110" s="7" t="s">
        <v>290</v>
      </c>
      <c r="N1110" s="7" t="s">
        <v>310</v>
      </c>
      <c r="O1110" s="7" t="s">
        <v>421</v>
      </c>
    </row>
    <row r="1111" spans="1:15" ht="15">
      <c r="A1111" s="1">
        <v>1103</v>
      </c>
      <c r="B1111" s="6" t="s">
        <v>128</v>
      </c>
      <c r="C1111" s="7" t="s">
        <v>426</v>
      </c>
      <c r="D1111" s="7" t="s">
        <v>422</v>
      </c>
      <c r="E1111" s="7">
        <v>7.6875801417128677</v>
      </c>
      <c r="F1111" s="7">
        <v>1.2616499333745061</v>
      </c>
      <c r="G1111" s="7">
        <v>7.7904203345931169</v>
      </c>
      <c r="H1111" s="7">
        <v>0.98679914709818795</v>
      </c>
      <c r="I1111" s="7">
        <v>7.2025510590563178</v>
      </c>
      <c r="J1111" s="7">
        <v>1.1820492139624259</v>
      </c>
      <c r="K1111" s="7">
        <v>7.2989028012806472</v>
      </c>
      <c r="L1111" s="7">
        <v>0.98679914709818795</v>
      </c>
      <c r="M1111" s="7" t="s">
        <v>290</v>
      </c>
      <c r="N1111" s="7" t="s">
        <v>310</v>
      </c>
      <c r="O1111" s="7" t="s">
        <v>421</v>
      </c>
    </row>
    <row r="1112" spans="1:15" ht="15">
      <c r="A1112" s="1">
        <v>1104</v>
      </c>
      <c r="B1112" s="6" t="s">
        <v>128</v>
      </c>
      <c r="C1112" s="7" t="s">
        <v>427</v>
      </c>
      <c r="D1112" s="7" t="s">
        <v>422</v>
      </c>
      <c r="E1112" s="7">
        <v>7.805562712814603</v>
      </c>
      <c r="F1112" s="7">
        <v>1.2810126847508707</v>
      </c>
      <c r="G1112" s="7">
        <v>7.9099812112402832</v>
      </c>
      <c r="H1112" s="7">
        <v>0.98679914709818795</v>
      </c>
      <c r="I1112" s="7">
        <v>7.320533630158053</v>
      </c>
      <c r="J1112" s="7">
        <v>1.2014119653387922</v>
      </c>
      <c r="K1112" s="7">
        <v>7.4184636779278135</v>
      </c>
      <c r="L1112" s="7">
        <v>0.98679914709818795</v>
      </c>
      <c r="M1112" s="7" t="s">
        <v>290</v>
      </c>
      <c r="N1112" s="7" t="s">
        <v>310</v>
      </c>
      <c r="O1112" s="7" t="s">
        <v>421</v>
      </c>
    </row>
    <row r="1113" spans="1:15" ht="15">
      <c r="A1113" s="1">
        <v>1105</v>
      </c>
      <c r="B1113" s="6" t="s">
        <v>130</v>
      </c>
      <c r="C1113" s="7" t="s">
        <v>292</v>
      </c>
      <c r="D1113" s="7">
        <v>3.887</v>
      </c>
      <c r="E1113" s="7">
        <v>3.6920000000000002</v>
      </c>
      <c r="F1113" s="7">
        <v>1.2156911614386279</v>
      </c>
      <c r="G1113" s="7">
        <v>3.887</v>
      </c>
      <c r="H1113" s="7">
        <v>0.94983277591973247</v>
      </c>
      <c r="I1113" s="7">
        <v>3.6920000000000002</v>
      </c>
      <c r="J1113" s="7">
        <v>1.2156911614386279</v>
      </c>
      <c r="K1113" s="7">
        <v>3.887</v>
      </c>
      <c r="L1113" s="7">
        <v>0.94983277591973247</v>
      </c>
      <c r="M1113" s="7" t="s">
        <v>290</v>
      </c>
      <c r="N1113" s="7" t="s">
        <v>310</v>
      </c>
      <c r="O1113" s="7" t="s">
        <v>421</v>
      </c>
    </row>
    <row r="1114" spans="1:15" ht="15">
      <c r="A1114" s="1">
        <v>1106</v>
      </c>
      <c r="B1114" s="6" t="s">
        <v>130</v>
      </c>
      <c r="C1114" s="7" t="s">
        <v>293</v>
      </c>
      <c r="D1114" s="7">
        <v>3.4980000000000002</v>
      </c>
      <c r="E1114" s="7">
        <v>3.323</v>
      </c>
      <c r="F1114" s="7">
        <v>1.092554346474353</v>
      </c>
      <c r="G1114" s="7">
        <v>3.4980000000000002</v>
      </c>
      <c r="H1114" s="7">
        <v>0.94997141223556314</v>
      </c>
      <c r="I1114" s="7">
        <v>3.323</v>
      </c>
      <c r="J1114" s="7">
        <v>1.092554346474353</v>
      </c>
      <c r="K1114" s="7">
        <v>3.4980000000000002</v>
      </c>
      <c r="L1114" s="7">
        <v>0.94997141223556314</v>
      </c>
      <c r="M1114" s="7" t="s">
        <v>290</v>
      </c>
      <c r="N1114" s="7" t="s">
        <v>310</v>
      </c>
      <c r="O1114" s="7" t="s">
        <v>421</v>
      </c>
    </row>
    <row r="1115" spans="1:15" ht="15">
      <c r="A1115" s="1">
        <v>1107</v>
      </c>
      <c r="B1115" s="6" t="s">
        <v>130</v>
      </c>
      <c r="C1115" s="7" t="s">
        <v>294</v>
      </c>
      <c r="D1115" s="7">
        <v>3.4980000000000002</v>
      </c>
      <c r="E1115" s="7">
        <v>3.323</v>
      </c>
      <c r="F1115" s="7">
        <v>1.092554346474353</v>
      </c>
      <c r="G1115" s="7">
        <v>3.4980000000000002</v>
      </c>
      <c r="H1115" s="7">
        <v>0.94997141223556314</v>
      </c>
      <c r="I1115" s="7">
        <v>3.323</v>
      </c>
      <c r="J1115" s="7">
        <v>1.092554346474353</v>
      </c>
      <c r="K1115" s="7">
        <v>3.4980000000000002</v>
      </c>
      <c r="L1115" s="7">
        <v>0.94997141223556314</v>
      </c>
      <c r="M1115" s="7" t="s">
        <v>290</v>
      </c>
      <c r="N1115" s="7" t="s">
        <v>310</v>
      </c>
      <c r="O1115" s="7" t="s">
        <v>421</v>
      </c>
    </row>
    <row r="1116" spans="1:15" ht="15">
      <c r="A1116" s="1">
        <v>1108</v>
      </c>
      <c r="B1116" s="6" t="s">
        <v>130</v>
      </c>
      <c r="C1116" s="7" t="s">
        <v>295</v>
      </c>
      <c r="D1116" s="7">
        <v>4.2106000000000003</v>
      </c>
      <c r="E1116" s="7">
        <v>4.0000999999999998</v>
      </c>
      <c r="F1116" s="7">
        <v>1.3146681520444636</v>
      </c>
      <c r="G1116" s="7">
        <v>4.2106000000000003</v>
      </c>
      <c r="H1116" s="7">
        <v>0.95000712487531458</v>
      </c>
      <c r="I1116" s="7">
        <v>4.0000999999999998</v>
      </c>
      <c r="J1116" s="7">
        <v>1.3146681520444636</v>
      </c>
      <c r="K1116" s="7">
        <v>4.2106000000000003</v>
      </c>
      <c r="L1116" s="7">
        <v>0.95000712487531458</v>
      </c>
      <c r="M1116" s="7" t="s">
        <v>290</v>
      </c>
      <c r="N1116" s="7" t="s">
        <v>310</v>
      </c>
      <c r="O1116" s="7" t="s">
        <v>421</v>
      </c>
    </row>
    <row r="1117" spans="1:15" ht="15">
      <c r="A1117" s="1">
        <v>1109</v>
      </c>
      <c r="B1117" s="6" t="s">
        <v>130</v>
      </c>
      <c r="C1117" s="7" t="s">
        <v>296</v>
      </c>
      <c r="D1117" s="7">
        <v>4.0960000000000001</v>
      </c>
      <c r="E1117" s="7">
        <v>3.891</v>
      </c>
      <c r="F1117" s="7">
        <v>1.2795839167479397</v>
      </c>
      <c r="G1117" s="7">
        <v>4.0960000000000001</v>
      </c>
      <c r="H1117" s="7">
        <v>0.949951171875</v>
      </c>
      <c r="I1117" s="7">
        <v>3.891</v>
      </c>
      <c r="J1117" s="7">
        <v>1.2795839167479397</v>
      </c>
      <c r="K1117" s="7">
        <v>4.0960000000000001</v>
      </c>
      <c r="L1117" s="7">
        <v>0.949951171875</v>
      </c>
      <c r="M1117" s="7" t="s">
        <v>290</v>
      </c>
      <c r="N1117" s="7" t="s">
        <v>310</v>
      </c>
      <c r="O1117" s="7" t="s">
        <v>421</v>
      </c>
    </row>
    <row r="1118" spans="1:15" ht="15">
      <c r="A1118" s="1">
        <v>1110</v>
      </c>
      <c r="B1118" s="6" t="s">
        <v>130</v>
      </c>
      <c r="C1118" s="7" t="s">
        <v>297</v>
      </c>
      <c r="D1118" s="7">
        <v>4.7481</v>
      </c>
      <c r="E1118" s="7">
        <v>4.4738800000000003</v>
      </c>
      <c r="F1118" s="7">
        <v>1.4704765263857746</v>
      </c>
      <c r="G1118" s="7">
        <v>4.709342148225331</v>
      </c>
      <c r="H1118" s="7">
        <v>0.95000105305280003</v>
      </c>
      <c r="I1118" s="7">
        <v>4.4738800000000003</v>
      </c>
      <c r="J1118" s="7">
        <v>1.4704765263857746</v>
      </c>
      <c r="K1118" s="7">
        <v>4.709342148225331</v>
      </c>
      <c r="L1118" s="7">
        <v>0.95000105305280003</v>
      </c>
      <c r="M1118" s="7" t="s">
        <v>290</v>
      </c>
      <c r="N1118" s="7" t="s">
        <v>310</v>
      </c>
      <c r="O1118" s="7" t="s">
        <v>421</v>
      </c>
    </row>
    <row r="1119" spans="1:15" ht="15">
      <c r="A1119" s="1">
        <v>1111</v>
      </c>
      <c r="B1119" s="6" t="s">
        <v>130</v>
      </c>
      <c r="C1119" s="7" t="s">
        <v>298</v>
      </c>
      <c r="D1119" s="7" t="s">
        <v>422</v>
      </c>
      <c r="E1119" s="7">
        <v>4.5061832019524344</v>
      </c>
      <c r="F1119" s="7">
        <v>1.4810939547026172</v>
      </c>
      <c r="G1119" s="7">
        <v>4.743345481009678</v>
      </c>
      <c r="H1119" s="7">
        <v>0.95000105305280003</v>
      </c>
      <c r="I1119" s="7">
        <v>4.5061832019524344</v>
      </c>
      <c r="J1119" s="7">
        <v>1.4810939547026172</v>
      </c>
      <c r="K1119" s="7">
        <v>4.743345481009678</v>
      </c>
      <c r="L1119" s="7">
        <v>0.95000105305280003</v>
      </c>
      <c r="M1119" s="7" t="s">
        <v>290</v>
      </c>
      <c r="N1119" s="7" t="s">
        <v>310</v>
      </c>
      <c r="O1119" s="7" t="s">
        <v>421</v>
      </c>
    </row>
    <row r="1120" spans="1:15" ht="15">
      <c r="A1120" s="1">
        <v>1112</v>
      </c>
      <c r="B1120" s="6" t="s">
        <v>130</v>
      </c>
      <c r="C1120" s="7" t="s">
        <v>299</v>
      </c>
      <c r="D1120" s="7" t="s">
        <v>422</v>
      </c>
      <c r="E1120" s="7">
        <v>4.482941933973823</v>
      </c>
      <c r="F1120" s="7">
        <v>1.4734550061823191</v>
      </c>
      <c r="G1120" s="7">
        <v>4.7188810155189014</v>
      </c>
      <c r="H1120" s="7">
        <v>0.95000105305280003</v>
      </c>
      <c r="I1120" s="7">
        <v>4.482941933973823</v>
      </c>
      <c r="J1120" s="7">
        <v>1.4734550061823191</v>
      </c>
      <c r="K1120" s="7">
        <v>4.7188810155189014</v>
      </c>
      <c r="L1120" s="7">
        <v>0.95000105305280003</v>
      </c>
      <c r="M1120" s="7" t="s">
        <v>290</v>
      </c>
      <c r="N1120" s="7" t="s">
        <v>310</v>
      </c>
      <c r="O1120" s="7" t="s">
        <v>421</v>
      </c>
    </row>
    <row r="1121" spans="1:15" ht="15">
      <c r="A1121" s="1">
        <v>1113</v>
      </c>
      <c r="B1121" s="6" t="s">
        <v>130</v>
      </c>
      <c r="C1121" s="7" t="s">
        <v>300</v>
      </c>
      <c r="D1121" s="7" t="s">
        <v>422</v>
      </c>
      <c r="E1121" s="7">
        <v>4.5404930331017201</v>
      </c>
      <c r="F1121" s="7">
        <v>1.4923709226430391</v>
      </c>
      <c r="G1121" s="7">
        <v>4.7794610527125014</v>
      </c>
      <c r="H1121" s="7">
        <v>0.95000105305280003</v>
      </c>
      <c r="I1121" s="7">
        <v>4.5404930331017201</v>
      </c>
      <c r="J1121" s="7">
        <v>1.4923709226430391</v>
      </c>
      <c r="K1121" s="7">
        <v>4.7794610527125014</v>
      </c>
      <c r="L1121" s="7">
        <v>0.95000105305280003</v>
      </c>
      <c r="M1121" s="7" t="s">
        <v>290</v>
      </c>
      <c r="N1121" s="7" t="s">
        <v>310</v>
      </c>
      <c r="O1121" s="7" t="s">
        <v>421</v>
      </c>
    </row>
    <row r="1122" spans="1:15" ht="15">
      <c r="A1122" s="1">
        <v>1114</v>
      </c>
      <c r="B1122" s="6" t="s">
        <v>130</v>
      </c>
      <c r="C1122" s="7" t="s">
        <v>301</v>
      </c>
      <c r="D1122" s="7" t="s">
        <v>422</v>
      </c>
      <c r="E1122" s="7">
        <v>4.5236989615049206</v>
      </c>
      <c r="F1122" s="7">
        <v>1.486851041004386</v>
      </c>
      <c r="G1122" s="7">
        <v>4.761783102206202</v>
      </c>
      <c r="H1122" s="7">
        <v>0.95000105305280003</v>
      </c>
      <c r="I1122" s="7">
        <v>4.5236989615049206</v>
      </c>
      <c r="J1122" s="7">
        <v>1.486851041004386</v>
      </c>
      <c r="K1122" s="7">
        <v>4.761783102206202</v>
      </c>
      <c r="L1122" s="7">
        <v>0.95000105305280003</v>
      </c>
      <c r="M1122" s="7" t="s">
        <v>290</v>
      </c>
      <c r="N1122" s="7" t="s">
        <v>310</v>
      </c>
      <c r="O1122" s="7" t="s">
        <v>421</v>
      </c>
    </row>
    <row r="1123" spans="1:15" ht="15">
      <c r="A1123" s="1">
        <v>1115</v>
      </c>
      <c r="B1123" s="6" t="s">
        <v>130</v>
      </c>
      <c r="C1123" s="7" t="s">
        <v>302</v>
      </c>
      <c r="D1123" s="7" t="s">
        <v>422</v>
      </c>
      <c r="E1123" s="7">
        <v>4.5808185895040223</v>
      </c>
      <c r="F1123" s="7">
        <v>1.505625141375555</v>
      </c>
      <c r="G1123" s="7">
        <v>4.8219089597676748</v>
      </c>
      <c r="H1123" s="7">
        <v>0.95000105305280003</v>
      </c>
      <c r="I1123" s="7">
        <v>4.5808185895040223</v>
      </c>
      <c r="J1123" s="7">
        <v>1.505625141375555</v>
      </c>
      <c r="K1123" s="7">
        <v>4.8219089597676748</v>
      </c>
      <c r="L1123" s="7">
        <v>0.95000105305280003</v>
      </c>
      <c r="M1123" s="7" t="s">
        <v>290</v>
      </c>
      <c r="N1123" s="7" t="s">
        <v>310</v>
      </c>
      <c r="O1123" s="7" t="s">
        <v>421</v>
      </c>
    </row>
    <row r="1124" spans="1:15" ht="15">
      <c r="A1124" s="1">
        <v>1116</v>
      </c>
      <c r="B1124" s="6" t="s">
        <v>130</v>
      </c>
      <c r="C1124" s="7" t="s">
        <v>423</v>
      </c>
      <c r="D1124" s="7" t="s">
        <v>422</v>
      </c>
      <c r="E1124" s="7">
        <v>4.6603974568540059</v>
      </c>
      <c r="F1124" s="7">
        <v>1.5317811528095935</v>
      </c>
      <c r="G1124" s="7">
        <v>4.9056760957032184</v>
      </c>
      <c r="H1124" s="7">
        <v>0.95000105305280003</v>
      </c>
      <c r="I1124" s="7">
        <v>4.6603974568540059</v>
      </c>
      <c r="J1124" s="7">
        <v>1.5317811528095935</v>
      </c>
      <c r="K1124" s="7">
        <v>4.9056760957032184</v>
      </c>
      <c r="L1124" s="7">
        <v>0.95000105305280003</v>
      </c>
      <c r="M1124" s="7" t="s">
        <v>290</v>
      </c>
      <c r="N1124" s="7" t="s">
        <v>310</v>
      </c>
      <c r="O1124" s="7" t="s">
        <v>421</v>
      </c>
    </row>
    <row r="1125" spans="1:15" ht="15">
      <c r="A1125" s="1">
        <v>1117</v>
      </c>
      <c r="B1125" s="6" t="s">
        <v>130</v>
      </c>
      <c r="C1125" s="7" t="s">
        <v>424</v>
      </c>
      <c r="D1125" s="7" t="s">
        <v>422</v>
      </c>
      <c r="E1125" s="7">
        <v>4.7630060690070968</v>
      </c>
      <c r="F1125" s="7">
        <v>1.5655065892486888</v>
      </c>
      <c r="G1125" s="7">
        <v>5.0136850414021321</v>
      </c>
      <c r="H1125" s="7">
        <v>0.95000105305280003</v>
      </c>
      <c r="I1125" s="7">
        <v>4.7630060690070968</v>
      </c>
      <c r="J1125" s="7">
        <v>1.5655065892486888</v>
      </c>
      <c r="K1125" s="7">
        <v>5.0136850414021321</v>
      </c>
      <c r="L1125" s="7">
        <v>0.95000105305280003</v>
      </c>
      <c r="M1125" s="7" t="s">
        <v>290</v>
      </c>
      <c r="N1125" s="7" t="s">
        <v>310</v>
      </c>
      <c r="O1125" s="7" t="s">
        <v>421</v>
      </c>
    </row>
    <row r="1126" spans="1:15" ht="15">
      <c r="A1126" s="1">
        <v>1118</v>
      </c>
      <c r="B1126" s="6" t="s">
        <v>130</v>
      </c>
      <c r="C1126" s="7" t="s">
        <v>425</v>
      </c>
      <c r="D1126" s="7" t="s">
        <v>422</v>
      </c>
      <c r="E1126" s="7">
        <v>4.8771085870508726</v>
      </c>
      <c r="F1126" s="7">
        <v>1.603009846909798</v>
      </c>
      <c r="G1126" s="7">
        <v>5.1337928219957547</v>
      </c>
      <c r="H1126" s="7">
        <v>0.95000105305280003</v>
      </c>
      <c r="I1126" s="7">
        <v>4.8771085870508726</v>
      </c>
      <c r="J1126" s="7">
        <v>1.603009846909798</v>
      </c>
      <c r="K1126" s="7">
        <v>5.1337928219957547</v>
      </c>
      <c r="L1126" s="7">
        <v>0.95000105305280003</v>
      </c>
      <c r="M1126" s="7" t="s">
        <v>290</v>
      </c>
      <c r="N1126" s="7" t="s">
        <v>310</v>
      </c>
      <c r="O1126" s="7" t="s">
        <v>421</v>
      </c>
    </row>
    <row r="1127" spans="1:15" ht="15">
      <c r="A1127" s="1">
        <v>1119</v>
      </c>
      <c r="B1127" s="6" t="s">
        <v>130</v>
      </c>
      <c r="C1127" s="7" t="s">
        <v>426</v>
      </c>
      <c r="D1127" s="7" t="s">
        <v>422</v>
      </c>
      <c r="E1127" s="7">
        <v>5.0379298773285113</v>
      </c>
      <c r="F1127" s="7">
        <v>1.655868647837925</v>
      </c>
      <c r="G1127" s="7">
        <v>5.3030782030601689</v>
      </c>
      <c r="H1127" s="7">
        <v>0.95000105305280003</v>
      </c>
      <c r="I1127" s="7">
        <v>5.0379298773285113</v>
      </c>
      <c r="J1127" s="7">
        <v>1.655868647837925</v>
      </c>
      <c r="K1127" s="7">
        <v>5.3030782030601689</v>
      </c>
      <c r="L1127" s="7">
        <v>0.95000105305280003</v>
      </c>
      <c r="M1127" s="7" t="s">
        <v>290</v>
      </c>
      <c r="N1127" s="7" t="s">
        <v>310</v>
      </c>
      <c r="O1127" s="7" t="s">
        <v>421</v>
      </c>
    </row>
    <row r="1128" spans="1:15" ht="15">
      <c r="A1128" s="1">
        <v>1120</v>
      </c>
      <c r="B1128" s="6" t="s">
        <v>130</v>
      </c>
      <c r="C1128" s="7" t="s">
        <v>427</v>
      </c>
      <c r="D1128" s="7" t="s">
        <v>422</v>
      </c>
      <c r="E1128" s="7">
        <v>5.1987511676061491</v>
      </c>
      <c r="F1128" s="7">
        <v>1.7087274487660564</v>
      </c>
      <c r="G1128" s="7">
        <v>5.472363584124583</v>
      </c>
      <c r="H1128" s="7">
        <v>0.95000105305280003</v>
      </c>
      <c r="I1128" s="7">
        <v>5.1987511676061491</v>
      </c>
      <c r="J1128" s="7">
        <v>1.7087274487660564</v>
      </c>
      <c r="K1128" s="7">
        <v>5.472363584124583</v>
      </c>
      <c r="L1128" s="7">
        <v>0.95000105305280003</v>
      </c>
      <c r="M1128" s="7" t="s">
        <v>290</v>
      </c>
      <c r="N1128" s="7" t="s">
        <v>310</v>
      </c>
      <c r="O1128" s="7" t="s">
        <v>421</v>
      </c>
    </row>
    <row r="1129" spans="1:15" ht="15">
      <c r="A1129" s="1">
        <v>1121</v>
      </c>
      <c r="B1129" s="6" t="s">
        <v>258</v>
      </c>
      <c r="C1129" s="7" t="s">
        <v>292</v>
      </c>
      <c r="D1129" s="7">
        <v>1.167</v>
      </c>
      <c r="E1129" s="7">
        <v>1.1160000000000001</v>
      </c>
      <c r="F1129" s="7">
        <v>0.34122280111387604</v>
      </c>
      <c r="G1129" s="7">
        <v>1.167</v>
      </c>
      <c r="H1129" s="7">
        <v>0.95629820051413883</v>
      </c>
      <c r="I1129" s="7">
        <v>1.1160000000000001</v>
      </c>
      <c r="J1129" s="7">
        <v>0.34122280111387604</v>
      </c>
      <c r="K1129" s="7">
        <v>1.167</v>
      </c>
      <c r="L1129" s="7">
        <v>0.95629820051413883</v>
      </c>
      <c r="M1129" s="7" t="s">
        <v>304</v>
      </c>
      <c r="N1129" s="7" t="s">
        <v>310</v>
      </c>
      <c r="O1129" s="7" t="s">
        <v>421</v>
      </c>
    </row>
    <row r="1130" spans="1:15" ht="15">
      <c r="A1130" s="1">
        <v>1122</v>
      </c>
      <c r="B1130" s="6" t="s">
        <v>258</v>
      </c>
      <c r="C1130" s="7" t="s">
        <v>293</v>
      </c>
      <c r="D1130" s="7">
        <v>0.95899999999999996</v>
      </c>
      <c r="E1130" s="7">
        <v>0.73799999999999999</v>
      </c>
      <c r="F1130" s="7">
        <v>0.61240264532413635</v>
      </c>
      <c r="G1130" s="7">
        <v>0.95899999999999996</v>
      </c>
      <c r="H1130" s="7">
        <v>0.76955161626694479</v>
      </c>
      <c r="I1130" s="7">
        <v>0.73799999999999999</v>
      </c>
      <c r="J1130" s="7">
        <v>0.61240264532413635</v>
      </c>
      <c r="K1130" s="7">
        <v>0.95899999999999996</v>
      </c>
      <c r="L1130" s="7">
        <v>0.76955161626694479</v>
      </c>
      <c r="M1130" s="7" t="s">
        <v>304</v>
      </c>
      <c r="N1130" s="7" t="s">
        <v>310</v>
      </c>
      <c r="O1130" s="7" t="s">
        <v>421</v>
      </c>
    </row>
    <row r="1131" spans="1:15" ht="15">
      <c r="A1131" s="1">
        <v>1123</v>
      </c>
      <c r="B1131" s="6" t="s">
        <v>258</v>
      </c>
      <c r="C1131" s="7" t="s">
        <v>294</v>
      </c>
      <c r="D1131" s="7">
        <v>0.83</v>
      </c>
      <c r="E1131" s="7">
        <v>0.71099999999999997</v>
      </c>
      <c r="F1131" s="7">
        <v>0.43048917521142321</v>
      </c>
      <c r="G1131" s="7">
        <v>0.83116901408450705</v>
      </c>
      <c r="H1131" s="7">
        <v>0.85542168674698793</v>
      </c>
      <c r="I1131" s="7">
        <v>0.71099999999999997</v>
      </c>
      <c r="J1131" s="7">
        <v>0.43048917521142321</v>
      </c>
      <c r="K1131" s="7">
        <v>0.83116901408450705</v>
      </c>
      <c r="L1131" s="7">
        <v>0.85542168674698793</v>
      </c>
      <c r="M1131" s="7" t="s">
        <v>304</v>
      </c>
      <c r="N1131" s="7" t="s">
        <v>310</v>
      </c>
      <c r="O1131" s="7" t="s">
        <v>421</v>
      </c>
    </row>
    <row r="1132" spans="1:15" ht="15">
      <c r="A1132" s="1">
        <v>1124</v>
      </c>
      <c r="B1132" s="6" t="s">
        <v>258</v>
      </c>
      <c r="C1132" s="7" t="s">
        <v>295</v>
      </c>
      <c r="D1132" s="7">
        <v>1.254</v>
      </c>
      <c r="E1132" s="7">
        <v>1.226</v>
      </c>
      <c r="F1132" s="7">
        <v>0.26351470547201</v>
      </c>
      <c r="G1132" s="7">
        <v>1.254</v>
      </c>
      <c r="H1132" s="7">
        <v>0.97767145135566191</v>
      </c>
      <c r="I1132" s="7">
        <v>1.226</v>
      </c>
      <c r="J1132" s="7">
        <v>0.26351470547201</v>
      </c>
      <c r="K1132" s="7">
        <v>1.254</v>
      </c>
      <c r="L1132" s="7">
        <v>0.97767145135566191</v>
      </c>
      <c r="M1132" s="7" t="s">
        <v>304</v>
      </c>
      <c r="N1132" s="7" t="s">
        <v>310</v>
      </c>
      <c r="O1132" s="7" t="s">
        <v>421</v>
      </c>
    </row>
    <row r="1133" spans="1:15" ht="15">
      <c r="A1133" s="1">
        <v>1125</v>
      </c>
      <c r="B1133" s="6" t="s">
        <v>258</v>
      </c>
      <c r="C1133" s="7" t="s">
        <v>296</v>
      </c>
      <c r="D1133" s="7">
        <v>1.07</v>
      </c>
      <c r="E1133" s="7">
        <v>1.0680000000000001</v>
      </c>
      <c r="F1133" s="7">
        <v>6.5391130897086855E-2</v>
      </c>
      <c r="G1133" s="7">
        <v>1.07</v>
      </c>
      <c r="H1133" s="7">
        <v>0.9981308411214953</v>
      </c>
      <c r="I1133" s="7">
        <v>1.0680000000000001</v>
      </c>
      <c r="J1133" s="7">
        <v>6.5391130897086855E-2</v>
      </c>
      <c r="K1133" s="7">
        <v>1.07</v>
      </c>
      <c r="L1133" s="7">
        <v>0.9981308411214953</v>
      </c>
      <c r="M1133" s="7" t="s">
        <v>304</v>
      </c>
      <c r="N1133" s="7" t="s">
        <v>310</v>
      </c>
      <c r="O1133" s="7" t="s">
        <v>421</v>
      </c>
    </row>
    <row r="1134" spans="1:15" ht="15">
      <c r="A1134" s="1">
        <v>1126</v>
      </c>
      <c r="B1134" s="6" t="s">
        <v>258</v>
      </c>
      <c r="C1134" s="7" t="s">
        <v>297</v>
      </c>
      <c r="D1134" s="7">
        <v>1.2270000000000001</v>
      </c>
      <c r="E1134" s="7">
        <v>1.2210000000000001</v>
      </c>
      <c r="F1134" s="7">
        <v>0.12119405926034416</v>
      </c>
      <c r="G1134" s="7">
        <v>1.2270000000000001</v>
      </c>
      <c r="H1134" s="7">
        <v>0.99511002444987773</v>
      </c>
      <c r="I1134" s="7">
        <v>1.2210000000000001</v>
      </c>
      <c r="J1134" s="7">
        <v>0.12119405926034416</v>
      </c>
      <c r="K1134" s="7">
        <v>1.2270000000000001</v>
      </c>
      <c r="L1134" s="7">
        <v>0.99511002444987773</v>
      </c>
      <c r="M1134" s="7" t="s">
        <v>304</v>
      </c>
      <c r="N1134" s="7" t="s">
        <v>310</v>
      </c>
      <c r="O1134" s="7" t="s">
        <v>421</v>
      </c>
    </row>
    <row r="1135" spans="1:15" ht="15">
      <c r="A1135" s="1">
        <v>1127</v>
      </c>
      <c r="B1135" s="6" t="s">
        <v>258</v>
      </c>
      <c r="C1135" s="7" t="s">
        <v>298</v>
      </c>
      <c r="D1135" s="7" t="s">
        <v>422</v>
      </c>
      <c r="E1135" s="7">
        <v>1.2210000000000001</v>
      </c>
      <c r="F1135" s="7">
        <v>0.50018857017370899</v>
      </c>
      <c r="G1135" s="7">
        <v>1.3194808091565484</v>
      </c>
      <c r="H1135" s="7">
        <v>0.92536397007585114</v>
      </c>
      <c r="I1135" s="7">
        <v>1.2210000000000001</v>
      </c>
      <c r="J1135" s="7">
        <v>0.50018857017370899</v>
      </c>
      <c r="K1135" s="7">
        <v>1.3194808091565484</v>
      </c>
      <c r="L1135" s="7">
        <v>0.92536397007585114</v>
      </c>
      <c r="M1135" s="7" t="s">
        <v>304</v>
      </c>
      <c r="N1135" s="7" t="s">
        <v>310</v>
      </c>
      <c r="O1135" s="7" t="s">
        <v>421</v>
      </c>
    </row>
    <row r="1136" spans="1:15" ht="15">
      <c r="A1136" s="1">
        <v>1128</v>
      </c>
      <c r="B1136" s="6" t="s">
        <v>258</v>
      </c>
      <c r="C1136" s="7" t="s">
        <v>299</v>
      </c>
      <c r="D1136" s="7" t="s">
        <v>422</v>
      </c>
      <c r="E1136" s="7">
        <v>1.2210000000000001</v>
      </c>
      <c r="F1136" s="7">
        <v>0.50018857017370899</v>
      </c>
      <c r="G1136" s="7">
        <v>1.3194808091565484</v>
      </c>
      <c r="H1136" s="7">
        <v>0.92536397007585114</v>
      </c>
      <c r="I1136" s="7">
        <v>1.2210000000000001</v>
      </c>
      <c r="J1136" s="7">
        <v>0.50018857017370899</v>
      </c>
      <c r="K1136" s="7">
        <v>1.3194808091565484</v>
      </c>
      <c r="L1136" s="7">
        <v>0.92536397007585114</v>
      </c>
      <c r="M1136" s="7" t="s">
        <v>304</v>
      </c>
      <c r="N1136" s="7" t="s">
        <v>310</v>
      </c>
      <c r="O1136" s="7" t="s">
        <v>421</v>
      </c>
    </row>
    <row r="1137" spans="1:15" ht="15">
      <c r="A1137" s="1">
        <v>1129</v>
      </c>
      <c r="B1137" s="6" t="s">
        <v>258</v>
      </c>
      <c r="C1137" s="7" t="s">
        <v>300</v>
      </c>
      <c r="D1137" s="7" t="s">
        <v>422</v>
      </c>
      <c r="E1137" s="7">
        <v>1.2210000000000001</v>
      </c>
      <c r="F1137" s="7">
        <v>0.50018857017370899</v>
      </c>
      <c r="G1137" s="7">
        <v>1.3194808091565484</v>
      </c>
      <c r="H1137" s="7">
        <v>0.92536397007585114</v>
      </c>
      <c r="I1137" s="7">
        <v>1.2210000000000001</v>
      </c>
      <c r="J1137" s="7">
        <v>0.50018857017370899</v>
      </c>
      <c r="K1137" s="7">
        <v>1.3194808091565484</v>
      </c>
      <c r="L1137" s="7">
        <v>0.92536397007585114</v>
      </c>
      <c r="M1137" s="7" t="s">
        <v>304</v>
      </c>
      <c r="N1137" s="7" t="s">
        <v>310</v>
      </c>
      <c r="O1137" s="7" t="s">
        <v>421</v>
      </c>
    </row>
    <row r="1138" spans="1:15" ht="15">
      <c r="A1138" s="1">
        <v>1130</v>
      </c>
      <c r="B1138" s="6" t="s">
        <v>258</v>
      </c>
      <c r="C1138" s="7" t="s">
        <v>301</v>
      </c>
      <c r="D1138" s="7" t="s">
        <v>422</v>
      </c>
      <c r="E1138" s="7">
        <v>1.2210000000000001</v>
      </c>
      <c r="F1138" s="7">
        <v>0.50018857017370899</v>
      </c>
      <c r="G1138" s="7">
        <v>1.3194808091565484</v>
      </c>
      <c r="H1138" s="7">
        <v>0.92536397007585114</v>
      </c>
      <c r="I1138" s="7">
        <v>1.2210000000000001</v>
      </c>
      <c r="J1138" s="7">
        <v>0.50018857017370899</v>
      </c>
      <c r="K1138" s="7">
        <v>1.3194808091565484</v>
      </c>
      <c r="L1138" s="7">
        <v>0.92536397007585114</v>
      </c>
      <c r="M1138" s="7" t="s">
        <v>304</v>
      </c>
      <c r="N1138" s="7" t="s">
        <v>310</v>
      </c>
      <c r="O1138" s="7" t="s">
        <v>421</v>
      </c>
    </row>
    <row r="1139" spans="1:15" ht="15">
      <c r="A1139" s="1">
        <v>1131</v>
      </c>
      <c r="B1139" s="6" t="s">
        <v>258</v>
      </c>
      <c r="C1139" s="7" t="s">
        <v>302</v>
      </c>
      <c r="D1139" s="7" t="s">
        <v>422</v>
      </c>
      <c r="E1139" s="7">
        <v>1.2210000000000001</v>
      </c>
      <c r="F1139" s="7">
        <v>0.50018857017370899</v>
      </c>
      <c r="G1139" s="7">
        <v>1.3194808091565484</v>
      </c>
      <c r="H1139" s="7">
        <v>0.92536397007585114</v>
      </c>
      <c r="I1139" s="7">
        <v>1.2210000000000001</v>
      </c>
      <c r="J1139" s="7">
        <v>0.50018857017370899</v>
      </c>
      <c r="K1139" s="7">
        <v>1.3194808091565484</v>
      </c>
      <c r="L1139" s="7">
        <v>0.92536397007585114</v>
      </c>
      <c r="M1139" s="7" t="s">
        <v>304</v>
      </c>
      <c r="N1139" s="7" t="s">
        <v>310</v>
      </c>
      <c r="O1139" s="7" t="s">
        <v>421</v>
      </c>
    </row>
    <row r="1140" spans="1:15" ht="15">
      <c r="A1140" s="1">
        <v>1132</v>
      </c>
      <c r="B1140" s="6" t="s">
        <v>258</v>
      </c>
      <c r="C1140" s="7" t="s">
        <v>423</v>
      </c>
      <c r="D1140" s="7" t="s">
        <v>422</v>
      </c>
      <c r="E1140" s="7">
        <v>1.2210000000000001</v>
      </c>
      <c r="F1140" s="7">
        <v>0.50018857017370899</v>
      </c>
      <c r="G1140" s="7">
        <v>1.3194808091565484</v>
      </c>
      <c r="H1140" s="7">
        <v>0.92536397007585114</v>
      </c>
      <c r="I1140" s="7">
        <v>1.2210000000000001</v>
      </c>
      <c r="J1140" s="7">
        <v>0.50018857017370899</v>
      </c>
      <c r="K1140" s="7">
        <v>1.3194808091565484</v>
      </c>
      <c r="L1140" s="7">
        <v>0.92536397007585114</v>
      </c>
      <c r="M1140" s="7" t="s">
        <v>304</v>
      </c>
      <c r="N1140" s="7" t="s">
        <v>310</v>
      </c>
      <c r="O1140" s="7" t="s">
        <v>421</v>
      </c>
    </row>
    <row r="1141" spans="1:15" ht="15">
      <c r="A1141" s="1">
        <v>1133</v>
      </c>
      <c r="B1141" s="6" t="s">
        <v>258</v>
      </c>
      <c r="C1141" s="7" t="s">
        <v>424</v>
      </c>
      <c r="D1141" s="7" t="s">
        <v>422</v>
      </c>
      <c r="E1141" s="7">
        <v>1.2210000000000001</v>
      </c>
      <c r="F1141" s="7">
        <v>0.50018857017370899</v>
      </c>
      <c r="G1141" s="7">
        <v>1.3194808091565484</v>
      </c>
      <c r="H1141" s="7">
        <v>0.92536397007585114</v>
      </c>
      <c r="I1141" s="7">
        <v>1.2210000000000001</v>
      </c>
      <c r="J1141" s="7">
        <v>0.50018857017370899</v>
      </c>
      <c r="K1141" s="7">
        <v>1.3194808091565484</v>
      </c>
      <c r="L1141" s="7">
        <v>0.92536397007585114</v>
      </c>
      <c r="M1141" s="7" t="s">
        <v>304</v>
      </c>
      <c r="N1141" s="7" t="s">
        <v>310</v>
      </c>
      <c r="O1141" s="7" t="s">
        <v>421</v>
      </c>
    </row>
    <row r="1142" spans="1:15" ht="15">
      <c r="A1142" s="1">
        <v>1134</v>
      </c>
      <c r="B1142" s="6" t="s">
        <v>258</v>
      </c>
      <c r="C1142" s="7" t="s">
        <v>425</v>
      </c>
      <c r="D1142" s="7" t="s">
        <v>422</v>
      </c>
      <c r="E1142" s="7">
        <v>1.2210000000000001</v>
      </c>
      <c r="F1142" s="7">
        <v>0.50018857017370899</v>
      </c>
      <c r="G1142" s="7">
        <v>1.3194808091565484</v>
      </c>
      <c r="H1142" s="7">
        <v>0.92536397007585114</v>
      </c>
      <c r="I1142" s="7">
        <v>1.2210000000000001</v>
      </c>
      <c r="J1142" s="7">
        <v>0.50018857017370899</v>
      </c>
      <c r="K1142" s="7">
        <v>1.3194808091565484</v>
      </c>
      <c r="L1142" s="7">
        <v>0.92536397007585114</v>
      </c>
      <c r="M1142" s="7" t="s">
        <v>304</v>
      </c>
      <c r="N1142" s="7" t="s">
        <v>310</v>
      </c>
      <c r="O1142" s="7" t="s">
        <v>421</v>
      </c>
    </row>
    <row r="1143" spans="1:15" ht="15">
      <c r="A1143" s="1">
        <v>1135</v>
      </c>
      <c r="B1143" s="6" t="s">
        <v>258</v>
      </c>
      <c r="C1143" s="7" t="s">
        <v>426</v>
      </c>
      <c r="D1143" s="7" t="s">
        <v>422</v>
      </c>
      <c r="E1143" s="7">
        <v>1.2210000000000001</v>
      </c>
      <c r="F1143" s="7">
        <v>0.50018857017370899</v>
      </c>
      <c r="G1143" s="7">
        <v>1.3194808091565484</v>
      </c>
      <c r="H1143" s="7">
        <v>0.92536397007585114</v>
      </c>
      <c r="I1143" s="7">
        <v>1.2210000000000001</v>
      </c>
      <c r="J1143" s="7">
        <v>0.50018857017370899</v>
      </c>
      <c r="K1143" s="7">
        <v>1.3194808091565484</v>
      </c>
      <c r="L1143" s="7">
        <v>0.92536397007585114</v>
      </c>
      <c r="M1143" s="7" t="s">
        <v>304</v>
      </c>
      <c r="N1143" s="7" t="s">
        <v>310</v>
      </c>
      <c r="O1143" s="7" t="s">
        <v>421</v>
      </c>
    </row>
    <row r="1144" spans="1:15" ht="15">
      <c r="A1144" s="1">
        <v>1136</v>
      </c>
      <c r="B1144" s="6" t="s">
        <v>258</v>
      </c>
      <c r="C1144" s="7" t="s">
        <v>427</v>
      </c>
      <c r="D1144" s="7" t="s">
        <v>422</v>
      </c>
      <c r="E1144" s="7">
        <v>1.2210000000000001</v>
      </c>
      <c r="F1144" s="7">
        <v>0.50018857017370899</v>
      </c>
      <c r="G1144" s="7">
        <v>1.3194808091565484</v>
      </c>
      <c r="H1144" s="7">
        <v>0.92536397007585114</v>
      </c>
      <c r="I1144" s="7">
        <v>1.2210000000000001</v>
      </c>
      <c r="J1144" s="7">
        <v>0.50018857017370899</v>
      </c>
      <c r="K1144" s="7">
        <v>1.3194808091565484</v>
      </c>
      <c r="L1144" s="7">
        <v>0.92536397007585114</v>
      </c>
      <c r="M1144" s="7" t="s">
        <v>304</v>
      </c>
      <c r="N1144" s="7" t="s">
        <v>310</v>
      </c>
      <c r="O1144" s="7" t="s">
        <v>421</v>
      </c>
    </row>
    <row r="1145" spans="1:15" ht="15">
      <c r="A1145" s="1">
        <v>1137</v>
      </c>
      <c r="B1145" s="6" t="s">
        <v>262</v>
      </c>
      <c r="C1145" s="7" t="s">
        <v>292</v>
      </c>
      <c r="D1145" s="7">
        <v>1.875</v>
      </c>
      <c r="E1145" s="7">
        <v>1.7809999999999999</v>
      </c>
      <c r="F1145" s="7">
        <v>0.58622862434377976</v>
      </c>
      <c r="G1145" s="7">
        <v>1.875</v>
      </c>
      <c r="H1145" s="7">
        <v>0.94986666666666664</v>
      </c>
      <c r="I1145" s="7">
        <v>1.7809999999999999</v>
      </c>
      <c r="J1145" s="7">
        <v>0.58622862434377976</v>
      </c>
      <c r="K1145" s="7">
        <v>1.875</v>
      </c>
      <c r="L1145" s="7">
        <v>0.94986666666666664</v>
      </c>
      <c r="M1145" s="7" t="s">
        <v>304</v>
      </c>
      <c r="N1145" s="7" t="s">
        <v>310</v>
      </c>
      <c r="O1145" s="7" t="s">
        <v>421</v>
      </c>
    </row>
    <row r="1146" spans="1:15" ht="15">
      <c r="A1146" s="1">
        <v>1138</v>
      </c>
      <c r="B1146" s="6" t="s">
        <v>262</v>
      </c>
      <c r="C1146" s="7" t="s">
        <v>293</v>
      </c>
      <c r="D1146" s="7">
        <v>1.68</v>
      </c>
      <c r="E1146" s="7">
        <v>1.5960000000000001</v>
      </c>
      <c r="F1146" s="7">
        <v>0.52457983186546486</v>
      </c>
      <c r="G1146" s="7">
        <v>1.68</v>
      </c>
      <c r="H1146" s="7">
        <v>0.95000000000000007</v>
      </c>
      <c r="I1146" s="7">
        <v>1.5960000000000001</v>
      </c>
      <c r="J1146" s="7">
        <v>0.52457983186546486</v>
      </c>
      <c r="K1146" s="7">
        <v>1.68</v>
      </c>
      <c r="L1146" s="7">
        <v>0.95000000000000007</v>
      </c>
      <c r="M1146" s="7" t="s">
        <v>304</v>
      </c>
      <c r="N1146" s="7" t="s">
        <v>310</v>
      </c>
      <c r="O1146" s="7" t="s">
        <v>421</v>
      </c>
    </row>
    <row r="1147" spans="1:15" ht="15">
      <c r="A1147" s="1">
        <v>1139</v>
      </c>
      <c r="B1147" s="6" t="s">
        <v>262</v>
      </c>
      <c r="C1147" s="7" t="s">
        <v>294</v>
      </c>
      <c r="D1147" s="7">
        <v>2.15</v>
      </c>
      <c r="E1147" s="7">
        <v>2.0619999999999998</v>
      </c>
      <c r="F1147" s="7">
        <v>0.61614615579822374</v>
      </c>
      <c r="G1147" s="7">
        <v>2.1520873786407764</v>
      </c>
      <c r="H1147" s="7">
        <v>0.95813953488372094</v>
      </c>
      <c r="I1147" s="7">
        <v>2.0619999999999998</v>
      </c>
      <c r="J1147" s="7">
        <v>0.61614615579822374</v>
      </c>
      <c r="K1147" s="7">
        <v>2.1520873786407764</v>
      </c>
      <c r="L1147" s="7">
        <v>0.95813953488372094</v>
      </c>
      <c r="M1147" s="7" t="s">
        <v>304</v>
      </c>
      <c r="N1147" s="7" t="s">
        <v>310</v>
      </c>
      <c r="O1147" s="7" t="s">
        <v>421</v>
      </c>
    </row>
    <row r="1148" spans="1:15" ht="15">
      <c r="A1148" s="1">
        <v>1140</v>
      </c>
      <c r="B1148" s="6" t="s">
        <v>262</v>
      </c>
      <c r="C1148" s="7" t="s">
        <v>295</v>
      </c>
      <c r="D1148" s="7">
        <v>3.4689999999999999</v>
      </c>
      <c r="E1148" s="7">
        <v>3.246</v>
      </c>
      <c r="F1148" s="7">
        <v>1.2237013524549194</v>
      </c>
      <c r="G1148" s="7">
        <v>3.4689999999999999</v>
      </c>
      <c r="H1148" s="7">
        <v>0.93571634476794474</v>
      </c>
      <c r="I1148" s="7">
        <v>3.246</v>
      </c>
      <c r="J1148" s="7">
        <v>1.2237013524549194</v>
      </c>
      <c r="K1148" s="7">
        <v>3.4689999999999999</v>
      </c>
      <c r="L1148" s="7">
        <v>0.93571634476794474</v>
      </c>
      <c r="M1148" s="7" t="s">
        <v>304</v>
      </c>
      <c r="N1148" s="7" t="s">
        <v>310</v>
      </c>
      <c r="O1148" s="7" t="s">
        <v>421</v>
      </c>
    </row>
    <row r="1149" spans="1:15" ht="15">
      <c r="A1149" s="1">
        <v>1141</v>
      </c>
      <c r="B1149" s="6" t="s">
        <v>262</v>
      </c>
      <c r="C1149" s="7" t="s">
        <v>296</v>
      </c>
      <c r="D1149" s="7">
        <v>0.93700000000000006</v>
      </c>
      <c r="E1149" s="7">
        <v>0.77400000000000002</v>
      </c>
      <c r="F1149" s="7">
        <v>0.53239830460262716</v>
      </c>
      <c r="G1149" s="7">
        <v>0.9394274611398965</v>
      </c>
      <c r="H1149" s="7">
        <v>0.82390608324439696</v>
      </c>
      <c r="I1149" s="7">
        <v>0.77400000000000002</v>
      </c>
      <c r="J1149" s="7">
        <v>0.53239830460262716</v>
      </c>
      <c r="K1149" s="7">
        <v>0.9394274611398965</v>
      </c>
      <c r="L1149" s="7">
        <v>0.82390608324439696</v>
      </c>
      <c r="M1149" s="7" t="s">
        <v>304</v>
      </c>
      <c r="N1149" s="7" t="s">
        <v>310</v>
      </c>
      <c r="O1149" s="7" t="s">
        <v>421</v>
      </c>
    </row>
    <row r="1150" spans="1:15" ht="15">
      <c r="A1150" s="1">
        <v>1142</v>
      </c>
      <c r="B1150" s="6" t="s">
        <v>262</v>
      </c>
      <c r="C1150" s="7" t="s">
        <v>297</v>
      </c>
      <c r="D1150" s="7">
        <v>2.69</v>
      </c>
      <c r="E1150" s="7">
        <v>2.1459999999999999</v>
      </c>
      <c r="F1150" s="7">
        <v>1.6219691735665016</v>
      </c>
      <c r="G1150" s="7">
        <v>2.69</v>
      </c>
      <c r="H1150" s="7">
        <v>0.79776951672862451</v>
      </c>
      <c r="I1150" s="7">
        <v>2.1459999999999999</v>
      </c>
      <c r="J1150" s="7">
        <v>1.6219691735665016</v>
      </c>
      <c r="K1150" s="7">
        <v>2.69</v>
      </c>
      <c r="L1150" s="7">
        <v>0.79776951672862451</v>
      </c>
      <c r="M1150" s="7" t="s">
        <v>304</v>
      </c>
      <c r="N1150" s="7" t="s">
        <v>310</v>
      </c>
      <c r="O1150" s="7" t="s">
        <v>421</v>
      </c>
    </row>
    <row r="1151" spans="1:15" ht="15">
      <c r="A1151" s="1">
        <v>1143</v>
      </c>
      <c r="B1151" s="6" t="s">
        <v>262</v>
      </c>
      <c r="C1151" s="7" t="s">
        <v>298</v>
      </c>
      <c r="D1151" s="7" t="s">
        <v>422</v>
      </c>
      <c r="E1151" s="7">
        <v>2.1459999999999999</v>
      </c>
      <c r="F1151" s="7">
        <v>1.023705299250609</v>
      </c>
      <c r="G1151" s="7">
        <v>2.3776645137011609</v>
      </c>
      <c r="H1151" s="7">
        <v>0.90256635771522564</v>
      </c>
      <c r="I1151" s="7">
        <v>2.1459999999999999</v>
      </c>
      <c r="J1151" s="7">
        <v>1.023705299250609</v>
      </c>
      <c r="K1151" s="7">
        <v>2.3776645137011609</v>
      </c>
      <c r="L1151" s="7">
        <v>0.90256635771522564</v>
      </c>
      <c r="M1151" s="7" t="s">
        <v>304</v>
      </c>
      <c r="N1151" s="7" t="s">
        <v>310</v>
      </c>
      <c r="O1151" s="7" t="s">
        <v>421</v>
      </c>
    </row>
    <row r="1152" spans="1:15" ht="15">
      <c r="A1152" s="1">
        <v>1144</v>
      </c>
      <c r="B1152" s="6" t="s">
        <v>262</v>
      </c>
      <c r="C1152" s="7" t="s">
        <v>299</v>
      </c>
      <c r="D1152" s="7" t="s">
        <v>422</v>
      </c>
      <c r="E1152" s="7">
        <v>2.1459999999999999</v>
      </c>
      <c r="F1152" s="7">
        <v>1.023705299250609</v>
      </c>
      <c r="G1152" s="7">
        <v>2.3776645137011609</v>
      </c>
      <c r="H1152" s="7">
        <v>0.90256635771522564</v>
      </c>
      <c r="I1152" s="7">
        <v>2.1459999999999999</v>
      </c>
      <c r="J1152" s="7">
        <v>1.023705299250609</v>
      </c>
      <c r="K1152" s="7">
        <v>2.3776645137011609</v>
      </c>
      <c r="L1152" s="7">
        <v>0.90256635771522564</v>
      </c>
      <c r="M1152" s="7" t="s">
        <v>304</v>
      </c>
      <c r="N1152" s="7" t="s">
        <v>310</v>
      </c>
      <c r="O1152" s="7" t="s">
        <v>421</v>
      </c>
    </row>
    <row r="1153" spans="1:15" ht="15">
      <c r="A1153" s="1">
        <v>1145</v>
      </c>
      <c r="B1153" s="6" t="s">
        <v>262</v>
      </c>
      <c r="C1153" s="7" t="s">
        <v>300</v>
      </c>
      <c r="D1153" s="7" t="s">
        <v>422</v>
      </c>
      <c r="E1153" s="7">
        <v>2.1459999999999999</v>
      </c>
      <c r="F1153" s="7">
        <v>1.023705299250609</v>
      </c>
      <c r="G1153" s="7">
        <v>2.3776645137011609</v>
      </c>
      <c r="H1153" s="7">
        <v>0.90256635771522564</v>
      </c>
      <c r="I1153" s="7">
        <v>2.1459999999999999</v>
      </c>
      <c r="J1153" s="7">
        <v>1.023705299250609</v>
      </c>
      <c r="K1153" s="7">
        <v>2.3776645137011609</v>
      </c>
      <c r="L1153" s="7">
        <v>0.90256635771522564</v>
      </c>
      <c r="M1153" s="7" t="s">
        <v>304</v>
      </c>
      <c r="N1153" s="7" t="s">
        <v>310</v>
      </c>
      <c r="O1153" s="7" t="s">
        <v>421</v>
      </c>
    </row>
    <row r="1154" spans="1:15" ht="15">
      <c r="A1154" s="1">
        <v>1146</v>
      </c>
      <c r="B1154" s="6" t="s">
        <v>262</v>
      </c>
      <c r="C1154" s="7" t="s">
        <v>301</v>
      </c>
      <c r="D1154" s="7" t="s">
        <v>422</v>
      </c>
      <c r="E1154" s="7">
        <v>2.1459999999999999</v>
      </c>
      <c r="F1154" s="7">
        <v>1.023705299250609</v>
      </c>
      <c r="G1154" s="7">
        <v>2.3776645137011609</v>
      </c>
      <c r="H1154" s="7">
        <v>0.90256635771522564</v>
      </c>
      <c r="I1154" s="7">
        <v>2.1459999999999999</v>
      </c>
      <c r="J1154" s="7">
        <v>1.023705299250609</v>
      </c>
      <c r="K1154" s="7">
        <v>2.3776645137011609</v>
      </c>
      <c r="L1154" s="7">
        <v>0.90256635771522564</v>
      </c>
      <c r="M1154" s="7" t="s">
        <v>304</v>
      </c>
      <c r="N1154" s="7" t="s">
        <v>310</v>
      </c>
      <c r="O1154" s="7" t="s">
        <v>421</v>
      </c>
    </row>
    <row r="1155" spans="1:15" ht="15">
      <c r="A1155" s="1">
        <v>1147</v>
      </c>
      <c r="B1155" s="6" t="s">
        <v>262</v>
      </c>
      <c r="C1155" s="7" t="s">
        <v>302</v>
      </c>
      <c r="D1155" s="7" t="s">
        <v>422</v>
      </c>
      <c r="E1155" s="7">
        <v>2.1459999999999999</v>
      </c>
      <c r="F1155" s="7">
        <v>1.023705299250609</v>
      </c>
      <c r="G1155" s="7">
        <v>2.3776645137011609</v>
      </c>
      <c r="H1155" s="7">
        <v>0.90256635771522564</v>
      </c>
      <c r="I1155" s="7">
        <v>2.1459999999999999</v>
      </c>
      <c r="J1155" s="7">
        <v>1.023705299250609</v>
      </c>
      <c r="K1155" s="7">
        <v>2.3776645137011609</v>
      </c>
      <c r="L1155" s="7">
        <v>0.90256635771522564</v>
      </c>
      <c r="M1155" s="7" t="s">
        <v>304</v>
      </c>
      <c r="N1155" s="7" t="s">
        <v>310</v>
      </c>
      <c r="O1155" s="7" t="s">
        <v>421</v>
      </c>
    </row>
    <row r="1156" spans="1:15" ht="15">
      <c r="A1156" s="1">
        <v>1148</v>
      </c>
      <c r="B1156" s="6" t="s">
        <v>262</v>
      </c>
      <c r="C1156" s="7" t="s">
        <v>423</v>
      </c>
      <c r="D1156" s="7" t="s">
        <v>422</v>
      </c>
      <c r="E1156" s="7">
        <v>2.1459999999999999</v>
      </c>
      <c r="F1156" s="7">
        <v>1.023705299250609</v>
      </c>
      <c r="G1156" s="7">
        <v>2.3776645137011609</v>
      </c>
      <c r="H1156" s="7">
        <v>0.90256635771522564</v>
      </c>
      <c r="I1156" s="7">
        <v>2.1459999999999999</v>
      </c>
      <c r="J1156" s="7">
        <v>1.023705299250609</v>
      </c>
      <c r="K1156" s="7">
        <v>2.3776645137011609</v>
      </c>
      <c r="L1156" s="7">
        <v>0.90256635771522564</v>
      </c>
      <c r="M1156" s="7" t="s">
        <v>304</v>
      </c>
      <c r="N1156" s="7" t="s">
        <v>310</v>
      </c>
      <c r="O1156" s="7" t="s">
        <v>421</v>
      </c>
    </row>
    <row r="1157" spans="1:15" ht="15">
      <c r="A1157" s="1">
        <v>1149</v>
      </c>
      <c r="B1157" s="6" t="s">
        <v>262</v>
      </c>
      <c r="C1157" s="7" t="s">
        <v>424</v>
      </c>
      <c r="D1157" s="7" t="s">
        <v>422</v>
      </c>
      <c r="E1157" s="7">
        <v>2.1459999999999999</v>
      </c>
      <c r="F1157" s="7">
        <v>1.023705299250609</v>
      </c>
      <c r="G1157" s="7">
        <v>2.3776645137011609</v>
      </c>
      <c r="H1157" s="7">
        <v>0.90256635771522564</v>
      </c>
      <c r="I1157" s="7">
        <v>2.1459999999999999</v>
      </c>
      <c r="J1157" s="7">
        <v>1.023705299250609</v>
      </c>
      <c r="K1157" s="7">
        <v>2.3776645137011609</v>
      </c>
      <c r="L1157" s="7">
        <v>0.90256635771522564</v>
      </c>
      <c r="M1157" s="7" t="s">
        <v>304</v>
      </c>
      <c r="N1157" s="7" t="s">
        <v>310</v>
      </c>
      <c r="O1157" s="7" t="s">
        <v>421</v>
      </c>
    </row>
    <row r="1158" spans="1:15" ht="15">
      <c r="A1158" s="1">
        <v>1150</v>
      </c>
      <c r="B1158" s="6" t="s">
        <v>262</v>
      </c>
      <c r="C1158" s="7" t="s">
        <v>425</v>
      </c>
      <c r="D1158" s="7" t="s">
        <v>422</v>
      </c>
      <c r="E1158" s="7">
        <v>2.1459999999999999</v>
      </c>
      <c r="F1158" s="7">
        <v>1.023705299250609</v>
      </c>
      <c r="G1158" s="7">
        <v>2.3776645137011609</v>
      </c>
      <c r="H1158" s="7">
        <v>0.90256635771522564</v>
      </c>
      <c r="I1158" s="7">
        <v>2.1459999999999999</v>
      </c>
      <c r="J1158" s="7">
        <v>1.023705299250609</v>
      </c>
      <c r="K1158" s="7">
        <v>2.3776645137011609</v>
      </c>
      <c r="L1158" s="7">
        <v>0.90256635771522564</v>
      </c>
      <c r="M1158" s="7" t="s">
        <v>304</v>
      </c>
      <c r="N1158" s="7" t="s">
        <v>310</v>
      </c>
      <c r="O1158" s="7" t="s">
        <v>421</v>
      </c>
    </row>
    <row r="1159" spans="1:15" ht="15">
      <c r="A1159" s="1">
        <v>1151</v>
      </c>
      <c r="B1159" s="6" t="s">
        <v>262</v>
      </c>
      <c r="C1159" s="7" t="s">
        <v>426</v>
      </c>
      <c r="D1159" s="7" t="s">
        <v>422</v>
      </c>
      <c r="E1159" s="7">
        <v>2.1459999999999999</v>
      </c>
      <c r="F1159" s="7">
        <v>1.023705299250609</v>
      </c>
      <c r="G1159" s="7">
        <v>2.3776645137011609</v>
      </c>
      <c r="H1159" s="7">
        <v>0.90256635771522564</v>
      </c>
      <c r="I1159" s="7">
        <v>2.1459999999999999</v>
      </c>
      <c r="J1159" s="7">
        <v>1.023705299250609</v>
      </c>
      <c r="K1159" s="7">
        <v>2.3776645137011609</v>
      </c>
      <c r="L1159" s="7">
        <v>0.90256635771522564</v>
      </c>
      <c r="M1159" s="7" t="s">
        <v>304</v>
      </c>
      <c r="N1159" s="7" t="s">
        <v>310</v>
      </c>
      <c r="O1159" s="7" t="s">
        <v>421</v>
      </c>
    </row>
    <row r="1160" spans="1:15" ht="15">
      <c r="A1160" s="1">
        <v>1152</v>
      </c>
      <c r="B1160" s="6" t="s">
        <v>262</v>
      </c>
      <c r="C1160" s="7" t="s">
        <v>427</v>
      </c>
      <c r="D1160" s="7" t="s">
        <v>422</v>
      </c>
      <c r="E1160" s="7">
        <v>2.1459999999999999</v>
      </c>
      <c r="F1160" s="7">
        <v>1.023705299250609</v>
      </c>
      <c r="G1160" s="7">
        <v>2.3776645137011609</v>
      </c>
      <c r="H1160" s="7">
        <v>0.90256635771522564</v>
      </c>
      <c r="I1160" s="7">
        <v>2.1459999999999999</v>
      </c>
      <c r="J1160" s="7">
        <v>1.023705299250609</v>
      </c>
      <c r="K1160" s="7">
        <v>2.3776645137011609</v>
      </c>
      <c r="L1160" s="7">
        <v>0.90256635771522564</v>
      </c>
      <c r="M1160" s="7" t="s">
        <v>304</v>
      </c>
      <c r="N1160" s="7" t="s">
        <v>310</v>
      </c>
      <c r="O1160" s="7" t="s">
        <v>421</v>
      </c>
    </row>
    <row r="1161" spans="1:15" ht="15">
      <c r="A1161" s="1">
        <v>1153</v>
      </c>
      <c r="B1161" s="6" t="s">
        <v>259</v>
      </c>
      <c r="C1161" s="7" t="s">
        <v>292</v>
      </c>
      <c r="D1161" s="7">
        <v>92.436000000000007</v>
      </c>
      <c r="E1161" s="7">
        <v>82.822999999999993</v>
      </c>
      <c r="F1161" s="7">
        <v>19.737034193010146</v>
      </c>
      <c r="G1161" s="7">
        <v>85.349371043090983</v>
      </c>
      <c r="H1161" s="7">
        <v>0.97039965248466231</v>
      </c>
      <c r="I1161" s="7">
        <v>77.998999999999995</v>
      </c>
      <c r="J1161" s="7">
        <v>18.779527654000287</v>
      </c>
      <c r="K1161" s="7">
        <v>80.42183914162537</v>
      </c>
      <c r="L1161" s="7">
        <v>0.96987336813625113</v>
      </c>
      <c r="M1161" s="7" t="s">
        <v>290</v>
      </c>
      <c r="N1161" s="7" t="s">
        <v>310</v>
      </c>
      <c r="O1161" s="7" t="s">
        <v>421</v>
      </c>
    </row>
    <row r="1162" spans="1:15" ht="15">
      <c r="A1162" s="1">
        <v>1154</v>
      </c>
      <c r="B1162" s="6" t="s">
        <v>259</v>
      </c>
      <c r="C1162" s="7" t="s">
        <v>293</v>
      </c>
      <c r="D1162" s="7">
        <v>83.368000000000009</v>
      </c>
      <c r="E1162" s="7">
        <v>79.867000000000004</v>
      </c>
      <c r="F1162" s="7">
        <v>20.478119149872462</v>
      </c>
      <c r="G1162" s="7">
        <v>82.72831019819607</v>
      </c>
      <c r="H1162" s="7">
        <v>0.96541316761648954</v>
      </c>
      <c r="I1162" s="7">
        <v>74.426999999999992</v>
      </c>
      <c r="J1162" s="7">
        <v>19.303115014452978</v>
      </c>
      <c r="K1162" s="7">
        <v>77.155867480612557</v>
      </c>
      <c r="L1162" s="7">
        <v>0.96463175686154701</v>
      </c>
      <c r="M1162" s="7" t="s">
        <v>290</v>
      </c>
      <c r="N1162" s="7" t="s">
        <v>310</v>
      </c>
      <c r="O1162" s="7" t="s">
        <v>421</v>
      </c>
    </row>
    <row r="1163" spans="1:15" ht="15">
      <c r="A1163" s="1">
        <v>1155</v>
      </c>
      <c r="B1163" s="6" t="s">
        <v>259</v>
      </c>
      <c r="C1163" s="7" t="s">
        <v>294</v>
      </c>
      <c r="D1163" s="7">
        <v>89.578000000000003</v>
      </c>
      <c r="E1163" s="7">
        <v>87.253480091108742</v>
      </c>
      <c r="F1163" s="7">
        <v>17.561246509185228</v>
      </c>
      <c r="G1163" s="7">
        <v>89.463672126220374</v>
      </c>
      <c r="H1163" s="7">
        <v>0.97529508925149677</v>
      </c>
      <c r="I1163" s="7">
        <v>80.899583448550644</v>
      </c>
      <c r="J1163" s="7">
        <v>16.674646074307905</v>
      </c>
      <c r="K1163" s="7">
        <v>83.035770560224975</v>
      </c>
      <c r="L1163" s="7">
        <v>0.97427389307930878</v>
      </c>
      <c r="M1163" s="7" t="s">
        <v>290</v>
      </c>
      <c r="N1163" s="7" t="s">
        <v>310</v>
      </c>
      <c r="O1163" s="7" t="s">
        <v>421</v>
      </c>
    </row>
    <row r="1164" spans="1:15" ht="15">
      <c r="A1164" s="1">
        <v>1156</v>
      </c>
      <c r="B1164" s="6" t="s">
        <v>259</v>
      </c>
      <c r="C1164" s="7" t="s">
        <v>295</v>
      </c>
      <c r="D1164" s="7">
        <v>100.7269</v>
      </c>
      <c r="E1164" s="7">
        <v>87.906800000000004</v>
      </c>
      <c r="F1164" s="7">
        <v>22.432432328882125</v>
      </c>
      <c r="G1164" s="7">
        <v>91.173398568467576</v>
      </c>
      <c r="H1164" s="7">
        <v>0.96417158272306269</v>
      </c>
      <c r="I1164" s="7">
        <v>81.033999999999992</v>
      </c>
      <c r="J1164" s="7">
        <v>21.171200289988906</v>
      </c>
      <c r="K1164" s="7">
        <v>84.185807462450214</v>
      </c>
      <c r="L1164" s="7">
        <v>0.96256129676185576</v>
      </c>
      <c r="M1164" s="7" t="s">
        <v>290</v>
      </c>
      <c r="N1164" s="7" t="s">
        <v>310</v>
      </c>
      <c r="O1164" s="7" t="s">
        <v>421</v>
      </c>
    </row>
    <row r="1165" spans="1:15" ht="15">
      <c r="A1165" s="1">
        <v>1157</v>
      </c>
      <c r="B1165" s="6" t="s">
        <v>259</v>
      </c>
      <c r="C1165" s="7" t="s">
        <v>296</v>
      </c>
      <c r="D1165" s="7">
        <v>85.707000000000008</v>
      </c>
      <c r="E1165" s="7">
        <v>85.466059706999999</v>
      </c>
      <c r="F1165" s="7">
        <v>17.132488524032436</v>
      </c>
      <c r="G1165" s="7">
        <v>88.073729989757609</v>
      </c>
      <c r="H1165" s="7">
        <v>0.97039218978166519</v>
      </c>
      <c r="I1165" s="7">
        <v>78.814909814999993</v>
      </c>
      <c r="J1165" s="7">
        <v>16.399998129050012</v>
      </c>
      <c r="K1165" s="7">
        <v>81.375671523902014</v>
      </c>
      <c r="L1165" s="7">
        <v>0.96853160581108244</v>
      </c>
      <c r="M1165" s="7" t="s">
        <v>290</v>
      </c>
      <c r="N1165" s="7" t="s">
        <v>310</v>
      </c>
      <c r="O1165" s="7" t="s">
        <v>421</v>
      </c>
    </row>
    <row r="1166" spans="1:15" ht="15">
      <c r="A1166" s="1">
        <v>1158</v>
      </c>
      <c r="B1166" s="6" t="s">
        <v>259</v>
      </c>
      <c r="C1166" s="7" t="s">
        <v>297</v>
      </c>
      <c r="D1166" s="7">
        <v>80.504300000000001</v>
      </c>
      <c r="E1166" s="7">
        <v>89.981969798299986</v>
      </c>
      <c r="F1166" s="7">
        <v>6.6108066747267618</v>
      </c>
      <c r="G1166" s="7">
        <v>90.903149723785162</v>
      </c>
      <c r="H1166" s="7">
        <v>0.98986635855540495</v>
      </c>
      <c r="I1166" s="7">
        <v>83.643797057100002</v>
      </c>
      <c r="J1166" s="7">
        <v>6.5220389432790435</v>
      </c>
      <c r="K1166" s="7">
        <v>84.564147710146202</v>
      </c>
      <c r="L1166" s="7">
        <v>0.98911653841530089</v>
      </c>
      <c r="M1166" s="7" t="s">
        <v>290</v>
      </c>
      <c r="N1166" s="7" t="s">
        <v>310</v>
      </c>
      <c r="O1166" s="7" t="s">
        <v>421</v>
      </c>
    </row>
    <row r="1167" spans="1:15" ht="15">
      <c r="A1167" s="1">
        <v>1159</v>
      </c>
      <c r="B1167" s="6" t="s">
        <v>259</v>
      </c>
      <c r="C1167" s="7" t="s">
        <v>298</v>
      </c>
      <c r="D1167" s="7" t="s">
        <v>422</v>
      </c>
      <c r="E1167" s="7">
        <v>103.33028533054853</v>
      </c>
      <c r="F1167" s="7">
        <v>20.043295372548585</v>
      </c>
      <c r="G1167" s="7">
        <v>105.77776747890931</v>
      </c>
      <c r="H1167" s="7">
        <v>0.97686203626060863</v>
      </c>
      <c r="I1167" s="7">
        <v>96.992112589348537</v>
      </c>
      <c r="J1167" s="7">
        <v>19.239317549876159</v>
      </c>
      <c r="K1167" s="7">
        <v>99.387102624382877</v>
      </c>
      <c r="L1167" s="7">
        <v>0.97590240612923584</v>
      </c>
      <c r="M1167" s="7" t="s">
        <v>290</v>
      </c>
      <c r="N1167" s="7" t="s">
        <v>310</v>
      </c>
      <c r="O1167" s="7" t="s">
        <v>421</v>
      </c>
    </row>
    <row r="1168" spans="1:15" ht="15">
      <c r="A1168" s="1">
        <v>1160</v>
      </c>
      <c r="B1168" s="6" t="s">
        <v>259</v>
      </c>
      <c r="C1168" s="7" t="s">
        <v>299</v>
      </c>
      <c r="D1168" s="7" t="s">
        <v>422</v>
      </c>
      <c r="E1168" s="7">
        <v>107.97298247241261</v>
      </c>
      <c r="F1168" s="7">
        <v>20.504106094370602</v>
      </c>
      <c r="G1168" s="7">
        <v>110.44382835195765</v>
      </c>
      <c r="H1168" s="7">
        <v>0.97762803122261344</v>
      </c>
      <c r="I1168" s="7">
        <v>101.75759628614782</v>
      </c>
      <c r="J1168" s="7">
        <v>19.716971956788196</v>
      </c>
      <c r="K1168" s="7">
        <v>104.17709996422074</v>
      </c>
      <c r="L1168" s="7">
        <v>0.97677509088941905</v>
      </c>
      <c r="M1168" s="7" t="s">
        <v>290</v>
      </c>
      <c r="N1168" s="7" t="s">
        <v>310</v>
      </c>
      <c r="O1168" s="7" t="s">
        <v>421</v>
      </c>
    </row>
    <row r="1169" spans="1:15" ht="15">
      <c r="A1169" s="1">
        <v>1161</v>
      </c>
      <c r="B1169" s="6" t="s">
        <v>259</v>
      </c>
      <c r="C1169" s="7" t="s">
        <v>300</v>
      </c>
      <c r="D1169" s="7" t="s">
        <v>422</v>
      </c>
      <c r="E1169" s="7">
        <v>111.6114942600916</v>
      </c>
      <c r="F1169" s="7">
        <v>20.918891522818932</v>
      </c>
      <c r="G1169" s="7">
        <v>114.1082472449411</v>
      </c>
      <c r="H1169" s="7">
        <v>0.97811943443938765</v>
      </c>
      <c r="I1169" s="7">
        <v>105.3976162263703</v>
      </c>
      <c r="J1169" s="7">
        <v>20.132004896224537</v>
      </c>
      <c r="K1169" s="7">
        <v>107.84304718497779</v>
      </c>
      <c r="L1169" s="7">
        <v>0.9773241667178324</v>
      </c>
      <c r="M1169" s="7" t="s">
        <v>290</v>
      </c>
      <c r="N1169" s="7" t="s">
        <v>310</v>
      </c>
      <c r="O1169" s="7" t="s">
        <v>421</v>
      </c>
    </row>
    <row r="1170" spans="1:15" ht="15">
      <c r="A1170" s="1">
        <v>1162</v>
      </c>
      <c r="B1170" s="6" t="s">
        <v>259</v>
      </c>
      <c r="C1170" s="7" t="s">
        <v>301</v>
      </c>
      <c r="D1170" s="7" t="s">
        <v>422</v>
      </c>
      <c r="E1170" s="7">
        <v>114.20313894934847</v>
      </c>
      <c r="F1170" s="7">
        <v>21.185874987104786</v>
      </c>
      <c r="G1170" s="7">
        <v>116.71375660703808</v>
      </c>
      <c r="H1170" s="7">
        <v>0.97848910247878862</v>
      </c>
      <c r="I1170" s="7">
        <v>107.98926091562716</v>
      </c>
      <c r="J1170" s="7">
        <v>20.398988360510327</v>
      </c>
      <c r="K1170" s="7">
        <v>110.44855654707476</v>
      </c>
      <c r="L1170" s="7">
        <v>0.97773356476234785</v>
      </c>
      <c r="M1170" s="7" t="s">
        <v>290</v>
      </c>
      <c r="N1170" s="7" t="s">
        <v>310</v>
      </c>
      <c r="O1170" s="7" t="s">
        <v>421</v>
      </c>
    </row>
    <row r="1171" spans="1:15" ht="15">
      <c r="A1171" s="1">
        <v>1163</v>
      </c>
      <c r="B1171" s="6" t="s">
        <v>259</v>
      </c>
      <c r="C1171" s="7" t="s">
        <v>302</v>
      </c>
      <c r="D1171" s="7" t="s">
        <v>422</v>
      </c>
      <c r="E1171" s="7">
        <v>116.57609874534489</v>
      </c>
      <c r="F1171" s="7">
        <v>21.518253456481769</v>
      </c>
      <c r="G1171" s="7">
        <v>119.11096373974631</v>
      </c>
      <c r="H1171" s="7">
        <v>0.97871845785800193</v>
      </c>
      <c r="I1171" s="7">
        <v>110.36222071162358</v>
      </c>
      <c r="J1171" s="7">
        <v>20.731366829887339</v>
      </c>
      <c r="K1171" s="7">
        <v>112.84576367978299</v>
      </c>
      <c r="L1171" s="7">
        <v>0.97799170401108859</v>
      </c>
      <c r="M1171" s="7" t="s">
        <v>290</v>
      </c>
      <c r="N1171" s="7" t="s">
        <v>310</v>
      </c>
      <c r="O1171" s="7" t="s">
        <v>421</v>
      </c>
    </row>
    <row r="1172" spans="1:15" ht="15">
      <c r="A1172" s="1">
        <v>1164</v>
      </c>
      <c r="B1172" s="6" t="s">
        <v>259</v>
      </c>
      <c r="C1172" s="7" t="s">
        <v>423</v>
      </c>
      <c r="D1172" s="7" t="s">
        <v>422</v>
      </c>
      <c r="E1172" s="7">
        <v>119.15667670410167</v>
      </c>
      <c r="F1172" s="7">
        <v>21.882303154689016</v>
      </c>
      <c r="G1172" s="7">
        <v>121.71859812207809</v>
      </c>
      <c r="H1172" s="7">
        <v>0.97895209559177687</v>
      </c>
      <c r="I1172" s="7">
        <v>112.94279867038036</v>
      </c>
      <c r="J1172" s="7">
        <v>21.095416528094535</v>
      </c>
      <c r="K1172" s="7">
        <v>115.45339806211476</v>
      </c>
      <c r="L1172" s="7">
        <v>0.97825443482933538</v>
      </c>
      <c r="M1172" s="7" t="s">
        <v>290</v>
      </c>
      <c r="N1172" s="7" t="s">
        <v>310</v>
      </c>
      <c r="O1172" s="7" t="s">
        <v>421</v>
      </c>
    </row>
    <row r="1173" spans="1:15" ht="15">
      <c r="A1173" s="1">
        <v>1165</v>
      </c>
      <c r="B1173" s="6" t="s">
        <v>259</v>
      </c>
      <c r="C1173" s="7" t="s">
        <v>424</v>
      </c>
      <c r="D1173" s="7" t="s">
        <v>422</v>
      </c>
      <c r="E1173" s="7">
        <v>121.75743838980763</v>
      </c>
      <c r="F1173" s="7">
        <v>22.252376981662547</v>
      </c>
      <c r="G1173" s="7">
        <v>124.34748978636809</v>
      </c>
      <c r="H1173" s="7">
        <v>0.97917085900961709</v>
      </c>
      <c r="I1173" s="7">
        <v>115.54356035608633</v>
      </c>
      <c r="J1173" s="7">
        <v>21.465490355068134</v>
      </c>
      <c r="K1173" s="7">
        <v>118.08228972640477</v>
      </c>
      <c r="L1173" s="7">
        <v>0.97850033755103627</v>
      </c>
      <c r="M1173" s="7" t="s">
        <v>290</v>
      </c>
      <c r="N1173" s="7" t="s">
        <v>310</v>
      </c>
      <c r="O1173" s="7" t="s">
        <v>421</v>
      </c>
    </row>
    <row r="1174" spans="1:15" ht="15">
      <c r="A1174" s="1">
        <v>1166</v>
      </c>
      <c r="B1174" s="6" t="s">
        <v>259</v>
      </c>
      <c r="C1174" s="7" t="s">
        <v>425</v>
      </c>
      <c r="D1174" s="7" t="s">
        <v>422</v>
      </c>
      <c r="E1174" s="7">
        <v>124.20483565996378</v>
      </c>
      <c r="F1174" s="7">
        <v>22.602492985280758</v>
      </c>
      <c r="G1174" s="7">
        <v>126.82195754403931</v>
      </c>
      <c r="H1174" s="7">
        <v>0.97936381100909342</v>
      </c>
      <c r="I1174" s="7">
        <v>117.99095762624245</v>
      </c>
      <c r="J1174" s="7">
        <v>21.815606358686342</v>
      </c>
      <c r="K1174" s="7">
        <v>120.55675748407599</v>
      </c>
      <c r="L1174" s="7">
        <v>0.97871707972759259</v>
      </c>
      <c r="M1174" s="7" t="s">
        <v>290</v>
      </c>
      <c r="N1174" s="7" t="s">
        <v>310</v>
      </c>
      <c r="O1174" s="7" t="s">
        <v>421</v>
      </c>
    </row>
    <row r="1175" spans="1:15" ht="15">
      <c r="A1175" s="1">
        <v>1167</v>
      </c>
      <c r="B1175" s="6" t="s">
        <v>259</v>
      </c>
      <c r="C1175" s="7" t="s">
        <v>426</v>
      </c>
      <c r="D1175" s="7" t="s">
        <v>422</v>
      </c>
      <c r="E1175" s="7">
        <v>126.80901667199159</v>
      </c>
      <c r="F1175" s="7">
        <v>22.979405170930814</v>
      </c>
      <c r="G1175" s="7">
        <v>129.45633051985453</v>
      </c>
      <c r="H1175" s="7">
        <v>0.97955052613315863</v>
      </c>
      <c r="I1175" s="7">
        <v>120.59513863827029</v>
      </c>
      <c r="J1175" s="7">
        <v>22.192518544336401</v>
      </c>
      <c r="K1175" s="7">
        <v>123.19113045989121</v>
      </c>
      <c r="L1175" s="7">
        <v>0.97892712071129073</v>
      </c>
      <c r="M1175" s="7" t="s">
        <v>290</v>
      </c>
      <c r="N1175" s="7" t="s">
        <v>310</v>
      </c>
      <c r="O1175" s="7" t="s">
        <v>421</v>
      </c>
    </row>
    <row r="1176" spans="1:15" ht="15">
      <c r="A1176" s="1">
        <v>1168</v>
      </c>
      <c r="B1176" s="6" t="s">
        <v>259</v>
      </c>
      <c r="C1176" s="7" t="s">
        <v>427</v>
      </c>
      <c r="D1176" s="7" t="s">
        <v>422</v>
      </c>
      <c r="E1176" s="7">
        <v>129.07080376127192</v>
      </c>
      <c r="F1176" s="7">
        <v>23.309348244901415</v>
      </c>
      <c r="G1176" s="7">
        <v>131.74510300986805</v>
      </c>
      <c r="H1176" s="7">
        <v>0.97970095899203313</v>
      </c>
      <c r="I1176" s="7">
        <v>122.85692572755062</v>
      </c>
      <c r="J1176" s="7">
        <v>22.522461618306938</v>
      </c>
      <c r="K1176" s="7">
        <v>125.47990294990471</v>
      </c>
      <c r="L1176" s="7">
        <v>0.97909643567861804</v>
      </c>
      <c r="M1176" s="7" t="s">
        <v>290</v>
      </c>
      <c r="N1176" s="7" t="s">
        <v>310</v>
      </c>
      <c r="O1176" s="7" t="s">
        <v>421</v>
      </c>
    </row>
    <row r="1177" spans="1:15" ht="15">
      <c r="A1177" s="1">
        <v>1169</v>
      </c>
      <c r="B1177" s="6" t="s">
        <v>222</v>
      </c>
      <c r="C1177" s="7" t="s">
        <v>292</v>
      </c>
      <c r="D1177" s="7">
        <v>71.899999999999991</v>
      </c>
      <c r="E1177" s="7">
        <v>71.83</v>
      </c>
      <c r="F1177" s="7">
        <v>3.1719237065224295</v>
      </c>
      <c r="G1177" s="7">
        <v>71.899999999999991</v>
      </c>
      <c r="H1177" s="7">
        <v>0.99902642559109889</v>
      </c>
      <c r="I1177" s="7">
        <v>71.83</v>
      </c>
      <c r="J1177" s="7">
        <v>3.1719237065224295</v>
      </c>
      <c r="K1177" s="7">
        <v>71.899999999999991</v>
      </c>
      <c r="L1177" s="7">
        <v>0.99902642559109889</v>
      </c>
      <c r="M1177" s="7" t="s">
        <v>290</v>
      </c>
      <c r="N1177" s="7" t="s">
        <v>310</v>
      </c>
      <c r="O1177" s="7" t="s">
        <v>421</v>
      </c>
    </row>
    <row r="1178" spans="1:15" ht="15">
      <c r="A1178" s="1">
        <v>1170</v>
      </c>
      <c r="B1178" s="6" t="s">
        <v>222</v>
      </c>
      <c r="C1178" s="7" t="s">
        <v>293</v>
      </c>
      <c r="D1178" s="7">
        <v>69.330184624014962</v>
      </c>
      <c r="E1178" s="7">
        <v>69.33</v>
      </c>
      <c r="F1178" s="7">
        <v>0.16000000000265571</v>
      </c>
      <c r="G1178" s="7">
        <v>69.330184624014962</v>
      </c>
      <c r="H1178" s="7">
        <v>0.99999733703269411</v>
      </c>
      <c r="I1178" s="7">
        <v>69.33</v>
      </c>
      <c r="J1178" s="7">
        <v>0.16000000000265571</v>
      </c>
      <c r="K1178" s="7">
        <v>69.330184624014962</v>
      </c>
      <c r="L1178" s="7">
        <v>0.99999733703269411</v>
      </c>
      <c r="M1178" s="7" t="s">
        <v>290</v>
      </c>
      <c r="N1178" s="7" t="s">
        <v>310</v>
      </c>
      <c r="O1178" s="7" t="s">
        <v>421</v>
      </c>
    </row>
    <row r="1179" spans="1:15" ht="15">
      <c r="A1179" s="1">
        <v>1171</v>
      </c>
      <c r="B1179" s="6" t="s">
        <v>222</v>
      </c>
      <c r="C1179" s="7" t="s">
        <v>294</v>
      </c>
      <c r="D1179" s="7">
        <v>74.050400809178612</v>
      </c>
      <c r="E1179" s="7">
        <v>73.58</v>
      </c>
      <c r="F1179" s="7">
        <v>8.2975489236790079</v>
      </c>
      <c r="G1179" s="7">
        <v>74.046375455796934</v>
      </c>
      <c r="H1179" s="7">
        <v>0.99370157616863575</v>
      </c>
      <c r="I1179" s="7">
        <v>73.58</v>
      </c>
      <c r="J1179" s="7">
        <v>8.2975489236790079</v>
      </c>
      <c r="K1179" s="7">
        <v>74.046375455796934</v>
      </c>
      <c r="L1179" s="7">
        <v>0.99370157616863575</v>
      </c>
      <c r="M1179" s="7" t="s">
        <v>290</v>
      </c>
      <c r="N1179" s="7" t="s">
        <v>310</v>
      </c>
      <c r="O1179" s="7" t="s">
        <v>421</v>
      </c>
    </row>
    <row r="1180" spans="1:15" ht="15">
      <c r="A1180" s="1">
        <v>1172</v>
      </c>
      <c r="B1180" s="6" t="s">
        <v>222</v>
      </c>
      <c r="C1180" s="7" t="s">
        <v>295</v>
      </c>
      <c r="D1180" s="7">
        <v>78.281885356000473</v>
      </c>
      <c r="E1180" s="7">
        <v>78.28</v>
      </c>
      <c r="F1180" s="7">
        <v>0.543300000000417</v>
      </c>
      <c r="G1180" s="7">
        <v>78.281885356000473</v>
      </c>
      <c r="H1180" s="7">
        <v>0.99997591580744516</v>
      </c>
      <c r="I1180" s="7">
        <v>78.28</v>
      </c>
      <c r="J1180" s="7">
        <v>0.543300000000417</v>
      </c>
      <c r="K1180" s="7">
        <v>78.281885356000473</v>
      </c>
      <c r="L1180" s="7">
        <v>0.99997591580744516</v>
      </c>
      <c r="M1180" s="7" t="s">
        <v>290</v>
      </c>
      <c r="N1180" s="7" t="s">
        <v>310</v>
      </c>
      <c r="O1180" s="7" t="s">
        <v>421</v>
      </c>
    </row>
    <row r="1181" spans="1:15" ht="15">
      <c r="A1181" s="1">
        <v>1173</v>
      </c>
      <c r="B1181" s="6" t="s">
        <v>222</v>
      </c>
      <c r="C1181" s="7" t="s">
        <v>296</v>
      </c>
      <c r="D1181" s="7">
        <v>72.420025682748829</v>
      </c>
      <c r="E1181" s="7">
        <v>72.393000000000001</v>
      </c>
      <c r="F1181" s="7">
        <v>1.9782999999998974</v>
      </c>
      <c r="G1181" s="7">
        <v>72.420025682748829</v>
      </c>
      <c r="H1181" s="7">
        <v>0.99962682030979633</v>
      </c>
      <c r="I1181" s="7">
        <v>72.393000000000001</v>
      </c>
      <c r="J1181" s="7">
        <v>1.9782999999998974</v>
      </c>
      <c r="K1181" s="7">
        <v>72.420025682748829</v>
      </c>
      <c r="L1181" s="7">
        <v>0.99962682030979633</v>
      </c>
      <c r="M1181" s="7" t="s">
        <v>290</v>
      </c>
      <c r="N1181" s="7" t="s">
        <v>310</v>
      </c>
      <c r="O1181" s="7" t="s">
        <v>421</v>
      </c>
    </row>
    <row r="1182" spans="1:15" ht="15">
      <c r="A1182" s="1">
        <v>1174</v>
      </c>
      <c r="B1182" s="6" t="s">
        <v>222</v>
      </c>
      <c r="C1182" s="7" t="s">
        <v>297</v>
      </c>
      <c r="D1182" s="7">
        <v>72.025464822450118</v>
      </c>
      <c r="E1182" s="7">
        <v>71.957999999999998</v>
      </c>
      <c r="F1182" s="7">
        <v>3.1166999999999772</v>
      </c>
      <c r="G1182" s="7">
        <v>72.025464822450118</v>
      </c>
      <c r="H1182" s="7">
        <v>0.99906331986032404</v>
      </c>
      <c r="I1182" s="7">
        <v>71.957999999999998</v>
      </c>
      <c r="J1182" s="7">
        <v>3.1166999999999772</v>
      </c>
      <c r="K1182" s="7">
        <v>72.025464822450118</v>
      </c>
      <c r="L1182" s="7">
        <v>0.99906331986032404</v>
      </c>
      <c r="M1182" s="7" t="s">
        <v>290</v>
      </c>
      <c r="N1182" s="7" t="s">
        <v>310</v>
      </c>
      <c r="O1182" s="7" t="s">
        <v>421</v>
      </c>
    </row>
    <row r="1183" spans="1:15" ht="15">
      <c r="A1183" s="1">
        <v>1175</v>
      </c>
      <c r="B1183" s="6" t="s">
        <v>222</v>
      </c>
      <c r="C1183" s="7" t="s">
        <v>298</v>
      </c>
      <c r="D1183" s="7" t="s">
        <v>422</v>
      </c>
      <c r="E1183" s="7">
        <v>88.894107314852732</v>
      </c>
      <c r="F1183" s="7">
        <v>4.7670144374158712</v>
      </c>
      <c r="G1183" s="7">
        <v>89.021832950973803</v>
      </c>
      <c r="H1183" s="7">
        <v>0.99856523246166573</v>
      </c>
      <c r="I1183" s="7">
        <v>83.441434789717107</v>
      </c>
      <c r="J1183" s="7">
        <v>4.4746107063367031</v>
      </c>
      <c r="K1183" s="7">
        <v>83.56132586753202</v>
      </c>
      <c r="L1183" s="7">
        <v>0.99856523246166562</v>
      </c>
      <c r="M1183" s="7" t="s">
        <v>290</v>
      </c>
      <c r="N1183" s="7" t="s">
        <v>310</v>
      </c>
      <c r="O1183" s="7" t="s">
        <v>421</v>
      </c>
    </row>
    <row r="1184" spans="1:15" ht="15">
      <c r="A1184" s="1">
        <v>1176</v>
      </c>
      <c r="B1184" s="6" t="s">
        <v>222</v>
      </c>
      <c r="C1184" s="7" t="s">
        <v>299</v>
      </c>
      <c r="D1184" s="7" t="s">
        <v>422</v>
      </c>
      <c r="E1184" s="7">
        <v>92.88817755901195</v>
      </c>
      <c r="F1184" s="7">
        <v>4.9811995065176822</v>
      </c>
      <c r="G1184" s="7">
        <v>93.021641991303625</v>
      </c>
      <c r="H1184" s="7">
        <v>0.99856523246166573</v>
      </c>
      <c r="I1184" s="7">
        <v>87.541137193473233</v>
      </c>
      <c r="J1184" s="7">
        <v>4.6944603807206891</v>
      </c>
      <c r="K1184" s="7">
        <v>87.666918842814695</v>
      </c>
      <c r="L1184" s="7">
        <v>0.99856523246166562</v>
      </c>
      <c r="M1184" s="7" t="s">
        <v>290</v>
      </c>
      <c r="N1184" s="7" t="s">
        <v>310</v>
      </c>
      <c r="O1184" s="7" t="s">
        <v>421</v>
      </c>
    </row>
    <row r="1185" spans="1:15" ht="15">
      <c r="A1185" s="1">
        <v>1177</v>
      </c>
      <c r="B1185" s="6" t="s">
        <v>222</v>
      </c>
      <c r="C1185" s="7" t="s">
        <v>300</v>
      </c>
      <c r="D1185" s="7" t="s">
        <v>422</v>
      </c>
      <c r="E1185" s="7">
        <v>96.018356250434479</v>
      </c>
      <c r="F1185" s="7">
        <v>5.1490577309197398</v>
      </c>
      <c r="G1185" s="7">
        <v>96.156318214414256</v>
      </c>
      <c r="H1185" s="7">
        <v>0.99856523246166573</v>
      </c>
      <c r="I1185" s="7">
        <v>90.672613334850737</v>
      </c>
      <c r="J1185" s="7">
        <v>4.8623881818681545</v>
      </c>
      <c r="K1185" s="7">
        <v>90.802894380094088</v>
      </c>
      <c r="L1185" s="7">
        <v>0.99856523246166573</v>
      </c>
      <c r="M1185" s="7" t="s">
        <v>290</v>
      </c>
      <c r="N1185" s="7" t="s">
        <v>310</v>
      </c>
      <c r="O1185" s="7" t="s">
        <v>421</v>
      </c>
    </row>
    <row r="1186" spans="1:15" ht="15">
      <c r="A1186" s="1">
        <v>1178</v>
      </c>
      <c r="B1186" s="6" t="s">
        <v>222</v>
      </c>
      <c r="C1186" s="7" t="s">
        <v>301</v>
      </c>
      <c r="D1186" s="7" t="s">
        <v>422</v>
      </c>
      <c r="E1186" s="7">
        <v>98.247924671655696</v>
      </c>
      <c r="F1186" s="7">
        <v>5.2686200413384983</v>
      </c>
      <c r="G1186" s="7">
        <v>98.389090144321017</v>
      </c>
      <c r="H1186" s="7">
        <v>0.99856523246166573</v>
      </c>
      <c r="I1186" s="7">
        <v>92.902181756071926</v>
      </c>
      <c r="J1186" s="7">
        <v>4.9819504922871296</v>
      </c>
      <c r="K1186" s="7">
        <v>93.035666310000821</v>
      </c>
      <c r="L1186" s="7">
        <v>0.99856523246166562</v>
      </c>
      <c r="M1186" s="7" t="s">
        <v>290</v>
      </c>
      <c r="N1186" s="7" t="s">
        <v>310</v>
      </c>
      <c r="O1186" s="7" t="s">
        <v>421</v>
      </c>
    </row>
    <row r="1187" spans="1:15" ht="15">
      <c r="A1187" s="1">
        <v>1179</v>
      </c>
      <c r="B1187" s="6" t="s">
        <v>222</v>
      </c>
      <c r="C1187" s="7" t="s">
        <v>302</v>
      </c>
      <c r="D1187" s="7" t="s">
        <v>422</v>
      </c>
      <c r="E1187" s="7">
        <v>100.28936046256969</v>
      </c>
      <c r="F1187" s="7">
        <v>5.3780935956865878</v>
      </c>
      <c r="G1187" s="7">
        <v>100.43345912949131</v>
      </c>
      <c r="H1187" s="7">
        <v>0.99856523246166562</v>
      </c>
      <c r="I1187" s="7">
        <v>94.943617546985919</v>
      </c>
      <c r="J1187" s="7">
        <v>5.0914240466346827</v>
      </c>
      <c r="K1187" s="7">
        <v>95.080035295171101</v>
      </c>
      <c r="L1187" s="7">
        <v>0.99856523246166584</v>
      </c>
      <c r="M1187" s="7" t="s">
        <v>290</v>
      </c>
      <c r="N1187" s="7" t="s">
        <v>310</v>
      </c>
      <c r="O1187" s="7" t="s">
        <v>421</v>
      </c>
    </row>
    <row r="1188" spans="1:15" ht="15">
      <c r="A1188" s="1">
        <v>1180</v>
      </c>
      <c r="B1188" s="6" t="s">
        <v>222</v>
      </c>
      <c r="C1188" s="7" t="s">
        <v>423</v>
      </c>
      <c r="D1188" s="7" t="s">
        <v>422</v>
      </c>
      <c r="E1188" s="7">
        <v>102.50940827591148</v>
      </c>
      <c r="F1188" s="7">
        <v>5.4971453562320338</v>
      </c>
      <c r="G1188" s="7">
        <v>102.65669677203262</v>
      </c>
      <c r="H1188" s="7">
        <v>0.99856523246166573</v>
      </c>
      <c r="I1188" s="7">
        <v>97.163665360327727</v>
      </c>
      <c r="J1188" s="7">
        <v>5.2104758071804449</v>
      </c>
      <c r="K1188" s="7">
        <v>97.303272937712435</v>
      </c>
      <c r="L1188" s="7">
        <v>0.99856523246166573</v>
      </c>
      <c r="M1188" s="7" t="s">
        <v>290</v>
      </c>
      <c r="N1188" s="7" t="s">
        <v>310</v>
      </c>
      <c r="O1188" s="7" t="s">
        <v>421</v>
      </c>
    </row>
    <row r="1189" spans="1:15" ht="15">
      <c r="A1189" s="1">
        <v>1181</v>
      </c>
      <c r="B1189" s="6" t="s">
        <v>222</v>
      </c>
      <c r="C1189" s="7" t="s">
        <v>424</v>
      </c>
      <c r="D1189" s="7" t="s">
        <v>422</v>
      </c>
      <c r="E1189" s="7">
        <v>104.74681996649116</v>
      </c>
      <c r="F1189" s="7">
        <v>5.6171282679636274</v>
      </c>
      <c r="G1189" s="7">
        <v>104.89732324073512</v>
      </c>
      <c r="H1189" s="7">
        <v>0.99856523246166573</v>
      </c>
      <c r="I1189" s="7">
        <v>99.401077050907418</v>
      </c>
      <c r="J1189" s="7">
        <v>5.3304587189120287</v>
      </c>
      <c r="K1189" s="7">
        <v>99.543899406414951</v>
      </c>
      <c r="L1189" s="7">
        <v>0.99856523246166573</v>
      </c>
      <c r="M1189" s="7" t="s">
        <v>290</v>
      </c>
      <c r="N1189" s="7" t="s">
        <v>310</v>
      </c>
      <c r="O1189" s="7" t="s">
        <v>421</v>
      </c>
    </row>
    <row r="1190" spans="1:15" ht="15">
      <c r="A1190" s="1">
        <v>1182</v>
      </c>
      <c r="B1190" s="6" t="s">
        <v>222</v>
      </c>
      <c r="C1190" s="7" t="s">
        <v>425</v>
      </c>
      <c r="D1190" s="7" t="s">
        <v>422</v>
      </c>
      <c r="E1190" s="7">
        <v>106.85229364131338</v>
      </c>
      <c r="F1190" s="7">
        <v>5.730035902773821</v>
      </c>
      <c r="G1190" s="7">
        <v>107.0058221213058</v>
      </c>
      <c r="H1190" s="7">
        <v>0.99856523246166573</v>
      </c>
      <c r="I1190" s="7">
        <v>101.50655072572961</v>
      </c>
      <c r="J1190" s="7">
        <v>5.4433663537220589</v>
      </c>
      <c r="K1190" s="7">
        <v>101.6523982869856</v>
      </c>
      <c r="L1190" s="7">
        <v>0.99856523246166573</v>
      </c>
      <c r="M1190" s="7" t="s">
        <v>290</v>
      </c>
      <c r="N1190" s="7" t="s">
        <v>310</v>
      </c>
      <c r="O1190" s="7" t="s">
        <v>421</v>
      </c>
    </row>
    <row r="1191" spans="1:15" ht="15">
      <c r="A1191" s="1">
        <v>1183</v>
      </c>
      <c r="B1191" s="6" t="s">
        <v>222</v>
      </c>
      <c r="C1191" s="7" t="s">
        <v>426</v>
      </c>
      <c r="D1191" s="7" t="s">
        <v>422</v>
      </c>
      <c r="E1191" s="7">
        <v>109.09264694731613</v>
      </c>
      <c r="F1191" s="7">
        <v>5.8501765608807208</v>
      </c>
      <c r="G1191" s="7">
        <v>109.24939443202987</v>
      </c>
      <c r="H1191" s="7">
        <v>0.99856523246166573</v>
      </c>
      <c r="I1191" s="7">
        <v>103.74690403173238</v>
      </c>
      <c r="J1191" s="7">
        <v>5.5635070118289178</v>
      </c>
      <c r="K1191" s="7">
        <v>103.89597059770971</v>
      </c>
      <c r="L1191" s="7">
        <v>0.99856523246166573</v>
      </c>
      <c r="M1191" s="7" t="s">
        <v>290</v>
      </c>
      <c r="N1191" s="7" t="s">
        <v>310</v>
      </c>
      <c r="O1191" s="7" t="s">
        <v>421</v>
      </c>
    </row>
    <row r="1192" spans="1:15" ht="15">
      <c r="A1192" s="1">
        <v>1184</v>
      </c>
      <c r="B1192" s="6" t="s">
        <v>222</v>
      </c>
      <c r="C1192" s="7" t="s">
        <v>427</v>
      </c>
      <c r="D1192" s="7" t="s">
        <v>422</v>
      </c>
      <c r="E1192" s="7">
        <v>111.0384418669242</v>
      </c>
      <c r="F1192" s="7">
        <v>5.9545213004164292</v>
      </c>
      <c r="G1192" s="7">
        <v>111.19798512631161</v>
      </c>
      <c r="H1192" s="7">
        <v>0.99856523246166573</v>
      </c>
      <c r="I1192" s="7">
        <v>105.69269895134046</v>
      </c>
      <c r="J1192" s="7">
        <v>5.667851751364652</v>
      </c>
      <c r="K1192" s="7">
        <v>105.84456129199144</v>
      </c>
      <c r="L1192" s="7">
        <v>0.99856523246166573</v>
      </c>
      <c r="M1192" s="7" t="s">
        <v>290</v>
      </c>
      <c r="N1192" s="7" t="s">
        <v>310</v>
      </c>
      <c r="O1192" s="7" t="s">
        <v>421</v>
      </c>
    </row>
    <row r="1193" spans="1:15" ht="15">
      <c r="A1193" s="1">
        <v>1185</v>
      </c>
      <c r="B1193" s="6" t="s">
        <v>30</v>
      </c>
      <c r="C1193" s="7" t="s">
        <v>292</v>
      </c>
      <c r="D1193" s="7">
        <v>19.893000000000001</v>
      </c>
      <c r="E1193" s="7">
        <v>19.515000000000001</v>
      </c>
      <c r="F1193" s="7">
        <v>0.70585911424475301</v>
      </c>
      <c r="G1193" s="7">
        <v>19.527761317907448</v>
      </c>
      <c r="H1193" s="7">
        <v>0.99934650379530476</v>
      </c>
      <c r="I1193" s="7">
        <v>17.645</v>
      </c>
      <c r="J1193" s="7">
        <v>0.63822106435296588</v>
      </c>
      <c r="K1193" s="7">
        <v>17.656538480885313</v>
      </c>
      <c r="L1193" s="7">
        <v>0.99934650379530476</v>
      </c>
      <c r="M1193" s="7" t="s">
        <v>290</v>
      </c>
      <c r="N1193" s="7" t="s">
        <v>311</v>
      </c>
      <c r="O1193" s="7" t="s">
        <v>421</v>
      </c>
    </row>
    <row r="1194" spans="1:15" ht="15">
      <c r="A1194" s="1">
        <v>1186</v>
      </c>
      <c r="B1194" s="6" t="s">
        <v>30</v>
      </c>
      <c r="C1194" s="7" t="s">
        <v>293</v>
      </c>
      <c r="D1194" s="7">
        <v>19.102</v>
      </c>
      <c r="E1194" s="7">
        <v>19.260000000000002</v>
      </c>
      <c r="F1194" s="7">
        <v>6.7395689323070442</v>
      </c>
      <c r="G1194" s="7">
        <v>20.405131447587355</v>
      </c>
      <c r="H1194" s="7">
        <v>0.94388022196628629</v>
      </c>
      <c r="I1194" s="7">
        <v>17.27</v>
      </c>
      <c r="J1194" s="7">
        <v>6.0432167944414701</v>
      </c>
      <c r="K1194" s="7">
        <v>18.296813089295618</v>
      </c>
      <c r="L1194" s="7">
        <v>0.94388022196628629</v>
      </c>
      <c r="M1194" s="7" t="s">
        <v>290</v>
      </c>
      <c r="N1194" s="7" t="s">
        <v>311</v>
      </c>
      <c r="O1194" s="7" t="s">
        <v>421</v>
      </c>
    </row>
    <row r="1195" spans="1:15" ht="15">
      <c r="A1195" s="1">
        <v>1187</v>
      </c>
      <c r="B1195" s="6" t="s">
        <v>30</v>
      </c>
      <c r="C1195" s="7" t="s">
        <v>294</v>
      </c>
      <c r="D1195" s="7">
        <v>17.37</v>
      </c>
      <c r="E1195" s="7">
        <v>18.671988185089379</v>
      </c>
      <c r="F1195" s="7">
        <v>0.63385983713202809</v>
      </c>
      <c r="G1195" s="7">
        <v>18.682743938652223</v>
      </c>
      <c r="H1195" s="7">
        <v>0.99942429476108219</v>
      </c>
      <c r="I1195" s="7">
        <v>16.637216277929152</v>
      </c>
      <c r="J1195" s="7">
        <v>0.5647852331375296</v>
      </c>
      <c r="K1195" s="7">
        <v>16.646799927858837</v>
      </c>
      <c r="L1195" s="7">
        <v>0.99942429476108219</v>
      </c>
      <c r="M1195" s="7" t="s">
        <v>290</v>
      </c>
      <c r="N1195" s="7" t="s">
        <v>311</v>
      </c>
      <c r="O1195" s="7" t="s">
        <v>421</v>
      </c>
    </row>
    <row r="1196" spans="1:15" ht="15">
      <c r="A1196" s="1">
        <v>1188</v>
      </c>
      <c r="B1196" s="6" t="s">
        <v>30</v>
      </c>
      <c r="C1196" s="7" t="s">
        <v>295</v>
      </c>
      <c r="D1196" s="7">
        <v>18.45</v>
      </c>
      <c r="E1196" s="7">
        <v>18.661100000000001</v>
      </c>
      <c r="F1196" s="7">
        <v>2.1089067051710457</v>
      </c>
      <c r="G1196" s="7">
        <v>18.779886599793819</v>
      </c>
      <c r="H1196" s="7">
        <v>0.99367479674796755</v>
      </c>
      <c r="I1196" s="7">
        <v>16.7407</v>
      </c>
      <c r="J1196" s="7">
        <v>1.8918806758045945</v>
      </c>
      <c r="K1196" s="7">
        <v>16.847262358658835</v>
      </c>
      <c r="L1196" s="7">
        <v>0.99367479674796755</v>
      </c>
      <c r="M1196" s="7" t="s">
        <v>290</v>
      </c>
      <c r="N1196" s="7" t="s">
        <v>311</v>
      </c>
      <c r="O1196" s="7" t="s">
        <v>421</v>
      </c>
    </row>
    <row r="1197" spans="1:15" ht="15">
      <c r="A1197" s="1">
        <v>1189</v>
      </c>
      <c r="B1197" s="6" t="s">
        <v>30</v>
      </c>
      <c r="C1197" s="7" t="s">
        <v>296</v>
      </c>
      <c r="D1197" s="7">
        <v>17.97</v>
      </c>
      <c r="E1197" s="7">
        <v>18.837</v>
      </c>
      <c r="F1197" s="7">
        <v>3.6147556342099527</v>
      </c>
      <c r="G1197" s="7">
        <v>19.180694129646419</v>
      </c>
      <c r="H1197" s="7">
        <v>0.98208124652198114</v>
      </c>
      <c r="I1197" s="7">
        <v>17.036000000000001</v>
      </c>
      <c r="J1197" s="7">
        <v>3.2691499168870197</v>
      </c>
      <c r="K1197" s="7">
        <v>17.34683363553944</v>
      </c>
      <c r="L1197" s="7">
        <v>0.98208124652198114</v>
      </c>
      <c r="M1197" s="7" t="s">
        <v>290</v>
      </c>
      <c r="N1197" s="7" t="s">
        <v>311</v>
      </c>
      <c r="O1197" s="7" t="s">
        <v>421</v>
      </c>
    </row>
    <row r="1198" spans="1:15" ht="15">
      <c r="A1198" s="1">
        <v>1190</v>
      </c>
      <c r="B1198" s="6" t="s">
        <v>30</v>
      </c>
      <c r="C1198" s="7" t="s">
        <v>297</v>
      </c>
      <c r="D1198" s="7">
        <v>15.816700000000001</v>
      </c>
      <c r="E1198" s="7">
        <v>18.577190174999998</v>
      </c>
      <c r="F1198" s="7">
        <v>0.80963968806109343</v>
      </c>
      <c r="G1198" s="7">
        <v>18.594824850549148</v>
      </c>
      <c r="H1198" s="7">
        <v>0.99905163529686969</v>
      </c>
      <c r="I1198" s="7">
        <v>16.788182197000001</v>
      </c>
      <c r="J1198" s="7">
        <v>0.73167031553484518</v>
      </c>
      <c r="K1198" s="7">
        <v>16.804118629975886</v>
      </c>
      <c r="L1198" s="7">
        <v>0.99905163529686969</v>
      </c>
      <c r="M1198" s="7" t="s">
        <v>290</v>
      </c>
      <c r="N1198" s="7" t="s">
        <v>311</v>
      </c>
      <c r="O1198" s="7" t="s">
        <v>421</v>
      </c>
    </row>
    <row r="1199" spans="1:15" ht="15">
      <c r="A1199" s="1">
        <v>1191</v>
      </c>
      <c r="B1199" s="6" t="s">
        <v>30</v>
      </c>
      <c r="C1199" s="7" t="s">
        <v>298</v>
      </c>
      <c r="D1199" s="7" t="s">
        <v>422</v>
      </c>
      <c r="E1199" s="7">
        <v>18.919505445995579</v>
      </c>
      <c r="F1199" s="7">
        <v>3.1710422377932019</v>
      </c>
      <c r="G1199" s="7">
        <v>19.183409373594802</v>
      </c>
      <c r="H1199" s="7">
        <v>0.98624311651491536</v>
      </c>
      <c r="I1199" s="7">
        <v>17.130497467995582</v>
      </c>
      <c r="J1199" s="7">
        <v>2.8711919125201568</v>
      </c>
      <c r="K1199" s="7">
        <v>17.369446925550744</v>
      </c>
      <c r="L1199" s="7">
        <v>0.98624311651491536</v>
      </c>
      <c r="M1199" s="7" t="s">
        <v>290</v>
      </c>
      <c r="N1199" s="7" t="s">
        <v>311</v>
      </c>
      <c r="O1199" s="7" t="s">
        <v>421</v>
      </c>
    </row>
    <row r="1200" spans="1:15" ht="15">
      <c r="A1200" s="1">
        <v>1192</v>
      </c>
      <c r="B1200" s="6" t="s">
        <v>30</v>
      </c>
      <c r="C1200" s="7" t="s">
        <v>299</v>
      </c>
      <c r="D1200" s="7" t="s">
        <v>422</v>
      </c>
      <c r="E1200" s="7">
        <v>18.446204509828149</v>
      </c>
      <c r="F1200" s="7">
        <v>3.0917136705609476</v>
      </c>
      <c r="G1200" s="7">
        <v>18.703506469085891</v>
      </c>
      <c r="H1200" s="7">
        <v>0.98624311651491536</v>
      </c>
      <c r="I1200" s="7">
        <v>16.657196531828149</v>
      </c>
      <c r="J1200" s="7">
        <v>2.7918633452878816</v>
      </c>
      <c r="K1200" s="7">
        <v>16.889544021041829</v>
      </c>
      <c r="L1200" s="7">
        <v>0.98624311651491536</v>
      </c>
      <c r="M1200" s="7" t="s">
        <v>290</v>
      </c>
      <c r="N1200" s="7" t="s">
        <v>311</v>
      </c>
      <c r="O1200" s="7" t="s">
        <v>421</v>
      </c>
    </row>
    <row r="1201" spans="1:15" ht="15">
      <c r="A1201" s="1">
        <v>1193</v>
      </c>
      <c r="B1201" s="6" t="s">
        <v>30</v>
      </c>
      <c r="C1201" s="7" t="s">
        <v>300</v>
      </c>
      <c r="D1201" s="7" t="s">
        <v>422</v>
      </c>
      <c r="E1201" s="7">
        <v>18.133869002597514</v>
      </c>
      <c r="F1201" s="7">
        <v>3.0393640418342391</v>
      </c>
      <c r="G1201" s="7">
        <v>18.3868142640905</v>
      </c>
      <c r="H1201" s="7">
        <v>0.98624311651491536</v>
      </c>
      <c r="I1201" s="7">
        <v>16.374121418293623</v>
      </c>
      <c r="J1201" s="7">
        <v>2.7444179644322317</v>
      </c>
      <c r="K1201" s="7">
        <v>16.602520356395299</v>
      </c>
      <c r="L1201" s="7">
        <v>0.98624311651491536</v>
      </c>
      <c r="M1201" s="7" t="s">
        <v>290</v>
      </c>
      <c r="N1201" s="7" t="s">
        <v>311</v>
      </c>
      <c r="O1201" s="7" t="s">
        <v>421</v>
      </c>
    </row>
    <row r="1202" spans="1:15" ht="15">
      <c r="A1202" s="1">
        <v>1194</v>
      </c>
      <c r="B1202" s="6" t="s">
        <v>30</v>
      </c>
      <c r="C1202" s="7" t="s">
        <v>301</v>
      </c>
      <c r="D1202" s="7" t="s">
        <v>422</v>
      </c>
      <c r="E1202" s="7">
        <v>17.782989380246846</v>
      </c>
      <c r="F1202" s="7">
        <v>2.9805541482019207</v>
      </c>
      <c r="G1202" s="7">
        <v>18.031040300779537</v>
      </c>
      <c r="H1202" s="7">
        <v>0.98624311651491536</v>
      </c>
      <c r="I1202" s="7">
        <v>16.055458154505608</v>
      </c>
      <c r="J1202" s="7">
        <v>2.6910077591819257</v>
      </c>
      <c r="K1202" s="7">
        <v>16.279412130389044</v>
      </c>
      <c r="L1202" s="7">
        <v>0.98624311651491536</v>
      </c>
      <c r="M1202" s="7" t="s">
        <v>290</v>
      </c>
      <c r="N1202" s="7" t="s">
        <v>311</v>
      </c>
      <c r="O1202" s="7" t="s">
        <v>421</v>
      </c>
    </row>
    <row r="1203" spans="1:15" ht="15">
      <c r="A1203" s="1">
        <v>1195</v>
      </c>
      <c r="B1203" s="6" t="s">
        <v>30</v>
      </c>
      <c r="C1203" s="7" t="s">
        <v>302</v>
      </c>
      <c r="D1203" s="7" t="s">
        <v>422</v>
      </c>
      <c r="E1203" s="7">
        <v>17.670384285064188</v>
      </c>
      <c r="F1203" s="7">
        <v>2.961680741915794</v>
      </c>
      <c r="G1203" s="7">
        <v>17.916864502442337</v>
      </c>
      <c r="H1203" s="7">
        <v>0.98624311651491536</v>
      </c>
      <c r="I1203" s="7">
        <v>15.942853059322946</v>
      </c>
      <c r="J1203" s="7">
        <v>2.6721343528957968</v>
      </c>
      <c r="K1203" s="7">
        <v>16.16523633205184</v>
      </c>
      <c r="L1203" s="7">
        <v>0.98624311651491536</v>
      </c>
      <c r="M1203" s="7" t="s">
        <v>290</v>
      </c>
      <c r="N1203" s="7" t="s">
        <v>311</v>
      </c>
      <c r="O1203" s="7" t="s">
        <v>421</v>
      </c>
    </row>
    <row r="1204" spans="1:15" ht="15">
      <c r="A1204" s="1">
        <v>1196</v>
      </c>
      <c r="B1204" s="6" t="s">
        <v>30</v>
      </c>
      <c r="C1204" s="7" t="s">
        <v>423</v>
      </c>
      <c r="D1204" s="7" t="s">
        <v>422</v>
      </c>
      <c r="E1204" s="7">
        <v>17.657810362375397</v>
      </c>
      <c r="F1204" s="7">
        <v>2.9595732639981072</v>
      </c>
      <c r="G1204" s="7">
        <v>17.904115188933083</v>
      </c>
      <c r="H1204" s="7">
        <v>0.98624311651491536</v>
      </c>
      <c r="I1204" s="7">
        <v>15.930279136634155</v>
      </c>
      <c r="J1204" s="7">
        <v>2.6700268749781073</v>
      </c>
      <c r="K1204" s="7">
        <v>16.152487018542587</v>
      </c>
      <c r="L1204" s="7">
        <v>0.98624311651491536</v>
      </c>
      <c r="M1204" s="7" t="s">
        <v>290</v>
      </c>
      <c r="N1204" s="7" t="s">
        <v>311</v>
      </c>
      <c r="O1204" s="7" t="s">
        <v>421</v>
      </c>
    </row>
    <row r="1205" spans="1:15" ht="15">
      <c r="A1205" s="1">
        <v>1197</v>
      </c>
      <c r="B1205" s="6" t="s">
        <v>30</v>
      </c>
      <c r="C1205" s="7" t="s">
        <v>424</v>
      </c>
      <c r="D1205" s="7" t="s">
        <v>422</v>
      </c>
      <c r="E1205" s="7">
        <v>17.746975005370192</v>
      </c>
      <c r="F1205" s="7">
        <v>2.9745178855613523</v>
      </c>
      <c r="G1205" s="7">
        <v>17.99452356948521</v>
      </c>
      <c r="H1205" s="7">
        <v>0.98624311651491536</v>
      </c>
      <c r="I1205" s="7">
        <v>16.019443779628954</v>
      </c>
      <c r="J1205" s="7">
        <v>2.6849714965413534</v>
      </c>
      <c r="K1205" s="7">
        <v>16.242895399094717</v>
      </c>
      <c r="L1205" s="7">
        <v>0.98624311651491536</v>
      </c>
      <c r="M1205" s="7" t="s">
        <v>290</v>
      </c>
      <c r="N1205" s="7" t="s">
        <v>311</v>
      </c>
      <c r="O1205" s="7" t="s">
        <v>421</v>
      </c>
    </row>
    <row r="1206" spans="1:15" ht="15">
      <c r="A1206" s="1">
        <v>1198</v>
      </c>
      <c r="B1206" s="6" t="s">
        <v>30</v>
      </c>
      <c r="C1206" s="7" t="s">
        <v>425</v>
      </c>
      <c r="D1206" s="7" t="s">
        <v>422</v>
      </c>
      <c r="E1206" s="7">
        <v>17.814266739475553</v>
      </c>
      <c r="F1206" s="7">
        <v>2.9857964536884021</v>
      </c>
      <c r="G1206" s="7">
        <v>18.062753940859714</v>
      </c>
      <c r="H1206" s="7">
        <v>0.98624311651491536</v>
      </c>
      <c r="I1206" s="7">
        <v>16.086735513734315</v>
      </c>
      <c r="J1206" s="7">
        <v>2.6962500646683987</v>
      </c>
      <c r="K1206" s="7">
        <v>16.311125770469221</v>
      </c>
      <c r="L1206" s="7">
        <v>0.98624311651491536</v>
      </c>
      <c r="M1206" s="7" t="s">
        <v>290</v>
      </c>
      <c r="N1206" s="7" t="s">
        <v>311</v>
      </c>
      <c r="O1206" s="7" t="s">
        <v>421</v>
      </c>
    </row>
    <row r="1207" spans="1:15" ht="15">
      <c r="A1207" s="1">
        <v>1199</v>
      </c>
      <c r="B1207" s="6" t="s">
        <v>30</v>
      </c>
      <c r="C1207" s="7" t="s">
        <v>426</v>
      </c>
      <c r="D1207" s="7" t="s">
        <v>422</v>
      </c>
      <c r="E1207" s="7">
        <v>17.950827324577517</v>
      </c>
      <c r="F1207" s="7">
        <v>3.0086849686451926</v>
      </c>
      <c r="G1207" s="7">
        <v>18.201219378858944</v>
      </c>
      <c r="H1207" s="7">
        <v>0.98624311651491536</v>
      </c>
      <c r="I1207" s="7">
        <v>16.223296098836279</v>
      </c>
      <c r="J1207" s="7">
        <v>2.7191385796251972</v>
      </c>
      <c r="K1207" s="7">
        <v>16.449591208468451</v>
      </c>
      <c r="L1207" s="7">
        <v>0.98624311651491536</v>
      </c>
      <c r="M1207" s="7" t="s">
        <v>290</v>
      </c>
      <c r="N1207" s="7" t="s">
        <v>311</v>
      </c>
      <c r="O1207" s="7" t="s">
        <v>421</v>
      </c>
    </row>
    <row r="1208" spans="1:15" ht="15">
      <c r="A1208" s="1">
        <v>1200</v>
      </c>
      <c r="B1208" s="6" t="s">
        <v>30</v>
      </c>
      <c r="C1208" s="7" t="s">
        <v>427</v>
      </c>
      <c r="D1208" s="7" t="s">
        <v>422</v>
      </c>
      <c r="E1208" s="7">
        <v>18.087387909679478</v>
      </c>
      <c r="F1208" s="7">
        <v>3.0315734836019979</v>
      </c>
      <c r="G1208" s="7">
        <v>18.339684816858171</v>
      </c>
      <c r="H1208" s="7">
        <v>0.98624311651491536</v>
      </c>
      <c r="I1208" s="7">
        <v>16.359856683938236</v>
      </c>
      <c r="J1208" s="7">
        <v>2.7420270945820229</v>
      </c>
      <c r="K1208" s="7">
        <v>16.588056646467678</v>
      </c>
      <c r="L1208" s="7">
        <v>0.98624311651491536</v>
      </c>
      <c r="M1208" s="7" t="s">
        <v>290</v>
      </c>
      <c r="N1208" s="7" t="s">
        <v>311</v>
      </c>
      <c r="O1208" s="7" t="s">
        <v>421</v>
      </c>
    </row>
    <row r="1209" spans="1:15" ht="15">
      <c r="A1209" s="1">
        <v>1201</v>
      </c>
      <c r="B1209" s="6" t="s">
        <v>35</v>
      </c>
      <c r="C1209" s="7" t="s">
        <v>292</v>
      </c>
      <c r="D1209" s="7">
        <v>16.420000000000002</v>
      </c>
      <c r="E1209" s="7">
        <v>17.059000000000001</v>
      </c>
      <c r="F1209" s="7" t="s">
        <v>422</v>
      </c>
      <c r="G1209" s="7">
        <v>17.059000000000001</v>
      </c>
      <c r="H1209" s="7">
        <v>1</v>
      </c>
      <c r="I1209" s="7">
        <v>15.564</v>
      </c>
      <c r="J1209" s="7" t="s">
        <v>422</v>
      </c>
      <c r="K1209" s="7">
        <v>15.564</v>
      </c>
      <c r="L1209" s="7">
        <v>1</v>
      </c>
      <c r="M1209" s="7" t="s">
        <v>290</v>
      </c>
      <c r="N1209" s="7" t="s">
        <v>311</v>
      </c>
      <c r="O1209" s="7" t="s">
        <v>421</v>
      </c>
    </row>
    <row r="1210" spans="1:15" ht="15">
      <c r="A1210" s="1">
        <v>1202</v>
      </c>
      <c r="B1210" s="6" t="s">
        <v>35</v>
      </c>
      <c r="C1210" s="7" t="s">
        <v>293</v>
      </c>
      <c r="D1210" s="7">
        <v>16.350000000000001</v>
      </c>
      <c r="E1210" s="7">
        <v>17.079999999999998</v>
      </c>
      <c r="F1210" s="7" t="s">
        <v>422</v>
      </c>
      <c r="G1210" s="7">
        <v>17.079999999999998</v>
      </c>
      <c r="H1210" s="7">
        <v>1</v>
      </c>
      <c r="I1210" s="7">
        <v>15.43</v>
      </c>
      <c r="J1210" s="7" t="s">
        <v>422</v>
      </c>
      <c r="K1210" s="7">
        <v>15.43</v>
      </c>
      <c r="L1210" s="7">
        <v>1</v>
      </c>
      <c r="M1210" s="7" t="s">
        <v>290</v>
      </c>
      <c r="N1210" s="7" t="s">
        <v>311</v>
      </c>
      <c r="O1210" s="7" t="s">
        <v>421</v>
      </c>
    </row>
    <row r="1211" spans="1:15" ht="15">
      <c r="A1211" s="1">
        <v>1203</v>
      </c>
      <c r="B1211" s="6" t="s">
        <v>35</v>
      </c>
      <c r="C1211" s="7" t="s">
        <v>294</v>
      </c>
      <c r="D1211" s="7">
        <v>17.739999999999998</v>
      </c>
      <c r="E1211" s="7">
        <v>17.501265955894436</v>
      </c>
      <c r="F1211" s="7">
        <v>6.6284029270780973</v>
      </c>
      <c r="G1211" s="7">
        <v>18.714433879298809</v>
      </c>
      <c r="H1211" s="7">
        <v>0.93517474633596398</v>
      </c>
      <c r="I1211" s="7">
        <v>15.770630470495055</v>
      </c>
      <c r="J1211" s="7">
        <v>5.9729446678849767</v>
      </c>
      <c r="K1211" s="7">
        <v>16.863832703229793</v>
      </c>
      <c r="L1211" s="7">
        <v>0.93517474633596398</v>
      </c>
      <c r="M1211" s="7" t="s">
        <v>290</v>
      </c>
      <c r="N1211" s="7" t="s">
        <v>311</v>
      </c>
      <c r="O1211" s="7" t="s">
        <v>421</v>
      </c>
    </row>
    <row r="1212" spans="1:15" ht="15">
      <c r="A1212" s="1">
        <v>1204</v>
      </c>
      <c r="B1212" s="6" t="s">
        <v>35</v>
      </c>
      <c r="C1212" s="7" t="s">
        <v>295</v>
      </c>
      <c r="D1212" s="7">
        <v>17.600000000000001</v>
      </c>
      <c r="E1212" s="7">
        <v>16.774000000000001</v>
      </c>
      <c r="F1212" s="7">
        <v>6.3359471535490757</v>
      </c>
      <c r="G1212" s="7">
        <v>17.930736246249531</v>
      </c>
      <c r="H1212" s="7">
        <v>0.93548863636363633</v>
      </c>
      <c r="I1212" s="7">
        <v>15.134000000000002</v>
      </c>
      <c r="J1212" s="7">
        <v>5.7164793264463905</v>
      </c>
      <c r="K1212" s="7">
        <v>16.177641728314082</v>
      </c>
      <c r="L1212" s="7">
        <v>0.93548863636363633</v>
      </c>
      <c r="M1212" s="7" t="s">
        <v>290</v>
      </c>
      <c r="N1212" s="7" t="s">
        <v>311</v>
      </c>
      <c r="O1212" s="7" t="s">
        <v>421</v>
      </c>
    </row>
    <row r="1213" spans="1:15" ht="15">
      <c r="A1213" s="1">
        <v>1205</v>
      </c>
      <c r="B1213" s="6" t="s">
        <v>35</v>
      </c>
      <c r="C1213" s="7" t="s">
        <v>296</v>
      </c>
      <c r="D1213" s="7">
        <v>15.925000000000001</v>
      </c>
      <c r="E1213" s="7">
        <v>17.114999999999998</v>
      </c>
      <c r="F1213" s="7" t="s">
        <v>422</v>
      </c>
      <c r="G1213" s="7">
        <v>17.114999999999998</v>
      </c>
      <c r="H1213" s="7">
        <v>1</v>
      </c>
      <c r="I1213" s="7">
        <v>15.56</v>
      </c>
      <c r="J1213" s="7" t="s">
        <v>422</v>
      </c>
      <c r="K1213" s="7">
        <v>15.56</v>
      </c>
      <c r="L1213" s="7">
        <v>1</v>
      </c>
      <c r="M1213" s="7" t="s">
        <v>290</v>
      </c>
      <c r="N1213" s="7" t="s">
        <v>311</v>
      </c>
      <c r="O1213" s="7" t="s">
        <v>421</v>
      </c>
    </row>
    <row r="1214" spans="1:15" ht="15">
      <c r="A1214" s="1">
        <v>1206</v>
      </c>
      <c r="B1214" s="6" t="s">
        <v>35</v>
      </c>
      <c r="C1214" s="7" t="s">
        <v>297</v>
      </c>
      <c r="D1214" s="7">
        <v>14.164999999999999</v>
      </c>
      <c r="E1214" s="7">
        <v>16.616832648999999</v>
      </c>
      <c r="F1214" s="7">
        <v>2.1768007008434402</v>
      </c>
      <c r="G1214" s="7">
        <v>16.758806299258453</v>
      </c>
      <c r="H1214" s="7">
        <v>0.99152841510765977</v>
      </c>
      <c r="I1214" s="7">
        <v>15.085050327999999</v>
      </c>
      <c r="J1214" s="7">
        <v>1.9761376201995413</v>
      </c>
      <c r="K1214" s="7">
        <v>15.213936482457813</v>
      </c>
      <c r="L1214" s="7">
        <v>0.99152841510765977</v>
      </c>
      <c r="M1214" s="7" t="s">
        <v>290</v>
      </c>
      <c r="N1214" s="7" t="s">
        <v>311</v>
      </c>
      <c r="O1214" s="7" t="s">
        <v>421</v>
      </c>
    </row>
    <row r="1215" spans="1:15" ht="15">
      <c r="A1215" s="1">
        <v>1207</v>
      </c>
      <c r="B1215" s="6" t="s">
        <v>35</v>
      </c>
      <c r="C1215" s="7" t="s">
        <v>298</v>
      </c>
      <c r="D1215" s="7" t="s">
        <v>422</v>
      </c>
      <c r="E1215" s="7">
        <v>16.931148966009509</v>
      </c>
      <c r="F1215" s="7">
        <v>3.6927202820640193</v>
      </c>
      <c r="G1215" s="7">
        <v>17.329165830782848</v>
      </c>
      <c r="H1215" s="7">
        <v>0.97703196630121003</v>
      </c>
      <c r="I1215" s="7">
        <v>15.399366645009509</v>
      </c>
      <c r="J1215" s="7">
        <v>3.3586352382303448</v>
      </c>
      <c r="K1215" s="7">
        <v>15.761374423917289</v>
      </c>
      <c r="L1215" s="7">
        <v>0.97703196630121003</v>
      </c>
      <c r="M1215" s="7" t="s">
        <v>290</v>
      </c>
      <c r="N1215" s="7" t="s">
        <v>311</v>
      </c>
      <c r="O1215" s="7" t="s">
        <v>421</v>
      </c>
    </row>
    <row r="1216" spans="1:15" ht="15">
      <c r="A1216" s="1">
        <v>1208</v>
      </c>
      <c r="B1216" s="6" t="s">
        <v>35</v>
      </c>
      <c r="C1216" s="7" t="s">
        <v>299</v>
      </c>
      <c r="D1216" s="7" t="s">
        <v>422</v>
      </c>
      <c r="E1216" s="7">
        <v>16.623600504414135</v>
      </c>
      <c r="F1216" s="7">
        <v>3.6256432960821012</v>
      </c>
      <c r="G1216" s="7">
        <v>17.014387530580787</v>
      </c>
      <c r="H1216" s="7">
        <v>0.97703196630121003</v>
      </c>
      <c r="I1216" s="7">
        <v>15.107989081856124</v>
      </c>
      <c r="J1216" s="7">
        <v>3.2950851602436106</v>
      </c>
      <c r="K1216" s="7">
        <v>15.463147167078942</v>
      </c>
      <c r="L1216" s="7">
        <v>0.97703196630121003</v>
      </c>
      <c r="M1216" s="7" t="s">
        <v>290</v>
      </c>
      <c r="N1216" s="7" t="s">
        <v>311</v>
      </c>
      <c r="O1216" s="7" t="s">
        <v>421</v>
      </c>
    </row>
    <row r="1217" spans="1:15" ht="15">
      <c r="A1217" s="1">
        <v>1209</v>
      </c>
      <c r="B1217" s="6" t="s">
        <v>35</v>
      </c>
      <c r="C1217" s="7" t="s">
        <v>300</v>
      </c>
      <c r="D1217" s="7" t="s">
        <v>422</v>
      </c>
      <c r="E1217" s="7">
        <v>16.574936746214355</v>
      </c>
      <c r="F1217" s="7">
        <v>3.6150296249563847</v>
      </c>
      <c r="G1217" s="7">
        <v>16.964579786435007</v>
      </c>
      <c r="H1217" s="7">
        <v>0.97703196630121003</v>
      </c>
      <c r="I1217" s="7">
        <v>15.059325323656344</v>
      </c>
      <c r="J1217" s="7">
        <v>3.2844714891178928</v>
      </c>
      <c r="K1217" s="7">
        <v>15.413339422933161</v>
      </c>
      <c r="L1217" s="7">
        <v>0.97703196630121003</v>
      </c>
      <c r="M1217" s="7" t="s">
        <v>290</v>
      </c>
      <c r="N1217" s="7" t="s">
        <v>311</v>
      </c>
      <c r="O1217" s="7" t="s">
        <v>421</v>
      </c>
    </row>
    <row r="1218" spans="1:15" ht="15">
      <c r="A1218" s="1">
        <v>1210</v>
      </c>
      <c r="B1218" s="6" t="s">
        <v>35</v>
      </c>
      <c r="C1218" s="7" t="s">
        <v>301</v>
      </c>
      <c r="D1218" s="7" t="s">
        <v>422</v>
      </c>
      <c r="E1218" s="7">
        <v>16.280765709993787</v>
      </c>
      <c r="F1218" s="7">
        <v>3.5508702844397777</v>
      </c>
      <c r="G1218" s="7">
        <v>16.663493387661152</v>
      </c>
      <c r="H1218" s="7">
        <v>0.97703196630121003</v>
      </c>
      <c r="I1218" s="7">
        <v>14.765154287435774</v>
      </c>
      <c r="J1218" s="7">
        <v>3.2203121486012871</v>
      </c>
      <c r="K1218" s="7">
        <v>15.112253024159305</v>
      </c>
      <c r="L1218" s="7">
        <v>0.97703196630121003</v>
      </c>
      <c r="M1218" s="7" t="s">
        <v>290</v>
      </c>
      <c r="N1218" s="7" t="s">
        <v>311</v>
      </c>
      <c r="O1218" s="7" t="s">
        <v>421</v>
      </c>
    </row>
    <row r="1219" spans="1:15" ht="15">
      <c r="A1219" s="1">
        <v>1211</v>
      </c>
      <c r="B1219" s="6" t="s">
        <v>35</v>
      </c>
      <c r="C1219" s="7" t="s">
        <v>302</v>
      </c>
      <c r="D1219" s="7" t="s">
        <v>422</v>
      </c>
      <c r="E1219" s="7">
        <v>16.255397725773616</v>
      </c>
      <c r="F1219" s="7">
        <v>3.5453374721047717</v>
      </c>
      <c r="G1219" s="7">
        <v>16.637529053744618</v>
      </c>
      <c r="H1219" s="7">
        <v>0.97703196630121003</v>
      </c>
      <c r="I1219" s="7">
        <v>14.739786303215601</v>
      </c>
      <c r="J1219" s="7">
        <v>3.2147793362662895</v>
      </c>
      <c r="K1219" s="7">
        <v>15.086288690242771</v>
      </c>
      <c r="L1219" s="7">
        <v>0.97703196630121003</v>
      </c>
      <c r="M1219" s="7" t="s">
        <v>290</v>
      </c>
      <c r="N1219" s="7" t="s">
        <v>311</v>
      </c>
      <c r="O1219" s="7" t="s">
        <v>421</v>
      </c>
    </row>
    <row r="1220" spans="1:15" ht="15">
      <c r="A1220" s="1">
        <v>1212</v>
      </c>
      <c r="B1220" s="6" t="s">
        <v>35</v>
      </c>
      <c r="C1220" s="7" t="s">
        <v>423</v>
      </c>
      <c r="D1220" s="7" t="s">
        <v>422</v>
      </c>
      <c r="E1220" s="7">
        <v>16.37346542493388</v>
      </c>
      <c r="F1220" s="7">
        <v>3.5710882931637093</v>
      </c>
      <c r="G1220" s="7">
        <v>16.75837228429647</v>
      </c>
      <c r="H1220" s="7">
        <v>0.97703196630121003</v>
      </c>
      <c r="I1220" s="7">
        <v>14.857854002375868</v>
      </c>
      <c r="J1220" s="7">
        <v>3.2405301573252139</v>
      </c>
      <c r="K1220" s="7">
        <v>15.207131920794623</v>
      </c>
      <c r="L1220" s="7">
        <v>0.97703196630121003</v>
      </c>
      <c r="M1220" s="7" t="s">
        <v>290</v>
      </c>
      <c r="N1220" s="7" t="s">
        <v>311</v>
      </c>
      <c r="O1220" s="7" t="s">
        <v>421</v>
      </c>
    </row>
    <row r="1221" spans="1:15" ht="15">
      <c r="A1221" s="1">
        <v>1213</v>
      </c>
      <c r="B1221" s="6" t="s">
        <v>35</v>
      </c>
      <c r="C1221" s="7" t="s">
        <v>424</v>
      </c>
      <c r="D1221" s="7" t="s">
        <v>422</v>
      </c>
      <c r="E1221" s="7">
        <v>16.638790019583332</v>
      </c>
      <c r="F1221" s="7">
        <v>3.628956162258671</v>
      </c>
      <c r="G1221" s="7">
        <v>17.029934120347651</v>
      </c>
      <c r="H1221" s="7">
        <v>0.97703196630121003</v>
      </c>
      <c r="I1221" s="7">
        <v>15.123178597025321</v>
      </c>
      <c r="J1221" s="7">
        <v>3.2983980264201849</v>
      </c>
      <c r="K1221" s="7">
        <v>15.478693756845805</v>
      </c>
      <c r="L1221" s="7">
        <v>0.97703196630121003</v>
      </c>
      <c r="M1221" s="7" t="s">
        <v>290</v>
      </c>
      <c r="N1221" s="7" t="s">
        <v>311</v>
      </c>
      <c r="O1221" s="7" t="s">
        <v>421</v>
      </c>
    </row>
    <row r="1222" spans="1:15" ht="15">
      <c r="A1222" s="1">
        <v>1214</v>
      </c>
      <c r="B1222" s="6" t="s">
        <v>35</v>
      </c>
      <c r="C1222" s="7" t="s">
        <v>425</v>
      </c>
      <c r="D1222" s="7" t="s">
        <v>422</v>
      </c>
      <c r="E1222" s="7">
        <v>16.878466853444767</v>
      </c>
      <c r="F1222" s="7">
        <v>3.6812301991428753</v>
      </c>
      <c r="G1222" s="7">
        <v>17.275245268936565</v>
      </c>
      <c r="H1222" s="7">
        <v>0.97703196630121003</v>
      </c>
      <c r="I1222" s="7">
        <v>15.362855430886754</v>
      </c>
      <c r="J1222" s="7">
        <v>3.3506720633043776</v>
      </c>
      <c r="K1222" s="7">
        <v>15.724004905434716</v>
      </c>
      <c r="L1222" s="7">
        <v>0.97703196630121003</v>
      </c>
      <c r="M1222" s="7" t="s">
        <v>290</v>
      </c>
      <c r="N1222" s="7" t="s">
        <v>311</v>
      </c>
      <c r="O1222" s="7" t="s">
        <v>421</v>
      </c>
    </row>
    <row r="1223" spans="1:15" ht="15">
      <c r="A1223" s="1">
        <v>1215</v>
      </c>
      <c r="B1223" s="6" t="s">
        <v>35</v>
      </c>
      <c r="C1223" s="7" t="s">
        <v>426</v>
      </c>
      <c r="D1223" s="7" t="s">
        <v>422</v>
      </c>
      <c r="E1223" s="7">
        <v>17.222699652556511</v>
      </c>
      <c r="F1223" s="7">
        <v>3.7563081186380902</v>
      </c>
      <c r="G1223" s="7">
        <v>17.627570280793567</v>
      </c>
      <c r="H1223" s="7">
        <v>0.97703196630121003</v>
      </c>
      <c r="I1223" s="7">
        <v>15.756459713779565</v>
      </c>
      <c r="J1223" s="7">
        <v>3.4365180104083506</v>
      </c>
      <c r="K1223" s="7">
        <v>16.126862024207295</v>
      </c>
      <c r="L1223" s="7">
        <v>0.97703196630121003</v>
      </c>
      <c r="M1223" s="7" t="s">
        <v>290</v>
      </c>
      <c r="N1223" s="7" t="s">
        <v>311</v>
      </c>
      <c r="O1223" s="7" t="s">
        <v>421</v>
      </c>
    </row>
    <row r="1224" spans="1:15" ht="15">
      <c r="A1224" s="1">
        <v>1216</v>
      </c>
      <c r="B1224" s="6" t="s">
        <v>35</v>
      </c>
      <c r="C1224" s="7" t="s">
        <v>427</v>
      </c>
      <c r="D1224" s="7" t="s">
        <v>422</v>
      </c>
      <c r="E1224" s="7">
        <v>17.566932451668254</v>
      </c>
      <c r="F1224" s="7">
        <v>3.8313860381333078</v>
      </c>
      <c r="G1224" s="7">
        <v>17.979895292650568</v>
      </c>
      <c r="H1224" s="7">
        <v>0.97703196630121003</v>
      </c>
      <c r="I1224" s="7">
        <v>16.150063996672376</v>
      </c>
      <c r="J1224" s="7">
        <v>3.5223639575123316</v>
      </c>
      <c r="K1224" s="7">
        <v>16.529719142979872</v>
      </c>
      <c r="L1224" s="7">
        <v>0.97703196630121003</v>
      </c>
      <c r="M1224" s="7" t="s">
        <v>290</v>
      </c>
      <c r="N1224" s="7" t="s">
        <v>311</v>
      </c>
      <c r="O1224" s="7" t="s">
        <v>421</v>
      </c>
    </row>
    <row r="1225" spans="1:15" ht="15">
      <c r="A1225" s="1">
        <v>1217</v>
      </c>
      <c r="B1225" s="6" t="s">
        <v>53</v>
      </c>
      <c r="C1225" s="7" t="s">
        <v>292</v>
      </c>
      <c r="D1225" s="7">
        <v>26.763000000000002</v>
      </c>
      <c r="E1225" s="7">
        <v>26.57</v>
      </c>
      <c r="F1225" s="7">
        <v>3.2083124847807469</v>
      </c>
      <c r="G1225" s="7">
        <v>26.763000000000002</v>
      </c>
      <c r="H1225" s="7">
        <v>0.99278855135821842</v>
      </c>
      <c r="I1225" s="7">
        <v>26.57</v>
      </c>
      <c r="J1225" s="7">
        <v>3.2083124847807469</v>
      </c>
      <c r="K1225" s="7">
        <v>26.763000000000002</v>
      </c>
      <c r="L1225" s="7">
        <v>0.99278855135821842</v>
      </c>
      <c r="M1225" s="7" t="s">
        <v>290</v>
      </c>
      <c r="N1225" s="7" t="s">
        <v>311</v>
      </c>
      <c r="O1225" s="7" t="s">
        <v>421</v>
      </c>
    </row>
    <row r="1226" spans="1:15" ht="15">
      <c r="A1226" s="1">
        <v>1218</v>
      </c>
      <c r="B1226" s="6" t="s">
        <v>53</v>
      </c>
      <c r="C1226" s="7" t="s">
        <v>293</v>
      </c>
      <c r="D1226" s="7">
        <v>26.048999999999999</v>
      </c>
      <c r="E1226" s="7">
        <v>25.97</v>
      </c>
      <c r="F1226" s="7">
        <v>2.0271904202615065</v>
      </c>
      <c r="G1226" s="7">
        <v>26.048999999999999</v>
      </c>
      <c r="H1226" s="7">
        <v>0.99696725402126762</v>
      </c>
      <c r="I1226" s="7">
        <v>25.97</v>
      </c>
      <c r="J1226" s="7">
        <v>2.0271904202615065</v>
      </c>
      <c r="K1226" s="7">
        <v>26.048999999999999</v>
      </c>
      <c r="L1226" s="7">
        <v>0.99696725402126762</v>
      </c>
      <c r="M1226" s="7" t="s">
        <v>290</v>
      </c>
      <c r="N1226" s="7" t="s">
        <v>311</v>
      </c>
      <c r="O1226" s="7" t="s">
        <v>421</v>
      </c>
    </row>
    <row r="1227" spans="1:15" ht="15">
      <c r="A1227" s="1">
        <v>1219</v>
      </c>
      <c r="B1227" s="6" t="s">
        <v>53</v>
      </c>
      <c r="C1227" s="7" t="s">
        <v>294</v>
      </c>
      <c r="D1227" s="7">
        <v>27.18</v>
      </c>
      <c r="E1227" s="7">
        <v>27.123999999999999</v>
      </c>
      <c r="F1227" s="7">
        <v>1.8052592979462725</v>
      </c>
      <c r="G1227" s="7">
        <v>27.184008849557518</v>
      </c>
      <c r="H1227" s="7">
        <v>0.9977924944812363</v>
      </c>
      <c r="I1227" s="7">
        <v>27.123999999999999</v>
      </c>
      <c r="J1227" s="7">
        <v>1.8052592979462725</v>
      </c>
      <c r="K1227" s="7">
        <v>27.184008849557518</v>
      </c>
      <c r="L1227" s="7">
        <v>0.9977924944812363</v>
      </c>
      <c r="M1227" s="7" t="s">
        <v>290</v>
      </c>
      <c r="N1227" s="7" t="s">
        <v>311</v>
      </c>
      <c r="O1227" s="7" t="s">
        <v>421</v>
      </c>
    </row>
    <row r="1228" spans="1:15" ht="15">
      <c r="A1228" s="1">
        <v>1220</v>
      </c>
      <c r="B1228" s="6" t="s">
        <v>53</v>
      </c>
      <c r="C1228" s="7" t="s">
        <v>295</v>
      </c>
      <c r="D1228" s="7">
        <v>26.962</v>
      </c>
      <c r="E1228" s="7">
        <v>26.962</v>
      </c>
      <c r="F1228" s="7" t="s">
        <v>422</v>
      </c>
      <c r="G1228" s="7">
        <v>26.962</v>
      </c>
      <c r="H1228" s="7">
        <v>1</v>
      </c>
      <c r="I1228" s="7">
        <v>26.962</v>
      </c>
      <c r="J1228" s="7" t="s">
        <v>422</v>
      </c>
      <c r="K1228" s="7">
        <v>26.962</v>
      </c>
      <c r="L1228" s="7">
        <v>1</v>
      </c>
      <c r="M1228" s="7" t="s">
        <v>290</v>
      </c>
      <c r="N1228" s="7" t="s">
        <v>311</v>
      </c>
      <c r="O1228" s="7" t="s">
        <v>421</v>
      </c>
    </row>
    <row r="1229" spans="1:15" ht="15">
      <c r="A1229" s="1">
        <v>1221</v>
      </c>
      <c r="B1229" s="6" t="s">
        <v>53</v>
      </c>
      <c r="C1229" s="7" t="s">
        <v>296</v>
      </c>
      <c r="D1229" s="7">
        <v>25.35</v>
      </c>
      <c r="E1229" s="7">
        <v>25.332999999999998</v>
      </c>
      <c r="F1229" s="7">
        <v>0.92823003614414068</v>
      </c>
      <c r="G1229" s="7">
        <v>25.35</v>
      </c>
      <c r="H1229" s="7">
        <v>0.99932938856015763</v>
      </c>
      <c r="I1229" s="7">
        <v>25.332999999999998</v>
      </c>
      <c r="J1229" s="7">
        <v>0.92823003614414068</v>
      </c>
      <c r="K1229" s="7">
        <v>25.35</v>
      </c>
      <c r="L1229" s="7">
        <v>0.99932938856015763</v>
      </c>
      <c r="M1229" s="7" t="s">
        <v>290</v>
      </c>
      <c r="N1229" s="7" t="s">
        <v>311</v>
      </c>
      <c r="O1229" s="7" t="s">
        <v>421</v>
      </c>
    </row>
    <row r="1230" spans="1:15" ht="15">
      <c r="A1230" s="1">
        <v>1222</v>
      </c>
      <c r="B1230" s="6" t="s">
        <v>53</v>
      </c>
      <c r="C1230" s="7" t="s">
        <v>297</v>
      </c>
      <c r="D1230" s="7">
        <v>27.776700000000002</v>
      </c>
      <c r="E1230" s="7">
        <v>27.7667</v>
      </c>
      <c r="F1230" s="7">
        <v>0.74527444609351201</v>
      </c>
      <c r="G1230" s="7">
        <v>27.776700000000002</v>
      </c>
      <c r="H1230" s="7">
        <v>0.99963998603145798</v>
      </c>
      <c r="I1230" s="7">
        <v>27.7667</v>
      </c>
      <c r="J1230" s="7">
        <v>0.74527444609351201</v>
      </c>
      <c r="K1230" s="7">
        <v>27.776700000000002</v>
      </c>
      <c r="L1230" s="7">
        <v>0.99963998603145798</v>
      </c>
      <c r="M1230" s="7" t="s">
        <v>290</v>
      </c>
      <c r="N1230" s="7" t="s">
        <v>311</v>
      </c>
      <c r="O1230" s="7" t="s">
        <v>421</v>
      </c>
    </row>
    <row r="1231" spans="1:15" ht="15">
      <c r="A1231" s="1">
        <v>1223</v>
      </c>
      <c r="B1231" s="6" t="s">
        <v>53</v>
      </c>
      <c r="C1231" s="7" t="s">
        <v>298</v>
      </c>
      <c r="D1231" s="7" t="s">
        <v>422</v>
      </c>
      <c r="E1231" s="7">
        <v>34.536310184143069</v>
      </c>
      <c r="F1231" s="7">
        <v>0.90550874815787885</v>
      </c>
      <c r="G1231" s="7">
        <v>34.548178927815208</v>
      </c>
      <c r="H1231" s="7">
        <v>0.99965645819720528</v>
      </c>
      <c r="I1231" s="7">
        <v>34.536310184143069</v>
      </c>
      <c r="J1231" s="7">
        <v>0.90550874815787885</v>
      </c>
      <c r="K1231" s="7">
        <v>34.548178927815208</v>
      </c>
      <c r="L1231" s="7">
        <v>0.99965645819720528</v>
      </c>
      <c r="M1231" s="7" t="s">
        <v>290</v>
      </c>
      <c r="N1231" s="7" t="s">
        <v>311</v>
      </c>
      <c r="O1231" s="7" t="s">
        <v>421</v>
      </c>
    </row>
    <row r="1232" spans="1:15" ht="15">
      <c r="A1232" s="1">
        <v>1224</v>
      </c>
      <c r="B1232" s="6" t="s">
        <v>53</v>
      </c>
      <c r="C1232" s="7" t="s">
        <v>299</v>
      </c>
      <c r="D1232" s="7" t="s">
        <v>422</v>
      </c>
      <c r="E1232" s="7">
        <v>36.844324827778458</v>
      </c>
      <c r="F1232" s="7">
        <v>0.9660226663945547</v>
      </c>
      <c r="G1232" s="7">
        <v>36.85698674344988</v>
      </c>
      <c r="H1232" s="7">
        <v>0.99965645819720528</v>
      </c>
      <c r="I1232" s="7">
        <v>36.844324827778458</v>
      </c>
      <c r="J1232" s="7">
        <v>0.9660226663945547</v>
      </c>
      <c r="K1232" s="7">
        <v>36.85698674344988</v>
      </c>
      <c r="L1232" s="7">
        <v>0.99965645819720528</v>
      </c>
      <c r="M1232" s="7" t="s">
        <v>290</v>
      </c>
      <c r="N1232" s="7" t="s">
        <v>311</v>
      </c>
      <c r="O1232" s="7" t="s">
        <v>421</v>
      </c>
    </row>
    <row r="1233" spans="1:15" ht="15">
      <c r="A1233" s="1">
        <v>1225</v>
      </c>
      <c r="B1233" s="6" t="s">
        <v>53</v>
      </c>
      <c r="C1233" s="7" t="s">
        <v>300</v>
      </c>
      <c r="D1233" s="7" t="s">
        <v>422</v>
      </c>
      <c r="E1233" s="7">
        <v>37.291750456626836</v>
      </c>
      <c r="F1233" s="7">
        <v>0.97775373491102158</v>
      </c>
      <c r="G1233" s="7">
        <v>37.304566134529168</v>
      </c>
      <c r="H1233" s="7">
        <v>0.99965645819720528</v>
      </c>
      <c r="I1233" s="7">
        <v>37.291750456626836</v>
      </c>
      <c r="J1233" s="7">
        <v>0.97775373491102158</v>
      </c>
      <c r="K1233" s="7">
        <v>37.304566134529168</v>
      </c>
      <c r="L1233" s="7">
        <v>0.99965645819720528</v>
      </c>
      <c r="M1233" s="7" t="s">
        <v>290</v>
      </c>
      <c r="N1233" s="7" t="s">
        <v>311</v>
      </c>
      <c r="O1233" s="7" t="s">
        <v>421</v>
      </c>
    </row>
    <row r="1234" spans="1:15" ht="15">
      <c r="A1234" s="1">
        <v>1226</v>
      </c>
      <c r="B1234" s="6" t="s">
        <v>53</v>
      </c>
      <c r="C1234" s="7" t="s">
        <v>301</v>
      </c>
      <c r="D1234" s="7" t="s">
        <v>422</v>
      </c>
      <c r="E1234" s="7">
        <v>37.147727637651883</v>
      </c>
      <c r="F1234" s="7">
        <v>0.97397759548501828</v>
      </c>
      <c r="G1234" s="7">
        <v>37.160493820691784</v>
      </c>
      <c r="H1234" s="7">
        <v>0.99965645819720528</v>
      </c>
      <c r="I1234" s="7">
        <v>37.147727637651883</v>
      </c>
      <c r="J1234" s="7">
        <v>0.97397759548501828</v>
      </c>
      <c r="K1234" s="7">
        <v>37.160493820691784</v>
      </c>
      <c r="L1234" s="7">
        <v>0.99965645819720528</v>
      </c>
      <c r="M1234" s="7" t="s">
        <v>290</v>
      </c>
      <c r="N1234" s="7" t="s">
        <v>311</v>
      </c>
      <c r="O1234" s="7" t="s">
        <v>421</v>
      </c>
    </row>
    <row r="1235" spans="1:15" ht="15">
      <c r="A1235" s="1">
        <v>1227</v>
      </c>
      <c r="B1235" s="6" t="s">
        <v>53</v>
      </c>
      <c r="C1235" s="7" t="s">
        <v>302</v>
      </c>
      <c r="D1235" s="7" t="s">
        <v>422</v>
      </c>
      <c r="E1235" s="7">
        <v>37.026700096273871</v>
      </c>
      <c r="F1235" s="7">
        <v>0.97080437006223053</v>
      </c>
      <c r="G1235" s="7">
        <v>37.039424687005322</v>
      </c>
      <c r="H1235" s="7">
        <v>0.99965645819720528</v>
      </c>
      <c r="I1235" s="7">
        <v>37.026700096273871</v>
      </c>
      <c r="J1235" s="7">
        <v>0.97080437006223053</v>
      </c>
      <c r="K1235" s="7">
        <v>37.039424687005322</v>
      </c>
      <c r="L1235" s="7">
        <v>0.99965645819720528</v>
      </c>
      <c r="M1235" s="7" t="s">
        <v>290</v>
      </c>
      <c r="N1235" s="7" t="s">
        <v>311</v>
      </c>
      <c r="O1235" s="7" t="s">
        <v>421</v>
      </c>
    </row>
    <row r="1236" spans="1:15" ht="15">
      <c r="A1236" s="1">
        <v>1228</v>
      </c>
      <c r="B1236" s="6" t="s">
        <v>53</v>
      </c>
      <c r="C1236" s="7" t="s">
        <v>423</v>
      </c>
      <c r="D1236" s="7" t="s">
        <v>422</v>
      </c>
      <c r="E1236" s="7">
        <v>37.007497878361058</v>
      </c>
      <c r="F1236" s="7">
        <v>0.97030090642622158</v>
      </c>
      <c r="G1236" s="7">
        <v>37.020215870060909</v>
      </c>
      <c r="H1236" s="7">
        <v>0.99965645819720528</v>
      </c>
      <c r="I1236" s="7">
        <v>37.007497878361058</v>
      </c>
      <c r="J1236" s="7">
        <v>0.97030090642622158</v>
      </c>
      <c r="K1236" s="7">
        <v>37.020215870060909</v>
      </c>
      <c r="L1236" s="7">
        <v>0.99965645819720528</v>
      </c>
      <c r="M1236" s="7" t="s">
        <v>290</v>
      </c>
      <c r="N1236" s="7" t="s">
        <v>311</v>
      </c>
      <c r="O1236" s="7" t="s">
        <v>421</v>
      </c>
    </row>
    <row r="1237" spans="1:15" ht="15">
      <c r="A1237" s="1">
        <v>1229</v>
      </c>
      <c r="B1237" s="6" t="s">
        <v>53</v>
      </c>
      <c r="C1237" s="7" t="s">
        <v>424</v>
      </c>
      <c r="D1237" s="7" t="s">
        <v>422</v>
      </c>
      <c r="E1237" s="7">
        <v>37.091556744044205</v>
      </c>
      <c r="F1237" s="7">
        <v>0.97250484882268884</v>
      </c>
      <c r="G1237" s="7">
        <v>37.10430362340243</v>
      </c>
      <c r="H1237" s="7">
        <v>0.99965645819720528</v>
      </c>
      <c r="I1237" s="7">
        <v>37.091556744044205</v>
      </c>
      <c r="J1237" s="7">
        <v>0.97250484882268884</v>
      </c>
      <c r="K1237" s="7">
        <v>37.10430362340243</v>
      </c>
      <c r="L1237" s="7">
        <v>0.99965645819720528</v>
      </c>
      <c r="M1237" s="7" t="s">
        <v>290</v>
      </c>
      <c r="N1237" s="7" t="s">
        <v>311</v>
      </c>
      <c r="O1237" s="7" t="s">
        <v>421</v>
      </c>
    </row>
    <row r="1238" spans="1:15" ht="15">
      <c r="A1238" s="1">
        <v>1230</v>
      </c>
      <c r="B1238" s="6" t="s">
        <v>53</v>
      </c>
      <c r="C1238" s="7" t="s">
        <v>425</v>
      </c>
      <c r="D1238" s="7" t="s">
        <v>422</v>
      </c>
      <c r="E1238" s="7">
        <v>37.156720912277315</v>
      </c>
      <c r="F1238" s="7">
        <v>0.97421339047309741</v>
      </c>
      <c r="G1238" s="7">
        <v>37.169490185944753</v>
      </c>
      <c r="H1238" s="7">
        <v>0.99965645819720528</v>
      </c>
      <c r="I1238" s="7">
        <v>37.156720912277315</v>
      </c>
      <c r="J1238" s="7">
        <v>0.97421339047309741</v>
      </c>
      <c r="K1238" s="7">
        <v>37.169490185944753</v>
      </c>
      <c r="L1238" s="7">
        <v>0.99965645819720528</v>
      </c>
      <c r="M1238" s="7" t="s">
        <v>290</v>
      </c>
      <c r="N1238" s="7" t="s">
        <v>311</v>
      </c>
      <c r="O1238" s="7" t="s">
        <v>421</v>
      </c>
    </row>
    <row r="1239" spans="1:15" ht="15">
      <c r="A1239" s="1">
        <v>1231</v>
      </c>
      <c r="B1239" s="6" t="s">
        <v>53</v>
      </c>
      <c r="C1239" s="7" t="s">
        <v>426</v>
      </c>
      <c r="D1239" s="7" t="s">
        <v>422</v>
      </c>
      <c r="E1239" s="7">
        <v>37.299022708584125</v>
      </c>
      <c r="F1239" s="7">
        <v>0.97794440634442403</v>
      </c>
      <c r="G1239" s="7">
        <v>37.311840885667579</v>
      </c>
      <c r="H1239" s="7">
        <v>0.99965645819720528</v>
      </c>
      <c r="I1239" s="7">
        <v>37.299022708584125</v>
      </c>
      <c r="J1239" s="7">
        <v>0.97794440634442403</v>
      </c>
      <c r="K1239" s="7">
        <v>37.311840885667579</v>
      </c>
      <c r="L1239" s="7">
        <v>0.99965645819720528</v>
      </c>
      <c r="M1239" s="7" t="s">
        <v>290</v>
      </c>
      <c r="N1239" s="7" t="s">
        <v>311</v>
      </c>
      <c r="O1239" s="7" t="s">
        <v>421</v>
      </c>
    </row>
    <row r="1240" spans="1:15" ht="15">
      <c r="A1240" s="1">
        <v>1232</v>
      </c>
      <c r="B1240" s="6" t="s">
        <v>53</v>
      </c>
      <c r="C1240" s="7" t="s">
        <v>427</v>
      </c>
      <c r="D1240" s="7" t="s">
        <v>422</v>
      </c>
      <c r="E1240" s="7">
        <v>37.441324504890943</v>
      </c>
      <c r="F1240" s="7">
        <v>0.98167542221563509</v>
      </c>
      <c r="G1240" s="7">
        <v>37.454191585390404</v>
      </c>
      <c r="H1240" s="7">
        <v>0.99965645819720528</v>
      </c>
      <c r="I1240" s="7">
        <v>37.441324504890943</v>
      </c>
      <c r="J1240" s="7">
        <v>0.98167542221563509</v>
      </c>
      <c r="K1240" s="7">
        <v>37.454191585390404</v>
      </c>
      <c r="L1240" s="7">
        <v>0.99965645819720528</v>
      </c>
      <c r="M1240" s="7" t="s">
        <v>290</v>
      </c>
      <c r="N1240" s="7" t="s">
        <v>311</v>
      </c>
      <c r="O1240" s="7" t="s">
        <v>421</v>
      </c>
    </row>
    <row r="1241" spans="1:15" ht="15">
      <c r="A1241" s="1">
        <v>1233</v>
      </c>
      <c r="B1241" s="6" t="s">
        <v>139</v>
      </c>
      <c r="C1241" s="7" t="s">
        <v>292</v>
      </c>
      <c r="D1241" s="7">
        <v>30.42</v>
      </c>
      <c r="E1241" s="7">
        <v>28.686</v>
      </c>
      <c r="F1241" s="7" t="s">
        <v>422</v>
      </c>
      <c r="G1241" s="7">
        <v>28.686</v>
      </c>
      <c r="H1241" s="7">
        <v>1</v>
      </c>
      <c r="I1241" s="7">
        <v>25.773</v>
      </c>
      <c r="J1241" s="7" t="s">
        <v>422</v>
      </c>
      <c r="K1241" s="7">
        <v>25.773</v>
      </c>
      <c r="L1241" s="7">
        <v>1</v>
      </c>
      <c r="M1241" s="7" t="s">
        <v>290</v>
      </c>
      <c r="N1241" s="7" t="s">
        <v>311</v>
      </c>
      <c r="O1241" s="7" t="s">
        <v>421</v>
      </c>
    </row>
    <row r="1242" spans="1:15" ht="15">
      <c r="A1242" s="1">
        <v>1234</v>
      </c>
      <c r="B1242" s="6" t="s">
        <v>139</v>
      </c>
      <c r="C1242" s="7" t="s">
        <v>293</v>
      </c>
      <c r="D1242" s="7">
        <v>26.2</v>
      </c>
      <c r="E1242" s="7">
        <v>26.2</v>
      </c>
      <c r="F1242" s="7" t="s">
        <v>422</v>
      </c>
      <c r="G1242" s="7">
        <v>26.2</v>
      </c>
      <c r="H1242" s="7">
        <v>1</v>
      </c>
      <c r="I1242" s="7">
        <v>23.76</v>
      </c>
      <c r="J1242" s="7" t="s">
        <v>422</v>
      </c>
      <c r="K1242" s="7">
        <v>23.76</v>
      </c>
      <c r="L1242" s="7">
        <v>1</v>
      </c>
      <c r="M1242" s="7" t="s">
        <v>290</v>
      </c>
      <c r="N1242" s="7" t="s">
        <v>311</v>
      </c>
      <c r="O1242" s="7" t="s">
        <v>421</v>
      </c>
    </row>
    <row r="1243" spans="1:15" ht="15">
      <c r="A1243" s="1">
        <v>1235</v>
      </c>
      <c r="B1243" s="6" t="s">
        <v>139</v>
      </c>
      <c r="C1243" s="7" t="s">
        <v>294</v>
      </c>
      <c r="D1243" s="7">
        <v>27.83</v>
      </c>
      <c r="E1243" s="7">
        <v>30.486843442252145</v>
      </c>
      <c r="F1243" s="7">
        <v>1.1564318123173667</v>
      </c>
      <c r="G1243" s="7">
        <v>30.508768536421332</v>
      </c>
      <c r="H1243" s="7">
        <v>0.99928135106000715</v>
      </c>
      <c r="I1243" s="7">
        <v>26.499718935928954</v>
      </c>
      <c r="J1243" s="7">
        <v>1.0051915690460067</v>
      </c>
      <c r="K1243" s="7">
        <v>26.518776626641596</v>
      </c>
      <c r="L1243" s="7">
        <v>0.99928135106000715</v>
      </c>
      <c r="M1243" s="7" t="s">
        <v>290</v>
      </c>
      <c r="N1243" s="7" t="s">
        <v>311</v>
      </c>
      <c r="O1243" s="7" t="s">
        <v>421</v>
      </c>
    </row>
    <row r="1244" spans="1:15" ht="15">
      <c r="A1244" s="1">
        <v>1236</v>
      </c>
      <c r="B1244" s="6" t="s">
        <v>139</v>
      </c>
      <c r="C1244" s="7" t="s">
        <v>295</v>
      </c>
      <c r="D1244" s="7">
        <v>27.760999999999999</v>
      </c>
      <c r="E1244" s="7">
        <v>26.094999999999999</v>
      </c>
      <c r="F1244" s="7">
        <v>6.1617710961597671</v>
      </c>
      <c r="G1244" s="7">
        <v>26.812617329187947</v>
      </c>
      <c r="H1244" s="7">
        <v>0.97323583444400419</v>
      </c>
      <c r="I1244" s="7">
        <v>22.519100000000002</v>
      </c>
      <c r="J1244" s="7">
        <v>5.3173994823349835</v>
      </c>
      <c r="K1244" s="7">
        <v>23.138379417425423</v>
      </c>
      <c r="L1244" s="7">
        <v>0.97323583444400419</v>
      </c>
      <c r="M1244" s="7" t="s">
        <v>290</v>
      </c>
      <c r="N1244" s="7" t="s">
        <v>311</v>
      </c>
      <c r="O1244" s="7" t="s">
        <v>421</v>
      </c>
    </row>
    <row r="1245" spans="1:15" ht="15">
      <c r="A1245" s="1">
        <v>1237</v>
      </c>
      <c r="B1245" s="6" t="s">
        <v>139</v>
      </c>
      <c r="C1245" s="7" t="s">
        <v>296</v>
      </c>
      <c r="D1245" s="7">
        <v>22.324999999999999</v>
      </c>
      <c r="E1245" s="7">
        <v>26.312000000000001</v>
      </c>
      <c r="F1245" s="7">
        <v>1.4960637779408532</v>
      </c>
      <c r="G1245" s="7">
        <v>26.354497734308403</v>
      </c>
      <c r="H1245" s="7">
        <v>0.99838745800671902</v>
      </c>
      <c r="I1245" s="7">
        <v>22.9587</v>
      </c>
      <c r="J1245" s="7">
        <v>1.3053997969979638</v>
      </c>
      <c r="K1245" s="7">
        <v>22.995781663600876</v>
      </c>
      <c r="L1245" s="7">
        <v>0.99838745800671902</v>
      </c>
      <c r="M1245" s="7" t="s">
        <v>290</v>
      </c>
      <c r="N1245" s="7" t="s">
        <v>311</v>
      </c>
      <c r="O1245" s="7" t="s">
        <v>421</v>
      </c>
    </row>
    <row r="1246" spans="1:15" ht="15">
      <c r="A1246" s="1">
        <v>1238</v>
      </c>
      <c r="B1246" s="6" t="s">
        <v>139</v>
      </c>
      <c r="C1246" s="7" t="s">
        <v>297</v>
      </c>
      <c r="D1246" s="7">
        <v>21.087499999999999</v>
      </c>
      <c r="E1246" s="7">
        <v>26.637575037000001</v>
      </c>
      <c r="F1246" s="7">
        <v>0.580175492766698</v>
      </c>
      <c r="G1246" s="7">
        <v>26.643892498173248</v>
      </c>
      <c r="H1246" s="7">
        <v>0.9997628927089508</v>
      </c>
      <c r="I1246" s="7">
        <v>23.358497918000001</v>
      </c>
      <c r="J1246" s="7">
        <v>0.50875607186622396</v>
      </c>
      <c r="K1246" s="7">
        <v>23.364037701687419</v>
      </c>
      <c r="L1246" s="7">
        <v>0.9997628927089508</v>
      </c>
      <c r="M1246" s="7" t="s">
        <v>290</v>
      </c>
      <c r="N1246" s="7" t="s">
        <v>311</v>
      </c>
      <c r="O1246" s="7" t="s">
        <v>421</v>
      </c>
    </row>
    <row r="1247" spans="1:15" ht="15">
      <c r="A1247" s="1">
        <v>1239</v>
      </c>
      <c r="B1247" s="6" t="s">
        <v>139</v>
      </c>
      <c r="C1247" s="7" t="s">
        <v>298</v>
      </c>
      <c r="D1247" s="7" t="s">
        <v>422</v>
      </c>
      <c r="E1247" s="7">
        <v>26.996728056792797</v>
      </c>
      <c r="F1247" s="7">
        <v>3.7555841088479025</v>
      </c>
      <c r="G1247" s="7">
        <v>27.256700786614918</v>
      </c>
      <c r="H1247" s="7">
        <v>0.99046206171989137</v>
      </c>
      <c r="I1247" s="7">
        <v>23.717650937792797</v>
      </c>
      <c r="J1247" s="7">
        <v>3.2994232772872714</v>
      </c>
      <c r="K1247" s="7">
        <v>23.946046854745955</v>
      </c>
      <c r="L1247" s="7">
        <v>0.99046206171989137</v>
      </c>
      <c r="M1247" s="7" t="s">
        <v>290</v>
      </c>
      <c r="N1247" s="7" t="s">
        <v>311</v>
      </c>
      <c r="O1247" s="7" t="s">
        <v>421</v>
      </c>
    </row>
    <row r="1248" spans="1:15" ht="15">
      <c r="A1248" s="1">
        <v>1240</v>
      </c>
      <c r="B1248" s="6" t="s">
        <v>139</v>
      </c>
      <c r="C1248" s="7" t="s">
        <v>299</v>
      </c>
      <c r="D1248" s="7" t="s">
        <v>422</v>
      </c>
      <c r="E1248" s="7">
        <v>27.593604571509442</v>
      </c>
      <c r="F1248" s="7">
        <v>3.8386171322905582</v>
      </c>
      <c r="G1248" s="7">
        <v>27.859325094789021</v>
      </c>
      <c r="H1248" s="7">
        <v>0.99046206171989137</v>
      </c>
      <c r="I1248" s="7">
        <v>24.314527452509445</v>
      </c>
      <c r="J1248" s="7">
        <v>3.3824563007299009</v>
      </c>
      <c r="K1248" s="7">
        <v>24.548671162920058</v>
      </c>
      <c r="L1248" s="7">
        <v>0.99046206171989137</v>
      </c>
      <c r="M1248" s="7" t="s">
        <v>290</v>
      </c>
      <c r="N1248" s="7" t="s">
        <v>311</v>
      </c>
      <c r="O1248" s="7" t="s">
        <v>421</v>
      </c>
    </row>
    <row r="1249" spans="1:15" ht="15">
      <c r="A1249" s="1">
        <v>1241</v>
      </c>
      <c r="B1249" s="6" t="s">
        <v>139</v>
      </c>
      <c r="C1249" s="7" t="s">
        <v>300</v>
      </c>
      <c r="D1249" s="7" t="s">
        <v>422</v>
      </c>
      <c r="E1249" s="7">
        <v>27.613551281667856</v>
      </c>
      <c r="F1249" s="7">
        <v>3.841391970320426</v>
      </c>
      <c r="G1249" s="7">
        <v>27.879463887509438</v>
      </c>
      <c r="H1249" s="7">
        <v>0.99046206171989137</v>
      </c>
      <c r="I1249" s="7">
        <v>24.334474162667856</v>
      </c>
      <c r="J1249" s="7">
        <v>3.3852311387598015</v>
      </c>
      <c r="K1249" s="7">
        <v>24.568809955640475</v>
      </c>
      <c r="L1249" s="7">
        <v>0.99046206171989137</v>
      </c>
      <c r="M1249" s="7" t="s">
        <v>290</v>
      </c>
      <c r="N1249" s="7" t="s">
        <v>311</v>
      </c>
      <c r="O1249" s="7" t="s">
        <v>421</v>
      </c>
    </row>
    <row r="1250" spans="1:15" ht="15">
      <c r="A1250" s="1">
        <v>1242</v>
      </c>
      <c r="B1250" s="6" t="s">
        <v>139</v>
      </c>
      <c r="C1250" s="7" t="s">
        <v>301</v>
      </c>
      <c r="D1250" s="7" t="s">
        <v>422</v>
      </c>
      <c r="E1250" s="7">
        <v>27.189313538178922</v>
      </c>
      <c r="F1250" s="7">
        <v>3.7823751693040664</v>
      </c>
      <c r="G1250" s="7">
        <v>27.451140825087172</v>
      </c>
      <c r="H1250" s="7">
        <v>0.99046206171989137</v>
      </c>
      <c r="I1250" s="7">
        <v>23.910236419178915</v>
      </c>
      <c r="J1250" s="7">
        <v>3.3262143377434428</v>
      </c>
      <c r="K1250" s="7">
        <v>24.140486893218203</v>
      </c>
      <c r="L1250" s="7">
        <v>0.99046206171989137</v>
      </c>
      <c r="M1250" s="7" t="s">
        <v>290</v>
      </c>
      <c r="N1250" s="7" t="s">
        <v>311</v>
      </c>
      <c r="O1250" s="7" t="s">
        <v>421</v>
      </c>
    </row>
    <row r="1251" spans="1:15" ht="15">
      <c r="A1251" s="1">
        <v>1243</v>
      </c>
      <c r="B1251" s="6" t="s">
        <v>139</v>
      </c>
      <c r="C1251" s="7" t="s">
        <v>302</v>
      </c>
      <c r="D1251" s="7" t="s">
        <v>422</v>
      </c>
      <c r="E1251" s="7">
        <v>27.173844180399058</v>
      </c>
      <c r="F1251" s="7">
        <v>3.7802231872516825</v>
      </c>
      <c r="G1251" s="7">
        <v>27.435522500693203</v>
      </c>
      <c r="H1251" s="7">
        <v>0.99046206171989137</v>
      </c>
      <c r="I1251" s="7">
        <v>23.894767061399062</v>
      </c>
      <c r="J1251" s="7">
        <v>3.324062355691034</v>
      </c>
      <c r="K1251" s="7">
        <v>24.12486856882424</v>
      </c>
      <c r="L1251" s="7">
        <v>0.99046206171989137</v>
      </c>
      <c r="M1251" s="7" t="s">
        <v>290</v>
      </c>
      <c r="N1251" s="7" t="s">
        <v>311</v>
      </c>
      <c r="O1251" s="7" t="s">
        <v>421</v>
      </c>
    </row>
    <row r="1252" spans="1:15" ht="15">
      <c r="A1252" s="1">
        <v>1244</v>
      </c>
      <c r="B1252" s="6" t="s">
        <v>139</v>
      </c>
      <c r="C1252" s="7" t="s">
        <v>423</v>
      </c>
      <c r="D1252" s="7" t="s">
        <v>422</v>
      </c>
      <c r="E1252" s="7">
        <v>27.335673835808265</v>
      </c>
      <c r="F1252" s="7">
        <v>3.8027357258421373</v>
      </c>
      <c r="G1252" s="7">
        <v>27.598910541147973</v>
      </c>
      <c r="H1252" s="7">
        <v>0.99046206171989137</v>
      </c>
      <c r="I1252" s="7">
        <v>24.056596716808258</v>
      </c>
      <c r="J1252" s="7">
        <v>3.3465748942815092</v>
      </c>
      <c r="K1252" s="7">
        <v>24.288256609279003</v>
      </c>
      <c r="L1252" s="7">
        <v>0.99046206171989137</v>
      </c>
      <c r="M1252" s="7" t="s">
        <v>290</v>
      </c>
      <c r="N1252" s="7" t="s">
        <v>311</v>
      </c>
      <c r="O1252" s="7" t="s">
        <v>421</v>
      </c>
    </row>
    <row r="1253" spans="1:15" ht="15">
      <c r="A1253" s="1">
        <v>1245</v>
      </c>
      <c r="B1253" s="6" t="s">
        <v>139</v>
      </c>
      <c r="C1253" s="7" t="s">
        <v>424</v>
      </c>
      <c r="D1253" s="7" t="s">
        <v>422</v>
      </c>
      <c r="E1253" s="7">
        <v>27.676927924662099</v>
      </c>
      <c r="F1253" s="7">
        <v>3.8502084577407194</v>
      </c>
      <c r="G1253" s="7">
        <v>27.943450834050523</v>
      </c>
      <c r="H1253" s="7">
        <v>0.99046206171989137</v>
      </c>
      <c r="I1253" s="7">
        <v>24.397850805662095</v>
      </c>
      <c r="J1253" s="7">
        <v>3.394047626180078</v>
      </c>
      <c r="K1253" s="7">
        <v>24.632796902181553</v>
      </c>
      <c r="L1253" s="7">
        <v>0.99046206171989137</v>
      </c>
      <c r="M1253" s="7" t="s">
        <v>290</v>
      </c>
      <c r="N1253" s="7" t="s">
        <v>311</v>
      </c>
      <c r="O1253" s="7" t="s">
        <v>421</v>
      </c>
    </row>
    <row r="1254" spans="1:15" ht="15">
      <c r="A1254" s="1">
        <v>1246</v>
      </c>
      <c r="B1254" s="6" t="s">
        <v>139</v>
      </c>
      <c r="C1254" s="7" t="s">
        <v>425</v>
      </c>
      <c r="D1254" s="7" t="s">
        <v>422</v>
      </c>
      <c r="E1254" s="7">
        <v>27.988055053763858</v>
      </c>
      <c r="F1254" s="7">
        <v>3.8934901509676889</v>
      </c>
      <c r="G1254" s="7">
        <v>28.257574051007971</v>
      </c>
      <c r="H1254" s="7">
        <v>0.99046206171989137</v>
      </c>
      <c r="I1254" s="7">
        <v>24.708977934763862</v>
      </c>
      <c r="J1254" s="7">
        <v>3.4373293194070258</v>
      </c>
      <c r="K1254" s="7">
        <v>24.946920119139008</v>
      </c>
      <c r="L1254" s="7">
        <v>0.99046206171989137</v>
      </c>
      <c r="M1254" s="7" t="s">
        <v>290</v>
      </c>
      <c r="N1254" s="7" t="s">
        <v>311</v>
      </c>
      <c r="O1254" s="7" t="s">
        <v>421</v>
      </c>
    </row>
    <row r="1255" spans="1:15" ht="15">
      <c r="A1255" s="1">
        <v>1247</v>
      </c>
      <c r="B1255" s="6" t="s">
        <v>139</v>
      </c>
      <c r="C1255" s="7" t="s">
        <v>426</v>
      </c>
      <c r="D1255" s="7" t="s">
        <v>422</v>
      </c>
      <c r="E1255" s="7">
        <v>28.448817276503188</v>
      </c>
      <c r="F1255" s="7">
        <v>3.9575879660079831</v>
      </c>
      <c r="G1255" s="7">
        <v>28.722773315621133</v>
      </c>
      <c r="H1255" s="7">
        <v>0.99046206171989137</v>
      </c>
      <c r="I1255" s="7">
        <v>25.169740157503181</v>
      </c>
      <c r="J1255" s="7">
        <v>3.5014271344473458</v>
      </c>
      <c r="K1255" s="7">
        <v>25.412119383752163</v>
      </c>
      <c r="L1255" s="7">
        <v>0.99046206171989137</v>
      </c>
      <c r="M1255" s="7" t="s">
        <v>290</v>
      </c>
      <c r="N1255" s="7" t="s">
        <v>311</v>
      </c>
      <c r="O1255" s="7" t="s">
        <v>421</v>
      </c>
    </row>
    <row r="1256" spans="1:15" ht="15">
      <c r="A1256" s="1">
        <v>1248</v>
      </c>
      <c r="B1256" s="6" t="s">
        <v>139</v>
      </c>
      <c r="C1256" s="7" t="s">
        <v>427</v>
      </c>
      <c r="D1256" s="7" t="s">
        <v>422</v>
      </c>
      <c r="E1256" s="7">
        <v>28.909579499242511</v>
      </c>
      <c r="F1256" s="7">
        <v>4.0216857810482542</v>
      </c>
      <c r="G1256" s="7">
        <v>29.187972580234288</v>
      </c>
      <c r="H1256" s="7">
        <v>0.99046206171989137</v>
      </c>
      <c r="I1256" s="7">
        <v>25.630502380242511</v>
      </c>
      <c r="J1256" s="7">
        <v>3.5655249494876387</v>
      </c>
      <c r="K1256" s="7">
        <v>25.877318648365325</v>
      </c>
      <c r="L1256" s="7">
        <v>0.99046206171989137</v>
      </c>
      <c r="M1256" s="7" t="s">
        <v>290</v>
      </c>
      <c r="N1256" s="7" t="s">
        <v>311</v>
      </c>
      <c r="O1256" s="7" t="s">
        <v>421</v>
      </c>
    </row>
    <row r="1257" spans="1:15" ht="15">
      <c r="A1257" s="1">
        <v>1249</v>
      </c>
      <c r="B1257" s="6" t="s">
        <v>140</v>
      </c>
      <c r="C1257" s="7" t="s">
        <v>292</v>
      </c>
      <c r="D1257" s="7">
        <v>39.345999999999997</v>
      </c>
      <c r="E1257" s="7">
        <v>39.716000000000001</v>
      </c>
      <c r="F1257" s="7">
        <v>2.9212049500838275</v>
      </c>
      <c r="G1257" s="7">
        <v>39.823285830784911</v>
      </c>
      <c r="H1257" s="7">
        <v>0.99730595232043928</v>
      </c>
      <c r="I1257" s="7">
        <v>33.944000000000003</v>
      </c>
      <c r="J1257" s="7">
        <v>2.4966608124092167</v>
      </c>
      <c r="K1257" s="7">
        <v>34.035693781855251</v>
      </c>
      <c r="L1257" s="7">
        <v>0.99730595232043928</v>
      </c>
      <c r="M1257" s="7" t="s">
        <v>290</v>
      </c>
      <c r="N1257" s="7" t="s">
        <v>311</v>
      </c>
      <c r="O1257" s="7" t="s">
        <v>421</v>
      </c>
    </row>
    <row r="1258" spans="1:15" ht="15">
      <c r="A1258" s="1">
        <v>1250</v>
      </c>
      <c r="B1258" s="6" t="s">
        <v>140</v>
      </c>
      <c r="C1258" s="7" t="s">
        <v>293</v>
      </c>
      <c r="D1258" s="7">
        <v>35.232999999999997</v>
      </c>
      <c r="E1258" s="7">
        <v>35.92</v>
      </c>
      <c r="F1258" s="7">
        <v>3.129929844215142</v>
      </c>
      <c r="G1258" s="7">
        <v>36.056107122507122</v>
      </c>
      <c r="H1258" s="7">
        <v>0.99622512984985678</v>
      </c>
      <c r="I1258" s="7">
        <v>31.92</v>
      </c>
      <c r="J1258" s="7">
        <v>2.7813853181332533</v>
      </c>
      <c r="K1258" s="7">
        <v>32.040950427350424</v>
      </c>
      <c r="L1258" s="7">
        <v>0.99622512984985678</v>
      </c>
      <c r="M1258" s="7" t="s">
        <v>290</v>
      </c>
      <c r="N1258" s="7" t="s">
        <v>311</v>
      </c>
      <c r="O1258" s="7" t="s">
        <v>421</v>
      </c>
    </row>
    <row r="1259" spans="1:15" ht="15">
      <c r="A1259" s="1">
        <v>1251</v>
      </c>
      <c r="B1259" s="6" t="s">
        <v>140</v>
      </c>
      <c r="C1259" s="7" t="s">
        <v>294</v>
      </c>
      <c r="D1259" s="7">
        <v>37.19</v>
      </c>
      <c r="E1259" s="7">
        <v>40.670613406392533</v>
      </c>
      <c r="F1259" s="7">
        <v>3.6639125921631712</v>
      </c>
      <c r="G1259" s="7">
        <v>40.835316214463774</v>
      </c>
      <c r="H1259" s="7">
        <v>0.99596665770368387</v>
      </c>
      <c r="I1259" s="7">
        <v>35.908381335123892</v>
      </c>
      <c r="J1259" s="7">
        <v>3.234895161853574</v>
      </c>
      <c r="K1259" s="7">
        <v>36.053798646146255</v>
      </c>
      <c r="L1259" s="7">
        <v>0.99596665770368387</v>
      </c>
      <c r="M1259" s="7" t="s">
        <v>290</v>
      </c>
      <c r="N1259" s="7" t="s">
        <v>311</v>
      </c>
      <c r="O1259" s="7" t="s">
        <v>421</v>
      </c>
    </row>
    <row r="1260" spans="1:15" ht="15">
      <c r="A1260" s="1">
        <v>1252</v>
      </c>
      <c r="B1260" s="6" t="s">
        <v>140</v>
      </c>
      <c r="C1260" s="7" t="s">
        <v>295</v>
      </c>
      <c r="D1260" s="7">
        <v>40.073999999999998</v>
      </c>
      <c r="E1260" s="7">
        <v>36.198</v>
      </c>
      <c r="F1260" s="7">
        <v>2.4435968168901958</v>
      </c>
      <c r="G1260" s="7">
        <v>36.280385463822128</v>
      </c>
      <c r="H1260" s="7">
        <v>0.99772920097819029</v>
      </c>
      <c r="I1260" s="7">
        <v>32.0884</v>
      </c>
      <c r="J1260" s="7">
        <v>2.1661724984556532</v>
      </c>
      <c r="K1260" s="7">
        <v>32.161432148663181</v>
      </c>
      <c r="L1260" s="7">
        <v>0.99772920097819029</v>
      </c>
      <c r="M1260" s="7" t="s">
        <v>290</v>
      </c>
      <c r="N1260" s="7" t="s">
        <v>311</v>
      </c>
      <c r="O1260" s="7" t="s">
        <v>421</v>
      </c>
    </row>
    <row r="1261" spans="1:15" ht="15">
      <c r="A1261" s="1">
        <v>1253</v>
      </c>
      <c r="B1261" s="6" t="s">
        <v>140</v>
      </c>
      <c r="C1261" s="7" t="s">
        <v>296</v>
      </c>
      <c r="D1261" s="7">
        <v>35.390999999999998</v>
      </c>
      <c r="E1261" s="7">
        <v>37.6</v>
      </c>
      <c r="F1261" s="7">
        <v>2.2995162648151735</v>
      </c>
      <c r="G1261" s="7">
        <v>37.670250530785559</v>
      </c>
      <c r="H1261" s="7">
        <v>0.99813511909807595</v>
      </c>
      <c r="I1261" s="7">
        <v>33.619900000000001</v>
      </c>
      <c r="J1261" s="7">
        <v>2.0561039061558306</v>
      </c>
      <c r="K1261" s="7">
        <v>33.682714250530779</v>
      </c>
      <c r="L1261" s="7">
        <v>0.99813511909807595</v>
      </c>
      <c r="M1261" s="7" t="s">
        <v>290</v>
      </c>
      <c r="N1261" s="7" t="s">
        <v>311</v>
      </c>
      <c r="O1261" s="7" t="s">
        <v>421</v>
      </c>
    </row>
    <row r="1262" spans="1:15" ht="15">
      <c r="A1262" s="1">
        <v>1254</v>
      </c>
      <c r="B1262" s="6" t="s">
        <v>140</v>
      </c>
      <c r="C1262" s="7" t="s">
        <v>297</v>
      </c>
      <c r="D1262" s="7">
        <v>34.104500000000002</v>
      </c>
      <c r="E1262" s="7">
        <v>37.802559361</v>
      </c>
      <c r="F1262" s="7">
        <v>3.0015531884783972</v>
      </c>
      <c r="G1262" s="7">
        <v>37.921534987196836</v>
      </c>
      <c r="H1262" s="7">
        <v>0.99686258411646556</v>
      </c>
      <c r="I1262" s="7">
        <v>33.932190577</v>
      </c>
      <c r="J1262" s="7">
        <v>2.6942428380531314</v>
      </c>
      <c r="K1262" s="7">
        <v>34.038985029290288</v>
      </c>
      <c r="L1262" s="7">
        <v>0.99686258411646556</v>
      </c>
      <c r="M1262" s="7" t="s">
        <v>290</v>
      </c>
      <c r="N1262" s="7" t="s">
        <v>311</v>
      </c>
      <c r="O1262" s="7" t="s">
        <v>421</v>
      </c>
    </row>
    <row r="1263" spans="1:15" ht="15">
      <c r="A1263" s="1">
        <v>1255</v>
      </c>
      <c r="B1263" s="6" t="s">
        <v>140</v>
      </c>
      <c r="C1263" s="7" t="s">
        <v>298</v>
      </c>
      <c r="D1263" s="7" t="s">
        <v>422</v>
      </c>
      <c r="E1263" s="7">
        <v>37.322029995560541</v>
      </c>
      <c r="F1263" s="7">
        <v>2.6035748478656844</v>
      </c>
      <c r="G1263" s="7">
        <v>37.412732123943577</v>
      </c>
      <c r="H1263" s="7">
        <v>0.99757563473091049</v>
      </c>
      <c r="I1263" s="7">
        <v>33.451661211560541</v>
      </c>
      <c r="J1263" s="7">
        <v>2.3335789548452772</v>
      </c>
      <c r="K1263" s="7">
        <v>33.532957348726654</v>
      </c>
      <c r="L1263" s="7">
        <v>0.99757563473091049</v>
      </c>
      <c r="M1263" s="7" t="s">
        <v>290</v>
      </c>
      <c r="N1263" s="7" t="s">
        <v>311</v>
      </c>
      <c r="O1263" s="7" t="s">
        <v>421</v>
      </c>
    </row>
    <row r="1264" spans="1:15" ht="15">
      <c r="A1264" s="1">
        <v>1256</v>
      </c>
      <c r="B1264" s="6" t="s">
        <v>140</v>
      </c>
      <c r="C1264" s="7" t="s">
        <v>299</v>
      </c>
      <c r="D1264" s="7" t="s">
        <v>422</v>
      </c>
      <c r="E1264" s="7">
        <v>36.900097957792376</v>
      </c>
      <c r="F1264" s="7">
        <v>2.5741409815628171</v>
      </c>
      <c r="G1264" s="7">
        <v>36.98977468284491</v>
      </c>
      <c r="H1264" s="7">
        <v>0.99757563473091049</v>
      </c>
      <c r="I1264" s="7">
        <v>33.029729173792376</v>
      </c>
      <c r="J1264" s="7">
        <v>2.3041450885424375</v>
      </c>
      <c r="K1264" s="7">
        <v>33.109999907627987</v>
      </c>
      <c r="L1264" s="7">
        <v>0.99757563473091049</v>
      </c>
      <c r="M1264" s="7" t="s">
        <v>290</v>
      </c>
      <c r="N1264" s="7" t="s">
        <v>311</v>
      </c>
      <c r="O1264" s="7" t="s">
        <v>421</v>
      </c>
    </row>
    <row r="1265" spans="1:15" ht="15">
      <c r="A1265" s="1">
        <v>1257</v>
      </c>
      <c r="B1265" s="6" t="s">
        <v>140</v>
      </c>
      <c r="C1265" s="7" t="s">
        <v>300</v>
      </c>
      <c r="D1265" s="7" t="s">
        <v>422</v>
      </c>
      <c r="E1265" s="7">
        <v>36.821885836665501</v>
      </c>
      <c r="F1265" s="7">
        <v>2.5686849248749604</v>
      </c>
      <c r="G1265" s="7">
        <v>36.911372486155365</v>
      </c>
      <c r="H1265" s="7">
        <v>0.99757563473091049</v>
      </c>
      <c r="I1265" s="7">
        <v>32.951517052665501</v>
      </c>
      <c r="J1265" s="7">
        <v>2.2986890318544657</v>
      </c>
      <c r="K1265" s="7">
        <v>33.031597710938435</v>
      </c>
      <c r="L1265" s="7">
        <v>0.99757563473091049</v>
      </c>
      <c r="M1265" s="7" t="s">
        <v>290</v>
      </c>
      <c r="N1265" s="7" t="s">
        <v>311</v>
      </c>
      <c r="O1265" s="7" t="s">
        <v>421</v>
      </c>
    </row>
    <row r="1266" spans="1:15" ht="15">
      <c r="A1266" s="1">
        <v>1258</v>
      </c>
      <c r="B1266" s="6" t="s">
        <v>140</v>
      </c>
      <c r="C1266" s="7" t="s">
        <v>301</v>
      </c>
      <c r="D1266" s="7" t="s">
        <v>422</v>
      </c>
      <c r="E1266" s="7">
        <v>36.286389445350189</v>
      </c>
      <c r="F1266" s="7">
        <v>2.531328839589146</v>
      </c>
      <c r="G1266" s="7">
        <v>36.374574700933032</v>
      </c>
      <c r="H1266" s="7">
        <v>0.99757563473091049</v>
      </c>
      <c r="I1266" s="7">
        <v>32.416020661350188</v>
      </c>
      <c r="J1266" s="7">
        <v>2.2613329465687646</v>
      </c>
      <c r="K1266" s="7">
        <v>32.494799925716109</v>
      </c>
      <c r="L1266" s="7">
        <v>0.99757563473091049</v>
      </c>
      <c r="M1266" s="7" t="s">
        <v>290</v>
      </c>
      <c r="N1266" s="7" t="s">
        <v>311</v>
      </c>
      <c r="O1266" s="7" t="s">
        <v>421</v>
      </c>
    </row>
    <row r="1267" spans="1:15" ht="15">
      <c r="A1267" s="1">
        <v>1259</v>
      </c>
      <c r="B1267" s="6" t="s">
        <v>140</v>
      </c>
      <c r="C1267" s="7" t="s">
        <v>302</v>
      </c>
      <c r="D1267" s="7" t="s">
        <v>422</v>
      </c>
      <c r="E1267" s="7">
        <v>36.21712040599138</v>
      </c>
      <c r="F1267" s="7">
        <v>2.5264966498976373</v>
      </c>
      <c r="G1267" s="7">
        <v>36.30513731999951</v>
      </c>
      <c r="H1267" s="7">
        <v>0.99757563473091049</v>
      </c>
      <c r="I1267" s="7">
        <v>32.34675162199138</v>
      </c>
      <c r="J1267" s="7">
        <v>2.2565007568772684</v>
      </c>
      <c r="K1267" s="7">
        <v>32.425362544782587</v>
      </c>
      <c r="L1267" s="7">
        <v>0.99757563473091049</v>
      </c>
      <c r="M1267" s="7" t="s">
        <v>290</v>
      </c>
      <c r="N1267" s="7" t="s">
        <v>311</v>
      </c>
      <c r="O1267" s="7" t="s">
        <v>421</v>
      </c>
    </row>
    <row r="1268" spans="1:15" ht="15">
      <c r="A1268" s="1">
        <v>1260</v>
      </c>
      <c r="B1268" s="6" t="s">
        <v>140</v>
      </c>
      <c r="C1268" s="7" t="s">
        <v>423</v>
      </c>
      <c r="D1268" s="7" t="s">
        <v>422</v>
      </c>
      <c r="E1268" s="7">
        <v>36.381134721726916</v>
      </c>
      <c r="F1268" s="7">
        <v>2.5379382447731342</v>
      </c>
      <c r="G1268" s="7">
        <v>36.469550232690366</v>
      </c>
      <c r="H1268" s="7">
        <v>0.99757563473091049</v>
      </c>
      <c r="I1268" s="7">
        <v>32.510765937726916</v>
      </c>
      <c r="J1268" s="7">
        <v>2.267942351752759</v>
      </c>
      <c r="K1268" s="7">
        <v>32.589775457473444</v>
      </c>
      <c r="L1268" s="7">
        <v>0.99757563473091049</v>
      </c>
      <c r="M1268" s="7" t="s">
        <v>290</v>
      </c>
      <c r="N1268" s="7" t="s">
        <v>311</v>
      </c>
      <c r="O1268" s="7" t="s">
        <v>421</v>
      </c>
    </row>
    <row r="1269" spans="1:15" ht="15">
      <c r="A1269" s="1">
        <v>1261</v>
      </c>
      <c r="B1269" s="6" t="s">
        <v>140</v>
      </c>
      <c r="C1269" s="7" t="s">
        <v>424</v>
      </c>
      <c r="D1269" s="7" t="s">
        <v>422</v>
      </c>
      <c r="E1269" s="7">
        <v>36.783185197809082</v>
      </c>
      <c r="F1269" s="7">
        <v>2.5659851786410375</v>
      </c>
      <c r="G1269" s="7">
        <v>36.872577794796591</v>
      </c>
      <c r="H1269" s="7">
        <v>0.99757563473091049</v>
      </c>
      <c r="I1269" s="7">
        <v>32.912816413809082</v>
      </c>
      <c r="J1269" s="7">
        <v>2.2959892856205255</v>
      </c>
      <c r="K1269" s="7">
        <v>32.992803019579661</v>
      </c>
      <c r="L1269" s="7">
        <v>0.99757563473091049</v>
      </c>
      <c r="M1269" s="7" t="s">
        <v>290</v>
      </c>
      <c r="N1269" s="7" t="s">
        <v>311</v>
      </c>
      <c r="O1269" s="7" t="s">
        <v>421</v>
      </c>
    </row>
    <row r="1270" spans="1:15" ht="15">
      <c r="A1270" s="1">
        <v>1262</v>
      </c>
      <c r="B1270" s="6" t="s">
        <v>140</v>
      </c>
      <c r="C1270" s="7" t="s">
        <v>425</v>
      </c>
      <c r="D1270" s="7" t="s">
        <v>422</v>
      </c>
      <c r="E1270" s="7">
        <v>37.140545839123853</v>
      </c>
      <c r="F1270" s="7">
        <v>2.5909145615672782</v>
      </c>
      <c r="G1270" s="7">
        <v>37.230806914347177</v>
      </c>
      <c r="H1270" s="7">
        <v>0.99757563473091049</v>
      </c>
      <c r="I1270" s="7">
        <v>33.270177055123852</v>
      </c>
      <c r="J1270" s="7">
        <v>2.320918668546776</v>
      </c>
      <c r="K1270" s="7">
        <v>33.351032139130247</v>
      </c>
      <c r="L1270" s="7">
        <v>0.99757563473091049</v>
      </c>
      <c r="M1270" s="7" t="s">
        <v>290</v>
      </c>
      <c r="N1270" s="7" t="s">
        <v>311</v>
      </c>
      <c r="O1270" s="7" t="s">
        <v>421</v>
      </c>
    </row>
    <row r="1271" spans="1:15" ht="15">
      <c r="A1271" s="1">
        <v>1263</v>
      </c>
      <c r="B1271" s="6" t="s">
        <v>140</v>
      </c>
      <c r="C1271" s="7" t="s">
        <v>426</v>
      </c>
      <c r="D1271" s="7" t="s">
        <v>422</v>
      </c>
      <c r="E1271" s="7">
        <v>37.668266952631065</v>
      </c>
      <c r="F1271" s="7">
        <v>2.6277282455489659</v>
      </c>
      <c r="G1271" s="7">
        <v>37.759810525837302</v>
      </c>
      <c r="H1271" s="7">
        <v>0.99757563473091049</v>
      </c>
      <c r="I1271" s="7">
        <v>33.797898168631065</v>
      </c>
      <c r="J1271" s="7">
        <v>2.3577323525285627</v>
      </c>
      <c r="K1271" s="7">
        <v>33.88003575062038</v>
      </c>
      <c r="L1271" s="7">
        <v>0.99757563473091049</v>
      </c>
      <c r="M1271" s="7" t="s">
        <v>290</v>
      </c>
      <c r="N1271" s="7" t="s">
        <v>311</v>
      </c>
      <c r="O1271" s="7" t="s">
        <v>421</v>
      </c>
    </row>
    <row r="1272" spans="1:15" ht="15">
      <c r="A1272" s="1">
        <v>1264</v>
      </c>
      <c r="B1272" s="6" t="s">
        <v>140</v>
      </c>
      <c r="C1272" s="7" t="s">
        <v>427</v>
      </c>
      <c r="D1272" s="7" t="s">
        <v>422</v>
      </c>
      <c r="E1272" s="7">
        <v>38.195988066138277</v>
      </c>
      <c r="F1272" s="7">
        <v>2.6645419295307877</v>
      </c>
      <c r="G1272" s="7">
        <v>38.288814137327435</v>
      </c>
      <c r="H1272" s="7">
        <v>0.99757563473091049</v>
      </c>
      <c r="I1272" s="7">
        <v>34.325619282138277</v>
      </c>
      <c r="J1272" s="7">
        <v>2.3945460365103526</v>
      </c>
      <c r="K1272" s="7">
        <v>34.409039362110512</v>
      </c>
      <c r="L1272" s="7">
        <v>0.99757563473091049</v>
      </c>
      <c r="M1272" s="7" t="s">
        <v>290</v>
      </c>
      <c r="N1272" s="7" t="s">
        <v>311</v>
      </c>
      <c r="O1272" s="7" t="s">
        <v>421</v>
      </c>
    </row>
    <row r="1273" spans="1:15" ht="15">
      <c r="A1273" s="1">
        <v>1265</v>
      </c>
      <c r="B1273" s="6" t="s">
        <v>141</v>
      </c>
      <c r="C1273" s="7" t="s">
        <v>292</v>
      </c>
      <c r="D1273" s="7">
        <v>19.597000000000001</v>
      </c>
      <c r="E1273" s="7">
        <v>18.736000000000001</v>
      </c>
      <c r="F1273" s="7">
        <v>4.7335527074795163</v>
      </c>
      <c r="G1273" s="7">
        <v>19.324704842105266</v>
      </c>
      <c r="H1273" s="7">
        <v>0.96953615349288147</v>
      </c>
      <c r="I1273" s="7">
        <v>16.666</v>
      </c>
      <c r="J1273" s="7">
        <v>4.2105780007927889</v>
      </c>
      <c r="K1273" s="7">
        <v>17.189663263157897</v>
      </c>
      <c r="L1273" s="7">
        <v>0.96953615349288147</v>
      </c>
      <c r="M1273" s="7" t="s">
        <v>290</v>
      </c>
      <c r="N1273" s="7" t="s">
        <v>311</v>
      </c>
      <c r="O1273" s="7" t="s">
        <v>421</v>
      </c>
    </row>
    <row r="1274" spans="1:15" ht="15">
      <c r="A1274" s="1">
        <v>1266</v>
      </c>
      <c r="B1274" s="6" t="s">
        <v>141</v>
      </c>
      <c r="C1274" s="7" t="s">
        <v>293</v>
      </c>
      <c r="D1274" s="7">
        <v>17.751000000000001</v>
      </c>
      <c r="E1274" s="7">
        <v>18.100000000000001</v>
      </c>
      <c r="F1274" s="7">
        <v>4.1116198219437372</v>
      </c>
      <c r="G1274" s="7">
        <v>18.561126516464476</v>
      </c>
      <c r="H1274" s="7">
        <v>0.9751563292208888</v>
      </c>
      <c r="I1274" s="7">
        <v>15.94</v>
      </c>
      <c r="J1274" s="7">
        <v>3.6209513791040422</v>
      </c>
      <c r="K1274" s="7">
        <v>16.346097053726172</v>
      </c>
      <c r="L1274" s="7">
        <v>0.9751563292208888</v>
      </c>
      <c r="M1274" s="7" t="s">
        <v>290</v>
      </c>
      <c r="N1274" s="7" t="s">
        <v>311</v>
      </c>
      <c r="O1274" s="7" t="s">
        <v>421</v>
      </c>
    </row>
    <row r="1275" spans="1:15" ht="15">
      <c r="A1275" s="1">
        <v>1267</v>
      </c>
      <c r="B1275" s="6" t="s">
        <v>141</v>
      </c>
      <c r="C1275" s="7" t="s">
        <v>294</v>
      </c>
      <c r="D1275" s="7">
        <v>18.62</v>
      </c>
      <c r="E1275" s="7">
        <v>19.373577798148446</v>
      </c>
      <c r="F1275" s="7">
        <v>4.2373493251889238</v>
      </c>
      <c r="G1275" s="7">
        <v>19.831556822513694</v>
      </c>
      <c r="H1275" s="7">
        <v>0.97690655209452204</v>
      </c>
      <c r="I1275" s="7">
        <v>17.043584095862091</v>
      </c>
      <c r="J1275" s="7">
        <v>3.7277378664824603</v>
      </c>
      <c r="K1275" s="7">
        <v>17.44648355497263</v>
      </c>
      <c r="L1275" s="7">
        <v>0.97690655209452204</v>
      </c>
      <c r="M1275" s="7" t="s">
        <v>290</v>
      </c>
      <c r="N1275" s="7" t="s">
        <v>311</v>
      </c>
      <c r="O1275" s="7" t="s">
        <v>421</v>
      </c>
    </row>
    <row r="1276" spans="1:15" ht="15">
      <c r="A1276" s="1">
        <v>1268</v>
      </c>
      <c r="B1276" s="6" t="s">
        <v>141</v>
      </c>
      <c r="C1276" s="7" t="s">
        <v>295</v>
      </c>
      <c r="D1276" s="7">
        <v>20.669</v>
      </c>
      <c r="E1276" s="7">
        <v>20.446000000000002</v>
      </c>
      <c r="F1276" s="7">
        <v>3.9160946811224004</v>
      </c>
      <c r="G1276" s="7">
        <v>20.817653891625618</v>
      </c>
      <c r="H1276" s="7">
        <v>0.98214717693163678</v>
      </c>
      <c r="I1276" s="7">
        <v>18.049099999999999</v>
      </c>
      <c r="J1276" s="7">
        <v>3.457007948207286</v>
      </c>
      <c r="K1276" s="7">
        <v>18.377184625615762</v>
      </c>
      <c r="L1276" s="7">
        <v>0.98214717693163678</v>
      </c>
      <c r="M1276" s="7" t="s">
        <v>290</v>
      </c>
      <c r="N1276" s="7" t="s">
        <v>311</v>
      </c>
      <c r="O1276" s="7" t="s">
        <v>421</v>
      </c>
    </row>
    <row r="1277" spans="1:15" ht="15">
      <c r="A1277" s="1">
        <v>1269</v>
      </c>
      <c r="B1277" s="6" t="s">
        <v>141</v>
      </c>
      <c r="C1277" s="7" t="s">
        <v>296</v>
      </c>
      <c r="D1277" s="7">
        <v>18.756</v>
      </c>
      <c r="E1277" s="7">
        <v>20.663</v>
      </c>
      <c r="F1277" s="7">
        <v>3.4493696864982399</v>
      </c>
      <c r="G1277" s="7">
        <v>20.948931243243244</v>
      </c>
      <c r="H1277" s="7">
        <v>0.98635103433567928</v>
      </c>
      <c r="I1277" s="7">
        <v>18.5335</v>
      </c>
      <c r="J1277" s="7">
        <v>3.0938824509855785</v>
      </c>
      <c r="K1277" s="7">
        <v>18.789963567567568</v>
      </c>
      <c r="L1277" s="7">
        <v>0.98635103433567928</v>
      </c>
      <c r="M1277" s="7" t="s">
        <v>290</v>
      </c>
      <c r="N1277" s="7" t="s">
        <v>311</v>
      </c>
      <c r="O1277" s="7" t="s">
        <v>421</v>
      </c>
    </row>
    <row r="1278" spans="1:15" ht="15">
      <c r="A1278" s="1">
        <v>1270</v>
      </c>
      <c r="B1278" s="6" t="s">
        <v>141</v>
      </c>
      <c r="C1278" s="7" t="s">
        <v>297</v>
      </c>
      <c r="D1278" s="7">
        <v>21.000399999999999</v>
      </c>
      <c r="E1278" s="7">
        <v>21.337766933000001</v>
      </c>
      <c r="F1278" s="7">
        <v>3.40842041786905</v>
      </c>
      <c r="G1278" s="7">
        <v>21.608276826993283</v>
      </c>
      <c r="H1278" s="7">
        <v>0.9874811908344604</v>
      </c>
      <c r="I1278" s="7">
        <v>19.239733654999998</v>
      </c>
      <c r="J1278" s="7">
        <v>3.0732879044922803</v>
      </c>
      <c r="K1278" s="7">
        <v>19.483645697333909</v>
      </c>
      <c r="L1278" s="7">
        <v>0.9874811908344604</v>
      </c>
      <c r="M1278" s="7" t="s">
        <v>290</v>
      </c>
      <c r="N1278" s="7" t="s">
        <v>311</v>
      </c>
      <c r="O1278" s="7" t="s">
        <v>421</v>
      </c>
    </row>
    <row r="1279" spans="1:15" ht="15">
      <c r="A1279" s="1">
        <v>1271</v>
      </c>
      <c r="B1279" s="6" t="s">
        <v>141</v>
      </c>
      <c r="C1279" s="7" t="s">
        <v>298</v>
      </c>
      <c r="D1279" s="7" t="s">
        <v>422</v>
      </c>
      <c r="E1279" s="7">
        <v>20.960031576896093</v>
      </c>
      <c r="F1279" s="7">
        <v>4.300177799662201</v>
      </c>
      <c r="G1279" s="7">
        <v>21.396599094556802</v>
      </c>
      <c r="H1279" s="7">
        <v>0.97959640615167809</v>
      </c>
      <c r="I1279" s="7">
        <v>18.86199829889609</v>
      </c>
      <c r="J1279" s="7">
        <v>3.8697435184966742</v>
      </c>
      <c r="K1279" s="7">
        <v>19.254866780284562</v>
      </c>
      <c r="L1279" s="7">
        <v>0.97959640615167809</v>
      </c>
      <c r="M1279" s="7" t="s">
        <v>290</v>
      </c>
      <c r="N1279" s="7" t="s">
        <v>311</v>
      </c>
      <c r="O1279" s="7" t="s">
        <v>421</v>
      </c>
    </row>
    <row r="1280" spans="1:15" ht="15">
      <c r="A1280" s="1">
        <v>1272</v>
      </c>
      <c r="B1280" s="6" t="s">
        <v>141</v>
      </c>
      <c r="C1280" s="7" t="s">
        <v>299</v>
      </c>
      <c r="D1280" s="7" t="s">
        <v>422</v>
      </c>
      <c r="E1280" s="7">
        <v>21.898964032566738</v>
      </c>
      <c r="F1280" s="7">
        <v>4.4928099761188474</v>
      </c>
      <c r="G1280" s="7">
        <v>22.355088172073145</v>
      </c>
      <c r="H1280" s="7">
        <v>0.97959640615167809</v>
      </c>
      <c r="I1280" s="7">
        <v>19.800930754566739</v>
      </c>
      <c r="J1280" s="7">
        <v>4.0623756949532996</v>
      </c>
      <c r="K1280" s="7">
        <v>20.213355857800906</v>
      </c>
      <c r="L1280" s="7">
        <v>0.97959640615167809</v>
      </c>
      <c r="M1280" s="7" t="s">
        <v>290</v>
      </c>
      <c r="N1280" s="7" t="s">
        <v>311</v>
      </c>
      <c r="O1280" s="7" t="s">
        <v>421</v>
      </c>
    </row>
    <row r="1281" spans="1:15" ht="15">
      <c r="A1281" s="1">
        <v>1273</v>
      </c>
      <c r="B1281" s="6" t="s">
        <v>141</v>
      </c>
      <c r="C1281" s="7" t="s">
        <v>300</v>
      </c>
      <c r="D1281" s="7" t="s">
        <v>422</v>
      </c>
      <c r="E1281" s="7">
        <v>21.713846585045182</v>
      </c>
      <c r="F1281" s="7">
        <v>4.4548311240716929</v>
      </c>
      <c r="G1281" s="7">
        <v>22.166114992548337</v>
      </c>
      <c r="H1281" s="7">
        <v>0.97959640615167809</v>
      </c>
      <c r="I1281" s="7">
        <v>19.61581330704518</v>
      </c>
      <c r="J1281" s="7">
        <v>4.0243968429061647</v>
      </c>
      <c r="K1281" s="7">
        <v>20.024382678276098</v>
      </c>
      <c r="L1281" s="7">
        <v>0.97959640615167809</v>
      </c>
      <c r="M1281" s="7" t="s">
        <v>290</v>
      </c>
      <c r="N1281" s="7" t="s">
        <v>311</v>
      </c>
      <c r="O1281" s="7" t="s">
        <v>421</v>
      </c>
    </row>
    <row r="1282" spans="1:15" ht="15">
      <c r="A1282" s="1">
        <v>1274</v>
      </c>
      <c r="B1282" s="6" t="s">
        <v>141</v>
      </c>
      <c r="C1282" s="7" t="s">
        <v>301</v>
      </c>
      <c r="D1282" s="7" t="s">
        <v>422</v>
      </c>
      <c r="E1282" s="7">
        <v>21.335450016899937</v>
      </c>
      <c r="F1282" s="7">
        <v>4.3771989642232167</v>
      </c>
      <c r="G1282" s="7">
        <v>21.779836964404311</v>
      </c>
      <c r="H1282" s="7">
        <v>0.97959640615167809</v>
      </c>
      <c r="I1282" s="7">
        <v>19.237416738899935</v>
      </c>
      <c r="J1282" s="7">
        <v>3.9467646830576939</v>
      </c>
      <c r="K1282" s="7">
        <v>19.638104650132071</v>
      </c>
      <c r="L1282" s="7">
        <v>0.97959640615167809</v>
      </c>
      <c r="M1282" s="7" t="s">
        <v>290</v>
      </c>
      <c r="N1282" s="7" t="s">
        <v>311</v>
      </c>
      <c r="O1282" s="7" t="s">
        <v>421</v>
      </c>
    </row>
    <row r="1283" spans="1:15" ht="15">
      <c r="A1283" s="1">
        <v>1275</v>
      </c>
      <c r="B1283" s="6" t="s">
        <v>141</v>
      </c>
      <c r="C1283" s="7" t="s">
        <v>302</v>
      </c>
      <c r="D1283" s="7" t="s">
        <v>422</v>
      </c>
      <c r="E1283" s="7">
        <v>21.275023035374502</v>
      </c>
      <c r="F1283" s="7">
        <v>4.3648017136034944</v>
      </c>
      <c r="G1283" s="7">
        <v>21.718151375169843</v>
      </c>
      <c r="H1283" s="7">
        <v>0.97959640615167809</v>
      </c>
      <c r="I1283" s="7">
        <v>19.180320394132984</v>
      </c>
      <c r="J1283" s="7">
        <v>3.9350507486913275</v>
      </c>
      <c r="K1283" s="7">
        <v>19.579819070062161</v>
      </c>
      <c r="L1283" s="7">
        <v>0.97959640615167809</v>
      </c>
      <c r="M1283" s="7" t="s">
        <v>290</v>
      </c>
      <c r="N1283" s="7" t="s">
        <v>311</v>
      </c>
      <c r="O1283" s="7" t="s">
        <v>421</v>
      </c>
    </row>
    <row r="1284" spans="1:15" ht="15">
      <c r="A1284" s="1">
        <v>1276</v>
      </c>
      <c r="B1284" s="6" t="s">
        <v>141</v>
      </c>
      <c r="C1284" s="7" t="s">
        <v>423</v>
      </c>
      <c r="D1284" s="7" t="s">
        <v>422</v>
      </c>
      <c r="E1284" s="7">
        <v>21.408868505529991</v>
      </c>
      <c r="F1284" s="7">
        <v>4.3922615634246327</v>
      </c>
      <c r="G1284" s="7">
        <v>21.854784655278838</v>
      </c>
      <c r="H1284" s="7">
        <v>0.97959640615167809</v>
      </c>
      <c r="I1284" s="7">
        <v>19.328854227622866</v>
      </c>
      <c r="J1284" s="7">
        <v>3.9655240755529237</v>
      </c>
      <c r="K1284" s="7">
        <v>19.731446651132405</v>
      </c>
      <c r="L1284" s="7">
        <v>0.97959640615167809</v>
      </c>
      <c r="M1284" s="7" t="s">
        <v>290</v>
      </c>
      <c r="N1284" s="7" t="s">
        <v>311</v>
      </c>
      <c r="O1284" s="7" t="s">
        <v>421</v>
      </c>
    </row>
    <row r="1285" spans="1:15" ht="15">
      <c r="A1285" s="1">
        <v>1277</v>
      </c>
      <c r="B1285" s="6" t="s">
        <v>141</v>
      </c>
      <c r="C1285" s="7" t="s">
        <v>424</v>
      </c>
      <c r="D1285" s="7" t="s">
        <v>422</v>
      </c>
      <c r="E1285" s="7">
        <v>21.745143570564167</v>
      </c>
      <c r="F1285" s="7">
        <v>4.4612520400818285</v>
      </c>
      <c r="G1285" s="7">
        <v>22.198063849569909</v>
      </c>
      <c r="H1285" s="7">
        <v>0.97959640615167809</v>
      </c>
      <c r="I1285" s="7">
        <v>19.750090612410212</v>
      </c>
      <c r="J1285" s="7">
        <v>4.0519452884039993</v>
      </c>
      <c r="K1285" s="7">
        <v>20.161456788105202</v>
      </c>
      <c r="L1285" s="7">
        <v>0.97959640615167809</v>
      </c>
      <c r="M1285" s="7" t="s">
        <v>290</v>
      </c>
      <c r="N1285" s="7" t="s">
        <v>311</v>
      </c>
      <c r="O1285" s="7" t="s">
        <v>421</v>
      </c>
    </row>
    <row r="1286" spans="1:15" ht="15">
      <c r="A1286" s="1">
        <v>1278</v>
      </c>
      <c r="B1286" s="6" t="s">
        <v>141</v>
      </c>
      <c r="C1286" s="7" t="s">
        <v>425</v>
      </c>
      <c r="D1286" s="7" t="s">
        <v>422</v>
      </c>
      <c r="E1286" s="7">
        <v>22.188710264116867</v>
      </c>
      <c r="F1286" s="7">
        <v>4.552254557959114</v>
      </c>
      <c r="G1286" s="7">
        <v>22.650869403742206</v>
      </c>
      <c r="H1286" s="7">
        <v>0.97959640615167809</v>
      </c>
      <c r="I1286" s="7">
        <v>20.199258405613005</v>
      </c>
      <c r="J1286" s="7">
        <v>4.1440969326211317</v>
      </c>
      <c r="K1286" s="7">
        <v>20.619980104832486</v>
      </c>
      <c r="L1286" s="7">
        <v>0.97959640615167809</v>
      </c>
      <c r="M1286" s="7" t="s">
        <v>290</v>
      </c>
      <c r="N1286" s="7" t="s">
        <v>311</v>
      </c>
      <c r="O1286" s="7" t="s">
        <v>421</v>
      </c>
    </row>
    <row r="1287" spans="1:15" ht="15">
      <c r="A1287" s="1">
        <v>1279</v>
      </c>
      <c r="B1287" s="6" t="s">
        <v>141</v>
      </c>
      <c r="C1287" s="7" t="s">
        <v>426</v>
      </c>
      <c r="D1287" s="7" t="s">
        <v>422</v>
      </c>
      <c r="E1287" s="7">
        <v>22.81108049854236</v>
      </c>
      <c r="F1287" s="7">
        <v>4.6799405614571779</v>
      </c>
      <c r="G1287" s="7">
        <v>23.286202721134067</v>
      </c>
      <c r="H1287" s="7">
        <v>0.97959640615167809</v>
      </c>
      <c r="I1287" s="7">
        <v>20.837182740178633</v>
      </c>
      <c r="J1287" s="7">
        <v>4.2749740284546665</v>
      </c>
      <c r="K1287" s="7">
        <v>21.271191492052349</v>
      </c>
      <c r="L1287" s="7">
        <v>0.97959640615167809</v>
      </c>
      <c r="M1287" s="7" t="s">
        <v>290</v>
      </c>
      <c r="N1287" s="7" t="s">
        <v>311</v>
      </c>
      <c r="O1287" s="7" t="s">
        <v>421</v>
      </c>
    </row>
    <row r="1288" spans="1:15" ht="15">
      <c r="A1288" s="1">
        <v>1280</v>
      </c>
      <c r="B1288" s="6" t="s">
        <v>141</v>
      </c>
      <c r="C1288" s="7" t="s">
        <v>427</v>
      </c>
      <c r="D1288" s="7" t="s">
        <v>422</v>
      </c>
      <c r="E1288" s="7">
        <v>23.433450732967852</v>
      </c>
      <c r="F1288" s="7">
        <v>4.8076265649552399</v>
      </c>
      <c r="G1288" s="7">
        <v>23.921536038525932</v>
      </c>
      <c r="H1288" s="7">
        <v>0.97959640615167809</v>
      </c>
      <c r="I1288" s="7">
        <v>21.475107074744262</v>
      </c>
      <c r="J1288" s="7">
        <v>4.405851124288211</v>
      </c>
      <c r="K1288" s="7">
        <v>21.922402879272216</v>
      </c>
      <c r="L1288" s="7">
        <v>0.97959640615167809</v>
      </c>
      <c r="M1288" s="7" t="s">
        <v>290</v>
      </c>
      <c r="N1288" s="7" t="s">
        <v>311</v>
      </c>
      <c r="O1288" s="7" t="s">
        <v>421</v>
      </c>
    </row>
    <row r="1289" spans="1:15" ht="15">
      <c r="A1289" s="1">
        <v>1281</v>
      </c>
      <c r="B1289" s="6" t="s">
        <v>260</v>
      </c>
      <c r="C1289" s="7" t="s">
        <v>292</v>
      </c>
      <c r="D1289" s="7">
        <v>20.465</v>
      </c>
      <c r="E1289" s="7">
        <v>18.68</v>
      </c>
      <c r="F1289" s="7">
        <v>8.3590564658937438</v>
      </c>
      <c r="G1289" s="7">
        <v>20.465</v>
      </c>
      <c r="H1289" s="7">
        <v>0.91277791351087223</v>
      </c>
      <c r="I1289" s="7">
        <v>18.68</v>
      </c>
      <c r="J1289" s="7">
        <v>8.3590564658937438</v>
      </c>
      <c r="K1289" s="7">
        <v>20.465</v>
      </c>
      <c r="L1289" s="7">
        <v>0.91277791351087223</v>
      </c>
      <c r="M1289" s="7" t="s">
        <v>304</v>
      </c>
      <c r="N1289" s="7" t="s">
        <v>311</v>
      </c>
      <c r="O1289" s="7" t="s">
        <v>421</v>
      </c>
    </row>
    <row r="1290" spans="1:15" ht="15">
      <c r="A1290" s="1">
        <v>1282</v>
      </c>
      <c r="B1290" s="6" t="s">
        <v>260</v>
      </c>
      <c r="C1290" s="7" t="s">
        <v>293</v>
      </c>
      <c r="D1290" s="7">
        <v>20.364999999999998</v>
      </c>
      <c r="E1290" s="7">
        <v>19.079999999999998</v>
      </c>
      <c r="F1290" s="7">
        <v>7.119468027879611</v>
      </c>
      <c r="G1290" s="7">
        <v>20.364999999999998</v>
      </c>
      <c r="H1290" s="7">
        <v>0.93690154677142157</v>
      </c>
      <c r="I1290" s="7">
        <v>19.079999999999998</v>
      </c>
      <c r="J1290" s="7">
        <v>7.119468027879611</v>
      </c>
      <c r="K1290" s="7">
        <v>20.364999999999998</v>
      </c>
      <c r="L1290" s="7">
        <v>0.93690154677142157</v>
      </c>
      <c r="M1290" s="7" t="s">
        <v>304</v>
      </c>
      <c r="N1290" s="7" t="s">
        <v>311</v>
      </c>
      <c r="O1290" s="7" t="s">
        <v>421</v>
      </c>
    </row>
    <row r="1291" spans="1:15" ht="15">
      <c r="A1291" s="1">
        <v>1283</v>
      </c>
      <c r="B1291" s="6" t="s">
        <v>260</v>
      </c>
      <c r="C1291" s="7" t="s">
        <v>294</v>
      </c>
      <c r="D1291" s="7">
        <v>20.65</v>
      </c>
      <c r="E1291" s="7">
        <v>19.367999999999999</v>
      </c>
      <c r="F1291" s="7">
        <v>7.1564671597432774</v>
      </c>
      <c r="G1291" s="7">
        <v>20.647867836861121</v>
      </c>
      <c r="H1291" s="7">
        <v>0.93801452784503647</v>
      </c>
      <c r="I1291" s="7">
        <v>19.367999999999999</v>
      </c>
      <c r="J1291" s="7">
        <v>7.1564671597432774</v>
      </c>
      <c r="K1291" s="7">
        <v>20.647867836861121</v>
      </c>
      <c r="L1291" s="7">
        <v>0.93801452784503647</v>
      </c>
      <c r="M1291" s="7" t="s">
        <v>304</v>
      </c>
      <c r="N1291" s="7" t="s">
        <v>311</v>
      </c>
      <c r="O1291" s="7" t="s">
        <v>421</v>
      </c>
    </row>
    <row r="1292" spans="1:15" ht="15">
      <c r="A1292" s="1">
        <v>1284</v>
      </c>
      <c r="B1292" s="6" t="s">
        <v>260</v>
      </c>
      <c r="C1292" s="7" t="s">
        <v>295</v>
      </c>
      <c r="D1292" s="7">
        <v>21.239000000000001</v>
      </c>
      <c r="E1292" s="7">
        <v>19.564</v>
      </c>
      <c r="F1292" s="7">
        <v>8.2671049950995563</v>
      </c>
      <c r="G1292" s="7">
        <v>21.239000000000001</v>
      </c>
      <c r="H1292" s="7">
        <v>0.9211356466876971</v>
      </c>
      <c r="I1292" s="7">
        <v>19.564</v>
      </c>
      <c r="J1292" s="7">
        <v>8.2671049950995563</v>
      </c>
      <c r="K1292" s="7">
        <v>21.239000000000001</v>
      </c>
      <c r="L1292" s="7">
        <v>0.9211356466876971</v>
      </c>
      <c r="M1292" s="7" t="s">
        <v>304</v>
      </c>
      <c r="N1292" s="7" t="s">
        <v>311</v>
      </c>
      <c r="O1292" s="7" t="s">
        <v>421</v>
      </c>
    </row>
    <row r="1293" spans="1:15" ht="15">
      <c r="A1293" s="1">
        <v>1285</v>
      </c>
      <c r="B1293" s="6" t="s">
        <v>260</v>
      </c>
      <c r="C1293" s="7" t="s">
        <v>296</v>
      </c>
      <c r="D1293" s="7">
        <v>21.387</v>
      </c>
      <c r="E1293" s="7">
        <v>19.940999999999999</v>
      </c>
      <c r="F1293" s="7">
        <v>7.7304778636252536</v>
      </c>
      <c r="G1293" s="7">
        <v>21.387</v>
      </c>
      <c r="H1293" s="7">
        <v>0.93238883433861686</v>
      </c>
      <c r="I1293" s="7">
        <v>19.940999999999999</v>
      </c>
      <c r="J1293" s="7">
        <v>7.7304778636252536</v>
      </c>
      <c r="K1293" s="7">
        <v>21.387</v>
      </c>
      <c r="L1293" s="7">
        <v>0.93238883433861686</v>
      </c>
      <c r="M1293" s="7" t="s">
        <v>304</v>
      </c>
      <c r="N1293" s="7" t="s">
        <v>311</v>
      </c>
      <c r="O1293" s="7" t="s">
        <v>421</v>
      </c>
    </row>
    <row r="1294" spans="1:15" ht="15">
      <c r="A1294" s="1">
        <v>1286</v>
      </c>
      <c r="B1294" s="6" t="s">
        <v>260</v>
      </c>
      <c r="C1294" s="7" t="s">
        <v>297</v>
      </c>
      <c r="D1294" s="7">
        <v>22.122699999999998</v>
      </c>
      <c r="E1294" s="7">
        <v>20.520700000000001</v>
      </c>
      <c r="F1294" s="7">
        <v>8.5459147713695156</v>
      </c>
      <c r="G1294" s="7">
        <v>22.229075279226343</v>
      </c>
      <c r="H1294" s="7">
        <v>0.92314681300202961</v>
      </c>
      <c r="I1294" s="7">
        <v>20.520700000000001</v>
      </c>
      <c r="J1294" s="7">
        <v>8.5459147713695156</v>
      </c>
      <c r="K1294" s="7">
        <v>22.229075279226343</v>
      </c>
      <c r="L1294" s="7">
        <v>0.92314681300202961</v>
      </c>
      <c r="M1294" s="7" t="s">
        <v>304</v>
      </c>
      <c r="N1294" s="7" t="s">
        <v>311</v>
      </c>
      <c r="O1294" s="7" t="s">
        <v>421</v>
      </c>
    </row>
    <row r="1295" spans="1:15" ht="15">
      <c r="A1295" s="1">
        <v>1287</v>
      </c>
      <c r="B1295" s="6" t="s">
        <v>260</v>
      </c>
      <c r="C1295" s="7" t="s">
        <v>298</v>
      </c>
      <c r="D1295" s="7" t="s">
        <v>422</v>
      </c>
      <c r="E1295" s="7">
        <v>20.520700000000001</v>
      </c>
      <c r="F1295" s="7">
        <v>8.1957911333348203</v>
      </c>
      <c r="G1295" s="7">
        <v>22.096835085397405</v>
      </c>
      <c r="H1295" s="7">
        <v>0.92867145546834506</v>
      </c>
      <c r="I1295" s="7">
        <v>20.520700000000001</v>
      </c>
      <c r="J1295" s="7">
        <v>8.1957911333348203</v>
      </c>
      <c r="K1295" s="7">
        <v>22.096835085397405</v>
      </c>
      <c r="L1295" s="7">
        <v>0.92867145546834506</v>
      </c>
      <c r="M1295" s="7" t="s">
        <v>304</v>
      </c>
      <c r="N1295" s="7" t="s">
        <v>311</v>
      </c>
      <c r="O1295" s="7" t="s">
        <v>421</v>
      </c>
    </row>
    <row r="1296" spans="1:15" ht="15">
      <c r="A1296" s="1">
        <v>1288</v>
      </c>
      <c r="B1296" s="6" t="s">
        <v>260</v>
      </c>
      <c r="C1296" s="7" t="s">
        <v>299</v>
      </c>
      <c r="D1296" s="7" t="s">
        <v>422</v>
      </c>
      <c r="E1296" s="7">
        <v>20.520700000000001</v>
      </c>
      <c r="F1296" s="7">
        <v>8.1957911333348203</v>
      </c>
      <c r="G1296" s="7">
        <v>22.096835085397405</v>
      </c>
      <c r="H1296" s="7">
        <v>0.92867145546834506</v>
      </c>
      <c r="I1296" s="7">
        <v>20.520700000000001</v>
      </c>
      <c r="J1296" s="7">
        <v>8.1957911333348203</v>
      </c>
      <c r="K1296" s="7">
        <v>22.096835085397405</v>
      </c>
      <c r="L1296" s="7">
        <v>0.92867145546834506</v>
      </c>
      <c r="M1296" s="7" t="s">
        <v>304</v>
      </c>
      <c r="N1296" s="7" t="s">
        <v>311</v>
      </c>
      <c r="O1296" s="7" t="s">
        <v>421</v>
      </c>
    </row>
    <row r="1297" spans="1:15" ht="15">
      <c r="A1297" s="1">
        <v>1289</v>
      </c>
      <c r="B1297" s="6" t="s">
        <v>260</v>
      </c>
      <c r="C1297" s="7" t="s">
        <v>300</v>
      </c>
      <c r="D1297" s="7" t="s">
        <v>422</v>
      </c>
      <c r="E1297" s="7">
        <v>20.520700000000001</v>
      </c>
      <c r="F1297" s="7">
        <v>8.1957911333348203</v>
      </c>
      <c r="G1297" s="7">
        <v>22.096835085397405</v>
      </c>
      <c r="H1297" s="7">
        <v>0.92867145546834506</v>
      </c>
      <c r="I1297" s="7">
        <v>20.520700000000001</v>
      </c>
      <c r="J1297" s="7">
        <v>8.1957911333348203</v>
      </c>
      <c r="K1297" s="7">
        <v>22.096835085397405</v>
      </c>
      <c r="L1297" s="7">
        <v>0.92867145546834506</v>
      </c>
      <c r="M1297" s="7" t="s">
        <v>304</v>
      </c>
      <c r="N1297" s="7" t="s">
        <v>311</v>
      </c>
      <c r="O1297" s="7" t="s">
        <v>421</v>
      </c>
    </row>
    <row r="1298" spans="1:15" ht="15">
      <c r="A1298" s="1">
        <v>1290</v>
      </c>
      <c r="B1298" s="6" t="s">
        <v>260</v>
      </c>
      <c r="C1298" s="7" t="s">
        <v>301</v>
      </c>
      <c r="D1298" s="7" t="s">
        <v>422</v>
      </c>
      <c r="E1298" s="7">
        <v>20.520700000000001</v>
      </c>
      <c r="F1298" s="7">
        <v>8.1957911333348203</v>
      </c>
      <c r="G1298" s="7">
        <v>22.096835085397405</v>
      </c>
      <c r="H1298" s="7">
        <v>0.92867145546834506</v>
      </c>
      <c r="I1298" s="7">
        <v>20.520700000000001</v>
      </c>
      <c r="J1298" s="7">
        <v>8.1957911333348203</v>
      </c>
      <c r="K1298" s="7">
        <v>22.096835085397405</v>
      </c>
      <c r="L1298" s="7">
        <v>0.92867145546834506</v>
      </c>
      <c r="M1298" s="7" t="s">
        <v>304</v>
      </c>
      <c r="N1298" s="7" t="s">
        <v>311</v>
      </c>
      <c r="O1298" s="7" t="s">
        <v>421</v>
      </c>
    </row>
    <row r="1299" spans="1:15" ht="15">
      <c r="A1299" s="1">
        <v>1291</v>
      </c>
      <c r="B1299" s="6" t="s">
        <v>260</v>
      </c>
      <c r="C1299" s="7" t="s">
        <v>302</v>
      </c>
      <c r="D1299" s="7" t="s">
        <v>422</v>
      </c>
      <c r="E1299" s="7">
        <v>20.520700000000001</v>
      </c>
      <c r="F1299" s="7">
        <v>8.1957911333348203</v>
      </c>
      <c r="G1299" s="7">
        <v>22.096835085397405</v>
      </c>
      <c r="H1299" s="7">
        <v>0.92867145546834506</v>
      </c>
      <c r="I1299" s="7">
        <v>20.520700000000001</v>
      </c>
      <c r="J1299" s="7">
        <v>8.1957911333348203</v>
      </c>
      <c r="K1299" s="7">
        <v>22.096835085397405</v>
      </c>
      <c r="L1299" s="7">
        <v>0.92867145546834506</v>
      </c>
      <c r="M1299" s="7" t="s">
        <v>304</v>
      </c>
      <c r="N1299" s="7" t="s">
        <v>311</v>
      </c>
      <c r="O1299" s="7" t="s">
        <v>421</v>
      </c>
    </row>
    <row r="1300" spans="1:15" ht="15">
      <c r="A1300" s="1">
        <v>1292</v>
      </c>
      <c r="B1300" s="6" t="s">
        <v>260</v>
      </c>
      <c r="C1300" s="7" t="s">
        <v>423</v>
      </c>
      <c r="D1300" s="7" t="s">
        <v>422</v>
      </c>
      <c r="E1300" s="7">
        <v>20.520700000000001</v>
      </c>
      <c r="F1300" s="7">
        <v>8.1957911333348203</v>
      </c>
      <c r="G1300" s="7">
        <v>22.096835085397405</v>
      </c>
      <c r="H1300" s="7">
        <v>0.92867145546834506</v>
      </c>
      <c r="I1300" s="7">
        <v>20.520700000000001</v>
      </c>
      <c r="J1300" s="7">
        <v>8.1957911333348203</v>
      </c>
      <c r="K1300" s="7">
        <v>22.096835085397405</v>
      </c>
      <c r="L1300" s="7">
        <v>0.92867145546834506</v>
      </c>
      <c r="M1300" s="7" t="s">
        <v>304</v>
      </c>
      <c r="N1300" s="7" t="s">
        <v>311</v>
      </c>
      <c r="O1300" s="7" t="s">
        <v>421</v>
      </c>
    </row>
    <row r="1301" spans="1:15" ht="15">
      <c r="A1301" s="1">
        <v>1293</v>
      </c>
      <c r="B1301" s="6" t="s">
        <v>260</v>
      </c>
      <c r="C1301" s="7" t="s">
        <v>424</v>
      </c>
      <c r="D1301" s="7" t="s">
        <v>422</v>
      </c>
      <c r="E1301" s="7">
        <v>20.520700000000001</v>
      </c>
      <c r="F1301" s="7">
        <v>8.1957911333348203</v>
      </c>
      <c r="G1301" s="7">
        <v>22.096835085397405</v>
      </c>
      <c r="H1301" s="7">
        <v>0.92867145546834506</v>
      </c>
      <c r="I1301" s="7">
        <v>20.520700000000001</v>
      </c>
      <c r="J1301" s="7">
        <v>8.1957911333348203</v>
      </c>
      <c r="K1301" s="7">
        <v>22.096835085397405</v>
      </c>
      <c r="L1301" s="7">
        <v>0.92867145546834506</v>
      </c>
      <c r="M1301" s="7" t="s">
        <v>304</v>
      </c>
      <c r="N1301" s="7" t="s">
        <v>311</v>
      </c>
      <c r="O1301" s="7" t="s">
        <v>421</v>
      </c>
    </row>
    <row r="1302" spans="1:15" ht="15">
      <c r="A1302" s="1">
        <v>1294</v>
      </c>
      <c r="B1302" s="6" t="s">
        <v>260</v>
      </c>
      <c r="C1302" s="7" t="s">
        <v>425</v>
      </c>
      <c r="D1302" s="7" t="s">
        <v>422</v>
      </c>
      <c r="E1302" s="7">
        <v>20.520700000000001</v>
      </c>
      <c r="F1302" s="7">
        <v>8.1957911333348203</v>
      </c>
      <c r="G1302" s="7">
        <v>22.096835085397405</v>
      </c>
      <c r="H1302" s="7">
        <v>0.92867145546834506</v>
      </c>
      <c r="I1302" s="7">
        <v>20.520700000000001</v>
      </c>
      <c r="J1302" s="7">
        <v>8.1957911333348203</v>
      </c>
      <c r="K1302" s="7">
        <v>22.096835085397405</v>
      </c>
      <c r="L1302" s="7">
        <v>0.92867145546834506</v>
      </c>
      <c r="M1302" s="7" t="s">
        <v>304</v>
      </c>
      <c r="N1302" s="7" t="s">
        <v>311</v>
      </c>
      <c r="O1302" s="7" t="s">
        <v>421</v>
      </c>
    </row>
    <row r="1303" spans="1:15" ht="15">
      <c r="A1303" s="1">
        <v>1295</v>
      </c>
      <c r="B1303" s="6" t="s">
        <v>260</v>
      </c>
      <c r="C1303" s="7" t="s">
        <v>426</v>
      </c>
      <c r="D1303" s="7" t="s">
        <v>422</v>
      </c>
      <c r="E1303" s="7">
        <v>20.520700000000001</v>
      </c>
      <c r="F1303" s="7">
        <v>8.1957911333348203</v>
      </c>
      <c r="G1303" s="7">
        <v>22.096835085397405</v>
      </c>
      <c r="H1303" s="7">
        <v>0.92867145546834506</v>
      </c>
      <c r="I1303" s="7">
        <v>20.520700000000001</v>
      </c>
      <c r="J1303" s="7">
        <v>8.1957911333348203</v>
      </c>
      <c r="K1303" s="7">
        <v>22.096835085397405</v>
      </c>
      <c r="L1303" s="7">
        <v>0.92867145546834506</v>
      </c>
      <c r="M1303" s="7" t="s">
        <v>304</v>
      </c>
      <c r="N1303" s="7" t="s">
        <v>311</v>
      </c>
      <c r="O1303" s="7" t="s">
        <v>421</v>
      </c>
    </row>
    <row r="1304" spans="1:15" ht="15">
      <c r="A1304" s="1">
        <v>1296</v>
      </c>
      <c r="B1304" s="6" t="s">
        <v>260</v>
      </c>
      <c r="C1304" s="7" t="s">
        <v>427</v>
      </c>
      <c r="D1304" s="7" t="s">
        <v>422</v>
      </c>
      <c r="E1304" s="7">
        <v>20.520700000000001</v>
      </c>
      <c r="F1304" s="7">
        <v>8.1957911333348203</v>
      </c>
      <c r="G1304" s="7">
        <v>22.096835085397405</v>
      </c>
      <c r="H1304" s="7">
        <v>0.92867145546834506</v>
      </c>
      <c r="I1304" s="7">
        <v>20.520700000000001</v>
      </c>
      <c r="J1304" s="7">
        <v>8.1957911333348203</v>
      </c>
      <c r="K1304" s="7">
        <v>22.096835085397405</v>
      </c>
      <c r="L1304" s="7">
        <v>0.92867145546834506</v>
      </c>
      <c r="M1304" s="7" t="s">
        <v>304</v>
      </c>
      <c r="N1304" s="7" t="s">
        <v>311</v>
      </c>
      <c r="O1304" s="7" t="s">
        <v>421</v>
      </c>
    </row>
    <row r="1305" spans="1:15" ht="15">
      <c r="A1305" s="1">
        <v>1297</v>
      </c>
      <c r="B1305" s="6" t="s">
        <v>175</v>
      </c>
      <c r="C1305" s="7" t="s">
        <v>292</v>
      </c>
      <c r="D1305" s="7">
        <v>22.635999999999999</v>
      </c>
      <c r="E1305" s="7">
        <v>21.042000000000002</v>
      </c>
      <c r="F1305" s="7">
        <v>8.3440237295923279</v>
      </c>
      <c r="G1305" s="7">
        <v>22.635999999999999</v>
      </c>
      <c r="H1305" s="7">
        <v>0.92958119809153572</v>
      </c>
      <c r="I1305" s="7">
        <v>21.042000000000002</v>
      </c>
      <c r="J1305" s="7">
        <v>8.3440237295923279</v>
      </c>
      <c r="K1305" s="7">
        <v>22.635999999999999</v>
      </c>
      <c r="L1305" s="7">
        <v>0.92958119809153572</v>
      </c>
      <c r="M1305" s="7" t="s">
        <v>290</v>
      </c>
      <c r="N1305" s="7" t="s">
        <v>311</v>
      </c>
      <c r="O1305" s="7" t="s">
        <v>421</v>
      </c>
    </row>
    <row r="1306" spans="1:15" ht="15">
      <c r="A1306" s="1">
        <v>1298</v>
      </c>
      <c r="B1306" s="6" t="s">
        <v>175</v>
      </c>
      <c r="C1306" s="7" t="s">
        <v>293</v>
      </c>
      <c r="D1306" s="7">
        <v>20.51</v>
      </c>
      <c r="E1306" s="7">
        <v>19.056000000000001</v>
      </c>
      <c r="F1306" s="7">
        <v>7.5847850332095783</v>
      </c>
      <c r="G1306" s="7">
        <v>20.51</v>
      </c>
      <c r="H1306" s="7">
        <v>0.92910775231594345</v>
      </c>
      <c r="I1306" s="7">
        <v>19.056000000000001</v>
      </c>
      <c r="J1306" s="7">
        <v>7.5847850332095783</v>
      </c>
      <c r="K1306" s="7">
        <v>20.51</v>
      </c>
      <c r="L1306" s="7">
        <v>0.92910775231594345</v>
      </c>
      <c r="M1306" s="7" t="s">
        <v>290</v>
      </c>
      <c r="N1306" s="7" t="s">
        <v>311</v>
      </c>
      <c r="O1306" s="7" t="s">
        <v>421</v>
      </c>
    </row>
    <row r="1307" spans="1:15" ht="15">
      <c r="A1307" s="1">
        <v>1299</v>
      </c>
      <c r="B1307" s="6" t="s">
        <v>175</v>
      </c>
      <c r="C1307" s="7" t="s">
        <v>294</v>
      </c>
      <c r="D1307" s="7">
        <v>19.72</v>
      </c>
      <c r="E1307" s="7">
        <v>19.565000000000001</v>
      </c>
      <c r="F1307" s="7">
        <v>2.5075911745349009</v>
      </c>
      <c r="G1307" s="7">
        <v>19.725040899795502</v>
      </c>
      <c r="H1307" s="7">
        <v>0.99188640973630826</v>
      </c>
      <c r="I1307" s="7">
        <v>19.565000000000001</v>
      </c>
      <c r="J1307" s="7">
        <v>2.5075911745349009</v>
      </c>
      <c r="K1307" s="7">
        <v>19.725040899795502</v>
      </c>
      <c r="L1307" s="7">
        <v>0.99188640973630826</v>
      </c>
      <c r="M1307" s="7" t="s">
        <v>290</v>
      </c>
      <c r="N1307" s="7" t="s">
        <v>311</v>
      </c>
      <c r="O1307" s="7" t="s">
        <v>421</v>
      </c>
    </row>
    <row r="1308" spans="1:15" ht="15">
      <c r="A1308" s="1">
        <v>1300</v>
      </c>
      <c r="B1308" s="6" t="s">
        <v>175</v>
      </c>
      <c r="C1308" s="7" t="s">
        <v>295</v>
      </c>
      <c r="D1308" s="7">
        <v>19.437000000000001</v>
      </c>
      <c r="E1308" s="7">
        <v>19.37</v>
      </c>
      <c r="F1308" s="7">
        <v>1.6124729455094802</v>
      </c>
      <c r="G1308" s="7">
        <v>19.437000000000001</v>
      </c>
      <c r="H1308" s="7">
        <v>0.99655296599269438</v>
      </c>
      <c r="I1308" s="7">
        <v>19.37</v>
      </c>
      <c r="J1308" s="7">
        <v>1.6124729455094802</v>
      </c>
      <c r="K1308" s="7">
        <v>19.437000000000001</v>
      </c>
      <c r="L1308" s="7">
        <v>0.99655296599269438</v>
      </c>
      <c r="M1308" s="7" t="s">
        <v>290</v>
      </c>
      <c r="N1308" s="7" t="s">
        <v>311</v>
      </c>
      <c r="O1308" s="7" t="s">
        <v>421</v>
      </c>
    </row>
    <row r="1309" spans="1:15" ht="15">
      <c r="A1309" s="1">
        <v>1301</v>
      </c>
      <c r="B1309" s="6" t="s">
        <v>175</v>
      </c>
      <c r="C1309" s="7" t="s">
        <v>296</v>
      </c>
      <c r="D1309" s="7">
        <v>17.78</v>
      </c>
      <c r="E1309" s="7">
        <v>17.739999999999998</v>
      </c>
      <c r="F1309" s="7">
        <v>1.1919731540601488</v>
      </c>
      <c r="G1309" s="7">
        <v>17.78</v>
      </c>
      <c r="H1309" s="7">
        <v>0.99775028121484799</v>
      </c>
      <c r="I1309" s="7">
        <v>17.739999999999998</v>
      </c>
      <c r="J1309" s="7">
        <v>1.1919731540601488</v>
      </c>
      <c r="K1309" s="7">
        <v>17.78</v>
      </c>
      <c r="L1309" s="7">
        <v>0.99775028121484799</v>
      </c>
      <c r="M1309" s="7" t="s">
        <v>290</v>
      </c>
      <c r="N1309" s="7" t="s">
        <v>311</v>
      </c>
      <c r="O1309" s="7" t="s">
        <v>421</v>
      </c>
    </row>
    <row r="1310" spans="1:15" ht="15">
      <c r="A1310" s="1">
        <v>1302</v>
      </c>
      <c r="B1310" s="6" t="s">
        <v>175</v>
      </c>
      <c r="C1310" s="7" t="s">
        <v>297</v>
      </c>
      <c r="D1310" s="7">
        <v>26.02</v>
      </c>
      <c r="E1310" s="7">
        <v>24.1267</v>
      </c>
      <c r="F1310" s="7">
        <v>9.7438568908825847</v>
      </c>
      <c r="G1310" s="7">
        <v>26.02</v>
      </c>
      <c r="H1310" s="7">
        <v>0.92723674096848574</v>
      </c>
      <c r="I1310" s="7">
        <v>24.1267</v>
      </c>
      <c r="J1310" s="7">
        <v>9.7438568908825847</v>
      </c>
      <c r="K1310" s="7">
        <v>26.02</v>
      </c>
      <c r="L1310" s="7">
        <v>0.92723674096848574</v>
      </c>
      <c r="M1310" s="7" t="s">
        <v>290</v>
      </c>
      <c r="N1310" s="7" t="s">
        <v>311</v>
      </c>
      <c r="O1310" s="7" t="s">
        <v>421</v>
      </c>
    </row>
    <row r="1311" spans="1:15" ht="15">
      <c r="A1311" s="1">
        <v>1303</v>
      </c>
      <c r="B1311" s="6" t="s">
        <v>175</v>
      </c>
      <c r="C1311" s="7" t="s">
        <v>298</v>
      </c>
      <c r="D1311" s="7" t="s">
        <v>422</v>
      </c>
      <c r="E1311" s="7">
        <v>27.225536681327689</v>
      </c>
      <c r="F1311" s="7">
        <v>7.7254936617257099</v>
      </c>
      <c r="G1311" s="7">
        <v>28.300408122563951</v>
      </c>
      <c r="H1311" s="7">
        <v>0.96201922471996915</v>
      </c>
      <c r="I1311" s="7">
        <v>27.225536681327689</v>
      </c>
      <c r="J1311" s="7">
        <v>7.7254936617257099</v>
      </c>
      <c r="K1311" s="7">
        <v>28.300408122563951</v>
      </c>
      <c r="L1311" s="7">
        <v>0.96201922471996915</v>
      </c>
      <c r="M1311" s="7" t="s">
        <v>290</v>
      </c>
      <c r="N1311" s="7" t="s">
        <v>311</v>
      </c>
      <c r="O1311" s="7" t="s">
        <v>421</v>
      </c>
    </row>
    <row r="1312" spans="1:15" ht="15">
      <c r="A1312" s="1">
        <v>1304</v>
      </c>
      <c r="B1312" s="6" t="s">
        <v>175</v>
      </c>
      <c r="C1312" s="7" t="s">
        <v>299</v>
      </c>
      <c r="D1312" s="7" t="s">
        <v>422</v>
      </c>
      <c r="E1312" s="7">
        <v>31.724712781641561</v>
      </c>
      <c r="F1312" s="7">
        <v>9.0021758022030678</v>
      </c>
      <c r="G1312" s="7">
        <v>32.977212893927558</v>
      </c>
      <c r="H1312" s="7">
        <v>0.96201922471996915</v>
      </c>
      <c r="I1312" s="7">
        <v>31.724712781641561</v>
      </c>
      <c r="J1312" s="7">
        <v>9.0021758022030678</v>
      </c>
      <c r="K1312" s="7">
        <v>32.977212893927558</v>
      </c>
      <c r="L1312" s="7">
        <v>0.96201922471996915</v>
      </c>
      <c r="M1312" s="7" t="s">
        <v>290</v>
      </c>
      <c r="N1312" s="7" t="s">
        <v>311</v>
      </c>
      <c r="O1312" s="7" t="s">
        <v>421</v>
      </c>
    </row>
    <row r="1313" spans="1:15" ht="15">
      <c r="A1313" s="1">
        <v>1305</v>
      </c>
      <c r="B1313" s="6" t="s">
        <v>175</v>
      </c>
      <c r="C1313" s="7" t="s">
        <v>300</v>
      </c>
      <c r="D1313" s="7" t="s">
        <v>422</v>
      </c>
      <c r="E1313" s="7">
        <v>31.667724168814715</v>
      </c>
      <c r="F1313" s="7">
        <v>8.9860047649766042</v>
      </c>
      <c r="G1313" s="7">
        <v>32.917974355484176</v>
      </c>
      <c r="H1313" s="7">
        <v>0.96201922471996915</v>
      </c>
      <c r="I1313" s="7">
        <v>31.667724168814715</v>
      </c>
      <c r="J1313" s="7">
        <v>8.9860047649766042</v>
      </c>
      <c r="K1313" s="7">
        <v>32.917974355484176</v>
      </c>
      <c r="L1313" s="7">
        <v>0.96201922471996915</v>
      </c>
      <c r="M1313" s="7" t="s">
        <v>290</v>
      </c>
      <c r="N1313" s="7" t="s">
        <v>311</v>
      </c>
      <c r="O1313" s="7" t="s">
        <v>421</v>
      </c>
    </row>
    <row r="1314" spans="1:15" ht="15">
      <c r="A1314" s="1">
        <v>1306</v>
      </c>
      <c r="B1314" s="6" t="s">
        <v>175</v>
      </c>
      <c r="C1314" s="7" t="s">
        <v>301</v>
      </c>
      <c r="D1314" s="7" t="s">
        <v>422</v>
      </c>
      <c r="E1314" s="7">
        <v>31.618927424366454</v>
      </c>
      <c r="F1314" s="7">
        <v>8.9721582449112542</v>
      </c>
      <c r="G1314" s="7">
        <v>32.867251102565334</v>
      </c>
      <c r="H1314" s="7">
        <v>0.96201922471996915</v>
      </c>
      <c r="I1314" s="7">
        <v>31.618927424366454</v>
      </c>
      <c r="J1314" s="7">
        <v>8.9721582449112542</v>
      </c>
      <c r="K1314" s="7">
        <v>32.867251102565334</v>
      </c>
      <c r="L1314" s="7">
        <v>0.96201922471996915</v>
      </c>
      <c r="M1314" s="7" t="s">
        <v>290</v>
      </c>
      <c r="N1314" s="7" t="s">
        <v>311</v>
      </c>
      <c r="O1314" s="7" t="s">
        <v>421</v>
      </c>
    </row>
    <row r="1315" spans="1:15" ht="15">
      <c r="A1315" s="1">
        <v>1307</v>
      </c>
      <c r="B1315" s="6" t="s">
        <v>175</v>
      </c>
      <c r="C1315" s="7" t="s">
        <v>302</v>
      </c>
      <c r="D1315" s="7" t="s">
        <v>422</v>
      </c>
      <c r="E1315" s="7">
        <v>31.603559241383458</v>
      </c>
      <c r="F1315" s="7">
        <v>8.9677973832093549</v>
      </c>
      <c r="G1315" s="7">
        <v>32.851276179623987</v>
      </c>
      <c r="H1315" s="7">
        <v>0.96201922471996915</v>
      </c>
      <c r="I1315" s="7">
        <v>31.603559241383458</v>
      </c>
      <c r="J1315" s="7">
        <v>8.9677973832093549</v>
      </c>
      <c r="K1315" s="7">
        <v>32.851276179623987</v>
      </c>
      <c r="L1315" s="7">
        <v>0.96201922471996915</v>
      </c>
      <c r="M1315" s="7" t="s">
        <v>290</v>
      </c>
      <c r="N1315" s="7" t="s">
        <v>311</v>
      </c>
      <c r="O1315" s="7" t="s">
        <v>421</v>
      </c>
    </row>
    <row r="1316" spans="1:15" ht="15">
      <c r="A1316" s="1">
        <v>1308</v>
      </c>
      <c r="B1316" s="6" t="s">
        <v>175</v>
      </c>
      <c r="C1316" s="7" t="s">
        <v>423</v>
      </c>
      <c r="D1316" s="7" t="s">
        <v>422</v>
      </c>
      <c r="E1316" s="7">
        <v>31.618025892291673</v>
      </c>
      <c r="F1316" s="7">
        <v>8.9719024269851939</v>
      </c>
      <c r="G1316" s="7">
        <v>32.866313977764065</v>
      </c>
      <c r="H1316" s="7">
        <v>0.96201922471996915</v>
      </c>
      <c r="I1316" s="7">
        <v>31.618025892291673</v>
      </c>
      <c r="J1316" s="7">
        <v>8.9719024269851939</v>
      </c>
      <c r="K1316" s="7">
        <v>32.866313977764065</v>
      </c>
      <c r="L1316" s="7">
        <v>0.96201922471996915</v>
      </c>
      <c r="M1316" s="7" t="s">
        <v>290</v>
      </c>
      <c r="N1316" s="7" t="s">
        <v>311</v>
      </c>
      <c r="O1316" s="7" t="s">
        <v>421</v>
      </c>
    </row>
    <row r="1317" spans="1:15" ht="15">
      <c r="A1317" s="1">
        <v>1309</v>
      </c>
      <c r="B1317" s="6" t="s">
        <v>175</v>
      </c>
      <c r="C1317" s="7" t="s">
        <v>424</v>
      </c>
      <c r="D1317" s="7" t="s">
        <v>422</v>
      </c>
      <c r="E1317" s="7">
        <v>31.66204287844187</v>
      </c>
      <c r="F1317" s="7">
        <v>8.9843926471594511</v>
      </c>
      <c r="G1317" s="7">
        <v>32.912068766253881</v>
      </c>
      <c r="H1317" s="7">
        <v>0.96201922471996915</v>
      </c>
      <c r="I1317" s="7">
        <v>31.66204287844187</v>
      </c>
      <c r="J1317" s="7">
        <v>8.9843926471594511</v>
      </c>
      <c r="K1317" s="7">
        <v>32.912068766253881</v>
      </c>
      <c r="L1317" s="7">
        <v>0.96201922471996915</v>
      </c>
      <c r="M1317" s="7" t="s">
        <v>290</v>
      </c>
      <c r="N1317" s="7" t="s">
        <v>311</v>
      </c>
      <c r="O1317" s="7" t="s">
        <v>421</v>
      </c>
    </row>
    <row r="1318" spans="1:15" ht="15">
      <c r="A1318" s="1">
        <v>1310</v>
      </c>
      <c r="B1318" s="6" t="s">
        <v>175</v>
      </c>
      <c r="C1318" s="7" t="s">
        <v>425</v>
      </c>
      <c r="D1318" s="7" t="s">
        <v>422</v>
      </c>
      <c r="E1318" s="7">
        <v>31.70128126798404</v>
      </c>
      <c r="F1318" s="7">
        <v>8.9955268970826907</v>
      </c>
      <c r="G1318" s="7">
        <v>32.952856297868536</v>
      </c>
      <c r="H1318" s="7">
        <v>0.96201922471996915</v>
      </c>
      <c r="I1318" s="7">
        <v>31.70128126798404</v>
      </c>
      <c r="J1318" s="7">
        <v>8.9955268970826907</v>
      </c>
      <c r="K1318" s="7">
        <v>32.952856297868536</v>
      </c>
      <c r="L1318" s="7">
        <v>0.96201922471996915</v>
      </c>
      <c r="M1318" s="7" t="s">
        <v>290</v>
      </c>
      <c r="N1318" s="7" t="s">
        <v>311</v>
      </c>
      <c r="O1318" s="7" t="s">
        <v>421</v>
      </c>
    </row>
    <row r="1319" spans="1:15" ht="15">
      <c r="A1319" s="1">
        <v>1311</v>
      </c>
      <c r="B1319" s="6" t="s">
        <v>175</v>
      </c>
      <c r="C1319" s="7" t="s">
        <v>426</v>
      </c>
      <c r="D1319" s="7" t="s">
        <v>422</v>
      </c>
      <c r="E1319" s="7">
        <v>31.760616612083094</v>
      </c>
      <c r="F1319" s="7">
        <v>9.012363840652208</v>
      </c>
      <c r="G1319" s="7">
        <v>33.014534217159934</v>
      </c>
      <c r="H1319" s="7">
        <v>0.96201922471996915</v>
      </c>
      <c r="I1319" s="7">
        <v>31.760616612083094</v>
      </c>
      <c r="J1319" s="7">
        <v>9.012363840652208</v>
      </c>
      <c r="K1319" s="7">
        <v>33.014534217159934</v>
      </c>
      <c r="L1319" s="7">
        <v>0.96201922471996915</v>
      </c>
      <c r="M1319" s="7" t="s">
        <v>290</v>
      </c>
      <c r="N1319" s="7" t="s">
        <v>311</v>
      </c>
      <c r="O1319" s="7" t="s">
        <v>421</v>
      </c>
    </row>
    <row r="1320" spans="1:15" ht="15">
      <c r="A1320" s="1">
        <v>1312</v>
      </c>
      <c r="B1320" s="6" t="s">
        <v>175</v>
      </c>
      <c r="C1320" s="7" t="s">
        <v>427</v>
      </c>
      <c r="D1320" s="7" t="s">
        <v>422</v>
      </c>
      <c r="E1320" s="7">
        <v>31.819951956182145</v>
      </c>
      <c r="F1320" s="7">
        <v>9.029200784221743</v>
      </c>
      <c r="G1320" s="7">
        <v>33.076212136451332</v>
      </c>
      <c r="H1320" s="7">
        <v>0.96201922471996915</v>
      </c>
      <c r="I1320" s="7">
        <v>31.819951956182145</v>
      </c>
      <c r="J1320" s="7">
        <v>9.029200784221743</v>
      </c>
      <c r="K1320" s="7">
        <v>33.076212136451332</v>
      </c>
      <c r="L1320" s="7">
        <v>0.96201922471996915</v>
      </c>
      <c r="M1320" s="7" t="s">
        <v>290</v>
      </c>
      <c r="N1320" s="7" t="s">
        <v>311</v>
      </c>
      <c r="O1320" s="7" t="s">
        <v>421</v>
      </c>
    </row>
    <row r="1321" spans="1:15" ht="15">
      <c r="A1321" s="1">
        <v>1313</v>
      </c>
      <c r="B1321" s="6" t="s">
        <v>177</v>
      </c>
      <c r="C1321" s="7" t="s">
        <v>292</v>
      </c>
      <c r="D1321" s="7">
        <v>20.587</v>
      </c>
      <c r="E1321" s="7">
        <v>20.86</v>
      </c>
      <c r="F1321" s="7">
        <v>1.6870666505728713</v>
      </c>
      <c r="G1321" s="7">
        <v>20.928110136452243</v>
      </c>
      <c r="H1321" s="7">
        <v>0.99674551901685526</v>
      </c>
      <c r="I1321" s="7">
        <v>18.995000000000001</v>
      </c>
      <c r="J1321" s="7">
        <v>1.5362335104329201</v>
      </c>
      <c r="K1321" s="7">
        <v>19.057020711500975</v>
      </c>
      <c r="L1321" s="7">
        <v>0.99674551901685526</v>
      </c>
      <c r="M1321" s="7" t="s">
        <v>290</v>
      </c>
      <c r="N1321" s="7" t="s">
        <v>311</v>
      </c>
      <c r="O1321" s="7" t="s">
        <v>421</v>
      </c>
    </row>
    <row r="1322" spans="1:15" ht="15">
      <c r="A1322" s="1">
        <v>1314</v>
      </c>
      <c r="B1322" s="6" t="s">
        <v>177</v>
      </c>
      <c r="C1322" s="7" t="s">
        <v>293</v>
      </c>
      <c r="D1322" s="7">
        <v>19.87</v>
      </c>
      <c r="E1322" s="7">
        <v>19.8</v>
      </c>
      <c r="F1322" s="7" t="s">
        <v>422</v>
      </c>
      <c r="G1322" s="7">
        <v>19.8</v>
      </c>
      <c r="H1322" s="7">
        <v>1</v>
      </c>
      <c r="I1322" s="7">
        <v>18.010000000000002</v>
      </c>
      <c r="J1322" s="7" t="s">
        <v>422</v>
      </c>
      <c r="K1322" s="7">
        <v>18.010000000000002</v>
      </c>
      <c r="L1322" s="7">
        <v>1</v>
      </c>
      <c r="M1322" s="7" t="s">
        <v>290</v>
      </c>
      <c r="N1322" s="7" t="s">
        <v>311</v>
      </c>
      <c r="O1322" s="7" t="s">
        <v>421</v>
      </c>
    </row>
    <row r="1323" spans="1:15" ht="15">
      <c r="A1323" s="1">
        <v>1315</v>
      </c>
      <c r="B1323" s="6" t="s">
        <v>177</v>
      </c>
      <c r="C1323" s="7" t="s">
        <v>294</v>
      </c>
      <c r="D1323" s="7">
        <v>19.57</v>
      </c>
      <c r="E1323" s="7">
        <v>20.259705789879455</v>
      </c>
      <c r="F1323" s="7" t="s">
        <v>422</v>
      </c>
      <c r="G1323" s="7">
        <v>20.259705789879455</v>
      </c>
      <c r="H1323" s="7">
        <v>1</v>
      </c>
      <c r="I1323" s="7">
        <v>18.379190731358523</v>
      </c>
      <c r="J1323" s="7" t="s">
        <v>422</v>
      </c>
      <c r="K1323" s="7">
        <v>18.379190731358523</v>
      </c>
      <c r="L1323" s="7">
        <v>1</v>
      </c>
      <c r="M1323" s="7" t="s">
        <v>290</v>
      </c>
      <c r="N1323" s="7" t="s">
        <v>311</v>
      </c>
      <c r="O1323" s="7" t="s">
        <v>421</v>
      </c>
    </row>
    <row r="1324" spans="1:15" ht="15">
      <c r="A1324" s="1">
        <v>1316</v>
      </c>
      <c r="B1324" s="6" t="s">
        <v>177</v>
      </c>
      <c r="C1324" s="7" t="s">
        <v>295</v>
      </c>
      <c r="D1324" s="7">
        <v>19.472999999999999</v>
      </c>
      <c r="E1324" s="7">
        <v>20.003</v>
      </c>
      <c r="F1324" s="7">
        <v>0.20272645595702801</v>
      </c>
      <c r="G1324" s="7">
        <v>20.004027269926045</v>
      </c>
      <c r="H1324" s="7">
        <v>0.9999486468443487</v>
      </c>
      <c r="I1324" s="7">
        <v>18.079699999999999</v>
      </c>
      <c r="J1324" s="7">
        <v>0.18323419015971443</v>
      </c>
      <c r="K1324" s="7">
        <v>18.080628497329496</v>
      </c>
      <c r="L1324" s="7">
        <v>0.9999486468443487</v>
      </c>
      <c r="M1324" s="7" t="s">
        <v>290</v>
      </c>
      <c r="N1324" s="7" t="s">
        <v>311</v>
      </c>
      <c r="O1324" s="7" t="s">
        <v>421</v>
      </c>
    </row>
    <row r="1325" spans="1:15" ht="15">
      <c r="A1325" s="1">
        <v>1317</v>
      </c>
      <c r="B1325" s="6" t="s">
        <v>177</v>
      </c>
      <c r="C1325" s="7" t="s">
        <v>296</v>
      </c>
      <c r="D1325" s="7">
        <v>18.236999999999998</v>
      </c>
      <c r="E1325" s="7">
        <v>20.312999999999999</v>
      </c>
      <c r="F1325" s="7">
        <v>1.8968826500816802</v>
      </c>
      <c r="G1325" s="7">
        <v>20.401375757241983</v>
      </c>
      <c r="H1325" s="7">
        <v>0.99566814717332908</v>
      </c>
      <c r="I1325" s="7">
        <v>18.456</v>
      </c>
      <c r="J1325" s="7">
        <v>1.7234709885249631</v>
      </c>
      <c r="K1325" s="7">
        <v>18.536296508426034</v>
      </c>
      <c r="L1325" s="7">
        <v>0.99566814717332908</v>
      </c>
      <c r="M1325" s="7" t="s">
        <v>290</v>
      </c>
      <c r="N1325" s="7" t="s">
        <v>311</v>
      </c>
      <c r="O1325" s="7" t="s">
        <v>421</v>
      </c>
    </row>
    <row r="1326" spans="1:15" ht="15">
      <c r="A1326" s="1">
        <v>1318</v>
      </c>
      <c r="B1326" s="6" t="s">
        <v>177</v>
      </c>
      <c r="C1326" s="7" t="s">
        <v>297</v>
      </c>
      <c r="D1326" s="7">
        <v>19.28</v>
      </c>
      <c r="E1326" s="7">
        <v>20.516756987000001</v>
      </c>
      <c r="F1326" s="7">
        <v>4.4162258364245552</v>
      </c>
      <c r="G1326" s="7">
        <v>20.986671196307363</v>
      </c>
      <c r="H1326" s="7">
        <v>0.97760892116182563</v>
      </c>
      <c r="I1326" s="7">
        <v>18.696467397999999</v>
      </c>
      <c r="J1326" s="7">
        <v>4.024409044043094</v>
      </c>
      <c r="K1326" s="7">
        <v>19.124689835870612</v>
      </c>
      <c r="L1326" s="7">
        <v>0.97760892116182563</v>
      </c>
      <c r="M1326" s="7" t="s">
        <v>290</v>
      </c>
      <c r="N1326" s="7" t="s">
        <v>311</v>
      </c>
      <c r="O1326" s="7" t="s">
        <v>421</v>
      </c>
    </row>
    <row r="1327" spans="1:15" ht="15">
      <c r="A1327" s="1">
        <v>1319</v>
      </c>
      <c r="B1327" s="6" t="s">
        <v>177</v>
      </c>
      <c r="C1327" s="7" t="s">
        <v>298</v>
      </c>
      <c r="D1327" s="7" t="s">
        <v>422</v>
      </c>
      <c r="E1327" s="7">
        <v>21.542629142636272</v>
      </c>
      <c r="F1327" s="7">
        <v>2.16342458844042</v>
      </c>
      <c r="G1327" s="7">
        <v>21.650987883397612</v>
      </c>
      <c r="H1327" s="7">
        <v>0.99499520569939304</v>
      </c>
      <c r="I1327" s="7">
        <v>19.722339553636271</v>
      </c>
      <c r="J1327" s="7">
        <v>1.9806214946838492</v>
      </c>
      <c r="K1327" s="7">
        <v>19.821542295546262</v>
      </c>
      <c r="L1327" s="7">
        <v>0.99499520569939304</v>
      </c>
      <c r="M1327" s="7" t="s">
        <v>290</v>
      </c>
      <c r="N1327" s="7" t="s">
        <v>311</v>
      </c>
      <c r="O1327" s="7" t="s">
        <v>421</v>
      </c>
    </row>
    <row r="1328" spans="1:15" ht="15">
      <c r="A1328" s="1">
        <v>1320</v>
      </c>
      <c r="B1328" s="6" t="s">
        <v>177</v>
      </c>
      <c r="C1328" s="7" t="s">
        <v>299</v>
      </c>
      <c r="D1328" s="7" t="s">
        <v>422</v>
      </c>
      <c r="E1328" s="7">
        <v>21.658971221136269</v>
      </c>
      <c r="F1328" s="7">
        <v>2.1751082743837795</v>
      </c>
      <c r="G1328" s="7">
        <v>21.767915158859424</v>
      </c>
      <c r="H1328" s="7">
        <v>0.99499520569939304</v>
      </c>
      <c r="I1328" s="7">
        <v>19.838681632136264</v>
      </c>
      <c r="J1328" s="7">
        <v>1.992305180627185</v>
      </c>
      <c r="K1328" s="7">
        <v>19.938469571008071</v>
      </c>
      <c r="L1328" s="7">
        <v>0.99499520569939304</v>
      </c>
      <c r="M1328" s="7" t="s">
        <v>290</v>
      </c>
      <c r="N1328" s="7" t="s">
        <v>311</v>
      </c>
      <c r="O1328" s="7" t="s">
        <v>421</v>
      </c>
    </row>
    <row r="1329" spans="1:15" ht="15">
      <c r="A1329" s="1">
        <v>1321</v>
      </c>
      <c r="B1329" s="6" t="s">
        <v>177</v>
      </c>
      <c r="C1329" s="7" t="s">
        <v>300</v>
      </c>
      <c r="D1329" s="7" t="s">
        <v>422</v>
      </c>
      <c r="E1329" s="7">
        <v>21.344417628308172</v>
      </c>
      <c r="F1329" s="7">
        <v>2.1435191413860983</v>
      </c>
      <c r="G1329" s="7">
        <v>21.451779371444253</v>
      </c>
      <c r="H1329" s="7">
        <v>0.99499520569939304</v>
      </c>
      <c r="I1329" s="7">
        <v>19.524128039308174</v>
      </c>
      <c r="J1329" s="7">
        <v>1.9607160476295249</v>
      </c>
      <c r="K1329" s="7">
        <v>19.622333783592907</v>
      </c>
      <c r="L1329" s="7">
        <v>0.99499520569939304</v>
      </c>
      <c r="M1329" s="7" t="s">
        <v>290</v>
      </c>
      <c r="N1329" s="7" t="s">
        <v>311</v>
      </c>
      <c r="O1329" s="7" t="s">
        <v>421</v>
      </c>
    </row>
    <row r="1330" spans="1:15" ht="15">
      <c r="A1330" s="1">
        <v>1322</v>
      </c>
      <c r="B1330" s="6" t="s">
        <v>177</v>
      </c>
      <c r="C1330" s="7" t="s">
        <v>301</v>
      </c>
      <c r="D1330" s="7" t="s">
        <v>422</v>
      </c>
      <c r="E1330" s="7">
        <v>20.87600743071976</v>
      </c>
      <c r="F1330" s="7">
        <v>2.0964789155979813</v>
      </c>
      <c r="G1330" s="7">
        <v>20.981013085430682</v>
      </c>
      <c r="H1330" s="7">
        <v>0.99499520569939304</v>
      </c>
      <c r="I1330" s="7">
        <v>19.055717841719762</v>
      </c>
      <c r="J1330" s="7">
        <v>1.9136758218414018</v>
      </c>
      <c r="K1330" s="7">
        <v>19.151567497579336</v>
      </c>
      <c r="L1330" s="7">
        <v>0.99499520569939304</v>
      </c>
      <c r="M1330" s="7" t="s">
        <v>290</v>
      </c>
      <c r="N1330" s="7" t="s">
        <v>311</v>
      </c>
      <c r="O1330" s="7" t="s">
        <v>421</v>
      </c>
    </row>
    <row r="1331" spans="1:15" ht="15">
      <c r="A1331" s="1">
        <v>1323</v>
      </c>
      <c r="B1331" s="6" t="s">
        <v>177</v>
      </c>
      <c r="C1331" s="7" t="s">
        <v>302</v>
      </c>
      <c r="D1331" s="7" t="s">
        <v>422</v>
      </c>
      <c r="E1331" s="7">
        <v>20.700541064891596</v>
      </c>
      <c r="F1331" s="7">
        <v>2.0788576564766608</v>
      </c>
      <c r="G1331" s="7">
        <v>20.804664129352219</v>
      </c>
      <c r="H1331" s="7">
        <v>0.99499520569939304</v>
      </c>
      <c r="I1331" s="7">
        <v>18.880251475891598</v>
      </c>
      <c r="J1331" s="7">
        <v>1.8960545627200935</v>
      </c>
      <c r="K1331" s="7">
        <v>18.975218541500873</v>
      </c>
      <c r="L1331" s="7">
        <v>0.99499520569939304</v>
      </c>
      <c r="M1331" s="7" t="s">
        <v>290</v>
      </c>
      <c r="N1331" s="7" t="s">
        <v>311</v>
      </c>
      <c r="O1331" s="7" t="s">
        <v>421</v>
      </c>
    </row>
    <row r="1332" spans="1:15" ht="15">
      <c r="A1332" s="1">
        <v>1324</v>
      </c>
      <c r="B1332" s="6" t="s">
        <v>177</v>
      </c>
      <c r="C1332" s="7" t="s">
        <v>423</v>
      </c>
      <c r="D1332" s="7" t="s">
        <v>422</v>
      </c>
      <c r="E1332" s="7">
        <v>20.715901570774484</v>
      </c>
      <c r="F1332" s="7">
        <v>2.0804002395986299</v>
      </c>
      <c r="G1332" s="7">
        <v>20.820101898092112</v>
      </c>
      <c r="H1332" s="7">
        <v>0.99499520569939304</v>
      </c>
      <c r="I1332" s="7">
        <v>18.895611981774486</v>
      </c>
      <c r="J1332" s="7">
        <v>1.897597145842054</v>
      </c>
      <c r="K1332" s="7">
        <v>18.990656310240766</v>
      </c>
      <c r="L1332" s="7">
        <v>0.99499520569939304</v>
      </c>
      <c r="M1332" s="7" t="s">
        <v>290</v>
      </c>
      <c r="N1332" s="7" t="s">
        <v>311</v>
      </c>
      <c r="O1332" s="7" t="s">
        <v>421</v>
      </c>
    </row>
    <row r="1333" spans="1:15" ht="15">
      <c r="A1333" s="1">
        <v>1325</v>
      </c>
      <c r="B1333" s="6" t="s">
        <v>177</v>
      </c>
      <c r="C1333" s="7" t="s">
        <v>424</v>
      </c>
      <c r="D1333" s="7" t="s">
        <v>422</v>
      </c>
      <c r="E1333" s="7">
        <v>20.928803440025533</v>
      </c>
      <c r="F1333" s="7">
        <v>2.1017809696763252</v>
      </c>
      <c r="G1333" s="7">
        <v>21.034074656987364</v>
      </c>
      <c r="H1333" s="7">
        <v>0.99499520569939304</v>
      </c>
      <c r="I1333" s="7">
        <v>19.108513851025528</v>
      </c>
      <c r="J1333" s="7">
        <v>1.9189778759197369</v>
      </c>
      <c r="K1333" s="7">
        <v>19.204629069136011</v>
      </c>
      <c r="L1333" s="7">
        <v>0.99499520569939304</v>
      </c>
      <c r="M1333" s="7" t="s">
        <v>290</v>
      </c>
      <c r="N1333" s="7" t="s">
        <v>311</v>
      </c>
      <c r="O1333" s="7" t="s">
        <v>421</v>
      </c>
    </row>
    <row r="1334" spans="1:15" ht="15">
      <c r="A1334" s="1">
        <v>1326</v>
      </c>
      <c r="B1334" s="6" t="s">
        <v>177</v>
      </c>
      <c r="C1334" s="7" t="s">
        <v>425</v>
      </c>
      <c r="D1334" s="7" t="s">
        <v>422</v>
      </c>
      <c r="E1334" s="7">
        <v>21.114106125397939</v>
      </c>
      <c r="F1334" s="7">
        <v>2.1203900439533965</v>
      </c>
      <c r="G1334" s="7">
        <v>21.220309408985145</v>
      </c>
      <c r="H1334" s="7">
        <v>0.99499520569939304</v>
      </c>
      <c r="I1334" s="7">
        <v>19.293816536397941</v>
      </c>
      <c r="J1334" s="7">
        <v>1.9375869501968173</v>
      </c>
      <c r="K1334" s="7">
        <v>19.390863821133799</v>
      </c>
      <c r="L1334" s="7">
        <v>0.99499520569939304</v>
      </c>
      <c r="M1334" s="7" t="s">
        <v>290</v>
      </c>
      <c r="N1334" s="7" t="s">
        <v>311</v>
      </c>
      <c r="O1334" s="7" t="s">
        <v>421</v>
      </c>
    </row>
    <row r="1335" spans="1:15" ht="15">
      <c r="A1335" s="1">
        <v>1327</v>
      </c>
      <c r="B1335" s="6" t="s">
        <v>177</v>
      </c>
      <c r="C1335" s="7" t="s">
        <v>426</v>
      </c>
      <c r="D1335" s="7" t="s">
        <v>422</v>
      </c>
      <c r="E1335" s="7">
        <v>21.42277383995479</v>
      </c>
      <c r="F1335" s="7">
        <v>2.1513880859708392</v>
      </c>
      <c r="G1335" s="7">
        <v>21.530529712348198</v>
      </c>
      <c r="H1335" s="7">
        <v>0.99499520569939304</v>
      </c>
      <c r="I1335" s="7">
        <v>19.664881802312774</v>
      </c>
      <c r="J1335" s="7">
        <v>1.9748512838527039</v>
      </c>
      <c r="K1335" s="7">
        <v>19.763795533557484</v>
      </c>
      <c r="L1335" s="7">
        <v>0.99499520569939304</v>
      </c>
      <c r="M1335" s="7" t="s">
        <v>290</v>
      </c>
      <c r="N1335" s="7" t="s">
        <v>311</v>
      </c>
      <c r="O1335" s="7" t="s">
        <v>421</v>
      </c>
    </row>
    <row r="1336" spans="1:15" ht="15">
      <c r="A1336" s="1">
        <v>1328</v>
      </c>
      <c r="B1336" s="6" t="s">
        <v>177</v>
      </c>
      <c r="C1336" s="7" t="s">
        <v>427</v>
      </c>
      <c r="D1336" s="7" t="s">
        <v>422</v>
      </c>
      <c r="E1336" s="7">
        <v>21.731441554511637</v>
      </c>
      <c r="F1336" s="7">
        <v>2.1823861279883174</v>
      </c>
      <c r="G1336" s="7">
        <v>21.840750015711251</v>
      </c>
      <c r="H1336" s="7">
        <v>0.99499520569939304</v>
      </c>
      <c r="I1336" s="7">
        <v>20.035947068227607</v>
      </c>
      <c r="J1336" s="7">
        <v>2.0121156175085755</v>
      </c>
      <c r="K1336" s="7">
        <v>20.13672724598117</v>
      </c>
      <c r="L1336" s="7">
        <v>0.99499520569939304</v>
      </c>
      <c r="M1336" s="7" t="s">
        <v>290</v>
      </c>
      <c r="N1336" s="7" t="s">
        <v>311</v>
      </c>
      <c r="O1336" s="7" t="s">
        <v>421</v>
      </c>
    </row>
    <row r="1337" spans="1:15" ht="15">
      <c r="A1337" s="1">
        <v>1329</v>
      </c>
      <c r="B1337" s="6" t="s">
        <v>202</v>
      </c>
      <c r="C1337" s="7" t="s">
        <v>292</v>
      </c>
      <c r="D1337" s="7">
        <v>25.742000000000001</v>
      </c>
      <c r="E1337" s="7">
        <v>24.068000000000001</v>
      </c>
      <c r="F1337" s="7">
        <v>9.1313712004276759</v>
      </c>
      <c r="G1337" s="7">
        <v>25.742000000000001</v>
      </c>
      <c r="H1337" s="7">
        <v>0.93497008779426616</v>
      </c>
      <c r="I1337" s="7">
        <v>24.068000000000001</v>
      </c>
      <c r="J1337" s="7">
        <v>9.1313712004276759</v>
      </c>
      <c r="K1337" s="7">
        <v>25.742000000000001</v>
      </c>
      <c r="L1337" s="7">
        <v>0.93497008779426616</v>
      </c>
      <c r="M1337" s="7" t="s">
        <v>304</v>
      </c>
      <c r="N1337" s="7" t="s">
        <v>311</v>
      </c>
      <c r="O1337" s="7" t="s">
        <v>421</v>
      </c>
    </row>
    <row r="1338" spans="1:15" ht="15">
      <c r="A1338" s="1">
        <v>1330</v>
      </c>
      <c r="B1338" s="6" t="s">
        <v>202</v>
      </c>
      <c r="C1338" s="7" t="s">
        <v>293</v>
      </c>
      <c r="D1338" s="7">
        <v>19.724</v>
      </c>
      <c r="E1338" s="7">
        <v>18.556999999999999</v>
      </c>
      <c r="F1338" s="7">
        <v>6.68385569862187</v>
      </c>
      <c r="G1338" s="7">
        <v>19.724</v>
      </c>
      <c r="H1338" s="7">
        <v>0.9408335023321841</v>
      </c>
      <c r="I1338" s="7">
        <v>18.556999999999999</v>
      </c>
      <c r="J1338" s="7">
        <v>6.68385569862187</v>
      </c>
      <c r="K1338" s="7">
        <v>19.724</v>
      </c>
      <c r="L1338" s="7">
        <v>0.9408335023321841</v>
      </c>
      <c r="M1338" s="7" t="s">
        <v>304</v>
      </c>
      <c r="N1338" s="7" t="s">
        <v>311</v>
      </c>
      <c r="O1338" s="7" t="s">
        <v>421</v>
      </c>
    </row>
    <row r="1339" spans="1:15" ht="15">
      <c r="A1339" s="1">
        <v>1331</v>
      </c>
      <c r="B1339" s="6" t="s">
        <v>202</v>
      </c>
      <c r="C1339" s="7" t="s">
        <v>294</v>
      </c>
      <c r="D1339" s="7">
        <v>26.34</v>
      </c>
      <c r="E1339" s="7">
        <v>25.06</v>
      </c>
      <c r="F1339" s="7">
        <v>8.1112267876074178</v>
      </c>
      <c r="G1339" s="7">
        <v>26.34</v>
      </c>
      <c r="H1339" s="7">
        <v>0.95140470766894458</v>
      </c>
      <c r="I1339" s="7">
        <v>25.06</v>
      </c>
      <c r="J1339" s="7">
        <v>8.1112267876074178</v>
      </c>
      <c r="K1339" s="7">
        <v>26.34</v>
      </c>
      <c r="L1339" s="7">
        <v>0.95140470766894458</v>
      </c>
      <c r="M1339" s="7" t="s">
        <v>304</v>
      </c>
      <c r="N1339" s="7" t="s">
        <v>311</v>
      </c>
      <c r="O1339" s="7" t="s">
        <v>421</v>
      </c>
    </row>
    <row r="1340" spans="1:15" ht="15">
      <c r="A1340" s="1">
        <v>1332</v>
      </c>
      <c r="B1340" s="6" t="s">
        <v>202</v>
      </c>
      <c r="C1340" s="7" t="s">
        <v>295</v>
      </c>
      <c r="D1340" s="7">
        <v>24.774999999999999</v>
      </c>
      <c r="E1340" s="7">
        <v>23.526</v>
      </c>
      <c r="F1340" s="7">
        <v>7.7671068616312979</v>
      </c>
      <c r="G1340" s="7">
        <v>24.774999999999999</v>
      </c>
      <c r="H1340" s="7">
        <v>0.94958627648839555</v>
      </c>
      <c r="I1340" s="7">
        <v>23.526</v>
      </c>
      <c r="J1340" s="7">
        <v>7.7671068616312979</v>
      </c>
      <c r="K1340" s="7">
        <v>24.774999999999999</v>
      </c>
      <c r="L1340" s="7">
        <v>0.94958627648839555</v>
      </c>
      <c r="M1340" s="7" t="s">
        <v>304</v>
      </c>
      <c r="N1340" s="7" t="s">
        <v>311</v>
      </c>
      <c r="O1340" s="7" t="s">
        <v>421</v>
      </c>
    </row>
    <row r="1341" spans="1:15" ht="15">
      <c r="A1341" s="1">
        <v>1333</v>
      </c>
      <c r="B1341" s="6" t="s">
        <v>202</v>
      </c>
      <c r="C1341" s="7" t="s">
        <v>296</v>
      </c>
      <c r="D1341" s="7">
        <v>23.228999999999999</v>
      </c>
      <c r="E1341" s="7">
        <v>22.22</v>
      </c>
      <c r="F1341" s="7">
        <v>6.7718565401225064</v>
      </c>
      <c r="G1341" s="7">
        <v>23.228999999999999</v>
      </c>
      <c r="H1341" s="7">
        <v>0.95656291704335095</v>
      </c>
      <c r="I1341" s="7">
        <v>22.22</v>
      </c>
      <c r="J1341" s="7">
        <v>6.7718565401225064</v>
      </c>
      <c r="K1341" s="7">
        <v>23.228999999999999</v>
      </c>
      <c r="L1341" s="7">
        <v>0.95656291704335095</v>
      </c>
      <c r="M1341" s="7" t="s">
        <v>304</v>
      </c>
      <c r="N1341" s="7" t="s">
        <v>311</v>
      </c>
      <c r="O1341" s="7" t="s">
        <v>421</v>
      </c>
    </row>
    <row r="1342" spans="1:15" ht="15">
      <c r="A1342" s="1">
        <v>1334</v>
      </c>
      <c r="B1342" s="6" t="s">
        <v>202</v>
      </c>
      <c r="C1342" s="7" t="s">
        <v>297</v>
      </c>
      <c r="D1342" s="7">
        <v>22.108699999999999</v>
      </c>
      <c r="E1342" s="7">
        <v>21.382100000000001</v>
      </c>
      <c r="F1342" s="7">
        <v>5.6214246663990686</v>
      </c>
      <c r="G1342" s="7">
        <v>22.108699999999999</v>
      </c>
      <c r="H1342" s="7">
        <v>0.96713510970794314</v>
      </c>
      <c r="I1342" s="7">
        <v>21.382100000000001</v>
      </c>
      <c r="J1342" s="7">
        <v>5.6214246663990686</v>
      </c>
      <c r="K1342" s="7">
        <v>22.108699999999999</v>
      </c>
      <c r="L1342" s="7">
        <v>0.96713510970794314</v>
      </c>
      <c r="M1342" s="7" t="s">
        <v>304</v>
      </c>
      <c r="N1342" s="7" t="s">
        <v>311</v>
      </c>
      <c r="O1342" s="7" t="s">
        <v>421</v>
      </c>
    </row>
    <row r="1343" spans="1:15" ht="15">
      <c r="A1343" s="1">
        <v>1335</v>
      </c>
      <c r="B1343" s="6" t="s">
        <v>202</v>
      </c>
      <c r="C1343" s="7" t="s">
        <v>298</v>
      </c>
      <c r="D1343" s="7" t="s">
        <v>422</v>
      </c>
      <c r="E1343" s="7">
        <v>21.382100000000001</v>
      </c>
      <c r="F1343" s="7">
        <v>7.0217250690753454</v>
      </c>
      <c r="G1343" s="7">
        <v>22.505528728640908</v>
      </c>
      <c r="H1343" s="7">
        <v>0.95008210017251393</v>
      </c>
      <c r="I1343" s="7">
        <v>21.382100000000001</v>
      </c>
      <c r="J1343" s="7">
        <v>7.0217250690753454</v>
      </c>
      <c r="K1343" s="7">
        <v>22.505528728640908</v>
      </c>
      <c r="L1343" s="7">
        <v>0.95008210017251393</v>
      </c>
      <c r="M1343" s="7" t="s">
        <v>304</v>
      </c>
      <c r="N1343" s="7" t="s">
        <v>311</v>
      </c>
      <c r="O1343" s="7" t="s">
        <v>421</v>
      </c>
    </row>
    <row r="1344" spans="1:15" ht="15">
      <c r="A1344" s="1">
        <v>1336</v>
      </c>
      <c r="B1344" s="6" t="s">
        <v>202</v>
      </c>
      <c r="C1344" s="7" t="s">
        <v>299</v>
      </c>
      <c r="D1344" s="7" t="s">
        <v>422</v>
      </c>
      <c r="E1344" s="7">
        <v>21.382100000000001</v>
      </c>
      <c r="F1344" s="7">
        <v>7.0217250690753454</v>
      </c>
      <c r="G1344" s="7">
        <v>22.505528728640908</v>
      </c>
      <c r="H1344" s="7">
        <v>0.95008210017251393</v>
      </c>
      <c r="I1344" s="7">
        <v>21.382100000000001</v>
      </c>
      <c r="J1344" s="7">
        <v>7.0217250690753454</v>
      </c>
      <c r="K1344" s="7">
        <v>22.505528728640908</v>
      </c>
      <c r="L1344" s="7">
        <v>0.95008210017251393</v>
      </c>
      <c r="M1344" s="7" t="s">
        <v>304</v>
      </c>
      <c r="N1344" s="7" t="s">
        <v>311</v>
      </c>
      <c r="O1344" s="7" t="s">
        <v>421</v>
      </c>
    </row>
    <row r="1345" spans="1:15" ht="15">
      <c r="A1345" s="1">
        <v>1337</v>
      </c>
      <c r="B1345" s="6" t="s">
        <v>202</v>
      </c>
      <c r="C1345" s="7" t="s">
        <v>300</v>
      </c>
      <c r="D1345" s="7" t="s">
        <v>422</v>
      </c>
      <c r="E1345" s="7">
        <v>21.382100000000001</v>
      </c>
      <c r="F1345" s="7">
        <v>7.0217250690753454</v>
      </c>
      <c r="G1345" s="7">
        <v>22.505528728640908</v>
      </c>
      <c r="H1345" s="7">
        <v>0.95008210017251393</v>
      </c>
      <c r="I1345" s="7">
        <v>21.382100000000001</v>
      </c>
      <c r="J1345" s="7">
        <v>7.0217250690753454</v>
      </c>
      <c r="K1345" s="7">
        <v>22.505528728640908</v>
      </c>
      <c r="L1345" s="7">
        <v>0.95008210017251393</v>
      </c>
      <c r="M1345" s="7" t="s">
        <v>304</v>
      </c>
      <c r="N1345" s="7" t="s">
        <v>311</v>
      </c>
      <c r="O1345" s="7" t="s">
        <v>421</v>
      </c>
    </row>
    <row r="1346" spans="1:15" ht="15">
      <c r="A1346" s="1">
        <v>1338</v>
      </c>
      <c r="B1346" s="6" t="s">
        <v>202</v>
      </c>
      <c r="C1346" s="7" t="s">
        <v>301</v>
      </c>
      <c r="D1346" s="7" t="s">
        <v>422</v>
      </c>
      <c r="E1346" s="7">
        <v>21.382100000000001</v>
      </c>
      <c r="F1346" s="7">
        <v>7.0217250690753454</v>
      </c>
      <c r="G1346" s="7">
        <v>22.505528728640908</v>
      </c>
      <c r="H1346" s="7">
        <v>0.95008210017251393</v>
      </c>
      <c r="I1346" s="7">
        <v>21.382100000000001</v>
      </c>
      <c r="J1346" s="7">
        <v>7.0217250690753454</v>
      </c>
      <c r="K1346" s="7">
        <v>22.505528728640908</v>
      </c>
      <c r="L1346" s="7">
        <v>0.95008210017251393</v>
      </c>
      <c r="M1346" s="7" t="s">
        <v>304</v>
      </c>
      <c r="N1346" s="7" t="s">
        <v>311</v>
      </c>
      <c r="O1346" s="7" t="s">
        <v>421</v>
      </c>
    </row>
    <row r="1347" spans="1:15" ht="15">
      <c r="A1347" s="1">
        <v>1339</v>
      </c>
      <c r="B1347" s="6" t="s">
        <v>202</v>
      </c>
      <c r="C1347" s="7" t="s">
        <v>302</v>
      </c>
      <c r="D1347" s="7" t="s">
        <v>422</v>
      </c>
      <c r="E1347" s="7">
        <v>21.382100000000001</v>
      </c>
      <c r="F1347" s="7">
        <v>7.0217250690753454</v>
      </c>
      <c r="G1347" s="7">
        <v>22.505528728640908</v>
      </c>
      <c r="H1347" s="7">
        <v>0.95008210017251393</v>
      </c>
      <c r="I1347" s="7">
        <v>21.382100000000001</v>
      </c>
      <c r="J1347" s="7">
        <v>7.0217250690753454</v>
      </c>
      <c r="K1347" s="7">
        <v>22.505528728640908</v>
      </c>
      <c r="L1347" s="7">
        <v>0.95008210017251393</v>
      </c>
      <c r="M1347" s="7" t="s">
        <v>304</v>
      </c>
      <c r="N1347" s="7" t="s">
        <v>311</v>
      </c>
      <c r="O1347" s="7" t="s">
        <v>421</v>
      </c>
    </row>
    <row r="1348" spans="1:15" ht="15">
      <c r="A1348" s="1">
        <v>1340</v>
      </c>
      <c r="B1348" s="6" t="s">
        <v>202</v>
      </c>
      <c r="C1348" s="7" t="s">
        <v>423</v>
      </c>
      <c r="D1348" s="7" t="s">
        <v>422</v>
      </c>
      <c r="E1348" s="7">
        <v>21.382100000000001</v>
      </c>
      <c r="F1348" s="7">
        <v>7.0217250690753454</v>
      </c>
      <c r="G1348" s="7">
        <v>22.505528728640908</v>
      </c>
      <c r="H1348" s="7">
        <v>0.95008210017251393</v>
      </c>
      <c r="I1348" s="7">
        <v>21.382100000000001</v>
      </c>
      <c r="J1348" s="7">
        <v>7.0217250690753454</v>
      </c>
      <c r="K1348" s="7">
        <v>22.505528728640908</v>
      </c>
      <c r="L1348" s="7">
        <v>0.95008210017251393</v>
      </c>
      <c r="M1348" s="7" t="s">
        <v>304</v>
      </c>
      <c r="N1348" s="7" t="s">
        <v>311</v>
      </c>
      <c r="O1348" s="7" t="s">
        <v>421</v>
      </c>
    </row>
    <row r="1349" spans="1:15" ht="15">
      <c r="A1349" s="1">
        <v>1341</v>
      </c>
      <c r="B1349" s="6" t="s">
        <v>202</v>
      </c>
      <c r="C1349" s="7" t="s">
        <v>424</v>
      </c>
      <c r="D1349" s="7" t="s">
        <v>422</v>
      </c>
      <c r="E1349" s="7">
        <v>21.382100000000001</v>
      </c>
      <c r="F1349" s="7">
        <v>7.0217250690753454</v>
      </c>
      <c r="G1349" s="7">
        <v>22.505528728640908</v>
      </c>
      <c r="H1349" s="7">
        <v>0.95008210017251393</v>
      </c>
      <c r="I1349" s="7">
        <v>21.382100000000001</v>
      </c>
      <c r="J1349" s="7">
        <v>7.0217250690753454</v>
      </c>
      <c r="K1349" s="7">
        <v>22.505528728640908</v>
      </c>
      <c r="L1349" s="7">
        <v>0.95008210017251393</v>
      </c>
      <c r="M1349" s="7" t="s">
        <v>304</v>
      </c>
      <c r="N1349" s="7" t="s">
        <v>311</v>
      </c>
      <c r="O1349" s="7" t="s">
        <v>421</v>
      </c>
    </row>
    <row r="1350" spans="1:15" ht="15">
      <c r="A1350" s="1">
        <v>1342</v>
      </c>
      <c r="B1350" s="6" t="s">
        <v>202</v>
      </c>
      <c r="C1350" s="7" t="s">
        <v>425</v>
      </c>
      <c r="D1350" s="7" t="s">
        <v>422</v>
      </c>
      <c r="E1350" s="7">
        <v>21.382100000000001</v>
      </c>
      <c r="F1350" s="7">
        <v>7.0217250690753454</v>
      </c>
      <c r="G1350" s="7">
        <v>22.505528728640908</v>
      </c>
      <c r="H1350" s="7">
        <v>0.95008210017251393</v>
      </c>
      <c r="I1350" s="7">
        <v>21.382100000000001</v>
      </c>
      <c r="J1350" s="7">
        <v>7.0217250690753454</v>
      </c>
      <c r="K1350" s="7">
        <v>22.505528728640908</v>
      </c>
      <c r="L1350" s="7">
        <v>0.95008210017251393</v>
      </c>
      <c r="M1350" s="7" t="s">
        <v>304</v>
      </c>
      <c r="N1350" s="7" t="s">
        <v>311</v>
      </c>
      <c r="O1350" s="7" t="s">
        <v>421</v>
      </c>
    </row>
    <row r="1351" spans="1:15" ht="15">
      <c r="A1351" s="1">
        <v>1343</v>
      </c>
      <c r="B1351" s="6" t="s">
        <v>202</v>
      </c>
      <c r="C1351" s="7" t="s">
        <v>426</v>
      </c>
      <c r="D1351" s="7" t="s">
        <v>422</v>
      </c>
      <c r="E1351" s="7">
        <v>21.382100000000001</v>
      </c>
      <c r="F1351" s="7">
        <v>7.0217250690753454</v>
      </c>
      <c r="G1351" s="7">
        <v>22.505528728640908</v>
      </c>
      <c r="H1351" s="7">
        <v>0.95008210017251393</v>
      </c>
      <c r="I1351" s="7">
        <v>21.382100000000001</v>
      </c>
      <c r="J1351" s="7">
        <v>7.0217250690753454</v>
      </c>
      <c r="K1351" s="7">
        <v>22.505528728640908</v>
      </c>
      <c r="L1351" s="7">
        <v>0.95008210017251393</v>
      </c>
      <c r="M1351" s="7" t="s">
        <v>304</v>
      </c>
      <c r="N1351" s="7" t="s">
        <v>311</v>
      </c>
      <c r="O1351" s="7" t="s">
        <v>421</v>
      </c>
    </row>
    <row r="1352" spans="1:15" ht="15">
      <c r="A1352" s="1">
        <v>1344</v>
      </c>
      <c r="B1352" s="6" t="s">
        <v>202</v>
      </c>
      <c r="C1352" s="7" t="s">
        <v>427</v>
      </c>
      <c r="D1352" s="7" t="s">
        <v>422</v>
      </c>
      <c r="E1352" s="7">
        <v>21.382100000000001</v>
      </c>
      <c r="F1352" s="7">
        <v>7.0217250690753454</v>
      </c>
      <c r="G1352" s="7">
        <v>22.505528728640908</v>
      </c>
      <c r="H1352" s="7">
        <v>0.95008210017251393</v>
      </c>
      <c r="I1352" s="7">
        <v>21.382100000000001</v>
      </c>
      <c r="J1352" s="7">
        <v>7.0217250690753454</v>
      </c>
      <c r="K1352" s="7">
        <v>22.505528728640908</v>
      </c>
      <c r="L1352" s="7">
        <v>0.95008210017251393</v>
      </c>
      <c r="M1352" s="7" t="s">
        <v>304</v>
      </c>
      <c r="N1352" s="7" t="s">
        <v>311</v>
      </c>
      <c r="O1352" s="7" t="s">
        <v>421</v>
      </c>
    </row>
    <row r="1353" spans="1:15" ht="15">
      <c r="A1353" s="1">
        <v>1345</v>
      </c>
      <c r="B1353" s="6" t="s">
        <v>259</v>
      </c>
      <c r="C1353" s="7" t="s">
        <v>292</v>
      </c>
      <c r="D1353" s="7">
        <v>241.869</v>
      </c>
      <c r="E1353" s="7">
        <v>234.93199999999999</v>
      </c>
      <c r="F1353" s="7">
        <v>39.090447303075464</v>
      </c>
      <c r="G1353" s="7">
        <v>240.95486212724984</v>
      </c>
      <c r="H1353" s="7">
        <v>0.97500418927396804</v>
      </c>
      <c r="I1353" s="7">
        <v>218.94700000000003</v>
      </c>
      <c r="J1353" s="7">
        <v>37.924457268682389</v>
      </c>
      <c r="K1353" s="7">
        <v>224.88191623739939</v>
      </c>
      <c r="L1353" s="7">
        <v>0.9736087439279284</v>
      </c>
      <c r="M1353" s="7" t="s">
        <v>290</v>
      </c>
      <c r="N1353" s="7" t="s">
        <v>311</v>
      </c>
      <c r="O1353" s="7" t="s">
        <v>421</v>
      </c>
    </row>
    <row r="1354" spans="1:15" ht="15">
      <c r="A1354" s="1">
        <v>1346</v>
      </c>
      <c r="B1354" s="6" t="s">
        <v>259</v>
      </c>
      <c r="C1354" s="7" t="s">
        <v>293</v>
      </c>
      <c r="D1354" s="7">
        <v>221.154</v>
      </c>
      <c r="E1354" s="7">
        <v>219.02300000000002</v>
      </c>
      <c r="F1354" s="7">
        <v>37.39641777843849</v>
      </c>
      <c r="G1354" s="7">
        <v>224.75036508655893</v>
      </c>
      <c r="H1354" s="7">
        <v>0.97451677070979126</v>
      </c>
      <c r="I1354" s="7">
        <v>204.99299999999999</v>
      </c>
      <c r="J1354" s="7">
        <v>35.86085267165133</v>
      </c>
      <c r="K1354" s="7">
        <v>210.5318605703722</v>
      </c>
      <c r="L1354" s="7">
        <v>0.97369110520675428</v>
      </c>
      <c r="M1354" s="7" t="s">
        <v>290</v>
      </c>
      <c r="N1354" s="7" t="s">
        <v>311</v>
      </c>
      <c r="O1354" s="7" t="s">
        <v>421</v>
      </c>
    </row>
    <row r="1355" spans="1:15" ht="15">
      <c r="A1355" s="1">
        <v>1347</v>
      </c>
      <c r="B1355" s="6" t="s">
        <v>259</v>
      </c>
      <c r="C1355" s="7" t="s">
        <v>294</v>
      </c>
      <c r="D1355" s="7">
        <v>232.21</v>
      </c>
      <c r="E1355" s="7">
        <v>238.08099457765641</v>
      </c>
      <c r="F1355" s="7">
        <v>35.900500913711454</v>
      </c>
      <c r="G1355" s="7">
        <v>242.72944276744346</v>
      </c>
      <c r="H1355" s="7">
        <v>0.98084926106701986</v>
      </c>
      <c r="I1355" s="7">
        <v>221.35572184669766</v>
      </c>
      <c r="J1355" s="7">
        <v>34.086098918236416</v>
      </c>
      <c r="K1355" s="7">
        <v>225.80579977642174</v>
      </c>
      <c r="L1355" s="7">
        <v>0.98029245513565089</v>
      </c>
      <c r="M1355" s="7" t="s">
        <v>290</v>
      </c>
      <c r="N1355" s="7" t="s">
        <v>311</v>
      </c>
      <c r="O1355" s="7" t="s">
        <v>421</v>
      </c>
    </row>
    <row r="1356" spans="1:15" ht="15">
      <c r="A1356" s="1">
        <v>1348</v>
      </c>
      <c r="B1356" s="6" t="s">
        <v>259</v>
      </c>
      <c r="C1356" s="7" t="s">
        <v>295</v>
      </c>
      <c r="D1356" s="7">
        <v>236.44000000000003</v>
      </c>
      <c r="E1356" s="7">
        <v>227.59910000000002</v>
      </c>
      <c r="F1356" s="7">
        <v>38.815727711089849</v>
      </c>
      <c r="G1356" s="7">
        <v>233.03830680060511</v>
      </c>
      <c r="H1356" s="7">
        <v>0.97665960212601854</v>
      </c>
      <c r="I1356" s="7">
        <v>212.03300000000004</v>
      </c>
      <c r="J1356" s="7">
        <v>36.378858923648956</v>
      </c>
      <c r="K1356" s="7">
        <v>217.1955287760068</v>
      </c>
      <c r="L1356" s="7">
        <v>0.97623096200414483</v>
      </c>
      <c r="M1356" s="7" t="s">
        <v>290</v>
      </c>
      <c r="N1356" s="7" t="s">
        <v>311</v>
      </c>
      <c r="O1356" s="7" t="s">
        <v>421</v>
      </c>
    </row>
    <row r="1357" spans="1:15" ht="15">
      <c r="A1357" s="1">
        <v>1349</v>
      </c>
      <c r="B1357" s="6" t="s">
        <v>259</v>
      </c>
      <c r="C1357" s="7" t="s">
        <v>296</v>
      </c>
      <c r="D1357" s="7">
        <v>216.34999999999997</v>
      </c>
      <c r="E1357" s="7">
        <v>226.07400000000001</v>
      </c>
      <c r="F1357" s="7">
        <v>29.379125607497951</v>
      </c>
      <c r="G1357" s="7">
        <v>229.41674939522562</v>
      </c>
      <c r="H1357" s="7">
        <v>0.98542935769058904</v>
      </c>
      <c r="I1357" s="7">
        <v>211.3981</v>
      </c>
      <c r="J1357" s="7">
        <v>28.070544653503408</v>
      </c>
      <c r="K1357" s="7">
        <v>214.65758962566468</v>
      </c>
      <c r="L1357" s="7">
        <v>0.98481540004549195</v>
      </c>
      <c r="M1357" s="7" t="s">
        <v>290</v>
      </c>
      <c r="N1357" s="7" t="s">
        <v>311</v>
      </c>
      <c r="O1357" s="7" t="s">
        <v>421</v>
      </c>
    </row>
    <row r="1358" spans="1:15" ht="15">
      <c r="A1358" s="1">
        <v>1350</v>
      </c>
      <c r="B1358" s="6" t="s">
        <v>259</v>
      </c>
      <c r="C1358" s="7" t="s">
        <v>297</v>
      </c>
      <c r="D1358" s="7">
        <v>223.48220000000003</v>
      </c>
      <c r="E1358" s="7">
        <v>235.28488114200005</v>
      </c>
      <c r="F1358" s="7">
        <v>39.04928609918791</v>
      </c>
      <c r="G1358" s="7">
        <v>240.64848193770467</v>
      </c>
      <c r="H1358" s="7">
        <v>0.97771188601516679</v>
      </c>
      <c r="I1358" s="7">
        <v>220.89632207300002</v>
      </c>
      <c r="J1358" s="7">
        <v>37.6649745689338</v>
      </c>
      <c r="K1358" s="7">
        <v>226.1638886558423</v>
      </c>
      <c r="L1358" s="7">
        <v>0.97670907316747624</v>
      </c>
      <c r="M1358" s="7" t="s">
        <v>290</v>
      </c>
      <c r="N1358" s="7" t="s">
        <v>311</v>
      </c>
      <c r="O1358" s="7" t="s">
        <v>421</v>
      </c>
    </row>
    <row r="1359" spans="1:15" ht="15">
      <c r="A1359" s="1">
        <v>1351</v>
      </c>
      <c r="B1359" s="6" t="s">
        <v>259</v>
      </c>
      <c r="C1359" s="7" t="s">
        <v>298</v>
      </c>
      <c r="D1359" s="7" t="s">
        <v>422</v>
      </c>
      <c r="E1359" s="7">
        <v>246.33672004936156</v>
      </c>
      <c r="F1359" s="7">
        <v>43.535042476967185</v>
      </c>
      <c r="G1359" s="7">
        <v>251.68054595730806</v>
      </c>
      <c r="H1359" s="7">
        <v>0.97876742563625496</v>
      </c>
      <c r="I1359" s="7">
        <v>231.94816098036156</v>
      </c>
      <c r="J1359" s="7">
        <v>41.56171300835733</v>
      </c>
      <c r="K1359" s="7">
        <v>237.13718549318898</v>
      </c>
      <c r="L1359" s="7">
        <v>0.97811804798966695</v>
      </c>
      <c r="M1359" s="7" t="s">
        <v>290</v>
      </c>
      <c r="N1359" s="7" t="s">
        <v>311</v>
      </c>
      <c r="O1359" s="7" t="s">
        <v>421</v>
      </c>
    </row>
    <row r="1360" spans="1:15" ht="15">
      <c r="A1360" s="1">
        <v>1352</v>
      </c>
      <c r="B1360" s="6" t="s">
        <v>259</v>
      </c>
      <c r="C1360" s="7" t="s">
        <v>299</v>
      </c>
      <c r="D1360" s="7" t="s">
        <v>422</v>
      </c>
      <c r="E1360" s="7">
        <v>253.59328040666716</v>
      </c>
      <c r="F1360" s="7">
        <v>44.983748002006841</v>
      </c>
      <c r="G1360" s="7">
        <v>259.12656055964891</v>
      </c>
      <c r="H1360" s="7">
        <v>0.97864641841025002</v>
      </c>
      <c r="I1360" s="7">
        <v>239.22089223610914</v>
      </c>
      <c r="J1360" s="7">
        <v>43.013945441392103</v>
      </c>
      <c r="K1360" s="7">
        <v>244.59975113889351</v>
      </c>
      <c r="L1360" s="7">
        <v>0.97800954875162549</v>
      </c>
      <c r="M1360" s="7" t="s">
        <v>290</v>
      </c>
      <c r="N1360" s="7" t="s">
        <v>311</v>
      </c>
      <c r="O1360" s="7" t="s">
        <v>421</v>
      </c>
    </row>
    <row r="1361" spans="1:15" ht="15">
      <c r="A1361" s="1">
        <v>1353</v>
      </c>
      <c r="B1361" s="6" t="s">
        <v>259</v>
      </c>
      <c r="C1361" s="7" t="s">
        <v>300</v>
      </c>
      <c r="D1361" s="7" t="s">
        <v>422</v>
      </c>
      <c r="E1361" s="7">
        <v>253.06478170594013</v>
      </c>
      <c r="F1361" s="7">
        <v>44.844095529741594</v>
      </c>
      <c r="G1361" s="7">
        <v>258.58502909223455</v>
      </c>
      <c r="H1361" s="7">
        <v>0.97865209983086299</v>
      </c>
      <c r="I1361" s="7">
        <v>238.72165392907826</v>
      </c>
      <c r="J1361" s="7">
        <v>42.879197216997873</v>
      </c>
      <c r="K1361" s="7">
        <v>244.08788821182804</v>
      </c>
      <c r="L1361" s="7">
        <v>0.97801515543412465</v>
      </c>
      <c r="M1361" s="7" t="s">
        <v>290</v>
      </c>
      <c r="N1361" s="7" t="s">
        <v>311</v>
      </c>
      <c r="O1361" s="7" t="s">
        <v>421</v>
      </c>
    </row>
    <row r="1362" spans="1:15" ht="15">
      <c r="A1362" s="1">
        <v>1354</v>
      </c>
      <c r="B1362" s="6" t="s">
        <v>259</v>
      </c>
      <c r="C1362" s="7" t="s">
        <v>301</v>
      </c>
      <c r="D1362" s="7" t="s">
        <v>422</v>
      </c>
      <c r="E1362" s="7">
        <v>250.42037058340779</v>
      </c>
      <c r="F1362" s="7">
        <v>44.482458364162554</v>
      </c>
      <c r="G1362" s="7">
        <v>255.91120800159132</v>
      </c>
      <c r="H1362" s="7">
        <v>0.97854397444699104</v>
      </c>
      <c r="I1362" s="7">
        <v>236.10945916510855</v>
      </c>
      <c r="J1362" s="7">
        <v>42.522959739800953</v>
      </c>
      <c r="K1362" s="7">
        <v>241.4467328584895</v>
      </c>
      <c r="L1362" s="7">
        <v>0.9778946120736739</v>
      </c>
      <c r="M1362" s="7" t="s">
        <v>290</v>
      </c>
      <c r="N1362" s="7" t="s">
        <v>311</v>
      </c>
      <c r="O1362" s="7" t="s">
        <v>421</v>
      </c>
    </row>
    <row r="1363" spans="1:15" ht="15">
      <c r="A1363" s="1">
        <v>1355</v>
      </c>
      <c r="B1363" s="6" t="s">
        <v>259</v>
      </c>
      <c r="C1363" s="7" t="s">
        <v>302</v>
      </c>
      <c r="D1363" s="7" t="s">
        <v>422</v>
      </c>
      <c r="E1363" s="7">
        <v>249.82537003515168</v>
      </c>
      <c r="F1363" s="7">
        <v>44.413515376931784</v>
      </c>
      <c r="G1363" s="7">
        <v>255.31093356206935</v>
      </c>
      <c r="H1363" s="7">
        <v>0.97851418483970232</v>
      </c>
      <c r="I1363" s="7">
        <v>235.51778925361091</v>
      </c>
      <c r="J1363" s="7">
        <v>42.45470006882357</v>
      </c>
      <c r="K1363" s="7">
        <v>240.84985842813211</v>
      </c>
      <c r="L1363" s="7">
        <v>0.97786143944895754</v>
      </c>
      <c r="M1363" s="7" t="s">
        <v>290</v>
      </c>
      <c r="N1363" s="7" t="s">
        <v>311</v>
      </c>
      <c r="O1363" s="7" t="s">
        <v>421</v>
      </c>
    </row>
    <row r="1364" spans="1:15" ht="15">
      <c r="A1364" s="1">
        <v>1356</v>
      </c>
      <c r="B1364" s="6" t="s">
        <v>259</v>
      </c>
      <c r="C1364" s="7" t="s">
        <v>423</v>
      </c>
      <c r="D1364" s="7" t="s">
        <v>422</v>
      </c>
      <c r="E1364" s="7">
        <v>250.4011781918017</v>
      </c>
      <c r="F1364" s="7">
        <v>44.503716866621936</v>
      </c>
      <c r="G1364" s="7">
        <v>255.89472846230211</v>
      </c>
      <c r="H1364" s="7">
        <v>0.97853199124690171</v>
      </c>
      <c r="I1364" s="7">
        <v>236.1082857735953</v>
      </c>
      <c r="J1364" s="7">
        <v>42.547915035554155</v>
      </c>
      <c r="K1364" s="7">
        <v>241.4486476293261</v>
      </c>
      <c r="L1364" s="7">
        <v>0.97788199723558045</v>
      </c>
      <c r="M1364" s="7" t="s">
        <v>290</v>
      </c>
      <c r="N1364" s="7" t="s">
        <v>311</v>
      </c>
      <c r="O1364" s="7" t="s">
        <v>421</v>
      </c>
    </row>
    <row r="1365" spans="1:15" ht="15">
      <c r="A1365" s="1">
        <v>1357</v>
      </c>
      <c r="B1365" s="6" t="s">
        <v>259</v>
      </c>
      <c r="C1365" s="7" t="s">
        <v>424</v>
      </c>
      <c r="D1365" s="7" t="s">
        <v>422</v>
      </c>
      <c r="E1365" s="7">
        <v>252.17622478050046</v>
      </c>
      <c r="F1365" s="7">
        <v>44.757114392352243</v>
      </c>
      <c r="G1365" s="7">
        <v>257.69136102893185</v>
      </c>
      <c r="H1365" s="7">
        <v>0.97859790011426817</v>
      </c>
      <c r="I1365" s="7">
        <v>237.96829368204729</v>
      </c>
      <c r="J1365" s="7">
        <v>42.818743297478186</v>
      </c>
      <c r="K1365" s="7">
        <v>243.33201113863757</v>
      </c>
      <c r="L1365" s="7">
        <v>0.97795720574744138</v>
      </c>
      <c r="M1365" s="7" t="s">
        <v>290</v>
      </c>
      <c r="N1365" s="7" t="s">
        <v>311</v>
      </c>
      <c r="O1365" s="7" t="s">
        <v>421</v>
      </c>
    </row>
    <row r="1366" spans="1:15" ht="15">
      <c r="A1366" s="1">
        <v>1358</v>
      </c>
      <c r="B1366" s="6" t="s">
        <v>259</v>
      </c>
      <c r="C1366" s="7" t="s">
        <v>425</v>
      </c>
      <c r="D1366" s="7" t="s">
        <v>422</v>
      </c>
      <c r="E1366" s="7">
        <v>253.88495305558419</v>
      </c>
      <c r="F1366" s="7">
        <v>45.011332457244713</v>
      </c>
      <c r="G1366" s="7">
        <v>259.42226928573035</v>
      </c>
      <c r="H1366" s="7">
        <v>0.97865520086077384</v>
      </c>
      <c r="I1366" s="7">
        <v>239.6826230567811</v>
      </c>
      <c r="J1366" s="7">
        <v>43.074110488710481</v>
      </c>
      <c r="K1366" s="7">
        <v>245.06863715799108</v>
      </c>
      <c r="L1366" s="7">
        <v>0.97802242602859979</v>
      </c>
      <c r="M1366" s="7" t="s">
        <v>290</v>
      </c>
      <c r="N1366" s="7" t="s">
        <v>311</v>
      </c>
      <c r="O1366" s="7" t="s">
        <v>421</v>
      </c>
    </row>
    <row r="1367" spans="1:15" ht="15">
      <c r="A1367" s="1">
        <v>1359</v>
      </c>
      <c r="B1367" s="6" t="s">
        <v>259</v>
      </c>
      <c r="C1367" s="7" t="s">
        <v>426</v>
      </c>
      <c r="D1367" s="7" t="s">
        <v>422</v>
      </c>
      <c r="E1367" s="7">
        <v>256.48690486543268</v>
      </c>
      <c r="F1367" s="7">
        <v>45.389462395675039</v>
      </c>
      <c r="G1367" s="7">
        <v>262.056844851459</v>
      </c>
      <c r="H1367" s="7">
        <v>0.97874529860426462</v>
      </c>
      <c r="I1367" s="7">
        <v>242.41189800190872</v>
      </c>
      <c r="J1367" s="7">
        <v>43.472465838723622</v>
      </c>
      <c r="K1367" s="7">
        <v>247.83233430952396</v>
      </c>
      <c r="L1367" s="7">
        <v>0.97812861536927009</v>
      </c>
      <c r="M1367" s="7" t="s">
        <v>290</v>
      </c>
      <c r="N1367" s="7" t="s">
        <v>311</v>
      </c>
      <c r="O1367" s="7" t="s">
        <v>421</v>
      </c>
    </row>
    <row r="1368" spans="1:15" ht="15">
      <c r="A1368" s="1">
        <v>1360</v>
      </c>
      <c r="B1368" s="6" t="s">
        <v>259</v>
      </c>
      <c r="C1368" s="7" t="s">
        <v>427</v>
      </c>
      <c r="D1368" s="7" t="s">
        <v>422</v>
      </c>
      <c r="E1368" s="7">
        <v>259.08885667528108</v>
      </c>
      <c r="F1368" s="7">
        <v>45.767592334105444</v>
      </c>
      <c r="G1368" s="7">
        <v>264.69142041718771</v>
      </c>
      <c r="H1368" s="7">
        <v>0.97883360279273024</v>
      </c>
      <c r="I1368" s="7">
        <v>245.14117294703641</v>
      </c>
      <c r="J1368" s="7">
        <v>43.870821188736677</v>
      </c>
      <c r="K1368" s="7">
        <v>250.59603146105687</v>
      </c>
      <c r="L1368" s="7">
        <v>0.97823246249265461</v>
      </c>
      <c r="M1368" s="7" t="s">
        <v>290</v>
      </c>
      <c r="N1368" s="7" t="s">
        <v>311</v>
      </c>
      <c r="O1368" s="7" t="s">
        <v>421</v>
      </c>
    </row>
    <row r="1369" spans="1:15" ht="15">
      <c r="A1369" s="1">
        <v>1361</v>
      </c>
      <c r="B1369" s="6" t="s">
        <v>222</v>
      </c>
      <c r="C1369" s="7" t="s">
        <v>292</v>
      </c>
      <c r="D1369" s="7">
        <v>211.03</v>
      </c>
      <c r="E1369" s="7">
        <v>217.339</v>
      </c>
      <c r="F1369" s="7">
        <v>59.836143175818663</v>
      </c>
      <c r="G1369" s="7">
        <v>225.42538666076868</v>
      </c>
      <c r="H1369" s="7">
        <v>0.96412832298725304</v>
      </c>
      <c r="I1369" s="7">
        <v>198.56800000000001</v>
      </c>
      <c r="J1369" s="7">
        <v>54.66825226091936</v>
      </c>
      <c r="K1369" s="7">
        <v>205.95598663127888</v>
      </c>
      <c r="L1369" s="7">
        <v>0.96412832298725304</v>
      </c>
      <c r="M1369" s="7" t="s">
        <v>290</v>
      </c>
      <c r="N1369" s="7" t="s">
        <v>311</v>
      </c>
      <c r="O1369" s="7" t="s">
        <v>421</v>
      </c>
    </row>
    <row r="1370" spans="1:15" ht="15">
      <c r="A1370" s="1">
        <v>1362</v>
      </c>
      <c r="B1370" s="6" t="s">
        <v>222</v>
      </c>
      <c r="C1370" s="7" t="s">
        <v>293</v>
      </c>
      <c r="D1370" s="7">
        <v>227.82</v>
      </c>
      <c r="E1370" s="7">
        <v>193.49</v>
      </c>
      <c r="F1370" s="7">
        <v>27.111429875835732</v>
      </c>
      <c r="G1370" s="7">
        <v>195.38016718672435</v>
      </c>
      <c r="H1370" s="7">
        <v>0.99032569572469498</v>
      </c>
      <c r="I1370" s="7">
        <v>175.41</v>
      </c>
      <c r="J1370" s="7">
        <v>24.578096617501345</v>
      </c>
      <c r="K1370" s="7">
        <v>177.12354708885894</v>
      </c>
      <c r="L1370" s="7">
        <v>0.99032569572469498</v>
      </c>
      <c r="M1370" s="7" t="s">
        <v>290</v>
      </c>
      <c r="N1370" s="7" t="s">
        <v>311</v>
      </c>
      <c r="O1370" s="7" t="s">
        <v>421</v>
      </c>
    </row>
    <row r="1371" spans="1:15" ht="15">
      <c r="A1371" s="1">
        <v>1363</v>
      </c>
      <c r="B1371" s="6" t="s">
        <v>222</v>
      </c>
      <c r="C1371" s="7" t="s">
        <v>294</v>
      </c>
      <c r="D1371" s="7">
        <v>183.64</v>
      </c>
      <c r="E1371" s="7">
        <v>196.78451233614553</v>
      </c>
      <c r="F1371" s="7">
        <v>45.957144931899158</v>
      </c>
      <c r="G1371" s="7">
        <v>202.07969582732994</v>
      </c>
      <c r="H1371" s="7">
        <v>0.97379655848399049</v>
      </c>
      <c r="I1371" s="7">
        <v>175.55048510139258</v>
      </c>
      <c r="J1371" s="7">
        <v>40.998140508581074</v>
      </c>
      <c r="K1371" s="7">
        <v>180.27429196781114</v>
      </c>
      <c r="L1371" s="7">
        <v>0.97379655848399049</v>
      </c>
      <c r="M1371" s="7" t="s">
        <v>290</v>
      </c>
      <c r="N1371" s="7" t="s">
        <v>311</v>
      </c>
      <c r="O1371" s="7" t="s">
        <v>421</v>
      </c>
    </row>
    <row r="1372" spans="1:15" ht="15">
      <c r="A1372" s="1">
        <v>1364</v>
      </c>
      <c r="B1372" s="6" t="s">
        <v>222</v>
      </c>
      <c r="C1372" s="7" t="s">
        <v>295</v>
      </c>
      <c r="D1372" s="7">
        <v>192.679</v>
      </c>
      <c r="E1372" s="7">
        <v>209.26</v>
      </c>
      <c r="F1372" s="7">
        <v>17.496708487182456</v>
      </c>
      <c r="G1372" s="7">
        <v>209.99019598039675</v>
      </c>
      <c r="H1372" s="7">
        <v>0.996522713943917</v>
      </c>
      <c r="I1372" s="7">
        <v>191.14</v>
      </c>
      <c r="J1372" s="7">
        <v>15.981653733346345</v>
      </c>
      <c r="K1372" s="7">
        <v>191.80696769422266</v>
      </c>
      <c r="L1372" s="7">
        <v>0.996522713943917</v>
      </c>
      <c r="M1372" s="7" t="s">
        <v>290</v>
      </c>
      <c r="N1372" s="7" t="s">
        <v>311</v>
      </c>
      <c r="O1372" s="7" t="s">
        <v>421</v>
      </c>
    </row>
    <row r="1373" spans="1:15" ht="15">
      <c r="A1373" s="1">
        <v>1365</v>
      </c>
      <c r="B1373" s="6" t="s">
        <v>222</v>
      </c>
      <c r="C1373" s="7" t="s">
        <v>296</v>
      </c>
      <c r="D1373" s="7">
        <v>185.13300000000001</v>
      </c>
      <c r="E1373" s="7">
        <v>208.45430578</v>
      </c>
      <c r="F1373" s="7">
        <v>8.1113733140802147</v>
      </c>
      <c r="G1373" s="7">
        <v>208.61206095348876</v>
      </c>
      <c r="H1373" s="7">
        <v>0.99924378689914806</v>
      </c>
      <c r="I1373" s="7">
        <v>191.28478526000001</v>
      </c>
      <c r="J1373" s="7">
        <v>7.4432729836965015</v>
      </c>
      <c r="K1373" s="7">
        <v>191.42954679117364</v>
      </c>
      <c r="L1373" s="7">
        <v>0.99924378689914806</v>
      </c>
      <c r="M1373" s="7" t="s">
        <v>290</v>
      </c>
      <c r="N1373" s="7" t="s">
        <v>311</v>
      </c>
      <c r="O1373" s="7" t="s">
        <v>421</v>
      </c>
    </row>
    <row r="1374" spans="1:15" ht="15">
      <c r="A1374" s="1">
        <v>1366</v>
      </c>
      <c r="B1374" s="6" t="s">
        <v>222</v>
      </c>
      <c r="C1374" s="7" t="s">
        <v>297</v>
      </c>
      <c r="D1374" s="7">
        <v>182.20099999999999</v>
      </c>
      <c r="E1374" s="7">
        <v>206.77163909000001</v>
      </c>
      <c r="F1374" s="7">
        <v>41.286753902948348</v>
      </c>
      <c r="G1374" s="7">
        <v>210.85328259196686</v>
      </c>
      <c r="H1374" s="7">
        <v>0.98064225772635727</v>
      </c>
      <c r="I1374" s="7">
        <v>190.41332718000001</v>
      </c>
      <c r="J1374" s="7">
        <v>38.020437491915388</v>
      </c>
      <c r="K1374" s="7">
        <v>194.17205987173946</v>
      </c>
      <c r="L1374" s="7">
        <v>0.98064225772635727</v>
      </c>
      <c r="M1374" s="7" t="s">
        <v>290</v>
      </c>
      <c r="N1374" s="7" t="s">
        <v>311</v>
      </c>
      <c r="O1374" s="7" t="s">
        <v>421</v>
      </c>
    </row>
    <row r="1375" spans="1:15" ht="15">
      <c r="A1375" s="1">
        <v>1367</v>
      </c>
      <c r="B1375" s="6" t="s">
        <v>222</v>
      </c>
      <c r="C1375" s="7" t="s">
        <v>298</v>
      </c>
      <c r="D1375" s="7" t="s">
        <v>422</v>
      </c>
      <c r="E1375" s="7">
        <v>212.34303057208035</v>
      </c>
      <c r="F1375" s="7">
        <v>42.399211443208479</v>
      </c>
      <c r="G1375" s="7">
        <v>216.53465256984009</v>
      </c>
      <c r="H1375" s="7">
        <v>0.98064225772635727</v>
      </c>
      <c r="I1375" s="7">
        <v>199.94004721797617</v>
      </c>
      <c r="J1375" s="7">
        <v>39.922668123936589</v>
      </c>
      <c r="K1375" s="7">
        <v>203.8868360430867</v>
      </c>
      <c r="L1375" s="7">
        <v>0.98064225772635727</v>
      </c>
      <c r="M1375" s="7" t="s">
        <v>290</v>
      </c>
      <c r="N1375" s="7" t="s">
        <v>311</v>
      </c>
      <c r="O1375" s="7" t="s">
        <v>421</v>
      </c>
    </row>
    <row r="1376" spans="1:15" ht="15">
      <c r="A1376" s="1">
        <v>1368</v>
      </c>
      <c r="B1376" s="6" t="s">
        <v>222</v>
      </c>
      <c r="C1376" s="7" t="s">
        <v>299</v>
      </c>
      <c r="D1376" s="7" t="s">
        <v>422</v>
      </c>
      <c r="E1376" s="7">
        <v>218.59820851506313</v>
      </c>
      <c r="F1376" s="7">
        <v>43.648202811114103</v>
      </c>
      <c r="G1376" s="7">
        <v>222.91330685859731</v>
      </c>
      <c r="H1376" s="7">
        <v>0.98064225772635727</v>
      </c>
      <c r="I1376" s="7">
        <v>206.20916452648089</v>
      </c>
      <c r="J1376" s="7">
        <v>41.174442809498125</v>
      </c>
      <c r="K1376" s="7">
        <v>210.27970485850958</v>
      </c>
      <c r="L1376" s="7">
        <v>0.98064225772635727</v>
      </c>
      <c r="M1376" s="7" t="s">
        <v>290</v>
      </c>
      <c r="N1376" s="7" t="s">
        <v>311</v>
      </c>
      <c r="O1376" s="7" t="s">
        <v>421</v>
      </c>
    </row>
    <row r="1377" spans="1:15" ht="15">
      <c r="A1377" s="1">
        <v>1369</v>
      </c>
      <c r="B1377" s="6" t="s">
        <v>222</v>
      </c>
      <c r="C1377" s="7" t="s">
        <v>300</v>
      </c>
      <c r="D1377" s="7" t="s">
        <v>422</v>
      </c>
      <c r="E1377" s="7">
        <v>218.14264096612729</v>
      </c>
      <c r="F1377" s="7">
        <v>43.557238182880425</v>
      </c>
      <c r="G1377" s="7">
        <v>222.44874646937637</v>
      </c>
      <c r="H1377" s="7">
        <v>0.98064225772635727</v>
      </c>
      <c r="I1377" s="7">
        <v>205.77881952931048</v>
      </c>
      <c r="J1377" s="7">
        <v>41.088514448772564</v>
      </c>
      <c r="K1377" s="7">
        <v>209.84086491073069</v>
      </c>
      <c r="L1377" s="7">
        <v>0.98064225772635727</v>
      </c>
      <c r="M1377" s="7" t="s">
        <v>290</v>
      </c>
      <c r="N1377" s="7" t="s">
        <v>311</v>
      </c>
      <c r="O1377" s="7" t="s">
        <v>421</v>
      </c>
    </row>
    <row r="1378" spans="1:15" ht="15">
      <c r="A1378" s="1">
        <v>1370</v>
      </c>
      <c r="B1378" s="6" t="s">
        <v>222</v>
      </c>
      <c r="C1378" s="7" t="s">
        <v>301</v>
      </c>
      <c r="D1378" s="7" t="s">
        <v>422</v>
      </c>
      <c r="E1378" s="7">
        <v>215.86315022790313</v>
      </c>
      <c r="F1378" s="7">
        <v>43.102084983208997</v>
      </c>
      <c r="G1378" s="7">
        <v>220.12425889986329</v>
      </c>
      <c r="H1378" s="7">
        <v>0.98064225772635727</v>
      </c>
      <c r="I1378" s="7">
        <v>203.5270993939011</v>
      </c>
      <c r="J1378" s="7">
        <v>40.638906294104466</v>
      </c>
      <c r="K1378" s="7">
        <v>207.5446961318836</v>
      </c>
      <c r="L1378" s="7">
        <v>0.98064225772635727</v>
      </c>
      <c r="M1378" s="7" t="s">
        <v>290</v>
      </c>
      <c r="N1378" s="7" t="s">
        <v>311</v>
      </c>
      <c r="O1378" s="7" t="s">
        <v>421</v>
      </c>
    </row>
    <row r="1379" spans="1:15" ht="15">
      <c r="A1379" s="1">
        <v>1371</v>
      </c>
      <c r="B1379" s="6" t="s">
        <v>222</v>
      </c>
      <c r="C1379" s="7" t="s">
        <v>302</v>
      </c>
      <c r="D1379" s="7" t="s">
        <v>422</v>
      </c>
      <c r="E1379" s="7">
        <v>215.35025787639566</v>
      </c>
      <c r="F1379" s="7">
        <v>42.999674128467994</v>
      </c>
      <c r="G1379" s="7">
        <v>219.60124212441184</v>
      </c>
      <c r="H1379" s="7">
        <v>0.98064225772635727</v>
      </c>
      <c r="I1379" s="7">
        <v>203.01707806179704</v>
      </c>
      <c r="J1379" s="7">
        <v>40.537068704981976</v>
      </c>
      <c r="K1379" s="7">
        <v>207.02460704936072</v>
      </c>
      <c r="L1379" s="7">
        <v>0.98064225772635727</v>
      </c>
      <c r="M1379" s="7" t="s">
        <v>290</v>
      </c>
      <c r="N1379" s="7" t="s">
        <v>311</v>
      </c>
      <c r="O1379" s="7" t="s">
        <v>421</v>
      </c>
    </row>
    <row r="1380" spans="1:15" ht="15">
      <c r="A1380" s="1">
        <v>1372</v>
      </c>
      <c r="B1380" s="6" t="s">
        <v>222</v>
      </c>
      <c r="C1380" s="7" t="s">
        <v>423</v>
      </c>
      <c r="D1380" s="7" t="s">
        <v>422</v>
      </c>
      <c r="E1380" s="7">
        <v>215.84660632573238</v>
      </c>
      <c r="F1380" s="7">
        <v>43.098781609397612</v>
      </c>
      <c r="G1380" s="7">
        <v>220.1073884233563</v>
      </c>
      <c r="H1380" s="7">
        <v>0.98064225772635727</v>
      </c>
      <c r="I1380" s="7">
        <v>203.52608792671131</v>
      </c>
      <c r="J1380" s="7">
        <v>40.638704331218534</v>
      </c>
      <c r="K1380" s="7">
        <v>207.54366469847164</v>
      </c>
      <c r="L1380" s="7">
        <v>0.98064225772635727</v>
      </c>
      <c r="M1380" s="7" t="s">
        <v>290</v>
      </c>
      <c r="N1380" s="7" t="s">
        <v>311</v>
      </c>
      <c r="O1380" s="7" t="s">
        <v>421</v>
      </c>
    </row>
    <row r="1381" spans="1:15" ht="15">
      <c r="A1381" s="1">
        <v>1373</v>
      </c>
      <c r="B1381" s="6" t="s">
        <v>222</v>
      </c>
      <c r="C1381" s="7" t="s">
        <v>424</v>
      </c>
      <c r="D1381" s="7" t="s">
        <v>422</v>
      </c>
      <c r="E1381" s="7">
        <v>217.37670209048639</v>
      </c>
      <c r="F1381" s="7">
        <v>43.404300720071376</v>
      </c>
      <c r="G1381" s="7">
        <v>221.66768806647138</v>
      </c>
      <c r="H1381" s="7">
        <v>0.98064225772635727</v>
      </c>
      <c r="I1381" s="7">
        <v>205.12942061738605</v>
      </c>
      <c r="J1381" s="7">
        <v>40.958846892914899</v>
      </c>
      <c r="K1381" s="7">
        <v>209.17864695427622</v>
      </c>
      <c r="L1381" s="7">
        <v>0.98064225772635727</v>
      </c>
      <c r="M1381" s="7" t="s">
        <v>290</v>
      </c>
      <c r="N1381" s="7" t="s">
        <v>311</v>
      </c>
      <c r="O1381" s="7" t="s">
        <v>421</v>
      </c>
    </row>
    <row r="1382" spans="1:15" ht="15">
      <c r="A1382" s="1">
        <v>1374</v>
      </c>
      <c r="B1382" s="6" t="s">
        <v>222</v>
      </c>
      <c r="C1382" s="7" t="s">
        <v>425</v>
      </c>
      <c r="D1382" s="7" t="s">
        <v>422</v>
      </c>
      <c r="E1382" s="7">
        <v>218.84963125948229</v>
      </c>
      <c r="F1382" s="7">
        <v>43.698405193897862</v>
      </c>
      <c r="G1382" s="7">
        <v>223.16969265315004</v>
      </c>
      <c r="H1382" s="7">
        <v>0.98064225772635727</v>
      </c>
      <c r="I1382" s="7">
        <v>206.60717795196763</v>
      </c>
      <c r="J1382" s="7">
        <v>41.253915421992097</v>
      </c>
      <c r="K1382" s="7">
        <v>210.68557501386016</v>
      </c>
      <c r="L1382" s="7">
        <v>0.98064225772635727</v>
      </c>
      <c r="M1382" s="7" t="s">
        <v>290</v>
      </c>
      <c r="N1382" s="7" t="s">
        <v>311</v>
      </c>
      <c r="O1382" s="7" t="s">
        <v>421</v>
      </c>
    </row>
    <row r="1383" spans="1:15" ht="15">
      <c r="A1383" s="1">
        <v>1375</v>
      </c>
      <c r="B1383" s="6" t="s">
        <v>222</v>
      </c>
      <c r="C1383" s="7" t="s">
        <v>426</v>
      </c>
      <c r="D1383" s="7" t="s">
        <v>422</v>
      </c>
      <c r="E1383" s="7">
        <v>221.09252193609368</v>
      </c>
      <c r="F1383" s="7">
        <v>44.14625034231382</v>
      </c>
      <c r="G1383" s="7">
        <v>225.45685768090601</v>
      </c>
      <c r="H1383" s="7">
        <v>0.98064225772635727</v>
      </c>
      <c r="I1383" s="7">
        <v>208.95982157325446</v>
      </c>
      <c r="J1383" s="7">
        <v>41.723675291580179</v>
      </c>
      <c r="K1383" s="7">
        <v>213.08465949421031</v>
      </c>
      <c r="L1383" s="7">
        <v>0.98064225772635716</v>
      </c>
      <c r="M1383" s="7" t="s">
        <v>290</v>
      </c>
      <c r="N1383" s="7" t="s">
        <v>311</v>
      </c>
      <c r="O1383" s="7" t="s">
        <v>421</v>
      </c>
    </row>
    <row r="1384" spans="1:15" ht="15">
      <c r="A1384" s="1">
        <v>1376</v>
      </c>
      <c r="B1384" s="6" t="s">
        <v>222</v>
      </c>
      <c r="C1384" s="7" t="s">
        <v>427</v>
      </c>
      <c r="D1384" s="7" t="s">
        <v>422</v>
      </c>
      <c r="E1384" s="7">
        <v>223.33541261270494</v>
      </c>
      <c r="F1384" s="7">
        <v>44.594095490729664</v>
      </c>
      <c r="G1384" s="7">
        <v>227.74402270866184</v>
      </c>
      <c r="H1384" s="7">
        <v>0.98064225772635727</v>
      </c>
      <c r="I1384" s="7">
        <v>211.31246519454135</v>
      </c>
      <c r="J1384" s="7">
        <v>42.193435161168019</v>
      </c>
      <c r="K1384" s="7">
        <v>215.4837439745605</v>
      </c>
      <c r="L1384" s="7">
        <v>0.98064225772635727</v>
      </c>
      <c r="M1384" s="7" t="s">
        <v>290</v>
      </c>
      <c r="N1384" s="7" t="s">
        <v>311</v>
      </c>
      <c r="O1384" s="7" t="s">
        <v>421</v>
      </c>
    </row>
    <row r="1385" spans="1:15" ht="15">
      <c r="A1385" s="1">
        <v>1377</v>
      </c>
      <c r="B1385" s="6" t="s">
        <v>259</v>
      </c>
      <c r="C1385" s="7" t="s">
        <v>292</v>
      </c>
      <c r="D1385" s="7" t="s">
        <v>422</v>
      </c>
      <c r="E1385" s="7" t="s">
        <v>422</v>
      </c>
      <c r="F1385" s="7" t="s">
        <v>422</v>
      </c>
      <c r="G1385" s="7" t="s">
        <v>422</v>
      </c>
      <c r="H1385" s="7" t="s">
        <v>422</v>
      </c>
      <c r="I1385" s="7" t="s">
        <v>422</v>
      </c>
      <c r="J1385" s="7" t="s">
        <v>422</v>
      </c>
      <c r="K1385" s="7" t="s">
        <v>422</v>
      </c>
      <c r="L1385" s="7" t="s">
        <v>422</v>
      </c>
      <c r="M1385" s="7" t="s">
        <v>304</v>
      </c>
      <c r="N1385" s="7" t="s">
        <v>311</v>
      </c>
      <c r="O1385" s="7" t="s">
        <v>421</v>
      </c>
    </row>
    <row r="1386" spans="1:15" ht="15">
      <c r="A1386" s="1">
        <v>1378</v>
      </c>
      <c r="B1386" s="6" t="s">
        <v>259</v>
      </c>
      <c r="C1386" s="7" t="s">
        <v>293</v>
      </c>
      <c r="D1386" s="7" t="s">
        <v>422</v>
      </c>
      <c r="E1386" s="7" t="s">
        <v>422</v>
      </c>
      <c r="F1386" s="7" t="s">
        <v>422</v>
      </c>
      <c r="G1386" s="7" t="s">
        <v>422</v>
      </c>
      <c r="H1386" s="7" t="s">
        <v>422</v>
      </c>
      <c r="I1386" s="7" t="s">
        <v>422</v>
      </c>
      <c r="J1386" s="7" t="s">
        <v>422</v>
      </c>
      <c r="K1386" s="7" t="s">
        <v>422</v>
      </c>
      <c r="L1386" s="7" t="s">
        <v>422</v>
      </c>
      <c r="M1386" s="7" t="s">
        <v>304</v>
      </c>
      <c r="N1386" s="7" t="s">
        <v>311</v>
      </c>
      <c r="O1386" s="7" t="s">
        <v>421</v>
      </c>
    </row>
    <row r="1387" spans="1:15" ht="15">
      <c r="A1387" s="1">
        <v>1379</v>
      </c>
      <c r="B1387" s="6" t="s">
        <v>259</v>
      </c>
      <c r="C1387" s="7" t="s">
        <v>294</v>
      </c>
      <c r="D1387" s="7" t="s">
        <v>422</v>
      </c>
      <c r="E1387" s="7" t="s">
        <v>422</v>
      </c>
      <c r="F1387" s="7" t="s">
        <v>422</v>
      </c>
      <c r="G1387" s="7" t="s">
        <v>422</v>
      </c>
      <c r="H1387" s="7" t="s">
        <v>422</v>
      </c>
      <c r="I1387" s="7" t="s">
        <v>422</v>
      </c>
      <c r="J1387" s="7" t="s">
        <v>422</v>
      </c>
      <c r="K1387" s="7" t="s">
        <v>422</v>
      </c>
      <c r="L1387" s="7" t="s">
        <v>422</v>
      </c>
      <c r="M1387" s="7" t="s">
        <v>304</v>
      </c>
      <c r="N1387" s="7" t="s">
        <v>311</v>
      </c>
      <c r="O1387" s="7" t="s">
        <v>421</v>
      </c>
    </row>
    <row r="1388" spans="1:15" ht="15">
      <c r="A1388" s="1">
        <v>1380</v>
      </c>
      <c r="B1388" s="6" t="s">
        <v>259</v>
      </c>
      <c r="C1388" s="7" t="s">
        <v>295</v>
      </c>
      <c r="D1388" s="7" t="s">
        <v>422</v>
      </c>
      <c r="E1388" s="7" t="s">
        <v>422</v>
      </c>
      <c r="F1388" s="7" t="s">
        <v>422</v>
      </c>
      <c r="G1388" s="7" t="s">
        <v>422</v>
      </c>
      <c r="H1388" s="7" t="s">
        <v>422</v>
      </c>
      <c r="I1388" s="7" t="s">
        <v>422</v>
      </c>
      <c r="J1388" s="7" t="s">
        <v>422</v>
      </c>
      <c r="K1388" s="7" t="s">
        <v>422</v>
      </c>
      <c r="L1388" s="7" t="s">
        <v>422</v>
      </c>
      <c r="M1388" s="7" t="s">
        <v>304</v>
      </c>
      <c r="N1388" s="7" t="s">
        <v>311</v>
      </c>
      <c r="O1388" s="7" t="s">
        <v>421</v>
      </c>
    </row>
    <row r="1389" spans="1:15" ht="15">
      <c r="A1389" s="1">
        <v>1381</v>
      </c>
      <c r="B1389" s="6" t="s">
        <v>259</v>
      </c>
      <c r="C1389" s="7" t="s">
        <v>296</v>
      </c>
      <c r="D1389" s="7" t="s">
        <v>422</v>
      </c>
      <c r="E1389" s="7" t="s">
        <v>422</v>
      </c>
      <c r="F1389" s="7" t="s">
        <v>422</v>
      </c>
      <c r="G1389" s="7" t="s">
        <v>422</v>
      </c>
      <c r="H1389" s="7" t="s">
        <v>422</v>
      </c>
      <c r="I1389" s="7" t="s">
        <v>422</v>
      </c>
      <c r="J1389" s="7" t="s">
        <v>422</v>
      </c>
      <c r="K1389" s="7" t="s">
        <v>422</v>
      </c>
      <c r="L1389" s="7" t="s">
        <v>422</v>
      </c>
      <c r="M1389" s="7" t="s">
        <v>304</v>
      </c>
      <c r="N1389" s="7" t="s">
        <v>311</v>
      </c>
      <c r="O1389" s="7" t="s">
        <v>421</v>
      </c>
    </row>
    <row r="1390" spans="1:15" ht="15">
      <c r="A1390" s="1">
        <v>1382</v>
      </c>
      <c r="B1390" s="6" t="s">
        <v>259</v>
      </c>
      <c r="C1390" s="7" t="s">
        <v>297</v>
      </c>
      <c r="D1390" s="7" t="s">
        <v>422</v>
      </c>
      <c r="E1390" s="7" t="s">
        <v>422</v>
      </c>
      <c r="F1390" s="7" t="s">
        <v>422</v>
      </c>
      <c r="G1390" s="7" t="s">
        <v>422</v>
      </c>
      <c r="H1390" s="7" t="s">
        <v>422</v>
      </c>
      <c r="I1390" s="7" t="s">
        <v>422</v>
      </c>
      <c r="J1390" s="7" t="s">
        <v>422</v>
      </c>
      <c r="K1390" s="7" t="s">
        <v>422</v>
      </c>
      <c r="L1390" s="7" t="s">
        <v>422</v>
      </c>
      <c r="M1390" s="7" t="s">
        <v>304</v>
      </c>
      <c r="N1390" s="7" t="s">
        <v>311</v>
      </c>
      <c r="O1390" s="7" t="s">
        <v>421</v>
      </c>
    </row>
    <row r="1391" spans="1:15" ht="15">
      <c r="A1391" s="1">
        <v>1383</v>
      </c>
      <c r="B1391" s="6" t="s">
        <v>259</v>
      </c>
      <c r="C1391" s="7" t="s">
        <v>298</v>
      </c>
      <c r="D1391" s="7" t="s">
        <v>422</v>
      </c>
      <c r="E1391" s="7">
        <v>246.33672004936156</v>
      </c>
      <c r="F1391" s="7">
        <v>51.587959532153626</v>
      </c>
      <c r="G1391" s="7">
        <v>251.68054595730806</v>
      </c>
      <c r="H1391" s="7">
        <v>0.97876742563625496</v>
      </c>
      <c r="I1391" s="7">
        <v>231.94816098036156</v>
      </c>
      <c r="J1391" s="7">
        <v>48.574700271297935</v>
      </c>
      <c r="K1391" s="7">
        <v>236.97985333909327</v>
      </c>
      <c r="L1391" s="7">
        <v>0.97876742563625496</v>
      </c>
      <c r="M1391" s="7" t="s">
        <v>304</v>
      </c>
      <c r="N1391" s="7" t="s">
        <v>311</v>
      </c>
      <c r="O1391" s="7" t="s">
        <v>421</v>
      </c>
    </row>
    <row r="1392" spans="1:15" ht="15">
      <c r="A1392" s="1">
        <v>1384</v>
      </c>
      <c r="B1392" s="6" t="s">
        <v>259</v>
      </c>
      <c r="C1392" s="7" t="s">
        <v>299</v>
      </c>
      <c r="D1392" s="7" t="s">
        <v>422</v>
      </c>
      <c r="E1392" s="7">
        <v>253.59328040666716</v>
      </c>
      <c r="F1392" s="7">
        <v>53.263707344296535</v>
      </c>
      <c r="G1392" s="7">
        <v>259.12656055964891</v>
      </c>
      <c r="H1392" s="7">
        <v>0.97864641841025002</v>
      </c>
      <c r="I1392" s="7">
        <v>239.22089223610914</v>
      </c>
      <c r="J1392" s="7">
        <v>50.244989040216886</v>
      </c>
      <c r="K1392" s="7">
        <v>244.44057397635862</v>
      </c>
      <c r="L1392" s="7">
        <v>0.97864641841025002</v>
      </c>
      <c r="M1392" s="7" t="s">
        <v>304</v>
      </c>
      <c r="N1392" s="7" t="s">
        <v>311</v>
      </c>
      <c r="O1392" s="7" t="s">
        <v>421</v>
      </c>
    </row>
    <row r="1393" spans="1:15" ht="15">
      <c r="A1393" s="1">
        <v>1385</v>
      </c>
      <c r="B1393" s="6" t="s">
        <v>259</v>
      </c>
      <c r="C1393" s="7" t="s">
        <v>300</v>
      </c>
      <c r="D1393" s="7" t="s">
        <v>422</v>
      </c>
      <c r="E1393" s="7">
        <v>253.06478170594013</v>
      </c>
      <c r="F1393" s="7">
        <v>53.145399902123778</v>
      </c>
      <c r="G1393" s="7">
        <v>258.58502909223455</v>
      </c>
      <c r="H1393" s="7">
        <v>0.97865209983086299</v>
      </c>
      <c r="I1393" s="7">
        <v>238.72165392907826</v>
      </c>
      <c r="J1393" s="7">
        <v>50.133241290364332</v>
      </c>
      <c r="K1393" s="7">
        <v>243.92902643374055</v>
      </c>
      <c r="L1393" s="7">
        <v>0.97865209983086299</v>
      </c>
      <c r="M1393" s="7" t="s">
        <v>304</v>
      </c>
      <c r="N1393" s="7" t="s">
        <v>311</v>
      </c>
      <c r="O1393" s="7" t="s">
        <v>421</v>
      </c>
    </row>
    <row r="1394" spans="1:15" ht="15">
      <c r="A1394" s="1">
        <v>1386</v>
      </c>
      <c r="B1394" s="6" t="s">
        <v>259</v>
      </c>
      <c r="C1394" s="7" t="s">
        <v>301</v>
      </c>
      <c r="D1394" s="7" t="s">
        <v>422</v>
      </c>
      <c r="E1394" s="7">
        <v>250.42037058340779</v>
      </c>
      <c r="F1394" s="7">
        <v>52.727453738090254</v>
      </c>
      <c r="G1394" s="7">
        <v>255.91120800159132</v>
      </c>
      <c r="H1394" s="7">
        <v>0.97854397444699104</v>
      </c>
      <c r="I1394" s="7">
        <v>236.10945916510855</v>
      </c>
      <c r="J1394" s="7">
        <v>49.714208777225771</v>
      </c>
      <c r="K1394" s="7">
        <v>241.2865086605251</v>
      </c>
      <c r="L1394" s="7">
        <v>0.97854397444699104</v>
      </c>
      <c r="M1394" s="7" t="s">
        <v>304</v>
      </c>
      <c r="N1394" s="7" t="s">
        <v>311</v>
      </c>
      <c r="O1394" s="7" t="s">
        <v>421</v>
      </c>
    </row>
    <row r="1395" spans="1:15" ht="15">
      <c r="A1395" s="1">
        <v>1387</v>
      </c>
      <c r="B1395" s="6" t="s">
        <v>259</v>
      </c>
      <c r="C1395" s="7" t="s">
        <v>302</v>
      </c>
      <c r="D1395" s="7" t="s">
        <v>422</v>
      </c>
      <c r="E1395" s="7">
        <v>249.82537003515168</v>
      </c>
      <c r="F1395" s="7">
        <v>52.639883008370454</v>
      </c>
      <c r="G1395" s="7">
        <v>255.31093356206935</v>
      </c>
      <c r="H1395" s="7">
        <v>0.97851418483970232</v>
      </c>
      <c r="I1395" s="7">
        <v>235.51778925361091</v>
      </c>
      <c r="J1395" s="7">
        <v>49.625179664321976</v>
      </c>
      <c r="K1395" s="7">
        <v>240.68919276034086</v>
      </c>
      <c r="L1395" s="7">
        <v>0.97851418483970232</v>
      </c>
      <c r="M1395" s="7" t="s">
        <v>304</v>
      </c>
      <c r="N1395" s="7" t="s">
        <v>311</v>
      </c>
      <c r="O1395" s="7" t="s">
        <v>421</v>
      </c>
    </row>
    <row r="1396" spans="1:15" ht="15">
      <c r="A1396" s="1">
        <v>1388</v>
      </c>
      <c r="B1396" s="6" t="s">
        <v>259</v>
      </c>
      <c r="C1396" s="7" t="s">
        <v>423</v>
      </c>
      <c r="D1396" s="7" t="s">
        <v>422</v>
      </c>
      <c r="E1396" s="7">
        <v>250.4011781918017</v>
      </c>
      <c r="F1396" s="7">
        <v>52.738619767234155</v>
      </c>
      <c r="G1396" s="7">
        <v>255.89472846230211</v>
      </c>
      <c r="H1396" s="7">
        <v>0.97853199124690171</v>
      </c>
      <c r="I1396" s="7">
        <v>236.1082857735953</v>
      </c>
      <c r="J1396" s="7">
        <v>49.728300790059222</v>
      </c>
      <c r="K1396" s="7">
        <v>241.28826434456431</v>
      </c>
      <c r="L1396" s="7">
        <v>0.97853199124690171</v>
      </c>
      <c r="M1396" s="7" t="s">
        <v>304</v>
      </c>
      <c r="N1396" s="7" t="s">
        <v>311</v>
      </c>
      <c r="O1396" s="7" t="s">
        <v>421</v>
      </c>
    </row>
    <row r="1397" spans="1:15" ht="15">
      <c r="A1397" s="1">
        <v>1389</v>
      </c>
      <c r="B1397" s="6" t="s">
        <v>259</v>
      </c>
      <c r="C1397" s="7" t="s">
        <v>424</v>
      </c>
      <c r="D1397" s="7" t="s">
        <v>422</v>
      </c>
      <c r="E1397" s="7">
        <v>252.17622478050046</v>
      </c>
      <c r="F1397" s="7">
        <v>53.028192543191551</v>
      </c>
      <c r="G1397" s="7">
        <v>257.69136102893185</v>
      </c>
      <c r="H1397" s="7">
        <v>0.97859790011426817</v>
      </c>
      <c r="I1397" s="7">
        <v>237.96829368204729</v>
      </c>
      <c r="J1397" s="7">
        <v>50.040516339437758</v>
      </c>
      <c r="K1397" s="7">
        <v>243.17270009905027</v>
      </c>
      <c r="L1397" s="7">
        <v>0.97859790011426817</v>
      </c>
      <c r="M1397" s="7" t="s">
        <v>304</v>
      </c>
      <c r="N1397" s="7" t="s">
        <v>311</v>
      </c>
      <c r="O1397" s="7" t="s">
        <v>421</v>
      </c>
    </row>
    <row r="1398" spans="1:15" ht="15">
      <c r="A1398" s="1">
        <v>1390</v>
      </c>
      <c r="B1398" s="6" t="s">
        <v>259</v>
      </c>
      <c r="C1398" s="7" t="s">
        <v>425</v>
      </c>
      <c r="D1398" s="7" t="s">
        <v>422</v>
      </c>
      <c r="E1398" s="7">
        <v>253.88495305558419</v>
      </c>
      <c r="F1398" s="7">
        <v>53.313641906380838</v>
      </c>
      <c r="G1398" s="7">
        <v>259.42226928573035</v>
      </c>
      <c r="H1398" s="7">
        <v>0.97865520086077384</v>
      </c>
      <c r="I1398" s="7">
        <v>239.6826230567811</v>
      </c>
      <c r="J1398" s="7">
        <v>50.331275575963879</v>
      </c>
      <c r="K1398" s="7">
        <v>244.91018169215144</v>
      </c>
      <c r="L1398" s="7">
        <v>0.97865520086077384</v>
      </c>
      <c r="M1398" s="7" t="s">
        <v>304</v>
      </c>
      <c r="N1398" s="7" t="s">
        <v>311</v>
      </c>
      <c r="O1398" s="7" t="s">
        <v>421</v>
      </c>
    </row>
    <row r="1399" spans="1:15" ht="15">
      <c r="A1399" s="1">
        <v>1391</v>
      </c>
      <c r="B1399" s="6" t="s">
        <v>259</v>
      </c>
      <c r="C1399" s="7" t="s">
        <v>426</v>
      </c>
      <c r="D1399" s="7" t="s">
        <v>422</v>
      </c>
      <c r="E1399" s="7">
        <v>256.48690486543268</v>
      </c>
      <c r="F1399" s="7">
        <v>53.742511720723847</v>
      </c>
      <c r="G1399" s="7">
        <v>262.056844851459</v>
      </c>
      <c r="H1399" s="7">
        <v>0.97874529860426462</v>
      </c>
      <c r="I1399" s="7">
        <v>242.41189800190872</v>
      </c>
      <c r="J1399" s="7">
        <v>50.793331053082859</v>
      </c>
      <c r="K1399" s="7">
        <v>247.67618127780449</v>
      </c>
      <c r="L1399" s="7">
        <v>0.97874529860426462</v>
      </c>
      <c r="M1399" s="7" t="s">
        <v>304</v>
      </c>
      <c r="N1399" s="7" t="s">
        <v>311</v>
      </c>
      <c r="O1399" s="7" t="s">
        <v>421</v>
      </c>
    </row>
    <row r="1400" spans="1:15" ht="15">
      <c r="A1400" s="1">
        <v>1392</v>
      </c>
      <c r="B1400" s="6" t="s">
        <v>259</v>
      </c>
      <c r="C1400" s="7" t="s">
        <v>427</v>
      </c>
      <c r="D1400" s="7" t="s">
        <v>422</v>
      </c>
      <c r="E1400" s="7">
        <v>259.08885667528108</v>
      </c>
      <c r="F1400" s="7">
        <v>54.171139817841045</v>
      </c>
      <c r="G1400" s="7">
        <v>264.69142041718771</v>
      </c>
      <c r="H1400" s="7">
        <v>0.97883360279273024</v>
      </c>
      <c r="I1400" s="7">
        <v>245.14117294703641</v>
      </c>
      <c r="J1400" s="7">
        <v>51.25491279413405</v>
      </c>
      <c r="K1400" s="7">
        <v>250.44213055990221</v>
      </c>
      <c r="L1400" s="7">
        <v>0.97883360279273024</v>
      </c>
      <c r="M1400" s="7" t="s">
        <v>304</v>
      </c>
      <c r="N1400" s="7" t="s">
        <v>311</v>
      </c>
      <c r="O1400" s="7" t="s">
        <v>421</v>
      </c>
    </row>
    <row r="1401" spans="1:15" ht="15">
      <c r="A1401" s="1">
        <v>1393</v>
      </c>
      <c r="B1401" s="6" t="s">
        <v>222</v>
      </c>
      <c r="C1401" s="7" t="s">
        <v>292</v>
      </c>
      <c r="D1401" s="7" t="s">
        <v>422</v>
      </c>
      <c r="E1401" s="7" t="s">
        <v>422</v>
      </c>
      <c r="F1401" s="7" t="s">
        <v>422</v>
      </c>
      <c r="G1401" s="7" t="s">
        <v>422</v>
      </c>
      <c r="H1401" s="7" t="s">
        <v>422</v>
      </c>
      <c r="I1401" s="7" t="s">
        <v>422</v>
      </c>
      <c r="J1401" s="7" t="s">
        <v>422</v>
      </c>
      <c r="K1401" s="7" t="s">
        <v>422</v>
      </c>
      <c r="L1401" s="7" t="s">
        <v>422</v>
      </c>
      <c r="M1401" s="7" t="s">
        <v>304</v>
      </c>
      <c r="N1401" s="7" t="s">
        <v>311</v>
      </c>
      <c r="O1401" s="7" t="s">
        <v>421</v>
      </c>
    </row>
    <row r="1402" spans="1:15" ht="15">
      <c r="A1402" s="1">
        <v>1394</v>
      </c>
      <c r="B1402" s="6" t="s">
        <v>222</v>
      </c>
      <c r="C1402" s="7" t="s">
        <v>293</v>
      </c>
      <c r="D1402" s="7" t="s">
        <v>422</v>
      </c>
      <c r="E1402" s="7" t="s">
        <v>422</v>
      </c>
      <c r="F1402" s="7" t="s">
        <v>422</v>
      </c>
      <c r="G1402" s="7" t="s">
        <v>422</v>
      </c>
      <c r="H1402" s="7" t="s">
        <v>422</v>
      </c>
      <c r="I1402" s="7" t="s">
        <v>422</v>
      </c>
      <c r="J1402" s="7" t="s">
        <v>422</v>
      </c>
      <c r="K1402" s="7" t="s">
        <v>422</v>
      </c>
      <c r="L1402" s="7" t="s">
        <v>422</v>
      </c>
      <c r="M1402" s="7" t="s">
        <v>304</v>
      </c>
      <c r="N1402" s="7" t="s">
        <v>311</v>
      </c>
      <c r="O1402" s="7" t="s">
        <v>421</v>
      </c>
    </row>
    <row r="1403" spans="1:15" ht="15">
      <c r="A1403" s="1">
        <v>1395</v>
      </c>
      <c r="B1403" s="6" t="s">
        <v>222</v>
      </c>
      <c r="C1403" s="7" t="s">
        <v>294</v>
      </c>
      <c r="D1403" s="7" t="s">
        <v>422</v>
      </c>
      <c r="E1403" s="7" t="s">
        <v>422</v>
      </c>
      <c r="F1403" s="7" t="s">
        <v>422</v>
      </c>
      <c r="G1403" s="7" t="s">
        <v>422</v>
      </c>
      <c r="H1403" s="7" t="s">
        <v>422</v>
      </c>
      <c r="I1403" s="7" t="s">
        <v>422</v>
      </c>
      <c r="J1403" s="7" t="s">
        <v>422</v>
      </c>
      <c r="K1403" s="7" t="s">
        <v>422</v>
      </c>
      <c r="L1403" s="7" t="s">
        <v>422</v>
      </c>
      <c r="M1403" s="7" t="s">
        <v>304</v>
      </c>
      <c r="N1403" s="7" t="s">
        <v>311</v>
      </c>
      <c r="O1403" s="7" t="s">
        <v>421</v>
      </c>
    </row>
    <row r="1404" spans="1:15" ht="15">
      <c r="A1404" s="1">
        <v>1396</v>
      </c>
      <c r="B1404" s="6" t="s">
        <v>222</v>
      </c>
      <c r="C1404" s="7" t="s">
        <v>295</v>
      </c>
      <c r="D1404" s="7" t="s">
        <v>422</v>
      </c>
      <c r="E1404" s="7" t="s">
        <v>422</v>
      </c>
      <c r="F1404" s="7" t="s">
        <v>422</v>
      </c>
      <c r="G1404" s="7" t="s">
        <v>422</v>
      </c>
      <c r="H1404" s="7" t="s">
        <v>422</v>
      </c>
      <c r="I1404" s="7" t="s">
        <v>422</v>
      </c>
      <c r="J1404" s="7" t="s">
        <v>422</v>
      </c>
      <c r="K1404" s="7" t="s">
        <v>422</v>
      </c>
      <c r="L1404" s="7" t="s">
        <v>422</v>
      </c>
      <c r="M1404" s="7" t="s">
        <v>304</v>
      </c>
      <c r="N1404" s="7" t="s">
        <v>311</v>
      </c>
      <c r="O1404" s="7" t="s">
        <v>421</v>
      </c>
    </row>
    <row r="1405" spans="1:15" ht="15">
      <c r="A1405" s="1">
        <v>1397</v>
      </c>
      <c r="B1405" s="6" t="s">
        <v>222</v>
      </c>
      <c r="C1405" s="7" t="s">
        <v>296</v>
      </c>
      <c r="D1405" s="7" t="s">
        <v>422</v>
      </c>
      <c r="E1405" s="7" t="s">
        <v>422</v>
      </c>
      <c r="F1405" s="7" t="s">
        <v>422</v>
      </c>
      <c r="G1405" s="7" t="s">
        <v>422</v>
      </c>
      <c r="H1405" s="7" t="s">
        <v>422</v>
      </c>
      <c r="I1405" s="7" t="s">
        <v>422</v>
      </c>
      <c r="J1405" s="7" t="s">
        <v>422</v>
      </c>
      <c r="K1405" s="7" t="s">
        <v>422</v>
      </c>
      <c r="L1405" s="7" t="s">
        <v>422</v>
      </c>
      <c r="M1405" s="7" t="s">
        <v>304</v>
      </c>
      <c r="N1405" s="7" t="s">
        <v>311</v>
      </c>
      <c r="O1405" s="7" t="s">
        <v>421</v>
      </c>
    </row>
    <row r="1406" spans="1:15" ht="15">
      <c r="A1406" s="1">
        <v>1398</v>
      </c>
      <c r="B1406" s="6" t="s">
        <v>222</v>
      </c>
      <c r="C1406" s="7" t="s">
        <v>297</v>
      </c>
      <c r="D1406" s="7" t="s">
        <v>422</v>
      </c>
      <c r="E1406" s="7" t="s">
        <v>422</v>
      </c>
      <c r="F1406" s="7" t="s">
        <v>422</v>
      </c>
      <c r="G1406" s="7" t="s">
        <v>422</v>
      </c>
      <c r="H1406" s="7" t="s">
        <v>422</v>
      </c>
      <c r="I1406" s="7" t="s">
        <v>422</v>
      </c>
      <c r="J1406" s="7" t="s">
        <v>422</v>
      </c>
      <c r="K1406" s="7" t="s">
        <v>422</v>
      </c>
      <c r="L1406" s="7" t="s">
        <v>422</v>
      </c>
      <c r="M1406" s="7" t="s">
        <v>304</v>
      </c>
      <c r="N1406" s="7" t="s">
        <v>311</v>
      </c>
      <c r="O1406" s="7" t="s">
        <v>421</v>
      </c>
    </row>
    <row r="1407" spans="1:15" ht="15">
      <c r="A1407" s="1">
        <v>1399</v>
      </c>
      <c r="B1407" s="6" t="s">
        <v>222</v>
      </c>
      <c r="C1407" s="7" t="s">
        <v>298</v>
      </c>
      <c r="D1407" s="7" t="s">
        <v>422</v>
      </c>
      <c r="E1407" s="7">
        <v>212.34303057208035</v>
      </c>
      <c r="F1407" s="7">
        <v>42.399211443208479</v>
      </c>
      <c r="G1407" s="7">
        <v>216.53465256984009</v>
      </c>
      <c r="H1407" s="7">
        <v>0.98064225772635727</v>
      </c>
      <c r="I1407" s="7">
        <v>199.94004721797617</v>
      </c>
      <c r="J1407" s="7">
        <v>39.922668123936589</v>
      </c>
      <c r="K1407" s="7">
        <v>203.8868360430867</v>
      </c>
      <c r="L1407" s="7">
        <v>0.98064225772635727</v>
      </c>
      <c r="M1407" s="7" t="s">
        <v>304</v>
      </c>
      <c r="N1407" s="7" t="s">
        <v>311</v>
      </c>
      <c r="O1407" s="7" t="s">
        <v>421</v>
      </c>
    </row>
    <row r="1408" spans="1:15" ht="15">
      <c r="A1408" s="1">
        <v>1400</v>
      </c>
      <c r="B1408" s="6" t="s">
        <v>222</v>
      </c>
      <c r="C1408" s="7" t="s">
        <v>299</v>
      </c>
      <c r="D1408" s="7" t="s">
        <v>422</v>
      </c>
      <c r="E1408" s="7">
        <v>218.59820851506313</v>
      </c>
      <c r="F1408" s="7">
        <v>43.648202811114103</v>
      </c>
      <c r="G1408" s="7">
        <v>222.91330685859731</v>
      </c>
      <c r="H1408" s="7">
        <v>0.98064225772635727</v>
      </c>
      <c r="I1408" s="7">
        <v>206.20916452648089</v>
      </c>
      <c r="J1408" s="7">
        <v>41.174442809498125</v>
      </c>
      <c r="K1408" s="7">
        <v>210.27970485850958</v>
      </c>
      <c r="L1408" s="7">
        <v>0.98064225772635727</v>
      </c>
      <c r="M1408" s="7" t="s">
        <v>304</v>
      </c>
      <c r="N1408" s="7" t="s">
        <v>311</v>
      </c>
      <c r="O1408" s="7" t="s">
        <v>421</v>
      </c>
    </row>
    <row r="1409" spans="1:15" ht="15">
      <c r="A1409" s="1">
        <v>1401</v>
      </c>
      <c r="B1409" s="6" t="s">
        <v>222</v>
      </c>
      <c r="C1409" s="7" t="s">
        <v>300</v>
      </c>
      <c r="D1409" s="7" t="s">
        <v>422</v>
      </c>
      <c r="E1409" s="7">
        <v>218.14264096612729</v>
      </c>
      <c r="F1409" s="7">
        <v>43.557238182880425</v>
      </c>
      <c r="G1409" s="7">
        <v>222.44874646937637</v>
      </c>
      <c r="H1409" s="7">
        <v>0.98064225772635727</v>
      </c>
      <c r="I1409" s="7">
        <v>205.77881952931048</v>
      </c>
      <c r="J1409" s="7">
        <v>41.088514448772564</v>
      </c>
      <c r="K1409" s="7">
        <v>209.84086491073069</v>
      </c>
      <c r="L1409" s="7">
        <v>0.98064225772635727</v>
      </c>
      <c r="M1409" s="7" t="s">
        <v>304</v>
      </c>
      <c r="N1409" s="7" t="s">
        <v>311</v>
      </c>
      <c r="O1409" s="7" t="s">
        <v>421</v>
      </c>
    </row>
    <row r="1410" spans="1:15" ht="15">
      <c r="A1410" s="1">
        <v>1402</v>
      </c>
      <c r="B1410" s="6" t="s">
        <v>222</v>
      </c>
      <c r="C1410" s="7" t="s">
        <v>301</v>
      </c>
      <c r="D1410" s="7" t="s">
        <v>422</v>
      </c>
      <c r="E1410" s="7">
        <v>215.86315022790313</v>
      </c>
      <c r="F1410" s="7">
        <v>43.102084983208997</v>
      </c>
      <c r="G1410" s="7">
        <v>220.12425889986329</v>
      </c>
      <c r="H1410" s="7">
        <v>0.98064225772635727</v>
      </c>
      <c r="I1410" s="7">
        <v>203.5270993939011</v>
      </c>
      <c r="J1410" s="7">
        <v>40.638906294104466</v>
      </c>
      <c r="K1410" s="7">
        <v>207.5446961318836</v>
      </c>
      <c r="L1410" s="7">
        <v>0.98064225772635727</v>
      </c>
      <c r="M1410" s="7" t="s">
        <v>304</v>
      </c>
      <c r="N1410" s="7" t="s">
        <v>311</v>
      </c>
      <c r="O1410" s="7" t="s">
        <v>421</v>
      </c>
    </row>
    <row r="1411" spans="1:15" ht="15">
      <c r="A1411" s="1">
        <v>1403</v>
      </c>
      <c r="B1411" s="6" t="s">
        <v>222</v>
      </c>
      <c r="C1411" s="7" t="s">
        <v>302</v>
      </c>
      <c r="D1411" s="7" t="s">
        <v>422</v>
      </c>
      <c r="E1411" s="7">
        <v>215.35025787639566</v>
      </c>
      <c r="F1411" s="7">
        <v>42.999674128467994</v>
      </c>
      <c r="G1411" s="7">
        <v>219.60124212441184</v>
      </c>
      <c r="H1411" s="7">
        <v>0.98064225772635727</v>
      </c>
      <c r="I1411" s="7">
        <v>203.01707806179704</v>
      </c>
      <c r="J1411" s="7">
        <v>40.537068704981976</v>
      </c>
      <c r="K1411" s="7">
        <v>207.02460704936072</v>
      </c>
      <c r="L1411" s="7">
        <v>0.98064225772635727</v>
      </c>
      <c r="M1411" s="7" t="s">
        <v>304</v>
      </c>
      <c r="N1411" s="7" t="s">
        <v>311</v>
      </c>
      <c r="O1411" s="7" t="s">
        <v>421</v>
      </c>
    </row>
    <row r="1412" spans="1:15" ht="15">
      <c r="A1412" s="1">
        <v>1404</v>
      </c>
      <c r="B1412" s="6" t="s">
        <v>222</v>
      </c>
      <c r="C1412" s="7" t="s">
        <v>423</v>
      </c>
      <c r="D1412" s="7" t="s">
        <v>422</v>
      </c>
      <c r="E1412" s="7">
        <v>215.84660632573238</v>
      </c>
      <c r="F1412" s="7">
        <v>43.098781609397612</v>
      </c>
      <c r="G1412" s="7">
        <v>220.1073884233563</v>
      </c>
      <c r="H1412" s="7">
        <v>0.98064225772635727</v>
      </c>
      <c r="I1412" s="7">
        <v>203.52608792671131</v>
      </c>
      <c r="J1412" s="7">
        <v>40.638704331218534</v>
      </c>
      <c r="K1412" s="7">
        <v>207.54366469847164</v>
      </c>
      <c r="L1412" s="7">
        <v>0.98064225772635727</v>
      </c>
      <c r="M1412" s="7" t="s">
        <v>304</v>
      </c>
      <c r="N1412" s="7" t="s">
        <v>311</v>
      </c>
      <c r="O1412" s="7" t="s">
        <v>421</v>
      </c>
    </row>
    <row r="1413" spans="1:15" ht="15">
      <c r="A1413" s="1">
        <v>1405</v>
      </c>
      <c r="B1413" s="6" t="s">
        <v>222</v>
      </c>
      <c r="C1413" s="7" t="s">
        <v>424</v>
      </c>
      <c r="D1413" s="7" t="s">
        <v>422</v>
      </c>
      <c r="E1413" s="7">
        <v>217.37670209048639</v>
      </c>
      <c r="F1413" s="7">
        <v>43.404300720071376</v>
      </c>
      <c r="G1413" s="7">
        <v>221.66768806647138</v>
      </c>
      <c r="H1413" s="7">
        <v>0.98064225772635727</v>
      </c>
      <c r="I1413" s="7">
        <v>205.12942061738605</v>
      </c>
      <c r="J1413" s="7">
        <v>40.958846892914899</v>
      </c>
      <c r="K1413" s="7">
        <v>209.17864695427622</v>
      </c>
      <c r="L1413" s="7">
        <v>0.98064225772635727</v>
      </c>
      <c r="M1413" s="7" t="s">
        <v>304</v>
      </c>
      <c r="N1413" s="7" t="s">
        <v>311</v>
      </c>
      <c r="O1413" s="7" t="s">
        <v>421</v>
      </c>
    </row>
    <row r="1414" spans="1:15" ht="15">
      <c r="A1414" s="1">
        <v>1406</v>
      </c>
      <c r="B1414" s="6" t="s">
        <v>222</v>
      </c>
      <c r="C1414" s="7" t="s">
        <v>425</v>
      </c>
      <c r="D1414" s="7" t="s">
        <v>422</v>
      </c>
      <c r="E1414" s="7">
        <v>218.84963125948229</v>
      </c>
      <c r="F1414" s="7">
        <v>43.698405193897862</v>
      </c>
      <c r="G1414" s="7">
        <v>223.16969265315004</v>
      </c>
      <c r="H1414" s="7">
        <v>0.98064225772635727</v>
      </c>
      <c r="I1414" s="7">
        <v>206.60717795196763</v>
      </c>
      <c r="J1414" s="7">
        <v>41.253915421992097</v>
      </c>
      <c r="K1414" s="7">
        <v>210.68557501386016</v>
      </c>
      <c r="L1414" s="7">
        <v>0.98064225772635727</v>
      </c>
      <c r="M1414" s="7" t="s">
        <v>304</v>
      </c>
      <c r="N1414" s="7" t="s">
        <v>311</v>
      </c>
      <c r="O1414" s="7" t="s">
        <v>421</v>
      </c>
    </row>
    <row r="1415" spans="1:15" ht="15">
      <c r="A1415" s="1">
        <v>1407</v>
      </c>
      <c r="B1415" s="6" t="s">
        <v>222</v>
      </c>
      <c r="C1415" s="7" t="s">
        <v>426</v>
      </c>
      <c r="D1415" s="7" t="s">
        <v>422</v>
      </c>
      <c r="E1415" s="7">
        <v>221.09252193609368</v>
      </c>
      <c r="F1415" s="7">
        <v>44.146250342313984</v>
      </c>
      <c r="G1415" s="7">
        <v>225.45685768090604</v>
      </c>
      <c r="H1415" s="7">
        <v>0.98064225772635716</v>
      </c>
      <c r="I1415" s="7">
        <v>208.95982157325446</v>
      </c>
      <c r="J1415" s="7">
        <v>41.723675291580179</v>
      </c>
      <c r="K1415" s="7">
        <v>213.08465949421031</v>
      </c>
      <c r="L1415" s="7">
        <v>0.98064225772635716</v>
      </c>
      <c r="M1415" s="7" t="s">
        <v>304</v>
      </c>
      <c r="N1415" s="7" t="s">
        <v>311</v>
      </c>
      <c r="O1415" s="7" t="s">
        <v>421</v>
      </c>
    </row>
    <row r="1416" spans="1:15" ht="15">
      <c r="A1416" s="1">
        <v>1408</v>
      </c>
      <c r="B1416" s="6" t="s">
        <v>222</v>
      </c>
      <c r="C1416" s="7" t="s">
        <v>427</v>
      </c>
      <c r="D1416" s="7" t="s">
        <v>422</v>
      </c>
      <c r="E1416" s="7">
        <v>223.33541261270494</v>
      </c>
      <c r="F1416" s="7">
        <v>44.594095490729664</v>
      </c>
      <c r="G1416" s="7">
        <v>227.74402270866184</v>
      </c>
      <c r="H1416" s="7">
        <v>0.98064225772635727</v>
      </c>
      <c r="I1416" s="7">
        <v>211.31246519454135</v>
      </c>
      <c r="J1416" s="7">
        <v>42.193435161168019</v>
      </c>
      <c r="K1416" s="7">
        <v>215.4837439745605</v>
      </c>
      <c r="L1416" s="7">
        <v>0.98064225772635727</v>
      </c>
      <c r="M1416" s="7" t="s">
        <v>304</v>
      </c>
      <c r="N1416" s="7" t="s">
        <v>311</v>
      </c>
      <c r="O1416" s="7" t="s">
        <v>421</v>
      </c>
    </row>
    <row r="1417" spans="1:15" ht="15">
      <c r="A1417" s="1">
        <v>1409</v>
      </c>
      <c r="B1417" s="6" t="s">
        <v>38</v>
      </c>
      <c r="C1417" s="7" t="s">
        <v>292</v>
      </c>
      <c r="D1417" s="7">
        <v>14.244999999999999</v>
      </c>
      <c r="E1417" s="7">
        <v>12.85</v>
      </c>
      <c r="F1417" s="7">
        <v>4.5136103331601909</v>
      </c>
      <c r="G1417" s="7">
        <v>13.619661458333333</v>
      </c>
      <c r="H1417" s="7">
        <v>0.94348894348894352</v>
      </c>
      <c r="I1417" s="7">
        <v>11.364000000000001</v>
      </c>
      <c r="J1417" s="7">
        <v>3.9916473016367648</v>
      </c>
      <c r="K1417" s="7">
        <v>12.044656250000001</v>
      </c>
      <c r="L1417" s="7">
        <v>0.94348894348894352</v>
      </c>
      <c r="M1417" s="7" t="s">
        <v>290</v>
      </c>
      <c r="N1417" s="7" t="s">
        <v>312</v>
      </c>
      <c r="O1417" s="7" t="s">
        <v>421</v>
      </c>
    </row>
    <row r="1418" spans="1:15" ht="15">
      <c r="A1418" s="1">
        <v>1410</v>
      </c>
      <c r="B1418" s="6" t="s">
        <v>38</v>
      </c>
      <c r="C1418" s="7" t="s">
        <v>293</v>
      </c>
      <c r="D1418" s="7">
        <v>14.106</v>
      </c>
      <c r="E1418" s="7">
        <v>13.37</v>
      </c>
      <c r="F1418" s="7">
        <v>4.2263857234329292</v>
      </c>
      <c r="G1418" s="7">
        <v>14.022098141263941</v>
      </c>
      <c r="H1418" s="7">
        <v>0.95349496668084499</v>
      </c>
      <c r="I1418" s="7">
        <v>11.85</v>
      </c>
      <c r="J1418" s="7">
        <v>3.7458990892056971</v>
      </c>
      <c r="K1418" s="7">
        <v>12.42796282527881</v>
      </c>
      <c r="L1418" s="7">
        <v>0.95349496668084499</v>
      </c>
      <c r="M1418" s="7" t="s">
        <v>290</v>
      </c>
      <c r="N1418" s="7" t="s">
        <v>312</v>
      </c>
      <c r="O1418" s="7" t="s">
        <v>421</v>
      </c>
    </row>
    <row r="1419" spans="1:15" ht="15">
      <c r="A1419" s="1">
        <v>1411</v>
      </c>
      <c r="B1419" s="6" t="s">
        <v>38</v>
      </c>
      <c r="C1419" s="7" t="s">
        <v>294</v>
      </c>
      <c r="D1419" s="7">
        <v>14.08</v>
      </c>
      <c r="E1419" s="7">
        <v>14.1956292990204</v>
      </c>
      <c r="F1419" s="7">
        <v>4.4697230100405001</v>
      </c>
      <c r="G1419" s="7">
        <v>14.882685072986391</v>
      </c>
      <c r="H1419" s="7">
        <v>0.95383522727272729</v>
      </c>
      <c r="I1419" s="7">
        <v>12.521587822612101</v>
      </c>
      <c r="J1419" s="7">
        <v>3.9426240312456247</v>
      </c>
      <c r="K1419" s="7">
        <v>13.127621484912762</v>
      </c>
      <c r="L1419" s="7">
        <v>0.95383522727272729</v>
      </c>
      <c r="M1419" s="7" t="s">
        <v>290</v>
      </c>
      <c r="N1419" s="7" t="s">
        <v>312</v>
      </c>
      <c r="O1419" s="7" t="s">
        <v>421</v>
      </c>
    </row>
    <row r="1420" spans="1:15" ht="15">
      <c r="A1420" s="1">
        <v>1412</v>
      </c>
      <c r="B1420" s="6" t="s">
        <v>38</v>
      </c>
      <c r="C1420" s="7" t="s">
        <v>295</v>
      </c>
      <c r="D1420" s="7">
        <v>15.89</v>
      </c>
      <c r="E1420" s="7">
        <v>14.221</v>
      </c>
      <c r="F1420" s="7">
        <v>4.1283347290383903</v>
      </c>
      <c r="G1420" s="7">
        <v>14.808105504587157</v>
      </c>
      <c r="H1420" s="7">
        <v>0.9603524229074889</v>
      </c>
      <c r="I1420" s="7">
        <v>12.444000000000001</v>
      </c>
      <c r="J1420" s="7">
        <v>3.6124743244605657</v>
      </c>
      <c r="K1420" s="7">
        <v>12.957743119266057</v>
      </c>
      <c r="L1420" s="7">
        <v>0.9603524229074889</v>
      </c>
      <c r="M1420" s="7" t="s">
        <v>290</v>
      </c>
      <c r="N1420" s="7" t="s">
        <v>312</v>
      </c>
      <c r="O1420" s="7" t="s">
        <v>421</v>
      </c>
    </row>
    <row r="1421" spans="1:15" ht="15">
      <c r="A1421" s="1">
        <v>1413</v>
      </c>
      <c r="B1421" s="6" t="s">
        <v>38</v>
      </c>
      <c r="C1421" s="7" t="s">
        <v>296</v>
      </c>
      <c r="D1421" s="7">
        <v>14.734999999999999</v>
      </c>
      <c r="E1421" s="7">
        <v>14.834</v>
      </c>
      <c r="F1421" s="7">
        <v>4.1505993542389747</v>
      </c>
      <c r="G1421" s="7">
        <v>15.403734319943622</v>
      </c>
      <c r="H1421" s="7">
        <v>0.96301323379708181</v>
      </c>
      <c r="I1421" s="7">
        <v>13.244999999999999</v>
      </c>
      <c r="J1421" s="7">
        <v>3.7059922102531462</v>
      </c>
      <c r="K1421" s="7">
        <v>13.75370507399577</v>
      </c>
      <c r="L1421" s="7">
        <v>0.96301323379708181</v>
      </c>
      <c r="M1421" s="7" t="s">
        <v>290</v>
      </c>
      <c r="N1421" s="7" t="s">
        <v>312</v>
      </c>
      <c r="O1421" s="7" t="s">
        <v>421</v>
      </c>
    </row>
    <row r="1422" spans="1:15" ht="15">
      <c r="A1422" s="1">
        <v>1414</v>
      </c>
      <c r="B1422" s="6" t="s">
        <v>38</v>
      </c>
      <c r="C1422" s="7" t="s">
        <v>297</v>
      </c>
      <c r="D1422" s="7">
        <v>12.158300000000001</v>
      </c>
      <c r="E1422" s="7">
        <v>14.849496459999999</v>
      </c>
      <c r="F1422" s="7">
        <v>3.4475801416924665</v>
      </c>
      <c r="G1422" s="7">
        <v>15.244453219087418</v>
      </c>
      <c r="H1422" s="7">
        <v>0.97409177269848568</v>
      </c>
      <c r="I1422" s="7">
        <v>13.223390740999999</v>
      </c>
      <c r="J1422" s="7">
        <v>3.0700501830020732</v>
      </c>
      <c r="K1422" s="7">
        <v>13.575097451411374</v>
      </c>
      <c r="L1422" s="7">
        <v>0.97409177269848568</v>
      </c>
      <c r="M1422" s="7" t="s">
        <v>290</v>
      </c>
      <c r="N1422" s="7" t="s">
        <v>312</v>
      </c>
      <c r="O1422" s="7" t="s">
        <v>421</v>
      </c>
    </row>
    <row r="1423" spans="1:15" ht="15">
      <c r="A1423" s="1">
        <v>1415</v>
      </c>
      <c r="B1423" s="6" t="s">
        <v>38</v>
      </c>
      <c r="C1423" s="7" t="s">
        <v>298</v>
      </c>
      <c r="D1423" s="7" t="s">
        <v>422</v>
      </c>
      <c r="E1423" s="7">
        <v>14.805705160765505</v>
      </c>
      <c r="F1423" s="7">
        <v>4.4293535347907973</v>
      </c>
      <c r="G1423" s="7">
        <v>15.454063479993929</v>
      </c>
      <c r="H1423" s="7">
        <v>0.95804609447426203</v>
      </c>
      <c r="I1423" s="7">
        <v>13.202305270662746</v>
      </c>
      <c r="J1423" s="7">
        <v>3.9496718922216929</v>
      </c>
      <c r="K1423" s="7">
        <v>13.780448922875316</v>
      </c>
      <c r="L1423" s="7">
        <v>0.95804609447426203</v>
      </c>
      <c r="M1423" s="7" t="s">
        <v>290</v>
      </c>
      <c r="N1423" s="7" t="s">
        <v>312</v>
      </c>
      <c r="O1423" s="7" t="s">
        <v>421</v>
      </c>
    </row>
    <row r="1424" spans="1:15" ht="15">
      <c r="A1424" s="1">
        <v>1416</v>
      </c>
      <c r="B1424" s="6" t="s">
        <v>38</v>
      </c>
      <c r="C1424" s="7" t="s">
        <v>299</v>
      </c>
      <c r="D1424" s="7" t="s">
        <v>422</v>
      </c>
      <c r="E1424" s="7">
        <v>15.083389736391331</v>
      </c>
      <c r="F1424" s="7">
        <v>4.5124271299522416</v>
      </c>
      <c r="G1424" s="7">
        <v>15.743908172464813</v>
      </c>
      <c r="H1424" s="7">
        <v>0.95804609447426203</v>
      </c>
      <c r="I1424" s="7">
        <v>13.479989846288571</v>
      </c>
      <c r="J1424" s="7">
        <v>4.0327454873831359</v>
      </c>
      <c r="K1424" s="7">
        <v>14.0702936153462</v>
      </c>
      <c r="L1424" s="7">
        <v>0.95804609447426203</v>
      </c>
      <c r="M1424" s="7" t="s">
        <v>290</v>
      </c>
      <c r="N1424" s="7" t="s">
        <v>312</v>
      </c>
      <c r="O1424" s="7" t="s">
        <v>421</v>
      </c>
    </row>
    <row r="1425" spans="1:15" ht="15">
      <c r="A1425" s="1">
        <v>1417</v>
      </c>
      <c r="B1425" s="6" t="s">
        <v>38</v>
      </c>
      <c r="C1425" s="7" t="s">
        <v>300</v>
      </c>
      <c r="D1425" s="7" t="s">
        <v>422</v>
      </c>
      <c r="E1425" s="7">
        <v>15.49157652108617</v>
      </c>
      <c r="F1425" s="7">
        <v>4.6345424603610912</v>
      </c>
      <c r="G1425" s="7">
        <v>16.169969911090067</v>
      </c>
      <c r="H1425" s="7">
        <v>0.95804609447426203</v>
      </c>
      <c r="I1425" s="7">
        <v>13.888176630983411</v>
      </c>
      <c r="J1425" s="7">
        <v>4.154860817791997</v>
      </c>
      <c r="K1425" s="7">
        <v>14.496355353971456</v>
      </c>
      <c r="L1425" s="7">
        <v>0.95804609447426203</v>
      </c>
      <c r="M1425" s="7" t="s">
        <v>290</v>
      </c>
      <c r="N1425" s="7" t="s">
        <v>312</v>
      </c>
      <c r="O1425" s="7" t="s">
        <v>421</v>
      </c>
    </row>
    <row r="1426" spans="1:15" ht="15">
      <c r="A1426" s="1">
        <v>1418</v>
      </c>
      <c r="B1426" s="6" t="s">
        <v>38</v>
      </c>
      <c r="C1426" s="7" t="s">
        <v>301</v>
      </c>
      <c r="D1426" s="7" t="s">
        <v>422</v>
      </c>
      <c r="E1426" s="7">
        <v>15.552962413287421</v>
      </c>
      <c r="F1426" s="7">
        <v>4.6529069904969793</v>
      </c>
      <c r="G1426" s="7">
        <v>16.234043959880943</v>
      </c>
      <c r="H1426" s="7">
        <v>0.95804609447426203</v>
      </c>
      <c r="I1426" s="7">
        <v>13.94956252318466</v>
      </c>
      <c r="J1426" s="7">
        <v>4.1732253479278736</v>
      </c>
      <c r="K1426" s="7">
        <v>14.560429402762328</v>
      </c>
      <c r="L1426" s="7">
        <v>0.95804609447426203</v>
      </c>
      <c r="M1426" s="7" t="s">
        <v>290</v>
      </c>
      <c r="N1426" s="7" t="s">
        <v>312</v>
      </c>
      <c r="O1426" s="7" t="s">
        <v>421</v>
      </c>
    </row>
    <row r="1427" spans="1:15" ht="15">
      <c r="A1427" s="1">
        <v>1419</v>
      </c>
      <c r="B1427" s="6" t="s">
        <v>38</v>
      </c>
      <c r="C1427" s="7" t="s">
        <v>302</v>
      </c>
      <c r="D1427" s="7" t="s">
        <v>422</v>
      </c>
      <c r="E1427" s="7">
        <v>15.596348167883546</v>
      </c>
      <c r="F1427" s="7">
        <v>4.6658865036909347</v>
      </c>
      <c r="G1427" s="7">
        <v>16.279329624992844</v>
      </c>
      <c r="H1427" s="7">
        <v>0.95804609447426203</v>
      </c>
      <c r="I1427" s="7">
        <v>13.992948277780787</v>
      </c>
      <c r="J1427" s="7">
        <v>4.1862048611218325</v>
      </c>
      <c r="K1427" s="7">
        <v>14.605715067874231</v>
      </c>
      <c r="L1427" s="7">
        <v>0.95804609447426203</v>
      </c>
      <c r="M1427" s="7" t="s">
        <v>290</v>
      </c>
      <c r="N1427" s="7" t="s">
        <v>312</v>
      </c>
      <c r="O1427" s="7" t="s">
        <v>421</v>
      </c>
    </row>
    <row r="1428" spans="1:15" ht="15">
      <c r="A1428" s="1">
        <v>1420</v>
      </c>
      <c r="B1428" s="6" t="s">
        <v>38</v>
      </c>
      <c r="C1428" s="7" t="s">
        <v>423</v>
      </c>
      <c r="D1428" s="7" t="s">
        <v>422</v>
      </c>
      <c r="E1428" s="7">
        <v>15.690883838692548</v>
      </c>
      <c r="F1428" s="7">
        <v>4.6941682979800197</v>
      </c>
      <c r="G1428" s="7">
        <v>16.378005118118129</v>
      </c>
      <c r="H1428" s="7">
        <v>0.95804609447426203</v>
      </c>
      <c r="I1428" s="7">
        <v>14.087483948589789</v>
      </c>
      <c r="J1428" s="7">
        <v>4.2144866554109157</v>
      </c>
      <c r="K1428" s="7">
        <v>14.704390560999515</v>
      </c>
      <c r="L1428" s="7">
        <v>0.95804609447426203</v>
      </c>
      <c r="M1428" s="7" t="s">
        <v>290</v>
      </c>
      <c r="N1428" s="7" t="s">
        <v>312</v>
      </c>
      <c r="O1428" s="7" t="s">
        <v>421</v>
      </c>
    </row>
    <row r="1429" spans="1:15" ht="15">
      <c r="A1429" s="1">
        <v>1421</v>
      </c>
      <c r="B1429" s="6" t="s">
        <v>38</v>
      </c>
      <c r="C1429" s="7" t="s">
        <v>424</v>
      </c>
      <c r="D1429" s="7" t="s">
        <v>422</v>
      </c>
      <c r="E1429" s="7">
        <v>15.837932029137306</v>
      </c>
      <c r="F1429" s="7">
        <v>4.7381600170544385</v>
      </c>
      <c r="G1429" s="7">
        <v>16.531492712601203</v>
      </c>
      <c r="H1429" s="7">
        <v>0.95804609447426203</v>
      </c>
      <c r="I1429" s="7">
        <v>14.234532139034547</v>
      </c>
      <c r="J1429" s="7">
        <v>4.2584783744853407</v>
      </c>
      <c r="K1429" s="7">
        <v>14.85787815548259</v>
      </c>
      <c r="L1429" s="7">
        <v>0.95804609447426203</v>
      </c>
      <c r="M1429" s="7" t="s">
        <v>290</v>
      </c>
      <c r="N1429" s="7" t="s">
        <v>312</v>
      </c>
      <c r="O1429" s="7" t="s">
        <v>421</v>
      </c>
    </row>
    <row r="1430" spans="1:15" ht="15">
      <c r="A1430" s="1">
        <v>1422</v>
      </c>
      <c r="B1430" s="6" t="s">
        <v>38</v>
      </c>
      <c r="C1430" s="7" t="s">
        <v>425</v>
      </c>
      <c r="D1430" s="7" t="s">
        <v>422</v>
      </c>
      <c r="E1430" s="7">
        <v>15.980267829729538</v>
      </c>
      <c r="F1430" s="7">
        <v>4.7807419525066681</v>
      </c>
      <c r="G1430" s="7">
        <v>16.680061556431561</v>
      </c>
      <c r="H1430" s="7">
        <v>0.95804609447426203</v>
      </c>
      <c r="I1430" s="7">
        <v>14.376867939626777</v>
      </c>
      <c r="J1430" s="7">
        <v>4.3010603099375624</v>
      </c>
      <c r="K1430" s="7">
        <v>15.006446999312946</v>
      </c>
      <c r="L1430" s="7">
        <v>0.95804609447426203</v>
      </c>
      <c r="M1430" s="7" t="s">
        <v>290</v>
      </c>
      <c r="N1430" s="7" t="s">
        <v>312</v>
      </c>
      <c r="O1430" s="7" t="s">
        <v>421</v>
      </c>
    </row>
    <row r="1431" spans="1:15" ht="15">
      <c r="A1431" s="1">
        <v>1423</v>
      </c>
      <c r="B1431" s="6" t="s">
        <v>38</v>
      </c>
      <c r="C1431" s="7" t="s">
        <v>426</v>
      </c>
      <c r="D1431" s="7" t="s">
        <v>422</v>
      </c>
      <c r="E1431" s="7">
        <v>16.171037057373081</v>
      </c>
      <c r="F1431" s="7">
        <v>4.8378134897024454</v>
      </c>
      <c r="G1431" s="7">
        <v>16.879184781027796</v>
      </c>
      <c r="H1431" s="7">
        <v>0.95804609447426203</v>
      </c>
      <c r="I1431" s="7">
        <v>14.567637167270322</v>
      </c>
      <c r="J1431" s="7">
        <v>4.3581318471333335</v>
      </c>
      <c r="K1431" s="7">
        <v>15.205570223909181</v>
      </c>
      <c r="L1431" s="7">
        <v>0.95804609447426203</v>
      </c>
      <c r="M1431" s="7" t="s">
        <v>290</v>
      </c>
      <c r="N1431" s="7" t="s">
        <v>312</v>
      </c>
      <c r="O1431" s="7" t="s">
        <v>421</v>
      </c>
    </row>
    <row r="1432" spans="1:15" ht="15">
      <c r="A1432" s="1">
        <v>1424</v>
      </c>
      <c r="B1432" s="6" t="s">
        <v>38</v>
      </c>
      <c r="C1432" s="7" t="s">
        <v>427</v>
      </c>
      <c r="D1432" s="7" t="s">
        <v>422</v>
      </c>
      <c r="E1432" s="7">
        <v>16.361806285016627</v>
      </c>
      <c r="F1432" s="7">
        <v>4.8948850268982094</v>
      </c>
      <c r="G1432" s="7">
        <v>17.078308005624031</v>
      </c>
      <c r="H1432" s="7">
        <v>0.95804609447426203</v>
      </c>
      <c r="I1432" s="7">
        <v>14.758406394913864</v>
      </c>
      <c r="J1432" s="7">
        <v>4.4152033843291125</v>
      </c>
      <c r="K1432" s="7">
        <v>15.404693448505416</v>
      </c>
      <c r="L1432" s="7">
        <v>0.95804609447426203</v>
      </c>
      <c r="M1432" s="7" t="s">
        <v>290</v>
      </c>
      <c r="N1432" s="7" t="s">
        <v>312</v>
      </c>
      <c r="O1432" s="7" t="s">
        <v>421</v>
      </c>
    </row>
    <row r="1433" spans="1:15" ht="15">
      <c r="A1433" s="1">
        <v>1425</v>
      </c>
      <c r="B1433" s="6" t="s">
        <v>58</v>
      </c>
      <c r="C1433" s="7" t="s">
        <v>292</v>
      </c>
      <c r="D1433" s="7">
        <v>21.27</v>
      </c>
      <c r="E1433" s="7">
        <v>18.800999999999998</v>
      </c>
      <c r="F1433" s="7">
        <v>6.3550644242264882</v>
      </c>
      <c r="G1433" s="7">
        <v>19.846018362282877</v>
      </c>
      <c r="H1433" s="7">
        <v>0.94734367653972729</v>
      </c>
      <c r="I1433" s="7">
        <v>16.370999999999999</v>
      </c>
      <c r="J1433" s="7">
        <v>5.5336822344030612</v>
      </c>
      <c r="K1433" s="7">
        <v>17.280951364764267</v>
      </c>
      <c r="L1433" s="7">
        <v>0.94734367653972729</v>
      </c>
      <c r="M1433" s="7" t="s">
        <v>290</v>
      </c>
      <c r="N1433" s="7" t="s">
        <v>312</v>
      </c>
      <c r="O1433" s="7" t="s">
        <v>421</v>
      </c>
    </row>
    <row r="1434" spans="1:15" ht="15">
      <c r="A1434" s="1">
        <v>1426</v>
      </c>
      <c r="B1434" s="6" t="s">
        <v>58</v>
      </c>
      <c r="C1434" s="7" t="s">
        <v>293</v>
      </c>
      <c r="D1434" s="7">
        <v>18.904</v>
      </c>
      <c r="E1434" s="7">
        <v>18.28</v>
      </c>
      <c r="F1434" s="7">
        <v>5.5814663570294174</v>
      </c>
      <c r="G1434" s="7">
        <v>19.113115044247792</v>
      </c>
      <c r="H1434" s="7">
        <v>0.95641134151502316</v>
      </c>
      <c r="I1434" s="7">
        <v>16.079999999999998</v>
      </c>
      <c r="J1434" s="7">
        <v>4.9097362702972092</v>
      </c>
      <c r="K1434" s="7">
        <v>16.812849557522124</v>
      </c>
      <c r="L1434" s="7">
        <v>0.95641134151502316</v>
      </c>
      <c r="M1434" s="7" t="s">
        <v>290</v>
      </c>
      <c r="N1434" s="7" t="s">
        <v>312</v>
      </c>
      <c r="O1434" s="7" t="s">
        <v>421</v>
      </c>
    </row>
    <row r="1435" spans="1:15" ht="15">
      <c r="A1435" s="1">
        <v>1427</v>
      </c>
      <c r="B1435" s="6" t="s">
        <v>58</v>
      </c>
      <c r="C1435" s="7" t="s">
        <v>294</v>
      </c>
      <c r="D1435" s="7">
        <v>18.41</v>
      </c>
      <c r="E1435" s="7">
        <v>19.958025287532845</v>
      </c>
      <c r="F1435" s="7">
        <v>5.7941559351487975</v>
      </c>
      <c r="G1435" s="7">
        <v>20.782084023952471</v>
      </c>
      <c r="H1435" s="7">
        <v>0.96034763715372073</v>
      </c>
      <c r="I1435" s="7">
        <v>17.736878613914676</v>
      </c>
      <c r="J1435" s="7">
        <v>5.1493190839889742</v>
      </c>
      <c r="K1435" s="7">
        <v>18.469227108719977</v>
      </c>
      <c r="L1435" s="7">
        <v>0.96034763715372073</v>
      </c>
      <c r="M1435" s="7" t="s">
        <v>290</v>
      </c>
      <c r="N1435" s="7" t="s">
        <v>312</v>
      </c>
      <c r="O1435" s="7" t="s">
        <v>421</v>
      </c>
    </row>
    <row r="1436" spans="1:15" ht="15">
      <c r="A1436" s="1">
        <v>1428</v>
      </c>
      <c r="B1436" s="6" t="s">
        <v>58</v>
      </c>
      <c r="C1436" s="7" t="s">
        <v>295</v>
      </c>
      <c r="D1436" s="7">
        <v>20.693000000000001</v>
      </c>
      <c r="E1436" s="7">
        <v>18.731400000000001</v>
      </c>
      <c r="F1436" s="7">
        <v>5.8103204824520045</v>
      </c>
      <c r="G1436" s="7">
        <v>19.611862993321193</v>
      </c>
      <c r="H1436" s="7">
        <v>0.95510559126274575</v>
      </c>
      <c r="I1436" s="7">
        <v>16.415900000000001</v>
      </c>
      <c r="J1436" s="7">
        <v>5.0920721359793655</v>
      </c>
      <c r="K1436" s="7">
        <v>17.187523714835056</v>
      </c>
      <c r="L1436" s="7">
        <v>0.95510559126274575</v>
      </c>
      <c r="M1436" s="7" t="s">
        <v>290</v>
      </c>
      <c r="N1436" s="7" t="s">
        <v>312</v>
      </c>
      <c r="O1436" s="7" t="s">
        <v>421</v>
      </c>
    </row>
    <row r="1437" spans="1:15" ht="15">
      <c r="A1437" s="1">
        <v>1429</v>
      </c>
      <c r="B1437" s="6" t="s">
        <v>58</v>
      </c>
      <c r="C1437" s="7" t="s">
        <v>296</v>
      </c>
      <c r="D1437" s="7">
        <v>17.692</v>
      </c>
      <c r="E1437" s="7">
        <v>19.071652214</v>
      </c>
      <c r="F1437" s="7">
        <v>5.0885899648471877</v>
      </c>
      <c r="G1437" s="7">
        <v>19.738836490586639</v>
      </c>
      <c r="H1437" s="7">
        <v>0.96619941216368987</v>
      </c>
      <c r="I1437" s="7">
        <v>16.899642687</v>
      </c>
      <c r="J1437" s="7">
        <v>4.5090667143900847</v>
      </c>
      <c r="K1437" s="7">
        <v>17.490843478320112</v>
      </c>
      <c r="L1437" s="7">
        <v>0.96619941216368987</v>
      </c>
      <c r="M1437" s="7" t="s">
        <v>290</v>
      </c>
      <c r="N1437" s="7" t="s">
        <v>312</v>
      </c>
      <c r="O1437" s="7" t="s">
        <v>421</v>
      </c>
    </row>
    <row r="1438" spans="1:15" ht="15">
      <c r="A1438" s="1">
        <v>1430</v>
      </c>
      <c r="B1438" s="6" t="s">
        <v>58</v>
      </c>
      <c r="C1438" s="7" t="s">
        <v>297</v>
      </c>
      <c r="D1438" s="7">
        <v>14.8367</v>
      </c>
      <c r="E1438" s="7">
        <v>19.330144746999999</v>
      </c>
      <c r="F1438" s="7">
        <v>3.9473625397785623</v>
      </c>
      <c r="G1438" s="7">
        <v>19.729069084992801</v>
      </c>
      <c r="H1438" s="7">
        <v>0.9797798701867666</v>
      </c>
      <c r="I1438" s="7">
        <v>17.157230796</v>
      </c>
      <c r="J1438" s="7">
        <v>3.5036369885940237</v>
      </c>
      <c r="K1438" s="7">
        <v>17.511311793667971</v>
      </c>
      <c r="L1438" s="7">
        <v>0.9797798701867666</v>
      </c>
      <c r="M1438" s="7" t="s">
        <v>290</v>
      </c>
      <c r="N1438" s="7" t="s">
        <v>312</v>
      </c>
      <c r="O1438" s="7" t="s">
        <v>421</v>
      </c>
    </row>
    <row r="1439" spans="1:15" ht="15">
      <c r="A1439" s="1">
        <v>1431</v>
      </c>
      <c r="B1439" s="6" t="s">
        <v>58</v>
      </c>
      <c r="C1439" s="7" t="s">
        <v>298</v>
      </c>
      <c r="D1439" s="7" t="s">
        <v>422</v>
      </c>
      <c r="E1439" s="7">
        <v>19.308874722739038</v>
      </c>
      <c r="F1439" s="7">
        <v>5.5667732650365389</v>
      </c>
      <c r="G1439" s="7">
        <v>20.095313076505082</v>
      </c>
      <c r="H1439" s="7">
        <v>0.96086458813694575</v>
      </c>
      <c r="I1439" s="7">
        <v>17.135960771739036</v>
      </c>
      <c r="J1439" s="7">
        <v>4.9403193953345141</v>
      </c>
      <c r="K1439" s="7">
        <v>17.833897703488642</v>
      </c>
      <c r="L1439" s="7">
        <v>0.96086458813694575</v>
      </c>
      <c r="M1439" s="7" t="s">
        <v>290</v>
      </c>
      <c r="N1439" s="7" t="s">
        <v>312</v>
      </c>
      <c r="O1439" s="7" t="s">
        <v>421</v>
      </c>
    </row>
    <row r="1440" spans="1:15" ht="15">
      <c r="A1440" s="1">
        <v>1432</v>
      </c>
      <c r="B1440" s="6" t="s">
        <v>58</v>
      </c>
      <c r="C1440" s="7" t="s">
        <v>299</v>
      </c>
      <c r="D1440" s="7" t="s">
        <v>422</v>
      </c>
      <c r="E1440" s="7">
        <v>19.259068115663013</v>
      </c>
      <c r="F1440" s="7">
        <v>5.5524139565489135</v>
      </c>
      <c r="G1440" s="7">
        <v>20.043477877569721</v>
      </c>
      <c r="H1440" s="7">
        <v>0.96086458813694575</v>
      </c>
      <c r="I1440" s="7">
        <v>17.086154164663014</v>
      </c>
      <c r="J1440" s="7">
        <v>4.92596008684687</v>
      </c>
      <c r="K1440" s="7">
        <v>17.782062504553281</v>
      </c>
      <c r="L1440" s="7">
        <v>0.96086458813694575</v>
      </c>
      <c r="M1440" s="7" t="s">
        <v>290</v>
      </c>
      <c r="N1440" s="7" t="s">
        <v>312</v>
      </c>
      <c r="O1440" s="7" t="s">
        <v>421</v>
      </c>
    </row>
    <row r="1441" spans="1:15" ht="15">
      <c r="A1441" s="1">
        <v>1433</v>
      </c>
      <c r="B1441" s="6" t="s">
        <v>58</v>
      </c>
      <c r="C1441" s="7" t="s">
        <v>300</v>
      </c>
      <c r="D1441" s="7" t="s">
        <v>422</v>
      </c>
      <c r="E1441" s="7">
        <v>19.325935566286326</v>
      </c>
      <c r="F1441" s="7">
        <v>5.5716919280400532</v>
      </c>
      <c r="G1441" s="7">
        <v>20.113068797506696</v>
      </c>
      <c r="H1441" s="7">
        <v>0.96086458813694575</v>
      </c>
      <c r="I1441" s="7">
        <v>17.153021615286331</v>
      </c>
      <c r="J1441" s="7">
        <v>4.9452380583380098</v>
      </c>
      <c r="K1441" s="7">
        <v>17.851653424490259</v>
      </c>
      <c r="L1441" s="7">
        <v>0.96086458813694575</v>
      </c>
      <c r="M1441" s="7" t="s">
        <v>290</v>
      </c>
      <c r="N1441" s="7" t="s">
        <v>312</v>
      </c>
      <c r="O1441" s="7" t="s">
        <v>421</v>
      </c>
    </row>
    <row r="1442" spans="1:15" ht="15">
      <c r="A1442" s="1">
        <v>1434</v>
      </c>
      <c r="B1442" s="6" t="s">
        <v>58</v>
      </c>
      <c r="C1442" s="7" t="s">
        <v>301</v>
      </c>
      <c r="D1442" s="7" t="s">
        <v>422</v>
      </c>
      <c r="E1442" s="7">
        <v>19.206587767432765</v>
      </c>
      <c r="F1442" s="7">
        <v>5.537283805068677</v>
      </c>
      <c r="G1442" s="7">
        <v>19.988860037680332</v>
      </c>
      <c r="H1442" s="7">
        <v>0.96086458813694575</v>
      </c>
      <c r="I1442" s="7">
        <v>17.033673816432767</v>
      </c>
      <c r="J1442" s="7">
        <v>4.9108299353666336</v>
      </c>
      <c r="K1442" s="7">
        <v>17.727444664663892</v>
      </c>
      <c r="L1442" s="7">
        <v>0.96086458813694575</v>
      </c>
      <c r="M1442" s="7" t="s">
        <v>290</v>
      </c>
      <c r="N1442" s="7" t="s">
        <v>312</v>
      </c>
      <c r="O1442" s="7" t="s">
        <v>421</v>
      </c>
    </row>
    <row r="1443" spans="1:15" ht="15">
      <c r="A1443" s="1">
        <v>1435</v>
      </c>
      <c r="B1443" s="6" t="s">
        <v>58</v>
      </c>
      <c r="C1443" s="7" t="s">
        <v>302</v>
      </c>
      <c r="D1443" s="7" t="s">
        <v>422</v>
      </c>
      <c r="E1443" s="7">
        <v>19.245358924520943</v>
      </c>
      <c r="F1443" s="7">
        <v>5.5484615792182419</v>
      </c>
      <c r="G1443" s="7">
        <v>20.029210319673087</v>
      </c>
      <c r="H1443" s="7">
        <v>0.96086458813694575</v>
      </c>
      <c r="I1443" s="7">
        <v>17.072444973520945</v>
      </c>
      <c r="J1443" s="7">
        <v>4.9220077095161976</v>
      </c>
      <c r="K1443" s="7">
        <v>17.767794946656647</v>
      </c>
      <c r="L1443" s="7">
        <v>0.96086458813694575</v>
      </c>
      <c r="M1443" s="7" t="s">
        <v>290</v>
      </c>
      <c r="N1443" s="7" t="s">
        <v>312</v>
      </c>
      <c r="O1443" s="7" t="s">
        <v>421</v>
      </c>
    </row>
    <row r="1444" spans="1:15" ht="15">
      <c r="A1444" s="1">
        <v>1436</v>
      </c>
      <c r="B1444" s="6" t="s">
        <v>58</v>
      </c>
      <c r="C1444" s="7" t="s">
        <v>423</v>
      </c>
      <c r="D1444" s="7" t="s">
        <v>422</v>
      </c>
      <c r="E1444" s="7">
        <v>19.352108584841016</v>
      </c>
      <c r="F1444" s="7">
        <v>5.5792376427462473</v>
      </c>
      <c r="G1444" s="7">
        <v>20.14030782668711</v>
      </c>
      <c r="H1444" s="7">
        <v>0.96086458813694575</v>
      </c>
      <c r="I1444" s="7">
        <v>17.179194633841014</v>
      </c>
      <c r="J1444" s="7">
        <v>4.9527837730442155</v>
      </c>
      <c r="K1444" s="7">
        <v>17.878892453670669</v>
      </c>
      <c r="L1444" s="7">
        <v>0.96086458813694575</v>
      </c>
      <c r="M1444" s="7" t="s">
        <v>290</v>
      </c>
      <c r="N1444" s="7" t="s">
        <v>312</v>
      </c>
      <c r="O1444" s="7" t="s">
        <v>421</v>
      </c>
    </row>
    <row r="1445" spans="1:15" ht="15">
      <c r="A1445" s="1">
        <v>1437</v>
      </c>
      <c r="B1445" s="6" t="s">
        <v>58</v>
      </c>
      <c r="C1445" s="7" t="s">
        <v>424</v>
      </c>
      <c r="D1445" s="7" t="s">
        <v>422</v>
      </c>
      <c r="E1445" s="7">
        <v>19.529287137349023</v>
      </c>
      <c r="F1445" s="7">
        <v>5.6303184459210671</v>
      </c>
      <c r="G1445" s="7">
        <v>20.32470275048334</v>
      </c>
      <c r="H1445" s="7">
        <v>0.96086458813694575</v>
      </c>
      <c r="I1445" s="7">
        <v>17.356373186349028</v>
      </c>
      <c r="J1445" s="7">
        <v>5.0038645762190264</v>
      </c>
      <c r="K1445" s="7">
        <v>18.063287377466903</v>
      </c>
      <c r="L1445" s="7">
        <v>0.96086458813694575</v>
      </c>
      <c r="M1445" s="7" t="s">
        <v>290</v>
      </c>
      <c r="N1445" s="7" t="s">
        <v>312</v>
      </c>
      <c r="O1445" s="7" t="s">
        <v>421</v>
      </c>
    </row>
    <row r="1446" spans="1:15" ht="15">
      <c r="A1446" s="1">
        <v>1438</v>
      </c>
      <c r="B1446" s="6" t="s">
        <v>58</v>
      </c>
      <c r="C1446" s="7" t="s">
        <v>425</v>
      </c>
      <c r="D1446" s="7" t="s">
        <v>422</v>
      </c>
      <c r="E1446" s="7">
        <v>19.694235478883218</v>
      </c>
      <c r="F1446" s="7">
        <v>5.6778732636382907</v>
      </c>
      <c r="G1446" s="7">
        <v>20.496369334485586</v>
      </c>
      <c r="H1446" s="7">
        <v>0.96086458813694575</v>
      </c>
      <c r="I1446" s="7">
        <v>17.521321527883217</v>
      </c>
      <c r="J1446" s="7">
        <v>5.051419393936265</v>
      </c>
      <c r="K1446" s="7">
        <v>18.234953961469145</v>
      </c>
      <c r="L1446" s="7">
        <v>0.96086458813694575</v>
      </c>
      <c r="M1446" s="7" t="s">
        <v>290</v>
      </c>
      <c r="N1446" s="7" t="s">
        <v>312</v>
      </c>
      <c r="O1446" s="7" t="s">
        <v>421</v>
      </c>
    </row>
    <row r="1447" spans="1:15" ht="15">
      <c r="A1447" s="1">
        <v>1439</v>
      </c>
      <c r="B1447" s="6" t="s">
        <v>58</v>
      </c>
      <c r="C1447" s="7" t="s">
        <v>426</v>
      </c>
      <c r="D1447" s="7" t="s">
        <v>422</v>
      </c>
      <c r="E1447" s="7">
        <v>19.914182478082481</v>
      </c>
      <c r="F1447" s="7">
        <v>5.7412842646649747</v>
      </c>
      <c r="G1447" s="7">
        <v>20.725274636975428</v>
      </c>
      <c r="H1447" s="7">
        <v>0.96086458813694575</v>
      </c>
      <c r="I1447" s="7">
        <v>17.741268527082482</v>
      </c>
      <c r="J1447" s="7">
        <v>5.1148303949629357</v>
      </c>
      <c r="K1447" s="7">
        <v>18.463859263958987</v>
      </c>
      <c r="L1447" s="7">
        <v>0.96086458813694575</v>
      </c>
      <c r="M1447" s="7" t="s">
        <v>290</v>
      </c>
      <c r="N1447" s="7" t="s">
        <v>312</v>
      </c>
      <c r="O1447" s="7" t="s">
        <v>421</v>
      </c>
    </row>
    <row r="1448" spans="1:15" ht="15">
      <c r="A1448" s="1">
        <v>1440</v>
      </c>
      <c r="B1448" s="6" t="s">
        <v>58</v>
      </c>
      <c r="C1448" s="7" t="s">
        <v>427</v>
      </c>
      <c r="D1448" s="7" t="s">
        <v>422</v>
      </c>
      <c r="E1448" s="7">
        <v>20.134129477281746</v>
      </c>
      <c r="F1448" s="7">
        <v>5.804695265691648</v>
      </c>
      <c r="G1448" s="7">
        <v>20.95417993946527</v>
      </c>
      <c r="H1448" s="7">
        <v>0.96086458813694575</v>
      </c>
      <c r="I1448" s="7">
        <v>17.961215526281748</v>
      </c>
      <c r="J1448" s="7">
        <v>5.1782413959896001</v>
      </c>
      <c r="K1448" s="7">
        <v>18.69276456644883</v>
      </c>
      <c r="L1448" s="7">
        <v>0.96086458813694575</v>
      </c>
      <c r="M1448" s="7" t="s">
        <v>290</v>
      </c>
      <c r="N1448" s="7" t="s">
        <v>312</v>
      </c>
      <c r="O1448" s="7" t="s">
        <v>421</v>
      </c>
    </row>
    <row r="1449" spans="1:15" ht="15">
      <c r="A1449" s="1">
        <v>1441</v>
      </c>
      <c r="B1449" s="6" t="s">
        <v>57</v>
      </c>
      <c r="C1449" s="7" t="s">
        <v>292</v>
      </c>
      <c r="D1449" s="7">
        <v>7.0880000000000001</v>
      </c>
      <c r="E1449" s="7">
        <v>6.8</v>
      </c>
      <c r="F1449" s="7">
        <v>1.9999359989759689</v>
      </c>
      <c r="G1449" s="7">
        <v>7.0880000000000001</v>
      </c>
      <c r="H1449" s="7">
        <v>0.9593679458239277</v>
      </c>
      <c r="I1449" s="7">
        <v>6.8</v>
      </c>
      <c r="J1449" s="7">
        <v>1.9999359989759689</v>
      </c>
      <c r="K1449" s="7">
        <v>7.0880000000000001</v>
      </c>
      <c r="L1449" s="7">
        <v>0.9593679458239277</v>
      </c>
      <c r="M1449" s="7" t="s">
        <v>290</v>
      </c>
      <c r="N1449" s="7" t="s">
        <v>312</v>
      </c>
      <c r="O1449" s="7" t="s">
        <v>421</v>
      </c>
    </row>
    <row r="1450" spans="1:15" ht="15">
      <c r="A1450" s="1">
        <v>1442</v>
      </c>
      <c r="B1450" s="6" t="s">
        <v>57</v>
      </c>
      <c r="C1450" s="7" t="s">
        <v>293</v>
      </c>
      <c r="D1450" s="7">
        <v>6.6219999999999999</v>
      </c>
      <c r="E1450" s="7">
        <v>6.4</v>
      </c>
      <c r="F1450" s="7">
        <v>1.7002599801206852</v>
      </c>
      <c r="G1450" s="7">
        <v>6.6219999999999999</v>
      </c>
      <c r="H1450" s="7">
        <v>0.96647538508003628</v>
      </c>
      <c r="I1450" s="7">
        <v>6.4</v>
      </c>
      <c r="J1450" s="7">
        <v>1.7002599801206852</v>
      </c>
      <c r="K1450" s="7">
        <v>6.6219999999999999</v>
      </c>
      <c r="L1450" s="7">
        <v>0.96647538508003628</v>
      </c>
      <c r="M1450" s="7" t="s">
        <v>290</v>
      </c>
      <c r="N1450" s="7" t="s">
        <v>312</v>
      </c>
      <c r="O1450" s="7" t="s">
        <v>421</v>
      </c>
    </row>
    <row r="1451" spans="1:15" ht="15">
      <c r="A1451" s="1">
        <v>1443</v>
      </c>
      <c r="B1451" s="6" t="s">
        <v>57</v>
      </c>
      <c r="C1451" s="7" t="s">
        <v>294</v>
      </c>
      <c r="D1451" s="7">
        <v>7.46</v>
      </c>
      <c r="E1451" s="7">
        <v>7.1879999999999997</v>
      </c>
      <c r="F1451" s="7">
        <v>1.9882906602732053</v>
      </c>
      <c r="G1451" s="7">
        <v>7.4579248956884552</v>
      </c>
      <c r="H1451" s="7">
        <v>0.96380697050938346</v>
      </c>
      <c r="I1451" s="7">
        <v>7.1879999999999997</v>
      </c>
      <c r="J1451" s="7">
        <v>1.9882906602732053</v>
      </c>
      <c r="K1451" s="7">
        <v>7.4579248956884552</v>
      </c>
      <c r="L1451" s="7">
        <v>0.96380697050938346</v>
      </c>
      <c r="M1451" s="7" t="s">
        <v>290</v>
      </c>
      <c r="N1451" s="7" t="s">
        <v>312</v>
      </c>
      <c r="O1451" s="7" t="s">
        <v>421</v>
      </c>
    </row>
    <row r="1452" spans="1:15" ht="15">
      <c r="A1452" s="1">
        <v>1444</v>
      </c>
      <c r="B1452" s="6" t="s">
        <v>57</v>
      </c>
      <c r="C1452" s="7" t="s">
        <v>295</v>
      </c>
      <c r="D1452" s="7">
        <v>6.5679999999999996</v>
      </c>
      <c r="E1452" s="7">
        <v>6.4</v>
      </c>
      <c r="F1452" s="7">
        <v>1.4760162600730335</v>
      </c>
      <c r="G1452" s="7">
        <v>6.5679999999999996</v>
      </c>
      <c r="H1452" s="7">
        <v>0.97442143727162012</v>
      </c>
      <c r="I1452" s="7">
        <v>6.4</v>
      </c>
      <c r="J1452" s="7">
        <v>1.4760162600730335</v>
      </c>
      <c r="K1452" s="7">
        <v>6.5679999999999996</v>
      </c>
      <c r="L1452" s="7">
        <v>0.97442143727162012</v>
      </c>
      <c r="M1452" s="7" t="s">
        <v>290</v>
      </c>
      <c r="N1452" s="7" t="s">
        <v>312</v>
      </c>
      <c r="O1452" s="7" t="s">
        <v>421</v>
      </c>
    </row>
    <row r="1453" spans="1:15" ht="15">
      <c r="A1453" s="1">
        <v>1445</v>
      </c>
      <c r="B1453" s="6" t="s">
        <v>57</v>
      </c>
      <c r="C1453" s="7" t="s">
        <v>296</v>
      </c>
      <c r="D1453" s="7">
        <v>6.7510000000000003</v>
      </c>
      <c r="E1453" s="7">
        <v>6.5880000000000001</v>
      </c>
      <c r="F1453" s="7">
        <v>1.4745361982671041</v>
      </c>
      <c r="G1453" s="7">
        <v>6.7510000000000003</v>
      </c>
      <c r="H1453" s="7">
        <v>0.97585542882535914</v>
      </c>
      <c r="I1453" s="7">
        <v>6.5880000000000001</v>
      </c>
      <c r="J1453" s="7">
        <v>1.4745361982671041</v>
      </c>
      <c r="K1453" s="7">
        <v>6.7510000000000003</v>
      </c>
      <c r="L1453" s="7">
        <v>0.97585542882535914</v>
      </c>
      <c r="M1453" s="7" t="s">
        <v>290</v>
      </c>
      <c r="N1453" s="7" t="s">
        <v>312</v>
      </c>
      <c r="O1453" s="7" t="s">
        <v>421</v>
      </c>
    </row>
    <row r="1454" spans="1:15" ht="15">
      <c r="A1454" s="1">
        <v>1446</v>
      </c>
      <c r="B1454" s="6" t="s">
        <v>57</v>
      </c>
      <c r="C1454" s="7" t="s">
        <v>297</v>
      </c>
      <c r="D1454" s="7">
        <v>5.9625000000000004</v>
      </c>
      <c r="E1454" s="7">
        <v>5.8624999999999998</v>
      </c>
      <c r="F1454" s="7">
        <v>1.0874281585465826</v>
      </c>
      <c r="G1454" s="7">
        <v>5.9625000000000004</v>
      </c>
      <c r="H1454" s="7">
        <v>0.98322851153039825</v>
      </c>
      <c r="I1454" s="7">
        <v>5.8624999999999998</v>
      </c>
      <c r="J1454" s="7">
        <v>1.0874281585465826</v>
      </c>
      <c r="K1454" s="7">
        <v>5.9625000000000004</v>
      </c>
      <c r="L1454" s="7">
        <v>0.98322851153039825</v>
      </c>
      <c r="M1454" s="7" t="s">
        <v>290</v>
      </c>
      <c r="N1454" s="7" t="s">
        <v>312</v>
      </c>
      <c r="O1454" s="7" t="s">
        <v>421</v>
      </c>
    </row>
    <row r="1455" spans="1:15" ht="15">
      <c r="A1455" s="1">
        <v>1447</v>
      </c>
      <c r="B1455" s="6" t="s">
        <v>57</v>
      </c>
      <c r="C1455" s="7" t="s">
        <v>298</v>
      </c>
      <c r="D1455" s="7" t="s">
        <v>422</v>
      </c>
      <c r="E1455" s="7">
        <v>5.8445376790544215</v>
      </c>
      <c r="F1455" s="7">
        <v>1.0840963489791464</v>
      </c>
      <c r="G1455" s="7">
        <v>5.9442312855201687</v>
      </c>
      <c r="H1455" s="7">
        <v>0.98322851153039825</v>
      </c>
      <c r="I1455" s="7">
        <v>5.8445376790544215</v>
      </c>
      <c r="J1455" s="7">
        <v>1.0840963489791464</v>
      </c>
      <c r="K1455" s="7">
        <v>5.9442312855201687</v>
      </c>
      <c r="L1455" s="7">
        <v>0.98322851153039825</v>
      </c>
      <c r="M1455" s="7" t="s">
        <v>290</v>
      </c>
      <c r="N1455" s="7" t="s">
        <v>312</v>
      </c>
      <c r="O1455" s="7" t="s">
        <v>421</v>
      </c>
    </row>
    <row r="1456" spans="1:15" ht="15">
      <c r="A1456" s="1">
        <v>1448</v>
      </c>
      <c r="B1456" s="6" t="s">
        <v>57</v>
      </c>
      <c r="C1456" s="7" t="s">
        <v>299</v>
      </c>
      <c r="D1456" s="7" t="s">
        <v>422</v>
      </c>
      <c r="E1456" s="7">
        <v>5.8305435956666001</v>
      </c>
      <c r="F1456" s="7">
        <v>1.0815006030808147</v>
      </c>
      <c r="G1456" s="7">
        <v>5.9299984970852204</v>
      </c>
      <c r="H1456" s="7">
        <v>0.98322851153039825</v>
      </c>
      <c r="I1456" s="7">
        <v>5.8305435956666001</v>
      </c>
      <c r="J1456" s="7">
        <v>1.0815006030808147</v>
      </c>
      <c r="K1456" s="7">
        <v>5.9299984970852204</v>
      </c>
      <c r="L1456" s="7">
        <v>0.98322851153039825</v>
      </c>
      <c r="M1456" s="7" t="s">
        <v>290</v>
      </c>
      <c r="N1456" s="7" t="s">
        <v>312</v>
      </c>
      <c r="O1456" s="7" t="s">
        <v>421</v>
      </c>
    </row>
    <row r="1457" spans="1:15" ht="15">
      <c r="A1457" s="1">
        <v>1449</v>
      </c>
      <c r="B1457" s="6" t="s">
        <v>57</v>
      </c>
      <c r="C1457" s="7" t="s">
        <v>300</v>
      </c>
      <c r="D1457" s="7" t="s">
        <v>422</v>
      </c>
      <c r="E1457" s="7">
        <v>5.8628887202351994</v>
      </c>
      <c r="F1457" s="7">
        <v>1.0875002618010896</v>
      </c>
      <c r="G1457" s="7">
        <v>5.9628953508575488</v>
      </c>
      <c r="H1457" s="7">
        <v>0.98322851153039825</v>
      </c>
      <c r="I1457" s="7">
        <v>5.8628887202351994</v>
      </c>
      <c r="J1457" s="7">
        <v>1.0875002618010896</v>
      </c>
      <c r="K1457" s="7">
        <v>5.9628953508575488</v>
      </c>
      <c r="L1457" s="7">
        <v>0.98322851153039825</v>
      </c>
      <c r="M1457" s="7" t="s">
        <v>290</v>
      </c>
      <c r="N1457" s="7" t="s">
        <v>312</v>
      </c>
      <c r="O1457" s="7" t="s">
        <v>421</v>
      </c>
    </row>
    <row r="1458" spans="1:15" ht="15">
      <c r="A1458" s="1">
        <v>1450</v>
      </c>
      <c r="B1458" s="6" t="s">
        <v>57</v>
      </c>
      <c r="C1458" s="7" t="s">
        <v>301</v>
      </c>
      <c r="D1458" s="7" t="s">
        <v>422</v>
      </c>
      <c r="E1458" s="7">
        <v>5.8347383330506828</v>
      </c>
      <c r="F1458" s="7">
        <v>1.0822786799335542</v>
      </c>
      <c r="G1458" s="7">
        <v>5.9342647864929123</v>
      </c>
      <c r="H1458" s="7">
        <v>0.98322851153039825</v>
      </c>
      <c r="I1458" s="7">
        <v>5.8347383330506828</v>
      </c>
      <c r="J1458" s="7">
        <v>1.0822786799335542</v>
      </c>
      <c r="K1458" s="7">
        <v>5.9342647864929123</v>
      </c>
      <c r="L1458" s="7">
        <v>0.98322851153039825</v>
      </c>
      <c r="M1458" s="7" t="s">
        <v>290</v>
      </c>
      <c r="N1458" s="7" t="s">
        <v>312</v>
      </c>
      <c r="O1458" s="7" t="s">
        <v>421</v>
      </c>
    </row>
    <row r="1459" spans="1:15" ht="15">
      <c r="A1459" s="1">
        <v>1451</v>
      </c>
      <c r="B1459" s="6" t="s">
        <v>57</v>
      </c>
      <c r="C1459" s="7" t="s">
        <v>302</v>
      </c>
      <c r="D1459" s="7" t="s">
        <v>422</v>
      </c>
      <c r="E1459" s="7">
        <v>5.8530240571745242</v>
      </c>
      <c r="F1459" s="7">
        <v>1.0856704771722157</v>
      </c>
      <c r="G1459" s="7">
        <v>5.9528624206231306</v>
      </c>
      <c r="H1459" s="7">
        <v>0.98322851153039825</v>
      </c>
      <c r="I1459" s="7">
        <v>5.8530240571745242</v>
      </c>
      <c r="J1459" s="7">
        <v>1.0856704771722157</v>
      </c>
      <c r="K1459" s="7">
        <v>5.9528624206231306</v>
      </c>
      <c r="L1459" s="7">
        <v>0.98322851153039825</v>
      </c>
      <c r="M1459" s="7" t="s">
        <v>290</v>
      </c>
      <c r="N1459" s="7" t="s">
        <v>312</v>
      </c>
      <c r="O1459" s="7" t="s">
        <v>421</v>
      </c>
    </row>
    <row r="1460" spans="1:15" ht="15">
      <c r="A1460" s="1">
        <v>1452</v>
      </c>
      <c r="B1460" s="6" t="s">
        <v>57</v>
      </c>
      <c r="C1460" s="7" t="s">
        <v>423</v>
      </c>
      <c r="D1460" s="7" t="s">
        <v>422</v>
      </c>
      <c r="E1460" s="7">
        <v>5.880258304838871</v>
      </c>
      <c r="F1460" s="7">
        <v>1.0907221254088137</v>
      </c>
      <c r="G1460" s="7">
        <v>5.9805612183542465</v>
      </c>
      <c r="H1460" s="7">
        <v>0.98322851153039825</v>
      </c>
      <c r="I1460" s="7">
        <v>5.880258304838871</v>
      </c>
      <c r="J1460" s="7">
        <v>1.0907221254088137</v>
      </c>
      <c r="K1460" s="7">
        <v>5.9805612183542465</v>
      </c>
      <c r="L1460" s="7">
        <v>0.98322851153039825</v>
      </c>
      <c r="M1460" s="7" t="s">
        <v>290</v>
      </c>
      <c r="N1460" s="7" t="s">
        <v>312</v>
      </c>
      <c r="O1460" s="7" t="s">
        <v>421</v>
      </c>
    </row>
    <row r="1461" spans="1:15" ht="15">
      <c r="A1461" s="1">
        <v>1453</v>
      </c>
      <c r="B1461" s="6" t="s">
        <v>57</v>
      </c>
      <c r="C1461" s="7" t="s">
        <v>424</v>
      </c>
      <c r="D1461" s="7" t="s">
        <v>422</v>
      </c>
      <c r="E1461" s="7">
        <v>5.9162702088858534</v>
      </c>
      <c r="F1461" s="7">
        <v>1.097401930697268</v>
      </c>
      <c r="G1461" s="7">
        <v>6.0171873979500052</v>
      </c>
      <c r="H1461" s="7">
        <v>0.98322851153039825</v>
      </c>
      <c r="I1461" s="7">
        <v>5.9162702088858534</v>
      </c>
      <c r="J1461" s="7">
        <v>1.097401930697268</v>
      </c>
      <c r="K1461" s="7">
        <v>6.0171873979500052</v>
      </c>
      <c r="L1461" s="7">
        <v>0.98322851153039825</v>
      </c>
      <c r="M1461" s="7" t="s">
        <v>290</v>
      </c>
      <c r="N1461" s="7" t="s">
        <v>312</v>
      </c>
      <c r="O1461" s="7" t="s">
        <v>421</v>
      </c>
    </row>
    <row r="1462" spans="1:15" ht="15">
      <c r="A1462" s="1">
        <v>1454</v>
      </c>
      <c r="B1462" s="6" t="s">
        <v>57</v>
      </c>
      <c r="C1462" s="7" t="s">
        <v>425</v>
      </c>
      <c r="D1462" s="7" t="s">
        <v>422</v>
      </c>
      <c r="E1462" s="7">
        <v>5.9575626798406134</v>
      </c>
      <c r="F1462" s="7">
        <v>1.1050612220665077</v>
      </c>
      <c r="G1462" s="7">
        <v>6.0591842180894941</v>
      </c>
      <c r="H1462" s="7">
        <v>0.98322851153039825</v>
      </c>
      <c r="I1462" s="7">
        <v>5.9575626798406134</v>
      </c>
      <c r="J1462" s="7">
        <v>1.1050612220665077</v>
      </c>
      <c r="K1462" s="7">
        <v>6.0591842180894941</v>
      </c>
      <c r="L1462" s="7">
        <v>0.98322851153039825</v>
      </c>
      <c r="M1462" s="7" t="s">
        <v>290</v>
      </c>
      <c r="N1462" s="7" t="s">
        <v>312</v>
      </c>
      <c r="O1462" s="7" t="s">
        <v>421</v>
      </c>
    </row>
    <row r="1463" spans="1:15" ht="15">
      <c r="A1463" s="1">
        <v>1455</v>
      </c>
      <c r="B1463" s="6" t="s">
        <v>57</v>
      </c>
      <c r="C1463" s="7" t="s">
        <v>426</v>
      </c>
      <c r="D1463" s="7" t="s">
        <v>422</v>
      </c>
      <c r="E1463" s="7">
        <v>6.0216298856113486</v>
      </c>
      <c r="F1463" s="7">
        <v>1.1169449719333739</v>
      </c>
      <c r="G1463" s="7">
        <v>6.1243442546622893</v>
      </c>
      <c r="H1463" s="7">
        <v>0.98322851153039825</v>
      </c>
      <c r="I1463" s="7">
        <v>6.0216298856113486</v>
      </c>
      <c r="J1463" s="7">
        <v>1.1169449719333739</v>
      </c>
      <c r="K1463" s="7">
        <v>6.1243442546622893</v>
      </c>
      <c r="L1463" s="7">
        <v>0.98322851153039825</v>
      </c>
      <c r="M1463" s="7" t="s">
        <v>290</v>
      </c>
      <c r="N1463" s="7" t="s">
        <v>312</v>
      </c>
      <c r="O1463" s="7" t="s">
        <v>421</v>
      </c>
    </row>
    <row r="1464" spans="1:15" ht="15">
      <c r="A1464" s="1">
        <v>1456</v>
      </c>
      <c r="B1464" s="6" t="s">
        <v>57</v>
      </c>
      <c r="C1464" s="7" t="s">
        <v>427</v>
      </c>
      <c r="D1464" s="7" t="s">
        <v>422</v>
      </c>
      <c r="E1464" s="7">
        <v>6.0856970913820838</v>
      </c>
      <c r="F1464" s="7">
        <v>1.1288287218002366</v>
      </c>
      <c r="G1464" s="7">
        <v>6.1895042912350835</v>
      </c>
      <c r="H1464" s="7">
        <v>0.98322851153039825</v>
      </c>
      <c r="I1464" s="7">
        <v>6.0856970913820838</v>
      </c>
      <c r="J1464" s="7">
        <v>1.1288287218002366</v>
      </c>
      <c r="K1464" s="7">
        <v>6.1895042912350835</v>
      </c>
      <c r="L1464" s="7">
        <v>0.98322851153039825</v>
      </c>
      <c r="M1464" s="7" t="s">
        <v>290</v>
      </c>
      <c r="N1464" s="7" t="s">
        <v>312</v>
      </c>
      <c r="O1464" s="7" t="s">
        <v>421</v>
      </c>
    </row>
    <row r="1465" spans="1:15" ht="15">
      <c r="A1465" s="1">
        <v>1457</v>
      </c>
      <c r="B1465" s="6" t="s">
        <v>50</v>
      </c>
      <c r="C1465" s="7" t="s">
        <v>292</v>
      </c>
      <c r="D1465" s="7">
        <v>29.541</v>
      </c>
      <c r="E1465" s="7">
        <v>27.534000000000002</v>
      </c>
      <c r="F1465" s="7">
        <v>6.7142857596150893</v>
      </c>
      <c r="G1465" s="7">
        <v>28.340832543554011</v>
      </c>
      <c r="H1465" s="7">
        <v>0.97153109238008184</v>
      </c>
      <c r="I1465" s="7">
        <v>25.460999999999999</v>
      </c>
      <c r="J1465" s="7">
        <v>6.2087756855364304</v>
      </c>
      <c r="K1465" s="7">
        <v>26.207087142857144</v>
      </c>
      <c r="L1465" s="7">
        <v>0.97153109238008184</v>
      </c>
      <c r="M1465" s="7" t="s">
        <v>290</v>
      </c>
      <c r="N1465" s="7" t="s">
        <v>312</v>
      </c>
      <c r="O1465" s="7" t="s">
        <v>421</v>
      </c>
    </row>
    <row r="1466" spans="1:15" ht="15">
      <c r="A1466" s="1">
        <v>1458</v>
      </c>
      <c r="B1466" s="6" t="s">
        <v>50</v>
      </c>
      <c r="C1466" s="7" t="s">
        <v>293</v>
      </c>
      <c r="D1466" s="7">
        <v>27.934000000000001</v>
      </c>
      <c r="E1466" s="7">
        <v>27.2</v>
      </c>
      <c r="F1466" s="7">
        <v>7.3771894006256131</v>
      </c>
      <c r="G1466" s="7">
        <v>28.182670623145402</v>
      </c>
      <c r="H1466" s="7">
        <v>0.96513209708598835</v>
      </c>
      <c r="I1466" s="7">
        <v>25</v>
      </c>
      <c r="J1466" s="7">
        <v>6.7805049638103032</v>
      </c>
      <c r="K1466" s="7">
        <v>25.903189910979229</v>
      </c>
      <c r="L1466" s="7">
        <v>0.96513209708598835</v>
      </c>
      <c r="M1466" s="7" t="s">
        <v>290</v>
      </c>
      <c r="N1466" s="7" t="s">
        <v>312</v>
      </c>
      <c r="O1466" s="7" t="s">
        <v>421</v>
      </c>
    </row>
    <row r="1467" spans="1:15" ht="15">
      <c r="A1467" s="1">
        <v>1459</v>
      </c>
      <c r="B1467" s="6" t="s">
        <v>50</v>
      </c>
      <c r="C1467" s="7" t="s">
        <v>294</v>
      </c>
      <c r="D1467" s="7">
        <v>26.99</v>
      </c>
      <c r="E1467" s="7">
        <v>27.739525451917547</v>
      </c>
      <c r="F1467" s="7">
        <v>7.0429072350734314</v>
      </c>
      <c r="G1467" s="7">
        <v>28.619640364956215</v>
      </c>
      <c r="H1467" s="7">
        <v>0.96924786958132647</v>
      </c>
      <c r="I1467" s="7">
        <v>25.519646347797909</v>
      </c>
      <c r="J1467" s="7">
        <v>6.4792925968024022</v>
      </c>
      <c r="K1467" s="7">
        <v>26.329329316783852</v>
      </c>
      <c r="L1467" s="7">
        <v>0.96924786958132647</v>
      </c>
      <c r="M1467" s="7" t="s">
        <v>290</v>
      </c>
      <c r="N1467" s="7" t="s">
        <v>312</v>
      </c>
      <c r="O1467" s="7" t="s">
        <v>421</v>
      </c>
    </row>
    <row r="1468" spans="1:15" ht="15">
      <c r="A1468" s="1">
        <v>1460</v>
      </c>
      <c r="B1468" s="6" t="s">
        <v>50</v>
      </c>
      <c r="C1468" s="7" t="s">
        <v>295</v>
      </c>
      <c r="D1468" s="7">
        <v>27.003</v>
      </c>
      <c r="E1468" s="7">
        <v>27.012</v>
      </c>
      <c r="F1468" s="7">
        <v>6.1699388003023117</v>
      </c>
      <c r="G1468" s="7">
        <v>27.707693675213676</v>
      </c>
      <c r="H1468" s="7">
        <v>0.97489167870236637</v>
      </c>
      <c r="I1468" s="7">
        <v>24.378</v>
      </c>
      <c r="J1468" s="7">
        <v>5.5682943904105429</v>
      </c>
      <c r="K1468" s="7">
        <v>25.005855042735043</v>
      </c>
      <c r="L1468" s="7">
        <v>0.97489167870236637</v>
      </c>
      <c r="M1468" s="7" t="s">
        <v>290</v>
      </c>
      <c r="N1468" s="7" t="s">
        <v>312</v>
      </c>
      <c r="O1468" s="7" t="s">
        <v>421</v>
      </c>
    </row>
    <row r="1469" spans="1:15" ht="15">
      <c r="A1469" s="1">
        <v>1461</v>
      </c>
      <c r="B1469" s="6" t="s">
        <v>50</v>
      </c>
      <c r="C1469" s="7" t="s">
        <v>296</v>
      </c>
      <c r="D1469" s="7">
        <v>24.196999999999999</v>
      </c>
      <c r="E1469" s="7">
        <v>26.638999999999999</v>
      </c>
      <c r="F1469" s="7">
        <v>6.4125717946377225</v>
      </c>
      <c r="G1469" s="7">
        <v>27.399952518597239</v>
      </c>
      <c r="H1469" s="7">
        <v>0.97222796214406737</v>
      </c>
      <c r="I1469" s="7">
        <v>24.015999999999998</v>
      </c>
      <c r="J1469" s="7">
        <v>5.781160111866785</v>
      </c>
      <c r="K1469" s="7">
        <v>24.702025589798087</v>
      </c>
      <c r="L1469" s="7">
        <v>0.97222796214406737</v>
      </c>
      <c r="M1469" s="7" t="s">
        <v>290</v>
      </c>
      <c r="N1469" s="7" t="s">
        <v>312</v>
      </c>
      <c r="O1469" s="7" t="s">
        <v>421</v>
      </c>
    </row>
    <row r="1470" spans="1:15" ht="15">
      <c r="A1470" s="1">
        <v>1462</v>
      </c>
      <c r="B1470" s="6" t="s">
        <v>50</v>
      </c>
      <c r="C1470" s="7" t="s">
        <v>297</v>
      </c>
      <c r="D1470" s="7">
        <v>22.395</v>
      </c>
      <c r="E1470" s="7">
        <v>27.231564191</v>
      </c>
      <c r="F1470" s="7">
        <v>5.6891884152442609</v>
      </c>
      <c r="G1470" s="7">
        <v>27.819506701462249</v>
      </c>
      <c r="H1470" s="7">
        <v>0.97886581826300523</v>
      </c>
      <c r="I1470" s="7">
        <v>24.619185519999998</v>
      </c>
      <c r="J1470" s="7">
        <v>5.1434131389126589</v>
      </c>
      <c r="K1470" s="7">
        <v>25.150725524042382</v>
      </c>
      <c r="L1470" s="7">
        <v>0.97886581826300523</v>
      </c>
      <c r="M1470" s="7" t="s">
        <v>290</v>
      </c>
      <c r="N1470" s="7" t="s">
        <v>312</v>
      </c>
      <c r="O1470" s="7" t="s">
        <v>421</v>
      </c>
    </row>
    <row r="1471" spans="1:15" ht="15">
      <c r="A1471" s="1">
        <v>1463</v>
      </c>
      <c r="B1471" s="6" t="s">
        <v>50</v>
      </c>
      <c r="C1471" s="7" t="s">
        <v>298</v>
      </c>
      <c r="D1471" s="7" t="s">
        <v>422</v>
      </c>
      <c r="E1471" s="7">
        <v>27.560392093769075</v>
      </c>
      <c r="F1471" s="7">
        <v>6.6648613386010132</v>
      </c>
      <c r="G1471" s="7">
        <v>28.354815975863207</v>
      </c>
      <c r="H1471" s="7">
        <v>0.97198275302613923</v>
      </c>
      <c r="I1471" s="7">
        <v>24.948013422769073</v>
      </c>
      <c r="J1471" s="7">
        <v>6.0331162768146696</v>
      </c>
      <c r="K1471" s="7">
        <v>25.66713590863289</v>
      </c>
      <c r="L1471" s="7">
        <v>0.97198275302613923</v>
      </c>
      <c r="M1471" s="7" t="s">
        <v>290</v>
      </c>
      <c r="N1471" s="7" t="s">
        <v>312</v>
      </c>
      <c r="O1471" s="7" t="s">
        <v>421</v>
      </c>
    </row>
    <row r="1472" spans="1:15" ht="15">
      <c r="A1472" s="1">
        <v>1464</v>
      </c>
      <c r="B1472" s="6" t="s">
        <v>50</v>
      </c>
      <c r="C1472" s="7" t="s">
        <v>299</v>
      </c>
      <c r="D1472" s="7" t="s">
        <v>422</v>
      </c>
      <c r="E1472" s="7">
        <v>27.258790560860881</v>
      </c>
      <c r="F1472" s="7">
        <v>6.5919257871217782</v>
      </c>
      <c r="G1472" s="7">
        <v>28.044520827138399</v>
      </c>
      <c r="H1472" s="7">
        <v>0.97198275302613923</v>
      </c>
      <c r="I1472" s="7">
        <v>24.646411889860879</v>
      </c>
      <c r="J1472" s="7">
        <v>5.9601807253354435</v>
      </c>
      <c r="K1472" s="7">
        <v>25.356840759908081</v>
      </c>
      <c r="L1472" s="7">
        <v>0.97198275302613923</v>
      </c>
      <c r="M1472" s="7" t="s">
        <v>290</v>
      </c>
      <c r="N1472" s="7" t="s">
        <v>312</v>
      </c>
      <c r="O1472" s="7" t="s">
        <v>421</v>
      </c>
    </row>
    <row r="1473" spans="1:15" ht="15">
      <c r="A1473" s="1">
        <v>1465</v>
      </c>
      <c r="B1473" s="6" t="s">
        <v>50</v>
      </c>
      <c r="C1473" s="7" t="s">
        <v>300</v>
      </c>
      <c r="D1473" s="7" t="s">
        <v>422</v>
      </c>
      <c r="E1473" s="7">
        <v>27.112060886100011</v>
      </c>
      <c r="F1473" s="7">
        <v>6.5564425134001443</v>
      </c>
      <c r="G1473" s="7">
        <v>27.893561693034378</v>
      </c>
      <c r="H1473" s="7">
        <v>0.97198275302613923</v>
      </c>
      <c r="I1473" s="7">
        <v>24.499682215100012</v>
      </c>
      <c r="J1473" s="7">
        <v>5.9246974516138078</v>
      </c>
      <c r="K1473" s="7">
        <v>25.205881625804064</v>
      </c>
      <c r="L1473" s="7">
        <v>0.97198275302613923</v>
      </c>
      <c r="M1473" s="7" t="s">
        <v>290</v>
      </c>
      <c r="N1473" s="7" t="s">
        <v>312</v>
      </c>
      <c r="O1473" s="7" t="s">
        <v>421</v>
      </c>
    </row>
    <row r="1474" spans="1:15" ht="15">
      <c r="A1474" s="1">
        <v>1466</v>
      </c>
      <c r="B1474" s="6" t="s">
        <v>50</v>
      </c>
      <c r="C1474" s="7" t="s">
        <v>301</v>
      </c>
      <c r="D1474" s="7" t="s">
        <v>422</v>
      </c>
      <c r="E1474" s="7">
        <v>26.787340883428087</v>
      </c>
      <c r="F1474" s="7">
        <v>6.4779162796544272</v>
      </c>
      <c r="G1474" s="7">
        <v>27.559481688362531</v>
      </c>
      <c r="H1474" s="7">
        <v>0.97198275302613923</v>
      </c>
      <c r="I1474" s="7">
        <v>24.174962212428085</v>
      </c>
      <c r="J1474" s="7">
        <v>5.8461712178680969</v>
      </c>
      <c r="K1474" s="7">
        <v>24.871801621132217</v>
      </c>
      <c r="L1474" s="7">
        <v>0.97198275302613923</v>
      </c>
      <c r="M1474" s="7" t="s">
        <v>290</v>
      </c>
      <c r="N1474" s="7" t="s">
        <v>312</v>
      </c>
      <c r="O1474" s="7" t="s">
        <v>421</v>
      </c>
    </row>
    <row r="1475" spans="1:15" ht="15">
      <c r="A1475" s="1">
        <v>1467</v>
      </c>
      <c r="B1475" s="6" t="s">
        <v>50</v>
      </c>
      <c r="C1475" s="7" t="s">
        <v>302</v>
      </c>
      <c r="D1475" s="7" t="s">
        <v>422</v>
      </c>
      <c r="E1475" s="7">
        <v>26.657833928643168</v>
      </c>
      <c r="F1475" s="7">
        <v>6.4465979336349246</v>
      </c>
      <c r="G1475" s="7">
        <v>27.426241716375667</v>
      </c>
      <c r="H1475" s="7">
        <v>0.97198275302613923</v>
      </c>
      <c r="I1475" s="7">
        <v>24.045455257643166</v>
      </c>
      <c r="J1475" s="7">
        <v>5.8148528718485801</v>
      </c>
      <c r="K1475" s="7">
        <v>24.73856164914535</v>
      </c>
      <c r="L1475" s="7">
        <v>0.97198275302613923</v>
      </c>
      <c r="M1475" s="7" t="s">
        <v>290</v>
      </c>
      <c r="N1475" s="7" t="s">
        <v>312</v>
      </c>
      <c r="O1475" s="7" t="s">
        <v>421</v>
      </c>
    </row>
    <row r="1476" spans="1:15" ht="15">
      <c r="A1476" s="1">
        <v>1468</v>
      </c>
      <c r="B1476" s="6" t="s">
        <v>50</v>
      </c>
      <c r="C1476" s="7" t="s">
        <v>423</v>
      </c>
      <c r="D1476" s="7" t="s">
        <v>422</v>
      </c>
      <c r="E1476" s="7">
        <v>26.617026253145553</v>
      </c>
      <c r="F1476" s="7">
        <v>6.436729514571196</v>
      </c>
      <c r="G1476" s="7">
        <v>27.384257766176383</v>
      </c>
      <c r="H1476" s="7">
        <v>0.97198275302613923</v>
      </c>
      <c r="I1476" s="7">
        <v>24.004647582145552</v>
      </c>
      <c r="J1476" s="7">
        <v>5.8049844527848569</v>
      </c>
      <c r="K1476" s="7">
        <v>24.696577698946065</v>
      </c>
      <c r="L1476" s="7">
        <v>0.97198275302613923</v>
      </c>
      <c r="M1476" s="7" t="s">
        <v>290</v>
      </c>
      <c r="N1476" s="7" t="s">
        <v>312</v>
      </c>
      <c r="O1476" s="7" t="s">
        <v>421</v>
      </c>
    </row>
    <row r="1477" spans="1:15" ht="15">
      <c r="A1477" s="1">
        <v>1469</v>
      </c>
      <c r="B1477" s="6" t="s">
        <v>50</v>
      </c>
      <c r="C1477" s="7" t="s">
        <v>424</v>
      </c>
      <c r="D1477" s="7" t="s">
        <v>422</v>
      </c>
      <c r="E1477" s="7">
        <v>26.6662853639464</v>
      </c>
      <c r="F1477" s="7">
        <v>6.4486417232957027</v>
      </c>
      <c r="G1477" s="7">
        <v>27.434936762946112</v>
      </c>
      <c r="H1477" s="7">
        <v>0.97198275302613923</v>
      </c>
      <c r="I1477" s="7">
        <v>24.053906692946398</v>
      </c>
      <c r="J1477" s="7">
        <v>5.8168966615093689</v>
      </c>
      <c r="K1477" s="7">
        <v>24.747256695715798</v>
      </c>
      <c r="L1477" s="7">
        <v>0.97198275302613923</v>
      </c>
      <c r="M1477" s="7" t="s">
        <v>290</v>
      </c>
      <c r="N1477" s="7" t="s">
        <v>312</v>
      </c>
      <c r="O1477" s="7" t="s">
        <v>421</v>
      </c>
    </row>
    <row r="1478" spans="1:15" ht="15">
      <c r="A1478" s="1">
        <v>1470</v>
      </c>
      <c r="B1478" s="6" t="s">
        <v>50</v>
      </c>
      <c r="C1478" s="7" t="s">
        <v>425</v>
      </c>
      <c r="D1478" s="7" t="s">
        <v>422</v>
      </c>
      <c r="E1478" s="7">
        <v>26.69964443410629</v>
      </c>
      <c r="F1478" s="7">
        <v>6.4567088645846962</v>
      </c>
      <c r="G1478" s="7">
        <v>27.469257402953389</v>
      </c>
      <c r="H1478" s="7">
        <v>0.97198275302613923</v>
      </c>
      <c r="I1478" s="7">
        <v>24.087265763106288</v>
      </c>
      <c r="J1478" s="7">
        <v>5.8249638027983552</v>
      </c>
      <c r="K1478" s="7">
        <v>24.781577335723071</v>
      </c>
      <c r="L1478" s="7">
        <v>0.97198275302613923</v>
      </c>
      <c r="M1478" s="7" t="s">
        <v>290</v>
      </c>
      <c r="N1478" s="7" t="s">
        <v>312</v>
      </c>
      <c r="O1478" s="7" t="s">
        <v>421</v>
      </c>
    </row>
    <row r="1479" spans="1:15" ht="15">
      <c r="A1479" s="1">
        <v>1471</v>
      </c>
      <c r="B1479" s="6" t="s">
        <v>50</v>
      </c>
      <c r="C1479" s="7" t="s">
        <v>426</v>
      </c>
      <c r="D1479" s="7" t="s">
        <v>422</v>
      </c>
      <c r="E1479" s="7">
        <v>26.797819054627439</v>
      </c>
      <c r="F1479" s="7">
        <v>6.4804501898356826</v>
      </c>
      <c r="G1479" s="7">
        <v>27.570261891166265</v>
      </c>
      <c r="H1479" s="7">
        <v>0.97198275302613923</v>
      </c>
      <c r="I1479" s="7">
        <v>24.185440383627434</v>
      </c>
      <c r="J1479" s="7">
        <v>5.8487051280493612</v>
      </c>
      <c r="K1479" s="7">
        <v>24.882581823935947</v>
      </c>
      <c r="L1479" s="7">
        <v>0.97198275302613923</v>
      </c>
      <c r="M1479" s="7" t="s">
        <v>290</v>
      </c>
      <c r="N1479" s="7" t="s">
        <v>312</v>
      </c>
      <c r="O1479" s="7" t="s">
        <v>421</v>
      </c>
    </row>
    <row r="1480" spans="1:15" ht="15">
      <c r="A1480" s="1">
        <v>1472</v>
      </c>
      <c r="B1480" s="6" t="s">
        <v>50</v>
      </c>
      <c r="C1480" s="7" t="s">
        <v>427</v>
      </c>
      <c r="D1480" s="7" t="s">
        <v>422</v>
      </c>
      <c r="E1480" s="7">
        <v>26.895993675148588</v>
      </c>
      <c r="F1480" s="7">
        <v>6.5041915150866938</v>
      </c>
      <c r="G1480" s="7">
        <v>27.671266379379144</v>
      </c>
      <c r="H1480" s="7">
        <v>0.97198275302613923</v>
      </c>
      <c r="I1480" s="7">
        <v>24.283615004148587</v>
      </c>
      <c r="J1480" s="7">
        <v>5.8724464533003466</v>
      </c>
      <c r="K1480" s="7">
        <v>24.983586312148827</v>
      </c>
      <c r="L1480" s="7">
        <v>0.97198275302613923</v>
      </c>
      <c r="M1480" s="7" t="s">
        <v>290</v>
      </c>
      <c r="N1480" s="7" t="s">
        <v>312</v>
      </c>
      <c r="O1480" s="7" t="s">
        <v>421</v>
      </c>
    </row>
    <row r="1481" spans="1:15" ht="15">
      <c r="A1481" s="1">
        <v>1473</v>
      </c>
      <c r="B1481" s="6" t="s">
        <v>248</v>
      </c>
      <c r="C1481" s="7" t="s">
        <v>292</v>
      </c>
      <c r="D1481" s="7">
        <v>4.4180000000000001</v>
      </c>
      <c r="E1481" s="7">
        <v>4.1159999999999997</v>
      </c>
      <c r="F1481" s="7">
        <v>1.6053871807137379</v>
      </c>
      <c r="G1481" s="7">
        <v>4.4180000000000001</v>
      </c>
      <c r="H1481" s="7">
        <v>0.93164327750113163</v>
      </c>
      <c r="I1481" s="7">
        <v>4.1159999999999997</v>
      </c>
      <c r="J1481" s="7">
        <v>1.6053871807137379</v>
      </c>
      <c r="K1481" s="7">
        <v>4.4180000000000001</v>
      </c>
      <c r="L1481" s="7">
        <v>0.93164327750113163</v>
      </c>
      <c r="M1481" s="7" t="s">
        <v>304</v>
      </c>
      <c r="N1481" s="7" t="s">
        <v>312</v>
      </c>
      <c r="O1481" s="7" t="s">
        <v>421</v>
      </c>
    </row>
    <row r="1482" spans="1:15" ht="15">
      <c r="A1482" s="1">
        <v>1474</v>
      </c>
      <c r="B1482" s="6" t="s">
        <v>248</v>
      </c>
      <c r="C1482" s="7" t="s">
        <v>293</v>
      </c>
      <c r="D1482" s="7">
        <v>3.8</v>
      </c>
      <c r="E1482" s="7">
        <v>3.5840000000000001</v>
      </c>
      <c r="F1482" s="7">
        <v>1.6274200830455097</v>
      </c>
      <c r="G1482" s="7">
        <v>3.9361849710982657</v>
      </c>
      <c r="H1482" s="7">
        <v>0.91052631578947374</v>
      </c>
      <c r="I1482" s="7">
        <v>3.5840000000000001</v>
      </c>
      <c r="J1482" s="7">
        <v>1.6274200830455097</v>
      </c>
      <c r="K1482" s="7">
        <v>3.9361849710982657</v>
      </c>
      <c r="L1482" s="7">
        <v>0.91052631578947374</v>
      </c>
      <c r="M1482" s="7" t="s">
        <v>304</v>
      </c>
      <c r="N1482" s="7" t="s">
        <v>312</v>
      </c>
      <c r="O1482" s="7" t="s">
        <v>421</v>
      </c>
    </row>
    <row r="1483" spans="1:15" ht="15">
      <c r="A1483" s="1">
        <v>1475</v>
      </c>
      <c r="B1483" s="6" t="s">
        <v>248</v>
      </c>
      <c r="C1483" s="7" t="s">
        <v>294</v>
      </c>
      <c r="D1483" s="7">
        <v>3.51</v>
      </c>
      <c r="E1483" s="7">
        <v>3.4670000000000001</v>
      </c>
      <c r="F1483" s="7">
        <v>0.52793696794040967</v>
      </c>
      <c r="G1483" s="7">
        <v>3.506965417867435</v>
      </c>
      <c r="H1483" s="7">
        <v>0.98860398860398868</v>
      </c>
      <c r="I1483" s="7">
        <v>3.4670000000000001</v>
      </c>
      <c r="J1483" s="7">
        <v>0.52793696794040967</v>
      </c>
      <c r="K1483" s="7">
        <v>3.506965417867435</v>
      </c>
      <c r="L1483" s="7">
        <v>0.98860398860398868</v>
      </c>
      <c r="M1483" s="7" t="s">
        <v>304</v>
      </c>
      <c r="N1483" s="7" t="s">
        <v>312</v>
      </c>
      <c r="O1483" s="7" t="s">
        <v>421</v>
      </c>
    </row>
    <row r="1484" spans="1:15" ht="15">
      <c r="A1484" s="1">
        <v>1476</v>
      </c>
      <c r="B1484" s="6" t="s">
        <v>248</v>
      </c>
      <c r="C1484" s="7" t="s">
        <v>295</v>
      </c>
      <c r="D1484" s="7">
        <v>3.4750000000000001</v>
      </c>
      <c r="E1484" s="7">
        <v>3.4460000000000002</v>
      </c>
      <c r="F1484" s="7">
        <v>0.52067277274933188</v>
      </c>
      <c r="G1484" s="7">
        <v>3.4851135040745054</v>
      </c>
      <c r="H1484" s="7">
        <v>0.98877697841726619</v>
      </c>
      <c r="I1484" s="7">
        <v>3.4460000000000002</v>
      </c>
      <c r="J1484" s="7">
        <v>0.52067277274933188</v>
      </c>
      <c r="K1484" s="7">
        <v>3.4851135040745054</v>
      </c>
      <c r="L1484" s="7">
        <v>0.98877697841726619</v>
      </c>
      <c r="M1484" s="7" t="s">
        <v>304</v>
      </c>
      <c r="N1484" s="7" t="s">
        <v>312</v>
      </c>
      <c r="O1484" s="7" t="s">
        <v>421</v>
      </c>
    </row>
    <row r="1485" spans="1:15" ht="15">
      <c r="A1485" s="1">
        <v>1477</v>
      </c>
      <c r="B1485" s="6" t="s">
        <v>248</v>
      </c>
      <c r="C1485" s="7" t="s">
        <v>296</v>
      </c>
      <c r="D1485" s="7">
        <v>3.3</v>
      </c>
      <c r="E1485" s="7">
        <v>3.27</v>
      </c>
      <c r="F1485" s="7">
        <v>0.44395945760846106</v>
      </c>
      <c r="G1485" s="7">
        <v>3.3</v>
      </c>
      <c r="H1485" s="7">
        <v>0.99090909090909096</v>
      </c>
      <c r="I1485" s="7">
        <v>3.27</v>
      </c>
      <c r="J1485" s="7">
        <v>0.44395945760846106</v>
      </c>
      <c r="K1485" s="7">
        <v>3.3</v>
      </c>
      <c r="L1485" s="7">
        <v>0.99090909090909096</v>
      </c>
      <c r="M1485" s="7" t="s">
        <v>304</v>
      </c>
      <c r="N1485" s="7" t="s">
        <v>312</v>
      </c>
      <c r="O1485" s="7" t="s">
        <v>421</v>
      </c>
    </row>
    <row r="1486" spans="1:15" ht="15">
      <c r="A1486" s="1">
        <v>1478</v>
      </c>
      <c r="B1486" s="6" t="s">
        <v>248</v>
      </c>
      <c r="C1486" s="7" t="s">
        <v>297</v>
      </c>
      <c r="D1486" s="7">
        <v>3.4881000000000002</v>
      </c>
      <c r="E1486" s="7">
        <v>3.4487000000000001</v>
      </c>
      <c r="F1486" s="7">
        <v>0.52279051253824327</v>
      </c>
      <c r="G1486" s="7">
        <v>3.4881000000000002</v>
      </c>
      <c r="H1486" s="7">
        <v>0.98870445228061121</v>
      </c>
      <c r="I1486" s="7">
        <v>3.4487000000000001</v>
      </c>
      <c r="J1486" s="7">
        <v>0.52279051253824327</v>
      </c>
      <c r="K1486" s="7">
        <v>3.4881000000000002</v>
      </c>
      <c r="L1486" s="7">
        <v>0.98870445228061121</v>
      </c>
      <c r="M1486" s="7" t="s">
        <v>304</v>
      </c>
      <c r="N1486" s="7" t="s">
        <v>312</v>
      </c>
      <c r="O1486" s="7" t="s">
        <v>421</v>
      </c>
    </row>
    <row r="1487" spans="1:15" ht="15">
      <c r="A1487" s="1">
        <v>1479</v>
      </c>
      <c r="B1487" s="6" t="s">
        <v>248</v>
      </c>
      <c r="C1487" s="7" t="s">
        <v>298</v>
      </c>
      <c r="D1487" s="7" t="s">
        <v>422</v>
      </c>
      <c r="E1487" s="7">
        <v>3.4487000000000001</v>
      </c>
      <c r="F1487" s="7">
        <v>0.91545354093051634</v>
      </c>
      <c r="G1487" s="7">
        <v>3.5681349295678579</v>
      </c>
      <c r="H1487" s="7">
        <v>0.96652735058359385</v>
      </c>
      <c r="I1487" s="7">
        <v>3.4487000000000001</v>
      </c>
      <c r="J1487" s="7">
        <v>0.91545354093051634</v>
      </c>
      <c r="K1487" s="7">
        <v>3.5681349295678579</v>
      </c>
      <c r="L1487" s="7">
        <v>0.96652735058359385</v>
      </c>
      <c r="M1487" s="7" t="s">
        <v>304</v>
      </c>
      <c r="N1487" s="7" t="s">
        <v>312</v>
      </c>
      <c r="O1487" s="7" t="s">
        <v>421</v>
      </c>
    </row>
    <row r="1488" spans="1:15" ht="15">
      <c r="A1488" s="1">
        <v>1480</v>
      </c>
      <c r="B1488" s="6" t="s">
        <v>248</v>
      </c>
      <c r="C1488" s="7" t="s">
        <v>299</v>
      </c>
      <c r="D1488" s="7" t="s">
        <v>422</v>
      </c>
      <c r="E1488" s="7">
        <v>3.4487000000000001</v>
      </c>
      <c r="F1488" s="7">
        <v>0.91545354093051634</v>
      </c>
      <c r="G1488" s="7">
        <v>3.5681349295678579</v>
      </c>
      <c r="H1488" s="7">
        <v>0.96652735058359385</v>
      </c>
      <c r="I1488" s="7">
        <v>3.4487000000000001</v>
      </c>
      <c r="J1488" s="7">
        <v>0.91545354093051634</v>
      </c>
      <c r="K1488" s="7">
        <v>3.5681349295678579</v>
      </c>
      <c r="L1488" s="7">
        <v>0.96652735058359385</v>
      </c>
      <c r="M1488" s="7" t="s">
        <v>304</v>
      </c>
      <c r="N1488" s="7" t="s">
        <v>312</v>
      </c>
      <c r="O1488" s="7" t="s">
        <v>421</v>
      </c>
    </row>
    <row r="1489" spans="1:15" ht="15">
      <c r="A1489" s="1">
        <v>1481</v>
      </c>
      <c r="B1489" s="6" t="s">
        <v>248</v>
      </c>
      <c r="C1489" s="7" t="s">
        <v>300</v>
      </c>
      <c r="D1489" s="7" t="s">
        <v>422</v>
      </c>
      <c r="E1489" s="7">
        <v>3.4487000000000001</v>
      </c>
      <c r="F1489" s="7">
        <v>0.91545354093051634</v>
      </c>
      <c r="G1489" s="7">
        <v>3.5681349295678579</v>
      </c>
      <c r="H1489" s="7">
        <v>0.96652735058359385</v>
      </c>
      <c r="I1489" s="7">
        <v>3.4487000000000001</v>
      </c>
      <c r="J1489" s="7">
        <v>0.91545354093051634</v>
      </c>
      <c r="K1489" s="7">
        <v>3.5681349295678579</v>
      </c>
      <c r="L1489" s="7">
        <v>0.96652735058359385</v>
      </c>
      <c r="M1489" s="7" t="s">
        <v>304</v>
      </c>
      <c r="N1489" s="7" t="s">
        <v>312</v>
      </c>
      <c r="O1489" s="7" t="s">
        <v>421</v>
      </c>
    </row>
    <row r="1490" spans="1:15" ht="15">
      <c r="A1490" s="1">
        <v>1482</v>
      </c>
      <c r="B1490" s="6" t="s">
        <v>248</v>
      </c>
      <c r="C1490" s="7" t="s">
        <v>301</v>
      </c>
      <c r="D1490" s="7" t="s">
        <v>422</v>
      </c>
      <c r="E1490" s="7">
        <v>3.4487000000000001</v>
      </c>
      <c r="F1490" s="7">
        <v>0.91545354093051634</v>
      </c>
      <c r="G1490" s="7">
        <v>3.5681349295678579</v>
      </c>
      <c r="H1490" s="7">
        <v>0.96652735058359385</v>
      </c>
      <c r="I1490" s="7">
        <v>3.4487000000000001</v>
      </c>
      <c r="J1490" s="7">
        <v>0.91545354093051634</v>
      </c>
      <c r="K1490" s="7">
        <v>3.5681349295678579</v>
      </c>
      <c r="L1490" s="7">
        <v>0.96652735058359385</v>
      </c>
      <c r="M1490" s="7" t="s">
        <v>304</v>
      </c>
      <c r="N1490" s="7" t="s">
        <v>312</v>
      </c>
      <c r="O1490" s="7" t="s">
        <v>421</v>
      </c>
    </row>
    <row r="1491" spans="1:15" ht="15">
      <c r="A1491" s="1">
        <v>1483</v>
      </c>
      <c r="B1491" s="6" t="s">
        <v>248</v>
      </c>
      <c r="C1491" s="7" t="s">
        <v>302</v>
      </c>
      <c r="D1491" s="7" t="s">
        <v>422</v>
      </c>
      <c r="E1491" s="7">
        <v>3.4487000000000001</v>
      </c>
      <c r="F1491" s="7">
        <v>0.91545354093051634</v>
      </c>
      <c r="G1491" s="7">
        <v>3.5681349295678579</v>
      </c>
      <c r="H1491" s="7">
        <v>0.96652735058359385</v>
      </c>
      <c r="I1491" s="7">
        <v>3.4487000000000001</v>
      </c>
      <c r="J1491" s="7">
        <v>0.91545354093051634</v>
      </c>
      <c r="K1491" s="7">
        <v>3.5681349295678579</v>
      </c>
      <c r="L1491" s="7">
        <v>0.96652735058359385</v>
      </c>
      <c r="M1491" s="7" t="s">
        <v>304</v>
      </c>
      <c r="N1491" s="7" t="s">
        <v>312</v>
      </c>
      <c r="O1491" s="7" t="s">
        <v>421</v>
      </c>
    </row>
    <row r="1492" spans="1:15" ht="15">
      <c r="A1492" s="1">
        <v>1484</v>
      </c>
      <c r="B1492" s="6" t="s">
        <v>248</v>
      </c>
      <c r="C1492" s="7" t="s">
        <v>423</v>
      </c>
      <c r="D1492" s="7" t="s">
        <v>422</v>
      </c>
      <c r="E1492" s="7">
        <v>3.4487000000000001</v>
      </c>
      <c r="F1492" s="7">
        <v>0.91545354093051634</v>
      </c>
      <c r="G1492" s="7">
        <v>3.5681349295678579</v>
      </c>
      <c r="H1492" s="7">
        <v>0.96652735058359385</v>
      </c>
      <c r="I1492" s="7">
        <v>3.4487000000000001</v>
      </c>
      <c r="J1492" s="7">
        <v>0.91545354093051634</v>
      </c>
      <c r="K1492" s="7">
        <v>3.5681349295678579</v>
      </c>
      <c r="L1492" s="7">
        <v>0.96652735058359385</v>
      </c>
      <c r="M1492" s="7" t="s">
        <v>304</v>
      </c>
      <c r="N1492" s="7" t="s">
        <v>312</v>
      </c>
      <c r="O1492" s="7" t="s">
        <v>421</v>
      </c>
    </row>
    <row r="1493" spans="1:15" ht="15">
      <c r="A1493" s="1">
        <v>1485</v>
      </c>
      <c r="B1493" s="6" t="s">
        <v>248</v>
      </c>
      <c r="C1493" s="7" t="s">
        <v>424</v>
      </c>
      <c r="D1493" s="7" t="s">
        <v>422</v>
      </c>
      <c r="E1493" s="7">
        <v>3.4487000000000001</v>
      </c>
      <c r="F1493" s="7">
        <v>0.91545354093051634</v>
      </c>
      <c r="G1493" s="7">
        <v>3.5681349295678579</v>
      </c>
      <c r="H1493" s="7">
        <v>0.96652735058359385</v>
      </c>
      <c r="I1493" s="7">
        <v>3.4487000000000001</v>
      </c>
      <c r="J1493" s="7">
        <v>0.91545354093051634</v>
      </c>
      <c r="K1493" s="7">
        <v>3.5681349295678579</v>
      </c>
      <c r="L1493" s="7">
        <v>0.96652735058359385</v>
      </c>
      <c r="M1493" s="7" t="s">
        <v>304</v>
      </c>
      <c r="N1493" s="7" t="s">
        <v>312</v>
      </c>
      <c r="O1493" s="7" t="s">
        <v>421</v>
      </c>
    </row>
    <row r="1494" spans="1:15" ht="15">
      <c r="A1494" s="1">
        <v>1486</v>
      </c>
      <c r="B1494" s="6" t="s">
        <v>248</v>
      </c>
      <c r="C1494" s="7" t="s">
        <v>425</v>
      </c>
      <c r="D1494" s="7" t="s">
        <v>422</v>
      </c>
      <c r="E1494" s="7">
        <v>3.4487000000000001</v>
      </c>
      <c r="F1494" s="7">
        <v>0.91545354093051634</v>
      </c>
      <c r="G1494" s="7">
        <v>3.5681349295678579</v>
      </c>
      <c r="H1494" s="7">
        <v>0.96652735058359385</v>
      </c>
      <c r="I1494" s="7">
        <v>3.4487000000000001</v>
      </c>
      <c r="J1494" s="7">
        <v>0.91545354093051634</v>
      </c>
      <c r="K1494" s="7">
        <v>3.5681349295678579</v>
      </c>
      <c r="L1494" s="7">
        <v>0.96652735058359385</v>
      </c>
      <c r="M1494" s="7" t="s">
        <v>304</v>
      </c>
      <c r="N1494" s="7" t="s">
        <v>312</v>
      </c>
      <c r="O1494" s="7" t="s">
        <v>421</v>
      </c>
    </row>
    <row r="1495" spans="1:15" ht="15">
      <c r="A1495" s="1">
        <v>1487</v>
      </c>
      <c r="B1495" s="6" t="s">
        <v>248</v>
      </c>
      <c r="C1495" s="7" t="s">
        <v>426</v>
      </c>
      <c r="D1495" s="7" t="s">
        <v>422</v>
      </c>
      <c r="E1495" s="7">
        <v>3.4487000000000001</v>
      </c>
      <c r="F1495" s="7">
        <v>0.91545354093051634</v>
      </c>
      <c r="G1495" s="7">
        <v>3.5681349295678579</v>
      </c>
      <c r="H1495" s="7">
        <v>0.96652735058359385</v>
      </c>
      <c r="I1495" s="7">
        <v>3.4487000000000001</v>
      </c>
      <c r="J1495" s="7">
        <v>0.91545354093051634</v>
      </c>
      <c r="K1495" s="7">
        <v>3.5681349295678579</v>
      </c>
      <c r="L1495" s="7">
        <v>0.96652735058359385</v>
      </c>
      <c r="M1495" s="7" t="s">
        <v>304</v>
      </c>
      <c r="N1495" s="7" t="s">
        <v>312</v>
      </c>
      <c r="O1495" s="7" t="s">
        <v>421</v>
      </c>
    </row>
    <row r="1496" spans="1:15" ht="15">
      <c r="A1496" s="1">
        <v>1488</v>
      </c>
      <c r="B1496" s="6" t="s">
        <v>248</v>
      </c>
      <c r="C1496" s="7" t="s">
        <v>427</v>
      </c>
      <c r="D1496" s="7" t="s">
        <v>422</v>
      </c>
      <c r="E1496" s="7">
        <v>3.4487000000000001</v>
      </c>
      <c r="F1496" s="7">
        <v>0.91545354093051634</v>
      </c>
      <c r="G1496" s="7">
        <v>3.5681349295678579</v>
      </c>
      <c r="H1496" s="7">
        <v>0.96652735058359385</v>
      </c>
      <c r="I1496" s="7">
        <v>3.4487000000000001</v>
      </c>
      <c r="J1496" s="7">
        <v>0.91545354093051634</v>
      </c>
      <c r="K1496" s="7">
        <v>3.5681349295678579</v>
      </c>
      <c r="L1496" s="7">
        <v>0.96652735058359385</v>
      </c>
      <c r="M1496" s="7" t="s">
        <v>304</v>
      </c>
      <c r="N1496" s="7" t="s">
        <v>312</v>
      </c>
      <c r="O1496" s="7" t="s">
        <v>421</v>
      </c>
    </row>
    <row r="1497" spans="1:15" ht="15">
      <c r="A1497" s="1">
        <v>1489</v>
      </c>
      <c r="B1497" s="6" t="s">
        <v>86</v>
      </c>
      <c r="C1497" s="7" t="s">
        <v>292</v>
      </c>
      <c r="D1497" s="7">
        <v>15.202999999999999</v>
      </c>
      <c r="E1497" s="7">
        <v>13.398</v>
      </c>
      <c r="F1497" s="7">
        <v>4.1737548967567086</v>
      </c>
      <c r="G1497" s="7">
        <v>14.033055046503616</v>
      </c>
      <c r="H1497" s="7">
        <v>0.95474577386042236</v>
      </c>
      <c r="I1497" s="7">
        <v>11.502000000000001</v>
      </c>
      <c r="J1497" s="7">
        <v>3.5831115705699128</v>
      </c>
      <c r="K1497" s="7">
        <v>12.047186083362039</v>
      </c>
      <c r="L1497" s="7">
        <v>0.95474577386042236</v>
      </c>
      <c r="M1497" s="7" t="s">
        <v>290</v>
      </c>
      <c r="N1497" s="7" t="s">
        <v>312</v>
      </c>
      <c r="O1497" s="7" t="s">
        <v>421</v>
      </c>
    </row>
    <row r="1498" spans="1:15" ht="15">
      <c r="A1498" s="1">
        <v>1490</v>
      </c>
      <c r="B1498" s="6" t="s">
        <v>86</v>
      </c>
      <c r="C1498" s="7" t="s">
        <v>293</v>
      </c>
      <c r="D1498" s="7">
        <v>10.551</v>
      </c>
      <c r="E1498" s="7">
        <v>10.59</v>
      </c>
      <c r="F1498" s="7">
        <v>2.941979569922855</v>
      </c>
      <c r="G1498" s="7">
        <v>10.991057446389927</v>
      </c>
      <c r="H1498" s="7">
        <v>0.9635105677186997</v>
      </c>
      <c r="I1498" s="7">
        <v>9.08</v>
      </c>
      <c r="J1498" s="7">
        <v>2.5224905094333829</v>
      </c>
      <c r="K1498" s="7">
        <v>9.4238717292937242</v>
      </c>
      <c r="L1498" s="7">
        <v>0.9635105677186997</v>
      </c>
      <c r="M1498" s="7" t="s">
        <v>290</v>
      </c>
      <c r="N1498" s="7" t="s">
        <v>312</v>
      </c>
      <c r="O1498" s="7" t="s">
        <v>421</v>
      </c>
    </row>
    <row r="1499" spans="1:15" ht="15">
      <c r="A1499" s="1">
        <v>1491</v>
      </c>
      <c r="B1499" s="6" t="s">
        <v>86</v>
      </c>
      <c r="C1499" s="7" t="s">
        <v>294</v>
      </c>
      <c r="D1499" s="7">
        <v>14.87</v>
      </c>
      <c r="E1499" s="7">
        <v>15.873025757557354</v>
      </c>
      <c r="F1499" s="7">
        <v>4.4839085293915861</v>
      </c>
      <c r="G1499" s="7">
        <v>16.494192383988668</v>
      </c>
      <c r="H1499" s="7">
        <v>0.96234028244788172</v>
      </c>
      <c r="I1499" s="7">
        <v>13.553607060989448</v>
      </c>
      <c r="J1499" s="7">
        <v>3.8287050769672986</v>
      </c>
      <c r="K1499" s="7">
        <v>14.084006778260871</v>
      </c>
      <c r="L1499" s="7">
        <v>0.96234028244788172</v>
      </c>
      <c r="M1499" s="7" t="s">
        <v>290</v>
      </c>
      <c r="N1499" s="7" t="s">
        <v>312</v>
      </c>
      <c r="O1499" s="7" t="s">
        <v>421</v>
      </c>
    </row>
    <row r="1500" spans="1:15" ht="15">
      <c r="A1500" s="1">
        <v>1492</v>
      </c>
      <c r="B1500" s="6" t="s">
        <v>86</v>
      </c>
      <c r="C1500" s="7" t="s">
        <v>295</v>
      </c>
      <c r="D1500" s="7">
        <v>16.285</v>
      </c>
      <c r="E1500" s="7">
        <v>14.4421</v>
      </c>
      <c r="F1500" s="7">
        <v>3.9682840655493705</v>
      </c>
      <c r="G1500" s="7">
        <v>14.977367286505764</v>
      </c>
      <c r="H1500" s="7">
        <v>0.96426159042063242</v>
      </c>
      <c r="I1500" s="7">
        <v>12.303800000000001</v>
      </c>
      <c r="J1500" s="7">
        <v>3.3807391920639196</v>
      </c>
      <c r="K1500" s="7">
        <v>12.759815512959308</v>
      </c>
      <c r="L1500" s="7">
        <v>0.96426159042063242</v>
      </c>
      <c r="M1500" s="7" t="s">
        <v>290</v>
      </c>
      <c r="N1500" s="7" t="s">
        <v>312</v>
      </c>
      <c r="O1500" s="7" t="s">
        <v>421</v>
      </c>
    </row>
    <row r="1501" spans="1:15" ht="15">
      <c r="A1501" s="1">
        <v>1493</v>
      </c>
      <c r="B1501" s="6" t="s">
        <v>86</v>
      </c>
      <c r="C1501" s="7" t="s">
        <v>296</v>
      </c>
      <c r="D1501" s="7">
        <v>13.321999999999999</v>
      </c>
      <c r="E1501" s="7">
        <v>13.466274451</v>
      </c>
      <c r="F1501" s="7">
        <v>3.1911201431687708</v>
      </c>
      <c r="G1501" s="7">
        <v>13.839212237616447</v>
      </c>
      <c r="H1501" s="7">
        <v>0.97305209428013817</v>
      </c>
      <c r="I1501" s="7">
        <v>11.859652710000001</v>
      </c>
      <c r="J1501" s="7">
        <v>2.8103969506619348</v>
      </c>
      <c r="K1501" s="7">
        <v>12.188096382212452</v>
      </c>
      <c r="L1501" s="7">
        <v>0.97305209428013817</v>
      </c>
      <c r="M1501" s="7" t="s">
        <v>290</v>
      </c>
      <c r="N1501" s="7" t="s">
        <v>312</v>
      </c>
      <c r="O1501" s="7" t="s">
        <v>421</v>
      </c>
    </row>
    <row r="1502" spans="1:15" ht="15">
      <c r="A1502" s="1">
        <v>1494</v>
      </c>
      <c r="B1502" s="6" t="s">
        <v>86</v>
      </c>
      <c r="C1502" s="7" t="s">
        <v>297</v>
      </c>
      <c r="D1502" s="7">
        <v>11.493399999999999</v>
      </c>
      <c r="E1502" s="7">
        <v>13.343305546</v>
      </c>
      <c r="F1502" s="7">
        <v>2.6637684863505582</v>
      </c>
      <c r="G1502" s="7">
        <v>13.606596394498835</v>
      </c>
      <c r="H1502" s="7">
        <v>0.98064976421250472</v>
      </c>
      <c r="I1502" s="7">
        <v>11.781591957</v>
      </c>
      <c r="J1502" s="7">
        <v>2.3519984059351624</v>
      </c>
      <c r="K1502" s="7">
        <v>12.014066985944794</v>
      </c>
      <c r="L1502" s="7">
        <v>0.98064976421250472</v>
      </c>
      <c r="M1502" s="7" t="s">
        <v>290</v>
      </c>
      <c r="N1502" s="7" t="s">
        <v>312</v>
      </c>
      <c r="O1502" s="7" t="s">
        <v>421</v>
      </c>
    </row>
    <row r="1503" spans="1:15" ht="15">
      <c r="A1503" s="1">
        <v>1495</v>
      </c>
      <c r="B1503" s="6" t="s">
        <v>86</v>
      </c>
      <c r="C1503" s="7" t="s">
        <v>298</v>
      </c>
      <c r="D1503" s="7" t="s">
        <v>422</v>
      </c>
      <c r="E1503" s="7">
        <v>13.529185394252515</v>
      </c>
      <c r="F1503" s="7">
        <v>3.5969861789305924</v>
      </c>
      <c r="G1503" s="7">
        <v>13.999184512087599</v>
      </c>
      <c r="H1503" s="7">
        <v>0.96642667882337985</v>
      </c>
      <c r="I1503" s="7">
        <v>11.967471805252513</v>
      </c>
      <c r="J1503" s="7">
        <v>3.1817755042755262</v>
      </c>
      <c r="K1503" s="7">
        <v>12.38321754509391</v>
      </c>
      <c r="L1503" s="7">
        <v>0.96642667882337985</v>
      </c>
      <c r="M1503" s="7" t="s">
        <v>290</v>
      </c>
      <c r="N1503" s="7" t="s">
        <v>312</v>
      </c>
      <c r="O1503" s="7" t="s">
        <v>421</v>
      </c>
    </row>
    <row r="1504" spans="1:15" ht="15">
      <c r="A1504" s="1">
        <v>1496</v>
      </c>
      <c r="B1504" s="6" t="s">
        <v>86</v>
      </c>
      <c r="C1504" s="7" t="s">
        <v>299</v>
      </c>
      <c r="D1504" s="7" t="s">
        <v>422</v>
      </c>
      <c r="E1504" s="7">
        <v>13.478911066777084</v>
      </c>
      <c r="F1504" s="7">
        <v>3.5836198116428055</v>
      </c>
      <c r="G1504" s="7">
        <v>13.947163672248367</v>
      </c>
      <c r="H1504" s="7">
        <v>0.96642667882337985</v>
      </c>
      <c r="I1504" s="7">
        <v>11.917197477777082</v>
      </c>
      <c r="J1504" s="7">
        <v>3.1684091369877412</v>
      </c>
      <c r="K1504" s="7">
        <v>12.331196705254678</v>
      </c>
      <c r="L1504" s="7">
        <v>0.96642667882337985</v>
      </c>
      <c r="M1504" s="7" t="s">
        <v>290</v>
      </c>
      <c r="N1504" s="7" t="s">
        <v>312</v>
      </c>
      <c r="O1504" s="7" t="s">
        <v>421</v>
      </c>
    </row>
    <row r="1505" spans="1:15" ht="15">
      <c r="A1505" s="1">
        <v>1497</v>
      </c>
      <c r="B1505" s="6" t="s">
        <v>86</v>
      </c>
      <c r="C1505" s="7" t="s">
        <v>300</v>
      </c>
      <c r="D1505" s="7" t="s">
        <v>422</v>
      </c>
      <c r="E1505" s="7">
        <v>13.550208983962044</v>
      </c>
      <c r="F1505" s="7">
        <v>3.6025756922244883</v>
      </c>
      <c r="G1505" s="7">
        <v>14.020938453871496</v>
      </c>
      <c r="H1505" s="7">
        <v>0.96642667882337985</v>
      </c>
      <c r="I1505" s="7">
        <v>11.988495394962044</v>
      </c>
      <c r="J1505" s="7">
        <v>3.1873650175694119</v>
      </c>
      <c r="K1505" s="7">
        <v>12.404971486877807</v>
      </c>
      <c r="L1505" s="7">
        <v>0.96642667882337985</v>
      </c>
      <c r="M1505" s="7" t="s">
        <v>290</v>
      </c>
      <c r="N1505" s="7" t="s">
        <v>312</v>
      </c>
      <c r="O1505" s="7" t="s">
        <v>421</v>
      </c>
    </row>
    <row r="1506" spans="1:15" ht="15">
      <c r="A1506" s="1">
        <v>1498</v>
      </c>
      <c r="B1506" s="6" t="s">
        <v>86</v>
      </c>
      <c r="C1506" s="7" t="s">
        <v>301</v>
      </c>
      <c r="D1506" s="7" t="s">
        <v>422</v>
      </c>
      <c r="E1506" s="7">
        <v>13.437131361067671</v>
      </c>
      <c r="F1506" s="7">
        <v>3.5725118979275905</v>
      </c>
      <c r="G1506" s="7">
        <v>13.903932554332336</v>
      </c>
      <c r="H1506" s="7">
        <v>0.96642667882337985</v>
      </c>
      <c r="I1506" s="7">
        <v>11.875417772067673</v>
      </c>
      <c r="J1506" s="7">
        <v>3.1573012232725155</v>
      </c>
      <c r="K1506" s="7">
        <v>12.287965587338649</v>
      </c>
      <c r="L1506" s="7">
        <v>0.96642667882337985</v>
      </c>
      <c r="M1506" s="7" t="s">
        <v>290</v>
      </c>
      <c r="N1506" s="7" t="s">
        <v>312</v>
      </c>
      <c r="O1506" s="7" t="s">
        <v>421</v>
      </c>
    </row>
    <row r="1507" spans="1:15" ht="15">
      <c r="A1507" s="1">
        <v>1499</v>
      </c>
      <c r="B1507" s="6" t="s">
        <v>86</v>
      </c>
      <c r="C1507" s="7" t="s">
        <v>302</v>
      </c>
      <c r="D1507" s="7" t="s">
        <v>422</v>
      </c>
      <c r="E1507" s="7">
        <v>13.497142200338983</v>
      </c>
      <c r="F1507" s="7">
        <v>3.5884668984065251</v>
      </c>
      <c r="G1507" s="7">
        <v>13.96602814894524</v>
      </c>
      <c r="H1507" s="7">
        <v>0.96642667882337985</v>
      </c>
      <c r="I1507" s="7">
        <v>11.935428611338983</v>
      </c>
      <c r="J1507" s="7">
        <v>3.1732562237514554</v>
      </c>
      <c r="K1507" s="7">
        <v>12.350061181951551</v>
      </c>
      <c r="L1507" s="7">
        <v>0.96642667882337985</v>
      </c>
      <c r="M1507" s="7" t="s">
        <v>290</v>
      </c>
      <c r="N1507" s="7" t="s">
        <v>312</v>
      </c>
      <c r="O1507" s="7" t="s">
        <v>421</v>
      </c>
    </row>
    <row r="1508" spans="1:15" ht="15">
      <c r="A1508" s="1">
        <v>1500</v>
      </c>
      <c r="B1508" s="6" t="s">
        <v>86</v>
      </c>
      <c r="C1508" s="7" t="s">
        <v>423</v>
      </c>
      <c r="D1508" s="7" t="s">
        <v>422</v>
      </c>
      <c r="E1508" s="7">
        <v>13.642546707350169</v>
      </c>
      <c r="F1508" s="7">
        <v>3.6271253975572284</v>
      </c>
      <c r="G1508" s="7">
        <v>14.116483957127413</v>
      </c>
      <c r="H1508" s="7">
        <v>0.96642667882337985</v>
      </c>
      <c r="I1508" s="7">
        <v>12.080833118350169</v>
      </c>
      <c r="J1508" s="7">
        <v>3.211914722902161</v>
      </c>
      <c r="K1508" s="7">
        <v>12.500516990133725</v>
      </c>
      <c r="L1508" s="7">
        <v>0.96642667882337985</v>
      </c>
      <c r="M1508" s="7" t="s">
        <v>290</v>
      </c>
      <c r="N1508" s="7" t="s">
        <v>312</v>
      </c>
      <c r="O1508" s="7" t="s">
        <v>421</v>
      </c>
    </row>
    <row r="1509" spans="1:15" ht="15">
      <c r="A1509" s="1">
        <v>1501</v>
      </c>
      <c r="B1509" s="6" t="s">
        <v>86</v>
      </c>
      <c r="C1509" s="7" t="s">
        <v>424</v>
      </c>
      <c r="D1509" s="7" t="s">
        <v>422</v>
      </c>
      <c r="E1509" s="7">
        <v>13.876441535968949</v>
      </c>
      <c r="F1509" s="7">
        <v>3.6893106985453086</v>
      </c>
      <c r="G1509" s="7">
        <v>14.358504209407231</v>
      </c>
      <c r="H1509" s="7">
        <v>0.96642667882337985</v>
      </c>
      <c r="I1509" s="7">
        <v>12.314727946968949</v>
      </c>
      <c r="J1509" s="7">
        <v>3.2741000238902367</v>
      </c>
      <c r="K1509" s="7">
        <v>12.742537242413542</v>
      </c>
      <c r="L1509" s="7">
        <v>0.96642667882337985</v>
      </c>
      <c r="M1509" s="7" t="s">
        <v>290</v>
      </c>
      <c r="N1509" s="7" t="s">
        <v>312</v>
      </c>
      <c r="O1509" s="7" t="s">
        <v>421</v>
      </c>
    </row>
    <row r="1510" spans="1:15" ht="15">
      <c r="A1510" s="1">
        <v>1502</v>
      </c>
      <c r="B1510" s="6" t="s">
        <v>86</v>
      </c>
      <c r="C1510" s="7" t="s">
        <v>425</v>
      </c>
      <c r="D1510" s="7" t="s">
        <v>422</v>
      </c>
      <c r="E1510" s="7">
        <v>14.095518737073201</v>
      </c>
      <c r="F1510" s="7">
        <v>3.7475564569947082</v>
      </c>
      <c r="G1510" s="7">
        <v>14.585192075030909</v>
      </c>
      <c r="H1510" s="7">
        <v>0.96642667882337985</v>
      </c>
      <c r="I1510" s="7">
        <v>12.533805148073201</v>
      </c>
      <c r="J1510" s="7">
        <v>3.3323457823396363</v>
      </c>
      <c r="K1510" s="7">
        <v>12.96922510803722</v>
      </c>
      <c r="L1510" s="7">
        <v>0.96642667882337985</v>
      </c>
      <c r="M1510" s="7" t="s">
        <v>290</v>
      </c>
      <c r="N1510" s="7" t="s">
        <v>312</v>
      </c>
      <c r="O1510" s="7" t="s">
        <v>421</v>
      </c>
    </row>
    <row r="1511" spans="1:15" ht="15">
      <c r="A1511" s="1">
        <v>1503</v>
      </c>
      <c r="B1511" s="6" t="s">
        <v>86</v>
      </c>
      <c r="C1511" s="7" t="s">
        <v>426</v>
      </c>
      <c r="D1511" s="7" t="s">
        <v>422</v>
      </c>
      <c r="E1511" s="7">
        <v>14.379887649333428</v>
      </c>
      <c r="F1511" s="7">
        <v>3.8231612341716179</v>
      </c>
      <c r="G1511" s="7">
        <v>14.879439862774563</v>
      </c>
      <c r="H1511" s="7">
        <v>0.96642667882337985</v>
      </c>
      <c r="I1511" s="7">
        <v>12.818174060333428</v>
      </c>
      <c r="J1511" s="7">
        <v>3.40795055951655</v>
      </c>
      <c r="K1511" s="7">
        <v>13.263472895780875</v>
      </c>
      <c r="L1511" s="7">
        <v>0.96642667882337985</v>
      </c>
      <c r="M1511" s="7" t="s">
        <v>290</v>
      </c>
      <c r="N1511" s="7" t="s">
        <v>312</v>
      </c>
      <c r="O1511" s="7" t="s">
        <v>421</v>
      </c>
    </row>
    <row r="1512" spans="1:15" ht="15">
      <c r="A1512" s="1">
        <v>1504</v>
      </c>
      <c r="B1512" s="6" t="s">
        <v>86</v>
      </c>
      <c r="C1512" s="7" t="s">
        <v>427</v>
      </c>
      <c r="D1512" s="7" t="s">
        <v>422</v>
      </c>
      <c r="E1512" s="7">
        <v>14.664256561593655</v>
      </c>
      <c r="F1512" s="7">
        <v>3.8987660113485276</v>
      </c>
      <c r="G1512" s="7">
        <v>15.173687650518218</v>
      </c>
      <c r="H1512" s="7">
        <v>0.96642667882337985</v>
      </c>
      <c r="I1512" s="7">
        <v>13.102542972593655</v>
      </c>
      <c r="J1512" s="7">
        <v>3.4835553366934637</v>
      </c>
      <c r="K1512" s="7">
        <v>13.557720683524531</v>
      </c>
      <c r="L1512" s="7">
        <v>0.96642667882337985</v>
      </c>
      <c r="M1512" s="7" t="s">
        <v>290</v>
      </c>
      <c r="N1512" s="7" t="s">
        <v>312</v>
      </c>
      <c r="O1512" s="7" t="s">
        <v>421</v>
      </c>
    </row>
    <row r="1513" spans="1:15" ht="15">
      <c r="A1513" s="1">
        <v>1505</v>
      </c>
      <c r="B1513" s="6" t="s">
        <v>110</v>
      </c>
      <c r="C1513" s="7" t="s">
        <v>292</v>
      </c>
      <c r="D1513" s="7">
        <v>16.575559217243335</v>
      </c>
      <c r="E1513" s="7">
        <v>15.779</v>
      </c>
      <c r="F1513" s="7">
        <v>5.0388144732622386</v>
      </c>
      <c r="G1513" s="7">
        <v>16.564011962563811</v>
      </c>
      <c r="H1513" s="7">
        <v>0.95260737770909543</v>
      </c>
      <c r="I1513" s="7">
        <v>14.226999999999999</v>
      </c>
      <c r="J1513" s="7">
        <v>4.5432038475886891</v>
      </c>
      <c r="K1513" s="7">
        <v>14.93479930232558</v>
      </c>
      <c r="L1513" s="7">
        <v>0.95260737770909543</v>
      </c>
      <c r="M1513" s="7" t="s">
        <v>290</v>
      </c>
      <c r="N1513" s="7" t="s">
        <v>312</v>
      </c>
      <c r="O1513" s="7" t="s">
        <v>421</v>
      </c>
    </row>
    <row r="1514" spans="1:15" ht="15">
      <c r="A1514" s="1">
        <v>1506</v>
      </c>
      <c r="B1514" s="6" t="s">
        <v>110</v>
      </c>
      <c r="C1514" s="7" t="s">
        <v>293</v>
      </c>
      <c r="D1514" s="7">
        <v>16.510000000000002</v>
      </c>
      <c r="E1514" s="7">
        <v>16.97</v>
      </c>
      <c r="F1514" s="7" t="s">
        <v>422</v>
      </c>
      <c r="G1514" s="7">
        <v>16.97</v>
      </c>
      <c r="H1514" s="7">
        <v>1</v>
      </c>
      <c r="I1514" s="7">
        <v>15.3</v>
      </c>
      <c r="J1514" s="7" t="s">
        <v>422</v>
      </c>
      <c r="K1514" s="7">
        <v>15.3</v>
      </c>
      <c r="L1514" s="7">
        <v>1</v>
      </c>
      <c r="M1514" s="7" t="s">
        <v>290</v>
      </c>
      <c r="N1514" s="7" t="s">
        <v>312</v>
      </c>
      <c r="O1514" s="7" t="s">
        <v>421</v>
      </c>
    </row>
    <row r="1515" spans="1:15" ht="15">
      <c r="A1515" s="1">
        <v>1507</v>
      </c>
      <c r="B1515" s="6" t="s">
        <v>110</v>
      </c>
      <c r="C1515" s="7" t="s">
        <v>294</v>
      </c>
      <c r="D1515" s="7">
        <v>16.82</v>
      </c>
      <c r="E1515" s="7">
        <v>18.521046333455512</v>
      </c>
      <c r="F1515" s="7">
        <v>4.7627957680714994</v>
      </c>
      <c r="G1515" s="7">
        <v>19.123634090160941</v>
      </c>
      <c r="H1515" s="7">
        <v>0.96848989298454213</v>
      </c>
      <c r="I1515" s="7">
        <v>16.499555569078499</v>
      </c>
      <c r="J1515" s="7">
        <v>4.2429575535112969</v>
      </c>
      <c r="K1515" s="7">
        <v>17.036373521909169</v>
      </c>
      <c r="L1515" s="7">
        <v>0.96848989298454213</v>
      </c>
      <c r="M1515" s="7" t="s">
        <v>290</v>
      </c>
      <c r="N1515" s="7" t="s">
        <v>312</v>
      </c>
      <c r="O1515" s="7" t="s">
        <v>421</v>
      </c>
    </row>
    <row r="1516" spans="1:15" ht="15">
      <c r="A1516" s="1">
        <v>1508</v>
      </c>
      <c r="B1516" s="6" t="s">
        <v>110</v>
      </c>
      <c r="C1516" s="7" t="s">
        <v>295</v>
      </c>
      <c r="D1516" s="7">
        <v>16.739000000000001</v>
      </c>
      <c r="E1516" s="7">
        <v>16.68</v>
      </c>
      <c r="F1516" s="7">
        <v>1.4041798317879584</v>
      </c>
      <c r="G1516" s="7">
        <v>16.739000000000001</v>
      </c>
      <c r="H1516" s="7">
        <v>0.99647529721010808</v>
      </c>
      <c r="I1516" s="7">
        <v>16.68</v>
      </c>
      <c r="J1516" s="7">
        <v>1.4041798317879584</v>
      </c>
      <c r="K1516" s="7">
        <v>16.739000000000001</v>
      </c>
      <c r="L1516" s="7">
        <v>0.99647529721010808</v>
      </c>
      <c r="M1516" s="7" t="s">
        <v>290</v>
      </c>
      <c r="N1516" s="7" t="s">
        <v>312</v>
      </c>
      <c r="O1516" s="7" t="s">
        <v>421</v>
      </c>
    </row>
    <row r="1517" spans="1:15" ht="15">
      <c r="A1517" s="1">
        <v>1509</v>
      </c>
      <c r="B1517" s="6" t="s">
        <v>110</v>
      </c>
      <c r="C1517" s="7" t="s">
        <v>296</v>
      </c>
      <c r="D1517" s="7">
        <v>17.120999999999999</v>
      </c>
      <c r="E1517" s="7">
        <v>17.07</v>
      </c>
      <c r="F1517" s="7">
        <v>1.3205078568490016</v>
      </c>
      <c r="G1517" s="7">
        <v>17.120999999999999</v>
      </c>
      <c r="H1517" s="7">
        <v>0.9970212020325917</v>
      </c>
      <c r="I1517" s="7">
        <v>17.07</v>
      </c>
      <c r="J1517" s="7">
        <v>1.3205078568490016</v>
      </c>
      <c r="K1517" s="7">
        <v>17.120999999999999</v>
      </c>
      <c r="L1517" s="7">
        <v>0.9970212020325917</v>
      </c>
      <c r="M1517" s="7" t="s">
        <v>290</v>
      </c>
      <c r="N1517" s="7" t="s">
        <v>312</v>
      </c>
      <c r="O1517" s="7" t="s">
        <v>421</v>
      </c>
    </row>
    <row r="1518" spans="1:15" ht="15">
      <c r="A1518" s="1">
        <v>1510</v>
      </c>
      <c r="B1518" s="6" t="s">
        <v>110</v>
      </c>
      <c r="C1518" s="7" t="s">
        <v>297</v>
      </c>
      <c r="D1518" s="7">
        <v>13.843299999999999</v>
      </c>
      <c r="E1518" s="7">
        <v>13.64</v>
      </c>
      <c r="F1518" s="7">
        <v>2.3637586361555494</v>
      </c>
      <c r="G1518" s="7">
        <v>13.843299999999999</v>
      </c>
      <c r="H1518" s="7">
        <v>0.9853141953147011</v>
      </c>
      <c r="I1518" s="7">
        <v>13.64</v>
      </c>
      <c r="J1518" s="7">
        <v>2.3637586361555494</v>
      </c>
      <c r="K1518" s="7">
        <v>13.843299999999999</v>
      </c>
      <c r="L1518" s="7">
        <v>0.9853141953147011</v>
      </c>
      <c r="M1518" s="7" t="s">
        <v>290</v>
      </c>
      <c r="N1518" s="7" t="s">
        <v>312</v>
      </c>
      <c r="O1518" s="7" t="s">
        <v>421</v>
      </c>
    </row>
    <row r="1519" spans="1:15" ht="15">
      <c r="A1519" s="1">
        <v>1511</v>
      </c>
      <c r="B1519" s="6" t="s">
        <v>110</v>
      </c>
      <c r="C1519" s="7" t="s">
        <v>298</v>
      </c>
      <c r="D1519" s="7" t="s">
        <v>422</v>
      </c>
      <c r="E1519" s="7">
        <v>13.890136610100404</v>
      </c>
      <c r="F1519" s="7">
        <v>2.5694066296211844</v>
      </c>
      <c r="G1519" s="7">
        <v>14.125783003982216</v>
      </c>
      <c r="H1519" s="7">
        <v>0.98331799420850652</v>
      </c>
      <c r="I1519" s="7">
        <v>13.890136610100404</v>
      </c>
      <c r="J1519" s="7">
        <v>2.5694066296211844</v>
      </c>
      <c r="K1519" s="7">
        <v>14.125783003982216</v>
      </c>
      <c r="L1519" s="7">
        <v>0.98331799420850652</v>
      </c>
      <c r="M1519" s="7" t="s">
        <v>290</v>
      </c>
      <c r="N1519" s="7" t="s">
        <v>312</v>
      </c>
      <c r="O1519" s="7" t="s">
        <v>421</v>
      </c>
    </row>
    <row r="1520" spans="1:15" ht="15">
      <c r="A1520" s="1">
        <v>1512</v>
      </c>
      <c r="B1520" s="6" t="s">
        <v>110</v>
      </c>
      <c r="C1520" s="7" t="s">
        <v>299</v>
      </c>
      <c r="D1520" s="7" t="s">
        <v>422</v>
      </c>
      <c r="E1520" s="7">
        <v>14.369185559163217</v>
      </c>
      <c r="F1520" s="7">
        <v>2.6580214201150394</v>
      </c>
      <c r="G1520" s="7">
        <v>14.612959026270316</v>
      </c>
      <c r="H1520" s="7">
        <v>0.98331799420850652</v>
      </c>
      <c r="I1520" s="7">
        <v>14.369185559163217</v>
      </c>
      <c r="J1520" s="7">
        <v>2.6580214201150394</v>
      </c>
      <c r="K1520" s="7">
        <v>14.612959026270316</v>
      </c>
      <c r="L1520" s="7">
        <v>0.98331799420850652</v>
      </c>
      <c r="M1520" s="7" t="s">
        <v>290</v>
      </c>
      <c r="N1520" s="7" t="s">
        <v>312</v>
      </c>
      <c r="O1520" s="7" t="s">
        <v>421</v>
      </c>
    </row>
    <row r="1521" spans="1:15" ht="15">
      <c r="A1521" s="1">
        <v>1513</v>
      </c>
      <c r="B1521" s="6" t="s">
        <v>110</v>
      </c>
      <c r="C1521" s="7" t="s">
        <v>300</v>
      </c>
      <c r="D1521" s="7" t="s">
        <v>422</v>
      </c>
      <c r="E1521" s="7">
        <v>14.905109598293627</v>
      </c>
      <c r="F1521" s="7">
        <v>2.7571570022743779</v>
      </c>
      <c r="G1521" s="7">
        <v>15.157975025455592</v>
      </c>
      <c r="H1521" s="7">
        <v>0.98331799420850652</v>
      </c>
      <c r="I1521" s="7">
        <v>14.905109598293627</v>
      </c>
      <c r="J1521" s="7">
        <v>2.7571570022743779</v>
      </c>
      <c r="K1521" s="7">
        <v>15.157975025455592</v>
      </c>
      <c r="L1521" s="7">
        <v>0.98331799420850652</v>
      </c>
      <c r="M1521" s="7" t="s">
        <v>290</v>
      </c>
      <c r="N1521" s="7" t="s">
        <v>312</v>
      </c>
      <c r="O1521" s="7" t="s">
        <v>421</v>
      </c>
    </row>
    <row r="1522" spans="1:15" ht="15">
      <c r="A1522" s="1">
        <v>1514</v>
      </c>
      <c r="B1522" s="6" t="s">
        <v>110</v>
      </c>
      <c r="C1522" s="7" t="s">
        <v>301</v>
      </c>
      <c r="D1522" s="7" t="s">
        <v>422</v>
      </c>
      <c r="E1522" s="7">
        <v>15.463953098095832</v>
      </c>
      <c r="F1522" s="7">
        <v>2.860532241382415</v>
      </c>
      <c r="G1522" s="7">
        <v>15.726299314336352</v>
      </c>
      <c r="H1522" s="7">
        <v>0.98331799420850652</v>
      </c>
      <c r="I1522" s="7">
        <v>15.463953098095832</v>
      </c>
      <c r="J1522" s="7">
        <v>2.860532241382415</v>
      </c>
      <c r="K1522" s="7">
        <v>15.726299314336352</v>
      </c>
      <c r="L1522" s="7">
        <v>0.98331799420850652</v>
      </c>
      <c r="M1522" s="7" t="s">
        <v>290</v>
      </c>
      <c r="N1522" s="7" t="s">
        <v>312</v>
      </c>
      <c r="O1522" s="7" t="s">
        <v>421</v>
      </c>
    </row>
    <row r="1523" spans="1:15" ht="15">
      <c r="A1523" s="1">
        <v>1515</v>
      </c>
      <c r="B1523" s="6" t="s">
        <v>110</v>
      </c>
      <c r="C1523" s="7" t="s">
        <v>302</v>
      </c>
      <c r="D1523" s="7" t="s">
        <v>422</v>
      </c>
      <c r="E1523" s="7">
        <v>16.286407238616572</v>
      </c>
      <c r="F1523" s="7">
        <v>3.0126703506416694</v>
      </c>
      <c r="G1523" s="7">
        <v>16.562706402750056</v>
      </c>
      <c r="H1523" s="7">
        <v>0.98331799420850652</v>
      </c>
      <c r="I1523" s="7">
        <v>16.286407238616572</v>
      </c>
      <c r="J1523" s="7">
        <v>3.0126703506416694</v>
      </c>
      <c r="K1523" s="7">
        <v>16.562706402750056</v>
      </c>
      <c r="L1523" s="7">
        <v>0.98331799420850652</v>
      </c>
      <c r="M1523" s="7" t="s">
        <v>290</v>
      </c>
      <c r="N1523" s="7" t="s">
        <v>312</v>
      </c>
      <c r="O1523" s="7" t="s">
        <v>421</v>
      </c>
    </row>
    <row r="1524" spans="1:15" ht="15">
      <c r="A1524" s="1">
        <v>1516</v>
      </c>
      <c r="B1524" s="6" t="s">
        <v>110</v>
      </c>
      <c r="C1524" s="7" t="s">
        <v>423</v>
      </c>
      <c r="D1524" s="7" t="s">
        <v>422</v>
      </c>
      <c r="E1524" s="7">
        <v>17.061291340187854</v>
      </c>
      <c r="F1524" s="7">
        <v>3.1560089227272377</v>
      </c>
      <c r="G1524" s="7">
        <v>17.350736425728535</v>
      </c>
      <c r="H1524" s="7">
        <v>0.98331799420850652</v>
      </c>
      <c r="I1524" s="7">
        <v>17.061291340187854</v>
      </c>
      <c r="J1524" s="7">
        <v>3.1560089227272377</v>
      </c>
      <c r="K1524" s="7">
        <v>17.350736425728535</v>
      </c>
      <c r="L1524" s="7">
        <v>0.98331799420850652</v>
      </c>
      <c r="M1524" s="7" t="s">
        <v>290</v>
      </c>
      <c r="N1524" s="7" t="s">
        <v>312</v>
      </c>
      <c r="O1524" s="7" t="s">
        <v>421</v>
      </c>
    </row>
    <row r="1525" spans="1:15" ht="15">
      <c r="A1525" s="1">
        <v>1517</v>
      </c>
      <c r="B1525" s="6" t="s">
        <v>110</v>
      </c>
      <c r="C1525" s="7" t="s">
        <v>424</v>
      </c>
      <c r="D1525" s="7" t="s">
        <v>422</v>
      </c>
      <c r="E1525" s="7">
        <v>17.753012625007191</v>
      </c>
      <c r="F1525" s="7">
        <v>3.2839639821305031</v>
      </c>
      <c r="G1525" s="7">
        <v>18.054192773414023</v>
      </c>
      <c r="H1525" s="7">
        <v>0.98331799420850652</v>
      </c>
      <c r="I1525" s="7">
        <v>17.753012625007191</v>
      </c>
      <c r="J1525" s="7">
        <v>3.2839639821305031</v>
      </c>
      <c r="K1525" s="7">
        <v>18.054192773414023</v>
      </c>
      <c r="L1525" s="7">
        <v>0.98331799420850652</v>
      </c>
      <c r="M1525" s="7" t="s">
        <v>290</v>
      </c>
      <c r="N1525" s="7" t="s">
        <v>312</v>
      </c>
      <c r="O1525" s="7" t="s">
        <v>421</v>
      </c>
    </row>
    <row r="1526" spans="1:15" ht="15">
      <c r="A1526" s="1">
        <v>1518</v>
      </c>
      <c r="B1526" s="6" t="s">
        <v>110</v>
      </c>
      <c r="C1526" s="7" t="s">
        <v>425</v>
      </c>
      <c r="D1526" s="7" t="s">
        <v>422</v>
      </c>
      <c r="E1526" s="7">
        <v>18.283106132305218</v>
      </c>
      <c r="F1526" s="7">
        <v>3.3820210286667001</v>
      </c>
      <c r="G1526" s="7">
        <v>18.593279325699392</v>
      </c>
      <c r="H1526" s="7">
        <v>0.98331799420850652</v>
      </c>
      <c r="I1526" s="7">
        <v>18.283106132305218</v>
      </c>
      <c r="J1526" s="7">
        <v>3.3820210286667001</v>
      </c>
      <c r="K1526" s="7">
        <v>18.593279325699392</v>
      </c>
      <c r="L1526" s="7">
        <v>0.98331799420850652</v>
      </c>
      <c r="M1526" s="7" t="s">
        <v>290</v>
      </c>
      <c r="N1526" s="7" t="s">
        <v>312</v>
      </c>
      <c r="O1526" s="7" t="s">
        <v>421</v>
      </c>
    </row>
    <row r="1527" spans="1:15" ht="15">
      <c r="A1527" s="1">
        <v>1519</v>
      </c>
      <c r="B1527" s="6" t="s">
        <v>110</v>
      </c>
      <c r="C1527" s="7" t="s">
        <v>426</v>
      </c>
      <c r="D1527" s="7" t="s">
        <v>422</v>
      </c>
      <c r="E1527" s="7">
        <v>18.714190214618913</v>
      </c>
      <c r="F1527" s="7">
        <v>3.4617632464801322</v>
      </c>
      <c r="G1527" s="7">
        <v>19.031676756492555</v>
      </c>
      <c r="H1527" s="7">
        <v>0.98331799420850652</v>
      </c>
      <c r="I1527" s="7">
        <v>18.714190214618913</v>
      </c>
      <c r="J1527" s="7">
        <v>3.4617632464801322</v>
      </c>
      <c r="K1527" s="7">
        <v>19.031676756492555</v>
      </c>
      <c r="L1527" s="7">
        <v>0.98331799420850652</v>
      </c>
      <c r="M1527" s="7" t="s">
        <v>290</v>
      </c>
      <c r="N1527" s="7" t="s">
        <v>312</v>
      </c>
      <c r="O1527" s="7" t="s">
        <v>421</v>
      </c>
    </row>
    <row r="1528" spans="1:15" ht="15">
      <c r="A1528" s="1">
        <v>1520</v>
      </c>
      <c r="B1528" s="6" t="s">
        <v>110</v>
      </c>
      <c r="C1528" s="7" t="s">
        <v>427</v>
      </c>
      <c r="D1528" s="7" t="s">
        <v>422</v>
      </c>
      <c r="E1528" s="7">
        <v>18.995858774362727</v>
      </c>
      <c r="F1528" s="7">
        <v>3.5138664824004628</v>
      </c>
      <c r="G1528" s="7">
        <v>19.318123827941232</v>
      </c>
      <c r="H1528" s="7">
        <v>0.98331799420850652</v>
      </c>
      <c r="I1528" s="7">
        <v>18.995858774362727</v>
      </c>
      <c r="J1528" s="7">
        <v>3.5138664824004628</v>
      </c>
      <c r="K1528" s="7">
        <v>19.318123827941232</v>
      </c>
      <c r="L1528" s="7">
        <v>0.98331799420850652</v>
      </c>
      <c r="M1528" s="7" t="s">
        <v>290</v>
      </c>
      <c r="N1528" s="7" t="s">
        <v>312</v>
      </c>
      <c r="O1528" s="7" t="s">
        <v>421</v>
      </c>
    </row>
    <row r="1529" spans="1:15" ht="15">
      <c r="A1529" s="1">
        <v>1521</v>
      </c>
      <c r="B1529" s="6" t="s">
        <v>129</v>
      </c>
      <c r="C1529" s="7" t="s">
        <v>292</v>
      </c>
      <c r="D1529" s="7">
        <v>21.175000000000001</v>
      </c>
      <c r="E1529" s="7">
        <v>18.789000000000001</v>
      </c>
      <c r="F1529" s="7">
        <v>2.5137331147374757</v>
      </c>
      <c r="G1529" s="7">
        <v>18.956407232704404</v>
      </c>
      <c r="H1529" s="7">
        <v>0.99116883116883114</v>
      </c>
      <c r="I1529" s="7">
        <v>17.032</v>
      </c>
      <c r="J1529" s="7">
        <v>2.2786684980684928</v>
      </c>
      <c r="K1529" s="7">
        <v>17.183752620545075</v>
      </c>
      <c r="L1529" s="7">
        <v>0.99116883116883114</v>
      </c>
      <c r="M1529" s="7" t="s">
        <v>290</v>
      </c>
      <c r="N1529" s="7" t="s">
        <v>312</v>
      </c>
      <c r="O1529" s="7" t="s">
        <v>421</v>
      </c>
    </row>
    <row r="1530" spans="1:15" ht="15">
      <c r="A1530" s="1">
        <v>1522</v>
      </c>
      <c r="B1530" s="6" t="s">
        <v>129</v>
      </c>
      <c r="C1530" s="7" t="s">
        <v>293</v>
      </c>
      <c r="D1530" s="7">
        <v>14.085000000000001</v>
      </c>
      <c r="E1530" s="7">
        <v>14.67</v>
      </c>
      <c r="F1530" s="7">
        <v>1.580114870461782</v>
      </c>
      <c r="G1530" s="7">
        <v>14.754852185089977</v>
      </c>
      <c r="H1530" s="7">
        <v>0.99424920127795513</v>
      </c>
      <c r="I1530" s="7">
        <v>13.4</v>
      </c>
      <c r="J1530" s="7">
        <v>1.443322376563597</v>
      </c>
      <c r="K1530" s="7">
        <v>13.477506426735221</v>
      </c>
      <c r="L1530" s="7">
        <v>0.99424920127795513</v>
      </c>
      <c r="M1530" s="7" t="s">
        <v>290</v>
      </c>
      <c r="N1530" s="7" t="s">
        <v>312</v>
      </c>
      <c r="O1530" s="7" t="s">
        <v>421</v>
      </c>
    </row>
    <row r="1531" spans="1:15" ht="15">
      <c r="A1531" s="1">
        <v>1523</v>
      </c>
      <c r="B1531" s="6" t="s">
        <v>129</v>
      </c>
      <c r="C1531" s="7" t="s">
        <v>294</v>
      </c>
      <c r="D1531" s="7">
        <v>22.56</v>
      </c>
      <c r="E1531" s="7">
        <v>25.027701689677933</v>
      </c>
      <c r="F1531" s="7">
        <v>1.8289830077626485</v>
      </c>
      <c r="G1531" s="7">
        <v>25.094442227517074</v>
      </c>
      <c r="H1531" s="7">
        <v>0.99734042553191493</v>
      </c>
      <c r="I1531" s="7">
        <v>22.666848105659547</v>
      </c>
      <c r="J1531" s="7">
        <v>1.656455736080864</v>
      </c>
      <c r="K1531" s="7">
        <v>22.727293033941304</v>
      </c>
      <c r="L1531" s="7">
        <v>0.99734042553191493</v>
      </c>
      <c r="M1531" s="7" t="s">
        <v>290</v>
      </c>
      <c r="N1531" s="7" t="s">
        <v>312</v>
      </c>
      <c r="O1531" s="7" t="s">
        <v>421</v>
      </c>
    </row>
    <row r="1532" spans="1:15" ht="15">
      <c r="A1532" s="1">
        <v>1524</v>
      </c>
      <c r="B1532" s="6" t="s">
        <v>129</v>
      </c>
      <c r="C1532" s="7" t="s">
        <v>295</v>
      </c>
      <c r="D1532" s="7">
        <v>17.696999999999999</v>
      </c>
      <c r="E1532" s="7">
        <v>18.780999999999999</v>
      </c>
      <c r="F1532" s="7">
        <v>4.3529367444941336</v>
      </c>
      <c r="G1532" s="7">
        <v>19.278849013921114</v>
      </c>
      <c r="H1532" s="7">
        <v>0.9741764140814827</v>
      </c>
      <c r="I1532" s="7">
        <v>16.727499999999999</v>
      </c>
      <c r="J1532" s="7">
        <v>3.8769900108367783</v>
      </c>
      <c r="K1532" s="7">
        <v>17.170914588167054</v>
      </c>
      <c r="L1532" s="7">
        <v>0.9741764140814827</v>
      </c>
      <c r="M1532" s="7" t="s">
        <v>290</v>
      </c>
      <c r="N1532" s="7" t="s">
        <v>312</v>
      </c>
      <c r="O1532" s="7" t="s">
        <v>421</v>
      </c>
    </row>
    <row r="1533" spans="1:15" ht="15">
      <c r="A1533" s="1">
        <v>1525</v>
      </c>
      <c r="B1533" s="6" t="s">
        <v>129</v>
      </c>
      <c r="C1533" s="7" t="s">
        <v>296</v>
      </c>
      <c r="D1533" s="7">
        <v>17.18</v>
      </c>
      <c r="E1533" s="7">
        <v>19.341000000000001</v>
      </c>
      <c r="F1533" s="7">
        <v>2.2786076569320857</v>
      </c>
      <c r="G1533" s="7">
        <v>19.47476145821123</v>
      </c>
      <c r="H1533" s="7">
        <v>0.9931315483119908</v>
      </c>
      <c r="I1533" s="7">
        <v>17.5641</v>
      </c>
      <c r="J1533" s="7">
        <v>2.0692669844951759</v>
      </c>
      <c r="K1533" s="7">
        <v>17.685572500293048</v>
      </c>
      <c r="L1533" s="7">
        <v>0.9931315483119908</v>
      </c>
      <c r="M1533" s="7" t="s">
        <v>290</v>
      </c>
      <c r="N1533" s="7" t="s">
        <v>312</v>
      </c>
      <c r="O1533" s="7" t="s">
        <v>421</v>
      </c>
    </row>
    <row r="1534" spans="1:15" ht="15">
      <c r="A1534" s="1">
        <v>1526</v>
      </c>
      <c r="B1534" s="6" t="s">
        <v>129</v>
      </c>
      <c r="C1534" s="7" t="s">
        <v>297</v>
      </c>
      <c r="D1534" s="7">
        <v>16.773299999999999</v>
      </c>
      <c r="E1534" s="7">
        <v>19.024215748</v>
      </c>
      <c r="F1534" s="7">
        <v>1.6349393228536684</v>
      </c>
      <c r="G1534" s="7">
        <v>19.094339774285583</v>
      </c>
      <c r="H1534" s="7">
        <v>0.9963274966762653</v>
      </c>
      <c r="I1534" s="7">
        <v>17.215220666</v>
      </c>
      <c r="J1534" s="7">
        <v>1.4794744546253171</v>
      </c>
      <c r="K1534" s="7">
        <v>17.278676663476354</v>
      </c>
      <c r="L1534" s="7">
        <v>0.9963274966762653</v>
      </c>
      <c r="M1534" s="7" t="s">
        <v>290</v>
      </c>
      <c r="N1534" s="7" t="s">
        <v>312</v>
      </c>
      <c r="O1534" s="7" t="s">
        <v>421</v>
      </c>
    </row>
    <row r="1535" spans="1:15" ht="15">
      <c r="A1535" s="1">
        <v>1527</v>
      </c>
      <c r="B1535" s="6" t="s">
        <v>129</v>
      </c>
      <c r="C1535" s="7" t="s">
        <v>298</v>
      </c>
      <c r="D1535" s="7" t="s">
        <v>422</v>
      </c>
      <c r="E1535" s="7">
        <v>20.903974524509849</v>
      </c>
      <c r="F1535" s="7">
        <v>2.813200231180661</v>
      </c>
      <c r="G1535" s="7">
        <v>21.092421540972285</v>
      </c>
      <c r="H1535" s="7">
        <v>0.99106565284140669</v>
      </c>
      <c r="I1535" s="7">
        <v>19.094979442509846</v>
      </c>
      <c r="J1535" s="7">
        <v>2.569750576335367</v>
      </c>
      <c r="K1535" s="7">
        <v>19.267118568547026</v>
      </c>
      <c r="L1535" s="7">
        <v>0.99106565284140669</v>
      </c>
      <c r="M1535" s="7" t="s">
        <v>290</v>
      </c>
      <c r="N1535" s="7" t="s">
        <v>312</v>
      </c>
      <c r="O1535" s="7" t="s">
        <v>421</v>
      </c>
    </row>
    <row r="1536" spans="1:15" ht="15">
      <c r="A1536" s="1">
        <v>1528</v>
      </c>
      <c r="B1536" s="6" t="s">
        <v>129</v>
      </c>
      <c r="C1536" s="7" t="s">
        <v>299</v>
      </c>
      <c r="D1536" s="7" t="s">
        <v>422</v>
      </c>
      <c r="E1536" s="7">
        <v>23.969611777947236</v>
      </c>
      <c r="F1536" s="7">
        <v>3.225765383323119</v>
      </c>
      <c r="G1536" s="7">
        <v>24.185695174911814</v>
      </c>
      <c r="H1536" s="7">
        <v>0.99106565284140669</v>
      </c>
      <c r="I1536" s="7">
        <v>22.160616695947237</v>
      </c>
      <c r="J1536" s="7">
        <v>2.9823157284778024</v>
      </c>
      <c r="K1536" s="7">
        <v>22.360392202486555</v>
      </c>
      <c r="L1536" s="7">
        <v>0.99106565284140669</v>
      </c>
      <c r="M1536" s="7" t="s">
        <v>290</v>
      </c>
      <c r="N1536" s="7" t="s">
        <v>312</v>
      </c>
      <c r="O1536" s="7" t="s">
        <v>421</v>
      </c>
    </row>
    <row r="1537" spans="1:15" ht="15">
      <c r="A1537" s="1">
        <v>1529</v>
      </c>
      <c r="B1537" s="6" t="s">
        <v>129</v>
      </c>
      <c r="C1537" s="7" t="s">
        <v>300</v>
      </c>
      <c r="D1537" s="7" t="s">
        <v>422</v>
      </c>
      <c r="E1537" s="7">
        <v>33.845271832054472</v>
      </c>
      <c r="F1537" s="7">
        <v>4.5548049453787449</v>
      </c>
      <c r="G1537" s="7">
        <v>34.150383211262891</v>
      </c>
      <c r="H1537" s="7">
        <v>0.99106565284140669</v>
      </c>
      <c r="I1537" s="7">
        <v>32.036276750054476</v>
      </c>
      <c r="J1537" s="7">
        <v>4.3113552905334176</v>
      </c>
      <c r="K1537" s="7">
        <v>32.325080238837636</v>
      </c>
      <c r="L1537" s="7">
        <v>0.99106565284140669</v>
      </c>
      <c r="M1537" s="7" t="s">
        <v>290</v>
      </c>
      <c r="N1537" s="7" t="s">
        <v>312</v>
      </c>
      <c r="O1537" s="7" t="s">
        <v>421</v>
      </c>
    </row>
    <row r="1538" spans="1:15" ht="15">
      <c r="A1538" s="1">
        <v>1530</v>
      </c>
      <c r="B1538" s="6" t="s">
        <v>129</v>
      </c>
      <c r="C1538" s="7" t="s">
        <v>301</v>
      </c>
      <c r="D1538" s="7" t="s">
        <v>422</v>
      </c>
      <c r="E1538" s="7">
        <v>36.018834250204236</v>
      </c>
      <c r="F1538" s="7">
        <v>4.8473170841614994</v>
      </c>
      <c r="G1538" s="7">
        <v>36.343540054019087</v>
      </c>
      <c r="H1538" s="7">
        <v>0.99106565284140669</v>
      </c>
      <c r="I1538" s="7">
        <v>34.20983916820424</v>
      </c>
      <c r="J1538" s="7">
        <v>4.6038674293161783</v>
      </c>
      <c r="K1538" s="7">
        <v>34.518237081593831</v>
      </c>
      <c r="L1538" s="7">
        <v>0.99106565284140669</v>
      </c>
      <c r="M1538" s="7" t="s">
        <v>290</v>
      </c>
      <c r="N1538" s="7" t="s">
        <v>312</v>
      </c>
      <c r="O1538" s="7" t="s">
        <v>421</v>
      </c>
    </row>
    <row r="1539" spans="1:15" ht="15">
      <c r="A1539" s="1">
        <v>1531</v>
      </c>
      <c r="B1539" s="6" t="s">
        <v>129</v>
      </c>
      <c r="C1539" s="7" t="s">
        <v>302</v>
      </c>
      <c r="D1539" s="7" t="s">
        <v>422</v>
      </c>
      <c r="E1539" s="7">
        <v>38.415085203475037</v>
      </c>
      <c r="F1539" s="7">
        <v>5.1697980424024319</v>
      </c>
      <c r="G1539" s="7">
        <v>38.761392944390877</v>
      </c>
      <c r="H1539" s="7">
        <v>0.99106565284140669</v>
      </c>
      <c r="I1539" s="7">
        <v>36.606090121475042</v>
      </c>
      <c r="J1539" s="7">
        <v>4.9263483875571374</v>
      </c>
      <c r="K1539" s="7">
        <v>36.936089971965622</v>
      </c>
      <c r="L1539" s="7">
        <v>0.99106565284140669</v>
      </c>
      <c r="M1539" s="7" t="s">
        <v>290</v>
      </c>
      <c r="N1539" s="7" t="s">
        <v>312</v>
      </c>
      <c r="O1539" s="7" t="s">
        <v>421</v>
      </c>
    </row>
    <row r="1540" spans="1:15" ht="15">
      <c r="A1540" s="1">
        <v>1532</v>
      </c>
      <c r="B1540" s="6" t="s">
        <v>129</v>
      </c>
      <c r="C1540" s="7" t="s">
        <v>423</v>
      </c>
      <c r="D1540" s="7" t="s">
        <v>422</v>
      </c>
      <c r="E1540" s="7">
        <v>40.801090223498655</v>
      </c>
      <c r="F1540" s="7">
        <v>5.4909001307186172</v>
      </c>
      <c r="G1540" s="7">
        <v>41.168907535561388</v>
      </c>
      <c r="H1540" s="7">
        <v>0.99106565284140669</v>
      </c>
      <c r="I1540" s="7">
        <v>38.997113526282376</v>
      </c>
      <c r="J1540" s="7">
        <v>5.2481258364951504</v>
      </c>
      <c r="K1540" s="7">
        <v>39.34866818810319</v>
      </c>
      <c r="L1540" s="7">
        <v>0.99106565284140669</v>
      </c>
      <c r="M1540" s="7" t="s">
        <v>290</v>
      </c>
      <c r="N1540" s="7" t="s">
        <v>312</v>
      </c>
      <c r="O1540" s="7" t="s">
        <v>421</v>
      </c>
    </row>
    <row r="1541" spans="1:15" ht="15">
      <c r="A1541" s="1">
        <v>1533</v>
      </c>
      <c r="B1541" s="6" t="s">
        <v>129</v>
      </c>
      <c r="C1541" s="7" t="s">
        <v>424</v>
      </c>
      <c r="D1541" s="7" t="s">
        <v>422</v>
      </c>
      <c r="E1541" s="7">
        <v>41.27177517542782</v>
      </c>
      <c r="F1541" s="7">
        <v>5.5542436357553235</v>
      </c>
      <c r="G1541" s="7">
        <v>41.643835660231737</v>
      </c>
      <c r="H1541" s="7">
        <v>0.99106565284140669</v>
      </c>
      <c r="I1541" s="7">
        <v>39.565996514486486</v>
      </c>
      <c r="J1541" s="7">
        <v>5.3246845670874876</v>
      </c>
      <c r="K1541" s="7">
        <v>39.922679593475891</v>
      </c>
      <c r="L1541" s="7">
        <v>0.99106565284140669</v>
      </c>
      <c r="M1541" s="7" t="s">
        <v>290</v>
      </c>
      <c r="N1541" s="7" t="s">
        <v>312</v>
      </c>
      <c r="O1541" s="7" t="s">
        <v>421</v>
      </c>
    </row>
    <row r="1542" spans="1:15" ht="15">
      <c r="A1542" s="1">
        <v>1534</v>
      </c>
      <c r="B1542" s="6" t="s">
        <v>129</v>
      </c>
      <c r="C1542" s="7" t="s">
        <v>425</v>
      </c>
      <c r="D1542" s="7" t="s">
        <v>422</v>
      </c>
      <c r="E1542" s="7">
        <v>41.835826784175133</v>
      </c>
      <c r="F1542" s="7">
        <v>5.6301521723958077</v>
      </c>
      <c r="G1542" s="7">
        <v>42.212972131796626</v>
      </c>
      <c r="H1542" s="7">
        <v>0.99106565284140669</v>
      </c>
      <c r="I1542" s="7">
        <v>40.130048123233799</v>
      </c>
      <c r="J1542" s="7">
        <v>5.4005931037279522</v>
      </c>
      <c r="K1542" s="7">
        <v>40.49181606504078</v>
      </c>
      <c r="L1542" s="7">
        <v>0.99106565284140669</v>
      </c>
      <c r="M1542" s="7" t="s">
        <v>290</v>
      </c>
      <c r="N1542" s="7" t="s">
        <v>312</v>
      </c>
      <c r="O1542" s="7" t="s">
        <v>421</v>
      </c>
    </row>
    <row r="1543" spans="1:15" ht="15">
      <c r="A1543" s="1">
        <v>1535</v>
      </c>
      <c r="B1543" s="6" t="s">
        <v>129</v>
      </c>
      <c r="C1543" s="7" t="s">
        <v>426</v>
      </c>
      <c r="D1543" s="7" t="s">
        <v>422</v>
      </c>
      <c r="E1543" s="7">
        <v>42.486739102239696</v>
      </c>
      <c r="F1543" s="7">
        <v>5.7177501878598287</v>
      </c>
      <c r="G1543" s="7">
        <v>42.869752352358589</v>
      </c>
      <c r="H1543" s="7">
        <v>0.99106565284140669</v>
      </c>
      <c r="I1543" s="7">
        <v>40.780960441298355</v>
      </c>
      <c r="J1543" s="7">
        <v>5.4881911191920123</v>
      </c>
      <c r="K1543" s="7">
        <v>41.148596285602736</v>
      </c>
      <c r="L1543" s="7">
        <v>0.99106565284140669</v>
      </c>
      <c r="M1543" s="7" t="s">
        <v>290</v>
      </c>
      <c r="N1543" s="7" t="s">
        <v>312</v>
      </c>
      <c r="O1543" s="7" t="s">
        <v>421</v>
      </c>
    </row>
    <row r="1544" spans="1:15" ht="15">
      <c r="A1544" s="1">
        <v>1536</v>
      </c>
      <c r="B1544" s="6" t="s">
        <v>129</v>
      </c>
      <c r="C1544" s="7" t="s">
        <v>427</v>
      </c>
      <c r="D1544" s="7" t="s">
        <v>422</v>
      </c>
      <c r="E1544" s="7">
        <v>43.137651420304266</v>
      </c>
      <c r="F1544" s="7">
        <v>5.8053482033238692</v>
      </c>
      <c r="G1544" s="7">
        <v>43.526532572920559</v>
      </c>
      <c r="H1544" s="7">
        <v>0.99106565284140669</v>
      </c>
      <c r="I1544" s="7">
        <v>41.431872759362932</v>
      </c>
      <c r="J1544" s="7">
        <v>5.5757891346559898</v>
      </c>
      <c r="K1544" s="7">
        <v>41.805376506164706</v>
      </c>
      <c r="L1544" s="7">
        <v>0.99106565284140669</v>
      </c>
      <c r="M1544" s="7" t="s">
        <v>290</v>
      </c>
      <c r="N1544" s="7" t="s">
        <v>312</v>
      </c>
      <c r="O1544" s="7" t="s">
        <v>421</v>
      </c>
    </row>
    <row r="1545" spans="1:15" ht="15">
      <c r="A1545" s="1">
        <v>1537</v>
      </c>
      <c r="B1545" s="6" t="s">
        <v>145</v>
      </c>
      <c r="C1545" s="7" t="s">
        <v>292</v>
      </c>
      <c r="D1545" s="7">
        <v>36.115000000000002</v>
      </c>
      <c r="E1545" s="7">
        <v>36.776000000000003</v>
      </c>
      <c r="F1545" s="7">
        <v>5.2685801561390191</v>
      </c>
      <c r="G1545" s="7">
        <v>37.151475244755247</v>
      </c>
      <c r="H1545" s="7">
        <v>0.98989339609580507</v>
      </c>
      <c r="I1545" s="7">
        <v>33.554000000000002</v>
      </c>
      <c r="J1545" s="7">
        <v>4.8069920208583978</v>
      </c>
      <c r="K1545" s="7">
        <v>33.896579300699301</v>
      </c>
      <c r="L1545" s="7">
        <v>0.98989339609580507</v>
      </c>
      <c r="M1545" s="7" t="s">
        <v>290</v>
      </c>
      <c r="N1545" s="7" t="s">
        <v>312</v>
      </c>
      <c r="O1545" s="7" t="s">
        <v>421</v>
      </c>
    </row>
    <row r="1546" spans="1:15" ht="15">
      <c r="A1546" s="1">
        <v>1538</v>
      </c>
      <c r="B1546" s="6" t="s">
        <v>145</v>
      </c>
      <c r="C1546" s="7" t="s">
        <v>293</v>
      </c>
      <c r="D1546" s="7">
        <v>35.645000000000003</v>
      </c>
      <c r="E1546" s="7">
        <v>34.840000000000003</v>
      </c>
      <c r="F1546" s="7">
        <v>9.091663321454222</v>
      </c>
      <c r="G1546" s="7">
        <v>36.006720788634397</v>
      </c>
      <c r="H1546" s="7">
        <v>0.96759713844859019</v>
      </c>
      <c r="I1546" s="7">
        <v>31.919999999999998</v>
      </c>
      <c r="J1546" s="7">
        <v>8.3296754655803333</v>
      </c>
      <c r="K1546" s="7">
        <v>32.988935923456076</v>
      </c>
      <c r="L1546" s="7">
        <v>0.96759713844859019</v>
      </c>
      <c r="M1546" s="7" t="s">
        <v>290</v>
      </c>
      <c r="N1546" s="7" t="s">
        <v>312</v>
      </c>
      <c r="O1546" s="7" t="s">
        <v>421</v>
      </c>
    </row>
    <row r="1547" spans="1:15" ht="15">
      <c r="A1547" s="1">
        <v>1539</v>
      </c>
      <c r="B1547" s="6" t="s">
        <v>145</v>
      </c>
      <c r="C1547" s="7" t="s">
        <v>294</v>
      </c>
      <c r="D1547" s="7">
        <v>34.19</v>
      </c>
      <c r="E1547" s="7">
        <v>37.735625019040903</v>
      </c>
      <c r="F1547" s="7">
        <v>3.9949355411869201</v>
      </c>
      <c r="G1547" s="7">
        <v>37.946500570617893</v>
      </c>
      <c r="H1547" s="7">
        <v>0.99444281953787661</v>
      </c>
      <c r="I1547" s="7">
        <v>34.592237126396135</v>
      </c>
      <c r="J1547" s="7">
        <v>3.6621563171585283</v>
      </c>
      <c r="K1547" s="7">
        <v>34.785546686808345</v>
      </c>
      <c r="L1547" s="7">
        <v>0.99444281953787661</v>
      </c>
      <c r="M1547" s="7" t="s">
        <v>290</v>
      </c>
      <c r="N1547" s="7" t="s">
        <v>312</v>
      </c>
      <c r="O1547" s="7" t="s">
        <v>421</v>
      </c>
    </row>
    <row r="1548" spans="1:15" ht="15">
      <c r="A1548" s="1">
        <v>1540</v>
      </c>
      <c r="B1548" s="6" t="s">
        <v>145</v>
      </c>
      <c r="C1548" s="7" t="s">
        <v>295</v>
      </c>
      <c r="D1548" s="7">
        <v>33.801000000000002</v>
      </c>
      <c r="E1548" s="7">
        <v>35.451000000000001</v>
      </c>
      <c r="F1548" s="7">
        <v>8.108989526669232</v>
      </c>
      <c r="G1548" s="7">
        <v>36.36659335356601</v>
      </c>
      <c r="H1548" s="7">
        <v>0.97482323008195026</v>
      </c>
      <c r="I1548" s="7">
        <v>32.054099999999998</v>
      </c>
      <c r="J1548" s="7">
        <v>7.3319895401204125</v>
      </c>
      <c r="K1548" s="7">
        <v>32.88196158118361</v>
      </c>
      <c r="L1548" s="7">
        <v>0.97482323008195026</v>
      </c>
      <c r="M1548" s="7" t="s">
        <v>290</v>
      </c>
      <c r="N1548" s="7" t="s">
        <v>312</v>
      </c>
      <c r="O1548" s="7" t="s">
        <v>421</v>
      </c>
    </row>
    <row r="1549" spans="1:15" ht="15">
      <c r="A1549" s="1">
        <v>1541</v>
      </c>
      <c r="B1549" s="6" t="s">
        <v>145</v>
      </c>
      <c r="C1549" s="7" t="s">
        <v>296</v>
      </c>
      <c r="D1549" s="7">
        <v>34.762</v>
      </c>
      <c r="E1549" s="7">
        <v>37.326000000000001</v>
      </c>
      <c r="F1549" s="7">
        <v>8.6728024174983815</v>
      </c>
      <c r="G1549" s="7">
        <v>38.320331128174843</v>
      </c>
      <c r="H1549" s="7">
        <v>0.97405212588458656</v>
      </c>
      <c r="I1549" s="7">
        <v>33.979199999999999</v>
      </c>
      <c r="J1549" s="7">
        <v>7.8951639046418158</v>
      </c>
      <c r="K1549" s="7">
        <v>34.884375380980508</v>
      </c>
      <c r="L1549" s="7">
        <v>0.97405212588458656</v>
      </c>
      <c r="M1549" s="7" t="s">
        <v>290</v>
      </c>
      <c r="N1549" s="7" t="s">
        <v>312</v>
      </c>
      <c r="O1549" s="7" t="s">
        <v>421</v>
      </c>
    </row>
    <row r="1550" spans="1:15" ht="15">
      <c r="A1550" s="1">
        <v>1542</v>
      </c>
      <c r="B1550" s="6" t="s">
        <v>145</v>
      </c>
      <c r="C1550" s="7" t="s">
        <v>297</v>
      </c>
      <c r="D1550" s="7">
        <v>30.738299999999999</v>
      </c>
      <c r="E1550" s="7">
        <v>36.987644222</v>
      </c>
      <c r="F1550" s="7">
        <v>2.1810253890826665</v>
      </c>
      <c r="G1550" s="7">
        <v>37.05189194685034</v>
      </c>
      <c r="H1550" s="7">
        <v>0.9982660069034397</v>
      </c>
      <c r="I1550" s="7">
        <v>33.637815584999998</v>
      </c>
      <c r="J1550" s="7">
        <v>1.9834983105121795</v>
      </c>
      <c r="K1550" s="7">
        <v>33.696244640586784</v>
      </c>
      <c r="L1550" s="7">
        <v>0.9982660069034397</v>
      </c>
      <c r="M1550" s="7" t="s">
        <v>290</v>
      </c>
      <c r="N1550" s="7" t="s">
        <v>312</v>
      </c>
      <c r="O1550" s="7" t="s">
        <v>421</v>
      </c>
    </row>
    <row r="1551" spans="1:15" ht="15">
      <c r="A1551" s="1">
        <v>1543</v>
      </c>
      <c r="B1551" s="6" t="s">
        <v>145</v>
      </c>
      <c r="C1551" s="7" t="s">
        <v>298</v>
      </c>
      <c r="D1551" s="7" t="s">
        <v>422</v>
      </c>
      <c r="E1551" s="7">
        <v>37.992153849539946</v>
      </c>
      <c r="F1551" s="7">
        <v>7.0577553865570062</v>
      </c>
      <c r="G1551" s="7">
        <v>38.642148817367641</v>
      </c>
      <c r="H1551" s="7">
        <v>0.9831791194920414</v>
      </c>
      <c r="I1551" s="7">
        <v>34.642325212539944</v>
      </c>
      <c r="J1551" s="7">
        <v>6.435461867730444</v>
      </c>
      <c r="K1551" s="7">
        <v>35.235009090142057</v>
      </c>
      <c r="L1551" s="7">
        <v>0.9831791194920414</v>
      </c>
      <c r="M1551" s="7" t="s">
        <v>290</v>
      </c>
      <c r="N1551" s="7" t="s">
        <v>312</v>
      </c>
      <c r="O1551" s="7" t="s">
        <v>421</v>
      </c>
    </row>
    <row r="1552" spans="1:15" ht="15">
      <c r="A1552" s="1">
        <v>1544</v>
      </c>
      <c r="B1552" s="6" t="s">
        <v>145</v>
      </c>
      <c r="C1552" s="7" t="s">
        <v>299</v>
      </c>
      <c r="D1552" s="7" t="s">
        <v>422</v>
      </c>
      <c r="E1552" s="7">
        <v>38.617236393876304</v>
      </c>
      <c r="F1552" s="7">
        <v>7.1738761969697213</v>
      </c>
      <c r="G1552" s="7">
        <v>39.277925688482753</v>
      </c>
      <c r="H1552" s="7">
        <v>0.98317911949204129</v>
      </c>
      <c r="I1552" s="7">
        <v>35.26740775687631</v>
      </c>
      <c r="J1552" s="7">
        <v>6.5515826781431672</v>
      </c>
      <c r="K1552" s="7">
        <v>35.870785961257177</v>
      </c>
      <c r="L1552" s="7">
        <v>0.9831791194920414</v>
      </c>
      <c r="M1552" s="7" t="s">
        <v>290</v>
      </c>
      <c r="N1552" s="7" t="s">
        <v>312</v>
      </c>
      <c r="O1552" s="7" t="s">
        <v>421</v>
      </c>
    </row>
    <row r="1553" spans="1:15" ht="15">
      <c r="A1553" s="1">
        <v>1545</v>
      </c>
      <c r="B1553" s="6" t="s">
        <v>145</v>
      </c>
      <c r="C1553" s="7" t="s">
        <v>300</v>
      </c>
      <c r="D1553" s="7" t="s">
        <v>422</v>
      </c>
      <c r="E1553" s="7">
        <v>35.020454473777619</v>
      </c>
      <c r="F1553" s="7">
        <v>6.5057064724686988</v>
      </c>
      <c r="G1553" s="7">
        <v>35.619607637589887</v>
      </c>
      <c r="H1553" s="7">
        <v>0.9831791194920414</v>
      </c>
      <c r="I1553" s="7">
        <v>31.670625836777614</v>
      </c>
      <c r="J1553" s="7">
        <v>5.8834129536421464</v>
      </c>
      <c r="K1553" s="7">
        <v>32.212467910364303</v>
      </c>
      <c r="L1553" s="7">
        <v>0.9831791194920414</v>
      </c>
      <c r="M1553" s="7" t="s">
        <v>290</v>
      </c>
      <c r="N1553" s="7" t="s">
        <v>312</v>
      </c>
      <c r="O1553" s="7" t="s">
        <v>421</v>
      </c>
    </row>
    <row r="1554" spans="1:15" ht="15">
      <c r="A1554" s="1">
        <v>1546</v>
      </c>
      <c r="B1554" s="6" t="s">
        <v>145</v>
      </c>
      <c r="C1554" s="7" t="s">
        <v>301</v>
      </c>
      <c r="D1554" s="7" t="s">
        <v>422</v>
      </c>
      <c r="E1554" s="7">
        <v>34.279029584897685</v>
      </c>
      <c r="F1554" s="7">
        <v>6.3679728887412939</v>
      </c>
      <c r="G1554" s="7">
        <v>34.865497959932178</v>
      </c>
      <c r="H1554" s="7">
        <v>0.9831791194920414</v>
      </c>
      <c r="I1554" s="7">
        <v>30.929200947897684</v>
      </c>
      <c r="J1554" s="7">
        <v>5.7456793699147539</v>
      </c>
      <c r="K1554" s="7">
        <v>31.458358232706598</v>
      </c>
      <c r="L1554" s="7">
        <v>0.9831791194920414</v>
      </c>
      <c r="M1554" s="7" t="s">
        <v>290</v>
      </c>
      <c r="N1554" s="7" t="s">
        <v>312</v>
      </c>
      <c r="O1554" s="7" t="s">
        <v>421</v>
      </c>
    </row>
    <row r="1555" spans="1:15" ht="15">
      <c r="A1555" s="1">
        <v>1547</v>
      </c>
      <c r="B1555" s="6" t="s">
        <v>145</v>
      </c>
      <c r="C1555" s="7" t="s">
        <v>302</v>
      </c>
      <c r="D1555" s="7" t="s">
        <v>422</v>
      </c>
      <c r="E1555" s="7">
        <v>33.848906679170781</v>
      </c>
      <c r="F1555" s="7">
        <v>6.2880694890341458</v>
      </c>
      <c r="G1555" s="7">
        <v>34.428016226238398</v>
      </c>
      <c r="H1555" s="7">
        <v>0.9831791194920414</v>
      </c>
      <c r="I1555" s="7">
        <v>30.49907804217079</v>
      </c>
      <c r="J1555" s="7">
        <v>5.6657759702075845</v>
      </c>
      <c r="K1555" s="7">
        <v>31.020876499012825</v>
      </c>
      <c r="L1555" s="7">
        <v>0.9831791194920414</v>
      </c>
      <c r="M1555" s="7" t="s">
        <v>290</v>
      </c>
      <c r="N1555" s="7" t="s">
        <v>312</v>
      </c>
      <c r="O1555" s="7" t="s">
        <v>421</v>
      </c>
    </row>
    <row r="1556" spans="1:15" ht="15">
      <c r="A1556" s="1">
        <v>1548</v>
      </c>
      <c r="B1556" s="6" t="s">
        <v>145</v>
      </c>
      <c r="C1556" s="7" t="s">
        <v>423</v>
      </c>
      <c r="D1556" s="7" t="s">
        <v>422</v>
      </c>
      <c r="E1556" s="7">
        <v>33.556031120092307</v>
      </c>
      <c r="F1556" s="7">
        <v>6.2336623590024196</v>
      </c>
      <c r="G1556" s="7">
        <v>34.130129957834136</v>
      </c>
      <c r="H1556" s="7">
        <v>0.98317911949204129</v>
      </c>
      <c r="I1556" s="7">
        <v>30.206202483092312</v>
      </c>
      <c r="J1556" s="7">
        <v>5.6113688401758735</v>
      </c>
      <c r="K1556" s="7">
        <v>30.722990230608559</v>
      </c>
      <c r="L1556" s="7">
        <v>0.9831791194920414</v>
      </c>
      <c r="M1556" s="7" t="s">
        <v>290</v>
      </c>
      <c r="N1556" s="7" t="s">
        <v>312</v>
      </c>
      <c r="O1556" s="7" t="s">
        <v>421</v>
      </c>
    </row>
    <row r="1557" spans="1:15" ht="15">
      <c r="A1557" s="1">
        <v>1549</v>
      </c>
      <c r="B1557" s="6" t="s">
        <v>145</v>
      </c>
      <c r="C1557" s="7" t="s">
        <v>424</v>
      </c>
      <c r="D1557" s="7" t="s">
        <v>422</v>
      </c>
      <c r="E1557" s="7">
        <v>33.402239318466798</v>
      </c>
      <c r="F1557" s="7">
        <v>6.2050926464078104</v>
      </c>
      <c r="G1557" s="7">
        <v>33.973706984058033</v>
      </c>
      <c r="H1557" s="7">
        <v>0.98317911949204151</v>
      </c>
      <c r="I1557" s="7">
        <v>30.052410681466792</v>
      </c>
      <c r="J1557" s="7">
        <v>5.5827991275812714</v>
      </c>
      <c r="K1557" s="7">
        <v>30.56656725683245</v>
      </c>
      <c r="L1557" s="7">
        <v>0.9831791194920414</v>
      </c>
      <c r="M1557" s="7" t="s">
        <v>290</v>
      </c>
      <c r="N1557" s="7" t="s">
        <v>312</v>
      </c>
      <c r="O1557" s="7" t="s">
        <v>421</v>
      </c>
    </row>
    <row r="1558" spans="1:15" ht="15">
      <c r="A1558" s="1">
        <v>1550</v>
      </c>
      <c r="B1558" s="6" t="s">
        <v>145</v>
      </c>
      <c r="C1558" s="7" t="s">
        <v>425</v>
      </c>
      <c r="D1558" s="7" t="s">
        <v>422</v>
      </c>
      <c r="E1558" s="7">
        <v>33.22104200683269</v>
      </c>
      <c r="F1558" s="7">
        <v>6.1714318461468087</v>
      </c>
      <c r="G1558" s="7">
        <v>33.789409628630345</v>
      </c>
      <c r="H1558" s="7">
        <v>0.9831791194920414</v>
      </c>
      <c r="I1558" s="7">
        <v>29.871213369832692</v>
      </c>
      <c r="J1558" s="7">
        <v>5.5491383273202679</v>
      </c>
      <c r="K1558" s="7">
        <v>30.382269901404769</v>
      </c>
      <c r="L1558" s="7">
        <v>0.9831791194920414</v>
      </c>
      <c r="M1558" s="7" t="s">
        <v>290</v>
      </c>
      <c r="N1558" s="7" t="s">
        <v>312</v>
      </c>
      <c r="O1558" s="7" t="s">
        <v>421</v>
      </c>
    </row>
    <row r="1559" spans="1:15" ht="15">
      <c r="A1559" s="1">
        <v>1551</v>
      </c>
      <c r="B1559" s="6" t="s">
        <v>145</v>
      </c>
      <c r="C1559" s="7" t="s">
        <v>426</v>
      </c>
      <c r="D1559" s="7" t="s">
        <v>422</v>
      </c>
      <c r="E1559" s="7">
        <v>33.133151253502753</v>
      </c>
      <c r="F1559" s="7">
        <v>6.1551044897089549</v>
      </c>
      <c r="G1559" s="7">
        <v>33.700015181995489</v>
      </c>
      <c r="H1559" s="7">
        <v>0.9831791194920414</v>
      </c>
      <c r="I1559" s="7">
        <v>29.806922338356465</v>
      </c>
      <c r="J1559" s="7">
        <v>5.537195061994856</v>
      </c>
      <c r="K1559" s="7">
        <v>30.316878936318524</v>
      </c>
      <c r="L1559" s="7">
        <v>0.98317911949204151</v>
      </c>
      <c r="M1559" s="7" t="s">
        <v>290</v>
      </c>
      <c r="N1559" s="7" t="s">
        <v>312</v>
      </c>
      <c r="O1559" s="7" t="s">
        <v>421</v>
      </c>
    </row>
    <row r="1560" spans="1:15" ht="15">
      <c r="A1560" s="1">
        <v>1552</v>
      </c>
      <c r="B1560" s="6" t="s">
        <v>145</v>
      </c>
      <c r="C1560" s="7" t="s">
        <v>427</v>
      </c>
      <c r="D1560" s="7" t="s">
        <v>422</v>
      </c>
      <c r="E1560" s="7">
        <v>33.045260500172823</v>
      </c>
      <c r="F1560" s="7">
        <v>6.1387771332711134</v>
      </c>
      <c r="G1560" s="7">
        <v>33.610620735360641</v>
      </c>
      <c r="H1560" s="7">
        <v>0.9831791194920414</v>
      </c>
      <c r="I1560" s="7">
        <v>29.742631306880238</v>
      </c>
      <c r="J1560" s="7">
        <v>5.5252517966694574</v>
      </c>
      <c r="K1560" s="7">
        <v>30.251487971232283</v>
      </c>
      <c r="L1560" s="7">
        <v>0.9831791194920414</v>
      </c>
      <c r="M1560" s="7" t="s">
        <v>290</v>
      </c>
      <c r="N1560" s="7" t="s">
        <v>312</v>
      </c>
      <c r="O1560" s="7" t="s">
        <v>421</v>
      </c>
    </row>
    <row r="1561" spans="1:15" ht="15">
      <c r="A1561" s="1">
        <v>1553</v>
      </c>
      <c r="B1561" s="6" t="s">
        <v>171</v>
      </c>
      <c r="C1561" s="7" t="s">
        <v>292</v>
      </c>
      <c r="D1561" s="7">
        <v>23.385999999999999</v>
      </c>
      <c r="E1561" s="7">
        <v>23.099999999999998</v>
      </c>
      <c r="F1561" s="7">
        <v>6.9289714359460515</v>
      </c>
      <c r="G1561" s="7">
        <v>24.116812499999998</v>
      </c>
      <c r="H1561" s="7">
        <v>0.95783802274865304</v>
      </c>
      <c r="I1561" s="7">
        <v>22.88</v>
      </c>
      <c r="J1561" s="7">
        <v>6.8629812317941798</v>
      </c>
      <c r="K1561" s="7">
        <v>23.887128571428569</v>
      </c>
      <c r="L1561" s="7">
        <v>0.95783802274865304</v>
      </c>
      <c r="M1561" s="7" t="s">
        <v>290</v>
      </c>
      <c r="N1561" s="7" t="s">
        <v>312</v>
      </c>
      <c r="O1561" s="7" t="s">
        <v>421</v>
      </c>
    </row>
    <row r="1562" spans="1:15" ht="15">
      <c r="A1562" s="1">
        <v>1554</v>
      </c>
      <c r="B1562" s="6" t="s">
        <v>171</v>
      </c>
      <c r="C1562" s="7" t="s">
        <v>293</v>
      </c>
      <c r="D1562" s="7">
        <v>24.548999999999999</v>
      </c>
      <c r="E1562" s="7">
        <v>23.97</v>
      </c>
      <c r="F1562" s="7">
        <v>7.055501529200777</v>
      </c>
      <c r="G1562" s="7">
        <v>24.986816560509553</v>
      </c>
      <c r="H1562" s="7">
        <v>0.95930587803983869</v>
      </c>
      <c r="I1562" s="7">
        <v>21.78</v>
      </c>
      <c r="J1562" s="7">
        <v>6.4108812392988384</v>
      </c>
      <c r="K1562" s="7">
        <v>22.703915923566882</v>
      </c>
      <c r="L1562" s="7">
        <v>0.95930587803983869</v>
      </c>
      <c r="M1562" s="7" t="s">
        <v>290</v>
      </c>
      <c r="N1562" s="7" t="s">
        <v>312</v>
      </c>
      <c r="O1562" s="7" t="s">
        <v>421</v>
      </c>
    </row>
    <row r="1563" spans="1:15" ht="15">
      <c r="A1563" s="1">
        <v>1555</v>
      </c>
      <c r="B1563" s="6" t="s">
        <v>171</v>
      </c>
      <c r="C1563" s="7" t="s">
        <v>294</v>
      </c>
      <c r="D1563" s="7">
        <v>24.15</v>
      </c>
      <c r="E1563" s="7">
        <v>25.379924190676192</v>
      </c>
      <c r="F1563" s="7">
        <v>7.296002157290661</v>
      </c>
      <c r="G1563" s="7">
        <v>26.407805652943988</v>
      </c>
      <c r="H1563" s="7">
        <v>0.96107660455486554</v>
      </c>
      <c r="I1563" s="7">
        <v>23.170618988879028</v>
      </c>
      <c r="J1563" s="7">
        <v>6.6608901137193328</v>
      </c>
      <c r="K1563" s="7">
        <v>24.109024066412257</v>
      </c>
      <c r="L1563" s="7">
        <v>0.96107660455486554</v>
      </c>
      <c r="M1563" s="7" t="s">
        <v>290</v>
      </c>
      <c r="N1563" s="7" t="s">
        <v>312</v>
      </c>
      <c r="O1563" s="7" t="s">
        <v>421</v>
      </c>
    </row>
    <row r="1564" spans="1:15" ht="15">
      <c r="A1564" s="1">
        <v>1556</v>
      </c>
      <c r="B1564" s="6" t="s">
        <v>171</v>
      </c>
      <c r="C1564" s="7" t="s">
        <v>295</v>
      </c>
      <c r="D1564" s="7">
        <v>24.356000000000002</v>
      </c>
      <c r="E1564" s="7">
        <v>24.041</v>
      </c>
      <c r="F1564" s="7">
        <v>6.5477146771442092</v>
      </c>
      <c r="G1564" s="7">
        <v>24.916706212765959</v>
      </c>
      <c r="H1564" s="7">
        <v>0.96485465593693542</v>
      </c>
      <c r="I1564" s="7">
        <v>21.440899999999999</v>
      </c>
      <c r="J1564" s="7">
        <v>5.8395614001572795</v>
      </c>
      <c r="K1564" s="7">
        <v>22.221896187234041</v>
      </c>
      <c r="L1564" s="7">
        <v>0.96485465593693542</v>
      </c>
      <c r="M1564" s="7" t="s">
        <v>290</v>
      </c>
      <c r="N1564" s="7" t="s">
        <v>312</v>
      </c>
      <c r="O1564" s="7" t="s">
        <v>421</v>
      </c>
    </row>
    <row r="1565" spans="1:15" ht="15">
      <c r="A1565" s="1">
        <v>1557</v>
      </c>
      <c r="B1565" s="6" t="s">
        <v>171</v>
      </c>
      <c r="C1565" s="7" t="s">
        <v>296</v>
      </c>
      <c r="D1565" s="7">
        <v>21.538</v>
      </c>
      <c r="E1565" s="7">
        <v>23.579000000000001</v>
      </c>
      <c r="F1565" s="7">
        <v>5.7490421121873654</v>
      </c>
      <c r="G1565" s="7">
        <v>24.269749199522103</v>
      </c>
      <c r="H1565" s="7">
        <v>0.97153867582876774</v>
      </c>
      <c r="I1565" s="7">
        <v>21.188099999999999</v>
      </c>
      <c r="J1565" s="7">
        <v>5.1660918265082181</v>
      </c>
      <c r="K1565" s="7">
        <v>21.808807541218638</v>
      </c>
      <c r="L1565" s="7">
        <v>0.97153867582876774</v>
      </c>
      <c r="M1565" s="7" t="s">
        <v>290</v>
      </c>
      <c r="N1565" s="7" t="s">
        <v>312</v>
      </c>
      <c r="O1565" s="7" t="s">
        <v>421</v>
      </c>
    </row>
    <row r="1566" spans="1:15" ht="15">
      <c r="A1566" s="1">
        <v>1558</v>
      </c>
      <c r="B1566" s="6" t="s">
        <v>171</v>
      </c>
      <c r="C1566" s="7" t="s">
        <v>297</v>
      </c>
      <c r="D1566" s="7">
        <v>20.672699999999999</v>
      </c>
      <c r="E1566" s="7">
        <v>23.782381484999998</v>
      </c>
      <c r="F1566" s="7">
        <v>5.103776862334434</v>
      </c>
      <c r="G1566" s="7">
        <v>24.323860864562004</v>
      </c>
      <c r="H1566" s="7">
        <v>0.97773875691128875</v>
      </c>
      <c r="I1566" s="7">
        <v>21.349164678000001</v>
      </c>
      <c r="J1566" s="7">
        <v>4.5816005761436402</v>
      </c>
      <c r="K1566" s="7">
        <v>21.835244360613018</v>
      </c>
      <c r="L1566" s="7">
        <v>0.97773875691128875</v>
      </c>
      <c r="M1566" s="7" t="s">
        <v>290</v>
      </c>
      <c r="N1566" s="7" t="s">
        <v>312</v>
      </c>
      <c r="O1566" s="7" t="s">
        <v>421</v>
      </c>
    </row>
    <row r="1567" spans="1:15" ht="15">
      <c r="A1567" s="1">
        <v>1559</v>
      </c>
      <c r="B1567" s="6" t="s">
        <v>171</v>
      </c>
      <c r="C1567" s="7" t="s">
        <v>298</v>
      </c>
      <c r="D1567" s="7" t="s">
        <v>422</v>
      </c>
      <c r="E1567" s="7">
        <v>23.558669855552061</v>
      </c>
      <c r="F1567" s="7">
        <v>6.3644262567475938</v>
      </c>
      <c r="G1567" s="7">
        <v>24.403213864990725</v>
      </c>
      <c r="H1567" s="7">
        <v>0.9653920990033914</v>
      </c>
      <c r="I1567" s="7">
        <v>21.125453048552064</v>
      </c>
      <c r="J1567" s="7">
        <v>5.7070874074075642</v>
      </c>
      <c r="K1567" s="7">
        <v>21.882769778580766</v>
      </c>
      <c r="L1567" s="7">
        <v>0.9653920990033914</v>
      </c>
      <c r="M1567" s="7" t="s">
        <v>290</v>
      </c>
      <c r="N1567" s="7" t="s">
        <v>312</v>
      </c>
      <c r="O1567" s="7" t="s">
        <v>421</v>
      </c>
    </row>
    <row r="1568" spans="1:15" ht="15">
      <c r="A1568" s="1">
        <v>1560</v>
      </c>
      <c r="B1568" s="6" t="s">
        <v>171</v>
      </c>
      <c r="C1568" s="7" t="s">
        <v>299</v>
      </c>
      <c r="D1568" s="7" t="s">
        <v>422</v>
      </c>
      <c r="E1568" s="7">
        <v>23.34475241507311</v>
      </c>
      <c r="F1568" s="7">
        <v>6.3066359917068313</v>
      </c>
      <c r="G1568" s="7">
        <v>24.181627795765813</v>
      </c>
      <c r="H1568" s="7">
        <v>0.9653920990033914</v>
      </c>
      <c r="I1568" s="7">
        <v>20.911535608073116</v>
      </c>
      <c r="J1568" s="7">
        <v>5.6492971423667919</v>
      </c>
      <c r="K1568" s="7">
        <v>21.661183709355853</v>
      </c>
      <c r="L1568" s="7">
        <v>0.9653920990033914</v>
      </c>
      <c r="M1568" s="7" t="s">
        <v>290</v>
      </c>
      <c r="N1568" s="7" t="s">
        <v>312</v>
      </c>
      <c r="O1568" s="7" t="s">
        <v>421</v>
      </c>
    </row>
    <row r="1569" spans="1:15" ht="15">
      <c r="A1569" s="1">
        <v>1561</v>
      </c>
      <c r="B1569" s="6" t="s">
        <v>171</v>
      </c>
      <c r="C1569" s="7" t="s">
        <v>300</v>
      </c>
      <c r="D1569" s="7" t="s">
        <v>422</v>
      </c>
      <c r="E1569" s="7">
        <v>23.190132797935203</v>
      </c>
      <c r="F1569" s="7">
        <v>6.2648651635083565</v>
      </c>
      <c r="G1569" s="7">
        <v>24.02146529050238</v>
      </c>
      <c r="H1569" s="7">
        <v>0.9653920990033914</v>
      </c>
      <c r="I1569" s="7">
        <v>20.768329906167825</v>
      </c>
      <c r="J1569" s="7">
        <v>5.6106098083657523</v>
      </c>
      <c r="K1569" s="7">
        <v>21.512844291565791</v>
      </c>
      <c r="L1569" s="7">
        <v>0.9653920990033914</v>
      </c>
      <c r="M1569" s="7" t="s">
        <v>290</v>
      </c>
      <c r="N1569" s="7" t="s">
        <v>312</v>
      </c>
      <c r="O1569" s="7" t="s">
        <v>421</v>
      </c>
    </row>
    <row r="1570" spans="1:15" ht="15">
      <c r="A1570" s="1">
        <v>1562</v>
      </c>
      <c r="B1570" s="6" t="s">
        <v>171</v>
      </c>
      <c r="C1570" s="7" t="s">
        <v>301</v>
      </c>
      <c r="D1570" s="7" t="s">
        <v>422</v>
      </c>
      <c r="E1570" s="7">
        <v>22.936683372924989</v>
      </c>
      <c r="F1570" s="7">
        <v>6.1963952462684109</v>
      </c>
      <c r="G1570" s="7">
        <v>23.75893007266513</v>
      </c>
      <c r="H1570" s="7">
        <v>0.9653920990033914</v>
      </c>
      <c r="I1570" s="7">
        <v>20.514880481157611</v>
      </c>
      <c r="J1570" s="7">
        <v>5.5421398911258128</v>
      </c>
      <c r="K1570" s="7">
        <v>21.250309073728541</v>
      </c>
      <c r="L1570" s="7">
        <v>0.9653920990033914</v>
      </c>
      <c r="M1570" s="7" t="s">
        <v>290</v>
      </c>
      <c r="N1570" s="7" t="s">
        <v>312</v>
      </c>
      <c r="O1570" s="7" t="s">
        <v>421</v>
      </c>
    </row>
    <row r="1571" spans="1:15" ht="15">
      <c r="A1571" s="1">
        <v>1563</v>
      </c>
      <c r="B1571" s="6" t="s">
        <v>171</v>
      </c>
      <c r="C1571" s="7" t="s">
        <v>302</v>
      </c>
      <c r="D1571" s="7" t="s">
        <v>422</v>
      </c>
      <c r="E1571" s="7">
        <v>22.859133943402764</v>
      </c>
      <c r="F1571" s="7">
        <v>6.1754450980438724</v>
      </c>
      <c r="G1571" s="7">
        <v>23.678600609017892</v>
      </c>
      <c r="H1571" s="7">
        <v>0.9653920990033914</v>
      </c>
      <c r="I1571" s="7">
        <v>20.437331051635386</v>
      </c>
      <c r="J1571" s="7">
        <v>5.5211897429012655</v>
      </c>
      <c r="K1571" s="7">
        <v>21.169979610081302</v>
      </c>
      <c r="L1571" s="7">
        <v>0.9653920990033914</v>
      </c>
      <c r="M1571" s="7" t="s">
        <v>290</v>
      </c>
      <c r="N1571" s="7" t="s">
        <v>312</v>
      </c>
      <c r="O1571" s="7" t="s">
        <v>421</v>
      </c>
    </row>
    <row r="1572" spans="1:15" ht="15">
      <c r="A1572" s="1">
        <v>1564</v>
      </c>
      <c r="B1572" s="6" t="s">
        <v>171</v>
      </c>
      <c r="C1572" s="7" t="s">
        <v>423</v>
      </c>
      <c r="D1572" s="7" t="s">
        <v>422</v>
      </c>
      <c r="E1572" s="7">
        <v>22.863773206877177</v>
      </c>
      <c r="F1572" s="7">
        <v>6.1766984052318135</v>
      </c>
      <c r="G1572" s="7">
        <v>23.683406183332412</v>
      </c>
      <c r="H1572" s="7">
        <v>0.9653920990033914</v>
      </c>
      <c r="I1572" s="7">
        <v>20.441970315109799</v>
      </c>
      <c r="J1572" s="7">
        <v>5.5224430500892137</v>
      </c>
      <c r="K1572" s="7">
        <v>21.174785184395823</v>
      </c>
      <c r="L1572" s="7">
        <v>0.9653920990033914</v>
      </c>
      <c r="M1572" s="7" t="s">
        <v>290</v>
      </c>
      <c r="N1572" s="7" t="s">
        <v>312</v>
      </c>
      <c r="O1572" s="7" t="s">
        <v>421</v>
      </c>
    </row>
    <row r="1573" spans="1:15" ht="15">
      <c r="A1573" s="1">
        <v>1565</v>
      </c>
      <c r="B1573" s="6" t="s">
        <v>171</v>
      </c>
      <c r="C1573" s="7" t="s">
        <v>424</v>
      </c>
      <c r="D1573" s="7" t="s">
        <v>422</v>
      </c>
      <c r="E1573" s="7">
        <v>22.952617767758081</v>
      </c>
      <c r="F1573" s="7">
        <v>6.2006999579301141</v>
      </c>
      <c r="G1573" s="7">
        <v>23.775435692350172</v>
      </c>
      <c r="H1573" s="7">
        <v>0.9653920990033914</v>
      </c>
      <c r="I1573" s="7">
        <v>20.530814875990707</v>
      </c>
      <c r="J1573" s="7">
        <v>5.5464446027875116</v>
      </c>
      <c r="K1573" s="7">
        <v>21.266814693413586</v>
      </c>
      <c r="L1573" s="7">
        <v>0.9653920990033914</v>
      </c>
      <c r="M1573" s="7" t="s">
        <v>290</v>
      </c>
      <c r="N1573" s="7" t="s">
        <v>312</v>
      </c>
      <c r="O1573" s="7" t="s">
        <v>421</v>
      </c>
    </row>
    <row r="1574" spans="1:15" ht="15">
      <c r="A1574" s="1">
        <v>1566</v>
      </c>
      <c r="B1574" s="6" t="s">
        <v>171</v>
      </c>
      <c r="C1574" s="7" t="s">
        <v>425</v>
      </c>
      <c r="D1574" s="7" t="s">
        <v>422</v>
      </c>
      <c r="E1574" s="7">
        <v>23.027965953729591</v>
      </c>
      <c r="F1574" s="7">
        <v>6.2210554353885401</v>
      </c>
      <c r="G1574" s="7">
        <v>23.853485001070734</v>
      </c>
      <c r="H1574" s="7">
        <v>0.9653920990033914</v>
      </c>
      <c r="I1574" s="7">
        <v>20.60616306196221</v>
      </c>
      <c r="J1574" s="7">
        <v>5.5668000802459412</v>
      </c>
      <c r="K1574" s="7">
        <v>21.344864002134145</v>
      </c>
      <c r="L1574" s="7">
        <v>0.9653920990033914</v>
      </c>
      <c r="M1574" s="7" t="s">
        <v>290</v>
      </c>
      <c r="N1574" s="7" t="s">
        <v>312</v>
      </c>
      <c r="O1574" s="7" t="s">
        <v>421</v>
      </c>
    </row>
    <row r="1575" spans="1:15" ht="15">
      <c r="A1575" s="1">
        <v>1567</v>
      </c>
      <c r="B1575" s="6" t="s">
        <v>171</v>
      </c>
      <c r="C1575" s="7" t="s">
        <v>426</v>
      </c>
      <c r="D1575" s="7" t="s">
        <v>422</v>
      </c>
      <c r="E1575" s="7">
        <v>23.163990328793584</v>
      </c>
      <c r="F1575" s="7">
        <v>6.2578027182157578</v>
      </c>
      <c r="G1575" s="7">
        <v>23.994385651909308</v>
      </c>
      <c r="H1575" s="7">
        <v>0.9653920990033914</v>
      </c>
      <c r="I1575" s="7">
        <v>20.742187437026207</v>
      </c>
      <c r="J1575" s="7">
        <v>5.6035473630731554</v>
      </c>
      <c r="K1575" s="7">
        <v>21.485764652972719</v>
      </c>
      <c r="L1575" s="7">
        <v>0.9653920990033914</v>
      </c>
      <c r="M1575" s="7" t="s">
        <v>290</v>
      </c>
      <c r="N1575" s="7" t="s">
        <v>312</v>
      </c>
      <c r="O1575" s="7" t="s">
        <v>421</v>
      </c>
    </row>
    <row r="1576" spans="1:15" ht="15">
      <c r="A1576" s="1">
        <v>1568</v>
      </c>
      <c r="B1576" s="6" t="s">
        <v>171</v>
      </c>
      <c r="C1576" s="7" t="s">
        <v>427</v>
      </c>
      <c r="D1576" s="7" t="s">
        <v>422</v>
      </c>
      <c r="E1576" s="7">
        <v>23.300014703857578</v>
      </c>
      <c r="F1576" s="7">
        <v>6.2945500010429729</v>
      </c>
      <c r="G1576" s="7">
        <v>24.135286302747879</v>
      </c>
      <c r="H1576" s="7">
        <v>0.9653920990033914</v>
      </c>
      <c r="I1576" s="7">
        <v>20.8782118120902</v>
      </c>
      <c r="J1576" s="7">
        <v>5.6402946459003651</v>
      </c>
      <c r="K1576" s="7">
        <v>21.62666530381129</v>
      </c>
      <c r="L1576" s="7">
        <v>0.9653920990033914</v>
      </c>
      <c r="M1576" s="7" t="s">
        <v>290</v>
      </c>
      <c r="N1576" s="7" t="s">
        <v>312</v>
      </c>
      <c r="O1576" s="7" t="s">
        <v>421</v>
      </c>
    </row>
    <row r="1577" spans="1:15" ht="15">
      <c r="A1577" s="1">
        <v>1569</v>
      </c>
      <c r="B1577" s="6" t="s">
        <v>172</v>
      </c>
      <c r="C1577" s="7" t="s">
        <v>292</v>
      </c>
      <c r="D1577" s="7">
        <v>6.3959999999999999</v>
      </c>
      <c r="E1577" s="7">
        <v>6.0990000000000002</v>
      </c>
      <c r="F1577" s="7">
        <v>1.9263994912790017</v>
      </c>
      <c r="G1577" s="7">
        <v>6.3959999999999999</v>
      </c>
      <c r="H1577" s="7">
        <v>0.95356472795497194</v>
      </c>
      <c r="I1577" s="7">
        <v>6.0990000000000002</v>
      </c>
      <c r="J1577" s="7">
        <v>1.9263994912790017</v>
      </c>
      <c r="K1577" s="7">
        <v>6.3959999999999999</v>
      </c>
      <c r="L1577" s="7">
        <v>0.95356472795497194</v>
      </c>
      <c r="M1577" s="7" t="s">
        <v>290</v>
      </c>
      <c r="N1577" s="7" t="s">
        <v>312</v>
      </c>
      <c r="O1577" s="7" t="s">
        <v>421</v>
      </c>
    </row>
    <row r="1578" spans="1:15" ht="15">
      <c r="A1578" s="1">
        <v>1570</v>
      </c>
      <c r="B1578" s="6" t="s">
        <v>172</v>
      </c>
      <c r="C1578" s="7" t="s">
        <v>293</v>
      </c>
      <c r="D1578" s="7">
        <v>6.0540000000000003</v>
      </c>
      <c r="E1578" s="7">
        <v>5.89</v>
      </c>
      <c r="F1578" s="7">
        <v>1.399577078977791</v>
      </c>
      <c r="G1578" s="7">
        <v>6.0540000000000003</v>
      </c>
      <c r="H1578" s="7">
        <v>0.97291047241493223</v>
      </c>
      <c r="I1578" s="7">
        <v>5.89</v>
      </c>
      <c r="J1578" s="7">
        <v>1.399577078977791</v>
      </c>
      <c r="K1578" s="7">
        <v>6.0540000000000003</v>
      </c>
      <c r="L1578" s="7">
        <v>0.97291047241493223</v>
      </c>
      <c r="M1578" s="7" t="s">
        <v>290</v>
      </c>
      <c r="N1578" s="7" t="s">
        <v>312</v>
      </c>
      <c r="O1578" s="7" t="s">
        <v>421</v>
      </c>
    </row>
    <row r="1579" spans="1:15" ht="15">
      <c r="A1579" s="1">
        <v>1571</v>
      </c>
      <c r="B1579" s="6" t="s">
        <v>172</v>
      </c>
      <c r="C1579" s="7" t="s">
        <v>294</v>
      </c>
      <c r="D1579" s="7">
        <v>6.07</v>
      </c>
      <c r="E1579" s="7">
        <v>5.8650000000000002</v>
      </c>
      <c r="F1579" s="7">
        <v>1.5439992193970695</v>
      </c>
      <c r="G1579" s="7">
        <v>6.0648296422487222</v>
      </c>
      <c r="H1579" s="7">
        <v>0.9670510708401977</v>
      </c>
      <c r="I1579" s="7">
        <v>5.8650000000000002</v>
      </c>
      <c r="J1579" s="7">
        <v>1.5439992193970695</v>
      </c>
      <c r="K1579" s="7">
        <v>6.0648296422487222</v>
      </c>
      <c r="L1579" s="7">
        <v>0.9670510708401977</v>
      </c>
      <c r="M1579" s="7" t="s">
        <v>290</v>
      </c>
      <c r="N1579" s="7" t="s">
        <v>312</v>
      </c>
      <c r="O1579" s="7" t="s">
        <v>421</v>
      </c>
    </row>
    <row r="1580" spans="1:15" ht="15">
      <c r="A1580" s="1">
        <v>1572</v>
      </c>
      <c r="B1580" s="6" t="s">
        <v>172</v>
      </c>
      <c r="C1580" s="7" t="s">
        <v>295</v>
      </c>
      <c r="D1580" s="7">
        <v>5.2089999999999996</v>
      </c>
      <c r="E1580" s="7">
        <v>5.0880000000000001</v>
      </c>
      <c r="F1580" s="7">
        <v>1.1162154809892193</v>
      </c>
      <c r="G1580" s="7">
        <v>5.2089999999999996</v>
      </c>
      <c r="H1580" s="7">
        <v>0.97677097331541574</v>
      </c>
      <c r="I1580" s="7">
        <v>5.0880000000000001</v>
      </c>
      <c r="J1580" s="7">
        <v>1.1162154809892193</v>
      </c>
      <c r="K1580" s="7">
        <v>5.2089999999999996</v>
      </c>
      <c r="L1580" s="7">
        <v>0.97677097331541574</v>
      </c>
      <c r="M1580" s="7" t="s">
        <v>290</v>
      </c>
      <c r="N1580" s="7" t="s">
        <v>312</v>
      </c>
      <c r="O1580" s="7" t="s">
        <v>421</v>
      </c>
    </row>
    <row r="1581" spans="1:15" ht="15">
      <c r="A1581" s="1">
        <v>1573</v>
      </c>
      <c r="B1581" s="6" t="s">
        <v>172</v>
      </c>
      <c r="C1581" s="7" t="s">
        <v>296</v>
      </c>
      <c r="D1581" s="7">
        <v>6.12</v>
      </c>
      <c r="E1581" s="7">
        <v>5.9820000000000002</v>
      </c>
      <c r="F1581" s="7">
        <v>1.2923142032802992</v>
      </c>
      <c r="G1581" s="7">
        <v>6.12</v>
      </c>
      <c r="H1581" s="7">
        <v>0.97745098039215683</v>
      </c>
      <c r="I1581" s="7">
        <v>5.9820000000000002</v>
      </c>
      <c r="J1581" s="7">
        <v>1.2923142032802992</v>
      </c>
      <c r="K1581" s="7">
        <v>6.12</v>
      </c>
      <c r="L1581" s="7">
        <v>0.97745098039215683</v>
      </c>
      <c r="M1581" s="7" t="s">
        <v>290</v>
      </c>
      <c r="N1581" s="7" t="s">
        <v>312</v>
      </c>
      <c r="O1581" s="7" t="s">
        <v>421</v>
      </c>
    </row>
    <row r="1582" spans="1:15" ht="15">
      <c r="A1582" s="1">
        <v>1574</v>
      </c>
      <c r="B1582" s="6" t="s">
        <v>172</v>
      </c>
      <c r="C1582" s="7" t="s">
        <v>297</v>
      </c>
      <c r="D1582" s="7">
        <v>5.8049999999999997</v>
      </c>
      <c r="E1582" s="7">
        <v>5.63</v>
      </c>
      <c r="F1582" s="7">
        <v>1.4146112540199851</v>
      </c>
      <c r="G1582" s="7">
        <v>5.8049999999999997</v>
      </c>
      <c r="H1582" s="7">
        <v>0.9698535745047373</v>
      </c>
      <c r="I1582" s="7">
        <v>5.63</v>
      </c>
      <c r="J1582" s="7">
        <v>1.4146112540199851</v>
      </c>
      <c r="K1582" s="7">
        <v>5.8049999999999997</v>
      </c>
      <c r="L1582" s="7">
        <v>0.9698535745047373</v>
      </c>
      <c r="M1582" s="7" t="s">
        <v>290</v>
      </c>
      <c r="N1582" s="7" t="s">
        <v>312</v>
      </c>
      <c r="O1582" s="7" t="s">
        <v>421</v>
      </c>
    </row>
    <row r="1583" spans="1:15" ht="15">
      <c r="A1583" s="1">
        <v>1575</v>
      </c>
      <c r="B1583" s="6" t="s">
        <v>172</v>
      </c>
      <c r="C1583" s="7" t="s">
        <v>298</v>
      </c>
      <c r="D1583" s="7" t="s">
        <v>422</v>
      </c>
      <c r="E1583" s="7">
        <v>5.5325487623554164</v>
      </c>
      <c r="F1583" s="7">
        <v>1.3962275709392764</v>
      </c>
      <c r="G1583" s="7">
        <v>5.7060097474234519</v>
      </c>
      <c r="H1583" s="7">
        <v>0.96960029990373542</v>
      </c>
      <c r="I1583" s="7">
        <v>5.5325487623554164</v>
      </c>
      <c r="J1583" s="7">
        <v>1.3962275709392764</v>
      </c>
      <c r="K1583" s="7">
        <v>5.7060097474234519</v>
      </c>
      <c r="L1583" s="7">
        <v>0.96960029990373542</v>
      </c>
      <c r="M1583" s="7" t="s">
        <v>290</v>
      </c>
      <c r="N1583" s="7" t="s">
        <v>312</v>
      </c>
      <c r="O1583" s="7" t="s">
        <v>421</v>
      </c>
    </row>
    <row r="1584" spans="1:15" ht="15">
      <c r="A1584" s="1">
        <v>1576</v>
      </c>
      <c r="B1584" s="6" t="s">
        <v>172</v>
      </c>
      <c r="C1584" s="7" t="s">
        <v>299</v>
      </c>
      <c r="D1584" s="7" t="s">
        <v>422</v>
      </c>
      <c r="E1584" s="7">
        <v>5.9066373351107311</v>
      </c>
      <c r="F1584" s="7">
        <v>1.4906348327077059</v>
      </c>
      <c r="G1584" s="7">
        <v>6.0918270504837491</v>
      </c>
      <c r="H1584" s="7">
        <v>0.96960029990373542</v>
      </c>
      <c r="I1584" s="7">
        <v>5.9066373351107311</v>
      </c>
      <c r="J1584" s="7">
        <v>1.4906348327077059</v>
      </c>
      <c r="K1584" s="7">
        <v>6.0918270504837491</v>
      </c>
      <c r="L1584" s="7">
        <v>0.96960029990373542</v>
      </c>
      <c r="M1584" s="7" t="s">
        <v>290</v>
      </c>
      <c r="N1584" s="7" t="s">
        <v>312</v>
      </c>
      <c r="O1584" s="7" t="s">
        <v>421</v>
      </c>
    </row>
    <row r="1585" spans="1:15" ht="15">
      <c r="A1585" s="1">
        <v>1577</v>
      </c>
      <c r="B1585" s="6" t="s">
        <v>172</v>
      </c>
      <c r="C1585" s="7" t="s">
        <v>300</v>
      </c>
      <c r="D1585" s="7" t="s">
        <v>422</v>
      </c>
      <c r="E1585" s="7">
        <v>8.2196472703303609</v>
      </c>
      <c r="F1585" s="7">
        <v>2.0743600526974895</v>
      </c>
      <c r="G1585" s="7">
        <v>8.4773563613237641</v>
      </c>
      <c r="H1585" s="7">
        <v>0.96960029990373542</v>
      </c>
      <c r="I1585" s="7">
        <v>8.2196472703303609</v>
      </c>
      <c r="J1585" s="7">
        <v>2.0743600526974895</v>
      </c>
      <c r="K1585" s="7">
        <v>8.4773563613237641</v>
      </c>
      <c r="L1585" s="7">
        <v>0.96960029990373542</v>
      </c>
      <c r="M1585" s="7" t="s">
        <v>290</v>
      </c>
      <c r="N1585" s="7" t="s">
        <v>312</v>
      </c>
      <c r="O1585" s="7" t="s">
        <v>421</v>
      </c>
    </row>
    <row r="1586" spans="1:15" ht="15">
      <c r="A1586" s="1">
        <v>1578</v>
      </c>
      <c r="B1586" s="6" t="s">
        <v>172</v>
      </c>
      <c r="C1586" s="7" t="s">
        <v>301</v>
      </c>
      <c r="D1586" s="7" t="s">
        <v>422</v>
      </c>
      <c r="E1586" s="7">
        <v>8.0833416817017785</v>
      </c>
      <c r="F1586" s="7">
        <v>2.0399611474024764</v>
      </c>
      <c r="G1586" s="7">
        <v>8.3367772086129879</v>
      </c>
      <c r="H1586" s="7">
        <v>0.96960029990373542</v>
      </c>
      <c r="I1586" s="7">
        <v>8.0833416817017785</v>
      </c>
      <c r="J1586" s="7">
        <v>2.0399611474024764</v>
      </c>
      <c r="K1586" s="7">
        <v>8.3367772086129879</v>
      </c>
      <c r="L1586" s="7">
        <v>0.96960029990373542</v>
      </c>
      <c r="M1586" s="7" t="s">
        <v>290</v>
      </c>
      <c r="N1586" s="7" t="s">
        <v>312</v>
      </c>
      <c r="O1586" s="7" t="s">
        <v>421</v>
      </c>
    </row>
    <row r="1587" spans="1:15" ht="15">
      <c r="A1587" s="1">
        <v>1579</v>
      </c>
      <c r="B1587" s="6" t="s">
        <v>172</v>
      </c>
      <c r="C1587" s="7" t="s">
        <v>302</v>
      </c>
      <c r="D1587" s="7" t="s">
        <v>422</v>
      </c>
      <c r="E1587" s="7">
        <v>8.0229884620040988</v>
      </c>
      <c r="F1587" s="7">
        <v>2.0247300427242392</v>
      </c>
      <c r="G1587" s="7">
        <v>8.2745317455044542</v>
      </c>
      <c r="H1587" s="7">
        <v>0.96960029990373542</v>
      </c>
      <c r="I1587" s="7">
        <v>8.0229884620040988</v>
      </c>
      <c r="J1587" s="7">
        <v>2.0247300427242392</v>
      </c>
      <c r="K1587" s="7">
        <v>8.2745317455044542</v>
      </c>
      <c r="L1587" s="7">
        <v>0.96960029990373542</v>
      </c>
      <c r="M1587" s="7" t="s">
        <v>290</v>
      </c>
      <c r="N1587" s="7" t="s">
        <v>312</v>
      </c>
      <c r="O1587" s="7" t="s">
        <v>421</v>
      </c>
    </row>
    <row r="1588" spans="1:15" ht="15">
      <c r="A1588" s="1">
        <v>1580</v>
      </c>
      <c r="B1588" s="6" t="s">
        <v>172</v>
      </c>
      <c r="C1588" s="7" t="s">
        <v>423</v>
      </c>
      <c r="D1588" s="7" t="s">
        <v>422</v>
      </c>
      <c r="E1588" s="7">
        <v>8.0102485684729672</v>
      </c>
      <c r="F1588" s="7">
        <v>2.0215149259014056</v>
      </c>
      <c r="G1588" s="7">
        <v>8.2613924204316422</v>
      </c>
      <c r="H1588" s="7">
        <v>0.96960029990373542</v>
      </c>
      <c r="I1588" s="7">
        <v>8.0102485684729672</v>
      </c>
      <c r="J1588" s="7">
        <v>2.0215149259014056</v>
      </c>
      <c r="K1588" s="7">
        <v>8.2613924204316422</v>
      </c>
      <c r="L1588" s="7">
        <v>0.96960029990373542</v>
      </c>
      <c r="M1588" s="7" t="s">
        <v>290</v>
      </c>
      <c r="N1588" s="7" t="s">
        <v>312</v>
      </c>
      <c r="O1588" s="7" t="s">
        <v>421</v>
      </c>
    </row>
    <row r="1589" spans="1:15" ht="15">
      <c r="A1589" s="1">
        <v>1581</v>
      </c>
      <c r="B1589" s="6" t="s">
        <v>172</v>
      </c>
      <c r="C1589" s="7" t="s">
        <v>424</v>
      </c>
      <c r="D1589" s="7" t="s">
        <v>422</v>
      </c>
      <c r="E1589" s="7">
        <v>8.0468943380270623</v>
      </c>
      <c r="F1589" s="7">
        <v>2.0307630746313095</v>
      </c>
      <c r="G1589" s="7">
        <v>8.2991871380670776</v>
      </c>
      <c r="H1589" s="7">
        <v>0.96960029990373542</v>
      </c>
      <c r="I1589" s="7">
        <v>8.0468943380270623</v>
      </c>
      <c r="J1589" s="7">
        <v>2.0307630746313095</v>
      </c>
      <c r="K1589" s="7">
        <v>8.2991871380670776</v>
      </c>
      <c r="L1589" s="7">
        <v>0.96960029990373542</v>
      </c>
      <c r="M1589" s="7" t="s">
        <v>290</v>
      </c>
      <c r="N1589" s="7" t="s">
        <v>312</v>
      </c>
      <c r="O1589" s="7" t="s">
        <v>421</v>
      </c>
    </row>
    <row r="1590" spans="1:15" ht="15">
      <c r="A1590" s="1">
        <v>1582</v>
      </c>
      <c r="B1590" s="6" t="s">
        <v>172</v>
      </c>
      <c r="C1590" s="7" t="s">
        <v>425</v>
      </c>
      <c r="D1590" s="7" t="s">
        <v>422</v>
      </c>
      <c r="E1590" s="7">
        <v>8.0777625863000591</v>
      </c>
      <c r="F1590" s="7">
        <v>2.0385531730392308</v>
      </c>
      <c r="G1590" s="7">
        <v>8.3310231928579661</v>
      </c>
      <c r="H1590" s="7">
        <v>0.96960029990373542</v>
      </c>
      <c r="I1590" s="7">
        <v>8.0777625863000591</v>
      </c>
      <c r="J1590" s="7">
        <v>2.0385531730392308</v>
      </c>
      <c r="K1590" s="7">
        <v>8.3310231928579661</v>
      </c>
      <c r="L1590" s="7">
        <v>0.96960029990373542</v>
      </c>
      <c r="M1590" s="7" t="s">
        <v>290</v>
      </c>
      <c r="N1590" s="7" t="s">
        <v>312</v>
      </c>
      <c r="O1590" s="7" t="s">
        <v>421</v>
      </c>
    </row>
    <row r="1591" spans="1:15" ht="15">
      <c r="A1591" s="1">
        <v>1583</v>
      </c>
      <c r="B1591" s="6" t="s">
        <v>172</v>
      </c>
      <c r="C1591" s="7" t="s">
        <v>426</v>
      </c>
      <c r="D1591" s="7" t="s">
        <v>422</v>
      </c>
      <c r="E1591" s="7">
        <v>8.1396119331042662</v>
      </c>
      <c r="F1591" s="7">
        <v>2.0541618494308787</v>
      </c>
      <c r="G1591" s="7">
        <v>8.3948116908713715</v>
      </c>
      <c r="H1591" s="7">
        <v>0.96960029990373542</v>
      </c>
      <c r="I1591" s="7">
        <v>8.1396119331042662</v>
      </c>
      <c r="J1591" s="7">
        <v>2.0541618494308787</v>
      </c>
      <c r="K1591" s="7">
        <v>8.3948116908713715</v>
      </c>
      <c r="L1591" s="7">
        <v>0.96960029990373542</v>
      </c>
      <c r="M1591" s="7" t="s">
        <v>290</v>
      </c>
      <c r="N1591" s="7" t="s">
        <v>312</v>
      </c>
      <c r="O1591" s="7" t="s">
        <v>421</v>
      </c>
    </row>
    <row r="1592" spans="1:15" ht="15">
      <c r="A1592" s="1">
        <v>1584</v>
      </c>
      <c r="B1592" s="6" t="s">
        <v>172</v>
      </c>
      <c r="C1592" s="7" t="s">
        <v>427</v>
      </c>
      <c r="D1592" s="7" t="s">
        <v>422</v>
      </c>
      <c r="E1592" s="7">
        <v>8.2014612799084752</v>
      </c>
      <c r="F1592" s="7">
        <v>2.0697705258225225</v>
      </c>
      <c r="G1592" s="7">
        <v>8.4586001888847786</v>
      </c>
      <c r="H1592" s="7">
        <v>0.96960029990373542</v>
      </c>
      <c r="I1592" s="7">
        <v>8.2014612799084752</v>
      </c>
      <c r="J1592" s="7">
        <v>2.0697705258225225</v>
      </c>
      <c r="K1592" s="7">
        <v>8.4586001888847786</v>
      </c>
      <c r="L1592" s="7">
        <v>0.96960029990373542</v>
      </c>
      <c r="M1592" s="7" t="s">
        <v>290</v>
      </c>
      <c r="N1592" s="7" t="s">
        <v>312</v>
      </c>
      <c r="O1592" s="7" t="s">
        <v>421</v>
      </c>
    </row>
    <row r="1593" spans="1:15" ht="15">
      <c r="A1593" s="1">
        <v>1585</v>
      </c>
      <c r="B1593" s="6" t="s">
        <v>259</v>
      </c>
      <c r="C1593" s="7" t="s">
        <v>292</v>
      </c>
      <c r="D1593" s="7">
        <v>195.41255921724334</v>
      </c>
      <c r="E1593" s="7">
        <v>184.04199999999997</v>
      </c>
      <c r="F1593" s="7">
        <v>47.038537264811971</v>
      </c>
      <c r="G1593" s="7">
        <v>190.53027435069728</v>
      </c>
      <c r="H1593" s="7">
        <v>0.96594622889822357</v>
      </c>
      <c r="I1593" s="7">
        <v>169.40600000000001</v>
      </c>
      <c r="J1593" s="7">
        <v>43.34078506142464</v>
      </c>
      <c r="K1593" s="7">
        <v>175.38414063598196</v>
      </c>
      <c r="L1593" s="7">
        <v>0.965914018141527</v>
      </c>
      <c r="M1593" s="7" t="s">
        <v>290</v>
      </c>
      <c r="N1593" s="7" t="s">
        <v>312</v>
      </c>
      <c r="O1593" s="7" t="s">
        <v>421</v>
      </c>
    </row>
    <row r="1594" spans="1:15" ht="15">
      <c r="A1594" s="1">
        <v>1586</v>
      </c>
      <c r="B1594" s="6" t="s">
        <v>259</v>
      </c>
      <c r="C1594" s="7" t="s">
        <v>293</v>
      </c>
      <c r="D1594" s="7">
        <v>178.76000000000002</v>
      </c>
      <c r="E1594" s="7">
        <v>175.76400000000001</v>
      </c>
      <c r="F1594" s="7">
        <v>42.581557914271578</v>
      </c>
      <c r="G1594" s="7">
        <v>181.63951576037928</v>
      </c>
      <c r="H1594" s="7">
        <v>0.96765287698668878</v>
      </c>
      <c r="I1594" s="7">
        <v>160.28399999999999</v>
      </c>
      <c r="J1594" s="7">
        <v>38.869767056333345</v>
      </c>
      <c r="K1594" s="7">
        <v>165.65041726793032</v>
      </c>
      <c r="L1594" s="7">
        <v>0.96760396166554508</v>
      </c>
      <c r="M1594" s="7" t="s">
        <v>290</v>
      </c>
      <c r="N1594" s="7" t="s">
        <v>312</v>
      </c>
      <c r="O1594" s="7" t="s">
        <v>421</v>
      </c>
    </row>
    <row r="1595" spans="1:15" ht="15">
      <c r="A1595" s="1">
        <v>1587</v>
      </c>
      <c r="B1595" s="6" t="s">
        <v>259</v>
      </c>
      <c r="C1595" s="7" t="s">
        <v>294</v>
      </c>
      <c r="D1595" s="7">
        <v>189.11</v>
      </c>
      <c r="E1595" s="7">
        <v>200.9505030288787</v>
      </c>
      <c r="F1595" s="7">
        <v>43.733638031576724</v>
      </c>
      <c r="G1595" s="7">
        <v>206.38070434292825</v>
      </c>
      <c r="H1595" s="7">
        <v>0.97368842532378141</v>
      </c>
      <c r="I1595" s="7">
        <v>182.78097963532733</v>
      </c>
      <c r="J1595" s="7">
        <v>39.682627357085011</v>
      </c>
      <c r="K1595" s="7">
        <v>187.69814195355312</v>
      </c>
      <c r="L1595" s="7">
        <v>0.97380281836011695</v>
      </c>
      <c r="M1595" s="7" t="s">
        <v>290</v>
      </c>
      <c r="N1595" s="7" t="s">
        <v>312</v>
      </c>
      <c r="O1595" s="7" t="s">
        <v>421</v>
      </c>
    </row>
    <row r="1596" spans="1:15" ht="15">
      <c r="A1596" s="1">
        <v>1588</v>
      </c>
      <c r="B1596" s="6" t="s">
        <v>259</v>
      </c>
      <c r="C1596" s="7" t="s">
        <v>295</v>
      </c>
      <c r="D1596" s="7">
        <v>187.71600000000001</v>
      </c>
      <c r="E1596" s="7">
        <v>184.29349999999999</v>
      </c>
      <c r="F1596" s="7">
        <v>43.603603371249193</v>
      </c>
      <c r="G1596" s="7">
        <v>189.66829154395538</v>
      </c>
      <c r="H1596" s="7">
        <v>0.97166215027191416</v>
      </c>
      <c r="I1596" s="7">
        <v>167.37819999999999</v>
      </c>
      <c r="J1596" s="7">
        <v>39.219205339628402</v>
      </c>
      <c r="K1596" s="7">
        <v>172.18682325045469</v>
      </c>
      <c r="L1596" s="7">
        <v>0.97207322163403698</v>
      </c>
      <c r="M1596" s="7" t="s">
        <v>290</v>
      </c>
      <c r="N1596" s="7" t="s">
        <v>312</v>
      </c>
      <c r="O1596" s="7" t="s">
        <v>421</v>
      </c>
    </row>
    <row r="1597" spans="1:15" ht="15">
      <c r="A1597" s="1">
        <v>1589</v>
      </c>
      <c r="B1597" s="6" t="s">
        <v>259</v>
      </c>
      <c r="C1597" s="7" t="s">
        <v>296</v>
      </c>
      <c r="D1597" s="7">
        <v>176.71799999999999</v>
      </c>
      <c r="E1597" s="7">
        <v>187.16692666500001</v>
      </c>
      <c r="F1597" s="7">
        <v>40.074651159515348</v>
      </c>
      <c r="G1597" s="7">
        <v>191.7385773526521</v>
      </c>
      <c r="H1597" s="7">
        <v>0.97615685507437677</v>
      </c>
      <c r="I1597" s="7">
        <v>171.66169539699999</v>
      </c>
      <c r="J1597" s="7">
        <v>36.468456418822022</v>
      </c>
      <c r="K1597" s="7">
        <v>175.80542594681864</v>
      </c>
      <c r="L1597" s="7">
        <v>0.97643001899684179</v>
      </c>
      <c r="M1597" s="7" t="s">
        <v>290</v>
      </c>
      <c r="N1597" s="7" t="s">
        <v>312</v>
      </c>
      <c r="O1597" s="7" t="s">
        <v>421</v>
      </c>
    </row>
    <row r="1598" spans="1:15" ht="15">
      <c r="A1598" s="1">
        <v>1590</v>
      </c>
      <c r="B1598" s="6" t="s">
        <v>259</v>
      </c>
      <c r="C1598" s="7" t="s">
        <v>297</v>
      </c>
      <c r="D1598" s="7">
        <v>158.16660000000002</v>
      </c>
      <c r="E1598" s="7">
        <v>183.12995239899999</v>
      </c>
      <c r="F1598" s="7">
        <v>30.056229718596978</v>
      </c>
      <c r="G1598" s="7">
        <v>185.96861798573923</v>
      </c>
      <c r="H1598" s="7">
        <v>0.9847357816738902</v>
      </c>
      <c r="I1598" s="7">
        <v>167.56479994300003</v>
      </c>
      <c r="J1598" s="7">
        <v>27.502260618985421</v>
      </c>
      <c r="K1598" s="7">
        <v>170.16026741974267</v>
      </c>
      <c r="L1598" s="7">
        <v>0.98474692408457332</v>
      </c>
      <c r="M1598" s="7" t="s">
        <v>290</v>
      </c>
      <c r="N1598" s="7" t="s">
        <v>312</v>
      </c>
      <c r="O1598" s="7" t="s">
        <v>421</v>
      </c>
    </row>
    <row r="1599" spans="1:15" ht="15">
      <c r="A1599" s="1">
        <v>1591</v>
      </c>
      <c r="B1599" s="6" t="s">
        <v>259</v>
      </c>
      <c r="C1599" s="7" t="s">
        <v>298</v>
      </c>
      <c r="D1599" s="7" t="s">
        <v>422</v>
      </c>
      <c r="E1599" s="7">
        <v>186.37487865263824</v>
      </c>
      <c r="F1599" s="7">
        <v>42.458540282314324</v>
      </c>
      <c r="G1599" s="7">
        <v>191.38532023427416</v>
      </c>
      <c r="H1599" s="7">
        <v>0.97382013638505471</v>
      </c>
      <c r="I1599" s="7">
        <v>170.83243202553544</v>
      </c>
      <c r="J1599" s="7">
        <v>38.782367010589901</v>
      </c>
      <c r="K1599" s="7">
        <v>175.39375648385433</v>
      </c>
      <c r="L1599" s="7">
        <v>0.97399380371479316</v>
      </c>
      <c r="M1599" s="7" t="s">
        <v>290</v>
      </c>
      <c r="N1599" s="7" t="s">
        <v>312</v>
      </c>
      <c r="O1599" s="7" t="s">
        <v>421</v>
      </c>
    </row>
    <row r="1600" spans="1:15" ht="15">
      <c r="A1600" s="1">
        <v>1592</v>
      </c>
      <c r="B1600" s="6" t="s">
        <v>259</v>
      </c>
      <c r="C1600" s="7" t="s">
        <v>299</v>
      </c>
      <c r="D1600" s="7" t="s">
        <v>422</v>
      </c>
      <c r="E1600" s="7">
        <v>190.56682655652949</v>
      </c>
      <c r="F1600" s="7">
        <v>43.092274654099491</v>
      </c>
      <c r="G1600" s="7">
        <v>195.62723871198884</v>
      </c>
      <c r="H1600" s="7">
        <v>0.97413237446494094</v>
      </c>
      <c r="I1600" s="7">
        <v>175.02437992942674</v>
      </c>
      <c r="J1600" s="7">
        <v>39.416101382375025</v>
      </c>
      <c r="K1600" s="7">
        <v>179.63567496156898</v>
      </c>
      <c r="L1600" s="7">
        <v>0.97432973693488911</v>
      </c>
      <c r="M1600" s="7" t="s">
        <v>290</v>
      </c>
      <c r="N1600" s="7" t="s">
        <v>312</v>
      </c>
      <c r="O1600" s="7" t="s">
        <v>421</v>
      </c>
    </row>
    <row r="1601" spans="1:15" ht="15">
      <c r="A1601" s="1">
        <v>1593</v>
      </c>
      <c r="B1601" s="6" t="s">
        <v>259</v>
      </c>
      <c r="C1601" s="7" t="s">
        <v>300</v>
      </c>
      <c r="D1601" s="7" t="s">
        <v>422</v>
      </c>
      <c r="E1601" s="7">
        <v>199.97198665006101</v>
      </c>
      <c r="F1601" s="7">
        <v>44.525100033085046</v>
      </c>
      <c r="G1601" s="7">
        <v>205.15535666206256</v>
      </c>
      <c r="H1601" s="7">
        <v>0.97473441543844386</v>
      </c>
      <c r="I1601" s="7">
        <v>184.44095393819092</v>
      </c>
      <c r="J1601" s="7">
        <v>40.852010255558021</v>
      </c>
      <c r="K1601" s="7">
        <v>189.17561599911608</v>
      </c>
      <c r="L1601" s="7">
        <v>0.97497213350716783</v>
      </c>
      <c r="M1601" s="7" t="s">
        <v>290</v>
      </c>
      <c r="N1601" s="7" t="s">
        <v>312</v>
      </c>
      <c r="O1601" s="7" t="s">
        <v>421</v>
      </c>
    </row>
    <row r="1602" spans="1:15" ht="15">
      <c r="A1602" s="1">
        <v>1594</v>
      </c>
      <c r="B1602" s="6" t="s">
        <v>259</v>
      </c>
      <c r="C1602" s="7" t="s">
        <v>301</v>
      </c>
      <c r="D1602" s="7" t="s">
        <v>422</v>
      </c>
      <c r="E1602" s="7">
        <v>201.04930274609117</v>
      </c>
      <c r="F1602" s="7">
        <v>44.550529801967848</v>
      </c>
      <c r="G1602" s="7">
        <v>206.21976256588263</v>
      </c>
      <c r="H1602" s="7">
        <v>0.97492742812105793</v>
      </c>
      <c r="I1602" s="7">
        <v>185.51827003422102</v>
      </c>
      <c r="J1602" s="7">
        <v>40.877440024440823</v>
      </c>
      <c r="K1602" s="7">
        <v>190.24002190293618</v>
      </c>
      <c r="L1602" s="7">
        <v>0.97518002877899013</v>
      </c>
      <c r="M1602" s="7" t="s">
        <v>290</v>
      </c>
      <c r="N1602" s="7" t="s">
        <v>312</v>
      </c>
      <c r="O1602" s="7" t="s">
        <v>421</v>
      </c>
    </row>
    <row r="1603" spans="1:15" ht="15">
      <c r="A1603" s="1">
        <v>1595</v>
      </c>
      <c r="B1603" s="6" t="s">
        <v>259</v>
      </c>
      <c r="C1603" s="7" t="s">
        <v>302</v>
      </c>
      <c r="D1603" s="7" t="s">
        <v>422</v>
      </c>
      <c r="E1603" s="7">
        <v>203.73092880523041</v>
      </c>
      <c r="F1603" s="7">
        <v>44.921249955899718</v>
      </c>
      <c r="G1603" s="7">
        <v>208.9270550880795</v>
      </c>
      <c r="H1603" s="7">
        <v>0.97512947147673856</v>
      </c>
      <c r="I1603" s="7">
        <v>188.19989609336031</v>
      </c>
      <c r="J1603" s="7">
        <v>41.248160178372693</v>
      </c>
      <c r="K1603" s="7">
        <v>192.94731442513302</v>
      </c>
      <c r="L1603" s="7">
        <v>0.97539526089846262</v>
      </c>
      <c r="M1603" s="7" t="s">
        <v>290</v>
      </c>
      <c r="N1603" s="7" t="s">
        <v>312</v>
      </c>
      <c r="O1603" s="7" t="s">
        <v>421</v>
      </c>
    </row>
    <row r="1604" spans="1:15" ht="15">
      <c r="A1604" s="1">
        <v>1596</v>
      </c>
      <c r="B1604" s="6" t="s">
        <v>259</v>
      </c>
      <c r="C1604" s="7" t="s">
        <v>423</v>
      </c>
      <c r="D1604" s="7" t="s">
        <v>422</v>
      </c>
      <c r="E1604" s="7">
        <v>206.9239581479971</v>
      </c>
      <c r="F1604" s="7">
        <v>45.422221262775516</v>
      </c>
      <c r="G1604" s="7">
        <v>212.16232333891926</v>
      </c>
      <c r="H1604" s="7">
        <v>0.9753096350545043</v>
      </c>
      <c r="I1604" s="7">
        <v>191.39794382091068</v>
      </c>
      <c r="J1604" s="7">
        <v>41.749806845870367</v>
      </c>
      <c r="K1604" s="7">
        <v>196.18764630093983</v>
      </c>
      <c r="L1604" s="7">
        <v>0.97558611579099108</v>
      </c>
      <c r="M1604" s="7" t="s">
        <v>290</v>
      </c>
      <c r="N1604" s="7" t="s">
        <v>312</v>
      </c>
      <c r="O1604" s="7" t="s">
        <v>421</v>
      </c>
    </row>
    <row r="1605" spans="1:15" ht="15">
      <c r="A1605" s="1">
        <v>1597</v>
      </c>
      <c r="B1605" s="6" t="s">
        <v>259</v>
      </c>
      <c r="C1605" s="7" t="s">
        <v>424</v>
      </c>
      <c r="D1605" s="7" t="s">
        <v>422</v>
      </c>
      <c r="E1605" s="7">
        <v>208.70145549997449</v>
      </c>
      <c r="F1605" s="7">
        <v>45.794049653299354</v>
      </c>
      <c r="G1605" s="7">
        <v>213.98131701107678</v>
      </c>
      <c r="H1605" s="7">
        <v>0.97532559578166822</v>
      </c>
      <c r="I1605" s="7">
        <v>193.27363920916304</v>
      </c>
      <c r="J1605" s="7">
        <v>42.134850461949839</v>
      </c>
      <c r="K1605" s="7">
        <v>198.10572325379974</v>
      </c>
      <c r="L1605" s="7">
        <v>0.97560855908011224</v>
      </c>
      <c r="M1605" s="7" t="s">
        <v>290</v>
      </c>
      <c r="N1605" s="7" t="s">
        <v>312</v>
      </c>
      <c r="O1605" s="7" t="s">
        <v>421</v>
      </c>
    </row>
    <row r="1606" spans="1:15" ht="15">
      <c r="A1606" s="1">
        <v>1598</v>
      </c>
      <c r="B1606" s="6" t="s">
        <v>259</v>
      </c>
      <c r="C1606" s="7" t="s">
        <v>425</v>
      </c>
      <c r="D1606" s="7" t="s">
        <v>422</v>
      </c>
      <c r="E1606" s="7">
        <v>210.32163262297556</v>
      </c>
      <c r="F1606" s="7">
        <v>46.126608956358481</v>
      </c>
      <c r="G1606" s="7">
        <v>215.63836879661383</v>
      </c>
      <c r="H1606" s="7">
        <v>0.97534420148274759</v>
      </c>
      <c r="I1606" s="7">
        <v>194.89381633216405</v>
      </c>
      <c r="J1606" s="7">
        <v>42.467409765008938</v>
      </c>
      <c r="K1606" s="7">
        <v>199.76277503933679</v>
      </c>
      <c r="L1606" s="7">
        <v>0.97562629620952179</v>
      </c>
      <c r="M1606" s="7" t="s">
        <v>290</v>
      </c>
      <c r="N1606" s="7" t="s">
        <v>312</v>
      </c>
      <c r="O1606" s="7" t="s">
        <v>421</v>
      </c>
    </row>
    <row r="1607" spans="1:15" ht="15">
      <c r="A1607" s="1">
        <v>1599</v>
      </c>
      <c r="B1607" s="6" t="s">
        <v>259</v>
      </c>
      <c r="C1607" s="7" t="s">
        <v>426</v>
      </c>
      <c r="D1607" s="7" t="s">
        <v>422</v>
      </c>
      <c r="E1607" s="7">
        <v>212.370938957287</v>
      </c>
      <c r="F1607" s="7">
        <v>46.561690182934164</v>
      </c>
      <c r="G1607" s="7">
        <v>217.73728198980152</v>
      </c>
      <c r="H1607" s="7">
        <v>0.97535404601603382</v>
      </c>
      <c r="I1607" s="7">
        <v>196.96672238832923</v>
      </c>
      <c r="J1607" s="7">
        <v>42.906875082697105</v>
      </c>
      <c r="K1607" s="7">
        <v>201.88569171407303</v>
      </c>
      <c r="L1607" s="7">
        <v>0.97563487890607692</v>
      </c>
      <c r="M1607" s="7" t="s">
        <v>290</v>
      </c>
      <c r="N1607" s="7" t="s">
        <v>312</v>
      </c>
      <c r="O1607" s="7" t="s">
        <v>421</v>
      </c>
    </row>
    <row r="1608" spans="1:15" ht="15">
      <c r="A1608" s="1">
        <v>1600</v>
      </c>
      <c r="B1608" s="6" t="s">
        <v>259</v>
      </c>
      <c r="C1608" s="7" t="s">
        <v>427</v>
      </c>
      <c r="D1608" s="7" t="s">
        <v>422</v>
      </c>
      <c r="E1608" s="7">
        <v>214.27082976902858</v>
      </c>
      <c r="F1608" s="7">
        <v>46.969132427616778</v>
      </c>
      <c r="G1608" s="7">
        <v>219.68424482364472</v>
      </c>
      <c r="H1608" s="7">
        <v>0.97535820077146707</v>
      </c>
      <c r="I1608" s="7">
        <v>198.8902129219245</v>
      </c>
      <c r="J1608" s="7">
        <v>43.318701418492076</v>
      </c>
      <c r="K1608" s="7">
        <v>203.85665802946482</v>
      </c>
      <c r="L1608" s="7">
        <v>0.97563756241494703</v>
      </c>
      <c r="M1608" s="7" t="s">
        <v>290</v>
      </c>
      <c r="N1608" s="7" t="s">
        <v>312</v>
      </c>
      <c r="O1608" s="7" t="s">
        <v>421</v>
      </c>
    </row>
    <row r="1609" spans="1:15" ht="15">
      <c r="A1609" s="1">
        <v>1601</v>
      </c>
      <c r="B1609" s="6" t="s">
        <v>222</v>
      </c>
      <c r="C1609" s="7" t="s">
        <v>292</v>
      </c>
      <c r="D1609" s="7">
        <v>181.04809460472097</v>
      </c>
      <c r="E1609" s="7">
        <v>171.43099999999998</v>
      </c>
      <c r="F1609" s="7">
        <v>37.657583265472248</v>
      </c>
      <c r="G1609" s="7">
        <v>175.5183219450208</v>
      </c>
      <c r="H1609" s="7">
        <v>0.97671284741258446</v>
      </c>
      <c r="I1609" s="7">
        <v>156.51499999999999</v>
      </c>
      <c r="J1609" s="7">
        <v>34.381043363192134</v>
      </c>
      <c r="K1609" s="7">
        <v>160.24668910071651</v>
      </c>
      <c r="L1609" s="7">
        <v>0.97671284741258446</v>
      </c>
      <c r="M1609" s="7" t="s">
        <v>290</v>
      </c>
      <c r="N1609" s="7" t="s">
        <v>312</v>
      </c>
      <c r="O1609" s="7" t="s">
        <v>421</v>
      </c>
    </row>
    <row r="1610" spans="1:15" ht="15">
      <c r="A1610" s="1">
        <v>1602</v>
      </c>
      <c r="B1610" s="6" t="s">
        <v>222</v>
      </c>
      <c r="C1610" s="7" t="s">
        <v>293</v>
      </c>
      <c r="D1610" s="7">
        <v>168.9038072395054</v>
      </c>
      <c r="E1610" s="7">
        <v>170.31</v>
      </c>
      <c r="F1610" s="7">
        <v>24.447873676655284</v>
      </c>
      <c r="G1610" s="7">
        <v>172.05578928739857</v>
      </c>
      <c r="H1610" s="7">
        <v>0.98985335341153546</v>
      </c>
      <c r="I1610" s="7">
        <v>155.12</v>
      </c>
      <c r="J1610" s="7">
        <v>22.267360488067531</v>
      </c>
      <c r="K1610" s="7">
        <v>156.71008181704696</v>
      </c>
      <c r="L1610" s="7">
        <v>0.98985335341153546</v>
      </c>
      <c r="M1610" s="7" t="s">
        <v>290</v>
      </c>
      <c r="N1610" s="7" t="s">
        <v>312</v>
      </c>
      <c r="O1610" s="7" t="s">
        <v>421</v>
      </c>
    </row>
    <row r="1611" spans="1:15" ht="15">
      <c r="A1611" s="1">
        <v>1603</v>
      </c>
      <c r="B1611" s="6" t="s">
        <v>222</v>
      </c>
      <c r="C1611" s="7" t="s">
        <v>294</v>
      </c>
      <c r="D1611" s="7">
        <v>172.61771596507702</v>
      </c>
      <c r="E1611" s="7">
        <v>179.1666586507375</v>
      </c>
      <c r="F1611" s="7">
        <v>18.064070179951745</v>
      </c>
      <c r="G1611" s="7">
        <v>180.07499049989178</v>
      </c>
      <c r="H1611" s="7">
        <v>0.9949558134273242</v>
      </c>
      <c r="I1611" s="7">
        <v>160.82610473851082</v>
      </c>
      <c r="J1611" s="7">
        <v>16.214925615306626</v>
      </c>
      <c r="K1611" s="7">
        <v>161.64145439234449</v>
      </c>
      <c r="L1611" s="7">
        <v>0.9949558134273242</v>
      </c>
      <c r="M1611" s="7" t="s">
        <v>290</v>
      </c>
      <c r="N1611" s="7" t="s">
        <v>312</v>
      </c>
      <c r="O1611" s="7" t="s">
        <v>421</v>
      </c>
    </row>
    <row r="1612" spans="1:15" ht="15">
      <c r="A1612" s="1">
        <v>1604</v>
      </c>
      <c r="B1612" s="6" t="s">
        <v>222</v>
      </c>
      <c r="C1612" s="7" t="s">
        <v>295</v>
      </c>
      <c r="D1612" s="7">
        <v>179.14947022249328</v>
      </c>
      <c r="E1612" s="7">
        <v>176.874</v>
      </c>
      <c r="F1612" s="7">
        <v>31.582780301655614</v>
      </c>
      <c r="G1612" s="7">
        <v>179.67160011416007</v>
      </c>
      <c r="H1612" s="7">
        <v>0.98442936940294101</v>
      </c>
      <c r="I1612" s="7">
        <v>158.262</v>
      </c>
      <c r="J1612" s="7">
        <v>28.259404865048747</v>
      </c>
      <c r="K1612" s="7">
        <v>160.7652157878897</v>
      </c>
      <c r="L1612" s="7">
        <v>0.98442936940294101</v>
      </c>
      <c r="M1612" s="7" t="s">
        <v>290</v>
      </c>
      <c r="N1612" s="7" t="s">
        <v>312</v>
      </c>
      <c r="O1612" s="7" t="s">
        <v>421</v>
      </c>
    </row>
    <row r="1613" spans="1:15" ht="15">
      <c r="A1613" s="1">
        <v>1605</v>
      </c>
      <c r="B1613" s="6" t="s">
        <v>222</v>
      </c>
      <c r="C1613" s="7" t="s">
        <v>296</v>
      </c>
      <c r="D1613" s="7">
        <v>173.53739109739436</v>
      </c>
      <c r="E1613" s="7">
        <v>185.50740438</v>
      </c>
      <c r="F1613" s="7">
        <v>38.874880459697145</v>
      </c>
      <c r="G1613" s="7">
        <v>189.53694471147463</v>
      </c>
      <c r="H1613" s="7">
        <v>0.97874007973691535</v>
      </c>
      <c r="I1613" s="7">
        <v>167.35042354000001</v>
      </c>
      <c r="J1613" s="7">
        <v>35.069908566402155</v>
      </c>
      <c r="K1613" s="7">
        <v>170.98556297498686</v>
      </c>
      <c r="L1613" s="7">
        <v>0.97874007973691535</v>
      </c>
      <c r="M1613" s="7" t="s">
        <v>290</v>
      </c>
      <c r="N1613" s="7" t="s">
        <v>312</v>
      </c>
      <c r="O1613" s="7" t="s">
        <v>421</v>
      </c>
    </row>
    <row r="1614" spans="1:15" ht="15">
      <c r="A1614" s="1">
        <v>1606</v>
      </c>
      <c r="B1614" s="6" t="s">
        <v>222</v>
      </c>
      <c r="C1614" s="7" t="s">
        <v>297</v>
      </c>
      <c r="D1614" s="7">
        <v>146.08631901122706</v>
      </c>
      <c r="E1614" s="7">
        <v>184.80014337</v>
      </c>
      <c r="F1614" s="7">
        <v>47.625906427866965</v>
      </c>
      <c r="G1614" s="7">
        <v>190.83846560022562</v>
      </c>
      <c r="H1614" s="7">
        <v>0.96835898773743612</v>
      </c>
      <c r="I1614" s="7">
        <v>166.51515497</v>
      </c>
      <c r="J1614" s="7">
        <v>42.913577039520803</v>
      </c>
      <c r="K1614" s="7">
        <v>171.95601742599763</v>
      </c>
      <c r="L1614" s="7">
        <v>0.96835898773743612</v>
      </c>
      <c r="M1614" s="7" t="s">
        <v>290</v>
      </c>
      <c r="N1614" s="7" t="s">
        <v>312</v>
      </c>
      <c r="O1614" s="7" t="s">
        <v>421</v>
      </c>
    </row>
    <row r="1615" spans="1:15" ht="15">
      <c r="A1615" s="1">
        <v>1607</v>
      </c>
      <c r="B1615" s="6" t="s">
        <v>222</v>
      </c>
      <c r="C1615" s="7" t="s">
        <v>298</v>
      </c>
      <c r="D1615" s="7" t="s">
        <v>422</v>
      </c>
      <c r="E1615" s="7">
        <v>185.20740520631909</v>
      </c>
      <c r="F1615" s="7">
        <v>47.730864214990198</v>
      </c>
      <c r="G1615" s="7">
        <v>191.25903466756154</v>
      </c>
      <c r="H1615" s="7">
        <v>0.96835898773743612</v>
      </c>
      <c r="I1615" s="7">
        <v>169.76231823336687</v>
      </c>
      <c r="J1615" s="7">
        <v>43.750422135617335</v>
      </c>
      <c r="K1615" s="7">
        <v>175.3092813544441</v>
      </c>
      <c r="L1615" s="7">
        <v>0.96835898773743612</v>
      </c>
      <c r="M1615" s="7" t="s">
        <v>290</v>
      </c>
      <c r="N1615" s="7" t="s">
        <v>312</v>
      </c>
      <c r="O1615" s="7" t="s">
        <v>421</v>
      </c>
    </row>
    <row r="1616" spans="1:15" ht="15">
      <c r="A1616" s="1">
        <v>1608</v>
      </c>
      <c r="B1616" s="6" t="s">
        <v>222</v>
      </c>
      <c r="C1616" s="7" t="s">
        <v>299</v>
      </c>
      <c r="D1616" s="7" t="s">
        <v>422</v>
      </c>
      <c r="E1616" s="7">
        <v>189.37309427156467</v>
      </c>
      <c r="F1616" s="7">
        <v>48.804427871441277</v>
      </c>
      <c r="G1616" s="7">
        <v>195.56083711685639</v>
      </c>
      <c r="H1616" s="7">
        <v>0.96835898773743601</v>
      </c>
      <c r="I1616" s="7">
        <v>173.9280072986125</v>
      </c>
      <c r="J1616" s="7">
        <v>44.823985792068434</v>
      </c>
      <c r="K1616" s="7">
        <v>179.61108380373901</v>
      </c>
      <c r="L1616" s="7">
        <v>0.96835898773743601</v>
      </c>
      <c r="M1616" s="7" t="s">
        <v>290</v>
      </c>
      <c r="N1616" s="7" t="s">
        <v>312</v>
      </c>
      <c r="O1616" s="7" t="s">
        <v>421</v>
      </c>
    </row>
    <row r="1617" spans="1:15" ht="15">
      <c r="A1617" s="1">
        <v>1609</v>
      </c>
      <c r="B1617" s="6" t="s">
        <v>222</v>
      </c>
      <c r="C1617" s="7" t="s">
        <v>300</v>
      </c>
      <c r="D1617" s="7" t="s">
        <v>422</v>
      </c>
      <c r="E1617" s="7">
        <v>198.7193393721156</v>
      </c>
      <c r="F1617" s="7">
        <v>51.213102380527225</v>
      </c>
      <c r="G1617" s="7">
        <v>205.21246964043976</v>
      </c>
      <c r="H1617" s="7">
        <v>0.96835898773743612</v>
      </c>
      <c r="I1617" s="7">
        <v>183.28559481633235</v>
      </c>
      <c r="J1617" s="7">
        <v>47.235583420632977</v>
      </c>
      <c r="K1617" s="7">
        <v>189.27442935659411</v>
      </c>
      <c r="L1617" s="7">
        <v>0.96835898773743623</v>
      </c>
      <c r="M1617" s="7" t="s">
        <v>290</v>
      </c>
      <c r="N1617" s="7" t="s">
        <v>312</v>
      </c>
      <c r="O1617" s="7" t="s">
        <v>421</v>
      </c>
    </row>
    <row r="1618" spans="1:15" ht="15">
      <c r="A1618" s="1">
        <v>1610</v>
      </c>
      <c r="B1618" s="6" t="s">
        <v>222</v>
      </c>
      <c r="C1618" s="7" t="s">
        <v>301</v>
      </c>
      <c r="D1618" s="7" t="s">
        <v>422</v>
      </c>
      <c r="E1618" s="7">
        <v>199.78990703753914</v>
      </c>
      <c r="F1618" s="7">
        <v>51.489004522854437</v>
      </c>
      <c r="G1618" s="7">
        <v>206.31801797425027</v>
      </c>
      <c r="H1618" s="7">
        <v>0.96835898773743612</v>
      </c>
      <c r="I1618" s="7">
        <v>184.3561624817558</v>
      </c>
      <c r="J1618" s="7">
        <v>47.511485562960232</v>
      </c>
      <c r="K1618" s="7">
        <v>190.37997769040453</v>
      </c>
      <c r="L1618" s="7">
        <v>0.96835898773743612</v>
      </c>
      <c r="M1618" s="7" t="s">
        <v>290</v>
      </c>
      <c r="N1618" s="7" t="s">
        <v>312</v>
      </c>
      <c r="O1618" s="7" t="s">
        <v>421</v>
      </c>
    </row>
    <row r="1619" spans="1:15" ht="15">
      <c r="A1619" s="1">
        <v>1611</v>
      </c>
      <c r="B1619" s="6" t="s">
        <v>222</v>
      </c>
      <c r="C1619" s="7" t="s">
        <v>302</v>
      </c>
      <c r="D1619" s="7" t="s">
        <v>422</v>
      </c>
      <c r="E1619" s="7">
        <v>202.45473508591834</v>
      </c>
      <c r="F1619" s="7">
        <v>52.175772665800963</v>
      </c>
      <c r="G1619" s="7">
        <v>209.06991895531675</v>
      </c>
      <c r="H1619" s="7">
        <v>0.96835898773743612</v>
      </c>
      <c r="I1619" s="7">
        <v>187.02099053013509</v>
      </c>
      <c r="J1619" s="7">
        <v>48.198253705906772</v>
      </c>
      <c r="K1619" s="7">
        <v>193.1318786714711</v>
      </c>
      <c r="L1619" s="7">
        <v>0.96835898773743623</v>
      </c>
      <c r="M1619" s="7" t="s">
        <v>290</v>
      </c>
      <c r="N1619" s="7" t="s">
        <v>312</v>
      </c>
      <c r="O1619" s="7" t="s">
        <v>421</v>
      </c>
    </row>
    <row r="1620" spans="1:15" ht="15">
      <c r="A1620" s="1">
        <v>1612</v>
      </c>
      <c r="B1620" s="6" t="s">
        <v>222</v>
      </c>
      <c r="C1620" s="7" t="s">
        <v>423</v>
      </c>
      <c r="D1620" s="7" t="s">
        <v>422</v>
      </c>
      <c r="E1620" s="7">
        <v>205.62776292956698</v>
      </c>
      <c r="F1620" s="7">
        <v>52.993511897052869</v>
      </c>
      <c r="G1620" s="7">
        <v>212.34662509821362</v>
      </c>
      <c r="H1620" s="7">
        <v>0.96835898773743612</v>
      </c>
      <c r="I1620" s="7">
        <v>190.19900532283413</v>
      </c>
      <c r="J1620" s="7">
        <v>49.017278152443183</v>
      </c>
      <c r="K1620" s="7">
        <v>196.41373471137263</v>
      </c>
      <c r="L1620" s="7">
        <v>0.96835898773743612</v>
      </c>
      <c r="M1620" s="7" t="s">
        <v>290</v>
      </c>
      <c r="N1620" s="7" t="s">
        <v>312</v>
      </c>
      <c r="O1620" s="7" t="s">
        <v>421</v>
      </c>
    </row>
    <row r="1621" spans="1:15" ht="15">
      <c r="A1621" s="1">
        <v>1613</v>
      </c>
      <c r="B1621" s="6" t="s">
        <v>222</v>
      </c>
      <c r="C1621" s="7" t="s">
        <v>424</v>
      </c>
      <c r="D1621" s="7" t="s">
        <v>422</v>
      </c>
      <c r="E1621" s="7">
        <v>207.39412583588123</v>
      </c>
      <c r="F1621" s="7">
        <v>53.448731427512634</v>
      </c>
      <c r="G1621" s="7">
        <v>214.1707036978674</v>
      </c>
      <c r="H1621" s="7">
        <v>0.96835898773743612</v>
      </c>
      <c r="I1621" s="7">
        <v>192.06295114175074</v>
      </c>
      <c r="J1621" s="7">
        <v>49.497646335819432</v>
      </c>
      <c r="K1621" s="7">
        <v>198.33858473344111</v>
      </c>
      <c r="L1621" s="7">
        <v>0.96835898773743612</v>
      </c>
      <c r="M1621" s="7" t="s">
        <v>290</v>
      </c>
      <c r="N1621" s="7" t="s">
        <v>312</v>
      </c>
      <c r="O1621" s="7" t="s">
        <v>421</v>
      </c>
    </row>
    <row r="1622" spans="1:15" ht="15">
      <c r="A1622" s="1">
        <v>1614</v>
      </c>
      <c r="B1622" s="6" t="s">
        <v>222</v>
      </c>
      <c r="C1622" s="7" t="s">
        <v>425</v>
      </c>
      <c r="D1622" s="7" t="s">
        <v>422</v>
      </c>
      <c r="E1622" s="7">
        <v>209.00415398503392</v>
      </c>
      <c r="F1622" s="7">
        <v>53.86366102972756</v>
      </c>
      <c r="G1622" s="7">
        <v>215.83333932116503</v>
      </c>
      <c r="H1622" s="7">
        <v>0.96835898773743612</v>
      </c>
      <c r="I1622" s="7">
        <v>193.67297929090338</v>
      </c>
      <c r="J1622" s="7">
        <v>49.912575938034472</v>
      </c>
      <c r="K1622" s="7">
        <v>200.00122035673868</v>
      </c>
      <c r="L1622" s="7">
        <v>0.96835898773743612</v>
      </c>
      <c r="M1622" s="7" t="s">
        <v>290</v>
      </c>
      <c r="N1622" s="7" t="s">
        <v>312</v>
      </c>
      <c r="O1622" s="7" t="s">
        <v>421</v>
      </c>
    </row>
    <row r="1623" spans="1:15" ht="15">
      <c r="A1623" s="1">
        <v>1615</v>
      </c>
      <c r="B1623" s="6" t="s">
        <v>222</v>
      </c>
      <c r="C1623" s="7" t="s">
        <v>426</v>
      </c>
      <c r="D1623" s="7" t="s">
        <v>422</v>
      </c>
      <c r="E1623" s="7">
        <v>211.0406232312894</v>
      </c>
      <c r="F1623" s="7">
        <v>54.388491216526674</v>
      </c>
      <c r="G1623" s="7">
        <v>217.93634995259796</v>
      </c>
      <c r="H1623" s="7">
        <v>0.96835898773743612</v>
      </c>
      <c r="I1623" s="7">
        <v>195.73290042766965</v>
      </c>
      <c r="J1623" s="7">
        <v>50.443450046243385</v>
      </c>
      <c r="K1623" s="7">
        <v>202.12844916635532</v>
      </c>
      <c r="L1623" s="7">
        <v>0.96835898773743612</v>
      </c>
      <c r="M1623" s="7" t="s">
        <v>290</v>
      </c>
      <c r="N1623" s="7" t="s">
        <v>312</v>
      </c>
      <c r="O1623" s="7" t="s">
        <v>421</v>
      </c>
    </row>
    <row r="1624" spans="1:15" ht="15">
      <c r="A1624" s="1">
        <v>1616</v>
      </c>
      <c r="B1624" s="6" t="s">
        <v>222</v>
      </c>
      <c r="C1624" s="7" t="s">
        <v>427</v>
      </c>
      <c r="D1624" s="7" t="s">
        <v>422</v>
      </c>
      <c r="E1624" s="7">
        <v>212.92861291080948</v>
      </c>
      <c r="F1624" s="7">
        <v>54.875055881325501</v>
      </c>
      <c r="G1624" s="7">
        <v>219.88602946549364</v>
      </c>
      <c r="H1624" s="7">
        <v>0.96835898773743612</v>
      </c>
      <c r="I1624" s="7">
        <v>197.64434199770045</v>
      </c>
      <c r="J1624" s="7">
        <v>50.936058632451811</v>
      </c>
      <c r="K1624" s="7">
        <v>204.10234685743461</v>
      </c>
      <c r="L1624" s="7">
        <v>0.96835898773743612</v>
      </c>
      <c r="M1624" s="7" t="s">
        <v>290</v>
      </c>
      <c r="N1624" s="7" t="s">
        <v>312</v>
      </c>
      <c r="O1624" s="7" t="s">
        <v>421</v>
      </c>
    </row>
    <row r="1625" spans="1:15" ht="15">
      <c r="A1625" s="1">
        <v>1617</v>
      </c>
      <c r="B1625" s="6" t="s">
        <v>59</v>
      </c>
      <c r="C1625" s="7" t="s">
        <v>292</v>
      </c>
      <c r="D1625" s="7">
        <v>28.356999999999999</v>
      </c>
      <c r="E1625" s="7">
        <v>26.29</v>
      </c>
      <c r="F1625" s="7">
        <v>1.6694305851602411</v>
      </c>
      <c r="G1625" s="7">
        <v>26.342951590106004</v>
      </c>
      <c r="H1625" s="7">
        <v>0.99798991430687312</v>
      </c>
      <c r="I1625" s="7">
        <v>24.68</v>
      </c>
      <c r="J1625" s="7">
        <v>1.5671946307248004</v>
      </c>
      <c r="K1625" s="7">
        <v>24.72970883392226</v>
      </c>
      <c r="L1625" s="7">
        <v>0.99798991430687312</v>
      </c>
      <c r="M1625" s="7" t="s">
        <v>290</v>
      </c>
      <c r="N1625" s="7" t="s">
        <v>313</v>
      </c>
      <c r="O1625" s="7" t="s">
        <v>421</v>
      </c>
    </row>
    <row r="1626" spans="1:15" ht="15">
      <c r="A1626" s="1">
        <v>1618</v>
      </c>
      <c r="B1626" s="6" t="s">
        <v>59</v>
      </c>
      <c r="C1626" s="7" t="s">
        <v>293</v>
      </c>
      <c r="D1626" s="7">
        <v>30.292999999999999</v>
      </c>
      <c r="E1626" s="7">
        <v>25.84</v>
      </c>
      <c r="F1626" s="7">
        <v>3.6202495779610442</v>
      </c>
      <c r="G1626" s="7">
        <v>26.092370666666667</v>
      </c>
      <c r="H1626" s="7">
        <v>0.99032779850130392</v>
      </c>
      <c r="I1626" s="7">
        <v>23.89</v>
      </c>
      <c r="J1626" s="7">
        <v>3.3470496291597871</v>
      </c>
      <c r="K1626" s="7">
        <v>24.123325666666666</v>
      </c>
      <c r="L1626" s="7">
        <v>0.99032779850130392</v>
      </c>
      <c r="M1626" s="7" t="s">
        <v>290</v>
      </c>
      <c r="N1626" s="7" t="s">
        <v>313</v>
      </c>
      <c r="O1626" s="7" t="s">
        <v>421</v>
      </c>
    </row>
    <row r="1627" spans="1:15" ht="15">
      <c r="A1627" s="1">
        <v>1619</v>
      </c>
      <c r="B1627" s="6" t="s">
        <v>59</v>
      </c>
      <c r="C1627" s="7" t="s">
        <v>294</v>
      </c>
      <c r="D1627" s="7">
        <v>28.84</v>
      </c>
      <c r="E1627" s="7">
        <v>29.060752933799204</v>
      </c>
      <c r="F1627" s="7">
        <v>3.0739524499504842</v>
      </c>
      <c r="G1627" s="7">
        <v>29.222877078478696</v>
      </c>
      <c r="H1627" s="7">
        <v>0.99445214979195562</v>
      </c>
      <c r="I1627" s="7">
        <v>26.980074810557827</v>
      </c>
      <c r="J1627" s="7">
        <v>2.8538650479115102</v>
      </c>
      <c r="K1627" s="7">
        <v>27.130591266962611</v>
      </c>
      <c r="L1627" s="7">
        <v>0.99445214979195562</v>
      </c>
      <c r="M1627" s="7" t="s">
        <v>290</v>
      </c>
      <c r="N1627" s="7" t="s">
        <v>313</v>
      </c>
      <c r="O1627" s="7" t="s">
        <v>421</v>
      </c>
    </row>
    <row r="1628" spans="1:15" ht="15">
      <c r="A1628" s="1">
        <v>1620</v>
      </c>
      <c r="B1628" s="6" t="s">
        <v>59</v>
      </c>
      <c r="C1628" s="7" t="s">
        <v>295</v>
      </c>
      <c r="D1628" s="7">
        <v>31.027999999999999</v>
      </c>
      <c r="E1628" s="7">
        <v>29.6797</v>
      </c>
      <c r="F1628" s="7">
        <v>2.9583809980478377</v>
      </c>
      <c r="G1628" s="7">
        <v>29.826776731983806</v>
      </c>
      <c r="H1628" s="7">
        <v>0.9950689699626144</v>
      </c>
      <c r="I1628" s="7">
        <v>26.986000000000001</v>
      </c>
      <c r="J1628" s="7">
        <v>2.6898812863108246</v>
      </c>
      <c r="K1628" s="7">
        <v>27.119728194331984</v>
      </c>
      <c r="L1628" s="7">
        <v>0.9950689699626144</v>
      </c>
      <c r="M1628" s="7" t="s">
        <v>290</v>
      </c>
      <c r="N1628" s="7" t="s">
        <v>313</v>
      </c>
      <c r="O1628" s="7" t="s">
        <v>421</v>
      </c>
    </row>
    <row r="1629" spans="1:15" ht="15">
      <c r="A1629" s="1">
        <v>1621</v>
      </c>
      <c r="B1629" s="6" t="s">
        <v>59</v>
      </c>
      <c r="C1629" s="7" t="s">
        <v>296</v>
      </c>
      <c r="D1629" s="7">
        <v>27.963999999999999</v>
      </c>
      <c r="E1629" s="7">
        <v>29.095586125000001</v>
      </c>
      <c r="F1629" s="7">
        <v>0.24606741652974926</v>
      </c>
      <c r="G1629" s="7">
        <v>29.096626628026318</v>
      </c>
      <c r="H1629" s="7">
        <v>0.99996423973680459</v>
      </c>
      <c r="I1629" s="7">
        <v>26.687667197</v>
      </c>
      <c r="J1629" s="7">
        <v>0.22570314590522422</v>
      </c>
      <c r="K1629" s="7">
        <v>26.688621589132349</v>
      </c>
      <c r="L1629" s="7">
        <v>0.99996423973680459</v>
      </c>
      <c r="M1629" s="7" t="s">
        <v>290</v>
      </c>
      <c r="N1629" s="7" t="s">
        <v>313</v>
      </c>
      <c r="O1629" s="7" t="s">
        <v>421</v>
      </c>
    </row>
    <row r="1630" spans="1:15" ht="15">
      <c r="A1630" s="1">
        <v>1622</v>
      </c>
      <c r="B1630" s="6" t="s">
        <v>59</v>
      </c>
      <c r="C1630" s="7" t="s">
        <v>297</v>
      </c>
      <c r="D1630" s="7">
        <v>28.984100000000002</v>
      </c>
      <c r="E1630" s="7">
        <v>29.393519145999999</v>
      </c>
      <c r="F1630" s="7">
        <v>0.73673220249629712</v>
      </c>
      <c r="G1630" s="7">
        <v>29.402750587733514</v>
      </c>
      <c r="H1630" s="7">
        <v>0.99968603475698747</v>
      </c>
      <c r="I1630" s="7">
        <v>26.959033612999999</v>
      </c>
      <c r="J1630" s="7">
        <v>0.67571317718777102</v>
      </c>
      <c r="K1630" s="7">
        <v>26.967500470838765</v>
      </c>
      <c r="L1630" s="7">
        <v>0.99968603475698747</v>
      </c>
      <c r="M1630" s="7" t="s">
        <v>290</v>
      </c>
      <c r="N1630" s="7" t="s">
        <v>313</v>
      </c>
      <c r="O1630" s="7" t="s">
        <v>421</v>
      </c>
    </row>
    <row r="1631" spans="1:15" ht="15">
      <c r="A1631" s="1">
        <v>1623</v>
      </c>
      <c r="B1631" s="6" t="s">
        <v>59</v>
      </c>
      <c r="C1631" s="7" t="s">
        <v>298</v>
      </c>
      <c r="D1631" s="7" t="s">
        <v>422</v>
      </c>
      <c r="E1631" s="7">
        <v>34.210922408800769</v>
      </c>
      <c r="F1631" s="7">
        <v>2.9718387703700677</v>
      </c>
      <c r="G1631" s="7">
        <v>34.33975884798933</v>
      </c>
      <c r="H1631" s="7">
        <v>0.99624818450942321</v>
      </c>
      <c r="I1631" s="7">
        <v>31.779319234327367</v>
      </c>
      <c r="J1631" s="7">
        <v>2.7606099557328947</v>
      </c>
      <c r="K1631" s="7">
        <v>31.898998390623191</v>
      </c>
      <c r="L1631" s="7">
        <v>0.99624818450942321</v>
      </c>
      <c r="M1631" s="7" t="s">
        <v>290</v>
      </c>
      <c r="N1631" s="7" t="s">
        <v>313</v>
      </c>
      <c r="O1631" s="7" t="s">
        <v>421</v>
      </c>
    </row>
    <row r="1632" spans="1:15" ht="15">
      <c r="A1632" s="1">
        <v>1624</v>
      </c>
      <c r="B1632" s="6" t="s">
        <v>59</v>
      </c>
      <c r="C1632" s="7" t="s">
        <v>299</v>
      </c>
      <c r="D1632" s="7" t="s">
        <v>422</v>
      </c>
      <c r="E1632" s="7">
        <v>39.454171358015522</v>
      </c>
      <c r="F1632" s="7">
        <v>3.4273099887073171</v>
      </c>
      <c r="G1632" s="7">
        <v>39.602753582375371</v>
      </c>
      <c r="H1632" s="7">
        <v>0.99624818450942321</v>
      </c>
      <c r="I1632" s="7">
        <v>37.022863419067406</v>
      </c>
      <c r="J1632" s="7">
        <v>3.2161068206274646</v>
      </c>
      <c r="K1632" s="7">
        <v>37.162289472375164</v>
      </c>
      <c r="L1632" s="7">
        <v>0.99624818450942321</v>
      </c>
      <c r="M1632" s="7" t="s">
        <v>290</v>
      </c>
      <c r="N1632" s="7" t="s">
        <v>313</v>
      </c>
      <c r="O1632" s="7" t="s">
        <v>421</v>
      </c>
    </row>
    <row r="1633" spans="1:15" ht="15">
      <c r="A1633" s="1">
        <v>1625</v>
      </c>
      <c r="B1633" s="6" t="s">
        <v>59</v>
      </c>
      <c r="C1633" s="7" t="s">
        <v>300</v>
      </c>
      <c r="D1633" s="7" t="s">
        <v>422</v>
      </c>
      <c r="E1633" s="7">
        <v>41.266397089951994</v>
      </c>
      <c r="F1633" s="7">
        <v>3.5847346446834814</v>
      </c>
      <c r="G1633" s="7">
        <v>41.421804056057148</v>
      </c>
      <c r="H1633" s="7">
        <v>0.99624818450942321</v>
      </c>
      <c r="I1633" s="7">
        <v>38.835089151003885</v>
      </c>
      <c r="J1633" s="7">
        <v>3.3735314766035542</v>
      </c>
      <c r="K1633" s="7">
        <v>38.981339946056941</v>
      </c>
      <c r="L1633" s="7">
        <v>0.99624818450942321</v>
      </c>
      <c r="M1633" s="7" t="s">
        <v>290</v>
      </c>
      <c r="N1633" s="7" t="s">
        <v>313</v>
      </c>
      <c r="O1633" s="7" t="s">
        <v>421</v>
      </c>
    </row>
    <row r="1634" spans="1:15" ht="15">
      <c r="A1634" s="1">
        <v>1626</v>
      </c>
      <c r="B1634" s="6" t="s">
        <v>59</v>
      </c>
      <c r="C1634" s="7" t="s">
        <v>301</v>
      </c>
      <c r="D1634" s="7" t="s">
        <v>422</v>
      </c>
      <c r="E1634" s="7">
        <v>40.980310378439953</v>
      </c>
      <c r="F1634" s="7">
        <v>3.5598828277461965</v>
      </c>
      <c r="G1634" s="7">
        <v>41.134639957833052</v>
      </c>
      <c r="H1634" s="7">
        <v>0.99624818450942321</v>
      </c>
      <c r="I1634" s="7">
        <v>38.549002439491844</v>
      </c>
      <c r="J1634" s="7">
        <v>3.3486796596662769</v>
      </c>
      <c r="K1634" s="7">
        <v>38.694175847832845</v>
      </c>
      <c r="L1634" s="7">
        <v>0.99624818450942321</v>
      </c>
      <c r="M1634" s="7" t="s">
        <v>290</v>
      </c>
      <c r="N1634" s="7" t="s">
        <v>313</v>
      </c>
      <c r="O1634" s="7" t="s">
        <v>421</v>
      </c>
    </row>
    <row r="1635" spans="1:15" ht="15">
      <c r="A1635" s="1">
        <v>1627</v>
      </c>
      <c r="B1635" s="6" t="s">
        <v>59</v>
      </c>
      <c r="C1635" s="7" t="s">
        <v>302</v>
      </c>
      <c r="D1635" s="7" t="s">
        <v>422</v>
      </c>
      <c r="E1635" s="7">
        <v>40.722248647851991</v>
      </c>
      <c r="F1635" s="7">
        <v>3.5374654884255858</v>
      </c>
      <c r="G1635" s="7">
        <v>40.875606381059171</v>
      </c>
      <c r="H1635" s="7">
        <v>0.99624818450942321</v>
      </c>
      <c r="I1635" s="7">
        <v>38.290940708903882</v>
      </c>
      <c r="J1635" s="7">
        <v>3.3262623203456365</v>
      </c>
      <c r="K1635" s="7">
        <v>38.435142271058965</v>
      </c>
      <c r="L1635" s="7">
        <v>0.99624818450942321</v>
      </c>
      <c r="M1635" s="7" t="s">
        <v>290</v>
      </c>
      <c r="N1635" s="7" t="s">
        <v>313</v>
      </c>
      <c r="O1635" s="7" t="s">
        <v>421</v>
      </c>
    </row>
    <row r="1636" spans="1:15" ht="15">
      <c r="A1636" s="1">
        <v>1628</v>
      </c>
      <c r="B1636" s="6" t="s">
        <v>59</v>
      </c>
      <c r="C1636" s="7" t="s">
        <v>423</v>
      </c>
      <c r="D1636" s="7" t="s">
        <v>422</v>
      </c>
      <c r="E1636" s="7">
        <v>40.557094549500469</v>
      </c>
      <c r="F1636" s="7">
        <v>3.5231188611495199</v>
      </c>
      <c r="G1636" s="7">
        <v>40.709830321519497</v>
      </c>
      <c r="H1636" s="7">
        <v>0.99624818450942321</v>
      </c>
      <c r="I1636" s="7">
        <v>38.125786610552353</v>
      </c>
      <c r="J1636" s="7">
        <v>3.3119156930696732</v>
      </c>
      <c r="K1636" s="7">
        <v>38.269366211519291</v>
      </c>
      <c r="L1636" s="7">
        <v>0.99624818450942321</v>
      </c>
      <c r="M1636" s="7" t="s">
        <v>290</v>
      </c>
      <c r="N1636" s="7" t="s">
        <v>313</v>
      </c>
      <c r="O1636" s="7" t="s">
        <v>421</v>
      </c>
    </row>
    <row r="1637" spans="1:15" ht="15">
      <c r="A1637" s="1">
        <v>1629</v>
      </c>
      <c r="B1637" s="6" t="s">
        <v>59</v>
      </c>
      <c r="C1637" s="7" t="s">
        <v>424</v>
      </c>
      <c r="D1637" s="7" t="s">
        <v>422</v>
      </c>
      <c r="E1637" s="7">
        <v>40.484979177551807</v>
      </c>
      <c r="F1637" s="7">
        <v>3.5168543338229448</v>
      </c>
      <c r="G1637" s="7">
        <v>40.637443367073828</v>
      </c>
      <c r="H1637" s="7">
        <v>0.99624818450942321</v>
      </c>
      <c r="I1637" s="7">
        <v>38.053671238603691</v>
      </c>
      <c r="J1637" s="7">
        <v>3.3056511657430989</v>
      </c>
      <c r="K1637" s="7">
        <v>38.196979257073622</v>
      </c>
      <c r="L1637" s="7">
        <v>0.99624818450942321</v>
      </c>
      <c r="M1637" s="7" t="s">
        <v>290</v>
      </c>
      <c r="N1637" s="7" t="s">
        <v>313</v>
      </c>
      <c r="O1637" s="7" t="s">
        <v>421</v>
      </c>
    </row>
    <row r="1638" spans="1:15" ht="15">
      <c r="A1638" s="1">
        <v>1630</v>
      </c>
      <c r="B1638" s="6" t="s">
        <v>59</v>
      </c>
      <c r="C1638" s="7" t="s">
        <v>425</v>
      </c>
      <c r="D1638" s="7" t="s">
        <v>422</v>
      </c>
      <c r="E1638" s="7">
        <v>40.401997042996982</v>
      </c>
      <c r="F1638" s="7">
        <v>3.5096458311766661</v>
      </c>
      <c r="G1638" s="7">
        <v>40.55414872639583</v>
      </c>
      <c r="H1638" s="7">
        <v>0.99624818450942321</v>
      </c>
      <c r="I1638" s="7">
        <v>37.97068910404888</v>
      </c>
      <c r="J1638" s="7">
        <v>3.2984426630967536</v>
      </c>
      <c r="K1638" s="7">
        <v>38.113684616395631</v>
      </c>
      <c r="L1638" s="7">
        <v>0.99624818450942321</v>
      </c>
      <c r="M1638" s="7" t="s">
        <v>290</v>
      </c>
      <c r="N1638" s="7" t="s">
        <v>313</v>
      </c>
      <c r="O1638" s="7" t="s">
        <v>421</v>
      </c>
    </row>
    <row r="1639" spans="1:15" ht="15">
      <c r="A1639" s="1">
        <v>1631</v>
      </c>
      <c r="B1639" s="6" t="s">
        <v>59</v>
      </c>
      <c r="C1639" s="7" t="s">
        <v>426</v>
      </c>
      <c r="D1639" s="7" t="s">
        <v>422</v>
      </c>
      <c r="E1639" s="7">
        <v>40.418291645442679</v>
      </c>
      <c r="F1639" s="7">
        <v>3.5110613127797903</v>
      </c>
      <c r="G1639" s="7">
        <v>40.570504693411941</v>
      </c>
      <c r="H1639" s="7">
        <v>0.99624818450942321</v>
      </c>
      <c r="I1639" s="7">
        <v>38.094953165054861</v>
      </c>
      <c r="J1639" s="7">
        <v>3.3092372493943358</v>
      </c>
      <c r="K1639" s="7">
        <v>38.238416648973612</v>
      </c>
      <c r="L1639" s="7">
        <v>0.99624818450942321</v>
      </c>
      <c r="M1639" s="7" t="s">
        <v>290</v>
      </c>
      <c r="N1639" s="7" t="s">
        <v>313</v>
      </c>
      <c r="O1639" s="7" t="s">
        <v>421</v>
      </c>
    </row>
    <row r="1640" spans="1:15" ht="15">
      <c r="A1640" s="1">
        <v>1632</v>
      </c>
      <c r="B1640" s="6" t="s">
        <v>59</v>
      </c>
      <c r="C1640" s="7" t="s">
        <v>427</v>
      </c>
      <c r="D1640" s="7" t="s">
        <v>422</v>
      </c>
      <c r="E1640" s="7">
        <v>40.434586247888369</v>
      </c>
      <c r="F1640" s="7">
        <v>3.5124767943829176</v>
      </c>
      <c r="G1640" s="7">
        <v>40.586860660428044</v>
      </c>
      <c r="H1640" s="7">
        <v>0.99624818450942321</v>
      </c>
      <c r="I1640" s="7">
        <v>38.219217226060849</v>
      </c>
      <c r="J1640" s="7">
        <v>3.3200318356918417</v>
      </c>
      <c r="K1640" s="7">
        <v>38.363148681551593</v>
      </c>
      <c r="L1640" s="7">
        <v>0.99624818450942321</v>
      </c>
      <c r="M1640" s="7" t="s">
        <v>290</v>
      </c>
      <c r="N1640" s="7" t="s">
        <v>313</v>
      </c>
      <c r="O1640" s="7" t="s">
        <v>421</v>
      </c>
    </row>
    <row r="1641" spans="1:15" ht="15">
      <c r="A1641" s="1">
        <v>1633</v>
      </c>
      <c r="B1641" s="6" t="s">
        <v>109</v>
      </c>
      <c r="C1641" s="7" t="s">
        <v>292</v>
      </c>
      <c r="D1641" s="7">
        <v>32.56</v>
      </c>
      <c r="E1641" s="7">
        <v>33.158000000000001</v>
      </c>
      <c r="F1641" s="7" t="s">
        <v>422</v>
      </c>
      <c r="G1641" s="7">
        <v>33.158000000000001</v>
      </c>
      <c r="H1641" s="7">
        <v>1</v>
      </c>
      <c r="I1641" s="7">
        <v>29.785</v>
      </c>
      <c r="J1641" s="7" t="s">
        <v>422</v>
      </c>
      <c r="K1641" s="7">
        <v>29.785</v>
      </c>
      <c r="L1641" s="7">
        <v>1</v>
      </c>
      <c r="M1641" s="7" t="s">
        <v>290</v>
      </c>
      <c r="N1641" s="7" t="s">
        <v>313</v>
      </c>
      <c r="O1641" s="7" t="s">
        <v>421</v>
      </c>
    </row>
    <row r="1642" spans="1:15" ht="15">
      <c r="A1642" s="1">
        <v>1634</v>
      </c>
      <c r="B1642" s="6" t="s">
        <v>109</v>
      </c>
      <c r="C1642" s="7" t="s">
        <v>293</v>
      </c>
      <c r="D1642" s="7">
        <v>30.32</v>
      </c>
      <c r="E1642" s="7">
        <v>31.14</v>
      </c>
      <c r="F1642" s="7" t="s">
        <v>422</v>
      </c>
      <c r="G1642" s="7">
        <v>31.14</v>
      </c>
      <c r="H1642" s="7">
        <v>1</v>
      </c>
      <c r="I1642" s="7">
        <v>28.24</v>
      </c>
      <c r="J1642" s="7" t="s">
        <v>422</v>
      </c>
      <c r="K1642" s="7">
        <v>28.24</v>
      </c>
      <c r="L1642" s="7">
        <v>1</v>
      </c>
      <c r="M1642" s="7" t="s">
        <v>290</v>
      </c>
      <c r="N1642" s="7" t="s">
        <v>313</v>
      </c>
      <c r="O1642" s="7" t="s">
        <v>421</v>
      </c>
    </row>
    <row r="1643" spans="1:15" ht="15">
      <c r="A1643" s="1">
        <v>1635</v>
      </c>
      <c r="B1643" s="6" t="s">
        <v>109</v>
      </c>
      <c r="C1643" s="7" t="s">
        <v>294</v>
      </c>
      <c r="D1643" s="7">
        <v>33.119999999999997</v>
      </c>
      <c r="E1643" s="7">
        <v>33.710069449527062</v>
      </c>
      <c r="F1643" s="7">
        <v>3.4287106974449335</v>
      </c>
      <c r="G1643" s="7">
        <v>33.88399090040474</v>
      </c>
      <c r="H1643" s="7">
        <v>0.99486714975845425</v>
      </c>
      <c r="I1643" s="7">
        <v>30.329131958933456</v>
      </c>
      <c r="J1643" s="7">
        <v>3.0848295743654686</v>
      </c>
      <c r="K1643" s="7">
        <v>30.485610029738268</v>
      </c>
      <c r="L1643" s="7">
        <v>0.99486714975845425</v>
      </c>
      <c r="M1643" s="7" t="s">
        <v>290</v>
      </c>
      <c r="N1643" s="7" t="s">
        <v>313</v>
      </c>
      <c r="O1643" s="7" t="s">
        <v>421</v>
      </c>
    </row>
    <row r="1644" spans="1:15" ht="15">
      <c r="A1644" s="1">
        <v>1636</v>
      </c>
      <c r="B1644" s="6" t="s">
        <v>109</v>
      </c>
      <c r="C1644" s="7" t="s">
        <v>295</v>
      </c>
      <c r="D1644" s="7">
        <v>34.652999999999999</v>
      </c>
      <c r="E1644" s="7">
        <v>32.802999999999997</v>
      </c>
      <c r="F1644" s="7">
        <v>1.9489334922561421</v>
      </c>
      <c r="G1644" s="7">
        <v>32.860845253237741</v>
      </c>
      <c r="H1644" s="7">
        <v>0.99823969064727436</v>
      </c>
      <c r="I1644" s="7">
        <v>29.3445</v>
      </c>
      <c r="J1644" s="7">
        <v>1.7434526983357927</v>
      </c>
      <c r="K1644" s="7">
        <v>29.396246487627199</v>
      </c>
      <c r="L1644" s="7">
        <v>0.99823969064727436</v>
      </c>
      <c r="M1644" s="7" t="s">
        <v>290</v>
      </c>
      <c r="N1644" s="7" t="s">
        <v>313</v>
      </c>
      <c r="O1644" s="7" t="s">
        <v>421</v>
      </c>
    </row>
    <row r="1645" spans="1:15" ht="15">
      <c r="A1645" s="1">
        <v>1637</v>
      </c>
      <c r="B1645" s="6" t="s">
        <v>109</v>
      </c>
      <c r="C1645" s="7" t="s">
        <v>296</v>
      </c>
      <c r="D1645" s="7">
        <v>29.773</v>
      </c>
      <c r="E1645" s="7">
        <v>32.651000000000003</v>
      </c>
      <c r="F1645" s="7">
        <v>1.5845916971319955</v>
      </c>
      <c r="G1645" s="7">
        <v>32.689428441724395</v>
      </c>
      <c r="H1645" s="7">
        <v>0.99882443824942058</v>
      </c>
      <c r="I1645" s="7">
        <v>29.5992</v>
      </c>
      <c r="J1645" s="7">
        <v>1.4364842290205744</v>
      </c>
      <c r="K1645" s="7">
        <v>29.63403663998924</v>
      </c>
      <c r="L1645" s="7">
        <v>0.99882443824942058</v>
      </c>
      <c r="M1645" s="7" t="s">
        <v>290</v>
      </c>
      <c r="N1645" s="7" t="s">
        <v>313</v>
      </c>
      <c r="O1645" s="7" t="s">
        <v>421</v>
      </c>
    </row>
    <row r="1646" spans="1:15" ht="15">
      <c r="A1646" s="1">
        <v>1638</v>
      </c>
      <c r="B1646" s="6" t="s">
        <v>109</v>
      </c>
      <c r="C1646" s="7" t="s">
        <v>297</v>
      </c>
      <c r="D1646" s="7">
        <v>22.465</v>
      </c>
      <c r="E1646" s="7">
        <v>27.908135459</v>
      </c>
      <c r="F1646" s="7">
        <v>3.9645464641793784</v>
      </c>
      <c r="G1646" s="7">
        <v>28.188324772226718</v>
      </c>
      <c r="H1646" s="7">
        <v>0.9900600934787448</v>
      </c>
      <c r="I1646" s="7">
        <v>24.895412478000001</v>
      </c>
      <c r="J1646" s="7">
        <v>3.5365680254397986</v>
      </c>
      <c r="K1646" s="7">
        <v>25.145354955703475</v>
      </c>
      <c r="L1646" s="7">
        <v>0.9900600934787448</v>
      </c>
      <c r="M1646" s="7" t="s">
        <v>290</v>
      </c>
      <c r="N1646" s="7" t="s">
        <v>313</v>
      </c>
      <c r="O1646" s="7" t="s">
        <v>421</v>
      </c>
    </row>
    <row r="1647" spans="1:15" ht="15">
      <c r="A1647" s="1">
        <v>1639</v>
      </c>
      <c r="B1647" s="6" t="s">
        <v>109</v>
      </c>
      <c r="C1647" s="7" t="s">
        <v>298</v>
      </c>
      <c r="D1647" s="7" t="s">
        <v>422</v>
      </c>
      <c r="E1647" s="7">
        <v>27.144325913575216</v>
      </c>
      <c r="F1647" s="7">
        <v>2.1078421851038884</v>
      </c>
      <c r="G1647" s="7">
        <v>27.22604319359856</v>
      </c>
      <c r="H1647" s="7">
        <v>0.99699856202231552</v>
      </c>
      <c r="I1647" s="7">
        <v>24.131602932575213</v>
      </c>
      <c r="J1647" s="7">
        <v>1.8738947807144033</v>
      </c>
      <c r="K1647" s="7">
        <v>24.204250489214932</v>
      </c>
      <c r="L1647" s="7">
        <v>0.99699856202231552</v>
      </c>
      <c r="M1647" s="7" t="s">
        <v>290</v>
      </c>
      <c r="N1647" s="7" t="s">
        <v>313</v>
      </c>
      <c r="O1647" s="7" t="s">
        <v>421</v>
      </c>
    </row>
    <row r="1648" spans="1:15" ht="15">
      <c r="A1648" s="1">
        <v>1640</v>
      </c>
      <c r="B1648" s="6" t="s">
        <v>109</v>
      </c>
      <c r="C1648" s="7" t="s">
        <v>299</v>
      </c>
      <c r="D1648" s="7" t="s">
        <v>422</v>
      </c>
      <c r="E1648" s="7">
        <v>30.809131131959443</v>
      </c>
      <c r="F1648" s="7">
        <v>2.3924258238390763</v>
      </c>
      <c r="G1648" s="7">
        <v>30.901881211810466</v>
      </c>
      <c r="H1648" s="7">
        <v>0.99699856202231552</v>
      </c>
      <c r="I1648" s="7">
        <v>27.79640815095944</v>
      </c>
      <c r="J1648" s="7">
        <v>2.1584784194495796</v>
      </c>
      <c r="K1648" s="7">
        <v>27.880088507426837</v>
      </c>
      <c r="L1648" s="7">
        <v>0.99699856202231552</v>
      </c>
      <c r="M1648" s="7" t="s">
        <v>290</v>
      </c>
      <c r="N1648" s="7" t="s">
        <v>313</v>
      </c>
      <c r="O1648" s="7" t="s">
        <v>421</v>
      </c>
    </row>
    <row r="1649" spans="1:15" ht="15">
      <c r="A1649" s="1">
        <v>1641</v>
      </c>
      <c r="B1649" s="6" t="s">
        <v>109</v>
      </c>
      <c r="C1649" s="7" t="s">
        <v>300</v>
      </c>
      <c r="D1649" s="7" t="s">
        <v>422</v>
      </c>
      <c r="E1649" s="7">
        <v>32.184818069757164</v>
      </c>
      <c r="F1649" s="7">
        <v>2.4992522364830654</v>
      </c>
      <c r="G1649" s="7">
        <v>32.281709618992188</v>
      </c>
      <c r="H1649" s="7">
        <v>0.99699856202231552</v>
      </c>
      <c r="I1649" s="7">
        <v>29.172095088757164</v>
      </c>
      <c r="J1649" s="7">
        <v>2.2653048320935492</v>
      </c>
      <c r="K1649" s="7">
        <v>29.259916914608564</v>
      </c>
      <c r="L1649" s="7">
        <v>0.99699856202231552</v>
      </c>
      <c r="M1649" s="7" t="s">
        <v>290</v>
      </c>
      <c r="N1649" s="7" t="s">
        <v>313</v>
      </c>
      <c r="O1649" s="7" t="s">
        <v>421</v>
      </c>
    </row>
    <row r="1650" spans="1:15" ht="15">
      <c r="A1650" s="1">
        <v>1642</v>
      </c>
      <c r="B1650" s="6" t="s">
        <v>109</v>
      </c>
      <c r="C1650" s="7" t="s">
        <v>301</v>
      </c>
      <c r="D1650" s="7" t="s">
        <v>422</v>
      </c>
      <c r="E1650" s="7">
        <v>32.357246867636896</v>
      </c>
      <c r="F1650" s="7">
        <v>2.5126418743489318</v>
      </c>
      <c r="G1650" s="7">
        <v>32.454657509237862</v>
      </c>
      <c r="H1650" s="7">
        <v>0.99699856202231552</v>
      </c>
      <c r="I1650" s="7">
        <v>29.344523886636892</v>
      </c>
      <c r="J1650" s="7">
        <v>2.2786944699594804</v>
      </c>
      <c r="K1650" s="7">
        <v>29.432864804854233</v>
      </c>
      <c r="L1650" s="7">
        <v>0.99699856202231552</v>
      </c>
      <c r="M1650" s="7" t="s">
        <v>290</v>
      </c>
      <c r="N1650" s="7" t="s">
        <v>313</v>
      </c>
      <c r="O1650" s="7" t="s">
        <v>421</v>
      </c>
    </row>
    <row r="1651" spans="1:15" ht="15">
      <c r="A1651" s="1">
        <v>1643</v>
      </c>
      <c r="B1651" s="6" t="s">
        <v>109</v>
      </c>
      <c r="C1651" s="7" t="s">
        <v>302</v>
      </c>
      <c r="D1651" s="7" t="s">
        <v>422</v>
      </c>
      <c r="E1651" s="7">
        <v>32.962001147958404</v>
      </c>
      <c r="F1651" s="7">
        <v>2.5596029441410102</v>
      </c>
      <c r="G1651" s="7">
        <v>33.061232386432096</v>
      </c>
      <c r="H1651" s="7">
        <v>0.99699856202231552</v>
      </c>
      <c r="I1651" s="7">
        <v>29.949278166958404</v>
      </c>
      <c r="J1651" s="7">
        <v>2.3256555397514793</v>
      </c>
      <c r="K1651" s="7">
        <v>30.039439682048467</v>
      </c>
      <c r="L1651" s="7">
        <v>0.99699856202231552</v>
      </c>
      <c r="M1651" s="7" t="s">
        <v>290</v>
      </c>
      <c r="N1651" s="7" t="s">
        <v>313</v>
      </c>
      <c r="O1651" s="7" t="s">
        <v>421</v>
      </c>
    </row>
    <row r="1652" spans="1:15" ht="15">
      <c r="A1652" s="1">
        <v>1644</v>
      </c>
      <c r="B1652" s="6" t="s">
        <v>109</v>
      </c>
      <c r="C1652" s="7" t="s">
        <v>423</v>
      </c>
      <c r="D1652" s="7" t="s">
        <v>422</v>
      </c>
      <c r="E1652" s="7">
        <v>33.702612222475942</v>
      </c>
      <c r="F1652" s="7">
        <v>2.6171137208165001</v>
      </c>
      <c r="G1652" s="7">
        <v>33.804073051132029</v>
      </c>
      <c r="H1652" s="7">
        <v>0.99699856202231552</v>
      </c>
      <c r="I1652" s="7">
        <v>30.697163415516592</v>
      </c>
      <c r="J1652" s="7">
        <v>2.3837311788941449</v>
      </c>
      <c r="K1652" s="7">
        <v>30.789576419498893</v>
      </c>
      <c r="L1652" s="7">
        <v>0.99699856202231552</v>
      </c>
      <c r="M1652" s="7" t="s">
        <v>290</v>
      </c>
      <c r="N1652" s="7" t="s">
        <v>313</v>
      </c>
      <c r="O1652" s="7" t="s">
        <v>421</v>
      </c>
    </row>
    <row r="1653" spans="1:15" ht="15">
      <c r="A1653" s="1">
        <v>1645</v>
      </c>
      <c r="B1653" s="6" t="s">
        <v>109</v>
      </c>
      <c r="C1653" s="7" t="s">
        <v>424</v>
      </c>
      <c r="D1653" s="7" t="s">
        <v>422</v>
      </c>
      <c r="E1653" s="7">
        <v>34.645647741846268</v>
      </c>
      <c r="F1653" s="7">
        <v>2.6903433915811972</v>
      </c>
      <c r="G1653" s="7">
        <v>34.749947554157863</v>
      </c>
      <c r="H1653" s="7">
        <v>0.99699856202231552</v>
      </c>
      <c r="I1653" s="7">
        <v>31.712382322993445</v>
      </c>
      <c r="J1653" s="7">
        <v>2.4625661165200858</v>
      </c>
      <c r="K1653" s="7">
        <v>31.807851616824735</v>
      </c>
      <c r="L1653" s="7">
        <v>0.99699856202231552</v>
      </c>
      <c r="M1653" s="7" t="s">
        <v>290</v>
      </c>
      <c r="N1653" s="7" t="s">
        <v>313</v>
      </c>
      <c r="O1653" s="7" t="s">
        <v>421</v>
      </c>
    </row>
    <row r="1654" spans="1:15" ht="15">
      <c r="A1654" s="1">
        <v>1646</v>
      </c>
      <c r="B1654" s="6" t="s">
        <v>109</v>
      </c>
      <c r="C1654" s="7" t="s">
        <v>425</v>
      </c>
      <c r="D1654" s="7" t="s">
        <v>422</v>
      </c>
      <c r="E1654" s="7">
        <v>35.69244602546533</v>
      </c>
      <c r="F1654" s="7">
        <v>2.7716305669758068</v>
      </c>
      <c r="G1654" s="7">
        <v>35.799897196508127</v>
      </c>
      <c r="H1654" s="7">
        <v>0.99699856202231552</v>
      </c>
      <c r="I1654" s="7">
        <v>32.819411165950811</v>
      </c>
      <c r="J1654" s="7">
        <v>2.5485303840705518</v>
      </c>
      <c r="K1654" s="7">
        <v>32.91821314102981</v>
      </c>
      <c r="L1654" s="7">
        <v>0.99699856202231552</v>
      </c>
      <c r="M1654" s="7" t="s">
        <v>290</v>
      </c>
      <c r="N1654" s="7" t="s">
        <v>313</v>
      </c>
      <c r="O1654" s="7" t="s">
        <v>421</v>
      </c>
    </row>
    <row r="1655" spans="1:15" ht="15">
      <c r="A1655" s="1">
        <v>1647</v>
      </c>
      <c r="B1655" s="6" t="s">
        <v>109</v>
      </c>
      <c r="C1655" s="7" t="s">
        <v>426</v>
      </c>
      <c r="D1655" s="7" t="s">
        <v>422</v>
      </c>
      <c r="E1655" s="7">
        <v>36.999072911717874</v>
      </c>
      <c r="F1655" s="7">
        <v>2.8730942496549918</v>
      </c>
      <c r="G1655" s="7">
        <v>37.110457648673858</v>
      </c>
      <c r="H1655" s="7">
        <v>0.99699856202231552</v>
      </c>
      <c r="I1655" s="7">
        <v>34.126038052203363</v>
      </c>
      <c r="J1655" s="7">
        <v>2.6499940667496773</v>
      </c>
      <c r="K1655" s="7">
        <v>34.228773593195541</v>
      </c>
      <c r="L1655" s="7">
        <v>0.99699856202231552</v>
      </c>
      <c r="M1655" s="7" t="s">
        <v>290</v>
      </c>
      <c r="N1655" s="7" t="s">
        <v>313</v>
      </c>
      <c r="O1655" s="7" t="s">
        <v>421</v>
      </c>
    </row>
    <row r="1656" spans="1:15" ht="15">
      <c r="A1656" s="1">
        <v>1648</v>
      </c>
      <c r="B1656" s="6" t="s">
        <v>109</v>
      </c>
      <c r="C1656" s="7" t="s">
        <v>427</v>
      </c>
      <c r="D1656" s="7" t="s">
        <v>422</v>
      </c>
      <c r="E1656" s="7">
        <v>38.305699797970426</v>
      </c>
      <c r="F1656" s="7">
        <v>2.974557932334116</v>
      </c>
      <c r="G1656" s="7">
        <v>38.421018100839589</v>
      </c>
      <c r="H1656" s="7">
        <v>0.99699856202231552</v>
      </c>
      <c r="I1656" s="7">
        <v>35.432664938455908</v>
      </c>
      <c r="J1656" s="7">
        <v>2.7514577494288659</v>
      </c>
      <c r="K1656" s="7">
        <v>35.539334045361272</v>
      </c>
      <c r="L1656" s="7">
        <v>0.99699856202231552</v>
      </c>
      <c r="M1656" s="7" t="s">
        <v>290</v>
      </c>
      <c r="N1656" s="7" t="s">
        <v>313</v>
      </c>
      <c r="O1656" s="7" t="s">
        <v>421</v>
      </c>
    </row>
    <row r="1657" spans="1:15" ht="15">
      <c r="A1657" s="1">
        <v>1649</v>
      </c>
      <c r="B1657" s="6" t="s">
        <v>163</v>
      </c>
      <c r="C1657" s="7" t="s">
        <v>292</v>
      </c>
      <c r="D1657" s="7">
        <v>53.067999999999998</v>
      </c>
      <c r="E1657" s="7">
        <v>51.551000000000002</v>
      </c>
      <c r="F1657" s="7">
        <v>9.9302739517483865</v>
      </c>
      <c r="G1657" s="7">
        <v>52.498723239301476</v>
      </c>
      <c r="H1657" s="7">
        <v>0.98194768975653879</v>
      </c>
      <c r="I1657" s="7">
        <v>48.875999999999998</v>
      </c>
      <c r="J1657" s="7">
        <v>9.4149884515461189</v>
      </c>
      <c r="K1657" s="7">
        <v>49.774545538284393</v>
      </c>
      <c r="L1657" s="7">
        <v>0.98194768975653879</v>
      </c>
      <c r="M1657" s="7" t="s">
        <v>290</v>
      </c>
      <c r="N1657" s="7" t="s">
        <v>313</v>
      </c>
      <c r="O1657" s="7" t="s">
        <v>421</v>
      </c>
    </row>
    <row r="1658" spans="1:15" ht="15">
      <c r="A1658" s="1">
        <v>1650</v>
      </c>
      <c r="B1658" s="6" t="s">
        <v>163</v>
      </c>
      <c r="C1658" s="7" t="s">
        <v>293</v>
      </c>
      <c r="D1658" s="7">
        <v>51.923999999999999</v>
      </c>
      <c r="E1658" s="7">
        <v>49.44</v>
      </c>
      <c r="F1658" s="7">
        <v>10.88277931540958</v>
      </c>
      <c r="G1658" s="7">
        <v>50.623596134884636</v>
      </c>
      <c r="H1658" s="7">
        <v>0.97661967490948309</v>
      </c>
      <c r="I1658" s="7">
        <v>47.15</v>
      </c>
      <c r="J1658" s="7">
        <v>10.378702360873019</v>
      </c>
      <c r="K1658" s="7">
        <v>48.278773417471896</v>
      </c>
      <c r="L1658" s="7">
        <v>0.97661967490948309</v>
      </c>
      <c r="M1658" s="7" t="s">
        <v>290</v>
      </c>
      <c r="N1658" s="7" t="s">
        <v>313</v>
      </c>
      <c r="O1658" s="7" t="s">
        <v>421</v>
      </c>
    </row>
    <row r="1659" spans="1:15" ht="15">
      <c r="A1659" s="1">
        <v>1651</v>
      </c>
      <c r="B1659" s="6" t="s">
        <v>163</v>
      </c>
      <c r="C1659" s="7" t="s">
        <v>294</v>
      </c>
      <c r="D1659" s="7">
        <v>51.05</v>
      </c>
      <c r="E1659" s="7">
        <v>50.5805602869534</v>
      </c>
      <c r="F1659" s="7">
        <v>11.116599137952145</v>
      </c>
      <c r="G1659" s="7">
        <v>51.787757774748712</v>
      </c>
      <c r="H1659" s="7">
        <v>0.97668952007835463</v>
      </c>
      <c r="I1659" s="7">
        <v>48.036323264462766</v>
      </c>
      <c r="J1659" s="7">
        <v>10.557426544162997</v>
      </c>
      <c r="K1659" s="7">
        <v>49.182797887100364</v>
      </c>
      <c r="L1659" s="7">
        <v>0.97668952007835463</v>
      </c>
      <c r="M1659" s="7" t="s">
        <v>290</v>
      </c>
      <c r="N1659" s="7" t="s">
        <v>313</v>
      </c>
      <c r="O1659" s="7" t="s">
        <v>421</v>
      </c>
    </row>
    <row r="1660" spans="1:15" ht="15">
      <c r="A1660" s="1">
        <v>1652</v>
      </c>
      <c r="B1660" s="6" t="s">
        <v>163</v>
      </c>
      <c r="C1660" s="7" t="s">
        <v>295</v>
      </c>
      <c r="D1660" s="7">
        <v>51.89</v>
      </c>
      <c r="E1660" s="7">
        <v>51.576999999999998</v>
      </c>
      <c r="F1660" s="7">
        <v>4.8402826965880452</v>
      </c>
      <c r="G1660" s="7">
        <v>51.803622128021992</v>
      </c>
      <c r="H1660" s="7">
        <v>0.99562536134129886</v>
      </c>
      <c r="I1660" s="7">
        <v>48.476500000000001</v>
      </c>
      <c r="J1660" s="7">
        <v>4.549313921731641</v>
      </c>
      <c r="K1660" s="7">
        <v>48.689498964442642</v>
      </c>
      <c r="L1660" s="7">
        <v>0.99562536134129886</v>
      </c>
      <c r="M1660" s="7" t="s">
        <v>290</v>
      </c>
      <c r="N1660" s="7" t="s">
        <v>313</v>
      </c>
      <c r="O1660" s="7" t="s">
        <v>421</v>
      </c>
    </row>
    <row r="1661" spans="1:15" ht="15">
      <c r="A1661" s="1">
        <v>1653</v>
      </c>
      <c r="B1661" s="6" t="s">
        <v>163</v>
      </c>
      <c r="C1661" s="7" t="s">
        <v>296</v>
      </c>
      <c r="D1661" s="7">
        <v>45.673000000000002</v>
      </c>
      <c r="E1661" s="7">
        <v>48.731000000000002</v>
      </c>
      <c r="F1661" s="7">
        <v>9.2308509549124835</v>
      </c>
      <c r="G1661" s="7">
        <v>49.597570206128132</v>
      </c>
      <c r="H1661" s="7">
        <v>0.98252797057342411</v>
      </c>
      <c r="I1661" s="7">
        <v>45.9315</v>
      </c>
      <c r="J1661" s="7">
        <v>8.7005567428446593</v>
      </c>
      <c r="K1661" s="7">
        <v>46.748287454038994</v>
      </c>
      <c r="L1661" s="7">
        <v>0.98252797057342411</v>
      </c>
      <c r="M1661" s="7" t="s">
        <v>290</v>
      </c>
      <c r="N1661" s="7" t="s">
        <v>313</v>
      </c>
      <c r="O1661" s="7" t="s">
        <v>421</v>
      </c>
    </row>
    <row r="1662" spans="1:15" ht="15">
      <c r="A1662" s="1">
        <v>1654</v>
      </c>
      <c r="B1662" s="6" t="s">
        <v>163</v>
      </c>
      <c r="C1662" s="7" t="s">
        <v>297</v>
      </c>
      <c r="D1662" s="7">
        <v>42.693899999999999</v>
      </c>
      <c r="E1662" s="7">
        <v>46.548467101999996</v>
      </c>
      <c r="F1662" s="7">
        <v>3.2924653393043264</v>
      </c>
      <c r="G1662" s="7">
        <v>46.664763125472909</v>
      </c>
      <c r="H1662" s="7">
        <v>0.99750784069855414</v>
      </c>
      <c r="I1662" s="7">
        <v>43.78303425</v>
      </c>
      <c r="J1662" s="7">
        <v>3.0968607924685649</v>
      </c>
      <c r="K1662" s="7">
        <v>43.892421155646019</v>
      </c>
      <c r="L1662" s="7">
        <v>0.99750784069855414</v>
      </c>
      <c r="M1662" s="7" t="s">
        <v>290</v>
      </c>
      <c r="N1662" s="7" t="s">
        <v>313</v>
      </c>
      <c r="O1662" s="7" t="s">
        <v>421</v>
      </c>
    </row>
    <row r="1663" spans="1:15" ht="15">
      <c r="A1663" s="1">
        <v>1655</v>
      </c>
      <c r="B1663" s="6" t="s">
        <v>163</v>
      </c>
      <c r="C1663" s="7" t="s">
        <v>298</v>
      </c>
      <c r="D1663" s="7" t="s">
        <v>422</v>
      </c>
      <c r="E1663" s="7">
        <v>60.329977049915598</v>
      </c>
      <c r="F1663" s="7">
        <v>10.513460307007811</v>
      </c>
      <c r="G1663" s="7">
        <v>61.239194789533045</v>
      </c>
      <c r="H1663" s="7">
        <v>0.98515300955960894</v>
      </c>
      <c r="I1663" s="7">
        <v>57.564544197915602</v>
      </c>
      <c r="J1663" s="7">
        <v>10.031539544844346</v>
      </c>
      <c r="K1663" s="7">
        <v>58.432084802388786</v>
      </c>
      <c r="L1663" s="7">
        <v>0.98515300955960894</v>
      </c>
      <c r="M1663" s="7" t="s">
        <v>290</v>
      </c>
      <c r="N1663" s="7" t="s">
        <v>313</v>
      </c>
      <c r="O1663" s="7" t="s">
        <v>421</v>
      </c>
    </row>
    <row r="1664" spans="1:15" ht="15">
      <c r="A1664" s="1">
        <v>1656</v>
      </c>
      <c r="B1664" s="6" t="s">
        <v>163</v>
      </c>
      <c r="C1664" s="7" t="s">
        <v>299</v>
      </c>
      <c r="D1664" s="7" t="s">
        <v>422</v>
      </c>
      <c r="E1664" s="7">
        <v>73.078771028314918</v>
      </c>
      <c r="F1664" s="7">
        <v>12.735140904419993</v>
      </c>
      <c r="G1664" s="7">
        <v>74.180122599415483</v>
      </c>
      <c r="H1664" s="7">
        <v>0.98515300955960894</v>
      </c>
      <c r="I1664" s="7">
        <v>70.313338176314929</v>
      </c>
      <c r="J1664" s="7">
        <v>12.253220142256518</v>
      </c>
      <c r="K1664" s="7">
        <v>71.373012612271225</v>
      </c>
      <c r="L1664" s="7">
        <v>0.98515300955960894</v>
      </c>
      <c r="M1664" s="7" t="s">
        <v>290</v>
      </c>
      <c r="N1664" s="7" t="s">
        <v>313</v>
      </c>
      <c r="O1664" s="7" t="s">
        <v>421</v>
      </c>
    </row>
    <row r="1665" spans="1:15" ht="15">
      <c r="A1665" s="1">
        <v>1657</v>
      </c>
      <c r="B1665" s="6" t="s">
        <v>163</v>
      </c>
      <c r="C1665" s="7" t="s">
        <v>300</v>
      </c>
      <c r="D1665" s="7" t="s">
        <v>422</v>
      </c>
      <c r="E1665" s="7">
        <v>76.67969795673298</v>
      </c>
      <c r="F1665" s="7">
        <v>13.362659829199854</v>
      </c>
      <c r="G1665" s="7">
        <v>77.835318181701496</v>
      </c>
      <c r="H1665" s="7">
        <v>0.98515300955960894</v>
      </c>
      <c r="I1665" s="7">
        <v>73.914265104732991</v>
      </c>
      <c r="J1665" s="7">
        <v>12.880739067036433</v>
      </c>
      <c r="K1665" s="7">
        <v>75.028208194557251</v>
      </c>
      <c r="L1665" s="7">
        <v>0.98515300955960894</v>
      </c>
      <c r="M1665" s="7" t="s">
        <v>290</v>
      </c>
      <c r="N1665" s="7" t="s">
        <v>313</v>
      </c>
      <c r="O1665" s="7" t="s">
        <v>421</v>
      </c>
    </row>
    <row r="1666" spans="1:15" ht="15">
      <c r="A1666" s="1">
        <v>1658</v>
      </c>
      <c r="B1666" s="6" t="s">
        <v>163</v>
      </c>
      <c r="C1666" s="7" t="s">
        <v>301</v>
      </c>
      <c r="D1666" s="7" t="s">
        <v>422</v>
      </c>
      <c r="E1666" s="7">
        <v>76.67196920278613</v>
      </c>
      <c r="F1666" s="7">
        <v>13.36131297060958</v>
      </c>
      <c r="G1666" s="7">
        <v>77.827472949669669</v>
      </c>
      <c r="H1666" s="7">
        <v>0.98515300955960894</v>
      </c>
      <c r="I1666" s="7">
        <v>73.906536350786126</v>
      </c>
      <c r="J1666" s="7">
        <v>12.879392208446161</v>
      </c>
      <c r="K1666" s="7">
        <v>75.020362962525411</v>
      </c>
      <c r="L1666" s="7">
        <v>0.98515300955960894</v>
      </c>
      <c r="M1666" s="7" t="s">
        <v>290</v>
      </c>
      <c r="N1666" s="7" t="s">
        <v>313</v>
      </c>
      <c r="O1666" s="7" t="s">
        <v>421</v>
      </c>
    </row>
    <row r="1667" spans="1:15" ht="15">
      <c r="A1667" s="1">
        <v>1659</v>
      </c>
      <c r="B1667" s="6" t="s">
        <v>163</v>
      </c>
      <c r="C1667" s="7" t="s">
        <v>302</v>
      </c>
      <c r="D1667" s="7" t="s">
        <v>422</v>
      </c>
      <c r="E1667" s="7">
        <v>89.276702971429799</v>
      </c>
      <c r="F1667" s="7">
        <v>15.55788877980293</v>
      </c>
      <c r="G1667" s="7">
        <v>90.622169455015921</v>
      </c>
      <c r="H1667" s="7">
        <v>0.98515300955960894</v>
      </c>
      <c r="I1667" s="7">
        <v>86.51127011942981</v>
      </c>
      <c r="J1667" s="7">
        <v>15.075968017639536</v>
      </c>
      <c r="K1667" s="7">
        <v>87.815059467871677</v>
      </c>
      <c r="L1667" s="7">
        <v>0.98515300955960894</v>
      </c>
      <c r="M1667" s="7" t="s">
        <v>290</v>
      </c>
      <c r="N1667" s="7" t="s">
        <v>313</v>
      </c>
      <c r="O1667" s="7" t="s">
        <v>421</v>
      </c>
    </row>
    <row r="1668" spans="1:15" ht="15">
      <c r="A1668" s="1">
        <v>1660</v>
      </c>
      <c r="B1668" s="6" t="s">
        <v>163</v>
      </c>
      <c r="C1668" s="7" t="s">
        <v>423</v>
      </c>
      <c r="D1668" s="7" t="s">
        <v>422</v>
      </c>
      <c r="E1668" s="7">
        <v>96.188147915370024</v>
      </c>
      <c r="F1668" s="7">
        <v>16.762318246468691</v>
      </c>
      <c r="G1668" s="7">
        <v>97.637775027829264</v>
      </c>
      <c r="H1668" s="7">
        <v>0.98515300955960894</v>
      </c>
      <c r="I1668" s="7">
        <v>93.422715063370049</v>
      </c>
      <c r="J1668" s="7">
        <v>16.280397484305176</v>
      </c>
      <c r="K1668" s="7">
        <v>94.83066504068502</v>
      </c>
      <c r="L1668" s="7">
        <v>0.98515300955960894</v>
      </c>
      <c r="M1668" s="7" t="s">
        <v>290</v>
      </c>
      <c r="N1668" s="7" t="s">
        <v>313</v>
      </c>
      <c r="O1668" s="7" t="s">
        <v>421</v>
      </c>
    </row>
    <row r="1669" spans="1:15" ht="15">
      <c r="A1669" s="1">
        <v>1661</v>
      </c>
      <c r="B1669" s="6" t="s">
        <v>163</v>
      </c>
      <c r="C1669" s="7" t="s">
        <v>424</v>
      </c>
      <c r="D1669" s="7" t="s">
        <v>422</v>
      </c>
      <c r="E1669" s="7">
        <v>102.3778919080916</v>
      </c>
      <c r="F1669" s="7">
        <v>17.840979816722164</v>
      </c>
      <c r="G1669" s="7">
        <v>103.92080307794765</v>
      </c>
      <c r="H1669" s="7">
        <v>0.98515300955960894</v>
      </c>
      <c r="I1669" s="7">
        <v>99.612459056091595</v>
      </c>
      <c r="J1669" s="7">
        <v>17.359059054558767</v>
      </c>
      <c r="K1669" s="7">
        <v>101.11369309080339</v>
      </c>
      <c r="L1669" s="7">
        <v>0.98515300955960894</v>
      </c>
      <c r="M1669" s="7" t="s">
        <v>290</v>
      </c>
      <c r="N1669" s="7" t="s">
        <v>313</v>
      </c>
      <c r="O1669" s="7" t="s">
        <v>421</v>
      </c>
    </row>
    <row r="1670" spans="1:15" ht="15">
      <c r="A1670" s="1">
        <v>1662</v>
      </c>
      <c r="B1670" s="6" t="s">
        <v>163</v>
      </c>
      <c r="C1670" s="7" t="s">
        <v>425</v>
      </c>
      <c r="D1670" s="7" t="s">
        <v>422</v>
      </c>
      <c r="E1670" s="7">
        <v>107.25773167842461</v>
      </c>
      <c r="F1670" s="7">
        <v>18.691369693176231</v>
      </c>
      <c r="G1670" s="7">
        <v>108.87418567230671</v>
      </c>
      <c r="H1670" s="7">
        <v>0.98515300955960894</v>
      </c>
      <c r="I1670" s="7">
        <v>104.4922988264246</v>
      </c>
      <c r="J1670" s="7">
        <v>18.209448931012794</v>
      </c>
      <c r="K1670" s="7">
        <v>106.06707568516245</v>
      </c>
      <c r="L1670" s="7">
        <v>0.98515300955960894</v>
      </c>
      <c r="M1670" s="7" t="s">
        <v>290</v>
      </c>
      <c r="N1670" s="7" t="s">
        <v>313</v>
      </c>
      <c r="O1670" s="7" t="s">
        <v>421</v>
      </c>
    </row>
    <row r="1671" spans="1:15" ht="15">
      <c r="A1671" s="1">
        <v>1663</v>
      </c>
      <c r="B1671" s="6" t="s">
        <v>163</v>
      </c>
      <c r="C1671" s="7" t="s">
        <v>426</v>
      </c>
      <c r="D1671" s="7" t="s">
        <v>422</v>
      </c>
      <c r="E1671" s="7">
        <v>111.78779427163514</v>
      </c>
      <c r="F1671" s="7">
        <v>19.480805320220679</v>
      </c>
      <c r="G1671" s="7">
        <v>113.47251968667021</v>
      </c>
      <c r="H1671" s="7">
        <v>0.98515300955960894</v>
      </c>
      <c r="I1671" s="7">
        <v>109.02236141963515</v>
      </c>
      <c r="J1671" s="7">
        <v>18.998884558057249</v>
      </c>
      <c r="K1671" s="7">
        <v>110.66540969952597</v>
      </c>
      <c r="L1671" s="7">
        <v>0.98515300955960894</v>
      </c>
      <c r="M1671" s="7" t="s">
        <v>290</v>
      </c>
      <c r="N1671" s="7" t="s">
        <v>313</v>
      </c>
      <c r="O1671" s="7" t="s">
        <v>421</v>
      </c>
    </row>
    <row r="1672" spans="1:15" ht="15">
      <c r="A1672" s="1">
        <v>1664</v>
      </c>
      <c r="B1672" s="6" t="s">
        <v>163</v>
      </c>
      <c r="C1672" s="7" t="s">
        <v>427</v>
      </c>
      <c r="D1672" s="7" t="s">
        <v>422</v>
      </c>
      <c r="E1672" s="7">
        <v>115.763255126584</v>
      </c>
      <c r="F1672" s="7">
        <v>20.173592752677113</v>
      </c>
      <c r="G1672" s="7">
        <v>117.50789370103374</v>
      </c>
      <c r="H1672" s="7">
        <v>0.98515300955960894</v>
      </c>
      <c r="I1672" s="7">
        <v>112.997822274584</v>
      </c>
      <c r="J1672" s="7">
        <v>19.691671990513751</v>
      </c>
      <c r="K1672" s="7">
        <v>114.70078371388948</v>
      </c>
      <c r="L1672" s="7">
        <v>0.98515300955960894</v>
      </c>
      <c r="M1672" s="7" t="s">
        <v>290</v>
      </c>
      <c r="N1672" s="7" t="s">
        <v>313</v>
      </c>
      <c r="O1672" s="7" t="s">
        <v>421</v>
      </c>
    </row>
    <row r="1673" spans="1:15" ht="15">
      <c r="A1673" s="1">
        <v>1665</v>
      </c>
      <c r="B1673" s="6" t="s">
        <v>431</v>
      </c>
      <c r="C1673" s="7" t="s">
        <v>292</v>
      </c>
      <c r="D1673" s="7" t="s">
        <v>422</v>
      </c>
      <c r="E1673" s="7" t="s">
        <v>422</v>
      </c>
      <c r="F1673" s="7" t="s">
        <v>422</v>
      </c>
      <c r="G1673" s="7" t="s">
        <v>422</v>
      </c>
      <c r="H1673" s="7" t="s">
        <v>422</v>
      </c>
      <c r="I1673" s="7" t="s">
        <v>422</v>
      </c>
      <c r="J1673" s="7" t="s">
        <v>422</v>
      </c>
      <c r="K1673" s="7" t="s">
        <v>422</v>
      </c>
      <c r="L1673" s="7" t="s">
        <v>422</v>
      </c>
      <c r="M1673" s="7" t="s">
        <v>290</v>
      </c>
      <c r="N1673" s="7" t="s">
        <v>313</v>
      </c>
      <c r="O1673" s="7" t="s">
        <v>421</v>
      </c>
    </row>
    <row r="1674" spans="1:15" ht="15">
      <c r="A1674" s="1">
        <v>1666</v>
      </c>
      <c r="B1674" s="6" t="s">
        <v>431</v>
      </c>
      <c r="C1674" s="7" t="s">
        <v>293</v>
      </c>
      <c r="D1674" s="7" t="s">
        <v>422</v>
      </c>
      <c r="E1674" s="7" t="s">
        <v>422</v>
      </c>
      <c r="F1674" s="7" t="s">
        <v>422</v>
      </c>
      <c r="G1674" s="7" t="s">
        <v>422</v>
      </c>
      <c r="H1674" s="7" t="s">
        <v>422</v>
      </c>
      <c r="I1674" s="7" t="s">
        <v>422</v>
      </c>
      <c r="J1674" s="7" t="s">
        <v>422</v>
      </c>
      <c r="K1674" s="7" t="s">
        <v>422</v>
      </c>
      <c r="L1674" s="7" t="s">
        <v>422</v>
      </c>
      <c r="M1674" s="7" t="s">
        <v>290</v>
      </c>
      <c r="N1674" s="7" t="s">
        <v>313</v>
      </c>
      <c r="O1674" s="7" t="s">
        <v>421</v>
      </c>
    </row>
    <row r="1675" spans="1:15" ht="15">
      <c r="A1675" s="1">
        <v>1667</v>
      </c>
      <c r="B1675" s="6" t="s">
        <v>431</v>
      </c>
      <c r="C1675" s="7" t="s">
        <v>294</v>
      </c>
      <c r="D1675" s="7" t="s">
        <v>422</v>
      </c>
      <c r="E1675" s="7" t="s">
        <v>422</v>
      </c>
      <c r="F1675" s="7" t="s">
        <v>422</v>
      </c>
      <c r="G1675" s="7" t="s">
        <v>422</v>
      </c>
      <c r="H1675" s="7" t="s">
        <v>422</v>
      </c>
      <c r="I1675" s="7" t="s">
        <v>422</v>
      </c>
      <c r="J1675" s="7" t="s">
        <v>422</v>
      </c>
      <c r="K1675" s="7" t="s">
        <v>422</v>
      </c>
      <c r="L1675" s="7" t="s">
        <v>422</v>
      </c>
      <c r="M1675" s="7" t="s">
        <v>290</v>
      </c>
      <c r="N1675" s="7" t="s">
        <v>313</v>
      </c>
      <c r="O1675" s="7" t="s">
        <v>421</v>
      </c>
    </row>
    <row r="1676" spans="1:15" ht="15">
      <c r="A1676" s="1">
        <v>1668</v>
      </c>
      <c r="B1676" s="6" t="s">
        <v>431</v>
      </c>
      <c r="C1676" s="7" t="s">
        <v>295</v>
      </c>
      <c r="D1676" s="7" t="s">
        <v>422</v>
      </c>
      <c r="E1676" s="7" t="s">
        <v>422</v>
      </c>
      <c r="F1676" s="7" t="s">
        <v>422</v>
      </c>
      <c r="G1676" s="7" t="s">
        <v>422</v>
      </c>
      <c r="H1676" s="7" t="s">
        <v>422</v>
      </c>
      <c r="I1676" s="7" t="s">
        <v>422</v>
      </c>
      <c r="J1676" s="7" t="s">
        <v>422</v>
      </c>
      <c r="K1676" s="7" t="s">
        <v>422</v>
      </c>
      <c r="L1676" s="7" t="s">
        <v>422</v>
      </c>
      <c r="M1676" s="7" t="s">
        <v>290</v>
      </c>
      <c r="N1676" s="7" t="s">
        <v>313</v>
      </c>
      <c r="O1676" s="7" t="s">
        <v>421</v>
      </c>
    </row>
    <row r="1677" spans="1:15" ht="15">
      <c r="A1677" s="1">
        <v>1669</v>
      </c>
      <c r="B1677" s="6" t="s">
        <v>431</v>
      </c>
      <c r="C1677" s="7" t="s">
        <v>296</v>
      </c>
      <c r="D1677" s="7" t="s">
        <v>422</v>
      </c>
      <c r="E1677" s="7" t="s">
        <v>422</v>
      </c>
      <c r="F1677" s="7" t="s">
        <v>422</v>
      </c>
      <c r="G1677" s="7" t="s">
        <v>422</v>
      </c>
      <c r="H1677" s="7" t="s">
        <v>422</v>
      </c>
      <c r="I1677" s="7" t="s">
        <v>422</v>
      </c>
      <c r="J1677" s="7" t="s">
        <v>422</v>
      </c>
      <c r="K1677" s="7" t="s">
        <v>422</v>
      </c>
      <c r="L1677" s="7" t="s">
        <v>422</v>
      </c>
      <c r="M1677" s="7" t="s">
        <v>290</v>
      </c>
      <c r="N1677" s="7" t="s">
        <v>313</v>
      </c>
      <c r="O1677" s="7" t="s">
        <v>421</v>
      </c>
    </row>
    <row r="1678" spans="1:15" ht="15">
      <c r="A1678" s="1">
        <v>1670</v>
      </c>
      <c r="B1678" s="6" t="s">
        <v>431</v>
      </c>
      <c r="C1678" s="7" t="s">
        <v>297</v>
      </c>
      <c r="D1678" s="7" t="s">
        <v>422</v>
      </c>
      <c r="E1678" s="7" t="s">
        <v>422</v>
      </c>
      <c r="F1678" s="7" t="s">
        <v>422</v>
      </c>
      <c r="G1678" s="7" t="s">
        <v>422</v>
      </c>
      <c r="H1678" s="7" t="s">
        <v>422</v>
      </c>
      <c r="I1678" s="7" t="s">
        <v>422</v>
      </c>
      <c r="J1678" s="7" t="s">
        <v>422</v>
      </c>
      <c r="K1678" s="7" t="s">
        <v>422</v>
      </c>
      <c r="L1678" s="7" t="s">
        <v>422</v>
      </c>
      <c r="M1678" s="7" t="s">
        <v>290</v>
      </c>
      <c r="N1678" s="7" t="s">
        <v>313</v>
      </c>
      <c r="O1678" s="7" t="s">
        <v>421</v>
      </c>
    </row>
    <row r="1679" spans="1:15" ht="15">
      <c r="A1679" s="1">
        <v>1671</v>
      </c>
      <c r="B1679" s="6" t="s">
        <v>431</v>
      </c>
      <c r="C1679" s="7" t="s">
        <v>298</v>
      </c>
      <c r="D1679" s="7" t="s">
        <v>422</v>
      </c>
      <c r="E1679" s="7" t="s">
        <v>422</v>
      </c>
      <c r="F1679" s="7" t="s">
        <v>422</v>
      </c>
      <c r="G1679" s="7" t="s">
        <v>422</v>
      </c>
      <c r="H1679" s="7" t="s">
        <v>422</v>
      </c>
      <c r="I1679" s="7" t="s">
        <v>422</v>
      </c>
      <c r="J1679" s="7" t="s">
        <v>422</v>
      </c>
      <c r="K1679" s="7" t="s">
        <v>422</v>
      </c>
      <c r="L1679" s="7" t="s">
        <v>422</v>
      </c>
      <c r="M1679" s="7" t="s">
        <v>290</v>
      </c>
      <c r="N1679" s="7" t="s">
        <v>313</v>
      </c>
      <c r="O1679" s="7" t="s">
        <v>421</v>
      </c>
    </row>
    <row r="1680" spans="1:15" ht="15">
      <c r="A1680" s="1">
        <v>1672</v>
      </c>
      <c r="B1680" s="6" t="s">
        <v>431</v>
      </c>
      <c r="C1680" s="7" t="s">
        <v>299</v>
      </c>
      <c r="D1680" s="7" t="s">
        <v>422</v>
      </c>
      <c r="E1680" s="7">
        <v>24.777899999999999</v>
      </c>
      <c r="F1680" s="7">
        <v>8.1441018897113615</v>
      </c>
      <c r="G1680" s="7">
        <v>26.082000000000001</v>
      </c>
      <c r="H1680" s="7">
        <v>0.95</v>
      </c>
      <c r="I1680" s="7">
        <v>24.777899999999999</v>
      </c>
      <c r="J1680" s="7">
        <v>8.1441018897113615</v>
      </c>
      <c r="K1680" s="7">
        <v>26.082000000000001</v>
      </c>
      <c r="L1680" s="7">
        <v>0.95</v>
      </c>
      <c r="M1680" s="7" t="s">
        <v>290</v>
      </c>
      <c r="N1680" s="7" t="s">
        <v>313</v>
      </c>
      <c r="O1680" s="7" t="s">
        <v>421</v>
      </c>
    </row>
    <row r="1681" spans="1:15" ht="15">
      <c r="A1681" s="1">
        <v>1673</v>
      </c>
      <c r="B1681" s="6" t="s">
        <v>431</v>
      </c>
      <c r="C1681" s="7" t="s">
        <v>300</v>
      </c>
      <c r="D1681" s="7" t="s">
        <v>422</v>
      </c>
      <c r="E1681" s="7">
        <v>26.943899999999996</v>
      </c>
      <c r="F1681" s="7">
        <v>8.85603166152878</v>
      </c>
      <c r="G1681" s="7">
        <v>28.361999999999998</v>
      </c>
      <c r="H1681" s="7">
        <v>0.95</v>
      </c>
      <c r="I1681" s="7">
        <v>26.943899999999996</v>
      </c>
      <c r="J1681" s="7">
        <v>8.85603166152878</v>
      </c>
      <c r="K1681" s="7">
        <v>28.361999999999998</v>
      </c>
      <c r="L1681" s="7">
        <v>0.95</v>
      </c>
      <c r="M1681" s="7" t="s">
        <v>290</v>
      </c>
      <c r="N1681" s="7" t="s">
        <v>313</v>
      </c>
      <c r="O1681" s="7" t="s">
        <v>421</v>
      </c>
    </row>
    <row r="1682" spans="1:15" ht="15">
      <c r="A1682" s="1">
        <v>1674</v>
      </c>
      <c r="B1682" s="6" t="s">
        <v>431</v>
      </c>
      <c r="C1682" s="7" t="s">
        <v>301</v>
      </c>
      <c r="D1682" s="7" t="s">
        <v>422</v>
      </c>
      <c r="E1682" s="7">
        <v>28.881899999999995</v>
      </c>
      <c r="F1682" s="7">
        <v>9.493021457365419</v>
      </c>
      <c r="G1682" s="7">
        <v>30.401999999999997</v>
      </c>
      <c r="H1682" s="7">
        <v>0.95</v>
      </c>
      <c r="I1682" s="7">
        <v>28.881899999999995</v>
      </c>
      <c r="J1682" s="7">
        <v>9.493021457365419</v>
      </c>
      <c r="K1682" s="7">
        <v>30.401999999999997</v>
      </c>
      <c r="L1682" s="7">
        <v>0.95</v>
      </c>
      <c r="M1682" s="7" t="s">
        <v>290</v>
      </c>
      <c r="N1682" s="7" t="s">
        <v>313</v>
      </c>
      <c r="O1682" s="7" t="s">
        <v>421</v>
      </c>
    </row>
    <row r="1683" spans="1:15" ht="15">
      <c r="A1683" s="1">
        <v>1675</v>
      </c>
      <c r="B1683" s="6" t="s">
        <v>431</v>
      </c>
      <c r="C1683" s="7" t="s">
        <v>302</v>
      </c>
      <c r="D1683" s="7" t="s">
        <v>422</v>
      </c>
      <c r="E1683" s="7">
        <v>34.764299999999999</v>
      </c>
      <c r="F1683" s="7">
        <v>11.426472837669559</v>
      </c>
      <c r="G1683" s="7">
        <v>36.594000000000001</v>
      </c>
      <c r="H1683" s="7">
        <v>0.95</v>
      </c>
      <c r="I1683" s="7">
        <v>34.764299999999999</v>
      </c>
      <c r="J1683" s="7">
        <v>11.426472837669559</v>
      </c>
      <c r="K1683" s="7">
        <v>36.594000000000001</v>
      </c>
      <c r="L1683" s="7">
        <v>0.95</v>
      </c>
      <c r="M1683" s="7" t="s">
        <v>290</v>
      </c>
      <c r="N1683" s="7" t="s">
        <v>313</v>
      </c>
      <c r="O1683" s="7" t="s">
        <v>421</v>
      </c>
    </row>
    <row r="1684" spans="1:15" ht="15">
      <c r="A1684" s="1">
        <v>1676</v>
      </c>
      <c r="B1684" s="6" t="s">
        <v>431</v>
      </c>
      <c r="C1684" s="7" t="s">
        <v>423</v>
      </c>
      <c r="D1684" s="7" t="s">
        <v>422</v>
      </c>
      <c r="E1684" s="7">
        <v>39.628299999999996</v>
      </c>
      <c r="F1684" s="7">
        <v>13.025192325259541</v>
      </c>
      <c r="G1684" s="7">
        <v>41.713999999999999</v>
      </c>
      <c r="H1684" s="7">
        <v>0.95</v>
      </c>
      <c r="I1684" s="7">
        <v>39.628299999999996</v>
      </c>
      <c r="J1684" s="7">
        <v>13.025192325259541</v>
      </c>
      <c r="K1684" s="7">
        <v>41.713999999999999</v>
      </c>
      <c r="L1684" s="7">
        <v>0.95</v>
      </c>
      <c r="M1684" s="7" t="s">
        <v>290</v>
      </c>
      <c r="N1684" s="7" t="s">
        <v>313</v>
      </c>
      <c r="O1684" s="7" t="s">
        <v>421</v>
      </c>
    </row>
    <row r="1685" spans="1:15" ht="15">
      <c r="A1685" s="1">
        <v>1677</v>
      </c>
      <c r="B1685" s="6" t="s">
        <v>431</v>
      </c>
      <c r="C1685" s="7" t="s">
        <v>424</v>
      </c>
      <c r="D1685" s="7" t="s">
        <v>422</v>
      </c>
      <c r="E1685" s="7">
        <v>43.299099999999996</v>
      </c>
      <c r="F1685" s="7">
        <v>14.23172593855011</v>
      </c>
      <c r="G1685" s="7">
        <v>45.577999999999996</v>
      </c>
      <c r="H1685" s="7">
        <v>0.95</v>
      </c>
      <c r="I1685" s="7">
        <v>43.299099999999996</v>
      </c>
      <c r="J1685" s="7">
        <v>14.23172593855011</v>
      </c>
      <c r="K1685" s="7">
        <v>45.577999999999996</v>
      </c>
      <c r="L1685" s="7">
        <v>0.95</v>
      </c>
      <c r="M1685" s="7" t="s">
        <v>290</v>
      </c>
      <c r="N1685" s="7" t="s">
        <v>313</v>
      </c>
      <c r="O1685" s="7" t="s">
        <v>421</v>
      </c>
    </row>
    <row r="1686" spans="1:15" ht="15">
      <c r="A1686" s="1">
        <v>1678</v>
      </c>
      <c r="B1686" s="6" t="s">
        <v>431</v>
      </c>
      <c r="C1686" s="7" t="s">
        <v>425</v>
      </c>
      <c r="D1686" s="7" t="s">
        <v>422</v>
      </c>
      <c r="E1686" s="7">
        <v>45.449899999999992</v>
      </c>
      <c r="F1686" s="7">
        <v>14.938659711968803</v>
      </c>
      <c r="G1686" s="7">
        <v>47.841999999999992</v>
      </c>
      <c r="H1686" s="7">
        <v>0.95</v>
      </c>
      <c r="I1686" s="7">
        <v>45.449899999999992</v>
      </c>
      <c r="J1686" s="7">
        <v>14.938659711968803</v>
      </c>
      <c r="K1686" s="7">
        <v>47.841999999999992</v>
      </c>
      <c r="L1686" s="7">
        <v>0.95</v>
      </c>
      <c r="M1686" s="7" t="s">
        <v>290</v>
      </c>
      <c r="N1686" s="7" t="s">
        <v>313</v>
      </c>
      <c r="O1686" s="7" t="s">
        <v>421</v>
      </c>
    </row>
    <row r="1687" spans="1:15" ht="15">
      <c r="A1687" s="1">
        <v>1679</v>
      </c>
      <c r="B1687" s="6" t="s">
        <v>431</v>
      </c>
      <c r="C1687" s="7" t="s">
        <v>426</v>
      </c>
      <c r="D1687" s="7" t="s">
        <v>422</v>
      </c>
      <c r="E1687" s="7">
        <v>47.608299999999993</v>
      </c>
      <c r="F1687" s="7">
        <v>15.648091484586875</v>
      </c>
      <c r="G1687" s="7">
        <v>50.113999999999997</v>
      </c>
      <c r="H1687" s="7">
        <v>0.95</v>
      </c>
      <c r="I1687" s="7">
        <v>47.608299999999993</v>
      </c>
      <c r="J1687" s="7">
        <v>15.648091484586875</v>
      </c>
      <c r="K1687" s="7">
        <v>50.113999999999997</v>
      </c>
      <c r="L1687" s="7">
        <v>0.95</v>
      </c>
      <c r="M1687" s="7" t="s">
        <v>290</v>
      </c>
      <c r="N1687" s="7" t="s">
        <v>313</v>
      </c>
      <c r="O1687" s="7" t="s">
        <v>421</v>
      </c>
    </row>
    <row r="1688" spans="1:15" ht="15">
      <c r="A1688" s="1">
        <v>1680</v>
      </c>
      <c r="B1688" s="6" t="s">
        <v>431</v>
      </c>
      <c r="C1688" s="7" t="s">
        <v>427</v>
      </c>
      <c r="D1688" s="7" t="s">
        <v>422</v>
      </c>
      <c r="E1688" s="7">
        <v>48.064299999999989</v>
      </c>
      <c r="F1688" s="7">
        <v>15.797971436548435</v>
      </c>
      <c r="G1688" s="7">
        <v>50.593999999999994</v>
      </c>
      <c r="H1688" s="7">
        <v>0.95</v>
      </c>
      <c r="I1688" s="7">
        <v>48.064299999999989</v>
      </c>
      <c r="J1688" s="7">
        <v>15.797971436548435</v>
      </c>
      <c r="K1688" s="7">
        <v>50.593999999999994</v>
      </c>
      <c r="L1688" s="7">
        <v>0.95</v>
      </c>
      <c r="M1688" s="7" t="s">
        <v>290</v>
      </c>
      <c r="N1688" s="7" t="s">
        <v>313</v>
      </c>
      <c r="O1688" s="7" t="s">
        <v>421</v>
      </c>
    </row>
    <row r="1689" spans="1:15" ht="15">
      <c r="A1689" s="1">
        <v>1681</v>
      </c>
      <c r="B1689" s="6" t="s">
        <v>432</v>
      </c>
      <c r="C1689" s="7" t="s">
        <v>292</v>
      </c>
      <c r="D1689" s="7" t="s">
        <v>422</v>
      </c>
      <c r="E1689" s="7" t="s">
        <v>422</v>
      </c>
      <c r="F1689" s="7" t="s">
        <v>422</v>
      </c>
      <c r="G1689" s="7" t="s">
        <v>422</v>
      </c>
      <c r="H1689" s="7" t="s">
        <v>422</v>
      </c>
      <c r="I1689" s="7" t="s">
        <v>422</v>
      </c>
      <c r="J1689" s="7" t="s">
        <v>422</v>
      </c>
      <c r="K1689" s="7" t="s">
        <v>422</v>
      </c>
      <c r="L1689" s="7" t="s">
        <v>422</v>
      </c>
      <c r="M1689" s="7" t="s">
        <v>304</v>
      </c>
      <c r="N1689" s="7" t="s">
        <v>313</v>
      </c>
      <c r="O1689" s="7" t="s">
        <v>421</v>
      </c>
    </row>
    <row r="1690" spans="1:15" ht="15">
      <c r="A1690" s="1">
        <v>1682</v>
      </c>
      <c r="B1690" s="6" t="s">
        <v>432</v>
      </c>
      <c r="C1690" s="7" t="s">
        <v>293</v>
      </c>
      <c r="D1690" s="7" t="s">
        <v>422</v>
      </c>
      <c r="E1690" s="7" t="s">
        <v>422</v>
      </c>
      <c r="F1690" s="7" t="s">
        <v>422</v>
      </c>
      <c r="G1690" s="7" t="s">
        <v>422</v>
      </c>
      <c r="H1690" s="7" t="s">
        <v>422</v>
      </c>
      <c r="I1690" s="7" t="s">
        <v>422</v>
      </c>
      <c r="J1690" s="7" t="s">
        <v>422</v>
      </c>
      <c r="K1690" s="7" t="s">
        <v>422</v>
      </c>
      <c r="L1690" s="7" t="s">
        <v>422</v>
      </c>
      <c r="M1690" s="7" t="s">
        <v>304</v>
      </c>
      <c r="N1690" s="7" t="s">
        <v>313</v>
      </c>
      <c r="O1690" s="7" t="s">
        <v>421</v>
      </c>
    </row>
    <row r="1691" spans="1:15" ht="15">
      <c r="A1691" s="1">
        <v>1683</v>
      </c>
      <c r="B1691" s="6" t="s">
        <v>432</v>
      </c>
      <c r="C1691" s="7" t="s">
        <v>294</v>
      </c>
      <c r="D1691" s="7" t="s">
        <v>422</v>
      </c>
      <c r="E1691" s="7" t="s">
        <v>422</v>
      </c>
      <c r="F1691" s="7" t="s">
        <v>422</v>
      </c>
      <c r="G1691" s="7" t="s">
        <v>422</v>
      </c>
      <c r="H1691" s="7" t="s">
        <v>422</v>
      </c>
      <c r="I1691" s="7" t="s">
        <v>422</v>
      </c>
      <c r="J1691" s="7" t="s">
        <v>422</v>
      </c>
      <c r="K1691" s="7" t="s">
        <v>422</v>
      </c>
      <c r="L1691" s="7" t="s">
        <v>422</v>
      </c>
      <c r="M1691" s="7" t="s">
        <v>304</v>
      </c>
      <c r="N1691" s="7" t="s">
        <v>313</v>
      </c>
      <c r="O1691" s="7" t="s">
        <v>421</v>
      </c>
    </row>
    <row r="1692" spans="1:15" ht="15">
      <c r="A1692" s="1">
        <v>1684</v>
      </c>
      <c r="B1692" s="6" t="s">
        <v>432</v>
      </c>
      <c r="C1692" s="7" t="s">
        <v>295</v>
      </c>
      <c r="D1692" s="7" t="s">
        <v>422</v>
      </c>
      <c r="E1692" s="7" t="s">
        <v>422</v>
      </c>
      <c r="F1692" s="7" t="s">
        <v>422</v>
      </c>
      <c r="G1692" s="7" t="s">
        <v>422</v>
      </c>
      <c r="H1692" s="7" t="s">
        <v>422</v>
      </c>
      <c r="I1692" s="7" t="s">
        <v>422</v>
      </c>
      <c r="J1692" s="7" t="s">
        <v>422</v>
      </c>
      <c r="K1692" s="7" t="s">
        <v>422</v>
      </c>
      <c r="L1692" s="7" t="s">
        <v>422</v>
      </c>
      <c r="M1692" s="7" t="s">
        <v>304</v>
      </c>
      <c r="N1692" s="7" t="s">
        <v>313</v>
      </c>
      <c r="O1692" s="7" t="s">
        <v>421</v>
      </c>
    </row>
    <row r="1693" spans="1:15" ht="15">
      <c r="A1693" s="1">
        <v>1685</v>
      </c>
      <c r="B1693" s="6" t="s">
        <v>432</v>
      </c>
      <c r="C1693" s="7" t="s">
        <v>296</v>
      </c>
      <c r="D1693" s="7" t="s">
        <v>422</v>
      </c>
      <c r="E1693" s="7" t="s">
        <v>422</v>
      </c>
      <c r="F1693" s="7" t="s">
        <v>422</v>
      </c>
      <c r="G1693" s="7" t="s">
        <v>422</v>
      </c>
      <c r="H1693" s="7" t="s">
        <v>422</v>
      </c>
      <c r="I1693" s="7" t="s">
        <v>422</v>
      </c>
      <c r="J1693" s="7" t="s">
        <v>422</v>
      </c>
      <c r="K1693" s="7" t="s">
        <v>422</v>
      </c>
      <c r="L1693" s="7" t="s">
        <v>422</v>
      </c>
      <c r="M1693" s="7" t="s">
        <v>304</v>
      </c>
      <c r="N1693" s="7" t="s">
        <v>313</v>
      </c>
      <c r="O1693" s="7" t="s">
        <v>421</v>
      </c>
    </row>
    <row r="1694" spans="1:15" ht="15">
      <c r="A1694" s="1">
        <v>1686</v>
      </c>
      <c r="B1694" s="6" t="s">
        <v>432</v>
      </c>
      <c r="C1694" s="7" t="s">
        <v>297</v>
      </c>
      <c r="D1694" s="7" t="s">
        <v>422</v>
      </c>
      <c r="E1694" s="7" t="s">
        <v>422</v>
      </c>
      <c r="F1694" s="7" t="s">
        <v>422</v>
      </c>
      <c r="G1694" s="7" t="s">
        <v>422</v>
      </c>
      <c r="H1694" s="7" t="s">
        <v>422</v>
      </c>
      <c r="I1694" s="7" t="s">
        <v>422</v>
      </c>
      <c r="J1694" s="7" t="s">
        <v>422</v>
      </c>
      <c r="K1694" s="7" t="s">
        <v>422</v>
      </c>
      <c r="L1694" s="7" t="s">
        <v>422</v>
      </c>
      <c r="M1694" s="7" t="s">
        <v>304</v>
      </c>
      <c r="N1694" s="7" t="s">
        <v>313</v>
      </c>
      <c r="O1694" s="7" t="s">
        <v>421</v>
      </c>
    </row>
    <row r="1695" spans="1:15" ht="15">
      <c r="A1695" s="1">
        <v>1687</v>
      </c>
      <c r="B1695" s="6" t="s">
        <v>432</v>
      </c>
      <c r="C1695" s="7" t="s">
        <v>298</v>
      </c>
      <c r="D1695" s="7" t="s">
        <v>422</v>
      </c>
      <c r="E1695" s="7" t="s">
        <v>422</v>
      </c>
      <c r="F1695" s="7" t="s">
        <v>422</v>
      </c>
      <c r="G1695" s="7" t="s">
        <v>422</v>
      </c>
      <c r="H1695" s="7" t="s">
        <v>422</v>
      </c>
      <c r="I1695" s="7" t="s">
        <v>422</v>
      </c>
      <c r="J1695" s="7" t="s">
        <v>422</v>
      </c>
      <c r="K1695" s="7" t="s">
        <v>422</v>
      </c>
      <c r="L1695" s="7" t="s">
        <v>422</v>
      </c>
      <c r="M1695" s="7" t="s">
        <v>304</v>
      </c>
      <c r="N1695" s="7" t="s">
        <v>313</v>
      </c>
      <c r="O1695" s="7" t="s">
        <v>421</v>
      </c>
    </row>
    <row r="1696" spans="1:15" ht="15">
      <c r="A1696" s="1">
        <v>1688</v>
      </c>
      <c r="B1696" s="6" t="s">
        <v>432</v>
      </c>
      <c r="C1696" s="7" t="s">
        <v>299</v>
      </c>
      <c r="D1696" s="7" t="s">
        <v>422</v>
      </c>
      <c r="E1696" s="7" t="s">
        <v>422</v>
      </c>
      <c r="F1696" s="7" t="s">
        <v>422</v>
      </c>
      <c r="G1696" s="7" t="s">
        <v>422</v>
      </c>
      <c r="H1696" s="7">
        <v>0.9</v>
      </c>
      <c r="I1696" s="7" t="s">
        <v>422</v>
      </c>
      <c r="J1696" s="7" t="s">
        <v>422</v>
      </c>
      <c r="K1696" s="7" t="s">
        <v>422</v>
      </c>
      <c r="L1696" s="7">
        <v>0.9</v>
      </c>
      <c r="M1696" s="7" t="s">
        <v>304</v>
      </c>
      <c r="N1696" s="7" t="s">
        <v>313</v>
      </c>
      <c r="O1696" s="7" t="s">
        <v>421</v>
      </c>
    </row>
    <row r="1697" spans="1:15" ht="15">
      <c r="A1697" s="1">
        <v>1689</v>
      </c>
      <c r="B1697" s="6" t="s">
        <v>432</v>
      </c>
      <c r="C1697" s="7" t="s">
        <v>300</v>
      </c>
      <c r="D1697" s="7" t="s">
        <v>422</v>
      </c>
      <c r="E1697" s="7" t="s">
        <v>422</v>
      </c>
      <c r="F1697" s="7" t="s">
        <v>422</v>
      </c>
      <c r="G1697" s="7" t="s">
        <v>422</v>
      </c>
      <c r="H1697" s="7">
        <v>0.9</v>
      </c>
      <c r="I1697" s="7" t="s">
        <v>422</v>
      </c>
      <c r="J1697" s="7" t="s">
        <v>422</v>
      </c>
      <c r="K1697" s="7" t="s">
        <v>422</v>
      </c>
      <c r="L1697" s="7">
        <v>0.9</v>
      </c>
      <c r="M1697" s="7" t="s">
        <v>304</v>
      </c>
      <c r="N1697" s="7" t="s">
        <v>313</v>
      </c>
      <c r="O1697" s="7" t="s">
        <v>421</v>
      </c>
    </row>
    <row r="1698" spans="1:15" ht="15">
      <c r="A1698" s="1">
        <v>1690</v>
      </c>
      <c r="B1698" s="6" t="s">
        <v>432</v>
      </c>
      <c r="C1698" s="7" t="s">
        <v>301</v>
      </c>
      <c r="D1698" s="7" t="s">
        <v>422</v>
      </c>
      <c r="E1698" s="7" t="s">
        <v>422</v>
      </c>
      <c r="F1698" s="7" t="s">
        <v>422</v>
      </c>
      <c r="G1698" s="7" t="s">
        <v>422</v>
      </c>
      <c r="H1698" s="7">
        <v>0.9</v>
      </c>
      <c r="I1698" s="7" t="s">
        <v>422</v>
      </c>
      <c r="J1698" s="7" t="s">
        <v>422</v>
      </c>
      <c r="K1698" s="7" t="s">
        <v>422</v>
      </c>
      <c r="L1698" s="7">
        <v>0.9</v>
      </c>
      <c r="M1698" s="7" t="s">
        <v>304</v>
      </c>
      <c r="N1698" s="7" t="s">
        <v>313</v>
      </c>
      <c r="O1698" s="7" t="s">
        <v>421</v>
      </c>
    </row>
    <row r="1699" spans="1:15" ht="15">
      <c r="A1699" s="1">
        <v>1691</v>
      </c>
      <c r="B1699" s="6" t="s">
        <v>432</v>
      </c>
      <c r="C1699" s="7" t="s">
        <v>302</v>
      </c>
      <c r="D1699" s="7" t="s">
        <v>422</v>
      </c>
      <c r="E1699" s="7" t="s">
        <v>422</v>
      </c>
      <c r="F1699" s="7" t="s">
        <v>422</v>
      </c>
      <c r="G1699" s="7" t="s">
        <v>422</v>
      </c>
      <c r="H1699" s="7">
        <v>0.9</v>
      </c>
      <c r="I1699" s="7" t="s">
        <v>422</v>
      </c>
      <c r="J1699" s="7" t="s">
        <v>422</v>
      </c>
      <c r="K1699" s="7" t="s">
        <v>422</v>
      </c>
      <c r="L1699" s="7">
        <v>0.9</v>
      </c>
      <c r="M1699" s="7" t="s">
        <v>304</v>
      </c>
      <c r="N1699" s="7" t="s">
        <v>313</v>
      </c>
      <c r="O1699" s="7" t="s">
        <v>421</v>
      </c>
    </row>
    <row r="1700" spans="1:15" ht="15">
      <c r="A1700" s="1">
        <v>1692</v>
      </c>
      <c r="B1700" s="6" t="s">
        <v>432</v>
      </c>
      <c r="C1700" s="7" t="s">
        <v>423</v>
      </c>
      <c r="D1700" s="7" t="s">
        <v>422</v>
      </c>
      <c r="E1700" s="7" t="s">
        <v>422</v>
      </c>
      <c r="F1700" s="7" t="s">
        <v>422</v>
      </c>
      <c r="G1700" s="7" t="s">
        <v>422</v>
      </c>
      <c r="H1700" s="7">
        <v>0.9</v>
      </c>
      <c r="I1700" s="7" t="s">
        <v>422</v>
      </c>
      <c r="J1700" s="7" t="s">
        <v>422</v>
      </c>
      <c r="K1700" s="7" t="s">
        <v>422</v>
      </c>
      <c r="L1700" s="7">
        <v>0.9</v>
      </c>
      <c r="M1700" s="7" t="s">
        <v>304</v>
      </c>
      <c r="N1700" s="7" t="s">
        <v>313</v>
      </c>
      <c r="O1700" s="7" t="s">
        <v>421</v>
      </c>
    </row>
    <row r="1701" spans="1:15" ht="15">
      <c r="A1701" s="1">
        <v>1693</v>
      </c>
      <c r="B1701" s="6" t="s">
        <v>432</v>
      </c>
      <c r="C1701" s="7" t="s">
        <v>424</v>
      </c>
      <c r="D1701" s="7" t="s">
        <v>422</v>
      </c>
      <c r="E1701" s="7" t="s">
        <v>422</v>
      </c>
      <c r="F1701" s="7" t="s">
        <v>422</v>
      </c>
      <c r="G1701" s="7" t="s">
        <v>422</v>
      </c>
      <c r="H1701" s="7">
        <v>0.9</v>
      </c>
      <c r="I1701" s="7" t="s">
        <v>422</v>
      </c>
      <c r="J1701" s="7" t="s">
        <v>422</v>
      </c>
      <c r="K1701" s="7" t="s">
        <v>422</v>
      </c>
      <c r="L1701" s="7">
        <v>0.9</v>
      </c>
      <c r="M1701" s="7" t="s">
        <v>304</v>
      </c>
      <c r="N1701" s="7" t="s">
        <v>313</v>
      </c>
      <c r="O1701" s="7" t="s">
        <v>421</v>
      </c>
    </row>
    <row r="1702" spans="1:15" ht="15">
      <c r="A1702" s="1">
        <v>1694</v>
      </c>
      <c r="B1702" s="6" t="s">
        <v>432</v>
      </c>
      <c r="C1702" s="7" t="s">
        <v>425</v>
      </c>
      <c r="D1702" s="7" t="s">
        <v>422</v>
      </c>
      <c r="E1702" s="7" t="s">
        <v>422</v>
      </c>
      <c r="F1702" s="7" t="s">
        <v>422</v>
      </c>
      <c r="G1702" s="7" t="s">
        <v>422</v>
      </c>
      <c r="H1702" s="7">
        <v>0.9</v>
      </c>
      <c r="I1702" s="7" t="s">
        <v>422</v>
      </c>
      <c r="J1702" s="7" t="s">
        <v>422</v>
      </c>
      <c r="K1702" s="7" t="s">
        <v>422</v>
      </c>
      <c r="L1702" s="7">
        <v>0.9</v>
      </c>
      <c r="M1702" s="7" t="s">
        <v>304</v>
      </c>
      <c r="N1702" s="7" t="s">
        <v>313</v>
      </c>
      <c r="O1702" s="7" t="s">
        <v>421</v>
      </c>
    </row>
    <row r="1703" spans="1:15" ht="15">
      <c r="A1703" s="1">
        <v>1695</v>
      </c>
      <c r="B1703" s="6" t="s">
        <v>432</v>
      </c>
      <c r="C1703" s="7" t="s">
        <v>426</v>
      </c>
      <c r="D1703" s="7" t="s">
        <v>422</v>
      </c>
      <c r="E1703" s="7" t="s">
        <v>422</v>
      </c>
      <c r="F1703" s="7" t="s">
        <v>422</v>
      </c>
      <c r="G1703" s="7" t="s">
        <v>422</v>
      </c>
      <c r="H1703" s="7">
        <v>0.9</v>
      </c>
      <c r="I1703" s="7" t="s">
        <v>422</v>
      </c>
      <c r="J1703" s="7" t="s">
        <v>422</v>
      </c>
      <c r="K1703" s="7" t="s">
        <v>422</v>
      </c>
      <c r="L1703" s="7">
        <v>0.9</v>
      </c>
      <c r="M1703" s="7" t="s">
        <v>304</v>
      </c>
      <c r="N1703" s="7" t="s">
        <v>313</v>
      </c>
      <c r="O1703" s="7" t="s">
        <v>421</v>
      </c>
    </row>
    <row r="1704" spans="1:15" ht="15">
      <c r="A1704" s="1">
        <v>1696</v>
      </c>
      <c r="B1704" s="6" t="s">
        <v>432</v>
      </c>
      <c r="C1704" s="7" t="s">
        <v>427</v>
      </c>
      <c r="D1704" s="7" t="s">
        <v>422</v>
      </c>
      <c r="E1704" s="7" t="s">
        <v>422</v>
      </c>
      <c r="F1704" s="7" t="s">
        <v>422</v>
      </c>
      <c r="G1704" s="7" t="s">
        <v>422</v>
      </c>
      <c r="H1704" s="7">
        <v>0.9</v>
      </c>
      <c r="I1704" s="7" t="s">
        <v>422</v>
      </c>
      <c r="J1704" s="7" t="s">
        <v>422</v>
      </c>
      <c r="K1704" s="7" t="s">
        <v>422</v>
      </c>
      <c r="L1704" s="7">
        <v>0.9</v>
      </c>
      <c r="M1704" s="7" t="s">
        <v>304</v>
      </c>
      <c r="N1704" s="7" t="s">
        <v>313</v>
      </c>
      <c r="O1704" s="7" t="s">
        <v>421</v>
      </c>
    </row>
    <row r="1705" spans="1:15" ht="15">
      <c r="A1705" s="1">
        <v>1697</v>
      </c>
      <c r="B1705" s="6" t="s">
        <v>259</v>
      </c>
      <c r="C1705" s="7" t="s">
        <v>292</v>
      </c>
      <c r="D1705" s="7">
        <v>113.985</v>
      </c>
      <c r="E1705" s="7">
        <v>110.999</v>
      </c>
      <c r="F1705" s="7">
        <v>11.599704536908627</v>
      </c>
      <c r="G1705" s="7">
        <v>111.99967482940747</v>
      </c>
      <c r="H1705" s="7">
        <v>0.99106537736889277</v>
      </c>
      <c r="I1705" s="7">
        <v>103.34100000000001</v>
      </c>
      <c r="J1705" s="7">
        <v>10.98218308227092</v>
      </c>
      <c r="K1705" s="7">
        <v>104.28925437220666</v>
      </c>
      <c r="L1705" s="7">
        <v>0.99090745851128303</v>
      </c>
      <c r="M1705" s="7" t="s">
        <v>290</v>
      </c>
      <c r="N1705" s="7" t="s">
        <v>313</v>
      </c>
      <c r="O1705" s="7" t="s">
        <v>421</v>
      </c>
    </row>
    <row r="1706" spans="1:15" ht="15">
      <c r="A1706" s="1">
        <v>1698</v>
      </c>
      <c r="B1706" s="6" t="s">
        <v>259</v>
      </c>
      <c r="C1706" s="7" t="s">
        <v>293</v>
      </c>
      <c r="D1706" s="7">
        <v>112.53700000000001</v>
      </c>
      <c r="E1706" s="7">
        <v>106.42</v>
      </c>
      <c r="F1706" s="7">
        <v>14.503028893370624</v>
      </c>
      <c r="G1706" s="7">
        <v>107.8559668015513</v>
      </c>
      <c r="H1706" s="7">
        <v>0.98668625534465426</v>
      </c>
      <c r="I1706" s="7">
        <v>99.28</v>
      </c>
      <c r="J1706" s="7">
        <v>13.725751990032807</v>
      </c>
      <c r="K1706" s="7">
        <v>100.64209908413855</v>
      </c>
      <c r="L1706" s="7">
        <v>0.98646591141744955</v>
      </c>
      <c r="M1706" s="7" t="s">
        <v>290</v>
      </c>
      <c r="N1706" s="7" t="s">
        <v>313</v>
      </c>
      <c r="O1706" s="7" t="s">
        <v>421</v>
      </c>
    </row>
    <row r="1707" spans="1:15" ht="15">
      <c r="A1707" s="1">
        <v>1699</v>
      </c>
      <c r="B1707" s="6" t="s">
        <v>259</v>
      </c>
      <c r="C1707" s="7" t="s">
        <v>294</v>
      </c>
      <c r="D1707" s="7">
        <v>113.00999999999999</v>
      </c>
      <c r="E1707" s="7">
        <v>113.35138267027968</v>
      </c>
      <c r="F1707" s="7">
        <v>17.61926228534756</v>
      </c>
      <c r="G1707" s="7">
        <v>114.89462575363214</v>
      </c>
      <c r="H1707" s="7">
        <v>0.98656818738709651</v>
      </c>
      <c r="I1707" s="7">
        <v>105.34553003395405</v>
      </c>
      <c r="J1707" s="7">
        <v>16.496121166439977</v>
      </c>
      <c r="K1707" s="7">
        <v>106.79899918380124</v>
      </c>
      <c r="L1707" s="7">
        <v>0.98639061076456558</v>
      </c>
      <c r="M1707" s="7" t="s">
        <v>290</v>
      </c>
      <c r="N1707" s="7" t="s">
        <v>313</v>
      </c>
      <c r="O1707" s="7" t="s">
        <v>421</v>
      </c>
    </row>
    <row r="1708" spans="1:15" ht="15">
      <c r="A1708" s="1">
        <v>1700</v>
      </c>
      <c r="B1708" s="6" t="s">
        <v>259</v>
      </c>
      <c r="C1708" s="7" t="s">
        <v>295</v>
      </c>
      <c r="D1708" s="7">
        <v>117.571</v>
      </c>
      <c r="E1708" s="7">
        <v>114.05969999999999</v>
      </c>
      <c r="F1708" s="7">
        <v>9.7475971868920244</v>
      </c>
      <c r="G1708" s="7">
        <v>114.49124411324354</v>
      </c>
      <c r="H1708" s="7">
        <v>0.99623076754396422</v>
      </c>
      <c r="I1708" s="7">
        <v>104.807</v>
      </c>
      <c r="J1708" s="7">
        <v>8.9826479063782578</v>
      </c>
      <c r="K1708" s="7">
        <v>105.20547364640183</v>
      </c>
      <c r="L1708" s="7">
        <v>0.99621242476659433</v>
      </c>
      <c r="M1708" s="7" t="s">
        <v>290</v>
      </c>
      <c r="N1708" s="7" t="s">
        <v>313</v>
      </c>
      <c r="O1708" s="7" t="s">
        <v>421</v>
      </c>
    </row>
    <row r="1709" spans="1:15" ht="15">
      <c r="A1709" s="1">
        <v>1701</v>
      </c>
      <c r="B1709" s="6" t="s">
        <v>259</v>
      </c>
      <c r="C1709" s="7" t="s">
        <v>296</v>
      </c>
      <c r="D1709" s="7">
        <v>103.41</v>
      </c>
      <c r="E1709" s="7">
        <v>110.477586125</v>
      </c>
      <c r="F1709" s="7">
        <v>11.061510068574229</v>
      </c>
      <c r="G1709" s="7">
        <v>111.38362527587884</v>
      </c>
      <c r="H1709" s="7">
        <v>0.99186559829925869</v>
      </c>
      <c r="I1709" s="7">
        <v>102.21836719699999</v>
      </c>
      <c r="J1709" s="7">
        <v>10.362744117770459</v>
      </c>
      <c r="K1709" s="7">
        <v>103.07094568316059</v>
      </c>
      <c r="L1709" s="7">
        <v>0.99172823650244346</v>
      </c>
      <c r="M1709" s="7" t="s">
        <v>290</v>
      </c>
      <c r="N1709" s="7" t="s">
        <v>313</v>
      </c>
      <c r="O1709" s="7" t="s">
        <v>421</v>
      </c>
    </row>
    <row r="1710" spans="1:15" ht="15">
      <c r="A1710" s="1">
        <v>1702</v>
      </c>
      <c r="B1710" s="6" t="s">
        <v>259</v>
      </c>
      <c r="C1710" s="7" t="s">
        <v>297</v>
      </c>
      <c r="D1710" s="7">
        <v>94.143000000000001</v>
      </c>
      <c r="E1710" s="7">
        <v>103.850121707</v>
      </c>
      <c r="F1710" s="7">
        <v>7.9937440059800018</v>
      </c>
      <c r="G1710" s="7">
        <v>104.25583848543315</v>
      </c>
      <c r="H1710" s="7">
        <v>0.99610845028607364</v>
      </c>
      <c r="I1710" s="7">
        <v>95.637480341</v>
      </c>
      <c r="J1710" s="7">
        <v>7.3091419950961347</v>
      </c>
      <c r="K1710" s="7">
        <v>96.005276582188259</v>
      </c>
      <c r="L1710" s="7">
        <v>0.99616899972291217</v>
      </c>
      <c r="M1710" s="7" t="s">
        <v>290</v>
      </c>
      <c r="N1710" s="7" t="s">
        <v>313</v>
      </c>
      <c r="O1710" s="7" t="s">
        <v>421</v>
      </c>
    </row>
    <row r="1711" spans="1:15" ht="15">
      <c r="A1711" s="1">
        <v>1703</v>
      </c>
      <c r="B1711" s="6" t="s">
        <v>259</v>
      </c>
      <c r="C1711" s="7" t="s">
        <v>298</v>
      </c>
      <c r="D1711" s="7" t="s">
        <v>422</v>
      </c>
      <c r="E1711" s="7">
        <v>121.68522537229158</v>
      </c>
      <c r="F1711" s="7">
        <v>15.593141262481767</v>
      </c>
      <c r="G1711" s="7">
        <v>122.80499683112093</v>
      </c>
      <c r="H1711" s="7">
        <v>0.99088171094235489</v>
      </c>
      <c r="I1711" s="7">
        <v>113.47546636481817</v>
      </c>
      <c r="J1711" s="7">
        <v>14.666044281291644</v>
      </c>
      <c r="K1711" s="7">
        <v>114.53533368222691</v>
      </c>
      <c r="L1711" s="7">
        <v>0.99074637246572939</v>
      </c>
      <c r="M1711" s="7" t="s">
        <v>290</v>
      </c>
      <c r="N1711" s="7" t="s">
        <v>313</v>
      </c>
      <c r="O1711" s="7" t="s">
        <v>421</v>
      </c>
    </row>
    <row r="1712" spans="1:15" ht="15">
      <c r="A1712" s="1">
        <v>1704</v>
      </c>
      <c r="B1712" s="6" t="s">
        <v>259</v>
      </c>
      <c r="C1712" s="7" t="s">
        <v>299</v>
      </c>
      <c r="D1712" s="7" t="s">
        <v>422</v>
      </c>
      <c r="E1712" s="7">
        <v>168.11997351828987</v>
      </c>
      <c r="F1712" s="7">
        <v>26.698978606677748</v>
      </c>
      <c r="G1712" s="7">
        <v>170.76675739360132</v>
      </c>
      <c r="H1712" s="7">
        <v>0.98450059065529438</v>
      </c>
      <c r="I1712" s="7">
        <v>159.91050974634175</v>
      </c>
      <c r="J1712" s="7">
        <v>25.771907272044924</v>
      </c>
      <c r="K1712" s="7">
        <v>162.4973905920732</v>
      </c>
      <c r="L1712" s="7">
        <v>0.98408047762301942</v>
      </c>
      <c r="M1712" s="7" t="s">
        <v>290</v>
      </c>
      <c r="N1712" s="7" t="s">
        <v>313</v>
      </c>
      <c r="O1712" s="7" t="s">
        <v>421</v>
      </c>
    </row>
    <row r="1713" spans="1:15" ht="15">
      <c r="A1713" s="1">
        <v>1705</v>
      </c>
      <c r="B1713" s="6" t="s">
        <v>259</v>
      </c>
      <c r="C1713" s="7" t="s">
        <v>300</v>
      </c>
      <c r="D1713" s="7" t="s">
        <v>422</v>
      </c>
      <c r="E1713" s="7">
        <v>177.07481311644213</v>
      </c>
      <c r="F1713" s="7">
        <v>28.302678371895183</v>
      </c>
      <c r="G1713" s="7">
        <v>179.90083185675084</v>
      </c>
      <c r="H1713" s="7">
        <v>0.98429124139593205</v>
      </c>
      <c r="I1713" s="7">
        <v>168.86534934449401</v>
      </c>
      <c r="J1713" s="7">
        <v>27.37560703726232</v>
      </c>
      <c r="K1713" s="7">
        <v>171.63146505522275</v>
      </c>
      <c r="L1713" s="7">
        <v>0.98388339976100103</v>
      </c>
      <c r="M1713" s="7" t="s">
        <v>290</v>
      </c>
      <c r="N1713" s="7" t="s">
        <v>313</v>
      </c>
      <c r="O1713" s="7" t="s">
        <v>421</v>
      </c>
    </row>
    <row r="1714" spans="1:15" ht="15">
      <c r="A1714" s="1">
        <v>1706</v>
      </c>
      <c r="B1714" s="6" t="s">
        <v>259</v>
      </c>
      <c r="C1714" s="7" t="s">
        <v>301</v>
      </c>
      <c r="D1714" s="7" t="s">
        <v>422</v>
      </c>
      <c r="E1714" s="7">
        <v>178.89142644886297</v>
      </c>
      <c r="F1714" s="7">
        <v>28.926859130070127</v>
      </c>
      <c r="G1714" s="7">
        <v>181.81877041674056</v>
      </c>
      <c r="H1714" s="7">
        <v>0.98389966029817533</v>
      </c>
      <c r="I1714" s="7">
        <v>170.68196267691488</v>
      </c>
      <c r="J1714" s="7">
        <v>27.999787795437339</v>
      </c>
      <c r="K1714" s="7">
        <v>173.54940361521247</v>
      </c>
      <c r="L1714" s="7">
        <v>0.98347766757726707</v>
      </c>
      <c r="M1714" s="7" t="s">
        <v>290</v>
      </c>
      <c r="N1714" s="7" t="s">
        <v>313</v>
      </c>
      <c r="O1714" s="7" t="s">
        <v>421</v>
      </c>
    </row>
    <row r="1715" spans="1:15" ht="15">
      <c r="A1715" s="1">
        <v>1707</v>
      </c>
      <c r="B1715" s="6" t="s">
        <v>259</v>
      </c>
      <c r="C1715" s="7" t="s">
        <v>302</v>
      </c>
      <c r="D1715" s="7" t="s">
        <v>422</v>
      </c>
      <c r="E1715" s="7">
        <v>197.72525276724019</v>
      </c>
      <c r="F1715" s="7">
        <v>33.081430050039081</v>
      </c>
      <c r="G1715" s="7">
        <v>201.1530082225072</v>
      </c>
      <c r="H1715" s="7">
        <v>0.98295946212509355</v>
      </c>
      <c r="I1715" s="7">
        <v>189.5157889952921</v>
      </c>
      <c r="J1715" s="7">
        <v>32.154358715406211</v>
      </c>
      <c r="K1715" s="7">
        <v>192.8836414209791</v>
      </c>
      <c r="L1715" s="7">
        <v>0.98253946057386754</v>
      </c>
      <c r="M1715" s="7" t="s">
        <v>290</v>
      </c>
      <c r="N1715" s="7" t="s">
        <v>313</v>
      </c>
      <c r="O1715" s="7" t="s">
        <v>421</v>
      </c>
    </row>
    <row r="1716" spans="1:15" ht="15">
      <c r="A1716" s="1">
        <v>1708</v>
      </c>
      <c r="B1716" s="6" t="s">
        <v>259</v>
      </c>
      <c r="C1716" s="7" t="s">
        <v>423</v>
      </c>
      <c r="D1716" s="7" t="s">
        <v>422</v>
      </c>
      <c r="E1716" s="7">
        <v>210.07615468734642</v>
      </c>
      <c r="F1716" s="7">
        <v>35.927743153694252</v>
      </c>
      <c r="G1716" s="7">
        <v>213.86567840048079</v>
      </c>
      <c r="H1716" s="7">
        <v>0.98228082345200718</v>
      </c>
      <c r="I1716" s="7">
        <v>201.873965089439</v>
      </c>
      <c r="J1716" s="7">
        <v>35.001236681528532</v>
      </c>
      <c r="K1716" s="7">
        <v>205.6036076717032</v>
      </c>
      <c r="L1716" s="7">
        <v>0.98186003336955308</v>
      </c>
      <c r="M1716" s="7" t="s">
        <v>290</v>
      </c>
      <c r="N1716" s="7" t="s">
        <v>313</v>
      </c>
      <c r="O1716" s="7" t="s">
        <v>421</v>
      </c>
    </row>
    <row r="1717" spans="1:15" ht="15">
      <c r="A1717" s="1">
        <v>1709</v>
      </c>
      <c r="B1717" s="6" t="s">
        <v>259</v>
      </c>
      <c r="C1717" s="7" t="s">
        <v>424</v>
      </c>
      <c r="D1717" s="7" t="s">
        <v>422</v>
      </c>
      <c r="E1717" s="7">
        <v>220.8076188274897</v>
      </c>
      <c r="F1717" s="7">
        <v>38.279903480676417</v>
      </c>
      <c r="G1717" s="7">
        <v>224.88619399917934</v>
      </c>
      <c r="H1717" s="7">
        <v>0.98186382587939336</v>
      </c>
      <c r="I1717" s="7">
        <v>212.67761261768874</v>
      </c>
      <c r="J1717" s="7">
        <v>37.359002275372063</v>
      </c>
      <c r="K1717" s="7">
        <v>216.69652396470175</v>
      </c>
      <c r="L1717" s="7">
        <v>0.98145373412788262</v>
      </c>
      <c r="M1717" s="7" t="s">
        <v>290</v>
      </c>
      <c r="N1717" s="7" t="s">
        <v>313</v>
      </c>
      <c r="O1717" s="7" t="s">
        <v>421</v>
      </c>
    </row>
    <row r="1718" spans="1:15" ht="15">
      <c r="A1718" s="1">
        <v>1710</v>
      </c>
      <c r="B1718" s="6" t="s">
        <v>259</v>
      </c>
      <c r="C1718" s="7" t="s">
        <v>425</v>
      </c>
      <c r="D1718" s="7" t="s">
        <v>422</v>
      </c>
      <c r="E1718" s="7">
        <v>228.80207474688692</v>
      </c>
      <c r="F1718" s="7">
        <v>39.911305803297509</v>
      </c>
      <c r="G1718" s="7">
        <v>233.07023159521066</v>
      </c>
      <c r="H1718" s="7">
        <v>0.98168725015154856</v>
      </c>
      <c r="I1718" s="7">
        <v>220.73229909642427</v>
      </c>
      <c r="J1718" s="7">
        <v>38.995081690148901</v>
      </c>
      <c r="K1718" s="7">
        <v>224.94097344258788</v>
      </c>
      <c r="L1718" s="7">
        <v>0.98128987226403286</v>
      </c>
      <c r="M1718" s="7" t="s">
        <v>290</v>
      </c>
      <c r="N1718" s="7" t="s">
        <v>313</v>
      </c>
      <c r="O1718" s="7" t="s">
        <v>421</v>
      </c>
    </row>
    <row r="1719" spans="1:15" ht="15">
      <c r="A1719" s="1">
        <v>1711</v>
      </c>
      <c r="B1719" s="6" t="s">
        <v>259</v>
      </c>
      <c r="C1719" s="7" t="s">
        <v>426</v>
      </c>
      <c r="D1719" s="7" t="s">
        <v>422</v>
      </c>
      <c r="E1719" s="7">
        <v>236.81345882879566</v>
      </c>
      <c r="F1719" s="7">
        <v>41.513052367242338</v>
      </c>
      <c r="G1719" s="7">
        <v>241.26748202875601</v>
      </c>
      <c r="H1719" s="7">
        <v>0.98153906542851277</v>
      </c>
      <c r="I1719" s="7">
        <v>228.85165263689333</v>
      </c>
      <c r="J1719" s="7">
        <v>40.60620735878814</v>
      </c>
      <c r="K1719" s="7">
        <v>233.24659994169511</v>
      </c>
      <c r="L1719" s="7">
        <v>0.98115750752250885</v>
      </c>
      <c r="M1719" s="7" t="s">
        <v>290</v>
      </c>
      <c r="N1719" s="7" t="s">
        <v>313</v>
      </c>
      <c r="O1719" s="7" t="s">
        <v>421</v>
      </c>
    </row>
    <row r="1720" spans="1:15" ht="15">
      <c r="A1720" s="1">
        <v>1712</v>
      </c>
      <c r="B1720" s="6" t="s">
        <v>259</v>
      </c>
      <c r="C1720" s="7" t="s">
        <v>427</v>
      </c>
      <c r="D1720" s="7" t="s">
        <v>422</v>
      </c>
      <c r="E1720" s="7">
        <v>242.5678411724428</v>
      </c>
      <c r="F1720" s="7">
        <v>42.458598915942581</v>
      </c>
      <c r="G1720" s="7">
        <v>247.10977246230135</v>
      </c>
      <c r="H1720" s="7">
        <v>0.98161978280097573</v>
      </c>
      <c r="I1720" s="7">
        <v>234.71400443910073</v>
      </c>
      <c r="J1720" s="7">
        <v>41.561133012182893</v>
      </c>
      <c r="K1720" s="7">
        <v>239.19726644080234</v>
      </c>
      <c r="L1720" s="7">
        <v>0.98125705168620247</v>
      </c>
      <c r="M1720" s="7" t="s">
        <v>290</v>
      </c>
      <c r="N1720" s="7" t="s">
        <v>313</v>
      </c>
      <c r="O1720" s="7" t="s">
        <v>421</v>
      </c>
    </row>
    <row r="1721" spans="1:15" ht="15">
      <c r="A1721" s="1">
        <v>1713</v>
      </c>
      <c r="B1721" s="6" t="s">
        <v>222</v>
      </c>
      <c r="C1721" s="7" t="s">
        <v>292</v>
      </c>
      <c r="D1721" s="7" t="s">
        <v>422</v>
      </c>
      <c r="E1721" s="7" t="s">
        <v>422</v>
      </c>
      <c r="F1721" s="7" t="s">
        <v>422</v>
      </c>
      <c r="G1721" s="7" t="s">
        <v>422</v>
      </c>
      <c r="H1721" s="7" t="s">
        <v>422</v>
      </c>
      <c r="I1721" s="7" t="s">
        <v>422</v>
      </c>
      <c r="J1721" s="7" t="s">
        <v>422</v>
      </c>
      <c r="K1721" s="7" t="s">
        <v>422</v>
      </c>
      <c r="L1721" s="7" t="s">
        <v>422</v>
      </c>
      <c r="M1721" s="7" t="s">
        <v>290</v>
      </c>
      <c r="N1721" s="7" t="s">
        <v>313</v>
      </c>
      <c r="O1721" s="7" t="s">
        <v>421</v>
      </c>
    </row>
    <row r="1722" spans="1:15" ht="15">
      <c r="A1722" s="1">
        <v>1714</v>
      </c>
      <c r="B1722" s="6" t="s">
        <v>222</v>
      </c>
      <c r="C1722" s="7" t="s">
        <v>293</v>
      </c>
      <c r="D1722" s="7" t="s">
        <v>422</v>
      </c>
      <c r="E1722" s="7" t="s">
        <v>422</v>
      </c>
      <c r="F1722" s="7" t="s">
        <v>422</v>
      </c>
      <c r="G1722" s="7" t="s">
        <v>422</v>
      </c>
      <c r="H1722" s="7" t="s">
        <v>422</v>
      </c>
      <c r="I1722" s="7" t="s">
        <v>422</v>
      </c>
      <c r="J1722" s="7" t="s">
        <v>422</v>
      </c>
      <c r="K1722" s="7" t="s">
        <v>422</v>
      </c>
      <c r="L1722" s="7" t="s">
        <v>422</v>
      </c>
      <c r="M1722" s="7" t="s">
        <v>290</v>
      </c>
      <c r="N1722" s="7" t="s">
        <v>313</v>
      </c>
      <c r="O1722" s="7" t="s">
        <v>421</v>
      </c>
    </row>
    <row r="1723" spans="1:15" ht="15">
      <c r="A1723" s="1">
        <v>1715</v>
      </c>
      <c r="B1723" s="6" t="s">
        <v>222</v>
      </c>
      <c r="C1723" s="7" t="s">
        <v>294</v>
      </c>
      <c r="D1723" s="7" t="s">
        <v>422</v>
      </c>
      <c r="E1723" s="7" t="s">
        <v>422</v>
      </c>
      <c r="F1723" s="7" t="s">
        <v>422</v>
      </c>
      <c r="G1723" s="7" t="s">
        <v>422</v>
      </c>
      <c r="H1723" s="7" t="s">
        <v>422</v>
      </c>
      <c r="I1723" s="7" t="s">
        <v>422</v>
      </c>
      <c r="J1723" s="7" t="s">
        <v>422</v>
      </c>
      <c r="K1723" s="7" t="s">
        <v>422</v>
      </c>
      <c r="L1723" s="7" t="s">
        <v>422</v>
      </c>
      <c r="M1723" s="7" t="s">
        <v>290</v>
      </c>
      <c r="N1723" s="7" t="s">
        <v>313</v>
      </c>
      <c r="O1723" s="7" t="s">
        <v>421</v>
      </c>
    </row>
    <row r="1724" spans="1:15" ht="15">
      <c r="A1724" s="1">
        <v>1716</v>
      </c>
      <c r="B1724" s="6" t="s">
        <v>222</v>
      </c>
      <c r="C1724" s="7" t="s">
        <v>295</v>
      </c>
      <c r="D1724" s="7" t="s">
        <v>422</v>
      </c>
      <c r="E1724" s="7" t="s">
        <v>422</v>
      </c>
      <c r="F1724" s="7" t="s">
        <v>422</v>
      </c>
      <c r="G1724" s="7" t="s">
        <v>422</v>
      </c>
      <c r="H1724" s="7" t="s">
        <v>422</v>
      </c>
      <c r="I1724" s="7" t="s">
        <v>422</v>
      </c>
      <c r="J1724" s="7" t="s">
        <v>422</v>
      </c>
      <c r="K1724" s="7" t="s">
        <v>422</v>
      </c>
      <c r="L1724" s="7" t="s">
        <v>422</v>
      </c>
      <c r="M1724" s="7" t="s">
        <v>290</v>
      </c>
      <c r="N1724" s="7" t="s">
        <v>313</v>
      </c>
      <c r="O1724" s="7" t="s">
        <v>421</v>
      </c>
    </row>
    <row r="1725" spans="1:15" ht="15">
      <c r="A1725" s="1">
        <v>1717</v>
      </c>
      <c r="B1725" s="6" t="s">
        <v>222</v>
      </c>
      <c r="C1725" s="7" t="s">
        <v>296</v>
      </c>
      <c r="D1725" s="7" t="s">
        <v>422</v>
      </c>
      <c r="E1725" s="7" t="s">
        <v>422</v>
      </c>
      <c r="F1725" s="7" t="s">
        <v>422</v>
      </c>
      <c r="G1725" s="7" t="s">
        <v>422</v>
      </c>
      <c r="H1725" s="7" t="s">
        <v>422</v>
      </c>
      <c r="I1725" s="7" t="s">
        <v>422</v>
      </c>
      <c r="J1725" s="7" t="s">
        <v>422</v>
      </c>
      <c r="K1725" s="7" t="s">
        <v>422</v>
      </c>
      <c r="L1725" s="7" t="s">
        <v>422</v>
      </c>
      <c r="M1725" s="7" t="s">
        <v>290</v>
      </c>
      <c r="N1725" s="7" t="s">
        <v>313</v>
      </c>
      <c r="O1725" s="7" t="s">
        <v>421</v>
      </c>
    </row>
    <row r="1726" spans="1:15" ht="15">
      <c r="A1726" s="1">
        <v>1718</v>
      </c>
      <c r="B1726" s="6" t="s">
        <v>222</v>
      </c>
      <c r="C1726" s="7" t="s">
        <v>297</v>
      </c>
      <c r="D1726" s="7" t="s">
        <v>422</v>
      </c>
      <c r="E1726" s="7" t="s">
        <v>422</v>
      </c>
      <c r="F1726" s="7" t="s">
        <v>422</v>
      </c>
      <c r="G1726" s="7" t="s">
        <v>422</v>
      </c>
      <c r="H1726" s="7" t="s">
        <v>422</v>
      </c>
      <c r="I1726" s="7" t="s">
        <v>422</v>
      </c>
      <c r="J1726" s="7" t="s">
        <v>422</v>
      </c>
      <c r="K1726" s="7" t="s">
        <v>422</v>
      </c>
      <c r="L1726" s="7" t="s">
        <v>422</v>
      </c>
      <c r="M1726" s="7" t="s">
        <v>290</v>
      </c>
      <c r="N1726" s="7" t="s">
        <v>313</v>
      </c>
      <c r="O1726" s="7" t="s">
        <v>421</v>
      </c>
    </row>
    <row r="1727" spans="1:15" ht="15">
      <c r="A1727" s="1">
        <v>1719</v>
      </c>
      <c r="B1727" s="6" t="s">
        <v>222</v>
      </c>
      <c r="C1727" s="7" t="s">
        <v>298</v>
      </c>
      <c r="D1727" s="7" t="s">
        <v>422</v>
      </c>
      <c r="E1727" s="7" t="s">
        <v>422</v>
      </c>
      <c r="F1727" s="7" t="s">
        <v>422</v>
      </c>
      <c r="G1727" s="7" t="s">
        <v>422</v>
      </c>
      <c r="H1727" s="7" t="s">
        <v>422</v>
      </c>
      <c r="I1727" s="7" t="s">
        <v>422</v>
      </c>
      <c r="J1727" s="7" t="s">
        <v>422</v>
      </c>
      <c r="K1727" s="7" t="s">
        <v>422</v>
      </c>
      <c r="L1727" s="7" t="s">
        <v>422</v>
      </c>
      <c r="M1727" s="7" t="s">
        <v>290</v>
      </c>
      <c r="N1727" s="7" t="s">
        <v>313</v>
      </c>
      <c r="O1727" s="7" t="s">
        <v>421</v>
      </c>
    </row>
    <row r="1728" spans="1:15" ht="15">
      <c r="A1728" s="1">
        <v>1720</v>
      </c>
      <c r="B1728" s="6" t="s">
        <v>222</v>
      </c>
      <c r="C1728" s="7" t="s">
        <v>299</v>
      </c>
      <c r="D1728" s="7" t="s">
        <v>422</v>
      </c>
      <c r="E1728" s="7" t="s">
        <v>422</v>
      </c>
      <c r="F1728" s="7" t="s">
        <v>422</v>
      </c>
      <c r="G1728" s="7" t="s">
        <v>422</v>
      </c>
      <c r="H1728" s="7" t="s">
        <v>422</v>
      </c>
      <c r="I1728" s="7" t="s">
        <v>422</v>
      </c>
      <c r="J1728" s="7" t="s">
        <v>422</v>
      </c>
      <c r="K1728" s="7" t="s">
        <v>422</v>
      </c>
      <c r="L1728" s="7" t="s">
        <v>422</v>
      </c>
      <c r="M1728" s="7" t="s">
        <v>290</v>
      </c>
      <c r="N1728" s="7" t="s">
        <v>313</v>
      </c>
      <c r="O1728" s="7" t="s">
        <v>421</v>
      </c>
    </row>
    <row r="1729" spans="1:15" ht="15">
      <c r="A1729" s="1">
        <v>1721</v>
      </c>
      <c r="B1729" s="6" t="s">
        <v>222</v>
      </c>
      <c r="C1729" s="7" t="s">
        <v>300</v>
      </c>
      <c r="D1729" s="7" t="s">
        <v>422</v>
      </c>
      <c r="E1729" s="7" t="s">
        <v>422</v>
      </c>
      <c r="F1729" s="7" t="s">
        <v>422</v>
      </c>
      <c r="G1729" s="7" t="s">
        <v>422</v>
      </c>
      <c r="H1729" s="7" t="s">
        <v>422</v>
      </c>
      <c r="I1729" s="7" t="s">
        <v>422</v>
      </c>
      <c r="J1729" s="7" t="s">
        <v>422</v>
      </c>
      <c r="K1729" s="7" t="s">
        <v>422</v>
      </c>
      <c r="L1729" s="7" t="s">
        <v>422</v>
      </c>
      <c r="M1729" s="7" t="s">
        <v>290</v>
      </c>
      <c r="N1729" s="7" t="s">
        <v>313</v>
      </c>
      <c r="O1729" s="7" t="s">
        <v>421</v>
      </c>
    </row>
    <row r="1730" spans="1:15" ht="15">
      <c r="A1730" s="1">
        <v>1722</v>
      </c>
      <c r="B1730" s="6" t="s">
        <v>222</v>
      </c>
      <c r="C1730" s="7" t="s">
        <v>301</v>
      </c>
      <c r="D1730" s="7" t="s">
        <v>422</v>
      </c>
      <c r="E1730" s="7" t="s">
        <v>422</v>
      </c>
      <c r="F1730" s="7" t="s">
        <v>422</v>
      </c>
      <c r="G1730" s="7" t="s">
        <v>422</v>
      </c>
      <c r="H1730" s="7" t="s">
        <v>422</v>
      </c>
      <c r="I1730" s="7" t="s">
        <v>422</v>
      </c>
      <c r="J1730" s="7" t="s">
        <v>422</v>
      </c>
      <c r="K1730" s="7" t="s">
        <v>422</v>
      </c>
      <c r="L1730" s="7" t="s">
        <v>422</v>
      </c>
      <c r="M1730" s="7" t="s">
        <v>290</v>
      </c>
      <c r="N1730" s="7" t="s">
        <v>313</v>
      </c>
      <c r="O1730" s="7" t="s">
        <v>421</v>
      </c>
    </row>
    <row r="1731" spans="1:15" ht="15">
      <c r="A1731" s="1">
        <v>1723</v>
      </c>
      <c r="B1731" s="6" t="s">
        <v>222</v>
      </c>
      <c r="C1731" s="7" t="s">
        <v>302</v>
      </c>
      <c r="D1731" s="7" t="s">
        <v>422</v>
      </c>
      <c r="E1731" s="7" t="s">
        <v>422</v>
      </c>
      <c r="F1731" s="7" t="s">
        <v>422</v>
      </c>
      <c r="G1731" s="7" t="s">
        <v>422</v>
      </c>
      <c r="H1731" s="7" t="s">
        <v>422</v>
      </c>
      <c r="I1731" s="7" t="s">
        <v>422</v>
      </c>
      <c r="J1731" s="7" t="s">
        <v>422</v>
      </c>
      <c r="K1731" s="7" t="s">
        <v>422</v>
      </c>
      <c r="L1731" s="7" t="s">
        <v>422</v>
      </c>
      <c r="M1731" s="7" t="s">
        <v>290</v>
      </c>
      <c r="N1731" s="7" t="s">
        <v>313</v>
      </c>
      <c r="O1731" s="7" t="s">
        <v>421</v>
      </c>
    </row>
    <row r="1732" spans="1:15" ht="15">
      <c r="A1732" s="1">
        <v>1724</v>
      </c>
      <c r="B1732" s="6" t="s">
        <v>222</v>
      </c>
      <c r="C1732" s="7" t="s">
        <v>423</v>
      </c>
      <c r="D1732" s="7" t="s">
        <v>422</v>
      </c>
      <c r="E1732" s="7" t="s">
        <v>422</v>
      </c>
      <c r="F1732" s="7" t="s">
        <v>422</v>
      </c>
      <c r="G1732" s="7" t="s">
        <v>422</v>
      </c>
      <c r="H1732" s="7" t="s">
        <v>422</v>
      </c>
      <c r="I1732" s="7" t="s">
        <v>422</v>
      </c>
      <c r="J1732" s="7" t="s">
        <v>422</v>
      </c>
      <c r="K1732" s="7" t="s">
        <v>422</v>
      </c>
      <c r="L1732" s="7" t="s">
        <v>422</v>
      </c>
      <c r="M1732" s="7" t="s">
        <v>290</v>
      </c>
      <c r="N1732" s="7" t="s">
        <v>313</v>
      </c>
      <c r="O1732" s="7" t="s">
        <v>421</v>
      </c>
    </row>
    <row r="1733" spans="1:15" ht="15">
      <c r="A1733" s="1">
        <v>1725</v>
      </c>
      <c r="B1733" s="6" t="s">
        <v>222</v>
      </c>
      <c r="C1733" s="7" t="s">
        <v>424</v>
      </c>
      <c r="D1733" s="7" t="s">
        <v>422</v>
      </c>
      <c r="E1733" s="7" t="s">
        <v>422</v>
      </c>
      <c r="F1733" s="7" t="s">
        <v>422</v>
      </c>
      <c r="G1733" s="7" t="s">
        <v>422</v>
      </c>
      <c r="H1733" s="7" t="s">
        <v>422</v>
      </c>
      <c r="I1733" s="7" t="s">
        <v>422</v>
      </c>
      <c r="J1733" s="7" t="s">
        <v>422</v>
      </c>
      <c r="K1733" s="7" t="s">
        <v>422</v>
      </c>
      <c r="L1733" s="7" t="s">
        <v>422</v>
      </c>
      <c r="M1733" s="7" t="s">
        <v>290</v>
      </c>
      <c r="N1733" s="7" t="s">
        <v>313</v>
      </c>
      <c r="O1733" s="7" t="s">
        <v>421</v>
      </c>
    </row>
    <row r="1734" spans="1:15" ht="15">
      <c r="A1734" s="1">
        <v>1726</v>
      </c>
      <c r="B1734" s="6" t="s">
        <v>222</v>
      </c>
      <c r="C1734" s="7" t="s">
        <v>425</v>
      </c>
      <c r="D1734" s="7" t="s">
        <v>422</v>
      </c>
      <c r="E1734" s="7" t="s">
        <v>422</v>
      </c>
      <c r="F1734" s="7" t="s">
        <v>422</v>
      </c>
      <c r="G1734" s="7" t="s">
        <v>422</v>
      </c>
      <c r="H1734" s="7" t="s">
        <v>422</v>
      </c>
      <c r="I1734" s="7" t="s">
        <v>422</v>
      </c>
      <c r="J1734" s="7" t="s">
        <v>422</v>
      </c>
      <c r="K1734" s="7" t="s">
        <v>422</v>
      </c>
      <c r="L1734" s="7" t="s">
        <v>422</v>
      </c>
      <c r="M1734" s="7" t="s">
        <v>290</v>
      </c>
      <c r="N1734" s="7" t="s">
        <v>313</v>
      </c>
      <c r="O1734" s="7" t="s">
        <v>421</v>
      </c>
    </row>
    <row r="1735" spans="1:15" ht="15">
      <c r="A1735" s="1">
        <v>1727</v>
      </c>
      <c r="B1735" s="6" t="s">
        <v>222</v>
      </c>
      <c r="C1735" s="7" t="s">
        <v>426</v>
      </c>
      <c r="D1735" s="7" t="s">
        <v>422</v>
      </c>
      <c r="E1735" s="7" t="s">
        <v>422</v>
      </c>
      <c r="F1735" s="7" t="s">
        <v>422</v>
      </c>
      <c r="G1735" s="7" t="s">
        <v>422</v>
      </c>
      <c r="H1735" s="7" t="s">
        <v>422</v>
      </c>
      <c r="I1735" s="7" t="s">
        <v>422</v>
      </c>
      <c r="J1735" s="7" t="s">
        <v>422</v>
      </c>
      <c r="K1735" s="7" t="s">
        <v>422</v>
      </c>
      <c r="L1735" s="7" t="s">
        <v>422</v>
      </c>
      <c r="M1735" s="7" t="s">
        <v>290</v>
      </c>
      <c r="N1735" s="7" t="s">
        <v>313</v>
      </c>
      <c r="O1735" s="7" t="s">
        <v>421</v>
      </c>
    </row>
    <row r="1736" spans="1:15" ht="15">
      <c r="A1736" s="1">
        <v>1728</v>
      </c>
      <c r="B1736" s="6" t="s">
        <v>222</v>
      </c>
      <c r="C1736" s="7" t="s">
        <v>427</v>
      </c>
      <c r="D1736" s="7" t="s">
        <v>422</v>
      </c>
      <c r="E1736" s="7" t="s">
        <v>422</v>
      </c>
      <c r="F1736" s="7" t="s">
        <v>422</v>
      </c>
      <c r="G1736" s="7" t="s">
        <v>422</v>
      </c>
      <c r="H1736" s="7" t="s">
        <v>422</v>
      </c>
      <c r="I1736" s="7" t="s">
        <v>422</v>
      </c>
      <c r="J1736" s="7" t="s">
        <v>422</v>
      </c>
      <c r="K1736" s="7" t="s">
        <v>422</v>
      </c>
      <c r="L1736" s="7" t="s">
        <v>422</v>
      </c>
      <c r="M1736" s="7" t="s">
        <v>290</v>
      </c>
      <c r="N1736" s="7" t="s">
        <v>313</v>
      </c>
      <c r="O1736" s="7" t="s">
        <v>421</v>
      </c>
    </row>
    <row r="1737" spans="1:15" ht="15">
      <c r="A1737" s="1">
        <v>1729</v>
      </c>
      <c r="B1737" s="6" t="s">
        <v>29</v>
      </c>
      <c r="C1737" s="7" t="s">
        <v>292</v>
      </c>
      <c r="D1737" s="7">
        <v>0.40400000000000003</v>
      </c>
      <c r="E1737" s="7">
        <v>0.39200000000000002</v>
      </c>
      <c r="F1737" s="7">
        <v>9.7734333782964949E-2</v>
      </c>
      <c r="G1737" s="7">
        <v>0.40400000000000003</v>
      </c>
      <c r="H1737" s="7">
        <v>0.97029702970297027</v>
      </c>
      <c r="I1737" s="7">
        <v>0.39200000000000002</v>
      </c>
      <c r="J1737" s="7">
        <v>9.7734333782964949E-2</v>
      </c>
      <c r="K1737" s="7">
        <v>0.40400000000000003</v>
      </c>
      <c r="L1737" s="7">
        <v>0.97029702970297027</v>
      </c>
      <c r="M1737" s="7" t="s">
        <v>290</v>
      </c>
      <c r="N1737" s="7" t="s">
        <v>314</v>
      </c>
      <c r="O1737" s="7" t="s">
        <v>421</v>
      </c>
    </row>
    <row r="1738" spans="1:15" ht="15">
      <c r="A1738" s="1">
        <v>1730</v>
      </c>
      <c r="B1738" s="6" t="s">
        <v>29</v>
      </c>
      <c r="C1738" s="7" t="s">
        <v>293</v>
      </c>
      <c r="D1738" s="7">
        <v>0.47599999999999998</v>
      </c>
      <c r="E1738" s="7">
        <v>0.45800000000000002</v>
      </c>
      <c r="F1738" s="7">
        <v>0.12966109670984571</v>
      </c>
      <c r="G1738" s="7">
        <v>0.47599999999999998</v>
      </c>
      <c r="H1738" s="7">
        <v>0.96218487394957997</v>
      </c>
      <c r="I1738" s="7">
        <v>0.45800000000000002</v>
      </c>
      <c r="J1738" s="7">
        <v>0.12966109670984571</v>
      </c>
      <c r="K1738" s="7">
        <v>0.47599999999999998</v>
      </c>
      <c r="L1738" s="7">
        <v>0.96218487394957997</v>
      </c>
      <c r="M1738" s="7" t="s">
        <v>290</v>
      </c>
      <c r="N1738" s="7" t="s">
        <v>314</v>
      </c>
      <c r="O1738" s="7" t="s">
        <v>421</v>
      </c>
    </row>
    <row r="1739" spans="1:15" ht="15">
      <c r="A1739" s="1">
        <v>1731</v>
      </c>
      <c r="B1739" s="6" t="s">
        <v>29</v>
      </c>
      <c r="C1739" s="7" t="s">
        <v>294</v>
      </c>
      <c r="D1739" s="7">
        <v>0.41</v>
      </c>
      <c r="E1739" s="7">
        <v>0.4</v>
      </c>
      <c r="F1739" s="7">
        <v>8.9999999999999664E-2</v>
      </c>
      <c r="G1739" s="7">
        <v>0.41</v>
      </c>
      <c r="H1739" s="7">
        <v>0.97560975609756106</v>
      </c>
      <c r="I1739" s="7">
        <v>0.4</v>
      </c>
      <c r="J1739" s="7">
        <v>8.9999999999999664E-2</v>
      </c>
      <c r="K1739" s="7">
        <v>0.41</v>
      </c>
      <c r="L1739" s="7">
        <v>0.97560975609756106</v>
      </c>
      <c r="M1739" s="7" t="s">
        <v>290</v>
      </c>
      <c r="N1739" s="7" t="s">
        <v>314</v>
      </c>
      <c r="O1739" s="7" t="s">
        <v>421</v>
      </c>
    </row>
    <row r="1740" spans="1:15" ht="15">
      <c r="A1740" s="1">
        <v>1732</v>
      </c>
      <c r="B1740" s="6" t="s">
        <v>29</v>
      </c>
      <c r="C1740" s="7" t="s">
        <v>295</v>
      </c>
      <c r="D1740" s="7">
        <v>0.36399999999999999</v>
      </c>
      <c r="E1740" s="7">
        <v>0.35399999999999998</v>
      </c>
      <c r="F1740" s="7">
        <v>8.4734880657259551E-2</v>
      </c>
      <c r="G1740" s="7">
        <v>0.36399999999999999</v>
      </c>
      <c r="H1740" s="7">
        <v>0.97252747252747251</v>
      </c>
      <c r="I1740" s="7">
        <v>0.35399999999999998</v>
      </c>
      <c r="J1740" s="7">
        <v>8.4734880657259551E-2</v>
      </c>
      <c r="K1740" s="7">
        <v>0.36399999999999999</v>
      </c>
      <c r="L1740" s="7">
        <v>0.97252747252747251</v>
      </c>
      <c r="M1740" s="7" t="s">
        <v>290</v>
      </c>
      <c r="N1740" s="7" t="s">
        <v>314</v>
      </c>
      <c r="O1740" s="7" t="s">
        <v>421</v>
      </c>
    </row>
    <row r="1741" spans="1:15" ht="15">
      <c r="A1741" s="1">
        <v>1733</v>
      </c>
      <c r="B1741" s="6" t="s">
        <v>29</v>
      </c>
      <c r="C1741" s="7" t="s">
        <v>296</v>
      </c>
      <c r="D1741" s="7">
        <v>0.221</v>
      </c>
      <c r="E1741" s="7">
        <v>0.221</v>
      </c>
      <c r="F1741" s="7" t="s">
        <v>422</v>
      </c>
      <c r="G1741" s="7">
        <v>0.221</v>
      </c>
      <c r="H1741" s="7">
        <v>1</v>
      </c>
      <c r="I1741" s="7">
        <v>0.221</v>
      </c>
      <c r="J1741" s="7" t="s">
        <v>422</v>
      </c>
      <c r="K1741" s="7">
        <v>0.221</v>
      </c>
      <c r="L1741" s="7">
        <v>1</v>
      </c>
      <c r="M1741" s="7" t="s">
        <v>290</v>
      </c>
      <c r="N1741" s="7" t="s">
        <v>314</v>
      </c>
      <c r="O1741" s="7" t="s">
        <v>421</v>
      </c>
    </row>
    <row r="1742" spans="1:15" ht="15">
      <c r="A1742" s="1">
        <v>1734</v>
      </c>
      <c r="B1742" s="6" t="s">
        <v>29</v>
      </c>
      <c r="C1742" s="7" t="s">
        <v>297</v>
      </c>
      <c r="D1742" s="7">
        <v>0.16200000000000001</v>
      </c>
      <c r="E1742" s="7">
        <v>0.15629999999999999</v>
      </c>
      <c r="F1742" s="7">
        <v>4.2594717982397806E-2</v>
      </c>
      <c r="G1742" s="7">
        <v>0.16200000000000001</v>
      </c>
      <c r="H1742" s="7">
        <v>0.96481481481481479</v>
      </c>
      <c r="I1742" s="7">
        <v>0.15629999999999999</v>
      </c>
      <c r="J1742" s="7">
        <v>4.2594717982397806E-2</v>
      </c>
      <c r="K1742" s="7">
        <v>0.16200000000000001</v>
      </c>
      <c r="L1742" s="7">
        <v>0.96481481481481479</v>
      </c>
      <c r="M1742" s="7" t="s">
        <v>290</v>
      </c>
      <c r="N1742" s="7" t="s">
        <v>314</v>
      </c>
      <c r="O1742" s="7" t="s">
        <v>421</v>
      </c>
    </row>
    <row r="1743" spans="1:15" ht="15">
      <c r="A1743" s="1">
        <v>1735</v>
      </c>
      <c r="B1743" s="6" t="s">
        <v>29</v>
      </c>
      <c r="C1743" s="7" t="s">
        <v>298</v>
      </c>
      <c r="D1743" s="7" t="s">
        <v>422</v>
      </c>
      <c r="E1743" s="7">
        <v>0.15517223154637569</v>
      </c>
      <c r="F1743" s="7">
        <v>3.5919459619946185E-2</v>
      </c>
      <c r="G1743" s="7">
        <v>0.15927532458755492</v>
      </c>
      <c r="H1743" s="7">
        <v>0.97423899118206647</v>
      </c>
      <c r="I1743" s="7">
        <v>0.15517223154637569</v>
      </c>
      <c r="J1743" s="7">
        <v>3.5919459619946185E-2</v>
      </c>
      <c r="K1743" s="7">
        <v>0.15927532458755492</v>
      </c>
      <c r="L1743" s="7">
        <v>0.97423899118206647</v>
      </c>
      <c r="M1743" s="7" t="s">
        <v>290</v>
      </c>
      <c r="N1743" s="7" t="s">
        <v>314</v>
      </c>
      <c r="O1743" s="7" t="s">
        <v>421</v>
      </c>
    </row>
    <row r="1744" spans="1:15" ht="15">
      <c r="A1744" s="1">
        <v>1736</v>
      </c>
      <c r="B1744" s="6" t="s">
        <v>29</v>
      </c>
      <c r="C1744" s="7" t="s">
        <v>299</v>
      </c>
      <c r="D1744" s="7" t="s">
        <v>422</v>
      </c>
      <c r="E1744" s="7">
        <v>0.15420500984978272</v>
      </c>
      <c r="F1744" s="7">
        <v>3.5695565948197887E-2</v>
      </c>
      <c r="G1744" s="7">
        <v>0.15828252743475424</v>
      </c>
      <c r="H1744" s="7">
        <v>0.97423899118206647</v>
      </c>
      <c r="I1744" s="7">
        <v>0.15420500984978272</v>
      </c>
      <c r="J1744" s="7">
        <v>3.5695565948197887E-2</v>
      </c>
      <c r="K1744" s="7">
        <v>0.15828252743475424</v>
      </c>
      <c r="L1744" s="7">
        <v>0.97423899118206647</v>
      </c>
      <c r="M1744" s="7" t="s">
        <v>290</v>
      </c>
      <c r="N1744" s="7" t="s">
        <v>314</v>
      </c>
      <c r="O1744" s="7" t="s">
        <v>421</v>
      </c>
    </row>
    <row r="1745" spans="1:15" ht="15">
      <c r="A1745" s="1">
        <v>1737</v>
      </c>
      <c r="B1745" s="6" t="s">
        <v>29</v>
      </c>
      <c r="C1745" s="7" t="s">
        <v>300</v>
      </c>
      <c r="D1745" s="7" t="s">
        <v>422</v>
      </c>
      <c r="E1745" s="7">
        <v>0.15648441250516854</v>
      </c>
      <c r="F1745" s="7">
        <v>3.6223204887341827E-2</v>
      </c>
      <c r="G1745" s="7">
        <v>0.16062220247960146</v>
      </c>
      <c r="H1745" s="7">
        <v>0.97423899118206647</v>
      </c>
      <c r="I1745" s="7">
        <v>0.15648441250516854</v>
      </c>
      <c r="J1745" s="7">
        <v>3.6223204887341827E-2</v>
      </c>
      <c r="K1745" s="7">
        <v>0.16062220247960146</v>
      </c>
      <c r="L1745" s="7">
        <v>0.97423899118206647</v>
      </c>
      <c r="M1745" s="7" t="s">
        <v>290</v>
      </c>
      <c r="N1745" s="7" t="s">
        <v>314</v>
      </c>
      <c r="O1745" s="7" t="s">
        <v>421</v>
      </c>
    </row>
    <row r="1746" spans="1:15" ht="15">
      <c r="A1746" s="1">
        <v>1738</v>
      </c>
      <c r="B1746" s="6" t="s">
        <v>29</v>
      </c>
      <c r="C1746" s="7" t="s">
        <v>301</v>
      </c>
      <c r="D1746" s="7" t="s">
        <v>422</v>
      </c>
      <c r="E1746" s="7">
        <v>0.15584806236241633</v>
      </c>
      <c r="F1746" s="7">
        <v>3.6075901771127357E-2</v>
      </c>
      <c r="G1746" s="7">
        <v>0.15996902584787981</v>
      </c>
      <c r="H1746" s="7">
        <v>0.97423899118206647</v>
      </c>
      <c r="I1746" s="7">
        <v>0.15584806236241633</v>
      </c>
      <c r="J1746" s="7">
        <v>3.6075901771127357E-2</v>
      </c>
      <c r="K1746" s="7">
        <v>0.15996902584787981</v>
      </c>
      <c r="L1746" s="7">
        <v>0.97423899118206647</v>
      </c>
      <c r="M1746" s="7" t="s">
        <v>290</v>
      </c>
      <c r="N1746" s="7" t="s">
        <v>314</v>
      </c>
      <c r="O1746" s="7" t="s">
        <v>421</v>
      </c>
    </row>
    <row r="1747" spans="1:15" ht="15">
      <c r="A1747" s="1">
        <v>1739</v>
      </c>
      <c r="B1747" s="6" t="s">
        <v>29</v>
      </c>
      <c r="C1747" s="7" t="s">
        <v>302</v>
      </c>
      <c r="D1747" s="7" t="s">
        <v>422</v>
      </c>
      <c r="E1747" s="7">
        <v>0.16008736036780088</v>
      </c>
      <c r="F1747" s="7">
        <v>3.7057219704135259E-2</v>
      </c>
      <c r="G1747" s="7">
        <v>0.16432042016052265</v>
      </c>
      <c r="H1747" s="7">
        <v>0.97423899118206647</v>
      </c>
      <c r="I1747" s="7">
        <v>0.16008736036780088</v>
      </c>
      <c r="J1747" s="7">
        <v>3.7057219704135259E-2</v>
      </c>
      <c r="K1747" s="7">
        <v>0.16432042016052265</v>
      </c>
      <c r="L1747" s="7">
        <v>0.97423899118206647</v>
      </c>
      <c r="M1747" s="7" t="s">
        <v>290</v>
      </c>
      <c r="N1747" s="7" t="s">
        <v>314</v>
      </c>
      <c r="O1747" s="7" t="s">
        <v>421</v>
      </c>
    </row>
    <row r="1748" spans="1:15" ht="15">
      <c r="A1748" s="1">
        <v>1740</v>
      </c>
      <c r="B1748" s="6" t="s">
        <v>29</v>
      </c>
      <c r="C1748" s="7" t="s">
        <v>423</v>
      </c>
      <c r="D1748" s="7" t="s">
        <v>422</v>
      </c>
      <c r="E1748" s="7">
        <v>0.1675649804786607</v>
      </c>
      <c r="F1748" s="7">
        <v>3.8788148433771083E-2</v>
      </c>
      <c r="G1748" s="7">
        <v>0.17199576489476187</v>
      </c>
      <c r="H1748" s="7">
        <v>0.97423899118206647</v>
      </c>
      <c r="I1748" s="7">
        <v>0.1675649804786607</v>
      </c>
      <c r="J1748" s="7">
        <v>3.8788148433771083E-2</v>
      </c>
      <c r="K1748" s="7">
        <v>0.17199576489476187</v>
      </c>
      <c r="L1748" s="7">
        <v>0.97423899118206647</v>
      </c>
      <c r="M1748" s="7" t="s">
        <v>290</v>
      </c>
      <c r="N1748" s="7" t="s">
        <v>314</v>
      </c>
      <c r="O1748" s="7" t="s">
        <v>421</v>
      </c>
    </row>
    <row r="1749" spans="1:15" ht="15">
      <c r="A1749" s="1">
        <v>1741</v>
      </c>
      <c r="B1749" s="6" t="s">
        <v>29</v>
      </c>
      <c r="C1749" s="7" t="s">
        <v>424</v>
      </c>
      <c r="D1749" s="7" t="s">
        <v>422</v>
      </c>
      <c r="E1749" s="7">
        <v>0.17851976981652129</v>
      </c>
      <c r="F1749" s="7">
        <v>4.1323976586430652E-2</v>
      </c>
      <c r="G1749" s="7">
        <v>0.18324022281218613</v>
      </c>
      <c r="H1749" s="7">
        <v>0.97423899118206647</v>
      </c>
      <c r="I1749" s="7">
        <v>0.17851976981652129</v>
      </c>
      <c r="J1749" s="7">
        <v>4.1323976586430652E-2</v>
      </c>
      <c r="K1749" s="7">
        <v>0.18324022281218613</v>
      </c>
      <c r="L1749" s="7">
        <v>0.97423899118206647</v>
      </c>
      <c r="M1749" s="7" t="s">
        <v>290</v>
      </c>
      <c r="N1749" s="7" t="s">
        <v>314</v>
      </c>
      <c r="O1749" s="7" t="s">
        <v>421</v>
      </c>
    </row>
    <row r="1750" spans="1:15" ht="15">
      <c r="A1750" s="1">
        <v>1742</v>
      </c>
      <c r="B1750" s="6" t="s">
        <v>29</v>
      </c>
      <c r="C1750" s="7" t="s">
        <v>425</v>
      </c>
      <c r="D1750" s="7" t="s">
        <v>422</v>
      </c>
      <c r="E1750" s="7">
        <v>0.18894085369033201</v>
      </c>
      <c r="F1750" s="7">
        <v>4.3736261939751393E-2</v>
      </c>
      <c r="G1750" s="7">
        <v>0.19393686292629875</v>
      </c>
      <c r="H1750" s="7">
        <v>0.97423899118206647</v>
      </c>
      <c r="I1750" s="7">
        <v>0.18894085369033201</v>
      </c>
      <c r="J1750" s="7">
        <v>4.3736261939751393E-2</v>
      </c>
      <c r="K1750" s="7">
        <v>0.19393686292629875</v>
      </c>
      <c r="L1750" s="7">
        <v>0.97423899118206647</v>
      </c>
      <c r="M1750" s="7" t="s">
        <v>290</v>
      </c>
      <c r="N1750" s="7" t="s">
        <v>314</v>
      </c>
      <c r="O1750" s="7" t="s">
        <v>421</v>
      </c>
    </row>
    <row r="1751" spans="1:15" ht="15">
      <c r="A1751" s="1">
        <v>1743</v>
      </c>
      <c r="B1751" s="6" t="s">
        <v>29</v>
      </c>
      <c r="C1751" s="7" t="s">
        <v>426</v>
      </c>
      <c r="D1751" s="7" t="s">
        <v>422</v>
      </c>
      <c r="E1751" s="7">
        <v>0.2023993170183335</v>
      </c>
      <c r="F1751" s="7">
        <v>4.6851643636844527E-2</v>
      </c>
      <c r="G1751" s="7">
        <v>0.20775119744772047</v>
      </c>
      <c r="H1751" s="7">
        <v>0.97423899118206647</v>
      </c>
      <c r="I1751" s="7">
        <v>0.2023993170183335</v>
      </c>
      <c r="J1751" s="7">
        <v>4.6851643636844527E-2</v>
      </c>
      <c r="K1751" s="7">
        <v>0.20775119744772047</v>
      </c>
      <c r="L1751" s="7">
        <v>0.97423899118206647</v>
      </c>
      <c r="M1751" s="7" t="s">
        <v>290</v>
      </c>
      <c r="N1751" s="7" t="s">
        <v>314</v>
      </c>
      <c r="O1751" s="7" t="s">
        <v>421</v>
      </c>
    </row>
    <row r="1752" spans="1:15" ht="15">
      <c r="A1752" s="1">
        <v>1744</v>
      </c>
      <c r="B1752" s="6" t="s">
        <v>29</v>
      </c>
      <c r="C1752" s="7" t="s">
        <v>427</v>
      </c>
      <c r="D1752" s="7" t="s">
        <v>422</v>
      </c>
      <c r="E1752" s="7">
        <v>0.21585778034633499</v>
      </c>
      <c r="F1752" s="7">
        <v>4.9967025333937633E-2</v>
      </c>
      <c r="G1752" s="7">
        <v>0.22156553196914219</v>
      </c>
      <c r="H1752" s="7">
        <v>0.97423899118206647</v>
      </c>
      <c r="I1752" s="7">
        <v>0.21585778034633499</v>
      </c>
      <c r="J1752" s="7">
        <v>4.9967025333937633E-2</v>
      </c>
      <c r="K1752" s="7">
        <v>0.22156553196914219</v>
      </c>
      <c r="L1752" s="7">
        <v>0.97423899118206647</v>
      </c>
      <c r="M1752" s="7" t="s">
        <v>290</v>
      </c>
      <c r="N1752" s="7" t="s">
        <v>314</v>
      </c>
      <c r="O1752" s="7" t="s">
        <v>421</v>
      </c>
    </row>
    <row r="1753" spans="1:15" ht="15">
      <c r="A1753" s="1">
        <v>1745</v>
      </c>
      <c r="B1753" s="6" t="s">
        <v>433</v>
      </c>
      <c r="C1753" s="7" t="s">
        <v>292</v>
      </c>
      <c r="D1753" s="7" t="s">
        <v>422</v>
      </c>
      <c r="E1753" s="7" t="s">
        <v>422</v>
      </c>
      <c r="F1753" s="7" t="s">
        <v>422</v>
      </c>
      <c r="G1753" s="7" t="s">
        <v>422</v>
      </c>
      <c r="H1753" s="7" t="s">
        <v>422</v>
      </c>
      <c r="I1753" s="7" t="s">
        <v>422</v>
      </c>
      <c r="J1753" s="7" t="s">
        <v>422</v>
      </c>
      <c r="K1753" s="7" t="s">
        <v>422</v>
      </c>
      <c r="L1753" s="7" t="s">
        <v>422</v>
      </c>
      <c r="M1753" s="7" t="s">
        <v>290</v>
      </c>
      <c r="N1753" s="7" t="s">
        <v>314</v>
      </c>
      <c r="O1753" s="7" t="s">
        <v>421</v>
      </c>
    </row>
    <row r="1754" spans="1:15" ht="15">
      <c r="A1754" s="1">
        <v>1746</v>
      </c>
      <c r="B1754" s="6" t="s">
        <v>433</v>
      </c>
      <c r="C1754" s="7" t="s">
        <v>293</v>
      </c>
      <c r="D1754" s="7" t="s">
        <v>422</v>
      </c>
      <c r="E1754" s="7" t="s">
        <v>422</v>
      </c>
      <c r="F1754" s="7" t="s">
        <v>422</v>
      </c>
      <c r="G1754" s="7" t="s">
        <v>422</v>
      </c>
      <c r="H1754" s="7" t="s">
        <v>422</v>
      </c>
      <c r="I1754" s="7" t="s">
        <v>422</v>
      </c>
      <c r="J1754" s="7" t="s">
        <v>422</v>
      </c>
      <c r="K1754" s="7" t="s">
        <v>422</v>
      </c>
      <c r="L1754" s="7" t="s">
        <v>422</v>
      </c>
      <c r="M1754" s="7" t="s">
        <v>290</v>
      </c>
      <c r="N1754" s="7" t="s">
        <v>314</v>
      </c>
      <c r="O1754" s="7" t="s">
        <v>421</v>
      </c>
    </row>
    <row r="1755" spans="1:15" ht="15">
      <c r="A1755" s="1">
        <v>1747</v>
      </c>
      <c r="B1755" s="6" t="s">
        <v>433</v>
      </c>
      <c r="C1755" s="7" t="s">
        <v>294</v>
      </c>
      <c r="D1755" s="7" t="s">
        <v>422</v>
      </c>
      <c r="E1755" s="7" t="s">
        <v>422</v>
      </c>
      <c r="F1755" s="7" t="s">
        <v>422</v>
      </c>
      <c r="G1755" s="7" t="s">
        <v>422</v>
      </c>
      <c r="H1755" s="7" t="s">
        <v>422</v>
      </c>
      <c r="I1755" s="7" t="s">
        <v>422</v>
      </c>
      <c r="J1755" s="7" t="s">
        <v>422</v>
      </c>
      <c r="K1755" s="7" t="s">
        <v>422</v>
      </c>
      <c r="L1755" s="7" t="s">
        <v>422</v>
      </c>
      <c r="M1755" s="7" t="s">
        <v>290</v>
      </c>
      <c r="N1755" s="7" t="s">
        <v>314</v>
      </c>
      <c r="O1755" s="7" t="s">
        <v>421</v>
      </c>
    </row>
    <row r="1756" spans="1:15" ht="15">
      <c r="A1756" s="1">
        <v>1748</v>
      </c>
      <c r="B1756" s="6" t="s">
        <v>433</v>
      </c>
      <c r="C1756" s="7" t="s">
        <v>295</v>
      </c>
      <c r="D1756" s="7" t="s">
        <v>422</v>
      </c>
      <c r="E1756" s="7" t="s">
        <v>422</v>
      </c>
      <c r="F1756" s="7" t="s">
        <v>422</v>
      </c>
      <c r="G1756" s="7" t="s">
        <v>422</v>
      </c>
      <c r="H1756" s="7" t="s">
        <v>422</v>
      </c>
      <c r="I1756" s="7" t="s">
        <v>422</v>
      </c>
      <c r="J1756" s="7" t="s">
        <v>422</v>
      </c>
      <c r="K1756" s="7" t="s">
        <v>422</v>
      </c>
      <c r="L1756" s="7" t="s">
        <v>422</v>
      </c>
      <c r="M1756" s="7" t="s">
        <v>290</v>
      </c>
      <c r="N1756" s="7" t="s">
        <v>314</v>
      </c>
      <c r="O1756" s="7" t="s">
        <v>421</v>
      </c>
    </row>
    <row r="1757" spans="1:15" ht="15">
      <c r="A1757" s="1">
        <v>1749</v>
      </c>
      <c r="B1757" s="6" t="s">
        <v>433</v>
      </c>
      <c r="C1757" s="7" t="s">
        <v>296</v>
      </c>
      <c r="D1757" s="7" t="s">
        <v>422</v>
      </c>
      <c r="E1757" s="7" t="s">
        <v>422</v>
      </c>
      <c r="F1757" s="7" t="s">
        <v>422</v>
      </c>
      <c r="G1757" s="7" t="s">
        <v>422</v>
      </c>
      <c r="H1757" s="7" t="s">
        <v>422</v>
      </c>
      <c r="I1757" s="7" t="s">
        <v>422</v>
      </c>
      <c r="J1757" s="7" t="s">
        <v>422</v>
      </c>
      <c r="K1757" s="7" t="s">
        <v>422</v>
      </c>
      <c r="L1757" s="7" t="s">
        <v>422</v>
      </c>
      <c r="M1757" s="7" t="s">
        <v>290</v>
      </c>
      <c r="N1757" s="7" t="s">
        <v>314</v>
      </c>
      <c r="O1757" s="7" t="s">
        <v>421</v>
      </c>
    </row>
    <row r="1758" spans="1:15" ht="15">
      <c r="A1758" s="1">
        <v>1750</v>
      </c>
      <c r="B1758" s="6" t="s">
        <v>433</v>
      </c>
      <c r="C1758" s="7" t="s">
        <v>297</v>
      </c>
      <c r="D1758" s="7" t="s">
        <v>422</v>
      </c>
      <c r="E1758" s="7" t="s">
        <v>422</v>
      </c>
      <c r="F1758" s="7" t="s">
        <v>422</v>
      </c>
      <c r="G1758" s="7" t="s">
        <v>422</v>
      </c>
      <c r="H1758" s="7" t="s">
        <v>422</v>
      </c>
      <c r="I1758" s="7" t="s">
        <v>422</v>
      </c>
      <c r="J1758" s="7" t="s">
        <v>422</v>
      </c>
      <c r="K1758" s="7" t="s">
        <v>422</v>
      </c>
      <c r="L1758" s="7" t="s">
        <v>422</v>
      </c>
      <c r="M1758" s="7" t="s">
        <v>290</v>
      </c>
      <c r="N1758" s="7" t="s">
        <v>314</v>
      </c>
      <c r="O1758" s="7" t="s">
        <v>421</v>
      </c>
    </row>
    <row r="1759" spans="1:15" ht="15">
      <c r="A1759" s="1">
        <v>1751</v>
      </c>
      <c r="B1759" s="6" t="s">
        <v>433</v>
      </c>
      <c r="C1759" s="7" t="s">
        <v>298</v>
      </c>
      <c r="D1759" s="7" t="s">
        <v>422</v>
      </c>
      <c r="E1759" s="7" t="s">
        <v>422</v>
      </c>
      <c r="F1759" s="7" t="s">
        <v>422</v>
      </c>
      <c r="G1759" s="7" t="s">
        <v>422</v>
      </c>
      <c r="H1759" s="7" t="s">
        <v>422</v>
      </c>
      <c r="I1759" s="7" t="s">
        <v>422</v>
      </c>
      <c r="J1759" s="7" t="s">
        <v>422</v>
      </c>
      <c r="K1759" s="7" t="s">
        <v>422</v>
      </c>
      <c r="L1759" s="7" t="s">
        <v>422</v>
      </c>
      <c r="M1759" s="7" t="s">
        <v>290</v>
      </c>
      <c r="N1759" s="7" t="s">
        <v>314</v>
      </c>
      <c r="O1759" s="7" t="s">
        <v>421</v>
      </c>
    </row>
    <row r="1760" spans="1:15" ht="15">
      <c r="A1760" s="1">
        <v>1752</v>
      </c>
      <c r="B1760" s="6" t="s">
        <v>433</v>
      </c>
      <c r="C1760" s="7" t="s">
        <v>299</v>
      </c>
      <c r="D1760" s="7" t="s">
        <v>422</v>
      </c>
      <c r="E1760" s="7" t="s">
        <v>422</v>
      </c>
      <c r="F1760" s="7" t="s">
        <v>422</v>
      </c>
      <c r="G1760" s="7" t="s">
        <v>422</v>
      </c>
      <c r="H1760" s="7" t="s">
        <v>422</v>
      </c>
      <c r="I1760" s="7" t="s">
        <v>422</v>
      </c>
      <c r="J1760" s="7" t="s">
        <v>422</v>
      </c>
      <c r="K1760" s="7" t="s">
        <v>422</v>
      </c>
      <c r="L1760" s="7" t="s">
        <v>422</v>
      </c>
      <c r="M1760" s="7" t="s">
        <v>290</v>
      </c>
      <c r="N1760" s="7" t="s">
        <v>314</v>
      </c>
      <c r="O1760" s="7" t="s">
        <v>421</v>
      </c>
    </row>
    <row r="1761" spans="1:15" ht="15">
      <c r="A1761" s="1">
        <v>1753</v>
      </c>
      <c r="B1761" s="6" t="s">
        <v>433</v>
      </c>
      <c r="C1761" s="7" t="s">
        <v>300</v>
      </c>
      <c r="D1761" s="7" t="s">
        <v>422</v>
      </c>
      <c r="E1761" s="7">
        <v>12.96</v>
      </c>
      <c r="F1761" s="7">
        <v>6.2768144786985687</v>
      </c>
      <c r="G1761" s="7">
        <v>14.4</v>
      </c>
      <c r="H1761" s="7">
        <v>0.9</v>
      </c>
      <c r="I1761" s="7">
        <v>12.96</v>
      </c>
      <c r="J1761" s="7">
        <v>6.2768144786985687</v>
      </c>
      <c r="K1761" s="7">
        <v>14.4</v>
      </c>
      <c r="L1761" s="7">
        <v>0.9</v>
      </c>
      <c r="M1761" s="7" t="s">
        <v>290</v>
      </c>
      <c r="N1761" s="7" t="s">
        <v>314</v>
      </c>
      <c r="O1761" s="7" t="s">
        <v>421</v>
      </c>
    </row>
    <row r="1762" spans="1:15" ht="15">
      <c r="A1762" s="1">
        <v>1754</v>
      </c>
      <c r="B1762" s="6" t="s">
        <v>433</v>
      </c>
      <c r="C1762" s="7" t="s">
        <v>301</v>
      </c>
      <c r="D1762" s="7" t="s">
        <v>422</v>
      </c>
      <c r="E1762" s="7">
        <v>12.96</v>
      </c>
      <c r="F1762" s="7">
        <v>6.2768144786985687</v>
      </c>
      <c r="G1762" s="7">
        <v>14.4</v>
      </c>
      <c r="H1762" s="7">
        <v>0.9</v>
      </c>
      <c r="I1762" s="7">
        <v>12.96</v>
      </c>
      <c r="J1762" s="7">
        <v>6.2768144786985687</v>
      </c>
      <c r="K1762" s="7">
        <v>14.4</v>
      </c>
      <c r="L1762" s="7">
        <v>0.9</v>
      </c>
      <c r="M1762" s="7" t="s">
        <v>290</v>
      </c>
      <c r="N1762" s="7" t="s">
        <v>314</v>
      </c>
      <c r="O1762" s="7" t="s">
        <v>421</v>
      </c>
    </row>
    <row r="1763" spans="1:15" ht="15">
      <c r="A1763" s="1">
        <v>1755</v>
      </c>
      <c r="B1763" s="6" t="s">
        <v>433</v>
      </c>
      <c r="C1763" s="7" t="s">
        <v>302</v>
      </c>
      <c r="D1763" s="7" t="s">
        <v>422</v>
      </c>
      <c r="E1763" s="7">
        <v>12.96</v>
      </c>
      <c r="F1763" s="7">
        <v>6.2768144786985687</v>
      </c>
      <c r="G1763" s="7">
        <v>14.4</v>
      </c>
      <c r="H1763" s="7">
        <v>0.9</v>
      </c>
      <c r="I1763" s="7">
        <v>12.96</v>
      </c>
      <c r="J1763" s="7">
        <v>6.2768144786985687</v>
      </c>
      <c r="K1763" s="7">
        <v>14.4</v>
      </c>
      <c r="L1763" s="7">
        <v>0.9</v>
      </c>
      <c r="M1763" s="7" t="s">
        <v>290</v>
      </c>
      <c r="N1763" s="7" t="s">
        <v>314</v>
      </c>
      <c r="O1763" s="7" t="s">
        <v>421</v>
      </c>
    </row>
    <row r="1764" spans="1:15" ht="15">
      <c r="A1764" s="1">
        <v>1756</v>
      </c>
      <c r="B1764" s="6" t="s">
        <v>433</v>
      </c>
      <c r="C1764" s="7" t="s">
        <v>423</v>
      </c>
      <c r="D1764" s="7" t="s">
        <v>422</v>
      </c>
      <c r="E1764" s="7">
        <v>12.96</v>
      </c>
      <c r="F1764" s="7">
        <v>6.2768144786985687</v>
      </c>
      <c r="G1764" s="7">
        <v>14.4</v>
      </c>
      <c r="H1764" s="7">
        <v>0.9</v>
      </c>
      <c r="I1764" s="7">
        <v>12.96</v>
      </c>
      <c r="J1764" s="7">
        <v>6.2768144786985687</v>
      </c>
      <c r="K1764" s="7">
        <v>14.4</v>
      </c>
      <c r="L1764" s="7">
        <v>0.9</v>
      </c>
      <c r="M1764" s="7" t="s">
        <v>290</v>
      </c>
      <c r="N1764" s="7" t="s">
        <v>314</v>
      </c>
      <c r="O1764" s="7" t="s">
        <v>421</v>
      </c>
    </row>
    <row r="1765" spans="1:15" ht="15">
      <c r="A1765" s="1">
        <v>1757</v>
      </c>
      <c r="B1765" s="6" t="s">
        <v>433</v>
      </c>
      <c r="C1765" s="7" t="s">
        <v>424</v>
      </c>
      <c r="D1765" s="7" t="s">
        <v>422</v>
      </c>
      <c r="E1765" s="7">
        <v>12.96</v>
      </c>
      <c r="F1765" s="7">
        <v>6.2768144786985687</v>
      </c>
      <c r="G1765" s="7">
        <v>14.4</v>
      </c>
      <c r="H1765" s="7">
        <v>0.9</v>
      </c>
      <c r="I1765" s="7">
        <v>12.96</v>
      </c>
      <c r="J1765" s="7">
        <v>6.2768144786985687</v>
      </c>
      <c r="K1765" s="7">
        <v>14.4</v>
      </c>
      <c r="L1765" s="7">
        <v>0.9</v>
      </c>
      <c r="M1765" s="7" t="s">
        <v>290</v>
      </c>
      <c r="N1765" s="7" t="s">
        <v>314</v>
      </c>
      <c r="O1765" s="7" t="s">
        <v>421</v>
      </c>
    </row>
    <row r="1766" spans="1:15" ht="15">
      <c r="A1766" s="1">
        <v>1758</v>
      </c>
      <c r="B1766" s="6" t="s">
        <v>433</v>
      </c>
      <c r="C1766" s="7" t="s">
        <v>425</v>
      </c>
      <c r="D1766" s="7" t="s">
        <v>422</v>
      </c>
      <c r="E1766" s="7">
        <v>12.96</v>
      </c>
      <c r="F1766" s="7">
        <v>6.2768144786985687</v>
      </c>
      <c r="G1766" s="7">
        <v>14.4</v>
      </c>
      <c r="H1766" s="7">
        <v>0.9</v>
      </c>
      <c r="I1766" s="7">
        <v>12.96</v>
      </c>
      <c r="J1766" s="7">
        <v>6.2768144786985687</v>
      </c>
      <c r="K1766" s="7">
        <v>14.4</v>
      </c>
      <c r="L1766" s="7">
        <v>0.9</v>
      </c>
      <c r="M1766" s="7" t="s">
        <v>290</v>
      </c>
      <c r="N1766" s="7" t="s">
        <v>314</v>
      </c>
      <c r="O1766" s="7" t="s">
        <v>421</v>
      </c>
    </row>
    <row r="1767" spans="1:15" ht="15">
      <c r="A1767" s="1">
        <v>1759</v>
      </c>
      <c r="B1767" s="6" t="s">
        <v>433</v>
      </c>
      <c r="C1767" s="7" t="s">
        <v>426</v>
      </c>
      <c r="D1767" s="7" t="s">
        <v>422</v>
      </c>
      <c r="E1767" s="7">
        <v>12.96</v>
      </c>
      <c r="F1767" s="7">
        <v>6.2768144786985687</v>
      </c>
      <c r="G1767" s="7">
        <v>14.4</v>
      </c>
      <c r="H1767" s="7">
        <v>0.9</v>
      </c>
      <c r="I1767" s="7">
        <v>12.96</v>
      </c>
      <c r="J1767" s="7">
        <v>6.2768144786985687</v>
      </c>
      <c r="K1767" s="7">
        <v>14.4</v>
      </c>
      <c r="L1767" s="7">
        <v>0.9</v>
      </c>
      <c r="M1767" s="7" t="s">
        <v>290</v>
      </c>
      <c r="N1767" s="7" t="s">
        <v>314</v>
      </c>
      <c r="O1767" s="7" t="s">
        <v>421</v>
      </c>
    </row>
    <row r="1768" spans="1:15" ht="15">
      <c r="A1768" s="1">
        <v>1760</v>
      </c>
      <c r="B1768" s="6" t="s">
        <v>433</v>
      </c>
      <c r="C1768" s="7" t="s">
        <v>427</v>
      </c>
      <c r="D1768" s="7" t="s">
        <v>422</v>
      </c>
      <c r="E1768" s="7">
        <v>12.96</v>
      </c>
      <c r="F1768" s="7">
        <v>6.2768144786985687</v>
      </c>
      <c r="G1768" s="7">
        <v>14.4</v>
      </c>
      <c r="H1768" s="7">
        <v>0.9</v>
      </c>
      <c r="I1768" s="7">
        <v>12.96</v>
      </c>
      <c r="J1768" s="7">
        <v>6.2768144786985687</v>
      </c>
      <c r="K1768" s="7">
        <v>14.4</v>
      </c>
      <c r="L1768" s="7">
        <v>0.9</v>
      </c>
      <c r="M1768" s="7" t="s">
        <v>290</v>
      </c>
      <c r="N1768" s="7" t="s">
        <v>314</v>
      </c>
      <c r="O1768" s="7" t="s">
        <v>421</v>
      </c>
    </row>
    <row r="1769" spans="1:15" ht="15">
      <c r="A1769" s="1">
        <v>1761</v>
      </c>
      <c r="B1769" s="6" t="s">
        <v>229</v>
      </c>
      <c r="C1769" s="7" t="s">
        <v>292</v>
      </c>
      <c r="D1769" s="7" t="s">
        <v>422</v>
      </c>
      <c r="E1769" s="7" t="s">
        <v>422</v>
      </c>
      <c r="F1769" s="7" t="s">
        <v>422</v>
      </c>
      <c r="G1769" s="7" t="s">
        <v>422</v>
      </c>
      <c r="H1769" s="7" t="s">
        <v>422</v>
      </c>
      <c r="I1769" s="7" t="s">
        <v>422</v>
      </c>
      <c r="J1769" s="7" t="s">
        <v>422</v>
      </c>
      <c r="K1769" s="7" t="s">
        <v>422</v>
      </c>
      <c r="L1769" s="7" t="s">
        <v>422</v>
      </c>
      <c r="M1769" s="7" t="s">
        <v>304</v>
      </c>
      <c r="N1769" s="7" t="s">
        <v>314</v>
      </c>
      <c r="O1769" s="7" t="s">
        <v>421</v>
      </c>
    </row>
    <row r="1770" spans="1:15" ht="15">
      <c r="A1770" s="1">
        <v>1762</v>
      </c>
      <c r="B1770" s="6" t="s">
        <v>229</v>
      </c>
      <c r="C1770" s="7" t="s">
        <v>293</v>
      </c>
      <c r="D1770" s="7" t="s">
        <v>422</v>
      </c>
      <c r="E1770" s="7" t="s">
        <v>422</v>
      </c>
      <c r="F1770" s="7" t="s">
        <v>422</v>
      </c>
      <c r="G1770" s="7" t="s">
        <v>422</v>
      </c>
      <c r="H1770" s="7" t="s">
        <v>422</v>
      </c>
      <c r="I1770" s="7" t="s">
        <v>422</v>
      </c>
      <c r="J1770" s="7" t="s">
        <v>422</v>
      </c>
      <c r="K1770" s="7" t="s">
        <v>422</v>
      </c>
      <c r="L1770" s="7" t="s">
        <v>422</v>
      </c>
      <c r="M1770" s="7" t="s">
        <v>304</v>
      </c>
      <c r="N1770" s="7" t="s">
        <v>314</v>
      </c>
      <c r="O1770" s="7" t="s">
        <v>421</v>
      </c>
    </row>
    <row r="1771" spans="1:15" ht="15">
      <c r="A1771" s="1">
        <v>1763</v>
      </c>
      <c r="B1771" s="6" t="s">
        <v>229</v>
      </c>
      <c r="C1771" s="7" t="s">
        <v>294</v>
      </c>
      <c r="D1771" s="7" t="s">
        <v>422</v>
      </c>
      <c r="E1771" s="7" t="s">
        <v>422</v>
      </c>
      <c r="F1771" s="7" t="s">
        <v>422</v>
      </c>
      <c r="G1771" s="7" t="s">
        <v>422</v>
      </c>
      <c r="H1771" s="7" t="s">
        <v>422</v>
      </c>
      <c r="I1771" s="7" t="s">
        <v>422</v>
      </c>
      <c r="J1771" s="7" t="s">
        <v>422</v>
      </c>
      <c r="K1771" s="7" t="s">
        <v>422</v>
      </c>
      <c r="L1771" s="7" t="s">
        <v>422</v>
      </c>
      <c r="M1771" s="7" t="s">
        <v>304</v>
      </c>
      <c r="N1771" s="7" t="s">
        <v>314</v>
      </c>
      <c r="O1771" s="7" t="s">
        <v>421</v>
      </c>
    </row>
    <row r="1772" spans="1:15" ht="15">
      <c r="A1772" s="1">
        <v>1764</v>
      </c>
      <c r="B1772" s="6" t="s">
        <v>229</v>
      </c>
      <c r="C1772" s="7" t="s">
        <v>295</v>
      </c>
      <c r="D1772" s="7" t="s">
        <v>422</v>
      </c>
      <c r="E1772" s="7" t="s">
        <v>422</v>
      </c>
      <c r="F1772" s="7" t="s">
        <v>422</v>
      </c>
      <c r="G1772" s="7" t="s">
        <v>422</v>
      </c>
      <c r="H1772" s="7" t="s">
        <v>422</v>
      </c>
      <c r="I1772" s="7" t="s">
        <v>422</v>
      </c>
      <c r="J1772" s="7" t="s">
        <v>422</v>
      </c>
      <c r="K1772" s="7" t="s">
        <v>422</v>
      </c>
      <c r="L1772" s="7" t="s">
        <v>422</v>
      </c>
      <c r="M1772" s="7" t="s">
        <v>304</v>
      </c>
      <c r="N1772" s="7" t="s">
        <v>314</v>
      </c>
      <c r="O1772" s="7" t="s">
        <v>421</v>
      </c>
    </row>
    <row r="1773" spans="1:15" ht="15">
      <c r="A1773" s="1">
        <v>1765</v>
      </c>
      <c r="B1773" s="6" t="s">
        <v>229</v>
      </c>
      <c r="C1773" s="7" t="s">
        <v>296</v>
      </c>
      <c r="D1773" s="7" t="s">
        <v>422</v>
      </c>
      <c r="E1773" s="7" t="s">
        <v>422</v>
      </c>
      <c r="F1773" s="7" t="s">
        <v>422</v>
      </c>
      <c r="G1773" s="7" t="s">
        <v>422</v>
      </c>
      <c r="H1773" s="7" t="s">
        <v>422</v>
      </c>
      <c r="I1773" s="7" t="s">
        <v>422</v>
      </c>
      <c r="J1773" s="7" t="s">
        <v>422</v>
      </c>
      <c r="K1773" s="7" t="s">
        <v>422</v>
      </c>
      <c r="L1773" s="7" t="s">
        <v>422</v>
      </c>
      <c r="M1773" s="7" t="s">
        <v>304</v>
      </c>
      <c r="N1773" s="7" t="s">
        <v>314</v>
      </c>
      <c r="O1773" s="7" t="s">
        <v>421</v>
      </c>
    </row>
    <row r="1774" spans="1:15" ht="15">
      <c r="A1774" s="1">
        <v>1766</v>
      </c>
      <c r="B1774" s="6" t="s">
        <v>229</v>
      </c>
      <c r="C1774" s="7" t="s">
        <v>297</v>
      </c>
      <c r="D1774" s="7" t="s">
        <v>422</v>
      </c>
      <c r="E1774" s="7" t="s">
        <v>422</v>
      </c>
      <c r="F1774" s="7" t="s">
        <v>422</v>
      </c>
      <c r="G1774" s="7" t="s">
        <v>422</v>
      </c>
      <c r="H1774" s="7" t="s">
        <v>422</v>
      </c>
      <c r="I1774" s="7" t="s">
        <v>422</v>
      </c>
      <c r="J1774" s="7" t="s">
        <v>422</v>
      </c>
      <c r="K1774" s="7" t="s">
        <v>422</v>
      </c>
      <c r="L1774" s="7" t="s">
        <v>422</v>
      </c>
      <c r="M1774" s="7" t="s">
        <v>304</v>
      </c>
      <c r="N1774" s="7" t="s">
        <v>314</v>
      </c>
      <c r="O1774" s="7" t="s">
        <v>421</v>
      </c>
    </row>
    <row r="1775" spans="1:15" ht="15">
      <c r="A1775" s="1">
        <v>1767</v>
      </c>
      <c r="B1775" s="6" t="s">
        <v>229</v>
      </c>
      <c r="C1775" s="7" t="s">
        <v>298</v>
      </c>
      <c r="D1775" s="7" t="s">
        <v>422</v>
      </c>
      <c r="E1775" s="7" t="s">
        <v>422</v>
      </c>
      <c r="F1775" s="7" t="s">
        <v>422</v>
      </c>
      <c r="G1775" s="7" t="s">
        <v>422</v>
      </c>
      <c r="H1775" s="7" t="s">
        <v>422</v>
      </c>
      <c r="I1775" s="7" t="s">
        <v>422</v>
      </c>
      <c r="J1775" s="7" t="s">
        <v>422</v>
      </c>
      <c r="K1775" s="7" t="s">
        <v>422</v>
      </c>
      <c r="L1775" s="7" t="s">
        <v>422</v>
      </c>
      <c r="M1775" s="7" t="s">
        <v>304</v>
      </c>
      <c r="N1775" s="7" t="s">
        <v>314</v>
      </c>
      <c r="O1775" s="7" t="s">
        <v>421</v>
      </c>
    </row>
    <row r="1776" spans="1:15" ht="15">
      <c r="A1776" s="1">
        <v>1768</v>
      </c>
      <c r="B1776" s="6" t="s">
        <v>229</v>
      </c>
      <c r="C1776" s="7" t="s">
        <v>299</v>
      </c>
      <c r="D1776" s="7" t="s">
        <v>422</v>
      </c>
      <c r="E1776" s="7" t="s">
        <v>422</v>
      </c>
      <c r="F1776" s="7" t="s">
        <v>422</v>
      </c>
      <c r="G1776" s="7" t="s">
        <v>422</v>
      </c>
      <c r="H1776" s="7">
        <v>0.95</v>
      </c>
      <c r="I1776" s="7" t="s">
        <v>422</v>
      </c>
      <c r="J1776" s="7" t="s">
        <v>422</v>
      </c>
      <c r="K1776" s="7" t="s">
        <v>422</v>
      </c>
      <c r="L1776" s="7">
        <v>0.95</v>
      </c>
      <c r="M1776" s="7" t="s">
        <v>304</v>
      </c>
      <c r="N1776" s="7" t="s">
        <v>314</v>
      </c>
      <c r="O1776" s="7" t="s">
        <v>421</v>
      </c>
    </row>
    <row r="1777" spans="1:15" ht="15">
      <c r="A1777" s="1">
        <v>1769</v>
      </c>
      <c r="B1777" s="6" t="s">
        <v>229</v>
      </c>
      <c r="C1777" s="7" t="s">
        <v>300</v>
      </c>
      <c r="D1777" s="7" t="s">
        <v>422</v>
      </c>
      <c r="E1777" s="7" t="s">
        <v>422</v>
      </c>
      <c r="F1777" s="7" t="s">
        <v>422</v>
      </c>
      <c r="G1777" s="7" t="s">
        <v>422</v>
      </c>
      <c r="H1777" s="7">
        <v>0.95</v>
      </c>
      <c r="I1777" s="7" t="s">
        <v>422</v>
      </c>
      <c r="J1777" s="7" t="s">
        <v>422</v>
      </c>
      <c r="K1777" s="7" t="s">
        <v>422</v>
      </c>
      <c r="L1777" s="7">
        <v>0.95</v>
      </c>
      <c r="M1777" s="7" t="s">
        <v>304</v>
      </c>
      <c r="N1777" s="7" t="s">
        <v>314</v>
      </c>
      <c r="O1777" s="7" t="s">
        <v>421</v>
      </c>
    </row>
    <row r="1778" spans="1:15" ht="15">
      <c r="A1778" s="1">
        <v>1770</v>
      </c>
      <c r="B1778" s="6" t="s">
        <v>229</v>
      </c>
      <c r="C1778" s="7" t="s">
        <v>301</v>
      </c>
      <c r="D1778" s="7" t="s">
        <v>422</v>
      </c>
      <c r="E1778" s="7" t="s">
        <v>422</v>
      </c>
      <c r="F1778" s="7" t="s">
        <v>422</v>
      </c>
      <c r="G1778" s="7" t="s">
        <v>422</v>
      </c>
      <c r="H1778" s="7">
        <v>0.95</v>
      </c>
      <c r="I1778" s="7" t="s">
        <v>422</v>
      </c>
      <c r="J1778" s="7" t="s">
        <v>422</v>
      </c>
      <c r="K1778" s="7" t="s">
        <v>422</v>
      </c>
      <c r="L1778" s="7">
        <v>0.95</v>
      </c>
      <c r="M1778" s="7" t="s">
        <v>304</v>
      </c>
      <c r="N1778" s="7" t="s">
        <v>314</v>
      </c>
      <c r="O1778" s="7" t="s">
        <v>421</v>
      </c>
    </row>
    <row r="1779" spans="1:15" ht="15">
      <c r="A1779" s="1">
        <v>1771</v>
      </c>
      <c r="B1779" s="6" t="s">
        <v>229</v>
      </c>
      <c r="C1779" s="7" t="s">
        <v>302</v>
      </c>
      <c r="D1779" s="7" t="s">
        <v>422</v>
      </c>
      <c r="E1779" s="7" t="s">
        <v>422</v>
      </c>
      <c r="F1779" s="7" t="s">
        <v>422</v>
      </c>
      <c r="G1779" s="7" t="s">
        <v>422</v>
      </c>
      <c r="H1779" s="7">
        <v>0.95</v>
      </c>
      <c r="I1779" s="7" t="s">
        <v>422</v>
      </c>
      <c r="J1779" s="7" t="s">
        <v>422</v>
      </c>
      <c r="K1779" s="7" t="s">
        <v>422</v>
      </c>
      <c r="L1779" s="7">
        <v>0.95</v>
      </c>
      <c r="M1779" s="7" t="s">
        <v>304</v>
      </c>
      <c r="N1779" s="7" t="s">
        <v>314</v>
      </c>
      <c r="O1779" s="7" t="s">
        <v>421</v>
      </c>
    </row>
    <row r="1780" spans="1:15" ht="15">
      <c r="A1780" s="1">
        <v>1772</v>
      </c>
      <c r="B1780" s="6" t="s">
        <v>229</v>
      </c>
      <c r="C1780" s="7" t="s">
        <v>423</v>
      </c>
      <c r="D1780" s="7" t="s">
        <v>422</v>
      </c>
      <c r="E1780" s="7" t="s">
        <v>422</v>
      </c>
      <c r="F1780" s="7" t="s">
        <v>422</v>
      </c>
      <c r="G1780" s="7" t="s">
        <v>422</v>
      </c>
      <c r="H1780" s="7">
        <v>0.95</v>
      </c>
      <c r="I1780" s="7" t="s">
        <v>422</v>
      </c>
      <c r="J1780" s="7" t="s">
        <v>422</v>
      </c>
      <c r="K1780" s="7" t="s">
        <v>422</v>
      </c>
      <c r="L1780" s="7">
        <v>0.95</v>
      </c>
      <c r="M1780" s="7" t="s">
        <v>304</v>
      </c>
      <c r="N1780" s="7" t="s">
        <v>314</v>
      </c>
      <c r="O1780" s="7" t="s">
        <v>421</v>
      </c>
    </row>
    <row r="1781" spans="1:15" ht="15">
      <c r="A1781" s="1">
        <v>1773</v>
      </c>
      <c r="B1781" s="6" t="s">
        <v>229</v>
      </c>
      <c r="C1781" s="7" t="s">
        <v>424</v>
      </c>
      <c r="D1781" s="7" t="s">
        <v>422</v>
      </c>
      <c r="E1781" s="7" t="s">
        <v>422</v>
      </c>
      <c r="F1781" s="7" t="s">
        <v>422</v>
      </c>
      <c r="G1781" s="7" t="s">
        <v>422</v>
      </c>
      <c r="H1781" s="7">
        <v>0.95</v>
      </c>
      <c r="I1781" s="7" t="s">
        <v>422</v>
      </c>
      <c r="J1781" s="7" t="s">
        <v>422</v>
      </c>
      <c r="K1781" s="7" t="s">
        <v>422</v>
      </c>
      <c r="L1781" s="7">
        <v>0.95</v>
      </c>
      <c r="M1781" s="7" t="s">
        <v>304</v>
      </c>
      <c r="N1781" s="7" t="s">
        <v>314</v>
      </c>
      <c r="O1781" s="7" t="s">
        <v>421</v>
      </c>
    </row>
    <row r="1782" spans="1:15" ht="15">
      <c r="A1782" s="1">
        <v>1774</v>
      </c>
      <c r="B1782" s="6" t="s">
        <v>229</v>
      </c>
      <c r="C1782" s="7" t="s">
        <v>425</v>
      </c>
      <c r="D1782" s="7" t="s">
        <v>422</v>
      </c>
      <c r="E1782" s="7" t="s">
        <v>422</v>
      </c>
      <c r="F1782" s="7" t="s">
        <v>422</v>
      </c>
      <c r="G1782" s="7" t="s">
        <v>422</v>
      </c>
      <c r="H1782" s="7">
        <v>0.95</v>
      </c>
      <c r="I1782" s="7" t="s">
        <v>422</v>
      </c>
      <c r="J1782" s="7" t="s">
        <v>422</v>
      </c>
      <c r="K1782" s="7" t="s">
        <v>422</v>
      </c>
      <c r="L1782" s="7">
        <v>0.95</v>
      </c>
      <c r="M1782" s="7" t="s">
        <v>304</v>
      </c>
      <c r="N1782" s="7" t="s">
        <v>314</v>
      </c>
      <c r="O1782" s="7" t="s">
        <v>421</v>
      </c>
    </row>
    <row r="1783" spans="1:15" ht="15">
      <c r="A1783" s="1">
        <v>1775</v>
      </c>
      <c r="B1783" s="6" t="s">
        <v>229</v>
      </c>
      <c r="C1783" s="7" t="s">
        <v>426</v>
      </c>
      <c r="D1783" s="7" t="s">
        <v>422</v>
      </c>
      <c r="E1783" s="7" t="s">
        <v>422</v>
      </c>
      <c r="F1783" s="7" t="s">
        <v>422</v>
      </c>
      <c r="G1783" s="7" t="s">
        <v>422</v>
      </c>
      <c r="H1783" s="7">
        <v>0.95</v>
      </c>
      <c r="I1783" s="7" t="s">
        <v>422</v>
      </c>
      <c r="J1783" s="7" t="s">
        <v>422</v>
      </c>
      <c r="K1783" s="7" t="s">
        <v>422</v>
      </c>
      <c r="L1783" s="7">
        <v>0.95</v>
      </c>
      <c r="M1783" s="7" t="s">
        <v>304</v>
      </c>
      <c r="N1783" s="7" t="s">
        <v>314</v>
      </c>
      <c r="O1783" s="7" t="s">
        <v>421</v>
      </c>
    </row>
    <row r="1784" spans="1:15" ht="15">
      <c r="A1784" s="1">
        <v>1776</v>
      </c>
      <c r="B1784" s="6" t="s">
        <v>229</v>
      </c>
      <c r="C1784" s="7" t="s">
        <v>427</v>
      </c>
      <c r="D1784" s="7" t="s">
        <v>422</v>
      </c>
      <c r="E1784" s="7" t="s">
        <v>422</v>
      </c>
      <c r="F1784" s="7" t="s">
        <v>422</v>
      </c>
      <c r="G1784" s="7" t="s">
        <v>422</v>
      </c>
      <c r="H1784" s="7">
        <v>0.95</v>
      </c>
      <c r="I1784" s="7" t="s">
        <v>422</v>
      </c>
      <c r="J1784" s="7" t="s">
        <v>422</v>
      </c>
      <c r="K1784" s="7" t="s">
        <v>422</v>
      </c>
      <c r="L1784" s="7">
        <v>0.95</v>
      </c>
      <c r="M1784" s="7" t="s">
        <v>304</v>
      </c>
      <c r="N1784" s="7" t="s">
        <v>314</v>
      </c>
      <c r="O1784" s="7" t="s">
        <v>421</v>
      </c>
    </row>
    <row r="1785" spans="1:15" ht="15">
      <c r="A1785" s="1">
        <v>1777</v>
      </c>
      <c r="B1785" s="6" t="s">
        <v>70</v>
      </c>
      <c r="C1785" s="7" t="s">
        <v>292</v>
      </c>
      <c r="D1785" s="7">
        <v>0.42099999999999999</v>
      </c>
      <c r="E1785" s="7">
        <v>0.379</v>
      </c>
      <c r="F1785" s="7">
        <v>0.18330302779823357</v>
      </c>
      <c r="G1785" s="7">
        <v>0.42099999999999999</v>
      </c>
      <c r="H1785" s="7">
        <v>0.9002375296912114</v>
      </c>
      <c r="I1785" s="7">
        <v>0.379</v>
      </c>
      <c r="J1785" s="7">
        <v>0.18330302779823357</v>
      </c>
      <c r="K1785" s="7">
        <v>0.42099999999999999</v>
      </c>
      <c r="L1785" s="7">
        <v>0.9002375296912114</v>
      </c>
      <c r="M1785" s="7" t="s">
        <v>290</v>
      </c>
      <c r="N1785" s="7" t="s">
        <v>314</v>
      </c>
      <c r="O1785" s="7" t="s">
        <v>421</v>
      </c>
    </row>
    <row r="1786" spans="1:15" ht="15">
      <c r="A1786" s="1">
        <v>1778</v>
      </c>
      <c r="B1786" s="6" t="s">
        <v>70</v>
      </c>
      <c r="C1786" s="7" t="s">
        <v>293</v>
      </c>
      <c r="D1786" s="7">
        <v>0.433</v>
      </c>
      <c r="E1786" s="7">
        <v>0.38200000000000001</v>
      </c>
      <c r="F1786" s="7">
        <v>0.20387496167994731</v>
      </c>
      <c r="G1786" s="7">
        <v>0.433</v>
      </c>
      <c r="H1786" s="7">
        <v>0.88221709006928406</v>
      </c>
      <c r="I1786" s="7">
        <v>0.38200000000000001</v>
      </c>
      <c r="J1786" s="7">
        <v>0.20387496167994731</v>
      </c>
      <c r="K1786" s="7">
        <v>0.433</v>
      </c>
      <c r="L1786" s="7">
        <v>0.88221709006928406</v>
      </c>
      <c r="M1786" s="7" t="s">
        <v>290</v>
      </c>
      <c r="N1786" s="7" t="s">
        <v>314</v>
      </c>
      <c r="O1786" s="7" t="s">
        <v>421</v>
      </c>
    </row>
    <row r="1787" spans="1:15" ht="15">
      <c r="A1787" s="1">
        <v>1779</v>
      </c>
      <c r="B1787" s="6" t="s">
        <v>70</v>
      </c>
      <c r="C1787" s="7" t="s">
        <v>294</v>
      </c>
      <c r="D1787" s="7">
        <v>0.37</v>
      </c>
      <c r="E1787" s="7">
        <v>0.31900000000000001</v>
      </c>
      <c r="F1787" s="7">
        <v>0.23027980323462541</v>
      </c>
      <c r="G1787" s="7">
        <v>0.39343333333333336</v>
      </c>
      <c r="H1787" s="7">
        <v>0.81081081081081074</v>
      </c>
      <c r="I1787" s="7">
        <v>0.31900000000000001</v>
      </c>
      <c r="J1787" s="7">
        <v>0.23027980323462541</v>
      </c>
      <c r="K1787" s="7">
        <v>0.39343333333333336</v>
      </c>
      <c r="L1787" s="7">
        <v>0.81081081081081074</v>
      </c>
      <c r="M1787" s="7" t="s">
        <v>290</v>
      </c>
      <c r="N1787" s="7" t="s">
        <v>314</v>
      </c>
      <c r="O1787" s="7" t="s">
        <v>421</v>
      </c>
    </row>
    <row r="1788" spans="1:15" ht="15">
      <c r="A1788" s="1">
        <v>1780</v>
      </c>
      <c r="B1788" s="6" t="s">
        <v>70</v>
      </c>
      <c r="C1788" s="7" t="s">
        <v>295</v>
      </c>
      <c r="D1788" s="7">
        <v>0.46500000000000002</v>
      </c>
      <c r="E1788" s="7">
        <v>0.44</v>
      </c>
      <c r="F1788" s="7">
        <v>0.15041608956491334</v>
      </c>
      <c r="G1788" s="7">
        <v>0.46500000000000002</v>
      </c>
      <c r="H1788" s="7">
        <v>0.94623655913978488</v>
      </c>
      <c r="I1788" s="7">
        <v>0.44</v>
      </c>
      <c r="J1788" s="7">
        <v>0.15041608956491334</v>
      </c>
      <c r="K1788" s="7">
        <v>0.46500000000000002</v>
      </c>
      <c r="L1788" s="7">
        <v>0.94623655913978488</v>
      </c>
      <c r="M1788" s="7" t="s">
        <v>290</v>
      </c>
      <c r="N1788" s="7" t="s">
        <v>314</v>
      </c>
      <c r="O1788" s="7" t="s">
        <v>421</v>
      </c>
    </row>
    <row r="1789" spans="1:15" ht="15">
      <c r="A1789" s="1">
        <v>1781</v>
      </c>
      <c r="B1789" s="6" t="s">
        <v>70</v>
      </c>
      <c r="C1789" s="7" t="s">
        <v>296</v>
      </c>
      <c r="D1789" s="7">
        <v>0.371</v>
      </c>
      <c r="E1789" s="7">
        <v>0.52200000000000002</v>
      </c>
      <c r="F1789" s="7">
        <v>0.36150639091055492</v>
      </c>
      <c r="G1789" s="7">
        <v>0.63495737704918032</v>
      </c>
      <c r="H1789" s="7">
        <v>0.82210242587601079</v>
      </c>
      <c r="I1789" s="7">
        <v>0.52200000000000002</v>
      </c>
      <c r="J1789" s="7">
        <v>0.36150639091055492</v>
      </c>
      <c r="K1789" s="7">
        <v>0.63495737704918032</v>
      </c>
      <c r="L1789" s="7">
        <v>0.82210242587601079</v>
      </c>
      <c r="M1789" s="7" t="s">
        <v>290</v>
      </c>
      <c r="N1789" s="7" t="s">
        <v>314</v>
      </c>
      <c r="O1789" s="7" t="s">
        <v>421</v>
      </c>
    </row>
    <row r="1790" spans="1:15" ht="15">
      <c r="A1790" s="1">
        <v>1782</v>
      </c>
      <c r="B1790" s="6" t="s">
        <v>70</v>
      </c>
      <c r="C1790" s="7" t="s">
        <v>297</v>
      </c>
      <c r="D1790" s="7">
        <v>0.41699999999999998</v>
      </c>
      <c r="E1790" s="7">
        <v>0.41499999999999998</v>
      </c>
      <c r="F1790" s="7">
        <v>4.0792156108742261E-2</v>
      </c>
      <c r="G1790" s="7">
        <v>0.41699999999999998</v>
      </c>
      <c r="H1790" s="7">
        <v>0.99520383693045567</v>
      </c>
      <c r="I1790" s="7">
        <v>0.41499999999999998</v>
      </c>
      <c r="J1790" s="7">
        <v>4.0792156108742261E-2</v>
      </c>
      <c r="K1790" s="7">
        <v>0.41699999999999998</v>
      </c>
      <c r="L1790" s="7">
        <v>0.99520383693045567</v>
      </c>
      <c r="M1790" s="7" t="s">
        <v>290</v>
      </c>
      <c r="N1790" s="7" t="s">
        <v>314</v>
      </c>
      <c r="O1790" s="7" t="s">
        <v>421</v>
      </c>
    </row>
    <row r="1791" spans="1:15" ht="15">
      <c r="A1791" s="1">
        <v>1783</v>
      </c>
      <c r="B1791" s="6" t="s">
        <v>70</v>
      </c>
      <c r="C1791" s="7" t="s">
        <v>298</v>
      </c>
      <c r="D1791" s="7" t="s">
        <v>422</v>
      </c>
      <c r="E1791" s="7">
        <v>0.41226022782494909</v>
      </c>
      <c r="F1791" s="7">
        <v>0.20800018262714887</v>
      </c>
      <c r="G1791" s="7">
        <v>0.46176029649506051</v>
      </c>
      <c r="H1791" s="7">
        <v>0.89280137541959304</v>
      </c>
      <c r="I1791" s="7">
        <v>0.41226022782494909</v>
      </c>
      <c r="J1791" s="7">
        <v>0.20800018262714887</v>
      </c>
      <c r="K1791" s="7">
        <v>0.46176029649506051</v>
      </c>
      <c r="L1791" s="7">
        <v>0.89280137541959304</v>
      </c>
      <c r="M1791" s="7" t="s">
        <v>290</v>
      </c>
      <c r="N1791" s="7" t="s">
        <v>314</v>
      </c>
      <c r="O1791" s="7" t="s">
        <v>421</v>
      </c>
    </row>
    <row r="1792" spans="1:15" ht="15">
      <c r="A1792" s="1">
        <v>1784</v>
      </c>
      <c r="B1792" s="6" t="s">
        <v>70</v>
      </c>
      <c r="C1792" s="7" t="s">
        <v>299</v>
      </c>
      <c r="D1792" s="7" t="s">
        <v>422</v>
      </c>
      <c r="E1792" s="7">
        <v>0.40979350659553615</v>
      </c>
      <c r="F1792" s="7">
        <v>0.20675563262795257</v>
      </c>
      <c r="G1792" s="7">
        <v>0.45899739614866075</v>
      </c>
      <c r="H1792" s="7">
        <v>0.89280137541959304</v>
      </c>
      <c r="I1792" s="7">
        <v>0.40979350659553615</v>
      </c>
      <c r="J1792" s="7">
        <v>0.20675563262795257</v>
      </c>
      <c r="K1792" s="7">
        <v>0.45899739614866075</v>
      </c>
      <c r="L1792" s="7">
        <v>0.89280137541959304</v>
      </c>
      <c r="M1792" s="7" t="s">
        <v>290</v>
      </c>
      <c r="N1792" s="7" t="s">
        <v>314</v>
      </c>
      <c r="O1792" s="7" t="s">
        <v>421</v>
      </c>
    </row>
    <row r="1793" spans="1:15" ht="15">
      <c r="A1793" s="1">
        <v>1785</v>
      </c>
      <c r="B1793" s="6" t="s">
        <v>70</v>
      </c>
      <c r="C1793" s="7" t="s">
        <v>300</v>
      </c>
      <c r="D1793" s="7" t="s">
        <v>422</v>
      </c>
      <c r="E1793" s="7">
        <v>0.41396401570163477</v>
      </c>
      <c r="F1793" s="7">
        <v>0.20885980518006456</v>
      </c>
      <c r="G1793" s="7">
        <v>0.46366865811231822</v>
      </c>
      <c r="H1793" s="7">
        <v>0.89280137541959304</v>
      </c>
      <c r="I1793" s="7">
        <v>0.41396401570163477</v>
      </c>
      <c r="J1793" s="7">
        <v>0.20885980518006456</v>
      </c>
      <c r="K1793" s="7">
        <v>0.46366865811231822</v>
      </c>
      <c r="L1793" s="7">
        <v>0.89280137541959304</v>
      </c>
      <c r="M1793" s="7" t="s">
        <v>290</v>
      </c>
      <c r="N1793" s="7" t="s">
        <v>314</v>
      </c>
      <c r="O1793" s="7" t="s">
        <v>421</v>
      </c>
    </row>
    <row r="1794" spans="1:15" ht="15">
      <c r="A1794" s="1">
        <v>1786</v>
      </c>
      <c r="B1794" s="6" t="s">
        <v>70</v>
      </c>
      <c r="C1794" s="7" t="s">
        <v>301</v>
      </c>
      <c r="D1794" s="7" t="s">
        <v>422</v>
      </c>
      <c r="E1794" s="7">
        <v>0.40963351662892739</v>
      </c>
      <c r="F1794" s="7">
        <v>0.20667491190830251</v>
      </c>
      <c r="G1794" s="7">
        <v>0.45881819619331393</v>
      </c>
      <c r="H1794" s="7">
        <v>0.89280137541959304</v>
      </c>
      <c r="I1794" s="7">
        <v>0.40963351662892739</v>
      </c>
      <c r="J1794" s="7">
        <v>0.20667491190830251</v>
      </c>
      <c r="K1794" s="7">
        <v>0.45881819619331393</v>
      </c>
      <c r="L1794" s="7">
        <v>0.89280137541959304</v>
      </c>
      <c r="M1794" s="7" t="s">
        <v>290</v>
      </c>
      <c r="N1794" s="7" t="s">
        <v>314</v>
      </c>
      <c r="O1794" s="7" t="s">
        <v>421</v>
      </c>
    </row>
    <row r="1795" spans="1:15" ht="15">
      <c r="A1795" s="1">
        <v>1787</v>
      </c>
      <c r="B1795" s="6" t="s">
        <v>70</v>
      </c>
      <c r="C1795" s="7" t="s">
        <v>302</v>
      </c>
      <c r="D1795" s="7" t="s">
        <v>422</v>
      </c>
      <c r="E1795" s="7">
        <v>0.41417677632969663</v>
      </c>
      <c r="F1795" s="7">
        <v>0.20896715060537088</v>
      </c>
      <c r="G1795" s="7">
        <v>0.4639069649002775</v>
      </c>
      <c r="H1795" s="7">
        <v>0.89280137541959304</v>
      </c>
      <c r="I1795" s="7">
        <v>0.41417677632969663</v>
      </c>
      <c r="J1795" s="7">
        <v>0.20896715060537088</v>
      </c>
      <c r="K1795" s="7">
        <v>0.4639069649002775</v>
      </c>
      <c r="L1795" s="7">
        <v>0.89280137541959304</v>
      </c>
      <c r="M1795" s="7" t="s">
        <v>290</v>
      </c>
      <c r="N1795" s="7" t="s">
        <v>314</v>
      </c>
      <c r="O1795" s="7" t="s">
        <v>421</v>
      </c>
    </row>
    <row r="1796" spans="1:15" ht="15">
      <c r="A1796" s="1">
        <v>1788</v>
      </c>
      <c r="B1796" s="6" t="s">
        <v>70</v>
      </c>
      <c r="C1796" s="7" t="s">
        <v>423</v>
      </c>
      <c r="D1796" s="7" t="s">
        <v>422</v>
      </c>
      <c r="E1796" s="7">
        <v>0.42293922712929594</v>
      </c>
      <c r="F1796" s="7">
        <v>0.21338812367908672</v>
      </c>
      <c r="G1796" s="7">
        <v>0.47372152280850338</v>
      </c>
      <c r="H1796" s="7">
        <v>0.89280137541959304</v>
      </c>
      <c r="I1796" s="7">
        <v>0.42293922712929594</v>
      </c>
      <c r="J1796" s="7">
        <v>0.21338812367908672</v>
      </c>
      <c r="K1796" s="7">
        <v>0.47372152280850338</v>
      </c>
      <c r="L1796" s="7">
        <v>0.89280137541959304</v>
      </c>
      <c r="M1796" s="7" t="s">
        <v>290</v>
      </c>
      <c r="N1796" s="7" t="s">
        <v>314</v>
      </c>
      <c r="O1796" s="7" t="s">
        <v>421</v>
      </c>
    </row>
    <row r="1797" spans="1:15" ht="15">
      <c r="A1797" s="1">
        <v>1789</v>
      </c>
      <c r="B1797" s="6" t="s">
        <v>70</v>
      </c>
      <c r="C1797" s="7" t="s">
        <v>424</v>
      </c>
      <c r="D1797" s="7" t="s">
        <v>422</v>
      </c>
      <c r="E1797" s="7">
        <v>0.43650455333459182</v>
      </c>
      <c r="F1797" s="7">
        <v>0.22023232095463977</v>
      </c>
      <c r="G1797" s="7">
        <v>0.48891563717567776</v>
      </c>
      <c r="H1797" s="7">
        <v>0.89280137541959304</v>
      </c>
      <c r="I1797" s="7">
        <v>0.43650455333459182</v>
      </c>
      <c r="J1797" s="7">
        <v>0.22023232095463977</v>
      </c>
      <c r="K1797" s="7">
        <v>0.48891563717567776</v>
      </c>
      <c r="L1797" s="7">
        <v>0.89280137541959304</v>
      </c>
      <c r="M1797" s="7" t="s">
        <v>290</v>
      </c>
      <c r="N1797" s="7" t="s">
        <v>314</v>
      </c>
      <c r="O1797" s="7" t="s">
        <v>421</v>
      </c>
    </row>
    <row r="1798" spans="1:15" ht="15">
      <c r="A1798" s="1">
        <v>1790</v>
      </c>
      <c r="B1798" s="6" t="s">
        <v>70</v>
      </c>
      <c r="C1798" s="7" t="s">
        <v>425</v>
      </c>
      <c r="D1798" s="7" t="s">
        <v>422</v>
      </c>
      <c r="E1798" s="7">
        <v>0.44925339897480515</v>
      </c>
      <c r="F1798" s="7">
        <v>0.22666457428026415</v>
      </c>
      <c r="G1798" s="7">
        <v>0.50319523618976048</v>
      </c>
      <c r="H1798" s="7">
        <v>0.89280137541959304</v>
      </c>
      <c r="I1798" s="7">
        <v>0.44925339897480515</v>
      </c>
      <c r="J1798" s="7">
        <v>0.22666457428026415</v>
      </c>
      <c r="K1798" s="7">
        <v>0.50319523618976048</v>
      </c>
      <c r="L1798" s="7">
        <v>0.89280137541959304</v>
      </c>
      <c r="M1798" s="7" t="s">
        <v>290</v>
      </c>
      <c r="N1798" s="7" t="s">
        <v>314</v>
      </c>
      <c r="O1798" s="7" t="s">
        <v>421</v>
      </c>
    </row>
    <row r="1799" spans="1:15" ht="15">
      <c r="A1799" s="1">
        <v>1791</v>
      </c>
      <c r="B1799" s="6" t="s">
        <v>70</v>
      </c>
      <c r="C1799" s="7" t="s">
        <v>426</v>
      </c>
      <c r="D1799" s="7" t="s">
        <v>422</v>
      </c>
      <c r="E1799" s="7">
        <v>0.46623936284832496</v>
      </c>
      <c r="F1799" s="7">
        <v>0.23523460686970532</v>
      </c>
      <c r="G1799" s="7">
        <v>0.5222207040498843</v>
      </c>
      <c r="H1799" s="7">
        <v>0.89280137541959304</v>
      </c>
      <c r="I1799" s="7">
        <v>0.46623936284832496</v>
      </c>
      <c r="J1799" s="7">
        <v>0.23523460686970532</v>
      </c>
      <c r="K1799" s="7">
        <v>0.5222207040498843</v>
      </c>
      <c r="L1799" s="7">
        <v>0.89280137541959304</v>
      </c>
      <c r="M1799" s="7" t="s">
        <v>290</v>
      </c>
      <c r="N1799" s="7" t="s">
        <v>314</v>
      </c>
      <c r="O1799" s="7" t="s">
        <v>421</v>
      </c>
    </row>
    <row r="1800" spans="1:15" ht="15">
      <c r="A1800" s="1">
        <v>1792</v>
      </c>
      <c r="B1800" s="6" t="s">
        <v>70</v>
      </c>
      <c r="C1800" s="7" t="s">
        <v>427</v>
      </c>
      <c r="D1800" s="7" t="s">
        <v>422</v>
      </c>
      <c r="E1800" s="7">
        <v>0.48322532672184476</v>
      </c>
      <c r="F1800" s="7">
        <v>0.24380463945914657</v>
      </c>
      <c r="G1800" s="7">
        <v>0.54124617191000812</v>
      </c>
      <c r="H1800" s="7">
        <v>0.89280137541959304</v>
      </c>
      <c r="I1800" s="7">
        <v>0.48322532672184476</v>
      </c>
      <c r="J1800" s="7">
        <v>0.24380463945914657</v>
      </c>
      <c r="K1800" s="7">
        <v>0.54124617191000812</v>
      </c>
      <c r="L1800" s="7">
        <v>0.89280137541959304</v>
      </c>
      <c r="M1800" s="7" t="s">
        <v>290</v>
      </c>
      <c r="N1800" s="7" t="s">
        <v>314</v>
      </c>
      <c r="O1800" s="7" t="s">
        <v>421</v>
      </c>
    </row>
    <row r="1801" spans="1:15" ht="15">
      <c r="A1801" s="1">
        <v>1793</v>
      </c>
      <c r="B1801" s="6" t="s">
        <v>75</v>
      </c>
      <c r="C1801" s="7" t="s">
        <v>292</v>
      </c>
      <c r="D1801" s="7">
        <v>4.3310000000000004</v>
      </c>
      <c r="E1801" s="7">
        <v>3.8980000000000001</v>
      </c>
      <c r="F1801" s="7">
        <v>1.8876326443458225</v>
      </c>
      <c r="G1801" s="7">
        <v>4.3310000000000004</v>
      </c>
      <c r="H1801" s="7">
        <v>0.90002308935580688</v>
      </c>
      <c r="I1801" s="7">
        <v>3.8980000000000001</v>
      </c>
      <c r="J1801" s="7">
        <v>1.8876326443458225</v>
      </c>
      <c r="K1801" s="7">
        <v>4.3310000000000004</v>
      </c>
      <c r="L1801" s="7">
        <v>0.90002308935580688</v>
      </c>
      <c r="M1801" s="7" t="s">
        <v>290</v>
      </c>
      <c r="N1801" s="7" t="s">
        <v>314</v>
      </c>
      <c r="O1801" s="7" t="s">
        <v>421</v>
      </c>
    </row>
    <row r="1802" spans="1:15" ht="15">
      <c r="A1802" s="1">
        <v>1794</v>
      </c>
      <c r="B1802" s="6" t="s">
        <v>75</v>
      </c>
      <c r="C1802" s="7" t="s">
        <v>293</v>
      </c>
      <c r="D1802" s="7">
        <v>3.694</v>
      </c>
      <c r="E1802" s="7">
        <v>3.3250000000000002</v>
      </c>
      <c r="F1802" s="7">
        <v>1.609351111473192</v>
      </c>
      <c r="G1802" s="7">
        <v>3.694</v>
      </c>
      <c r="H1802" s="7">
        <v>0.90010828370330276</v>
      </c>
      <c r="I1802" s="7">
        <v>3.3250000000000002</v>
      </c>
      <c r="J1802" s="7">
        <v>1.609351111473192</v>
      </c>
      <c r="K1802" s="7">
        <v>3.694</v>
      </c>
      <c r="L1802" s="7">
        <v>0.90010828370330276</v>
      </c>
      <c r="M1802" s="7" t="s">
        <v>290</v>
      </c>
      <c r="N1802" s="7" t="s">
        <v>314</v>
      </c>
      <c r="O1802" s="7" t="s">
        <v>421</v>
      </c>
    </row>
    <row r="1803" spans="1:15" ht="15">
      <c r="A1803" s="1">
        <v>1795</v>
      </c>
      <c r="B1803" s="6" t="s">
        <v>75</v>
      </c>
      <c r="C1803" s="7" t="s">
        <v>294</v>
      </c>
      <c r="D1803" s="7">
        <v>3.92</v>
      </c>
      <c r="E1803" s="7">
        <v>3.8919999999999999</v>
      </c>
      <c r="F1803" s="7">
        <v>0.48429431896774594</v>
      </c>
      <c r="G1803" s="7">
        <v>3.922015424164524</v>
      </c>
      <c r="H1803" s="7">
        <v>0.99234693877551028</v>
      </c>
      <c r="I1803" s="7">
        <v>3.8919999999999999</v>
      </c>
      <c r="J1803" s="7">
        <v>0.48429431896774594</v>
      </c>
      <c r="K1803" s="7">
        <v>3.922015424164524</v>
      </c>
      <c r="L1803" s="7">
        <v>0.99234693877551028</v>
      </c>
      <c r="M1803" s="7" t="s">
        <v>290</v>
      </c>
      <c r="N1803" s="7" t="s">
        <v>314</v>
      </c>
      <c r="O1803" s="7" t="s">
        <v>421</v>
      </c>
    </row>
    <row r="1804" spans="1:15" ht="15">
      <c r="A1804" s="1">
        <v>1796</v>
      </c>
      <c r="B1804" s="6" t="s">
        <v>75</v>
      </c>
      <c r="C1804" s="7" t="s">
        <v>295</v>
      </c>
      <c r="D1804" s="7">
        <v>4.3879999999999999</v>
      </c>
      <c r="E1804" s="7">
        <v>4.3680000000000003</v>
      </c>
      <c r="F1804" s="7">
        <v>0.41847341612101979</v>
      </c>
      <c r="G1804" s="7">
        <v>4.3879999999999999</v>
      </c>
      <c r="H1804" s="7">
        <v>0.99544211485870571</v>
      </c>
      <c r="I1804" s="7">
        <v>4.3680000000000003</v>
      </c>
      <c r="J1804" s="7">
        <v>0.41847341612101979</v>
      </c>
      <c r="K1804" s="7">
        <v>4.3879999999999999</v>
      </c>
      <c r="L1804" s="7">
        <v>0.99544211485870571</v>
      </c>
      <c r="M1804" s="7" t="s">
        <v>290</v>
      </c>
      <c r="N1804" s="7" t="s">
        <v>314</v>
      </c>
      <c r="O1804" s="7" t="s">
        <v>421</v>
      </c>
    </row>
    <row r="1805" spans="1:15" ht="15">
      <c r="A1805" s="1">
        <v>1797</v>
      </c>
      <c r="B1805" s="6" t="s">
        <v>75</v>
      </c>
      <c r="C1805" s="7" t="s">
        <v>296</v>
      </c>
      <c r="D1805" s="7">
        <v>3.5179999999999998</v>
      </c>
      <c r="E1805" s="7">
        <v>3.5030000000000001</v>
      </c>
      <c r="F1805" s="7">
        <v>0.32452272647689467</v>
      </c>
      <c r="G1805" s="7">
        <v>3.5179999999999998</v>
      </c>
      <c r="H1805" s="7">
        <v>0.99573621375781707</v>
      </c>
      <c r="I1805" s="7">
        <v>3.5030000000000001</v>
      </c>
      <c r="J1805" s="7">
        <v>0.32452272647689467</v>
      </c>
      <c r="K1805" s="7">
        <v>3.5179999999999998</v>
      </c>
      <c r="L1805" s="7">
        <v>0.99573621375781707</v>
      </c>
      <c r="M1805" s="7" t="s">
        <v>290</v>
      </c>
      <c r="N1805" s="7" t="s">
        <v>314</v>
      </c>
      <c r="O1805" s="7" t="s">
        <v>421</v>
      </c>
    </row>
    <row r="1806" spans="1:15" ht="15">
      <c r="A1806" s="1">
        <v>1798</v>
      </c>
      <c r="B1806" s="6" t="s">
        <v>75</v>
      </c>
      <c r="C1806" s="7" t="s">
        <v>297</v>
      </c>
      <c r="D1806" s="7">
        <v>5.0259</v>
      </c>
      <c r="E1806" s="7">
        <v>4.9958</v>
      </c>
      <c r="F1806" s="7">
        <v>0.54922961500632683</v>
      </c>
      <c r="G1806" s="7">
        <v>5.0259</v>
      </c>
      <c r="H1806" s="7">
        <v>0.99401102290137089</v>
      </c>
      <c r="I1806" s="7">
        <v>4.9958</v>
      </c>
      <c r="J1806" s="7">
        <v>0.54922961500632683</v>
      </c>
      <c r="K1806" s="7">
        <v>5.0259</v>
      </c>
      <c r="L1806" s="7">
        <v>0.99401102290137089</v>
      </c>
      <c r="M1806" s="7" t="s">
        <v>290</v>
      </c>
      <c r="N1806" s="7" t="s">
        <v>314</v>
      </c>
      <c r="O1806" s="7" t="s">
        <v>421</v>
      </c>
    </row>
    <row r="1807" spans="1:15" ht="15">
      <c r="A1807" s="1">
        <v>1799</v>
      </c>
      <c r="B1807" s="6" t="s">
        <v>75</v>
      </c>
      <c r="C1807" s="7" t="s">
        <v>298</v>
      </c>
      <c r="D1807" s="7" t="s">
        <v>422</v>
      </c>
      <c r="E1807" s="7">
        <v>5.0568785014971791</v>
      </c>
      <c r="F1807" s="7">
        <v>1.4163184932727986</v>
      </c>
      <c r="G1807" s="7">
        <v>5.251473912464089</v>
      </c>
      <c r="H1807" s="7">
        <v>0.96294461055875225</v>
      </c>
      <c r="I1807" s="7">
        <v>5.0568785014971791</v>
      </c>
      <c r="J1807" s="7">
        <v>1.4163184932727986</v>
      </c>
      <c r="K1807" s="7">
        <v>5.251473912464089</v>
      </c>
      <c r="L1807" s="7">
        <v>0.96294461055875225</v>
      </c>
      <c r="M1807" s="7" t="s">
        <v>290</v>
      </c>
      <c r="N1807" s="7" t="s">
        <v>314</v>
      </c>
      <c r="O1807" s="7" t="s">
        <v>421</v>
      </c>
    </row>
    <row r="1808" spans="1:15" ht="15">
      <c r="A1808" s="1">
        <v>1800</v>
      </c>
      <c r="B1808" s="6" t="s">
        <v>75</v>
      </c>
      <c r="C1808" s="7" t="s">
        <v>299</v>
      </c>
      <c r="D1808" s="7" t="s">
        <v>422</v>
      </c>
      <c r="E1808" s="7">
        <v>5.0400581741211568</v>
      </c>
      <c r="F1808" s="7">
        <v>1.4116074960205403</v>
      </c>
      <c r="G1808" s="7">
        <v>5.2340063165176698</v>
      </c>
      <c r="H1808" s="7">
        <v>0.96294461055875225</v>
      </c>
      <c r="I1808" s="7">
        <v>5.0400581741211568</v>
      </c>
      <c r="J1808" s="7">
        <v>1.4116074960205403</v>
      </c>
      <c r="K1808" s="7">
        <v>5.2340063165176698</v>
      </c>
      <c r="L1808" s="7">
        <v>0.96294461055875225</v>
      </c>
      <c r="M1808" s="7" t="s">
        <v>290</v>
      </c>
      <c r="N1808" s="7" t="s">
        <v>314</v>
      </c>
      <c r="O1808" s="7" t="s">
        <v>421</v>
      </c>
    </row>
    <row r="1809" spans="1:15" ht="15">
      <c r="A1809" s="1">
        <v>1801</v>
      </c>
      <c r="B1809" s="6" t="s">
        <v>75</v>
      </c>
      <c r="C1809" s="7" t="s">
        <v>300</v>
      </c>
      <c r="D1809" s="7" t="s">
        <v>422</v>
      </c>
      <c r="E1809" s="7">
        <v>5.0898747677662817</v>
      </c>
      <c r="F1809" s="7">
        <v>1.4255600089849223</v>
      </c>
      <c r="G1809" s="7">
        <v>5.2857399189480514</v>
      </c>
      <c r="H1809" s="7">
        <v>0.96294461055875225</v>
      </c>
      <c r="I1809" s="7">
        <v>5.0898747677662817</v>
      </c>
      <c r="J1809" s="7">
        <v>1.4255600089849223</v>
      </c>
      <c r="K1809" s="7">
        <v>5.2857399189480514</v>
      </c>
      <c r="L1809" s="7">
        <v>0.96294461055875225</v>
      </c>
      <c r="M1809" s="7" t="s">
        <v>290</v>
      </c>
      <c r="N1809" s="7" t="s">
        <v>314</v>
      </c>
      <c r="O1809" s="7" t="s">
        <v>421</v>
      </c>
    </row>
    <row r="1810" spans="1:15" ht="15">
      <c r="A1810" s="1">
        <v>1802</v>
      </c>
      <c r="B1810" s="6" t="s">
        <v>75</v>
      </c>
      <c r="C1810" s="7" t="s">
        <v>301</v>
      </c>
      <c r="D1810" s="7" t="s">
        <v>422</v>
      </c>
      <c r="E1810" s="7">
        <v>5.0611750939503173</v>
      </c>
      <c r="F1810" s="7">
        <v>1.4175218726594379</v>
      </c>
      <c r="G1810" s="7">
        <v>5.2559358435097856</v>
      </c>
      <c r="H1810" s="7">
        <v>0.96294461055875225</v>
      </c>
      <c r="I1810" s="7">
        <v>5.0611750939503173</v>
      </c>
      <c r="J1810" s="7">
        <v>1.4175218726594379</v>
      </c>
      <c r="K1810" s="7">
        <v>5.2559358435097856</v>
      </c>
      <c r="L1810" s="7">
        <v>0.96294461055875225</v>
      </c>
      <c r="M1810" s="7" t="s">
        <v>290</v>
      </c>
      <c r="N1810" s="7" t="s">
        <v>314</v>
      </c>
      <c r="O1810" s="7" t="s">
        <v>421</v>
      </c>
    </row>
    <row r="1811" spans="1:15" ht="15">
      <c r="A1811" s="1">
        <v>1803</v>
      </c>
      <c r="B1811" s="6" t="s">
        <v>75</v>
      </c>
      <c r="C1811" s="7" t="s">
        <v>302</v>
      </c>
      <c r="D1811" s="7" t="s">
        <v>422</v>
      </c>
      <c r="E1811" s="7">
        <v>5.1399210670453925</v>
      </c>
      <c r="F1811" s="7">
        <v>1.4395768573564764</v>
      </c>
      <c r="G1811" s="7">
        <v>5.3377120663907487</v>
      </c>
      <c r="H1811" s="7">
        <v>0.96294461055875225</v>
      </c>
      <c r="I1811" s="7">
        <v>5.1399210670453925</v>
      </c>
      <c r="J1811" s="7">
        <v>1.4395768573564764</v>
      </c>
      <c r="K1811" s="7">
        <v>5.3377120663907487</v>
      </c>
      <c r="L1811" s="7">
        <v>0.96294461055875225</v>
      </c>
      <c r="M1811" s="7" t="s">
        <v>290</v>
      </c>
      <c r="N1811" s="7" t="s">
        <v>314</v>
      </c>
      <c r="O1811" s="7" t="s">
        <v>421</v>
      </c>
    </row>
    <row r="1812" spans="1:15" ht="15">
      <c r="A1812" s="1">
        <v>1804</v>
      </c>
      <c r="B1812" s="6" t="s">
        <v>75</v>
      </c>
      <c r="C1812" s="7" t="s">
        <v>423</v>
      </c>
      <c r="D1812" s="7" t="s">
        <v>422</v>
      </c>
      <c r="E1812" s="7">
        <v>5.2831587136505753</v>
      </c>
      <c r="F1812" s="7">
        <v>1.4796945164538327</v>
      </c>
      <c r="G1812" s="7">
        <v>5.4864616881598236</v>
      </c>
      <c r="H1812" s="7">
        <v>0.96294461055875225</v>
      </c>
      <c r="I1812" s="7">
        <v>5.2831587136505753</v>
      </c>
      <c r="J1812" s="7">
        <v>1.4796945164538327</v>
      </c>
      <c r="K1812" s="7">
        <v>5.4864616881598236</v>
      </c>
      <c r="L1812" s="7">
        <v>0.96294461055875225</v>
      </c>
      <c r="M1812" s="7" t="s">
        <v>290</v>
      </c>
      <c r="N1812" s="7" t="s">
        <v>314</v>
      </c>
      <c r="O1812" s="7" t="s">
        <v>421</v>
      </c>
    </row>
    <row r="1813" spans="1:15" ht="15">
      <c r="A1813" s="1">
        <v>1805</v>
      </c>
      <c r="B1813" s="6" t="s">
        <v>75</v>
      </c>
      <c r="C1813" s="7" t="s">
        <v>424</v>
      </c>
      <c r="D1813" s="7" t="s">
        <v>422</v>
      </c>
      <c r="E1813" s="7">
        <v>5.4953146478599697</v>
      </c>
      <c r="F1813" s="7">
        <v>1.5391146454898292</v>
      </c>
      <c r="G1813" s="7">
        <v>5.7067816649093581</v>
      </c>
      <c r="H1813" s="7">
        <v>0.96294461055875225</v>
      </c>
      <c r="I1813" s="7">
        <v>5.4953146478599697</v>
      </c>
      <c r="J1813" s="7">
        <v>1.5391146454898292</v>
      </c>
      <c r="K1813" s="7">
        <v>5.7067816649093581</v>
      </c>
      <c r="L1813" s="7">
        <v>0.96294461055875225</v>
      </c>
      <c r="M1813" s="7" t="s">
        <v>290</v>
      </c>
      <c r="N1813" s="7" t="s">
        <v>314</v>
      </c>
      <c r="O1813" s="7" t="s">
        <v>421</v>
      </c>
    </row>
    <row r="1814" spans="1:15" ht="15">
      <c r="A1814" s="1">
        <v>1806</v>
      </c>
      <c r="B1814" s="6" t="s">
        <v>75</v>
      </c>
      <c r="C1814" s="7" t="s">
        <v>425</v>
      </c>
      <c r="D1814" s="7" t="s">
        <v>422</v>
      </c>
      <c r="E1814" s="7">
        <v>5.6968444232012931</v>
      </c>
      <c r="F1814" s="7">
        <v>1.5955586252446381</v>
      </c>
      <c r="G1814" s="7">
        <v>5.9160665740635672</v>
      </c>
      <c r="H1814" s="7">
        <v>0.96294461055875225</v>
      </c>
      <c r="I1814" s="7">
        <v>5.6968444232012931</v>
      </c>
      <c r="J1814" s="7">
        <v>1.5955586252446381</v>
      </c>
      <c r="K1814" s="7">
        <v>5.9160665740635672</v>
      </c>
      <c r="L1814" s="7">
        <v>0.96294461055875225</v>
      </c>
      <c r="M1814" s="7" t="s">
        <v>290</v>
      </c>
      <c r="N1814" s="7" t="s">
        <v>314</v>
      </c>
      <c r="O1814" s="7" t="s">
        <v>421</v>
      </c>
    </row>
    <row r="1815" spans="1:15" ht="15">
      <c r="A1815" s="1">
        <v>1807</v>
      </c>
      <c r="B1815" s="6" t="s">
        <v>75</v>
      </c>
      <c r="C1815" s="7" t="s">
        <v>426</v>
      </c>
      <c r="D1815" s="7" t="s">
        <v>422</v>
      </c>
      <c r="E1815" s="7">
        <v>5.9576436421235863</v>
      </c>
      <c r="F1815" s="7">
        <v>1.6686026496722346</v>
      </c>
      <c r="G1815" s="7">
        <v>6.18690169382291</v>
      </c>
      <c r="H1815" s="7">
        <v>0.96294461055875225</v>
      </c>
      <c r="I1815" s="7">
        <v>5.9576436421235863</v>
      </c>
      <c r="J1815" s="7">
        <v>1.6686026496722346</v>
      </c>
      <c r="K1815" s="7">
        <v>6.18690169382291</v>
      </c>
      <c r="L1815" s="7">
        <v>0.96294461055875225</v>
      </c>
      <c r="M1815" s="7" t="s">
        <v>290</v>
      </c>
      <c r="N1815" s="7" t="s">
        <v>314</v>
      </c>
      <c r="O1815" s="7" t="s">
        <v>421</v>
      </c>
    </row>
    <row r="1816" spans="1:15" ht="15">
      <c r="A1816" s="1">
        <v>1808</v>
      </c>
      <c r="B1816" s="6" t="s">
        <v>75</v>
      </c>
      <c r="C1816" s="7" t="s">
        <v>427</v>
      </c>
      <c r="D1816" s="7" t="s">
        <v>422</v>
      </c>
      <c r="E1816" s="7">
        <v>6.2184428610458804</v>
      </c>
      <c r="F1816" s="7">
        <v>1.7416466740998275</v>
      </c>
      <c r="G1816" s="7">
        <v>6.4577368135822528</v>
      </c>
      <c r="H1816" s="7">
        <v>0.96294461055875225</v>
      </c>
      <c r="I1816" s="7">
        <v>6.2184428610458804</v>
      </c>
      <c r="J1816" s="7">
        <v>1.7416466740998275</v>
      </c>
      <c r="K1816" s="7">
        <v>6.4577368135822528</v>
      </c>
      <c r="L1816" s="7">
        <v>0.96294461055875225</v>
      </c>
      <c r="M1816" s="7" t="s">
        <v>290</v>
      </c>
      <c r="N1816" s="7" t="s">
        <v>314</v>
      </c>
      <c r="O1816" s="7" t="s">
        <v>421</v>
      </c>
    </row>
    <row r="1817" spans="1:15" ht="15">
      <c r="A1817" s="1">
        <v>1809</v>
      </c>
      <c r="B1817" s="6" t="s">
        <v>259</v>
      </c>
      <c r="C1817" s="7" t="s">
        <v>292</v>
      </c>
      <c r="D1817" s="7">
        <v>5.1560000000000006</v>
      </c>
      <c r="E1817" s="7">
        <v>4.6690000000000005</v>
      </c>
      <c r="F1817" s="7">
        <v>2.1686700059270212</v>
      </c>
      <c r="G1817" s="7">
        <v>5.1560000000000006</v>
      </c>
      <c r="H1817" s="7">
        <v>0.90554693560899924</v>
      </c>
      <c r="I1817" s="7">
        <v>4.6690000000000005</v>
      </c>
      <c r="J1817" s="7">
        <v>2.1686700059270212</v>
      </c>
      <c r="K1817" s="7">
        <v>5.1560000000000006</v>
      </c>
      <c r="L1817" s="7">
        <v>0.90554693560899924</v>
      </c>
      <c r="M1817" s="7" t="s">
        <v>290</v>
      </c>
      <c r="N1817" s="7" t="s">
        <v>314</v>
      </c>
      <c r="O1817" s="7" t="s">
        <v>421</v>
      </c>
    </row>
    <row r="1818" spans="1:15" ht="15">
      <c r="A1818" s="1">
        <v>1810</v>
      </c>
      <c r="B1818" s="6" t="s">
        <v>259</v>
      </c>
      <c r="C1818" s="7" t="s">
        <v>293</v>
      </c>
      <c r="D1818" s="7">
        <v>4.6029999999999998</v>
      </c>
      <c r="E1818" s="7">
        <v>4.165</v>
      </c>
      <c r="F1818" s="7">
        <v>1.942887169862985</v>
      </c>
      <c r="G1818" s="7">
        <v>4.6029999999999998</v>
      </c>
      <c r="H1818" s="7">
        <v>0.9048446665218336</v>
      </c>
      <c r="I1818" s="7">
        <v>4.165</v>
      </c>
      <c r="J1818" s="7">
        <v>1.942887169862985</v>
      </c>
      <c r="K1818" s="7">
        <v>4.6029999999999998</v>
      </c>
      <c r="L1818" s="7">
        <v>0.9048446665218336</v>
      </c>
      <c r="M1818" s="7" t="s">
        <v>290</v>
      </c>
      <c r="N1818" s="7" t="s">
        <v>314</v>
      </c>
      <c r="O1818" s="7" t="s">
        <v>421</v>
      </c>
    </row>
    <row r="1819" spans="1:15" ht="15">
      <c r="A1819" s="1">
        <v>1811</v>
      </c>
      <c r="B1819" s="6" t="s">
        <v>259</v>
      </c>
      <c r="C1819" s="7" t="s">
        <v>294</v>
      </c>
      <c r="D1819" s="7">
        <v>4.7</v>
      </c>
      <c r="E1819" s="7">
        <v>4.6109999999999998</v>
      </c>
      <c r="F1819" s="7">
        <v>0.80457412220237101</v>
      </c>
      <c r="G1819" s="7">
        <v>4.7254487574978574</v>
      </c>
      <c r="H1819" s="7">
        <v>0.97578034100649969</v>
      </c>
      <c r="I1819" s="7">
        <v>4.6109999999999998</v>
      </c>
      <c r="J1819" s="7">
        <v>0.80457412220237101</v>
      </c>
      <c r="K1819" s="7">
        <v>4.7254487574978574</v>
      </c>
      <c r="L1819" s="7">
        <v>0.97578034100649969</v>
      </c>
      <c r="M1819" s="7" t="s">
        <v>290</v>
      </c>
      <c r="N1819" s="7" t="s">
        <v>314</v>
      </c>
      <c r="O1819" s="7" t="s">
        <v>421</v>
      </c>
    </row>
    <row r="1820" spans="1:15" ht="15">
      <c r="A1820" s="1">
        <v>1812</v>
      </c>
      <c r="B1820" s="6" t="s">
        <v>259</v>
      </c>
      <c r="C1820" s="7" t="s">
        <v>295</v>
      </c>
      <c r="D1820" s="7">
        <v>5.2169999999999996</v>
      </c>
      <c r="E1820" s="7">
        <v>5.1620000000000008</v>
      </c>
      <c r="F1820" s="7">
        <v>0.65362438634319275</v>
      </c>
      <c r="G1820" s="7">
        <v>5.2169999999999996</v>
      </c>
      <c r="H1820" s="7">
        <v>0.98945754264903218</v>
      </c>
      <c r="I1820" s="7">
        <v>5.1620000000000008</v>
      </c>
      <c r="J1820" s="7">
        <v>0.65362438634319275</v>
      </c>
      <c r="K1820" s="7">
        <v>5.2169999999999996</v>
      </c>
      <c r="L1820" s="7">
        <v>0.98945754264903218</v>
      </c>
      <c r="M1820" s="7" t="s">
        <v>290</v>
      </c>
      <c r="N1820" s="7" t="s">
        <v>314</v>
      </c>
      <c r="O1820" s="7" t="s">
        <v>421</v>
      </c>
    </row>
    <row r="1821" spans="1:15" ht="15">
      <c r="A1821" s="1">
        <v>1813</v>
      </c>
      <c r="B1821" s="6" t="s">
        <v>259</v>
      </c>
      <c r="C1821" s="7" t="s">
        <v>296</v>
      </c>
      <c r="D1821" s="7">
        <v>4.1099999999999994</v>
      </c>
      <c r="E1821" s="7">
        <v>4.2460000000000004</v>
      </c>
      <c r="F1821" s="7">
        <v>0.68602911738744954</v>
      </c>
      <c r="G1821" s="7">
        <v>4.3739573770491802</v>
      </c>
      <c r="H1821" s="7">
        <v>0.970745627810506</v>
      </c>
      <c r="I1821" s="7">
        <v>4.2460000000000004</v>
      </c>
      <c r="J1821" s="7">
        <v>0.68602911738744954</v>
      </c>
      <c r="K1821" s="7">
        <v>4.3739573770491802</v>
      </c>
      <c r="L1821" s="7">
        <v>0.970745627810506</v>
      </c>
      <c r="M1821" s="7" t="s">
        <v>290</v>
      </c>
      <c r="N1821" s="7" t="s">
        <v>314</v>
      </c>
      <c r="O1821" s="7" t="s">
        <v>421</v>
      </c>
    </row>
    <row r="1822" spans="1:15" ht="15">
      <c r="A1822" s="1">
        <v>1814</v>
      </c>
      <c r="B1822" s="6" t="s">
        <v>259</v>
      </c>
      <c r="C1822" s="7" t="s">
        <v>297</v>
      </c>
      <c r="D1822" s="7">
        <v>5.6048999999999998</v>
      </c>
      <c r="E1822" s="7">
        <v>5.5670999999999999</v>
      </c>
      <c r="F1822" s="7">
        <v>0.63261648909746693</v>
      </c>
      <c r="G1822" s="7">
        <v>5.6048999999999998</v>
      </c>
      <c r="H1822" s="7">
        <v>0.99325590108654926</v>
      </c>
      <c r="I1822" s="7">
        <v>5.5670999999999999</v>
      </c>
      <c r="J1822" s="7">
        <v>0.63261648909746693</v>
      </c>
      <c r="K1822" s="7">
        <v>5.6048999999999998</v>
      </c>
      <c r="L1822" s="7">
        <v>0.99325590108654926</v>
      </c>
      <c r="M1822" s="7" t="s">
        <v>290</v>
      </c>
      <c r="N1822" s="7" t="s">
        <v>314</v>
      </c>
      <c r="O1822" s="7" t="s">
        <v>421</v>
      </c>
    </row>
    <row r="1823" spans="1:15" ht="15">
      <c r="A1823" s="1">
        <v>1815</v>
      </c>
      <c r="B1823" s="6" t="s">
        <v>259</v>
      </c>
      <c r="C1823" s="7" t="s">
        <v>298</v>
      </c>
      <c r="D1823" s="7" t="s">
        <v>422</v>
      </c>
      <c r="E1823" s="7">
        <v>5.6243109608685042</v>
      </c>
      <c r="F1823" s="7">
        <v>1.6602381355198936</v>
      </c>
      <c r="G1823" s="7">
        <v>5.8725095335467046</v>
      </c>
      <c r="H1823" s="7">
        <v>0.95773551813575331</v>
      </c>
      <c r="I1823" s="7">
        <v>5.6243109608685042</v>
      </c>
      <c r="J1823" s="7">
        <v>1.6602381355198936</v>
      </c>
      <c r="K1823" s="7">
        <v>5.8725095335467046</v>
      </c>
      <c r="L1823" s="7">
        <v>0.95773551813575331</v>
      </c>
      <c r="M1823" s="7" t="s">
        <v>290</v>
      </c>
      <c r="N1823" s="7" t="s">
        <v>314</v>
      </c>
      <c r="O1823" s="7" t="s">
        <v>421</v>
      </c>
    </row>
    <row r="1824" spans="1:15" ht="15">
      <c r="A1824" s="1">
        <v>1816</v>
      </c>
      <c r="B1824" s="6" t="s">
        <v>259</v>
      </c>
      <c r="C1824" s="7" t="s">
        <v>299</v>
      </c>
      <c r="D1824" s="7" t="s">
        <v>422</v>
      </c>
      <c r="E1824" s="7">
        <v>5.6040566905664759</v>
      </c>
      <c r="F1824" s="7">
        <v>1.6540586945966906</v>
      </c>
      <c r="G1824" s="7">
        <v>5.8512862401010848</v>
      </c>
      <c r="H1824" s="7">
        <v>0.95774782853037488</v>
      </c>
      <c r="I1824" s="7">
        <v>5.6040566905664759</v>
      </c>
      <c r="J1824" s="7">
        <v>1.6540586945966906</v>
      </c>
      <c r="K1824" s="7">
        <v>5.8512862401010848</v>
      </c>
      <c r="L1824" s="7">
        <v>0.95774782853037488</v>
      </c>
      <c r="M1824" s="7" t="s">
        <v>290</v>
      </c>
      <c r="N1824" s="7" t="s">
        <v>314</v>
      </c>
      <c r="O1824" s="7" t="s">
        <v>421</v>
      </c>
    </row>
    <row r="1825" spans="1:15" ht="15">
      <c r="A1825" s="1">
        <v>1817</v>
      </c>
      <c r="B1825" s="6" t="s">
        <v>259</v>
      </c>
      <c r="C1825" s="7" t="s">
        <v>300</v>
      </c>
      <c r="D1825" s="7" t="s">
        <v>422</v>
      </c>
      <c r="E1825" s="7">
        <v>18.620323195973086</v>
      </c>
      <c r="F1825" s="7">
        <v>7.9474574977508974</v>
      </c>
      <c r="G1825" s="7">
        <v>20.310030779539971</v>
      </c>
      <c r="H1825" s="7">
        <v>0.91680428247951884</v>
      </c>
      <c r="I1825" s="7">
        <v>18.620323195973086</v>
      </c>
      <c r="J1825" s="7">
        <v>7.9474574977508974</v>
      </c>
      <c r="K1825" s="7">
        <v>20.310030779539971</v>
      </c>
      <c r="L1825" s="7">
        <v>0.91680428247951884</v>
      </c>
      <c r="M1825" s="7" t="s">
        <v>290</v>
      </c>
      <c r="N1825" s="7" t="s">
        <v>314</v>
      </c>
      <c r="O1825" s="7" t="s">
        <v>421</v>
      </c>
    </row>
    <row r="1826" spans="1:15" ht="15">
      <c r="A1826" s="1">
        <v>1818</v>
      </c>
      <c r="B1826" s="6" t="s">
        <v>259</v>
      </c>
      <c r="C1826" s="7" t="s">
        <v>301</v>
      </c>
      <c r="D1826" s="7" t="s">
        <v>422</v>
      </c>
      <c r="E1826" s="7">
        <v>18.586656672941661</v>
      </c>
      <c r="F1826" s="7">
        <v>7.9370871650374362</v>
      </c>
      <c r="G1826" s="7">
        <v>20.27472306555098</v>
      </c>
      <c r="H1826" s="7">
        <v>0.91674034771515411</v>
      </c>
      <c r="I1826" s="7">
        <v>18.586656672941661</v>
      </c>
      <c r="J1826" s="7">
        <v>7.9370871650374362</v>
      </c>
      <c r="K1826" s="7">
        <v>20.27472306555098</v>
      </c>
      <c r="L1826" s="7">
        <v>0.91674034771515411</v>
      </c>
      <c r="M1826" s="7" t="s">
        <v>290</v>
      </c>
      <c r="N1826" s="7" t="s">
        <v>314</v>
      </c>
      <c r="O1826" s="7" t="s">
        <v>421</v>
      </c>
    </row>
    <row r="1827" spans="1:15" ht="15">
      <c r="A1827" s="1">
        <v>1819</v>
      </c>
      <c r="B1827" s="6" t="s">
        <v>259</v>
      </c>
      <c r="C1827" s="7" t="s">
        <v>302</v>
      </c>
      <c r="D1827" s="7" t="s">
        <v>422</v>
      </c>
      <c r="E1827" s="7">
        <v>18.674185203742891</v>
      </c>
      <c r="F1827" s="7">
        <v>7.9624157063645509</v>
      </c>
      <c r="G1827" s="7">
        <v>20.365939451451549</v>
      </c>
      <c r="H1827" s="7">
        <v>0.91693217728838516</v>
      </c>
      <c r="I1827" s="7">
        <v>18.674185203742891</v>
      </c>
      <c r="J1827" s="7">
        <v>7.9624157063645509</v>
      </c>
      <c r="K1827" s="7">
        <v>20.365939451451549</v>
      </c>
      <c r="L1827" s="7">
        <v>0.91693217728838516</v>
      </c>
      <c r="M1827" s="7" t="s">
        <v>290</v>
      </c>
      <c r="N1827" s="7" t="s">
        <v>314</v>
      </c>
      <c r="O1827" s="7" t="s">
        <v>421</v>
      </c>
    </row>
    <row r="1828" spans="1:15" ht="15">
      <c r="A1828" s="1">
        <v>1820</v>
      </c>
      <c r="B1828" s="6" t="s">
        <v>259</v>
      </c>
      <c r="C1828" s="7" t="s">
        <v>423</v>
      </c>
      <c r="D1828" s="7" t="s">
        <v>422</v>
      </c>
      <c r="E1828" s="7">
        <v>18.833662921258533</v>
      </c>
      <c r="F1828" s="7">
        <v>8.0086852672652586</v>
      </c>
      <c r="G1828" s="7">
        <v>20.53217897586309</v>
      </c>
      <c r="H1828" s="7">
        <v>0.91727541160627557</v>
      </c>
      <c r="I1828" s="7">
        <v>18.833662921258533</v>
      </c>
      <c r="J1828" s="7">
        <v>8.0086852672652586</v>
      </c>
      <c r="K1828" s="7">
        <v>20.53217897586309</v>
      </c>
      <c r="L1828" s="7">
        <v>0.91727541160627557</v>
      </c>
      <c r="M1828" s="7" t="s">
        <v>290</v>
      </c>
      <c r="N1828" s="7" t="s">
        <v>314</v>
      </c>
      <c r="O1828" s="7" t="s">
        <v>421</v>
      </c>
    </row>
    <row r="1829" spans="1:15" ht="15">
      <c r="A1829" s="1">
        <v>1821</v>
      </c>
      <c r="B1829" s="6" t="s">
        <v>259</v>
      </c>
      <c r="C1829" s="7" t="s">
        <v>424</v>
      </c>
      <c r="D1829" s="7" t="s">
        <v>422</v>
      </c>
      <c r="E1829" s="7">
        <v>19.070338971011083</v>
      </c>
      <c r="F1829" s="7">
        <v>8.0774854217294685</v>
      </c>
      <c r="G1829" s="7">
        <v>20.778937524897223</v>
      </c>
      <c r="H1829" s="7">
        <v>0.91777257370166754</v>
      </c>
      <c r="I1829" s="7">
        <v>19.070338971011083</v>
      </c>
      <c r="J1829" s="7">
        <v>8.0774854217294685</v>
      </c>
      <c r="K1829" s="7">
        <v>20.778937524897223</v>
      </c>
      <c r="L1829" s="7">
        <v>0.91777257370166754</v>
      </c>
      <c r="M1829" s="7" t="s">
        <v>290</v>
      </c>
      <c r="N1829" s="7" t="s">
        <v>314</v>
      </c>
      <c r="O1829" s="7" t="s">
        <v>421</v>
      </c>
    </row>
    <row r="1830" spans="1:15" ht="15">
      <c r="A1830" s="1">
        <v>1822</v>
      </c>
      <c r="B1830" s="6" t="s">
        <v>259</v>
      </c>
      <c r="C1830" s="7" t="s">
        <v>425</v>
      </c>
      <c r="D1830" s="7" t="s">
        <v>422</v>
      </c>
      <c r="E1830" s="7">
        <v>19.295038675866429</v>
      </c>
      <c r="F1830" s="7">
        <v>8.142773940163222</v>
      </c>
      <c r="G1830" s="7">
        <v>21.013198673179627</v>
      </c>
      <c r="H1830" s="7">
        <v>0.9182342477204013</v>
      </c>
      <c r="I1830" s="7">
        <v>19.295038675866429</v>
      </c>
      <c r="J1830" s="7">
        <v>8.142773940163222</v>
      </c>
      <c r="K1830" s="7">
        <v>21.013198673179627</v>
      </c>
      <c r="L1830" s="7">
        <v>0.9182342477204013</v>
      </c>
      <c r="M1830" s="7" t="s">
        <v>290</v>
      </c>
      <c r="N1830" s="7" t="s">
        <v>314</v>
      </c>
      <c r="O1830" s="7" t="s">
        <v>421</v>
      </c>
    </row>
    <row r="1831" spans="1:15" ht="15">
      <c r="A1831" s="1">
        <v>1823</v>
      </c>
      <c r="B1831" s="6" t="s">
        <v>259</v>
      </c>
      <c r="C1831" s="7" t="s">
        <v>426</v>
      </c>
      <c r="D1831" s="7" t="s">
        <v>422</v>
      </c>
      <c r="E1831" s="7">
        <v>19.586282321990247</v>
      </c>
      <c r="F1831" s="7">
        <v>8.2275033788773531</v>
      </c>
      <c r="G1831" s="7">
        <v>21.316873595320516</v>
      </c>
      <c r="H1831" s="7">
        <v>0.9188158964497416</v>
      </c>
      <c r="I1831" s="7">
        <v>19.586282321990247</v>
      </c>
      <c r="J1831" s="7">
        <v>8.2275033788773531</v>
      </c>
      <c r="K1831" s="7">
        <v>21.316873595320516</v>
      </c>
      <c r="L1831" s="7">
        <v>0.9188158964497416</v>
      </c>
      <c r="M1831" s="7" t="s">
        <v>290</v>
      </c>
      <c r="N1831" s="7" t="s">
        <v>314</v>
      </c>
      <c r="O1831" s="7" t="s">
        <v>421</v>
      </c>
    </row>
    <row r="1832" spans="1:15" ht="15">
      <c r="A1832" s="1">
        <v>1824</v>
      </c>
      <c r="B1832" s="6" t="s">
        <v>259</v>
      </c>
      <c r="C1832" s="7" t="s">
        <v>427</v>
      </c>
      <c r="D1832" s="7" t="s">
        <v>422</v>
      </c>
      <c r="E1832" s="7">
        <v>19.87752596811406</v>
      </c>
      <c r="F1832" s="7">
        <v>8.3122328175914806</v>
      </c>
      <c r="G1832" s="7">
        <v>21.620548517461405</v>
      </c>
      <c r="H1832" s="7">
        <v>0.91938120589588068</v>
      </c>
      <c r="I1832" s="7">
        <v>19.87752596811406</v>
      </c>
      <c r="J1832" s="7">
        <v>8.3122328175914806</v>
      </c>
      <c r="K1832" s="7">
        <v>21.620548517461405</v>
      </c>
      <c r="L1832" s="7">
        <v>0.91938120589588068</v>
      </c>
      <c r="M1832" s="7" t="s">
        <v>290</v>
      </c>
      <c r="N1832" s="7" t="s">
        <v>314</v>
      </c>
      <c r="O1832" s="7" t="s">
        <v>421</v>
      </c>
    </row>
    <row r="1833" spans="1:15" ht="15">
      <c r="A1833" s="1">
        <v>1825</v>
      </c>
      <c r="B1833" s="6" t="s">
        <v>222</v>
      </c>
      <c r="C1833" s="7" t="s">
        <v>292</v>
      </c>
      <c r="D1833" s="7">
        <v>5.2845360824742267</v>
      </c>
      <c r="E1833" s="7">
        <v>5.1260000000000003</v>
      </c>
      <c r="F1833" s="7">
        <v>1.2846966984358767</v>
      </c>
      <c r="G1833" s="7">
        <v>5.2845360824742267</v>
      </c>
      <c r="H1833" s="7">
        <v>0.97000000000000008</v>
      </c>
      <c r="I1833" s="7">
        <v>5.1260000000000003</v>
      </c>
      <c r="J1833" s="7">
        <v>1.2846966984358767</v>
      </c>
      <c r="K1833" s="7">
        <v>5.2845360824742267</v>
      </c>
      <c r="L1833" s="7">
        <v>0.97000000000000008</v>
      </c>
      <c r="M1833" s="7" t="s">
        <v>290</v>
      </c>
      <c r="N1833" s="7" t="s">
        <v>314</v>
      </c>
      <c r="O1833" s="7" t="s">
        <v>421</v>
      </c>
    </row>
    <row r="1834" spans="1:15" ht="15">
      <c r="A1834" s="1">
        <v>1826</v>
      </c>
      <c r="B1834" s="6" t="s">
        <v>222</v>
      </c>
      <c r="C1834" s="7" t="s">
        <v>293</v>
      </c>
      <c r="D1834" s="7">
        <v>4.9072164948453603</v>
      </c>
      <c r="E1834" s="7">
        <v>4.76</v>
      </c>
      <c r="F1834" s="7">
        <v>1.1929684519225081</v>
      </c>
      <c r="G1834" s="7">
        <v>4.9072164948453603</v>
      </c>
      <c r="H1834" s="7">
        <v>0.97000000000000008</v>
      </c>
      <c r="I1834" s="7">
        <v>4.76</v>
      </c>
      <c r="J1834" s="7">
        <v>1.1929684519225081</v>
      </c>
      <c r="K1834" s="7">
        <v>4.9072164948453603</v>
      </c>
      <c r="L1834" s="7">
        <v>0.97000000000000008</v>
      </c>
      <c r="M1834" s="7" t="s">
        <v>290</v>
      </c>
      <c r="N1834" s="7" t="s">
        <v>314</v>
      </c>
      <c r="O1834" s="7" t="s">
        <v>421</v>
      </c>
    </row>
    <row r="1835" spans="1:15" ht="15">
      <c r="A1835" s="1">
        <v>1827</v>
      </c>
      <c r="B1835" s="6" t="s">
        <v>222</v>
      </c>
      <c r="C1835" s="7" t="s">
        <v>294</v>
      </c>
      <c r="D1835" s="7">
        <v>4.5721417300866776</v>
      </c>
      <c r="E1835" s="7">
        <v>4.6100000000000003</v>
      </c>
      <c r="F1835" s="7">
        <v>3.6299212598444756E-2</v>
      </c>
      <c r="G1835" s="7">
        <v>4.6101429080707756</v>
      </c>
      <c r="H1835" s="7">
        <v>0.99996900137943123</v>
      </c>
      <c r="I1835" s="7">
        <v>4.6100000000000003</v>
      </c>
      <c r="J1835" s="7">
        <v>3.6299212598444756E-2</v>
      </c>
      <c r="K1835" s="7">
        <v>4.6101429080707756</v>
      </c>
      <c r="L1835" s="7">
        <v>0.99996900137943123</v>
      </c>
      <c r="M1835" s="7" t="s">
        <v>290</v>
      </c>
      <c r="N1835" s="7" t="s">
        <v>314</v>
      </c>
      <c r="O1835" s="7" t="s">
        <v>421</v>
      </c>
    </row>
    <row r="1836" spans="1:15" ht="15">
      <c r="A1836" s="1">
        <v>1828</v>
      </c>
      <c r="B1836" s="6" t="s">
        <v>222</v>
      </c>
      <c r="C1836" s="7" t="s">
        <v>295</v>
      </c>
      <c r="D1836" s="7">
        <v>4.8288333994868777</v>
      </c>
      <c r="E1836" s="7">
        <v>5.1840000000000002</v>
      </c>
      <c r="F1836" s="7">
        <v>0.23211940298507328</v>
      </c>
      <c r="G1836" s="7">
        <v>5.1891941009411227</v>
      </c>
      <c r="H1836" s="7">
        <v>0.99899905441190173</v>
      </c>
      <c r="I1836" s="7">
        <v>5.1840000000000002</v>
      </c>
      <c r="J1836" s="7">
        <v>0.23211940298507328</v>
      </c>
      <c r="K1836" s="7">
        <v>5.1891941009411227</v>
      </c>
      <c r="L1836" s="7">
        <v>0.99899905441190173</v>
      </c>
      <c r="M1836" s="7" t="s">
        <v>290</v>
      </c>
      <c r="N1836" s="7" t="s">
        <v>314</v>
      </c>
      <c r="O1836" s="7" t="s">
        <v>421</v>
      </c>
    </row>
    <row r="1837" spans="1:15" ht="15">
      <c r="A1837" s="1">
        <v>1829</v>
      </c>
      <c r="B1837" s="6" t="s">
        <v>222</v>
      </c>
      <c r="C1837" s="7" t="s">
        <v>296</v>
      </c>
      <c r="D1837" s="7">
        <v>3.9469483465077171</v>
      </c>
      <c r="E1837" s="7">
        <v>3.9430000000000001</v>
      </c>
      <c r="F1837" s="7">
        <v>0.17650000000000471</v>
      </c>
      <c r="G1837" s="7">
        <v>3.9469483465077171</v>
      </c>
      <c r="H1837" s="7">
        <v>0.99899964576146261</v>
      </c>
      <c r="I1837" s="7">
        <v>3.9430000000000001</v>
      </c>
      <c r="J1837" s="7">
        <v>0.17650000000000471</v>
      </c>
      <c r="K1837" s="7">
        <v>3.9469483465077171</v>
      </c>
      <c r="L1837" s="7">
        <v>0.99899964576146261</v>
      </c>
      <c r="M1837" s="7" t="s">
        <v>290</v>
      </c>
      <c r="N1837" s="7" t="s">
        <v>314</v>
      </c>
      <c r="O1837" s="7" t="s">
        <v>421</v>
      </c>
    </row>
    <row r="1838" spans="1:15" ht="15">
      <c r="A1838" s="1">
        <v>1830</v>
      </c>
      <c r="B1838" s="6" t="s">
        <v>222</v>
      </c>
      <c r="C1838" s="7" t="s">
        <v>297</v>
      </c>
      <c r="D1838" s="7">
        <v>5.4121197326001571</v>
      </c>
      <c r="E1838" s="7">
        <v>5.258</v>
      </c>
      <c r="F1838" s="7">
        <v>3.4975609756041463E-2</v>
      </c>
      <c r="G1838" s="7">
        <v>5.2581163255749495</v>
      </c>
      <c r="H1838" s="7">
        <v>0.99997787694913032</v>
      </c>
      <c r="I1838" s="7">
        <v>5.258</v>
      </c>
      <c r="J1838" s="7">
        <v>3.4975609756041463E-2</v>
      </c>
      <c r="K1838" s="7">
        <v>5.2581163255749495</v>
      </c>
      <c r="L1838" s="7">
        <v>0.99997787694913032</v>
      </c>
      <c r="M1838" s="7" t="s">
        <v>290</v>
      </c>
      <c r="N1838" s="7" t="s">
        <v>314</v>
      </c>
      <c r="O1838" s="7" t="s">
        <v>421</v>
      </c>
    </row>
    <row r="1839" spans="1:15" ht="15">
      <c r="A1839" s="1">
        <v>1831</v>
      </c>
      <c r="B1839" s="6" t="s">
        <v>222</v>
      </c>
      <c r="C1839" s="7" t="s">
        <v>298</v>
      </c>
      <c r="D1839" s="7" t="s">
        <v>422</v>
      </c>
      <c r="E1839" s="7">
        <v>5.3120344582002472</v>
      </c>
      <c r="F1839" s="7">
        <v>3.5335040741831386E-2</v>
      </c>
      <c r="G1839" s="7">
        <v>5.3121519792087106</v>
      </c>
      <c r="H1839" s="7">
        <v>0.99997787694913032</v>
      </c>
      <c r="I1839" s="7">
        <v>5.3120344582002472</v>
      </c>
      <c r="J1839" s="7">
        <v>3.5335040741831386E-2</v>
      </c>
      <c r="K1839" s="7">
        <v>5.3121519792087106</v>
      </c>
      <c r="L1839" s="7">
        <v>0.99997787694913032</v>
      </c>
      <c r="M1839" s="7" t="s">
        <v>290</v>
      </c>
      <c r="N1839" s="7" t="s">
        <v>314</v>
      </c>
      <c r="O1839" s="7" t="s">
        <v>421</v>
      </c>
    </row>
    <row r="1840" spans="1:15" ht="15">
      <c r="A1840" s="1">
        <v>1832</v>
      </c>
      <c r="B1840" s="6" t="s">
        <v>222</v>
      </c>
      <c r="C1840" s="7" t="s">
        <v>299</v>
      </c>
      <c r="D1840" s="7" t="s">
        <v>422</v>
      </c>
      <c r="E1840" s="7">
        <v>5.2929047581323365</v>
      </c>
      <c r="F1840" s="7">
        <v>3.5207792182697061E-2</v>
      </c>
      <c r="G1840" s="7">
        <v>5.2930218559241098</v>
      </c>
      <c r="H1840" s="7">
        <v>0.99997787694913021</v>
      </c>
      <c r="I1840" s="7">
        <v>5.2929047581323365</v>
      </c>
      <c r="J1840" s="7">
        <v>3.5207792182697061E-2</v>
      </c>
      <c r="K1840" s="7">
        <v>5.2930218559241098</v>
      </c>
      <c r="L1840" s="7">
        <v>0.99997787694913021</v>
      </c>
      <c r="M1840" s="7" t="s">
        <v>290</v>
      </c>
      <c r="N1840" s="7" t="s">
        <v>314</v>
      </c>
      <c r="O1840" s="7" t="s">
        <v>421</v>
      </c>
    </row>
    <row r="1841" spans="1:15" ht="15">
      <c r="A1841" s="1">
        <v>1833</v>
      </c>
      <c r="B1841" s="6" t="s">
        <v>222</v>
      </c>
      <c r="C1841" s="7" t="s">
        <v>300</v>
      </c>
      <c r="D1841" s="7" t="s">
        <v>422</v>
      </c>
      <c r="E1841" s="7">
        <v>17.586473992640062</v>
      </c>
      <c r="F1841" s="7">
        <v>0.11698319728996488</v>
      </c>
      <c r="G1841" s="7">
        <v>17.586863067706346</v>
      </c>
      <c r="H1841" s="7">
        <v>0.99997787694913032</v>
      </c>
      <c r="I1841" s="7">
        <v>17.586473992640062</v>
      </c>
      <c r="J1841" s="7">
        <v>0.11698319728996488</v>
      </c>
      <c r="K1841" s="7">
        <v>17.586863067706346</v>
      </c>
      <c r="L1841" s="7">
        <v>0.99997787694913032</v>
      </c>
      <c r="M1841" s="7" t="s">
        <v>290</v>
      </c>
      <c r="N1841" s="7" t="s">
        <v>314</v>
      </c>
      <c r="O1841" s="7" t="s">
        <v>421</v>
      </c>
    </row>
    <row r="1842" spans="1:15" ht="15">
      <c r="A1842" s="1">
        <v>1834</v>
      </c>
      <c r="B1842" s="6" t="s">
        <v>222</v>
      </c>
      <c r="C1842" s="7" t="s">
        <v>301</v>
      </c>
      <c r="D1842" s="7" t="s">
        <v>422</v>
      </c>
      <c r="E1842" s="7">
        <v>17.554676723307871</v>
      </c>
      <c r="F1842" s="7">
        <v>0.11677168552110451</v>
      </c>
      <c r="G1842" s="7">
        <v>17.555065094905988</v>
      </c>
      <c r="H1842" s="7">
        <v>0.99997787694913021</v>
      </c>
      <c r="I1842" s="7">
        <v>17.554676723307871</v>
      </c>
      <c r="J1842" s="7">
        <v>0.11677168552110451</v>
      </c>
      <c r="K1842" s="7">
        <v>17.555065094905988</v>
      </c>
      <c r="L1842" s="7">
        <v>0.99997787694913021</v>
      </c>
      <c r="M1842" s="7" t="s">
        <v>290</v>
      </c>
      <c r="N1842" s="7" t="s">
        <v>314</v>
      </c>
      <c r="O1842" s="7" t="s">
        <v>421</v>
      </c>
    </row>
    <row r="1843" spans="1:15" ht="15">
      <c r="A1843" s="1">
        <v>1835</v>
      </c>
      <c r="B1843" s="6" t="s">
        <v>222</v>
      </c>
      <c r="C1843" s="7" t="s">
        <v>302</v>
      </c>
      <c r="D1843" s="7" t="s">
        <v>422</v>
      </c>
      <c r="E1843" s="7">
        <v>17.637345440405259</v>
      </c>
      <c r="F1843" s="7">
        <v>0.11732158829552229</v>
      </c>
      <c r="G1843" s="7">
        <v>17.637735640928071</v>
      </c>
      <c r="H1843" s="7">
        <v>0.99997787694913021</v>
      </c>
      <c r="I1843" s="7">
        <v>17.637345440405259</v>
      </c>
      <c r="J1843" s="7">
        <v>0.11732158829552229</v>
      </c>
      <c r="K1843" s="7">
        <v>17.637735640928071</v>
      </c>
      <c r="L1843" s="7">
        <v>0.99997787694913021</v>
      </c>
      <c r="M1843" s="7" t="s">
        <v>290</v>
      </c>
      <c r="N1843" s="7" t="s">
        <v>314</v>
      </c>
      <c r="O1843" s="7" t="s">
        <v>421</v>
      </c>
    </row>
    <row r="1844" spans="1:15" ht="15">
      <c r="A1844" s="1">
        <v>1836</v>
      </c>
      <c r="B1844" s="6" t="s">
        <v>222</v>
      </c>
      <c r="C1844" s="7" t="s">
        <v>423</v>
      </c>
      <c r="D1844" s="7" t="s">
        <v>422</v>
      </c>
      <c r="E1844" s="7">
        <v>17.787968536576919</v>
      </c>
      <c r="F1844" s="7">
        <v>0.11832351576405767</v>
      </c>
      <c r="G1844" s="7">
        <v>17.788362069415868</v>
      </c>
      <c r="H1844" s="7">
        <v>0.99997787694913043</v>
      </c>
      <c r="I1844" s="7">
        <v>17.787968536576919</v>
      </c>
      <c r="J1844" s="7">
        <v>0.11832351576405767</v>
      </c>
      <c r="K1844" s="7">
        <v>17.788362069415868</v>
      </c>
      <c r="L1844" s="7">
        <v>0.99997787694913043</v>
      </c>
      <c r="M1844" s="7" t="s">
        <v>290</v>
      </c>
      <c r="N1844" s="7" t="s">
        <v>314</v>
      </c>
      <c r="O1844" s="7" t="s">
        <v>421</v>
      </c>
    </row>
    <row r="1845" spans="1:15" ht="15">
      <c r="A1845" s="1">
        <v>1837</v>
      </c>
      <c r="B1845" s="6" t="s">
        <v>222</v>
      </c>
      <c r="C1845" s="7" t="s">
        <v>424</v>
      </c>
      <c r="D1845" s="7" t="s">
        <v>422</v>
      </c>
      <c r="E1845" s="7">
        <v>18.011503711012246</v>
      </c>
      <c r="F1845" s="7">
        <v>0.11981044597095186</v>
      </c>
      <c r="G1845" s="7">
        <v>18.011902189240637</v>
      </c>
      <c r="H1845" s="7">
        <v>0.99997787694913043</v>
      </c>
      <c r="I1845" s="7">
        <v>18.011503711012246</v>
      </c>
      <c r="J1845" s="7">
        <v>0.11981044597095186</v>
      </c>
      <c r="K1845" s="7">
        <v>18.011902189240637</v>
      </c>
      <c r="L1845" s="7">
        <v>0.99997787694913043</v>
      </c>
      <c r="M1845" s="7" t="s">
        <v>290</v>
      </c>
      <c r="N1845" s="7" t="s">
        <v>314</v>
      </c>
      <c r="O1845" s="7" t="s">
        <v>421</v>
      </c>
    </row>
    <row r="1846" spans="1:15" ht="15">
      <c r="A1846" s="1">
        <v>1838</v>
      </c>
      <c r="B1846" s="6" t="s">
        <v>222</v>
      </c>
      <c r="C1846" s="7" t="s">
        <v>425</v>
      </c>
      <c r="D1846" s="7" t="s">
        <v>422</v>
      </c>
      <c r="E1846" s="7">
        <v>18.223727498644838</v>
      </c>
      <c r="F1846" s="7">
        <v>0.12122213413738601</v>
      </c>
      <c r="G1846" s="7">
        <v>18.224130672014752</v>
      </c>
      <c r="H1846" s="7">
        <v>0.99997787694913021</v>
      </c>
      <c r="I1846" s="7">
        <v>18.223727498644838</v>
      </c>
      <c r="J1846" s="7">
        <v>0.12122213413738601</v>
      </c>
      <c r="K1846" s="7">
        <v>18.224130672014752</v>
      </c>
      <c r="L1846" s="7">
        <v>0.99997787694913021</v>
      </c>
      <c r="M1846" s="7" t="s">
        <v>290</v>
      </c>
      <c r="N1846" s="7" t="s">
        <v>314</v>
      </c>
      <c r="O1846" s="7" t="s">
        <v>421</v>
      </c>
    </row>
    <row r="1847" spans="1:15" ht="15">
      <c r="A1847" s="1">
        <v>1839</v>
      </c>
      <c r="B1847" s="6" t="s">
        <v>222</v>
      </c>
      <c r="C1847" s="7" t="s">
        <v>426</v>
      </c>
      <c r="D1847" s="7" t="s">
        <v>422</v>
      </c>
      <c r="E1847" s="7">
        <v>18.498800533316217</v>
      </c>
      <c r="F1847" s="7">
        <v>0.12305188824794579</v>
      </c>
      <c r="G1847" s="7">
        <v>18.499209792275501</v>
      </c>
      <c r="H1847" s="7">
        <v>0.99997787694913032</v>
      </c>
      <c r="I1847" s="7">
        <v>18.498800533316217</v>
      </c>
      <c r="J1847" s="7">
        <v>0.12305188824794579</v>
      </c>
      <c r="K1847" s="7">
        <v>18.499209792275501</v>
      </c>
      <c r="L1847" s="7">
        <v>0.99997787694913032</v>
      </c>
      <c r="M1847" s="7" t="s">
        <v>290</v>
      </c>
      <c r="N1847" s="7" t="s">
        <v>314</v>
      </c>
      <c r="O1847" s="7" t="s">
        <v>421</v>
      </c>
    </row>
    <row r="1848" spans="1:15" ht="15">
      <c r="A1848" s="1">
        <v>1840</v>
      </c>
      <c r="B1848" s="6" t="s">
        <v>222</v>
      </c>
      <c r="C1848" s="7" t="s">
        <v>427</v>
      </c>
      <c r="D1848" s="7" t="s">
        <v>422</v>
      </c>
      <c r="E1848" s="7">
        <v>18.773873567987593</v>
      </c>
      <c r="F1848" s="7">
        <v>0.12488164235885793</v>
      </c>
      <c r="G1848" s="7">
        <v>18.774288912536246</v>
      </c>
      <c r="H1848" s="7">
        <v>0.99997787694913043</v>
      </c>
      <c r="I1848" s="7">
        <v>18.773873567987593</v>
      </c>
      <c r="J1848" s="7">
        <v>0.12488164235885793</v>
      </c>
      <c r="K1848" s="7">
        <v>18.774288912536246</v>
      </c>
      <c r="L1848" s="7">
        <v>0.99997787694913043</v>
      </c>
      <c r="M1848" s="7" t="s">
        <v>290</v>
      </c>
      <c r="N1848" s="7" t="s">
        <v>314</v>
      </c>
      <c r="O1848" s="7" t="s">
        <v>421</v>
      </c>
    </row>
    <row r="1849" spans="1:15" ht="15">
      <c r="A1849" s="1">
        <v>1841</v>
      </c>
      <c r="B1849" s="6" t="s">
        <v>223</v>
      </c>
      <c r="C1849" s="7" t="s">
        <v>292</v>
      </c>
      <c r="D1849" s="7">
        <v>5.1560000000000006</v>
      </c>
      <c r="E1849" s="7">
        <v>5.0013200000000007</v>
      </c>
      <c r="F1849" s="7">
        <v>1.253448944951489</v>
      </c>
      <c r="G1849" s="7">
        <v>5.1560000000000006</v>
      </c>
      <c r="H1849" s="7">
        <v>0.97000000000000008</v>
      </c>
      <c r="I1849" s="7">
        <v>5.0013200000000007</v>
      </c>
      <c r="J1849" s="7">
        <v>1.253448944951489</v>
      </c>
      <c r="K1849" s="7">
        <v>5.1560000000000006</v>
      </c>
      <c r="L1849" s="7">
        <v>0.97000000000000008</v>
      </c>
      <c r="M1849" s="7" t="s">
        <v>290</v>
      </c>
      <c r="N1849" s="7" t="s">
        <v>314</v>
      </c>
      <c r="O1849" s="7" t="s">
        <v>421</v>
      </c>
    </row>
    <row r="1850" spans="1:15" ht="15">
      <c r="A1850" s="1">
        <v>1842</v>
      </c>
      <c r="B1850" s="6" t="s">
        <v>223</v>
      </c>
      <c r="C1850" s="7" t="s">
        <v>293</v>
      </c>
      <c r="D1850" s="7">
        <v>4.6029999999999998</v>
      </c>
      <c r="E1850" s="7">
        <v>4.4649099999999997</v>
      </c>
      <c r="F1850" s="7">
        <v>1.1190119266120453</v>
      </c>
      <c r="G1850" s="7">
        <v>4.6029999999999998</v>
      </c>
      <c r="H1850" s="7">
        <v>0.97000000000000008</v>
      </c>
      <c r="I1850" s="7">
        <v>4.4649099999999997</v>
      </c>
      <c r="J1850" s="7">
        <v>1.1190119266120453</v>
      </c>
      <c r="K1850" s="7">
        <v>4.6029999999999998</v>
      </c>
      <c r="L1850" s="7">
        <v>0.97000000000000008</v>
      </c>
      <c r="M1850" s="7" t="s">
        <v>290</v>
      </c>
      <c r="N1850" s="7" t="s">
        <v>314</v>
      </c>
      <c r="O1850" s="7" t="s">
        <v>421</v>
      </c>
    </row>
    <row r="1851" spans="1:15" ht="15">
      <c r="A1851" s="1">
        <v>1843</v>
      </c>
      <c r="B1851" s="6" t="s">
        <v>223</v>
      </c>
      <c r="C1851" s="7" t="s">
        <v>294</v>
      </c>
      <c r="D1851" s="7">
        <v>4.7</v>
      </c>
      <c r="E1851" s="7">
        <v>4.7253022751048066</v>
      </c>
      <c r="F1851" s="7">
        <v>3.7207104528314133E-2</v>
      </c>
      <c r="G1851" s="7">
        <v>4.7254487574978574</v>
      </c>
      <c r="H1851" s="7">
        <v>0.99996900137943123</v>
      </c>
      <c r="I1851" s="7">
        <v>4.7253022751048066</v>
      </c>
      <c r="J1851" s="7">
        <v>3.7207104528314133E-2</v>
      </c>
      <c r="K1851" s="7">
        <v>4.7254487574978574</v>
      </c>
      <c r="L1851" s="7">
        <v>0.99996900137943123</v>
      </c>
      <c r="M1851" s="7" t="s">
        <v>290</v>
      </c>
      <c r="N1851" s="7" t="s">
        <v>314</v>
      </c>
      <c r="O1851" s="7" t="s">
        <v>421</v>
      </c>
    </row>
    <row r="1852" spans="1:15" ht="15">
      <c r="A1852" s="1">
        <v>1844</v>
      </c>
      <c r="B1852" s="6" t="s">
        <v>223</v>
      </c>
      <c r="C1852" s="7" t="s">
        <v>295</v>
      </c>
      <c r="D1852" s="7">
        <v>5.0725094146185574</v>
      </c>
      <c r="E1852" s="7">
        <v>5.0674321086994079</v>
      </c>
      <c r="F1852" s="7">
        <v>0.22689994516564665</v>
      </c>
      <c r="G1852" s="7">
        <v>5.0725094146185574</v>
      </c>
      <c r="H1852" s="7">
        <v>0.99899905441190173</v>
      </c>
      <c r="I1852" s="7">
        <v>5.0674321086994079</v>
      </c>
      <c r="J1852" s="7">
        <v>0.22689994516564665</v>
      </c>
      <c r="K1852" s="7">
        <v>5.0725094146185574</v>
      </c>
      <c r="L1852" s="7">
        <v>0.99899905441190173</v>
      </c>
      <c r="M1852" s="7" t="s">
        <v>290</v>
      </c>
      <c r="N1852" s="7" t="s">
        <v>314</v>
      </c>
      <c r="O1852" s="7" t="s">
        <v>421</v>
      </c>
    </row>
    <row r="1853" spans="1:15" ht="15">
      <c r="A1853" s="1">
        <v>1845</v>
      </c>
      <c r="B1853" s="6" t="s">
        <v>223</v>
      </c>
      <c r="C1853" s="7" t="s">
        <v>296</v>
      </c>
      <c r="D1853" s="7">
        <v>4.1099999999999994</v>
      </c>
      <c r="E1853" s="7">
        <v>4.3695818702478668</v>
      </c>
      <c r="F1853" s="7">
        <v>0.19559502919067298</v>
      </c>
      <c r="G1853" s="7">
        <v>4.3739573770491802</v>
      </c>
      <c r="H1853" s="7">
        <v>0.99899964576146261</v>
      </c>
      <c r="I1853" s="7">
        <v>4.3695818702478668</v>
      </c>
      <c r="J1853" s="7">
        <v>0.19559502919067298</v>
      </c>
      <c r="K1853" s="7">
        <v>4.3739573770491802</v>
      </c>
      <c r="L1853" s="7">
        <v>0.99899964576146261</v>
      </c>
      <c r="M1853" s="7" t="s">
        <v>290</v>
      </c>
      <c r="N1853" s="7" t="s">
        <v>314</v>
      </c>
      <c r="O1853" s="7" t="s">
        <v>421</v>
      </c>
    </row>
    <row r="1854" spans="1:15" ht="15">
      <c r="A1854" s="1">
        <v>1846</v>
      </c>
      <c r="B1854" s="6" t="s">
        <v>223</v>
      </c>
      <c r="C1854" s="7" t="s">
        <v>297</v>
      </c>
      <c r="D1854" s="7">
        <v>5.6048999999999998</v>
      </c>
      <c r="E1854" s="7">
        <v>5.60477600251218</v>
      </c>
      <c r="F1854" s="7">
        <v>3.7282323741751777E-2</v>
      </c>
      <c r="G1854" s="7">
        <v>5.6048999999999998</v>
      </c>
      <c r="H1854" s="7">
        <v>0.99997787694913032</v>
      </c>
      <c r="I1854" s="7">
        <v>5.60477600251218</v>
      </c>
      <c r="J1854" s="7">
        <v>3.7282323741751777E-2</v>
      </c>
      <c r="K1854" s="7">
        <v>5.6048999999999998</v>
      </c>
      <c r="L1854" s="7">
        <v>0.99997787694913032</v>
      </c>
      <c r="M1854" s="7" t="s">
        <v>290</v>
      </c>
      <c r="N1854" s="7" t="s">
        <v>314</v>
      </c>
      <c r="O1854" s="7" t="s">
        <v>421</v>
      </c>
    </row>
    <row r="1855" spans="1:15" ht="15">
      <c r="A1855" s="1">
        <v>1847</v>
      </c>
      <c r="B1855" s="6" t="s">
        <v>223</v>
      </c>
      <c r="C1855" s="7" t="s">
        <v>298</v>
      </c>
      <c r="D1855" s="7" t="s">
        <v>422</v>
      </c>
      <c r="E1855" s="7">
        <v>5.8452726075968418</v>
      </c>
      <c r="F1855" s="7">
        <v>3.8882079429647845E-2</v>
      </c>
      <c r="G1855" s="7">
        <v>5.8454019257209984</v>
      </c>
      <c r="H1855" s="7">
        <v>0.99997787694913032</v>
      </c>
      <c r="I1855" s="7">
        <v>5.8452726075968418</v>
      </c>
      <c r="J1855" s="7">
        <v>3.8882079429647845E-2</v>
      </c>
      <c r="K1855" s="7">
        <v>5.8454019257209984</v>
      </c>
      <c r="L1855" s="7">
        <v>0.99997787694913032</v>
      </c>
      <c r="M1855" s="7" t="s">
        <v>290</v>
      </c>
      <c r="N1855" s="7" t="s">
        <v>314</v>
      </c>
      <c r="O1855" s="7" t="s">
        <v>421</v>
      </c>
    </row>
    <row r="1856" spans="1:15" ht="15">
      <c r="A1856" s="1">
        <v>1848</v>
      </c>
      <c r="B1856" s="6" t="s">
        <v>223</v>
      </c>
      <c r="C1856" s="7" t="s">
        <v>299</v>
      </c>
      <c r="D1856" s="7" t="s">
        <v>422</v>
      </c>
      <c r="E1856" s="7">
        <v>5.8241477486056379</v>
      </c>
      <c r="F1856" s="7">
        <v>3.8741559303364925E-2</v>
      </c>
      <c r="G1856" s="7">
        <v>5.8242765993731256</v>
      </c>
      <c r="H1856" s="7">
        <v>0.99997787694913021</v>
      </c>
      <c r="I1856" s="7">
        <v>5.8241477486056379</v>
      </c>
      <c r="J1856" s="7">
        <v>3.8741559303364925E-2</v>
      </c>
      <c r="K1856" s="7">
        <v>5.8242765993731256</v>
      </c>
      <c r="L1856" s="7">
        <v>0.99997787694913021</v>
      </c>
      <c r="M1856" s="7" t="s">
        <v>290</v>
      </c>
      <c r="N1856" s="7" t="s">
        <v>314</v>
      </c>
      <c r="O1856" s="7" t="s">
        <v>421</v>
      </c>
    </row>
    <row r="1857" spans="1:15" ht="15">
      <c r="A1857" s="1">
        <v>1849</v>
      </c>
      <c r="B1857" s="6" t="s">
        <v>223</v>
      </c>
      <c r="C1857" s="7" t="s">
        <v>300</v>
      </c>
      <c r="D1857" s="7" t="s">
        <v>422</v>
      </c>
      <c r="E1857" s="7">
        <v>20.215832072629119</v>
      </c>
      <c r="F1857" s="7">
        <v>0.13447338407488083</v>
      </c>
      <c r="G1857" s="7">
        <v>20.216279318404876</v>
      </c>
      <c r="H1857" s="7">
        <v>0.99997787694913032</v>
      </c>
      <c r="I1857" s="7">
        <v>20.215832072629119</v>
      </c>
      <c r="J1857" s="7">
        <v>0.13447338407488083</v>
      </c>
      <c r="K1857" s="7">
        <v>20.216279318404876</v>
      </c>
      <c r="L1857" s="7">
        <v>0.99997787694913032</v>
      </c>
      <c r="M1857" s="7" t="s">
        <v>290</v>
      </c>
      <c r="N1857" s="7" t="s">
        <v>314</v>
      </c>
      <c r="O1857" s="7" t="s">
        <v>421</v>
      </c>
    </row>
    <row r="1858" spans="1:15" ht="15">
      <c r="A1858" s="1">
        <v>1850</v>
      </c>
      <c r="B1858" s="6" t="s">
        <v>223</v>
      </c>
      <c r="C1858" s="7" t="s">
        <v>301</v>
      </c>
      <c r="D1858" s="7" t="s">
        <v>422</v>
      </c>
      <c r="E1858" s="7">
        <v>20.180688117180811</v>
      </c>
      <c r="F1858" s="7">
        <v>0.13423961053545777</v>
      </c>
      <c r="G1858" s="7">
        <v>20.181134585447854</v>
      </c>
      <c r="H1858" s="7">
        <v>0.99997787694913021</v>
      </c>
      <c r="I1858" s="7">
        <v>20.180688117180811</v>
      </c>
      <c r="J1858" s="7">
        <v>0.13423961053545777</v>
      </c>
      <c r="K1858" s="7">
        <v>20.181134585447854</v>
      </c>
      <c r="L1858" s="7">
        <v>0.99997787694913021</v>
      </c>
      <c r="M1858" s="7" t="s">
        <v>290</v>
      </c>
      <c r="N1858" s="7" t="s">
        <v>314</v>
      </c>
      <c r="O1858" s="7" t="s">
        <v>421</v>
      </c>
    </row>
    <row r="1859" spans="1:15" ht="15">
      <c r="A1859" s="1">
        <v>1851</v>
      </c>
      <c r="B1859" s="6" t="s">
        <v>223</v>
      </c>
      <c r="C1859" s="7" t="s">
        <v>302</v>
      </c>
      <c r="D1859" s="7" t="s">
        <v>422</v>
      </c>
      <c r="E1859" s="7">
        <v>20.271481437961775</v>
      </c>
      <c r="F1859" s="7">
        <v>0.13484355723705246</v>
      </c>
      <c r="G1859" s="7">
        <v>20.271929914898511</v>
      </c>
      <c r="H1859" s="7">
        <v>0.99997787694913021</v>
      </c>
      <c r="I1859" s="7">
        <v>20.271481437961775</v>
      </c>
      <c r="J1859" s="7">
        <v>0.13484355723705246</v>
      </c>
      <c r="K1859" s="7">
        <v>20.271929914898511</v>
      </c>
      <c r="L1859" s="7">
        <v>0.99997787694913021</v>
      </c>
      <c r="M1859" s="7" t="s">
        <v>290</v>
      </c>
      <c r="N1859" s="7" t="s">
        <v>314</v>
      </c>
      <c r="O1859" s="7" t="s">
        <v>421</v>
      </c>
    </row>
    <row r="1860" spans="1:15" ht="15">
      <c r="A1860" s="1">
        <v>1852</v>
      </c>
      <c r="B1860" s="6" t="s">
        <v>223</v>
      </c>
      <c r="C1860" s="7" t="s">
        <v>423</v>
      </c>
      <c r="D1860" s="7" t="s">
        <v>422</v>
      </c>
      <c r="E1860" s="7">
        <v>20.436949937040712</v>
      </c>
      <c r="F1860" s="7">
        <v>0.13594423461379493</v>
      </c>
      <c r="G1860" s="7">
        <v>20.437402074726453</v>
      </c>
      <c r="H1860" s="7">
        <v>0.99997787694913043</v>
      </c>
      <c r="I1860" s="7">
        <v>20.436949937040712</v>
      </c>
      <c r="J1860" s="7">
        <v>0.13594423461379493</v>
      </c>
      <c r="K1860" s="7">
        <v>20.437402074726453</v>
      </c>
      <c r="L1860" s="7">
        <v>0.99997787694913043</v>
      </c>
      <c r="M1860" s="7" t="s">
        <v>290</v>
      </c>
      <c r="N1860" s="7" t="s">
        <v>314</v>
      </c>
      <c r="O1860" s="7" t="s">
        <v>421</v>
      </c>
    </row>
    <row r="1861" spans="1:15" ht="15">
      <c r="A1861" s="1">
        <v>1853</v>
      </c>
      <c r="B1861" s="6" t="s">
        <v>223</v>
      </c>
      <c r="C1861" s="7" t="s">
        <v>424</v>
      </c>
      <c r="D1861" s="7" t="s">
        <v>422</v>
      </c>
      <c r="E1861" s="7">
        <v>20.682564010397261</v>
      </c>
      <c r="F1861" s="7">
        <v>0.13757803111068234</v>
      </c>
      <c r="G1861" s="7">
        <v>20.683021581935854</v>
      </c>
      <c r="H1861" s="7">
        <v>0.99997787694913043</v>
      </c>
      <c r="I1861" s="7">
        <v>20.682564010397261</v>
      </c>
      <c r="J1861" s="7">
        <v>0.13757803111068234</v>
      </c>
      <c r="K1861" s="7">
        <v>20.683021581935854</v>
      </c>
      <c r="L1861" s="7">
        <v>0.99997787694913043</v>
      </c>
      <c r="M1861" s="7" t="s">
        <v>290</v>
      </c>
      <c r="N1861" s="7" t="s">
        <v>314</v>
      </c>
      <c r="O1861" s="7" t="s">
        <v>421</v>
      </c>
    </row>
    <row r="1862" spans="1:15" ht="15">
      <c r="A1862" s="1">
        <v>1854</v>
      </c>
      <c r="B1862" s="6" t="s">
        <v>223</v>
      </c>
      <c r="C1862" s="7" t="s">
        <v>425</v>
      </c>
      <c r="D1862" s="7" t="s">
        <v>422</v>
      </c>
      <c r="E1862" s="7">
        <v>20.915738646429276</v>
      </c>
      <c r="F1862" s="7">
        <v>0.13912908190532994</v>
      </c>
      <c r="G1862" s="7">
        <v>20.916201376616332</v>
      </c>
      <c r="H1862" s="7">
        <v>0.99997787694913021</v>
      </c>
      <c r="I1862" s="7">
        <v>20.915738646429276</v>
      </c>
      <c r="J1862" s="7">
        <v>0.13912908190532994</v>
      </c>
      <c r="K1862" s="7">
        <v>20.916201376616332</v>
      </c>
      <c r="L1862" s="7">
        <v>0.99997787694913021</v>
      </c>
      <c r="M1862" s="7" t="s">
        <v>290</v>
      </c>
      <c r="N1862" s="7" t="s">
        <v>314</v>
      </c>
      <c r="O1862" s="7" t="s">
        <v>421</v>
      </c>
    </row>
    <row r="1863" spans="1:15" ht="15">
      <c r="A1863" s="1">
        <v>1855</v>
      </c>
      <c r="B1863" s="6" t="s">
        <v>223</v>
      </c>
      <c r="C1863" s="7" t="s">
        <v>426</v>
      </c>
      <c r="D1863" s="7" t="s">
        <v>422</v>
      </c>
      <c r="E1863" s="7">
        <v>21.218005112556611</v>
      </c>
      <c r="F1863" s="7">
        <v>0.14113972358664068</v>
      </c>
      <c r="G1863" s="7">
        <v>21.218474529948015</v>
      </c>
      <c r="H1863" s="7">
        <v>0.99997787694913032</v>
      </c>
      <c r="I1863" s="7">
        <v>21.218005112556611</v>
      </c>
      <c r="J1863" s="7">
        <v>0.14113972358664068</v>
      </c>
      <c r="K1863" s="7">
        <v>21.218474529948015</v>
      </c>
      <c r="L1863" s="7">
        <v>0.99997787694913032</v>
      </c>
      <c r="M1863" s="7" t="s">
        <v>290</v>
      </c>
      <c r="N1863" s="7" t="s">
        <v>314</v>
      </c>
      <c r="O1863" s="7" t="s">
        <v>421</v>
      </c>
    </row>
    <row r="1864" spans="1:15" ht="15">
      <c r="A1864" s="1">
        <v>1856</v>
      </c>
      <c r="B1864" s="6" t="s">
        <v>223</v>
      </c>
      <c r="C1864" s="7" t="s">
        <v>427</v>
      </c>
      <c r="D1864" s="7" t="s">
        <v>422</v>
      </c>
      <c r="E1864" s="7">
        <v>21.52027157868395</v>
      </c>
      <c r="F1864" s="7">
        <v>0.14315036526788738</v>
      </c>
      <c r="G1864" s="7">
        <v>21.520747683279698</v>
      </c>
      <c r="H1864" s="7">
        <v>0.99997787694913043</v>
      </c>
      <c r="I1864" s="7">
        <v>21.52027157868395</v>
      </c>
      <c r="J1864" s="7">
        <v>0.14315036526788738</v>
      </c>
      <c r="K1864" s="7">
        <v>21.520747683279698</v>
      </c>
      <c r="L1864" s="7">
        <v>0.99997787694913043</v>
      </c>
      <c r="M1864" s="7" t="s">
        <v>290</v>
      </c>
      <c r="N1864" s="7" t="s">
        <v>314</v>
      </c>
      <c r="O1864" s="7" t="s">
        <v>421</v>
      </c>
    </row>
    <row r="1865" spans="1:15" ht="15">
      <c r="A1865" s="1">
        <v>1857</v>
      </c>
      <c r="B1865" s="6" t="s">
        <v>24</v>
      </c>
      <c r="C1865" s="7" t="s">
        <v>292</v>
      </c>
      <c r="D1865" s="7">
        <v>46.689</v>
      </c>
      <c r="E1865" s="7">
        <v>46.223999999999997</v>
      </c>
      <c r="F1865" s="7">
        <v>6.5730164308329595</v>
      </c>
      <c r="G1865" s="7">
        <v>46.689</v>
      </c>
      <c r="H1865" s="7">
        <v>0.99004048062712835</v>
      </c>
      <c r="I1865" s="7">
        <v>46.223999999999997</v>
      </c>
      <c r="J1865" s="7">
        <v>6.5730164308329595</v>
      </c>
      <c r="K1865" s="7">
        <v>46.689</v>
      </c>
      <c r="L1865" s="7">
        <v>0.99004048062712835</v>
      </c>
      <c r="M1865" s="7" t="s">
        <v>290</v>
      </c>
      <c r="N1865" s="7" t="s">
        <v>315</v>
      </c>
      <c r="O1865" s="7" t="s">
        <v>421</v>
      </c>
    </row>
    <row r="1866" spans="1:15" ht="15">
      <c r="A1866" s="1">
        <v>1858</v>
      </c>
      <c r="B1866" s="6" t="s">
        <v>24</v>
      </c>
      <c r="C1866" s="7" t="s">
        <v>293</v>
      </c>
      <c r="D1866" s="7">
        <v>52.207999999999998</v>
      </c>
      <c r="E1866" s="7">
        <v>52.201999999999998</v>
      </c>
      <c r="F1866" s="7">
        <v>0.7914922614908827</v>
      </c>
      <c r="G1866" s="7">
        <v>52.207999999999998</v>
      </c>
      <c r="H1866" s="7">
        <v>0.99988507508427826</v>
      </c>
      <c r="I1866" s="7">
        <v>52.201999999999998</v>
      </c>
      <c r="J1866" s="7">
        <v>0.7914922614908827</v>
      </c>
      <c r="K1866" s="7">
        <v>52.207999999999998</v>
      </c>
      <c r="L1866" s="7">
        <v>0.99988507508427826</v>
      </c>
      <c r="M1866" s="7" t="s">
        <v>290</v>
      </c>
      <c r="N1866" s="7" t="s">
        <v>315</v>
      </c>
      <c r="O1866" s="7" t="s">
        <v>421</v>
      </c>
    </row>
    <row r="1867" spans="1:15" ht="15">
      <c r="A1867" s="1">
        <v>1859</v>
      </c>
      <c r="B1867" s="6" t="s">
        <v>24</v>
      </c>
      <c r="C1867" s="7" t="s">
        <v>294</v>
      </c>
      <c r="D1867" s="7">
        <v>44.45</v>
      </c>
      <c r="E1867" s="7">
        <v>44.079000000000001</v>
      </c>
      <c r="F1867" s="7">
        <v>5.7231646669849079</v>
      </c>
      <c r="G1867" s="7">
        <v>44.448991606170601</v>
      </c>
      <c r="H1867" s="7">
        <v>0.99167604049493807</v>
      </c>
      <c r="I1867" s="7">
        <v>44.079000000000001</v>
      </c>
      <c r="J1867" s="7">
        <v>5.7231646669849079</v>
      </c>
      <c r="K1867" s="7">
        <v>44.448991606170601</v>
      </c>
      <c r="L1867" s="7">
        <v>0.99167604049493807</v>
      </c>
      <c r="M1867" s="7" t="s">
        <v>290</v>
      </c>
      <c r="N1867" s="7" t="s">
        <v>315</v>
      </c>
      <c r="O1867" s="7" t="s">
        <v>421</v>
      </c>
    </row>
    <row r="1868" spans="1:15" ht="15">
      <c r="A1868" s="1">
        <v>1860</v>
      </c>
      <c r="B1868" s="6" t="s">
        <v>24</v>
      </c>
      <c r="C1868" s="7" t="s">
        <v>295</v>
      </c>
      <c r="D1868" s="7">
        <v>43.252000000000002</v>
      </c>
      <c r="E1868" s="7">
        <v>43.215000000000003</v>
      </c>
      <c r="F1868" s="7">
        <v>1.7886528450205013</v>
      </c>
      <c r="G1868" s="7">
        <v>43.252000000000002</v>
      </c>
      <c r="H1868" s="7">
        <v>0.99914454822898369</v>
      </c>
      <c r="I1868" s="7">
        <v>43.215000000000003</v>
      </c>
      <c r="J1868" s="7">
        <v>1.7886528450205013</v>
      </c>
      <c r="K1868" s="7">
        <v>43.252000000000002</v>
      </c>
      <c r="L1868" s="7">
        <v>0.99914454822898369</v>
      </c>
      <c r="M1868" s="7" t="s">
        <v>290</v>
      </c>
      <c r="N1868" s="7" t="s">
        <v>315</v>
      </c>
      <c r="O1868" s="7" t="s">
        <v>421</v>
      </c>
    </row>
    <row r="1869" spans="1:15" ht="15">
      <c r="A1869" s="1">
        <v>1861</v>
      </c>
      <c r="B1869" s="6" t="s">
        <v>24</v>
      </c>
      <c r="C1869" s="7" t="s">
        <v>296</v>
      </c>
      <c r="D1869" s="7">
        <v>39.832000000000001</v>
      </c>
      <c r="E1869" s="7">
        <v>39.795000000000002</v>
      </c>
      <c r="F1869" s="7">
        <v>1.7164495331934402</v>
      </c>
      <c r="G1869" s="7">
        <v>39.832000000000001</v>
      </c>
      <c r="H1869" s="7">
        <v>0.99907109861417953</v>
      </c>
      <c r="I1869" s="7">
        <v>39.795000000000002</v>
      </c>
      <c r="J1869" s="7">
        <v>1.7164495331934402</v>
      </c>
      <c r="K1869" s="7">
        <v>39.832000000000001</v>
      </c>
      <c r="L1869" s="7">
        <v>0.99907109861417953</v>
      </c>
      <c r="M1869" s="7" t="s">
        <v>290</v>
      </c>
      <c r="N1869" s="7" t="s">
        <v>315</v>
      </c>
      <c r="O1869" s="7" t="s">
        <v>421</v>
      </c>
    </row>
    <row r="1870" spans="1:15" ht="15">
      <c r="A1870" s="1">
        <v>1862</v>
      </c>
      <c r="B1870" s="6" t="s">
        <v>24</v>
      </c>
      <c r="C1870" s="7" t="s">
        <v>297</v>
      </c>
      <c r="D1870" s="7">
        <v>40.25</v>
      </c>
      <c r="E1870" s="7">
        <v>40.003300000000003</v>
      </c>
      <c r="F1870" s="7">
        <v>4.4495493153801275</v>
      </c>
      <c r="G1870" s="7">
        <v>40.25</v>
      </c>
      <c r="H1870" s="7">
        <v>0.99387080745341627</v>
      </c>
      <c r="I1870" s="7">
        <v>40.003300000000003</v>
      </c>
      <c r="J1870" s="7">
        <v>4.4495493153801275</v>
      </c>
      <c r="K1870" s="7">
        <v>40.25</v>
      </c>
      <c r="L1870" s="7">
        <v>0.99387080745341627</v>
      </c>
      <c r="M1870" s="7" t="s">
        <v>290</v>
      </c>
      <c r="N1870" s="7" t="s">
        <v>315</v>
      </c>
      <c r="O1870" s="7" t="s">
        <v>421</v>
      </c>
    </row>
    <row r="1871" spans="1:15" ht="15">
      <c r="A1871" s="1">
        <v>1863</v>
      </c>
      <c r="B1871" s="6" t="s">
        <v>24</v>
      </c>
      <c r="C1871" s="7" t="s">
        <v>298</v>
      </c>
      <c r="D1871" s="7" t="s">
        <v>422</v>
      </c>
      <c r="E1871" s="7">
        <v>44.938985692788329</v>
      </c>
      <c r="F1871" s="7">
        <v>4.2225150794146833</v>
      </c>
      <c r="G1871" s="7">
        <v>45.13692577804251</v>
      </c>
      <c r="H1871" s="7">
        <v>0.99561467508382073</v>
      </c>
      <c r="I1871" s="7">
        <v>44.938985692788329</v>
      </c>
      <c r="J1871" s="7">
        <v>4.2225150794146833</v>
      </c>
      <c r="K1871" s="7">
        <v>45.13692577804251</v>
      </c>
      <c r="L1871" s="7">
        <v>0.99561467508382073</v>
      </c>
      <c r="M1871" s="7" t="s">
        <v>290</v>
      </c>
      <c r="N1871" s="7" t="s">
        <v>315</v>
      </c>
      <c r="O1871" s="7" t="s">
        <v>421</v>
      </c>
    </row>
    <row r="1872" spans="1:15" ht="15">
      <c r="A1872" s="1">
        <v>1864</v>
      </c>
      <c r="B1872" s="6" t="s">
        <v>24</v>
      </c>
      <c r="C1872" s="7" t="s">
        <v>299</v>
      </c>
      <c r="D1872" s="7" t="s">
        <v>422</v>
      </c>
      <c r="E1872" s="7">
        <v>45.332843990697363</v>
      </c>
      <c r="F1872" s="7">
        <v>4.2595224256295321</v>
      </c>
      <c r="G1872" s="7">
        <v>45.53251888023928</v>
      </c>
      <c r="H1872" s="7">
        <v>0.99561467508382073</v>
      </c>
      <c r="I1872" s="7">
        <v>45.332843990697363</v>
      </c>
      <c r="J1872" s="7">
        <v>4.2595224256295321</v>
      </c>
      <c r="K1872" s="7">
        <v>45.53251888023928</v>
      </c>
      <c r="L1872" s="7">
        <v>0.99561467508382073</v>
      </c>
      <c r="M1872" s="7" t="s">
        <v>290</v>
      </c>
      <c r="N1872" s="7" t="s">
        <v>315</v>
      </c>
      <c r="O1872" s="7" t="s">
        <v>421</v>
      </c>
    </row>
    <row r="1873" spans="1:15" ht="15">
      <c r="A1873" s="1">
        <v>1865</v>
      </c>
      <c r="B1873" s="6" t="s">
        <v>24</v>
      </c>
      <c r="C1873" s="7" t="s">
        <v>300</v>
      </c>
      <c r="D1873" s="7" t="s">
        <v>422</v>
      </c>
      <c r="E1873" s="7">
        <v>45.317873246298561</v>
      </c>
      <c r="F1873" s="7">
        <v>4.2581157585006943</v>
      </c>
      <c r="G1873" s="7">
        <v>45.517482195090437</v>
      </c>
      <c r="H1873" s="7">
        <v>0.99561467508382073</v>
      </c>
      <c r="I1873" s="7">
        <v>45.317873246298561</v>
      </c>
      <c r="J1873" s="7">
        <v>4.2581157585006943</v>
      </c>
      <c r="K1873" s="7">
        <v>45.517482195090437</v>
      </c>
      <c r="L1873" s="7">
        <v>0.99561467508382073</v>
      </c>
      <c r="M1873" s="7" t="s">
        <v>290</v>
      </c>
      <c r="N1873" s="7" t="s">
        <v>315</v>
      </c>
      <c r="O1873" s="7" t="s">
        <v>421</v>
      </c>
    </row>
    <row r="1874" spans="1:15" ht="15">
      <c r="A1874" s="1">
        <v>1866</v>
      </c>
      <c r="B1874" s="6" t="s">
        <v>24</v>
      </c>
      <c r="C1874" s="7" t="s">
        <v>301</v>
      </c>
      <c r="D1874" s="7" t="s">
        <v>422</v>
      </c>
      <c r="E1874" s="7">
        <v>45.134279217086309</v>
      </c>
      <c r="F1874" s="7">
        <v>4.2408650674828889</v>
      </c>
      <c r="G1874" s="7">
        <v>45.333079500145431</v>
      </c>
      <c r="H1874" s="7">
        <v>0.99561467508382073</v>
      </c>
      <c r="I1874" s="7">
        <v>45.134279217086309</v>
      </c>
      <c r="J1874" s="7">
        <v>4.2408650674828889</v>
      </c>
      <c r="K1874" s="7">
        <v>45.333079500145431</v>
      </c>
      <c r="L1874" s="7">
        <v>0.99561467508382073</v>
      </c>
      <c r="M1874" s="7" t="s">
        <v>290</v>
      </c>
      <c r="N1874" s="7" t="s">
        <v>315</v>
      </c>
      <c r="O1874" s="7" t="s">
        <v>421</v>
      </c>
    </row>
    <row r="1875" spans="1:15" ht="15">
      <c r="A1875" s="1">
        <v>1867</v>
      </c>
      <c r="B1875" s="6" t="s">
        <v>24</v>
      </c>
      <c r="C1875" s="7" t="s">
        <v>302</v>
      </c>
      <c r="D1875" s="7" t="s">
        <v>422</v>
      </c>
      <c r="E1875" s="7">
        <v>45.107035425733223</v>
      </c>
      <c r="F1875" s="7">
        <v>4.2383052117577193</v>
      </c>
      <c r="G1875" s="7">
        <v>45.305715709680214</v>
      </c>
      <c r="H1875" s="7">
        <v>0.99561467508382073</v>
      </c>
      <c r="I1875" s="7">
        <v>45.107035425733223</v>
      </c>
      <c r="J1875" s="7">
        <v>4.2383052117577193</v>
      </c>
      <c r="K1875" s="7">
        <v>45.305715709680214</v>
      </c>
      <c r="L1875" s="7">
        <v>0.99561467508382073</v>
      </c>
      <c r="M1875" s="7" t="s">
        <v>290</v>
      </c>
      <c r="N1875" s="7" t="s">
        <v>315</v>
      </c>
      <c r="O1875" s="7" t="s">
        <v>421</v>
      </c>
    </row>
    <row r="1876" spans="1:15" ht="15">
      <c r="A1876" s="1">
        <v>1868</v>
      </c>
      <c r="B1876" s="6" t="s">
        <v>24</v>
      </c>
      <c r="C1876" s="7" t="s">
        <v>423</v>
      </c>
      <c r="D1876" s="7" t="s">
        <v>422</v>
      </c>
      <c r="E1876" s="7">
        <v>45.153820942947135</v>
      </c>
      <c r="F1876" s="7">
        <v>4.2427012289105237</v>
      </c>
      <c r="G1876" s="7">
        <v>45.352707300287271</v>
      </c>
      <c r="H1876" s="7">
        <v>0.99561467508382073</v>
      </c>
      <c r="I1876" s="7">
        <v>45.153820942947135</v>
      </c>
      <c r="J1876" s="7">
        <v>4.2427012289105237</v>
      </c>
      <c r="K1876" s="7">
        <v>45.352707300287271</v>
      </c>
      <c r="L1876" s="7">
        <v>0.99561467508382073</v>
      </c>
      <c r="M1876" s="7" t="s">
        <v>290</v>
      </c>
      <c r="N1876" s="7" t="s">
        <v>315</v>
      </c>
      <c r="O1876" s="7" t="s">
        <v>421</v>
      </c>
    </row>
    <row r="1877" spans="1:15" ht="15">
      <c r="A1877" s="1">
        <v>1869</v>
      </c>
      <c r="B1877" s="6" t="s">
        <v>24</v>
      </c>
      <c r="C1877" s="7" t="s">
        <v>424</v>
      </c>
      <c r="D1877" s="7" t="s">
        <v>422</v>
      </c>
      <c r="E1877" s="7">
        <v>45.275057260349932</v>
      </c>
      <c r="F1877" s="7">
        <v>4.2540927227441108</v>
      </c>
      <c r="G1877" s="7">
        <v>45.474477620107628</v>
      </c>
      <c r="H1877" s="7">
        <v>0.99561467508382073</v>
      </c>
      <c r="I1877" s="7">
        <v>45.275057260349932</v>
      </c>
      <c r="J1877" s="7">
        <v>4.2540927227441108</v>
      </c>
      <c r="K1877" s="7">
        <v>45.474477620107628</v>
      </c>
      <c r="L1877" s="7">
        <v>0.99561467508382073</v>
      </c>
      <c r="M1877" s="7" t="s">
        <v>290</v>
      </c>
      <c r="N1877" s="7" t="s">
        <v>315</v>
      </c>
      <c r="O1877" s="7" t="s">
        <v>421</v>
      </c>
    </row>
    <row r="1878" spans="1:15" ht="15">
      <c r="A1878" s="1">
        <v>1870</v>
      </c>
      <c r="B1878" s="6" t="s">
        <v>24</v>
      </c>
      <c r="C1878" s="7" t="s">
        <v>425</v>
      </c>
      <c r="D1878" s="7" t="s">
        <v>422</v>
      </c>
      <c r="E1878" s="7">
        <v>45.382156027402154</v>
      </c>
      <c r="F1878" s="7">
        <v>4.2641558372513169</v>
      </c>
      <c r="G1878" s="7">
        <v>45.582048118747778</v>
      </c>
      <c r="H1878" s="7">
        <v>0.99561467508382073</v>
      </c>
      <c r="I1878" s="7">
        <v>45.382156027402154</v>
      </c>
      <c r="J1878" s="7">
        <v>4.2641558372513169</v>
      </c>
      <c r="K1878" s="7">
        <v>45.582048118747778</v>
      </c>
      <c r="L1878" s="7">
        <v>0.99561467508382073</v>
      </c>
      <c r="M1878" s="7" t="s">
        <v>290</v>
      </c>
      <c r="N1878" s="7" t="s">
        <v>315</v>
      </c>
      <c r="O1878" s="7" t="s">
        <v>421</v>
      </c>
    </row>
    <row r="1879" spans="1:15" ht="15">
      <c r="A1879" s="1">
        <v>1871</v>
      </c>
      <c r="B1879" s="6" t="s">
        <v>24</v>
      </c>
      <c r="C1879" s="7" t="s">
        <v>426</v>
      </c>
      <c r="D1879" s="7" t="s">
        <v>422</v>
      </c>
      <c r="E1879" s="7">
        <v>45.540466552966727</v>
      </c>
      <c r="F1879" s="7">
        <v>4.2790308632698419</v>
      </c>
      <c r="G1879" s="7">
        <v>45.741055945295983</v>
      </c>
      <c r="H1879" s="7">
        <v>0.99561467508382073</v>
      </c>
      <c r="I1879" s="7">
        <v>45.540466552966727</v>
      </c>
      <c r="J1879" s="7">
        <v>4.2790308632698419</v>
      </c>
      <c r="K1879" s="7">
        <v>45.741055945295983</v>
      </c>
      <c r="L1879" s="7">
        <v>0.99561467508382073</v>
      </c>
      <c r="M1879" s="7" t="s">
        <v>290</v>
      </c>
      <c r="N1879" s="7" t="s">
        <v>315</v>
      </c>
      <c r="O1879" s="7" t="s">
        <v>421</v>
      </c>
    </row>
    <row r="1880" spans="1:15" ht="15">
      <c r="A1880" s="1">
        <v>1872</v>
      </c>
      <c r="B1880" s="6" t="s">
        <v>24</v>
      </c>
      <c r="C1880" s="7" t="s">
        <v>427</v>
      </c>
      <c r="D1880" s="7" t="s">
        <v>422</v>
      </c>
      <c r="E1880" s="7">
        <v>45.698777078531286</v>
      </c>
      <c r="F1880" s="7">
        <v>4.2939058892883999</v>
      </c>
      <c r="G1880" s="7">
        <v>45.900063771844174</v>
      </c>
      <c r="H1880" s="7">
        <v>0.99561467508382073</v>
      </c>
      <c r="I1880" s="7">
        <v>45.698777078531286</v>
      </c>
      <c r="J1880" s="7">
        <v>4.2939058892883999</v>
      </c>
      <c r="K1880" s="7">
        <v>45.900063771844174</v>
      </c>
      <c r="L1880" s="7">
        <v>0.99561467508382073</v>
      </c>
      <c r="M1880" s="7" t="s">
        <v>290</v>
      </c>
      <c r="N1880" s="7" t="s">
        <v>315</v>
      </c>
      <c r="O1880" s="7" t="s">
        <v>421</v>
      </c>
    </row>
    <row r="1881" spans="1:15" ht="15">
      <c r="A1881" s="1">
        <v>1873</v>
      </c>
      <c r="B1881" s="6" t="s">
        <v>92</v>
      </c>
      <c r="C1881" s="7" t="s">
        <v>292</v>
      </c>
      <c r="D1881" s="7">
        <v>28.254999999999999</v>
      </c>
      <c r="E1881" s="7">
        <v>27.338000000000001</v>
      </c>
      <c r="F1881" s="7">
        <v>1.8286540822612753</v>
      </c>
      <c r="G1881" s="7">
        <v>27.399091586265609</v>
      </c>
      <c r="H1881" s="7">
        <v>0.9977703061405061</v>
      </c>
      <c r="I1881" s="7">
        <v>24.093999999999998</v>
      </c>
      <c r="J1881" s="7">
        <v>1.6116611112006474</v>
      </c>
      <c r="K1881" s="7">
        <v>24.147842295686718</v>
      </c>
      <c r="L1881" s="7">
        <v>0.9977703061405061</v>
      </c>
      <c r="M1881" s="7" t="s">
        <v>290</v>
      </c>
      <c r="N1881" s="7" t="s">
        <v>315</v>
      </c>
      <c r="O1881" s="7" t="s">
        <v>421</v>
      </c>
    </row>
    <row r="1882" spans="1:15" ht="15">
      <c r="A1882" s="1">
        <v>1874</v>
      </c>
      <c r="B1882" s="6" t="s">
        <v>92</v>
      </c>
      <c r="C1882" s="7" t="s">
        <v>293</v>
      </c>
      <c r="D1882" s="7">
        <v>26.015000000000001</v>
      </c>
      <c r="E1882" s="7">
        <v>26.25</v>
      </c>
      <c r="F1882" s="7">
        <v>6.0044969141967561</v>
      </c>
      <c r="G1882" s="7">
        <v>26.927986987381704</v>
      </c>
      <c r="H1882" s="7">
        <v>0.97482221795118196</v>
      </c>
      <c r="I1882" s="7">
        <v>23.1</v>
      </c>
      <c r="J1882" s="7">
        <v>5.2839572844931579</v>
      </c>
      <c r="K1882" s="7">
        <v>23.696628548895902</v>
      </c>
      <c r="L1882" s="7">
        <v>0.97482221795118196</v>
      </c>
      <c r="M1882" s="7" t="s">
        <v>290</v>
      </c>
      <c r="N1882" s="7" t="s">
        <v>315</v>
      </c>
      <c r="O1882" s="7" t="s">
        <v>421</v>
      </c>
    </row>
    <row r="1883" spans="1:15" ht="15">
      <c r="A1883" s="1">
        <v>1875</v>
      </c>
      <c r="B1883" s="6" t="s">
        <v>92</v>
      </c>
      <c r="C1883" s="7" t="s">
        <v>294</v>
      </c>
      <c r="D1883" s="7">
        <v>27.4</v>
      </c>
      <c r="E1883" s="7">
        <v>30.29255812701809</v>
      </c>
      <c r="F1883" s="7">
        <v>6.7718236604158744</v>
      </c>
      <c r="G1883" s="7">
        <v>31.040242807789664</v>
      </c>
      <c r="H1883" s="7">
        <v>0.97591240875912411</v>
      </c>
      <c r="I1883" s="7">
        <v>26.270737289059507</v>
      </c>
      <c r="J1883" s="7">
        <v>5.8727559291848737</v>
      </c>
      <c r="K1883" s="7">
        <v>26.919154888565089</v>
      </c>
      <c r="L1883" s="7">
        <v>0.97591240875912411</v>
      </c>
      <c r="M1883" s="7" t="s">
        <v>290</v>
      </c>
      <c r="N1883" s="7" t="s">
        <v>315</v>
      </c>
      <c r="O1883" s="7" t="s">
        <v>421</v>
      </c>
    </row>
    <row r="1884" spans="1:15" ht="15">
      <c r="A1884" s="1">
        <v>1876</v>
      </c>
      <c r="B1884" s="6" t="s">
        <v>92</v>
      </c>
      <c r="C1884" s="7" t="s">
        <v>295</v>
      </c>
      <c r="D1884" s="7">
        <v>30.785</v>
      </c>
      <c r="E1884" s="7">
        <v>28.1402</v>
      </c>
      <c r="F1884" s="7">
        <v>11.960653640921173</v>
      </c>
      <c r="G1884" s="7">
        <v>30.576593851475362</v>
      </c>
      <c r="H1884" s="7">
        <v>0.92031833685236319</v>
      </c>
      <c r="I1884" s="7">
        <v>24.673300000000001</v>
      </c>
      <c r="J1884" s="7">
        <v>10.487089483320673</v>
      </c>
      <c r="K1884" s="7">
        <v>26.809527760129889</v>
      </c>
      <c r="L1884" s="7">
        <v>0.92031833685236319</v>
      </c>
      <c r="M1884" s="7" t="s">
        <v>290</v>
      </c>
      <c r="N1884" s="7" t="s">
        <v>315</v>
      </c>
      <c r="O1884" s="7" t="s">
        <v>421</v>
      </c>
    </row>
    <row r="1885" spans="1:15" ht="15">
      <c r="A1885" s="1">
        <v>1877</v>
      </c>
      <c r="B1885" s="6" t="s">
        <v>92</v>
      </c>
      <c r="C1885" s="7" t="s">
        <v>296</v>
      </c>
      <c r="D1885" s="7">
        <v>26.382000000000001</v>
      </c>
      <c r="E1885" s="7">
        <v>28.371342640999998</v>
      </c>
      <c r="F1885" s="7">
        <v>0.78138400907329664</v>
      </c>
      <c r="G1885" s="7">
        <v>28.382100771836114</v>
      </c>
      <c r="H1885" s="7">
        <v>0.99962095368053971</v>
      </c>
      <c r="I1885" s="7">
        <v>25.056817502000001</v>
      </c>
      <c r="J1885" s="7">
        <v>0.69009763697382887</v>
      </c>
      <c r="K1885" s="7">
        <v>25.066318797882758</v>
      </c>
      <c r="L1885" s="7">
        <v>0.99962095368053971</v>
      </c>
      <c r="M1885" s="7" t="s">
        <v>290</v>
      </c>
      <c r="N1885" s="7" t="s">
        <v>315</v>
      </c>
      <c r="O1885" s="7" t="s">
        <v>421</v>
      </c>
    </row>
    <row r="1886" spans="1:15" ht="15">
      <c r="A1886" s="1">
        <v>1878</v>
      </c>
      <c r="B1886" s="6" t="s">
        <v>92</v>
      </c>
      <c r="C1886" s="7" t="s">
        <v>297</v>
      </c>
      <c r="D1886" s="7">
        <v>25.631699999999999</v>
      </c>
      <c r="E1886" s="7">
        <v>29.21332121</v>
      </c>
      <c r="F1886" s="7">
        <v>1.1533687622707398</v>
      </c>
      <c r="G1886" s="7">
        <v>29.190544301483211</v>
      </c>
      <c r="H1886" s="7">
        <v>1.0007802837892144</v>
      </c>
      <c r="I1886" s="7">
        <v>26.016846947000001</v>
      </c>
      <c r="J1886" s="7">
        <v>1.0271690214797871</v>
      </c>
      <c r="K1886" s="7">
        <v>25.996562250900322</v>
      </c>
      <c r="L1886" s="7">
        <v>1.0007802837892144</v>
      </c>
      <c r="M1886" s="7" t="s">
        <v>290</v>
      </c>
      <c r="N1886" s="7" t="s">
        <v>315</v>
      </c>
      <c r="O1886" s="7" t="s">
        <v>421</v>
      </c>
    </row>
    <row r="1887" spans="1:15" ht="15">
      <c r="A1887" s="1">
        <v>1879</v>
      </c>
      <c r="B1887" s="6" t="s">
        <v>92</v>
      </c>
      <c r="C1887" s="7" t="s">
        <v>298</v>
      </c>
      <c r="D1887" s="7" t="s">
        <v>422</v>
      </c>
      <c r="E1887" s="7">
        <v>28.878272586174049</v>
      </c>
      <c r="F1887" s="7">
        <v>6.1300616769401604</v>
      </c>
      <c r="G1887" s="7">
        <v>29.521725622403274</v>
      </c>
      <c r="H1887" s="7">
        <v>0.97820408452882157</v>
      </c>
      <c r="I1887" s="7">
        <v>25.68179832317405</v>
      </c>
      <c r="J1887" s="7">
        <v>5.45153825340536</v>
      </c>
      <c r="K1887" s="7">
        <v>26.254028918254193</v>
      </c>
      <c r="L1887" s="7">
        <v>0.97820408452882157</v>
      </c>
      <c r="M1887" s="7" t="s">
        <v>290</v>
      </c>
      <c r="N1887" s="7" t="s">
        <v>315</v>
      </c>
      <c r="O1887" s="7" t="s">
        <v>421</v>
      </c>
    </row>
    <row r="1888" spans="1:15" ht="15">
      <c r="A1888" s="1">
        <v>1880</v>
      </c>
      <c r="B1888" s="6" t="s">
        <v>92</v>
      </c>
      <c r="C1888" s="7" t="s">
        <v>299</v>
      </c>
      <c r="D1888" s="7" t="s">
        <v>422</v>
      </c>
      <c r="E1888" s="7">
        <v>28.981715701208763</v>
      </c>
      <c r="F1888" s="7">
        <v>6.1520198004160482</v>
      </c>
      <c r="G1888" s="7">
        <v>29.627473611673366</v>
      </c>
      <c r="H1888" s="7">
        <v>0.97820408452882157</v>
      </c>
      <c r="I1888" s="7">
        <v>25.785241438208764</v>
      </c>
      <c r="J1888" s="7">
        <v>5.4734963768812506</v>
      </c>
      <c r="K1888" s="7">
        <v>26.359776907524285</v>
      </c>
      <c r="L1888" s="7">
        <v>0.97820408452882157</v>
      </c>
      <c r="M1888" s="7" t="s">
        <v>290</v>
      </c>
      <c r="N1888" s="7" t="s">
        <v>315</v>
      </c>
      <c r="O1888" s="7" t="s">
        <v>421</v>
      </c>
    </row>
    <row r="1889" spans="1:15" ht="15">
      <c r="A1889" s="1">
        <v>1881</v>
      </c>
      <c r="B1889" s="6" t="s">
        <v>92</v>
      </c>
      <c r="C1889" s="7" t="s">
        <v>300</v>
      </c>
      <c r="D1889" s="7" t="s">
        <v>422</v>
      </c>
      <c r="E1889" s="7">
        <v>29.25035081952884</v>
      </c>
      <c r="F1889" s="7">
        <v>6.2090436351686265</v>
      </c>
      <c r="G1889" s="7">
        <v>29.902094340178575</v>
      </c>
      <c r="H1889" s="7">
        <v>0.97820408452882157</v>
      </c>
      <c r="I1889" s="7">
        <v>26.053876556528845</v>
      </c>
      <c r="J1889" s="7">
        <v>5.5305202116338368</v>
      </c>
      <c r="K1889" s="7">
        <v>26.634397636029497</v>
      </c>
      <c r="L1889" s="7">
        <v>0.97820408452882157</v>
      </c>
      <c r="M1889" s="7" t="s">
        <v>290</v>
      </c>
      <c r="N1889" s="7" t="s">
        <v>315</v>
      </c>
      <c r="O1889" s="7" t="s">
        <v>421</v>
      </c>
    </row>
    <row r="1890" spans="1:15" ht="15">
      <c r="A1890" s="1">
        <v>1882</v>
      </c>
      <c r="B1890" s="6" t="s">
        <v>92</v>
      </c>
      <c r="C1890" s="7" t="s">
        <v>301</v>
      </c>
      <c r="D1890" s="7" t="s">
        <v>422</v>
      </c>
      <c r="E1890" s="7">
        <v>29.094339044289523</v>
      </c>
      <c r="F1890" s="7">
        <v>6.1759266333918692</v>
      </c>
      <c r="G1890" s="7">
        <v>29.742606378814699</v>
      </c>
      <c r="H1890" s="7">
        <v>0.97820408452882157</v>
      </c>
      <c r="I1890" s="7">
        <v>25.939117735770534</v>
      </c>
      <c r="J1890" s="7">
        <v>5.5061600755792099</v>
      </c>
      <c r="K1890" s="7">
        <v>26.517081809431218</v>
      </c>
      <c r="L1890" s="7">
        <v>0.97820408452882157</v>
      </c>
      <c r="M1890" s="7" t="s">
        <v>290</v>
      </c>
      <c r="N1890" s="7" t="s">
        <v>315</v>
      </c>
      <c r="O1890" s="7" t="s">
        <v>421</v>
      </c>
    </row>
    <row r="1891" spans="1:15" ht="15">
      <c r="A1891" s="1">
        <v>1883</v>
      </c>
      <c r="B1891" s="6" t="s">
        <v>92</v>
      </c>
      <c r="C1891" s="7" t="s">
        <v>302</v>
      </c>
      <c r="D1891" s="7" t="s">
        <v>422</v>
      </c>
      <c r="E1891" s="7">
        <v>29.443403743308249</v>
      </c>
      <c r="F1891" s="7">
        <v>6.2500234523010478</v>
      </c>
      <c r="G1891" s="7">
        <v>30.099448784749718</v>
      </c>
      <c r="H1891" s="7">
        <v>0.97820408452882157</v>
      </c>
      <c r="I1891" s="7">
        <v>26.28818243478926</v>
      </c>
      <c r="J1891" s="7">
        <v>5.5802568944883948</v>
      </c>
      <c r="K1891" s="7">
        <v>26.873924215366237</v>
      </c>
      <c r="L1891" s="7">
        <v>0.97820408452882157</v>
      </c>
      <c r="M1891" s="7" t="s">
        <v>290</v>
      </c>
      <c r="N1891" s="7" t="s">
        <v>315</v>
      </c>
      <c r="O1891" s="7" t="s">
        <v>421</v>
      </c>
    </row>
    <row r="1892" spans="1:15" ht="15">
      <c r="A1892" s="1">
        <v>1884</v>
      </c>
      <c r="B1892" s="6" t="s">
        <v>92</v>
      </c>
      <c r="C1892" s="7" t="s">
        <v>423</v>
      </c>
      <c r="D1892" s="7" t="s">
        <v>422</v>
      </c>
      <c r="E1892" s="7">
        <v>30.008941447636495</v>
      </c>
      <c r="F1892" s="7">
        <v>6.3700715264309071</v>
      </c>
      <c r="G1892" s="7">
        <v>30.677587552796933</v>
      </c>
      <c r="H1892" s="7">
        <v>0.97820408452882157</v>
      </c>
      <c r="I1892" s="7">
        <v>26.853720139117506</v>
      </c>
      <c r="J1892" s="7">
        <v>5.7003049686182612</v>
      </c>
      <c r="K1892" s="7">
        <v>27.452062983413452</v>
      </c>
      <c r="L1892" s="7">
        <v>0.97820408452882157</v>
      </c>
      <c r="M1892" s="7" t="s">
        <v>290</v>
      </c>
      <c r="N1892" s="7" t="s">
        <v>315</v>
      </c>
      <c r="O1892" s="7" t="s">
        <v>421</v>
      </c>
    </row>
    <row r="1893" spans="1:15" ht="15">
      <c r="A1893" s="1">
        <v>1885</v>
      </c>
      <c r="B1893" s="6" t="s">
        <v>92</v>
      </c>
      <c r="C1893" s="7" t="s">
        <v>424</v>
      </c>
      <c r="D1893" s="7" t="s">
        <v>422</v>
      </c>
      <c r="E1893" s="7">
        <v>30.792719071865871</v>
      </c>
      <c r="F1893" s="7">
        <v>6.5364459230709544</v>
      </c>
      <c r="G1893" s="7">
        <v>31.478828967165903</v>
      </c>
      <c r="H1893" s="7">
        <v>0.97820408452882157</v>
      </c>
      <c r="I1893" s="7">
        <v>27.713195117230988</v>
      </c>
      <c r="J1893" s="7">
        <v>5.8827478280344749</v>
      </c>
      <c r="K1893" s="7">
        <v>28.330688406990038</v>
      </c>
      <c r="L1893" s="7">
        <v>0.97820408452882157</v>
      </c>
      <c r="M1893" s="7" t="s">
        <v>290</v>
      </c>
      <c r="N1893" s="7" t="s">
        <v>315</v>
      </c>
      <c r="O1893" s="7" t="s">
        <v>421</v>
      </c>
    </row>
    <row r="1894" spans="1:15" ht="15">
      <c r="A1894" s="1">
        <v>1886</v>
      </c>
      <c r="B1894" s="6" t="s">
        <v>92</v>
      </c>
      <c r="C1894" s="7" t="s">
        <v>425</v>
      </c>
      <c r="D1894" s="7" t="s">
        <v>422</v>
      </c>
      <c r="E1894" s="7">
        <v>31.588872261998485</v>
      </c>
      <c r="F1894" s="7">
        <v>6.7054473114068482</v>
      </c>
      <c r="G1894" s="7">
        <v>32.292721694383559</v>
      </c>
      <c r="H1894" s="7">
        <v>0.97820408452882157</v>
      </c>
      <c r="I1894" s="7">
        <v>28.575279566879178</v>
      </c>
      <c r="J1894" s="7">
        <v>6.0657446063668443</v>
      </c>
      <c r="K1894" s="7">
        <v>29.211981445204486</v>
      </c>
      <c r="L1894" s="7">
        <v>0.97820408452882157</v>
      </c>
      <c r="M1894" s="7" t="s">
        <v>290</v>
      </c>
      <c r="N1894" s="7" t="s">
        <v>315</v>
      </c>
      <c r="O1894" s="7" t="s">
        <v>421</v>
      </c>
    </row>
    <row r="1895" spans="1:15" ht="15">
      <c r="A1895" s="1">
        <v>1887</v>
      </c>
      <c r="B1895" s="6" t="s">
        <v>92</v>
      </c>
      <c r="C1895" s="7" t="s">
        <v>426</v>
      </c>
      <c r="D1895" s="7" t="s">
        <v>422</v>
      </c>
      <c r="E1895" s="7">
        <v>32.606282703387606</v>
      </c>
      <c r="F1895" s="7">
        <v>6.9214155185725268</v>
      </c>
      <c r="G1895" s="7">
        <v>33.332801630135599</v>
      </c>
      <c r="H1895" s="7">
        <v>0.97820408452882157</v>
      </c>
      <c r="I1895" s="7">
        <v>29.592690008268296</v>
      </c>
      <c r="J1895" s="7">
        <v>6.2817128135325548</v>
      </c>
      <c r="K1895" s="7">
        <v>30.252061380956526</v>
      </c>
      <c r="L1895" s="7">
        <v>0.97820408452882157</v>
      </c>
      <c r="M1895" s="7" t="s">
        <v>290</v>
      </c>
      <c r="N1895" s="7" t="s">
        <v>315</v>
      </c>
      <c r="O1895" s="7" t="s">
        <v>421</v>
      </c>
    </row>
    <row r="1896" spans="1:15" ht="15">
      <c r="A1896" s="1">
        <v>1888</v>
      </c>
      <c r="B1896" s="6" t="s">
        <v>92</v>
      </c>
      <c r="C1896" s="7" t="s">
        <v>427</v>
      </c>
      <c r="D1896" s="7" t="s">
        <v>422</v>
      </c>
      <c r="E1896" s="7">
        <v>33.226464030131261</v>
      </c>
      <c r="F1896" s="7">
        <v>7.0530629283156312</v>
      </c>
      <c r="G1896" s="7">
        <v>33.966801565887636</v>
      </c>
      <c r="H1896" s="7">
        <v>0.97820408452882157</v>
      </c>
      <c r="I1896" s="7">
        <v>30.21287133501195</v>
      </c>
      <c r="J1896" s="7">
        <v>6.4133602232756575</v>
      </c>
      <c r="K1896" s="7">
        <v>30.886061316708563</v>
      </c>
      <c r="L1896" s="7">
        <v>0.97820408452882157</v>
      </c>
      <c r="M1896" s="7" t="s">
        <v>290</v>
      </c>
      <c r="N1896" s="7" t="s">
        <v>315</v>
      </c>
      <c r="O1896" s="7" t="s">
        <v>421</v>
      </c>
    </row>
    <row r="1897" spans="1:15" ht="15">
      <c r="A1897" s="1">
        <v>1889</v>
      </c>
      <c r="B1897" s="6" t="s">
        <v>98</v>
      </c>
      <c r="C1897" s="7" t="s">
        <v>292</v>
      </c>
      <c r="D1897" s="7">
        <v>68.371854603293414</v>
      </c>
      <c r="E1897" s="7">
        <v>63.75500000000001</v>
      </c>
      <c r="F1897" s="7">
        <v>6.5854707043857879</v>
      </c>
      <c r="G1897" s="7">
        <v>64.094215412924157</v>
      </c>
      <c r="H1897" s="7">
        <v>0.99470755027206792</v>
      </c>
      <c r="I1897" s="7">
        <v>57.844000000000001</v>
      </c>
      <c r="J1897" s="7">
        <v>5.9749034181553329</v>
      </c>
      <c r="K1897" s="7">
        <v>58.151765294411177</v>
      </c>
      <c r="L1897" s="7">
        <v>0.99470755027206792</v>
      </c>
      <c r="M1897" s="7" t="s">
        <v>290</v>
      </c>
      <c r="N1897" s="7" t="s">
        <v>315</v>
      </c>
      <c r="O1897" s="7" t="s">
        <v>421</v>
      </c>
    </row>
    <row r="1898" spans="1:15" ht="15">
      <c r="A1898" s="1">
        <v>1890</v>
      </c>
      <c r="B1898" s="6" t="s">
        <v>98</v>
      </c>
      <c r="C1898" s="7" t="s">
        <v>293</v>
      </c>
      <c r="D1898" s="7">
        <v>63.37</v>
      </c>
      <c r="E1898" s="7">
        <v>63.2</v>
      </c>
      <c r="F1898" s="7" t="s">
        <v>422</v>
      </c>
      <c r="G1898" s="7">
        <v>63.2</v>
      </c>
      <c r="H1898" s="7">
        <v>1</v>
      </c>
      <c r="I1898" s="7">
        <v>57.93</v>
      </c>
      <c r="J1898" s="7" t="s">
        <v>422</v>
      </c>
      <c r="K1898" s="7">
        <v>57.93</v>
      </c>
      <c r="L1898" s="7">
        <v>1</v>
      </c>
      <c r="M1898" s="7" t="s">
        <v>290</v>
      </c>
      <c r="N1898" s="7" t="s">
        <v>315</v>
      </c>
      <c r="O1898" s="7" t="s">
        <v>421</v>
      </c>
    </row>
    <row r="1899" spans="1:15" ht="15">
      <c r="A1899" s="1">
        <v>1891</v>
      </c>
      <c r="B1899" s="6" t="s">
        <v>98</v>
      </c>
      <c r="C1899" s="7" t="s">
        <v>294</v>
      </c>
      <c r="D1899" s="7">
        <v>63.87</v>
      </c>
      <c r="E1899" s="7">
        <v>64.685120161869534</v>
      </c>
      <c r="F1899" s="7">
        <v>11.343463927113557</v>
      </c>
      <c r="G1899" s="7">
        <v>65.672208309308644</v>
      </c>
      <c r="H1899" s="7">
        <v>0.98496946923438233</v>
      </c>
      <c r="I1899" s="7">
        <v>58.039954704501774</v>
      </c>
      <c r="J1899" s="7">
        <v>10.178138818854983</v>
      </c>
      <c r="K1899" s="7">
        <v>58.925638324217587</v>
      </c>
      <c r="L1899" s="7">
        <v>0.98496946923438233</v>
      </c>
      <c r="M1899" s="7" t="s">
        <v>290</v>
      </c>
      <c r="N1899" s="7" t="s">
        <v>315</v>
      </c>
      <c r="O1899" s="7" t="s">
        <v>421</v>
      </c>
    </row>
    <row r="1900" spans="1:15" ht="15">
      <c r="A1900" s="1">
        <v>1892</v>
      </c>
      <c r="B1900" s="6" t="s">
        <v>98</v>
      </c>
      <c r="C1900" s="7" t="s">
        <v>295</v>
      </c>
      <c r="D1900" s="7">
        <v>61.776000000000003</v>
      </c>
      <c r="E1900" s="7">
        <v>63.116300000000003</v>
      </c>
      <c r="F1900" s="7">
        <v>8.6568842529387933</v>
      </c>
      <c r="G1900" s="7">
        <v>63.707212862114602</v>
      </c>
      <c r="H1900" s="7">
        <v>0.99072455322455322</v>
      </c>
      <c r="I1900" s="7">
        <v>56.622399999999999</v>
      </c>
      <c r="J1900" s="7">
        <v>7.766196100272122</v>
      </c>
      <c r="K1900" s="7">
        <v>57.152515112004316</v>
      </c>
      <c r="L1900" s="7">
        <v>0.99072455322455322</v>
      </c>
      <c r="M1900" s="7" t="s">
        <v>290</v>
      </c>
      <c r="N1900" s="7" t="s">
        <v>315</v>
      </c>
      <c r="O1900" s="7" t="s">
        <v>421</v>
      </c>
    </row>
    <row r="1901" spans="1:15" ht="15">
      <c r="A1901" s="1">
        <v>1893</v>
      </c>
      <c r="B1901" s="6" t="s">
        <v>98</v>
      </c>
      <c r="C1901" s="7" t="s">
        <v>296</v>
      </c>
      <c r="D1901" s="7">
        <v>57.073</v>
      </c>
      <c r="E1901" s="7">
        <v>64.366453730999993</v>
      </c>
      <c r="F1901" s="7">
        <v>1.5244407490072305</v>
      </c>
      <c r="G1901" s="7">
        <v>64.384503457759124</v>
      </c>
      <c r="H1901" s="7">
        <v>0.99971965728102608</v>
      </c>
      <c r="I1901" s="7">
        <v>58.098460672999998</v>
      </c>
      <c r="J1901" s="7">
        <v>1.3759909979608693</v>
      </c>
      <c r="K1901" s="7">
        <v>58.114752720790243</v>
      </c>
      <c r="L1901" s="7">
        <v>0.99971965728102608</v>
      </c>
      <c r="M1901" s="7" t="s">
        <v>290</v>
      </c>
      <c r="N1901" s="7" t="s">
        <v>315</v>
      </c>
      <c r="O1901" s="7" t="s">
        <v>421</v>
      </c>
    </row>
    <row r="1902" spans="1:15" ht="15">
      <c r="A1902" s="1">
        <v>1894</v>
      </c>
      <c r="B1902" s="6" t="s">
        <v>98</v>
      </c>
      <c r="C1902" s="7" t="s">
        <v>297</v>
      </c>
      <c r="D1902" s="7">
        <v>55.931699999999999</v>
      </c>
      <c r="E1902" s="7">
        <v>63.917037033</v>
      </c>
      <c r="F1902" s="7">
        <v>2.5654943468802562</v>
      </c>
      <c r="G1902" s="7">
        <v>63.968503064568957</v>
      </c>
      <c r="H1902" s="7">
        <v>0.99919544730448029</v>
      </c>
      <c r="I1902" s="7">
        <v>57.873103974000003</v>
      </c>
      <c r="J1902" s="7">
        <v>2.3229036884962779</v>
      </c>
      <c r="K1902" s="7">
        <v>57.919703427516311</v>
      </c>
      <c r="L1902" s="7">
        <v>0.99919544730448029</v>
      </c>
      <c r="M1902" s="7" t="s">
        <v>290</v>
      </c>
      <c r="N1902" s="7" t="s">
        <v>315</v>
      </c>
      <c r="O1902" s="7" t="s">
        <v>421</v>
      </c>
    </row>
    <row r="1903" spans="1:15" ht="15">
      <c r="A1903" s="1">
        <v>1895</v>
      </c>
      <c r="B1903" s="6" t="s">
        <v>98</v>
      </c>
      <c r="C1903" s="7" t="s">
        <v>298</v>
      </c>
      <c r="D1903" s="7" t="s">
        <v>422</v>
      </c>
      <c r="E1903" s="7">
        <v>65.121090038866058</v>
      </c>
      <c r="F1903" s="7">
        <v>6.6112398711991451</v>
      </c>
      <c r="G1903" s="7">
        <v>65.455823732381774</v>
      </c>
      <c r="H1903" s="7">
        <v>0.99488611288608497</v>
      </c>
      <c r="I1903" s="7">
        <v>59.077156979866061</v>
      </c>
      <c r="J1903" s="7">
        <v>5.9976461614705041</v>
      </c>
      <c r="K1903" s="7">
        <v>59.380823809559423</v>
      </c>
      <c r="L1903" s="7">
        <v>0.99488611288608497</v>
      </c>
      <c r="M1903" s="7" t="s">
        <v>290</v>
      </c>
      <c r="N1903" s="7" t="s">
        <v>315</v>
      </c>
      <c r="O1903" s="7" t="s">
        <v>421</v>
      </c>
    </row>
    <row r="1904" spans="1:15" ht="15">
      <c r="A1904" s="1">
        <v>1896</v>
      </c>
      <c r="B1904" s="6" t="s">
        <v>98</v>
      </c>
      <c r="C1904" s="7" t="s">
        <v>299</v>
      </c>
      <c r="D1904" s="7" t="s">
        <v>422</v>
      </c>
      <c r="E1904" s="7">
        <v>64.901513380344554</v>
      </c>
      <c r="F1904" s="7">
        <v>6.5889479538075104</v>
      </c>
      <c r="G1904" s="7">
        <v>65.2351184117652</v>
      </c>
      <c r="H1904" s="7">
        <v>0.99488611288608497</v>
      </c>
      <c r="I1904" s="7">
        <v>58.857580321344557</v>
      </c>
      <c r="J1904" s="7">
        <v>5.9753542440788854</v>
      </c>
      <c r="K1904" s="7">
        <v>59.16011848894285</v>
      </c>
      <c r="L1904" s="7">
        <v>0.99488611288608497</v>
      </c>
      <c r="M1904" s="7" t="s">
        <v>290</v>
      </c>
      <c r="N1904" s="7" t="s">
        <v>315</v>
      </c>
      <c r="O1904" s="7" t="s">
        <v>421</v>
      </c>
    </row>
    <row r="1905" spans="1:15" ht="15">
      <c r="A1905" s="1">
        <v>1897</v>
      </c>
      <c r="B1905" s="6" t="s">
        <v>98</v>
      </c>
      <c r="C1905" s="7" t="s">
        <v>300</v>
      </c>
      <c r="D1905" s="7" t="s">
        <v>422</v>
      </c>
      <c r="E1905" s="7">
        <v>64.785998718515216</v>
      </c>
      <c r="F1905" s="7">
        <v>6.5772206449197563</v>
      </c>
      <c r="G1905" s="7">
        <v>65.119009984546096</v>
      </c>
      <c r="H1905" s="7">
        <v>0.99488611288608497</v>
      </c>
      <c r="I1905" s="7">
        <v>58.860576756231225</v>
      </c>
      <c r="J1905" s="7">
        <v>5.9756584489038174</v>
      </c>
      <c r="K1905" s="7">
        <v>59.163130326024358</v>
      </c>
      <c r="L1905" s="7">
        <v>0.99488611288608497</v>
      </c>
      <c r="M1905" s="7" t="s">
        <v>290</v>
      </c>
      <c r="N1905" s="7" t="s">
        <v>315</v>
      </c>
      <c r="O1905" s="7" t="s">
        <v>421</v>
      </c>
    </row>
    <row r="1906" spans="1:15" ht="15">
      <c r="A1906" s="1">
        <v>1898</v>
      </c>
      <c r="B1906" s="6" t="s">
        <v>98</v>
      </c>
      <c r="C1906" s="7" t="s">
        <v>301</v>
      </c>
      <c r="D1906" s="7" t="s">
        <v>422</v>
      </c>
      <c r="E1906" s="7">
        <v>64.258418181299433</v>
      </c>
      <c r="F1906" s="7">
        <v>6.5236594793921938</v>
      </c>
      <c r="G1906" s="7">
        <v>64.588717591896938</v>
      </c>
      <c r="H1906" s="7">
        <v>0.99488611288608497</v>
      </c>
      <c r="I1906" s="7">
        <v>58.332996219015428</v>
      </c>
      <c r="J1906" s="7">
        <v>5.922097283376198</v>
      </c>
      <c r="K1906" s="7">
        <v>58.632837933375185</v>
      </c>
      <c r="L1906" s="7">
        <v>0.99488611288608497</v>
      </c>
      <c r="M1906" s="7" t="s">
        <v>290</v>
      </c>
      <c r="N1906" s="7" t="s">
        <v>315</v>
      </c>
      <c r="O1906" s="7" t="s">
        <v>421</v>
      </c>
    </row>
    <row r="1907" spans="1:15" ht="15">
      <c r="A1907" s="1">
        <v>1899</v>
      </c>
      <c r="B1907" s="6" t="s">
        <v>98</v>
      </c>
      <c r="C1907" s="7" t="s">
        <v>302</v>
      </c>
      <c r="D1907" s="7" t="s">
        <v>422</v>
      </c>
      <c r="E1907" s="7">
        <v>64.1344502273936</v>
      </c>
      <c r="F1907" s="7">
        <v>6.5110739732354643</v>
      </c>
      <c r="G1907" s="7">
        <v>64.464112421214423</v>
      </c>
      <c r="H1907" s="7">
        <v>0.99488611288608497</v>
      </c>
      <c r="I1907" s="7">
        <v>58.209028265109609</v>
      </c>
      <c r="J1907" s="7">
        <v>5.9095117772195227</v>
      </c>
      <c r="K1907" s="7">
        <v>58.508232762692685</v>
      </c>
      <c r="L1907" s="7">
        <v>0.99488611288608497</v>
      </c>
      <c r="M1907" s="7" t="s">
        <v>290</v>
      </c>
      <c r="N1907" s="7" t="s">
        <v>315</v>
      </c>
      <c r="O1907" s="7" t="s">
        <v>421</v>
      </c>
    </row>
    <row r="1908" spans="1:15" ht="15">
      <c r="A1908" s="1">
        <v>1900</v>
      </c>
      <c r="B1908" s="6" t="s">
        <v>98</v>
      </c>
      <c r="C1908" s="7" t="s">
        <v>423</v>
      </c>
      <c r="D1908" s="7" t="s">
        <v>422</v>
      </c>
      <c r="E1908" s="7">
        <v>64.197479356924958</v>
      </c>
      <c r="F1908" s="7">
        <v>6.5174728325597773</v>
      </c>
      <c r="G1908" s="7">
        <v>64.527465531399585</v>
      </c>
      <c r="H1908" s="7">
        <v>0.99488611288608497</v>
      </c>
      <c r="I1908" s="7">
        <v>58.272057394640967</v>
      </c>
      <c r="J1908" s="7">
        <v>5.9159106365438499</v>
      </c>
      <c r="K1908" s="7">
        <v>58.571585872877847</v>
      </c>
      <c r="L1908" s="7">
        <v>0.99488611288608497</v>
      </c>
      <c r="M1908" s="7" t="s">
        <v>290</v>
      </c>
      <c r="N1908" s="7" t="s">
        <v>315</v>
      </c>
      <c r="O1908" s="7" t="s">
        <v>421</v>
      </c>
    </row>
    <row r="1909" spans="1:15" ht="15">
      <c r="A1909" s="1">
        <v>1901</v>
      </c>
      <c r="B1909" s="6" t="s">
        <v>98</v>
      </c>
      <c r="C1909" s="7" t="s">
        <v>424</v>
      </c>
      <c r="D1909" s="7" t="s">
        <v>422</v>
      </c>
      <c r="E1909" s="7">
        <v>64.446359632902556</v>
      </c>
      <c r="F1909" s="7">
        <v>6.5427397192583037</v>
      </c>
      <c r="G1909" s="7">
        <v>64.777625095146647</v>
      </c>
      <c r="H1909" s="7">
        <v>0.99488611288608497</v>
      </c>
      <c r="I1909" s="7">
        <v>58.520937670618558</v>
      </c>
      <c r="J1909" s="7">
        <v>5.9411775232423611</v>
      </c>
      <c r="K1909" s="7">
        <v>58.821745436624902</v>
      </c>
      <c r="L1909" s="7">
        <v>0.99488611288608497</v>
      </c>
      <c r="M1909" s="7" t="s">
        <v>290</v>
      </c>
      <c r="N1909" s="7" t="s">
        <v>315</v>
      </c>
      <c r="O1909" s="7" t="s">
        <v>421</v>
      </c>
    </row>
    <row r="1910" spans="1:15" ht="15">
      <c r="A1910" s="1">
        <v>1902</v>
      </c>
      <c r="B1910" s="6" t="s">
        <v>98</v>
      </c>
      <c r="C1910" s="7" t="s">
        <v>425</v>
      </c>
      <c r="D1910" s="7" t="s">
        <v>422</v>
      </c>
      <c r="E1910" s="7">
        <v>64.651109569373972</v>
      </c>
      <c r="F1910" s="7">
        <v>6.5635263944018014</v>
      </c>
      <c r="G1910" s="7">
        <v>64.983427481791139</v>
      </c>
      <c r="H1910" s="7">
        <v>0.99488611288608497</v>
      </c>
      <c r="I1910" s="7">
        <v>58.725687607089966</v>
      </c>
      <c r="J1910" s="7">
        <v>5.9619641983858527</v>
      </c>
      <c r="K1910" s="7">
        <v>59.027547823269387</v>
      </c>
      <c r="L1910" s="7">
        <v>0.99488611288608497</v>
      </c>
      <c r="M1910" s="7" t="s">
        <v>290</v>
      </c>
      <c r="N1910" s="7" t="s">
        <v>315</v>
      </c>
      <c r="O1910" s="7" t="s">
        <v>421</v>
      </c>
    </row>
    <row r="1911" spans="1:15" ht="15">
      <c r="A1911" s="1">
        <v>1903</v>
      </c>
      <c r="B1911" s="6" t="s">
        <v>98</v>
      </c>
      <c r="C1911" s="7" t="s">
        <v>426</v>
      </c>
      <c r="D1911" s="7" t="s">
        <v>422</v>
      </c>
      <c r="E1911" s="7">
        <v>65.012257109444775</v>
      </c>
      <c r="F1911" s="7">
        <v>6.6001909068488862</v>
      </c>
      <c r="G1911" s="7">
        <v>65.346431382833785</v>
      </c>
      <c r="H1911" s="7">
        <v>0.99488611288608497</v>
      </c>
      <c r="I1911" s="7">
        <v>59.086835147160777</v>
      </c>
      <c r="J1911" s="7">
        <v>5.9986287108329917</v>
      </c>
      <c r="K1911" s="7">
        <v>59.39055172431204</v>
      </c>
      <c r="L1911" s="7">
        <v>0.99488611288608497</v>
      </c>
      <c r="M1911" s="7" t="s">
        <v>290</v>
      </c>
      <c r="N1911" s="7" t="s">
        <v>315</v>
      </c>
      <c r="O1911" s="7" t="s">
        <v>421</v>
      </c>
    </row>
    <row r="1912" spans="1:15" ht="15">
      <c r="A1912" s="1">
        <v>1904</v>
      </c>
      <c r="B1912" s="6" t="s">
        <v>98</v>
      </c>
      <c r="C1912" s="7" t="s">
        <v>427</v>
      </c>
      <c r="D1912" s="7" t="s">
        <v>422</v>
      </c>
      <c r="E1912" s="7">
        <v>65.311084983404399</v>
      </c>
      <c r="F1912" s="7">
        <v>6.6305285862975607</v>
      </c>
      <c r="G1912" s="7">
        <v>65.646795283876429</v>
      </c>
      <c r="H1912" s="7">
        <v>0.99488611288608497</v>
      </c>
      <c r="I1912" s="7">
        <v>59.385663021120401</v>
      </c>
      <c r="J1912" s="7">
        <v>6.0289663902816555</v>
      </c>
      <c r="K1912" s="7">
        <v>59.690915625354691</v>
      </c>
      <c r="L1912" s="7">
        <v>0.99488611288608497</v>
      </c>
      <c r="M1912" s="7" t="s">
        <v>290</v>
      </c>
      <c r="N1912" s="7" t="s">
        <v>315</v>
      </c>
      <c r="O1912" s="7" t="s">
        <v>421</v>
      </c>
    </row>
    <row r="1913" spans="1:15" ht="15">
      <c r="A1913" s="1">
        <v>1905</v>
      </c>
      <c r="B1913" s="6" t="s">
        <v>259</v>
      </c>
      <c r="C1913" s="7" t="s">
        <v>292</v>
      </c>
      <c r="D1913" s="7">
        <v>143.31585460329342</v>
      </c>
      <c r="E1913" s="7">
        <v>137.31700000000001</v>
      </c>
      <c r="F1913" s="7">
        <v>14.987141217480023</v>
      </c>
      <c r="G1913" s="7">
        <v>138.18230699918976</v>
      </c>
      <c r="H1913" s="7">
        <v>0.99373793202631344</v>
      </c>
      <c r="I1913" s="7">
        <v>128.16200000000001</v>
      </c>
      <c r="J1913" s="7">
        <v>14.15958096018894</v>
      </c>
      <c r="K1913" s="7">
        <v>128.9886075900979</v>
      </c>
      <c r="L1913" s="7">
        <v>0.99359162327943951</v>
      </c>
      <c r="M1913" s="7" t="s">
        <v>290</v>
      </c>
      <c r="N1913" s="7" t="s">
        <v>315</v>
      </c>
      <c r="O1913" s="7" t="s">
        <v>421</v>
      </c>
    </row>
    <row r="1914" spans="1:15" ht="15">
      <c r="A1914" s="1">
        <v>1906</v>
      </c>
      <c r="B1914" s="6" t="s">
        <v>259</v>
      </c>
      <c r="C1914" s="7" t="s">
        <v>293</v>
      </c>
      <c r="D1914" s="7">
        <v>141.59299999999999</v>
      </c>
      <c r="E1914" s="7">
        <v>141.65199999999999</v>
      </c>
      <c r="F1914" s="7">
        <v>6.7959891756876392</v>
      </c>
      <c r="G1914" s="7">
        <v>142.33598698738172</v>
      </c>
      <c r="H1914" s="7">
        <v>0.99519456040697307</v>
      </c>
      <c r="I1914" s="7">
        <v>133.232</v>
      </c>
      <c r="J1914" s="7">
        <v>6.075449545984041</v>
      </c>
      <c r="K1914" s="7">
        <v>133.83462854889589</v>
      </c>
      <c r="L1914" s="7">
        <v>0.99549721506735656</v>
      </c>
      <c r="M1914" s="7" t="s">
        <v>290</v>
      </c>
      <c r="N1914" s="7" t="s">
        <v>315</v>
      </c>
      <c r="O1914" s="7" t="s">
        <v>421</v>
      </c>
    </row>
    <row r="1915" spans="1:15" ht="15">
      <c r="A1915" s="1">
        <v>1907</v>
      </c>
      <c r="B1915" s="6" t="s">
        <v>259</v>
      </c>
      <c r="C1915" s="7" t="s">
        <v>294</v>
      </c>
      <c r="D1915" s="7">
        <v>135.72</v>
      </c>
      <c r="E1915" s="7">
        <v>139.05667828888761</v>
      </c>
      <c r="F1915" s="7">
        <v>23.83845225451434</v>
      </c>
      <c r="G1915" s="7">
        <v>141.16144272326892</v>
      </c>
      <c r="H1915" s="7">
        <v>0.98508966475705795</v>
      </c>
      <c r="I1915" s="7">
        <v>128.38969199356129</v>
      </c>
      <c r="J1915" s="7">
        <v>21.774059415024766</v>
      </c>
      <c r="K1915" s="7">
        <v>130.29378481895327</v>
      </c>
      <c r="L1915" s="7">
        <v>0.9853861576894265</v>
      </c>
      <c r="M1915" s="7" t="s">
        <v>290</v>
      </c>
      <c r="N1915" s="7" t="s">
        <v>315</v>
      </c>
      <c r="O1915" s="7" t="s">
        <v>421</v>
      </c>
    </row>
    <row r="1916" spans="1:15" ht="15">
      <c r="A1916" s="1">
        <v>1908</v>
      </c>
      <c r="B1916" s="6" t="s">
        <v>259</v>
      </c>
      <c r="C1916" s="7" t="s">
        <v>295</v>
      </c>
      <c r="D1916" s="7">
        <v>135.81300000000002</v>
      </c>
      <c r="E1916" s="7">
        <v>134.47149999999999</v>
      </c>
      <c r="F1916" s="7">
        <v>22.406190738880468</v>
      </c>
      <c r="G1916" s="7">
        <v>137.53580671358998</v>
      </c>
      <c r="H1916" s="7">
        <v>0.97771993499866383</v>
      </c>
      <c r="I1916" s="7">
        <v>124.5107</v>
      </c>
      <c r="J1916" s="7">
        <v>20.041938428613296</v>
      </c>
      <c r="K1916" s="7">
        <v>127.2140428721342</v>
      </c>
      <c r="L1916" s="7">
        <v>0.97874965050162432</v>
      </c>
      <c r="M1916" s="7" t="s">
        <v>290</v>
      </c>
      <c r="N1916" s="7" t="s">
        <v>315</v>
      </c>
      <c r="O1916" s="7" t="s">
        <v>421</v>
      </c>
    </row>
    <row r="1917" spans="1:15" ht="15">
      <c r="A1917" s="1">
        <v>1909</v>
      </c>
      <c r="B1917" s="6" t="s">
        <v>259</v>
      </c>
      <c r="C1917" s="7" t="s">
        <v>296</v>
      </c>
      <c r="D1917" s="7">
        <v>123.28700000000001</v>
      </c>
      <c r="E1917" s="7">
        <v>132.53279637200001</v>
      </c>
      <c r="F1917" s="7">
        <v>4.0222742912739671</v>
      </c>
      <c r="G1917" s="7">
        <v>132.59860422959525</v>
      </c>
      <c r="H1917" s="7">
        <v>0.99950370625710883</v>
      </c>
      <c r="I1917" s="7">
        <v>122.95027817499999</v>
      </c>
      <c r="J1917" s="7">
        <v>3.7825381681281383</v>
      </c>
      <c r="K1917" s="7">
        <v>123.013071518673</v>
      </c>
      <c r="L1917" s="7">
        <v>0.99948953925873252</v>
      </c>
      <c r="M1917" s="7" t="s">
        <v>290</v>
      </c>
      <c r="N1917" s="7" t="s">
        <v>315</v>
      </c>
      <c r="O1917" s="7" t="s">
        <v>421</v>
      </c>
    </row>
    <row r="1918" spans="1:15" ht="15">
      <c r="A1918" s="1">
        <v>1910</v>
      </c>
      <c r="B1918" s="6" t="s">
        <v>259</v>
      </c>
      <c r="C1918" s="7" t="s">
        <v>297</v>
      </c>
      <c r="D1918" s="7">
        <v>121.8134</v>
      </c>
      <c r="E1918" s="7">
        <v>133.13365824300001</v>
      </c>
      <c r="F1918" s="7">
        <v>8.1684124245311232</v>
      </c>
      <c r="G1918" s="7">
        <v>133.40904736605216</v>
      </c>
      <c r="H1918" s="7">
        <v>0.99793575377015831</v>
      </c>
      <c r="I1918" s="7">
        <v>123.893250921</v>
      </c>
      <c r="J1918" s="7">
        <v>7.7996220253561921</v>
      </c>
      <c r="K1918" s="7">
        <v>124.16626567841664</v>
      </c>
      <c r="L1918" s="7">
        <v>0.99780121632937147</v>
      </c>
      <c r="M1918" s="7" t="s">
        <v>290</v>
      </c>
      <c r="N1918" s="7" t="s">
        <v>315</v>
      </c>
      <c r="O1918" s="7" t="s">
        <v>421</v>
      </c>
    </row>
    <row r="1919" spans="1:15" ht="15">
      <c r="A1919" s="1">
        <v>1911</v>
      </c>
      <c r="B1919" s="6" t="s">
        <v>259</v>
      </c>
      <c r="C1919" s="7" t="s">
        <v>298</v>
      </c>
      <c r="D1919" s="7" t="s">
        <v>422</v>
      </c>
      <c r="E1919" s="7">
        <v>138.93834831782846</v>
      </c>
      <c r="F1919" s="7">
        <v>16.963816627553989</v>
      </c>
      <c r="G1919" s="7">
        <v>140.11447513282758</v>
      </c>
      <c r="H1919" s="7">
        <v>0.99160595781496408</v>
      </c>
      <c r="I1919" s="7">
        <v>129.69794099582845</v>
      </c>
      <c r="J1919" s="7">
        <v>15.671699494290548</v>
      </c>
      <c r="K1919" s="7">
        <v>130.77177850585613</v>
      </c>
      <c r="L1919" s="7">
        <v>0.99178846137678245</v>
      </c>
      <c r="M1919" s="7" t="s">
        <v>290</v>
      </c>
      <c r="N1919" s="7" t="s">
        <v>315</v>
      </c>
      <c r="O1919" s="7" t="s">
        <v>421</v>
      </c>
    </row>
    <row r="1920" spans="1:15" ht="15">
      <c r="A1920" s="1">
        <v>1912</v>
      </c>
      <c r="B1920" s="6" t="s">
        <v>259</v>
      </c>
      <c r="C1920" s="7" t="s">
        <v>299</v>
      </c>
      <c r="D1920" s="7" t="s">
        <v>422</v>
      </c>
      <c r="E1920" s="7">
        <v>139.21607307225068</v>
      </c>
      <c r="F1920" s="7">
        <v>17.000490179853088</v>
      </c>
      <c r="G1920" s="7">
        <v>140.39511090367785</v>
      </c>
      <c r="H1920" s="7">
        <v>0.99160200220764039</v>
      </c>
      <c r="I1920" s="7">
        <v>129.9756657502507</v>
      </c>
      <c r="J1920" s="7">
        <v>15.708373046589667</v>
      </c>
      <c r="K1920" s="7">
        <v>131.05241427670643</v>
      </c>
      <c r="L1920" s="7">
        <v>0.99178383296180816</v>
      </c>
      <c r="M1920" s="7" t="s">
        <v>290</v>
      </c>
      <c r="N1920" s="7" t="s">
        <v>315</v>
      </c>
      <c r="O1920" s="7" t="s">
        <v>421</v>
      </c>
    </row>
    <row r="1921" spans="1:15" ht="15">
      <c r="A1921" s="1">
        <v>1913</v>
      </c>
      <c r="B1921" s="6" t="s">
        <v>259</v>
      </c>
      <c r="C1921" s="7" t="s">
        <v>300</v>
      </c>
      <c r="D1921" s="7" t="s">
        <v>422</v>
      </c>
      <c r="E1921" s="7">
        <v>139.3542227843426</v>
      </c>
      <c r="F1921" s="7">
        <v>17.044380038589075</v>
      </c>
      <c r="G1921" s="7">
        <v>140.53858651981511</v>
      </c>
      <c r="H1921" s="7">
        <v>0.99157267932742776</v>
      </c>
      <c r="I1921" s="7">
        <v>130.23232655905863</v>
      </c>
      <c r="J1921" s="7">
        <v>15.76429441903835</v>
      </c>
      <c r="K1921" s="7">
        <v>131.31501015714429</v>
      </c>
      <c r="L1921" s="7">
        <v>0.99175506595331331</v>
      </c>
      <c r="M1921" s="7" t="s">
        <v>290</v>
      </c>
      <c r="N1921" s="7" t="s">
        <v>315</v>
      </c>
      <c r="O1921" s="7" t="s">
        <v>421</v>
      </c>
    </row>
    <row r="1922" spans="1:15" ht="15">
      <c r="A1922" s="1">
        <v>1914</v>
      </c>
      <c r="B1922" s="6" t="s">
        <v>259</v>
      </c>
      <c r="C1922" s="7" t="s">
        <v>301</v>
      </c>
      <c r="D1922" s="7" t="s">
        <v>422</v>
      </c>
      <c r="E1922" s="7">
        <v>138.48703644267528</v>
      </c>
      <c r="F1922" s="7">
        <v>16.940451180266951</v>
      </c>
      <c r="G1922" s="7">
        <v>139.66440347085705</v>
      </c>
      <c r="H1922" s="7">
        <v>0.99157002787451531</v>
      </c>
      <c r="I1922" s="7">
        <v>129.40639317187225</v>
      </c>
      <c r="J1922" s="7">
        <v>15.669122426438298</v>
      </c>
      <c r="K1922" s="7">
        <v>130.48299924295185</v>
      </c>
      <c r="L1922" s="7">
        <v>0.99174907016756242</v>
      </c>
      <c r="M1922" s="7" t="s">
        <v>290</v>
      </c>
      <c r="N1922" s="7" t="s">
        <v>315</v>
      </c>
      <c r="O1922" s="7" t="s">
        <v>421</v>
      </c>
    </row>
    <row r="1923" spans="1:15" ht="15">
      <c r="A1923" s="1">
        <v>1915</v>
      </c>
      <c r="B1923" s="6" t="s">
        <v>259</v>
      </c>
      <c r="C1923" s="7" t="s">
        <v>302</v>
      </c>
      <c r="D1923" s="7" t="s">
        <v>422</v>
      </c>
      <c r="E1923" s="7">
        <v>138.68488939643507</v>
      </c>
      <c r="F1923" s="7">
        <v>16.999402637294232</v>
      </c>
      <c r="G1923" s="7">
        <v>139.86927691564435</v>
      </c>
      <c r="H1923" s="7">
        <v>0.99153218243972485</v>
      </c>
      <c r="I1923" s="7">
        <v>129.60424612563207</v>
      </c>
      <c r="J1923" s="7">
        <v>15.728073883465637</v>
      </c>
      <c r="K1923" s="7">
        <v>130.68787268773912</v>
      </c>
      <c r="L1923" s="7">
        <v>0.99170828524620469</v>
      </c>
      <c r="M1923" s="7" t="s">
        <v>290</v>
      </c>
      <c r="N1923" s="7" t="s">
        <v>315</v>
      </c>
      <c r="O1923" s="7" t="s">
        <v>421</v>
      </c>
    </row>
    <row r="1924" spans="1:15" ht="15">
      <c r="A1924" s="1">
        <v>1916</v>
      </c>
      <c r="B1924" s="6" t="s">
        <v>259</v>
      </c>
      <c r="C1924" s="7" t="s">
        <v>423</v>
      </c>
      <c r="D1924" s="7" t="s">
        <v>422</v>
      </c>
      <c r="E1924" s="7">
        <v>139.36024174750858</v>
      </c>
      <c r="F1924" s="7">
        <v>17.130245587901207</v>
      </c>
      <c r="G1924" s="7">
        <v>140.5577603844838</v>
      </c>
      <c r="H1924" s="7">
        <v>0.99148023820456799</v>
      </c>
      <c r="I1924" s="7">
        <v>130.27959847670562</v>
      </c>
      <c r="J1924" s="7">
        <v>15.858916834072634</v>
      </c>
      <c r="K1924" s="7">
        <v>131.37635615657857</v>
      </c>
      <c r="L1924" s="7">
        <v>0.99165178794755271</v>
      </c>
      <c r="M1924" s="7" t="s">
        <v>290</v>
      </c>
      <c r="N1924" s="7" t="s">
        <v>315</v>
      </c>
      <c r="O1924" s="7" t="s">
        <v>421</v>
      </c>
    </row>
    <row r="1925" spans="1:15" ht="15">
      <c r="A1925" s="1">
        <v>1917</v>
      </c>
      <c r="B1925" s="6" t="s">
        <v>259</v>
      </c>
      <c r="C1925" s="7" t="s">
        <v>424</v>
      </c>
      <c r="D1925" s="7" t="s">
        <v>422</v>
      </c>
      <c r="E1925" s="7">
        <v>140.51413596511836</v>
      </c>
      <c r="F1925" s="7">
        <v>17.333278365073369</v>
      </c>
      <c r="G1925" s="7">
        <v>141.73093168242019</v>
      </c>
      <c r="H1925" s="7">
        <v>0.99141474833434151</v>
      </c>
      <c r="I1925" s="7">
        <v>131.50919004819949</v>
      </c>
      <c r="J1925" s="7">
        <v>16.078018074020946</v>
      </c>
      <c r="K1925" s="7">
        <v>132.62691146372256</v>
      </c>
      <c r="L1925" s="7">
        <v>0.99157243878193746</v>
      </c>
      <c r="M1925" s="7" t="s">
        <v>290</v>
      </c>
      <c r="N1925" s="7" t="s">
        <v>315</v>
      </c>
      <c r="O1925" s="7" t="s">
        <v>421</v>
      </c>
    </row>
    <row r="1926" spans="1:15" ht="15">
      <c r="A1926" s="1">
        <v>1918</v>
      </c>
      <c r="B1926" s="6" t="s">
        <v>259</v>
      </c>
      <c r="C1926" s="7" t="s">
        <v>425</v>
      </c>
      <c r="D1926" s="7" t="s">
        <v>422</v>
      </c>
      <c r="E1926" s="7">
        <v>141.62213785877461</v>
      </c>
      <c r="F1926" s="7">
        <v>17.533129543059967</v>
      </c>
      <c r="G1926" s="7">
        <v>142.85819729492249</v>
      </c>
      <c r="H1926" s="7">
        <v>0.99134764781053408</v>
      </c>
      <c r="I1926" s="7">
        <v>132.6831232013713</v>
      </c>
      <c r="J1926" s="7">
        <v>16.291864642004015</v>
      </c>
      <c r="K1926" s="7">
        <v>133.82157738722165</v>
      </c>
      <c r="L1926" s="7">
        <v>0.99149274572846979</v>
      </c>
      <c r="M1926" s="7" t="s">
        <v>290</v>
      </c>
      <c r="N1926" s="7" t="s">
        <v>315</v>
      </c>
      <c r="O1926" s="7" t="s">
        <v>421</v>
      </c>
    </row>
    <row r="1927" spans="1:15" ht="15">
      <c r="A1927" s="1">
        <v>1919</v>
      </c>
      <c r="B1927" s="6" t="s">
        <v>259</v>
      </c>
      <c r="C1927" s="7" t="s">
        <v>426</v>
      </c>
      <c r="D1927" s="7" t="s">
        <v>422</v>
      </c>
      <c r="E1927" s="7">
        <v>143.15900636579909</v>
      </c>
      <c r="F1927" s="7">
        <v>17.800637288691256</v>
      </c>
      <c r="G1927" s="7">
        <v>144.42028895826536</v>
      </c>
      <c r="H1927" s="7">
        <v>0.99126658309878635</v>
      </c>
      <c r="I1927" s="7">
        <v>134.21999170839581</v>
      </c>
      <c r="J1927" s="7">
        <v>16.559372387635388</v>
      </c>
      <c r="K1927" s="7">
        <v>135.38366905056455</v>
      </c>
      <c r="L1927" s="7">
        <v>0.99140459591374996</v>
      </c>
      <c r="M1927" s="7" t="s">
        <v>290</v>
      </c>
      <c r="N1927" s="7" t="s">
        <v>315</v>
      </c>
      <c r="O1927" s="7" t="s">
        <v>421</v>
      </c>
    </row>
    <row r="1928" spans="1:15" ht="15">
      <c r="A1928" s="1">
        <v>1920</v>
      </c>
      <c r="B1928" s="6" t="s">
        <v>259</v>
      </c>
      <c r="C1928" s="7" t="s">
        <v>427</v>
      </c>
      <c r="D1928" s="7" t="s">
        <v>422</v>
      </c>
      <c r="E1928" s="7">
        <v>144.23632609206695</v>
      </c>
      <c r="F1928" s="7">
        <v>17.977497403901591</v>
      </c>
      <c r="G1928" s="7">
        <v>145.51366062160824</v>
      </c>
      <c r="H1928" s="7">
        <v>0.99122189267945882</v>
      </c>
      <c r="I1928" s="7">
        <v>135.29731143466364</v>
      </c>
      <c r="J1928" s="7">
        <v>16.736232502845713</v>
      </c>
      <c r="K1928" s="7">
        <v>136.47704071390743</v>
      </c>
      <c r="L1928" s="7">
        <v>0.99135584071084293</v>
      </c>
      <c r="M1928" s="7" t="s">
        <v>290</v>
      </c>
      <c r="N1928" s="7" t="s">
        <v>315</v>
      </c>
      <c r="O1928" s="7" t="s">
        <v>421</v>
      </c>
    </row>
    <row r="1929" spans="1:15" ht="15">
      <c r="A1929" s="1">
        <v>1921</v>
      </c>
      <c r="B1929" s="6" t="s">
        <v>222</v>
      </c>
      <c r="C1929" s="7" t="s">
        <v>292</v>
      </c>
      <c r="D1929" s="7">
        <v>170.50036460828346</v>
      </c>
      <c r="E1929" s="7">
        <v>139.69</v>
      </c>
      <c r="F1929" s="7">
        <v>14.42905501836205</v>
      </c>
      <c r="G1929" s="7">
        <v>140.43323584081838</v>
      </c>
      <c r="H1929" s="7">
        <v>0.99470755027206781</v>
      </c>
      <c r="I1929" s="7">
        <v>124.57</v>
      </c>
      <c r="J1929" s="7">
        <v>12.867258813353416</v>
      </c>
      <c r="K1929" s="7">
        <v>125.23278823602794</v>
      </c>
      <c r="L1929" s="7">
        <v>0.99470755027206781</v>
      </c>
      <c r="M1929" s="7" t="s">
        <v>290</v>
      </c>
      <c r="N1929" s="7" t="s">
        <v>315</v>
      </c>
      <c r="O1929" s="7" t="s">
        <v>421</v>
      </c>
    </row>
    <row r="1930" spans="1:15" ht="15">
      <c r="A1930" s="1">
        <v>1922</v>
      </c>
      <c r="B1930" s="6" t="s">
        <v>222</v>
      </c>
      <c r="C1930" s="7" t="s">
        <v>293</v>
      </c>
      <c r="D1930" s="7">
        <v>138.66209756454717</v>
      </c>
      <c r="E1930" s="7">
        <v>135.09</v>
      </c>
      <c r="F1930" s="7">
        <v>53.10475633286574</v>
      </c>
      <c r="G1930" s="7">
        <v>145.1531027748737</v>
      </c>
      <c r="H1930" s="7">
        <v>0.93067249281965991</v>
      </c>
      <c r="I1930" s="7">
        <v>121.69</v>
      </c>
      <c r="J1930" s="7">
        <v>47.837129307472289</v>
      </c>
      <c r="K1930" s="7">
        <v>130.75491210803449</v>
      </c>
      <c r="L1930" s="7">
        <v>0.93067249281965991</v>
      </c>
      <c r="M1930" s="7" t="s">
        <v>290</v>
      </c>
      <c r="N1930" s="7" t="s">
        <v>315</v>
      </c>
      <c r="O1930" s="7" t="s">
        <v>421</v>
      </c>
    </row>
    <row r="1931" spans="1:15" ht="15">
      <c r="A1931" s="1">
        <v>1923</v>
      </c>
      <c r="B1931" s="6" t="s">
        <v>222</v>
      </c>
      <c r="C1931" s="7" t="s">
        <v>294</v>
      </c>
      <c r="D1931" s="7">
        <v>132.8113285830693</v>
      </c>
      <c r="E1931" s="7">
        <v>138.60280800983597</v>
      </c>
      <c r="F1931" s="7">
        <v>37.551100102828684</v>
      </c>
      <c r="G1931" s="7">
        <v>143.59952474553705</v>
      </c>
      <c r="H1931" s="7">
        <v>0.96520380729284849</v>
      </c>
      <c r="I1931" s="7">
        <v>124.80124165686904</v>
      </c>
      <c r="J1931" s="7">
        <v>33.811897361284558</v>
      </c>
      <c r="K1931" s="7">
        <v>129.30040341107318</v>
      </c>
      <c r="L1931" s="7">
        <v>0.96520380729284849</v>
      </c>
      <c r="M1931" s="7" t="s">
        <v>290</v>
      </c>
      <c r="N1931" s="7" t="s">
        <v>315</v>
      </c>
      <c r="O1931" s="7" t="s">
        <v>421</v>
      </c>
    </row>
    <row r="1932" spans="1:15" ht="15">
      <c r="A1932" s="1">
        <v>1924</v>
      </c>
      <c r="B1932" s="6" t="s">
        <v>222</v>
      </c>
      <c r="C1932" s="7" t="s">
        <v>295</v>
      </c>
      <c r="D1932" s="7">
        <v>135.19275632961998</v>
      </c>
      <c r="E1932" s="7">
        <v>137.88999999999999</v>
      </c>
      <c r="F1932" s="7">
        <v>37.477415453012476</v>
      </c>
      <c r="G1932" s="7">
        <v>142.89229779465964</v>
      </c>
      <c r="H1932" s="7">
        <v>0.96499253023526788</v>
      </c>
      <c r="I1932" s="7">
        <v>124.25</v>
      </c>
      <c r="J1932" s="7">
        <v>33.770170933619525</v>
      </c>
      <c r="K1932" s="7">
        <v>128.7574733554751</v>
      </c>
      <c r="L1932" s="7">
        <v>0.96499253023526788</v>
      </c>
      <c r="M1932" s="7" t="s">
        <v>290</v>
      </c>
      <c r="N1932" s="7" t="s">
        <v>315</v>
      </c>
      <c r="O1932" s="7" t="s">
        <v>421</v>
      </c>
    </row>
    <row r="1933" spans="1:15" ht="15">
      <c r="A1933" s="1">
        <v>1925</v>
      </c>
      <c r="B1933" s="6" t="s">
        <v>222</v>
      </c>
      <c r="C1933" s="7" t="s">
        <v>296</v>
      </c>
      <c r="D1933" s="7">
        <v>122.34343838555462</v>
      </c>
      <c r="E1933" s="7">
        <v>137.37334647</v>
      </c>
      <c r="F1933" s="7">
        <v>32.535731852735161</v>
      </c>
      <c r="G1933" s="7">
        <v>141.17368794346822</v>
      </c>
      <c r="H1933" s="7">
        <v>0.97308038396652186</v>
      </c>
      <c r="I1933" s="7">
        <v>124.39901911</v>
      </c>
      <c r="J1933" s="7">
        <v>29.46287058232307</v>
      </c>
      <c r="K1933" s="7">
        <v>127.8404345208544</v>
      </c>
      <c r="L1933" s="7">
        <v>0.97308038396652186</v>
      </c>
      <c r="M1933" s="7" t="s">
        <v>290</v>
      </c>
      <c r="N1933" s="7" t="s">
        <v>315</v>
      </c>
      <c r="O1933" s="7" t="s">
        <v>421</v>
      </c>
    </row>
    <row r="1934" spans="1:15" ht="15">
      <c r="A1934" s="1">
        <v>1926</v>
      </c>
      <c r="B1934" s="6" t="s">
        <v>222</v>
      </c>
      <c r="C1934" s="7" t="s">
        <v>297</v>
      </c>
      <c r="D1934" s="7">
        <v>120.93671669100331</v>
      </c>
      <c r="E1934" s="7">
        <v>136.59</v>
      </c>
      <c r="F1934" s="7">
        <v>28.483266492102384</v>
      </c>
      <c r="G1934" s="7">
        <v>139.52822141079605</v>
      </c>
      <c r="H1934" s="7">
        <v>0.97894174109662457</v>
      </c>
      <c r="I1934" s="7">
        <v>123.9</v>
      </c>
      <c r="J1934" s="7">
        <v>25.837006503927711</v>
      </c>
      <c r="K1934" s="7">
        <v>126.56524366935815</v>
      </c>
      <c r="L1934" s="7">
        <v>0.97894174109662457</v>
      </c>
      <c r="M1934" s="7" t="s">
        <v>290</v>
      </c>
      <c r="N1934" s="7" t="s">
        <v>315</v>
      </c>
      <c r="O1934" s="7" t="s">
        <v>421</v>
      </c>
    </row>
    <row r="1935" spans="1:15" ht="15">
      <c r="A1935" s="1">
        <v>1927</v>
      </c>
      <c r="B1935" s="6" t="s">
        <v>222</v>
      </c>
      <c r="C1935" s="7" t="s">
        <v>298</v>
      </c>
      <c r="D1935" s="7" t="s">
        <v>422</v>
      </c>
      <c r="E1935" s="7">
        <v>135.58758745406828</v>
      </c>
      <c r="F1935" s="7">
        <v>35.189116051492718</v>
      </c>
      <c r="G1935" s="7">
        <v>140.07950513940301</v>
      </c>
      <c r="H1935" s="7">
        <v>0.9679330842804984</v>
      </c>
      <c r="I1935" s="7">
        <v>126.57003001904788</v>
      </c>
      <c r="J1935" s="7">
        <v>32.848784749488871</v>
      </c>
      <c r="K1935" s="7">
        <v>130.76320261656539</v>
      </c>
      <c r="L1935" s="7">
        <v>0.9679330842804984</v>
      </c>
      <c r="M1935" s="7" t="s">
        <v>290</v>
      </c>
      <c r="N1935" s="7" t="s">
        <v>315</v>
      </c>
      <c r="O1935" s="7" t="s">
        <v>421</v>
      </c>
    </row>
    <row r="1936" spans="1:15" ht="15">
      <c r="A1936" s="1">
        <v>1928</v>
      </c>
      <c r="B1936" s="6" t="s">
        <v>222</v>
      </c>
      <c r="C1936" s="7" t="s">
        <v>299</v>
      </c>
      <c r="D1936" s="7" t="s">
        <v>422</v>
      </c>
      <c r="E1936" s="7">
        <v>135.85861435113665</v>
      </c>
      <c r="F1936" s="7">
        <v>35.259455800971899</v>
      </c>
      <c r="G1936" s="7">
        <v>140.35951095950557</v>
      </c>
      <c r="H1936" s="7">
        <v>0.9679330842804984</v>
      </c>
      <c r="I1936" s="7">
        <v>126.84105691611626</v>
      </c>
      <c r="J1936" s="7">
        <v>32.919124498968209</v>
      </c>
      <c r="K1936" s="7">
        <v>131.04320843666798</v>
      </c>
      <c r="L1936" s="7">
        <v>0.96793308428049829</v>
      </c>
      <c r="M1936" s="7" t="s">
        <v>290</v>
      </c>
      <c r="N1936" s="7" t="s">
        <v>315</v>
      </c>
      <c r="O1936" s="7" t="s">
        <v>421</v>
      </c>
    </row>
    <row r="1937" spans="1:15" ht="15">
      <c r="A1937" s="1">
        <v>1929</v>
      </c>
      <c r="B1937" s="6" t="s">
        <v>222</v>
      </c>
      <c r="C1937" s="7" t="s">
        <v>300</v>
      </c>
      <c r="D1937" s="7" t="s">
        <v>422</v>
      </c>
      <c r="E1937" s="7">
        <v>135.99343232181792</v>
      </c>
      <c r="F1937" s="7">
        <v>35.294445177988024</v>
      </c>
      <c r="G1937" s="7">
        <v>140.49879535103094</v>
      </c>
      <c r="H1937" s="7">
        <v>0.9679330842804984</v>
      </c>
      <c r="I1937" s="7">
        <v>127.09152786442976</v>
      </c>
      <c r="J1937" s="7">
        <v>32.984129352533436</v>
      </c>
      <c r="K1937" s="7">
        <v>131.30197730445565</v>
      </c>
      <c r="L1937" s="7">
        <v>0.96793308428049851</v>
      </c>
      <c r="M1937" s="7" t="s">
        <v>290</v>
      </c>
      <c r="N1937" s="7" t="s">
        <v>315</v>
      </c>
      <c r="O1937" s="7" t="s">
        <v>421</v>
      </c>
    </row>
    <row r="1938" spans="1:15" ht="15">
      <c r="A1938" s="1">
        <v>1930</v>
      </c>
      <c r="B1938" s="6" t="s">
        <v>222</v>
      </c>
      <c r="C1938" s="7" t="s">
        <v>301</v>
      </c>
      <c r="D1938" s="7" t="s">
        <v>422</v>
      </c>
      <c r="E1938" s="7">
        <v>135.14715981776581</v>
      </c>
      <c r="F1938" s="7">
        <v>35.074811641353449</v>
      </c>
      <c r="G1938" s="7">
        <v>139.62448645737308</v>
      </c>
      <c r="H1938" s="7">
        <v>0.9679330842804984</v>
      </c>
      <c r="I1938" s="7">
        <v>126.28551342189303</v>
      </c>
      <c r="J1938" s="7">
        <v>32.774944011233558</v>
      </c>
      <c r="K1938" s="7">
        <v>130.4692601924707</v>
      </c>
      <c r="L1938" s="7">
        <v>0.96793308428049851</v>
      </c>
      <c r="M1938" s="7" t="s">
        <v>290</v>
      </c>
      <c r="N1938" s="7" t="s">
        <v>315</v>
      </c>
      <c r="O1938" s="7" t="s">
        <v>421</v>
      </c>
    </row>
    <row r="1939" spans="1:15" ht="15">
      <c r="A1939" s="1">
        <v>1931</v>
      </c>
      <c r="B1939" s="6" t="s">
        <v>222</v>
      </c>
      <c r="C1939" s="7" t="s">
        <v>302</v>
      </c>
      <c r="D1939" s="7" t="s">
        <v>422</v>
      </c>
      <c r="E1939" s="7">
        <v>135.34024117360275</v>
      </c>
      <c r="F1939" s="7">
        <v>35.124922144575088</v>
      </c>
      <c r="G1939" s="7">
        <v>139.8239644574256</v>
      </c>
      <c r="H1939" s="7">
        <v>0.9679330842804984</v>
      </c>
      <c r="I1939" s="7">
        <v>126.47859477773</v>
      </c>
      <c r="J1939" s="7">
        <v>32.825054514455189</v>
      </c>
      <c r="K1939" s="7">
        <v>130.66873819252325</v>
      </c>
      <c r="L1939" s="7">
        <v>0.96793308428049851</v>
      </c>
      <c r="M1939" s="7" t="s">
        <v>290</v>
      </c>
      <c r="N1939" s="7" t="s">
        <v>315</v>
      </c>
      <c r="O1939" s="7" t="s">
        <v>421</v>
      </c>
    </row>
    <row r="1940" spans="1:15" ht="15">
      <c r="A1940" s="1">
        <v>1932</v>
      </c>
      <c r="B1940" s="6" t="s">
        <v>222</v>
      </c>
      <c r="C1940" s="7" t="s">
        <v>423</v>
      </c>
      <c r="D1940" s="7" t="s">
        <v>422</v>
      </c>
      <c r="E1940" s="7">
        <v>135.9993061263113</v>
      </c>
      <c r="F1940" s="7">
        <v>35.295969609478128</v>
      </c>
      <c r="G1940" s="7">
        <v>140.50486375037462</v>
      </c>
      <c r="H1940" s="7">
        <v>0.96793308428049829</v>
      </c>
      <c r="I1940" s="7">
        <v>127.13765973043856</v>
      </c>
      <c r="J1940" s="7">
        <v>32.996101979358187</v>
      </c>
      <c r="K1940" s="7">
        <v>131.34963748547227</v>
      </c>
      <c r="L1940" s="7">
        <v>0.96793308428049851</v>
      </c>
      <c r="M1940" s="7" t="s">
        <v>290</v>
      </c>
      <c r="N1940" s="7" t="s">
        <v>315</v>
      </c>
      <c r="O1940" s="7" t="s">
        <v>421</v>
      </c>
    </row>
    <row r="1941" spans="1:15" ht="15">
      <c r="A1941" s="1">
        <v>1933</v>
      </c>
      <c r="B1941" s="6" t="s">
        <v>222</v>
      </c>
      <c r="C1941" s="7" t="s">
        <v>424</v>
      </c>
      <c r="D1941" s="7" t="s">
        <v>422</v>
      </c>
      <c r="E1941" s="7">
        <v>137.12537200399836</v>
      </c>
      <c r="F1941" s="7">
        <v>35.588218063747398</v>
      </c>
      <c r="G1941" s="7">
        <v>141.66823536766375</v>
      </c>
      <c r="H1941" s="7">
        <v>0.9679330842804984</v>
      </c>
      <c r="I1941" s="7">
        <v>128.33759737725251</v>
      </c>
      <c r="J1941" s="7">
        <v>33.307522411723355</v>
      </c>
      <c r="K1941" s="7">
        <v>132.58932818961421</v>
      </c>
      <c r="L1941" s="7">
        <v>0.9679330842804984</v>
      </c>
      <c r="M1941" s="7" t="s">
        <v>290</v>
      </c>
      <c r="N1941" s="7" t="s">
        <v>315</v>
      </c>
      <c r="O1941" s="7" t="s">
        <v>421</v>
      </c>
    </row>
    <row r="1942" spans="1:15" ht="15">
      <c r="A1942" s="1">
        <v>1934</v>
      </c>
      <c r="B1942" s="6" t="s">
        <v>222</v>
      </c>
      <c r="C1942" s="7" t="s">
        <v>425</v>
      </c>
      <c r="D1942" s="7" t="s">
        <v>422</v>
      </c>
      <c r="E1942" s="7">
        <v>138.20665233786076</v>
      </c>
      <c r="F1942" s="7">
        <v>35.868843302878375</v>
      </c>
      <c r="G1942" s="7">
        <v>142.78533772879047</v>
      </c>
      <c r="H1942" s="7">
        <v>0.96793308428049829</v>
      </c>
      <c r="I1942" s="7">
        <v>129.48321891369687</v>
      </c>
      <c r="J1942" s="7">
        <v>33.604846156130968</v>
      </c>
      <c r="K1942" s="7">
        <v>133.77290333034406</v>
      </c>
      <c r="L1942" s="7">
        <v>0.96793308428049829</v>
      </c>
      <c r="M1942" s="7" t="s">
        <v>290</v>
      </c>
      <c r="N1942" s="7" t="s">
        <v>315</v>
      </c>
      <c r="O1942" s="7" t="s">
        <v>421</v>
      </c>
    </row>
    <row r="1943" spans="1:15" ht="15">
      <c r="A1943" s="1">
        <v>1935</v>
      </c>
      <c r="B1943" s="6" t="s">
        <v>222</v>
      </c>
      <c r="C1943" s="7" t="s">
        <v>426</v>
      </c>
      <c r="D1943" s="7" t="s">
        <v>422</v>
      </c>
      <c r="E1943" s="7">
        <v>139.70645635615026</v>
      </c>
      <c r="F1943" s="7">
        <v>36.25808820829387</v>
      </c>
      <c r="G1943" s="7">
        <v>144.33482915815341</v>
      </c>
      <c r="H1943" s="7">
        <v>0.96793308428049851</v>
      </c>
      <c r="I1943" s="7">
        <v>130.9830229319864</v>
      </c>
      <c r="J1943" s="7">
        <v>33.994091061546449</v>
      </c>
      <c r="K1943" s="7">
        <v>135.32239475970704</v>
      </c>
      <c r="L1943" s="7">
        <v>0.96793308428049851</v>
      </c>
      <c r="M1943" s="7" t="s">
        <v>290</v>
      </c>
      <c r="N1943" s="7" t="s">
        <v>315</v>
      </c>
      <c r="O1943" s="7" t="s">
        <v>421</v>
      </c>
    </row>
    <row r="1944" spans="1:15" ht="15">
      <c r="A1944" s="1">
        <v>1936</v>
      </c>
      <c r="B1944" s="6" t="s">
        <v>222</v>
      </c>
      <c r="C1944" s="7" t="s">
        <v>427</v>
      </c>
      <c r="D1944" s="7" t="s">
        <v>422</v>
      </c>
      <c r="E1944" s="7">
        <v>140.75779448108025</v>
      </c>
      <c r="F1944" s="7">
        <v>36.530942530597244</v>
      </c>
      <c r="G1944" s="7">
        <v>145.42099734684749</v>
      </c>
      <c r="H1944" s="7">
        <v>0.96793308428049829</v>
      </c>
      <c r="I1944" s="7">
        <v>132.03436105691637</v>
      </c>
      <c r="J1944" s="7">
        <v>34.266945383849858</v>
      </c>
      <c r="K1944" s="7">
        <v>136.40856294840108</v>
      </c>
      <c r="L1944" s="7">
        <v>0.96793308428049829</v>
      </c>
      <c r="M1944" s="7" t="s">
        <v>290</v>
      </c>
      <c r="N1944" s="7" t="s">
        <v>315</v>
      </c>
      <c r="O1944" s="7" t="s">
        <v>421</v>
      </c>
    </row>
    <row r="1945" spans="1:15" ht="15">
      <c r="A1945" s="1">
        <v>1937</v>
      </c>
      <c r="B1945" s="6" t="s">
        <v>223</v>
      </c>
      <c r="C1945" s="7" t="s">
        <v>292</v>
      </c>
      <c r="D1945" s="7">
        <v>123.536</v>
      </c>
      <c r="E1945" s="7">
        <v>118.48057437234226</v>
      </c>
      <c r="F1945" s="7">
        <v>12.23826133743038</v>
      </c>
      <c r="G1945" s="7">
        <v>119.11096315689572</v>
      </c>
      <c r="H1945" s="7">
        <v>0.99470755027206781</v>
      </c>
      <c r="I1945" s="7">
        <v>110.59769261815173</v>
      </c>
      <c r="J1945" s="7">
        <v>11.424011680801765</v>
      </c>
      <c r="K1945" s="7">
        <v>111.18613967281294</v>
      </c>
      <c r="L1945" s="7">
        <v>0.99470755027206781</v>
      </c>
      <c r="M1945" s="7" t="s">
        <v>290</v>
      </c>
      <c r="N1945" s="7" t="s">
        <v>315</v>
      </c>
      <c r="O1945" s="7" t="s">
        <v>421</v>
      </c>
    </row>
    <row r="1946" spans="1:15" ht="15">
      <c r="A1946" s="1">
        <v>1938</v>
      </c>
      <c r="B1946" s="6" t="s">
        <v>223</v>
      </c>
      <c r="C1946" s="7" t="s">
        <v>293</v>
      </c>
      <c r="D1946" s="7">
        <v>116.932014</v>
      </c>
      <c r="E1946" s="7">
        <v>109.39645316928851</v>
      </c>
      <c r="F1946" s="7">
        <v>43.004456208711417</v>
      </c>
      <c r="G1946" s="7">
        <v>117.54559634383294</v>
      </c>
      <c r="H1946" s="7">
        <v>0.93067249281965991</v>
      </c>
      <c r="I1946" s="7">
        <v>102.86248744512068</v>
      </c>
      <c r="J1946" s="7">
        <v>40.435911848142716</v>
      </c>
      <c r="K1946" s="7">
        <v>110.52490348508962</v>
      </c>
      <c r="L1946" s="7">
        <v>0.93067249281965991</v>
      </c>
      <c r="M1946" s="7" t="s">
        <v>290</v>
      </c>
      <c r="N1946" s="7" t="s">
        <v>315</v>
      </c>
      <c r="O1946" s="7" t="s">
        <v>421</v>
      </c>
    </row>
    <row r="1947" spans="1:15" ht="15">
      <c r="A1947" s="1">
        <v>1939</v>
      </c>
      <c r="B1947" s="6" t="s">
        <v>223</v>
      </c>
      <c r="C1947" s="7" t="s">
        <v>294</v>
      </c>
      <c r="D1947" s="7">
        <v>116.387692</v>
      </c>
      <c r="E1947" s="7">
        <v>116.84182178360923</v>
      </c>
      <c r="F1947" s="7">
        <v>31.655483817339508</v>
      </c>
      <c r="G1947" s="7">
        <v>121.05404154105118</v>
      </c>
      <c r="H1947" s="7">
        <v>0.96520380729284849</v>
      </c>
      <c r="I1947" s="7">
        <v>107.84646920315583</v>
      </c>
      <c r="J1947" s="7">
        <v>29.218409200605375</v>
      </c>
      <c r="K1947" s="7">
        <v>111.73440095065288</v>
      </c>
      <c r="L1947" s="7">
        <v>0.96520380729284849</v>
      </c>
      <c r="M1947" s="7" t="s">
        <v>290</v>
      </c>
      <c r="N1947" s="7" t="s">
        <v>315</v>
      </c>
      <c r="O1947" s="7" t="s">
        <v>421</v>
      </c>
    </row>
    <row r="1948" spans="1:15" ht="15">
      <c r="A1948" s="1">
        <v>1940</v>
      </c>
      <c r="B1948" s="6" t="s">
        <v>223</v>
      </c>
      <c r="C1948" s="7" t="s">
        <v>295</v>
      </c>
      <c r="D1948" s="7">
        <v>107.87693324600795</v>
      </c>
      <c r="E1948" s="7">
        <v>105.42096319885918</v>
      </c>
      <c r="F1948" s="7">
        <v>28.652587100300085</v>
      </c>
      <c r="G1948" s="7">
        <v>109.245367083989</v>
      </c>
      <c r="H1948" s="7">
        <v>0.96499253023526788</v>
      </c>
      <c r="I1948" s="7">
        <v>97.50934867404392</v>
      </c>
      <c r="J1948" s="7">
        <v>26.502272614473767</v>
      </c>
      <c r="K1948" s="7">
        <v>101.04673934654278</v>
      </c>
      <c r="L1948" s="7">
        <v>0.96499253023526788</v>
      </c>
      <c r="M1948" s="7" t="s">
        <v>290</v>
      </c>
      <c r="N1948" s="7" t="s">
        <v>315</v>
      </c>
      <c r="O1948" s="7" t="s">
        <v>421</v>
      </c>
    </row>
    <row r="1949" spans="1:15" ht="15">
      <c r="A1949" s="1">
        <v>1941</v>
      </c>
      <c r="B1949" s="6" t="s">
        <v>223</v>
      </c>
      <c r="C1949" s="7" t="s">
        <v>296</v>
      </c>
      <c r="D1949" s="7">
        <v>114.32807559256487</v>
      </c>
      <c r="E1949" s="7">
        <v>119.65291377381287</v>
      </c>
      <c r="F1949" s="7">
        <v>28.338795100935961</v>
      </c>
      <c r="G1949" s="7">
        <v>122.96303136445657</v>
      </c>
      <c r="H1949" s="7">
        <v>0.97308038396652186</v>
      </c>
      <c r="I1949" s="7">
        <v>111.0032230353635</v>
      </c>
      <c r="J1949" s="7">
        <v>26.290187960563703</v>
      </c>
      <c r="K1949" s="7">
        <v>114.07405273435508</v>
      </c>
      <c r="L1949" s="7">
        <v>0.97308038396652186</v>
      </c>
      <c r="M1949" s="7" t="s">
        <v>290</v>
      </c>
      <c r="N1949" s="7" t="s">
        <v>315</v>
      </c>
      <c r="O1949" s="7" t="s">
        <v>421</v>
      </c>
    </row>
    <row r="1950" spans="1:15" ht="15">
      <c r="A1950" s="1">
        <v>1942</v>
      </c>
      <c r="B1950" s="6" t="s">
        <v>223</v>
      </c>
      <c r="C1950" s="7" t="s">
        <v>297</v>
      </c>
      <c r="D1950" s="7">
        <v>111.86906138348301</v>
      </c>
      <c r="E1950" s="7">
        <v>119.9380707693069</v>
      </c>
      <c r="F1950" s="7">
        <v>25.010820940557874</v>
      </c>
      <c r="G1950" s="7">
        <v>122.51808839507707</v>
      </c>
      <c r="H1950" s="7">
        <v>0.97894174109662457</v>
      </c>
      <c r="I1950" s="7">
        <v>111.62857882671642</v>
      </c>
      <c r="J1950" s="7">
        <v>23.278033229782697</v>
      </c>
      <c r="K1950" s="7">
        <v>114.02984890772814</v>
      </c>
      <c r="L1950" s="7">
        <v>0.97894174109662457</v>
      </c>
      <c r="M1950" s="7" t="s">
        <v>290</v>
      </c>
      <c r="N1950" s="7" t="s">
        <v>315</v>
      </c>
      <c r="O1950" s="7" t="s">
        <v>421</v>
      </c>
    </row>
    <row r="1951" spans="1:15" ht="15">
      <c r="A1951" s="1">
        <v>1943</v>
      </c>
      <c r="B1951" s="6" t="s">
        <v>223</v>
      </c>
      <c r="C1951" s="7" t="s">
        <v>298</v>
      </c>
      <c r="D1951" s="7" t="s">
        <v>422</v>
      </c>
      <c r="E1951" s="7">
        <v>119.3469474554732</v>
      </c>
      <c r="F1951" s="7">
        <v>30.974174430419318</v>
      </c>
      <c r="G1951" s="7">
        <v>123.30082460626743</v>
      </c>
      <c r="H1951" s="7">
        <v>0.9679330842804984</v>
      </c>
      <c r="I1951" s="7">
        <v>111.38900933113199</v>
      </c>
      <c r="J1951" s="7">
        <v>28.908846671099877</v>
      </c>
      <c r="K1951" s="7">
        <v>115.07924580750506</v>
      </c>
      <c r="L1951" s="7">
        <v>0.9679330842804984</v>
      </c>
      <c r="M1951" s="7" t="s">
        <v>290</v>
      </c>
      <c r="N1951" s="7" t="s">
        <v>315</v>
      </c>
      <c r="O1951" s="7" t="s">
        <v>421</v>
      </c>
    </row>
    <row r="1952" spans="1:15" ht="15">
      <c r="A1952" s="1">
        <v>1944</v>
      </c>
      <c r="B1952" s="6" t="s">
        <v>223</v>
      </c>
      <c r="C1952" s="7" t="s">
        <v>299</v>
      </c>
      <c r="D1952" s="7" t="s">
        <v>422</v>
      </c>
      <c r="E1952" s="7">
        <v>119.58598787271804</v>
      </c>
      <c r="F1952" s="7">
        <v>31.036212712399092</v>
      </c>
      <c r="G1952" s="7">
        <v>123.54778425784555</v>
      </c>
      <c r="H1952" s="7">
        <v>0.96793308428049829</v>
      </c>
      <c r="I1952" s="7">
        <v>111.62804974837684</v>
      </c>
      <c r="J1952" s="7">
        <v>28.970884953079636</v>
      </c>
      <c r="K1952" s="7">
        <v>115.3262054590832</v>
      </c>
      <c r="L1952" s="7">
        <v>0.96793308428049829</v>
      </c>
      <c r="M1952" s="7" t="s">
        <v>290</v>
      </c>
      <c r="N1952" s="7" t="s">
        <v>315</v>
      </c>
      <c r="O1952" s="7" t="s">
        <v>421</v>
      </c>
    </row>
    <row r="1953" spans="1:15" ht="15">
      <c r="A1953" s="1">
        <v>1945</v>
      </c>
      <c r="B1953" s="6" t="s">
        <v>223</v>
      </c>
      <c r="C1953" s="7" t="s">
        <v>300</v>
      </c>
      <c r="D1953" s="7" t="s">
        <v>422</v>
      </c>
      <c r="E1953" s="7">
        <v>119.70819777861139</v>
      </c>
      <c r="F1953" s="7">
        <v>31.067929911899853</v>
      </c>
      <c r="G1953" s="7">
        <v>123.67404288861047</v>
      </c>
      <c r="H1953" s="7">
        <v>0.96793308428049851</v>
      </c>
      <c r="I1953" s="7">
        <v>111.85172411688826</v>
      </c>
      <c r="J1953" s="7">
        <v>29.028935276557405</v>
      </c>
      <c r="K1953" s="7">
        <v>115.55728999596279</v>
      </c>
      <c r="L1953" s="7">
        <v>0.96793308428049851</v>
      </c>
      <c r="M1953" s="7" t="s">
        <v>290</v>
      </c>
      <c r="N1953" s="7" t="s">
        <v>315</v>
      </c>
      <c r="O1953" s="7" t="s">
        <v>421</v>
      </c>
    </row>
    <row r="1954" spans="1:15" ht="15">
      <c r="A1954" s="1">
        <v>1946</v>
      </c>
      <c r="B1954" s="6" t="s">
        <v>223</v>
      </c>
      <c r="C1954" s="7" t="s">
        <v>301</v>
      </c>
      <c r="D1954" s="7" t="s">
        <v>422</v>
      </c>
      <c r="E1954" s="7">
        <v>118.96358464487516</v>
      </c>
      <c r="F1954" s="7">
        <v>30.874680083737019</v>
      </c>
      <c r="G1954" s="7">
        <v>122.90476126591469</v>
      </c>
      <c r="H1954" s="7">
        <v>0.96793308428049851</v>
      </c>
      <c r="I1954" s="7">
        <v>111.14303243628657</v>
      </c>
      <c r="J1954" s="7">
        <v>28.84500816153394</v>
      </c>
      <c r="K1954" s="7">
        <v>114.82511987789262</v>
      </c>
      <c r="L1954" s="7">
        <v>0.96793308428049851</v>
      </c>
      <c r="M1954" s="7" t="s">
        <v>290</v>
      </c>
      <c r="N1954" s="7" t="s">
        <v>315</v>
      </c>
      <c r="O1954" s="7" t="s">
        <v>421</v>
      </c>
    </row>
    <row r="1955" spans="1:15" ht="15">
      <c r="A1955" s="1">
        <v>1947</v>
      </c>
      <c r="B1955" s="6" t="s">
        <v>223</v>
      </c>
      <c r="C1955" s="7" t="s">
        <v>302</v>
      </c>
      <c r="D1955" s="7" t="s">
        <v>422</v>
      </c>
      <c r="E1955" s="7">
        <v>119.13809209834756</v>
      </c>
      <c r="F1955" s="7">
        <v>30.919970092560053</v>
      </c>
      <c r="G1955" s="7">
        <v>123.08505002379108</v>
      </c>
      <c r="H1955" s="7">
        <v>0.96793308428049851</v>
      </c>
      <c r="I1955" s="7">
        <v>111.31753988975895</v>
      </c>
      <c r="J1955" s="7">
        <v>28.890298170357013</v>
      </c>
      <c r="K1955" s="7">
        <v>115.00540863576899</v>
      </c>
      <c r="L1955" s="7">
        <v>0.96793308428049851</v>
      </c>
      <c r="M1955" s="7" t="s">
        <v>290</v>
      </c>
      <c r="N1955" s="7" t="s">
        <v>315</v>
      </c>
      <c r="O1955" s="7" t="s">
        <v>421</v>
      </c>
    </row>
    <row r="1956" spans="1:15" ht="15">
      <c r="A1956" s="1">
        <v>1948</v>
      </c>
      <c r="B1956" s="6" t="s">
        <v>223</v>
      </c>
      <c r="C1956" s="7" t="s">
        <v>423</v>
      </c>
      <c r="D1956" s="7" t="s">
        <v>422</v>
      </c>
      <c r="E1956" s="7">
        <v>119.7245297258778</v>
      </c>
      <c r="F1956" s="7">
        <v>31.072168550542955</v>
      </c>
      <c r="G1956" s="7">
        <v>123.69091590135449</v>
      </c>
      <c r="H1956" s="7">
        <v>0.96793308428049851</v>
      </c>
      <c r="I1956" s="7">
        <v>111.90397751728922</v>
      </c>
      <c r="J1956" s="7">
        <v>29.042496628339844</v>
      </c>
      <c r="K1956" s="7">
        <v>115.6112745133324</v>
      </c>
      <c r="L1956" s="7">
        <v>0.96793308428049851</v>
      </c>
      <c r="M1956" s="7" t="s">
        <v>290</v>
      </c>
      <c r="N1956" s="7" t="s">
        <v>315</v>
      </c>
      <c r="O1956" s="7" t="s">
        <v>421</v>
      </c>
    </row>
    <row r="1957" spans="1:15" ht="15">
      <c r="A1957" s="1">
        <v>1949</v>
      </c>
      <c r="B1957" s="6" t="s">
        <v>223</v>
      </c>
      <c r="C1957" s="7" t="s">
        <v>424</v>
      </c>
      <c r="D1957" s="7" t="s">
        <v>422</v>
      </c>
      <c r="E1957" s="7">
        <v>120.7238155820918</v>
      </c>
      <c r="F1957" s="7">
        <v>31.331513720873147</v>
      </c>
      <c r="G1957" s="7">
        <v>124.72330736770964</v>
      </c>
      <c r="H1957" s="7">
        <v>0.9679330842804984</v>
      </c>
      <c r="I1957" s="7">
        <v>112.96917765732036</v>
      </c>
      <c r="J1957" s="7">
        <v>29.318948566525748</v>
      </c>
      <c r="K1957" s="7">
        <v>116.71176395555759</v>
      </c>
      <c r="L1957" s="7">
        <v>0.9679330842804984</v>
      </c>
      <c r="M1957" s="7" t="s">
        <v>290</v>
      </c>
      <c r="N1957" s="7" t="s">
        <v>315</v>
      </c>
      <c r="O1957" s="7" t="s">
        <v>421</v>
      </c>
    </row>
    <row r="1958" spans="1:15" ht="15">
      <c r="A1958" s="1">
        <v>1950</v>
      </c>
      <c r="B1958" s="6" t="s">
        <v>223</v>
      </c>
      <c r="C1958" s="7" t="s">
        <v>425</v>
      </c>
      <c r="D1958" s="7" t="s">
        <v>422</v>
      </c>
      <c r="E1958" s="7">
        <v>121.68399981499232</v>
      </c>
      <c r="F1958" s="7">
        <v>31.580710826867833</v>
      </c>
      <c r="G1958" s="7">
        <v>125.71530180254629</v>
      </c>
      <c r="H1958" s="7">
        <v>0.96793308428049829</v>
      </c>
      <c r="I1958" s="7">
        <v>113.98677224248739</v>
      </c>
      <c r="J1958" s="7">
        <v>29.583045410663132</v>
      </c>
      <c r="K1958" s="7">
        <v>117.76307070567603</v>
      </c>
      <c r="L1958" s="7">
        <v>0.96793308428049829</v>
      </c>
      <c r="M1958" s="7" t="s">
        <v>290</v>
      </c>
      <c r="N1958" s="7" t="s">
        <v>315</v>
      </c>
      <c r="O1958" s="7" t="s">
        <v>421</v>
      </c>
    </row>
    <row r="1959" spans="1:15" ht="15">
      <c r="A1959" s="1">
        <v>1951</v>
      </c>
      <c r="B1959" s="6" t="s">
        <v>223</v>
      </c>
      <c r="C1959" s="7" t="s">
        <v>426</v>
      </c>
      <c r="D1959" s="7" t="s">
        <v>422</v>
      </c>
      <c r="E1959" s="7">
        <v>123.01456092574752</v>
      </c>
      <c r="F1959" s="7">
        <v>31.926032033765292</v>
      </c>
      <c r="G1959" s="7">
        <v>127.08994343053055</v>
      </c>
      <c r="H1959" s="7">
        <v>0.96793308428049851</v>
      </c>
      <c r="I1959" s="7">
        <v>115.31733335324263</v>
      </c>
      <c r="J1959" s="7">
        <v>29.928366617560595</v>
      </c>
      <c r="K1959" s="7">
        <v>119.13771233366033</v>
      </c>
      <c r="L1959" s="7">
        <v>0.96793308428049851</v>
      </c>
      <c r="M1959" s="7" t="s">
        <v>290</v>
      </c>
      <c r="N1959" s="7" t="s">
        <v>315</v>
      </c>
      <c r="O1959" s="7" t="s">
        <v>421</v>
      </c>
    </row>
    <row r="1960" spans="1:15" ht="15">
      <c r="A1960" s="1">
        <v>1952</v>
      </c>
      <c r="B1960" s="6" t="s">
        <v>223</v>
      </c>
      <c r="C1960" s="7" t="s">
        <v>427</v>
      </c>
      <c r="D1960" s="7" t="s">
        <v>422</v>
      </c>
      <c r="E1960" s="7">
        <v>123.94587491261845</v>
      </c>
      <c r="F1960" s="7">
        <v>32.167736430013953</v>
      </c>
      <c r="G1960" s="7">
        <v>128.05211116918497</v>
      </c>
      <c r="H1960" s="7">
        <v>0.96793308428049829</v>
      </c>
      <c r="I1960" s="7">
        <v>116.24864734011356</v>
      </c>
      <c r="J1960" s="7">
        <v>30.170071013809249</v>
      </c>
      <c r="K1960" s="7">
        <v>120.09988007231475</v>
      </c>
      <c r="L1960" s="7">
        <v>0.96793308428049829</v>
      </c>
      <c r="M1960" s="7" t="s">
        <v>290</v>
      </c>
      <c r="N1960" s="7" t="s">
        <v>315</v>
      </c>
      <c r="O1960" s="7" t="s">
        <v>421</v>
      </c>
    </row>
    <row r="1961" spans="1:15" ht="15">
      <c r="A1961" s="1">
        <v>1953</v>
      </c>
      <c r="B1961" s="6" t="s">
        <v>17</v>
      </c>
      <c r="C1961" s="7" t="s">
        <v>292</v>
      </c>
      <c r="D1961" s="7">
        <v>4.3579999999999997</v>
      </c>
      <c r="E1961" s="7">
        <v>4.3</v>
      </c>
      <c r="F1961" s="7">
        <v>0.70863530818044684</v>
      </c>
      <c r="G1961" s="7">
        <v>4.3579999999999997</v>
      </c>
      <c r="H1961" s="7">
        <v>0.9866911427260211</v>
      </c>
      <c r="I1961" s="7">
        <v>4.3</v>
      </c>
      <c r="J1961" s="7">
        <v>0.70863530818044684</v>
      </c>
      <c r="K1961" s="7">
        <v>4.3579999999999997</v>
      </c>
      <c r="L1961" s="7">
        <v>0.9866911427260211</v>
      </c>
      <c r="M1961" s="7" t="s">
        <v>290</v>
      </c>
      <c r="N1961" s="7" t="s">
        <v>316</v>
      </c>
      <c r="O1961" s="7" t="s">
        <v>421</v>
      </c>
    </row>
    <row r="1962" spans="1:15" ht="15">
      <c r="A1962" s="1">
        <v>1954</v>
      </c>
      <c r="B1962" s="6" t="s">
        <v>17</v>
      </c>
      <c r="C1962" s="7" t="s">
        <v>293</v>
      </c>
      <c r="D1962" s="7">
        <v>4.6440000000000001</v>
      </c>
      <c r="E1962" s="7">
        <v>4.5999999999999996</v>
      </c>
      <c r="F1962" s="7">
        <v>0.63775857501095645</v>
      </c>
      <c r="G1962" s="7">
        <v>4.6440000000000001</v>
      </c>
      <c r="H1962" s="7">
        <v>0.99052540913006015</v>
      </c>
      <c r="I1962" s="7">
        <v>4.5999999999999996</v>
      </c>
      <c r="J1962" s="7">
        <v>0.63775857501095645</v>
      </c>
      <c r="K1962" s="7">
        <v>4.6440000000000001</v>
      </c>
      <c r="L1962" s="7">
        <v>0.99052540913006015</v>
      </c>
      <c r="M1962" s="7" t="s">
        <v>290</v>
      </c>
      <c r="N1962" s="7" t="s">
        <v>316</v>
      </c>
      <c r="O1962" s="7" t="s">
        <v>421</v>
      </c>
    </row>
    <row r="1963" spans="1:15" ht="15">
      <c r="A1963" s="1">
        <v>1955</v>
      </c>
      <c r="B1963" s="6" t="s">
        <v>17</v>
      </c>
      <c r="C1963" s="7" t="s">
        <v>294</v>
      </c>
      <c r="D1963" s="7">
        <v>4.7149999999999999</v>
      </c>
      <c r="E1963" s="7">
        <v>4.6429999999999998</v>
      </c>
      <c r="F1963" s="7">
        <v>0.82083859558380912</v>
      </c>
      <c r="G1963" s="7">
        <v>4.7149999999999999</v>
      </c>
      <c r="H1963" s="7">
        <v>0.98472958642629904</v>
      </c>
      <c r="I1963" s="7">
        <v>4.6429999999999998</v>
      </c>
      <c r="J1963" s="7">
        <v>0.82083859558380912</v>
      </c>
      <c r="K1963" s="7">
        <v>4.7149999999999999</v>
      </c>
      <c r="L1963" s="7">
        <v>0.98472958642629904</v>
      </c>
      <c r="M1963" s="7" t="s">
        <v>290</v>
      </c>
      <c r="N1963" s="7" t="s">
        <v>316</v>
      </c>
      <c r="O1963" s="7" t="s">
        <v>421</v>
      </c>
    </row>
    <row r="1964" spans="1:15" ht="15">
      <c r="A1964" s="1">
        <v>1956</v>
      </c>
      <c r="B1964" s="6" t="s">
        <v>17</v>
      </c>
      <c r="C1964" s="7" t="s">
        <v>295</v>
      </c>
      <c r="D1964" s="7">
        <v>4.625</v>
      </c>
      <c r="E1964" s="7">
        <v>4.6100000000000003</v>
      </c>
      <c r="F1964" s="7">
        <v>0.3721894678789256</v>
      </c>
      <c r="G1964" s="7">
        <v>4.625</v>
      </c>
      <c r="H1964" s="7">
        <v>0.99675675675675679</v>
      </c>
      <c r="I1964" s="7">
        <v>4.6100000000000003</v>
      </c>
      <c r="J1964" s="7">
        <v>0.3721894678789256</v>
      </c>
      <c r="K1964" s="7">
        <v>4.625</v>
      </c>
      <c r="L1964" s="7">
        <v>0.99675675675675679</v>
      </c>
      <c r="M1964" s="7" t="s">
        <v>290</v>
      </c>
      <c r="N1964" s="7" t="s">
        <v>316</v>
      </c>
      <c r="O1964" s="7" t="s">
        <v>421</v>
      </c>
    </row>
    <row r="1965" spans="1:15" ht="15">
      <c r="A1965" s="1">
        <v>1957</v>
      </c>
      <c r="B1965" s="6" t="s">
        <v>17</v>
      </c>
      <c r="C1965" s="7" t="s">
        <v>296</v>
      </c>
      <c r="D1965" s="7">
        <v>5.0540000000000003</v>
      </c>
      <c r="E1965" s="7">
        <v>5.03</v>
      </c>
      <c r="F1965" s="7">
        <v>0.49195121709372724</v>
      </c>
      <c r="G1965" s="7">
        <v>5.0540000000000003</v>
      </c>
      <c r="H1965" s="7">
        <v>0.9952512861100119</v>
      </c>
      <c r="I1965" s="7">
        <v>5.03</v>
      </c>
      <c r="J1965" s="7">
        <v>0.49195121709372724</v>
      </c>
      <c r="K1965" s="7">
        <v>5.0540000000000003</v>
      </c>
      <c r="L1965" s="7">
        <v>0.9952512861100119</v>
      </c>
      <c r="M1965" s="7" t="s">
        <v>290</v>
      </c>
      <c r="N1965" s="7" t="s">
        <v>316</v>
      </c>
      <c r="O1965" s="7" t="s">
        <v>421</v>
      </c>
    </row>
    <row r="1966" spans="1:15" ht="15">
      <c r="A1966" s="1">
        <v>1958</v>
      </c>
      <c r="B1966" s="6" t="s">
        <v>17</v>
      </c>
      <c r="C1966" s="7" t="s">
        <v>297</v>
      </c>
      <c r="D1966" s="7">
        <v>5.2664</v>
      </c>
      <c r="E1966" s="7">
        <v>5.26</v>
      </c>
      <c r="F1966" s="7">
        <v>0.25955531202424492</v>
      </c>
      <c r="G1966" s="7">
        <v>5.2664</v>
      </c>
      <c r="H1966" s="7">
        <v>0.99878474859486555</v>
      </c>
      <c r="I1966" s="7">
        <v>5.26</v>
      </c>
      <c r="J1966" s="7">
        <v>0.25955531202424492</v>
      </c>
      <c r="K1966" s="7">
        <v>5.2664</v>
      </c>
      <c r="L1966" s="7">
        <v>0.99878474859486555</v>
      </c>
      <c r="M1966" s="7" t="s">
        <v>290</v>
      </c>
      <c r="N1966" s="7" t="s">
        <v>316</v>
      </c>
      <c r="O1966" s="7" t="s">
        <v>421</v>
      </c>
    </row>
    <row r="1967" spans="1:15" ht="15">
      <c r="A1967" s="1">
        <v>1959</v>
      </c>
      <c r="B1967" s="6" t="s">
        <v>17</v>
      </c>
      <c r="C1967" s="7" t="s">
        <v>298</v>
      </c>
      <c r="D1967" s="7" t="s">
        <v>422</v>
      </c>
      <c r="E1967" s="7">
        <v>5.4791813252497841</v>
      </c>
      <c r="F1967" s="7">
        <v>0.69180600904311873</v>
      </c>
      <c r="G1967" s="7">
        <v>5.5226826406298368</v>
      </c>
      <c r="H1967" s="7">
        <v>0.99212315495733583</v>
      </c>
      <c r="I1967" s="7">
        <v>5.4791813252497841</v>
      </c>
      <c r="J1967" s="7">
        <v>0.69180600904311873</v>
      </c>
      <c r="K1967" s="7">
        <v>5.5226826406298368</v>
      </c>
      <c r="L1967" s="7">
        <v>0.99212315495733583</v>
      </c>
      <c r="M1967" s="7" t="s">
        <v>290</v>
      </c>
      <c r="N1967" s="7" t="s">
        <v>316</v>
      </c>
      <c r="O1967" s="7" t="s">
        <v>421</v>
      </c>
    </row>
    <row r="1968" spans="1:15" ht="15">
      <c r="A1968" s="1">
        <v>1960</v>
      </c>
      <c r="B1968" s="6" t="s">
        <v>17</v>
      </c>
      <c r="C1968" s="7" t="s">
        <v>299</v>
      </c>
      <c r="D1968" s="7" t="s">
        <v>422</v>
      </c>
      <c r="E1968" s="7">
        <v>5.4990055075179392</v>
      </c>
      <c r="F1968" s="7">
        <v>0.69430902684876661</v>
      </c>
      <c r="G1968" s="7">
        <v>5.5426642146603387</v>
      </c>
      <c r="H1968" s="7">
        <v>0.99212315495733583</v>
      </c>
      <c r="I1968" s="7">
        <v>5.4990055075179392</v>
      </c>
      <c r="J1968" s="7">
        <v>0.69430902684876661</v>
      </c>
      <c r="K1968" s="7">
        <v>5.5426642146603387</v>
      </c>
      <c r="L1968" s="7">
        <v>0.99212315495733583</v>
      </c>
      <c r="M1968" s="7" t="s">
        <v>290</v>
      </c>
      <c r="N1968" s="7" t="s">
        <v>316</v>
      </c>
      <c r="O1968" s="7" t="s">
        <v>421</v>
      </c>
    </row>
    <row r="1969" spans="1:15" ht="15">
      <c r="A1969" s="1">
        <v>1961</v>
      </c>
      <c r="B1969" s="6" t="s">
        <v>17</v>
      </c>
      <c r="C1969" s="7" t="s">
        <v>300</v>
      </c>
      <c r="D1969" s="7" t="s">
        <v>422</v>
      </c>
      <c r="E1969" s="7">
        <v>5.5744943849671715</v>
      </c>
      <c r="F1969" s="7">
        <v>0.70384031554597404</v>
      </c>
      <c r="G1969" s="7">
        <v>5.6187524271690759</v>
      </c>
      <c r="H1969" s="7">
        <v>0.99212315495733583</v>
      </c>
      <c r="I1969" s="7">
        <v>5.5744943849671715</v>
      </c>
      <c r="J1969" s="7">
        <v>0.70384031554597404</v>
      </c>
      <c r="K1969" s="7">
        <v>5.6187524271690759</v>
      </c>
      <c r="L1969" s="7">
        <v>0.99212315495733583</v>
      </c>
      <c r="M1969" s="7" t="s">
        <v>290</v>
      </c>
      <c r="N1969" s="7" t="s">
        <v>316</v>
      </c>
      <c r="O1969" s="7" t="s">
        <v>421</v>
      </c>
    </row>
    <row r="1970" spans="1:15" ht="15">
      <c r="A1970" s="1">
        <v>1962</v>
      </c>
      <c r="B1970" s="6" t="s">
        <v>17</v>
      </c>
      <c r="C1970" s="7" t="s">
        <v>301</v>
      </c>
      <c r="D1970" s="7" t="s">
        <v>422</v>
      </c>
      <c r="E1970" s="7">
        <v>5.4530846079155531</v>
      </c>
      <c r="F1970" s="7">
        <v>0.68851101572268536</v>
      </c>
      <c r="G1970" s="7">
        <v>5.4963787314792096</v>
      </c>
      <c r="H1970" s="7">
        <v>0.99212315495733583</v>
      </c>
      <c r="I1970" s="7">
        <v>5.4530846079155531</v>
      </c>
      <c r="J1970" s="7">
        <v>0.68851101572268536</v>
      </c>
      <c r="K1970" s="7">
        <v>5.4963787314792096</v>
      </c>
      <c r="L1970" s="7">
        <v>0.99212315495733583</v>
      </c>
      <c r="M1970" s="7" t="s">
        <v>290</v>
      </c>
      <c r="N1970" s="7" t="s">
        <v>316</v>
      </c>
      <c r="O1970" s="7" t="s">
        <v>421</v>
      </c>
    </row>
    <row r="1971" spans="1:15" ht="15">
      <c r="A1971" s="1">
        <v>1963</v>
      </c>
      <c r="B1971" s="6" t="s">
        <v>17</v>
      </c>
      <c r="C1971" s="7" t="s">
        <v>302</v>
      </c>
      <c r="D1971" s="7" t="s">
        <v>422</v>
      </c>
      <c r="E1971" s="7">
        <v>5.4783658120902956</v>
      </c>
      <c r="F1971" s="7">
        <v>0.69170304167067675</v>
      </c>
      <c r="G1971" s="7">
        <v>5.5218606527995826</v>
      </c>
      <c r="H1971" s="7">
        <v>0.99212315495733583</v>
      </c>
      <c r="I1971" s="7">
        <v>5.4783658120902956</v>
      </c>
      <c r="J1971" s="7">
        <v>0.69170304167067675</v>
      </c>
      <c r="K1971" s="7">
        <v>5.5218606527995826</v>
      </c>
      <c r="L1971" s="7">
        <v>0.99212315495733583</v>
      </c>
      <c r="M1971" s="7" t="s">
        <v>290</v>
      </c>
      <c r="N1971" s="7" t="s">
        <v>316</v>
      </c>
      <c r="O1971" s="7" t="s">
        <v>421</v>
      </c>
    </row>
    <row r="1972" spans="1:15" ht="15">
      <c r="A1972" s="1">
        <v>1964</v>
      </c>
      <c r="B1972" s="6" t="s">
        <v>17</v>
      </c>
      <c r="C1972" s="7" t="s">
        <v>423</v>
      </c>
      <c r="D1972" s="7" t="s">
        <v>422</v>
      </c>
      <c r="E1972" s="7">
        <v>5.5446821924888638</v>
      </c>
      <c r="F1972" s="7">
        <v>0.70007620323156583</v>
      </c>
      <c r="G1972" s="7">
        <v>5.5887035442966768</v>
      </c>
      <c r="H1972" s="7">
        <v>0.99212315495733583</v>
      </c>
      <c r="I1972" s="7">
        <v>5.5446821924888638</v>
      </c>
      <c r="J1972" s="7">
        <v>0.70007620323156583</v>
      </c>
      <c r="K1972" s="7">
        <v>5.5887035442966768</v>
      </c>
      <c r="L1972" s="7">
        <v>0.99212315495733583</v>
      </c>
      <c r="M1972" s="7" t="s">
        <v>290</v>
      </c>
      <c r="N1972" s="7" t="s">
        <v>316</v>
      </c>
      <c r="O1972" s="7" t="s">
        <v>421</v>
      </c>
    </row>
    <row r="1973" spans="1:15" ht="15">
      <c r="A1973" s="1">
        <v>1965</v>
      </c>
      <c r="B1973" s="6" t="s">
        <v>17</v>
      </c>
      <c r="C1973" s="7" t="s">
        <v>424</v>
      </c>
      <c r="D1973" s="7" t="s">
        <v>422</v>
      </c>
      <c r="E1973" s="7">
        <v>5.6508362817945921</v>
      </c>
      <c r="F1973" s="7">
        <v>0.71347930718211239</v>
      </c>
      <c r="G1973" s="7">
        <v>5.6957004315029769</v>
      </c>
      <c r="H1973" s="7">
        <v>0.99212315495733583</v>
      </c>
      <c r="I1973" s="7">
        <v>5.6508362817945921</v>
      </c>
      <c r="J1973" s="7">
        <v>0.71347930718211239</v>
      </c>
      <c r="K1973" s="7">
        <v>5.6957004315029769</v>
      </c>
      <c r="L1973" s="7">
        <v>0.99212315495733583</v>
      </c>
      <c r="M1973" s="7" t="s">
        <v>290</v>
      </c>
      <c r="N1973" s="7" t="s">
        <v>316</v>
      </c>
      <c r="O1973" s="7" t="s">
        <v>421</v>
      </c>
    </row>
    <row r="1974" spans="1:15" ht="15">
      <c r="A1974" s="1">
        <v>1966</v>
      </c>
      <c r="B1974" s="6" t="s">
        <v>17</v>
      </c>
      <c r="C1974" s="7" t="s">
        <v>425</v>
      </c>
      <c r="D1974" s="7" t="s">
        <v>422</v>
      </c>
      <c r="E1974" s="7">
        <v>5.7559767090086362</v>
      </c>
      <c r="F1974" s="7">
        <v>0.72675442531058743</v>
      </c>
      <c r="G1974" s="7">
        <v>5.8016756087666961</v>
      </c>
      <c r="H1974" s="7">
        <v>0.99212315495733583</v>
      </c>
      <c r="I1974" s="7">
        <v>5.7559767090086362</v>
      </c>
      <c r="J1974" s="7">
        <v>0.72675442531058743</v>
      </c>
      <c r="K1974" s="7">
        <v>5.8016756087666961</v>
      </c>
      <c r="L1974" s="7">
        <v>0.99212315495733583</v>
      </c>
      <c r="M1974" s="7" t="s">
        <v>290</v>
      </c>
      <c r="N1974" s="7" t="s">
        <v>316</v>
      </c>
      <c r="O1974" s="7" t="s">
        <v>421</v>
      </c>
    </row>
    <row r="1975" spans="1:15" ht="15">
      <c r="A1975" s="1">
        <v>1967</v>
      </c>
      <c r="B1975" s="6" t="s">
        <v>17</v>
      </c>
      <c r="C1975" s="7" t="s">
        <v>426</v>
      </c>
      <c r="D1975" s="7" t="s">
        <v>422</v>
      </c>
      <c r="E1975" s="7">
        <v>5.9150842064319731</v>
      </c>
      <c r="F1975" s="7">
        <v>0.74684347078422708</v>
      </c>
      <c r="G1975" s="7">
        <v>5.9620463214431672</v>
      </c>
      <c r="H1975" s="7">
        <v>0.99212315495733583</v>
      </c>
      <c r="I1975" s="7">
        <v>5.9150842064319731</v>
      </c>
      <c r="J1975" s="7">
        <v>0.74684347078422708</v>
      </c>
      <c r="K1975" s="7">
        <v>5.9620463214431672</v>
      </c>
      <c r="L1975" s="7">
        <v>0.99212315495733583</v>
      </c>
      <c r="M1975" s="7" t="s">
        <v>290</v>
      </c>
      <c r="N1975" s="7" t="s">
        <v>316</v>
      </c>
      <c r="O1975" s="7" t="s">
        <v>421</v>
      </c>
    </row>
    <row r="1976" spans="1:15" ht="15">
      <c r="A1976" s="1">
        <v>1968</v>
      </c>
      <c r="B1976" s="6" t="s">
        <v>17</v>
      </c>
      <c r="C1976" s="7" t="s">
        <v>427</v>
      </c>
      <c r="D1976" s="7" t="s">
        <v>422</v>
      </c>
      <c r="E1976" s="7">
        <v>6.0741917038553099</v>
      </c>
      <c r="F1976" s="7">
        <v>0.76693251625787495</v>
      </c>
      <c r="G1976" s="7">
        <v>6.1224170341196382</v>
      </c>
      <c r="H1976" s="7">
        <v>0.99212315495733583</v>
      </c>
      <c r="I1976" s="7">
        <v>6.0741917038553099</v>
      </c>
      <c r="J1976" s="7">
        <v>0.76693251625787495</v>
      </c>
      <c r="K1976" s="7">
        <v>6.1224170341196382</v>
      </c>
      <c r="L1976" s="7">
        <v>0.99212315495733583</v>
      </c>
      <c r="M1976" s="7" t="s">
        <v>290</v>
      </c>
      <c r="N1976" s="7" t="s">
        <v>316</v>
      </c>
      <c r="O1976" s="7" t="s">
        <v>421</v>
      </c>
    </row>
    <row r="1977" spans="1:15" ht="15">
      <c r="A1977" s="1">
        <v>1969</v>
      </c>
      <c r="B1977" s="6" t="s">
        <v>77</v>
      </c>
      <c r="C1977" s="7" t="s">
        <v>292</v>
      </c>
      <c r="D1977" s="7">
        <v>13.901999999999999</v>
      </c>
      <c r="E1977" s="7">
        <v>13.428000000000001</v>
      </c>
      <c r="F1977" s="7">
        <v>3.5992249165618899</v>
      </c>
      <c r="G1977" s="7">
        <v>13.901999999999999</v>
      </c>
      <c r="H1977" s="7">
        <v>0.96590418644799325</v>
      </c>
      <c r="I1977" s="7">
        <v>13.428000000000001</v>
      </c>
      <c r="J1977" s="7">
        <v>3.5992249165618899</v>
      </c>
      <c r="K1977" s="7">
        <v>13.901999999999999</v>
      </c>
      <c r="L1977" s="7">
        <v>0.96590418644799325</v>
      </c>
      <c r="M1977" s="7" t="s">
        <v>290</v>
      </c>
      <c r="N1977" s="7" t="s">
        <v>316</v>
      </c>
      <c r="O1977" s="7" t="s">
        <v>421</v>
      </c>
    </row>
    <row r="1978" spans="1:15" ht="15">
      <c r="A1978" s="1">
        <v>1970</v>
      </c>
      <c r="B1978" s="6" t="s">
        <v>77</v>
      </c>
      <c r="C1978" s="7" t="s">
        <v>293</v>
      </c>
      <c r="D1978" s="7">
        <v>13.026999999999999</v>
      </c>
      <c r="E1978" s="7">
        <v>12.65</v>
      </c>
      <c r="F1978" s="7">
        <v>3.1965784362742866</v>
      </c>
      <c r="G1978" s="7">
        <v>13.047628661916072</v>
      </c>
      <c r="H1978" s="7">
        <v>0.96952483303907278</v>
      </c>
      <c r="I1978" s="7">
        <v>12.65</v>
      </c>
      <c r="J1978" s="7">
        <v>3.1965784362742866</v>
      </c>
      <c r="K1978" s="7">
        <v>13.047628661916072</v>
      </c>
      <c r="L1978" s="7">
        <v>0.96952483303907278</v>
      </c>
      <c r="M1978" s="7" t="s">
        <v>290</v>
      </c>
      <c r="N1978" s="7" t="s">
        <v>316</v>
      </c>
      <c r="O1978" s="7" t="s">
        <v>421</v>
      </c>
    </row>
    <row r="1979" spans="1:15" ht="15">
      <c r="A1979" s="1">
        <v>1971</v>
      </c>
      <c r="B1979" s="6" t="s">
        <v>77</v>
      </c>
      <c r="C1979" s="7" t="s">
        <v>294</v>
      </c>
      <c r="D1979" s="7">
        <v>13.75</v>
      </c>
      <c r="E1979" s="7">
        <v>13.657999999999999</v>
      </c>
      <c r="F1979" s="7">
        <v>1.5704068520588939</v>
      </c>
      <c r="G1979" s="7">
        <v>13.747986822840408</v>
      </c>
      <c r="H1979" s="7">
        <v>0.99345454545454548</v>
      </c>
      <c r="I1979" s="7">
        <v>13.657999999999999</v>
      </c>
      <c r="J1979" s="7">
        <v>1.5704068520588939</v>
      </c>
      <c r="K1979" s="7">
        <v>13.747986822840408</v>
      </c>
      <c r="L1979" s="7">
        <v>0.99345454545454548</v>
      </c>
      <c r="M1979" s="7" t="s">
        <v>290</v>
      </c>
      <c r="N1979" s="7" t="s">
        <v>316</v>
      </c>
      <c r="O1979" s="7" t="s">
        <v>421</v>
      </c>
    </row>
    <row r="1980" spans="1:15" ht="15">
      <c r="A1980" s="1">
        <v>1972</v>
      </c>
      <c r="B1980" s="6" t="s">
        <v>77</v>
      </c>
      <c r="C1980" s="7" t="s">
        <v>295</v>
      </c>
      <c r="D1980" s="7">
        <v>12.942</v>
      </c>
      <c r="E1980" s="7">
        <v>12.897</v>
      </c>
      <c r="F1980" s="7">
        <v>1.0783111795766451</v>
      </c>
      <c r="G1980" s="7">
        <v>12.942</v>
      </c>
      <c r="H1980" s="7">
        <v>0.99652294853963841</v>
      </c>
      <c r="I1980" s="7">
        <v>12.897</v>
      </c>
      <c r="J1980" s="7">
        <v>1.0783111795766451</v>
      </c>
      <c r="K1980" s="7">
        <v>12.942</v>
      </c>
      <c r="L1980" s="7">
        <v>0.99652294853963841</v>
      </c>
      <c r="M1980" s="7" t="s">
        <v>290</v>
      </c>
      <c r="N1980" s="7" t="s">
        <v>316</v>
      </c>
      <c r="O1980" s="7" t="s">
        <v>421</v>
      </c>
    </row>
    <row r="1981" spans="1:15" ht="15">
      <c r="A1981" s="1">
        <v>1973</v>
      </c>
      <c r="B1981" s="6" t="s">
        <v>77</v>
      </c>
      <c r="C1981" s="7" t="s">
        <v>296</v>
      </c>
      <c r="D1981" s="7">
        <v>12.262</v>
      </c>
      <c r="E1981" s="7">
        <v>12.224</v>
      </c>
      <c r="F1981" s="7">
        <v>0.9646076922770308</v>
      </c>
      <c r="G1981" s="7">
        <v>12.262</v>
      </c>
      <c r="H1981" s="7">
        <v>0.99690099494372852</v>
      </c>
      <c r="I1981" s="7">
        <v>12.224</v>
      </c>
      <c r="J1981" s="7">
        <v>0.9646076922770308</v>
      </c>
      <c r="K1981" s="7">
        <v>12.262</v>
      </c>
      <c r="L1981" s="7">
        <v>0.99690099494372852</v>
      </c>
      <c r="M1981" s="7" t="s">
        <v>290</v>
      </c>
      <c r="N1981" s="7" t="s">
        <v>316</v>
      </c>
      <c r="O1981" s="7" t="s">
        <v>421</v>
      </c>
    </row>
    <row r="1982" spans="1:15" ht="15">
      <c r="A1982" s="1">
        <v>1974</v>
      </c>
      <c r="B1982" s="6" t="s">
        <v>77</v>
      </c>
      <c r="C1982" s="7" t="s">
        <v>297</v>
      </c>
      <c r="D1982" s="7">
        <v>12.8803</v>
      </c>
      <c r="E1982" s="7">
        <v>12.864000000000001</v>
      </c>
      <c r="F1982" s="7">
        <v>0.64779015892491365</v>
      </c>
      <c r="G1982" s="7">
        <v>12.8803</v>
      </c>
      <c r="H1982" s="7">
        <v>0.99873450152558563</v>
      </c>
      <c r="I1982" s="7">
        <v>12.864000000000001</v>
      </c>
      <c r="J1982" s="7">
        <v>0.64779015892491365</v>
      </c>
      <c r="K1982" s="7">
        <v>12.8803</v>
      </c>
      <c r="L1982" s="7">
        <v>0.99873450152558563</v>
      </c>
      <c r="M1982" s="7" t="s">
        <v>290</v>
      </c>
      <c r="N1982" s="7" t="s">
        <v>316</v>
      </c>
      <c r="O1982" s="7" t="s">
        <v>421</v>
      </c>
    </row>
    <row r="1983" spans="1:15" ht="15">
      <c r="A1983" s="1">
        <v>1975</v>
      </c>
      <c r="B1983" s="6" t="s">
        <v>77</v>
      </c>
      <c r="C1983" s="7" t="s">
        <v>298</v>
      </c>
      <c r="D1983" s="7" t="s">
        <v>422</v>
      </c>
      <c r="E1983" s="7">
        <v>13.196042646189349</v>
      </c>
      <c r="F1983" s="7">
        <v>2.1622241784455207</v>
      </c>
      <c r="G1983" s="7">
        <v>13.372013869193466</v>
      </c>
      <c r="H1983" s="7">
        <v>0.9868403349917606</v>
      </c>
      <c r="I1983" s="7">
        <v>13.196042646189349</v>
      </c>
      <c r="J1983" s="7">
        <v>2.1622241784455207</v>
      </c>
      <c r="K1983" s="7">
        <v>13.372013869193466</v>
      </c>
      <c r="L1983" s="7">
        <v>0.9868403349917606</v>
      </c>
      <c r="M1983" s="7" t="s">
        <v>290</v>
      </c>
      <c r="N1983" s="7" t="s">
        <v>316</v>
      </c>
      <c r="O1983" s="7" t="s">
        <v>421</v>
      </c>
    </row>
    <row r="1984" spans="1:15" ht="15">
      <c r="A1984" s="1">
        <v>1976</v>
      </c>
      <c r="B1984" s="6" t="s">
        <v>77</v>
      </c>
      <c r="C1984" s="7" t="s">
        <v>299</v>
      </c>
      <c r="D1984" s="7" t="s">
        <v>422</v>
      </c>
      <c r="E1984" s="7">
        <v>13.094106907423551</v>
      </c>
      <c r="F1984" s="7">
        <v>2.1455216013990075</v>
      </c>
      <c r="G1984" s="7">
        <v>13.268718801945685</v>
      </c>
      <c r="H1984" s="7">
        <v>0.9868403349917606</v>
      </c>
      <c r="I1984" s="7">
        <v>13.094106907423551</v>
      </c>
      <c r="J1984" s="7">
        <v>2.1455216013990075</v>
      </c>
      <c r="K1984" s="7">
        <v>13.268718801945685</v>
      </c>
      <c r="L1984" s="7">
        <v>0.9868403349917606</v>
      </c>
      <c r="M1984" s="7" t="s">
        <v>290</v>
      </c>
      <c r="N1984" s="7" t="s">
        <v>316</v>
      </c>
      <c r="O1984" s="7" t="s">
        <v>421</v>
      </c>
    </row>
    <row r="1985" spans="1:15" ht="15">
      <c r="A1985" s="1">
        <v>1977</v>
      </c>
      <c r="B1985" s="6" t="s">
        <v>77</v>
      </c>
      <c r="C1985" s="7" t="s">
        <v>300</v>
      </c>
      <c r="D1985" s="7" t="s">
        <v>422</v>
      </c>
      <c r="E1985" s="7">
        <v>13.239825818257113</v>
      </c>
      <c r="F1985" s="7">
        <v>2.1693982256801565</v>
      </c>
      <c r="G1985" s="7">
        <v>13.416380896477703</v>
      </c>
      <c r="H1985" s="7">
        <v>0.9868403349917606</v>
      </c>
      <c r="I1985" s="7">
        <v>13.239825818257113</v>
      </c>
      <c r="J1985" s="7">
        <v>2.1693982256801565</v>
      </c>
      <c r="K1985" s="7">
        <v>13.416380896477703</v>
      </c>
      <c r="L1985" s="7">
        <v>0.9868403349917606</v>
      </c>
      <c r="M1985" s="7" t="s">
        <v>290</v>
      </c>
      <c r="N1985" s="7" t="s">
        <v>316</v>
      </c>
      <c r="O1985" s="7" t="s">
        <v>421</v>
      </c>
    </row>
    <row r="1986" spans="1:15" ht="15">
      <c r="A1986" s="1">
        <v>1978</v>
      </c>
      <c r="B1986" s="6" t="s">
        <v>77</v>
      </c>
      <c r="C1986" s="7" t="s">
        <v>301</v>
      </c>
      <c r="D1986" s="7" t="s">
        <v>422</v>
      </c>
      <c r="E1986" s="7">
        <v>12.984377013120481</v>
      </c>
      <c r="F1986" s="7">
        <v>2.1275419209052475</v>
      </c>
      <c r="G1986" s="7">
        <v>13.157525642918609</v>
      </c>
      <c r="H1986" s="7">
        <v>0.9868403349917606</v>
      </c>
      <c r="I1986" s="7">
        <v>12.984377013120481</v>
      </c>
      <c r="J1986" s="7">
        <v>2.1275419209052475</v>
      </c>
      <c r="K1986" s="7">
        <v>13.157525642918609</v>
      </c>
      <c r="L1986" s="7">
        <v>0.9868403349917606</v>
      </c>
      <c r="M1986" s="7" t="s">
        <v>290</v>
      </c>
      <c r="N1986" s="7" t="s">
        <v>316</v>
      </c>
      <c r="O1986" s="7" t="s">
        <v>421</v>
      </c>
    </row>
    <row r="1987" spans="1:15" ht="15">
      <c r="A1987" s="1">
        <v>1979</v>
      </c>
      <c r="B1987" s="6" t="s">
        <v>77</v>
      </c>
      <c r="C1987" s="7" t="s">
        <v>302</v>
      </c>
      <c r="D1987" s="7" t="s">
        <v>422</v>
      </c>
      <c r="E1987" s="7">
        <v>13.012389966728714</v>
      </c>
      <c r="F1987" s="7">
        <v>2.1321319549954287</v>
      </c>
      <c r="G1987" s="7">
        <v>13.185912153496805</v>
      </c>
      <c r="H1987" s="7">
        <v>0.9868403349917606</v>
      </c>
      <c r="I1987" s="7">
        <v>13.012389966728714</v>
      </c>
      <c r="J1987" s="7">
        <v>2.1321319549954287</v>
      </c>
      <c r="K1987" s="7">
        <v>13.185912153496805</v>
      </c>
      <c r="L1987" s="7">
        <v>0.9868403349917606</v>
      </c>
      <c r="M1987" s="7" t="s">
        <v>290</v>
      </c>
      <c r="N1987" s="7" t="s">
        <v>316</v>
      </c>
      <c r="O1987" s="7" t="s">
        <v>421</v>
      </c>
    </row>
    <row r="1988" spans="1:15" ht="15">
      <c r="A1988" s="1">
        <v>1980</v>
      </c>
      <c r="B1988" s="6" t="s">
        <v>77</v>
      </c>
      <c r="C1988" s="7" t="s">
        <v>423</v>
      </c>
      <c r="D1988" s="7" t="s">
        <v>422</v>
      </c>
      <c r="E1988" s="7">
        <v>13.111304186938506</v>
      </c>
      <c r="F1988" s="7">
        <v>2.1483394441847303</v>
      </c>
      <c r="G1988" s="7">
        <v>13.286145409781994</v>
      </c>
      <c r="H1988" s="7">
        <v>0.9868403349917606</v>
      </c>
      <c r="I1988" s="7">
        <v>13.111304186938506</v>
      </c>
      <c r="J1988" s="7">
        <v>2.1483394441847303</v>
      </c>
      <c r="K1988" s="7">
        <v>13.286145409781994</v>
      </c>
      <c r="L1988" s="7">
        <v>0.9868403349917606</v>
      </c>
      <c r="M1988" s="7" t="s">
        <v>290</v>
      </c>
      <c r="N1988" s="7" t="s">
        <v>316</v>
      </c>
      <c r="O1988" s="7" t="s">
        <v>421</v>
      </c>
    </row>
    <row r="1989" spans="1:15" ht="15">
      <c r="A1989" s="1">
        <v>1981</v>
      </c>
      <c r="B1989" s="6" t="s">
        <v>77</v>
      </c>
      <c r="C1989" s="7" t="s">
        <v>424</v>
      </c>
      <c r="D1989" s="7" t="s">
        <v>422</v>
      </c>
      <c r="E1989" s="7">
        <v>13.279621364961328</v>
      </c>
      <c r="F1989" s="7">
        <v>2.1759188846068707</v>
      </c>
      <c r="G1989" s="7">
        <v>13.456707122811515</v>
      </c>
      <c r="H1989" s="7">
        <v>0.9868403349917606</v>
      </c>
      <c r="I1989" s="7">
        <v>13.279621364961328</v>
      </c>
      <c r="J1989" s="7">
        <v>2.1759188846068707</v>
      </c>
      <c r="K1989" s="7">
        <v>13.456707122811515</v>
      </c>
      <c r="L1989" s="7">
        <v>0.9868403349917606</v>
      </c>
      <c r="M1989" s="7" t="s">
        <v>290</v>
      </c>
      <c r="N1989" s="7" t="s">
        <v>316</v>
      </c>
      <c r="O1989" s="7" t="s">
        <v>421</v>
      </c>
    </row>
    <row r="1990" spans="1:15" ht="15">
      <c r="A1990" s="1">
        <v>1982</v>
      </c>
      <c r="B1990" s="6" t="s">
        <v>77</v>
      </c>
      <c r="C1990" s="7" t="s">
        <v>425</v>
      </c>
      <c r="D1990" s="7" t="s">
        <v>422</v>
      </c>
      <c r="E1990" s="7">
        <v>13.444515103006569</v>
      </c>
      <c r="F1990" s="7">
        <v>2.2029373807450794</v>
      </c>
      <c r="G1990" s="7">
        <v>13.623799743773972</v>
      </c>
      <c r="H1990" s="7">
        <v>0.9868403349917606</v>
      </c>
      <c r="I1990" s="7">
        <v>13.444515103006569</v>
      </c>
      <c r="J1990" s="7">
        <v>2.2029373807450794</v>
      </c>
      <c r="K1990" s="7">
        <v>13.623799743773972</v>
      </c>
      <c r="L1990" s="7">
        <v>0.9868403349917606</v>
      </c>
      <c r="M1990" s="7" t="s">
        <v>290</v>
      </c>
      <c r="N1990" s="7" t="s">
        <v>316</v>
      </c>
      <c r="O1990" s="7" t="s">
        <v>421</v>
      </c>
    </row>
    <row r="1991" spans="1:15" ht="15">
      <c r="A1991" s="1">
        <v>1983</v>
      </c>
      <c r="B1991" s="6" t="s">
        <v>77</v>
      </c>
      <c r="C1991" s="7" t="s">
        <v>426</v>
      </c>
      <c r="D1991" s="7" t="s">
        <v>422</v>
      </c>
      <c r="E1991" s="7">
        <v>13.702864559399645</v>
      </c>
      <c r="F1991" s="7">
        <v>2.2452689687884644</v>
      </c>
      <c r="G1991" s="7">
        <v>13.885594329212388</v>
      </c>
      <c r="H1991" s="7">
        <v>0.9868403349917606</v>
      </c>
      <c r="I1991" s="7">
        <v>13.702864559399645</v>
      </c>
      <c r="J1991" s="7">
        <v>2.2452689687884644</v>
      </c>
      <c r="K1991" s="7">
        <v>13.885594329212388</v>
      </c>
      <c r="L1991" s="7">
        <v>0.9868403349917606</v>
      </c>
      <c r="M1991" s="7" t="s">
        <v>290</v>
      </c>
      <c r="N1991" s="7" t="s">
        <v>316</v>
      </c>
      <c r="O1991" s="7" t="s">
        <v>421</v>
      </c>
    </row>
    <row r="1992" spans="1:15" ht="15">
      <c r="A1992" s="1">
        <v>1984</v>
      </c>
      <c r="B1992" s="6" t="s">
        <v>77</v>
      </c>
      <c r="C1992" s="7" t="s">
        <v>427</v>
      </c>
      <c r="D1992" s="7" t="s">
        <v>422</v>
      </c>
      <c r="E1992" s="7">
        <v>13.961214015792722</v>
      </c>
      <c r="F1992" s="7">
        <v>2.2876005568318445</v>
      </c>
      <c r="G1992" s="7">
        <v>14.147388914650806</v>
      </c>
      <c r="H1992" s="7">
        <v>0.9868403349917606</v>
      </c>
      <c r="I1992" s="7">
        <v>13.961214015792722</v>
      </c>
      <c r="J1992" s="7">
        <v>2.2876005568318445</v>
      </c>
      <c r="K1992" s="7">
        <v>14.147388914650806</v>
      </c>
      <c r="L1992" s="7">
        <v>0.9868403349917606</v>
      </c>
      <c r="M1992" s="7" t="s">
        <v>290</v>
      </c>
      <c r="N1992" s="7" t="s">
        <v>316</v>
      </c>
      <c r="O1992" s="7" t="s">
        <v>421</v>
      </c>
    </row>
    <row r="1993" spans="1:15" ht="15">
      <c r="A1993" s="1">
        <v>1985</v>
      </c>
      <c r="B1993" s="6" t="s">
        <v>158</v>
      </c>
      <c r="C1993" s="7" t="s">
        <v>292</v>
      </c>
      <c r="D1993" s="7">
        <v>4.8010000000000002</v>
      </c>
      <c r="E1993" s="7">
        <v>4.694</v>
      </c>
      <c r="F1993" s="7">
        <v>1.0079508916609008</v>
      </c>
      <c r="G1993" s="7">
        <v>4.8010000000000002</v>
      </c>
      <c r="H1993" s="7">
        <v>0.97771297646323674</v>
      </c>
      <c r="I1993" s="7">
        <v>4.694</v>
      </c>
      <c r="J1993" s="7">
        <v>1.0079508916609008</v>
      </c>
      <c r="K1993" s="7">
        <v>4.8010000000000002</v>
      </c>
      <c r="L1993" s="7">
        <v>0.97771297646323674</v>
      </c>
      <c r="M1993" s="7" t="s">
        <v>290</v>
      </c>
      <c r="N1993" s="7" t="s">
        <v>316</v>
      </c>
      <c r="O1993" s="7" t="s">
        <v>421</v>
      </c>
    </row>
    <row r="1994" spans="1:15" ht="15">
      <c r="A1994" s="1">
        <v>1986</v>
      </c>
      <c r="B1994" s="6" t="s">
        <v>158</v>
      </c>
      <c r="C1994" s="7" t="s">
        <v>293</v>
      </c>
      <c r="D1994" s="7">
        <v>4.6100000000000003</v>
      </c>
      <c r="E1994" s="7">
        <v>4.6079999999999997</v>
      </c>
      <c r="F1994" s="7">
        <v>0.13577923257996705</v>
      </c>
      <c r="G1994" s="7">
        <v>4.6100000000000003</v>
      </c>
      <c r="H1994" s="7">
        <v>0.99956616052060721</v>
      </c>
      <c r="I1994" s="7">
        <v>4.6079999999999997</v>
      </c>
      <c r="J1994" s="7">
        <v>0.13577923257996705</v>
      </c>
      <c r="K1994" s="7">
        <v>4.6100000000000003</v>
      </c>
      <c r="L1994" s="7">
        <v>0.99956616052060721</v>
      </c>
      <c r="M1994" s="7" t="s">
        <v>290</v>
      </c>
      <c r="N1994" s="7" t="s">
        <v>316</v>
      </c>
      <c r="O1994" s="7" t="s">
        <v>421</v>
      </c>
    </row>
    <row r="1995" spans="1:15" ht="15">
      <c r="A1995" s="1">
        <v>1987</v>
      </c>
      <c r="B1995" s="6" t="s">
        <v>158</v>
      </c>
      <c r="C1995" s="7" t="s">
        <v>294</v>
      </c>
      <c r="D1995" s="7">
        <v>5.14</v>
      </c>
      <c r="E1995" s="7">
        <v>5.13</v>
      </c>
      <c r="F1995" s="7">
        <v>0.32046840717923369</v>
      </c>
      <c r="G1995" s="7">
        <v>5.14</v>
      </c>
      <c r="H1995" s="7">
        <v>0.99805447470817121</v>
      </c>
      <c r="I1995" s="7">
        <v>5.13</v>
      </c>
      <c r="J1995" s="7">
        <v>0.32046840717923369</v>
      </c>
      <c r="K1995" s="7">
        <v>5.14</v>
      </c>
      <c r="L1995" s="7">
        <v>0.99805447470817121</v>
      </c>
      <c r="M1995" s="7" t="s">
        <v>290</v>
      </c>
      <c r="N1995" s="7" t="s">
        <v>316</v>
      </c>
      <c r="O1995" s="7" t="s">
        <v>421</v>
      </c>
    </row>
    <row r="1996" spans="1:15" ht="15">
      <c r="A1996" s="1">
        <v>1988</v>
      </c>
      <c r="B1996" s="6" t="s">
        <v>158</v>
      </c>
      <c r="C1996" s="7" t="s">
        <v>295</v>
      </c>
      <c r="D1996" s="7">
        <v>5.8109999999999999</v>
      </c>
      <c r="E1996" s="7">
        <v>5.74</v>
      </c>
      <c r="F1996" s="7">
        <v>0.90560532242252212</v>
      </c>
      <c r="G1996" s="7">
        <v>5.8109999999999999</v>
      </c>
      <c r="H1996" s="7">
        <v>0.98778179315092074</v>
      </c>
      <c r="I1996" s="7">
        <v>5.74</v>
      </c>
      <c r="J1996" s="7">
        <v>0.90560532242252212</v>
      </c>
      <c r="K1996" s="7">
        <v>5.8109999999999999</v>
      </c>
      <c r="L1996" s="7">
        <v>0.98778179315092074</v>
      </c>
      <c r="M1996" s="7" t="s">
        <v>290</v>
      </c>
      <c r="N1996" s="7" t="s">
        <v>316</v>
      </c>
      <c r="O1996" s="7" t="s">
        <v>421</v>
      </c>
    </row>
    <row r="1997" spans="1:15" ht="15">
      <c r="A1997" s="1">
        <v>1989</v>
      </c>
      <c r="B1997" s="6" t="s">
        <v>158</v>
      </c>
      <c r="C1997" s="7" t="s">
        <v>296</v>
      </c>
      <c r="D1997" s="7">
        <v>4.7969999999999997</v>
      </c>
      <c r="E1997" s="7">
        <v>4.7969999999999997</v>
      </c>
      <c r="F1997" s="7" t="s">
        <v>422</v>
      </c>
      <c r="G1997" s="7">
        <v>4.7969999999999997</v>
      </c>
      <c r="H1997" s="7">
        <v>1</v>
      </c>
      <c r="I1997" s="7">
        <v>4.7969999999999997</v>
      </c>
      <c r="J1997" s="7" t="s">
        <v>422</v>
      </c>
      <c r="K1997" s="7">
        <v>4.7969999999999997</v>
      </c>
      <c r="L1997" s="7">
        <v>1</v>
      </c>
      <c r="M1997" s="7" t="s">
        <v>290</v>
      </c>
      <c r="N1997" s="7" t="s">
        <v>316</v>
      </c>
      <c r="O1997" s="7" t="s">
        <v>421</v>
      </c>
    </row>
    <row r="1998" spans="1:15" ht="15">
      <c r="A1998" s="1">
        <v>1990</v>
      </c>
      <c r="B1998" s="6" t="s">
        <v>158</v>
      </c>
      <c r="C1998" s="7" t="s">
        <v>297</v>
      </c>
      <c r="D1998" s="7">
        <v>4.73231</v>
      </c>
      <c r="E1998" s="7">
        <v>4.7321999999999997</v>
      </c>
      <c r="F1998" s="7">
        <v>3.2266020826921905E-2</v>
      </c>
      <c r="G1998" s="7">
        <v>4.73231</v>
      </c>
      <c r="H1998" s="7">
        <v>0.99997675553799303</v>
      </c>
      <c r="I1998" s="7">
        <v>4.7321999999999997</v>
      </c>
      <c r="J1998" s="7">
        <v>3.2266020826921905E-2</v>
      </c>
      <c r="K1998" s="7">
        <v>4.73231</v>
      </c>
      <c r="L1998" s="7">
        <v>0.99997675553799303</v>
      </c>
      <c r="M1998" s="7" t="s">
        <v>290</v>
      </c>
      <c r="N1998" s="7" t="s">
        <v>316</v>
      </c>
      <c r="O1998" s="7" t="s">
        <v>421</v>
      </c>
    </row>
    <row r="1999" spans="1:15" ht="15">
      <c r="A1999" s="1">
        <v>1991</v>
      </c>
      <c r="B1999" s="6" t="s">
        <v>158</v>
      </c>
      <c r="C1999" s="7" t="s">
        <v>298</v>
      </c>
      <c r="D1999" s="7" t="s">
        <v>422</v>
      </c>
      <c r="E1999" s="7">
        <v>4.7523315831323956</v>
      </c>
      <c r="F1999" s="7">
        <v>0.52956131270826912</v>
      </c>
      <c r="G1999" s="7">
        <v>4.7817455662085333</v>
      </c>
      <c r="H1999" s="7">
        <v>0.99384869339682158</v>
      </c>
      <c r="I1999" s="7">
        <v>4.7523315831323956</v>
      </c>
      <c r="J1999" s="7">
        <v>0.52956131270826912</v>
      </c>
      <c r="K1999" s="7">
        <v>4.7817455662085333</v>
      </c>
      <c r="L1999" s="7">
        <v>0.99384869339682158</v>
      </c>
      <c r="M1999" s="7" t="s">
        <v>290</v>
      </c>
      <c r="N1999" s="7" t="s">
        <v>316</v>
      </c>
      <c r="O1999" s="7" t="s">
        <v>421</v>
      </c>
    </row>
    <row r="2000" spans="1:15" ht="15">
      <c r="A2000" s="1">
        <v>1992</v>
      </c>
      <c r="B2000" s="6" t="s">
        <v>158</v>
      </c>
      <c r="C2000" s="7" t="s">
        <v>299</v>
      </c>
      <c r="D2000" s="7" t="s">
        <v>422</v>
      </c>
      <c r="E2000" s="7">
        <v>4.8157940859042219</v>
      </c>
      <c r="F2000" s="7">
        <v>0.5366330596366361</v>
      </c>
      <c r="G2000" s="7">
        <v>4.8456008624859992</v>
      </c>
      <c r="H2000" s="7">
        <v>0.99384869339682158</v>
      </c>
      <c r="I2000" s="7">
        <v>4.8157940859042219</v>
      </c>
      <c r="J2000" s="7">
        <v>0.5366330596366361</v>
      </c>
      <c r="K2000" s="7">
        <v>4.8456008624859992</v>
      </c>
      <c r="L2000" s="7">
        <v>0.99384869339682158</v>
      </c>
      <c r="M2000" s="7" t="s">
        <v>290</v>
      </c>
      <c r="N2000" s="7" t="s">
        <v>316</v>
      </c>
      <c r="O2000" s="7" t="s">
        <v>421</v>
      </c>
    </row>
    <row r="2001" spans="1:15" ht="15">
      <c r="A2001" s="1">
        <v>1993</v>
      </c>
      <c r="B2001" s="6" t="s">
        <v>158</v>
      </c>
      <c r="C2001" s="7" t="s">
        <v>300</v>
      </c>
      <c r="D2001" s="7" t="s">
        <v>422</v>
      </c>
      <c r="E2001" s="7">
        <v>4.8563356033633598</v>
      </c>
      <c r="F2001" s="7">
        <v>0.54115067774246051</v>
      </c>
      <c r="G2001" s="7">
        <v>4.8863933067770642</v>
      </c>
      <c r="H2001" s="7">
        <v>0.99384869339682158</v>
      </c>
      <c r="I2001" s="7">
        <v>4.8563356033633598</v>
      </c>
      <c r="J2001" s="7">
        <v>0.54115067774246051</v>
      </c>
      <c r="K2001" s="7">
        <v>4.8863933067770642</v>
      </c>
      <c r="L2001" s="7">
        <v>0.99384869339682158</v>
      </c>
      <c r="M2001" s="7" t="s">
        <v>290</v>
      </c>
      <c r="N2001" s="7" t="s">
        <v>316</v>
      </c>
      <c r="O2001" s="7" t="s">
        <v>421</v>
      </c>
    </row>
    <row r="2002" spans="1:15" ht="15">
      <c r="A2002" s="1">
        <v>1994</v>
      </c>
      <c r="B2002" s="6" t="s">
        <v>158</v>
      </c>
      <c r="C2002" s="7" t="s">
        <v>301</v>
      </c>
      <c r="D2002" s="7" t="s">
        <v>422</v>
      </c>
      <c r="E2002" s="7">
        <v>4.7989786135643779</v>
      </c>
      <c r="F2002" s="7">
        <v>0.53475927969297554</v>
      </c>
      <c r="G2002" s="7">
        <v>4.8286813128085013</v>
      </c>
      <c r="H2002" s="7">
        <v>0.99384869339682158</v>
      </c>
      <c r="I2002" s="7">
        <v>4.7989786135643779</v>
      </c>
      <c r="J2002" s="7">
        <v>0.53475927969297554</v>
      </c>
      <c r="K2002" s="7">
        <v>4.8286813128085013</v>
      </c>
      <c r="L2002" s="7">
        <v>0.99384869339682158</v>
      </c>
      <c r="M2002" s="7" t="s">
        <v>290</v>
      </c>
      <c r="N2002" s="7" t="s">
        <v>316</v>
      </c>
      <c r="O2002" s="7" t="s">
        <v>421</v>
      </c>
    </row>
    <row r="2003" spans="1:15" ht="15">
      <c r="A2003" s="1">
        <v>1995</v>
      </c>
      <c r="B2003" s="6" t="s">
        <v>158</v>
      </c>
      <c r="C2003" s="7" t="s">
        <v>302</v>
      </c>
      <c r="D2003" s="7" t="s">
        <v>422</v>
      </c>
      <c r="E2003" s="7">
        <v>4.8184364498168852</v>
      </c>
      <c r="F2003" s="7">
        <v>0.53692750325399918</v>
      </c>
      <c r="G2003" s="7">
        <v>4.8482595809913605</v>
      </c>
      <c r="H2003" s="7">
        <v>0.99384869339682158</v>
      </c>
      <c r="I2003" s="7">
        <v>4.8184364498168852</v>
      </c>
      <c r="J2003" s="7">
        <v>0.53692750325399918</v>
      </c>
      <c r="K2003" s="7">
        <v>4.8482595809913605</v>
      </c>
      <c r="L2003" s="7">
        <v>0.99384869339682158</v>
      </c>
      <c r="M2003" s="7" t="s">
        <v>290</v>
      </c>
      <c r="N2003" s="7" t="s">
        <v>316</v>
      </c>
      <c r="O2003" s="7" t="s">
        <v>421</v>
      </c>
    </row>
    <row r="2004" spans="1:15" ht="15">
      <c r="A2004" s="1">
        <v>1996</v>
      </c>
      <c r="B2004" s="6" t="s">
        <v>158</v>
      </c>
      <c r="C2004" s="7" t="s">
        <v>423</v>
      </c>
      <c r="D2004" s="7" t="s">
        <v>422</v>
      </c>
      <c r="E2004" s="7">
        <v>4.8620520429592915</v>
      </c>
      <c r="F2004" s="7">
        <v>0.54178767143776529</v>
      </c>
      <c r="G2004" s="7">
        <v>4.8921451275863204</v>
      </c>
      <c r="H2004" s="7">
        <v>0.99384869339682158</v>
      </c>
      <c r="I2004" s="7">
        <v>4.8620520429592915</v>
      </c>
      <c r="J2004" s="7">
        <v>0.54178767143776529</v>
      </c>
      <c r="K2004" s="7">
        <v>4.8921451275863204</v>
      </c>
      <c r="L2004" s="7">
        <v>0.99384869339682158</v>
      </c>
      <c r="M2004" s="7" t="s">
        <v>290</v>
      </c>
      <c r="N2004" s="7" t="s">
        <v>316</v>
      </c>
      <c r="O2004" s="7" t="s">
        <v>421</v>
      </c>
    </row>
    <row r="2005" spans="1:15" ht="15">
      <c r="A2005" s="1">
        <v>1997</v>
      </c>
      <c r="B2005" s="6" t="s">
        <v>158</v>
      </c>
      <c r="C2005" s="7" t="s">
        <v>424</v>
      </c>
      <c r="D2005" s="7" t="s">
        <v>422</v>
      </c>
      <c r="E2005" s="7">
        <v>4.9312989141550414</v>
      </c>
      <c r="F2005" s="7">
        <v>0.54950398149944424</v>
      </c>
      <c r="G2005" s="7">
        <v>4.9618205939383211</v>
      </c>
      <c r="H2005" s="7">
        <v>0.99384869339682158</v>
      </c>
      <c r="I2005" s="7">
        <v>4.9312989141550414</v>
      </c>
      <c r="J2005" s="7">
        <v>0.54950398149944424</v>
      </c>
      <c r="K2005" s="7">
        <v>4.9618205939383211</v>
      </c>
      <c r="L2005" s="7">
        <v>0.99384869339682158</v>
      </c>
      <c r="M2005" s="7" t="s">
        <v>290</v>
      </c>
      <c r="N2005" s="7" t="s">
        <v>316</v>
      </c>
      <c r="O2005" s="7" t="s">
        <v>421</v>
      </c>
    </row>
    <row r="2006" spans="1:15" ht="15">
      <c r="A2006" s="1">
        <v>1998</v>
      </c>
      <c r="B2006" s="6" t="s">
        <v>158</v>
      </c>
      <c r="C2006" s="7" t="s">
        <v>425</v>
      </c>
      <c r="D2006" s="7" t="s">
        <v>422</v>
      </c>
      <c r="E2006" s="7">
        <v>5.0013058402845472</v>
      </c>
      <c r="F2006" s="7">
        <v>0.55730498592249655</v>
      </c>
      <c r="G2006" s="7">
        <v>5.0322608194924072</v>
      </c>
      <c r="H2006" s="7">
        <v>0.99384869339682158</v>
      </c>
      <c r="I2006" s="7">
        <v>5.0013058402845472</v>
      </c>
      <c r="J2006" s="7">
        <v>0.55730498592249655</v>
      </c>
      <c r="K2006" s="7">
        <v>5.0322608194924072</v>
      </c>
      <c r="L2006" s="7">
        <v>0.99384869339682158</v>
      </c>
      <c r="M2006" s="7" t="s">
        <v>290</v>
      </c>
      <c r="N2006" s="7" t="s">
        <v>316</v>
      </c>
      <c r="O2006" s="7" t="s">
        <v>421</v>
      </c>
    </row>
    <row r="2007" spans="1:15" ht="15">
      <c r="A2007" s="1">
        <v>1999</v>
      </c>
      <c r="B2007" s="6" t="s">
        <v>158</v>
      </c>
      <c r="C2007" s="7" t="s">
        <v>426</v>
      </c>
      <c r="D2007" s="7" t="s">
        <v>422</v>
      </c>
      <c r="E2007" s="7">
        <v>5.0867910726413355</v>
      </c>
      <c r="F2007" s="7">
        <v>0.56683076733570803</v>
      </c>
      <c r="G2007" s="7">
        <v>5.1182751523830738</v>
      </c>
      <c r="H2007" s="7">
        <v>0.99384869339682158</v>
      </c>
      <c r="I2007" s="7">
        <v>5.0867910726413355</v>
      </c>
      <c r="J2007" s="7">
        <v>0.56683076733570803</v>
      </c>
      <c r="K2007" s="7">
        <v>5.1182751523830738</v>
      </c>
      <c r="L2007" s="7">
        <v>0.99384869339682158</v>
      </c>
      <c r="M2007" s="7" t="s">
        <v>290</v>
      </c>
      <c r="N2007" s="7" t="s">
        <v>316</v>
      </c>
      <c r="O2007" s="7" t="s">
        <v>421</v>
      </c>
    </row>
    <row r="2008" spans="1:15" ht="15">
      <c r="A2008" s="1">
        <v>2000</v>
      </c>
      <c r="B2008" s="6" t="s">
        <v>158</v>
      </c>
      <c r="C2008" s="7" t="s">
        <v>427</v>
      </c>
      <c r="D2008" s="7" t="s">
        <v>422</v>
      </c>
      <c r="E2008" s="7">
        <v>5.1722763049981237</v>
      </c>
      <c r="F2008" s="7">
        <v>0.57635654874892395</v>
      </c>
      <c r="G2008" s="7">
        <v>5.2042894852737405</v>
      </c>
      <c r="H2008" s="7">
        <v>0.99384869339682158</v>
      </c>
      <c r="I2008" s="7">
        <v>5.1722763049981237</v>
      </c>
      <c r="J2008" s="7">
        <v>0.57635654874892395</v>
      </c>
      <c r="K2008" s="7">
        <v>5.2042894852737405</v>
      </c>
      <c r="L2008" s="7">
        <v>0.99384869339682158</v>
      </c>
      <c r="M2008" s="7" t="s">
        <v>290</v>
      </c>
      <c r="N2008" s="7" t="s">
        <v>316</v>
      </c>
      <c r="O2008" s="7" t="s">
        <v>421</v>
      </c>
    </row>
    <row r="2009" spans="1:15" ht="15">
      <c r="A2009" s="1">
        <v>2001</v>
      </c>
      <c r="B2009" s="6" t="s">
        <v>259</v>
      </c>
      <c r="C2009" s="7" t="s">
        <v>292</v>
      </c>
      <c r="D2009" s="7">
        <v>23.061</v>
      </c>
      <c r="E2009" s="7">
        <v>22.422000000000001</v>
      </c>
      <c r="F2009" s="7">
        <v>5.3158111164032373</v>
      </c>
      <c r="G2009" s="7">
        <v>23.061</v>
      </c>
      <c r="H2009" s="7">
        <v>0.97229088070768832</v>
      </c>
      <c r="I2009" s="7">
        <v>22.422000000000001</v>
      </c>
      <c r="J2009" s="7">
        <v>5.3158111164032373</v>
      </c>
      <c r="K2009" s="7">
        <v>23.061</v>
      </c>
      <c r="L2009" s="7">
        <v>0.97229088070768832</v>
      </c>
      <c r="M2009" s="7" t="s">
        <v>290</v>
      </c>
      <c r="N2009" s="7" t="s">
        <v>316</v>
      </c>
      <c r="O2009" s="7" t="s">
        <v>421</v>
      </c>
    </row>
    <row r="2010" spans="1:15" ht="15">
      <c r="A2010" s="1">
        <v>2002</v>
      </c>
      <c r="B2010" s="6" t="s">
        <v>259</v>
      </c>
      <c r="C2010" s="7" t="s">
        <v>293</v>
      </c>
      <c r="D2010" s="7">
        <v>22.280999999999999</v>
      </c>
      <c r="E2010" s="7">
        <v>21.858000000000001</v>
      </c>
      <c r="F2010" s="7">
        <v>3.9701162438652102</v>
      </c>
      <c r="G2010" s="7">
        <v>22.30162866191607</v>
      </c>
      <c r="H2010" s="7">
        <v>0.98010779084158806</v>
      </c>
      <c r="I2010" s="7">
        <v>21.858000000000001</v>
      </c>
      <c r="J2010" s="7">
        <v>3.9701162438652102</v>
      </c>
      <c r="K2010" s="7">
        <v>22.30162866191607</v>
      </c>
      <c r="L2010" s="7">
        <v>0.98010779084158806</v>
      </c>
      <c r="M2010" s="7" t="s">
        <v>290</v>
      </c>
      <c r="N2010" s="7" t="s">
        <v>316</v>
      </c>
      <c r="O2010" s="7" t="s">
        <v>421</v>
      </c>
    </row>
    <row r="2011" spans="1:15" ht="15">
      <c r="A2011" s="1">
        <v>2003</v>
      </c>
      <c r="B2011" s="6" t="s">
        <v>259</v>
      </c>
      <c r="C2011" s="7" t="s">
        <v>294</v>
      </c>
      <c r="D2011" s="7">
        <v>23.605</v>
      </c>
      <c r="E2011" s="7">
        <v>23.430999999999997</v>
      </c>
      <c r="F2011" s="7">
        <v>2.7117138548219368</v>
      </c>
      <c r="G2011" s="7">
        <v>23.602986822840407</v>
      </c>
      <c r="H2011" s="7">
        <v>0.99271334496217323</v>
      </c>
      <c r="I2011" s="7">
        <v>23.430999999999997</v>
      </c>
      <c r="J2011" s="7">
        <v>2.7117138548219368</v>
      </c>
      <c r="K2011" s="7">
        <v>23.602986822840407</v>
      </c>
      <c r="L2011" s="7">
        <v>0.99271334496217323</v>
      </c>
      <c r="M2011" s="7" t="s">
        <v>290</v>
      </c>
      <c r="N2011" s="7" t="s">
        <v>316</v>
      </c>
      <c r="O2011" s="7" t="s">
        <v>421</v>
      </c>
    </row>
    <row r="2012" spans="1:15" ht="15">
      <c r="A2012" s="1">
        <v>2004</v>
      </c>
      <c r="B2012" s="6" t="s">
        <v>259</v>
      </c>
      <c r="C2012" s="7" t="s">
        <v>295</v>
      </c>
      <c r="D2012" s="7">
        <v>23.378</v>
      </c>
      <c r="E2012" s="7">
        <v>23.247</v>
      </c>
      <c r="F2012" s="7">
        <v>2.3561059698780928</v>
      </c>
      <c r="G2012" s="7">
        <v>23.378</v>
      </c>
      <c r="H2012" s="7">
        <v>0.99439644109846859</v>
      </c>
      <c r="I2012" s="7">
        <v>23.247</v>
      </c>
      <c r="J2012" s="7">
        <v>2.3561059698780928</v>
      </c>
      <c r="K2012" s="7">
        <v>23.378</v>
      </c>
      <c r="L2012" s="7">
        <v>0.99439644109846859</v>
      </c>
      <c r="M2012" s="7" t="s">
        <v>290</v>
      </c>
      <c r="N2012" s="7" t="s">
        <v>316</v>
      </c>
      <c r="O2012" s="7" t="s">
        <v>421</v>
      </c>
    </row>
    <row r="2013" spans="1:15" ht="15">
      <c r="A2013" s="1">
        <v>2005</v>
      </c>
      <c r="B2013" s="6" t="s">
        <v>259</v>
      </c>
      <c r="C2013" s="7" t="s">
        <v>296</v>
      </c>
      <c r="D2013" s="7">
        <v>22.113000000000003</v>
      </c>
      <c r="E2013" s="7">
        <v>22.051000000000002</v>
      </c>
      <c r="F2013" s="7">
        <v>1.456558909370758</v>
      </c>
      <c r="G2013" s="7">
        <v>22.113000000000003</v>
      </c>
      <c r="H2013" s="7">
        <v>0.99719621941844161</v>
      </c>
      <c r="I2013" s="7">
        <v>22.051000000000002</v>
      </c>
      <c r="J2013" s="7">
        <v>1.456558909370758</v>
      </c>
      <c r="K2013" s="7">
        <v>22.113000000000003</v>
      </c>
      <c r="L2013" s="7">
        <v>0.99719621941844161</v>
      </c>
      <c r="M2013" s="7" t="s">
        <v>290</v>
      </c>
      <c r="N2013" s="7" t="s">
        <v>316</v>
      </c>
      <c r="O2013" s="7" t="s">
        <v>421</v>
      </c>
    </row>
    <row r="2014" spans="1:15" ht="15">
      <c r="A2014" s="1">
        <v>2006</v>
      </c>
      <c r="B2014" s="6" t="s">
        <v>259</v>
      </c>
      <c r="C2014" s="7" t="s">
        <v>297</v>
      </c>
      <c r="D2014" s="7">
        <v>22.879010000000001</v>
      </c>
      <c r="E2014" s="7">
        <v>22.856200000000001</v>
      </c>
      <c r="F2014" s="7">
        <v>0.9396114917760805</v>
      </c>
      <c r="G2014" s="7">
        <v>22.879010000000001</v>
      </c>
      <c r="H2014" s="7">
        <v>0.99900301630184174</v>
      </c>
      <c r="I2014" s="7">
        <v>22.856200000000001</v>
      </c>
      <c r="J2014" s="7">
        <v>0.9396114917760805</v>
      </c>
      <c r="K2014" s="7">
        <v>22.879010000000001</v>
      </c>
      <c r="L2014" s="7">
        <v>0.99900301630184174</v>
      </c>
      <c r="M2014" s="7" t="s">
        <v>290</v>
      </c>
      <c r="N2014" s="7" t="s">
        <v>316</v>
      </c>
      <c r="O2014" s="7" t="s">
        <v>421</v>
      </c>
    </row>
    <row r="2015" spans="1:15" ht="15">
      <c r="A2015" s="1">
        <v>2007</v>
      </c>
      <c r="B2015" s="6" t="s">
        <v>259</v>
      </c>
      <c r="C2015" s="7" t="s">
        <v>298</v>
      </c>
      <c r="D2015" s="7" t="s">
        <v>422</v>
      </c>
      <c r="E2015" s="7">
        <v>23.42755555457153</v>
      </c>
      <c r="F2015" s="7">
        <v>3.3835915001969088</v>
      </c>
      <c r="G2015" s="7">
        <v>23.67644207603184</v>
      </c>
      <c r="H2015" s="7">
        <v>0.98948801003710507</v>
      </c>
      <c r="I2015" s="7">
        <v>23.42755555457153</v>
      </c>
      <c r="J2015" s="7">
        <v>3.3835915001969088</v>
      </c>
      <c r="K2015" s="7">
        <v>23.67644207603184</v>
      </c>
      <c r="L2015" s="7">
        <v>0.98948801003710507</v>
      </c>
      <c r="M2015" s="7" t="s">
        <v>290</v>
      </c>
      <c r="N2015" s="7" t="s">
        <v>316</v>
      </c>
      <c r="O2015" s="7" t="s">
        <v>421</v>
      </c>
    </row>
    <row r="2016" spans="1:15" ht="15">
      <c r="A2016" s="1">
        <v>2008</v>
      </c>
      <c r="B2016" s="6" t="s">
        <v>259</v>
      </c>
      <c r="C2016" s="7" t="s">
        <v>299</v>
      </c>
      <c r="D2016" s="7" t="s">
        <v>422</v>
      </c>
      <c r="E2016" s="7">
        <v>23.408906500845713</v>
      </c>
      <c r="F2016" s="7">
        <v>3.3764636878844101</v>
      </c>
      <c r="G2016" s="7">
        <v>23.656983879092021</v>
      </c>
      <c r="H2016" s="7">
        <v>0.98951356692323078</v>
      </c>
      <c r="I2016" s="7">
        <v>23.408906500845713</v>
      </c>
      <c r="J2016" s="7">
        <v>3.3764636878844101</v>
      </c>
      <c r="K2016" s="7">
        <v>23.656983879092021</v>
      </c>
      <c r="L2016" s="7">
        <v>0.98951356692323078</v>
      </c>
      <c r="M2016" s="7" t="s">
        <v>290</v>
      </c>
      <c r="N2016" s="7" t="s">
        <v>316</v>
      </c>
      <c r="O2016" s="7" t="s">
        <v>421</v>
      </c>
    </row>
    <row r="2017" spans="1:15" ht="15">
      <c r="A2017" s="1">
        <v>2009</v>
      </c>
      <c r="B2017" s="6" t="s">
        <v>259</v>
      </c>
      <c r="C2017" s="7" t="s">
        <v>300</v>
      </c>
      <c r="D2017" s="7" t="s">
        <v>422</v>
      </c>
      <c r="E2017" s="7">
        <v>23.670655806587643</v>
      </c>
      <c r="F2017" s="7">
        <v>3.4143892189685907</v>
      </c>
      <c r="G2017" s="7">
        <v>23.921526630423841</v>
      </c>
      <c r="H2017" s="7">
        <v>0.9895127586248138</v>
      </c>
      <c r="I2017" s="7">
        <v>23.670655806587643</v>
      </c>
      <c r="J2017" s="7">
        <v>3.4143892189685907</v>
      </c>
      <c r="K2017" s="7">
        <v>23.921526630423841</v>
      </c>
      <c r="L2017" s="7">
        <v>0.9895127586248138</v>
      </c>
      <c r="M2017" s="7" t="s">
        <v>290</v>
      </c>
      <c r="N2017" s="7" t="s">
        <v>316</v>
      </c>
      <c r="O2017" s="7" t="s">
        <v>421</v>
      </c>
    </row>
    <row r="2018" spans="1:15" ht="15">
      <c r="A2018" s="1">
        <v>2010</v>
      </c>
      <c r="B2018" s="6" t="s">
        <v>259</v>
      </c>
      <c r="C2018" s="7" t="s">
        <v>301</v>
      </c>
      <c r="D2018" s="7" t="s">
        <v>422</v>
      </c>
      <c r="E2018" s="7">
        <v>23.236440234600416</v>
      </c>
      <c r="F2018" s="7">
        <v>3.3508122163209086</v>
      </c>
      <c r="G2018" s="7">
        <v>23.482585687206321</v>
      </c>
      <c r="H2018" s="7">
        <v>0.98951795786526142</v>
      </c>
      <c r="I2018" s="7">
        <v>23.236440234600416</v>
      </c>
      <c r="J2018" s="7">
        <v>3.3508122163209086</v>
      </c>
      <c r="K2018" s="7">
        <v>23.482585687206321</v>
      </c>
      <c r="L2018" s="7">
        <v>0.98951795786526142</v>
      </c>
      <c r="M2018" s="7" t="s">
        <v>290</v>
      </c>
      <c r="N2018" s="7" t="s">
        <v>316</v>
      </c>
      <c r="O2018" s="7" t="s">
        <v>421</v>
      </c>
    </row>
    <row r="2019" spans="1:15" ht="15">
      <c r="A2019" s="1">
        <v>2011</v>
      </c>
      <c r="B2019" s="6" t="s">
        <v>259</v>
      </c>
      <c r="C2019" s="7" t="s">
        <v>302</v>
      </c>
      <c r="D2019" s="7" t="s">
        <v>422</v>
      </c>
      <c r="E2019" s="7">
        <v>23.309192228635894</v>
      </c>
      <c r="F2019" s="7">
        <v>3.3607624999201047</v>
      </c>
      <c r="G2019" s="7">
        <v>23.556032387287747</v>
      </c>
      <c r="H2019" s="7">
        <v>0.98952114878288833</v>
      </c>
      <c r="I2019" s="7">
        <v>23.309192228635894</v>
      </c>
      <c r="J2019" s="7">
        <v>3.3607624999201047</v>
      </c>
      <c r="K2019" s="7">
        <v>23.556032387287747</v>
      </c>
      <c r="L2019" s="7">
        <v>0.98952114878288833</v>
      </c>
      <c r="M2019" s="7" t="s">
        <v>290</v>
      </c>
      <c r="N2019" s="7" t="s">
        <v>316</v>
      </c>
      <c r="O2019" s="7" t="s">
        <v>421</v>
      </c>
    </row>
    <row r="2020" spans="1:15" ht="15">
      <c r="A2020" s="1">
        <v>2012</v>
      </c>
      <c r="B2020" s="6" t="s">
        <v>259</v>
      </c>
      <c r="C2020" s="7" t="s">
        <v>423</v>
      </c>
      <c r="D2020" s="7" t="s">
        <v>422</v>
      </c>
      <c r="E2020" s="7">
        <v>23.51803842238666</v>
      </c>
      <c r="F2020" s="7">
        <v>3.3902033188540615</v>
      </c>
      <c r="G2020" s="7">
        <v>23.766994081664993</v>
      </c>
      <c r="H2020" s="7">
        <v>0.98952515162738264</v>
      </c>
      <c r="I2020" s="7">
        <v>23.51803842238666</v>
      </c>
      <c r="J2020" s="7">
        <v>3.3902033188540615</v>
      </c>
      <c r="K2020" s="7">
        <v>23.766994081664993</v>
      </c>
      <c r="L2020" s="7">
        <v>0.98952515162738264</v>
      </c>
      <c r="M2020" s="7" t="s">
        <v>290</v>
      </c>
      <c r="N2020" s="7" t="s">
        <v>316</v>
      </c>
      <c r="O2020" s="7" t="s">
        <v>421</v>
      </c>
    </row>
    <row r="2021" spans="1:15" ht="15">
      <c r="A2021" s="1">
        <v>2013</v>
      </c>
      <c r="B2021" s="6" t="s">
        <v>259</v>
      </c>
      <c r="C2021" s="7" t="s">
        <v>424</v>
      </c>
      <c r="D2021" s="7" t="s">
        <v>422</v>
      </c>
      <c r="E2021" s="7">
        <v>23.861756560910962</v>
      </c>
      <c r="F2021" s="7">
        <v>3.4389021732884268</v>
      </c>
      <c r="G2021" s="7">
        <v>24.114228148252813</v>
      </c>
      <c r="H2021" s="7">
        <v>0.98953018169233231</v>
      </c>
      <c r="I2021" s="7">
        <v>23.861756560910962</v>
      </c>
      <c r="J2021" s="7">
        <v>3.4389021732884268</v>
      </c>
      <c r="K2021" s="7">
        <v>24.114228148252813</v>
      </c>
      <c r="L2021" s="7">
        <v>0.98953018169233231</v>
      </c>
      <c r="M2021" s="7" t="s">
        <v>290</v>
      </c>
      <c r="N2021" s="7" t="s">
        <v>316</v>
      </c>
      <c r="O2021" s="7" t="s">
        <v>421</v>
      </c>
    </row>
    <row r="2022" spans="1:15" ht="15">
      <c r="A2022" s="1">
        <v>2014</v>
      </c>
      <c r="B2022" s="6" t="s">
        <v>259</v>
      </c>
      <c r="C2022" s="7" t="s">
        <v>425</v>
      </c>
      <c r="D2022" s="7" t="s">
        <v>422</v>
      </c>
      <c r="E2022" s="7">
        <v>24.201797652299753</v>
      </c>
      <c r="F2022" s="7">
        <v>3.4869967919781635</v>
      </c>
      <c r="G2022" s="7">
        <v>24.457736172033076</v>
      </c>
      <c r="H2022" s="7">
        <v>0.98953547793904229</v>
      </c>
      <c r="I2022" s="7">
        <v>24.201797652299753</v>
      </c>
      <c r="J2022" s="7">
        <v>3.4869967919781635</v>
      </c>
      <c r="K2022" s="7">
        <v>24.457736172033076</v>
      </c>
      <c r="L2022" s="7">
        <v>0.98953547793904229</v>
      </c>
      <c r="M2022" s="7" t="s">
        <v>290</v>
      </c>
      <c r="N2022" s="7" t="s">
        <v>316</v>
      </c>
      <c r="O2022" s="7" t="s">
        <v>421</v>
      </c>
    </row>
    <row r="2023" spans="1:15" ht="15">
      <c r="A2023" s="1">
        <v>2015</v>
      </c>
      <c r="B2023" s="6" t="s">
        <v>259</v>
      </c>
      <c r="C2023" s="7" t="s">
        <v>426</v>
      </c>
      <c r="D2023" s="7" t="s">
        <v>422</v>
      </c>
      <c r="E2023" s="7">
        <v>24.704739838472953</v>
      </c>
      <c r="F2023" s="7">
        <v>3.5589432069083999</v>
      </c>
      <c r="G2023" s="7">
        <v>24.96591580303863</v>
      </c>
      <c r="H2023" s="7">
        <v>0.98953869881537093</v>
      </c>
      <c r="I2023" s="7">
        <v>24.704739838472953</v>
      </c>
      <c r="J2023" s="7">
        <v>3.5589432069083999</v>
      </c>
      <c r="K2023" s="7">
        <v>24.96591580303863</v>
      </c>
      <c r="L2023" s="7">
        <v>0.98953869881537093</v>
      </c>
      <c r="M2023" s="7" t="s">
        <v>290</v>
      </c>
      <c r="N2023" s="7" t="s">
        <v>316</v>
      </c>
      <c r="O2023" s="7" t="s">
        <v>421</v>
      </c>
    </row>
    <row r="2024" spans="1:15" ht="15">
      <c r="A2024" s="1">
        <v>2016</v>
      </c>
      <c r="B2024" s="6" t="s">
        <v>259</v>
      </c>
      <c r="C2024" s="7" t="s">
        <v>427</v>
      </c>
      <c r="D2024" s="7" t="s">
        <v>422</v>
      </c>
      <c r="E2024" s="7">
        <v>25.207682024646157</v>
      </c>
      <c r="F2024" s="7">
        <v>3.6308896218386435</v>
      </c>
      <c r="G2024" s="7">
        <v>25.474095434044184</v>
      </c>
      <c r="H2024" s="7">
        <v>0.98954179118595964</v>
      </c>
      <c r="I2024" s="7">
        <v>25.207682024646157</v>
      </c>
      <c r="J2024" s="7">
        <v>3.6308896218386435</v>
      </c>
      <c r="K2024" s="7">
        <v>25.474095434044184</v>
      </c>
      <c r="L2024" s="7">
        <v>0.98954179118595964</v>
      </c>
      <c r="M2024" s="7" t="s">
        <v>290</v>
      </c>
      <c r="N2024" s="7" t="s">
        <v>316</v>
      </c>
      <c r="O2024" s="7" t="s">
        <v>421</v>
      </c>
    </row>
    <row r="2025" spans="1:15" ht="15">
      <c r="A2025" s="1">
        <v>2017</v>
      </c>
      <c r="B2025" s="6" t="s">
        <v>222</v>
      </c>
      <c r="C2025" s="7" t="s">
        <v>292</v>
      </c>
      <c r="D2025" s="7">
        <v>23.263911966821055</v>
      </c>
      <c r="E2025" s="7">
        <v>22.463999999999999</v>
      </c>
      <c r="F2025" s="7">
        <v>6.0479999999999956</v>
      </c>
      <c r="G2025" s="7">
        <v>23.263911966821055</v>
      </c>
      <c r="H2025" s="7">
        <v>0.96561575852066972</v>
      </c>
      <c r="I2025" s="7">
        <v>22.463999999999999</v>
      </c>
      <c r="J2025" s="7">
        <v>6.0479999999999956</v>
      </c>
      <c r="K2025" s="7">
        <v>23.263911966821055</v>
      </c>
      <c r="L2025" s="7">
        <v>0.96561575852066972</v>
      </c>
      <c r="M2025" s="7" t="s">
        <v>290</v>
      </c>
      <c r="N2025" s="7" t="s">
        <v>316</v>
      </c>
      <c r="O2025" s="7" t="s">
        <v>421</v>
      </c>
    </row>
    <row r="2026" spans="1:15" ht="15">
      <c r="A2026" s="1">
        <v>2018</v>
      </c>
      <c r="B2026" s="6" t="s">
        <v>222</v>
      </c>
      <c r="C2026" s="7" t="s">
        <v>293</v>
      </c>
      <c r="D2026" s="7">
        <v>18.57348820227369</v>
      </c>
      <c r="E2026" s="7">
        <v>18.36</v>
      </c>
      <c r="F2026" s="7">
        <v>2.8079999999999989</v>
      </c>
      <c r="G2026" s="7">
        <v>18.57348820227369</v>
      </c>
      <c r="H2026" s="7">
        <v>0.98850575616444747</v>
      </c>
      <c r="I2026" s="7">
        <v>18.36</v>
      </c>
      <c r="J2026" s="7">
        <v>2.8079999999999989</v>
      </c>
      <c r="K2026" s="7">
        <v>18.57348820227369</v>
      </c>
      <c r="L2026" s="7">
        <v>0.98850575616444747</v>
      </c>
      <c r="M2026" s="7" t="s">
        <v>290</v>
      </c>
      <c r="N2026" s="7" t="s">
        <v>316</v>
      </c>
      <c r="O2026" s="7" t="s">
        <v>421</v>
      </c>
    </row>
    <row r="2027" spans="1:15" ht="15">
      <c r="A2027" s="1">
        <v>2019</v>
      </c>
      <c r="B2027" s="6" t="s">
        <v>222</v>
      </c>
      <c r="C2027" s="7" t="s">
        <v>294</v>
      </c>
      <c r="D2027" s="7">
        <v>14.775</v>
      </c>
      <c r="E2027" s="7">
        <v>14.78</v>
      </c>
      <c r="F2027" s="7" t="s">
        <v>422</v>
      </c>
      <c r="G2027" s="7">
        <v>14.78</v>
      </c>
      <c r="H2027" s="7">
        <v>1</v>
      </c>
      <c r="I2027" s="7">
        <v>14.78</v>
      </c>
      <c r="J2027" s="7" t="s">
        <v>422</v>
      </c>
      <c r="K2027" s="7">
        <v>14.78</v>
      </c>
      <c r="L2027" s="7">
        <v>1</v>
      </c>
      <c r="M2027" s="7" t="s">
        <v>290</v>
      </c>
      <c r="N2027" s="7" t="s">
        <v>316</v>
      </c>
      <c r="O2027" s="7" t="s">
        <v>421</v>
      </c>
    </row>
    <row r="2028" spans="1:15" ht="15">
      <c r="A2028" s="1">
        <v>2020</v>
      </c>
      <c r="B2028" s="6" t="s">
        <v>222</v>
      </c>
      <c r="C2028" s="7" t="s">
        <v>295</v>
      </c>
      <c r="D2028" s="7">
        <v>13.849476524403368</v>
      </c>
      <c r="E2028" s="7">
        <v>13.68</v>
      </c>
      <c r="F2028" s="7">
        <v>2.1600000000000028</v>
      </c>
      <c r="G2028" s="7">
        <v>13.849476524403368</v>
      </c>
      <c r="H2028" s="7">
        <v>0.98776296532906904</v>
      </c>
      <c r="I2028" s="7">
        <v>13.68</v>
      </c>
      <c r="J2028" s="7">
        <v>2.1600000000000028</v>
      </c>
      <c r="K2028" s="7">
        <v>13.849476524403368</v>
      </c>
      <c r="L2028" s="7">
        <v>0.98776296532906904</v>
      </c>
      <c r="M2028" s="7" t="s">
        <v>290</v>
      </c>
      <c r="N2028" s="7" t="s">
        <v>316</v>
      </c>
      <c r="O2028" s="7" t="s">
        <v>421</v>
      </c>
    </row>
    <row r="2029" spans="1:15" ht="15">
      <c r="A2029" s="1">
        <v>2021</v>
      </c>
      <c r="B2029" s="6" t="s">
        <v>222</v>
      </c>
      <c r="C2029" s="7" t="s">
        <v>296</v>
      </c>
      <c r="D2029" s="7">
        <v>12.689187085467688</v>
      </c>
      <c r="E2029" s="7">
        <v>12.64</v>
      </c>
      <c r="F2029" s="7">
        <v>1.0931270368612369</v>
      </c>
      <c r="G2029" s="7">
        <v>12.687179620337888</v>
      </c>
      <c r="H2029" s="7">
        <v>0.99628131533171815</v>
      </c>
      <c r="I2029" s="7">
        <v>12.64</v>
      </c>
      <c r="J2029" s="7">
        <v>1.0931270368612369</v>
      </c>
      <c r="K2029" s="7">
        <v>12.687179620337888</v>
      </c>
      <c r="L2029" s="7">
        <v>0.99628131533171815</v>
      </c>
      <c r="M2029" s="7" t="s">
        <v>290</v>
      </c>
      <c r="N2029" s="7" t="s">
        <v>316</v>
      </c>
      <c r="O2029" s="7" t="s">
        <v>421</v>
      </c>
    </row>
    <row r="2030" spans="1:15" ht="15">
      <c r="A2030" s="1">
        <v>2022</v>
      </c>
      <c r="B2030" s="6" t="s">
        <v>222</v>
      </c>
      <c r="C2030" s="7" t="s">
        <v>297</v>
      </c>
      <c r="D2030" s="7">
        <v>13.689551303457685</v>
      </c>
      <c r="E2030" s="7">
        <v>13.628</v>
      </c>
      <c r="F2030" s="7">
        <v>1.2967000000000006</v>
      </c>
      <c r="G2030" s="7">
        <v>13.689551303457685</v>
      </c>
      <c r="H2030" s="7">
        <v>0.99550377495264297</v>
      </c>
      <c r="I2030" s="7">
        <v>13.628</v>
      </c>
      <c r="J2030" s="7">
        <v>1.2967000000000006</v>
      </c>
      <c r="K2030" s="7">
        <v>13.689551303457685</v>
      </c>
      <c r="L2030" s="7">
        <v>0.99550377495264297</v>
      </c>
      <c r="M2030" s="7" t="s">
        <v>290</v>
      </c>
      <c r="N2030" s="7" t="s">
        <v>316</v>
      </c>
      <c r="O2030" s="7" t="s">
        <v>421</v>
      </c>
    </row>
    <row r="2031" spans="1:15" ht="15">
      <c r="A2031" s="1">
        <v>2023</v>
      </c>
      <c r="B2031" s="6" t="s">
        <v>222</v>
      </c>
      <c r="C2031" s="7" t="s">
        <v>298</v>
      </c>
      <c r="D2031" s="7" t="s">
        <v>422</v>
      </c>
      <c r="E2031" s="7">
        <v>16.511290521973905</v>
      </c>
      <c r="F2031" s="7">
        <v>2.47571740958811</v>
      </c>
      <c r="G2031" s="7">
        <v>16.695864499724564</v>
      </c>
      <c r="H2031" s="7">
        <v>0.98894492838309123</v>
      </c>
      <c r="I2031" s="7">
        <v>16.511290521973905</v>
      </c>
      <c r="J2031" s="7">
        <v>2.47571740958811</v>
      </c>
      <c r="K2031" s="7">
        <v>16.695864499724564</v>
      </c>
      <c r="L2031" s="7">
        <v>0.98894492838309123</v>
      </c>
      <c r="M2031" s="7" t="s">
        <v>290</v>
      </c>
      <c r="N2031" s="7" t="s">
        <v>316</v>
      </c>
      <c r="O2031" s="7" t="s">
        <v>421</v>
      </c>
    </row>
    <row r="2032" spans="1:15" ht="15">
      <c r="A2032" s="1">
        <v>2024</v>
      </c>
      <c r="B2032" s="6" t="s">
        <v>222</v>
      </c>
      <c r="C2032" s="7" t="s">
        <v>299</v>
      </c>
      <c r="D2032" s="7" t="s">
        <v>422</v>
      </c>
      <c r="E2032" s="7">
        <v>16.498147027625567</v>
      </c>
      <c r="F2032" s="7">
        <v>2.4737466624961302</v>
      </c>
      <c r="G2032" s="7">
        <v>16.682574078821322</v>
      </c>
      <c r="H2032" s="7">
        <v>0.98894492838309134</v>
      </c>
      <c r="I2032" s="7">
        <v>16.498147027625567</v>
      </c>
      <c r="J2032" s="7">
        <v>2.4737466624961302</v>
      </c>
      <c r="K2032" s="7">
        <v>16.682574078821322</v>
      </c>
      <c r="L2032" s="7">
        <v>0.98894492838309134</v>
      </c>
      <c r="M2032" s="7" t="s">
        <v>290</v>
      </c>
      <c r="N2032" s="7" t="s">
        <v>316</v>
      </c>
      <c r="O2032" s="7" t="s">
        <v>421</v>
      </c>
    </row>
    <row r="2033" spans="1:15" ht="15">
      <c r="A2033" s="1">
        <v>2025</v>
      </c>
      <c r="B2033" s="6" t="s">
        <v>222</v>
      </c>
      <c r="C2033" s="7" t="s">
        <v>300</v>
      </c>
      <c r="D2033" s="7" t="s">
        <v>422</v>
      </c>
      <c r="E2033" s="7">
        <v>16.682622903521487</v>
      </c>
      <c r="F2033" s="7">
        <v>2.5014071374297462</v>
      </c>
      <c r="G2033" s="7">
        <v>16.869112146413759</v>
      </c>
      <c r="H2033" s="7">
        <v>0.98894492838309112</v>
      </c>
      <c r="I2033" s="7">
        <v>16.682622903521487</v>
      </c>
      <c r="J2033" s="7">
        <v>2.5014071374297462</v>
      </c>
      <c r="K2033" s="7">
        <v>16.869112146413759</v>
      </c>
      <c r="L2033" s="7">
        <v>0.98894492838309112</v>
      </c>
      <c r="M2033" s="7" t="s">
        <v>290</v>
      </c>
      <c r="N2033" s="7" t="s">
        <v>316</v>
      </c>
      <c r="O2033" s="7" t="s">
        <v>421</v>
      </c>
    </row>
    <row r="2034" spans="1:15" ht="15">
      <c r="A2034" s="1">
        <v>2026</v>
      </c>
      <c r="B2034" s="6" t="s">
        <v>222</v>
      </c>
      <c r="C2034" s="7" t="s">
        <v>301</v>
      </c>
      <c r="D2034" s="7" t="s">
        <v>422</v>
      </c>
      <c r="E2034" s="7">
        <v>16.376596120592907</v>
      </c>
      <c r="F2034" s="7">
        <v>2.4555212126870081</v>
      </c>
      <c r="G2034" s="7">
        <v>16.559664396447609</v>
      </c>
      <c r="H2034" s="7">
        <v>0.98894492838309134</v>
      </c>
      <c r="I2034" s="7">
        <v>16.376596120592907</v>
      </c>
      <c r="J2034" s="7">
        <v>2.4555212126870081</v>
      </c>
      <c r="K2034" s="7">
        <v>16.559664396447609</v>
      </c>
      <c r="L2034" s="7">
        <v>0.98894492838309134</v>
      </c>
      <c r="M2034" s="7" t="s">
        <v>290</v>
      </c>
      <c r="N2034" s="7" t="s">
        <v>316</v>
      </c>
      <c r="O2034" s="7" t="s">
        <v>421</v>
      </c>
    </row>
    <row r="2035" spans="1:15" ht="15">
      <c r="A2035" s="1">
        <v>2027</v>
      </c>
      <c r="B2035" s="6" t="s">
        <v>222</v>
      </c>
      <c r="C2035" s="7" t="s">
        <v>302</v>
      </c>
      <c r="D2035" s="7" t="s">
        <v>422</v>
      </c>
      <c r="E2035" s="7">
        <v>16.427870326592529</v>
      </c>
      <c r="F2035" s="7">
        <v>2.4632093121900271</v>
      </c>
      <c r="G2035" s="7">
        <v>16.611511778974211</v>
      </c>
      <c r="H2035" s="7">
        <v>0.98894492838309134</v>
      </c>
      <c r="I2035" s="7">
        <v>16.427870326592529</v>
      </c>
      <c r="J2035" s="7">
        <v>2.4632093121900271</v>
      </c>
      <c r="K2035" s="7">
        <v>16.611511778974211</v>
      </c>
      <c r="L2035" s="7">
        <v>0.98894492838309134</v>
      </c>
      <c r="M2035" s="7" t="s">
        <v>290</v>
      </c>
      <c r="N2035" s="7" t="s">
        <v>316</v>
      </c>
      <c r="O2035" s="7" t="s">
        <v>421</v>
      </c>
    </row>
    <row r="2036" spans="1:15" ht="15">
      <c r="A2036" s="1">
        <v>2028</v>
      </c>
      <c r="B2036" s="6" t="s">
        <v>222</v>
      </c>
      <c r="C2036" s="7" t="s">
        <v>423</v>
      </c>
      <c r="D2036" s="7" t="s">
        <v>422</v>
      </c>
      <c r="E2036" s="7">
        <v>16.575061106757147</v>
      </c>
      <c r="F2036" s="7">
        <v>2.4852792271067035</v>
      </c>
      <c r="G2036" s="7">
        <v>16.760347953709719</v>
      </c>
      <c r="H2036" s="7">
        <v>0.98894492838309123</v>
      </c>
      <c r="I2036" s="7">
        <v>16.575061106757147</v>
      </c>
      <c r="J2036" s="7">
        <v>2.4852792271067035</v>
      </c>
      <c r="K2036" s="7">
        <v>16.760347953709719</v>
      </c>
      <c r="L2036" s="7">
        <v>0.98894492838309123</v>
      </c>
      <c r="M2036" s="7" t="s">
        <v>290</v>
      </c>
      <c r="N2036" s="7" t="s">
        <v>316</v>
      </c>
      <c r="O2036" s="7" t="s">
        <v>421</v>
      </c>
    </row>
    <row r="2037" spans="1:15" ht="15">
      <c r="A2037" s="1">
        <v>2029</v>
      </c>
      <c r="B2037" s="6" t="s">
        <v>222</v>
      </c>
      <c r="C2037" s="7" t="s">
        <v>424</v>
      </c>
      <c r="D2037" s="7" t="s">
        <v>422</v>
      </c>
      <c r="E2037" s="7">
        <v>16.817307039314091</v>
      </c>
      <c r="F2037" s="7">
        <v>2.5216017950994947</v>
      </c>
      <c r="G2037" s="7">
        <v>17.005301869346873</v>
      </c>
      <c r="H2037" s="7">
        <v>0.98894492838309123</v>
      </c>
      <c r="I2037" s="7">
        <v>16.817307039314091</v>
      </c>
      <c r="J2037" s="7">
        <v>2.5216017950994947</v>
      </c>
      <c r="K2037" s="7">
        <v>17.005301869346873</v>
      </c>
      <c r="L2037" s="7">
        <v>0.98894492838309123</v>
      </c>
      <c r="M2037" s="7" t="s">
        <v>290</v>
      </c>
      <c r="N2037" s="7" t="s">
        <v>316</v>
      </c>
      <c r="O2037" s="7" t="s">
        <v>421</v>
      </c>
    </row>
    <row r="2038" spans="1:15" ht="15">
      <c r="A2038" s="1">
        <v>2030</v>
      </c>
      <c r="B2038" s="6" t="s">
        <v>222</v>
      </c>
      <c r="C2038" s="7" t="s">
        <v>425</v>
      </c>
      <c r="D2038" s="7" t="s">
        <v>422</v>
      </c>
      <c r="E2038" s="7">
        <v>17.056961459778538</v>
      </c>
      <c r="F2038" s="7">
        <v>2.5575357894919306</v>
      </c>
      <c r="G2038" s="7">
        <v>17.247635303278607</v>
      </c>
      <c r="H2038" s="7">
        <v>0.98894492838309123</v>
      </c>
      <c r="I2038" s="7">
        <v>17.056961459778538</v>
      </c>
      <c r="J2038" s="7">
        <v>2.5575357894919306</v>
      </c>
      <c r="K2038" s="7">
        <v>17.247635303278607</v>
      </c>
      <c r="L2038" s="7">
        <v>0.98894492838309123</v>
      </c>
      <c r="M2038" s="7" t="s">
        <v>290</v>
      </c>
      <c r="N2038" s="7" t="s">
        <v>316</v>
      </c>
      <c r="O2038" s="7" t="s">
        <v>421</v>
      </c>
    </row>
    <row r="2039" spans="1:15" ht="15">
      <c r="A2039" s="1">
        <v>2031</v>
      </c>
      <c r="B2039" s="6" t="s">
        <v>222</v>
      </c>
      <c r="C2039" s="7" t="s">
        <v>426</v>
      </c>
      <c r="D2039" s="7" t="s">
        <v>422</v>
      </c>
      <c r="E2039" s="7">
        <v>17.411425438417655</v>
      </c>
      <c r="F2039" s="7">
        <v>2.610684429921982</v>
      </c>
      <c r="G2039" s="7">
        <v>17.606061711530337</v>
      </c>
      <c r="H2039" s="7">
        <v>0.98894492838309134</v>
      </c>
      <c r="I2039" s="7">
        <v>17.411425438417655</v>
      </c>
      <c r="J2039" s="7">
        <v>2.610684429921982</v>
      </c>
      <c r="K2039" s="7">
        <v>17.606061711530337</v>
      </c>
      <c r="L2039" s="7">
        <v>0.98894492838309134</v>
      </c>
      <c r="M2039" s="7" t="s">
        <v>290</v>
      </c>
      <c r="N2039" s="7" t="s">
        <v>316</v>
      </c>
      <c r="O2039" s="7" t="s">
        <v>421</v>
      </c>
    </row>
    <row r="2040" spans="1:15" ht="15">
      <c r="A2040" s="1">
        <v>2032</v>
      </c>
      <c r="B2040" s="6" t="s">
        <v>222</v>
      </c>
      <c r="C2040" s="7" t="s">
        <v>427</v>
      </c>
      <c r="D2040" s="7" t="s">
        <v>422</v>
      </c>
      <c r="E2040" s="7">
        <v>17.765889417056776</v>
      </c>
      <c r="F2040" s="7">
        <v>2.663833070352073</v>
      </c>
      <c r="G2040" s="7">
        <v>17.964488119782075</v>
      </c>
      <c r="H2040" s="7">
        <v>0.98894492838309112</v>
      </c>
      <c r="I2040" s="7">
        <v>17.765889417056776</v>
      </c>
      <c r="J2040" s="7">
        <v>2.663833070352073</v>
      </c>
      <c r="K2040" s="7">
        <v>17.964488119782075</v>
      </c>
      <c r="L2040" s="7">
        <v>0.98894492838309112</v>
      </c>
      <c r="M2040" s="7" t="s">
        <v>290</v>
      </c>
      <c r="N2040" s="7" t="s">
        <v>316</v>
      </c>
      <c r="O2040" s="7" t="s">
        <v>421</v>
      </c>
    </row>
    <row r="2041" spans="1:15" ht="15">
      <c r="A2041" s="1">
        <v>2033</v>
      </c>
      <c r="B2041" s="6" t="s">
        <v>62</v>
      </c>
      <c r="C2041" s="7" t="s">
        <v>292</v>
      </c>
      <c r="D2041" s="7">
        <v>8.707414829659319</v>
      </c>
      <c r="E2041" s="7">
        <v>8.69</v>
      </c>
      <c r="F2041" s="7">
        <v>0.55042984636648329</v>
      </c>
      <c r="G2041" s="7">
        <v>8.707414829659319</v>
      </c>
      <c r="H2041" s="7">
        <v>0.99799999999999989</v>
      </c>
      <c r="I2041" s="7">
        <v>8.69</v>
      </c>
      <c r="J2041" s="7">
        <v>0.55042984636648329</v>
      </c>
      <c r="K2041" s="7">
        <v>8.707414829659319</v>
      </c>
      <c r="L2041" s="7">
        <v>0.99799999999999989</v>
      </c>
      <c r="M2041" s="7" t="s">
        <v>290</v>
      </c>
      <c r="N2041" s="7" t="s">
        <v>317</v>
      </c>
      <c r="O2041" s="7" t="s">
        <v>421</v>
      </c>
    </row>
    <row r="2042" spans="1:15" ht="15">
      <c r="A2042" s="1">
        <v>2034</v>
      </c>
      <c r="B2042" s="6" t="s">
        <v>62</v>
      </c>
      <c r="C2042" s="7" t="s">
        <v>293</v>
      </c>
      <c r="D2042" s="7">
        <v>8.3699999999999992</v>
      </c>
      <c r="E2042" s="7">
        <v>8.3699999999999992</v>
      </c>
      <c r="F2042" s="7" t="s">
        <v>422</v>
      </c>
      <c r="G2042" s="7">
        <v>8.3699999999999992</v>
      </c>
      <c r="H2042" s="7">
        <v>1</v>
      </c>
      <c r="I2042" s="7">
        <v>8.3699999999999992</v>
      </c>
      <c r="J2042" s="7" t="s">
        <v>422</v>
      </c>
      <c r="K2042" s="7">
        <v>8.3699999999999992</v>
      </c>
      <c r="L2042" s="7">
        <v>1</v>
      </c>
      <c r="M2042" s="7" t="s">
        <v>290</v>
      </c>
      <c r="N2042" s="7" t="s">
        <v>317</v>
      </c>
      <c r="O2042" s="7" t="s">
        <v>421</v>
      </c>
    </row>
    <row r="2043" spans="1:15" ht="15">
      <c r="A2043" s="1">
        <v>2035</v>
      </c>
      <c r="B2043" s="6" t="s">
        <v>62</v>
      </c>
      <c r="C2043" s="7" t="s">
        <v>294</v>
      </c>
      <c r="D2043" s="7">
        <v>8.68</v>
      </c>
      <c r="E2043" s="7">
        <v>8.5860000000000003</v>
      </c>
      <c r="F2043" s="7">
        <v>1.2461351425004195</v>
      </c>
      <c r="G2043" s="7">
        <v>8.6759580908032596</v>
      </c>
      <c r="H2043" s="7">
        <v>0.98963133640552992</v>
      </c>
      <c r="I2043" s="7">
        <v>8.5860000000000003</v>
      </c>
      <c r="J2043" s="7">
        <v>1.2461351425004195</v>
      </c>
      <c r="K2043" s="7">
        <v>8.6759580908032596</v>
      </c>
      <c r="L2043" s="7">
        <v>0.98963133640552992</v>
      </c>
      <c r="M2043" s="7" t="s">
        <v>290</v>
      </c>
      <c r="N2043" s="7" t="s">
        <v>317</v>
      </c>
      <c r="O2043" s="7" t="s">
        <v>421</v>
      </c>
    </row>
    <row r="2044" spans="1:15" ht="15">
      <c r="A2044" s="1">
        <v>2036</v>
      </c>
      <c r="B2044" s="6" t="s">
        <v>62</v>
      </c>
      <c r="C2044" s="7" t="s">
        <v>295</v>
      </c>
      <c r="D2044" s="7">
        <v>10.061</v>
      </c>
      <c r="E2044" s="7">
        <v>9.9719999999999995</v>
      </c>
      <c r="F2044" s="7">
        <v>1.335266640038612</v>
      </c>
      <c r="G2044" s="7">
        <v>10.061</v>
      </c>
      <c r="H2044" s="7">
        <v>0.99115396083888274</v>
      </c>
      <c r="I2044" s="7">
        <v>9.9719999999999995</v>
      </c>
      <c r="J2044" s="7">
        <v>1.335266640038612</v>
      </c>
      <c r="K2044" s="7">
        <v>10.061</v>
      </c>
      <c r="L2044" s="7">
        <v>0.99115396083888274</v>
      </c>
      <c r="M2044" s="7" t="s">
        <v>290</v>
      </c>
      <c r="N2044" s="7" t="s">
        <v>317</v>
      </c>
      <c r="O2044" s="7" t="s">
        <v>421</v>
      </c>
    </row>
    <row r="2045" spans="1:15" ht="15">
      <c r="A2045" s="1">
        <v>2037</v>
      </c>
      <c r="B2045" s="6" t="s">
        <v>62</v>
      </c>
      <c r="C2045" s="7" t="s">
        <v>296</v>
      </c>
      <c r="D2045" s="7">
        <v>7.38</v>
      </c>
      <c r="E2045" s="7">
        <v>7.3620000000000001</v>
      </c>
      <c r="F2045" s="7">
        <v>0.51512716876514775</v>
      </c>
      <c r="G2045" s="7">
        <v>7.38</v>
      </c>
      <c r="H2045" s="7">
        <v>0.9975609756097561</v>
      </c>
      <c r="I2045" s="7">
        <v>7.3620000000000001</v>
      </c>
      <c r="J2045" s="7">
        <v>0.51512716876514775</v>
      </c>
      <c r="K2045" s="7">
        <v>7.38</v>
      </c>
      <c r="L2045" s="7">
        <v>0.9975609756097561</v>
      </c>
      <c r="M2045" s="7" t="s">
        <v>290</v>
      </c>
      <c r="N2045" s="7" t="s">
        <v>317</v>
      </c>
      <c r="O2045" s="7" t="s">
        <v>421</v>
      </c>
    </row>
    <row r="2046" spans="1:15" ht="15">
      <c r="A2046" s="1">
        <v>2038</v>
      </c>
      <c r="B2046" s="6" t="s">
        <v>62</v>
      </c>
      <c r="C2046" s="7" t="s">
        <v>297</v>
      </c>
      <c r="D2046" s="7">
        <v>6.6707000000000001</v>
      </c>
      <c r="E2046" s="7">
        <v>6.6555</v>
      </c>
      <c r="F2046" s="7">
        <v>0.4500647064589734</v>
      </c>
      <c r="G2046" s="7">
        <v>6.6707000000000001</v>
      </c>
      <c r="H2046" s="7">
        <v>0.99772137856596754</v>
      </c>
      <c r="I2046" s="7">
        <v>6.6555</v>
      </c>
      <c r="J2046" s="7">
        <v>0.4500647064589734</v>
      </c>
      <c r="K2046" s="7">
        <v>6.6707000000000001</v>
      </c>
      <c r="L2046" s="7">
        <v>0.99772137856596754</v>
      </c>
      <c r="M2046" s="7" t="s">
        <v>290</v>
      </c>
      <c r="N2046" s="7" t="s">
        <v>317</v>
      </c>
      <c r="O2046" s="7" t="s">
        <v>421</v>
      </c>
    </row>
    <row r="2047" spans="1:15" ht="15">
      <c r="A2047" s="1">
        <v>2039</v>
      </c>
      <c r="B2047" s="6" t="s">
        <v>62</v>
      </c>
      <c r="C2047" s="7" t="s">
        <v>298</v>
      </c>
      <c r="D2047" s="7" t="s">
        <v>422</v>
      </c>
      <c r="E2047" s="7">
        <v>7.0855144084982769</v>
      </c>
      <c r="F2047" s="7">
        <v>0.66091107320624065</v>
      </c>
      <c r="G2047" s="7">
        <v>7.116271346690155</v>
      </c>
      <c r="H2047" s="7">
        <v>0.99567794190335601</v>
      </c>
      <c r="I2047" s="7">
        <v>7.0855144084982769</v>
      </c>
      <c r="J2047" s="7">
        <v>0.66091107320624065</v>
      </c>
      <c r="K2047" s="7">
        <v>7.116271346690155</v>
      </c>
      <c r="L2047" s="7">
        <v>0.99567794190335601</v>
      </c>
      <c r="M2047" s="7" t="s">
        <v>290</v>
      </c>
      <c r="N2047" s="7" t="s">
        <v>317</v>
      </c>
      <c r="O2047" s="7" t="s">
        <v>421</v>
      </c>
    </row>
    <row r="2048" spans="1:15" ht="15">
      <c r="A2048" s="1">
        <v>2040</v>
      </c>
      <c r="B2048" s="6" t="s">
        <v>62</v>
      </c>
      <c r="C2048" s="7" t="s">
        <v>299</v>
      </c>
      <c r="D2048" s="7" t="s">
        <v>422</v>
      </c>
      <c r="E2048" s="7">
        <v>7.0239858718174411</v>
      </c>
      <c r="F2048" s="7">
        <v>0.65517191456988633</v>
      </c>
      <c r="G2048" s="7">
        <v>7.054475725745478</v>
      </c>
      <c r="H2048" s="7">
        <v>0.99567794190335601</v>
      </c>
      <c r="I2048" s="7">
        <v>7.0239858718174411</v>
      </c>
      <c r="J2048" s="7">
        <v>0.65517191456988633</v>
      </c>
      <c r="K2048" s="7">
        <v>7.054475725745478</v>
      </c>
      <c r="L2048" s="7">
        <v>0.99567794190335601</v>
      </c>
      <c r="M2048" s="7" t="s">
        <v>290</v>
      </c>
      <c r="N2048" s="7" t="s">
        <v>317</v>
      </c>
      <c r="O2048" s="7" t="s">
        <v>421</v>
      </c>
    </row>
    <row r="2049" spans="1:15" ht="15">
      <c r="A2049" s="1">
        <v>2041</v>
      </c>
      <c r="B2049" s="6" t="s">
        <v>62</v>
      </c>
      <c r="C2049" s="7" t="s">
        <v>300</v>
      </c>
      <c r="D2049" s="7" t="s">
        <v>422</v>
      </c>
      <c r="E2049" s="7">
        <v>7.1291497620038653</v>
      </c>
      <c r="F2049" s="7">
        <v>0.66498122064402232</v>
      </c>
      <c r="G2049" s="7">
        <v>7.1600961133834637</v>
      </c>
      <c r="H2049" s="7">
        <v>0.99567794190335601</v>
      </c>
      <c r="I2049" s="7">
        <v>7.1291497620038653</v>
      </c>
      <c r="J2049" s="7">
        <v>0.66498122064402232</v>
      </c>
      <c r="K2049" s="7">
        <v>7.1600961133834637</v>
      </c>
      <c r="L2049" s="7">
        <v>0.99567794190335601</v>
      </c>
      <c r="M2049" s="7" t="s">
        <v>290</v>
      </c>
      <c r="N2049" s="7" t="s">
        <v>317</v>
      </c>
      <c r="O2049" s="7" t="s">
        <v>421</v>
      </c>
    </row>
    <row r="2050" spans="1:15" ht="15">
      <c r="A2050" s="1">
        <v>2042</v>
      </c>
      <c r="B2050" s="6" t="s">
        <v>62</v>
      </c>
      <c r="C2050" s="7" t="s">
        <v>301</v>
      </c>
      <c r="D2050" s="7" t="s">
        <v>422</v>
      </c>
      <c r="E2050" s="7">
        <v>6.9906883472992893</v>
      </c>
      <c r="F2050" s="7">
        <v>0.65206604230773668</v>
      </c>
      <c r="G2050" s="7">
        <v>7.0210336626879197</v>
      </c>
      <c r="H2050" s="7">
        <v>0.99567794190335601</v>
      </c>
      <c r="I2050" s="7">
        <v>6.9906883472992893</v>
      </c>
      <c r="J2050" s="7">
        <v>0.65206604230773668</v>
      </c>
      <c r="K2050" s="7">
        <v>7.0210336626879197</v>
      </c>
      <c r="L2050" s="7">
        <v>0.99567794190335601</v>
      </c>
      <c r="M2050" s="7" t="s">
        <v>290</v>
      </c>
      <c r="N2050" s="7" t="s">
        <v>317</v>
      </c>
      <c r="O2050" s="7" t="s">
        <v>421</v>
      </c>
    </row>
    <row r="2051" spans="1:15" ht="15">
      <c r="A2051" s="1">
        <v>2043</v>
      </c>
      <c r="B2051" s="6" t="s">
        <v>62</v>
      </c>
      <c r="C2051" s="7" t="s">
        <v>302</v>
      </c>
      <c r="D2051" s="7" t="s">
        <v>422</v>
      </c>
      <c r="E2051" s="7">
        <v>7.0465751763929685</v>
      </c>
      <c r="F2051" s="7">
        <v>0.65727896293211563</v>
      </c>
      <c r="G2051" s="7">
        <v>7.0771630864118649</v>
      </c>
      <c r="H2051" s="7">
        <v>0.99567794190335601</v>
      </c>
      <c r="I2051" s="7">
        <v>7.0465751763929685</v>
      </c>
      <c r="J2051" s="7">
        <v>0.65727896293211563</v>
      </c>
      <c r="K2051" s="7">
        <v>7.0771630864118649</v>
      </c>
      <c r="L2051" s="7">
        <v>0.99567794190335601</v>
      </c>
      <c r="M2051" s="7" t="s">
        <v>290</v>
      </c>
      <c r="N2051" s="7" t="s">
        <v>317</v>
      </c>
      <c r="O2051" s="7" t="s">
        <v>421</v>
      </c>
    </row>
    <row r="2052" spans="1:15" ht="15">
      <c r="A2052" s="1">
        <v>2044</v>
      </c>
      <c r="B2052" s="6" t="s">
        <v>62</v>
      </c>
      <c r="C2052" s="7" t="s">
        <v>423</v>
      </c>
      <c r="D2052" s="7" t="s">
        <v>422</v>
      </c>
      <c r="E2052" s="7">
        <v>7.1628446195126809</v>
      </c>
      <c r="F2052" s="7">
        <v>0.66812415468576125</v>
      </c>
      <c r="G2052" s="7">
        <v>7.1939372341824281</v>
      </c>
      <c r="H2052" s="7">
        <v>0.99567794190335601</v>
      </c>
      <c r="I2052" s="7">
        <v>7.1628446195126809</v>
      </c>
      <c r="J2052" s="7">
        <v>0.66812415468576125</v>
      </c>
      <c r="K2052" s="7">
        <v>7.1939372341824281</v>
      </c>
      <c r="L2052" s="7">
        <v>0.99567794190335601</v>
      </c>
      <c r="M2052" s="7" t="s">
        <v>290</v>
      </c>
      <c r="N2052" s="7" t="s">
        <v>317</v>
      </c>
      <c r="O2052" s="7" t="s">
        <v>421</v>
      </c>
    </row>
    <row r="2053" spans="1:15" ht="15">
      <c r="A2053" s="1">
        <v>2045</v>
      </c>
      <c r="B2053" s="6" t="s">
        <v>62</v>
      </c>
      <c r="C2053" s="7" t="s">
        <v>424</v>
      </c>
      <c r="D2053" s="7" t="s">
        <v>422</v>
      </c>
      <c r="E2053" s="7">
        <v>7.3386128461359554</v>
      </c>
      <c r="F2053" s="7">
        <v>0.68451917706463039</v>
      </c>
      <c r="G2053" s="7">
        <v>7.3704684389284854</v>
      </c>
      <c r="H2053" s="7">
        <v>0.99567794190335601</v>
      </c>
      <c r="I2053" s="7">
        <v>7.3386128461359554</v>
      </c>
      <c r="J2053" s="7">
        <v>0.68451917706463039</v>
      </c>
      <c r="K2053" s="7">
        <v>7.3704684389284854</v>
      </c>
      <c r="L2053" s="7">
        <v>0.99567794190335601</v>
      </c>
      <c r="M2053" s="7" t="s">
        <v>290</v>
      </c>
      <c r="N2053" s="7" t="s">
        <v>317</v>
      </c>
      <c r="O2053" s="7" t="s">
        <v>421</v>
      </c>
    </row>
    <row r="2054" spans="1:15" ht="15">
      <c r="A2054" s="1">
        <v>2046</v>
      </c>
      <c r="B2054" s="6" t="s">
        <v>62</v>
      </c>
      <c r="C2054" s="7" t="s">
        <v>425</v>
      </c>
      <c r="D2054" s="7" t="s">
        <v>422</v>
      </c>
      <c r="E2054" s="7">
        <v>7.5157082185046944</v>
      </c>
      <c r="F2054" s="7">
        <v>0.70103799078288975</v>
      </c>
      <c r="G2054" s="7">
        <v>7.5483325503199659</v>
      </c>
      <c r="H2054" s="7">
        <v>0.99567794190335601</v>
      </c>
      <c r="I2054" s="7">
        <v>7.5157082185046944</v>
      </c>
      <c r="J2054" s="7">
        <v>0.70103799078288975</v>
      </c>
      <c r="K2054" s="7">
        <v>7.5483325503199659</v>
      </c>
      <c r="L2054" s="7">
        <v>0.99567794190335601</v>
      </c>
      <c r="M2054" s="7" t="s">
        <v>290</v>
      </c>
      <c r="N2054" s="7" t="s">
        <v>317</v>
      </c>
      <c r="O2054" s="7" t="s">
        <v>421</v>
      </c>
    </row>
    <row r="2055" spans="1:15" ht="15">
      <c r="A2055" s="1">
        <v>2047</v>
      </c>
      <c r="B2055" s="6" t="s">
        <v>62</v>
      </c>
      <c r="C2055" s="7" t="s">
        <v>426</v>
      </c>
      <c r="D2055" s="7" t="s">
        <v>422</v>
      </c>
      <c r="E2055" s="7">
        <v>7.7688353271161539</v>
      </c>
      <c r="F2055" s="7">
        <v>0.72464876896568031</v>
      </c>
      <c r="G2055" s="7">
        <v>7.8025584379875959</v>
      </c>
      <c r="H2055" s="7">
        <v>0.99567794190335601</v>
      </c>
      <c r="I2055" s="7">
        <v>7.7688353271161539</v>
      </c>
      <c r="J2055" s="7">
        <v>0.72464876896568031</v>
      </c>
      <c r="K2055" s="7">
        <v>7.8025584379875959</v>
      </c>
      <c r="L2055" s="7">
        <v>0.99567794190335601</v>
      </c>
      <c r="M2055" s="7" t="s">
        <v>290</v>
      </c>
      <c r="N2055" s="7" t="s">
        <v>317</v>
      </c>
      <c r="O2055" s="7" t="s">
        <v>421</v>
      </c>
    </row>
    <row r="2056" spans="1:15" ht="15">
      <c r="A2056" s="1">
        <v>2048</v>
      </c>
      <c r="B2056" s="6" t="s">
        <v>62</v>
      </c>
      <c r="C2056" s="7" t="s">
        <v>427</v>
      </c>
      <c r="D2056" s="7" t="s">
        <v>422</v>
      </c>
      <c r="E2056" s="7">
        <v>8.0219624357276125</v>
      </c>
      <c r="F2056" s="7">
        <v>0.74825954714847809</v>
      </c>
      <c r="G2056" s="7">
        <v>8.0567843256552258</v>
      </c>
      <c r="H2056" s="7">
        <v>0.99567794190335601</v>
      </c>
      <c r="I2056" s="7">
        <v>8.0219624357276125</v>
      </c>
      <c r="J2056" s="7">
        <v>0.74825954714847809</v>
      </c>
      <c r="K2056" s="7">
        <v>8.0567843256552258</v>
      </c>
      <c r="L2056" s="7">
        <v>0.99567794190335601</v>
      </c>
      <c r="M2056" s="7" t="s">
        <v>290</v>
      </c>
      <c r="N2056" s="7" t="s">
        <v>317</v>
      </c>
      <c r="O2056" s="7" t="s">
        <v>421</v>
      </c>
    </row>
    <row r="2057" spans="1:15" ht="15">
      <c r="A2057" s="1">
        <v>2049</v>
      </c>
      <c r="B2057" s="6" t="s">
        <v>249</v>
      </c>
      <c r="C2057" s="7" t="s">
        <v>292</v>
      </c>
      <c r="D2057" s="7">
        <v>15.045</v>
      </c>
      <c r="E2057" s="7">
        <v>14.968999999999999</v>
      </c>
      <c r="F2057" s="7">
        <v>1.5103191715660682</v>
      </c>
      <c r="G2057" s="7">
        <v>15.045</v>
      </c>
      <c r="H2057" s="7">
        <v>0.99494848786972412</v>
      </c>
      <c r="I2057" s="7">
        <v>14.968999999999999</v>
      </c>
      <c r="J2057" s="7">
        <v>1.5103191715660682</v>
      </c>
      <c r="K2057" s="7">
        <v>15.045</v>
      </c>
      <c r="L2057" s="7">
        <v>0.99494848786972412</v>
      </c>
      <c r="M2057" s="7" t="s">
        <v>304</v>
      </c>
      <c r="N2057" s="7" t="s">
        <v>317</v>
      </c>
      <c r="O2057" s="7" t="s">
        <v>421</v>
      </c>
    </row>
    <row r="2058" spans="1:15" ht="15">
      <c r="A2058" s="1">
        <v>2050</v>
      </c>
      <c r="B2058" s="6" t="s">
        <v>249</v>
      </c>
      <c r="C2058" s="7" t="s">
        <v>293</v>
      </c>
      <c r="D2058" s="7">
        <v>13.901999999999999</v>
      </c>
      <c r="E2058" s="7">
        <v>13.797000000000001</v>
      </c>
      <c r="F2058" s="7">
        <v>1.7054017122074072</v>
      </c>
      <c r="G2058" s="7">
        <v>13.901999999999999</v>
      </c>
      <c r="H2058" s="7">
        <v>0.99244712990936568</v>
      </c>
      <c r="I2058" s="7">
        <v>13.797000000000001</v>
      </c>
      <c r="J2058" s="7">
        <v>1.7054017122074072</v>
      </c>
      <c r="K2058" s="7">
        <v>13.901999999999999</v>
      </c>
      <c r="L2058" s="7">
        <v>0.99244712990936568</v>
      </c>
      <c r="M2058" s="7" t="s">
        <v>304</v>
      </c>
      <c r="N2058" s="7" t="s">
        <v>317</v>
      </c>
      <c r="O2058" s="7" t="s">
        <v>421</v>
      </c>
    </row>
    <row r="2059" spans="1:15" ht="15">
      <c r="A2059" s="1">
        <v>2051</v>
      </c>
      <c r="B2059" s="6" t="s">
        <v>249</v>
      </c>
      <c r="C2059" s="7" t="s">
        <v>294</v>
      </c>
      <c r="D2059" s="7">
        <v>13.901999999999999</v>
      </c>
      <c r="E2059" s="7">
        <v>13.5</v>
      </c>
      <c r="F2059" s="7">
        <v>1.6686905207508895</v>
      </c>
      <c r="G2059" s="7">
        <v>13.602739726027396</v>
      </c>
      <c r="H2059" s="7">
        <v>0.99244712990936568</v>
      </c>
      <c r="I2059" s="7">
        <v>13.5</v>
      </c>
      <c r="J2059" s="7">
        <v>1.6686905207508895</v>
      </c>
      <c r="K2059" s="7">
        <v>13.602739726027396</v>
      </c>
      <c r="L2059" s="7">
        <v>0.99244712990936568</v>
      </c>
      <c r="M2059" s="7" t="s">
        <v>304</v>
      </c>
      <c r="N2059" s="7" t="s">
        <v>317</v>
      </c>
      <c r="O2059" s="7" t="s">
        <v>421</v>
      </c>
    </row>
    <row r="2060" spans="1:15" ht="15">
      <c r="A2060" s="1">
        <v>2052</v>
      </c>
      <c r="B2060" s="6" t="s">
        <v>249</v>
      </c>
      <c r="C2060" s="7" t="s">
        <v>295</v>
      </c>
      <c r="D2060" s="7">
        <v>14.067500000000001</v>
      </c>
      <c r="E2060" s="7">
        <v>13.920199999999999</v>
      </c>
      <c r="F2060" s="7">
        <v>2.0747730412138536</v>
      </c>
      <c r="G2060" s="7">
        <v>14.07397069815579</v>
      </c>
      <c r="H2060" s="7">
        <v>0.98907410698418319</v>
      </c>
      <c r="I2060" s="7">
        <v>13.920199999999999</v>
      </c>
      <c r="J2060" s="7">
        <v>2.0747730412138536</v>
      </c>
      <c r="K2060" s="7">
        <v>14.07397069815579</v>
      </c>
      <c r="L2060" s="7">
        <v>0.98907410698418319</v>
      </c>
      <c r="M2060" s="7" t="s">
        <v>304</v>
      </c>
      <c r="N2060" s="7" t="s">
        <v>317</v>
      </c>
      <c r="O2060" s="7" t="s">
        <v>421</v>
      </c>
    </row>
    <row r="2061" spans="1:15" ht="15">
      <c r="A2061" s="1">
        <v>2053</v>
      </c>
      <c r="B2061" s="6" t="s">
        <v>249</v>
      </c>
      <c r="C2061" s="7" t="s">
        <v>296</v>
      </c>
      <c r="D2061" s="7">
        <v>10.879</v>
      </c>
      <c r="E2061" s="7">
        <v>10.805</v>
      </c>
      <c r="F2061" s="7">
        <v>1.2667343841547813</v>
      </c>
      <c r="G2061" s="7">
        <v>10.879</v>
      </c>
      <c r="H2061" s="7">
        <v>0.99319790421913778</v>
      </c>
      <c r="I2061" s="7">
        <v>10.805</v>
      </c>
      <c r="J2061" s="7">
        <v>1.2667343841547813</v>
      </c>
      <c r="K2061" s="7">
        <v>10.879</v>
      </c>
      <c r="L2061" s="7">
        <v>0.99319790421913778</v>
      </c>
      <c r="M2061" s="7" t="s">
        <v>304</v>
      </c>
      <c r="N2061" s="7" t="s">
        <v>317</v>
      </c>
      <c r="O2061" s="7" t="s">
        <v>421</v>
      </c>
    </row>
    <row r="2062" spans="1:15" ht="15">
      <c r="A2062" s="1">
        <v>2054</v>
      </c>
      <c r="B2062" s="6" t="s">
        <v>249</v>
      </c>
      <c r="C2062" s="7" t="s">
        <v>297</v>
      </c>
      <c r="D2062" s="7">
        <v>9.5349000000000004</v>
      </c>
      <c r="E2062" s="7">
        <v>9.4686000000000003</v>
      </c>
      <c r="F2062" s="7">
        <v>1.1224669482884515</v>
      </c>
      <c r="G2062" s="7">
        <v>9.5349000000000004</v>
      </c>
      <c r="H2062" s="7">
        <v>0.99304659723751687</v>
      </c>
      <c r="I2062" s="7">
        <v>9.4686000000000003</v>
      </c>
      <c r="J2062" s="7">
        <v>1.1224669482884515</v>
      </c>
      <c r="K2062" s="7">
        <v>9.5349000000000004</v>
      </c>
      <c r="L2062" s="7">
        <v>0.99304659723751687</v>
      </c>
      <c r="M2062" s="7" t="s">
        <v>304</v>
      </c>
      <c r="N2062" s="7" t="s">
        <v>317</v>
      </c>
      <c r="O2062" s="7" t="s">
        <v>421</v>
      </c>
    </row>
    <row r="2063" spans="1:15" ht="15">
      <c r="A2063" s="1">
        <v>2055</v>
      </c>
      <c r="B2063" s="6" t="s">
        <v>249</v>
      </c>
      <c r="C2063" s="7" t="s">
        <v>298</v>
      </c>
      <c r="D2063" s="7" t="s">
        <v>422</v>
      </c>
      <c r="E2063" s="7">
        <v>9.4686000000000003</v>
      </c>
      <c r="F2063" s="7">
        <v>1.1641158234639304</v>
      </c>
      <c r="G2063" s="7">
        <v>9.539892641452477</v>
      </c>
      <c r="H2063" s="7">
        <v>0.99252689268821559</v>
      </c>
      <c r="I2063" s="7">
        <v>9.4686000000000003</v>
      </c>
      <c r="J2063" s="7">
        <v>1.1641158234639304</v>
      </c>
      <c r="K2063" s="7">
        <v>9.539892641452477</v>
      </c>
      <c r="L2063" s="7">
        <v>0.99252689268821559</v>
      </c>
      <c r="M2063" s="7" t="s">
        <v>304</v>
      </c>
      <c r="N2063" s="7" t="s">
        <v>317</v>
      </c>
      <c r="O2063" s="7" t="s">
        <v>421</v>
      </c>
    </row>
    <row r="2064" spans="1:15" ht="15">
      <c r="A2064" s="1">
        <v>2056</v>
      </c>
      <c r="B2064" s="6" t="s">
        <v>249</v>
      </c>
      <c r="C2064" s="7" t="s">
        <v>299</v>
      </c>
      <c r="D2064" s="7" t="s">
        <v>422</v>
      </c>
      <c r="E2064" s="7">
        <v>9.4686000000000003</v>
      </c>
      <c r="F2064" s="7">
        <v>1.1641158234639304</v>
      </c>
      <c r="G2064" s="7">
        <v>9.539892641452477</v>
      </c>
      <c r="H2064" s="7">
        <v>0.99252689268821559</v>
      </c>
      <c r="I2064" s="7">
        <v>9.4686000000000003</v>
      </c>
      <c r="J2064" s="7">
        <v>1.1641158234639304</v>
      </c>
      <c r="K2064" s="7">
        <v>9.539892641452477</v>
      </c>
      <c r="L2064" s="7">
        <v>0.99252689268821559</v>
      </c>
      <c r="M2064" s="7" t="s">
        <v>304</v>
      </c>
      <c r="N2064" s="7" t="s">
        <v>317</v>
      </c>
      <c r="O2064" s="7" t="s">
        <v>421</v>
      </c>
    </row>
    <row r="2065" spans="1:15" ht="15">
      <c r="A2065" s="1">
        <v>2057</v>
      </c>
      <c r="B2065" s="6" t="s">
        <v>249</v>
      </c>
      <c r="C2065" s="7" t="s">
        <v>300</v>
      </c>
      <c r="D2065" s="7" t="s">
        <v>422</v>
      </c>
      <c r="E2065" s="7">
        <v>9.4686000000000003</v>
      </c>
      <c r="F2065" s="7">
        <v>1.1641158234639304</v>
      </c>
      <c r="G2065" s="7">
        <v>9.539892641452477</v>
      </c>
      <c r="H2065" s="7">
        <v>0.99252689268821559</v>
      </c>
      <c r="I2065" s="7">
        <v>9.4686000000000003</v>
      </c>
      <c r="J2065" s="7">
        <v>1.1641158234639304</v>
      </c>
      <c r="K2065" s="7">
        <v>9.539892641452477</v>
      </c>
      <c r="L2065" s="7">
        <v>0.99252689268821559</v>
      </c>
      <c r="M2065" s="7" t="s">
        <v>304</v>
      </c>
      <c r="N2065" s="7" t="s">
        <v>317</v>
      </c>
      <c r="O2065" s="7" t="s">
        <v>421</v>
      </c>
    </row>
    <row r="2066" spans="1:15" ht="15">
      <c r="A2066" s="1">
        <v>2058</v>
      </c>
      <c r="B2066" s="6" t="s">
        <v>249</v>
      </c>
      <c r="C2066" s="7" t="s">
        <v>301</v>
      </c>
      <c r="D2066" s="7" t="s">
        <v>422</v>
      </c>
      <c r="E2066" s="7">
        <v>9.4686000000000003</v>
      </c>
      <c r="F2066" s="7">
        <v>1.1641158234639304</v>
      </c>
      <c r="G2066" s="7">
        <v>9.539892641452477</v>
      </c>
      <c r="H2066" s="7">
        <v>0.99252689268821559</v>
      </c>
      <c r="I2066" s="7">
        <v>9.4686000000000003</v>
      </c>
      <c r="J2066" s="7">
        <v>1.1641158234639304</v>
      </c>
      <c r="K2066" s="7">
        <v>9.539892641452477</v>
      </c>
      <c r="L2066" s="7">
        <v>0.99252689268821559</v>
      </c>
      <c r="M2066" s="7" t="s">
        <v>304</v>
      </c>
      <c r="N2066" s="7" t="s">
        <v>317</v>
      </c>
      <c r="O2066" s="7" t="s">
        <v>421</v>
      </c>
    </row>
    <row r="2067" spans="1:15" ht="15">
      <c r="A2067" s="1">
        <v>2059</v>
      </c>
      <c r="B2067" s="6" t="s">
        <v>249</v>
      </c>
      <c r="C2067" s="7" t="s">
        <v>302</v>
      </c>
      <c r="D2067" s="7" t="s">
        <v>422</v>
      </c>
      <c r="E2067" s="7">
        <v>9.4686000000000003</v>
      </c>
      <c r="F2067" s="7">
        <v>1.1641158234639304</v>
      </c>
      <c r="G2067" s="7">
        <v>9.539892641452477</v>
      </c>
      <c r="H2067" s="7">
        <v>0.99252689268821559</v>
      </c>
      <c r="I2067" s="7">
        <v>9.4686000000000003</v>
      </c>
      <c r="J2067" s="7">
        <v>1.1641158234639304</v>
      </c>
      <c r="K2067" s="7">
        <v>9.539892641452477</v>
      </c>
      <c r="L2067" s="7">
        <v>0.99252689268821559</v>
      </c>
      <c r="M2067" s="7" t="s">
        <v>304</v>
      </c>
      <c r="N2067" s="7" t="s">
        <v>317</v>
      </c>
      <c r="O2067" s="7" t="s">
        <v>421</v>
      </c>
    </row>
    <row r="2068" spans="1:15" ht="15">
      <c r="A2068" s="1">
        <v>2060</v>
      </c>
      <c r="B2068" s="6" t="s">
        <v>249</v>
      </c>
      <c r="C2068" s="7" t="s">
        <v>423</v>
      </c>
      <c r="D2068" s="7" t="s">
        <v>422</v>
      </c>
      <c r="E2068" s="7">
        <v>9.4686000000000003</v>
      </c>
      <c r="F2068" s="7">
        <v>1.1641158234639304</v>
      </c>
      <c r="G2068" s="7">
        <v>9.539892641452477</v>
      </c>
      <c r="H2068" s="7">
        <v>0.99252689268821559</v>
      </c>
      <c r="I2068" s="7">
        <v>9.4686000000000003</v>
      </c>
      <c r="J2068" s="7">
        <v>1.1641158234639304</v>
      </c>
      <c r="K2068" s="7">
        <v>9.539892641452477</v>
      </c>
      <c r="L2068" s="7">
        <v>0.99252689268821559</v>
      </c>
      <c r="M2068" s="7" t="s">
        <v>304</v>
      </c>
      <c r="N2068" s="7" t="s">
        <v>317</v>
      </c>
      <c r="O2068" s="7" t="s">
        <v>421</v>
      </c>
    </row>
    <row r="2069" spans="1:15" ht="15">
      <c r="A2069" s="1">
        <v>2061</v>
      </c>
      <c r="B2069" s="6" t="s">
        <v>249</v>
      </c>
      <c r="C2069" s="7" t="s">
        <v>424</v>
      </c>
      <c r="D2069" s="7" t="s">
        <v>422</v>
      </c>
      <c r="E2069" s="7">
        <v>9.4686000000000003</v>
      </c>
      <c r="F2069" s="7">
        <v>1.1641158234639304</v>
      </c>
      <c r="G2069" s="7">
        <v>9.539892641452477</v>
      </c>
      <c r="H2069" s="7">
        <v>0.99252689268821559</v>
      </c>
      <c r="I2069" s="7">
        <v>9.4686000000000003</v>
      </c>
      <c r="J2069" s="7">
        <v>1.1641158234639304</v>
      </c>
      <c r="K2069" s="7">
        <v>9.539892641452477</v>
      </c>
      <c r="L2069" s="7">
        <v>0.99252689268821559</v>
      </c>
      <c r="M2069" s="7" t="s">
        <v>304</v>
      </c>
      <c r="N2069" s="7" t="s">
        <v>317</v>
      </c>
      <c r="O2069" s="7" t="s">
        <v>421</v>
      </c>
    </row>
    <row r="2070" spans="1:15" ht="15">
      <c r="A2070" s="1">
        <v>2062</v>
      </c>
      <c r="B2070" s="6" t="s">
        <v>249</v>
      </c>
      <c r="C2070" s="7" t="s">
        <v>425</v>
      </c>
      <c r="D2070" s="7" t="s">
        <v>422</v>
      </c>
      <c r="E2070" s="7">
        <v>9.4686000000000003</v>
      </c>
      <c r="F2070" s="7">
        <v>1.1641158234639304</v>
      </c>
      <c r="G2070" s="7">
        <v>9.539892641452477</v>
      </c>
      <c r="H2070" s="7">
        <v>0.99252689268821559</v>
      </c>
      <c r="I2070" s="7">
        <v>9.4686000000000003</v>
      </c>
      <c r="J2070" s="7">
        <v>1.1641158234639304</v>
      </c>
      <c r="K2070" s="7">
        <v>9.539892641452477</v>
      </c>
      <c r="L2070" s="7">
        <v>0.99252689268821559</v>
      </c>
      <c r="M2070" s="7" t="s">
        <v>304</v>
      </c>
      <c r="N2070" s="7" t="s">
        <v>317</v>
      </c>
      <c r="O2070" s="7" t="s">
        <v>421</v>
      </c>
    </row>
    <row r="2071" spans="1:15" ht="15">
      <c r="A2071" s="1">
        <v>2063</v>
      </c>
      <c r="B2071" s="6" t="s">
        <v>249</v>
      </c>
      <c r="C2071" s="7" t="s">
        <v>426</v>
      </c>
      <c r="D2071" s="7" t="s">
        <v>422</v>
      </c>
      <c r="E2071" s="7">
        <v>9.4686000000000003</v>
      </c>
      <c r="F2071" s="7">
        <v>1.1641158234639304</v>
      </c>
      <c r="G2071" s="7">
        <v>9.539892641452477</v>
      </c>
      <c r="H2071" s="7">
        <v>0.99252689268821559</v>
      </c>
      <c r="I2071" s="7">
        <v>9.4686000000000003</v>
      </c>
      <c r="J2071" s="7">
        <v>1.1641158234639304</v>
      </c>
      <c r="K2071" s="7">
        <v>9.539892641452477</v>
      </c>
      <c r="L2071" s="7">
        <v>0.99252689268821559</v>
      </c>
      <c r="M2071" s="7" t="s">
        <v>304</v>
      </c>
      <c r="N2071" s="7" t="s">
        <v>317</v>
      </c>
      <c r="O2071" s="7" t="s">
        <v>421</v>
      </c>
    </row>
    <row r="2072" spans="1:15" ht="15">
      <c r="A2072" s="1">
        <v>2064</v>
      </c>
      <c r="B2072" s="6" t="s">
        <v>249</v>
      </c>
      <c r="C2072" s="7" t="s">
        <v>427</v>
      </c>
      <c r="D2072" s="7" t="s">
        <v>422</v>
      </c>
      <c r="E2072" s="7">
        <v>9.4686000000000003</v>
      </c>
      <c r="F2072" s="7">
        <v>1.1641158234639304</v>
      </c>
      <c r="G2072" s="7">
        <v>9.539892641452477</v>
      </c>
      <c r="H2072" s="7">
        <v>0.99252689268821559</v>
      </c>
      <c r="I2072" s="7">
        <v>9.4686000000000003</v>
      </c>
      <c r="J2072" s="7">
        <v>1.1641158234639304</v>
      </c>
      <c r="K2072" s="7">
        <v>9.539892641452477</v>
      </c>
      <c r="L2072" s="7">
        <v>0.99252689268821559</v>
      </c>
      <c r="M2072" s="7" t="s">
        <v>304</v>
      </c>
      <c r="N2072" s="7" t="s">
        <v>317</v>
      </c>
      <c r="O2072" s="7" t="s">
        <v>421</v>
      </c>
    </row>
    <row r="2073" spans="1:15" ht="15">
      <c r="A2073" s="1">
        <v>2065</v>
      </c>
      <c r="B2073" s="6" t="s">
        <v>259</v>
      </c>
      <c r="C2073" s="7" t="s">
        <v>292</v>
      </c>
      <c r="D2073" s="7">
        <v>23.752414829659319</v>
      </c>
      <c r="E2073" s="7">
        <v>23.658999999999999</v>
      </c>
      <c r="F2073" s="7">
        <v>2.0607490179325514</v>
      </c>
      <c r="G2073" s="7">
        <v>23.752414829659319</v>
      </c>
      <c r="H2073" s="7">
        <v>0.9960671438955051</v>
      </c>
      <c r="I2073" s="7">
        <v>23.658999999999999</v>
      </c>
      <c r="J2073" s="7">
        <v>2.0607490179325514</v>
      </c>
      <c r="K2073" s="7">
        <v>23.752414829659319</v>
      </c>
      <c r="L2073" s="7">
        <v>0.9960671438955051</v>
      </c>
      <c r="M2073" s="7" t="s">
        <v>290</v>
      </c>
      <c r="N2073" s="7" t="s">
        <v>317</v>
      </c>
      <c r="O2073" s="7" t="s">
        <v>421</v>
      </c>
    </row>
    <row r="2074" spans="1:15" ht="15">
      <c r="A2074" s="1">
        <v>2066</v>
      </c>
      <c r="B2074" s="6" t="s">
        <v>259</v>
      </c>
      <c r="C2074" s="7" t="s">
        <v>293</v>
      </c>
      <c r="D2074" s="7">
        <v>22.271999999999998</v>
      </c>
      <c r="E2074" s="7">
        <v>22.167000000000002</v>
      </c>
      <c r="F2074" s="7">
        <v>1.7054017122074072</v>
      </c>
      <c r="G2074" s="7">
        <v>22.271999999999998</v>
      </c>
      <c r="H2074" s="7">
        <v>0.99528556034482774</v>
      </c>
      <c r="I2074" s="7">
        <v>22.167000000000002</v>
      </c>
      <c r="J2074" s="7">
        <v>1.7054017122074072</v>
      </c>
      <c r="K2074" s="7">
        <v>22.271999999999998</v>
      </c>
      <c r="L2074" s="7">
        <v>0.99528556034482774</v>
      </c>
      <c r="M2074" s="7" t="s">
        <v>290</v>
      </c>
      <c r="N2074" s="7" t="s">
        <v>317</v>
      </c>
      <c r="O2074" s="7" t="s">
        <v>421</v>
      </c>
    </row>
    <row r="2075" spans="1:15" ht="15">
      <c r="A2075" s="1">
        <v>2067</v>
      </c>
      <c r="B2075" s="6" t="s">
        <v>259</v>
      </c>
      <c r="C2075" s="7" t="s">
        <v>294</v>
      </c>
      <c r="D2075" s="7">
        <v>22.582000000000001</v>
      </c>
      <c r="E2075" s="7">
        <v>22.085999999999999</v>
      </c>
      <c r="F2075" s="7">
        <v>2.914825663251309</v>
      </c>
      <c r="G2075" s="7">
        <v>22.278697816830658</v>
      </c>
      <c r="H2075" s="7">
        <v>0.99135057989407782</v>
      </c>
      <c r="I2075" s="7">
        <v>22.085999999999999</v>
      </c>
      <c r="J2075" s="7">
        <v>2.914825663251309</v>
      </c>
      <c r="K2075" s="7">
        <v>22.278697816830658</v>
      </c>
      <c r="L2075" s="7">
        <v>0.99135057989407782</v>
      </c>
      <c r="M2075" s="7" t="s">
        <v>290</v>
      </c>
      <c r="N2075" s="7" t="s">
        <v>317</v>
      </c>
      <c r="O2075" s="7" t="s">
        <v>421</v>
      </c>
    </row>
    <row r="2076" spans="1:15" ht="15">
      <c r="A2076" s="1">
        <v>2068</v>
      </c>
      <c r="B2076" s="6" t="s">
        <v>259</v>
      </c>
      <c r="C2076" s="7" t="s">
        <v>295</v>
      </c>
      <c r="D2076" s="7">
        <v>24.128500000000003</v>
      </c>
      <c r="E2076" s="7">
        <v>23.892199999999999</v>
      </c>
      <c r="F2076" s="7">
        <v>3.4100396812524654</v>
      </c>
      <c r="G2076" s="7">
        <v>24.13497069815579</v>
      </c>
      <c r="H2076" s="7">
        <v>0.98994112314483396</v>
      </c>
      <c r="I2076" s="7">
        <v>23.892199999999999</v>
      </c>
      <c r="J2076" s="7">
        <v>3.4100396812524654</v>
      </c>
      <c r="K2076" s="7">
        <v>24.13497069815579</v>
      </c>
      <c r="L2076" s="7">
        <v>0.98994112314483396</v>
      </c>
      <c r="M2076" s="7" t="s">
        <v>290</v>
      </c>
      <c r="N2076" s="7" t="s">
        <v>317</v>
      </c>
      <c r="O2076" s="7" t="s">
        <v>421</v>
      </c>
    </row>
    <row r="2077" spans="1:15" ht="15">
      <c r="A2077" s="1">
        <v>2069</v>
      </c>
      <c r="B2077" s="6" t="s">
        <v>259</v>
      </c>
      <c r="C2077" s="7" t="s">
        <v>296</v>
      </c>
      <c r="D2077" s="7">
        <v>18.259</v>
      </c>
      <c r="E2077" s="7">
        <v>18.167000000000002</v>
      </c>
      <c r="F2077" s="7">
        <v>1.7818615529199291</v>
      </c>
      <c r="G2077" s="7">
        <v>18.259</v>
      </c>
      <c r="H2077" s="7">
        <v>0.99496138890410213</v>
      </c>
      <c r="I2077" s="7">
        <v>18.167000000000002</v>
      </c>
      <c r="J2077" s="7">
        <v>1.7818615529199291</v>
      </c>
      <c r="K2077" s="7">
        <v>18.259</v>
      </c>
      <c r="L2077" s="7">
        <v>0.99496138890410213</v>
      </c>
      <c r="M2077" s="7" t="s">
        <v>290</v>
      </c>
      <c r="N2077" s="7" t="s">
        <v>317</v>
      </c>
      <c r="O2077" s="7" t="s">
        <v>421</v>
      </c>
    </row>
    <row r="2078" spans="1:15" ht="15">
      <c r="A2078" s="1">
        <v>2070</v>
      </c>
      <c r="B2078" s="6" t="s">
        <v>259</v>
      </c>
      <c r="C2078" s="7" t="s">
        <v>297</v>
      </c>
      <c r="D2078" s="7">
        <v>16.2056</v>
      </c>
      <c r="E2078" s="7">
        <v>16.124099999999999</v>
      </c>
      <c r="F2078" s="7">
        <v>1.5725316547474248</v>
      </c>
      <c r="G2078" s="7">
        <v>16.2056</v>
      </c>
      <c r="H2078" s="7">
        <v>0.99497087426568587</v>
      </c>
      <c r="I2078" s="7">
        <v>16.124099999999999</v>
      </c>
      <c r="J2078" s="7">
        <v>1.5725316547474248</v>
      </c>
      <c r="K2078" s="7">
        <v>16.2056</v>
      </c>
      <c r="L2078" s="7">
        <v>0.99497087426568587</v>
      </c>
      <c r="M2078" s="7" t="s">
        <v>290</v>
      </c>
      <c r="N2078" s="7" t="s">
        <v>317</v>
      </c>
      <c r="O2078" s="7" t="s">
        <v>421</v>
      </c>
    </row>
    <row r="2079" spans="1:15" ht="15">
      <c r="A2079" s="1">
        <v>2071</v>
      </c>
      <c r="B2079" s="6" t="s">
        <v>259</v>
      </c>
      <c r="C2079" s="7" t="s">
        <v>298</v>
      </c>
      <c r="D2079" s="7" t="s">
        <v>422</v>
      </c>
      <c r="E2079" s="7">
        <v>16.554114408498279</v>
      </c>
      <c r="F2079" s="7">
        <v>1.825026896670171</v>
      </c>
      <c r="G2079" s="7">
        <v>16.65616398814263</v>
      </c>
      <c r="H2079" s="7">
        <v>0.99387316433021433</v>
      </c>
      <c r="I2079" s="7">
        <v>16.554114408498279</v>
      </c>
      <c r="J2079" s="7">
        <v>1.825026896670171</v>
      </c>
      <c r="K2079" s="7">
        <v>16.65616398814263</v>
      </c>
      <c r="L2079" s="7">
        <v>0.99387316433021433</v>
      </c>
      <c r="M2079" s="7" t="s">
        <v>290</v>
      </c>
      <c r="N2079" s="7" t="s">
        <v>317</v>
      </c>
      <c r="O2079" s="7" t="s">
        <v>421</v>
      </c>
    </row>
    <row r="2080" spans="1:15" ht="15">
      <c r="A2080" s="1">
        <v>2072</v>
      </c>
      <c r="B2080" s="6" t="s">
        <v>259</v>
      </c>
      <c r="C2080" s="7" t="s">
        <v>299</v>
      </c>
      <c r="D2080" s="7" t="s">
        <v>422</v>
      </c>
      <c r="E2080" s="7">
        <v>16.49258587181744</v>
      </c>
      <c r="F2080" s="7">
        <v>1.8192877380338168</v>
      </c>
      <c r="G2080" s="7">
        <v>16.594368367197955</v>
      </c>
      <c r="H2080" s="7">
        <v>0.99386644353504239</v>
      </c>
      <c r="I2080" s="7">
        <v>16.49258587181744</v>
      </c>
      <c r="J2080" s="7">
        <v>1.8192877380338168</v>
      </c>
      <c r="K2080" s="7">
        <v>16.594368367197955</v>
      </c>
      <c r="L2080" s="7">
        <v>0.99386644353504239</v>
      </c>
      <c r="M2080" s="7" t="s">
        <v>290</v>
      </c>
      <c r="N2080" s="7" t="s">
        <v>317</v>
      </c>
      <c r="O2080" s="7" t="s">
        <v>421</v>
      </c>
    </row>
    <row r="2081" spans="1:15" ht="15">
      <c r="A2081" s="1">
        <v>2073</v>
      </c>
      <c r="B2081" s="6" t="s">
        <v>259</v>
      </c>
      <c r="C2081" s="7" t="s">
        <v>300</v>
      </c>
      <c r="D2081" s="7" t="s">
        <v>422</v>
      </c>
      <c r="E2081" s="7">
        <v>16.597749762003865</v>
      </c>
      <c r="F2081" s="7">
        <v>1.8290970441079528</v>
      </c>
      <c r="G2081" s="7">
        <v>16.699988754835942</v>
      </c>
      <c r="H2081" s="7">
        <v>0.99387790049843772</v>
      </c>
      <c r="I2081" s="7">
        <v>16.597749762003865</v>
      </c>
      <c r="J2081" s="7">
        <v>1.8290970441079528</v>
      </c>
      <c r="K2081" s="7">
        <v>16.699988754835942</v>
      </c>
      <c r="L2081" s="7">
        <v>0.99387790049843772</v>
      </c>
      <c r="M2081" s="7" t="s">
        <v>290</v>
      </c>
      <c r="N2081" s="7" t="s">
        <v>317</v>
      </c>
      <c r="O2081" s="7" t="s">
        <v>421</v>
      </c>
    </row>
    <row r="2082" spans="1:15" ht="15">
      <c r="A2082" s="1">
        <v>2074</v>
      </c>
      <c r="B2082" s="6" t="s">
        <v>259</v>
      </c>
      <c r="C2082" s="7" t="s">
        <v>301</v>
      </c>
      <c r="D2082" s="7" t="s">
        <v>422</v>
      </c>
      <c r="E2082" s="7">
        <v>16.459288347299289</v>
      </c>
      <c r="F2082" s="7">
        <v>1.8161818657716671</v>
      </c>
      <c r="G2082" s="7">
        <v>16.560926304140395</v>
      </c>
      <c r="H2082" s="7">
        <v>0.99386278551244467</v>
      </c>
      <c r="I2082" s="7">
        <v>16.459288347299289</v>
      </c>
      <c r="J2082" s="7">
        <v>1.8161818657716671</v>
      </c>
      <c r="K2082" s="7">
        <v>16.560926304140395</v>
      </c>
      <c r="L2082" s="7">
        <v>0.99386278551244467</v>
      </c>
      <c r="M2082" s="7" t="s">
        <v>290</v>
      </c>
      <c r="N2082" s="7" t="s">
        <v>317</v>
      </c>
      <c r="O2082" s="7" t="s">
        <v>421</v>
      </c>
    </row>
    <row r="2083" spans="1:15" ht="15">
      <c r="A2083" s="1">
        <v>2075</v>
      </c>
      <c r="B2083" s="6" t="s">
        <v>259</v>
      </c>
      <c r="C2083" s="7" t="s">
        <v>302</v>
      </c>
      <c r="D2083" s="7" t="s">
        <v>422</v>
      </c>
      <c r="E2083" s="7">
        <v>16.515175176392969</v>
      </c>
      <c r="F2083" s="7">
        <v>1.821394786396046</v>
      </c>
      <c r="G2083" s="7">
        <v>16.61705572786434</v>
      </c>
      <c r="H2083" s="7">
        <v>0.99386891678406464</v>
      </c>
      <c r="I2083" s="7">
        <v>16.515175176392969</v>
      </c>
      <c r="J2083" s="7">
        <v>1.821394786396046</v>
      </c>
      <c r="K2083" s="7">
        <v>16.61705572786434</v>
      </c>
      <c r="L2083" s="7">
        <v>0.99386891678406464</v>
      </c>
      <c r="M2083" s="7" t="s">
        <v>290</v>
      </c>
      <c r="N2083" s="7" t="s">
        <v>317</v>
      </c>
      <c r="O2083" s="7" t="s">
        <v>421</v>
      </c>
    </row>
    <row r="2084" spans="1:15" ht="15">
      <c r="A2084" s="1">
        <v>2076</v>
      </c>
      <c r="B2084" s="6" t="s">
        <v>259</v>
      </c>
      <c r="C2084" s="7" t="s">
        <v>423</v>
      </c>
      <c r="D2084" s="7" t="s">
        <v>422</v>
      </c>
      <c r="E2084" s="7">
        <v>16.631444619512681</v>
      </c>
      <c r="F2084" s="7">
        <v>1.8322399781496916</v>
      </c>
      <c r="G2084" s="7">
        <v>16.733829875634903</v>
      </c>
      <c r="H2084" s="7">
        <v>0.99388154075408053</v>
      </c>
      <c r="I2084" s="7">
        <v>16.631444619512681</v>
      </c>
      <c r="J2084" s="7">
        <v>1.8322399781496916</v>
      </c>
      <c r="K2084" s="7">
        <v>16.733829875634903</v>
      </c>
      <c r="L2084" s="7">
        <v>0.99388154075408053</v>
      </c>
      <c r="M2084" s="7" t="s">
        <v>290</v>
      </c>
      <c r="N2084" s="7" t="s">
        <v>317</v>
      </c>
      <c r="O2084" s="7" t="s">
        <v>421</v>
      </c>
    </row>
    <row r="2085" spans="1:15" ht="15">
      <c r="A2085" s="1">
        <v>2077</v>
      </c>
      <c r="B2085" s="6" t="s">
        <v>259</v>
      </c>
      <c r="C2085" s="7" t="s">
        <v>424</v>
      </c>
      <c r="D2085" s="7" t="s">
        <v>422</v>
      </c>
      <c r="E2085" s="7">
        <v>16.807212846135954</v>
      </c>
      <c r="F2085" s="7">
        <v>1.8486350005285608</v>
      </c>
      <c r="G2085" s="7">
        <v>16.910361080380962</v>
      </c>
      <c r="H2085" s="7">
        <v>0.9939002938048036</v>
      </c>
      <c r="I2085" s="7">
        <v>16.807212846135954</v>
      </c>
      <c r="J2085" s="7">
        <v>1.8486350005285608</v>
      </c>
      <c r="K2085" s="7">
        <v>16.910361080380962</v>
      </c>
      <c r="L2085" s="7">
        <v>0.9939002938048036</v>
      </c>
      <c r="M2085" s="7" t="s">
        <v>290</v>
      </c>
      <c r="N2085" s="7" t="s">
        <v>317</v>
      </c>
      <c r="O2085" s="7" t="s">
        <v>421</v>
      </c>
    </row>
    <row r="2086" spans="1:15" ht="15">
      <c r="A2086" s="1">
        <v>2078</v>
      </c>
      <c r="B2086" s="6" t="s">
        <v>259</v>
      </c>
      <c r="C2086" s="7" t="s">
        <v>425</v>
      </c>
      <c r="D2086" s="7" t="s">
        <v>422</v>
      </c>
      <c r="E2086" s="7">
        <v>16.984308218504694</v>
      </c>
      <c r="F2086" s="7">
        <v>1.86515381424682</v>
      </c>
      <c r="G2086" s="7">
        <v>17.088225191772445</v>
      </c>
      <c r="H2086" s="7">
        <v>0.99391879659230009</v>
      </c>
      <c r="I2086" s="7">
        <v>16.984308218504694</v>
      </c>
      <c r="J2086" s="7">
        <v>1.86515381424682</v>
      </c>
      <c r="K2086" s="7">
        <v>17.088225191772445</v>
      </c>
      <c r="L2086" s="7">
        <v>0.99391879659230009</v>
      </c>
      <c r="M2086" s="7" t="s">
        <v>290</v>
      </c>
      <c r="N2086" s="7" t="s">
        <v>317</v>
      </c>
      <c r="O2086" s="7" t="s">
        <v>421</v>
      </c>
    </row>
    <row r="2087" spans="1:15" ht="15">
      <c r="A2087" s="1">
        <v>2079</v>
      </c>
      <c r="B2087" s="6" t="s">
        <v>259</v>
      </c>
      <c r="C2087" s="7" t="s">
        <v>426</v>
      </c>
      <c r="D2087" s="7" t="s">
        <v>422</v>
      </c>
      <c r="E2087" s="7">
        <v>17.237435327116152</v>
      </c>
      <c r="F2087" s="7">
        <v>1.8887645924296108</v>
      </c>
      <c r="G2087" s="7">
        <v>17.342451079440075</v>
      </c>
      <c r="H2087" s="7">
        <v>0.99394458419730414</v>
      </c>
      <c r="I2087" s="7">
        <v>17.237435327116152</v>
      </c>
      <c r="J2087" s="7">
        <v>1.8887645924296108</v>
      </c>
      <c r="K2087" s="7">
        <v>17.342451079440075</v>
      </c>
      <c r="L2087" s="7">
        <v>0.99394458419730414</v>
      </c>
      <c r="M2087" s="7" t="s">
        <v>290</v>
      </c>
      <c r="N2087" s="7" t="s">
        <v>317</v>
      </c>
      <c r="O2087" s="7" t="s">
        <v>421</v>
      </c>
    </row>
    <row r="2088" spans="1:15" ht="15">
      <c r="A2088" s="1">
        <v>2080</v>
      </c>
      <c r="B2088" s="6" t="s">
        <v>259</v>
      </c>
      <c r="C2088" s="7" t="s">
        <v>427</v>
      </c>
      <c r="D2088" s="7" t="s">
        <v>422</v>
      </c>
      <c r="E2088" s="7">
        <v>17.490562435727611</v>
      </c>
      <c r="F2088" s="7">
        <v>1.9123753706124085</v>
      </c>
      <c r="G2088" s="7">
        <v>17.596676967107705</v>
      </c>
      <c r="H2088" s="7">
        <v>0.99396962667562483</v>
      </c>
      <c r="I2088" s="7">
        <v>17.490562435727611</v>
      </c>
      <c r="J2088" s="7">
        <v>1.9123753706124085</v>
      </c>
      <c r="K2088" s="7">
        <v>17.596676967107705</v>
      </c>
      <c r="L2088" s="7">
        <v>0.99396962667562483</v>
      </c>
      <c r="M2088" s="7" t="s">
        <v>290</v>
      </c>
      <c r="N2088" s="7" t="s">
        <v>317</v>
      </c>
      <c r="O2088" s="7" t="s">
        <v>421</v>
      </c>
    </row>
    <row r="2089" spans="1:15" ht="15">
      <c r="A2089" s="1">
        <v>2081</v>
      </c>
      <c r="B2089" s="6" t="s">
        <v>222</v>
      </c>
      <c r="C2089" s="7" t="s">
        <v>292</v>
      </c>
      <c r="D2089" s="7">
        <v>27.319796954314725</v>
      </c>
      <c r="E2089" s="7">
        <v>26.91</v>
      </c>
      <c r="F2089" s="7">
        <v>4.7141495123706241</v>
      </c>
      <c r="G2089" s="7">
        <v>27.319796954314725</v>
      </c>
      <c r="H2089" s="7">
        <v>0.98499999999999988</v>
      </c>
      <c r="I2089" s="7">
        <v>26.91</v>
      </c>
      <c r="J2089" s="7">
        <v>4.7141495123706241</v>
      </c>
      <c r="K2089" s="7">
        <v>27.319796954314725</v>
      </c>
      <c r="L2089" s="7">
        <v>0.98499999999999988</v>
      </c>
      <c r="M2089" s="7" t="s">
        <v>290</v>
      </c>
      <c r="N2089" s="7" t="s">
        <v>317</v>
      </c>
      <c r="O2089" s="7" t="s">
        <v>421</v>
      </c>
    </row>
    <row r="2090" spans="1:15" ht="15">
      <c r="A2090" s="1">
        <v>2082</v>
      </c>
      <c r="B2090" s="6" t="s">
        <v>222</v>
      </c>
      <c r="C2090" s="7" t="s">
        <v>293</v>
      </c>
      <c r="D2090" s="7">
        <v>30.071065989847718</v>
      </c>
      <c r="E2090" s="7">
        <v>29.62</v>
      </c>
      <c r="F2090" s="7">
        <v>5.1888929229437792</v>
      </c>
      <c r="G2090" s="7">
        <v>30.071065989847718</v>
      </c>
      <c r="H2090" s="7">
        <v>0.98499999999999999</v>
      </c>
      <c r="I2090" s="7">
        <v>29.62</v>
      </c>
      <c r="J2090" s="7">
        <v>5.1888929229437792</v>
      </c>
      <c r="K2090" s="7">
        <v>30.071065989847718</v>
      </c>
      <c r="L2090" s="7">
        <v>0.98499999999999999</v>
      </c>
      <c r="M2090" s="7" t="s">
        <v>290</v>
      </c>
      <c r="N2090" s="7" t="s">
        <v>317</v>
      </c>
      <c r="O2090" s="7" t="s">
        <v>421</v>
      </c>
    </row>
    <row r="2091" spans="1:15" ht="15">
      <c r="A2091" s="1">
        <v>2083</v>
      </c>
      <c r="B2091" s="6" t="s">
        <v>222</v>
      </c>
      <c r="C2091" s="7" t="s">
        <v>294</v>
      </c>
      <c r="D2091" s="7">
        <v>22.035304324878293</v>
      </c>
      <c r="E2091" s="7">
        <v>21.89</v>
      </c>
      <c r="F2091" s="7">
        <v>2.5871273134396846</v>
      </c>
      <c r="G2091" s="7">
        <v>22.042353044444816</v>
      </c>
      <c r="H2091" s="7">
        <v>0.99308816784952048</v>
      </c>
      <c r="I2091" s="7">
        <v>21.89</v>
      </c>
      <c r="J2091" s="7">
        <v>2.5871273134396846</v>
      </c>
      <c r="K2091" s="7">
        <v>22.042353044444816</v>
      </c>
      <c r="L2091" s="7">
        <v>0.99308816784952048</v>
      </c>
      <c r="M2091" s="7" t="s">
        <v>290</v>
      </c>
      <c r="N2091" s="7" t="s">
        <v>317</v>
      </c>
      <c r="O2091" s="7" t="s">
        <v>421</v>
      </c>
    </row>
    <row r="2092" spans="1:15" ht="15">
      <c r="A2092" s="1">
        <v>2084</v>
      </c>
      <c r="B2092" s="6" t="s">
        <v>222</v>
      </c>
      <c r="C2092" s="7" t="s">
        <v>295</v>
      </c>
      <c r="D2092" s="7">
        <v>27.832719717806953</v>
      </c>
      <c r="E2092" s="7">
        <v>27.635999999999999</v>
      </c>
      <c r="F2092" s="7">
        <v>3.3033000000000032</v>
      </c>
      <c r="G2092" s="7">
        <v>27.832719717806953</v>
      </c>
      <c r="H2092" s="7">
        <v>0.99293206988747507</v>
      </c>
      <c r="I2092" s="7">
        <v>27.635999999999999</v>
      </c>
      <c r="J2092" s="7">
        <v>3.3033000000000032</v>
      </c>
      <c r="K2092" s="7">
        <v>27.832719717806953</v>
      </c>
      <c r="L2092" s="7">
        <v>0.99293206988747507</v>
      </c>
      <c r="M2092" s="7" t="s">
        <v>290</v>
      </c>
      <c r="N2092" s="7" t="s">
        <v>317</v>
      </c>
      <c r="O2092" s="7" t="s">
        <v>421</v>
      </c>
    </row>
    <row r="2093" spans="1:15" ht="15">
      <c r="A2093" s="1">
        <v>2085</v>
      </c>
      <c r="B2093" s="6" t="s">
        <v>222</v>
      </c>
      <c r="C2093" s="7" t="s">
        <v>296</v>
      </c>
      <c r="D2093" s="7">
        <v>24.406265773362382</v>
      </c>
      <c r="E2093" s="7">
        <v>21.847000000000001</v>
      </c>
      <c r="F2093" s="7">
        <v>10.880000000000003</v>
      </c>
      <c r="G2093" s="7">
        <v>24.406265773362382</v>
      </c>
      <c r="H2093" s="7">
        <v>0.89513898614692511</v>
      </c>
      <c r="I2093" s="7">
        <v>21.847000000000001</v>
      </c>
      <c r="J2093" s="7">
        <v>10.880000000000003</v>
      </c>
      <c r="K2093" s="7">
        <v>24.406265773362382</v>
      </c>
      <c r="L2093" s="7">
        <v>0.89513898614692511</v>
      </c>
      <c r="M2093" s="7" t="s">
        <v>290</v>
      </c>
      <c r="N2093" s="7" t="s">
        <v>317</v>
      </c>
      <c r="O2093" s="7" t="s">
        <v>421</v>
      </c>
    </row>
    <row r="2094" spans="1:15" ht="15">
      <c r="A2094" s="1">
        <v>2086</v>
      </c>
      <c r="B2094" s="6" t="s">
        <v>222</v>
      </c>
      <c r="C2094" s="7" t="s">
        <v>297</v>
      </c>
      <c r="D2094" s="7">
        <v>15.305807291351869</v>
      </c>
      <c r="E2094" s="7">
        <v>15.278</v>
      </c>
      <c r="F2094" s="7">
        <v>0.92220000000000146</v>
      </c>
      <c r="G2094" s="7">
        <v>15.305807291351869</v>
      </c>
      <c r="H2094" s="7">
        <v>0.99818321955695999</v>
      </c>
      <c r="I2094" s="7">
        <v>15.278</v>
      </c>
      <c r="J2094" s="7">
        <v>0.92220000000000146</v>
      </c>
      <c r="K2094" s="7">
        <v>15.305807291351869</v>
      </c>
      <c r="L2094" s="7">
        <v>0.99818321955695999</v>
      </c>
      <c r="M2094" s="7" t="s">
        <v>290</v>
      </c>
      <c r="N2094" s="7" t="s">
        <v>317</v>
      </c>
      <c r="O2094" s="7" t="s">
        <v>421</v>
      </c>
    </row>
    <row r="2095" spans="1:15" ht="15">
      <c r="A2095" s="1">
        <v>2087</v>
      </c>
      <c r="B2095" s="6" t="s">
        <v>222</v>
      </c>
      <c r="C2095" s="7" t="s">
        <v>298</v>
      </c>
      <c r="D2095" s="7" t="s">
        <v>422</v>
      </c>
      <c r="E2095" s="7">
        <v>16.264559514457055</v>
      </c>
      <c r="F2095" s="7">
        <v>3.715162750384267</v>
      </c>
      <c r="G2095" s="7">
        <v>16.683474771796142</v>
      </c>
      <c r="H2095" s="7">
        <v>0.97489040724014675</v>
      </c>
      <c r="I2095" s="7">
        <v>16.264559514457055</v>
      </c>
      <c r="J2095" s="7">
        <v>3.715162750384267</v>
      </c>
      <c r="K2095" s="7">
        <v>16.683474771796142</v>
      </c>
      <c r="L2095" s="7">
        <v>0.97489040724014675</v>
      </c>
      <c r="M2095" s="7" t="s">
        <v>290</v>
      </c>
      <c r="N2095" s="7" t="s">
        <v>317</v>
      </c>
      <c r="O2095" s="7" t="s">
        <v>421</v>
      </c>
    </row>
    <row r="2096" spans="1:15" ht="15">
      <c r="A2096" s="1">
        <v>2088</v>
      </c>
      <c r="B2096" s="6" t="s">
        <v>222</v>
      </c>
      <c r="C2096" s="7" t="s">
        <v>299</v>
      </c>
      <c r="D2096" s="7" t="s">
        <v>422</v>
      </c>
      <c r="E2096" s="7">
        <v>16.204107198978964</v>
      </c>
      <c r="F2096" s="7">
        <v>3.7013541876353608</v>
      </c>
      <c r="G2096" s="7">
        <v>16.621465426920928</v>
      </c>
      <c r="H2096" s="7">
        <v>0.97489040724014675</v>
      </c>
      <c r="I2096" s="7">
        <v>16.204107198978964</v>
      </c>
      <c r="J2096" s="7">
        <v>3.7013541876353608</v>
      </c>
      <c r="K2096" s="7">
        <v>16.621465426920928</v>
      </c>
      <c r="L2096" s="7">
        <v>0.97489040724014675</v>
      </c>
      <c r="M2096" s="7" t="s">
        <v>290</v>
      </c>
      <c r="N2096" s="7" t="s">
        <v>317</v>
      </c>
      <c r="O2096" s="7" t="s">
        <v>421</v>
      </c>
    </row>
    <row r="2097" spans="1:15" ht="15">
      <c r="A2097" s="1">
        <v>2089</v>
      </c>
      <c r="B2097" s="6" t="s">
        <v>222</v>
      </c>
      <c r="C2097" s="7" t="s">
        <v>300</v>
      </c>
      <c r="D2097" s="7" t="s">
        <v>422</v>
      </c>
      <c r="E2097" s="7">
        <v>16.307431623862172</v>
      </c>
      <c r="F2097" s="7">
        <v>3.7249556294198753</v>
      </c>
      <c r="G2097" s="7">
        <v>16.727451109122597</v>
      </c>
      <c r="H2097" s="7">
        <v>0.97489040724014664</v>
      </c>
      <c r="I2097" s="7">
        <v>16.307431623862172</v>
      </c>
      <c r="J2097" s="7">
        <v>3.7249556294198753</v>
      </c>
      <c r="K2097" s="7">
        <v>16.727451109122597</v>
      </c>
      <c r="L2097" s="7">
        <v>0.97489040724014664</v>
      </c>
      <c r="M2097" s="7" t="s">
        <v>290</v>
      </c>
      <c r="N2097" s="7" t="s">
        <v>317</v>
      </c>
      <c r="O2097" s="7" t="s">
        <v>421</v>
      </c>
    </row>
    <row r="2098" spans="1:15" ht="15">
      <c r="A2098" s="1">
        <v>2090</v>
      </c>
      <c r="B2098" s="6" t="s">
        <v>222</v>
      </c>
      <c r="C2098" s="7" t="s">
        <v>301</v>
      </c>
      <c r="D2098" s="7" t="s">
        <v>422</v>
      </c>
      <c r="E2098" s="7">
        <v>16.171392095298664</v>
      </c>
      <c r="F2098" s="7">
        <v>3.6938813793825522</v>
      </c>
      <c r="G2098" s="7">
        <v>16.587907702445094</v>
      </c>
      <c r="H2098" s="7">
        <v>0.97489040724014675</v>
      </c>
      <c r="I2098" s="7">
        <v>16.171392095298664</v>
      </c>
      <c r="J2098" s="7">
        <v>3.6938813793825522</v>
      </c>
      <c r="K2098" s="7">
        <v>16.587907702445094</v>
      </c>
      <c r="L2098" s="7">
        <v>0.97489040724014675</v>
      </c>
      <c r="M2098" s="7" t="s">
        <v>290</v>
      </c>
      <c r="N2098" s="7" t="s">
        <v>317</v>
      </c>
      <c r="O2098" s="7" t="s">
        <v>421</v>
      </c>
    </row>
    <row r="2099" spans="1:15" ht="15">
      <c r="A2099" s="1">
        <v>2091</v>
      </c>
      <c r="B2099" s="6" t="s">
        <v>222</v>
      </c>
      <c r="C2099" s="7" t="s">
        <v>302</v>
      </c>
      <c r="D2099" s="7" t="s">
        <v>422</v>
      </c>
      <c r="E2099" s="7">
        <v>16.226301384641367</v>
      </c>
      <c r="F2099" s="7">
        <v>3.7064237999894365</v>
      </c>
      <c r="G2099" s="7">
        <v>16.6442312532103</v>
      </c>
      <c r="H2099" s="7">
        <v>0.97489040724014675</v>
      </c>
      <c r="I2099" s="7">
        <v>16.226301384641367</v>
      </c>
      <c r="J2099" s="7">
        <v>3.7064237999894365</v>
      </c>
      <c r="K2099" s="7">
        <v>16.6442312532103</v>
      </c>
      <c r="L2099" s="7">
        <v>0.97489040724014675</v>
      </c>
      <c r="M2099" s="7" t="s">
        <v>290</v>
      </c>
      <c r="N2099" s="7" t="s">
        <v>317</v>
      </c>
      <c r="O2099" s="7" t="s">
        <v>421</v>
      </c>
    </row>
    <row r="2100" spans="1:15" ht="15">
      <c r="A2100" s="1">
        <v>2092</v>
      </c>
      <c r="B2100" s="6" t="s">
        <v>222</v>
      </c>
      <c r="C2100" s="7" t="s">
        <v>423</v>
      </c>
      <c r="D2100" s="7" t="s">
        <v>422</v>
      </c>
      <c r="E2100" s="7">
        <v>16.340537110616687</v>
      </c>
      <c r="F2100" s="7">
        <v>3.7325176092641001</v>
      </c>
      <c r="G2100" s="7">
        <v>16.761409271505418</v>
      </c>
      <c r="H2100" s="7">
        <v>0.97489040724014664</v>
      </c>
      <c r="I2100" s="7">
        <v>16.340537110616687</v>
      </c>
      <c r="J2100" s="7">
        <v>3.7325176092641001</v>
      </c>
      <c r="K2100" s="7">
        <v>16.761409271505418</v>
      </c>
      <c r="L2100" s="7">
        <v>0.97489040724014664</v>
      </c>
      <c r="M2100" s="7" t="s">
        <v>290</v>
      </c>
      <c r="N2100" s="7" t="s">
        <v>317</v>
      </c>
      <c r="O2100" s="7" t="s">
        <v>421</v>
      </c>
    </row>
    <row r="2101" spans="1:15" ht="15">
      <c r="A2101" s="1">
        <v>2093</v>
      </c>
      <c r="B2101" s="6" t="s">
        <v>222</v>
      </c>
      <c r="C2101" s="7" t="s">
        <v>424</v>
      </c>
      <c r="D2101" s="7" t="s">
        <v>422</v>
      </c>
      <c r="E2101" s="7">
        <v>16.513230902149093</v>
      </c>
      <c r="F2101" s="7">
        <v>3.7719644532412455</v>
      </c>
      <c r="G2101" s="7">
        <v>16.938551020208525</v>
      </c>
      <c r="H2101" s="7">
        <v>0.97489040724014686</v>
      </c>
      <c r="I2101" s="7">
        <v>16.513230902149093</v>
      </c>
      <c r="J2101" s="7">
        <v>3.7719644532412455</v>
      </c>
      <c r="K2101" s="7">
        <v>16.938551020208525</v>
      </c>
      <c r="L2101" s="7">
        <v>0.97489040724014686</v>
      </c>
      <c r="M2101" s="7" t="s">
        <v>290</v>
      </c>
      <c r="N2101" s="7" t="s">
        <v>317</v>
      </c>
      <c r="O2101" s="7" t="s">
        <v>421</v>
      </c>
    </row>
    <row r="2102" spans="1:15" ht="15">
      <c r="A2102" s="1">
        <v>2094</v>
      </c>
      <c r="B2102" s="6" t="s">
        <v>222</v>
      </c>
      <c r="C2102" s="7" t="s">
        <v>425</v>
      </c>
      <c r="D2102" s="7" t="s">
        <v>422</v>
      </c>
      <c r="E2102" s="7">
        <v>16.687228625769247</v>
      </c>
      <c r="F2102" s="7">
        <v>3.8117091423532274</v>
      </c>
      <c r="G2102" s="7">
        <v>17.117030285496131</v>
      </c>
      <c r="H2102" s="7">
        <v>0.97489040724014664</v>
      </c>
      <c r="I2102" s="7">
        <v>16.687228625769247</v>
      </c>
      <c r="J2102" s="7">
        <v>3.8117091423532274</v>
      </c>
      <c r="K2102" s="7">
        <v>17.117030285496131</v>
      </c>
      <c r="L2102" s="7">
        <v>0.97489040724014664</v>
      </c>
      <c r="M2102" s="7" t="s">
        <v>290</v>
      </c>
      <c r="N2102" s="7" t="s">
        <v>317</v>
      </c>
      <c r="O2102" s="7" t="s">
        <v>421</v>
      </c>
    </row>
    <row r="2103" spans="1:15" ht="15">
      <c r="A2103" s="1">
        <v>2095</v>
      </c>
      <c r="B2103" s="6" t="s">
        <v>222</v>
      </c>
      <c r="C2103" s="7" t="s">
        <v>426</v>
      </c>
      <c r="D2103" s="7" t="s">
        <v>422</v>
      </c>
      <c r="E2103" s="7">
        <v>16.935928182939158</v>
      </c>
      <c r="F2103" s="7">
        <v>3.8685172797032332</v>
      </c>
      <c r="G2103" s="7">
        <v>17.372135428928573</v>
      </c>
      <c r="H2103" s="7">
        <v>0.97489040724014675</v>
      </c>
      <c r="I2103" s="7">
        <v>16.935928182939158</v>
      </c>
      <c r="J2103" s="7">
        <v>3.8685172797032332</v>
      </c>
      <c r="K2103" s="7">
        <v>17.372135428928573</v>
      </c>
      <c r="L2103" s="7">
        <v>0.97489040724014675</v>
      </c>
      <c r="M2103" s="7" t="s">
        <v>290</v>
      </c>
      <c r="N2103" s="7" t="s">
        <v>317</v>
      </c>
      <c r="O2103" s="7" t="s">
        <v>421</v>
      </c>
    </row>
    <row r="2104" spans="1:15" ht="15">
      <c r="A2104" s="1">
        <v>2096</v>
      </c>
      <c r="B2104" s="6" t="s">
        <v>222</v>
      </c>
      <c r="C2104" s="7" t="s">
        <v>427</v>
      </c>
      <c r="D2104" s="7" t="s">
        <v>422</v>
      </c>
      <c r="E2104" s="7">
        <v>17.184627740109065</v>
      </c>
      <c r="F2104" s="7">
        <v>3.9253254170532363</v>
      </c>
      <c r="G2104" s="7">
        <v>17.627240572361011</v>
      </c>
      <c r="H2104" s="7">
        <v>0.97489040724014686</v>
      </c>
      <c r="I2104" s="7">
        <v>17.184627740109065</v>
      </c>
      <c r="J2104" s="7">
        <v>3.9253254170532363</v>
      </c>
      <c r="K2104" s="7">
        <v>17.627240572361011</v>
      </c>
      <c r="L2104" s="7">
        <v>0.97489040724014686</v>
      </c>
      <c r="M2104" s="7" t="s">
        <v>290</v>
      </c>
      <c r="N2104" s="7" t="s">
        <v>317</v>
      </c>
      <c r="O2104" s="7" t="s">
        <v>421</v>
      </c>
    </row>
    <row r="2105" spans="1:15" ht="15">
      <c r="A2105" s="1">
        <v>2097</v>
      </c>
      <c r="B2105" s="6" t="s">
        <v>7</v>
      </c>
      <c r="C2105" s="7" t="s">
        <v>292</v>
      </c>
      <c r="D2105" s="7">
        <v>42.738</v>
      </c>
      <c r="E2105" s="7">
        <v>40.9</v>
      </c>
      <c r="F2105" s="7">
        <v>12.398654927047534</v>
      </c>
      <c r="G2105" s="7">
        <v>42.738</v>
      </c>
      <c r="H2105" s="7">
        <v>0.95699377603069868</v>
      </c>
      <c r="I2105" s="7">
        <v>40.9</v>
      </c>
      <c r="J2105" s="7">
        <v>12.398654927047534</v>
      </c>
      <c r="K2105" s="7">
        <v>42.738</v>
      </c>
      <c r="L2105" s="7">
        <v>0.95699377603069868</v>
      </c>
      <c r="M2105" s="7" t="s">
        <v>290</v>
      </c>
      <c r="N2105" s="7" t="s">
        <v>318</v>
      </c>
      <c r="O2105" s="7" t="s">
        <v>421</v>
      </c>
    </row>
    <row r="2106" spans="1:15" ht="15">
      <c r="A2106" s="1">
        <v>2098</v>
      </c>
      <c r="B2106" s="6" t="s">
        <v>7</v>
      </c>
      <c r="C2106" s="7" t="s">
        <v>293</v>
      </c>
      <c r="D2106" s="7">
        <v>36.231999999999999</v>
      </c>
      <c r="E2106" s="7">
        <v>34.869999999999997</v>
      </c>
      <c r="F2106" s="7">
        <v>9.8407786277306482</v>
      </c>
      <c r="G2106" s="7">
        <v>36.231999999999999</v>
      </c>
      <c r="H2106" s="7">
        <v>0.96240892029145497</v>
      </c>
      <c r="I2106" s="7">
        <v>34.869999999999997</v>
      </c>
      <c r="J2106" s="7">
        <v>9.8407786277306482</v>
      </c>
      <c r="K2106" s="7">
        <v>36.231999999999999</v>
      </c>
      <c r="L2106" s="7">
        <v>0.96240892029145497</v>
      </c>
      <c r="M2106" s="7" t="s">
        <v>290</v>
      </c>
      <c r="N2106" s="7" t="s">
        <v>318</v>
      </c>
      <c r="O2106" s="7" t="s">
        <v>421</v>
      </c>
    </row>
    <row r="2107" spans="1:15" ht="15">
      <c r="A2107" s="1">
        <v>2099</v>
      </c>
      <c r="B2107" s="6" t="s">
        <v>7</v>
      </c>
      <c r="C2107" s="7" t="s">
        <v>294</v>
      </c>
      <c r="D2107" s="7">
        <v>37.36</v>
      </c>
      <c r="E2107" s="7">
        <v>36</v>
      </c>
      <c r="F2107" s="7">
        <v>9.9884733568248478</v>
      </c>
      <c r="G2107" s="7">
        <v>37.36</v>
      </c>
      <c r="H2107" s="7">
        <v>0.96359743040685231</v>
      </c>
      <c r="I2107" s="7">
        <v>36</v>
      </c>
      <c r="J2107" s="7">
        <v>9.9884733568248478</v>
      </c>
      <c r="K2107" s="7">
        <v>37.36</v>
      </c>
      <c r="L2107" s="7">
        <v>0.96359743040685231</v>
      </c>
      <c r="M2107" s="7" t="s">
        <v>290</v>
      </c>
      <c r="N2107" s="7" t="s">
        <v>318</v>
      </c>
      <c r="O2107" s="7" t="s">
        <v>421</v>
      </c>
    </row>
    <row r="2108" spans="1:15" ht="15">
      <c r="A2108" s="1">
        <v>2100</v>
      </c>
      <c r="B2108" s="6" t="s">
        <v>7</v>
      </c>
      <c r="C2108" s="7" t="s">
        <v>295</v>
      </c>
      <c r="D2108" s="7">
        <v>40.328000000000003</v>
      </c>
      <c r="E2108" s="7">
        <v>39.162999999999997</v>
      </c>
      <c r="F2108" s="7">
        <v>9.6232538675855626</v>
      </c>
      <c r="G2108" s="7">
        <v>40.328000000000003</v>
      </c>
      <c r="H2108" s="7">
        <v>0.97111188256298342</v>
      </c>
      <c r="I2108" s="7">
        <v>39.162999999999997</v>
      </c>
      <c r="J2108" s="7">
        <v>9.6232538675855626</v>
      </c>
      <c r="K2108" s="7">
        <v>40.328000000000003</v>
      </c>
      <c r="L2108" s="7">
        <v>0.97111188256298342</v>
      </c>
      <c r="M2108" s="7" t="s">
        <v>290</v>
      </c>
      <c r="N2108" s="7" t="s">
        <v>318</v>
      </c>
      <c r="O2108" s="7" t="s">
        <v>421</v>
      </c>
    </row>
    <row r="2109" spans="1:15" ht="15">
      <c r="A2109" s="1">
        <v>2101</v>
      </c>
      <c r="B2109" s="6" t="s">
        <v>7</v>
      </c>
      <c r="C2109" s="7" t="s">
        <v>296</v>
      </c>
      <c r="D2109" s="7">
        <v>35.308999999999997</v>
      </c>
      <c r="E2109" s="7">
        <v>34.338000000000001</v>
      </c>
      <c r="F2109" s="7">
        <v>8.2235781141787481</v>
      </c>
      <c r="G2109" s="7">
        <v>35.308999999999997</v>
      </c>
      <c r="H2109" s="7">
        <v>0.97249992919652228</v>
      </c>
      <c r="I2109" s="7">
        <v>34.338000000000001</v>
      </c>
      <c r="J2109" s="7">
        <v>8.2235781141787481</v>
      </c>
      <c r="K2109" s="7">
        <v>35.308999999999997</v>
      </c>
      <c r="L2109" s="7">
        <v>0.97249992919652228</v>
      </c>
      <c r="M2109" s="7" t="s">
        <v>290</v>
      </c>
      <c r="N2109" s="7" t="s">
        <v>318</v>
      </c>
      <c r="O2109" s="7" t="s">
        <v>421</v>
      </c>
    </row>
    <row r="2110" spans="1:15" ht="15">
      <c r="A2110" s="1">
        <v>2102</v>
      </c>
      <c r="B2110" s="6" t="s">
        <v>7</v>
      </c>
      <c r="C2110" s="7" t="s">
        <v>297</v>
      </c>
      <c r="D2110" s="7">
        <v>31.783300000000001</v>
      </c>
      <c r="E2110" s="7">
        <v>31.085000000000001</v>
      </c>
      <c r="F2110" s="7">
        <v>6.6257779837540616</v>
      </c>
      <c r="G2110" s="7">
        <v>31.783300000000001</v>
      </c>
      <c r="H2110" s="7">
        <v>0.97802934245342676</v>
      </c>
      <c r="I2110" s="7">
        <v>31.085000000000001</v>
      </c>
      <c r="J2110" s="7">
        <v>6.6257779837540616</v>
      </c>
      <c r="K2110" s="7">
        <v>31.783300000000001</v>
      </c>
      <c r="L2110" s="7">
        <v>0.97802934245342676</v>
      </c>
      <c r="M2110" s="7" t="s">
        <v>290</v>
      </c>
      <c r="N2110" s="7" t="s">
        <v>318</v>
      </c>
      <c r="O2110" s="7" t="s">
        <v>421</v>
      </c>
    </row>
    <row r="2111" spans="1:15" ht="15">
      <c r="A2111" s="1">
        <v>2103</v>
      </c>
      <c r="B2111" s="6" t="s">
        <v>7</v>
      </c>
      <c r="C2111" s="7" t="s">
        <v>298</v>
      </c>
      <c r="D2111" s="7" t="s">
        <v>422</v>
      </c>
      <c r="E2111" s="7">
        <v>30.559146472801775</v>
      </c>
      <c r="F2111" s="7">
        <v>7.9948189029094925</v>
      </c>
      <c r="G2111" s="7">
        <v>31.587633061634612</v>
      </c>
      <c r="H2111" s="7">
        <v>0.96744021349032305</v>
      </c>
      <c r="I2111" s="7">
        <v>30.559146472801775</v>
      </c>
      <c r="J2111" s="7">
        <v>7.9948189029094925</v>
      </c>
      <c r="K2111" s="7">
        <v>31.587633061634612</v>
      </c>
      <c r="L2111" s="7">
        <v>0.96744021349032305</v>
      </c>
      <c r="M2111" s="7" t="s">
        <v>290</v>
      </c>
      <c r="N2111" s="7" t="s">
        <v>318</v>
      </c>
      <c r="O2111" s="7" t="s">
        <v>421</v>
      </c>
    </row>
    <row r="2112" spans="1:15" ht="15">
      <c r="A2112" s="1">
        <v>2104</v>
      </c>
      <c r="B2112" s="6" t="s">
        <v>7</v>
      </c>
      <c r="C2112" s="7" t="s">
        <v>299</v>
      </c>
      <c r="D2112" s="7" t="s">
        <v>422</v>
      </c>
      <c r="E2112" s="7">
        <v>30.093423404499262</v>
      </c>
      <c r="F2112" s="7">
        <v>7.8729774243426789</v>
      </c>
      <c r="G2112" s="7">
        <v>31.106235801309573</v>
      </c>
      <c r="H2112" s="7">
        <v>0.96744021349032305</v>
      </c>
      <c r="I2112" s="7">
        <v>30.093423404499262</v>
      </c>
      <c r="J2112" s="7">
        <v>7.8729774243426789</v>
      </c>
      <c r="K2112" s="7">
        <v>31.106235801309573</v>
      </c>
      <c r="L2112" s="7">
        <v>0.96744021349032305</v>
      </c>
      <c r="M2112" s="7" t="s">
        <v>290</v>
      </c>
      <c r="N2112" s="7" t="s">
        <v>318</v>
      </c>
      <c r="O2112" s="7" t="s">
        <v>421</v>
      </c>
    </row>
    <row r="2113" spans="1:15" ht="15">
      <c r="A2113" s="1">
        <v>2105</v>
      </c>
      <c r="B2113" s="6" t="s">
        <v>7</v>
      </c>
      <c r="C2113" s="7" t="s">
        <v>300</v>
      </c>
      <c r="D2113" s="7" t="s">
        <v>422</v>
      </c>
      <c r="E2113" s="7">
        <v>29.909539231728438</v>
      </c>
      <c r="F2113" s="7">
        <v>7.8248700381719667</v>
      </c>
      <c r="G2113" s="7">
        <v>30.916162895297727</v>
      </c>
      <c r="H2113" s="7">
        <v>0.96744021349032305</v>
      </c>
      <c r="I2113" s="7">
        <v>29.909539231728438</v>
      </c>
      <c r="J2113" s="7">
        <v>7.8248700381719667</v>
      </c>
      <c r="K2113" s="7">
        <v>30.916162895297727</v>
      </c>
      <c r="L2113" s="7">
        <v>0.96744021349032305</v>
      </c>
      <c r="M2113" s="7" t="s">
        <v>290</v>
      </c>
      <c r="N2113" s="7" t="s">
        <v>318</v>
      </c>
      <c r="O2113" s="7" t="s">
        <v>421</v>
      </c>
    </row>
    <row r="2114" spans="1:15" ht="15">
      <c r="A2114" s="1">
        <v>2106</v>
      </c>
      <c r="B2114" s="6" t="s">
        <v>7</v>
      </c>
      <c r="C2114" s="7" t="s">
        <v>301</v>
      </c>
      <c r="D2114" s="7" t="s">
        <v>422</v>
      </c>
      <c r="E2114" s="7">
        <v>29.372156540933346</v>
      </c>
      <c r="F2114" s="7">
        <v>7.6842811215839797</v>
      </c>
      <c r="G2114" s="7">
        <v>30.360694264470066</v>
      </c>
      <c r="H2114" s="7">
        <v>0.96744021349032305</v>
      </c>
      <c r="I2114" s="7">
        <v>29.372156540933346</v>
      </c>
      <c r="J2114" s="7">
        <v>7.6842811215839797</v>
      </c>
      <c r="K2114" s="7">
        <v>30.360694264470066</v>
      </c>
      <c r="L2114" s="7">
        <v>0.96744021349032305</v>
      </c>
      <c r="M2114" s="7" t="s">
        <v>290</v>
      </c>
      <c r="N2114" s="7" t="s">
        <v>318</v>
      </c>
      <c r="O2114" s="7" t="s">
        <v>421</v>
      </c>
    </row>
    <row r="2115" spans="1:15" ht="15">
      <c r="A2115" s="1">
        <v>2107</v>
      </c>
      <c r="B2115" s="6" t="s">
        <v>7</v>
      </c>
      <c r="C2115" s="7" t="s">
        <v>302</v>
      </c>
      <c r="D2115" s="7" t="s">
        <v>422</v>
      </c>
      <c r="E2115" s="7">
        <v>29.202850772953138</v>
      </c>
      <c r="F2115" s="7">
        <v>7.6399877066672834</v>
      </c>
      <c r="G2115" s="7">
        <v>30.185690408294406</v>
      </c>
      <c r="H2115" s="7">
        <v>0.96744021349032305</v>
      </c>
      <c r="I2115" s="7">
        <v>29.202850772953138</v>
      </c>
      <c r="J2115" s="7">
        <v>7.6399877066672834</v>
      </c>
      <c r="K2115" s="7">
        <v>30.185690408294406</v>
      </c>
      <c r="L2115" s="7">
        <v>0.96744021349032305</v>
      </c>
      <c r="M2115" s="7" t="s">
        <v>290</v>
      </c>
      <c r="N2115" s="7" t="s">
        <v>318</v>
      </c>
      <c r="O2115" s="7" t="s">
        <v>421</v>
      </c>
    </row>
    <row r="2116" spans="1:15" ht="15">
      <c r="A2116" s="1">
        <v>2108</v>
      </c>
      <c r="B2116" s="6" t="s">
        <v>7</v>
      </c>
      <c r="C2116" s="7" t="s">
        <v>423</v>
      </c>
      <c r="D2116" s="7" t="s">
        <v>422</v>
      </c>
      <c r="E2116" s="7">
        <v>29.202546220906207</v>
      </c>
      <c r="F2116" s="7">
        <v>7.6399080304085274</v>
      </c>
      <c r="G2116" s="7">
        <v>30.185375606363824</v>
      </c>
      <c r="H2116" s="7">
        <v>0.96744021349032305</v>
      </c>
      <c r="I2116" s="7">
        <v>29.202546220906207</v>
      </c>
      <c r="J2116" s="7">
        <v>7.6399080304085274</v>
      </c>
      <c r="K2116" s="7">
        <v>30.185375606363824</v>
      </c>
      <c r="L2116" s="7">
        <v>0.96744021349032305</v>
      </c>
      <c r="M2116" s="7" t="s">
        <v>290</v>
      </c>
      <c r="N2116" s="7" t="s">
        <v>318</v>
      </c>
      <c r="O2116" s="7" t="s">
        <v>421</v>
      </c>
    </row>
    <row r="2117" spans="1:15" ht="15">
      <c r="A2117" s="1">
        <v>2109</v>
      </c>
      <c r="B2117" s="6" t="s">
        <v>7</v>
      </c>
      <c r="C2117" s="7" t="s">
        <v>424</v>
      </c>
      <c r="D2117" s="7" t="s">
        <v>422</v>
      </c>
      <c r="E2117" s="7">
        <v>29.372762009198183</v>
      </c>
      <c r="F2117" s="7">
        <v>7.6844395229036406</v>
      </c>
      <c r="G2117" s="7">
        <v>30.36132011013618</v>
      </c>
      <c r="H2117" s="7">
        <v>0.96744021349032305</v>
      </c>
      <c r="I2117" s="7">
        <v>29.372762009198183</v>
      </c>
      <c r="J2117" s="7">
        <v>7.6844395229036406</v>
      </c>
      <c r="K2117" s="7">
        <v>30.36132011013618</v>
      </c>
      <c r="L2117" s="7">
        <v>0.96744021349032305</v>
      </c>
      <c r="M2117" s="7" t="s">
        <v>290</v>
      </c>
      <c r="N2117" s="7" t="s">
        <v>318</v>
      </c>
      <c r="O2117" s="7" t="s">
        <v>421</v>
      </c>
    </row>
    <row r="2118" spans="1:15" ht="15">
      <c r="A2118" s="1">
        <v>2110</v>
      </c>
      <c r="B2118" s="6" t="s">
        <v>7</v>
      </c>
      <c r="C2118" s="7" t="s">
        <v>425</v>
      </c>
      <c r="D2118" s="7" t="s">
        <v>422</v>
      </c>
      <c r="E2118" s="7">
        <v>29.505934793813694</v>
      </c>
      <c r="F2118" s="7">
        <v>7.7192799035649475</v>
      </c>
      <c r="G2118" s="7">
        <v>30.498974905500795</v>
      </c>
      <c r="H2118" s="7">
        <v>0.96744021349032305</v>
      </c>
      <c r="I2118" s="7">
        <v>29.505934793813694</v>
      </c>
      <c r="J2118" s="7">
        <v>7.7192799035649475</v>
      </c>
      <c r="K2118" s="7">
        <v>30.498974905500795</v>
      </c>
      <c r="L2118" s="7">
        <v>0.96744021349032305</v>
      </c>
      <c r="M2118" s="7" t="s">
        <v>290</v>
      </c>
      <c r="N2118" s="7" t="s">
        <v>318</v>
      </c>
      <c r="O2118" s="7" t="s">
        <v>421</v>
      </c>
    </row>
    <row r="2119" spans="1:15" ht="15">
      <c r="A2119" s="1">
        <v>2111</v>
      </c>
      <c r="B2119" s="6" t="s">
        <v>7</v>
      </c>
      <c r="C2119" s="7" t="s">
        <v>426</v>
      </c>
      <c r="D2119" s="7" t="s">
        <v>422</v>
      </c>
      <c r="E2119" s="7">
        <v>29.768575409342514</v>
      </c>
      <c r="F2119" s="7">
        <v>7.7879913827801852</v>
      </c>
      <c r="G2119" s="7">
        <v>30.770454850066326</v>
      </c>
      <c r="H2119" s="7">
        <v>0.96744021349032305</v>
      </c>
      <c r="I2119" s="7">
        <v>29.768575409342514</v>
      </c>
      <c r="J2119" s="7">
        <v>7.7879913827801852</v>
      </c>
      <c r="K2119" s="7">
        <v>30.770454850066326</v>
      </c>
      <c r="L2119" s="7">
        <v>0.96744021349032305</v>
      </c>
      <c r="M2119" s="7" t="s">
        <v>290</v>
      </c>
      <c r="N2119" s="7" t="s">
        <v>318</v>
      </c>
      <c r="O2119" s="7" t="s">
        <v>421</v>
      </c>
    </row>
    <row r="2120" spans="1:15" ht="15">
      <c r="A2120" s="1">
        <v>2112</v>
      </c>
      <c r="B2120" s="6" t="s">
        <v>7</v>
      </c>
      <c r="C2120" s="7" t="s">
        <v>427</v>
      </c>
      <c r="D2120" s="7" t="s">
        <v>422</v>
      </c>
      <c r="E2120" s="7">
        <v>30.031216024871334</v>
      </c>
      <c r="F2120" s="7">
        <v>7.8567028619954362</v>
      </c>
      <c r="G2120" s="7">
        <v>31.04193479463186</v>
      </c>
      <c r="H2120" s="7">
        <v>0.96744021349032305</v>
      </c>
      <c r="I2120" s="7">
        <v>30.031216024871334</v>
      </c>
      <c r="J2120" s="7">
        <v>7.8567028619954362</v>
      </c>
      <c r="K2120" s="7">
        <v>31.04193479463186</v>
      </c>
      <c r="L2120" s="7">
        <v>0.96744021349032305</v>
      </c>
      <c r="M2120" s="7" t="s">
        <v>290</v>
      </c>
      <c r="N2120" s="7" t="s">
        <v>318</v>
      </c>
      <c r="O2120" s="7" t="s">
        <v>421</v>
      </c>
    </row>
    <row r="2121" spans="1:15" ht="15">
      <c r="A2121" s="1">
        <v>2113</v>
      </c>
      <c r="B2121" s="6" t="s">
        <v>259</v>
      </c>
      <c r="C2121" s="7" t="s">
        <v>292</v>
      </c>
      <c r="D2121" s="7">
        <v>42.738</v>
      </c>
      <c r="E2121" s="7">
        <v>40.9</v>
      </c>
      <c r="F2121" s="7">
        <v>12.398654927047534</v>
      </c>
      <c r="G2121" s="7">
        <v>42.738</v>
      </c>
      <c r="H2121" s="7">
        <v>0.95699377603069868</v>
      </c>
      <c r="I2121" s="7">
        <v>40.9</v>
      </c>
      <c r="J2121" s="7">
        <v>12.398654927047534</v>
      </c>
      <c r="K2121" s="7">
        <v>42.738</v>
      </c>
      <c r="L2121" s="7">
        <v>0.95699377603069868</v>
      </c>
      <c r="M2121" s="7" t="s">
        <v>290</v>
      </c>
      <c r="N2121" s="7" t="s">
        <v>318</v>
      </c>
      <c r="O2121" s="7" t="s">
        <v>421</v>
      </c>
    </row>
    <row r="2122" spans="1:15" ht="15">
      <c r="A2122" s="1">
        <v>2114</v>
      </c>
      <c r="B2122" s="6" t="s">
        <v>259</v>
      </c>
      <c r="C2122" s="7" t="s">
        <v>293</v>
      </c>
      <c r="D2122" s="7">
        <v>36.231999999999999</v>
      </c>
      <c r="E2122" s="7">
        <v>34.869999999999997</v>
      </c>
      <c r="F2122" s="7">
        <v>9.8407786277306482</v>
      </c>
      <c r="G2122" s="7">
        <v>36.231999999999999</v>
      </c>
      <c r="H2122" s="7">
        <v>0.96240892029145497</v>
      </c>
      <c r="I2122" s="7">
        <v>34.869999999999997</v>
      </c>
      <c r="J2122" s="7">
        <v>9.8407786277306482</v>
      </c>
      <c r="K2122" s="7">
        <v>36.231999999999999</v>
      </c>
      <c r="L2122" s="7">
        <v>0.96240892029145497</v>
      </c>
      <c r="M2122" s="7" t="s">
        <v>290</v>
      </c>
      <c r="N2122" s="7" t="s">
        <v>318</v>
      </c>
      <c r="O2122" s="7" t="s">
        <v>421</v>
      </c>
    </row>
    <row r="2123" spans="1:15" ht="15">
      <c r="A2123" s="1">
        <v>2115</v>
      </c>
      <c r="B2123" s="6" t="s">
        <v>259</v>
      </c>
      <c r="C2123" s="7" t="s">
        <v>294</v>
      </c>
      <c r="D2123" s="7">
        <v>37.36</v>
      </c>
      <c r="E2123" s="7">
        <v>36</v>
      </c>
      <c r="F2123" s="7">
        <v>9.9884733568248478</v>
      </c>
      <c r="G2123" s="7">
        <v>37.36</v>
      </c>
      <c r="H2123" s="7">
        <v>0.96359743040685231</v>
      </c>
      <c r="I2123" s="7">
        <v>36</v>
      </c>
      <c r="J2123" s="7">
        <v>9.9884733568248478</v>
      </c>
      <c r="K2123" s="7">
        <v>37.36</v>
      </c>
      <c r="L2123" s="7">
        <v>0.96359743040685231</v>
      </c>
      <c r="M2123" s="7" t="s">
        <v>290</v>
      </c>
      <c r="N2123" s="7" t="s">
        <v>318</v>
      </c>
      <c r="O2123" s="7" t="s">
        <v>421</v>
      </c>
    </row>
    <row r="2124" spans="1:15" ht="15">
      <c r="A2124" s="1">
        <v>2116</v>
      </c>
      <c r="B2124" s="6" t="s">
        <v>259</v>
      </c>
      <c r="C2124" s="7" t="s">
        <v>295</v>
      </c>
      <c r="D2124" s="7">
        <v>40.328000000000003</v>
      </c>
      <c r="E2124" s="7">
        <v>39.162999999999997</v>
      </c>
      <c r="F2124" s="7">
        <v>9.6232538675855626</v>
      </c>
      <c r="G2124" s="7">
        <v>40.328000000000003</v>
      </c>
      <c r="H2124" s="7">
        <v>0.97111188256298342</v>
      </c>
      <c r="I2124" s="7">
        <v>39.162999999999997</v>
      </c>
      <c r="J2124" s="7">
        <v>9.6232538675855626</v>
      </c>
      <c r="K2124" s="7">
        <v>40.328000000000003</v>
      </c>
      <c r="L2124" s="7">
        <v>0.97111188256298342</v>
      </c>
      <c r="M2124" s="7" t="s">
        <v>290</v>
      </c>
      <c r="N2124" s="7" t="s">
        <v>318</v>
      </c>
      <c r="O2124" s="7" t="s">
        <v>421</v>
      </c>
    </row>
    <row r="2125" spans="1:15" ht="15">
      <c r="A2125" s="1">
        <v>2117</v>
      </c>
      <c r="B2125" s="6" t="s">
        <v>259</v>
      </c>
      <c r="C2125" s="7" t="s">
        <v>296</v>
      </c>
      <c r="D2125" s="7">
        <v>35.308999999999997</v>
      </c>
      <c r="E2125" s="7">
        <v>34.338000000000001</v>
      </c>
      <c r="F2125" s="7">
        <v>8.2235781141787481</v>
      </c>
      <c r="G2125" s="7">
        <v>35.308999999999997</v>
      </c>
      <c r="H2125" s="7">
        <v>0.97249992919652228</v>
      </c>
      <c r="I2125" s="7">
        <v>34.338000000000001</v>
      </c>
      <c r="J2125" s="7">
        <v>8.2235781141787481</v>
      </c>
      <c r="K2125" s="7">
        <v>35.308999999999997</v>
      </c>
      <c r="L2125" s="7">
        <v>0.97249992919652228</v>
      </c>
      <c r="M2125" s="7" t="s">
        <v>290</v>
      </c>
      <c r="N2125" s="7" t="s">
        <v>318</v>
      </c>
      <c r="O2125" s="7" t="s">
        <v>421</v>
      </c>
    </row>
    <row r="2126" spans="1:15" ht="15">
      <c r="A2126" s="1">
        <v>2118</v>
      </c>
      <c r="B2126" s="6" t="s">
        <v>259</v>
      </c>
      <c r="C2126" s="7" t="s">
        <v>297</v>
      </c>
      <c r="D2126" s="7">
        <v>31.783300000000001</v>
      </c>
      <c r="E2126" s="7">
        <v>31.085000000000001</v>
      </c>
      <c r="F2126" s="7">
        <v>6.6257779837540616</v>
      </c>
      <c r="G2126" s="7">
        <v>31.783300000000001</v>
      </c>
      <c r="H2126" s="7">
        <v>0.97802934245342676</v>
      </c>
      <c r="I2126" s="7">
        <v>31.085000000000001</v>
      </c>
      <c r="J2126" s="7">
        <v>6.6257779837540616</v>
      </c>
      <c r="K2126" s="7">
        <v>31.783300000000001</v>
      </c>
      <c r="L2126" s="7">
        <v>0.97802934245342676</v>
      </c>
      <c r="M2126" s="7" t="s">
        <v>290</v>
      </c>
      <c r="N2126" s="7" t="s">
        <v>318</v>
      </c>
      <c r="O2126" s="7" t="s">
        <v>421</v>
      </c>
    </row>
    <row r="2127" spans="1:15" ht="15">
      <c r="A2127" s="1">
        <v>2119</v>
      </c>
      <c r="B2127" s="6" t="s">
        <v>259</v>
      </c>
      <c r="C2127" s="7" t="s">
        <v>298</v>
      </c>
      <c r="D2127" s="7" t="s">
        <v>422</v>
      </c>
      <c r="E2127" s="7">
        <v>30.559146472801775</v>
      </c>
      <c r="F2127" s="7">
        <v>7.9948189029094925</v>
      </c>
      <c r="G2127" s="7">
        <v>31.587633061634612</v>
      </c>
      <c r="H2127" s="7">
        <v>0.96744021349032305</v>
      </c>
      <c r="I2127" s="7">
        <v>30.559146472801775</v>
      </c>
      <c r="J2127" s="7">
        <v>7.9948189029094925</v>
      </c>
      <c r="K2127" s="7">
        <v>31.587633061634612</v>
      </c>
      <c r="L2127" s="7">
        <v>0.96744021349032305</v>
      </c>
      <c r="M2127" s="7" t="s">
        <v>290</v>
      </c>
      <c r="N2127" s="7" t="s">
        <v>318</v>
      </c>
      <c r="O2127" s="7" t="s">
        <v>421</v>
      </c>
    </row>
    <row r="2128" spans="1:15" ht="15">
      <c r="A2128" s="1">
        <v>2120</v>
      </c>
      <c r="B2128" s="6" t="s">
        <v>259</v>
      </c>
      <c r="C2128" s="7" t="s">
        <v>299</v>
      </c>
      <c r="D2128" s="7" t="s">
        <v>422</v>
      </c>
      <c r="E2128" s="7">
        <v>30.093423404499262</v>
      </c>
      <c r="F2128" s="7">
        <v>7.8729774243426789</v>
      </c>
      <c r="G2128" s="7">
        <v>31.106235801309573</v>
      </c>
      <c r="H2128" s="7">
        <v>0.96744021349032305</v>
      </c>
      <c r="I2128" s="7">
        <v>30.093423404499262</v>
      </c>
      <c r="J2128" s="7">
        <v>7.8729774243426789</v>
      </c>
      <c r="K2128" s="7">
        <v>31.106235801309573</v>
      </c>
      <c r="L2128" s="7">
        <v>0.96744021349032305</v>
      </c>
      <c r="M2128" s="7" t="s">
        <v>290</v>
      </c>
      <c r="N2128" s="7" t="s">
        <v>318</v>
      </c>
      <c r="O2128" s="7" t="s">
        <v>421</v>
      </c>
    </row>
    <row r="2129" spans="1:15" ht="15">
      <c r="A2129" s="1">
        <v>2121</v>
      </c>
      <c r="B2129" s="6" t="s">
        <v>259</v>
      </c>
      <c r="C2129" s="7" t="s">
        <v>300</v>
      </c>
      <c r="D2129" s="7" t="s">
        <v>422</v>
      </c>
      <c r="E2129" s="7">
        <v>29.909539231728438</v>
      </c>
      <c r="F2129" s="7">
        <v>7.8248700381719667</v>
      </c>
      <c r="G2129" s="7">
        <v>30.916162895297727</v>
      </c>
      <c r="H2129" s="7">
        <v>0.96744021349032305</v>
      </c>
      <c r="I2129" s="7">
        <v>29.909539231728438</v>
      </c>
      <c r="J2129" s="7">
        <v>7.8248700381719667</v>
      </c>
      <c r="K2129" s="7">
        <v>30.916162895297727</v>
      </c>
      <c r="L2129" s="7">
        <v>0.96744021349032305</v>
      </c>
      <c r="M2129" s="7" t="s">
        <v>290</v>
      </c>
      <c r="N2129" s="7" t="s">
        <v>318</v>
      </c>
      <c r="O2129" s="7" t="s">
        <v>421</v>
      </c>
    </row>
    <row r="2130" spans="1:15" ht="15">
      <c r="A2130" s="1">
        <v>2122</v>
      </c>
      <c r="B2130" s="6" t="s">
        <v>259</v>
      </c>
      <c r="C2130" s="7" t="s">
        <v>301</v>
      </c>
      <c r="D2130" s="7" t="s">
        <v>422</v>
      </c>
      <c r="E2130" s="7">
        <v>29.372156540933346</v>
      </c>
      <c r="F2130" s="7">
        <v>7.6842811215839797</v>
      </c>
      <c r="G2130" s="7">
        <v>30.360694264470066</v>
      </c>
      <c r="H2130" s="7">
        <v>0.96744021349032305</v>
      </c>
      <c r="I2130" s="7">
        <v>29.372156540933346</v>
      </c>
      <c r="J2130" s="7">
        <v>7.6842811215839797</v>
      </c>
      <c r="K2130" s="7">
        <v>30.360694264470066</v>
      </c>
      <c r="L2130" s="7">
        <v>0.96744021349032305</v>
      </c>
      <c r="M2130" s="7" t="s">
        <v>290</v>
      </c>
      <c r="N2130" s="7" t="s">
        <v>318</v>
      </c>
      <c r="O2130" s="7" t="s">
        <v>421</v>
      </c>
    </row>
    <row r="2131" spans="1:15" ht="15">
      <c r="A2131" s="1">
        <v>2123</v>
      </c>
      <c r="B2131" s="6" t="s">
        <v>259</v>
      </c>
      <c r="C2131" s="7" t="s">
        <v>302</v>
      </c>
      <c r="D2131" s="7" t="s">
        <v>422</v>
      </c>
      <c r="E2131" s="7">
        <v>29.202850772953138</v>
      </c>
      <c r="F2131" s="7">
        <v>7.6399877066672834</v>
      </c>
      <c r="G2131" s="7">
        <v>30.185690408294406</v>
      </c>
      <c r="H2131" s="7">
        <v>0.96744021349032305</v>
      </c>
      <c r="I2131" s="7">
        <v>29.202850772953138</v>
      </c>
      <c r="J2131" s="7">
        <v>7.6399877066672834</v>
      </c>
      <c r="K2131" s="7">
        <v>30.185690408294406</v>
      </c>
      <c r="L2131" s="7">
        <v>0.96744021349032305</v>
      </c>
      <c r="M2131" s="7" t="s">
        <v>290</v>
      </c>
      <c r="N2131" s="7" t="s">
        <v>318</v>
      </c>
      <c r="O2131" s="7" t="s">
        <v>421</v>
      </c>
    </row>
    <row r="2132" spans="1:15" ht="15">
      <c r="A2132" s="1">
        <v>2124</v>
      </c>
      <c r="B2132" s="6" t="s">
        <v>259</v>
      </c>
      <c r="C2132" s="7" t="s">
        <v>423</v>
      </c>
      <c r="D2132" s="7" t="s">
        <v>422</v>
      </c>
      <c r="E2132" s="7">
        <v>29.202546220906207</v>
      </c>
      <c r="F2132" s="7">
        <v>7.6399080304085274</v>
      </c>
      <c r="G2132" s="7">
        <v>30.185375606363824</v>
      </c>
      <c r="H2132" s="7">
        <v>0.96744021349032305</v>
      </c>
      <c r="I2132" s="7">
        <v>29.202546220906207</v>
      </c>
      <c r="J2132" s="7">
        <v>7.6399080304085274</v>
      </c>
      <c r="K2132" s="7">
        <v>30.185375606363824</v>
      </c>
      <c r="L2132" s="7">
        <v>0.96744021349032305</v>
      </c>
      <c r="M2132" s="7" t="s">
        <v>290</v>
      </c>
      <c r="N2132" s="7" t="s">
        <v>318</v>
      </c>
      <c r="O2132" s="7" t="s">
        <v>421</v>
      </c>
    </row>
    <row r="2133" spans="1:15" ht="15">
      <c r="A2133" s="1">
        <v>2125</v>
      </c>
      <c r="B2133" s="6" t="s">
        <v>259</v>
      </c>
      <c r="C2133" s="7" t="s">
        <v>424</v>
      </c>
      <c r="D2133" s="7" t="s">
        <v>422</v>
      </c>
      <c r="E2133" s="7">
        <v>29.372762009198183</v>
      </c>
      <c r="F2133" s="7">
        <v>7.6844395229036406</v>
      </c>
      <c r="G2133" s="7">
        <v>30.36132011013618</v>
      </c>
      <c r="H2133" s="7">
        <v>0.96744021349032305</v>
      </c>
      <c r="I2133" s="7">
        <v>29.372762009198183</v>
      </c>
      <c r="J2133" s="7">
        <v>7.6844395229036406</v>
      </c>
      <c r="K2133" s="7">
        <v>30.36132011013618</v>
      </c>
      <c r="L2133" s="7">
        <v>0.96744021349032305</v>
      </c>
      <c r="M2133" s="7" t="s">
        <v>290</v>
      </c>
      <c r="N2133" s="7" t="s">
        <v>318</v>
      </c>
      <c r="O2133" s="7" t="s">
        <v>421</v>
      </c>
    </row>
    <row r="2134" spans="1:15" ht="15">
      <c r="A2134" s="1">
        <v>2126</v>
      </c>
      <c r="B2134" s="6" t="s">
        <v>259</v>
      </c>
      <c r="C2134" s="7" t="s">
        <v>425</v>
      </c>
      <c r="D2134" s="7" t="s">
        <v>422</v>
      </c>
      <c r="E2134" s="7">
        <v>29.505934793813694</v>
      </c>
      <c r="F2134" s="7">
        <v>7.7192799035649475</v>
      </c>
      <c r="G2134" s="7">
        <v>30.498974905500795</v>
      </c>
      <c r="H2134" s="7">
        <v>0.96744021349032305</v>
      </c>
      <c r="I2134" s="7">
        <v>29.505934793813694</v>
      </c>
      <c r="J2134" s="7">
        <v>7.7192799035649475</v>
      </c>
      <c r="K2134" s="7">
        <v>30.498974905500795</v>
      </c>
      <c r="L2134" s="7">
        <v>0.96744021349032305</v>
      </c>
      <c r="M2134" s="7" t="s">
        <v>290</v>
      </c>
      <c r="N2134" s="7" t="s">
        <v>318</v>
      </c>
      <c r="O2134" s="7" t="s">
        <v>421</v>
      </c>
    </row>
    <row r="2135" spans="1:15" ht="15">
      <c r="A2135" s="1">
        <v>2127</v>
      </c>
      <c r="B2135" s="6" t="s">
        <v>259</v>
      </c>
      <c r="C2135" s="7" t="s">
        <v>426</v>
      </c>
      <c r="D2135" s="7" t="s">
        <v>422</v>
      </c>
      <c r="E2135" s="7">
        <v>29.768575409342514</v>
      </c>
      <c r="F2135" s="7">
        <v>7.7879913827801852</v>
      </c>
      <c r="G2135" s="7">
        <v>30.770454850066326</v>
      </c>
      <c r="H2135" s="7">
        <v>0.96744021349032305</v>
      </c>
      <c r="I2135" s="7">
        <v>29.768575409342514</v>
      </c>
      <c r="J2135" s="7">
        <v>7.7879913827801852</v>
      </c>
      <c r="K2135" s="7">
        <v>30.770454850066326</v>
      </c>
      <c r="L2135" s="7">
        <v>0.96744021349032305</v>
      </c>
      <c r="M2135" s="7" t="s">
        <v>290</v>
      </c>
      <c r="N2135" s="7" t="s">
        <v>318</v>
      </c>
      <c r="O2135" s="7" t="s">
        <v>421</v>
      </c>
    </row>
    <row r="2136" spans="1:15" ht="15">
      <c r="A2136" s="1">
        <v>2128</v>
      </c>
      <c r="B2136" s="6" t="s">
        <v>259</v>
      </c>
      <c r="C2136" s="7" t="s">
        <v>427</v>
      </c>
      <c r="D2136" s="7" t="s">
        <v>422</v>
      </c>
      <c r="E2136" s="7">
        <v>30.031216024871334</v>
      </c>
      <c r="F2136" s="7">
        <v>7.8567028619954362</v>
      </c>
      <c r="G2136" s="7">
        <v>31.04193479463186</v>
      </c>
      <c r="H2136" s="7">
        <v>0.96744021349032305</v>
      </c>
      <c r="I2136" s="7">
        <v>30.031216024871334</v>
      </c>
      <c r="J2136" s="7">
        <v>7.8567028619954362</v>
      </c>
      <c r="K2136" s="7">
        <v>31.04193479463186</v>
      </c>
      <c r="L2136" s="7">
        <v>0.96744021349032305</v>
      </c>
      <c r="M2136" s="7" t="s">
        <v>290</v>
      </c>
      <c r="N2136" s="7" t="s">
        <v>318</v>
      </c>
      <c r="O2136" s="7" t="s">
        <v>421</v>
      </c>
    </row>
    <row r="2137" spans="1:15" ht="15">
      <c r="A2137" s="1">
        <v>2129</v>
      </c>
      <c r="B2137" s="6" t="s">
        <v>222</v>
      </c>
      <c r="C2137" s="7" t="s">
        <v>292</v>
      </c>
      <c r="D2137" s="7" t="s">
        <v>422</v>
      </c>
      <c r="E2137" s="7" t="s">
        <v>422</v>
      </c>
      <c r="F2137" s="7" t="s">
        <v>422</v>
      </c>
      <c r="G2137" s="7" t="s">
        <v>422</v>
      </c>
      <c r="H2137" s="7" t="s">
        <v>422</v>
      </c>
      <c r="I2137" s="7" t="s">
        <v>422</v>
      </c>
      <c r="J2137" s="7" t="s">
        <v>422</v>
      </c>
      <c r="K2137" s="7" t="s">
        <v>422</v>
      </c>
      <c r="L2137" s="7" t="s">
        <v>422</v>
      </c>
      <c r="M2137" s="7" t="s">
        <v>290</v>
      </c>
      <c r="N2137" s="7" t="s">
        <v>318</v>
      </c>
      <c r="O2137" s="7" t="s">
        <v>421</v>
      </c>
    </row>
    <row r="2138" spans="1:15" ht="15">
      <c r="A2138" s="1">
        <v>2130</v>
      </c>
      <c r="B2138" s="6" t="s">
        <v>222</v>
      </c>
      <c r="C2138" s="7" t="s">
        <v>293</v>
      </c>
      <c r="D2138" s="7" t="s">
        <v>422</v>
      </c>
      <c r="E2138" s="7" t="s">
        <v>422</v>
      </c>
      <c r="F2138" s="7" t="s">
        <v>422</v>
      </c>
      <c r="G2138" s="7" t="s">
        <v>422</v>
      </c>
      <c r="H2138" s="7" t="s">
        <v>422</v>
      </c>
      <c r="I2138" s="7" t="s">
        <v>422</v>
      </c>
      <c r="J2138" s="7" t="s">
        <v>422</v>
      </c>
      <c r="K2138" s="7" t="s">
        <v>422</v>
      </c>
      <c r="L2138" s="7" t="s">
        <v>422</v>
      </c>
      <c r="M2138" s="7" t="s">
        <v>290</v>
      </c>
      <c r="N2138" s="7" t="s">
        <v>318</v>
      </c>
      <c r="O2138" s="7" t="s">
        <v>421</v>
      </c>
    </row>
    <row r="2139" spans="1:15" ht="15">
      <c r="A2139" s="1">
        <v>2131</v>
      </c>
      <c r="B2139" s="6" t="s">
        <v>222</v>
      </c>
      <c r="C2139" s="7" t="s">
        <v>294</v>
      </c>
      <c r="D2139" s="7" t="s">
        <v>422</v>
      </c>
      <c r="E2139" s="7" t="s">
        <v>422</v>
      </c>
      <c r="F2139" s="7" t="s">
        <v>422</v>
      </c>
      <c r="G2139" s="7" t="s">
        <v>422</v>
      </c>
      <c r="H2139" s="7" t="s">
        <v>422</v>
      </c>
      <c r="I2139" s="7" t="s">
        <v>422</v>
      </c>
      <c r="J2139" s="7" t="s">
        <v>422</v>
      </c>
      <c r="K2139" s="7" t="s">
        <v>422</v>
      </c>
      <c r="L2139" s="7" t="s">
        <v>422</v>
      </c>
      <c r="M2139" s="7" t="s">
        <v>290</v>
      </c>
      <c r="N2139" s="7" t="s">
        <v>318</v>
      </c>
      <c r="O2139" s="7" t="s">
        <v>421</v>
      </c>
    </row>
    <row r="2140" spans="1:15" ht="15">
      <c r="A2140" s="1">
        <v>2132</v>
      </c>
      <c r="B2140" s="6" t="s">
        <v>222</v>
      </c>
      <c r="C2140" s="7" t="s">
        <v>295</v>
      </c>
      <c r="D2140" s="7" t="s">
        <v>422</v>
      </c>
      <c r="E2140" s="7" t="s">
        <v>422</v>
      </c>
      <c r="F2140" s="7" t="s">
        <v>422</v>
      </c>
      <c r="G2140" s="7" t="s">
        <v>422</v>
      </c>
      <c r="H2140" s="7" t="s">
        <v>422</v>
      </c>
      <c r="I2140" s="7" t="s">
        <v>422</v>
      </c>
      <c r="J2140" s="7" t="s">
        <v>422</v>
      </c>
      <c r="K2140" s="7" t="s">
        <v>422</v>
      </c>
      <c r="L2140" s="7" t="s">
        <v>422</v>
      </c>
      <c r="M2140" s="7" t="s">
        <v>290</v>
      </c>
      <c r="N2140" s="7" t="s">
        <v>318</v>
      </c>
      <c r="O2140" s="7" t="s">
        <v>421</v>
      </c>
    </row>
    <row r="2141" spans="1:15" ht="15">
      <c r="A2141" s="1">
        <v>2133</v>
      </c>
      <c r="B2141" s="6" t="s">
        <v>222</v>
      </c>
      <c r="C2141" s="7" t="s">
        <v>296</v>
      </c>
      <c r="D2141" s="7" t="s">
        <v>422</v>
      </c>
      <c r="E2141" s="7" t="s">
        <v>422</v>
      </c>
      <c r="F2141" s="7" t="s">
        <v>422</v>
      </c>
      <c r="G2141" s="7" t="s">
        <v>422</v>
      </c>
      <c r="H2141" s="7" t="s">
        <v>422</v>
      </c>
      <c r="I2141" s="7" t="s">
        <v>422</v>
      </c>
      <c r="J2141" s="7" t="s">
        <v>422</v>
      </c>
      <c r="K2141" s="7" t="s">
        <v>422</v>
      </c>
      <c r="L2141" s="7" t="s">
        <v>422</v>
      </c>
      <c r="M2141" s="7" t="s">
        <v>290</v>
      </c>
      <c r="N2141" s="7" t="s">
        <v>318</v>
      </c>
      <c r="O2141" s="7" t="s">
        <v>421</v>
      </c>
    </row>
    <row r="2142" spans="1:15" ht="15">
      <c r="A2142" s="1">
        <v>2134</v>
      </c>
      <c r="B2142" s="6" t="s">
        <v>222</v>
      </c>
      <c r="C2142" s="7" t="s">
        <v>297</v>
      </c>
      <c r="D2142" s="7" t="s">
        <v>422</v>
      </c>
      <c r="E2142" s="7" t="s">
        <v>422</v>
      </c>
      <c r="F2142" s="7" t="s">
        <v>422</v>
      </c>
      <c r="G2142" s="7" t="s">
        <v>422</v>
      </c>
      <c r="H2142" s="7" t="s">
        <v>422</v>
      </c>
      <c r="I2142" s="7" t="s">
        <v>422</v>
      </c>
      <c r="J2142" s="7" t="s">
        <v>422</v>
      </c>
      <c r="K2142" s="7" t="s">
        <v>422</v>
      </c>
      <c r="L2142" s="7" t="s">
        <v>422</v>
      </c>
      <c r="M2142" s="7" t="s">
        <v>290</v>
      </c>
      <c r="N2142" s="7" t="s">
        <v>318</v>
      </c>
      <c r="O2142" s="7" t="s">
        <v>421</v>
      </c>
    </row>
    <row r="2143" spans="1:15" ht="15">
      <c r="A2143" s="1">
        <v>2135</v>
      </c>
      <c r="B2143" s="6" t="s">
        <v>222</v>
      </c>
      <c r="C2143" s="7" t="s">
        <v>298</v>
      </c>
      <c r="D2143" s="7" t="s">
        <v>422</v>
      </c>
      <c r="E2143" s="7" t="s">
        <v>422</v>
      </c>
      <c r="F2143" s="7" t="s">
        <v>422</v>
      </c>
      <c r="G2143" s="7" t="s">
        <v>422</v>
      </c>
      <c r="H2143" s="7" t="s">
        <v>422</v>
      </c>
      <c r="I2143" s="7" t="s">
        <v>422</v>
      </c>
      <c r="J2143" s="7" t="s">
        <v>422</v>
      </c>
      <c r="K2143" s="7" t="s">
        <v>422</v>
      </c>
      <c r="L2143" s="7" t="s">
        <v>422</v>
      </c>
      <c r="M2143" s="7" t="s">
        <v>290</v>
      </c>
      <c r="N2143" s="7" t="s">
        <v>318</v>
      </c>
      <c r="O2143" s="7" t="s">
        <v>421</v>
      </c>
    </row>
    <row r="2144" spans="1:15" ht="15">
      <c r="A2144" s="1">
        <v>2136</v>
      </c>
      <c r="B2144" s="6" t="s">
        <v>222</v>
      </c>
      <c r="C2144" s="7" t="s">
        <v>299</v>
      </c>
      <c r="D2144" s="7" t="s">
        <v>422</v>
      </c>
      <c r="E2144" s="7" t="s">
        <v>422</v>
      </c>
      <c r="F2144" s="7" t="s">
        <v>422</v>
      </c>
      <c r="G2144" s="7" t="s">
        <v>422</v>
      </c>
      <c r="H2144" s="7" t="s">
        <v>422</v>
      </c>
      <c r="I2144" s="7" t="s">
        <v>422</v>
      </c>
      <c r="J2144" s="7" t="s">
        <v>422</v>
      </c>
      <c r="K2144" s="7" t="s">
        <v>422</v>
      </c>
      <c r="L2144" s="7" t="s">
        <v>422</v>
      </c>
      <c r="M2144" s="7" t="s">
        <v>290</v>
      </c>
      <c r="N2144" s="7" t="s">
        <v>318</v>
      </c>
      <c r="O2144" s="7" t="s">
        <v>421</v>
      </c>
    </row>
    <row r="2145" spans="1:15" ht="15">
      <c r="A2145" s="1">
        <v>2137</v>
      </c>
      <c r="B2145" s="6" t="s">
        <v>222</v>
      </c>
      <c r="C2145" s="7" t="s">
        <v>300</v>
      </c>
      <c r="D2145" s="7" t="s">
        <v>422</v>
      </c>
      <c r="E2145" s="7" t="s">
        <v>422</v>
      </c>
      <c r="F2145" s="7" t="s">
        <v>422</v>
      </c>
      <c r="G2145" s="7" t="s">
        <v>422</v>
      </c>
      <c r="H2145" s="7" t="s">
        <v>422</v>
      </c>
      <c r="I2145" s="7" t="s">
        <v>422</v>
      </c>
      <c r="J2145" s="7" t="s">
        <v>422</v>
      </c>
      <c r="K2145" s="7" t="s">
        <v>422</v>
      </c>
      <c r="L2145" s="7" t="s">
        <v>422</v>
      </c>
      <c r="M2145" s="7" t="s">
        <v>290</v>
      </c>
      <c r="N2145" s="7" t="s">
        <v>318</v>
      </c>
      <c r="O2145" s="7" t="s">
        <v>421</v>
      </c>
    </row>
    <row r="2146" spans="1:15" ht="15">
      <c r="A2146" s="1">
        <v>2138</v>
      </c>
      <c r="B2146" s="6" t="s">
        <v>222</v>
      </c>
      <c r="C2146" s="7" t="s">
        <v>301</v>
      </c>
      <c r="D2146" s="7" t="s">
        <v>422</v>
      </c>
      <c r="E2146" s="7" t="s">
        <v>422</v>
      </c>
      <c r="F2146" s="7" t="s">
        <v>422</v>
      </c>
      <c r="G2146" s="7" t="s">
        <v>422</v>
      </c>
      <c r="H2146" s="7" t="s">
        <v>422</v>
      </c>
      <c r="I2146" s="7" t="s">
        <v>422</v>
      </c>
      <c r="J2146" s="7" t="s">
        <v>422</v>
      </c>
      <c r="K2146" s="7" t="s">
        <v>422</v>
      </c>
      <c r="L2146" s="7" t="s">
        <v>422</v>
      </c>
      <c r="M2146" s="7" t="s">
        <v>290</v>
      </c>
      <c r="N2146" s="7" t="s">
        <v>318</v>
      </c>
      <c r="O2146" s="7" t="s">
        <v>421</v>
      </c>
    </row>
    <row r="2147" spans="1:15" ht="15">
      <c r="A2147" s="1">
        <v>2139</v>
      </c>
      <c r="B2147" s="6" t="s">
        <v>222</v>
      </c>
      <c r="C2147" s="7" t="s">
        <v>302</v>
      </c>
      <c r="D2147" s="7" t="s">
        <v>422</v>
      </c>
      <c r="E2147" s="7" t="s">
        <v>422</v>
      </c>
      <c r="F2147" s="7" t="s">
        <v>422</v>
      </c>
      <c r="G2147" s="7" t="s">
        <v>422</v>
      </c>
      <c r="H2147" s="7" t="s">
        <v>422</v>
      </c>
      <c r="I2147" s="7" t="s">
        <v>422</v>
      </c>
      <c r="J2147" s="7" t="s">
        <v>422</v>
      </c>
      <c r="K2147" s="7" t="s">
        <v>422</v>
      </c>
      <c r="L2147" s="7" t="s">
        <v>422</v>
      </c>
      <c r="M2147" s="7" t="s">
        <v>290</v>
      </c>
      <c r="N2147" s="7" t="s">
        <v>318</v>
      </c>
      <c r="O2147" s="7" t="s">
        <v>421</v>
      </c>
    </row>
    <row r="2148" spans="1:15" ht="15">
      <c r="A2148" s="1">
        <v>2140</v>
      </c>
      <c r="B2148" s="6" t="s">
        <v>222</v>
      </c>
      <c r="C2148" s="7" t="s">
        <v>423</v>
      </c>
      <c r="D2148" s="7" t="s">
        <v>422</v>
      </c>
      <c r="E2148" s="7" t="s">
        <v>422</v>
      </c>
      <c r="F2148" s="7" t="s">
        <v>422</v>
      </c>
      <c r="G2148" s="7" t="s">
        <v>422</v>
      </c>
      <c r="H2148" s="7" t="s">
        <v>422</v>
      </c>
      <c r="I2148" s="7" t="s">
        <v>422</v>
      </c>
      <c r="J2148" s="7" t="s">
        <v>422</v>
      </c>
      <c r="K2148" s="7" t="s">
        <v>422</v>
      </c>
      <c r="L2148" s="7" t="s">
        <v>422</v>
      </c>
      <c r="M2148" s="7" t="s">
        <v>290</v>
      </c>
      <c r="N2148" s="7" t="s">
        <v>318</v>
      </c>
      <c r="O2148" s="7" t="s">
        <v>421</v>
      </c>
    </row>
    <row r="2149" spans="1:15" ht="15">
      <c r="A2149" s="1">
        <v>2141</v>
      </c>
      <c r="B2149" s="6" t="s">
        <v>222</v>
      </c>
      <c r="C2149" s="7" t="s">
        <v>424</v>
      </c>
      <c r="D2149" s="7" t="s">
        <v>422</v>
      </c>
      <c r="E2149" s="7" t="s">
        <v>422</v>
      </c>
      <c r="F2149" s="7" t="s">
        <v>422</v>
      </c>
      <c r="G2149" s="7" t="s">
        <v>422</v>
      </c>
      <c r="H2149" s="7" t="s">
        <v>422</v>
      </c>
      <c r="I2149" s="7" t="s">
        <v>422</v>
      </c>
      <c r="J2149" s="7" t="s">
        <v>422</v>
      </c>
      <c r="K2149" s="7" t="s">
        <v>422</v>
      </c>
      <c r="L2149" s="7" t="s">
        <v>422</v>
      </c>
      <c r="M2149" s="7" t="s">
        <v>290</v>
      </c>
      <c r="N2149" s="7" t="s">
        <v>318</v>
      </c>
      <c r="O2149" s="7" t="s">
        <v>421</v>
      </c>
    </row>
    <row r="2150" spans="1:15" ht="15">
      <c r="A2150" s="1">
        <v>2142</v>
      </c>
      <c r="B2150" s="6" t="s">
        <v>222</v>
      </c>
      <c r="C2150" s="7" t="s">
        <v>425</v>
      </c>
      <c r="D2150" s="7" t="s">
        <v>422</v>
      </c>
      <c r="E2150" s="7" t="s">
        <v>422</v>
      </c>
      <c r="F2150" s="7" t="s">
        <v>422</v>
      </c>
      <c r="G2150" s="7" t="s">
        <v>422</v>
      </c>
      <c r="H2150" s="7" t="s">
        <v>422</v>
      </c>
      <c r="I2150" s="7" t="s">
        <v>422</v>
      </c>
      <c r="J2150" s="7" t="s">
        <v>422</v>
      </c>
      <c r="K2150" s="7" t="s">
        <v>422</v>
      </c>
      <c r="L2150" s="7" t="s">
        <v>422</v>
      </c>
      <c r="M2150" s="7" t="s">
        <v>290</v>
      </c>
      <c r="N2150" s="7" t="s">
        <v>318</v>
      </c>
      <c r="O2150" s="7" t="s">
        <v>421</v>
      </c>
    </row>
    <row r="2151" spans="1:15" ht="15">
      <c r="A2151" s="1">
        <v>2143</v>
      </c>
      <c r="B2151" s="6" t="s">
        <v>222</v>
      </c>
      <c r="C2151" s="7" t="s">
        <v>426</v>
      </c>
      <c r="D2151" s="7" t="s">
        <v>422</v>
      </c>
      <c r="E2151" s="7" t="s">
        <v>422</v>
      </c>
      <c r="F2151" s="7" t="s">
        <v>422</v>
      </c>
      <c r="G2151" s="7" t="s">
        <v>422</v>
      </c>
      <c r="H2151" s="7" t="s">
        <v>422</v>
      </c>
      <c r="I2151" s="7" t="s">
        <v>422</v>
      </c>
      <c r="J2151" s="7" t="s">
        <v>422</v>
      </c>
      <c r="K2151" s="7" t="s">
        <v>422</v>
      </c>
      <c r="L2151" s="7" t="s">
        <v>422</v>
      </c>
      <c r="M2151" s="7" t="s">
        <v>290</v>
      </c>
      <c r="N2151" s="7" t="s">
        <v>318</v>
      </c>
      <c r="O2151" s="7" t="s">
        <v>421</v>
      </c>
    </row>
    <row r="2152" spans="1:15" ht="15">
      <c r="A2152" s="1">
        <v>2144</v>
      </c>
      <c r="B2152" s="6" t="s">
        <v>222</v>
      </c>
      <c r="C2152" s="7" t="s">
        <v>427</v>
      </c>
      <c r="D2152" s="7" t="s">
        <v>422</v>
      </c>
      <c r="E2152" s="7" t="s">
        <v>422</v>
      </c>
      <c r="F2152" s="7" t="s">
        <v>422</v>
      </c>
      <c r="G2152" s="7" t="s">
        <v>422</v>
      </c>
      <c r="H2152" s="7" t="s">
        <v>422</v>
      </c>
      <c r="I2152" s="7" t="s">
        <v>422</v>
      </c>
      <c r="J2152" s="7" t="s">
        <v>422</v>
      </c>
      <c r="K2152" s="7" t="s">
        <v>422</v>
      </c>
      <c r="L2152" s="7" t="s">
        <v>422</v>
      </c>
      <c r="M2152" s="7" t="s">
        <v>290</v>
      </c>
      <c r="N2152" s="7" t="s">
        <v>318</v>
      </c>
      <c r="O2152" s="7" t="s">
        <v>421</v>
      </c>
    </row>
    <row r="2153" spans="1:15" ht="15">
      <c r="A2153" s="1">
        <v>2145</v>
      </c>
      <c r="B2153" s="6" t="s">
        <v>10</v>
      </c>
      <c r="C2153" s="7" t="s">
        <v>292</v>
      </c>
      <c r="D2153" s="7">
        <v>27.33</v>
      </c>
      <c r="E2153" s="7">
        <v>24.972999999999999</v>
      </c>
      <c r="F2153" s="7">
        <v>6.0156192650350127</v>
      </c>
      <c r="G2153" s="7">
        <v>25.68731990967256</v>
      </c>
      <c r="H2153" s="7">
        <v>0.97219173069886577</v>
      </c>
      <c r="I2153" s="7">
        <v>21.571999999999999</v>
      </c>
      <c r="J2153" s="7">
        <v>5.196369630614476</v>
      </c>
      <c r="K2153" s="7">
        <v>22.189038765525027</v>
      </c>
      <c r="L2153" s="7">
        <v>0.97219173069886577</v>
      </c>
      <c r="M2153" s="7" t="s">
        <v>290</v>
      </c>
      <c r="N2153" s="7" t="s">
        <v>319</v>
      </c>
      <c r="O2153" s="7" t="s">
        <v>421</v>
      </c>
    </row>
    <row r="2154" spans="1:15" ht="15">
      <c r="A2154" s="1">
        <v>2146</v>
      </c>
      <c r="B2154" s="6" t="s">
        <v>10</v>
      </c>
      <c r="C2154" s="7" t="s">
        <v>293</v>
      </c>
      <c r="D2154" s="7">
        <v>23.347000000000001</v>
      </c>
      <c r="E2154" s="7">
        <v>24.18</v>
      </c>
      <c r="F2154" s="7">
        <v>5.5269625527508817</v>
      </c>
      <c r="G2154" s="7">
        <v>24.803623022847098</v>
      </c>
      <c r="H2154" s="7">
        <v>0.97485758341542816</v>
      </c>
      <c r="I2154" s="7">
        <v>20.66</v>
      </c>
      <c r="J2154" s="7">
        <v>4.7223757791494405</v>
      </c>
      <c r="K2154" s="7">
        <v>21.192839191564147</v>
      </c>
      <c r="L2154" s="7">
        <v>0.97485758341542816</v>
      </c>
      <c r="M2154" s="7" t="s">
        <v>290</v>
      </c>
      <c r="N2154" s="7" t="s">
        <v>319</v>
      </c>
      <c r="O2154" s="7" t="s">
        <v>421</v>
      </c>
    </row>
    <row r="2155" spans="1:15" ht="15">
      <c r="A2155" s="1">
        <v>2147</v>
      </c>
      <c r="B2155" s="6" t="s">
        <v>10</v>
      </c>
      <c r="C2155" s="7" t="s">
        <v>294</v>
      </c>
      <c r="D2155" s="7">
        <v>23.42</v>
      </c>
      <c r="E2155" s="7">
        <v>25.706033674104848</v>
      </c>
      <c r="F2155" s="7" t="s">
        <v>422</v>
      </c>
      <c r="G2155" s="7">
        <v>25.706033674104848</v>
      </c>
      <c r="H2155" s="7">
        <v>1</v>
      </c>
      <c r="I2155" s="7">
        <v>21.939397379244351</v>
      </c>
      <c r="J2155" s="7" t="s">
        <v>422</v>
      </c>
      <c r="K2155" s="7">
        <v>21.939397379244351</v>
      </c>
      <c r="L2155" s="7">
        <v>1</v>
      </c>
      <c r="M2155" s="7" t="s">
        <v>290</v>
      </c>
      <c r="N2155" s="7" t="s">
        <v>319</v>
      </c>
      <c r="O2155" s="7" t="s">
        <v>421</v>
      </c>
    </row>
    <row r="2156" spans="1:15" ht="15">
      <c r="A2156" s="1">
        <v>2148</v>
      </c>
      <c r="B2156" s="6" t="s">
        <v>10</v>
      </c>
      <c r="C2156" s="7" t="s">
        <v>295</v>
      </c>
      <c r="D2156" s="7">
        <v>27.684999999999999</v>
      </c>
      <c r="E2156" s="7">
        <v>25.283000000000001</v>
      </c>
      <c r="F2156" s="7">
        <v>5.7311824526339032</v>
      </c>
      <c r="G2156" s="7">
        <v>25.924439074074076</v>
      </c>
      <c r="H2156" s="7">
        <v>0.97525735958100057</v>
      </c>
      <c r="I2156" s="7">
        <v>21.675999999999998</v>
      </c>
      <c r="J2156" s="7">
        <v>4.9135431255504569</v>
      </c>
      <c r="K2156" s="7">
        <v>22.225928148148146</v>
      </c>
      <c r="L2156" s="7">
        <v>0.97525735958100057</v>
      </c>
      <c r="M2156" s="7" t="s">
        <v>290</v>
      </c>
      <c r="N2156" s="7" t="s">
        <v>319</v>
      </c>
      <c r="O2156" s="7" t="s">
        <v>421</v>
      </c>
    </row>
    <row r="2157" spans="1:15" ht="15">
      <c r="A2157" s="1">
        <v>2149</v>
      </c>
      <c r="B2157" s="6" t="s">
        <v>10</v>
      </c>
      <c r="C2157" s="7" t="s">
        <v>296</v>
      </c>
      <c r="D2157" s="7">
        <v>22.774999999999999</v>
      </c>
      <c r="E2157" s="7">
        <v>25.579599999999999</v>
      </c>
      <c r="F2157" s="7">
        <v>4.4836023979190998</v>
      </c>
      <c r="G2157" s="7">
        <v>25.969571167476484</v>
      </c>
      <c r="H2157" s="7">
        <v>0.98498353457738752</v>
      </c>
      <c r="I2157" s="7">
        <v>22.243500000000001</v>
      </c>
      <c r="J2157" s="7">
        <v>3.8988494713800645</v>
      </c>
      <c r="K2157" s="7">
        <v>22.582610997191637</v>
      </c>
      <c r="L2157" s="7">
        <v>0.98498353457738752</v>
      </c>
      <c r="M2157" s="7" t="s">
        <v>290</v>
      </c>
      <c r="N2157" s="7" t="s">
        <v>319</v>
      </c>
      <c r="O2157" s="7" t="s">
        <v>421</v>
      </c>
    </row>
    <row r="2158" spans="1:15" ht="15">
      <c r="A2158" s="1">
        <v>2150</v>
      </c>
      <c r="B2158" s="6" t="s">
        <v>10</v>
      </c>
      <c r="C2158" s="7" t="s">
        <v>297</v>
      </c>
      <c r="D2158" s="7">
        <v>22.583300000000001</v>
      </c>
      <c r="E2158" s="7">
        <v>26.004627502999998</v>
      </c>
      <c r="F2158" s="7">
        <v>4.0828332978829662</v>
      </c>
      <c r="G2158" s="7">
        <v>26.323187103922006</v>
      </c>
      <c r="H2158" s="7">
        <v>0.98789813711902141</v>
      </c>
      <c r="I2158" s="7">
        <v>22.789396925999998</v>
      </c>
      <c r="J2158" s="7">
        <v>3.5780288949499455</v>
      </c>
      <c r="K2158" s="7">
        <v>23.068569592063461</v>
      </c>
      <c r="L2158" s="7">
        <v>0.98789813711902141</v>
      </c>
      <c r="M2158" s="7" t="s">
        <v>290</v>
      </c>
      <c r="N2158" s="7" t="s">
        <v>319</v>
      </c>
      <c r="O2158" s="7" t="s">
        <v>421</v>
      </c>
    </row>
    <row r="2159" spans="1:15" ht="15">
      <c r="A2159" s="1">
        <v>2151</v>
      </c>
      <c r="B2159" s="6" t="s">
        <v>10</v>
      </c>
      <c r="C2159" s="7" t="s">
        <v>298</v>
      </c>
      <c r="D2159" s="7" t="s">
        <v>422</v>
      </c>
      <c r="E2159" s="7">
        <v>34.550501191061251</v>
      </c>
      <c r="F2159" s="7">
        <v>6.544057651453155</v>
      </c>
      <c r="G2159" s="7">
        <v>35.164781004565739</v>
      </c>
      <c r="H2159" s="7">
        <v>0.9825313908986173</v>
      </c>
      <c r="I2159" s="7">
        <v>31.335270614061251</v>
      </c>
      <c r="J2159" s="7">
        <v>5.935075045318146</v>
      </c>
      <c r="K2159" s="7">
        <v>31.892386242644321</v>
      </c>
      <c r="L2159" s="7">
        <v>0.9825313908986173</v>
      </c>
      <c r="M2159" s="7" t="s">
        <v>290</v>
      </c>
      <c r="N2159" s="7" t="s">
        <v>319</v>
      </c>
      <c r="O2159" s="7" t="s">
        <v>421</v>
      </c>
    </row>
    <row r="2160" spans="1:15" ht="15">
      <c r="A2160" s="1">
        <v>2152</v>
      </c>
      <c r="B2160" s="6" t="s">
        <v>10</v>
      </c>
      <c r="C2160" s="7" t="s">
        <v>299</v>
      </c>
      <c r="D2160" s="7" t="s">
        <v>422</v>
      </c>
      <c r="E2160" s="7">
        <v>34.146810114025932</v>
      </c>
      <c r="F2160" s="7">
        <v>6.4675963096367708</v>
      </c>
      <c r="G2160" s="7">
        <v>34.753912628476392</v>
      </c>
      <c r="H2160" s="7">
        <v>0.9825313908986173</v>
      </c>
      <c r="I2160" s="7">
        <v>30.931579537025929</v>
      </c>
      <c r="J2160" s="7">
        <v>5.858613703501776</v>
      </c>
      <c r="K2160" s="7">
        <v>31.481517866554974</v>
      </c>
      <c r="L2160" s="7">
        <v>0.9825313908986173</v>
      </c>
      <c r="M2160" s="7" t="s">
        <v>290</v>
      </c>
      <c r="N2160" s="7" t="s">
        <v>319</v>
      </c>
      <c r="O2160" s="7" t="s">
        <v>421</v>
      </c>
    </row>
    <row r="2161" spans="1:15" ht="15">
      <c r="A2161" s="1">
        <v>2153</v>
      </c>
      <c r="B2161" s="6" t="s">
        <v>10</v>
      </c>
      <c r="C2161" s="7" t="s">
        <v>300</v>
      </c>
      <c r="D2161" s="7" t="s">
        <v>422</v>
      </c>
      <c r="E2161" s="7">
        <v>33.991291791988402</v>
      </c>
      <c r="F2161" s="7">
        <v>6.4381402719474172</v>
      </c>
      <c r="G2161" s="7">
        <v>34.595629317145963</v>
      </c>
      <c r="H2161" s="7">
        <v>0.9825313908986173</v>
      </c>
      <c r="I2161" s="7">
        <v>30.794746464897038</v>
      </c>
      <c r="J2161" s="7">
        <v>5.8326967563731467</v>
      </c>
      <c r="K2161" s="7">
        <v>31.342252013681058</v>
      </c>
      <c r="L2161" s="7">
        <v>0.9825313908986173</v>
      </c>
      <c r="M2161" s="7" t="s">
        <v>290</v>
      </c>
      <c r="N2161" s="7" t="s">
        <v>319</v>
      </c>
      <c r="O2161" s="7" t="s">
        <v>421</v>
      </c>
    </row>
    <row r="2162" spans="1:15" ht="15">
      <c r="A2162" s="1">
        <v>2154</v>
      </c>
      <c r="B2162" s="6" t="s">
        <v>10</v>
      </c>
      <c r="C2162" s="7" t="s">
        <v>301</v>
      </c>
      <c r="D2162" s="7" t="s">
        <v>422</v>
      </c>
      <c r="E2162" s="7">
        <v>20.343006297625347</v>
      </c>
      <c r="F2162" s="7">
        <v>3.8530788679261336</v>
      </c>
      <c r="G2162" s="7">
        <v>20.704688405954904</v>
      </c>
      <c r="H2162" s="7">
        <v>0.9825313908986173</v>
      </c>
      <c r="I2162" s="7">
        <v>17.187943568027631</v>
      </c>
      <c r="J2162" s="7">
        <v>3.2554923877108841</v>
      </c>
      <c r="K2162" s="7">
        <v>17.49353122683199</v>
      </c>
      <c r="L2162" s="7">
        <v>0.9825313908986173</v>
      </c>
      <c r="M2162" s="7" t="s">
        <v>290</v>
      </c>
      <c r="N2162" s="7" t="s">
        <v>319</v>
      </c>
      <c r="O2162" s="7" t="s">
        <v>421</v>
      </c>
    </row>
    <row r="2163" spans="1:15" ht="15">
      <c r="A2163" s="1">
        <v>2155</v>
      </c>
      <c r="B2163" s="6" t="s">
        <v>10</v>
      </c>
      <c r="C2163" s="7" t="s">
        <v>302</v>
      </c>
      <c r="D2163" s="7" t="s">
        <v>422</v>
      </c>
      <c r="E2163" s="7">
        <v>20.403611495545526</v>
      </c>
      <c r="F2163" s="7">
        <v>3.8645578304735597</v>
      </c>
      <c r="G2163" s="7">
        <v>20.766371115007843</v>
      </c>
      <c r="H2163" s="7">
        <v>0.9825313908986173</v>
      </c>
      <c r="I2163" s="7">
        <v>17.24854876594781</v>
      </c>
      <c r="J2163" s="7">
        <v>3.2669713502583266</v>
      </c>
      <c r="K2163" s="7">
        <v>17.555213935884929</v>
      </c>
      <c r="L2163" s="7">
        <v>0.9825313908986173</v>
      </c>
      <c r="M2163" s="7" t="s">
        <v>290</v>
      </c>
      <c r="N2163" s="7" t="s">
        <v>319</v>
      </c>
      <c r="O2163" s="7" t="s">
        <v>421</v>
      </c>
    </row>
    <row r="2164" spans="1:15" ht="15">
      <c r="A2164" s="1">
        <v>2156</v>
      </c>
      <c r="B2164" s="6" t="s">
        <v>10</v>
      </c>
      <c r="C2164" s="7" t="s">
        <v>423</v>
      </c>
      <c r="D2164" s="7" t="s">
        <v>422</v>
      </c>
      <c r="E2164" s="7">
        <v>20.624385704098977</v>
      </c>
      <c r="F2164" s="7">
        <v>3.9063736970723735</v>
      </c>
      <c r="G2164" s="7">
        <v>20.991070509448086</v>
      </c>
      <c r="H2164" s="7">
        <v>0.9825313908986173</v>
      </c>
      <c r="I2164" s="7">
        <v>17.469322974501257</v>
      </c>
      <c r="J2164" s="7">
        <v>3.3087872168571519</v>
      </c>
      <c r="K2164" s="7">
        <v>17.779913330325172</v>
      </c>
      <c r="L2164" s="7">
        <v>0.9825313908986173</v>
      </c>
      <c r="M2164" s="7" t="s">
        <v>290</v>
      </c>
      <c r="N2164" s="7" t="s">
        <v>319</v>
      </c>
      <c r="O2164" s="7" t="s">
        <v>421</v>
      </c>
    </row>
    <row r="2165" spans="1:15" ht="15">
      <c r="A2165" s="1">
        <v>2157</v>
      </c>
      <c r="B2165" s="6" t="s">
        <v>10</v>
      </c>
      <c r="C2165" s="7" t="s">
        <v>424</v>
      </c>
      <c r="D2165" s="7" t="s">
        <v>422</v>
      </c>
      <c r="E2165" s="7">
        <v>20.962813918547539</v>
      </c>
      <c r="F2165" s="7">
        <v>3.9704738886725721</v>
      </c>
      <c r="G2165" s="7">
        <v>21.335515702327918</v>
      </c>
      <c r="H2165" s="7">
        <v>0.9825313908986173</v>
      </c>
      <c r="I2165" s="7">
        <v>17.812478477707668</v>
      </c>
      <c r="J2165" s="7">
        <v>3.373782783317326</v>
      </c>
      <c r="K2165" s="7">
        <v>18.129169859312569</v>
      </c>
      <c r="L2165" s="7">
        <v>0.9825313908986173</v>
      </c>
      <c r="M2165" s="7" t="s">
        <v>290</v>
      </c>
      <c r="N2165" s="7" t="s">
        <v>319</v>
      </c>
      <c r="O2165" s="7" t="s">
        <v>421</v>
      </c>
    </row>
    <row r="2166" spans="1:15" ht="15">
      <c r="A2166" s="1">
        <v>2158</v>
      </c>
      <c r="B2166" s="6" t="s">
        <v>10</v>
      </c>
      <c r="C2166" s="7" t="s">
        <v>425</v>
      </c>
      <c r="D2166" s="7" t="s">
        <v>422</v>
      </c>
      <c r="E2166" s="7">
        <v>21.232507671613988</v>
      </c>
      <c r="F2166" s="7">
        <v>4.0215553898798602</v>
      </c>
      <c r="G2166" s="7">
        <v>21.610004390999521</v>
      </c>
      <c r="H2166" s="7">
        <v>0.9825313908986173</v>
      </c>
      <c r="I2166" s="7">
        <v>18.112659441397117</v>
      </c>
      <c r="J2166" s="7">
        <v>3.4306387322770591</v>
      </c>
      <c r="K2166" s="7">
        <v>18.434687796418785</v>
      </c>
      <c r="L2166" s="7">
        <v>0.9825313908986173</v>
      </c>
      <c r="M2166" s="7" t="s">
        <v>290</v>
      </c>
      <c r="N2166" s="7" t="s">
        <v>319</v>
      </c>
      <c r="O2166" s="7" t="s">
        <v>421</v>
      </c>
    </row>
    <row r="2167" spans="1:15" ht="15">
      <c r="A2167" s="1">
        <v>2159</v>
      </c>
      <c r="B2167" s="6" t="s">
        <v>10</v>
      </c>
      <c r="C2167" s="7" t="s">
        <v>426</v>
      </c>
      <c r="D2167" s="7" t="s">
        <v>422</v>
      </c>
      <c r="E2167" s="7">
        <v>21.575008208803652</v>
      </c>
      <c r="F2167" s="7">
        <v>4.0864269021230148</v>
      </c>
      <c r="G2167" s="7">
        <v>21.958594309207037</v>
      </c>
      <c r="H2167" s="7">
        <v>0.9825313908986173</v>
      </c>
      <c r="I2167" s="7">
        <v>18.45879401059954</v>
      </c>
      <c r="J2167" s="7">
        <v>3.4961985504544</v>
      </c>
      <c r="K2167" s="7">
        <v>18.786976356772925</v>
      </c>
      <c r="L2167" s="7">
        <v>0.9825313908986173</v>
      </c>
      <c r="M2167" s="7" t="s">
        <v>290</v>
      </c>
      <c r="N2167" s="7" t="s">
        <v>319</v>
      </c>
      <c r="O2167" s="7" t="s">
        <v>421</v>
      </c>
    </row>
    <row r="2168" spans="1:15" ht="15">
      <c r="A2168" s="1">
        <v>2160</v>
      </c>
      <c r="B2168" s="6" t="s">
        <v>10</v>
      </c>
      <c r="C2168" s="7" t="s">
        <v>427</v>
      </c>
      <c r="D2168" s="7" t="s">
        <v>422</v>
      </c>
      <c r="E2168" s="7">
        <v>21.875063315601214</v>
      </c>
      <c r="F2168" s="7">
        <v>4.1432590130853812</v>
      </c>
      <c r="G2168" s="7">
        <v>22.263984151788179</v>
      </c>
      <c r="H2168" s="7">
        <v>0.9825313908986173</v>
      </c>
      <c r="I2168" s="7">
        <v>18.762483149409864</v>
      </c>
      <c r="J2168" s="7">
        <v>3.5537189673509673</v>
      </c>
      <c r="K2168" s="7">
        <v>19.096064841500699</v>
      </c>
      <c r="L2168" s="7">
        <v>0.9825313908986173</v>
      </c>
      <c r="M2168" s="7" t="s">
        <v>290</v>
      </c>
      <c r="N2168" s="7" t="s">
        <v>319</v>
      </c>
      <c r="O2168" s="7" t="s">
        <v>421</v>
      </c>
    </row>
    <row r="2169" spans="1:15" ht="15">
      <c r="A2169" s="1">
        <v>2161</v>
      </c>
      <c r="B2169" s="6" t="s">
        <v>34</v>
      </c>
      <c r="C2169" s="7" t="s">
        <v>292</v>
      </c>
      <c r="D2169" s="7">
        <v>32.9</v>
      </c>
      <c r="E2169" s="7">
        <v>29.407999999999998</v>
      </c>
      <c r="F2169" s="7">
        <v>1.7784956870016095</v>
      </c>
      <c r="G2169" s="7">
        <v>29.46172959805115</v>
      </c>
      <c r="H2169" s="7">
        <v>0.99817629179331324</v>
      </c>
      <c r="I2169" s="7">
        <v>26.236000000000001</v>
      </c>
      <c r="J2169" s="7">
        <v>1.5866639296849081</v>
      </c>
      <c r="K2169" s="7">
        <v>26.283934226552979</v>
      </c>
      <c r="L2169" s="7">
        <v>0.99817629179331324</v>
      </c>
      <c r="M2169" s="7" t="s">
        <v>290</v>
      </c>
      <c r="N2169" s="7" t="s">
        <v>319</v>
      </c>
      <c r="O2169" s="7" t="s">
        <v>421</v>
      </c>
    </row>
    <row r="2170" spans="1:15" ht="15">
      <c r="A2170" s="1">
        <v>2162</v>
      </c>
      <c r="B2170" s="6" t="s">
        <v>34</v>
      </c>
      <c r="C2170" s="7" t="s">
        <v>293</v>
      </c>
      <c r="D2170" s="7">
        <v>31.477</v>
      </c>
      <c r="E2170" s="7">
        <v>28.86</v>
      </c>
      <c r="F2170" s="7">
        <v>1.4005501186685403</v>
      </c>
      <c r="G2170" s="7">
        <v>28.893963740458013</v>
      </c>
      <c r="H2170" s="7">
        <v>0.99882453855195863</v>
      </c>
      <c r="I2170" s="7">
        <v>25.91</v>
      </c>
      <c r="J2170" s="7">
        <v>1.2573892437526464</v>
      </c>
      <c r="K2170" s="7">
        <v>25.940492048346055</v>
      </c>
      <c r="L2170" s="7">
        <v>0.99882453855195863</v>
      </c>
      <c r="M2170" s="7" t="s">
        <v>290</v>
      </c>
      <c r="N2170" s="7" t="s">
        <v>319</v>
      </c>
      <c r="O2170" s="7" t="s">
        <v>421</v>
      </c>
    </row>
    <row r="2171" spans="1:15" ht="15">
      <c r="A2171" s="1">
        <v>2163</v>
      </c>
      <c r="B2171" s="6" t="s">
        <v>34</v>
      </c>
      <c r="C2171" s="7" t="s">
        <v>294</v>
      </c>
      <c r="D2171" s="7">
        <v>34.619999999999997</v>
      </c>
      <c r="E2171" s="7">
        <v>37.252313895606108</v>
      </c>
      <c r="F2171" s="7">
        <v>2.196066181169523</v>
      </c>
      <c r="G2171" s="7">
        <v>37.316988051674862</v>
      </c>
      <c r="H2171" s="7">
        <v>0.9982668977469672</v>
      </c>
      <c r="I2171" s="7">
        <v>32.245100372681193</v>
      </c>
      <c r="J2171" s="7">
        <v>1.9008852613908493</v>
      </c>
      <c r="K2171" s="7">
        <v>32.301081449717095</v>
      </c>
      <c r="L2171" s="7">
        <v>0.9982668977469672</v>
      </c>
      <c r="M2171" s="7" t="s">
        <v>290</v>
      </c>
      <c r="N2171" s="7" t="s">
        <v>319</v>
      </c>
      <c r="O2171" s="7" t="s">
        <v>421</v>
      </c>
    </row>
    <row r="2172" spans="1:15" ht="15">
      <c r="A2172" s="1">
        <v>2164</v>
      </c>
      <c r="B2172" s="6" t="s">
        <v>34</v>
      </c>
      <c r="C2172" s="7" t="s">
        <v>295</v>
      </c>
      <c r="D2172" s="7">
        <v>37.807000000000002</v>
      </c>
      <c r="E2172" s="7">
        <v>33.707000000000001</v>
      </c>
      <c r="F2172" s="7">
        <v>1.6276261614178871</v>
      </c>
      <c r="G2172" s="7">
        <v>33.746274104281973</v>
      </c>
      <c r="H2172" s="7">
        <v>0.99883619435554249</v>
      </c>
      <c r="I2172" s="7">
        <v>29.138999999999999</v>
      </c>
      <c r="J2172" s="7">
        <v>1.4070489428770621</v>
      </c>
      <c r="K2172" s="7">
        <v>29.172951645790857</v>
      </c>
      <c r="L2172" s="7">
        <v>0.99883619435554249</v>
      </c>
      <c r="M2172" s="7" t="s">
        <v>290</v>
      </c>
      <c r="N2172" s="7" t="s">
        <v>319</v>
      </c>
      <c r="O2172" s="7" t="s">
        <v>421</v>
      </c>
    </row>
    <row r="2173" spans="1:15" ht="15">
      <c r="A2173" s="1">
        <v>2165</v>
      </c>
      <c r="B2173" s="6" t="s">
        <v>34</v>
      </c>
      <c r="C2173" s="7" t="s">
        <v>296</v>
      </c>
      <c r="D2173" s="7">
        <v>29.122</v>
      </c>
      <c r="E2173" s="7">
        <v>32.591999999999999</v>
      </c>
      <c r="F2173" s="7">
        <v>4.1567403542632864</v>
      </c>
      <c r="G2173" s="7">
        <v>32.856003323179173</v>
      </c>
      <c r="H2173" s="7">
        <v>0.99196483757983656</v>
      </c>
      <c r="I2173" s="7">
        <v>28.308</v>
      </c>
      <c r="J2173" s="7">
        <v>3.6103646891410475</v>
      </c>
      <c r="K2173" s="7">
        <v>28.537301855441704</v>
      </c>
      <c r="L2173" s="7">
        <v>0.99196483757983656</v>
      </c>
      <c r="M2173" s="7" t="s">
        <v>290</v>
      </c>
      <c r="N2173" s="7" t="s">
        <v>319</v>
      </c>
      <c r="O2173" s="7" t="s">
        <v>421</v>
      </c>
    </row>
    <row r="2174" spans="1:15" ht="15">
      <c r="A2174" s="1">
        <v>2166</v>
      </c>
      <c r="B2174" s="6" t="s">
        <v>34</v>
      </c>
      <c r="C2174" s="7" t="s">
        <v>297</v>
      </c>
      <c r="D2174" s="7">
        <v>26.385000000000002</v>
      </c>
      <c r="E2174" s="7">
        <v>33.245940175000001</v>
      </c>
      <c r="F2174" s="7">
        <v>0.52576455253494347</v>
      </c>
      <c r="G2174" s="7">
        <v>33.241782589912006</v>
      </c>
      <c r="H2174" s="7">
        <v>1.000125071063104</v>
      </c>
      <c r="I2174" s="7">
        <v>29.04156721</v>
      </c>
      <c r="J2174" s="7">
        <v>0.4592749222519848</v>
      </c>
      <c r="K2174" s="7">
        <v>29.037935404548609</v>
      </c>
      <c r="L2174" s="7">
        <v>1.000125071063104</v>
      </c>
      <c r="M2174" s="7" t="s">
        <v>290</v>
      </c>
      <c r="N2174" s="7" t="s">
        <v>319</v>
      </c>
      <c r="O2174" s="7" t="s">
        <v>421</v>
      </c>
    </row>
    <row r="2175" spans="1:15" ht="15">
      <c r="A2175" s="1">
        <v>2167</v>
      </c>
      <c r="B2175" s="6" t="s">
        <v>34</v>
      </c>
      <c r="C2175" s="7" t="s">
        <v>298</v>
      </c>
      <c r="D2175" s="7" t="s">
        <v>422</v>
      </c>
      <c r="E2175" s="7">
        <v>33.151787090259234</v>
      </c>
      <c r="F2175" s="7">
        <v>0.52427557811524184</v>
      </c>
      <c r="G2175" s="7">
        <v>33.147641279525011</v>
      </c>
      <c r="H2175" s="7">
        <v>1.000125071063104</v>
      </c>
      <c r="I2175" s="7">
        <v>28.947414125259225</v>
      </c>
      <c r="J2175" s="7">
        <v>0.45778594783261639</v>
      </c>
      <c r="K2175" s="7">
        <v>28.943794094161607</v>
      </c>
      <c r="L2175" s="7">
        <v>1.000125071063104</v>
      </c>
      <c r="M2175" s="7" t="s">
        <v>290</v>
      </c>
      <c r="N2175" s="7" t="s">
        <v>319</v>
      </c>
      <c r="O2175" s="7" t="s">
        <v>421</v>
      </c>
    </row>
    <row r="2176" spans="1:15" ht="15">
      <c r="A2176" s="1">
        <v>2168</v>
      </c>
      <c r="B2176" s="6" t="s">
        <v>34</v>
      </c>
      <c r="C2176" s="7" t="s">
        <v>299</v>
      </c>
      <c r="D2176" s="7" t="s">
        <v>422</v>
      </c>
      <c r="E2176" s="7">
        <v>35.497859457598118</v>
      </c>
      <c r="F2176" s="7">
        <v>0.56137730187290702</v>
      </c>
      <c r="G2176" s="7">
        <v>35.493420257793275</v>
      </c>
      <c r="H2176" s="7">
        <v>1.000125071063104</v>
      </c>
      <c r="I2176" s="7">
        <v>31.293486492598117</v>
      </c>
      <c r="J2176" s="7">
        <v>0.49488767159014169</v>
      </c>
      <c r="K2176" s="7">
        <v>31.289573072429878</v>
      </c>
      <c r="L2176" s="7">
        <v>1.000125071063104</v>
      </c>
      <c r="M2176" s="7" t="s">
        <v>290</v>
      </c>
      <c r="N2176" s="7" t="s">
        <v>319</v>
      </c>
      <c r="O2176" s="7" t="s">
        <v>421</v>
      </c>
    </row>
    <row r="2177" spans="1:15" ht="15">
      <c r="A2177" s="1">
        <v>2169</v>
      </c>
      <c r="B2177" s="6" t="s">
        <v>34</v>
      </c>
      <c r="C2177" s="7" t="s">
        <v>300</v>
      </c>
      <c r="D2177" s="7" t="s">
        <v>422</v>
      </c>
      <c r="E2177" s="7">
        <v>35.420251302783335</v>
      </c>
      <c r="F2177" s="7">
        <v>0.56014997557135859</v>
      </c>
      <c r="G2177" s="7">
        <v>35.415821808299071</v>
      </c>
      <c r="H2177" s="7">
        <v>1.000125071063104</v>
      </c>
      <c r="I2177" s="7">
        <v>31.215878337783341</v>
      </c>
      <c r="J2177" s="7">
        <v>0.49366034528883018</v>
      </c>
      <c r="K2177" s="7">
        <v>31.211974622935674</v>
      </c>
      <c r="L2177" s="7">
        <v>1.000125071063104</v>
      </c>
      <c r="M2177" s="7" t="s">
        <v>290</v>
      </c>
      <c r="N2177" s="7" t="s">
        <v>319</v>
      </c>
      <c r="O2177" s="7" t="s">
        <v>421</v>
      </c>
    </row>
    <row r="2178" spans="1:15" ht="15">
      <c r="A2178" s="1">
        <v>2170</v>
      </c>
      <c r="B2178" s="6" t="s">
        <v>34</v>
      </c>
      <c r="C2178" s="7" t="s">
        <v>301</v>
      </c>
      <c r="D2178" s="7" t="s">
        <v>422</v>
      </c>
      <c r="E2178" s="7">
        <v>34.823888105316598</v>
      </c>
      <c r="F2178" s="7">
        <v>0.55071885020645817</v>
      </c>
      <c r="G2178" s="7">
        <v>34.819533189283831</v>
      </c>
      <c r="H2178" s="7">
        <v>1.000125071063104</v>
      </c>
      <c r="I2178" s="7">
        <v>30.619515140316597</v>
      </c>
      <c r="J2178" s="7">
        <v>0.48422921992376955</v>
      </c>
      <c r="K2178" s="7">
        <v>30.61568600392043</v>
      </c>
      <c r="L2178" s="7">
        <v>1.000125071063104</v>
      </c>
      <c r="M2178" s="7" t="s">
        <v>290</v>
      </c>
      <c r="N2178" s="7" t="s">
        <v>319</v>
      </c>
      <c r="O2178" s="7" t="s">
        <v>421</v>
      </c>
    </row>
    <row r="2179" spans="1:15" ht="15">
      <c r="A2179" s="1">
        <v>2171</v>
      </c>
      <c r="B2179" s="6" t="s">
        <v>34</v>
      </c>
      <c r="C2179" s="7" t="s">
        <v>302</v>
      </c>
      <c r="D2179" s="7" t="s">
        <v>422</v>
      </c>
      <c r="E2179" s="7">
        <v>34.724312169274953</v>
      </c>
      <c r="F2179" s="7">
        <v>0.54914411665451324</v>
      </c>
      <c r="G2179" s="7">
        <v>34.719969705752916</v>
      </c>
      <c r="H2179" s="7">
        <v>1.000125071063104</v>
      </c>
      <c r="I2179" s="7">
        <v>30.519939204274955</v>
      </c>
      <c r="J2179" s="7">
        <v>0.48265448637192582</v>
      </c>
      <c r="K2179" s="7">
        <v>30.516122520389519</v>
      </c>
      <c r="L2179" s="7">
        <v>1.000125071063104</v>
      </c>
      <c r="M2179" s="7" t="s">
        <v>290</v>
      </c>
      <c r="N2179" s="7" t="s">
        <v>319</v>
      </c>
      <c r="O2179" s="7" t="s">
        <v>421</v>
      </c>
    </row>
    <row r="2180" spans="1:15" ht="15">
      <c r="A2180" s="1">
        <v>2172</v>
      </c>
      <c r="B2180" s="6" t="s">
        <v>34</v>
      </c>
      <c r="C2180" s="7" t="s">
        <v>423</v>
      </c>
      <c r="D2180" s="7" t="s">
        <v>422</v>
      </c>
      <c r="E2180" s="7">
        <v>34.846453813250925</v>
      </c>
      <c r="F2180" s="7">
        <v>0.55107571330843075</v>
      </c>
      <c r="G2180" s="7">
        <v>34.84209607525402</v>
      </c>
      <c r="H2180" s="7">
        <v>1.000125071063104</v>
      </c>
      <c r="I2180" s="7">
        <v>30.642080848250924</v>
      </c>
      <c r="J2180" s="7">
        <v>0.48458608302578493</v>
      </c>
      <c r="K2180" s="7">
        <v>30.638248889890619</v>
      </c>
      <c r="L2180" s="7">
        <v>1.000125071063104</v>
      </c>
      <c r="M2180" s="7" t="s">
        <v>290</v>
      </c>
      <c r="N2180" s="7" t="s">
        <v>319</v>
      </c>
      <c r="O2180" s="7" t="s">
        <v>421</v>
      </c>
    </row>
    <row r="2181" spans="1:15" ht="15">
      <c r="A2181" s="1">
        <v>2173</v>
      </c>
      <c r="B2181" s="6" t="s">
        <v>34</v>
      </c>
      <c r="C2181" s="7" t="s">
        <v>424</v>
      </c>
      <c r="D2181" s="7" t="s">
        <v>422</v>
      </c>
      <c r="E2181" s="7">
        <v>35.193874537622868</v>
      </c>
      <c r="F2181" s="7">
        <v>0.55656996315425422</v>
      </c>
      <c r="G2181" s="7">
        <v>35.189473352780567</v>
      </c>
      <c r="H2181" s="7">
        <v>1.000125071063104</v>
      </c>
      <c r="I2181" s="7">
        <v>30.989501572622871</v>
      </c>
      <c r="J2181" s="7">
        <v>0.49008033287175151</v>
      </c>
      <c r="K2181" s="7">
        <v>30.98562616741717</v>
      </c>
      <c r="L2181" s="7">
        <v>1.000125071063104</v>
      </c>
      <c r="M2181" s="7" t="s">
        <v>290</v>
      </c>
      <c r="N2181" s="7" t="s">
        <v>319</v>
      </c>
      <c r="O2181" s="7" t="s">
        <v>421</v>
      </c>
    </row>
    <row r="2182" spans="1:15" ht="15">
      <c r="A2182" s="1">
        <v>2174</v>
      </c>
      <c r="B2182" s="6" t="s">
        <v>34</v>
      </c>
      <c r="C2182" s="7" t="s">
        <v>425</v>
      </c>
      <c r="D2182" s="7" t="s">
        <v>422</v>
      </c>
      <c r="E2182" s="7">
        <v>35.5012912562796</v>
      </c>
      <c r="F2182" s="7">
        <v>0.56143157370511509</v>
      </c>
      <c r="G2182" s="7">
        <v>35.496851627309731</v>
      </c>
      <c r="H2182" s="7">
        <v>1.000125071063104</v>
      </c>
      <c r="I2182" s="7">
        <v>31.296918291279606</v>
      </c>
      <c r="J2182" s="7">
        <v>0.49494194342265502</v>
      </c>
      <c r="K2182" s="7">
        <v>31.293004441946334</v>
      </c>
      <c r="L2182" s="7">
        <v>1.000125071063104</v>
      </c>
      <c r="M2182" s="7" t="s">
        <v>290</v>
      </c>
      <c r="N2182" s="7" t="s">
        <v>319</v>
      </c>
      <c r="O2182" s="7" t="s">
        <v>421</v>
      </c>
    </row>
    <row r="2183" spans="1:15" ht="15">
      <c r="A2183" s="1">
        <v>2175</v>
      </c>
      <c r="B2183" s="6" t="s">
        <v>34</v>
      </c>
      <c r="C2183" s="7" t="s">
        <v>426</v>
      </c>
      <c r="D2183" s="7" t="s">
        <v>422</v>
      </c>
      <c r="E2183" s="7">
        <v>35.98491197764411</v>
      </c>
      <c r="F2183" s="7">
        <v>0.56907974460442134</v>
      </c>
      <c r="G2183" s="7">
        <v>35.980411869280701</v>
      </c>
      <c r="H2183" s="7">
        <v>1.000125071063104</v>
      </c>
      <c r="I2183" s="7">
        <v>31.780539012644113</v>
      </c>
      <c r="J2183" s="7">
        <v>0.50259011432175993</v>
      </c>
      <c r="K2183" s="7">
        <v>31.776564683917304</v>
      </c>
      <c r="L2183" s="7">
        <v>1.000125071063104</v>
      </c>
      <c r="M2183" s="7" t="s">
        <v>290</v>
      </c>
      <c r="N2183" s="7" t="s">
        <v>319</v>
      </c>
      <c r="O2183" s="7" t="s">
        <v>421</v>
      </c>
    </row>
    <row r="2184" spans="1:15" ht="15">
      <c r="A2184" s="1">
        <v>2176</v>
      </c>
      <c r="B2184" s="6" t="s">
        <v>34</v>
      </c>
      <c r="C2184" s="7" t="s">
        <v>427</v>
      </c>
      <c r="D2184" s="7" t="s">
        <v>422</v>
      </c>
      <c r="E2184" s="7">
        <v>36.468532699008627</v>
      </c>
      <c r="F2184" s="7">
        <v>0.57672791550362101</v>
      </c>
      <c r="G2184" s="7">
        <v>36.463972111251678</v>
      </c>
      <c r="H2184" s="7">
        <v>1.000125071063104</v>
      </c>
      <c r="I2184" s="7">
        <v>32.264159734008622</v>
      </c>
      <c r="J2184" s="7">
        <v>0.51023828522119596</v>
      </c>
      <c r="K2184" s="7">
        <v>32.26012492588827</v>
      </c>
      <c r="L2184" s="7">
        <v>1.000125071063104</v>
      </c>
      <c r="M2184" s="7" t="s">
        <v>290</v>
      </c>
      <c r="N2184" s="7" t="s">
        <v>319</v>
      </c>
      <c r="O2184" s="7" t="s">
        <v>421</v>
      </c>
    </row>
    <row r="2185" spans="1:15" ht="15">
      <c r="A2185" s="1">
        <v>2177</v>
      </c>
      <c r="B2185" s="6" t="s">
        <v>37</v>
      </c>
      <c r="C2185" s="7" t="s">
        <v>292</v>
      </c>
      <c r="D2185" s="7">
        <v>33.067</v>
      </c>
      <c r="E2185" s="7">
        <v>32.08</v>
      </c>
      <c r="F2185" s="7">
        <v>8.0187336281984116</v>
      </c>
      <c r="G2185" s="7">
        <v>33.067</v>
      </c>
      <c r="H2185" s="7">
        <v>0.97015151056944982</v>
      </c>
      <c r="I2185" s="7">
        <v>32.08</v>
      </c>
      <c r="J2185" s="7">
        <v>8.0187336281984116</v>
      </c>
      <c r="K2185" s="7">
        <v>33.067</v>
      </c>
      <c r="L2185" s="7">
        <v>0.97015151056944982</v>
      </c>
      <c r="M2185" s="7" t="s">
        <v>290</v>
      </c>
      <c r="N2185" s="7" t="s">
        <v>319</v>
      </c>
      <c r="O2185" s="7" t="s">
        <v>421</v>
      </c>
    </row>
    <row r="2186" spans="1:15" ht="15">
      <c r="A2186" s="1">
        <v>2178</v>
      </c>
      <c r="B2186" s="6" t="s">
        <v>37</v>
      </c>
      <c r="C2186" s="7" t="s">
        <v>293</v>
      </c>
      <c r="D2186" s="7">
        <v>30.686</v>
      </c>
      <c r="E2186" s="7">
        <v>29.99</v>
      </c>
      <c r="F2186" s="7">
        <v>6.4984995191197807</v>
      </c>
      <c r="G2186" s="7">
        <v>30.686</v>
      </c>
      <c r="H2186" s="7">
        <v>0.97731864693997261</v>
      </c>
      <c r="I2186" s="7">
        <v>29.99</v>
      </c>
      <c r="J2186" s="7">
        <v>6.4984995191197807</v>
      </c>
      <c r="K2186" s="7">
        <v>30.686</v>
      </c>
      <c r="L2186" s="7">
        <v>0.97731864693997261</v>
      </c>
      <c r="M2186" s="7" t="s">
        <v>290</v>
      </c>
      <c r="N2186" s="7" t="s">
        <v>319</v>
      </c>
      <c r="O2186" s="7" t="s">
        <v>421</v>
      </c>
    </row>
    <row r="2187" spans="1:15" ht="15">
      <c r="A2187" s="1">
        <v>2179</v>
      </c>
      <c r="B2187" s="6" t="s">
        <v>37</v>
      </c>
      <c r="C2187" s="7" t="s">
        <v>294</v>
      </c>
      <c r="D2187" s="7">
        <v>31.26</v>
      </c>
      <c r="E2187" s="7">
        <v>30.5</v>
      </c>
      <c r="F2187" s="7">
        <v>6.851102101122132</v>
      </c>
      <c r="G2187" s="7">
        <v>31.26</v>
      </c>
      <c r="H2187" s="7">
        <v>0.97568777991042865</v>
      </c>
      <c r="I2187" s="7">
        <v>30.5</v>
      </c>
      <c r="J2187" s="7">
        <v>6.851102101122132</v>
      </c>
      <c r="K2187" s="7">
        <v>31.26</v>
      </c>
      <c r="L2187" s="7">
        <v>0.97568777991042865</v>
      </c>
      <c r="M2187" s="7" t="s">
        <v>290</v>
      </c>
      <c r="N2187" s="7" t="s">
        <v>319</v>
      </c>
      <c r="O2187" s="7" t="s">
        <v>421</v>
      </c>
    </row>
    <row r="2188" spans="1:15" ht="15">
      <c r="A2188" s="1">
        <v>2180</v>
      </c>
      <c r="B2188" s="6" t="s">
        <v>37</v>
      </c>
      <c r="C2188" s="7" t="s">
        <v>295</v>
      </c>
      <c r="D2188" s="7">
        <v>29.123000000000001</v>
      </c>
      <c r="E2188" s="7">
        <v>28.574999999999999</v>
      </c>
      <c r="F2188" s="7">
        <v>5.6230333450905334</v>
      </c>
      <c r="G2188" s="7">
        <v>29.123000000000001</v>
      </c>
      <c r="H2188" s="7">
        <v>0.98118325721937982</v>
      </c>
      <c r="I2188" s="7">
        <v>28.574999999999999</v>
      </c>
      <c r="J2188" s="7">
        <v>5.6230333450905334</v>
      </c>
      <c r="K2188" s="7">
        <v>29.123000000000001</v>
      </c>
      <c r="L2188" s="7">
        <v>0.98118325721937982</v>
      </c>
      <c r="M2188" s="7" t="s">
        <v>290</v>
      </c>
      <c r="N2188" s="7" t="s">
        <v>319</v>
      </c>
      <c r="O2188" s="7" t="s">
        <v>421</v>
      </c>
    </row>
    <row r="2189" spans="1:15" ht="15">
      <c r="A2189" s="1">
        <v>2181</v>
      </c>
      <c r="B2189" s="6" t="s">
        <v>37</v>
      </c>
      <c r="C2189" s="7" t="s">
        <v>296</v>
      </c>
      <c r="D2189" s="7">
        <v>30.943000000000001</v>
      </c>
      <c r="E2189" s="7">
        <v>30.475000000000001</v>
      </c>
      <c r="F2189" s="7">
        <v>5.3613080493476657</v>
      </c>
      <c r="G2189" s="7">
        <v>30.943000000000001</v>
      </c>
      <c r="H2189" s="7">
        <v>0.98487541608764506</v>
      </c>
      <c r="I2189" s="7">
        <v>30.475000000000001</v>
      </c>
      <c r="J2189" s="7">
        <v>5.3613080493476657</v>
      </c>
      <c r="K2189" s="7">
        <v>30.943000000000001</v>
      </c>
      <c r="L2189" s="7">
        <v>0.98487541608764506</v>
      </c>
      <c r="M2189" s="7" t="s">
        <v>290</v>
      </c>
      <c r="N2189" s="7" t="s">
        <v>319</v>
      </c>
      <c r="O2189" s="7" t="s">
        <v>421</v>
      </c>
    </row>
    <row r="2190" spans="1:15" ht="15">
      <c r="A2190" s="1">
        <v>2182</v>
      </c>
      <c r="B2190" s="6" t="s">
        <v>37</v>
      </c>
      <c r="C2190" s="7" t="s">
        <v>297</v>
      </c>
      <c r="D2190" s="7">
        <v>28.236499999999999</v>
      </c>
      <c r="E2190" s="7">
        <v>27.8125</v>
      </c>
      <c r="F2190" s="7">
        <v>4.8749129222992265</v>
      </c>
      <c r="G2190" s="7">
        <v>28.236499999999999</v>
      </c>
      <c r="H2190" s="7">
        <v>0.98498397464274967</v>
      </c>
      <c r="I2190" s="7">
        <v>27.8125</v>
      </c>
      <c r="J2190" s="7">
        <v>4.8749129222992265</v>
      </c>
      <c r="K2190" s="7">
        <v>28.236499999999999</v>
      </c>
      <c r="L2190" s="7">
        <v>0.98498397464274967</v>
      </c>
      <c r="M2190" s="7" t="s">
        <v>290</v>
      </c>
      <c r="N2190" s="7" t="s">
        <v>319</v>
      </c>
      <c r="O2190" s="7" t="s">
        <v>421</v>
      </c>
    </row>
    <row r="2191" spans="1:15" ht="15">
      <c r="A2191" s="1">
        <v>2183</v>
      </c>
      <c r="B2191" s="6" t="s">
        <v>37</v>
      </c>
      <c r="C2191" s="7" t="s">
        <v>298</v>
      </c>
      <c r="D2191" s="7" t="s">
        <v>422</v>
      </c>
      <c r="E2191" s="7">
        <v>27.687673035645272</v>
      </c>
      <c r="F2191" s="7">
        <v>4.853033530601814</v>
      </c>
      <c r="G2191" s="7">
        <v>28.109770055586434</v>
      </c>
      <c r="H2191" s="7">
        <v>0.98498397464274967</v>
      </c>
      <c r="I2191" s="7">
        <v>27.687673035645272</v>
      </c>
      <c r="J2191" s="7">
        <v>4.853033530601814</v>
      </c>
      <c r="K2191" s="7">
        <v>28.109770055586434</v>
      </c>
      <c r="L2191" s="7">
        <v>0.98498397464274967</v>
      </c>
      <c r="M2191" s="7" t="s">
        <v>290</v>
      </c>
      <c r="N2191" s="7" t="s">
        <v>319</v>
      </c>
      <c r="O2191" s="7" t="s">
        <v>421</v>
      </c>
    </row>
    <row r="2192" spans="1:15" ht="15">
      <c r="A2192" s="1">
        <v>2184</v>
      </c>
      <c r="B2192" s="6" t="s">
        <v>37</v>
      </c>
      <c r="C2192" s="7" t="s">
        <v>299</v>
      </c>
      <c r="D2192" s="7" t="s">
        <v>422</v>
      </c>
      <c r="E2192" s="7">
        <v>28.200441570083797</v>
      </c>
      <c r="F2192" s="7">
        <v>4.9429104548151184</v>
      </c>
      <c r="G2192" s="7">
        <v>28.630355717525251</v>
      </c>
      <c r="H2192" s="7">
        <v>0.98498397464274967</v>
      </c>
      <c r="I2192" s="7">
        <v>28.200441570083797</v>
      </c>
      <c r="J2192" s="7">
        <v>4.9429104548151184</v>
      </c>
      <c r="K2192" s="7">
        <v>28.630355717525251</v>
      </c>
      <c r="L2192" s="7">
        <v>0.98498397464274967</v>
      </c>
      <c r="M2192" s="7" t="s">
        <v>290</v>
      </c>
      <c r="N2192" s="7" t="s">
        <v>319</v>
      </c>
      <c r="O2192" s="7" t="s">
        <v>421</v>
      </c>
    </row>
    <row r="2193" spans="1:15" ht="15">
      <c r="A2193" s="1">
        <v>2185</v>
      </c>
      <c r="B2193" s="6" t="s">
        <v>37</v>
      </c>
      <c r="C2193" s="7" t="s">
        <v>300</v>
      </c>
      <c r="D2193" s="7" t="s">
        <v>422</v>
      </c>
      <c r="E2193" s="7">
        <v>28.607660525102037</v>
      </c>
      <c r="F2193" s="7">
        <v>5.0142868843350676</v>
      </c>
      <c r="G2193" s="7">
        <v>29.043782702635276</v>
      </c>
      <c r="H2193" s="7">
        <v>0.98498397464274967</v>
      </c>
      <c r="I2193" s="7">
        <v>28.607660525102037</v>
      </c>
      <c r="J2193" s="7">
        <v>5.0142868843350676</v>
      </c>
      <c r="K2193" s="7">
        <v>29.043782702635276</v>
      </c>
      <c r="L2193" s="7">
        <v>0.98498397464274967</v>
      </c>
      <c r="M2193" s="7" t="s">
        <v>290</v>
      </c>
      <c r="N2193" s="7" t="s">
        <v>319</v>
      </c>
      <c r="O2193" s="7" t="s">
        <v>421</v>
      </c>
    </row>
    <row r="2194" spans="1:15" ht="15">
      <c r="A2194" s="1">
        <v>2186</v>
      </c>
      <c r="B2194" s="6" t="s">
        <v>37</v>
      </c>
      <c r="C2194" s="7" t="s">
        <v>301</v>
      </c>
      <c r="D2194" s="7" t="s">
        <v>422</v>
      </c>
      <c r="E2194" s="7">
        <v>28.672105113575238</v>
      </c>
      <c r="F2194" s="7">
        <v>5.0255825879618667</v>
      </c>
      <c r="G2194" s="7">
        <v>29.109209745239269</v>
      </c>
      <c r="H2194" s="7">
        <v>0.98498397464274967</v>
      </c>
      <c r="I2194" s="7">
        <v>28.672105113575238</v>
      </c>
      <c r="J2194" s="7">
        <v>5.0255825879618667</v>
      </c>
      <c r="K2194" s="7">
        <v>29.109209745239269</v>
      </c>
      <c r="L2194" s="7">
        <v>0.98498397464274967</v>
      </c>
      <c r="M2194" s="7" t="s">
        <v>290</v>
      </c>
      <c r="N2194" s="7" t="s">
        <v>319</v>
      </c>
      <c r="O2194" s="7" t="s">
        <v>421</v>
      </c>
    </row>
    <row r="2195" spans="1:15" ht="15">
      <c r="A2195" s="1">
        <v>2187</v>
      </c>
      <c r="B2195" s="6" t="s">
        <v>37</v>
      </c>
      <c r="C2195" s="7" t="s">
        <v>302</v>
      </c>
      <c r="D2195" s="7" t="s">
        <v>422</v>
      </c>
      <c r="E2195" s="7">
        <v>29.092759048695992</v>
      </c>
      <c r="F2195" s="7">
        <v>5.0993138708072188</v>
      </c>
      <c r="G2195" s="7">
        <v>29.536276525968695</v>
      </c>
      <c r="H2195" s="7">
        <v>0.98498397464274967</v>
      </c>
      <c r="I2195" s="7">
        <v>29.092759048695992</v>
      </c>
      <c r="J2195" s="7">
        <v>5.0993138708072188</v>
      </c>
      <c r="K2195" s="7">
        <v>29.536276525968695</v>
      </c>
      <c r="L2195" s="7">
        <v>0.98498397464274967</v>
      </c>
      <c r="M2195" s="7" t="s">
        <v>290</v>
      </c>
      <c r="N2195" s="7" t="s">
        <v>319</v>
      </c>
      <c r="O2195" s="7" t="s">
        <v>421</v>
      </c>
    </row>
    <row r="2196" spans="1:15" ht="15">
      <c r="A2196" s="1">
        <v>2188</v>
      </c>
      <c r="B2196" s="6" t="s">
        <v>37</v>
      </c>
      <c r="C2196" s="7" t="s">
        <v>423</v>
      </c>
      <c r="D2196" s="7" t="s">
        <v>422</v>
      </c>
      <c r="E2196" s="7">
        <v>29.700600595014315</v>
      </c>
      <c r="F2196" s="7">
        <v>5.2058549803391703</v>
      </c>
      <c r="G2196" s="7">
        <v>30.153384582512238</v>
      </c>
      <c r="H2196" s="7">
        <v>0.98498397464274967</v>
      </c>
      <c r="I2196" s="7">
        <v>29.700600595014315</v>
      </c>
      <c r="J2196" s="7">
        <v>5.2058549803391703</v>
      </c>
      <c r="K2196" s="7">
        <v>30.153384582512238</v>
      </c>
      <c r="L2196" s="7">
        <v>0.98498397464274967</v>
      </c>
      <c r="M2196" s="7" t="s">
        <v>290</v>
      </c>
      <c r="N2196" s="7" t="s">
        <v>319</v>
      </c>
      <c r="O2196" s="7" t="s">
        <v>421</v>
      </c>
    </row>
    <row r="2197" spans="1:15" ht="15">
      <c r="A2197" s="1">
        <v>2189</v>
      </c>
      <c r="B2197" s="6" t="s">
        <v>37</v>
      </c>
      <c r="C2197" s="7" t="s">
        <v>424</v>
      </c>
      <c r="D2197" s="7" t="s">
        <v>422</v>
      </c>
      <c r="E2197" s="7">
        <v>30.496584475857546</v>
      </c>
      <c r="F2197" s="7">
        <v>5.3453732583315983</v>
      </c>
      <c r="G2197" s="7">
        <v>30.961503192900729</v>
      </c>
      <c r="H2197" s="7">
        <v>0.98498397464274967</v>
      </c>
      <c r="I2197" s="7">
        <v>30.496584475857546</v>
      </c>
      <c r="J2197" s="7">
        <v>5.3453732583315983</v>
      </c>
      <c r="K2197" s="7">
        <v>30.961503192900729</v>
      </c>
      <c r="L2197" s="7">
        <v>0.98498397464274967</v>
      </c>
      <c r="M2197" s="7" t="s">
        <v>290</v>
      </c>
      <c r="N2197" s="7" t="s">
        <v>319</v>
      </c>
      <c r="O2197" s="7" t="s">
        <v>421</v>
      </c>
    </row>
    <row r="2198" spans="1:15" ht="15">
      <c r="A2198" s="1">
        <v>2190</v>
      </c>
      <c r="B2198" s="6" t="s">
        <v>37</v>
      </c>
      <c r="C2198" s="7" t="s">
        <v>425</v>
      </c>
      <c r="D2198" s="7" t="s">
        <v>422</v>
      </c>
      <c r="E2198" s="7">
        <v>31.251928818393385</v>
      </c>
      <c r="F2198" s="7">
        <v>5.4777683287572607</v>
      </c>
      <c r="G2198" s="7">
        <v>31.728362717503451</v>
      </c>
      <c r="H2198" s="7">
        <v>0.98498397464274967</v>
      </c>
      <c r="I2198" s="7">
        <v>31.251928818393385</v>
      </c>
      <c r="J2198" s="7">
        <v>5.4777683287572607</v>
      </c>
      <c r="K2198" s="7">
        <v>31.728362717503451</v>
      </c>
      <c r="L2198" s="7">
        <v>0.98498397464274967</v>
      </c>
      <c r="M2198" s="7" t="s">
        <v>290</v>
      </c>
      <c r="N2198" s="7" t="s">
        <v>319</v>
      </c>
      <c r="O2198" s="7" t="s">
        <v>421</v>
      </c>
    </row>
    <row r="2199" spans="1:15" ht="15">
      <c r="A2199" s="1">
        <v>2191</v>
      </c>
      <c r="B2199" s="6" t="s">
        <v>37</v>
      </c>
      <c r="C2199" s="7" t="s">
        <v>426</v>
      </c>
      <c r="D2199" s="7" t="s">
        <v>422</v>
      </c>
      <c r="E2199" s="7">
        <v>32.14367971431767</v>
      </c>
      <c r="F2199" s="7">
        <v>5.6340724354004497</v>
      </c>
      <c r="G2199" s="7">
        <v>32.633708305737741</v>
      </c>
      <c r="H2199" s="7">
        <v>0.98498397464274967</v>
      </c>
      <c r="I2199" s="7">
        <v>32.14367971431767</v>
      </c>
      <c r="J2199" s="7">
        <v>5.6340724354004497</v>
      </c>
      <c r="K2199" s="7">
        <v>32.633708305737741</v>
      </c>
      <c r="L2199" s="7">
        <v>0.98498397464274967</v>
      </c>
      <c r="M2199" s="7" t="s">
        <v>290</v>
      </c>
      <c r="N2199" s="7" t="s">
        <v>319</v>
      </c>
      <c r="O2199" s="7" t="s">
        <v>421</v>
      </c>
    </row>
    <row r="2200" spans="1:15" ht="15">
      <c r="A2200" s="1">
        <v>2192</v>
      </c>
      <c r="B2200" s="6" t="s">
        <v>37</v>
      </c>
      <c r="C2200" s="7" t="s">
        <v>427</v>
      </c>
      <c r="D2200" s="7" t="s">
        <v>422</v>
      </c>
      <c r="E2200" s="7">
        <v>33.03543061024196</v>
      </c>
      <c r="F2200" s="7">
        <v>5.7903765420436075</v>
      </c>
      <c r="G2200" s="7">
        <v>33.539053893972032</v>
      </c>
      <c r="H2200" s="7">
        <v>0.98498397464274967</v>
      </c>
      <c r="I2200" s="7">
        <v>33.03543061024196</v>
      </c>
      <c r="J2200" s="7">
        <v>5.7903765420436075</v>
      </c>
      <c r="K2200" s="7">
        <v>33.539053893972032</v>
      </c>
      <c r="L2200" s="7">
        <v>0.98498397464274967</v>
      </c>
      <c r="M2200" s="7" t="s">
        <v>290</v>
      </c>
      <c r="N2200" s="7" t="s">
        <v>319</v>
      </c>
      <c r="O2200" s="7" t="s">
        <v>421</v>
      </c>
    </row>
    <row r="2201" spans="1:15" ht="15">
      <c r="A2201" s="1">
        <v>2193</v>
      </c>
      <c r="B2201" s="6" t="s">
        <v>41</v>
      </c>
      <c r="C2201" s="7" t="s">
        <v>292</v>
      </c>
      <c r="D2201" s="7">
        <v>21.201000000000001</v>
      </c>
      <c r="E2201" s="7">
        <v>20.47</v>
      </c>
      <c r="F2201" s="7">
        <v>5.5191938722969418</v>
      </c>
      <c r="G2201" s="7">
        <v>21.201000000000001</v>
      </c>
      <c r="H2201" s="7">
        <v>0.96552049431630571</v>
      </c>
      <c r="I2201" s="7">
        <v>20.47</v>
      </c>
      <c r="J2201" s="7">
        <v>5.5191938722969418</v>
      </c>
      <c r="K2201" s="7">
        <v>21.201000000000001</v>
      </c>
      <c r="L2201" s="7">
        <v>0.96552049431630571</v>
      </c>
      <c r="M2201" s="7" t="s">
        <v>290</v>
      </c>
      <c r="N2201" s="7" t="s">
        <v>319</v>
      </c>
      <c r="O2201" s="7" t="s">
        <v>421</v>
      </c>
    </row>
    <row r="2202" spans="1:15" ht="15">
      <c r="A2202" s="1">
        <v>2194</v>
      </c>
      <c r="B2202" s="6" t="s">
        <v>41</v>
      </c>
      <c r="C2202" s="7" t="s">
        <v>293</v>
      </c>
      <c r="D2202" s="7">
        <v>21.120999999999999</v>
      </c>
      <c r="E2202" s="7">
        <v>20.05</v>
      </c>
      <c r="F2202" s="7">
        <v>6.6403419339669449</v>
      </c>
      <c r="G2202" s="7">
        <v>21.120999999999999</v>
      </c>
      <c r="H2202" s="7">
        <v>0.9492921736660197</v>
      </c>
      <c r="I2202" s="7">
        <v>20.05</v>
      </c>
      <c r="J2202" s="7">
        <v>6.6403419339669449</v>
      </c>
      <c r="K2202" s="7">
        <v>21.120999999999999</v>
      </c>
      <c r="L2202" s="7">
        <v>0.9492921736660197</v>
      </c>
      <c r="M2202" s="7" t="s">
        <v>290</v>
      </c>
      <c r="N2202" s="7" t="s">
        <v>319</v>
      </c>
      <c r="O2202" s="7" t="s">
        <v>421</v>
      </c>
    </row>
    <row r="2203" spans="1:15" ht="15">
      <c r="A2203" s="1">
        <v>2195</v>
      </c>
      <c r="B2203" s="6" t="s">
        <v>41</v>
      </c>
      <c r="C2203" s="7" t="s">
        <v>294</v>
      </c>
      <c r="D2203" s="7">
        <v>25.82</v>
      </c>
      <c r="E2203" s="7">
        <v>24.863</v>
      </c>
      <c r="F2203" s="7">
        <v>6.9759976446469034</v>
      </c>
      <c r="G2203" s="7">
        <v>25.823115848753016</v>
      </c>
      <c r="H2203" s="7">
        <v>0.96281951975213009</v>
      </c>
      <c r="I2203" s="7">
        <v>24.863</v>
      </c>
      <c r="J2203" s="7">
        <v>6.9759976446469034</v>
      </c>
      <c r="K2203" s="7">
        <v>25.823115848753016</v>
      </c>
      <c r="L2203" s="7">
        <v>0.96281951975213009</v>
      </c>
      <c r="M2203" s="7" t="s">
        <v>290</v>
      </c>
      <c r="N2203" s="7" t="s">
        <v>319</v>
      </c>
      <c r="O2203" s="7" t="s">
        <v>421</v>
      </c>
    </row>
    <row r="2204" spans="1:15" ht="15">
      <c r="A2204" s="1">
        <v>2196</v>
      </c>
      <c r="B2204" s="6" t="s">
        <v>41</v>
      </c>
      <c r="C2204" s="7" t="s">
        <v>295</v>
      </c>
      <c r="D2204" s="7">
        <v>20.222999999999999</v>
      </c>
      <c r="E2204" s="7">
        <v>19.55</v>
      </c>
      <c r="F2204" s="7">
        <v>4.5661095052563079</v>
      </c>
      <c r="G2204" s="7">
        <v>20.076151424363985</v>
      </c>
      <c r="H2204" s="7">
        <v>0.97379221678287109</v>
      </c>
      <c r="I2204" s="7">
        <v>19.55</v>
      </c>
      <c r="J2204" s="7">
        <v>4.5661095052563079</v>
      </c>
      <c r="K2204" s="7">
        <v>20.076151424363985</v>
      </c>
      <c r="L2204" s="7">
        <v>0.97379221678287109</v>
      </c>
      <c r="M2204" s="7" t="s">
        <v>290</v>
      </c>
      <c r="N2204" s="7" t="s">
        <v>319</v>
      </c>
      <c r="O2204" s="7" t="s">
        <v>421</v>
      </c>
    </row>
    <row r="2205" spans="1:15" ht="15">
      <c r="A2205" s="1">
        <v>2197</v>
      </c>
      <c r="B2205" s="6" t="s">
        <v>41</v>
      </c>
      <c r="C2205" s="7" t="s">
        <v>296</v>
      </c>
      <c r="D2205" s="7">
        <v>18.21</v>
      </c>
      <c r="E2205" s="7">
        <v>17.905000000000001</v>
      </c>
      <c r="F2205" s="7">
        <v>3.3188966540101799</v>
      </c>
      <c r="G2205" s="7">
        <v>18.21</v>
      </c>
      <c r="H2205" s="7">
        <v>0.98325096101043385</v>
      </c>
      <c r="I2205" s="7">
        <v>17.905000000000001</v>
      </c>
      <c r="J2205" s="7">
        <v>3.3188966540101799</v>
      </c>
      <c r="K2205" s="7">
        <v>18.21</v>
      </c>
      <c r="L2205" s="7">
        <v>0.98325096101043385</v>
      </c>
      <c r="M2205" s="7" t="s">
        <v>290</v>
      </c>
      <c r="N2205" s="7" t="s">
        <v>319</v>
      </c>
      <c r="O2205" s="7" t="s">
        <v>421</v>
      </c>
    </row>
    <row r="2206" spans="1:15" ht="15">
      <c r="A2206" s="1">
        <v>2198</v>
      </c>
      <c r="B2206" s="6" t="s">
        <v>41</v>
      </c>
      <c r="C2206" s="7" t="s">
        <v>297</v>
      </c>
      <c r="D2206" s="7">
        <v>19.937000000000001</v>
      </c>
      <c r="E2206" s="7">
        <v>19.600000000000001</v>
      </c>
      <c r="F2206" s="7">
        <v>3.6502012273297999</v>
      </c>
      <c r="G2206" s="7">
        <v>19.937000000000001</v>
      </c>
      <c r="H2206" s="7">
        <v>0.98309675477754932</v>
      </c>
      <c r="I2206" s="7">
        <v>19.600000000000001</v>
      </c>
      <c r="J2206" s="7">
        <v>3.6502012273297999</v>
      </c>
      <c r="K2206" s="7">
        <v>19.937000000000001</v>
      </c>
      <c r="L2206" s="7">
        <v>0.98309675477754932</v>
      </c>
      <c r="M2206" s="7" t="s">
        <v>290</v>
      </c>
      <c r="N2206" s="7" t="s">
        <v>319</v>
      </c>
      <c r="O2206" s="7" t="s">
        <v>421</v>
      </c>
    </row>
    <row r="2207" spans="1:15" ht="15">
      <c r="A2207" s="1">
        <v>2199</v>
      </c>
      <c r="B2207" s="6" t="s">
        <v>41</v>
      </c>
      <c r="C2207" s="7" t="s">
        <v>298</v>
      </c>
      <c r="D2207" s="7" t="s">
        <v>422</v>
      </c>
      <c r="E2207" s="7">
        <v>19.827126232032782</v>
      </c>
      <c r="F2207" s="7">
        <v>3.6925000258463681</v>
      </c>
      <c r="G2207" s="7">
        <v>20.168031412654976</v>
      </c>
      <c r="H2207" s="7">
        <v>0.98309675477754932</v>
      </c>
      <c r="I2207" s="7">
        <v>19.827126232032782</v>
      </c>
      <c r="J2207" s="7">
        <v>3.6925000258463681</v>
      </c>
      <c r="K2207" s="7">
        <v>20.168031412654976</v>
      </c>
      <c r="L2207" s="7">
        <v>0.98309675477754932</v>
      </c>
      <c r="M2207" s="7" t="s">
        <v>290</v>
      </c>
      <c r="N2207" s="7" t="s">
        <v>319</v>
      </c>
      <c r="O2207" s="7" t="s">
        <v>421</v>
      </c>
    </row>
    <row r="2208" spans="1:15" ht="15">
      <c r="A2208" s="1">
        <v>2200</v>
      </c>
      <c r="B2208" s="6" t="s">
        <v>41</v>
      </c>
      <c r="C2208" s="7" t="s">
        <v>299</v>
      </c>
      <c r="D2208" s="7" t="s">
        <v>422</v>
      </c>
      <c r="E2208" s="7">
        <v>19.617964269769011</v>
      </c>
      <c r="F2208" s="7">
        <v>3.6535467987358743</v>
      </c>
      <c r="G2208" s="7">
        <v>19.955273145223714</v>
      </c>
      <c r="H2208" s="7">
        <v>0.98309675477754932</v>
      </c>
      <c r="I2208" s="7">
        <v>19.617964269769011</v>
      </c>
      <c r="J2208" s="7">
        <v>3.6535467987358743</v>
      </c>
      <c r="K2208" s="7">
        <v>19.955273145223714</v>
      </c>
      <c r="L2208" s="7">
        <v>0.98309675477754932</v>
      </c>
      <c r="M2208" s="7" t="s">
        <v>290</v>
      </c>
      <c r="N2208" s="7" t="s">
        <v>319</v>
      </c>
      <c r="O2208" s="7" t="s">
        <v>421</v>
      </c>
    </row>
    <row r="2209" spans="1:15" ht="15">
      <c r="A2209" s="1">
        <v>2201</v>
      </c>
      <c r="B2209" s="6" t="s">
        <v>41</v>
      </c>
      <c r="C2209" s="7" t="s">
        <v>300</v>
      </c>
      <c r="D2209" s="7" t="s">
        <v>422</v>
      </c>
      <c r="E2209" s="7">
        <v>19.541345066691044</v>
      </c>
      <c r="F2209" s="7">
        <v>3.6392776401076778</v>
      </c>
      <c r="G2209" s="7">
        <v>19.877336560949963</v>
      </c>
      <c r="H2209" s="7">
        <v>0.98309675477754932</v>
      </c>
      <c r="I2209" s="7">
        <v>19.541345066691044</v>
      </c>
      <c r="J2209" s="7">
        <v>3.6392776401076778</v>
      </c>
      <c r="K2209" s="7">
        <v>19.877336560949963</v>
      </c>
      <c r="L2209" s="7">
        <v>0.98309675477754932</v>
      </c>
      <c r="M2209" s="7" t="s">
        <v>290</v>
      </c>
      <c r="N2209" s="7" t="s">
        <v>319</v>
      </c>
      <c r="O2209" s="7" t="s">
        <v>421</v>
      </c>
    </row>
    <row r="2210" spans="1:15" ht="15">
      <c r="A2210" s="1">
        <v>2202</v>
      </c>
      <c r="B2210" s="6" t="s">
        <v>41</v>
      </c>
      <c r="C2210" s="7" t="s">
        <v>301</v>
      </c>
      <c r="D2210" s="7" t="s">
        <v>422</v>
      </c>
      <c r="E2210" s="7">
        <v>19.201962000086002</v>
      </c>
      <c r="F2210" s="7">
        <v>3.5760727173394944</v>
      </c>
      <c r="G2210" s="7">
        <v>19.532118183454827</v>
      </c>
      <c r="H2210" s="7">
        <v>0.98309675477754932</v>
      </c>
      <c r="I2210" s="7">
        <v>19.201962000086002</v>
      </c>
      <c r="J2210" s="7">
        <v>3.5760727173394944</v>
      </c>
      <c r="K2210" s="7">
        <v>19.532118183454827</v>
      </c>
      <c r="L2210" s="7">
        <v>0.98309675477754932</v>
      </c>
      <c r="M2210" s="7" t="s">
        <v>290</v>
      </c>
      <c r="N2210" s="7" t="s">
        <v>319</v>
      </c>
      <c r="O2210" s="7" t="s">
        <v>421</v>
      </c>
    </row>
    <row r="2211" spans="1:15" ht="15">
      <c r="A2211" s="1">
        <v>2203</v>
      </c>
      <c r="B2211" s="6" t="s">
        <v>41</v>
      </c>
      <c r="C2211" s="7" t="s">
        <v>302</v>
      </c>
      <c r="D2211" s="7" t="s">
        <v>422</v>
      </c>
      <c r="E2211" s="7">
        <v>19.047959077842307</v>
      </c>
      <c r="F2211" s="7">
        <v>3.5473920206156975</v>
      </c>
      <c r="G2211" s="7">
        <v>19.375467353823574</v>
      </c>
      <c r="H2211" s="7">
        <v>0.98309675477754932</v>
      </c>
      <c r="I2211" s="7">
        <v>19.047959077842307</v>
      </c>
      <c r="J2211" s="7">
        <v>3.5473920206156975</v>
      </c>
      <c r="K2211" s="7">
        <v>19.375467353823574</v>
      </c>
      <c r="L2211" s="7">
        <v>0.98309675477754932</v>
      </c>
      <c r="M2211" s="7" t="s">
        <v>290</v>
      </c>
      <c r="N2211" s="7" t="s">
        <v>319</v>
      </c>
      <c r="O2211" s="7" t="s">
        <v>421</v>
      </c>
    </row>
    <row r="2212" spans="1:15" ht="15">
      <c r="A2212" s="1">
        <v>2204</v>
      </c>
      <c r="B2212" s="6" t="s">
        <v>41</v>
      </c>
      <c r="C2212" s="7" t="s">
        <v>423</v>
      </c>
      <c r="D2212" s="7" t="s">
        <v>422</v>
      </c>
      <c r="E2212" s="7">
        <v>19.042974865672168</v>
      </c>
      <c r="F2212" s="7">
        <v>3.546463787075862</v>
      </c>
      <c r="G2212" s="7">
        <v>19.370397443719693</v>
      </c>
      <c r="H2212" s="7">
        <v>0.98309675477754932</v>
      </c>
      <c r="I2212" s="7">
        <v>19.042974865672168</v>
      </c>
      <c r="J2212" s="7">
        <v>3.546463787075862</v>
      </c>
      <c r="K2212" s="7">
        <v>19.370397443719693</v>
      </c>
      <c r="L2212" s="7">
        <v>0.98309675477754932</v>
      </c>
      <c r="M2212" s="7" t="s">
        <v>290</v>
      </c>
      <c r="N2212" s="7" t="s">
        <v>319</v>
      </c>
      <c r="O2212" s="7" t="s">
        <v>421</v>
      </c>
    </row>
    <row r="2213" spans="1:15" ht="15">
      <c r="A2213" s="1">
        <v>2205</v>
      </c>
      <c r="B2213" s="6" t="s">
        <v>41</v>
      </c>
      <c r="C2213" s="7" t="s">
        <v>424</v>
      </c>
      <c r="D2213" s="7" t="s">
        <v>422</v>
      </c>
      <c r="E2213" s="7">
        <v>19.099661978190593</v>
      </c>
      <c r="F2213" s="7">
        <v>3.557020897672234</v>
      </c>
      <c r="G2213" s="7">
        <v>19.428059227509483</v>
      </c>
      <c r="H2213" s="7">
        <v>0.98309675477754932</v>
      </c>
      <c r="I2213" s="7">
        <v>19.099661978190593</v>
      </c>
      <c r="J2213" s="7">
        <v>3.557020897672234</v>
      </c>
      <c r="K2213" s="7">
        <v>19.428059227509483</v>
      </c>
      <c r="L2213" s="7">
        <v>0.98309675477754932</v>
      </c>
      <c r="M2213" s="7" t="s">
        <v>290</v>
      </c>
      <c r="N2213" s="7" t="s">
        <v>319</v>
      </c>
      <c r="O2213" s="7" t="s">
        <v>421</v>
      </c>
    </row>
    <row r="2214" spans="1:15" ht="15">
      <c r="A2214" s="1">
        <v>2206</v>
      </c>
      <c r="B2214" s="6" t="s">
        <v>41</v>
      </c>
      <c r="C2214" s="7" t="s">
        <v>425</v>
      </c>
      <c r="D2214" s="7" t="s">
        <v>422</v>
      </c>
      <c r="E2214" s="7">
        <v>19.141615811524417</v>
      </c>
      <c r="F2214" s="7">
        <v>3.5648341596072317</v>
      </c>
      <c r="G2214" s="7">
        <v>19.470734409916442</v>
      </c>
      <c r="H2214" s="7">
        <v>0.98309675477754932</v>
      </c>
      <c r="I2214" s="7">
        <v>19.141615811524417</v>
      </c>
      <c r="J2214" s="7">
        <v>3.5648341596072317</v>
      </c>
      <c r="K2214" s="7">
        <v>19.470734409916442</v>
      </c>
      <c r="L2214" s="7">
        <v>0.98309675477754932</v>
      </c>
      <c r="M2214" s="7" t="s">
        <v>290</v>
      </c>
      <c r="N2214" s="7" t="s">
        <v>319</v>
      </c>
      <c r="O2214" s="7" t="s">
        <v>421</v>
      </c>
    </row>
    <row r="2215" spans="1:15" ht="15">
      <c r="A2215" s="1">
        <v>2207</v>
      </c>
      <c r="B2215" s="6" t="s">
        <v>41</v>
      </c>
      <c r="C2215" s="7" t="s">
        <v>426</v>
      </c>
      <c r="D2215" s="7" t="s">
        <v>422</v>
      </c>
      <c r="E2215" s="7">
        <v>19.231818084564541</v>
      </c>
      <c r="F2215" s="7">
        <v>3.5816329579622965</v>
      </c>
      <c r="G2215" s="7">
        <v>19.562487609794044</v>
      </c>
      <c r="H2215" s="7">
        <v>0.98309675477754932</v>
      </c>
      <c r="I2215" s="7">
        <v>19.231818084564541</v>
      </c>
      <c r="J2215" s="7">
        <v>3.5816329579622965</v>
      </c>
      <c r="K2215" s="7">
        <v>19.562487609794044</v>
      </c>
      <c r="L2215" s="7">
        <v>0.98309675477754932</v>
      </c>
      <c r="M2215" s="7" t="s">
        <v>290</v>
      </c>
      <c r="N2215" s="7" t="s">
        <v>319</v>
      </c>
      <c r="O2215" s="7" t="s">
        <v>421</v>
      </c>
    </row>
    <row r="2216" spans="1:15" ht="15">
      <c r="A2216" s="1">
        <v>2208</v>
      </c>
      <c r="B2216" s="6" t="s">
        <v>41</v>
      </c>
      <c r="C2216" s="7" t="s">
        <v>427</v>
      </c>
      <c r="D2216" s="7" t="s">
        <v>422</v>
      </c>
      <c r="E2216" s="7">
        <v>19.322020357604671</v>
      </c>
      <c r="F2216" s="7">
        <v>3.5984317563173405</v>
      </c>
      <c r="G2216" s="7">
        <v>19.654240809671649</v>
      </c>
      <c r="H2216" s="7">
        <v>0.98309675477754932</v>
      </c>
      <c r="I2216" s="7">
        <v>19.322020357604671</v>
      </c>
      <c r="J2216" s="7">
        <v>3.5984317563173405</v>
      </c>
      <c r="K2216" s="7">
        <v>19.654240809671649</v>
      </c>
      <c r="L2216" s="7">
        <v>0.98309675477754932</v>
      </c>
      <c r="M2216" s="7" t="s">
        <v>290</v>
      </c>
      <c r="N2216" s="7" t="s">
        <v>319</v>
      </c>
      <c r="O2216" s="7" t="s">
        <v>421</v>
      </c>
    </row>
    <row r="2217" spans="1:15" ht="15">
      <c r="A2217" s="1">
        <v>2209</v>
      </c>
      <c r="B2217" s="6" t="s">
        <v>230</v>
      </c>
      <c r="C2217" s="7" t="s">
        <v>292</v>
      </c>
      <c r="D2217" s="7">
        <v>8.0039999999999996</v>
      </c>
      <c r="E2217" s="7">
        <v>8.0039999999999996</v>
      </c>
      <c r="F2217" s="7" t="s">
        <v>422</v>
      </c>
      <c r="G2217" s="7">
        <v>8.0039999999999996</v>
      </c>
      <c r="H2217" s="7">
        <v>1</v>
      </c>
      <c r="I2217" s="7">
        <v>8.0039999999999996</v>
      </c>
      <c r="J2217" s="7" t="s">
        <v>422</v>
      </c>
      <c r="K2217" s="7">
        <v>8.0039999999999996</v>
      </c>
      <c r="L2217" s="7">
        <v>1</v>
      </c>
      <c r="M2217" s="7" t="s">
        <v>304</v>
      </c>
      <c r="N2217" s="7" t="s">
        <v>319</v>
      </c>
      <c r="O2217" s="7" t="s">
        <v>421</v>
      </c>
    </row>
    <row r="2218" spans="1:15" ht="15">
      <c r="A2218" s="1">
        <v>2210</v>
      </c>
      <c r="B2218" s="6" t="s">
        <v>230</v>
      </c>
      <c r="C2218" s="7" t="s">
        <v>293</v>
      </c>
      <c r="D2218" s="7">
        <v>6.9169999999999998</v>
      </c>
      <c r="E2218" s="7">
        <v>6.9169999999999998</v>
      </c>
      <c r="F2218" s="7">
        <v>2.274040193400527</v>
      </c>
      <c r="G2218" s="7">
        <v>7.2812188403591538</v>
      </c>
      <c r="H2218" s="7">
        <v>0.94997831429810609</v>
      </c>
      <c r="I2218" s="7">
        <v>6.9169999999999998</v>
      </c>
      <c r="J2218" s="7">
        <v>2.274040193400527</v>
      </c>
      <c r="K2218" s="7">
        <v>7.2812188403591538</v>
      </c>
      <c r="L2218" s="7">
        <v>0.94997831429810609</v>
      </c>
      <c r="M2218" s="7" t="s">
        <v>304</v>
      </c>
      <c r="N2218" s="7" t="s">
        <v>319</v>
      </c>
      <c r="O2218" s="7" t="s">
        <v>421</v>
      </c>
    </row>
    <row r="2219" spans="1:15" ht="15">
      <c r="A2219" s="1">
        <v>2211</v>
      </c>
      <c r="B2219" s="6" t="s">
        <v>230</v>
      </c>
      <c r="C2219" s="7" t="s">
        <v>294</v>
      </c>
      <c r="D2219" s="7">
        <v>5.39</v>
      </c>
      <c r="E2219" s="7">
        <v>5.3789999999999996</v>
      </c>
      <c r="F2219" s="7">
        <v>0.32811578222664756</v>
      </c>
      <c r="G2219" s="7">
        <v>5.3889981412639401</v>
      </c>
      <c r="H2219" s="7">
        <v>0.99814471243042679</v>
      </c>
      <c r="I2219" s="7">
        <v>5.3789999999999996</v>
      </c>
      <c r="J2219" s="7">
        <v>0.32811578222664756</v>
      </c>
      <c r="K2219" s="7">
        <v>5.3889981412639401</v>
      </c>
      <c r="L2219" s="7">
        <v>0.99814471243042679</v>
      </c>
      <c r="M2219" s="7" t="s">
        <v>304</v>
      </c>
      <c r="N2219" s="7" t="s">
        <v>319</v>
      </c>
      <c r="O2219" s="7" t="s">
        <v>421</v>
      </c>
    </row>
    <row r="2220" spans="1:15" ht="15">
      <c r="A2220" s="1">
        <v>2212</v>
      </c>
      <c r="B2220" s="6" t="s">
        <v>230</v>
      </c>
      <c r="C2220" s="7" t="s">
        <v>295</v>
      </c>
      <c r="D2220" s="7">
        <v>7.1660000000000004</v>
      </c>
      <c r="E2220" s="7">
        <v>6.9630000000000001</v>
      </c>
      <c r="F2220" s="7">
        <v>1.693572260046792</v>
      </c>
      <c r="G2220" s="7">
        <v>7.1660000000000004</v>
      </c>
      <c r="H2220" s="7">
        <v>0.97167178342171356</v>
      </c>
      <c r="I2220" s="7">
        <v>6.9630000000000001</v>
      </c>
      <c r="J2220" s="7">
        <v>1.693572260046792</v>
      </c>
      <c r="K2220" s="7">
        <v>7.1660000000000004</v>
      </c>
      <c r="L2220" s="7">
        <v>0.97167178342171356</v>
      </c>
      <c r="M2220" s="7" t="s">
        <v>304</v>
      </c>
      <c r="N2220" s="7" t="s">
        <v>319</v>
      </c>
      <c r="O2220" s="7" t="s">
        <v>421</v>
      </c>
    </row>
    <row r="2221" spans="1:15" ht="15">
      <c r="A2221" s="1">
        <v>2213</v>
      </c>
      <c r="B2221" s="6" t="s">
        <v>230</v>
      </c>
      <c r="C2221" s="7" t="s">
        <v>296</v>
      </c>
      <c r="D2221" s="7">
        <v>6.2569999999999997</v>
      </c>
      <c r="E2221" s="7">
        <v>6.1219999999999999</v>
      </c>
      <c r="F2221" s="7">
        <v>1.2927354717806714</v>
      </c>
      <c r="G2221" s="7">
        <v>6.2569999999999997</v>
      </c>
      <c r="H2221" s="7">
        <v>0.97842416493527251</v>
      </c>
      <c r="I2221" s="7">
        <v>6.1219999999999999</v>
      </c>
      <c r="J2221" s="7">
        <v>1.2927354717806714</v>
      </c>
      <c r="K2221" s="7">
        <v>6.2569999999999997</v>
      </c>
      <c r="L2221" s="7">
        <v>0.97842416493527251</v>
      </c>
      <c r="M2221" s="7" t="s">
        <v>304</v>
      </c>
      <c r="N2221" s="7" t="s">
        <v>319</v>
      </c>
      <c r="O2221" s="7" t="s">
        <v>421</v>
      </c>
    </row>
    <row r="2222" spans="1:15" ht="15">
      <c r="A2222" s="1">
        <v>2214</v>
      </c>
      <c r="B2222" s="6" t="s">
        <v>230</v>
      </c>
      <c r="C2222" s="7" t="s">
        <v>297</v>
      </c>
      <c r="D2222" s="7">
        <v>6.0069999999999997</v>
      </c>
      <c r="E2222" s="7">
        <v>5.9770000000000003</v>
      </c>
      <c r="F2222" s="7">
        <v>0.5995998665776946</v>
      </c>
      <c r="G2222" s="7">
        <v>6.0069999999999997</v>
      </c>
      <c r="H2222" s="7">
        <v>0.99500582653570846</v>
      </c>
      <c r="I2222" s="7">
        <v>5.9770000000000003</v>
      </c>
      <c r="J2222" s="7">
        <v>0.5995998665776946</v>
      </c>
      <c r="K2222" s="7">
        <v>6.0069999999999997</v>
      </c>
      <c r="L2222" s="7">
        <v>0.99500582653570846</v>
      </c>
      <c r="M2222" s="7" t="s">
        <v>304</v>
      </c>
      <c r="N2222" s="7" t="s">
        <v>319</v>
      </c>
      <c r="O2222" s="7" t="s">
        <v>421</v>
      </c>
    </row>
    <row r="2223" spans="1:15" ht="15">
      <c r="A2223" s="1">
        <v>2215</v>
      </c>
      <c r="B2223" s="6" t="s">
        <v>230</v>
      </c>
      <c r="C2223" s="7" t="s">
        <v>298</v>
      </c>
      <c r="D2223" s="7" t="s">
        <v>422</v>
      </c>
      <c r="E2223" s="7">
        <v>5.9770000000000003</v>
      </c>
      <c r="F2223" s="7">
        <v>1.2554291829844053</v>
      </c>
      <c r="G2223" s="7">
        <v>6.1074242879866221</v>
      </c>
      <c r="H2223" s="7">
        <v>0.97864496032424542</v>
      </c>
      <c r="I2223" s="7">
        <v>5.9770000000000003</v>
      </c>
      <c r="J2223" s="7">
        <v>1.2554291829844053</v>
      </c>
      <c r="K2223" s="7">
        <v>6.1074242879866221</v>
      </c>
      <c r="L2223" s="7">
        <v>0.97864496032424542</v>
      </c>
      <c r="M2223" s="7" t="s">
        <v>304</v>
      </c>
      <c r="N2223" s="7" t="s">
        <v>319</v>
      </c>
      <c r="O2223" s="7" t="s">
        <v>421</v>
      </c>
    </row>
    <row r="2224" spans="1:15" ht="15">
      <c r="A2224" s="1">
        <v>2216</v>
      </c>
      <c r="B2224" s="6" t="s">
        <v>230</v>
      </c>
      <c r="C2224" s="7" t="s">
        <v>299</v>
      </c>
      <c r="D2224" s="7" t="s">
        <v>422</v>
      </c>
      <c r="E2224" s="7">
        <v>8.4236124008106135</v>
      </c>
      <c r="F2224" s="7">
        <v>1.7693238805633185</v>
      </c>
      <c r="G2224" s="7">
        <v>8.6074242879866212</v>
      </c>
      <c r="H2224" s="7">
        <v>0.97864496032424542</v>
      </c>
      <c r="I2224" s="7">
        <v>8.4236124008106135</v>
      </c>
      <c r="J2224" s="7">
        <v>1.7693238805633185</v>
      </c>
      <c r="K2224" s="7">
        <v>8.6074242879866212</v>
      </c>
      <c r="L2224" s="7">
        <v>0.97864496032424542</v>
      </c>
      <c r="M2224" s="7" t="s">
        <v>304</v>
      </c>
      <c r="N2224" s="7" t="s">
        <v>319</v>
      </c>
      <c r="O2224" s="7" t="s">
        <v>421</v>
      </c>
    </row>
    <row r="2225" spans="1:15" ht="15">
      <c r="A2225" s="1">
        <v>2217</v>
      </c>
      <c r="B2225" s="6" t="s">
        <v>230</v>
      </c>
      <c r="C2225" s="7" t="s">
        <v>300</v>
      </c>
      <c r="D2225" s="7" t="s">
        <v>422</v>
      </c>
      <c r="E2225" s="7">
        <v>8.4236124008106135</v>
      </c>
      <c r="F2225" s="7">
        <v>1.7693238805633185</v>
      </c>
      <c r="G2225" s="7">
        <v>8.6074242879866212</v>
      </c>
      <c r="H2225" s="7">
        <v>0.97864496032424542</v>
      </c>
      <c r="I2225" s="7">
        <v>8.4236124008106135</v>
      </c>
      <c r="J2225" s="7">
        <v>1.7693238805633185</v>
      </c>
      <c r="K2225" s="7">
        <v>8.6074242879866212</v>
      </c>
      <c r="L2225" s="7">
        <v>0.97864496032424542</v>
      </c>
      <c r="M2225" s="7" t="s">
        <v>304</v>
      </c>
      <c r="N2225" s="7" t="s">
        <v>319</v>
      </c>
      <c r="O2225" s="7" t="s">
        <v>421</v>
      </c>
    </row>
    <row r="2226" spans="1:15" ht="15">
      <c r="A2226" s="1">
        <v>2218</v>
      </c>
      <c r="B2226" s="6" t="s">
        <v>230</v>
      </c>
      <c r="C2226" s="7" t="s">
        <v>301</v>
      </c>
      <c r="D2226" s="7" t="s">
        <v>422</v>
      </c>
      <c r="E2226" s="7">
        <v>10.870224801621227</v>
      </c>
      <c r="F2226" s="7">
        <v>2.2832185781422356</v>
      </c>
      <c r="G2226" s="7">
        <v>11.107424287986621</v>
      </c>
      <c r="H2226" s="7">
        <v>0.97864496032424542</v>
      </c>
      <c r="I2226" s="7">
        <v>10.870224801621227</v>
      </c>
      <c r="J2226" s="7">
        <v>2.2832185781422356</v>
      </c>
      <c r="K2226" s="7">
        <v>11.107424287986621</v>
      </c>
      <c r="L2226" s="7">
        <v>0.97864496032424542</v>
      </c>
      <c r="M2226" s="7" t="s">
        <v>304</v>
      </c>
      <c r="N2226" s="7" t="s">
        <v>319</v>
      </c>
      <c r="O2226" s="7" t="s">
        <v>421</v>
      </c>
    </row>
    <row r="2227" spans="1:15" ht="15">
      <c r="A2227" s="1">
        <v>2219</v>
      </c>
      <c r="B2227" s="6" t="s">
        <v>230</v>
      </c>
      <c r="C2227" s="7" t="s">
        <v>302</v>
      </c>
      <c r="D2227" s="7" t="s">
        <v>422</v>
      </c>
      <c r="E2227" s="7">
        <v>10.870224801621227</v>
      </c>
      <c r="F2227" s="7">
        <v>2.2832185781422356</v>
      </c>
      <c r="G2227" s="7">
        <v>11.107424287986621</v>
      </c>
      <c r="H2227" s="7">
        <v>0.97864496032424542</v>
      </c>
      <c r="I2227" s="7">
        <v>10.870224801621227</v>
      </c>
      <c r="J2227" s="7">
        <v>2.2832185781422356</v>
      </c>
      <c r="K2227" s="7">
        <v>11.107424287986621</v>
      </c>
      <c r="L2227" s="7">
        <v>0.97864496032424542</v>
      </c>
      <c r="M2227" s="7" t="s">
        <v>304</v>
      </c>
      <c r="N2227" s="7" t="s">
        <v>319</v>
      </c>
      <c r="O2227" s="7" t="s">
        <v>421</v>
      </c>
    </row>
    <row r="2228" spans="1:15" ht="15">
      <c r="A2228" s="1">
        <v>2220</v>
      </c>
      <c r="B2228" s="6" t="s">
        <v>230</v>
      </c>
      <c r="C2228" s="7" t="s">
        <v>423</v>
      </c>
      <c r="D2228" s="7" t="s">
        <v>422</v>
      </c>
      <c r="E2228" s="7">
        <v>10.870224801621227</v>
      </c>
      <c r="F2228" s="7">
        <v>2.2832185781422356</v>
      </c>
      <c r="G2228" s="7">
        <v>11.107424287986621</v>
      </c>
      <c r="H2228" s="7">
        <v>0.97864496032424542</v>
      </c>
      <c r="I2228" s="7">
        <v>10.870224801621227</v>
      </c>
      <c r="J2228" s="7">
        <v>2.2832185781422356</v>
      </c>
      <c r="K2228" s="7">
        <v>11.107424287986621</v>
      </c>
      <c r="L2228" s="7">
        <v>0.97864496032424542</v>
      </c>
      <c r="M2228" s="7" t="s">
        <v>304</v>
      </c>
      <c r="N2228" s="7" t="s">
        <v>319</v>
      </c>
      <c r="O2228" s="7" t="s">
        <v>421</v>
      </c>
    </row>
    <row r="2229" spans="1:15" ht="15">
      <c r="A2229" s="1">
        <v>2221</v>
      </c>
      <c r="B2229" s="6" t="s">
        <v>230</v>
      </c>
      <c r="C2229" s="7" t="s">
        <v>424</v>
      </c>
      <c r="D2229" s="7" t="s">
        <v>422</v>
      </c>
      <c r="E2229" s="7">
        <v>10.870224801621227</v>
      </c>
      <c r="F2229" s="7">
        <v>2.2832185781422356</v>
      </c>
      <c r="G2229" s="7">
        <v>11.107424287986621</v>
      </c>
      <c r="H2229" s="7">
        <v>0.97864496032424542</v>
      </c>
      <c r="I2229" s="7">
        <v>10.870224801621227</v>
      </c>
      <c r="J2229" s="7">
        <v>2.2832185781422356</v>
      </c>
      <c r="K2229" s="7">
        <v>11.107424287986621</v>
      </c>
      <c r="L2229" s="7">
        <v>0.97864496032424542</v>
      </c>
      <c r="M2229" s="7" t="s">
        <v>304</v>
      </c>
      <c r="N2229" s="7" t="s">
        <v>319</v>
      </c>
      <c r="O2229" s="7" t="s">
        <v>421</v>
      </c>
    </row>
    <row r="2230" spans="1:15" ht="15">
      <c r="A2230" s="1">
        <v>2222</v>
      </c>
      <c r="B2230" s="6" t="s">
        <v>230</v>
      </c>
      <c r="C2230" s="7" t="s">
        <v>425</v>
      </c>
      <c r="D2230" s="7" t="s">
        <v>422</v>
      </c>
      <c r="E2230" s="7">
        <v>10.870224801621227</v>
      </c>
      <c r="F2230" s="7">
        <v>2.2832185781422356</v>
      </c>
      <c r="G2230" s="7">
        <v>11.107424287986621</v>
      </c>
      <c r="H2230" s="7">
        <v>0.97864496032424542</v>
      </c>
      <c r="I2230" s="7">
        <v>10.870224801621227</v>
      </c>
      <c r="J2230" s="7">
        <v>2.2832185781422356</v>
      </c>
      <c r="K2230" s="7">
        <v>11.107424287986621</v>
      </c>
      <c r="L2230" s="7">
        <v>0.97864496032424542</v>
      </c>
      <c r="M2230" s="7" t="s">
        <v>304</v>
      </c>
      <c r="N2230" s="7" t="s">
        <v>319</v>
      </c>
      <c r="O2230" s="7" t="s">
        <v>421</v>
      </c>
    </row>
    <row r="2231" spans="1:15" ht="15">
      <c r="A2231" s="1">
        <v>2223</v>
      </c>
      <c r="B2231" s="6" t="s">
        <v>230</v>
      </c>
      <c r="C2231" s="7" t="s">
        <v>426</v>
      </c>
      <c r="D2231" s="7" t="s">
        <v>422</v>
      </c>
      <c r="E2231" s="7">
        <v>10.870224801621227</v>
      </c>
      <c r="F2231" s="7">
        <v>2.2832185781422356</v>
      </c>
      <c r="G2231" s="7">
        <v>11.107424287986621</v>
      </c>
      <c r="H2231" s="7">
        <v>0.97864496032424542</v>
      </c>
      <c r="I2231" s="7">
        <v>10.870224801621227</v>
      </c>
      <c r="J2231" s="7">
        <v>2.2832185781422356</v>
      </c>
      <c r="K2231" s="7">
        <v>11.107424287986621</v>
      </c>
      <c r="L2231" s="7">
        <v>0.97864496032424542</v>
      </c>
      <c r="M2231" s="7" t="s">
        <v>304</v>
      </c>
      <c r="N2231" s="7" t="s">
        <v>319</v>
      </c>
      <c r="O2231" s="7" t="s">
        <v>421</v>
      </c>
    </row>
    <row r="2232" spans="1:15" ht="15">
      <c r="A2232" s="1">
        <v>2224</v>
      </c>
      <c r="B2232" s="6" t="s">
        <v>230</v>
      </c>
      <c r="C2232" s="7" t="s">
        <v>427</v>
      </c>
      <c r="D2232" s="7" t="s">
        <v>422</v>
      </c>
      <c r="E2232" s="7">
        <v>10.870224801621227</v>
      </c>
      <c r="F2232" s="7">
        <v>2.2832185781422356</v>
      </c>
      <c r="G2232" s="7">
        <v>11.107424287986621</v>
      </c>
      <c r="H2232" s="7">
        <v>0.97864496032424542</v>
      </c>
      <c r="I2232" s="7">
        <v>10.870224801621227</v>
      </c>
      <c r="J2232" s="7">
        <v>2.2832185781422356</v>
      </c>
      <c r="K2232" s="7">
        <v>11.107424287986621</v>
      </c>
      <c r="L2232" s="7">
        <v>0.97864496032424542</v>
      </c>
      <c r="M2232" s="7" t="s">
        <v>304</v>
      </c>
      <c r="N2232" s="7" t="s">
        <v>319</v>
      </c>
      <c r="O2232" s="7" t="s">
        <v>421</v>
      </c>
    </row>
    <row r="2233" spans="1:15" ht="15">
      <c r="A2233" s="1">
        <v>2225</v>
      </c>
      <c r="B2233" s="6" t="s">
        <v>434</v>
      </c>
      <c r="C2233" s="7" t="s">
        <v>292</v>
      </c>
      <c r="D2233" s="7" t="s">
        <v>422</v>
      </c>
      <c r="E2233" s="7" t="s">
        <v>422</v>
      </c>
      <c r="F2233" s="7" t="s">
        <v>422</v>
      </c>
      <c r="G2233" s="7" t="s">
        <v>422</v>
      </c>
      <c r="H2233" s="7" t="s">
        <v>422</v>
      </c>
      <c r="I2233" s="7" t="s">
        <v>422</v>
      </c>
      <c r="J2233" s="7" t="s">
        <v>422</v>
      </c>
      <c r="K2233" s="7" t="s">
        <v>422</v>
      </c>
      <c r="L2233" s="7" t="s">
        <v>422</v>
      </c>
      <c r="M2233" s="7" t="s">
        <v>304</v>
      </c>
      <c r="N2233" s="7" t="s">
        <v>319</v>
      </c>
      <c r="O2233" s="7" t="s">
        <v>421</v>
      </c>
    </row>
    <row r="2234" spans="1:15" ht="15">
      <c r="A2234" s="1">
        <v>2226</v>
      </c>
      <c r="B2234" s="6" t="s">
        <v>434</v>
      </c>
      <c r="C2234" s="7" t="s">
        <v>293</v>
      </c>
      <c r="D2234" s="7" t="s">
        <v>422</v>
      </c>
      <c r="E2234" s="7" t="s">
        <v>422</v>
      </c>
      <c r="F2234" s="7" t="s">
        <v>422</v>
      </c>
      <c r="G2234" s="7" t="s">
        <v>422</v>
      </c>
      <c r="H2234" s="7" t="s">
        <v>422</v>
      </c>
      <c r="I2234" s="7" t="s">
        <v>422</v>
      </c>
      <c r="J2234" s="7" t="s">
        <v>422</v>
      </c>
      <c r="K2234" s="7" t="s">
        <v>422</v>
      </c>
      <c r="L2234" s="7" t="s">
        <v>422</v>
      </c>
      <c r="M2234" s="7" t="s">
        <v>304</v>
      </c>
      <c r="N2234" s="7" t="s">
        <v>319</v>
      </c>
      <c r="O2234" s="7" t="s">
        <v>421</v>
      </c>
    </row>
    <row r="2235" spans="1:15" ht="15">
      <c r="A2235" s="1">
        <v>2227</v>
      </c>
      <c r="B2235" s="6" t="s">
        <v>434</v>
      </c>
      <c r="C2235" s="7" t="s">
        <v>294</v>
      </c>
      <c r="D2235" s="7" t="s">
        <v>422</v>
      </c>
      <c r="E2235" s="7" t="s">
        <v>422</v>
      </c>
      <c r="F2235" s="7" t="s">
        <v>422</v>
      </c>
      <c r="G2235" s="7" t="s">
        <v>422</v>
      </c>
      <c r="H2235" s="7" t="s">
        <v>422</v>
      </c>
      <c r="I2235" s="7" t="s">
        <v>422</v>
      </c>
      <c r="J2235" s="7" t="s">
        <v>422</v>
      </c>
      <c r="K2235" s="7" t="s">
        <v>422</v>
      </c>
      <c r="L2235" s="7" t="s">
        <v>422</v>
      </c>
      <c r="M2235" s="7" t="s">
        <v>304</v>
      </c>
      <c r="N2235" s="7" t="s">
        <v>319</v>
      </c>
      <c r="O2235" s="7" t="s">
        <v>421</v>
      </c>
    </row>
    <row r="2236" spans="1:15" ht="15">
      <c r="A2236" s="1">
        <v>2228</v>
      </c>
      <c r="B2236" s="6" t="s">
        <v>434</v>
      </c>
      <c r="C2236" s="7" t="s">
        <v>295</v>
      </c>
      <c r="D2236" s="7" t="s">
        <v>422</v>
      </c>
      <c r="E2236" s="7" t="s">
        <v>422</v>
      </c>
      <c r="F2236" s="7" t="s">
        <v>422</v>
      </c>
      <c r="G2236" s="7" t="s">
        <v>422</v>
      </c>
      <c r="H2236" s="7" t="s">
        <v>422</v>
      </c>
      <c r="I2236" s="7" t="s">
        <v>422</v>
      </c>
      <c r="J2236" s="7" t="s">
        <v>422</v>
      </c>
      <c r="K2236" s="7" t="s">
        <v>422</v>
      </c>
      <c r="L2236" s="7" t="s">
        <v>422</v>
      </c>
      <c r="M2236" s="7" t="s">
        <v>304</v>
      </c>
      <c r="N2236" s="7" t="s">
        <v>319</v>
      </c>
      <c r="O2236" s="7" t="s">
        <v>421</v>
      </c>
    </row>
    <row r="2237" spans="1:15" ht="15">
      <c r="A2237" s="1">
        <v>2229</v>
      </c>
      <c r="B2237" s="6" t="s">
        <v>434</v>
      </c>
      <c r="C2237" s="7" t="s">
        <v>296</v>
      </c>
      <c r="D2237" s="7" t="s">
        <v>422</v>
      </c>
      <c r="E2237" s="7" t="s">
        <v>422</v>
      </c>
      <c r="F2237" s="7" t="s">
        <v>422</v>
      </c>
      <c r="G2237" s="7" t="s">
        <v>422</v>
      </c>
      <c r="H2237" s="7" t="s">
        <v>422</v>
      </c>
      <c r="I2237" s="7" t="s">
        <v>422</v>
      </c>
      <c r="J2237" s="7" t="s">
        <v>422</v>
      </c>
      <c r="K2237" s="7" t="s">
        <v>422</v>
      </c>
      <c r="L2237" s="7" t="s">
        <v>422</v>
      </c>
      <c r="M2237" s="7" t="s">
        <v>304</v>
      </c>
      <c r="N2237" s="7" t="s">
        <v>319</v>
      </c>
      <c r="O2237" s="7" t="s">
        <v>421</v>
      </c>
    </row>
    <row r="2238" spans="1:15" ht="15">
      <c r="A2238" s="1">
        <v>2230</v>
      </c>
      <c r="B2238" s="6" t="s">
        <v>434</v>
      </c>
      <c r="C2238" s="7" t="s">
        <v>297</v>
      </c>
      <c r="D2238" s="7" t="s">
        <v>422</v>
      </c>
      <c r="E2238" s="7" t="s">
        <v>422</v>
      </c>
      <c r="F2238" s="7" t="s">
        <v>422</v>
      </c>
      <c r="G2238" s="7" t="s">
        <v>422</v>
      </c>
      <c r="H2238" s="7" t="s">
        <v>422</v>
      </c>
      <c r="I2238" s="7" t="s">
        <v>422</v>
      </c>
      <c r="J2238" s="7" t="s">
        <v>422</v>
      </c>
      <c r="K2238" s="7" t="s">
        <v>422</v>
      </c>
      <c r="L2238" s="7" t="s">
        <v>422</v>
      </c>
      <c r="M2238" s="7" t="s">
        <v>304</v>
      </c>
      <c r="N2238" s="7" t="s">
        <v>319</v>
      </c>
      <c r="O2238" s="7" t="s">
        <v>421</v>
      </c>
    </row>
    <row r="2239" spans="1:15" ht="15">
      <c r="A2239" s="1">
        <v>2231</v>
      </c>
      <c r="B2239" s="6" t="s">
        <v>434</v>
      </c>
      <c r="C2239" s="7" t="s">
        <v>298</v>
      </c>
      <c r="D2239" s="7" t="s">
        <v>422</v>
      </c>
      <c r="E2239" s="7" t="s">
        <v>422</v>
      </c>
      <c r="F2239" s="7" t="s">
        <v>422</v>
      </c>
      <c r="G2239" s="7" t="s">
        <v>422</v>
      </c>
      <c r="H2239" s="7" t="s">
        <v>422</v>
      </c>
      <c r="I2239" s="7" t="s">
        <v>422</v>
      </c>
      <c r="J2239" s="7" t="s">
        <v>422</v>
      </c>
      <c r="K2239" s="7" t="s">
        <v>422</v>
      </c>
      <c r="L2239" s="7" t="s">
        <v>422</v>
      </c>
      <c r="M2239" s="7" t="s">
        <v>304</v>
      </c>
      <c r="N2239" s="7" t="s">
        <v>319</v>
      </c>
      <c r="O2239" s="7" t="s">
        <v>421</v>
      </c>
    </row>
    <row r="2240" spans="1:15" ht="15">
      <c r="A2240" s="1">
        <v>2232</v>
      </c>
      <c r="B2240" s="6" t="s">
        <v>434</v>
      </c>
      <c r="C2240" s="7" t="s">
        <v>299</v>
      </c>
      <c r="D2240" s="7" t="s">
        <v>422</v>
      </c>
      <c r="E2240" s="7" t="s">
        <v>422</v>
      </c>
      <c r="F2240" s="7" t="s">
        <v>422</v>
      </c>
      <c r="G2240" s="7" t="s">
        <v>422</v>
      </c>
      <c r="H2240" s="7" t="s">
        <v>422</v>
      </c>
      <c r="I2240" s="7" t="s">
        <v>422</v>
      </c>
      <c r="J2240" s="7" t="s">
        <v>422</v>
      </c>
      <c r="K2240" s="7" t="s">
        <v>422</v>
      </c>
      <c r="L2240" s="7" t="s">
        <v>422</v>
      </c>
      <c r="M2240" s="7" t="s">
        <v>304</v>
      </c>
      <c r="N2240" s="7" t="s">
        <v>319</v>
      </c>
      <c r="O2240" s="7" t="s">
        <v>421</v>
      </c>
    </row>
    <row r="2241" spans="1:15" ht="15">
      <c r="A2241" s="1">
        <v>2233</v>
      </c>
      <c r="B2241" s="6" t="s">
        <v>434</v>
      </c>
      <c r="C2241" s="7" t="s">
        <v>300</v>
      </c>
      <c r="D2241" s="7" t="s">
        <v>422</v>
      </c>
      <c r="E2241" s="7" t="s">
        <v>422</v>
      </c>
      <c r="F2241" s="7" t="s">
        <v>422</v>
      </c>
      <c r="G2241" s="7" t="s">
        <v>422</v>
      </c>
      <c r="H2241" s="7" t="s">
        <v>422</v>
      </c>
      <c r="I2241" s="7" t="s">
        <v>422</v>
      </c>
      <c r="J2241" s="7" t="s">
        <v>422</v>
      </c>
      <c r="K2241" s="7" t="s">
        <v>422</v>
      </c>
      <c r="L2241" s="7" t="s">
        <v>422</v>
      </c>
      <c r="M2241" s="7" t="s">
        <v>304</v>
      </c>
      <c r="N2241" s="7" t="s">
        <v>319</v>
      </c>
      <c r="O2241" s="7" t="s">
        <v>421</v>
      </c>
    </row>
    <row r="2242" spans="1:15" ht="15">
      <c r="A2242" s="1">
        <v>2234</v>
      </c>
      <c r="B2242" s="6" t="s">
        <v>434</v>
      </c>
      <c r="C2242" s="7" t="s">
        <v>301</v>
      </c>
      <c r="D2242" s="7" t="s">
        <v>422</v>
      </c>
      <c r="E2242" s="7">
        <v>31.919999999999998</v>
      </c>
      <c r="F2242" s="7">
        <v>10.491596637309318</v>
      </c>
      <c r="G2242" s="7">
        <v>33.6</v>
      </c>
      <c r="H2242" s="7">
        <v>0.95</v>
      </c>
      <c r="I2242" s="7">
        <v>31.919999999999998</v>
      </c>
      <c r="J2242" s="7">
        <v>10.491596637309318</v>
      </c>
      <c r="K2242" s="7">
        <v>33.6</v>
      </c>
      <c r="L2242" s="7">
        <v>0.95</v>
      </c>
      <c r="M2242" s="7" t="s">
        <v>304</v>
      </c>
      <c r="N2242" s="7" t="s">
        <v>319</v>
      </c>
      <c r="O2242" s="7" t="s">
        <v>421</v>
      </c>
    </row>
    <row r="2243" spans="1:15" ht="15">
      <c r="A2243" s="1">
        <v>2235</v>
      </c>
      <c r="B2243" s="6" t="s">
        <v>434</v>
      </c>
      <c r="C2243" s="7" t="s">
        <v>302</v>
      </c>
      <c r="D2243" s="7" t="s">
        <v>422</v>
      </c>
      <c r="E2243" s="7">
        <v>31.919999999999998</v>
      </c>
      <c r="F2243" s="7">
        <v>10.491596637309318</v>
      </c>
      <c r="G2243" s="7">
        <v>33.6</v>
      </c>
      <c r="H2243" s="7">
        <v>0.95</v>
      </c>
      <c r="I2243" s="7">
        <v>31.919999999999998</v>
      </c>
      <c r="J2243" s="7">
        <v>10.491596637309318</v>
      </c>
      <c r="K2243" s="7">
        <v>33.6</v>
      </c>
      <c r="L2243" s="7">
        <v>0.95</v>
      </c>
      <c r="M2243" s="7" t="s">
        <v>304</v>
      </c>
      <c r="N2243" s="7" t="s">
        <v>319</v>
      </c>
      <c r="O2243" s="7" t="s">
        <v>421</v>
      </c>
    </row>
    <row r="2244" spans="1:15" ht="15">
      <c r="A2244" s="1">
        <v>2236</v>
      </c>
      <c r="B2244" s="6" t="s">
        <v>434</v>
      </c>
      <c r="C2244" s="7" t="s">
        <v>423</v>
      </c>
      <c r="D2244" s="7" t="s">
        <v>422</v>
      </c>
      <c r="E2244" s="7">
        <v>31.919999999999998</v>
      </c>
      <c r="F2244" s="7">
        <v>10.491596637309318</v>
      </c>
      <c r="G2244" s="7">
        <v>33.6</v>
      </c>
      <c r="H2244" s="7">
        <v>0.95</v>
      </c>
      <c r="I2244" s="7">
        <v>31.919999999999998</v>
      </c>
      <c r="J2244" s="7">
        <v>10.491596637309318</v>
      </c>
      <c r="K2244" s="7">
        <v>33.6</v>
      </c>
      <c r="L2244" s="7">
        <v>0.95</v>
      </c>
      <c r="M2244" s="7" t="s">
        <v>304</v>
      </c>
      <c r="N2244" s="7" t="s">
        <v>319</v>
      </c>
      <c r="O2244" s="7" t="s">
        <v>421</v>
      </c>
    </row>
    <row r="2245" spans="1:15" ht="15">
      <c r="A2245" s="1">
        <v>2237</v>
      </c>
      <c r="B2245" s="6" t="s">
        <v>434</v>
      </c>
      <c r="C2245" s="7" t="s">
        <v>424</v>
      </c>
      <c r="D2245" s="7" t="s">
        <v>422</v>
      </c>
      <c r="E2245" s="7">
        <v>31.919999999999998</v>
      </c>
      <c r="F2245" s="7">
        <v>10.491596637309318</v>
      </c>
      <c r="G2245" s="7">
        <v>33.6</v>
      </c>
      <c r="H2245" s="7">
        <v>0.95</v>
      </c>
      <c r="I2245" s="7">
        <v>31.919999999999998</v>
      </c>
      <c r="J2245" s="7">
        <v>10.491596637309318</v>
      </c>
      <c r="K2245" s="7">
        <v>33.6</v>
      </c>
      <c r="L2245" s="7">
        <v>0.95</v>
      </c>
      <c r="M2245" s="7" t="s">
        <v>304</v>
      </c>
      <c r="N2245" s="7" t="s">
        <v>319</v>
      </c>
      <c r="O2245" s="7" t="s">
        <v>421</v>
      </c>
    </row>
    <row r="2246" spans="1:15" ht="15">
      <c r="A2246" s="1">
        <v>2238</v>
      </c>
      <c r="B2246" s="6" t="s">
        <v>434</v>
      </c>
      <c r="C2246" s="7" t="s">
        <v>425</v>
      </c>
      <c r="D2246" s="7" t="s">
        <v>422</v>
      </c>
      <c r="E2246" s="7">
        <v>31.919999999999998</v>
      </c>
      <c r="F2246" s="7">
        <v>10.491596637309318</v>
      </c>
      <c r="G2246" s="7">
        <v>33.6</v>
      </c>
      <c r="H2246" s="7">
        <v>0.95</v>
      </c>
      <c r="I2246" s="7">
        <v>31.919999999999998</v>
      </c>
      <c r="J2246" s="7">
        <v>10.491596637309318</v>
      </c>
      <c r="K2246" s="7">
        <v>33.6</v>
      </c>
      <c r="L2246" s="7">
        <v>0.95</v>
      </c>
      <c r="M2246" s="7" t="s">
        <v>304</v>
      </c>
      <c r="N2246" s="7" t="s">
        <v>319</v>
      </c>
      <c r="O2246" s="7" t="s">
        <v>421</v>
      </c>
    </row>
    <row r="2247" spans="1:15" ht="15">
      <c r="A2247" s="1">
        <v>2239</v>
      </c>
      <c r="B2247" s="6" t="s">
        <v>434</v>
      </c>
      <c r="C2247" s="7" t="s">
        <v>426</v>
      </c>
      <c r="D2247" s="7" t="s">
        <v>422</v>
      </c>
      <c r="E2247" s="7">
        <v>31.919999999999998</v>
      </c>
      <c r="F2247" s="7">
        <v>10.491596637309318</v>
      </c>
      <c r="G2247" s="7">
        <v>33.6</v>
      </c>
      <c r="H2247" s="7">
        <v>0.95</v>
      </c>
      <c r="I2247" s="7">
        <v>31.919999999999998</v>
      </c>
      <c r="J2247" s="7">
        <v>10.491596637309318</v>
      </c>
      <c r="K2247" s="7">
        <v>33.6</v>
      </c>
      <c r="L2247" s="7">
        <v>0.95</v>
      </c>
      <c r="M2247" s="7" t="s">
        <v>304</v>
      </c>
      <c r="N2247" s="7" t="s">
        <v>319</v>
      </c>
      <c r="O2247" s="7" t="s">
        <v>421</v>
      </c>
    </row>
    <row r="2248" spans="1:15" ht="15">
      <c r="A2248" s="1">
        <v>2240</v>
      </c>
      <c r="B2248" s="6" t="s">
        <v>434</v>
      </c>
      <c r="C2248" s="7" t="s">
        <v>427</v>
      </c>
      <c r="D2248" s="7" t="s">
        <v>422</v>
      </c>
      <c r="E2248" s="7">
        <v>31.919999999999998</v>
      </c>
      <c r="F2248" s="7">
        <v>10.491596637309318</v>
      </c>
      <c r="G2248" s="7">
        <v>33.6</v>
      </c>
      <c r="H2248" s="7">
        <v>0.95</v>
      </c>
      <c r="I2248" s="7">
        <v>31.919999999999998</v>
      </c>
      <c r="J2248" s="7">
        <v>10.491596637309318</v>
      </c>
      <c r="K2248" s="7">
        <v>33.6</v>
      </c>
      <c r="L2248" s="7">
        <v>0.95</v>
      </c>
      <c r="M2248" s="7" t="s">
        <v>304</v>
      </c>
      <c r="N2248" s="7" t="s">
        <v>319</v>
      </c>
      <c r="O2248" s="7" t="s">
        <v>421</v>
      </c>
    </row>
    <row r="2249" spans="1:15" ht="15">
      <c r="A2249" s="1">
        <v>2241</v>
      </c>
      <c r="B2249" s="6" t="s">
        <v>90</v>
      </c>
      <c r="C2249" s="7" t="s">
        <v>292</v>
      </c>
      <c r="D2249" s="7">
        <v>38.003</v>
      </c>
      <c r="E2249" s="7">
        <v>37.209000000000003</v>
      </c>
      <c r="F2249" s="7">
        <v>9.9216934366719602</v>
      </c>
      <c r="G2249" s="7">
        <v>38.509085702614385</v>
      </c>
      <c r="H2249" s="7">
        <v>0.96623950740730991</v>
      </c>
      <c r="I2249" s="7">
        <v>34.064</v>
      </c>
      <c r="J2249" s="7">
        <v>9.0830864905478066</v>
      </c>
      <c r="K2249" s="7">
        <v>35.254199128540307</v>
      </c>
      <c r="L2249" s="7">
        <v>0.96623950740730991</v>
      </c>
      <c r="M2249" s="7" t="s">
        <v>290</v>
      </c>
      <c r="N2249" s="7" t="s">
        <v>319</v>
      </c>
      <c r="O2249" s="7" t="s">
        <v>421</v>
      </c>
    </row>
    <row r="2250" spans="1:15" ht="15">
      <c r="A2250" s="1">
        <v>2242</v>
      </c>
      <c r="B2250" s="6" t="s">
        <v>90</v>
      </c>
      <c r="C2250" s="7" t="s">
        <v>293</v>
      </c>
      <c r="D2250" s="7">
        <v>37.095999999999997</v>
      </c>
      <c r="E2250" s="7">
        <v>38.869999999999997</v>
      </c>
      <c r="F2250" s="7">
        <v>2.8018560240979258</v>
      </c>
      <c r="G2250" s="7">
        <v>38.97085189189189</v>
      </c>
      <c r="H2250" s="7">
        <v>0.99741211990511114</v>
      </c>
      <c r="I2250" s="7">
        <v>35.46</v>
      </c>
      <c r="J2250" s="7">
        <v>2.5560538876900072</v>
      </c>
      <c r="K2250" s="7">
        <v>35.552004324324322</v>
      </c>
      <c r="L2250" s="7">
        <v>0.99741211990511114</v>
      </c>
      <c r="M2250" s="7" t="s">
        <v>290</v>
      </c>
      <c r="N2250" s="7" t="s">
        <v>319</v>
      </c>
      <c r="O2250" s="7" t="s">
        <v>421</v>
      </c>
    </row>
    <row r="2251" spans="1:15" ht="15">
      <c r="A2251" s="1">
        <v>2243</v>
      </c>
      <c r="B2251" s="6" t="s">
        <v>90</v>
      </c>
      <c r="C2251" s="7" t="s">
        <v>294</v>
      </c>
      <c r="D2251" s="7">
        <v>39.4</v>
      </c>
      <c r="E2251" s="7">
        <v>41.15336867469523</v>
      </c>
      <c r="F2251" s="7">
        <v>5.2772214882868012</v>
      </c>
      <c r="G2251" s="7">
        <v>41.490346104989563</v>
      </c>
      <c r="H2251" s="7">
        <v>0.99187817258883249</v>
      </c>
      <c r="I2251" s="7">
        <v>37.640055046781804</v>
      </c>
      <c r="J2251" s="7">
        <v>4.8266986084012169</v>
      </c>
      <c r="K2251" s="7">
        <v>37.948264299979606</v>
      </c>
      <c r="L2251" s="7">
        <v>0.99187817258883249</v>
      </c>
      <c r="M2251" s="7" t="s">
        <v>290</v>
      </c>
      <c r="N2251" s="7" t="s">
        <v>319</v>
      </c>
      <c r="O2251" s="7" t="s">
        <v>421</v>
      </c>
    </row>
    <row r="2252" spans="1:15" ht="15">
      <c r="A2252" s="1">
        <v>2244</v>
      </c>
      <c r="B2252" s="6" t="s">
        <v>90</v>
      </c>
      <c r="C2252" s="7" t="s">
        <v>295</v>
      </c>
      <c r="D2252" s="7">
        <v>37.505000000000003</v>
      </c>
      <c r="E2252" s="7">
        <v>38.138100000000001</v>
      </c>
      <c r="F2252" s="7">
        <v>3.0195370567189452</v>
      </c>
      <c r="G2252" s="7">
        <v>38.25744732267038</v>
      </c>
      <c r="H2252" s="7">
        <v>0.99688041594454058</v>
      </c>
      <c r="I2252" s="7">
        <v>34.7014</v>
      </c>
      <c r="J2252" s="7">
        <v>2.7474405704539606</v>
      </c>
      <c r="K2252" s="7">
        <v>34.809992698191941</v>
      </c>
      <c r="L2252" s="7">
        <v>0.99688041594454058</v>
      </c>
      <c r="M2252" s="7" t="s">
        <v>290</v>
      </c>
      <c r="N2252" s="7" t="s">
        <v>319</v>
      </c>
      <c r="O2252" s="7" t="s">
        <v>421</v>
      </c>
    </row>
    <row r="2253" spans="1:15" ht="15">
      <c r="A2253" s="1">
        <v>2245</v>
      </c>
      <c r="B2253" s="6" t="s">
        <v>90</v>
      </c>
      <c r="C2253" s="7" t="s">
        <v>296</v>
      </c>
      <c r="D2253" s="7">
        <v>35.280999999999999</v>
      </c>
      <c r="E2253" s="7">
        <v>38.465422998999998</v>
      </c>
      <c r="F2253" s="7">
        <v>4.9884668618167325</v>
      </c>
      <c r="G2253" s="7">
        <v>38.787543981585657</v>
      </c>
      <c r="H2253" s="7">
        <v>0.99169524673336928</v>
      </c>
      <c r="I2253" s="7">
        <v>35.260698361000003</v>
      </c>
      <c r="J2253" s="7">
        <v>4.5728556086055763</v>
      </c>
      <c r="K2253" s="7">
        <v>35.555982018819051</v>
      </c>
      <c r="L2253" s="7">
        <v>0.99169524673336928</v>
      </c>
      <c r="M2253" s="7" t="s">
        <v>290</v>
      </c>
      <c r="N2253" s="7" t="s">
        <v>319</v>
      </c>
      <c r="O2253" s="7" t="s">
        <v>421</v>
      </c>
    </row>
    <row r="2254" spans="1:15" ht="15">
      <c r="A2254" s="1">
        <v>2246</v>
      </c>
      <c r="B2254" s="6" t="s">
        <v>90</v>
      </c>
      <c r="C2254" s="7" t="s">
        <v>297</v>
      </c>
      <c r="D2254" s="7">
        <v>37.876199999999997</v>
      </c>
      <c r="E2254" s="7">
        <v>39.287736451000001</v>
      </c>
      <c r="F2254" s="7">
        <v>7.5249356855697211</v>
      </c>
      <c r="G2254" s="7">
        <v>40.001886111972205</v>
      </c>
      <c r="H2254" s="7">
        <v>0.98214710028989194</v>
      </c>
      <c r="I2254" s="7">
        <v>36.037441176000002</v>
      </c>
      <c r="J2254" s="7">
        <v>6.902393765039605</v>
      </c>
      <c r="K2254" s="7">
        <v>36.692508856731479</v>
      </c>
      <c r="L2254" s="7">
        <v>0.98214710028989194</v>
      </c>
      <c r="M2254" s="7" t="s">
        <v>290</v>
      </c>
      <c r="N2254" s="7" t="s">
        <v>319</v>
      </c>
      <c r="O2254" s="7" t="s">
        <v>421</v>
      </c>
    </row>
    <row r="2255" spans="1:15" ht="15">
      <c r="A2255" s="1">
        <v>2247</v>
      </c>
      <c r="B2255" s="6" t="s">
        <v>90</v>
      </c>
      <c r="C2255" s="7" t="s">
        <v>298</v>
      </c>
      <c r="D2255" s="7" t="s">
        <v>422</v>
      </c>
      <c r="E2255" s="7">
        <v>41.612281995132392</v>
      </c>
      <c r="F2255" s="7">
        <v>6.5851677714233992</v>
      </c>
      <c r="G2255" s="7">
        <v>42.130113308893591</v>
      </c>
      <c r="H2255" s="7">
        <v>0.98770876047817591</v>
      </c>
      <c r="I2255" s="7">
        <v>38.361986720132393</v>
      </c>
      <c r="J2255" s="7">
        <v>6.0708066581577542</v>
      </c>
      <c r="K2255" s="7">
        <v>38.839370728634968</v>
      </c>
      <c r="L2255" s="7">
        <v>0.98770876047817591</v>
      </c>
      <c r="M2255" s="7" t="s">
        <v>290</v>
      </c>
      <c r="N2255" s="7" t="s">
        <v>319</v>
      </c>
      <c r="O2255" s="7" t="s">
        <v>421</v>
      </c>
    </row>
    <row r="2256" spans="1:15" ht="15">
      <c r="A2256" s="1">
        <v>2248</v>
      </c>
      <c r="B2256" s="6" t="s">
        <v>90</v>
      </c>
      <c r="C2256" s="7" t="s">
        <v>299</v>
      </c>
      <c r="D2256" s="7" t="s">
        <v>422</v>
      </c>
      <c r="E2256" s="7">
        <v>51.653238751865274</v>
      </c>
      <c r="F2256" s="7">
        <v>8.1741550044818361</v>
      </c>
      <c r="G2256" s="7">
        <v>52.296021680377294</v>
      </c>
      <c r="H2256" s="7">
        <v>0.98770876047817591</v>
      </c>
      <c r="I2256" s="7">
        <v>48.402943476865275</v>
      </c>
      <c r="J2256" s="7">
        <v>7.6597938912162231</v>
      </c>
      <c r="K2256" s="7">
        <v>49.00527910011867</v>
      </c>
      <c r="L2256" s="7">
        <v>0.98770876047817591</v>
      </c>
      <c r="M2256" s="7" t="s">
        <v>290</v>
      </c>
      <c r="N2256" s="7" t="s">
        <v>319</v>
      </c>
      <c r="O2256" s="7" t="s">
        <v>421</v>
      </c>
    </row>
    <row r="2257" spans="1:15" ht="15">
      <c r="A2257" s="1">
        <v>2249</v>
      </c>
      <c r="B2257" s="6" t="s">
        <v>90</v>
      </c>
      <c r="C2257" s="7" t="s">
        <v>300</v>
      </c>
      <c r="D2257" s="7" t="s">
        <v>422</v>
      </c>
      <c r="E2257" s="7">
        <v>53.237877147196329</v>
      </c>
      <c r="F2257" s="7">
        <v>8.4249249500357752</v>
      </c>
      <c r="G2257" s="7">
        <v>53.900379623465589</v>
      </c>
      <c r="H2257" s="7">
        <v>0.98770876047817591</v>
      </c>
      <c r="I2257" s="7">
        <v>49.98758187219633</v>
      </c>
      <c r="J2257" s="7">
        <v>7.9105638367701356</v>
      </c>
      <c r="K2257" s="7">
        <v>50.609637043206966</v>
      </c>
      <c r="L2257" s="7">
        <v>0.98770876047817591</v>
      </c>
      <c r="M2257" s="7" t="s">
        <v>290</v>
      </c>
      <c r="N2257" s="7" t="s">
        <v>319</v>
      </c>
      <c r="O2257" s="7" t="s">
        <v>421</v>
      </c>
    </row>
    <row r="2258" spans="1:15" ht="15">
      <c r="A2258" s="1">
        <v>2250</v>
      </c>
      <c r="B2258" s="6" t="s">
        <v>90</v>
      </c>
      <c r="C2258" s="7" t="s">
        <v>301</v>
      </c>
      <c r="D2258" s="7" t="s">
        <v>422</v>
      </c>
      <c r="E2258" s="7">
        <v>54.202519285054287</v>
      </c>
      <c r="F2258" s="7">
        <v>8.5775801280892949</v>
      </c>
      <c r="G2258" s="7">
        <v>54.877025955316441</v>
      </c>
      <c r="H2258" s="7">
        <v>0.98770876047817591</v>
      </c>
      <c r="I2258" s="7">
        <v>50.952224010054287</v>
      </c>
      <c r="J2258" s="7">
        <v>8.0632190148236607</v>
      </c>
      <c r="K2258" s="7">
        <v>51.586283375057818</v>
      </c>
      <c r="L2258" s="7">
        <v>0.98770876047817591</v>
      </c>
      <c r="M2258" s="7" t="s">
        <v>290</v>
      </c>
      <c r="N2258" s="7" t="s">
        <v>319</v>
      </c>
      <c r="O2258" s="7" t="s">
        <v>421</v>
      </c>
    </row>
    <row r="2259" spans="1:15" ht="15">
      <c r="A2259" s="1">
        <v>2251</v>
      </c>
      <c r="B2259" s="6" t="s">
        <v>90</v>
      </c>
      <c r="C2259" s="7" t="s">
        <v>302</v>
      </c>
      <c r="D2259" s="7" t="s">
        <v>422</v>
      </c>
      <c r="E2259" s="7">
        <v>55.70341037879983</v>
      </c>
      <c r="F2259" s="7">
        <v>8.8150970145726149</v>
      </c>
      <c r="G2259" s="7">
        <v>56.396594429143605</v>
      </c>
      <c r="H2259" s="7">
        <v>0.98770876047817591</v>
      </c>
      <c r="I2259" s="7">
        <v>52.453115103799831</v>
      </c>
      <c r="J2259" s="7">
        <v>8.3007359013069504</v>
      </c>
      <c r="K2259" s="7">
        <v>53.105851848884981</v>
      </c>
      <c r="L2259" s="7">
        <v>0.98770876047817591</v>
      </c>
      <c r="M2259" s="7" t="s">
        <v>290</v>
      </c>
      <c r="N2259" s="7" t="s">
        <v>319</v>
      </c>
      <c r="O2259" s="7" t="s">
        <v>421</v>
      </c>
    </row>
    <row r="2260" spans="1:15" ht="15">
      <c r="A2260" s="1">
        <v>2252</v>
      </c>
      <c r="B2260" s="6" t="s">
        <v>90</v>
      </c>
      <c r="C2260" s="7" t="s">
        <v>423</v>
      </c>
      <c r="D2260" s="7" t="s">
        <v>422</v>
      </c>
      <c r="E2260" s="7">
        <v>57.480094599066575</v>
      </c>
      <c r="F2260" s="7">
        <v>9.0962583233579952</v>
      </c>
      <c r="G2260" s="7">
        <v>58.195388052687662</v>
      </c>
      <c r="H2260" s="7">
        <v>0.98770876047817591</v>
      </c>
      <c r="I2260" s="7">
        <v>54.229799324066576</v>
      </c>
      <c r="J2260" s="7">
        <v>8.5818972100923521</v>
      </c>
      <c r="K2260" s="7">
        <v>54.904645472429038</v>
      </c>
      <c r="L2260" s="7">
        <v>0.98770876047817591</v>
      </c>
      <c r="M2260" s="7" t="s">
        <v>290</v>
      </c>
      <c r="N2260" s="7" t="s">
        <v>319</v>
      </c>
      <c r="O2260" s="7" t="s">
        <v>421</v>
      </c>
    </row>
    <row r="2261" spans="1:15" ht="15">
      <c r="A2261" s="1">
        <v>2253</v>
      </c>
      <c r="B2261" s="6" t="s">
        <v>90</v>
      </c>
      <c r="C2261" s="7" t="s">
        <v>424</v>
      </c>
      <c r="D2261" s="7" t="s">
        <v>422</v>
      </c>
      <c r="E2261" s="7">
        <v>59.387408683237197</v>
      </c>
      <c r="F2261" s="7">
        <v>9.3980918839046215</v>
      </c>
      <c r="G2261" s="7">
        <v>60.126437123516233</v>
      </c>
      <c r="H2261" s="7">
        <v>0.98770876047817591</v>
      </c>
      <c r="I2261" s="7">
        <v>56.137113408237198</v>
      </c>
      <c r="J2261" s="7">
        <v>8.883730770639005</v>
      </c>
      <c r="K2261" s="7">
        <v>56.83569454325761</v>
      </c>
      <c r="L2261" s="7">
        <v>0.98770876047817591</v>
      </c>
      <c r="M2261" s="7" t="s">
        <v>290</v>
      </c>
      <c r="N2261" s="7" t="s">
        <v>319</v>
      </c>
      <c r="O2261" s="7" t="s">
        <v>421</v>
      </c>
    </row>
    <row r="2262" spans="1:15" ht="15">
      <c r="A2262" s="1">
        <v>2254</v>
      </c>
      <c r="B2262" s="6" t="s">
        <v>90</v>
      </c>
      <c r="C2262" s="7" t="s">
        <v>425</v>
      </c>
      <c r="D2262" s="7" t="s">
        <v>422</v>
      </c>
      <c r="E2262" s="7">
        <v>61.156920693155769</v>
      </c>
      <c r="F2262" s="7">
        <v>9.6781181862406651</v>
      </c>
      <c r="G2262" s="7">
        <v>61.917969284334468</v>
      </c>
      <c r="H2262" s="7">
        <v>0.98770876047817591</v>
      </c>
      <c r="I2262" s="7">
        <v>57.90662541815577</v>
      </c>
      <c r="J2262" s="7">
        <v>9.1637570729750486</v>
      </c>
      <c r="K2262" s="7">
        <v>58.627226704075845</v>
      </c>
      <c r="L2262" s="7">
        <v>0.98770876047817591</v>
      </c>
      <c r="M2262" s="7" t="s">
        <v>290</v>
      </c>
      <c r="N2262" s="7" t="s">
        <v>319</v>
      </c>
      <c r="O2262" s="7" t="s">
        <v>421</v>
      </c>
    </row>
    <row r="2263" spans="1:15" ht="15">
      <c r="A2263" s="1">
        <v>2255</v>
      </c>
      <c r="B2263" s="6" t="s">
        <v>90</v>
      </c>
      <c r="C2263" s="7" t="s">
        <v>426</v>
      </c>
      <c r="D2263" s="7" t="s">
        <v>422</v>
      </c>
      <c r="E2263" s="7">
        <v>62.979478751390808</v>
      </c>
      <c r="F2263" s="7">
        <v>9.9665390565030219</v>
      </c>
      <c r="G2263" s="7">
        <v>63.763207608790246</v>
      </c>
      <c r="H2263" s="7">
        <v>0.98770876047817591</v>
      </c>
      <c r="I2263" s="7">
        <v>59.729183476390808</v>
      </c>
      <c r="J2263" s="7">
        <v>9.4521779432373911</v>
      </c>
      <c r="K2263" s="7">
        <v>60.472465028531623</v>
      </c>
      <c r="L2263" s="7">
        <v>0.98770876047817591</v>
      </c>
      <c r="M2263" s="7" t="s">
        <v>290</v>
      </c>
      <c r="N2263" s="7" t="s">
        <v>319</v>
      </c>
      <c r="O2263" s="7" t="s">
        <v>421</v>
      </c>
    </row>
    <row r="2264" spans="1:15" ht="15">
      <c r="A2264" s="1">
        <v>2256</v>
      </c>
      <c r="B2264" s="6" t="s">
        <v>90</v>
      </c>
      <c r="C2264" s="7" t="s">
        <v>427</v>
      </c>
      <c r="D2264" s="7" t="s">
        <v>422</v>
      </c>
      <c r="E2264" s="7">
        <v>64.705282277050216</v>
      </c>
      <c r="F2264" s="7">
        <v>10.23964846584305</v>
      </c>
      <c r="G2264" s="7">
        <v>65.51048736848773</v>
      </c>
      <c r="H2264" s="7">
        <v>0.98770876047817591</v>
      </c>
      <c r="I2264" s="7">
        <v>61.45498700205021</v>
      </c>
      <c r="J2264" s="7">
        <v>9.7252873525774106</v>
      </c>
      <c r="K2264" s="7">
        <v>62.2197447882291</v>
      </c>
      <c r="L2264" s="7">
        <v>0.98770876047817591</v>
      </c>
      <c r="M2264" s="7" t="s">
        <v>290</v>
      </c>
      <c r="N2264" s="7" t="s">
        <v>319</v>
      </c>
      <c r="O2264" s="7" t="s">
        <v>421</v>
      </c>
    </row>
    <row r="2265" spans="1:15" ht="15">
      <c r="A2265" s="1">
        <v>2257</v>
      </c>
      <c r="B2265" s="6" t="s">
        <v>100</v>
      </c>
      <c r="C2265" s="7" t="s">
        <v>292</v>
      </c>
      <c r="D2265" s="7">
        <v>30.521000000000001</v>
      </c>
      <c r="E2265" s="7">
        <v>30.52</v>
      </c>
      <c r="F2265" s="7">
        <v>0.24706476883635053</v>
      </c>
      <c r="G2265" s="7">
        <v>30.521000000000001</v>
      </c>
      <c r="H2265" s="7">
        <v>0.9999672356737983</v>
      </c>
      <c r="I2265" s="7">
        <v>30.52</v>
      </c>
      <c r="J2265" s="7">
        <v>0.24706476883635053</v>
      </c>
      <c r="K2265" s="7">
        <v>30.521000000000001</v>
      </c>
      <c r="L2265" s="7">
        <v>0.9999672356737983</v>
      </c>
      <c r="M2265" s="7" t="s">
        <v>290</v>
      </c>
      <c r="N2265" s="7" t="s">
        <v>319</v>
      </c>
      <c r="O2265" s="7" t="s">
        <v>421</v>
      </c>
    </row>
    <row r="2266" spans="1:15" ht="15">
      <c r="A2266" s="1">
        <v>2258</v>
      </c>
      <c r="B2266" s="6" t="s">
        <v>100</v>
      </c>
      <c r="C2266" s="7" t="s">
        <v>293</v>
      </c>
      <c r="D2266" s="7">
        <v>27.167000000000002</v>
      </c>
      <c r="E2266" s="7">
        <v>26.02</v>
      </c>
      <c r="F2266" s="7">
        <v>7.9189841839021566</v>
      </c>
      <c r="G2266" s="7">
        <v>27.198358599461336</v>
      </c>
      <c r="H2266" s="7">
        <v>0.95667537821621806</v>
      </c>
      <c r="I2266" s="7">
        <v>26.02</v>
      </c>
      <c r="J2266" s="7">
        <v>7.9189841839021566</v>
      </c>
      <c r="K2266" s="7">
        <v>27.198358599461336</v>
      </c>
      <c r="L2266" s="7">
        <v>0.95667537821621806</v>
      </c>
      <c r="M2266" s="7" t="s">
        <v>290</v>
      </c>
      <c r="N2266" s="7" t="s">
        <v>319</v>
      </c>
      <c r="O2266" s="7" t="s">
        <v>421</v>
      </c>
    </row>
    <row r="2267" spans="1:15" ht="15">
      <c r="A2267" s="1">
        <v>2259</v>
      </c>
      <c r="B2267" s="6" t="s">
        <v>100</v>
      </c>
      <c r="C2267" s="7" t="s">
        <v>294</v>
      </c>
      <c r="D2267" s="7">
        <v>24.63</v>
      </c>
      <c r="E2267" s="7">
        <v>24.515999999999998</v>
      </c>
      <c r="F2267" s="7">
        <v>2.3248088515145788</v>
      </c>
      <c r="G2267" s="7">
        <v>24.625982055464924</v>
      </c>
      <c r="H2267" s="7">
        <v>0.99553390174583845</v>
      </c>
      <c r="I2267" s="7">
        <v>24.515999999999998</v>
      </c>
      <c r="J2267" s="7">
        <v>2.3248088515145788</v>
      </c>
      <c r="K2267" s="7">
        <v>24.625982055464924</v>
      </c>
      <c r="L2267" s="7">
        <v>0.99553390174583845</v>
      </c>
      <c r="M2267" s="7" t="s">
        <v>290</v>
      </c>
      <c r="N2267" s="7" t="s">
        <v>319</v>
      </c>
      <c r="O2267" s="7" t="s">
        <v>421</v>
      </c>
    </row>
    <row r="2268" spans="1:15" ht="15">
      <c r="A2268" s="1">
        <v>2260</v>
      </c>
      <c r="B2268" s="6" t="s">
        <v>100</v>
      </c>
      <c r="C2268" s="7" t="s">
        <v>295</v>
      </c>
      <c r="D2268" s="7">
        <v>23.728999999999999</v>
      </c>
      <c r="E2268" s="7">
        <v>23.686</v>
      </c>
      <c r="F2268" s="7">
        <v>1.4278812975874164</v>
      </c>
      <c r="G2268" s="7">
        <v>23.728999999999999</v>
      </c>
      <c r="H2268" s="7">
        <v>0.99818787138101062</v>
      </c>
      <c r="I2268" s="7">
        <v>23.686</v>
      </c>
      <c r="J2268" s="7">
        <v>1.4278812975874164</v>
      </c>
      <c r="K2268" s="7">
        <v>23.728999999999999</v>
      </c>
      <c r="L2268" s="7">
        <v>0.99818787138101062</v>
      </c>
      <c r="M2268" s="7" t="s">
        <v>290</v>
      </c>
      <c r="N2268" s="7" t="s">
        <v>319</v>
      </c>
      <c r="O2268" s="7" t="s">
        <v>421</v>
      </c>
    </row>
    <row r="2269" spans="1:15" ht="15">
      <c r="A2269" s="1">
        <v>2261</v>
      </c>
      <c r="B2269" s="6" t="s">
        <v>100</v>
      </c>
      <c r="C2269" s="7" t="s">
        <v>296</v>
      </c>
      <c r="D2269" s="7">
        <v>21.138000000000002</v>
      </c>
      <c r="E2269" s="7">
        <v>21.074999999999999</v>
      </c>
      <c r="F2269" s="7">
        <v>1.6307725163247235</v>
      </c>
      <c r="G2269" s="7">
        <v>21.138000000000002</v>
      </c>
      <c r="H2269" s="7">
        <v>0.9970195855804711</v>
      </c>
      <c r="I2269" s="7">
        <v>21.074999999999999</v>
      </c>
      <c r="J2269" s="7">
        <v>1.6307725163247235</v>
      </c>
      <c r="K2269" s="7">
        <v>21.138000000000002</v>
      </c>
      <c r="L2269" s="7">
        <v>0.9970195855804711</v>
      </c>
      <c r="M2269" s="7" t="s">
        <v>290</v>
      </c>
      <c r="N2269" s="7" t="s">
        <v>319</v>
      </c>
      <c r="O2269" s="7" t="s">
        <v>421</v>
      </c>
    </row>
    <row r="2270" spans="1:15" ht="15">
      <c r="A2270" s="1">
        <v>2262</v>
      </c>
      <c r="B2270" s="6" t="s">
        <v>100</v>
      </c>
      <c r="C2270" s="7" t="s">
        <v>297</v>
      </c>
      <c r="D2270" s="7">
        <v>22.3933</v>
      </c>
      <c r="E2270" s="7">
        <v>22.02</v>
      </c>
      <c r="F2270" s="7">
        <v>4.0717913613052428</v>
      </c>
      <c r="G2270" s="7">
        <v>22.3933</v>
      </c>
      <c r="H2270" s="7">
        <v>0.98332983526322604</v>
      </c>
      <c r="I2270" s="7">
        <v>22.02</v>
      </c>
      <c r="J2270" s="7">
        <v>4.0717913613052428</v>
      </c>
      <c r="K2270" s="7">
        <v>22.3933</v>
      </c>
      <c r="L2270" s="7">
        <v>0.98332983526322604</v>
      </c>
      <c r="M2270" s="7" t="s">
        <v>290</v>
      </c>
      <c r="N2270" s="7" t="s">
        <v>319</v>
      </c>
      <c r="O2270" s="7" t="s">
        <v>421</v>
      </c>
    </row>
    <row r="2271" spans="1:15" ht="15">
      <c r="A2271" s="1">
        <v>2263</v>
      </c>
      <c r="B2271" s="6" t="s">
        <v>100</v>
      </c>
      <c r="C2271" s="7" t="s">
        <v>298</v>
      </c>
      <c r="D2271" s="7" t="s">
        <v>422</v>
      </c>
      <c r="E2271" s="7">
        <v>21.780606343501969</v>
      </c>
      <c r="F2271" s="7">
        <v>3.3390241446195845</v>
      </c>
      <c r="G2271" s="7">
        <v>22.03506058373679</v>
      </c>
      <c r="H2271" s="7">
        <v>0.98845230131009376</v>
      </c>
      <c r="I2271" s="7">
        <v>21.780606343501969</v>
      </c>
      <c r="J2271" s="7">
        <v>3.3390241446195845</v>
      </c>
      <c r="K2271" s="7">
        <v>22.03506058373679</v>
      </c>
      <c r="L2271" s="7">
        <v>0.98845230131009376</v>
      </c>
      <c r="M2271" s="7" t="s">
        <v>290</v>
      </c>
      <c r="N2271" s="7" t="s">
        <v>319</v>
      </c>
      <c r="O2271" s="7" t="s">
        <v>421</v>
      </c>
    </row>
    <row r="2272" spans="1:15" ht="15">
      <c r="A2272" s="1">
        <v>2264</v>
      </c>
      <c r="B2272" s="6" t="s">
        <v>100</v>
      </c>
      <c r="C2272" s="7" t="s">
        <v>299</v>
      </c>
      <c r="D2272" s="7" t="s">
        <v>422</v>
      </c>
      <c r="E2272" s="7">
        <v>24.396486142039375</v>
      </c>
      <c r="F2272" s="7">
        <v>3.7400453865899737</v>
      </c>
      <c r="G2272" s="7">
        <v>24.681500675049566</v>
      </c>
      <c r="H2272" s="7">
        <v>0.98845230131009376</v>
      </c>
      <c r="I2272" s="7">
        <v>24.396486142039375</v>
      </c>
      <c r="J2272" s="7">
        <v>3.7400453865899737</v>
      </c>
      <c r="K2272" s="7">
        <v>24.681500675049566</v>
      </c>
      <c r="L2272" s="7">
        <v>0.98845230131009376</v>
      </c>
      <c r="M2272" s="7" t="s">
        <v>290</v>
      </c>
      <c r="N2272" s="7" t="s">
        <v>319</v>
      </c>
      <c r="O2272" s="7" t="s">
        <v>421</v>
      </c>
    </row>
    <row r="2273" spans="1:15" ht="15">
      <c r="A2273" s="1">
        <v>2265</v>
      </c>
      <c r="B2273" s="6" t="s">
        <v>100</v>
      </c>
      <c r="C2273" s="7" t="s">
        <v>300</v>
      </c>
      <c r="D2273" s="7" t="s">
        <v>422</v>
      </c>
      <c r="E2273" s="7">
        <v>24.645075094470119</v>
      </c>
      <c r="F2273" s="7">
        <v>3.7781547257498258</v>
      </c>
      <c r="G2273" s="7">
        <v>24.932993794243345</v>
      </c>
      <c r="H2273" s="7">
        <v>0.98845230131009376</v>
      </c>
      <c r="I2273" s="7">
        <v>24.645075094470119</v>
      </c>
      <c r="J2273" s="7">
        <v>3.7781547257498258</v>
      </c>
      <c r="K2273" s="7">
        <v>24.932993794243345</v>
      </c>
      <c r="L2273" s="7">
        <v>0.98845230131009376</v>
      </c>
      <c r="M2273" s="7" t="s">
        <v>290</v>
      </c>
      <c r="N2273" s="7" t="s">
        <v>319</v>
      </c>
      <c r="O2273" s="7" t="s">
        <v>421</v>
      </c>
    </row>
    <row r="2274" spans="1:15" ht="15">
      <c r="A2274" s="1">
        <v>2266</v>
      </c>
      <c r="B2274" s="6" t="s">
        <v>100</v>
      </c>
      <c r="C2274" s="7" t="s">
        <v>301</v>
      </c>
      <c r="D2274" s="7" t="s">
        <v>422</v>
      </c>
      <c r="E2274" s="7">
        <v>24.572508149699658</v>
      </c>
      <c r="F2274" s="7">
        <v>3.7670300225680866</v>
      </c>
      <c r="G2274" s="7">
        <v>24.85957907845556</v>
      </c>
      <c r="H2274" s="7">
        <v>0.98845230131009376</v>
      </c>
      <c r="I2274" s="7">
        <v>24.572508149699658</v>
      </c>
      <c r="J2274" s="7">
        <v>3.7670300225680866</v>
      </c>
      <c r="K2274" s="7">
        <v>24.85957907845556</v>
      </c>
      <c r="L2274" s="7">
        <v>0.98845230131009376</v>
      </c>
      <c r="M2274" s="7" t="s">
        <v>290</v>
      </c>
      <c r="N2274" s="7" t="s">
        <v>319</v>
      </c>
      <c r="O2274" s="7" t="s">
        <v>421</v>
      </c>
    </row>
    <row r="2275" spans="1:15" ht="15">
      <c r="A2275" s="1">
        <v>2267</v>
      </c>
      <c r="B2275" s="6" t="s">
        <v>100</v>
      </c>
      <c r="C2275" s="7" t="s">
        <v>302</v>
      </c>
      <c r="D2275" s="7" t="s">
        <v>422</v>
      </c>
      <c r="E2275" s="7">
        <v>24.500189601625021</v>
      </c>
      <c r="F2275" s="7">
        <v>3.7559433992520548</v>
      </c>
      <c r="G2275" s="7">
        <v>24.786415661284305</v>
      </c>
      <c r="H2275" s="7">
        <v>0.98845230131009376</v>
      </c>
      <c r="I2275" s="7">
        <v>24.500189601625021</v>
      </c>
      <c r="J2275" s="7">
        <v>3.7559433992520548</v>
      </c>
      <c r="K2275" s="7">
        <v>24.786415661284305</v>
      </c>
      <c r="L2275" s="7">
        <v>0.98845230131009376</v>
      </c>
      <c r="M2275" s="7" t="s">
        <v>290</v>
      </c>
      <c r="N2275" s="7" t="s">
        <v>319</v>
      </c>
      <c r="O2275" s="7" t="s">
        <v>421</v>
      </c>
    </row>
    <row r="2276" spans="1:15" ht="15">
      <c r="A2276" s="1">
        <v>2268</v>
      </c>
      <c r="B2276" s="6" t="s">
        <v>100</v>
      </c>
      <c r="C2276" s="7" t="s">
        <v>423</v>
      </c>
      <c r="D2276" s="7" t="s">
        <v>422</v>
      </c>
      <c r="E2276" s="7">
        <v>24.42811859998417</v>
      </c>
      <c r="F2276" s="7">
        <v>3.7448947254543441</v>
      </c>
      <c r="G2276" s="7">
        <v>24.713502682534266</v>
      </c>
      <c r="H2276" s="7">
        <v>0.98845230131009376</v>
      </c>
      <c r="I2276" s="7">
        <v>24.42811859998417</v>
      </c>
      <c r="J2276" s="7">
        <v>3.7448947254543441</v>
      </c>
      <c r="K2276" s="7">
        <v>24.713502682534266</v>
      </c>
      <c r="L2276" s="7">
        <v>0.98845230131009376</v>
      </c>
      <c r="M2276" s="7" t="s">
        <v>290</v>
      </c>
      <c r="N2276" s="7" t="s">
        <v>319</v>
      </c>
      <c r="O2276" s="7" t="s">
        <v>421</v>
      </c>
    </row>
    <row r="2277" spans="1:15" ht="15">
      <c r="A2277" s="1">
        <v>2269</v>
      </c>
      <c r="B2277" s="6" t="s">
        <v>100</v>
      </c>
      <c r="C2277" s="7" t="s">
        <v>424</v>
      </c>
      <c r="D2277" s="7" t="s">
        <v>422</v>
      </c>
      <c r="E2277" s="7">
        <v>24.356294297425514</v>
      </c>
      <c r="F2277" s="7">
        <v>3.7338838712737124</v>
      </c>
      <c r="G2277" s="7">
        <v>24.640839284954573</v>
      </c>
      <c r="H2277" s="7">
        <v>0.98845230131009376</v>
      </c>
      <c r="I2277" s="7">
        <v>24.356294297425514</v>
      </c>
      <c r="J2277" s="7">
        <v>3.7338838712737124</v>
      </c>
      <c r="K2277" s="7">
        <v>24.640839284954573</v>
      </c>
      <c r="L2277" s="7">
        <v>0.98845230131009376</v>
      </c>
      <c r="M2277" s="7" t="s">
        <v>290</v>
      </c>
      <c r="N2277" s="7" t="s">
        <v>319</v>
      </c>
      <c r="O2277" s="7" t="s">
        <v>421</v>
      </c>
    </row>
    <row r="2278" spans="1:15" ht="15">
      <c r="A2278" s="1">
        <v>2270</v>
      </c>
      <c r="B2278" s="6" t="s">
        <v>100</v>
      </c>
      <c r="C2278" s="7" t="s">
        <v>425</v>
      </c>
      <c r="D2278" s="7" t="s">
        <v>422</v>
      </c>
      <c r="E2278" s="7">
        <v>24.284715849497942</v>
      </c>
      <c r="F2278" s="7">
        <v>3.7229107072536176</v>
      </c>
      <c r="G2278" s="7">
        <v>24.568424614228732</v>
      </c>
      <c r="H2278" s="7">
        <v>0.98845230131009376</v>
      </c>
      <c r="I2278" s="7">
        <v>24.284715849497942</v>
      </c>
      <c r="J2278" s="7">
        <v>3.7229107072536176</v>
      </c>
      <c r="K2278" s="7">
        <v>24.568424614228732</v>
      </c>
      <c r="L2278" s="7">
        <v>0.98845230131009376</v>
      </c>
      <c r="M2278" s="7" t="s">
        <v>290</v>
      </c>
      <c r="N2278" s="7" t="s">
        <v>319</v>
      </c>
      <c r="O2278" s="7" t="s">
        <v>421</v>
      </c>
    </row>
    <row r="2279" spans="1:15" ht="15">
      <c r="A2279" s="1">
        <v>2271</v>
      </c>
      <c r="B2279" s="6" t="s">
        <v>100</v>
      </c>
      <c r="C2279" s="7" t="s">
        <v>426</v>
      </c>
      <c r="D2279" s="7" t="s">
        <v>422</v>
      </c>
      <c r="E2279" s="7">
        <v>24.213382414640908</v>
      </c>
      <c r="F2279" s="7">
        <v>3.7119751043805715</v>
      </c>
      <c r="G2279" s="7">
        <v>24.496257818964569</v>
      </c>
      <c r="H2279" s="7">
        <v>0.98845230131009376</v>
      </c>
      <c r="I2279" s="7">
        <v>24.213382414640908</v>
      </c>
      <c r="J2279" s="7">
        <v>3.7119751043805715</v>
      </c>
      <c r="K2279" s="7">
        <v>24.496257818964569</v>
      </c>
      <c r="L2279" s="7">
        <v>0.98845230131009376</v>
      </c>
      <c r="M2279" s="7" t="s">
        <v>290</v>
      </c>
      <c r="N2279" s="7" t="s">
        <v>319</v>
      </c>
      <c r="O2279" s="7" t="s">
        <v>421</v>
      </c>
    </row>
    <row r="2280" spans="1:15" ht="15">
      <c r="A2280" s="1">
        <v>2272</v>
      </c>
      <c r="B2280" s="6" t="s">
        <v>100</v>
      </c>
      <c r="C2280" s="7" t="s">
        <v>427</v>
      </c>
      <c r="D2280" s="7" t="s">
        <v>422</v>
      </c>
      <c r="E2280" s="7">
        <v>24.142293154174514</v>
      </c>
      <c r="F2280" s="7">
        <v>3.7010769340828134</v>
      </c>
      <c r="G2280" s="7">
        <v>24.424338050684227</v>
      </c>
      <c r="H2280" s="7">
        <v>0.98845230131009376</v>
      </c>
      <c r="I2280" s="7">
        <v>24.142293154174514</v>
      </c>
      <c r="J2280" s="7">
        <v>3.7010769340828134</v>
      </c>
      <c r="K2280" s="7">
        <v>24.424338050684227</v>
      </c>
      <c r="L2280" s="7">
        <v>0.98845230131009376</v>
      </c>
      <c r="M2280" s="7" t="s">
        <v>290</v>
      </c>
      <c r="N2280" s="7" t="s">
        <v>319</v>
      </c>
      <c r="O2280" s="7" t="s">
        <v>421</v>
      </c>
    </row>
    <row r="2281" spans="1:15" ht="15">
      <c r="A2281" s="1">
        <v>2273</v>
      </c>
      <c r="B2281" s="6" t="s">
        <v>259</v>
      </c>
      <c r="C2281" s="7" t="s">
        <v>292</v>
      </c>
      <c r="D2281" s="7">
        <v>191.02600000000001</v>
      </c>
      <c r="E2281" s="7">
        <v>182.66399999999999</v>
      </c>
      <c r="F2281" s="7">
        <v>31.500800658040287</v>
      </c>
      <c r="G2281" s="7">
        <v>186.45113521033809</v>
      </c>
      <c r="H2281" s="7">
        <v>0.97968832313053078</v>
      </c>
      <c r="I2281" s="7">
        <v>172.94599999999997</v>
      </c>
      <c r="J2281" s="7">
        <v>29.651112320178893</v>
      </c>
      <c r="K2281" s="7">
        <v>176.52017212061833</v>
      </c>
      <c r="L2281" s="7">
        <v>0.97975204715880249</v>
      </c>
      <c r="M2281" s="7" t="s">
        <v>290</v>
      </c>
      <c r="N2281" s="7" t="s">
        <v>319</v>
      </c>
      <c r="O2281" s="7" t="s">
        <v>421</v>
      </c>
    </row>
    <row r="2282" spans="1:15" ht="15">
      <c r="A2282" s="1">
        <v>2274</v>
      </c>
      <c r="B2282" s="6" t="s">
        <v>259</v>
      </c>
      <c r="C2282" s="7" t="s">
        <v>293</v>
      </c>
      <c r="D2282" s="7">
        <v>177.81100000000001</v>
      </c>
      <c r="E2282" s="7">
        <v>174.88699999999997</v>
      </c>
      <c r="F2282" s="7">
        <v>33.061234525906755</v>
      </c>
      <c r="G2282" s="7">
        <v>178.95501609501747</v>
      </c>
      <c r="H2282" s="7">
        <v>0.97726794038085218</v>
      </c>
      <c r="I2282" s="7">
        <v>165.00700000000001</v>
      </c>
      <c r="J2282" s="7">
        <v>31.867684740981499</v>
      </c>
      <c r="K2282" s="7">
        <v>168.97191300405498</v>
      </c>
      <c r="L2282" s="7">
        <v>0.97653507654872895</v>
      </c>
      <c r="M2282" s="7" t="s">
        <v>290</v>
      </c>
      <c r="N2282" s="7" t="s">
        <v>319</v>
      </c>
      <c r="O2282" s="7" t="s">
        <v>421</v>
      </c>
    </row>
    <row r="2283" spans="1:15" ht="15">
      <c r="A2283" s="1">
        <v>2275</v>
      </c>
      <c r="B2283" s="6" t="s">
        <v>259</v>
      </c>
      <c r="C2283" s="7" t="s">
        <v>294</v>
      </c>
      <c r="D2283" s="7">
        <v>184.54</v>
      </c>
      <c r="E2283" s="7">
        <v>189.36971624440616</v>
      </c>
      <c r="F2283" s="7">
        <v>23.953312048966584</v>
      </c>
      <c r="G2283" s="7">
        <v>191.61146387625115</v>
      </c>
      <c r="H2283" s="7">
        <v>0.98830055578880827</v>
      </c>
      <c r="I2283" s="7">
        <v>177.08255279870733</v>
      </c>
      <c r="J2283" s="7">
        <v>23.207608249302329</v>
      </c>
      <c r="K2283" s="7">
        <v>179.28683917442294</v>
      </c>
      <c r="L2283" s="7">
        <v>0.98770525273430065</v>
      </c>
      <c r="M2283" s="7" t="s">
        <v>290</v>
      </c>
      <c r="N2283" s="7" t="s">
        <v>319</v>
      </c>
      <c r="O2283" s="7" t="s">
        <v>421</v>
      </c>
    </row>
    <row r="2284" spans="1:15" ht="15">
      <c r="A2284" s="1">
        <v>2276</v>
      </c>
      <c r="B2284" s="6" t="s">
        <v>259</v>
      </c>
      <c r="C2284" s="7" t="s">
        <v>295</v>
      </c>
      <c r="D2284" s="7">
        <v>183.238</v>
      </c>
      <c r="E2284" s="7">
        <v>175.90209999999999</v>
      </c>
      <c r="F2284" s="7">
        <v>23.688942078751786</v>
      </c>
      <c r="G2284" s="7">
        <v>178.02231192539043</v>
      </c>
      <c r="H2284" s="7">
        <v>0.98809018991799735</v>
      </c>
      <c r="I2284" s="7">
        <v>164.29040000000001</v>
      </c>
      <c r="J2284" s="7">
        <v>22.378629046862528</v>
      </c>
      <c r="K2284" s="7">
        <v>166.30302391649494</v>
      </c>
      <c r="L2284" s="7">
        <v>0.98789785134932051</v>
      </c>
      <c r="M2284" s="7" t="s">
        <v>290</v>
      </c>
      <c r="N2284" s="7" t="s">
        <v>319</v>
      </c>
      <c r="O2284" s="7" t="s">
        <v>421</v>
      </c>
    </row>
    <row r="2285" spans="1:15" ht="15">
      <c r="A2285" s="1">
        <v>2277</v>
      </c>
      <c r="B2285" s="6" t="s">
        <v>259</v>
      </c>
      <c r="C2285" s="7" t="s">
        <v>296</v>
      </c>
      <c r="D2285" s="7">
        <v>163.726</v>
      </c>
      <c r="E2285" s="7">
        <v>172.21402299900001</v>
      </c>
      <c r="F2285" s="7">
        <v>25.232522305462357</v>
      </c>
      <c r="G2285" s="7">
        <v>174.16111847224133</v>
      </c>
      <c r="H2285" s="7">
        <v>0.98882014831828458</v>
      </c>
      <c r="I2285" s="7">
        <v>161.38919836100001</v>
      </c>
      <c r="J2285" s="7">
        <v>23.685782460589927</v>
      </c>
      <c r="K2285" s="7">
        <v>163.22389487145242</v>
      </c>
      <c r="L2285" s="7">
        <v>0.98875963282277191</v>
      </c>
      <c r="M2285" s="7" t="s">
        <v>290</v>
      </c>
      <c r="N2285" s="7" t="s">
        <v>319</v>
      </c>
      <c r="O2285" s="7" t="s">
        <v>421</v>
      </c>
    </row>
    <row r="2286" spans="1:15" ht="15">
      <c r="A2286" s="1">
        <v>2278</v>
      </c>
      <c r="B2286" s="6" t="s">
        <v>259</v>
      </c>
      <c r="C2286" s="7" t="s">
        <v>297</v>
      </c>
      <c r="D2286" s="7">
        <v>163.41829999999999</v>
      </c>
      <c r="E2286" s="7">
        <v>173.94780412899999</v>
      </c>
      <c r="F2286" s="7">
        <v>25.330038913499596</v>
      </c>
      <c r="G2286" s="7">
        <v>176.1406558058062</v>
      </c>
      <c r="H2286" s="7">
        <v>0.98755056482119707</v>
      </c>
      <c r="I2286" s="7">
        <v>163.277905312</v>
      </c>
      <c r="J2286" s="7">
        <v>24.136202959753501</v>
      </c>
      <c r="K2286" s="7">
        <v>165.37281385334356</v>
      </c>
      <c r="L2286" s="7">
        <v>0.98733220719578874</v>
      </c>
      <c r="M2286" s="7" t="s">
        <v>290</v>
      </c>
      <c r="N2286" s="7" t="s">
        <v>319</v>
      </c>
      <c r="O2286" s="7" t="s">
        <v>421</v>
      </c>
    </row>
    <row r="2287" spans="1:15" ht="15">
      <c r="A2287" s="1">
        <v>2279</v>
      </c>
      <c r="B2287" s="6" t="s">
        <v>259</v>
      </c>
      <c r="C2287" s="7" t="s">
        <v>298</v>
      </c>
      <c r="D2287" s="7" t="s">
        <v>422</v>
      </c>
      <c r="E2287" s="7">
        <v>184.58697588763292</v>
      </c>
      <c r="F2287" s="7">
        <v>26.793487885043962</v>
      </c>
      <c r="G2287" s="7">
        <v>186.86282193294917</v>
      </c>
      <c r="H2287" s="7">
        <v>0.9878207659406274</v>
      </c>
      <c r="I2287" s="7">
        <v>173.9170770706329</v>
      </c>
      <c r="J2287" s="7">
        <v>25.603654535360686</v>
      </c>
      <c r="K2287" s="7">
        <v>176.09583740540572</v>
      </c>
      <c r="L2287" s="7">
        <v>0.98762741716740921</v>
      </c>
      <c r="M2287" s="7" t="s">
        <v>290</v>
      </c>
      <c r="N2287" s="7" t="s">
        <v>319</v>
      </c>
      <c r="O2287" s="7" t="s">
        <v>421</v>
      </c>
    </row>
    <row r="2288" spans="1:15" ht="15">
      <c r="A2288" s="1">
        <v>2280</v>
      </c>
      <c r="B2288" s="6" t="s">
        <v>259</v>
      </c>
      <c r="C2288" s="7" t="s">
        <v>299</v>
      </c>
      <c r="D2288" s="7" t="s">
        <v>422</v>
      </c>
      <c r="E2288" s="7">
        <v>213.33641270619211</v>
      </c>
      <c r="F2288" s="7">
        <v>33.055953935734841</v>
      </c>
      <c r="G2288" s="7">
        <v>216.41790839243211</v>
      </c>
      <c r="H2288" s="7">
        <v>0.98576136462490749</v>
      </c>
      <c r="I2288" s="7">
        <v>202.66651388919209</v>
      </c>
      <c r="J2288" s="7">
        <v>31.866120586051473</v>
      </c>
      <c r="K2288" s="7">
        <v>205.65092386488865</v>
      </c>
      <c r="L2288" s="7">
        <v>0.98548798167492158</v>
      </c>
      <c r="M2288" s="7" t="s">
        <v>290</v>
      </c>
      <c r="N2288" s="7" t="s">
        <v>319</v>
      </c>
      <c r="O2288" s="7" t="s">
        <v>421</v>
      </c>
    </row>
    <row r="2289" spans="1:15" ht="15">
      <c r="A2289" s="1">
        <v>2281</v>
      </c>
      <c r="B2289" s="6" t="s">
        <v>259</v>
      </c>
      <c r="C2289" s="7" t="s">
        <v>300</v>
      </c>
      <c r="D2289" s="7" t="s">
        <v>422</v>
      </c>
      <c r="E2289" s="7">
        <v>215.26711332904188</v>
      </c>
      <c r="F2289" s="7">
        <v>33.371257127349487</v>
      </c>
      <c r="G2289" s="7">
        <v>218.37336809472583</v>
      </c>
      <c r="H2289" s="7">
        <v>0.98577548721812758</v>
      </c>
      <c r="I2289" s="7">
        <v>204.61589976195052</v>
      </c>
      <c r="J2289" s="7">
        <v>32.184962868227046</v>
      </c>
      <c r="K2289" s="7">
        <v>207.62540102563892</v>
      </c>
      <c r="L2289" s="7">
        <v>0.98550513930943939</v>
      </c>
      <c r="M2289" s="7" t="s">
        <v>290</v>
      </c>
      <c r="N2289" s="7" t="s">
        <v>319</v>
      </c>
      <c r="O2289" s="7" t="s">
        <v>421</v>
      </c>
    </row>
    <row r="2290" spans="1:15" ht="15">
      <c r="A2290" s="1">
        <v>2282</v>
      </c>
      <c r="B2290" s="6" t="s">
        <v>259</v>
      </c>
      <c r="C2290" s="7" t="s">
        <v>301</v>
      </c>
      <c r="D2290" s="7" t="s">
        <v>422</v>
      </c>
      <c r="E2290" s="7">
        <v>224.60621375297836</v>
      </c>
      <c r="F2290" s="7">
        <v>38.124878389542886</v>
      </c>
      <c r="G2290" s="7">
        <v>228.60957884569146</v>
      </c>
      <c r="H2290" s="7">
        <v>0.98248820056916641</v>
      </c>
      <c r="I2290" s="7">
        <v>213.99648278338063</v>
      </c>
      <c r="J2290" s="7">
        <v>36.946441165779319</v>
      </c>
      <c r="K2290" s="7">
        <v>217.90383190094653</v>
      </c>
      <c r="L2290" s="7">
        <v>0.98206846991409458</v>
      </c>
      <c r="M2290" s="7" t="s">
        <v>290</v>
      </c>
      <c r="N2290" s="7" t="s">
        <v>319</v>
      </c>
      <c r="O2290" s="7" t="s">
        <v>421</v>
      </c>
    </row>
    <row r="2291" spans="1:15" ht="15">
      <c r="A2291" s="1">
        <v>2283</v>
      </c>
      <c r="B2291" s="6" t="s">
        <v>259</v>
      </c>
      <c r="C2291" s="7" t="s">
        <v>302</v>
      </c>
      <c r="D2291" s="7" t="s">
        <v>422</v>
      </c>
      <c r="E2291" s="7">
        <v>226.26246657340485</v>
      </c>
      <c r="F2291" s="7">
        <v>38.406263467827209</v>
      </c>
      <c r="G2291" s="7">
        <v>230.28851907896754</v>
      </c>
      <c r="H2291" s="7">
        <v>0.98251735465725876</v>
      </c>
      <c r="I2291" s="7">
        <v>215.65273560380712</v>
      </c>
      <c r="J2291" s="7">
        <v>37.227826244063721</v>
      </c>
      <c r="K2291" s="7">
        <v>219.58277213422264</v>
      </c>
      <c r="L2291" s="7">
        <v>0.98210225468866363</v>
      </c>
      <c r="M2291" s="7" t="s">
        <v>290</v>
      </c>
      <c r="N2291" s="7" t="s">
        <v>319</v>
      </c>
      <c r="O2291" s="7" t="s">
        <v>421</v>
      </c>
    </row>
    <row r="2292" spans="1:15" ht="15">
      <c r="A2292" s="1">
        <v>2284</v>
      </c>
      <c r="B2292" s="6" t="s">
        <v>259</v>
      </c>
      <c r="C2292" s="7" t="s">
        <v>423</v>
      </c>
      <c r="D2292" s="7" t="s">
        <v>422</v>
      </c>
      <c r="E2292" s="7">
        <v>228.91285297870834</v>
      </c>
      <c r="F2292" s="7">
        <v>38.825736442059728</v>
      </c>
      <c r="G2292" s="7">
        <v>232.97326363414257</v>
      </c>
      <c r="H2292" s="7">
        <v>0.98257134491702602</v>
      </c>
      <c r="I2292" s="7">
        <v>218.30312200911061</v>
      </c>
      <c r="J2292" s="7">
        <v>37.647299218296219</v>
      </c>
      <c r="K2292" s="7">
        <v>222.26751668939764</v>
      </c>
      <c r="L2292" s="7">
        <v>0.98216385939189221</v>
      </c>
      <c r="M2292" s="7" t="s">
        <v>290</v>
      </c>
      <c r="N2292" s="7" t="s">
        <v>319</v>
      </c>
      <c r="O2292" s="7" t="s">
        <v>421</v>
      </c>
    </row>
    <row r="2293" spans="1:15" ht="15">
      <c r="A2293" s="1">
        <v>2285</v>
      </c>
      <c r="B2293" s="6" t="s">
        <v>259</v>
      </c>
      <c r="C2293" s="7" t="s">
        <v>424</v>
      </c>
      <c r="D2293" s="7" t="s">
        <v>422</v>
      </c>
      <c r="E2293" s="7">
        <v>232.28686269250244</v>
      </c>
      <c r="F2293" s="7">
        <v>39.336228978460547</v>
      </c>
      <c r="G2293" s="7">
        <v>236.38925217197612</v>
      </c>
      <c r="H2293" s="7">
        <v>0.98264561759140745</v>
      </c>
      <c r="I2293" s="7">
        <v>221.68185901166262</v>
      </c>
      <c r="J2293" s="7">
        <v>38.15868712955718</v>
      </c>
      <c r="K2293" s="7">
        <v>225.68831656333876</v>
      </c>
      <c r="L2293" s="7">
        <v>0.98224782916242925</v>
      </c>
      <c r="M2293" s="7" t="s">
        <v>290</v>
      </c>
      <c r="N2293" s="7" t="s">
        <v>319</v>
      </c>
      <c r="O2293" s="7" t="s">
        <v>421</v>
      </c>
    </row>
    <row r="2294" spans="1:15" ht="15">
      <c r="A2294" s="1">
        <v>2286</v>
      </c>
      <c r="B2294" s="6" t="s">
        <v>259</v>
      </c>
      <c r="C2294" s="7" t="s">
        <v>425</v>
      </c>
      <c r="D2294" s="7" t="s">
        <v>422</v>
      </c>
      <c r="E2294" s="7">
        <v>235.3592049020863</v>
      </c>
      <c r="F2294" s="7">
        <v>39.801433560895305</v>
      </c>
      <c r="G2294" s="7">
        <v>239.49977133227895</v>
      </c>
      <c r="H2294" s="7">
        <v>0.9827116059144454</v>
      </c>
      <c r="I2294" s="7">
        <v>224.78468843186945</v>
      </c>
      <c r="J2294" s="7">
        <v>38.629666159744431</v>
      </c>
      <c r="K2294" s="7">
        <v>228.82986497207619</v>
      </c>
      <c r="L2294" s="7">
        <v>0.98232234004639052</v>
      </c>
      <c r="M2294" s="7" t="s">
        <v>290</v>
      </c>
      <c r="N2294" s="7" t="s">
        <v>319</v>
      </c>
      <c r="O2294" s="7" t="s">
        <v>421</v>
      </c>
    </row>
    <row r="2295" spans="1:15" ht="15">
      <c r="A2295" s="1">
        <v>2287</v>
      </c>
      <c r="B2295" s="6" t="s">
        <v>259</v>
      </c>
      <c r="C2295" s="7" t="s">
        <v>426</v>
      </c>
      <c r="D2295" s="7" t="s">
        <v>422</v>
      </c>
      <c r="E2295" s="7">
        <v>238.91850395298289</v>
      </c>
      <c r="F2295" s="7">
        <v>40.324541416425333</v>
      </c>
      <c r="G2295" s="7">
        <v>243.10209180976094</v>
      </c>
      <c r="H2295" s="7">
        <v>0.98279081917546018</v>
      </c>
      <c r="I2295" s="7">
        <v>228.34762151477878</v>
      </c>
      <c r="J2295" s="7">
        <v>39.153462321208416</v>
      </c>
      <c r="K2295" s="7">
        <v>232.43588409170482</v>
      </c>
      <c r="L2295" s="7">
        <v>0.98241122452799468</v>
      </c>
      <c r="M2295" s="7" t="s">
        <v>290</v>
      </c>
      <c r="N2295" s="7" t="s">
        <v>319</v>
      </c>
      <c r="O2295" s="7" t="s">
        <v>421</v>
      </c>
    </row>
    <row r="2296" spans="1:15" ht="15">
      <c r="A2296" s="1">
        <v>2288</v>
      </c>
      <c r="B2296" s="6" t="s">
        <v>259</v>
      </c>
      <c r="C2296" s="7" t="s">
        <v>427</v>
      </c>
      <c r="D2296" s="7" t="s">
        <v>422</v>
      </c>
      <c r="E2296" s="7">
        <v>242.33884721530237</v>
      </c>
      <c r="F2296" s="7">
        <v>40.824335842327365</v>
      </c>
      <c r="G2296" s="7">
        <v>246.5635006738421</v>
      </c>
      <c r="H2296" s="7">
        <v>0.98286586032809387</v>
      </c>
      <c r="I2296" s="7">
        <v>231.77159880911105</v>
      </c>
      <c r="J2296" s="7">
        <v>39.653945053044886</v>
      </c>
      <c r="K2296" s="7">
        <v>235.9009915979326</v>
      </c>
      <c r="L2296" s="7">
        <v>0.98249522920251375</v>
      </c>
      <c r="M2296" s="7" t="s">
        <v>290</v>
      </c>
      <c r="N2296" s="7" t="s">
        <v>319</v>
      </c>
      <c r="O2296" s="7" t="s">
        <v>421</v>
      </c>
    </row>
    <row r="2297" spans="1:15" ht="15">
      <c r="A2297" s="1">
        <v>2289</v>
      </c>
      <c r="B2297" s="6" t="s">
        <v>222</v>
      </c>
      <c r="C2297" s="7" t="s">
        <v>292</v>
      </c>
      <c r="D2297" s="7">
        <v>179.6406412814205</v>
      </c>
      <c r="E2297" s="7">
        <v>162.31399999999999</v>
      </c>
      <c r="F2297" s="7">
        <v>24.676114864864878</v>
      </c>
      <c r="G2297" s="7">
        <v>164.17900365401175</v>
      </c>
      <c r="H2297" s="7">
        <v>0.9886404253132024</v>
      </c>
      <c r="I2297" s="7">
        <v>149.25800000000001</v>
      </c>
      <c r="J2297" s="7">
        <v>22.691250000000078</v>
      </c>
      <c r="K2297" s="7">
        <v>150.97298894359383</v>
      </c>
      <c r="L2297" s="7">
        <v>0.9886404253132024</v>
      </c>
      <c r="M2297" s="7" t="s">
        <v>290</v>
      </c>
      <c r="N2297" s="7" t="s">
        <v>319</v>
      </c>
      <c r="O2297" s="7" t="s">
        <v>421</v>
      </c>
    </row>
    <row r="2298" spans="1:15" ht="15">
      <c r="A2298" s="1">
        <v>2290</v>
      </c>
      <c r="B2298" s="6" t="s">
        <v>222</v>
      </c>
      <c r="C2298" s="7" t="s">
        <v>293</v>
      </c>
      <c r="D2298" s="7">
        <v>157.70101458139069</v>
      </c>
      <c r="E2298" s="7">
        <v>165.46</v>
      </c>
      <c r="F2298" s="7">
        <v>24.500807692307848</v>
      </c>
      <c r="G2298" s="7">
        <v>167.26416585023659</v>
      </c>
      <c r="H2298" s="7">
        <v>0.98921367382507996</v>
      </c>
      <c r="I2298" s="7">
        <v>151.54</v>
      </c>
      <c r="J2298" s="7">
        <v>22.439576923076885</v>
      </c>
      <c r="K2298" s="7">
        <v>153.1923830106663</v>
      </c>
      <c r="L2298" s="7">
        <v>0.98921367382507996</v>
      </c>
      <c r="M2298" s="7" t="s">
        <v>290</v>
      </c>
      <c r="N2298" s="7" t="s">
        <v>319</v>
      </c>
      <c r="O2298" s="7" t="s">
        <v>421</v>
      </c>
    </row>
    <row r="2299" spans="1:15" ht="15">
      <c r="A2299" s="1">
        <v>2291</v>
      </c>
      <c r="B2299" s="6" t="s">
        <v>222</v>
      </c>
      <c r="C2299" s="7" t="s">
        <v>294</v>
      </c>
      <c r="D2299" s="7">
        <v>191.87266535126886</v>
      </c>
      <c r="E2299" s="7">
        <v>172.59780871254551</v>
      </c>
      <c r="F2299" s="7">
        <v>43.752184995808349</v>
      </c>
      <c r="G2299" s="7">
        <v>178.05689333547267</v>
      </c>
      <c r="H2299" s="7">
        <v>0.96934078473085661</v>
      </c>
      <c r="I2299" s="7">
        <v>155.69503839684174</v>
      </c>
      <c r="J2299" s="7">
        <v>39.467465859970517</v>
      </c>
      <c r="K2299" s="7">
        <v>160.61950642061493</v>
      </c>
      <c r="L2299" s="7">
        <v>0.96934078473085661</v>
      </c>
      <c r="M2299" s="7" t="s">
        <v>290</v>
      </c>
      <c r="N2299" s="7" t="s">
        <v>319</v>
      </c>
      <c r="O2299" s="7" t="s">
        <v>421</v>
      </c>
    </row>
    <row r="2300" spans="1:15" ht="15">
      <c r="A2300" s="1">
        <v>2292</v>
      </c>
      <c r="B2300" s="6" t="s">
        <v>222</v>
      </c>
      <c r="C2300" s="7" t="s">
        <v>295</v>
      </c>
      <c r="D2300" s="7">
        <v>174.78513429064841</v>
      </c>
      <c r="E2300" s="7">
        <v>172.79599999999999</v>
      </c>
      <c r="F2300" s="7">
        <v>13.386352811554909</v>
      </c>
      <c r="G2300" s="7">
        <v>173.31373880219485</v>
      </c>
      <c r="H2300" s="7">
        <v>0.99701270767238048</v>
      </c>
      <c r="I2300" s="7">
        <v>153.71799999999999</v>
      </c>
      <c r="J2300" s="7">
        <v>11.908397077979426</v>
      </c>
      <c r="K2300" s="7">
        <v>154.17857647859779</v>
      </c>
      <c r="L2300" s="7">
        <v>0.99701270767238048</v>
      </c>
      <c r="M2300" s="7" t="s">
        <v>290</v>
      </c>
      <c r="N2300" s="7" t="s">
        <v>319</v>
      </c>
      <c r="O2300" s="7" t="s">
        <v>421</v>
      </c>
    </row>
    <row r="2301" spans="1:15" ht="15">
      <c r="A2301" s="1">
        <v>2293</v>
      </c>
      <c r="B2301" s="6" t="s">
        <v>222</v>
      </c>
      <c r="C2301" s="7" t="s">
        <v>296</v>
      </c>
      <c r="D2301" s="7">
        <v>151.87974428803861</v>
      </c>
      <c r="E2301" s="7">
        <v>169.83287283000001</v>
      </c>
      <c r="F2301" s="7">
        <v>34.440075689442679</v>
      </c>
      <c r="G2301" s="7">
        <v>173.2897097556156</v>
      </c>
      <c r="H2301" s="7">
        <v>0.98005168956373323</v>
      </c>
      <c r="I2301" s="7">
        <v>153.03804803</v>
      </c>
      <c r="J2301" s="7">
        <v>31.034286058351032</v>
      </c>
      <c r="K2301" s="7">
        <v>156.15303729349662</v>
      </c>
      <c r="L2301" s="7">
        <v>0.98005168956373323</v>
      </c>
      <c r="M2301" s="7" t="s">
        <v>290</v>
      </c>
      <c r="N2301" s="7" t="s">
        <v>319</v>
      </c>
      <c r="O2301" s="7" t="s">
        <v>421</v>
      </c>
    </row>
    <row r="2302" spans="1:15" ht="15">
      <c r="A2302" s="1">
        <v>2294</v>
      </c>
      <c r="B2302" s="6" t="s">
        <v>222</v>
      </c>
      <c r="C2302" s="7" t="s">
        <v>297</v>
      </c>
      <c r="D2302" s="7">
        <v>169.83690386367741</v>
      </c>
      <c r="E2302" s="7">
        <v>174.06458033000001</v>
      </c>
      <c r="F2302" s="7">
        <v>31.436875765175344</v>
      </c>
      <c r="G2302" s="7">
        <v>176.88062438643215</v>
      </c>
      <c r="H2302" s="7">
        <v>0.98407940911447767</v>
      </c>
      <c r="I2302" s="7">
        <v>157.54693907000001</v>
      </c>
      <c r="J2302" s="7">
        <v>28.453712646981383</v>
      </c>
      <c r="K2302" s="7">
        <v>160.09575813781976</v>
      </c>
      <c r="L2302" s="7">
        <v>0.98407940911447767</v>
      </c>
      <c r="M2302" s="7" t="s">
        <v>290</v>
      </c>
      <c r="N2302" s="7" t="s">
        <v>319</v>
      </c>
      <c r="O2302" s="7" t="s">
        <v>421</v>
      </c>
    </row>
    <row r="2303" spans="1:15" ht="15">
      <c r="A2303" s="1">
        <v>2295</v>
      </c>
      <c r="B2303" s="6" t="s">
        <v>222</v>
      </c>
      <c r="C2303" s="7" t="s">
        <v>298</v>
      </c>
      <c r="D2303" s="7" t="s">
        <v>422</v>
      </c>
      <c r="E2303" s="7">
        <v>176.5717599089495</v>
      </c>
      <c r="F2303" s="7">
        <v>31.889684100995208</v>
      </c>
      <c r="G2303" s="7">
        <v>179.42836550948397</v>
      </c>
      <c r="H2303" s="7">
        <v>0.98407940911447767</v>
      </c>
      <c r="I2303" s="7">
        <v>166.36517408073269</v>
      </c>
      <c r="J2303" s="7">
        <v>30.046327054662431</v>
      </c>
      <c r="K2303" s="7">
        <v>169.05665593637013</v>
      </c>
      <c r="L2303" s="7">
        <v>0.98407940911447778</v>
      </c>
      <c r="M2303" s="7" t="s">
        <v>290</v>
      </c>
      <c r="N2303" s="7" t="s">
        <v>319</v>
      </c>
      <c r="O2303" s="7" t="s">
        <v>421</v>
      </c>
    </row>
    <row r="2304" spans="1:15" ht="15">
      <c r="A2304" s="1">
        <v>2296</v>
      </c>
      <c r="B2304" s="6" t="s">
        <v>222</v>
      </c>
      <c r="C2304" s="7" t="s">
        <v>299</v>
      </c>
      <c r="D2304" s="7" t="s">
        <v>422</v>
      </c>
      <c r="E2304" s="7">
        <v>204.07282617342074</v>
      </c>
      <c r="F2304" s="7">
        <v>36.856505047146221</v>
      </c>
      <c r="G2304" s="7">
        <v>207.37434833338841</v>
      </c>
      <c r="H2304" s="7">
        <v>0.98407940911447767</v>
      </c>
      <c r="I2304" s="7">
        <v>193.86624034520392</v>
      </c>
      <c r="J2304" s="7">
        <v>35.013148000813651</v>
      </c>
      <c r="K2304" s="7">
        <v>197.00263876027461</v>
      </c>
      <c r="L2304" s="7">
        <v>0.98407940911447767</v>
      </c>
      <c r="M2304" s="7" t="s">
        <v>290</v>
      </c>
      <c r="N2304" s="7" t="s">
        <v>319</v>
      </c>
      <c r="O2304" s="7" t="s">
        <v>421</v>
      </c>
    </row>
    <row r="2305" spans="1:15" ht="15">
      <c r="A2305" s="1">
        <v>2297</v>
      </c>
      <c r="B2305" s="6" t="s">
        <v>222</v>
      </c>
      <c r="C2305" s="7" t="s">
        <v>300</v>
      </c>
      <c r="D2305" s="7" t="s">
        <v>422</v>
      </c>
      <c r="E2305" s="7">
        <v>205.91969107379927</v>
      </c>
      <c r="F2305" s="7">
        <v>37.190057469575798</v>
      </c>
      <c r="G2305" s="7">
        <v>209.25109210352829</v>
      </c>
      <c r="H2305" s="7">
        <v>0.98407940911447767</v>
      </c>
      <c r="I2305" s="7">
        <v>195.73097913643986</v>
      </c>
      <c r="J2305" s="7">
        <v>35.349928531369812</v>
      </c>
      <c r="K2305" s="7">
        <v>198.89754558787899</v>
      </c>
      <c r="L2305" s="7">
        <v>0.98407940911447778</v>
      </c>
      <c r="M2305" s="7" t="s">
        <v>290</v>
      </c>
      <c r="N2305" s="7" t="s">
        <v>319</v>
      </c>
      <c r="O2305" s="7" t="s">
        <v>421</v>
      </c>
    </row>
    <row r="2306" spans="1:15" ht="15">
      <c r="A2306" s="1">
        <v>2298</v>
      </c>
      <c r="B2306" s="6" t="s">
        <v>222</v>
      </c>
      <c r="C2306" s="7" t="s">
        <v>301</v>
      </c>
      <c r="D2306" s="7" t="s">
        <v>422</v>
      </c>
      <c r="E2306" s="7">
        <v>214.85326501579138</v>
      </c>
      <c r="F2306" s="7">
        <v>38.80350262666056</v>
      </c>
      <c r="G2306" s="7">
        <v>218.32919480464159</v>
      </c>
      <c r="H2306" s="7">
        <v>0.98407940911447767</v>
      </c>
      <c r="I2306" s="7">
        <v>204.70423440052861</v>
      </c>
      <c r="J2306" s="7">
        <v>36.970540320463058</v>
      </c>
      <c r="K2306" s="7">
        <v>208.01597158173587</v>
      </c>
      <c r="L2306" s="7">
        <v>0.98407940911447767</v>
      </c>
      <c r="M2306" s="7" t="s">
        <v>290</v>
      </c>
      <c r="N2306" s="7" t="s">
        <v>319</v>
      </c>
      <c r="O2306" s="7" t="s">
        <v>421</v>
      </c>
    </row>
    <row r="2307" spans="1:15" ht="15">
      <c r="A2307" s="1">
        <v>2299</v>
      </c>
      <c r="B2307" s="6" t="s">
        <v>222</v>
      </c>
      <c r="C2307" s="7" t="s">
        <v>302</v>
      </c>
      <c r="D2307" s="7" t="s">
        <v>422</v>
      </c>
      <c r="E2307" s="7">
        <v>216.43759930563257</v>
      </c>
      <c r="F2307" s="7">
        <v>39.089640795297775</v>
      </c>
      <c r="G2307" s="7">
        <v>219.93916070288842</v>
      </c>
      <c r="H2307" s="7">
        <v>0.98407940911447767</v>
      </c>
      <c r="I2307" s="7">
        <v>206.2885686903698</v>
      </c>
      <c r="J2307" s="7">
        <v>37.256678489100437</v>
      </c>
      <c r="K2307" s="7">
        <v>209.6259374799827</v>
      </c>
      <c r="L2307" s="7">
        <v>0.98407940911447767</v>
      </c>
      <c r="M2307" s="7" t="s">
        <v>290</v>
      </c>
      <c r="N2307" s="7" t="s">
        <v>319</v>
      </c>
      <c r="O2307" s="7" t="s">
        <v>421</v>
      </c>
    </row>
    <row r="2308" spans="1:15" ht="15">
      <c r="A2308" s="1">
        <v>2300</v>
      </c>
      <c r="B2308" s="6" t="s">
        <v>222</v>
      </c>
      <c r="C2308" s="7" t="s">
        <v>423</v>
      </c>
      <c r="D2308" s="7" t="s">
        <v>422</v>
      </c>
      <c r="E2308" s="7">
        <v>218.97289947929204</v>
      </c>
      <c r="F2308" s="7">
        <v>39.547527841793233</v>
      </c>
      <c r="G2308" s="7">
        <v>222.51547736003792</v>
      </c>
      <c r="H2308" s="7">
        <v>0.98407940911447767</v>
      </c>
      <c r="I2308" s="7">
        <v>208.82386886402927</v>
      </c>
      <c r="J2308" s="7">
        <v>37.714565535595575</v>
      </c>
      <c r="K2308" s="7">
        <v>212.20225413713217</v>
      </c>
      <c r="L2308" s="7">
        <v>0.98407940911447778</v>
      </c>
      <c r="M2308" s="7" t="s">
        <v>290</v>
      </c>
      <c r="N2308" s="7" t="s">
        <v>319</v>
      </c>
      <c r="O2308" s="7" t="s">
        <v>421</v>
      </c>
    </row>
    <row r="2309" spans="1:15" ht="15">
      <c r="A2309" s="1">
        <v>2301</v>
      </c>
      <c r="B2309" s="6" t="s">
        <v>222</v>
      </c>
      <c r="C2309" s="7" t="s">
        <v>424</v>
      </c>
      <c r="D2309" s="7" t="s">
        <v>422</v>
      </c>
      <c r="E2309" s="7">
        <v>222.20040147530057</v>
      </c>
      <c r="F2309" s="7">
        <v>40.130429768698789</v>
      </c>
      <c r="G2309" s="7">
        <v>225.79519438908619</v>
      </c>
      <c r="H2309" s="7">
        <v>0.98407940911447767</v>
      </c>
      <c r="I2309" s="7">
        <v>212.0558928784065</v>
      </c>
      <c r="J2309" s="7">
        <v>38.298284160128205</v>
      </c>
      <c r="K2309" s="7">
        <v>215.48656634247095</v>
      </c>
      <c r="L2309" s="7">
        <v>0.98407940911447767</v>
      </c>
      <c r="M2309" s="7" t="s">
        <v>290</v>
      </c>
      <c r="N2309" s="7" t="s">
        <v>319</v>
      </c>
      <c r="O2309" s="7" t="s">
        <v>421</v>
      </c>
    </row>
    <row r="2310" spans="1:15" ht="15">
      <c r="A2310" s="1">
        <v>2302</v>
      </c>
      <c r="B2310" s="6" t="s">
        <v>222</v>
      </c>
      <c r="C2310" s="7" t="s">
        <v>425</v>
      </c>
      <c r="D2310" s="7" t="s">
        <v>422</v>
      </c>
      <c r="E2310" s="7">
        <v>225.13933510471878</v>
      </c>
      <c r="F2310" s="7">
        <v>40.661214901521099</v>
      </c>
      <c r="G2310" s="7">
        <v>228.78167454729092</v>
      </c>
      <c r="H2310" s="7">
        <v>0.98407940911447767</v>
      </c>
      <c r="I2310" s="7">
        <v>215.02398988952336</v>
      </c>
      <c r="J2310" s="7">
        <v>38.834336335823906</v>
      </c>
      <c r="K2310" s="7">
        <v>218.50268169213334</v>
      </c>
      <c r="L2310" s="7">
        <v>0.98407940911447767</v>
      </c>
      <c r="M2310" s="7" t="s">
        <v>290</v>
      </c>
      <c r="N2310" s="7" t="s">
        <v>319</v>
      </c>
      <c r="O2310" s="7" t="s">
        <v>421</v>
      </c>
    </row>
    <row r="2311" spans="1:15" ht="15">
      <c r="A2311" s="1">
        <v>2303</v>
      </c>
      <c r="B2311" s="6" t="s">
        <v>222</v>
      </c>
      <c r="C2311" s="7" t="s">
        <v>426</v>
      </c>
      <c r="D2311" s="7" t="s">
        <v>422</v>
      </c>
      <c r="E2311" s="7">
        <v>228.54408072361687</v>
      </c>
      <c r="F2311" s="7">
        <v>41.276127854118336</v>
      </c>
      <c r="G2311" s="7">
        <v>232.24150267433387</v>
      </c>
      <c r="H2311" s="7">
        <v>0.98407940911447767</v>
      </c>
      <c r="I2311" s="7">
        <v>218.43221174191498</v>
      </c>
      <c r="J2311" s="7">
        <v>39.449877112417688</v>
      </c>
      <c r="K2311" s="7">
        <v>221.96604229172002</v>
      </c>
      <c r="L2311" s="7">
        <v>0.98407940911447767</v>
      </c>
      <c r="M2311" s="7" t="s">
        <v>290</v>
      </c>
      <c r="N2311" s="7" t="s">
        <v>319</v>
      </c>
      <c r="O2311" s="7" t="s">
        <v>421</v>
      </c>
    </row>
    <row r="2312" spans="1:15" ht="15">
      <c r="A2312" s="1">
        <v>2304</v>
      </c>
      <c r="B2312" s="6" t="s">
        <v>222</v>
      </c>
      <c r="C2312" s="7" t="s">
        <v>427</v>
      </c>
      <c r="D2312" s="7" t="s">
        <v>422</v>
      </c>
      <c r="E2312" s="7">
        <v>231.81590435264752</v>
      </c>
      <c r="F2312" s="7">
        <v>41.867034474847401</v>
      </c>
      <c r="G2312" s="7">
        <v>235.56625837872852</v>
      </c>
      <c r="H2312" s="7">
        <v>0.98407940911447755</v>
      </c>
      <c r="I2312" s="7">
        <v>221.70751160443925</v>
      </c>
      <c r="J2312" s="7">
        <v>40.041411557142993</v>
      </c>
      <c r="K2312" s="7">
        <v>225.29433046865842</v>
      </c>
      <c r="L2312" s="7">
        <v>0.98407940911447767</v>
      </c>
      <c r="M2312" s="7" t="s">
        <v>290</v>
      </c>
      <c r="N2312" s="7" t="s">
        <v>319</v>
      </c>
      <c r="O2312" s="7" t="s">
        <v>421</v>
      </c>
    </row>
    <row r="2313" spans="1:15" ht="15">
      <c r="A2313" s="1">
        <v>2305</v>
      </c>
      <c r="B2313" s="6" t="s">
        <v>435</v>
      </c>
      <c r="C2313" s="7" t="s">
        <v>292</v>
      </c>
      <c r="D2313" s="7" t="s">
        <v>422</v>
      </c>
      <c r="E2313" s="7" t="s">
        <v>422</v>
      </c>
      <c r="F2313" s="7" t="s">
        <v>422</v>
      </c>
      <c r="G2313" s="7" t="s">
        <v>422</v>
      </c>
      <c r="H2313" s="7" t="s">
        <v>422</v>
      </c>
      <c r="I2313" s="7" t="s">
        <v>422</v>
      </c>
      <c r="J2313" s="7" t="s">
        <v>422</v>
      </c>
      <c r="K2313" s="7" t="s">
        <v>422</v>
      </c>
      <c r="L2313" s="7" t="s">
        <v>422</v>
      </c>
      <c r="M2313" s="7" t="s">
        <v>290</v>
      </c>
      <c r="N2313" s="7" t="s">
        <v>320</v>
      </c>
      <c r="O2313" s="7" t="s">
        <v>421</v>
      </c>
    </row>
    <row r="2314" spans="1:15" ht="15">
      <c r="A2314" s="1">
        <v>2306</v>
      </c>
      <c r="B2314" s="6" t="s">
        <v>435</v>
      </c>
      <c r="C2314" s="7" t="s">
        <v>293</v>
      </c>
      <c r="D2314" s="7">
        <v>4.1340000000000003</v>
      </c>
      <c r="E2314" s="7">
        <v>3.927</v>
      </c>
      <c r="F2314" s="7">
        <v>1.2917534594495981</v>
      </c>
      <c r="G2314" s="7">
        <v>4.1340000000000003</v>
      </c>
      <c r="H2314" s="7">
        <v>0.9499274310595065</v>
      </c>
      <c r="I2314" s="7">
        <v>3.927</v>
      </c>
      <c r="J2314" s="7">
        <v>1.2917534594495981</v>
      </c>
      <c r="K2314" s="7">
        <v>4.1340000000000003</v>
      </c>
      <c r="L2314" s="7">
        <v>0.9499274310595065</v>
      </c>
      <c r="M2314" s="7" t="s">
        <v>290</v>
      </c>
      <c r="N2314" s="7" t="s">
        <v>320</v>
      </c>
      <c r="O2314" s="7" t="s">
        <v>421</v>
      </c>
    </row>
    <row r="2315" spans="1:15" ht="15">
      <c r="A2315" s="1">
        <v>2307</v>
      </c>
      <c r="B2315" s="6" t="s">
        <v>435</v>
      </c>
      <c r="C2315" s="7" t="s">
        <v>294</v>
      </c>
      <c r="D2315" s="7">
        <v>8.7100000000000009</v>
      </c>
      <c r="E2315" s="7">
        <v>8.7140000000000004</v>
      </c>
      <c r="F2315" s="7" t="s">
        <v>422</v>
      </c>
      <c r="G2315" s="7">
        <v>8.7140000000000004</v>
      </c>
      <c r="H2315" s="7">
        <v>1</v>
      </c>
      <c r="I2315" s="7">
        <v>8.7140000000000004</v>
      </c>
      <c r="J2315" s="7" t="s">
        <v>422</v>
      </c>
      <c r="K2315" s="7">
        <v>8.7140000000000004</v>
      </c>
      <c r="L2315" s="7">
        <v>1</v>
      </c>
      <c r="M2315" s="7" t="s">
        <v>290</v>
      </c>
      <c r="N2315" s="7" t="s">
        <v>320</v>
      </c>
      <c r="O2315" s="7" t="s">
        <v>421</v>
      </c>
    </row>
    <row r="2316" spans="1:15" ht="15">
      <c r="A2316" s="1">
        <v>2308</v>
      </c>
      <c r="B2316" s="6" t="s">
        <v>435</v>
      </c>
      <c r="C2316" s="7" t="s">
        <v>295</v>
      </c>
      <c r="D2316" s="7">
        <v>10.41</v>
      </c>
      <c r="E2316" s="7">
        <v>10.401999999999999</v>
      </c>
      <c r="F2316" s="7">
        <v>0.40803921380182234</v>
      </c>
      <c r="G2316" s="7">
        <v>10.41</v>
      </c>
      <c r="H2316" s="7">
        <v>0.99923150816522566</v>
      </c>
      <c r="I2316" s="7">
        <v>10.401999999999999</v>
      </c>
      <c r="J2316" s="7">
        <v>0.40803921380182234</v>
      </c>
      <c r="K2316" s="7">
        <v>10.41</v>
      </c>
      <c r="L2316" s="7">
        <v>0.99923150816522566</v>
      </c>
      <c r="M2316" s="7" t="s">
        <v>290</v>
      </c>
      <c r="N2316" s="7" t="s">
        <v>320</v>
      </c>
      <c r="O2316" s="7" t="s">
        <v>421</v>
      </c>
    </row>
    <row r="2317" spans="1:15" ht="15">
      <c r="A2317" s="1">
        <v>2309</v>
      </c>
      <c r="B2317" s="6" t="s">
        <v>435</v>
      </c>
      <c r="C2317" s="7" t="s">
        <v>296</v>
      </c>
      <c r="D2317" s="7">
        <v>16.827999999999999</v>
      </c>
      <c r="E2317" s="7">
        <v>16.821000000000002</v>
      </c>
      <c r="F2317" s="7">
        <v>0.48532772432651122</v>
      </c>
      <c r="G2317" s="7">
        <v>16.827999999999999</v>
      </c>
      <c r="H2317" s="7">
        <v>0.99958402662229628</v>
      </c>
      <c r="I2317" s="7">
        <v>16.821000000000002</v>
      </c>
      <c r="J2317" s="7">
        <v>0.48532772432651122</v>
      </c>
      <c r="K2317" s="7">
        <v>16.827999999999999</v>
      </c>
      <c r="L2317" s="7">
        <v>0.99958402662229628</v>
      </c>
      <c r="M2317" s="7" t="s">
        <v>290</v>
      </c>
      <c r="N2317" s="7" t="s">
        <v>320</v>
      </c>
      <c r="O2317" s="7" t="s">
        <v>421</v>
      </c>
    </row>
    <row r="2318" spans="1:15" ht="15">
      <c r="A2318" s="1">
        <v>2310</v>
      </c>
      <c r="B2318" s="6" t="s">
        <v>435</v>
      </c>
      <c r="C2318" s="7" t="s">
        <v>297</v>
      </c>
      <c r="D2318" s="7">
        <v>21.805</v>
      </c>
      <c r="E2318" s="7">
        <v>21.789000000000001</v>
      </c>
      <c r="F2318" s="7">
        <v>0.8351670491583848</v>
      </c>
      <c r="G2318" s="7">
        <v>21.805</v>
      </c>
      <c r="H2318" s="7">
        <v>0.99926622334326998</v>
      </c>
      <c r="I2318" s="7">
        <v>21.789000000000001</v>
      </c>
      <c r="J2318" s="7">
        <v>0.8351670491583848</v>
      </c>
      <c r="K2318" s="7">
        <v>21.805</v>
      </c>
      <c r="L2318" s="7">
        <v>0.99926622334326998</v>
      </c>
      <c r="M2318" s="7" t="s">
        <v>290</v>
      </c>
      <c r="N2318" s="7" t="s">
        <v>320</v>
      </c>
      <c r="O2318" s="7" t="s">
        <v>421</v>
      </c>
    </row>
    <row r="2319" spans="1:15" ht="15">
      <c r="A2319" s="1">
        <v>2311</v>
      </c>
      <c r="B2319" s="6" t="s">
        <v>435</v>
      </c>
      <c r="C2319" s="7" t="s">
        <v>298</v>
      </c>
      <c r="D2319" s="7" t="s">
        <v>422</v>
      </c>
      <c r="E2319" s="7">
        <v>21.789000000000001</v>
      </c>
      <c r="F2319" s="7">
        <v>7.1616979677422572</v>
      </c>
      <c r="G2319" s="7">
        <v>22.935789473684213</v>
      </c>
      <c r="H2319" s="7">
        <v>0.95</v>
      </c>
      <c r="I2319" s="7">
        <v>21.789000000000001</v>
      </c>
      <c r="J2319" s="7">
        <v>7.1616979677422572</v>
      </c>
      <c r="K2319" s="7">
        <v>22.935789473684213</v>
      </c>
      <c r="L2319" s="7">
        <v>0.95</v>
      </c>
      <c r="M2319" s="7" t="s">
        <v>290</v>
      </c>
      <c r="N2319" s="7" t="s">
        <v>320</v>
      </c>
      <c r="O2319" s="7" t="s">
        <v>421</v>
      </c>
    </row>
    <row r="2320" spans="1:15" ht="15">
      <c r="A2320" s="1">
        <v>2312</v>
      </c>
      <c r="B2320" s="6" t="s">
        <v>435</v>
      </c>
      <c r="C2320" s="7" t="s">
        <v>299</v>
      </c>
      <c r="D2320" s="7" t="s">
        <v>422</v>
      </c>
      <c r="E2320" s="7">
        <v>21.789000000000001</v>
      </c>
      <c r="F2320" s="7">
        <v>7.1616979677422572</v>
      </c>
      <c r="G2320" s="7">
        <v>22.935789473684213</v>
      </c>
      <c r="H2320" s="7">
        <v>0.95</v>
      </c>
      <c r="I2320" s="7">
        <v>21.789000000000001</v>
      </c>
      <c r="J2320" s="7">
        <v>7.1616979677422572</v>
      </c>
      <c r="K2320" s="7">
        <v>22.935789473684213</v>
      </c>
      <c r="L2320" s="7">
        <v>0.95</v>
      </c>
      <c r="M2320" s="7" t="s">
        <v>290</v>
      </c>
      <c r="N2320" s="7" t="s">
        <v>320</v>
      </c>
      <c r="O2320" s="7" t="s">
        <v>421</v>
      </c>
    </row>
    <row r="2321" spans="1:15" ht="15">
      <c r="A2321" s="1">
        <v>2313</v>
      </c>
      <c r="B2321" s="6" t="s">
        <v>435</v>
      </c>
      <c r="C2321" s="7" t="s">
        <v>300</v>
      </c>
      <c r="D2321" s="7" t="s">
        <v>422</v>
      </c>
      <c r="E2321" s="7">
        <v>21.789000000000001</v>
      </c>
      <c r="F2321" s="7">
        <v>7.1616979677422572</v>
      </c>
      <c r="G2321" s="7">
        <v>22.935789473684213</v>
      </c>
      <c r="H2321" s="7">
        <v>0.95</v>
      </c>
      <c r="I2321" s="7">
        <v>21.789000000000001</v>
      </c>
      <c r="J2321" s="7">
        <v>7.1616979677422572</v>
      </c>
      <c r="K2321" s="7">
        <v>22.935789473684213</v>
      </c>
      <c r="L2321" s="7">
        <v>0.95</v>
      </c>
      <c r="M2321" s="7" t="s">
        <v>290</v>
      </c>
      <c r="N2321" s="7" t="s">
        <v>320</v>
      </c>
      <c r="O2321" s="7" t="s">
        <v>421</v>
      </c>
    </row>
    <row r="2322" spans="1:15" ht="15">
      <c r="A2322" s="1">
        <v>2314</v>
      </c>
      <c r="B2322" s="6" t="s">
        <v>435</v>
      </c>
      <c r="C2322" s="7" t="s">
        <v>301</v>
      </c>
      <c r="D2322" s="7" t="s">
        <v>422</v>
      </c>
      <c r="E2322" s="7">
        <v>21.789000000000001</v>
      </c>
      <c r="F2322" s="7">
        <v>7.1616979677422572</v>
      </c>
      <c r="G2322" s="7">
        <v>22.935789473684213</v>
      </c>
      <c r="H2322" s="7">
        <v>0.95</v>
      </c>
      <c r="I2322" s="7">
        <v>21.789000000000001</v>
      </c>
      <c r="J2322" s="7">
        <v>7.1616979677422572</v>
      </c>
      <c r="K2322" s="7">
        <v>22.935789473684213</v>
      </c>
      <c r="L2322" s="7">
        <v>0.95</v>
      </c>
      <c r="M2322" s="7" t="s">
        <v>290</v>
      </c>
      <c r="N2322" s="7" t="s">
        <v>320</v>
      </c>
      <c r="O2322" s="7" t="s">
        <v>421</v>
      </c>
    </row>
    <row r="2323" spans="1:15" ht="15">
      <c r="A2323" s="1">
        <v>2315</v>
      </c>
      <c r="B2323" s="6" t="s">
        <v>435</v>
      </c>
      <c r="C2323" s="7" t="s">
        <v>302</v>
      </c>
      <c r="D2323" s="7" t="s">
        <v>422</v>
      </c>
      <c r="E2323" s="7">
        <v>21.789000000000001</v>
      </c>
      <c r="F2323" s="7">
        <v>7.1616979677422572</v>
      </c>
      <c r="G2323" s="7">
        <v>22.935789473684213</v>
      </c>
      <c r="H2323" s="7">
        <v>0.95</v>
      </c>
      <c r="I2323" s="7">
        <v>21.789000000000001</v>
      </c>
      <c r="J2323" s="7">
        <v>7.1616979677422572</v>
      </c>
      <c r="K2323" s="7">
        <v>22.935789473684213</v>
      </c>
      <c r="L2323" s="7">
        <v>0.95</v>
      </c>
      <c r="M2323" s="7" t="s">
        <v>290</v>
      </c>
      <c r="N2323" s="7" t="s">
        <v>320</v>
      </c>
      <c r="O2323" s="7" t="s">
        <v>421</v>
      </c>
    </row>
    <row r="2324" spans="1:15" ht="15">
      <c r="A2324" s="1">
        <v>2316</v>
      </c>
      <c r="B2324" s="6" t="s">
        <v>435</v>
      </c>
      <c r="C2324" s="7" t="s">
        <v>423</v>
      </c>
      <c r="D2324" s="7" t="s">
        <v>422</v>
      </c>
      <c r="E2324" s="7">
        <v>21.789000000000001</v>
      </c>
      <c r="F2324" s="7">
        <v>7.1616979677422572</v>
      </c>
      <c r="G2324" s="7">
        <v>22.935789473684213</v>
      </c>
      <c r="H2324" s="7">
        <v>0.95</v>
      </c>
      <c r="I2324" s="7">
        <v>21.789000000000001</v>
      </c>
      <c r="J2324" s="7">
        <v>7.1616979677422572</v>
      </c>
      <c r="K2324" s="7">
        <v>22.935789473684213</v>
      </c>
      <c r="L2324" s="7">
        <v>0.95</v>
      </c>
      <c r="M2324" s="7" t="s">
        <v>290</v>
      </c>
      <c r="N2324" s="7" t="s">
        <v>320</v>
      </c>
      <c r="O2324" s="7" t="s">
        <v>421</v>
      </c>
    </row>
    <row r="2325" spans="1:15" ht="15">
      <c r="A2325" s="1">
        <v>2317</v>
      </c>
      <c r="B2325" s="6" t="s">
        <v>435</v>
      </c>
      <c r="C2325" s="7" t="s">
        <v>424</v>
      </c>
      <c r="D2325" s="7" t="s">
        <v>422</v>
      </c>
      <c r="E2325" s="7">
        <v>21.789000000000001</v>
      </c>
      <c r="F2325" s="7">
        <v>7.1616979677422572</v>
      </c>
      <c r="G2325" s="7">
        <v>22.935789473684213</v>
      </c>
      <c r="H2325" s="7">
        <v>0.95</v>
      </c>
      <c r="I2325" s="7">
        <v>21.789000000000001</v>
      </c>
      <c r="J2325" s="7">
        <v>7.1616979677422572</v>
      </c>
      <c r="K2325" s="7">
        <v>22.935789473684213</v>
      </c>
      <c r="L2325" s="7">
        <v>0.95</v>
      </c>
      <c r="M2325" s="7" t="s">
        <v>290</v>
      </c>
      <c r="N2325" s="7" t="s">
        <v>320</v>
      </c>
      <c r="O2325" s="7" t="s">
        <v>421</v>
      </c>
    </row>
    <row r="2326" spans="1:15" ht="15">
      <c r="A2326" s="1">
        <v>2318</v>
      </c>
      <c r="B2326" s="6" t="s">
        <v>435</v>
      </c>
      <c r="C2326" s="7" t="s">
        <v>425</v>
      </c>
      <c r="D2326" s="7" t="s">
        <v>422</v>
      </c>
      <c r="E2326" s="7">
        <v>21.789000000000001</v>
      </c>
      <c r="F2326" s="7">
        <v>7.1616979677422572</v>
      </c>
      <c r="G2326" s="7">
        <v>22.935789473684213</v>
      </c>
      <c r="H2326" s="7">
        <v>0.95</v>
      </c>
      <c r="I2326" s="7">
        <v>21.789000000000001</v>
      </c>
      <c r="J2326" s="7">
        <v>7.1616979677422572</v>
      </c>
      <c r="K2326" s="7">
        <v>22.935789473684213</v>
      </c>
      <c r="L2326" s="7">
        <v>0.95</v>
      </c>
      <c r="M2326" s="7" t="s">
        <v>290</v>
      </c>
      <c r="N2326" s="7" t="s">
        <v>320</v>
      </c>
      <c r="O2326" s="7" t="s">
        <v>421</v>
      </c>
    </row>
    <row r="2327" spans="1:15" ht="15">
      <c r="A2327" s="1">
        <v>2319</v>
      </c>
      <c r="B2327" s="6" t="s">
        <v>435</v>
      </c>
      <c r="C2327" s="7" t="s">
        <v>426</v>
      </c>
      <c r="D2327" s="7" t="s">
        <v>422</v>
      </c>
      <c r="E2327" s="7">
        <v>21.789000000000001</v>
      </c>
      <c r="F2327" s="7">
        <v>7.1616979677422572</v>
      </c>
      <c r="G2327" s="7">
        <v>22.935789473684213</v>
      </c>
      <c r="H2327" s="7">
        <v>0.95</v>
      </c>
      <c r="I2327" s="7">
        <v>21.789000000000001</v>
      </c>
      <c r="J2327" s="7">
        <v>7.1616979677422572</v>
      </c>
      <c r="K2327" s="7">
        <v>22.935789473684213</v>
      </c>
      <c r="L2327" s="7">
        <v>0.95</v>
      </c>
      <c r="M2327" s="7" t="s">
        <v>290</v>
      </c>
      <c r="N2327" s="7" t="s">
        <v>320</v>
      </c>
      <c r="O2327" s="7" t="s">
        <v>421</v>
      </c>
    </row>
    <row r="2328" spans="1:15" ht="15">
      <c r="A2328" s="1">
        <v>2320</v>
      </c>
      <c r="B2328" s="6" t="s">
        <v>435</v>
      </c>
      <c r="C2328" s="7" t="s">
        <v>427</v>
      </c>
      <c r="D2328" s="7" t="s">
        <v>422</v>
      </c>
      <c r="E2328" s="7">
        <v>21.789000000000001</v>
      </c>
      <c r="F2328" s="7">
        <v>7.1616979677422572</v>
      </c>
      <c r="G2328" s="7">
        <v>22.935789473684213</v>
      </c>
      <c r="H2328" s="7">
        <v>0.95</v>
      </c>
      <c r="I2328" s="7">
        <v>21.789000000000001</v>
      </c>
      <c r="J2328" s="7">
        <v>7.1616979677422572</v>
      </c>
      <c r="K2328" s="7">
        <v>22.935789473684213</v>
      </c>
      <c r="L2328" s="7">
        <v>0.95</v>
      </c>
      <c r="M2328" s="7" t="s">
        <v>290</v>
      </c>
      <c r="N2328" s="7" t="s">
        <v>320</v>
      </c>
      <c r="O2328" s="7" t="s">
        <v>421</v>
      </c>
    </row>
    <row r="2329" spans="1:15" ht="15">
      <c r="A2329" s="1">
        <v>2321</v>
      </c>
      <c r="B2329" s="6" t="s">
        <v>117</v>
      </c>
      <c r="C2329" s="7" t="s">
        <v>292</v>
      </c>
      <c r="D2329" s="7">
        <v>11.901</v>
      </c>
      <c r="E2329" s="7">
        <v>11.77</v>
      </c>
      <c r="F2329" s="7">
        <v>1.7609375343833245</v>
      </c>
      <c r="G2329" s="7">
        <v>11.901</v>
      </c>
      <c r="H2329" s="7">
        <v>0.98899252163683726</v>
      </c>
      <c r="I2329" s="7">
        <v>11.77</v>
      </c>
      <c r="J2329" s="7">
        <v>1.7609375343833245</v>
      </c>
      <c r="K2329" s="7">
        <v>11.901</v>
      </c>
      <c r="L2329" s="7">
        <v>0.98899252163683726</v>
      </c>
      <c r="M2329" s="7" t="s">
        <v>290</v>
      </c>
      <c r="N2329" s="7" t="s">
        <v>320</v>
      </c>
      <c r="O2329" s="7" t="s">
        <v>421</v>
      </c>
    </row>
    <row r="2330" spans="1:15" ht="15">
      <c r="A2330" s="1">
        <v>2322</v>
      </c>
      <c r="B2330" s="6" t="s">
        <v>117</v>
      </c>
      <c r="C2330" s="7" t="s">
        <v>293</v>
      </c>
      <c r="D2330" s="7">
        <v>22.802</v>
      </c>
      <c r="E2330" s="7">
        <v>22.41</v>
      </c>
      <c r="F2330" s="7">
        <v>4.2098817085519133</v>
      </c>
      <c r="G2330" s="7">
        <v>22.802</v>
      </c>
      <c r="H2330" s="7">
        <v>0.98280852556793263</v>
      </c>
      <c r="I2330" s="7">
        <v>22.41</v>
      </c>
      <c r="J2330" s="7">
        <v>4.2098817085519133</v>
      </c>
      <c r="K2330" s="7">
        <v>22.802</v>
      </c>
      <c r="L2330" s="7">
        <v>0.98280852556793263</v>
      </c>
      <c r="M2330" s="7" t="s">
        <v>290</v>
      </c>
      <c r="N2330" s="7" t="s">
        <v>320</v>
      </c>
      <c r="O2330" s="7" t="s">
        <v>421</v>
      </c>
    </row>
    <row r="2331" spans="1:15" ht="15">
      <c r="A2331" s="1">
        <v>2323</v>
      </c>
      <c r="B2331" s="6" t="s">
        <v>117</v>
      </c>
      <c r="C2331" s="7" t="s">
        <v>294</v>
      </c>
      <c r="D2331" s="7">
        <v>26.99</v>
      </c>
      <c r="E2331" s="7">
        <v>26.562999999999999</v>
      </c>
      <c r="F2331" s="7">
        <v>4.7991355537589273</v>
      </c>
      <c r="G2331" s="7">
        <v>26.993048569277107</v>
      </c>
      <c r="H2331" s="7">
        <v>0.9840681733975547</v>
      </c>
      <c r="I2331" s="7">
        <v>26.562999999999999</v>
      </c>
      <c r="J2331" s="7">
        <v>4.7991355537589273</v>
      </c>
      <c r="K2331" s="7">
        <v>26.993048569277107</v>
      </c>
      <c r="L2331" s="7">
        <v>0.9840681733975547</v>
      </c>
      <c r="M2331" s="7" t="s">
        <v>290</v>
      </c>
      <c r="N2331" s="7" t="s">
        <v>320</v>
      </c>
      <c r="O2331" s="7" t="s">
        <v>421</v>
      </c>
    </row>
    <row r="2332" spans="1:15" ht="15">
      <c r="A2332" s="1">
        <v>2324</v>
      </c>
      <c r="B2332" s="6" t="s">
        <v>117</v>
      </c>
      <c r="C2332" s="7" t="s">
        <v>295</v>
      </c>
      <c r="D2332" s="7">
        <v>39.933999999999997</v>
      </c>
      <c r="E2332" s="7">
        <v>39.188000000000002</v>
      </c>
      <c r="F2332" s="7">
        <v>7.6827737178703632</v>
      </c>
      <c r="G2332" s="7">
        <v>39.933999999999997</v>
      </c>
      <c r="H2332" s="7">
        <v>0.98131917664145851</v>
      </c>
      <c r="I2332" s="7">
        <v>39.188000000000002</v>
      </c>
      <c r="J2332" s="7">
        <v>7.6827737178703632</v>
      </c>
      <c r="K2332" s="7">
        <v>39.933999999999997</v>
      </c>
      <c r="L2332" s="7">
        <v>0.98131917664145851</v>
      </c>
      <c r="M2332" s="7" t="s">
        <v>290</v>
      </c>
      <c r="N2332" s="7" t="s">
        <v>320</v>
      </c>
      <c r="O2332" s="7" t="s">
        <v>421</v>
      </c>
    </row>
    <row r="2333" spans="1:15" ht="15">
      <c r="A2333" s="1">
        <v>2325</v>
      </c>
      <c r="B2333" s="6" t="s">
        <v>117</v>
      </c>
      <c r="C2333" s="7" t="s">
        <v>296</v>
      </c>
      <c r="D2333" s="7">
        <v>32.055</v>
      </c>
      <c r="E2333" s="7">
        <v>31.532</v>
      </c>
      <c r="F2333" s="7">
        <v>5.7668016265517554</v>
      </c>
      <c r="G2333" s="7">
        <v>32.055</v>
      </c>
      <c r="H2333" s="7">
        <v>0.98368429262205581</v>
      </c>
      <c r="I2333" s="7">
        <v>31.532</v>
      </c>
      <c r="J2333" s="7">
        <v>5.7668016265517554</v>
      </c>
      <c r="K2333" s="7">
        <v>32.055</v>
      </c>
      <c r="L2333" s="7">
        <v>0.98368429262205581</v>
      </c>
      <c r="M2333" s="7" t="s">
        <v>290</v>
      </c>
      <c r="N2333" s="7" t="s">
        <v>320</v>
      </c>
      <c r="O2333" s="7" t="s">
        <v>421</v>
      </c>
    </row>
    <row r="2334" spans="1:15" ht="15">
      <c r="A2334" s="1">
        <v>2326</v>
      </c>
      <c r="B2334" s="6" t="s">
        <v>117</v>
      </c>
      <c r="C2334" s="7" t="s">
        <v>297</v>
      </c>
      <c r="D2334" s="7">
        <v>34.207500000000003</v>
      </c>
      <c r="E2334" s="7">
        <v>33.924999999999997</v>
      </c>
      <c r="F2334" s="7">
        <v>4.3871894476988702</v>
      </c>
      <c r="G2334" s="7">
        <v>34.207500000000003</v>
      </c>
      <c r="H2334" s="7">
        <v>0.99174157713951605</v>
      </c>
      <c r="I2334" s="7">
        <v>33.924999999999997</v>
      </c>
      <c r="J2334" s="7">
        <v>4.3871894476988702</v>
      </c>
      <c r="K2334" s="7">
        <v>34.207500000000003</v>
      </c>
      <c r="L2334" s="7">
        <v>0.99174157713951605</v>
      </c>
      <c r="M2334" s="7" t="s">
        <v>290</v>
      </c>
      <c r="N2334" s="7" t="s">
        <v>320</v>
      </c>
      <c r="O2334" s="7" t="s">
        <v>421</v>
      </c>
    </row>
    <row r="2335" spans="1:15" ht="15">
      <c r="A2335" s="1">
        <v>2327</v>
      </c>
      <c r="B2335" s="6" t="s">
        <v>117</v>
      </c>
      <c r="C2335" s="7" t="s">
        <v>298</v>
      </c>
      <c r="D2335" s="7" t="s">
        <v>422</v>
      </c>
      <c r="E2335" s="7">
        <v>41.935716324364556</v>
      </c>
      <c r="F2335" s="7">
        <v>13.783603395108416</v>
      </c>
      <c r="G2335" s="7">
        <v>44.1428592888048</v>
      </c>
      <c r="H2335" s="7">
        <v>0.95</v>
      </c>
      <c r="I2335" s="7">
        <v>41.935716324364556</v>
      </c>
      <c r="J2335" s="7">
        <v>13.783603395108416</v>
      </c>
      <c r="K2335" s="7">
        <v>44.1428592888048</v>
      </c>
      <c r="L2335" s="7">
        <v>0.95</v>
      </c>
      <c r="M2335" s="7" t="s">
        <v>290</v>
      </c>
      <c r="N2335" s="7" t="s">
        <v>320</v>
      </c>
      <c r="O2335" s="7" t="s">
        <v>421</v>
      </c>
    </row>
    <row r="2336" spans="1:15" ht="15">
      <c r="A2336" s="1">
        <v>2328</v>
      </c>
      <c r="B2336" s="6" t="s">
        <v>117</v>
      </c>
      <c r="C2336" s="7" t="s">
        <v>299</v>
      </c>
      <c r="D2336" s="7" t="s">
        <v>422</v>
      </c>
      <c r="E2336" s="7">
        <v>51.250265939436545</v>
      </c>
      <c r="F2336" s="7">
        <v>16.845147800482479</v>
      </c>
      <c r="G2336" s="7">
        <v>53.947648357301631</v>
      </c>
      <c r="H2336" s="7">
        <v>0.95</v>
      </c>
      <c r="I2336" s="7">
        <v>51.250265939436545</v>
      </c>
      <c r="J2336" s="7">
        <v>16.845147800482479</v>
      </c>
      <c r="K2336" s="7">
        <v>53.947648357301631</v>
      </c>
      <c r="L2336" s="7">
        <v>0.95</v>
      </c>
      <c r="M2336" s="7" t="s">
        <v>290</v>
      </c>
      <c r="N2336" s="7" t="s">
        <v>320</v>
      </c>
      <c r="O2336" s="7" t="s">
        <v>421</v>
      </c>
    </row>
    <row r="2337" spans="1:15" ht="15">
      <c r="A2337" s="1">
        <v>2329</v>
      </c>
      <c r="B2337" s="6" t="s">
        <v>117</v>
      </c>
      <c r="C2337" s="7" t="s">
        <v>300</v>
      </c>
      <c r="D2337" s="7" t="s">
        <v>422</v>
      </c>
      <c r="E2337" s="7">
        <v>58.077936856363216</v>
      </c>
      <c r="F2337" s="7">
        <v>19.089294706268266</v>
      </c>
      <c r="G2337" s="7">
        <v>61.134670375119178</v>
      </c>
      <c r="H2337" s="7">
        <v>0.95</v>
      </c>
      <c r="I2337" s="7">
        <v>58.077936856363216</v>
      </c>
      <c r="J2337" s="7">
        <v>19.089294706268266</v>
      </c>
      <c r="K2337" s="7">
        <v>61.134670375119178</v>
      </c>
      <c r="L2337" s="7">
        <v>0.95</v>
      </c>
      <c r="M2337" s="7" t="s">
        <v>290</v>
      </c>
      <c r="N2337" s="7" t="s">
        <v>320</v>
      </c>
      <c r="O2337" s="7" t="s">
        <v>421</v>
      </c>
    </row>
    <row r="2338" spans="1:15" ht="15">
      <c r="A2338" s="1">
        <v>2330</v>
      </c>
      <c r="B2338" s="6" t="s">
        <v>117</v>
      </c>
      <c r="C2338" s="7" t="s">
        <v>301</v>
      </c>
      <c r="D2338" s="7" t="s">
        <v>422</v>
      </c>
      <c r="E2338" s="7">
        <v>63.968336289080682</v>
      </c>
      <c r="F2338" s="7">
        <v>21.025375372957093</v>
      </c>
      <c r="G2338" s="7">
        <v>67.33509083061125</v>
      </c>
      <c r="H2338" s="7">
        <v>0.95</v>
      </c>
      <c r="I2338" s="7">
        <v>63.968336289080682</v>
      </c>
      <c r="J2338" s="7">
        <v>21.025375372957093</v>
      </c>
      <c r="K2338" s="7">
        <v>67.33509083061125</v>
      </c>
      <c r="L2338" s="7">
        <v>0.95</v>
      </c>
      <c r="M2338" s="7" t="s">
        <v>290</v>
      </c>
      <c r="N2338" s="7" t="s">
        <v>320</v>
      </c>
      <c r="O2338" s="7" t="s">
        <v>421</v>
      </c>
    </row>
    <row r="2339" spans="1:15" ht="15">
      <c r="A2339" s="1">
        <v>2331</v>
      </c>
      <c r="B2339" s="6" t="s">
        <v>117</v>
      </c>
      <c r="C2339" s="7" t="s">
        <v>302</v>
      </c>
      <c r="D2339" s="7" t="s">
        <v>422</v>
      </c>
      <c r="E2339" s="7">
        <v>71.094184625761585</v>
      </c>
      <c r="F2339" s="7">
        <v>23.367528457139333</v>
      </c>
      <c r="G2339" s="7">
        <v>74.835983816591138</v>
      </c>
      <c r="H2339" s="7">
        <v>0.95</v>
      </c>
      <c r="I2339" s="7">
        <v>71.094184625761585</v>
      </c>
      <c r="J2339" s="7">
        <v>23.367528457139333</v>
      </c>
      <c r="K2339" s="7">
        <v>74.835983816591138</v>
      </c>
      <c r="L2339" s="7">
        <v>0.95</v>
      </c>
      <c r="M2339" s="7" t="s">
        <v>290</v>
      </c>
      <c r="N2339" s="7" t="s">
        <v>320</v>
      </c>
      <c r="O2339" s="7" t="s">
        <v>421</v>
      </c>
    </row>
    <row r="2340" spans="1:15" ht="15">
      <c r="A2340" s="1">
        <v>2332</v>
      </c>
      <c r="B2340" s="6" t="s">
        <v>117</v>
      </c>
      <c r="C2340" s="7" t="s">
        <v>423</v>
      </c>
      <c r="D2340" s="7" t="s">
        <v>422</v>
      </c>
      <c r="E2340" s="7">
        <v>77.935515297829014</v>
      </c>
      <c r="F2340" s="7">
        <v>25.61616510732053</v>
      </c>
      <c r="G2340" s="7">
        <v>82.037384524030543</v>
      </c>
      <c r="H2340" s="7">
        <v>0.95</v>
      </c>
      <c r="I2340" s="7">
        <v>77.935515297829014</v>
      </c>
      <c r="J2340" s="7">
        <v>25.61616510732053</v>
      </c>
      <c r="K2340" s="7">
        <v>82.037384524030543</v>
      </c>
      <c r="L2340" s="7">
        <v>0.95</v>
      </c>
      <c r="M2340" s="7" t="s">
        <v>290</v>
      </c>
      <c r="N2340" s="7" t="s">
        <v>320</v>
      </c>
      <c r="O2340" s="7" t="s">
        <v>421</v>
      </c>
    </row>
    <row r="2341" spans="1:15" ht="15">
      <c r="A2341" s="1">
        <v>2333</v>
      </c>
      <c r="B2341" s="6" t="s">
        <v>117</v>
      </c>
      <c r="C2341" s="7" t="s">
        <v>424</v>
      </c>
      <c r="D2341" s="7" t="s">
        <v>422</v>
      </c>
      <c r="E2341" s="7">
        <v>85.435265138458362</v>
      </c>
      <c r="F2341" s="7">
        <v>28.081213672753137</v>
      </c>
      <c r="G2341" s="7">
        <v>89.931858040482496</v>
      </c>
      <c r="H2341" s="7">
        <v>0.95</v>
      </c>
      <c r="I2341" s="7">
        <v>85.435265138458362</v>
      </c>
      <c r="J2341" s="7">
        <v>28.081213672753137</v>
      </c>
      <c r="K2341" s="7">
        <v>89.931858040482496</v>
      </c>
      <c r="L2341" s="7">
        <v>0.95</v>
      </c>
      <c r="M2341" s="7" t="s">
        <v>290</v>
      </c>
      <c r="N2341" s="7" t="s">
        <v>320</v>
      </c>
      <c r="O2341" s="7" t="s">
        <v>421</v>
      </c>
    </row>
    <row r="2342" spans="1:15" ht="15">
      <c r="A2342" s="1">
        <v>2334</v>
      </c>
      <c r="B2342" s="6" t="s">
        <v>117</v>
      </c>
      <c r="C2342" s="7" t="s">
        <v>425</v>
      </c>
      <c r="D2342" s="7" t="s">
        <v>422</v>
      </c>
      <c r="E2342" s="7">
        <v>94.93358510096256</v>
      </c>
      <c r="F2342" s="7">
        <v>31.20316047033133</v>
      </c>
      <c r="G2342" s="7">
        <v>99.930089579960594</v>
      </c>
      <c r="H2342" s="7">
        <v>0.95</v>
      </c>
      <c r="I2342" s="7">
        <v>94.93358510096256</v>
      </c>
      <c r="J2342" s="7">
        <v>31.20316047033133</v>
      </c>
      <c r="K2342" s="7">
        <v>99.930089579960594</v>
      </c>
      <c r="L2342" s="7">
        <v>0.95</v>
      </c>
      <c r="M2342" s="7" t="s">
        <v>290</v>
      </c>
      <c r="N2342" s="7" t="s">
        <v>320</v>
      </c>
      <c r="O2342" s="7" t="s">
        <v>421</v>
      </c>
    </row>
    <row r="2343" spans="1:15" ht="15">
      <c r="A2343" s="1">
        <v>2335</v>
      </c>
      <c r="B2343" s="6" t="s">
        <v>117</v>
      </c>
      <c r="C2343" s="7" t="s">
        <v>426</v>
      </c>
      <c r="D2343" s="7" t="s">
        <v>422</v>
      </c>
      <c r="E2343" s="7">
        <v>101.45018740878589</v>
      </c>
      <c r="F2343" s="7">
        <v>33.345064068684756</v>
      </c>
      <c r="G2343" s="7">
        <v>106.78967095661673</v>
      </c>
      <c r="H2343" s="7">
        <v>0.95</v>
      </c>
      <c r="I2343" s="7">
        <v>101.45018740878589</v>
      </c>
      <c r="J2343" s="7">
        <v>33.345064068684756</v>
      </c>
      <c r="K2343" s="7">
        <v>106.78967095661673</v>
      </c>
      <c r="L2343" s="7">
        <v>0.95</v>
      </c>
      <c r="M2343" s="7" t="s">
        <v>290</v>
      </c>
      <c r="N2343" s="7" t="s">
        <v>320</v>
      </c>
      <c r="O2343" s="7" t="s">
        <v>421</v>
      </c>
    </row>
    <row r="2344" spans="1:15" ht="15">
      <c r="A2344" s="1">
        <v>2336</v>
      </c>
      <c r="B2344" s="6" t="s">
        <v>117</v>
      </c>
      <c r="C2344" s="7" t="s">
        <v>427</v>
      </c>
      <c r="D2344" s="7" t="s">
        <v>422</v>
      </c>
      <c r="E2344" s="7">
        <v>108.69251432978368</v>
      </c>
      <c r="F2344" s="7">
        <v>35.725501812125742</v>
      </c>
      <c r="G2344" s="7">
        <v>114.41317297871967</v>
      </c>
      <c r="H2344" s="7">
        <v>0.95</v>
      </c>
      <c r="I2344" s="7">
        <v>108.69251432978368</v>
      </c>
      <c r="J2344" s="7">
        <v>35.725501812125742</v>
      </c>
      <c r="K2344" s="7">
        <v>114.41317297871967</v>
      </c>
      <c r="L2344" s="7">
        <v>0.95</v>
      </c>
      <c r="M2344" s="7" t="s">
        <v>290</v>
      </c>
      <c r="N2344" s="7" t="s">
        <v>320</v>
      </c>
      <c r="O2344" s="7" t="s">
        <v>421</v>
      </c>
    </row>
    <row r="2345" spans="1:15" ht="15">
      <c r="A2345" s="1">
        <v>2337</v>
      </c>
      <c r="B2345" s="6" t="s">
        <v>108</v>
      </c>
      <c r="C2345" s="7" t="s">
        <v>292</v>
      </c>
      <c r="D2345" s="7" t="s">
        <v>422</v>
      </c>
      <c r="E2345" s="7" t="s">
        <v>422</v>
      </c>
      <c r="F2345" s="7" t="s">
        <v>422</v>
      </c>
      <c r="G2345" s="7" t="s">
        <v>422</v>
      </c>
      <c r="H2345" s="7" t="s">
        <v>422</v>
      </c>
      <c r="I2345" s="7" t="s">
        <v>422</v>
      </c>
      <c r="J2345" s="7" t="s">
        <v>422</v>
      </c>
      <c r="K2345" s="7" t="s">
        <v>422</v>
      </c>
      <c r="L2345" s="7" t="s">
        <v>422</v>
      </c>
      <c r="M2345" s="7" t="s">
        <v>290</v>
      </c>
      <c r="N2345" s="7" t="s">
        <v>320</v>
      </c>
      <c r="O2345" s="7" t="s">
        <v>421</v>
      </c>
    </row>
    <row r="2346" spans="1:15" ht="15">
      <c r="A2346" s="1">
        <v>2338</v>
      </c>
      <c r="B2346" s="6" t="s">
        <v>108</v>
      </c>
      <c r="C2346" s="7" t="s">
        <v>293</v>
      </c>
      <c r="D2346" s="7" t="s">
        <v>422</v>
      </c>
      <c r="E2346" s="7" t="s">
        <v>422</v>
      </c>
      <c r="F2346" s="7" t="s">
        <v>422</v>
      </c>
      <c r="G2346" s="7" t="s">
        <v>422</v>
      </c>
      <c r="H2346" s="7" t="s">
        <v>422</v>
      </c>
      <c r="I2346" s="7" t="s">
        <v>422</v>
      </c>
      <c r="J2346" s="7" t="s">
        <v>422</v>
      </c>
      <c r="K2346" s="7" t="s">
        <v>422</v>
      </c>
      <c r="L2346" s="7" t="s">
        <v>422</v>
      </c>
      <c r="M2346" s="7" t="s">
        <v>290</v>
      </c>
      <c r="N2346" s="7" t="s">
        <v>320</v>
      </c>
      <c r="O2346" s="7" t="s">
        <v>421</v>
      </c>
    </row>
    <row r="2347" spans="1:15" ht="15">
      <c r="A2347" s="1">
        <v>2339</v>
      </c>
      <c r="B2347" s="6" t="s">
        <v>108</v>
      </c>
      <c r="C2347" s="7" t="s">
        <v>294</v>
      </c>
      <c r="D2347" s="7" t="s">
        <v>422</v>
      </c>
      <c r="E2347" s="7" t="s">
        <v>422</v>
      </c>
      <c r="F2347" s="7" t="s">
        <v>422</v>
      </c>
      <c r="G2347" s="7" t="s">
        <v>422</v>
      </c>
      <c r="H2347" s="7" t="s">
        <v>422</v>
      </c>
      <c r="I2347" s="7" t="s">
        <v>422</v>
      </c>
      <c r="J2347" s="7" t="s">
        <v>422</v>
      </c>
      <c r="K2347" s="7" t="s">
        <v>422</v>
      </c>
      <c r="L2347" s="7" t="s">
        <v>422</v>
      </c>
      <c r="M2347" s="7" t="s">
        <v>290</v>
      </c>
      <c r="N2347" s="7" t="s">
        <v>320</v>
      </c>
      <c r="O2347" s="7" t="s">
        <v>421</v>
      </c>
    </row>
    <row r="2348" spans="1:15" ht="15">
      <c r="A2348" s="1">
        <v>2340</v>
      </c>
      <c r="B2348" s="6" t="s">
        <v>108</v>
      </c>
      <c r="C2348" s="7" t="s">
        <v>295</v>
      </c>
      <c r="D2348" s="7">
        <v>5.9</v>
      </c>
      <c r="E2348" s="7">
        <v>5.6929999999999996</v>
      </c>
      <c r="F2348" s="7">
        <v>1.549112971993976</v>
      </c>
      <c r="G2348" s="7">
        <v>5.9</v>
      </c>
      <c r="H2348" s="7">
        <v>0.96491525423728797</v>
      </c>
      <c r="I2348" s="7">
        <v>5.6929999999999996</v>
      </c>
      <c r="J2348" s="7">
        <v>1.549112971993976</v>
      </c>
      <c r="K2348" s="7">
        <v>5.9</v>
      </c>
      <c r="L2348" s="7">
        <v>0.96491525423728797</v>
      </c>
      <c r="M2348" s="7" t="s">
        <v>290</v>
      </c>
      <c r="N2348" s="7" t="s">
        <v>320</v>
      </c>
      <c r="O2348" s="7" t="s">
        <v>421</v>
      </c>
    </row>
    <row r="2349" spans="1:15" ht="15">
      <c r="A2349" s="1">
        <v>2341</v>
      </c>
      <c r="B2349" s="6" t="s">
        <v>108</v>
      </c>
      <c r="C2349" s="7" t="s">
        <v>296</v>
      </c>
      <c r="D2349" s="7">
        <v>6.5330000000000004</v>
      </c>
      <c r="E2349" s="7">
        <v>6.47</v>
      </c>
      <c r="F2349" s="7">
        <v>0.90509060319948553</v>
      </c>
      <c r="G2349" s="7">
        <v>6.5330000000000004</v>
      </c>
      <c r="H2349" s="7">
        <v>0.99035665084953306</v>
      </c>
      <c r="I2349" s="7">
        <v>6.47</v>
      </c>
      <c r="J2349" s="7">
        <v>0.90509060319948553</v>
      </c>
      <c r="K2349" s="7">
        <v>6.5330000000000004</v>
      </c>
      <c r="L2349" s="7">
        <v>0.99035665084953306</v>
      </c>
      <c r="M2349" s="7" t="s">
        <v>290</v>
      </c>
      <c r="N2349" s="7" t="s">
        <v>320</v>
      </c>
      <c r="O2349" s="7" t="s">
        <v>421</v>
      </c>
    </row>
    <row r="2350" spans="1:15" ht="15">
      <c r="A2350" s="1">
        <v>2342</v>
      </c>
      <c r="B2350" s="6" t="s">
        <v>108</v>
      </c>
      <c r="C2350" s="7" t="s">
        <v>297</v>
      </c>
      <c r="D2350" s="7">
        <v>3.5682999999999998</v>
      </c>
      <c r="E2350" s="7">
        <v>3.4967000000000001</v>
      </c>
      <c r="F2350" s="7">
        <v>0.7112341386632095</v>
      </c>
      <c r="G2350" s="7">
        <v>3.5682999999999998</v>
      </c>
      <c r="H2350" s="7">
        <v>0.97993442255415752</v>
      </c>
      <c r="I2350" s="7">
        <v>3.4967000000000001</v>
      </c>
      <c r="J2350" s="7">
        <v>0.7112341386632095</v>
      </c>
      <c r="K2350" s="7">
        <v>3.5682999999999998</v>
      </c>
      <c r="L2350" s="7">
        <v>0.97993442255415752</v>
      </c>
      <c r="M2350" s="7" t="s">
        <v>290</v>
      </c>
      <c r="N2350" s="7" t="s">
        <v>320</v>
      </c>
      <c r="O2350" s="7" t="s">
        <v>421</v>
      </c>
    </row>
    <row r="2351" spans="1:15" ht="15">
      <c r="A2351" s="1">
        <v>2343</v>
      </c>
      <c r="B2351" s="6" t="s">
        <v>108</v>
      </c>
      <c r="C2351" s="7" t="s">
        <v>298</v>
      </c>
      <c r="D2351" s="7" t="s">
        <v>422</v>
      </c>
      <c r="E2351" s="7">
        <v>7.5749318626658431</v>
      </c>
      <c r="F2351" s="7">
        <v>2.4897597010711818</v>
      </c>
      <c r="G2351" s="7">
        <v>7.9736124870166769</v>
      </c>
      <c r="H2351" s="7">
        <v>0.95</v>
      </c>
      <c r="I2351" s="7">
        <v>7.5749318626658431</v>
      </c>
      <c r="J2351" s="7">
        <v>2.4897597010711818</v>
      </c>
      <c r="K2351" s="7">
        <v>7.9736124870166769</v>
      </c>
      <c r="L2351" s="7">
        <v>0.95</v>
      </c>
      <c r="M2351" s="7" t="s">
        <v>290</v>
      </c>
      <c r="N2351" s="7" t="s">
        <v>320</v>
      </c>
      <c r="O2351" s="7" t="s">
        <v>421</v>
      </c>
    </row>
    <row r="2352" spans="1:15" ht="15">
      <c r="A2352" s="1">
        <v>2344</v>
      </c>
      <c r="B2352" s="6" t="s">
        <v>108</v>
      </c>
      <c r="C2352" s="7" t="s">
        <v>299</v>
      </c>
      <c r="D2352" s="7" t="s">
        <v>422</v>
      </c>
      <c r="E2352" s="7">
        <v>13.150033315280242</v>
      </c>
      <c r="F2352" s="7">
        <v>4.3222069333051243</v>
      </c>
      <c r="G2352" s="7">
        <v>13.842140331873939</v>
      </c>
      <c r="H2352" s="7">
        <v>0.95</v>
      </c>
      <c r="I2352" s="7">
        <v>13.150033315280242</v>
      </c>
      <c r="J2352" s="7">
        <v>4.3222069333051243</v>
      </c>
      <c r="K2352" s="7">
        <v>13.842140331873939</v>
      </c>
      <c r="L2352" s="7">
        <v>0.95</v>
      </c>
      <c r="M2352" s="7" t="s">
        <v>290</v>
      </c>
      <c r="N2352" s="7" t="s">
        <v>320</v>
      </c>
      <c r="O2352" s="7" t="s">
        <v>421</v>
      </c>
    </row>
    <row r="2353" spans="1:15" ht="15">
      <c r="A2353" s="1">
        <v>2345</v>
      </c>
      <c r="B2353" s="6" t="s">
        <v>108</v>
      </c>
      <c r="C2353" s="7" t="s">
        <v>300</v>
      </c>
      <c r="D2353" s="7" t="s">
        <v>422</v>
      </c>
      <c r="E2353" s="7">
        <v>16.521555557522007</v>
      </c>
      <c r="F2353" s="7">
        <v>5.4303727045870023</v>
      </c>
      <c r="G2353" s="7">
        <v>17.391111113181061</v>
      </c>
      <c r="H2353" s="7">
        <v>0.95</v>
      </c>
      <c r="I2353" s="7">
        <v>16.521555557522007</v>
      </c>
      <c r="J2353" s="7">
        <v>5.4303727045870023</v>
      </c>
      <c r="K2353" s="7">
        <v>17.391111113181061</v>
      </c>
      <c r="L2353" s="7">
        <v>0.95</v>
      </c>
      <c r="M2353" s="7" t="s">
        <v>290</v>
      </c>
      <c r="N2353" s="7" t="s">
        <v>320</v>
      </c>
      <c r="O2353" s="7" t="s">
        <v>421</v>
      </c>
    </row>
    <row r="2354" spans="1:15" ht="15">
      <c r="A2354" s="1">
        <v>2346</v>
      </c>
      <c r="B2354" s="6" t="s">
        <v>108</v>
      </c>
      <c r="C2354" s="7" t="s">
        <v>301</v>
      </c>
      <c r="D2354" s="7" t="s">
        <v>422</v>
      </c>
      <c r="E2354" s="7">
        <v>21.086197504964833</v>
      </c>
      <c r="F2354" s="7">
        <v>6.9306979585441519</v>
      </c>
      <c r="G2354" s="7">
        <v>22.195997373647195</v>
      </c>
      <c r="H2354" s="7">
        <v>0.95</v>
      </c>
      <c r="I2354" s="7">
        <v>21.086197504964833</v>
      </c>
      <c r="J2354" s="7">
        <v>6.9306979585441519</v>
      </c>
      <c r="K2354" s="7">
        <v>22.195997373647195</v>
      </c>
      <c r="L2354" s="7">
        <v>0.95</v>
      </c>
      <c r="M2354" s="7" t="s">
        <v>290</v>
      </c>
      <c r="N2354" s="7" t="s">
        <v>320</v>
      </c>
      <c r="O2354" s="7" t="s">
        <v>421</v>
      </c>
    </row>
    <row r="2355" spans="1:15" ht="15">
      <c r="A2355" s="1">
        <v>2347</v>
      </c>
      <c r="B2355" s="6" t="s">
        <v>108</v>
      </c>
      <c r="C2355" s="7" t="s">
        <v>302</v>
      </c>
      <c r="D2355" s="7" t="s">
        <v>422</v>
      </c>
      <c r="E2355" s="7">
        <v>28.168777243384426</v>
      </c>
      <c r="F2355" s="7">
        <v>9.2586293422245305</v>
      </c>
      <c r="G2355" s="7">
        <v>29.651344466720449</v>
      </c>
      <c r="H2355" s="7">
        <v>0.95</v>
      </c>
      <c r="I2355" s="7">
        <v>28.168777243384426</v>
      </c>
      <c r="J2355" s="7">
        <v>9.2586293422245305</v>
      </c>
      <c r="K2355" s="7">
        <v>29.651344466720449</v>
      </c>
      <c r="L2355" s="7">
        <v>0.95</v>
      </c>
      <c r="M2355" s="7" t="s">
        <v>290</v>
      </c>
      <c r="N2355" s="7" t="s">
        <v>320</v>
      </c>
      <c r="O2355" s="7" t="s">
        <v>421</v>
      </c>
    </row>
    <row r="2356" spans="1:15" ht="15">
      <c r="A2356" s="1">
        <v>2348</v>
      </c>
      <c r="B2356" s="6" t="s">
        <v>108</v>
      </c>
      <c r="C2356" s="7" t="s">
        <v>423</v>
      </c>
      <c r="D2356" s="7" t="s">
        <v>422</v>
      </c>
      <c r="E2356" s="7">
        <v>34.169618533885028</v>
      </c>
      <c r="F2356" s="7">
        <v>11.2310104921131</v>
      </c>
      <c r="G2356" s="7">
        <v>35.968019509352665</v>
      </c>
      <c r="H2356" s="7">
        <v>0.95</v>
      </c>
      <c r="I2356" s="7">
        <v>34.169618533885028</v>
      </c>
      <c r="J2356" s="7">
        <v>11.2310104921131</v>
      </c>
      <c r="K2356" s="7">
        <v>35.968019509352665</v>
      </c>
      <c r="L2356" s="7">
        <v>0.95</v>
      </c>
      <c r="M2356" s="7" t="s">
        <v>290</v>
      </c>
      <c r="N2356" s="7" t="s">
        <v>320</v>
      </c>
      <c r="O2356" s="7" t="s">
        <v>421</v>
      </c>
    </row>
    <row r="2357" spans="1:15" ht="15">
      <c r="A2357" s="1">
        <v>2349</v>
      </c>
      <c r="B2357" s="6" t="s">
        <v>108</v>
      </c>
      <c r="C2357" s="7" t="s">
        <v>424</v>
      </c>
      <c r="D2357" s="7" t="s">
        <v>422</v>
      </c>
      <c r="E2357" s="7">
        <v>39.045346138892725</v>
      </c>
      <c r="F2357" s="7">
        <v>12.833584657060948</v>
      </c>
      <c r="G2357" s="7">
        <v>41.100364356729187</v>
      </c>
      <c r="H2357" s="7">
        <v>0.95</v>
      </c>
      <c r="I2357" s="7">
        <v>39.045346138892725</v>
      </c>
      <c r="J2357" s="7">
        <v>12.833584657060948</v>
      </c>
      <c r="K2357" s="7">
        <v>41.100364356729187</v>
      </c>
      <c r="L2357" s="7">
        <v>0.95</v>
      </c>
      <c r="M2357" s="7" t="s">
        <v>290</v>
      </c>
      <c r="N2357" s="7" t="s">
        <v>320</v>
      </c>
      <c r="O2357" s="7" t="s">
        <v>421</v>
      </c>
    </row>
    <row r="2358" spans="1:15" ht="15">
      <c r="A2358" s="1">
        <v>2350</v>
      </c>
      <c r="B2358" s="6" t="s">
        <v>108</v>
      </c>
      <c r="C2358" s="7" t="s">
        <v>425</v>
      </c>
      <c r="D2358" s="7" t="s">
        <v>422</v>
      </c>
      <c r="E2358" s="7">
        <v>43.550255986230219</v>
      </c>
      <c r="F2358" s="7">
        <v>14.314276919144506</v>
      </c>
      <c r="G2358" s="7">
        <v>45.8423747223476</v>
      </c>
      <c r="H2358" s="7">
        <v>0.95</v>
      </c>
      <c r="I2358" s="7">
        <v>43.550255986230219</v>
      </c>
      <c r="J2358" s="7">
        <v>14.314276919144506</v>
      </c>
      <c r="K2358" s="7">
        <v>45.8423747223476</v>
      </c>
      <c r="L2358" s="7">
        <v>0.95</v>
      </c>
      <c r="M2358" s="7" t="s">
        <v>290</v>
      </c>
      <c r="N2358" s="7" t="s">
        <v>320</v>
      </c>
      <c r="O2358" s="7" t="s">
        <v>421</v>
      </c>
    </row>
    <row r="2359" spans="1:15" ht="15">
      <c r="A2359" s="1">
        <v>2351</v>
      </c>
      <c r="B2359" s="6" t="s">
        <v>108</v>
      </c>
      <c r="C2359" s="7" t="s">
        <v>426</v>
      </c>
      <c r="D2359" s="7" t="s">
        <v>422</v>
      </c>
      <c r="E2359" s="7">
        <v>47.36145852595034</v>
      </c>
      <c r="F2359" s="7">
        <v>15.566958615567826</v>
      </c>
      <c r="G2359" s="7">
        <v>49.854166869421412</v>
      </c>
      <c r="H2359" s="7">
        <v>0.95</v>
      </c>
      <c r="I2359" s="7">
        <v>47.36145852595034</v>
      </c>
      <c r="J2359" s="7">
        <v>15.566958615567826</v>
      </c>
      <c r="K2359" s="7">
        <v>49.854166869421412</v>
      </c>
      <c r="L2359" s="7">
        <v>0.95</v>
      </c>
      <c r="M2359" s="7" t="s">
        <v>290</v>
      </c>
      <c r="N2359" s="7" t="s">
        <v>320</v>
      </c>
      <c r="O2359" s="7" t="s">
        <v>421</v>
      </c>
    </row>
    <row r="2360" spans="1:15" ht="15">
      <c r="A2360" s="1">
        <v>2352</v>
      </c>
      <c r="B2360" s="6" t="s">
        <v>108</v>
      </c>
      <c r="C2360" s="7" t="s">
        <v>427</v>
      </c>
      <c r="D2360" s="7" t="s">
        <v>422</v>
      </c>
      <c r="E2360" s="7">
        <v>50.803522330137703</v>
      </c>
      <c r="F2360" s="7">
        <v>16.698310277015693</v>
      </c>
      <c r="G2360" s="7">
        <v>53.47739192646074</v>
      </c>
      <c r="H2360" s="7">
        <v>0.95</v>
      </c>
      <c r="I2360" s="7">
        <v>50.803522330137703</v>
      </c>
      <c r="J2360" s="7">
        <v>16.698310277015693</v>
      </c>
      <c r="K2360" s="7">
        <v>53.47739192646074</v>
      </c>
      <c r="L2360" s="7">
        <v>0.95</v>
      </c>
      <c r="M2360" s="7" t="s">
        <v>290</v>
      </c>
      <c r="N2360" s="7" t="s">
        <v>320</v>
      </c>
      <c r="O2360" s="7" t="s">
        <v>421</v>
      </c>
    </row>
    <row r="2361" spans="1:15" ht="15">
      <c r="A2361" s="1">
        <v>2353</v>
      </c>
      <c r="B2361" s="6" t="s">
        <v>142</v>
      </c>
      <c r="C2361" s="7" t="s">
        <v>292</v>
      </c>
      <c r="D2361" s="7">
        <v>5.9960000000000004</v>
      </c>
      <c r="E2361" s="7">
        <v>5.84</v>
      </c>
      <c r="F2361" s="7">
        <v>1.3588289075523865</v>
      </c>
      <c r="G2361" s="7">
        <v>5.9960000000000004</v>
      </c>
      <c r="H2361" s="7">
        <v>0.97398265510340221</v>
      </c>
      <c r="I2361" s="7">
        <v>5.84</v>
      </c>
      <c r="J2361" s="7">
        <v>1.3588289075523865</v>
      </c>
      <c r="K2361" s="7">
        <v>5.9960000000000004</v>
      </c>
      <c r="L2361" s="7">
        <v>0.97398265510340221</v>
      </c>
      <c r="M2361" s="7" t="s">
        <v>290</v>
      </c>
      <c r="N2361" s="7" t="s">
        <v>320</v>
      </c>
      <c r="O2361" s="7" t="s">
        <v>421</v>
      </c>
    </row>
    <row r="2362" spans="1:15" ht="15">
      <c r="A2362" s="1">
        <v>2354</v>
      </c>
      <c r="B2362" s="6" t="s">
        <v>142</v>
      </c>
      <c r="C2362" s="7" t="s">
        <v>293</v>
      </c>
      <c r="D2362" s="7">
        <v>8.7769999999999992</v>
      </c>
      <c r="E2362" s="7">
        <v>8.65</v>
      </c>
      <c r="F2362" s="7">
        <v>1.487692508551409</v>
      </c>
      <c r="G2362" s="7">
        <v>8.7769999999999992</v>
      </c>
      <c r="H2362" s="7">
        <v>0.98553036344992606</v>
      </c>
      <c r="I2362" s="7">
        <v>8.65</v>
      </c>
      <c r="J2362" s="7">
        <v>1.487692508551409</v>
      </c>
      <c r="K2362" s="7">
        <v>8.7769999999999992</v>
      </c>
      <c r="L2362" s="7">
        <v>0.98553036344992606</v>
      </c>
      <c r="M2362" s="7" t="s">
        <v>290</v>
      </c>
      <c r="N2362" s="7" t="s">
        <v>320</v>
      </c>
      <c r="O2362" s="7" t="s">
        <v>421</v>
      </c>
    </row>
    <row r="2363" spans="1:15" ht="15">
      <c r="A2363" s="1">
        <v>2355</v>
      </c>
      <c r="B2363" s="6" t="s">
        <v>142</v>
      </c>
      <c r="C2363" s="7" t="s">
        <v>294</v>
      </c>
      <c r="D2363" s="7">
        <v>9.99</v>
      </c>
      <c r="E2363" s="7">
        <v>9.84</v>
      </c>
      <c r="F2363" s="7">
        <v>1.724673882216579</v>
      </c>
      <c r="G2363" s="7">
        <v>9.99</v>
      </c>
      <c r="H2363" s="7">
        <v>0.98498498498498499</v>
      </c>
      <c r="I2363" s="7">
        <v>9.84</v>
      </c>
      <c r="J2363" s="7">
        <v>1.724673882216579</v>
      </c>
      <c r="K2363" s="7">
        <v>9.99</v>
      </c>
      <c r="L2363" s="7">
        <v>0.98498498498498499</v>
      </c>
      <c r="M2363" s="7" t="s">
        <v>290</v>
      </c>
      <c r="N2363" s="7" t="s">
        <v>320</v>
      </c>
      <c r="O2363" s="7" t="s">
        <v>421</v>
      </c>
    </row>
    <row r="2364" spans="1:15" ht="15">
      <c r="A2364" s="1">
        <v>2356</v>
      </c>
      <c r="B2364" s="6" t="s">
        <v>142</v>
      </c>
      <c r="C2364" s="7" t="s">
        <v>295</v>
      </c>
      <c r="D2364" s="7">
        <v>13.823</v>
      </c>
      <c r="E2364" s="7">
        <v>13.64</v>
      </c>
      <c r="F2364" s="7">
        <v>2.241813774603052</v>
      </c>
      <c r="G2364" s="7">
        <v>13.823</v>
      </c>
      <c r="H2364" s="7">
        <v>0.98676119510959992</v>
      </c>
      <c r="I2364" s="7">
        <v>13.64</v>
      </c>
      <c r="J2364" s="7">
        <v>2.241813774603052</v>
      </c>
      <c r="K2364" s="7">
        <v>13.823</v>
      </c>
      <c r="L2364" s="7">
        <v>0.98676119510959992</v>
      </c>
      <c r="M2364" s="7" t="s">
        <v>290</v>
      </c>
      <c r="N2364" s="7" t="s">
        <v>320</v>
      </c>
      <c r="O2364" s="7" t="s">
        <v>421</v>
      </c>
    </row>
    <row r="2365" spans="1:15" ht="15">
      <c r="A2365" s="1">
        <v>2357</v>
      </c>
      <c r="B2365" s="6" t="s">
        <v>142</v>
      </c>
      <c r="C2365" s="7" t="s">
        <v>296</v>
      </c>
      <c r="D2365" s="7">
        <v>16.170999999999999</v>
      </c>
      <c r="E2365" s="7">
        <v>15.98</v>
      </c>
      <c r="F2365" s="7">
        <v>2.4780720328513386</v>
      </c>
      <c r="G2365" s="7">
        <v>16.170999999999999</v>
      </c>
      <c r="H2365" s="7">
        <v>0.9881887329169502</v>
      </c>
      <c r="I2365" s="7">
        <v>15.98</v>
      </c>
      <c r="J2365" s="7">
        <v>2.4780720328513386</v>
      </c>
      <c r="K2365" s="7">
        <v>16.170999999999999</v>
      </c>
      <c r="L2365" s="7">
        <v>0.9881887329169502</v>
      </c>
      <c r="M2365" s="7" t="s">
        <v>290</v>
      </c>
      <c r="N2365" s="7" t="s">
        <v>320</v>
      </c>
      <c r="O2365" s="7" t="s">
        <v>421</v>
      </c>
    </row>
    <row r="2366" spans="1:15" ht="15">
      <c r="A2366" s="1">
        <v>2358</v>
      </c>
      <c r="B2366" s="6" t="s">
        <v>142</v>
      </c>
      <c r="C2366" s="7" t="s">
        <v>297</v>
      </c>
      <c r="D2366" s="7">
        <v>16.738299999999999</v>
      </c>
      <c r="E2366" s="7">
        <v>16.6633</v>
      </c>
      <c r="F2366" s="7">
        <v>1.582757088121856</v>
      </c>
      <c r="G2366" s="7">
        <v>16.738299999999999</v>
      </c>
      <c r="H2366" s="7">
        <v>0.99551925822813547</v>
      </c>
      <c r="I2366" s="7">
        <v>16.6633</v>
      </c>
      <c r="J2366" s="7">
        <v>1.582757088121856</v>
      </c>
      <c r="K2366" s="7">
        <v>16.738299999999999</v>
      </c>
      <c r="L2366" s="7">
        <v>0.99551925822813547</v>
      </c>
      <c r="M2366" s="7" t="s">
        <v>290</v>
      </c>
      <c r="N2366" s="7" t="s">
        <v>320</v>
      </c>
      <c r="O2366" s="7" t="s">
        <v>421</v>
      </c>
    </row>
    <row r="2367" spans="1:15" ht="15">
      <c r="A2367" s="1">
        <v>2359</v>
      </c>
      <c r="B2367" s="6" t="s">
        <v>142</v>
      </c>
      <c r="C2367" s="7" t="s">
        <v>298</v>
      </c>
      <c r="D2367" s="7" t="s">
        <v>422</v>
      </c>
      <c r="E2367" s="7">
        <v>19.978542371991466</v>
      </c>
      <c r="F2367" s="7">
        <v>1.8976540991047712</v>
      </c>
      <c r="G2367" s="7">
        <v>20.068463976829605</v>
      </c>
      <c r="H2367" s="7">
        <v>0.99551925822813547</v>
      </c>
      <c r="I2367" s="7">
        <v>19.978542371991466</v>
      </c>
      <c r="J2367" s="7">
        <v>1.8976540991047712</v>
      </c>
      <c r="K2367" s="7">
        <v>20.068463976829605</v>
      </c>
      <c r="L2367" s="7">
        <v>0.99551925822813547</v>
      </c>
      <c r="M2367" s="7" t="s">
        <v>290</v>
      </c>
      <c r="N2367" s="7" t="s">
        <v>320</v>
      </c>
      <c r="O2367" s="7" t="s">
        <v>421</v>
      </c>
    </row>
    <row r="2368" spans="1:15" ht="15">
      <c r="A2368" s="1">
        <v>2360</v>
      </c>
      <c r="B2368" s="6" t="s">
        <v>142</v>
      </c>
      <c r="C2368" s="7" t="s">
        <v>299</v>
      </c>
      <c r="D2368" s="7" t="s">
        <v>422</v>
      </c>
      <c r="E2368" s="7">
        <v>22.154386033882759</v>
      </c>
      <c r="F2368" s="7">
        <v>2.1043257654915841</v>
      </c>
      <c r="G2368" s="7">
        <v>22.254100913440901</v>
      </c>
      <c r="H2368" s="7">
        <v>0.99551925822813547</v>
      </c>
      <c r="I2368" s="7">
        <v>22.154386033882759</v>
      </c>
      <c r="J2368" s="7">
        <v>2.1043257654915841</v>
      </c>
      <c r="K2368" s="7">
        <v>22.254100913440901</v>
      </c>
      <c r="L2368" s="7">
        <v>0.99551925822813547</v>
      </c>
      <c r="M2368" s="7" t="s">
        <v>290</v>
      </c>
      <c r="N2368" s="7" t="s">
        <v>320</v>
      </c>
      <c r="O2368" s="7" t="s">
        <v>421</v>
      </c>
    </row>
    <row r="2369" spans="1:15" ht="15">
      <c r="A2369" s="1">
        <v>2361</v>
      </c>
      <c r="B2369" s="6" t="s">
        <v>142</v>
      </c>
      <c r="C2369" s="7" t="s">
        <v>300</v>
      </c>
      <c r="D2369" s="7" t="s">
        <v>422</v>
      </c>
      <c r="E2369" s="7">
        <v>24.642910141291853</v>
      </c>
      <c r="F2369" s="7">
        <v>2.3406972627318572</v>
      </c>
      <c r="G2369" s="7">
        <v>24.753825641858782</v>
      </c>
      <c r="H2369" s="7">
        <v>0.99551925822813547</v>
      </c>
      <c r="I2369" s="7">
        <v>24.642910141291853</v>
      </c>
      <c r="J2369" s="7">
        <v>2.3406972627318572</v>
      </c>
      <c r="K2369" s="7">
        <v>24.753825641858782</v>
      </c>
      <c r="L2369" s="7">
        <v>0.99551925822813547</v>
      </c>
      <c r="M2369" s="7" t="s">
        <v>290</v>
      </c>
      <c r="N2369" s="7" t="s">
        <v>320</v>
      </c>
      <c r="O2369" s="7" t="s">
        <v>421</v>
      </c>
    </row>
    <row r="2370" spans="1:15" ht="15">
      <c r="A2370" s="1">
        <v>2362</v>
      </c>
      <c r="B2370" s="6" t="s">
        <v>142</v>
      </c>
      <c r="C2370" s="7" t="s">
        <v>301</v>
      </c>
      <c r="D2370" s="7" t="s">
        <v>422</v>
      </c>
      <c r="E2370" s="7">
        <v>26.87835908261664</v>
      </c>
      <c r="F2370" s="7">
        <v>2.5530305134695097</v>
      </c>
      <c r="G2370" s="7">
        <v>26.99933613585317</v>
      </c>
      <c r="H2370" s="7">
        <v>0.99551925822813547</v>
      </c>
      <c r="I2370" s="7">
        <v>26.87835908261664</v>
      </c>
      <c r="J2370" s="7">
        <v>2.5530305134695097</v>
      </c>
      <c r="K2370" s="7">
        <v>26.99933613585317</v>
      </c>
      <c r="L2370" s="7">
        <v>0.99551925822813547</v>
      </c>
      <c r="M2370" s="7" t="s">
        <v>290</v>
      </c>
      <c r="N2370" s="7" t="s">
        <v>320</v>
      </c>
      <c r="O2370" s="7" t="s">
        <v>421</v>
      </c>
    </row>
    <row r="2371" spans="1:15" ht="15">
      <c r="A2371" s="1">
        <v>2363</v>
      </c>
      <c r="B2371" s="6" t="s">
        <v>142</v>
      </c>
      <c r="C2371" s="7" t="s">
        <v>302</v>
      </c>
      <c r="D2371" s="7" t="s">
        <v>422</v>
      </c>
      <c r="E2371" s="7">
        <v>29.390698494928987</v>
      </c>
      <c r="F2371" s="7">
        <v>2.7916640982099339</v>
      </c>
      <c r="G2371" s="7">
        <v>29.522983359698852</v>
      </c>
      <c r="H2371" s="7">
        <v>0.99551925822813547</v>
      </c>
      <c r="I2371" s="7">
        <v>29.390698494928987</v>
      </c>
      <c r="J2371" s="7">
        <v>2.7916640982099339</v>
      </c>
      <c r="K2371" s="7">
        <v>29.522983359698852</v>
      </c>
      <c r="L2371" s="7">
        <v>0.99551925822813547</v>
      </c>
      <c r="M2371" s="7" t="s">
        <v>290</v>
      </c>
      <c r="N2371" s="7" t="s">
        <v>320</v>
      </c>
      <c r="O2371" s="7" t="s">
        <v>421</v>
      </c>
    </row>
    <row r="2372" spans="1:15" ht="15">
      <c r="A2372" s="1">
        <v>2364</v>
      </c>
      <c r="B2372" s="6" t="s">
        <v>142</v>
      </c>
      <c r="C2372" s="7" t="s">
        <v>423</v>
      </c>
      <c r="D2372" s="7" t="s">
        <v>422</v>
      </c>
      <c r="E2372" s="7">
        <v>31.952515207799006</v>
      </c>
      <c r="F2372" s="7">
        <v>3.0349972651555062</v>
      </c>
      <c r="G2372" s="7">
        <v>32.096330576938669</v>
      </c>
      <c r="H2372" s="7">
        <v>0.99551925822813547</v>
      </c>
      <c r="I2372" s="7">
        <v>31.952515207799006</v>
      </c>
      <c r="J2372" s="7">
        <v>3.0349972651555062</v>
      </c>
      <c r="K2372" s="7">
        <v>32.096330576938669</v>
      </c>
      <c r="L2372" s="7">
        <v>0.99551925822813547</v>
      </c>
      <c r="M2372" s="7" t="s">
        <v>290</v>
      </c>
      <c r="N2372" s="7" t="s">
        <v>320</v>
      </c>
      <c r="O2372" s="7" t="s">
        <v>421</v>
      </c>
    </row>
    <row r="2373" spans="1:15" ht="15">
      <c r="A2373" s="1">
        <v>2365</v>
      </c>
      <c r="B2373" s="6" t="s">
        <v>142</v>
      </c>
      <c r="C2373" s="7" t="s">
        <v>424</v>
      </c>
      <c r="D2373" s="7" t="s">
        <v>422</v>
      </c>
      <c r="E2373" s="7">
        <v>34.564773589618177</v>
      </c>
      <c r="F2373" s="7">
        <v>3.283121614463878</v>
      </c>
      <c r="G2373" s="7">
        <v>34.720346496498649</v>
      </c>
      <c r="H2373" s="7">
        <v>0.99551925822813547</v>
      </c>
      <c r="I2373" s="7">
        <v>34.564773589618177</v>
      </c>
      <c r="J2373" s="7">
        <v>3.283121614463878</v>
      </c>
      <c r="K2373" s="7">
        <v>34.720346496498649</v>
      </c>
      <c r="L2373" s="7">
        <v>0.99551925822813547</v>
      </c>
      <c r="M2373" s="7" t="s">
        <v>290</v>
      </c>
      <c r="N2373" s="7" t="s">
        <v>320</v>
      </c>
      <c r="O2373" s="7" t="s">
        <v>421</v>
      </c>
    </row>
    <row r="2374" spans="1:15" ht="15">
      <c r="A2374" s="1">
        <v>2366</v>
      </c>
      <c r="B2374" s="6" t="s">
        <v>142</v>
      </c>
      <c r="C2374" s="7" t="s">
        <v>425</v>
      </c>
      <c r="D2374" s="7" t="s">
        <v>422</v>
      </c>
      <c r="E2374" s="7">
        <v>37.319272315410117</v>
      </c>
      <c r="F2374" s="7">
        <v>3.5447566076806845</v>
      </c>
      <c r="G2374" s="7">
        <v>37.487242970901875</v>
      </c>
      <c r="H2374" s="7">
        <v>0.99551925822813547</v>
      </c>
      <c r="I2374" s="7">
        <v>37.319272315410117</v>
      </c>
      <c r="J2374" s="7">
        <v>3.5447566076806845</v>
      </c>
      <c r="K2374" s="7">
        <v>37.487242970901875</v>
      </c>
      <c r="L2374" s="7">
        <v>0.99551925822813547</v>
      </c>
      <c r="M2374" s="7" t="s">
        <v>290</v>
      </c>
      <c r="N2374" s="7" t="s">
        <v>320</v>
      </c>
      <c r="O2374" s="7" t="s">
        <v>421</v>
      </c>
    </row>
    <row r="2375" spans="1:15" ht="15">
      <c r="A2375" s="1">
        <v>2367</v>
      </c>
      <c r="B2375" s="6" t="s">
        <v>142</v>
      </c>
      <c r="C2375" s="7" t="s">
        <v>426</v>
      </c>
      <c r="D2375" s="7" t="s">
        <v>422</v>
      </c>
      <c r="E2375" s="7">
        <v>40.446915383684761</v>
      </c>
      <c r="F2375" s="7">
        <v>3.8418345715550068</v>
      </c>
      <c r="G2375" s="7">
        <v>40.628963276585708</v>
      </c>
      <c r="H2375" s="7">
        <v>0.99551925822813547</v>
      </c>
      <c r="I2375" s="7">
        <v>40.446915383684761</v>
      </c>
      <c r="J2375" s="7">
        <v>3.8418345715550068</v>
      </c>
      <c r="K2375" s="7">
        <v>40.628963276585708</v>
      </c>
      <c r="L2375" s="7">
        <v>0.99551925822813547</v>
      </c>
      <c r="M2375" s="7" t="s">
        <v>290</v>
      </c>
      <c r="N2375" s="7" t="s">
        <v>320</v>
      </c>
      <c r="O2375" s="7" t="s">
        <v>421</v>
      </c>
    </row>
    <row r="2376" spans="1:15" ht="15">
      <c r="A2376" s="1">
        <v>2368</v>
      </c>
      <c r="B2376" s="6" t="s">
        <v>142</v>
      </c>
      <c r="C2376" s="7" t="s">
        <v>427</v>
      </c>
      <c r="D2376" s="7" t="s">
        <v>422</v>
      </c>
      <c r="E2376" s="7">
        <v>43.285784801160887</v>
      </c>
      <c r="F2376" s="7">
        <v>4.1114834822007094</v>
      </c>
      <c r="G2376" s="7">
        <v>43.48061018749415</v>
      </c>
      <c r="H2376" s="7">
        <v>0.99551925822813547</v>
      </c>
      <c r="I2376" s="7">
        <v>43.285784801160887</v>
      </c>
      <c r="J2376" s="7">
        <v>4.1114834822007094</v>
      </c>
      <c r="K2376" s="7">
        <v>43.48061018749415</v>
      </c>
      <c r="L2376" s="7">
        <v>0.99551925822813547</v>
      </c>
      <c r="M2376" s="7" t="s">
        <v>290</v>
      </c>
      <c r="N2376" s="7" t="s">
        <v>320</v>
      </c>
      <c r="O2376" s="7" t="s">
        <v>421</v>
      </c>
    </row>
    <row r="2377" spans="1:15" ht="15">
      <c r="A2377" s="1">
        <v>2369</v>
      </c>
      <c r="B2377" s="6" t="s">
        <v>150</v>
      </c>
      <c r="C2377" s="7" t="s">
        <v>292</v>
      </c>
      <c r="D2377" s="7" t="s">
        <v>422</v>
      </c>
      <c r="E2377" s="7" t="s">
        <v>422</v>
      </c>
      <c r="F2377" s="7" t="s">
        <v>422</v>
      </c>
      <c r="G2377" s="7" t="s">
        <v>422</v>
      </c>
      <c r="H2377" s="7" t="s">
        <v>422</v>
      </c>
      <c r="I2377" s="7" t="s">
        <v>422</v>
      </c>
      <c r="J2377" s="7" t="s">
        <v>422</v>
      </c>
      <c r="K2377" s="7" t="s">
        <v>422</v>
      </c>
      <c r="L2377" s="7" t="s">
        <v>422</v>
      </c>
      <c r="M2377" s="7" t="s">
        <v>290</v>
      </c>
      <c r="N2377" s="7" t="s">
        <v>320</v>
      </c>
      <c r="O2377" s="7" t="s">
        <v>421</v>
      </c>
    </row>
    <row r="2378" spans="1:15" ht="15">
      <c r="A2378" s="1">
        <v>2370</v>
      </c>
      <c r="B2378" s="6" t="s">
        <v>150</v>
      </c>
      <c r="C2378" s="7" t="s">
        <v>293</v>
      </c>
      <c r="D2378" s="7" t="s">
        <v>422</v>
      </c>
      <c r="E2378" s="7" t="s">
        <v>422</v>
      </c>
      <c r="F2378" s="7" t="s">
        <v>422</v>
      </c>
      <c r="G2378" s="7" t="s">
        <v>422</v>
      </c>
      <c r="H2378" s="7" t="s">
        <v>422</v>
      </c>
      <c r="I2378" s="7" t="s">
        <v>422</v>
      </c>
      <c r="J2378" s="7" t="s">
        <v>422</v>
      </c>
      <c r="K2378" s="7" t="s">
        <v>422</v>
      </c>
      <c r="L2378" s="7" t="s">
        <v>422</v>
      </c>
      <c r="M2378" s="7" t="s">
        <v>290</v>
      </c>
      <c r="N2378" s="7" t="s">
        <v>320</v>
      </c>
      <c r="O2378" s="7" t="s">
        <v>421</v>
      </c>
    </row>
    <row r="2379" spans="1:15" ht="15">
      <c r="A2379" s="1">
        <v>2371</v>
      </c>
      <c r="B2379" s="6" t="s">
        <v>150</v>
      </c>
      <c r="C2379" s="7" t="s">
        <v>294</v>
      </c>
      <c r="D2379" s="7" t="s">
        <v>422</v>
      </c>
      <c r="E2379" s="7" t="s">
        <v>422</v>
      </c>
      <c r="F2379" s="7" t="s">
        <v>422</v>
      </c>
      <c r="G2379" s="7" t="s">
        <v>422</v>
      </c>
      <c r="H2379" s="7" t="s">
        <v>422</v>
      </c>
      <c r="I2379" s="7" t="s">
        <v>422</v>
      </c>
      <c r="J2379" s="7" t="s">
        <v>422</v>
      </c>
      <c r="K2379" s="7" t="s">
        <v>422</v>
      </c>
      <c r="L2379" s="7" t="s">
        <v>422</v>
      </c>
      <c r="M2379" s="7" t="s">
        <v>290</v>
      </c>
      <c r="N2379" s="7" t="s">
        <v>320</v>
      </c>
      <c r="O2379" s="7" t="s">
        <v>421</v>
      </c>
    </row>
    <row r="2380" spans="1:15" ht="15">
      <c r="A2380" s="1">
        <v>2372</v>
      </c>
      <c r="B2380" s="6" t="s">
        <v>150</v>
      </c>
      <c r="C2380" s="7" t="s">
        <v>295</v>
      </c>
      <c r="D2380" s="7" t="s">
        <v>422</v>
      </c>
      <c r="E2380" s="7" t="s">
        <v>422</v>
      </c>
      <c r="F2380" s="7" t="s">
        <v>422</v>
      </c>
      <c r="G2380" s="7" t="s">
        <v>422</v>
      </c>
      <c r="H2380" s="7" t="s">
        <v>422</v>
      </c>
      <c r="I2380" s="7" t="s">
        <v>422</v>
      </c>
      <c r="J2380" s="7" t="s">
        <v>422</v>
      </c>
      <c r="K2380" s="7" t="s">
        <v>422</v>
      </c>
      <c r="L2380" s="7" t="s">
        <v>422</v>
      </c>
      <c r="M2380" s="7" t="s">
        <v>290</v>
      </c>
      <c r="N2380" s="7" t="s">
        <v>320</v>
      </c>
      <c r="O2380" s="7" t="s">
        <v>421</v>
      </c>
    </row>
    <row r="2381" spans="1:15" ht="15">
      <c r="A2381" s="1">
        <v>2373</v>
      </c>
      <c r="B2381" s="6" t="s">
        <v>150</v>
      </c>
      <c r="C2381" s="7" t="s">
        <v>296</v>
      </c>
      <c r="D2381" s="7" t="s">
        <v>422</v>
      </c>
      <c r="E2381" s="7" t="s">
        <v>422</v>
      </c>
      <c r="F2381" s="7" t="s">
        <v>422</v>
      </c>
      <c r="G2381" s="7" t="s">
        <v>422</v>
      </c>
      <c r="H2381" s="7" t="s">
        <v>422</v>
      </c>
      <c r="I2381" s="7" t="s">
        <v>422</v>
      </c>
      <c r="J2381" s="7" t="s">
        <v>422</v>
      </c>
      <c r="K2381" s="7" t="s">
        <v>422</v>
      </c>
      <c r="L2381" s="7" t="s">
        <v>422</v>
      </c>
      <c r="M2381" s="7" t="s">
        <v>290</v>
      </c>
      <c r="N2381" s="7" t="s">
        <v>320</v>
      </c>
      <c r="O2381" s="7" t="s">
        <v>421</v>
      </c>
    </row>
    <row r="2382" spans="1:15" ht="15">
      <c r="A2382" s="1">
        <v>2374</v>
      </c>
      <c r="B2382" s="6" t="s">
        <v>150</v>
      </c>
      <c r="C2382" s="7" t="s">
        <v>297</v>
      </c>
      <c r="D2382" s="7" t="s">
        <v>422</v>
      </c>
      <c r="E2382" s="7" t="s">
        <v>422</v>
      </c>
      <c r="F2382" s="7" t="s">
        <v>422</v>
      </c>
      <c r="G2382" s="7" t="s">
        <v>422</v>
      </c>
      <c r="H2382" s="7" t="s">
        <v>422</v>
      </c>
      <c r="I2382" s="7" t="s">
        <v>422</v>
      </c>
      <c r="J2382" s="7" t="s">
        <v>422</v>
      </c>
      <c r="K2382" s="7" t="s">
        <v>422</v>
      </c>
      <c r="L2382" s="7" t="s">
        <v>422</v>
      </c>
      <c r="M2382" s="7" t="s">
        <v>290</v>
      </c>
      <c r="N2382" s="7" t="s">
        <v>320</v>
      </c>
      <c r="O2382" s="7" t="s">
        <v>421</v>
      </c>
    </row>
    <row r="2383" spans="1:15" ht="15">
      <c r="A2383" s="1">
        <v>2375</v>
      </c>
      <c r="B2383" s="6" t="s">
        <v>150</v>
      </c>
      <c r="C2383" s="7" t="s">
        <v>298</v>
      </c>
      <c r="D2383" s="7" t="s">
        <v>422</v>
      </c>
      <c r="E2383" s="7" t="s">
        <v>422</v>
      </c>
      <c r="F2383" s="7" t="s">
        <v>422</v>
      </c>
      <c r="G2383" s="7" t="s">
        <v>422</v>
      </c>
      <c r="H2383" s="7" t="s">
        <v>422</v>
      </c>
      <c r="I2383" s="7" t="s">
        <v>422</v>
      </c>
      <c r="J2383" s="7" t="s">
        <v>422</v>
      </c>
      <c r="K2383" s="7" t="s">
        <v>422</v>
      </c>
      <c r="L2383" s="7" t="s">
        <v>422</v>
      </c>
      <c r="M2383" s="7" t="s">
        <v>290</v>
      </c>
      <c r="N2383" s="7" t="s">
        <v>320</v>
      </c>
      <c r="O2383" s="7" t="s">
        <v>421</v>
      </c>
    </row>
    <row r="2384" spans="1:15" ht="15">
      <c r="A2384" s="1">
        <v>2376</v>
      </c>
      <c r="B2384" s="6" t="s">
        <v>150</v>
      </c>
      <c r="C2384" s="7" t="s">
        <v>299</v>
      </c>
      <c r="D2384" s="7" t="s">
        <v>422</v>
      </c>
      <c r="E2384" s="7" t="s">
        <v>422</v>
      </c>
      <c r="F2384" s="7" t="s">
        <v>422</v>
      </c>
      <c r="G2384" s="7" t="s">
        <v>422</v>
      </c>
      <c r="H2384" s="7" t="s">
        <v>422</v>
      </c>
      <c r="I2384" s="7" t="s">
        <v>422</v>
      </c>
      <c r="J2384" s="7" t="s">
        <v>422</v>
      </c>
      <c r="K2384" s="7" t="s">
        <v>422</v>
      </c>
      <c r="L2384" s="7" t="s">
        <v>422</v>
      </c>
      <c r="M2384" s="7" t="s">
        <v>290</v>
      </c>
      <c r="N2384" s="7" t="s">
        <v>320</v>
      </c>
      <c r="O2384" s="7" t="s">
        <v>421</v>
      </c>
    </row>
    <row r="2385" spans="1:15" ht="15">
      <c r="A2385" s="1">
        <v>2377</v>
      </c>
      <c r="B2385" s="6" t="s">
        <v>150</v>
      </c>
      <c r="C2385" s="7" t="s">
        <v>300</v>
      </c>
      <c r="D2385" s="7" t="s">
        <v>422</v>
      </c>
      <c r="E2385" s="7" t="s">
        <v>422</v>
      </c>
      <c r="F2385" s="7" t="s">
        <v>422</v>
      </c>
      <c r="G2385" s="7" t="s">
        <v>422</v>
      </c>
      <c r="H2385" s="7" t="s">
        <v>422</v>
      </c>
      <c r="I2385" s="7" t="s">
        <v>422</v>
      </c>
      <c r="J2385" s="7" t="s">
        <v>422</v>
      </c>
      <c r="K2385" s="7" t="s">
        <v>422</v>
      </c>
      <c r="L2385" s="7" t="s">
        <v>422</v>
      </c>
      <c r="M2385" s="7" t="s">
        <v>290</v>
      </c>
      <c r="N2385" s="7" t="s">
        <v>320</v>
      </c>
      <c r="O2385" s="7" t="s">
        <v>421</v>
      </c>
    </row>
    <row r="2386" spans="1:15" ht="15">
      <c r="A2386" s="1">
        <v>2378</v>
      </c>
      <c r="B2386" s="6" t="s">
        <v>150</v>
      </c>
      <c r="C2386" s="7" t="s">
        <v>301</v>
      </c>
      <c r="D2386" s="7" t="s">
        <v>422</v>
      </c>
      <c r="E2386" s="7" t="s">
        <v>422</v>
      </c>
      <c r="F2386" s="7" t="s">
        <v>422</v>
      </c>
      <c r="G2386" s="7" t="s">
        <v>422</v>
      </c>
      <c r="H2386" s="7" t="s">
        <v>422</v>
      </c>
      <c r="I2386" s="7" t="s">
        <v>422</v>
      </c>
      <c r="J2386" s="7" t="s">
        <v>422</v>
      </c>
      <c r="K2386" s="7" t="s">
        <v>422</v>
      </c>
      <c r="L2386" s="7" t="s">
        <v>422</v>
      </c>
      <c r="M2386" s="7" t="s">
        <v>290</v>
      </c>
      <c r="N2386" s="7" t="s">
        <v>320</v>
      </c>
      <c r="O2386" s="7" t="s">
        <v>421</v>
      </c>
    </row>
    <row r="2387" spans="1:15" ht="15">
      <c r="A2387" s="1">
        <v>2379</v>
      </c>
      <c r="B2387" s="6" t="s">
        <v>150</v>
      </c>
      <c r="C2387" s="7" t="s">
        <v>302</v>
      </c>
      <c r="D2387" s="7" t="s">
        <v>422</v>
      </c>
      <c r="E2387" s="7" t="s">
        <v>422</v>
      </c>
      <c r="F2387" s="7" t="s">
        <v>422</v>
      </c>
      <c r="G2387" s="7" t="s">
        <v>422</v>
      </c>
      <c r="H2387" s="7" t="s">
        <v>422</v>
      </c>
      <c r="I2387" s="7" t="s">
        <v>422</v>
      </c>
      <c r="J2387" s="7" t="s">
        <v>422</v>
      </c>
      <c r="K2387" s="7" t="s">
        <v>422</v>
      </c>
      <c r="L2387" s="7" t="s">
        <v>422</v>
      </c>
      <c r="M2387" s="7" t="s">
        <v>290</v>
      </c>
      <c r="N2387" s="7" t="s">
        <v>320</v>
      </c>
      <c r="O2387" s="7" t="s">
        <v>421</v>
      </c>
    </row>
    <row r="2388" spans="1:15" ht="15">
      <c r="A2388" s="1">
        <v>2380</v>
      </c>
      <c r="B2388" s="6" t="s">
        <v>150</v>
      </c>
      <c r="C2388" s="7" t="s">
        <v>423</v>
      </c>
      <c r="D2388" s="7" t="s">
        <v>422</v>
      </c>
      <c r="E2388" s="7" t="s">
        <v>422</v>
      </c>
      <c r="F2388" s="7" t="s">
        <v>422</v>
      </c>
      <c r="G2388" s="7" t="s">
        <v>422</v>
      </c>
      <c r="H2388" s="7" t="s">
        <v>422</v>
      </c>
      <c r="I2388" s="7" t="s">
        <v>422</v>
      </c>
      <c r="J2388" s="7" t="s">
        <v>422</v>
      </c>
      <c r="K2388" s="7" t="s">
        <v>422</v>
      </c>
      <c r="L2388" s="7" t="s">
        <v>422</v>
      </c>
      <c r="M2388" s="7" t="s">
        <v>290</v>
      </c>
      <c r="N2388" s="7" t="s">
        <v>320</v>
      </c>
      <c r="O2388" s="7" t="s">
        <v>421</v>
      </c>
    </row>
    <row r="2389" spans="1:15" ht="15">
      <c r="A2389" s="1">
        <v>2381</v>
      </c>
      <c r="B2389" s="6" t="s">
        <v>150</v>
      </c>
      <c r="C2389" s="7" t="s">
        <v>424</v>
      </c>
      <c r="D2389" s="7" t="s">
        <v>422</v>
      </c>
      <c r="E2389" s="7" t="s">
        <v>422</v>
      </c>
      <c r="F2389" s="7" t="s">
        <v>422</v>
      </c>
      <c r="G2389" s="7" t="s">
        <v>422</v>
      </c>
      <c r="H2389" s="7" t="s">
        <v>422</v>
      </c>
      <c r="I2389" s="7" t="s">
        <v>422</v>
      </c>
      <c r="J2389" s="7" t="s">
        <v>422</v>
      </c>
      <c r="K2389" s="7" t="s">
        <v>422</v>
      </c>
      <c r="L2389" s="7" t="s">
        <v>422</v>
      </c>
      <c r="M2389" s="7" t="s">
        <v>290</v>
      </c>
      <c r="N2389" s="7" t="s">
        <v>320</v>
      </c>
      <c r="O2389" s="7" t="s">
        <v>421</v>
      </c>
    </row>
    <row r="2390" spans="1:15" ht="15">
      <c r="A2390" s="1">
        <v>2382</v>
      </c>
      <c r="B2390" s="6" t="s">
        <v>150</v>
      </c>
      <c r="C2390" s="7" t="s">
        <v>425</v>
      </c>
      <c r="D2390" s="7" t="s">
        <v>422</v>
      </c>
      <c r="E2390" s="7">
        <v>0.34560000300407412</v>
      </c>
      <c r="F2390" s="7">
        <v>0.16738172088690131</v>
      </c>
      <c r="G2390" s="7">
        <v>0.38400000333786011</v>
      </c>
      <c r="H2390" s="7">
        <v>0.9</v>
      </c>
      <c r="I2390" s="7">
        <v>0.34560000300407412</v>
      </c>
      <c r="J2390" s="7">
        <v>0.16738172088690131</v>
      </c>
      <c r="K2390" s="7">
        <v>0.38400000333786011</v>
      </c>
      <c r="L2390" s="7">
        <v>0.9</v>
      </c>
      <c r="M2390" s="7" t="s">
        <v>290</v>
      </c>
      <c r="N2390" s="7" t="s">
        <v>320</v>
      </c>
      <c r="O2390" s="7" t="s">
        <v>421</v>
      </c>
    </row>
    <row r="2391" spans="1:15" ht="15">
      <c r="A2391" s="1">
        <v>2383</v>
      </c>
      <c r="B2391" s="6" t="s">
        <v>150</v>
      </c>
      <c r="C2391" s="7" t="s">
        <v>426</v>
      </c>
      <c r="D2391" s="7" t="s">
        <v>422</v>
      </c>
      <c r="E2391" s="7">
        <v>0.77760002017021179</v>
      </c>
      <c r="F2391" s="7">
        <v>0.37660887849079361</v>
      </c>
      <c r="G2391" s="7">
        <v>0.86400002241134644</v>
      </c>
      <c r="H2391" s="7">
        <v>0.9</v>
      </c>
      <c r="I2391" s="7">
        <v>0.77760002017021179</v>
      </c>
      <c r="J2391" s="7">
        <v>0.37660887849079361</v>
      </c>
      <c r="K2391" s="7">
        <v>0.86400002241134644</v>
      </c>
      <c r="L2391" s="7">
        <v>0.9</v>
      </c>
      <c r="M2391" s="7" t="s">
        <v>290</v>
      </c>
      <c r="N2391" s="7" t="s">
        <v>320</v>
      </c>
      <c r="O2391" s="7" t="s">
        <v>421</v>
      </c>
    </row>
    <row r="2392" spans="1:15" ht="15">
      <c r="A2392" s="1">
        <v>2384</v>
      </c>
      <c r="B2392" s="6" t="s">
        <v>150</v>
      </c>
      <c r="C2392" s="7" t="s">
        <v>427</v>
      </c>
      <c r="D2392" s="7" t="s">
        <v>422</v>
      </c>
      <c r="E2392" s="7">
        <v>1.3824000120162965</v>
      </c>
      <c r="F2392" s="7">
        <v>0.66952688354760526</v>
      </c>
      <c r="G2392" s="7">
        <v>1.5360000133514404</v>
      </c>
      <c r="H2392" s="7">
        <v>0.9</v>
      </c>
      <c r="I2392" s="7">
        <v>1.3824000120162965</v>
      </c>
      <c r="J2392" s="7">
        <v>0.66952688354760526</v>
      </c>
      <c r="K2392" s="7">
        <v>1.5360000133514404</v>
      </c>
      <c r="L2392" s="7">
        <v>0.9</v>
      </c>
      <c r="M2392" s="7" t="s">
        <v>290</v>
      </c>
      <c r="N2392" s="7" t="s">
        <v>320</v>
      </c>
      <c r="O2392" s="7" t="s">
        <v>421</v>
      </c>
    </row>
    <row r="2393" spans="1:15" ht="15">
      <c r="A2393" s="1">
        <v>2385</v>
      </c>
      <c r="B2393" s="6" t="s">
        <v>27</v>
      </c>
      <c r="C2393" s="7" t="s">
        <v>292</v>
      </c>
      <c r="D2393" s="7" t="s">
        <v>422</v>
      </c>
      <c r="E2393" s="7" t="s">
        <v>422</v>
      </c>
      <c r="F2393" s="7" t="s">
        <v>422</v>
      </c>
      <c r="G2393" s="7" t="s">
        <v>422</v>
      </c>
      <c r="H2393" s="7" t="s">
        <v>422</v>
      </c>
      <c r="I2393" s="7" t="s">
        <v>422</v>
      </c>
      <c r="J2393" s="7" t="s">
        <v>422</v>
      </c>
      <c r="K2393" s="7" t="s">
        <v>422</v>
      </c>
      <c r="L2393" s="7" t="s">
        <v>422</v>
      </c>
      <c r="M2393" s="7" t="s">
        <v>290</v>
      </c>
      <c r="N2393" s="7" t="s">
        <v>320</v>
      </c>
      <c r="O2393" s="7" t="s">
        <v>421</v>
      </c>
    </row>
    <row r="2394" spans="1:15" ht="15">
      <c r="A2394" s="1">
        <v>2386</v>
      </c>
      <c r="B2394" s="6" t="s">
        <v>27</v>
      </c>
      <c r="C2394" s="7" t="s">
        <v>293</v>
      </c>
      <c r="D2394" s="7" t="s">
        <v>422</v>
      </c>
      <c r="E2394" s="7" t="s">
        <v>422</v>
      </c>
      <c r="F2394" s="7" t="s">
        <v>422</v>
      </c>
      <c r="G2394" s="7" t="s">
        <v>422</v>
      </c>
      <c r="H2394" s="7" t="s">
        <v>422</v>
      </c>
      <c r="I2394" s="7" t="s">
        <v>422</v>
      </c>
      <c r="J2394" s="7" t="s">
        <v>422</v>
      </c>
      <c r="K2394" s="7" t="s">
        <v>422</v>
      </c>
      <c r="L2394" s="7" t="s">
        <v>422</v>
      </c>
      <c r="M2394" s="7" t="s">
        <v>290</v>
      </c>
      <c r="N2394" s="7" t="s">
        <v>320</v>
      </c>
      <c r="O2394" s="7" t="s">
        <v>421</v>
      </c>
    </row>
    <row r="2395" spans="1:15" ht="15">
      <c r="A2395" s="1">
        <v>2387</v>
      </c>
      <c r="B2395" s="6" t="s">
        <v>27</v>
      </c>
      <c r="C2395" s="7" t="s">
        <v>294</v>
      </c>
      <c r="D2395" s="7" t="s">
        <v>422</v>
      </c>
      <c r="E2395" s="7" t="s">
        <v>422</v>
      </c>
      <c r="F2395" s="7" t="s">
        <v>422</v>
      </c>
      <c r="G2395" s="7" t="s">
        <v>422</v>
      </c>
      <c r="H2395" s="7" t="s">
        <v>422</v>
      </c>
      <c r="I2395" s="7" t="s">
        <v>422</v>
      </c>
      <c r="J2395" s="7" t="s">
        <v>422</v>
      </c>
      <c r="K2395" s="7" t="s">
        <v>422</v>
      </c>
      <c r="L2395" s="7" t="s">
        <v>422</v>
      </c>
      <c r="M2395" s="7" t="s">
        <v>290</v>
      </c>
      <c r="N2395" s="7" t="s">
        <v>320</v>
      </c>
      <c r="O2395" s="7" t="s">
        <v>421</v>
      </c>
    </row>
    <row r="2396" spans="1:15" ht="15">
      <c r="A2396" s="1">
        <v>2388</v>
      </c>
      <c r="B2396" s="6" t="s">
        <v>27</v>
      </c>
      <c r="C2396" s="7" t="s">
        <v>295</v>
      </c>
      <c r="D2396" s="7" t="s">
        <v>422</v>
      </c>
      <c r="E2396" s="7" t="s">
        <v>422</v>
      </c>
      <c r="F2396" s="7" t="s">
        <v>422</v>
      </c>
      <c r="G2396" s="7" t="s">
        <v>422</v>
      </c>
      <c r="H2396" s="7" t="s">
        <v>422</v>
      </c>
      <c r="I2396" s="7" t="s">
        <v>422</v>
      </c>
      <c r="J2396" s="7" t="s">
        <v>422</v>
      </c>
      <c r="K2396" s="7" t="s">
        <v>422</v>
      </c>
      <c r="L2396" s="7" t="s">
        <v>422</v>
      </c>
      <c r="M2396" s="7" t="s">
        <v>290</v>
      </c>
      <c r="N2396" s="7" t="s">
        <v>320</v>
      </c>
      <c r="O2396" s="7" t="s">
        <v>421</v>
      </c>
    </row>
    <row r="2397" spans="1:15" ht="15">
      <c r="A2397" s="1">
        <v>2389</v>
      </c>
      <c r="B2397" s="6" t="s">
        <v>27</v>
      </c>
      <c r="C2397" s="7" t="s">
        <v>296</v>
      </c>
      <c r="D2397" s="7">
        <v>12.019</v>
      </c>
      <c r="E2397" s="7">
        <v>13.192</v>
      </c>
      <c r="F2397" s="7">
        <v>3.9788499040843628</v>
      </c>
      <c r="G2397" s="7">
        <v>13.778973494394716</v>
      </c>
      <c r="H2397" s="7">
        <v>0.95740078209501622</v>
      </c>
      <c r="I2397" s="7">
        <v>11.872</v>
      </c>
      <c r="J2397" s="7">
        <v>3.5807236250219483</v>
      </c>
      <c r="K2397" s="7">
        <v>12.400240549230903</v>
      </c>
      <c r="L2397" s="7">
        <v>0.95740078209501622</v>
      </c>
      <c r="M2397" s="7" t="s">
        <v>290</v>
      </c>
      <c r="N2397" s="7" t="s">
        <v>320</v>
      </c>
      <c r="O2397" s="7" t="s">
        <v>421</v>
      </c>
    </row>
    <row r="2398" spans="1:15" ht="15">
      <c r="A2398" s="1">
        <v>2390</v>
      </c>
      <c r="B2398" s="6" t="s">
        <v>27</v>
      </c>
      <c r="C2398" s="7" t="s">
        <v>297</v>
      </c>
      <c r="D2398" s="7">
        <v>11.178000000000001</v>
      </c>
      <c r="E2398" s="7">
        <v>13.579847181</v>
      </c>
      <c r="F2398" s="7">
        <v>4.1815689848459909</v>
      </c>
      <c r="G2398" s="7">
        <v>14.209073461501266</v>
      </c>
      <c r="H2398" s="7">
        <v>0.95571658615136867</v>
      </c>
      <c r="I2398" s="7">
        <v>12.262987256000001</v>
      </c>
      <c r="J2398" s="7">
        <v>3.7760754217467669</v>
      </c>
      <c r="K2398" s="7">
        <v>12.831196438038756</v>
      </c>
      <c r="L2398" s="7">
        <v>0.95571658615136867</v>
      </c>
      <c r="M2398" s="7" t="s">
        <v>290</v>
      </c>
      <c r="N2398" s="7" t="s">
        <v>320</v>
      </c>
      <c r="O2398" s="7" t="s">
        <v>421</v>
      </c>
    </row>
    <row r="2399" spans="1:15" ht="15">
      <c r="A2399" s="1">
        <v>2391</v>
      </c>
      <c r="B2399" s="6" t="s">
        <v>27</v>
      </c>
      <c r="C2399" s="7" t="s">
        <v>298</v>
      </c>
      <c r="D2399" s="7" t="s">
        <v>422</v>
      </c>
      <c r="E2399" s="7">
        <v>17.94668216788336</v>
      </c>
      <c r="F2399" s="7">
        <v>5.8987891692802004</v>
      </c>
      <c r="G2399" s="7">
        <v>18.891244387245642</v>
      </c>
      <c r="H2399" s="7">
        <v>0.95</v>
      </c>
      <c r="I2399" s="7">
        <v>16.62982224288336</v>
      </c>
      <c r="J2399" s="7">
        <v>5.4659582431856775</v>
      </c>
      <c r="K2399" s="7">
        <v>17.505076045140381</v>
      </c>
      <c r="L2399" s="7">
        <v>0.95</v>
      </c>
      <c r="M2399" s="7" t="s">
        <v>290</v>
      </c>
      <c r="N2399" s="7" t="s">
        <v>320</v>
      </c>
      <c r="O2399" s="7" t="s">
        <v>421</v>
      </c>
    </row>
    <row r="2400" spans="1:15" ht="15">
      <c r="A2400" s="1">
        <v>2392</v>
      </c>
      <c r="B2400" s="6" t="s">
        <v>27</v>
      </c>
      <c r="C2400" s="7" t="s">
        <v>299</v>
      </c>
      <c r="D2400" s="7" t="s">
        <v>422</v>
      </c>
      <c r="E2400" s="7">
        <v>20.675702935827143</v>
      </c>
      <c r="F2400" s="7">
        <v>6.7957749184063463</v>
      </c>
      <c r="G2400" s="7">
        <v>21.763897827186469</v>
      </c>
      <c r="H2400" s="7">
        <v>0.95</v>
      </c>
      <c r="I2400" s="7">
        <v>19.358843010827144</v>
      </c>
      <c r="J2400" s="7">
        <v>6.3629439923118074</v>
      </c>
      <c r="K2400" s="7">
        <v>20.377729485081204</v>
      </c>
      <c r="L2400" s="7">
        <v>0.95</v>
      </c>
      <c r="M2400" s="7" t="s">
        <v>290</v>
      </c>
      <c r="N2400" s="7" t="s">
        <v>320</v>
      </c>
      <c r="O2400" s="7" t="s">
        <v>421</v>
      </c>
    </row>
    <row r="2401" spans="1:15" ht="15">
      <c r="A2401" s="1">
        <v>2393</v>
      </c>
      <c r="B2401" s="6" t="s">
        <v>27</v>
      </c>
      <c r="C2401" s="7" t="s">
        <v>300</v>
      </c>
      <c r="D2401" s="7" t="s">
        <v>422</v>
      </c>
      <c r="E2401" s="7">
        <v>22.969694930227309</v>
      </c>
      <c r="F2401" s="7">
        <v>7.5497736243732385</v>
      </c>
      <c r="G2401" s="7">
        <v>24.178626242344539</v>
      </c>
      <c r="H2401" s="7">
        <v>0.95</v>
      </c>
      <c r="I2401" s="7">
        <v>21.652835005227313</v>
      </c>
      <c r="J2401" s="7">
        <v>7.1169426982787058</v>
      </c>
      <c r="K2401" s="7">
        <v>22.792457900239278</v>
      </c>
      <c r="L2401" s="7">
        <v>0.95</v>
      </c>
      <c r="M2401" s="7" t="s">
        <v>290</v>
      </c>
      <c r="N2401" s="7" t="s">
        <v>320</v>
      </c>
      <c r="O2401" s="7" t="s">
        <v>421</v>
      </c>
    </row>
    <row r="2402" spans="1:15" ht="15">
      <c r="A2402" s="1">
        <v>2394</v>
      </c>
      <c r="B2402" s="6" t="s">
        <v>27</v>
      </c>
      <c r="C2402" s="7" t="s">
        <v>301</v>
      </c>
      <c r="D2402" s="7" t="s">
        <v>422</v>
      </c>
      <c r="E2402" s="7">
        <v>23.964614701064274</v>
      </c>
      <c r="F2402" s="7">
        <v>7.876787938975542</v>
      </c>
      <c r="G2402" s="7">
        <v>25.225910211646607</v>
      </c>
      <c r="H2402" s="7">
        <v>0.95</v>
      </c>
      <c r="I2402" s="7">
        <v>22.647754776064279</v>
      </c>
      <c r="J2402" s="7">
        <v>7.4439570128810075</v>
      </c>
      <c r="K2402" s="7">
        <v>23.839741869541346</v>
      </c>
      <c r="L2402" s="7">
        <v>0.95</v>
      </c>
      <c r="M2402" s="7" t="s">
        <v>290</v>
      </c>
      <c r="N2402" s="7" t="s">
        <v>320</v>
      </c>
      <c r="O2402" s="7" t="s">
        <v>421</v>
      </c>
    </row>
    <row r="2403" spans="1:15" ht="15">
      <c r="A2403" s="1">
        <v>2395</v>
      </c>
      <c r="B2403" s="6" t="s">
        <v>27</v>
      </c>
      <c r="C2403" s="7" t="s">
        <v>302</v>
      </c>
      <c r="D2403" s="7" t="s">
        <v>422</v>
      </c>
      <c r="E2403" s="7">
        <v>29.842414165743588</v>
      </c>
      <c r="F2403" s="7">
        <v>9.8087271964444565</v>
      </c>
      <c r="G2403" s="7">
        <v>31.413067542887987</v>
      </c>
      <c r="H2403" s="7">
        <v>0.95</v>
      </c>
      <c r="I2403" s="7">
        <v>28.529723516965685</v>
      </c>
      <c r="J2403" s="7">
        <v>9.3772666451742328</v>
      </c>
      <c r="K2403" s="7">
        <v>30.031287912595459</v>
      </c>
      <c r="L2403" s="7">
        <v>0.95</v>
      </c>
      <c r="M2403" s="7" t="s">
        <v>290</v>
      </c>
      <c r="N2403" s="7" t="s">
        <v>320</v>
      </c>
      <c r="O2403" s="7" t="s">
        <v>421</v>
      </c>
    </row>
    <row r="2404" spans="1:15" ht="15">
      <c r="A2404" s="1">
        <v>2396</v>
      </c>
      <c r="B2404" s="6" t="s">
        <v>27</v>
      </c>
      <c r="C2404" s="7" t="s">
        <v>423</v>
      </c>
      <c r="D2404" s="7" t="s">
        <v>422</v>
      </c>
      <c r="E2404" s="7">
        <v>35.967488211046494</v>
      </c>
      <c r="F2404" s="7">
        <v>11.821941678179122</v>
      </c>
      <c r="G2404" s="7">
        <v>37.86051390636473</v>
      </c>
      <c r="H2404" s="7">
        <v>0.95</v>
      </c>
      <c r="I2404" s="7">
        <v>34.672114608503499</v>
      </c>
      <c r="J2404" s="7">
        <v>11.396172964754946</v>
      </c>
      <c r="K2404" s="7">
        <v>36.496962745793155</v>
      </c>
      <c r="L2404" s="7">
        <v>0.95</v>
      </c>
      <c r="M2404" s="7" t="s">
        <v>290</v>
      </c>
      <c r="N2404" s="7" t="s">
        <v>320</v>
      </c>
      <c r="O2404" s="7" t="s">
        <v>421</v>
      </c>
    </row>
    <row r="2405" spans="1:15" ht="15">
      <c r="A2405" s="1">
        <v>2397</v>
      </c>
      <c r="B2405" s="6" t="s">
        <v>27</v>
      </c>
      <c r="C2405" s="7" t="s">
        <v>424</v>
      </c>
      <c r="D2405" s="7" t="s">
        <v>422</v>
      </c>
      <c r="E2405" s="7">
        <v>42.339435836441282</v>
      </c>
      <c r="F2405" s="7">
        <v>13.916299581678604</v>
      </c>
      <c r="G2405" s="7">
        <v>44.567827196253987</v>
      </c>
      <c r="H2405" s="7">
        <v>0.95</v>
      </c>
      <c r="I2405" s="7">
        <v>41.044062233898288</v>
      </c>
      <c r="J2405" s="7">
        <v>13.49053086825444</v>
      </c>
      <c r="K2405" s="7">
        <v>43.204276035682412</v>
      </c>
      <c r="L2405" s="7">
        <v>0.95</v>
      </c>
      <c r="M2405" s="7" t="s">
        <v>290</v>
      </c>
      <c r="N2405" s="7" t="s">
        <v>320</v>
      </c>
      <c r="O2405" s="7" t="s">
        <v>421</v>
      </c>
    </row>
    <row r="2406" spans="1:15" ht="15">
      <c r="A2406" s="1">
        <v>2398</v>
      </c>
      <c r="B2406" s="6" t="s">
        <v>27</v>
      </c>
      <c r="C2406" s="7" t="s">
        <v>425</v>
      </c>
      <c r="D2406" s="7" t="s">
        <v>422</v>
      </c>
      <c r="E2406" s="7">
        <v>50.353173095380924</v>
      </c>
      <c r="F2406" s="7">
        <v>16.550287641771696</v>
      </c>
      <c r="G2406" s="7">
        <v>53.003340100400976</v>
      </c>
      <c r="H2406" s="7">
        <v>0.95</v>
      </c>
      <c r="I2406" s="7">
        <v>49.079063831311665</v>
      </c>
      <c r="J2406" s="7">
        <v>16.131508178410975</v>
      </c>
      <c r="K2406" s="7">
        <v>51.662172454012278</v>
      </c>
      <c r="L2406" s="7">
        <v>0.95</v>
      </c>
      <c r="M2406" s="7" t="s">
        <v>290</v>
      </c>
      <c r="N2406" s="7" t="s">
        <v>320</v>
      </c>
      <c r="O2406" s="7" t="s">
        <v>421</v>
      </c>
    </row>
    <row r="2407" spans="1:15" ht="15">
      <c r="A2407" s="1">
        <v>2399</v>
      </c>
      <c r="B2407" s="6" t="s">
        <v>27</v>
      </c>
      <c r="C2407" s="7" t="s">
        <v>426</v>
      </c>
      <c r="D2407" s="7" t="s">
        <v>422</v>
      </c>
      <c r="E2407" s="7">
        <v>59.016428928309914</v>
      </c>
      <c r="F2407" s="7">
        <v>19.397762133153531</v>
      </c>
      <c r="G2407" s="7">
        <v>62.12255676664202</v>
      </c>
      <c r="H2407" s="7">
        <v>0.95</v>
      </c>
      <c r="I2407" s="7">
        <v>57.751833030908031</v>
      </c>
      <c r="J2407" s="7">
        <v>18.982109562203139</v>
      </c>
      <c r="K2407" s="7">
        <v>60.791403190429513</v>
      </c>
      <c r="L2407" s="7">
        <v>0.95</v>
      </c>
      <c r="M2407" s="7" t="s">
        <v>290</v>
      </c>
      <c r="N2407" s="7" t="s">
        <v>320</v>
      </c>
      <c r="O2407" s="7" t="s">
        <v>421</v>
      </c>
    </row>
    <row r="2408" spans="1:15" ht="15">
      <c r="A2408" s="1">
        <v>2400</v>
      </c>
      <c r="B2408" s="6" t="s">
        <v>27</v>
      </c>
      <c r="C2408" s="7" t="s">
        <v>427</v>
      </c>
      <c r="D2408" s="7" t="s">
        <v>422</v>
      </c>
      <c r="E2408" s="7">
        <v>67.433444584978432</v>
      </c>
      <c r="F2408" s="7">
        <v>22.164301392542114</v>
      </c>
      <c r="G2408" s="7">
        <v>70.982573247345726</v>
      </c>
      <c r="H2408" s="7">
        <v>0.95</v>
      </c>
      <c r="I2408" s="7">
        <v>66.178362054243934</v>
      </c>
      <c r="J2408" s="7">
        <v>21.751775714002015</v>
      </c>
      <c r="K2408" s="7">
        <v>69.661433741309409</v>
      </c>
      <c r="L2408" s="7">
        <v>0.95</v>
      </c>
      <c r="M2408" s="7" t="s">
        <v>290</v>
      </c>
      <c r="N2408" s="7" t="s">
        <v>320</v>
      </c>
      <c r="O2408" s="7" t="s">
        <v>421</v>
      </c>
    </row>
    <row r="2409" spans="1:15" ht="15">
      <c r="A2409" s="1">
        <v>2401</v>
      </c>
      <c r="B2409" s="6" t="s">
        <v>259</v>
      </c>
      <c r="C2409" s="7" t="s">
        <v>292</v>
      </c>
      <c r="D2409" s="7">
        <v>17.896999999999998</v>
      </c>
      <c r="E2409" s="7">
        <v>17.61</v>
      </c>
      <c r="F2409" s="7">
        <v>3.119766441935711</v>
      </c>
      <c r="G2409" s="7">
        <v>17.896999999999998</v>
      </c>
      <c r="H2409" s="7">
        <v>0.98396379281443824</v>
      </c>
      <c r="I2409" s="7">
        <v>17.61</v>
      </c>
      <c r="J2409" s="7">
        <v>3.119766441935711</v>
      </c>
      <c r="K2409" s="7">
        <v>17.896999999999998</v>
      </c>
      <c r="L2409" s="7">
        <v>0.98396379281443824</v>
      </c>
      <c r="M2409" s="7" t="s">
        <v>290</v>
      </c>
      <c r="N2409" s="7" t="s">
        <v>320</v>
      </c>
      <c r="O2409" s="7" t="s">
        <v>421</v>
      </c>
    </row>
    <row r="2410" spans="1:15" ht="15">
      <c r="A2410" s="1">
        <v>2402</v>
      </c>
      <c r="B2410" s="6" t="s">
        <v>259</v>
      </c>
      <c r="C2410" s="7" t="s">
        <v>293</v>
      </c>
      <c r="D2410" s="7">
        <v>35.713000000000001</v>
      </c>
      <c r="E2410" s="7">
        <v>34.987000000000002</v>
      </c>
      <c r="F2410" s="7">
        <v>6.9893276765529206</v>
      </c>
      <c r="G2410" s="7">
        <v>35.713000000000001</v>
      </c>
      <c r="H2410" s="7">
        <v>0.97967126816565397</v>
      </c>
      <c r="I2410" s="7">
        <v>34.987000000000002</v>
      </c>
      <c r="J2410" s="7">
        <v>6.9893276765529206</v>
      </c>
      <c r="K2410" s="7">
        <v>35.713000000000001</v>
      </c>
      <c r="L2410" s="7">
        <v>0.97967126816565397</v>
      </c>
      <c r="M2410" s="7" t="s">
        <v>290</v>
      </c>
      <c r="N2410" s="7" t="s">
        <v>320</v>
      </c>
      <c r="O2410" s="7" t="s">
        <v>421</v>
      </c>
    </row>
    <row r="2411" spans="1:15" ht="15">
      <c r="A2411" s="1">
        <v>2403</v>
      </c>
      <c r="B2411" s="6" t="s">
        <v>259</v>
      </c>
      <c r="C2411" s="7" t="s">
        <v>294</v>
      </c>
      <c r="D2411" s="7">
        <v>45.69</v>
      </c>
      <c r="E2411" s="7">
        <v>45.116999999999997</v>
      </c>
      <c r="F2411" s="7">
        <v>6.5238094359755063</v>
      </c>
      <c r="G2411" s="7">
        <v>45.697048569277108</v>
      </c>
      <c r="H2411" s="7">
        <v>0.98730665136069451</v>
      </c>
      <c r="I2411" s="7">
        <v>45.116999999999997</v>
      </c>
      <c r="J2411" s="7">
        <v>6.5238094359755063</v>
      </c>
      <c r="K2411" s="7">
        <v>45.697048569277108</v>
      </c>
      <c r="L2411" s="7">
        <v>0.98730665136069451</v>
      </c>
      <c r="M2411" s="7" t="s">
        <v>290</v>
      </c>
      <c r="N2411" s="7" t="s">
        <v>320</v>
      </c>
      <c r="O2411" s="7" t="s">
        <v>421</v>
      </c>
    </row>
    <row r="2412" spans="1:15" ht="15">
      <c r="A2412" s="1">
        <v>2404</v>
      </c>
      <c r="B2412" s="6" t="s">
        <v>259</v>
      </c>
      <c r="C2412" s="7" t="s">
        <v>295</v>
      </c>
      <c r="D2412" s="7">
        <v>70.067000000000007</v>
      </c>
      <c r="E2412" s="7">
        <v>68.923000000000002</v>
      </c>
      <c r="F2412" s="7">
        <v>11.881739678269215</v>
      </c>
      <c r="G2412" s="7">
        <v>70.067000000000007</v>
      </c>
      <c r="H2412" s="7">
        <v>0.98367277034838074</v>
      </c>
      <c r="I2412" s="7">
        <v>68.923000000000002</v>
      </c>
      <c r="J2412" s="7">
        <v>11.881739678269215</v>
      </c>
      <c r="K2412" s="7">
        <v>70.067000000000007</v>
      </c>
      <c r="L2412" s="7">
        <v>0.98367277034838074</v>
      </c>
      <c r="M2412" s="7" t="s">
        <v>290</v>
      </c>
      <c r="N2412" s="7" t="s">
        <v>320</v>
      </c>
      <c r="O2412" s="7" t="s">
        <v>421</v>
      </c>
    </row>
    <row r="2413" spans="1:15" ht="15">
      <c r="A2413" s="1">
        <v>2405</v>
      </c>
      <c r="B2413" s="6" t="s">
        <v>259</v>
      </c>
      <c r="C2413" s="7" t="s">
        <v>296</v>
      </c>
      <c r="D2413" s="7">
        <v>83.606000000000009</v>
      </c>
      <c r="E2413" s="7">
        <v>83.995000000000005</v>
      </c>
      <c r="F2413" s="7">
        <v>13.614141891013455</v>
      </c>
      <c r="G2413" s="7">
        <v>85.365973494394723</v>
      </c>
      <c r="H2413" s="7">
        <v>0.98394004732477236</v>
      </c>
      <c r="I2413" s="7">
        <v>82.674999999999997</v>
      </c>
      <c r="J2413" s="7">
        <v>13.21601561195104</v>
      </c>
      <c r="K2413" s="7">
        <v>83.987240549230904</v>
      </c>
      <c r="L2413" s="7">
        <v>0.9843757153985585</v>
      </c>
      <c r="M2413" s="7" t="s">
        <v>290</v>
      </c>
      <c r="N2413" s="7" t="s">
        <v>320</v>
      </c>
      <c r="O2413" s="7" t="s">
        <v>421</v>
      </c>
    </row>
    <row r="2414" spans="1:15" ht="15">
      <c r="A2414" s="1">
        <v>2406</v>
      </c>
      <c r="B2414" s="6" t="s">
        <v>259</v>
      </c>
      <c r="C2414" s="7" t="s">
        <v>297</v>
      </c>
      <c r="D2414" s="7">
        <v>87.497099999999989</v>
      </c>
      <c r="E2414" s="7">
        <v>89.453847181</v>
      </c>
      <c r="F2414" s="7">
        <v>11.697916708488311</v>
      </c>
      <c r="G2414" s="7">
        <v>90.528173461501254</v>
      </c>
      <c r="H2414" s="7">
        <v>0.98813268577700697</v>
      </c>
      <c r="I2414" s="7">
        <v>88.136987255999998</v>
      </c>
      <c r="J2414" s="7">
        <v>11.292423145389087</v>
      </c>
      <c r="K2414" s="7">
        <v>89.150296438038751</v>
      </c>
      <c r="L2414" s="7">
        <v>0.98863369811963531</v>
      </c>
      <c r="M2414" s="7" t="s">
        <v>290</v>
      </c>
      <c r="N2414" s="7" t="s">
        <v>320</v>
      </c>
      <c r="O2414" s="7" t="s">
        <v>421</v>
      </c>
    </row>
    <row r="2415" spans="1:15" ht="15">
      <c r="A2415" s="1">
        <v>2407</v>
      </c>
      <c r="B2415" s="6" t="s">
        <v>259</v>
      </c>
      <c r="C2415" s="7" t="s">
        <v>298</v>
      </c>
      <c r="D2415" s="7" t="s">
        <v>422</v>
      </c>
      <c r="E2415" s="7">
        <v>109.22487272690523</v>
      </c>
      <c r="F2415" s="7">
        <v>31.231504332306827</v>
      </c>
      <c r="G2415" s="7">
        <v>114.01196961358093</v>
      </c>
      <c r="H2415" s="7">
        <v>0.95801233060966728</v>
      </c>
      <c r="I2415" s="7">
        <v>107.90801280190523</v>
      </c>
      <c r="J2415" s="7">
        <v>30.798673406212306</v>
      </c>
      <c r="K2415" s="7">
        <v>112.62580127147568</v>
      </c>
      <c r="L2415" s="7">
        <v>0.9581109442391571</v>
      </c>
      <c r="M2415" s="7" t="s">
        <v>290</v>
      </c>
      <c r="N2415" s="7" t="s">
        <v>320</v>
      </c>
      <c r="O2415" s="7" t="s">
        <v>421</v>
      </c>
    </row>
    <row r="2416" spans="1:15" ht="15">
      <c r="A2416" s="1">
        <v>2408</v>
      </c>
      <c r="B2416" s="6" t="s">
        <v>259</v>
      </c>
      <c r="C2416" s="7" t="s">
        <v>299</v>
      </c>
      <c r="D2416" s="7" t="s">
        <v>422</v>
      </c>
      <c r="E2416" s="7">
        <v>129.01938822442668</v>
      </c>
      <c r="F2416" s="7">
        <v>37.229153385427793</v>
      </c>
      <c r="G2416" s="7">
        <v>134.74357690348717</v>
      </c>
      <c r="H2416" s="7">
        <v>0.95751791060763847</v>
      </c>
      <c r="I2416" s="7">
        <v>127.70252829942669</v>
      </c>
      <c r="J2416" s="7">
        <v>36.796322459333254</v>
      </c>
      <c r="K2416" s="7">
        <v>133.35740856138187</v>
      </c>
      <c r="L2416" s="7">
        <v>0.95759605467024089</v>
      </c>
      <c r="M2416" s="7" t="s">
        <v>290</v>
      </c>
      <c r="N2416" s="7" t="s">
        <v>320</v>
      </c>
      <c r="O2416" s="7" t="s">
        <v>421</v>
      </c>
    </row>
    <row r="2417" spans="1:15" ht="15">
      <c r="A2417" s="1">
        <v>2409</v>
      </c>
      <c r="B2417" s="6" t="s">
        <v>259</v>
      </c>
      <c r="C2417" s="7" t="s">
        <v>300</v>
      </c>
      <c r="D2417" s="7" t="s">
        <v>422</v>
      </c>
      <c r="E2417" s="7">
        <v>144.00109748540439</v>
      </c>
      <c r="F2417" s="7">
        <v>41.571836265702622</v>
      </c>
      <c r="G2417" s="7">
        <v>150.39402284618777</v>
      </c>
      <c r="H2417" s="7">
        <v>0.95749215800070986</v>
      </c>
      <c r="I2417" s="7">
        <v>142.6842375604044</v>
      </c>
      <c r="J2417" s="7">
        <v>41.13900533960809</v>
      </c>
      <c r="K2417" s="7">
        <v>149.0078545040825</v>
      </c>
      <c r="L2417" s="7">
        <v>0.95756185494567436</v>
      </c>
      <c r="M2417" s="7" t="s">
        <v>290</v>
      </c>
      <c r="N2417" s="7" t="s">
        <v>320</v>
      </c>
      <c r="O2417" s="7" t="s">
        <v>421</v>
      </c>
    </row>
    <row r="2418" spans="1:15" ht="15">
      <c r="A2418" s="1">
        <v>2410</v>
      </c>
      <c r="B2418" s="6" t="s">
        <v>259</v>
      </c>
      <c r="C2418" s="7" t="s">
        <v>301</v>
      </c>
      <c r="D2418" s="7" t="s">
        <v>422</v>
      </c>
      <c r="E2418" s="7">
        <v>157.68650757772645</v>
      </c>
      <c r="F2418" s="7">
        <v>45.547589751688548</v>
      </c>
      <c r="G2418" s="7">
        <v>164.69212402544244</v>
      </c>
      <c r="H2418" s="7">
        <v>0.95746234685373455</v>
      </c>
      <c r="I2418" s="7">
        <v>156.36964765272646</v>
      </c>
      <c r="J2418" s="7">
        <v>45.114758825594016</v>
      </c>
      <c r="K2418" s="7">
        <v>163.30595568333717</v>
      </c>
      <c r="L2418" s="7">
        <v>0.95752568850544095</v>
      </c>
      <c r="M2418" s="7" t="s">
        <v>290</v>
      </c>
      <c r="N2418" s="7" t="s">
        <v>320</v>
      </c>
      <c r="O2418" s="7" t="s">
        <v>421</v>
      </c>
    </row>
    <row r="2419" spans="1:15" ht="15">
      <c r="A2419" s="1">
        <v>2411</v>
      </c>
      <c r="B2419" s="6" t="s">
        <v>259</v>
      </c>
      <c r="C2419" s="7" t="s">
        <v>302</v>
      </c>
      <c r="D2419" s="7" t="s">
        <v>422</v>
      </c>
      <c r="E2419" s="7">
        <v>180.28507452981856</v>
      </c>
      <c r="F2419" s="7">
        <v>52.388247061760509</v>
      </c>
      <c r="G2419" s="7">
        <v>188.35916865958262</v>
      </c>
      <c r="H2419" s="7">
        <v>0.95713458395881856</v>
      </c>
      <c r="I2419" s="7">
        <v>178.97238388104066</v>
      </c>
      <c r="J2419" s="7">
        <v>51.956786510490282</v>
      </c>
      <c r="K2419" s="7">
        <v>186.97738902929012</v>
      </c>
      <c r="L2419" s="7">
        <v>0.95718730917247175</v>
      </c>
      <c r="M2419" s="7" t="s">
        <v>290</v>
      </c>
      <c r="N2419" s="7" t="s">
        <v>320</v>
      </c>
      <c r="O2419" s="7" t="s">
        <v>421</v>
      </c>
    </row>
    <row r="2420" spans="1:15" ht="15">
      <c r="A2420" s="1">
        <v>2412</v>
      </c>
      <c r="B2420" s="6" t="s">
        <v>259</v>
      </c>
      <c r="C2420" s="7" t="s">
        <v>423</v>
      </c>
      <c r="D2420" s="7" t="s">
        <v>422</v>
      </c>
      <c r="E2420" s="7">
        <v>201.81413725055953</v>
      </c>
      <c r="F2420" s="7">
        <v>58.865812510510516</v>
      </c>
      <c r="G2420" s="7">
        <v>210.89803799037082</v>
      </c>
      <c r="H2420" s="7">
        <v>0.95692752371538869</v>
      </c>
      <c r="I2420" s="7">
        <v>200.51876364801655</v>
      </c>
      <c r="J2420" s="7">
        <v>58.440043797086339</v>
      </c>
      <c r="K2420" s="7">
        <v>209.53448682979925</v>
      </c>
      <c r="L2420" s="7">
        <v>0.95697260475739254</v>
      </c>
      <c r="M2420" s="7" t="s">
        <v>290</v>
      </c>
      <c r="N2420" s="7" t="s">
        <v>320</v>
      </c>
      <c r="O2420" s="7" t="s">
        <v>421</v>
      </c>
    </row>
    <row r="2421" spans="1:15" ht="15">
      <c r="A2421" s="1">
        <v>2413</v>
      </c>
      <c r="B2421" s="6" t="s">
        <v>259</v>
      </c>
      <c r="C2421" s="7" t="s">
        <v>424</v>
      </c>
      <c r="D2421" s="7" t="s">
        <v>422</v>
      </c>
      <c r="E2421" s="7">
        <v>223.17382070341057</v>
      </c>
      <c r="F2421" s="7">
        <v>65.275917493698827</v>
      </c>
      <c r="G2421" s="7">
        <v>233.2561855636485</v>
      </c>
      <c r="H2421" s="7">
        <v>0.95677557344996211</v>
      </c>
      <c r="I2421" s="7">
        <v>221.87844710086756</v>
      </c>
      <c r="J2421" s="7">
        <v>64.850148780274665</v>
      </c>
      <c r="K2421" s="7">
        <v>231.89263440307695</v>
      </c>
      <c r="L2421" s="7">
        <v>0.95681541447839746</v>
      </c>
      <c r="M2421" s="7" t="s">
        <v>290</v>
      </c>
      <c r="N2421" s="7" t="s">
        <v>320</v>
      </c>
      <c r="O2421" s="7" t="s">
        <v>421</v>
      </c>
    </row>
    <row r="2422" spans="1:15" ht="15">
      <c r="A2422" s="1">
        <v>2414</v>
      </c>
      <c r="B2422" s="6" t="s">
        <v>259</v>
      </c>
      <c r="C2422" s="7" t="s">
        <v>425</v>
      </c>
      <c r="D2422" s="7" t="s">
        <v>422</v>
      </c>
      <c r="E2422" s="7">
        <v>248.29088650098791</v>
      </c>
      <c r="F2422" s="7">
        <v>72.941561327557366</v>
      </c>
      <c r="G2422" s="7">
        <v>259.5828368506331</v>
      </c>
      <c r="H2422" s="7">
        <v>0.95649962652907328</v>
      </c>
      <c r="I2422" s="7">
        <v>247.01677723691864</v>
      </c>
      <c r="J2422" s="7">
        <v>72.522781864196645</v>
      </c>
      <c r="K2422" s="7">
        <v>258.24166920424443</v>
      </c>
      <c r="L2422" s="7">
        <v>0.95653338207612049</v>
      </c>
      <c r="M2422" s="7" t="s">
        <v>290</v>
      </c>
      <c r="N2422" s="7" t="s">
        <v>320</v>
      </c>
      <c r="O2422" s="7" t="s">
        <v>421</v>
      </c>
    </row>
    <row r="2423" spans="1:15" ht="15">
      <c r="A2423" s="1">
        <v>2415</v>
      </c>
      <c r="B2423" s="6" t="s">
        <v>259</v>
      </c>
      <c r="C2423" s="7" t="s">
        <v>426</v>
      </c>
      <c r="D2423" s="7" t="s">
        <v>422</v>
      </c>
      <c r="E2423" s="7">
        <v>270.84159026690111</v>
      </c>
      <c r="F2423" s="7">
        <v>79.689926235194164</v>
      </c>
      <c r="G2423" s="7">
        <v>283.19514736536144</v>
      </c>
      <c r="H2423" s="7">
        <v>0.95637793509744529</v>
      </c>
      <c r="I2423" s="7">
        <v>269.57699436949923</v>
      </c>
      <c r="J2423" s="7">
        <v>79.274273664243779</v>
      </c>
      <c r="K2423" s="7">
        <v>281.86399378914894</v>
      </c>
      <c r="L2423" s="7">
        <v>0.95640805604691348</v>
      </c>
      <c r="M2423" s="7" t="s">
        <v>290</v>
      </c>
      <c r="N2423" s="7" t="s">
        <v>320</v>
      </c>
      <c r="O2423" s="7" t="s">
        <v>421</v>
      </c>
    </row>
    <row r="2424" spans="1:15" ht="15">
      <c r="A2424" s="1">
        <v>2416</v>
      </c>
      <c r="B2424" s="6" t="s">
        <v>259</v>
      </c>
      <c r="C2424" s="7" t="s">
        <v>427</v>
      </c>
      <c r="D2424" s="7" t="s">
        <v>422</v>
      </c>
      <c r="E2424" s="7">
        <v>293.38666605807697</v>
      </c>
      <c r="F2424" s="7">
        <v>86.530821815174122</v>
      </c>
      <c r="G2424" s="7">
        <v>306.82553782705594</v>
      </c>
      <c r="H2424" s="7">
        <v>0.9562002828573094</v>
      </c>
      <c r="I2424" s="7">
        <v>292.13158352734251</v>
      </c>
      <c r="J2424" s="7">
        <v>86.118296136634029</v>
      </c>
      <c r="K2424" s="7">
        <v>305.50439832101961</v>
      </c>
      <c r="L2424" s="7">
        <v>0.9562270956910246</v>
      </c>
      <c r="M2424" s="7" t="s">
        <v>290</v>
      </c>
      <c r="N2424" s="7" t="s">
        <v>320</v>
      </c>
      <c r="O2424" s="7" t="s">
        <v>421</v>
      </c>
    </row>
    <row r="2425" spans="1:15" ht="15">
      <c r="A2425" s="1">
        <v>2417</v>
      </c>
      <c r="B2425" s="6" t="s">
        <v>9</v>
      </c>
      <c r="C2425" s="7" t="s">
        <v>292</v>
      </c>
      <c r="D2425" s="7">
        <v>26.399000000000001</v>
      </c>
      <c r="E2425" s="7">
        <v>27.163</v>
      </c>
      <c r="F2425" s="7">
        <v>2.1590565002788544</v>
      </c>
      <c r="G2425" s="7">
        <v>27.248671416628671</v>
      </c>
      <c r="H2425" s="7">
        <v>0.99685594151293599</v>
      </c>
      <c r="I2425" s="7">
        <v>22.920999999999999</v>
      </c>
      <c r="J2425" s="7">
        <v>1.8218802798987934</v>
      </c>
      <c r="K2425" s="7">
        <v>22.993292255661956</v>
      </c>
      <c r="L2425" s="7">
        <v>0.99685594151293599</v>
      </c>
      <c r="M2425" s="7" t="s">
        <v>290</v>
      </c>
      <c r="N2425" s="7" t="s">
        <v>321</v>
      </c>
      <c r="O2425" s="7" t="s">
        <v>421</v>
      </c>
    </row>
    <row r="2426" spans="1:15" ht="15">
      <c r="A2426" s="1">
        <v>2418</v>
      </c>
      <c r="B2426" s="6" t="s">
        <v>9</v>
      </c>
      <c r="C2426" s="7" t="s">
        <v>293</v>
      </c>
      <c r="D2426" s="7">
        <v>26.48</v>
      </c>
      <c r="E2426" s="7">
        <v>27.47</v>
      </c>
      <c r="F2426" s="7" t="s">
        <v>422</v>
      </c>
      <c r="G2426" s="7">
        <v>27.47</v>
      </c>
      <c r="H2426" s="7">
        <v>1</v>
      </c>
      <c r="I2426" s="7">
        <v>23.26</v>
      </c>
      <c r="J2426" s="7" t="s">
        <v>422</v>
      </c>
      <c r="K2426" s="7">
        <v>23.26</v>
      </c>
      <c r="L2426" s="7">
        <v>1</v>
      </c>
      <c r="M2426" s="7" t="s">
        <v>290</v>
      </c>
      <c r="N2426" s="7" t="s">
        <v>321</v>
      </c>
      <c r="O2426" s="7" t="s">
        <v>421</v>
      </c>
    </row>
    <row r="2427" spans="1:15" ht="15">
      <c r="A2427" s="1">
        <v>2419</v>
      </c>
      <c r="B2427" s="6" t="s">
        <v>9</v>
      </c>
      <c r="C2427" s="7" t="s">
        <v>294</v>
      </c>
      <c r="D2427" s="7">
        <v>28.42</v>
      </c>
      <c r="E2427" s="7">
        <v>29.58760011126537</v>
      </c>
      <c r="F2427" s="7">
        <v>1.3605589698363889</v>
      </c>
      <c r="G2427" s="7">
        <v>29.618865627409718</v>
      </c>
      <c r="H2427" s="7">
        <v>0.99894440534834616</v>
      </c>
      <c r="I2427" s="7">
        <v>25.507486838665265</v>
      </c>
      <c r="J2427" s="7">
        <v>1.1729386596352673</v>
      </c>
      <c r="K2427" s="7">
        <v>25.534440857867803</v>
      </c>
      <c r="L2427" s="7">
        <v>0.99894440534834616</v>
      </c>
      <c r="M2427" s="7" t="s">
        <v>290</v>
      </c>
      <c r="N2427" s="7" t="s">
        <v>321</v>
      </c>
      <c r="O2427" s="7" t="s">
        <v>421</v>
      </c>
    </row>
    <row r="2428" spans="1:15" ht="15">
      <c r="A2428" s="1">
        <v>2420</v>
      </c>
      <c r="B2428" s="6" t="s">
        <v>9</v>
      </c>
      <c r="C2428" s="7" t="s">
        <v>295</v>
      </c>
      <c r="D2428" s="7">
        <v>31.248999999999999</v>
      </c>
      <c r="E2428" s="7">
        <v>31.468</v>
      </c>
      <c r="F2428" s="7">
        <v>0.79628829298676407</v>
      </c>
      <c r="G2428" s="7">
        <v>31.47807330580364</v>
      </c>
      <c r="H2428" s="7">
        <v>0.99967998975967243</v>
      </c>
      <c r="I2428" s="7">
        <v>26.971</v>
      </c>
      <c r="J2428" s="7">
        <v>0.68249305803168037</v>
      </c>
      <c r="K2428" s="7">
        <v>26.979633759083193</v>
      </c>
      <c r="L2428" s="7">
        <v>0.99967998975967243</v>
      </c>
      <c r="M2428" s="7" t="s">
        <v>290</v>
      </c>
      <c r="N2428" s="7" t="s">
        <v>321</v>
      </c>
      <c r="O2428" s="7" t="s">
        <v>421</v>
      </c>
    </row>
    <row r="2429" spans="1:15" ht="15">
      <c r="A2429" s="1">
        <v>2421</v>
      </c>
      <c r="B2429" s="6" t="s">
        <v>9</v>
      </c>
      <c r="C2429" s="7" t="s">
        <v>296</v>
      </c>
      <c r="D2429" s="7">
        <v>26.774000000000001</v>
      </c>
      <c r="E2429" s="7">
        <v>29.764700000000001</v>
      </c>
      <c r="F2429" s="7">
        <v>1.1795738039409283</v>
      </c>
      <c r="G2429" s="7">
        <v>29.788064060105413</v>
      </c>
      <c r="H2429" s="7">
        <v>0.99921565698065284</v>
      </c>
      <c r="I2429" s="7">
        <v>25.732399999999998</v>
      </c>
      <c r="J2429" s="7">
        <v>1.0197739252379314</v>
      </c>
      <c r="K2429" s="7">
        <v>25.752598871154635</v>
      </c>
      <c r="L2429" s="7">
        <v>0.99921565698065284</v>
      </c>
      <c r="M2429" s="7" t="s">
        <v>290</v>
      </c>
      <c r="N2429" s="7" t="s">
        <v>321</v>
      </c>
      <c r="O2429" s="7" t="s">
        <v>421</v>
      </c>
    </row>
    <row r="2430" spans="1:15" ht="15">
      <c r="A2430" s="1">
        <v>2422</v>
      </c>
      <c r="B2430" s="6" t="s">
        <v>9</v>
      </c>
      <c r="C2430" s="7" t="s">
        <v>297</v>
      </c>
      <c r="D2430" s="7">
        <v>23.658300000000001</v>
      </c>
      <c r="E2430" s="7">
        <v>30.195082506999999</v>
      </c>
      <c r="F2430" s="7">
        <v>1.0747281917970219</v>
      </c>
      <c r="G2430" s="7">
        <v>30.175950141102334</v>
      </c>
      <c r="H2430" s="7">
        <v>1.0006340269588265</v>
      </c>
      <c r="I2430" s="7">
        <v>26.25034527</v>
      </c>
      <c r="J2430" s="7">
        <v>0.93432386215650842</v>
      </c>
      <c r="K2430" s="7">
        <v>26.233712389115201</v>
      </c>
      <c r="L2430" s="7">
        <v>1.0006340269588265</v>
      </c>
      <c r="M2430" s="7" t="s">
        <v>290</v>
      </c>
      <c r="N2430" s="7" t="s">
        <v>321</v>
      </c>
      <c r="O2430" s="7" t="s">
        <v>421</v>
      </c>
    </row>
    <row r="2431" spans="1:15" ht="15">
      <c r="A2431" s="1">
        <v>2423</v>
      </c>
      <c r="B2431" s="6" t="s">
        <v>9</v>
      </c>
      <c r="C2431" s="7" t="s">
        <v>298</v>
      </c>
      <c r="D2431" s="7" t="s">
        <v>422</v>
      </c>
      <c r="E2431" s="7">
        <v>29.943708752734377</v>
      </c>
      <c r="F2431" s="7">
        <v>1.1821050708361758</v>
      </c>
      <c r="G2431" s="7">
        <v>29.967032990722956</v>
      </c>
      <c r="H2431" s="7">
        <v>0.99922167009340568</v>
      </c>
      <c r="I2431" s="7">
        <v>25.998971515734375</v>
      </c>
      <c r="J2431" s="7">
        <v>1.0263764024377675</v>
      </c>
      <c r="K2431" s="7">
        <v>26.019223055184575</v>
      </c>
      <c r="L2431" s="7">
        <v>0.99922167009340568</v>
      </c>
      <c r="M2431" s="7" t="s">
        <v>290</v>
      </c>
      <c r="N2431" s="7" t="s">
        <v>321</v>
      </c>
      <c r="O2431" s="7" t="s">
        <v>421</v>
      </c>
    </row>
    <row r="2432" spans="1:15" ht="15">
      <c r="A2432" s="1">
        <v>2424</v>
      </c>
      <c r="B2432" s="6" t="s">
        <v>9</v>
      </c>
      <c r="C2432" s="7" t="s">
        <v>299</v>
      </c>
      <c r="D2432" s="7" t="s">
        <v>422</v>
      </c>
      <c r="E2432" s="7">
        <v>31.46811294018827</v>
      </c>
      <c r="F2432" s="7">
        <v>1.2422848546724035</v>
      </c>
      <c r="G2432" s="7">
        <v>31.492624591745173</v>
      </c>
      <c r="H2432" s="7">
        <v>0.99922167009340568</v>
      </c>
      <c r="I2432" s="7">
        <v>27.523375703188268</v>
      </c>
      <c r="J2432" s="7">
        <v>1.0865561862739506</v>
      </c>
      <c r="K2432" s="7">
        <v>27.544814656206793</v>
      </c>
      <c r="L2432" s="7">
        <v>0.99922167009340568</v>
      </c>
      <c r="M2432" s="7" t="s">
        <v>290</v>
      </c>
      <c r="N2432" s="7" t="s">
        <v>321</v>
      </c>
      <c r="O2432" s="7" t="s">
        <v>421</v>
      </c>
    </row>
    <row r="2433" spans="1:15" ht="15">
      <c r="A2433" s="1">
        <v>2425</v>
      </c>
      <c r="B2433" s="6" t="s">
        <v>9</v>
      </c>
      <c r="C2433" s="7" t="s">
        <v>300</v>
      </c>
      <c r="D2433" s="7" t="s">
        <v>422</v>
      </c>
      <c r="E2433" s="7">
        <v>32.556911315155119</v>
      </c>
      <c r="F2433" s="7">
        <v>1.2852679764626223</v>
      </c>
      <c r="G2433" s="7">
        <v>32.582271071154565</v>
      </c>
      <c r="H2433" s="7">
        <v>0.99922167009340568</v>
      </c>
      <c r="I2433" s="7">
        <v>28.612174078155125</v>
      </c>
      <c r="J2433" s="7">
        <v>1.1295393080640554</v>
      </c>
      <c r="K2433" s="7">
        <v>28.634461135616188</v>
      </c>
      <c r="L2433" s="7">
        <v>0.99922167009340568</v>
      </c>
      <c r="M2433" s="7" t="s">
        <v>290</v>
      </c>
      <c r="N2433" s="7" t="s">
        <v>321</v>
      </c>
      <c r="O2433" s="7" t="s">
        <v>421</v>
      </c>
    </row>
    <row r="2434" spans="1:15" ht="15">
      <c r="A2434" s="1">
        <v>2426</v>
      </c>
      <c r="B2434" s="6" t="s">
        <v>9</v>
      </c>
      <c r="C2434" s="7" t="s">
        <v>301</v>
      </c>
      <c r="D2434" s="7" t="s">
        <v>422</v>
      </c>
      <c r="E2434" s="7">
        <v>33.638246686937222</v>
      </c>
      <c r="F2434" s="7">
        <v>1.3279564769689858</v>
      </c>
      <c r="G2434" s="7">
        <v>33.664448734176041</v>
      </c>
      <c r="H2434" s="7">
        <v>0.99922167009340568</v>
      </c>
      <c r="I2434" s="7">
        <v>29.693509449937221</v>
      </c>
      <c r="J2434" s="7">
        <v>1.1722278085705624</v>
      </c>
      <c r="K2434" s="7">
        <v>29.716638798637661</v>
      </c>
      <c r="L2434" s="7">
        <v>0.99922167009340568</v>
      </c>
      <c r="M2434" s="7" t="s">
        <v>290</v>
      </c>
      <c r="N2434" s="7" t="s">
        <v>321</v>
      </c>
      <c r="O2434" s="7" t="s">
        <v>421</v>
      </c>
    </row>
    <row r="2435" spans="1:15" ht="15">
      <c r="A2435" s="1">
        <v>2427</v>
      </c>
      <c r="B2435" s="6" t="s">
        <v>9</v>
      </c>
      <c r="C2435" s="7" t="s">
        <v>302</v>
      </c>
      <c r="D2435" s="7" t="s">
        <v>422</v>
      </c>
      <c r="E2435" s="7">
        <v>34.854753758481287</v>
      </c>
      <c r="F2435" s="7">
        <v>1.3759812286740694</v>
      </c>
      <c r="G2435" s="7">
        <v>34.881903387086389</v>
      </c>
      <c r="H2435" s="7">
        <v>0.99922167009340568</v>
      </c>
      <c r="I2435" s="7">
        <v>30.910016521481293</v>
      </c>
      <c r="J2435" s="7">
        <v>1.2202525602756873</v>
      </c>
      <c r="K2435" s="7">
        <v>30.934093451548016</v>
      </c>
      <c r="L2435" s="7">
        <v>0.99922167009340568</v>
      </c>
      <c r="M2435" s="7" t="s">
        <v>290</v>
      </c>
      <c r="N2435" s="7" t="s">
        <v>321</v>
      </c>
      <c r="O2435" s="7" t="s">
        <v>421</v>
      </c>
    </row>
    <row r="2436" spans="1:15" ht="15">
      <c r="A2436" s="1">
        <v>2428</v>
      </c>
      <c r="B2436" s="6" t="s">
        <v>9</v>
      </c>
      <c r="C2436" s="7" t="s">
        <v>423</v>
      </c>
      <c r="D2436" s="7" t="s">
        <v>422</v>
      </c>
      <c r="E2436" s="7">
        <v>36.208648179267747</v>
      </c>
      <c r="F2436" s="7">
        <v>1.4294297000510523</v>
      </c>
      <c r="G2436" s="7">
        <v>36.236852405215572</v>
      </c>
      <c r="H2436" s="7">
        <v>0.99922167009340568</v>
      </c>
      <c r="I2436" s="7">
        <v>32.263910942267749</v>
      </c>
      <c r="J2436" s="7">
        <v>1.2737010316525419</v>
      </c>
      <c r="K2436" s="7">
        <v>32.289042469677192</v>
      </c>
      <c r="L2436" s="7">
        <v>0.99922167009340568</v>
      </c>
      <c r="M2436" s="7" t="s">
        <v>290</v>
      </c>
      <c r="N2436" s="7" t="s">
        <v>321</v>
      </c>
      <c r="O2436" s="7" t="s">
        <v>421</v>
      </c>
    </row>
    <row r="2437" spans="1:15" ht="15">
      <c r="A2437" s="1">
        <v>2429</v>
      </c>
      <c r="B2437" s="6" t="s">
        <v>9</v>
      </c>
      <c r="C2437" s="7" t="s">
        <v>424</v>
      </c>
      <c r="D2437" s="7" t="s">
        <v>422</v>
      </c>
      <c r="E2437" s="7">
        <v>37.706201701179225</v>
      </c>
      <c r="F2437" s="7">
        <v>1.4885494846681564</v>
      </c>
      <c r="G2437" s="7">
        <v>37.735572425740635</v>
      </c>
      <c r="H2437" s="7">
        <v>0.99922167009340568</v>
      </c>
      <c r="I2437" s="7">
        <v>33.790270564330257</v>
      </c>
      <c r="J2437" s="7">
        <v>1.3339580113092566</v>
      </c>
      <c r="K2437" s="7">
        <v>33.816591028466782</v>
      </c>
      <c r="L2437" s="7">
        <v>0.99922167009340568</v>
      </c>
      <c r="M2437" s="7" t="s">
        <v>290</v>
      </c>
      <c r="N2437" s="7" t="s">
        <v>321</v>
      </c>
      <c r="O2437" s="7" t="s">
        <v>421</v>
      </c>
    </row>
    <row r="2438" spans="1:15" ht="15">
      <c r="A2438" s="1">
        <v>2430</v>
      </c>
      <c r="B2438" s="6" t="s">
        <v>9</v>
      </c>
      <c r="C2438" s="7" t="s">
        <v>425</v>
      </c>
      <c r="D2438" s="7" t="s">
        <v>422</v>
      </c>
      <c r="E2438" s="7">
        <v>39.189989955487796</v>
      </c>
      <c r="F2438" s="7">
        <v>1.5471258498723885</v>
      </c>
      <c r="G2438" s="7">
        <v>39.220516456397888</v>
      </c>
      <c r="H2438" s="7">
        <v>0.99922167009340568</v>
      </c>
      <c r="I2438" s="7">
        <v>35.297686332731281</v>
      </c>
      <c r="J2438" s="7">
        <v>1.3934671335226037</v>
      </c>
      <c r="K2438" s="7">
        <v>35.325180977541962</v>
      </c>
      <c r="L2438" s="7">
        <v>0.99922167009340568</v>
      </c>
      <c r="M2438" s="7" t="s">
        <v>290</v>
      </c>
      <c r="N2438" s="7" t="s">
        <v>321</v>
      </c>
      <c r="O2438" s="7" t="s">
        <v>421</v>
      </c>
    </row>
    <row r="2439" spans="1:15" ht="15">
      <c r="A2439" s="1">
        <v>2431</v>
      </c>
      <c r="B2439" s="6" t="s">
        <v>9</v>
      </c>
      <c r="C2439" s="7" t="s">
        <v>426</v>
      </c>
      <c r="D2439" s="7" t="s">
        <v>422</v>
      </c>
      <c r="E2439" s="7">
        <v>39.483654031054662</v>
      </c>
      <c r="F2439" s="7">
        <v>1.5587189960559356</v>
      </c>
      <c r="G2439" s="7">
        <v>39.514409277536778</v>
      </c>
      <c r="H2439" s="7">
        <v>0.99922167009340568</v>
      </c>
      <c r="I2439" s="7">
        <v>35.655441858079477</v>
      </c>
      <c r="J2439" s="7">
        <v>1.4075904548560674</v>
      </c>
      <c r="K2439" s="7">
        <v>35.683215171610982</v>
      </c>
      <c r="L2439" s="7">
        <v>0.99922167009340568</v>
      </c>
      <c r="M2439" s="7" t="s">
        <v>290</v>
      </c>
      <c r="N2439" s="7" t="s">
        <v>321</v>
      </c>
      <c r="O2439" s="7" t="s">
        <v>421</v>
      </c>
    </row>
    <row r="2440" spans="1:15" ht="15">
      <c r="A2440" s="1">
        <v>2432</v>
      </c>
      <c r="B2440" s="6" t="s">
        <v>9</v>
      </c>
      <c r="C2440" s="7" t="s">
        <v>427</v>
      </c>
      <c r="D2440" s="7" t="s">
        <v>422</v>
      </c>
      <c r="E2440" s="7">
        <v>39.777318106621536</v>
      </c>
      <c r="F2440" s="7">
        <v>1.5703121422394581</v>
      </c>
      <c r="G2440" s="7">
        <v>39.808302098675675</v>
      </c>
      <c r="H2440" s="7">
        <v>0.99922167009340568</v>
      </c>
      <c r="I2440" s="7">
        <v>36.013197383427666</v>
      </c>
      <c r="J2440" s="7">
        <v>1.4217137761896552</v>
      </c>
      <c r="K2440" s="7">
        <v>36.041249365679995</v>
      </c>
      <c r="L2440" s="7">
        <v>0.99922167009340568</v>
      </c>
      <c r="M2440" s="7" t="s">
        <v>290</v>
      </c>
      <c r="N2440" s="7" t="s">
        <v>321</v>
      </c>
      <c r="O2440" s="7" t="s">
        <v>421</v>
      </c>
    </row>
    <row r="2441" spans="1:15" ht="15">
      <c r="A2441" s="1">
        <v>2433</v>
      </c>
      <c r="B2441" s="6" t="s">
        <v>11</v>
      </c>
      <c r="C2441" s="7" t="s">
        <v>292</v>
      </c>
      <c r="D2441" s="7">
        <v>6.742</v>
      </c>
      <c r="E2441" s="7">
        <v>5.3520000000000003</v>
      </c>
      <c r="F2441" s="7">
        <v>1.6255762240170804</v>
      </c>
      <c r="G2441" s="7">
        <v>5.59342489536506</v>
      </c>
      <c r="H2441" s="7">
        <v>0.95683773361020463</v>
      </c>
      <c r="I2441" s="7">
        <v>4.6110000000000007</v>
      </c>
      <c r="J2441" s="7">
        <v>1.4005104575752541</v>
      </c>
      <c r="K2441" s="7">
        <v>4.8189989148969161</v>
      </c>
      <c r="L2441" s="7">
        <v>0.95683773361020463</v>
      </c>
      <c r="M2441" s="7" t="s">
        <v>290</v>
      </c>
      <c r="N2441" s="7" t="s">
        <v>321</v>
      </c>
      <c r="O2441" s="7" t="s">
        <v>421</v>
      </c>
    </row>
    <row r="2442" spans="1:15" ht="15">
      <c r="A2442" s="1">
        <v>2434</v>
      </c>
      <c r="B2442" s="6" t="s">
        <v>11</v>
      </c>
      <c r="C2442" s="7" t="s">
        <v>293</v>
      </c>
      <c r="D2442" s="7">
        <v>5.673</v>
      </c>
      <c r="E2442" s="7">
        <v>4.9800000000000004</v>
      </c>
      <c r="F2442" s="7">
        <v>1.3621386599467002</v>
      </c>
      <c r="G2442" s="7">
        <v>5.1629276315789472</v>
      </c>
      <c r="H2442" s="7">
        <v>0.96456901110523541</v>
      </c>
      <c r="I2442" s="7">
        <v>4.28</v>
      </c>
      <c r="J2442" s="7">
        <v>1.1706733864602183</v>
      </c>
      <c r="K2442" s="7">
        <v>4.4372149122807016</v>
      </c>
      <c r="L2442" s="7">
        <v>0.96456901110523541</v>
      </c>
      <c r="M2442" s="7" t="s">
        <v>290</v>
      </c>
      <c r="N2442" s="7" t="s">
        <v>321</v>
      </c>
      <c r="O2442" s="7" t="s">
        <v>421</v>
      </c>
    </row>
    <row r="2443" spans="1:15" ht="15">
      <c r="A2443" s="1">
        <v>2435</v>
      </c>
      <c r="B2443" s="6" t="s">
        <v>11</v>
      </c>
      <c r="C2443" s="7" t="s">
        <v>294</v>
      </c>
      <c r="D2443" s="7">
        <v>6.56</v>
      </c>
      <c r="E2443" s="7">
        <v>5.8724607420925823</v>
      </c>
      <c r="F2443" s="7">
        <v>1.4842575309943307</v>
      </c>
      <c r="G2443" s="7">
        <v>6.057129318887946</v>
      </c>
      <c r="H2443" s="7">
        <v>0.9695121951219513</v>
      </c>
      <c r="I2443" s="7">
        <v>5.0767513152192514</v>
      </c>
      <c r="J2443" s="7">
        <v>1.2831429112141617</v>
      </c>
      <c r="K2443" s="7">
        <v>5.2363975829934413</v>
      </c>
      <c r="L2443" s="7">
        <v>0.9695121951219513</v>
      </c>
      <c r="M2443" s="7" t="s">
        <v>290</v>
      </c>
      <c r="N2443" s="7" t="s">
        <v>321</v>
      </c>
      <c r="O2443" s="7" t="s">
        <v>421</v>
      </c>
    </row>
    <row r="2444" spans="1:15" ht="15">
      <c r="A2444" s="1">
        <v>2436</v>
      </c>
      <c r="B2444" s="6" t="s">
        <v>11</v>
      </c>
      <c r="C2444" s="7" t="s">
        <v>295</v>
      </c>
      <c r="D2444" s="7">
        <v>6.7750000000000004</v>
      </c>
      <c r="E2444" s="7">
        <v>6.0330000000000004</v>
      </c>
      <c r="F2444" s="7">
        <v>1.5032320297372752</v>
      </c>
      <c r="G2444" s="7">
        <v>6.2174589291146951</v>
      </c>
      <c r="H2444" s="7">
        <v>0.97033210332103315</v>
      </c>
      <c r="I2444" s="7">
        <v>5.14</v>
      </c>
      <c r="J2444" s="7">
        <v>1.2807247858195918</v>
      </c>
      <c r="K2444" s="7">
        <v>5.2971554609066018</v>
      </c>
      <c r="L2444" s="7">
        <v>0.97033210332103315</v>
      </c>
      <c r="M2444" s="7" t="s">
        <v>290</v>
      </c>
      <c r="N2444" s="7" t="s">
        <v>321</v>
      </c>
      <c r="O2444" s="7" t="s">
        <v>421</v>
      </c>
    </row>
    <row r="2445" spans="1:15" ht="15">
      <c r="A2445" s="1">
        <v>2437</v>
      </c>
      <c r="B2445" s="6" t="s">
        <v>11</v>
      </c>
      <c r="C2445" s="7" t="s">
        <v>296</v>
      </c>
      <c r="D2445" s="7">
        <v>5.4530000000000003</v>
      </c>
      <c r="E2445" s="7">
        <v>6.1875</v>
      </c>
      <c r="F2445" s="7">
        <v>1.3758123807219176</v>
      </c>
      <c r="G2445" s="7">
        <v>6.3386130941198573</v>
      </c>
      <c r="H2445" s="7">
        <v>0.97615991197505958</v>
      </c>
      <c r="I2445" s="7">
        <v>5.3285999999999998</v>
      </c>
      <c r="J2445" s="7">
        <v>1.1848329457640123</v>
      </c>
      <c r="K2445" s="7">
        <v>5.4587367649821532</v>
      </c>
      <c r="L2445" s="7">
        <v>0.97615991197505958</v>
      </c>
      <c r="M2445" s="7" t="s">
        <v>290</v>
      </c>
      <c r="N2445" s="7" t="s">
        <v>321</v>
      </c>
      <c r="O2445" s="7" t="s">
        <v>421</v>
      </c>
    </row>
    <row r="2446" spans="1:15" ht="15">
      <c r="A2446" s="1">
        <v>2438</v>
      </c>
      <c r="B2446" s="6" t="s">
        <v>11</v>
      </c>
      <c r="C2446" s="7" t="s">
        <v>297</v>
      </c>
      <c r="D2446" s="7">
        <v>5.0201000000000002</v>
      </c>
      <c r="E2446" s="7">
        <v>6.1554600381000002</v>
      </c>
      <c r="F2446" s="7">
        <v>1.1313321155436282</v>
      </c>
      <c r="G2446" s="7">
        <v>6.2585621860221599</v>
      </c>
      <c r="H2446" s="7">
        <v>0.98352622457719963</v>
      </c>
      <c r="I2446" s="7">
        <v>5.3413509237000003</v>
      </c>
      <c r="J2446" s="7">
        <v>0.9817043410187869</v>
      </c>
      <c r="K2446" s="7">
        <v>5.4308169830409474</v>
      </c>
      <c r="L2446" s="7">
        <v>0.98352622457719963</v>
      </c>
      <c r="M2446" s="7" t="s">
        <v>290</v>
      </c>
      <c r="N2446" s="7" t="s">
        <v>321</v>
      </c>
      <c r="O2446" s="7" t="s">
        <v>421</v>
      </c>
    </row>
    <row r="2447" spans="1:15" ht="15">
      <c r="A2447" s="1">
        <v>2439</v>
      </c>
      <c r="B2447" s="6" t="s">
        <v>11</v>
      </c>
      <c r="C2447" s="7" t="s">
        <v>298</v>
      </c>
      <c r="D2447" s="7" t="s">
        <v>422</v>
      </c>
      <c r="E2447" s="7">
        <v>6.7784286616958536</v>
      </c>
      <c r="F2447" s="7">
        <v>1.6942004092941378</v>
      </c>
      <c r="G2447" s="7">
        <v>6.9869456952628637</v>
      </c>
      <c r="H2447" s="7">
        <v>0.97015619661844743</v>
      </c>
      <c r="I2447" s="7">
        <v>5.9643195472958537</v>
      </c>
      <c r="J2447" s="7">
        <v>1.4907219832954035</v>
      </c>
      <c r="K2447" s="7">
        <v>6.1477930750583658</v>
      </c>
      <c r="L2447" s="7">
        <v>0.97015619661844743</v>
      </c>
      <c r="M2447" s="7" t="s">
        <v>290</v>
      </c>
      <c r="N2447" s="7" t="s">
        <v>321</v>
      </c>
      <c r="O2447" s="7" t="s">
        <v>421</v>
      </c>
    </row>
    <row r="2448" spans="1:15" ht="15">
      <c r="A2448" s="1">
        <v>2440</v>
      </c>
      <c r="B2448" s="6" t="s">
        <v>11</v>
      </c>
      <c r="C2448" s="7" t="s">
        <v>299</v>
      </c>
      <c r="D2448" s="7" t="s">
        <v>422</v>
      </c>
      <c r="E2448" s="7">
        <v>7.7379023015463249</v>
      </c>
      <c r="F2448" s="7">
        <v>1.9340112437029047</v>
      </c>
      <c r="G2448" s="7">
        <v>7.9759345232420991</v>
      </c>
      <c r="H2448" s="7">
        <v>0.97015619661844743</v>
      </c>
      <c r="I2448" s="7">
        <v>6.9237931871463241</v>
      </c>
      <c r="J2448" s="7">
        <v>1.7305328177041739</v>
      </c>
      <c r="K2448" s="7">
        <v>7.1367819030376012</v>
      </c>
      <c r="L2448" s="7">
        <v>0.97015619661844743</v>
      </c>
      <c r="M2448" s="7" t="s">
        <v>290</v>
      </c>
      <c r="N2448" s="7" t="s">
        <v>321</v>
      </c>
      <c r="O2448" s="7" t="s">
        <v>421</v>
      </c>
    </row>
    <row r="2449" spans="1:15" ht="15">
      <c r="A2449" s="1">
        <v>2441</v>
      </c>
      <c r="B2449" s="6" t="s">
        <v>11</v>
      </c>
      <c r="C2449" s="7" t="s">
        <v>300</v>
      </c>
      <c r="D2449" s="7" t="s">
        <v>422</v>
      </c>
      <c r="E2449" s="7">
        <v>7.8178685767599738</v>
      </c>
      <c r="F2449" s="7">
        <v>1.9539980139351092</v>
      </c>
      <c r="G2449" s="7">
        <v>8.0583607093473653</v>
      </c>
      <c r="H2449" s="7">
        <v>0.97015619661844743</v>
      </c>
      <c r="I2449" s="7">
        <v>7.0037594623599757</v>
      </c>
      <c r="J2449" s="7">
        <v>1.7505195879363766</v>
      </c>
      <c r="K2449" s="7">
        <v>7.2192080891428692</v>
      </c>
      <c r="L2449" s="7">
        <v>0.97015619661844743</v>
      </c>
      <c r="M2449" s="7" t="s">
        <v>290</v>
      </c>
      <c r="N2449" s="7" t="s">
        <v>321</v>
      </c>
      <c r="O2449" s="7" t="s">
        <v>421</v>
      </c>
    </row>
    <row r="2450" spans="1:15" ht="15">
      <c r="A2450" s="1">
        <v>2442</v>
      </c>
      <c r="B2450" s="6" t="s">
        <v>11</v>
      </c>
      <c r="C2450" s="7" t="s">
        <v>301</v>
      </c>
      <c r="D2450" s="7" t="s">
        <v>422</v>
      </c>
      <c r="E2450" s="7">
        <v>9.7574750913884696</v>
      </c>
      <c r="F2450" s="7">
        <v>2.4387832517768033</v>
      </c>
      <c r="G2450" s="7">
        <v>10.057633116604197</v>
      </c>
      <c r="H2450" s="7">
        <v>0.97015619661844743</v>
      </c>
      <c r="I2450" s="7">
        <v>8.9433659769884706</v>
      </c>
      <c r="J2450" s="7">
        <v>2.2353048257780674</v>
      </c>
      <c r="K2450" s="7">
        <v>9.2184804963996996</v>
      </c>
      <c r="L2450" s="7">
        <v>0.97015619661844743</v>
      </c>
      <c r="M2450" s="7" t="s">
        <v>290</v>
      </c>
      <c r="N2450" s="7" t="s">
        <v>321</v>
      </c>
      <c r="O2450" s="7" t="s">
        <v>421</v>
      </c>
    </row>
    <row r="2451" spans="1:15" ht="15">
      <c r="A2451" s="1">
        <v>2443</v>
      </c>
      <c r="B2451" s="6" t="s">
        <v>11</v>
      </c>
      <c r="C2451" s="7" t="s">
        <v>302</v>
      </c>
      <c r="D2451" s="7" t="s">
        <v>422</v>
      </c>
      <c r="E2451" s="7">
        <v>11.737121155123841</v>
      </c>
      <c r="F2451" s="7">
        <v>2.9335759742244965</v>
      </c>
      <c r="G2451" s="7">
        <v>12.098176763736047</v>
      </c>
      <c r="H2451" s="7">
        <v>0.97015619661844743</v>
      </c>
      <c r="I2451" s="7">
        <v>10.923012040723842</v>
      </c>
      <c r="J2451" s="7">
        <v>2.7300975482257699</v>
      </c>
      <c r="K2451" s="7">
        <v>11.259024143531551</v>
      </c>
      <c r="L2451" s="7">
        <v>0.97015619661844743</v>
      </c>
      <c r="M2451" s="7" t="s">
        <v>290</v>
      </c>
      <c r="N2451" s="7" t="s">
        <v>321</v>
      </c>
      <c r="O2451" s="7" t="s">
        <v>421</v>
      </c>
    </row>
    <row r="2452" spans="1:15" ht="15">
      <c r="A2452" s="1">
        <v>2444</v>
      </c>
      <c r="B2452" s="6" t="s">
        <v>11</v>
      </c>
      <c r="C2452" s="7" t="s">
        <v>423</v>
      </c>
      <c r="D2452" s="7" t="s">
        <v>422</v>
      </c>
      <c r="E2452" s="7">
        <v>13.768437388511108</v>
      </c>
      <c r="F2452" s="7">
        <v>3.4412831384907308</v>
      </c>
      <c r="G2452" s="7">
        <v>14.19198005074032</v>
      </c>
      <c r="H2452" s="7">
        <v>0.97015619661844743</v>
      </c>
      <c r="I2452" s="7">
        <v>12.954328274111109</v>
      </c>
      <c r="J2452" s="7">
        <v>3.2378047124919935</v>
      </c>
      <c r="K2452" s="7">
        <v>13.352827430535822</v>
      </c>
      <c r="L2452" s="7">
        <v>0.97015619661844743</v>
      </c>
      <c r="M2452" s="7" t="s">
        <v>290</v>
      </c>
      <c r="N2452" s="7" t="s">
        <v>321</v>
      </c>
      <c r="O2452" s="7" t="s">
        <v>421</v>
      </c>
    </row>
    <row r="2453" spans="1:15" ht="15">
      <c r="A2453" s="1">
        <v>2445</v>
      </c>
      <c r="B2453" s="6" t="s">
        <v>11</v>
      </c>
      <c r="C2453" s="7" t="s">
        <v>424</v>
      </c>
      <c r="D2453" s="7" t="s">
        <v>422</v>
      </c>
      <c r="E2453" s="7">
        <v>15.853556646985954</v>
      </c>
      <c r="F2453" s="7">
        <v>3.9624378304472243</v>
      </c>
      <c r="G2453" s="7">
        <v>16.341241443640438</v>
      </c>
      <c r="H2453" s="7">
        <v>0.97015619661844743</v>
      </c>
      <c r="I2453" s="7">
        <v>15.039447532585955</v>
      </c>
      <c r="J2453" s="7">
        <v>3.7589594044484853</v>
      </c>
      <c r="K2453" s="7">
        <v>15.50208882343594</v>
      </c>
      <c r="L2453" s="7">
        <v>0.97015619661844743</v>
      </c>
      <c r="M2453" s="7" t="s">
        <v>290</v>
      </c>
      <c r="N2453" s="7" t="s">
        <v>321</v>
      </c>
      <c r="O2453" s="7" t="s">
        <v>421</v>
      </c>
    </row>
    <row r="2454" spans="1:15" ht="15">
      <c r="A2454" s="1">
        <v>2446</v>
      </c>
      <c r="B2454" s="6" t="s">
        <v>11</v>
      </c>
      <c r="C2454" s="7" t="s">
        <v>425</v>
      </c>
      <c r="D2454" s="7" t="s">
        <v>422</v>
      </c>
      <c r="E2454" s="7">
        <v>19.868239895222544</v>
      </c>
      <c r="F2454" s="7">
        <v>4.9658677316548969</v>
      </c>
      <c r="G2454" s="7">
        <v>20.479423792245818</v>
      </c>
      <c r="H2454" s="7">
        <v>0.97015619661844743</v>
      </c>
      <c r="I2454" s="7">
        <v>19.054130780822543</v>
      </c>
      <c r="J2454" s="7">
        <v>4.7623893056561704</v>
      </c>
      <c r="K2454" s="7">
        <v>19.64027117204132</v>
      </c>
      <c r="L2454" s="7">
        <v>0.97015619661844743</v>
      </c>
      <c r="M2454" s="7" t="s">
        <v>290</v>
      </c>
      <c r="N2454" s="7" t="s">
        <v>321</v>
      </c>
      <c r="O2454" s="7" t="s">
        <v>421</v>
      </c>
    </row>
    <row r="2455" spans="1:15" ht="15">
      <c r="A2455" s="1">
        <v>2447</v>
      </c>
      <c r="B2455" s="6" t="s">
        <v>11</v>
      </c>
      <c r="C2455" s="7" t="s">
        <v>426</v>
      </c>
      <c r="D2455" s="7" t="s">
        <v>422</v>
      </c>
      <c r="E2455" s="7">
        <v>21.972084331989681</v>
      </c>
      <c r="F2455" s="7">
        <v>5.4917025945345106</v>
      </c>
      <c r="G2455" s="7">
        <v>22.647986384640987</v>
      </c>
      <c r="H2455" s="7">
        <v>0.97015619661844743</v>
      </c>
      <c r="I2455" s="7">
        <v>21.15797521758968</v>
      </c>
      <c r="J2455" s="7">
        <v>5.2882241685357805</v>
      </c>
      <c r="K2455" s="7">
        <v>21.808833764436489</v>
      </c>
      <c r="L2455" s="7">
        <v>0.97015619661844743</v>
      </c>
      <c r="M2455" s="7" t="s">
        <v>290</v>
      </c>
      <c r="N2455" s="7" t="s">
        <v>321</v>
      </c>
      <c r="O2455" s="7" t="s">
        <v>421</v>
      </c>
    </row>
    <row r="2456" spans="1:15" ht="15">
      <c r="A2456" s="1">
        <v>2448</v>
      </c>
      <c r="B2456" s="6" t="s">
        <v>11</v>
      </c>
      <c r="C2456" s="7" t="s">
        <v>427</v>
      </c>
      <c r="D2456" s="7" t="s">
        <v>422</v>
      </c>
      <c r="E2456" s="7">
        <v>24.075928768756821</v>
      </c>
      <c r="F2456" s="7">
        <v>6.0175374574141172</v>
      </c>
      <c r="G2456" s="7">
        <v>24.816548977036156</v>
      </c>
      <c r="H2456" s="7">
        <v>0.97015619661844743</v>
      </c>
      <c r="I2456" s="7">
        <v>23.261819654356824</v>
      </c>
      <c r="J2456" s="7">
        <v>5.8140590314153853</v>
      </c>
      <c r="K2456" s="7">
        <v>23.977396356831662</v>
      </c>
      <c r="L2456" s="7">
        <v>0.97015619661844743</v>
      </c>
      <c r="M2456" s="7" t="s">
        <v>290</v>
      </c>
      <c r="N2456" s="7" t="s">
        <v>321</v>
      </c>
      <c r="O2456" s="7" t="s">
        <v>421</v>
      </c>
    </row>
    <row r="2457" spans="1:15" ht="15">
      <c r="A2457" s="1">
        <v>2449</v>
      </c>
      <c r="B2457" s="6" t="s">
        <v>199</v>
      </c>
      <c r="C2457" s="7" t="s">
        <v>292</v>
      </c>
      <c r="D2457" s="7">
        <v>4.4509999999999996</v>
      </c>
      <c r="E2457" s="7">
        <v>3.5910000000000002</v>
      </c>
      <c r="F2457" s="7">
        <v>3.012487746241264</v>
      </c>
      <c r="G2457" s="7">
        <v>4.6872554252199414</v>
      </c>
      <c r="H2457" s="7">
        <v>0.76611997303976642</v>
      </c>
      <c r="I2457" s="7">
        <v>3.5910000000000002</v>
      </c>
      <c r="J2457" s="7">
        <v>3.012487746241264</v>
      </c>
      <c r="K2457" s="7">
        <v>4.6872554252199414</v>
      </c>
      <c r="L2457" s="7">
        <v>0.76611997303976642</v>
      </c>
      <c r="M2457" s="7" t="s">
        <v>304</v>
      </c>
      <c r="N2457" s="7" t="s">
        <v>321</v>
      </c>
      <c r="O2457" s="7" t="s">
        <v>421</v>
      </c>
    </row>
    <row r="2458" spans="1:15" ht="15">
      <c r="A2458" s="1">
        <v>2450</v>
      </c>
      <c r="B2458" s="6" t="s">
        <v>199</v>
      </c>
      <c r="C2458" s="7" t="s">
        <v>293</v>
      </c>
      <c r="D2458" s="7">
        <v>4.008</v>
      </c>
      <c r="E2458" s="7">
        <v>3.2090000000000001</v>
      </c>
      <c r="F2458" s="7">
        <v>2.4013294234652598</v>
      </c>
      <c r="G2458" s="7">
        <v>4.008</v>
      </c>
      <c r="H2458" s="7">
        <v>0.80064870259481036</v>
      </c>
      <c r="I2458" s="7">
        <v>3.2090000000000001</v>
      </c>
      <c r="J2458" s="7">
        <v>2.4013294234652598</v>
      </c>
      <c r="K2458" s="7">
        <v>4.008</v>
      </c>
      <c r="L2458" s="7">
        <v>0.80064870259481036</v>
      </c>
      <c r="M2458" s="7" t="s">
        <v>304</v>
      </c>
      <c r="N2458" s="7" t="s">
        <v>321</v>
      </c>
      <c r="O2458" s="7" t="s">
        <v>421</v>
      </c>
    </row>
    <row r="2459" spans="1:15" ht="15">
      <c r="A2459" s="1">
        <v>2451</v>
      </c>
      <c r="B2459" s="6" t="s">
        <v>199</v>
      </c>
      <c r="C2459" s="7" t="s">
        <v>294</v>
      </c>
      <c r="D2459" s="7">
        <v>4.42</v>
      </c>
      <c r="E2459" s="7">
        <v>3.6560000000000001</v>
      </c>
      <c r="F2459" s="7">
        <v>2.4753554938726907</v>
      </c>
      <c r="G2459" s="7">
        <v>4.4151693989071035</v>
      </c>
      <c r="H2459" s="7">
        <v>0.82805429864253399</v>
      </c>
      <c r="I2459" s="7">
        <v>3.6560000000000001</v>
      </c>
      <c r="J2459" s="7">
        <v>2.4753554938726907</v>
      </c>
      <c r="K2459" s="7">
        <v>4.4151693989071035</v>
      </c>
      <c r="L2459" s="7">
        <v>0.82805429864253399</v>
      </c>
      <c r="M2459" s="7" t="s">
        <v>304</v>
      </c>
      <c r="N2459" s="7" t="s">
        <v>321</v>
      </c>
      <c r="O2459" s="7" t="s">
        <v>421</v>
      </c>
    </row>
    <row r="2460" spans="1:15" ht="15">
      <c r="A2460" s="1">
        <v>2452</v>
      </c>
      <c r="B2460" s="6" t="s">
        <v>199</v>
      </c>
      <c r="C2460" s="7" t="s">
        <v>295</v>
      </c>
      <c r="D2460" s="7">
        <v>4.3250000000000002</v>
      </c>
      <c r="E2460" s="7">
        <v>3.5790000000000002</v>
      </c>
      <c r="F2460" s="7">
        <v>2.4282471043944436</v>
      </c>
      <c r="G2460" s="7">
        <v>4.3250000000000002</v>
      </c>
      <c r="H2460" s="7">
        <v>0.827514450867052</v>
      </c>
      <c r="I2460" s="7">
        <v>3.5790000000000002</v>
      </c>
      <c r="J2460" s="7">
        <v>2.4282471043944436</v>
      </c>
      <c r="K2460" s="7">
        <v>4.3250000000000002</v>
      </c>
      <c r="L2460" s="7">
        <v>0.827514450867052</v>
      </c>
      <c r="M2460" s="7" t="s">
        <v>304</v>
      </c>
      <c r="N2460" s="7" t="s">
        <v>321</v>
      </c>
      <c r="O2460" s="7" t="s">
        <v>421</v>
      </c>
    </row>
    <row r="2461" spans="1:15" ht="15">
      <c r="A2461" s="1">
        <v>2453</v>
      </c>
      <c r="B2461" s="6" t="s">
        <v>199</v>
      </c>
      <c r="C2461" s="7" t="s">
        <v>296</v>
      </c>
      <c r="D2461" s="7">
        <v>4.3289999999999997</v>
      </c>
      <c r="E2461" s="7">
        <v>3.593</v>
      </c>
      <c r="F2461" s="7">
        <v>2.4146618810922571</v>
      </c>
      <c r="G2461" s="7">
        <v>4.3289999999999997</v>
      </c>
      <c r="H2461" s="7">
        <v>0.82998382998383002</v>
      </c>
      <c r="I2461" s="7">
        <v>3.593</v>
      </c>
      <c r="J2461" s="7">
        <v>2.4146618810922571</v>
      </c>
      <c r="K2461" s="7">
        <v>4.3289999999999997</v>
      </c>
      <c r="L2461" s="7">
        <v>0.82998382998383002</v>
      </c>
      <c r="M2461" s="7" t="s">
        <v>304</v>
      </c>
      <c r="N2461" s="7" t="s">
        <v>321</v>
      </c>
      <c r="O2461" s="7" t="s">
        <v>421</v>
      </c>
    </row>
    <row r="2462" spans="1:15" ht="15">
      <c r="A2462" s="1">
        <v>2454</v>
      </c>
      <c r="B2462" s="6" t="s">
        <v>199</v>
      </c>
      <c r="C2462" s="7" t="s">
        <v>297</v>
      </c>
      <c r="D2462" s="7">
        <v>3.5790999999999999</v>
      </c>
      <c r="E2462" s="7">
        <v>3.0792000000000002</v>
      </c>
      <c r="F2462" s="7">
        <v>1.8244133769516155</v>
      </c>
      <c r="G2462" s="7">
        <v>3.5790999999999999</v>
      </c>
      <c r="H2462" s="7">
        <v>0.86032801542287174</v>
      </c>
      <c r="I2462" s="7">
        <v>3.0792000000000002</v>
      </c>
      <c r="J2462" s="7">
        <v>1.8244133769516155</v>
      </c>
      <c r="K2462" s="7">
        <v>3.5790999999999999</v>
      </c>
      <c r="L2462" s="7">
        <v>0.86032801542287174</v>
      </c>
      <c r="M2462" s="7" t="s">
        <v>304</v>
      </c>
      <c r="N2462" s="7" t="s">
        <v>321</v>
      </c>
      <c r="O2462" s="7" t="s">
        <v>421</v>
      </c>
    </row>
    <row r="2463" spans="1:15" ht="15">
      <c r="A2463" s="1">
        <v>2455</v>
      </c>
      <c r="B2463" s="6" t="s">
        <v>199</v>
      </c>
      <c r="C2463" s="7" t="s">
        <v>298</v>
      </c>
      <c r="D2463" s="7" t="s">
        <v>422</v>
      </c>
      <c r="E2463" s="7">
        <v>3.0792000000000002</v>
      </c>
      <c r="F2463" s="7">
        <v>2.1590965439277889</v>
      </c>
      <c r="G2463" s="7">
        <v>3.7607406884815822</v>
      </c>
      <c r="H2463" s="7">
        <v>0.81877487842514407</v>
      </c>
      <c r="I2463" s="7">
        <v>3.0792000000000002</v>
      </c>
      <c r="J2463" s="7">
        <v>2.1590965439277889</v>
      </c>
      <c r="K2463" s="7">
        <v>3.7607406884815822</v>
      </c>
      <c r="L2463" s="7">
        <v>0.81877487842514407</v>
      </c>
      <c r="M2463" s="7" t="s">
        <v>304</v>
      </c>
      <c r="N2463" s="7" t="s">
        <v>321</v>
      </c>
      <c r="O2463" s="7" t="s">
        <v>421</v>
      </c>
    </row>
    <row r="2464" spans="1:15" ht="15">
      <c r="A2464" s="1">
        <v>2456</v>
      </c>
      <c r="B2464" s="6" t="s">
        <v>199</v>
      </c>
      <c r="C2464" s="7" t="s">
        <v>299</v>
      </c>
      <c r="D2464" s="7" t="s">
        <v>422</v>
      </c>
      <c r="E2464" s="7">
        <v>3.0792000000000002</v>
      </c>
      <c r="F2464" s="7">
        <v>2.1590965439277889</v>
      </c>
      <c r="G2464" s="7">
        <v>3.7607406884815822</v>
      </c>
      <c r="H2464" s="7">
        <v>0.81877487842514407</v>
      </c>
      <c r="I2464" s="7">
        <v>3.0792000000000002</v>
      </c>
      <c r="J2464" s="7">
        <v>2.1590965439277889</v>
      </c>
      <c r="K2464" s="7">
        <v>3.7607406884815822</v>
      </c>
      <c r="L2464" s="7">
        <v>0.81877487842514407</v>
      </c>
      <c r="M2464" s="7" t="s">
        <v>304</v>
      </c>
      <c r="N2464" s="7" t="s">
        <v>321</v>
      </c>
      <c r="O2464" s="7" t="s">
        <v>421</v>
      </c>
    </row>
    <row r="2465" spans="1:15" ht="15">
      <c r="A2465" s="1">
        <v>2457</v>
      </c>
      <c r="B2465" s="6" t="s">
        <v>199</v>
      </c>
      <c r="C2465" s="7" t="s">
        <v>300</v>
      </c>
      <c r="D2465" s="7" t="s">
        <v>422</v>
      </c>
      <c r="E2465" s="7">
        <v>3.0792000000000002</v>
      </c>
      <c r="F2465" s="7">
        <v>2.1590965439277889</v>
      </c>
      <c r="G2465" s="7">
        <v>3.7607406884815822</v>
      </c>
      <c r="H2465" s="7">
        <v>0.81877487842514407</v>
      </c>
      <c r="I2465" s="7">
        <v>3.0792000000000002</v>
      </c>
      <c r="J2465" s="7">
        <v>2.1590965439277889</v>
      </c>
      <c r="K2465" s="7">
        <v>3.7607406884815822</v>
      </c>
      <c r="L2465" s="7">
        <v>0.81877487842514407</v>
      </c>
      <c r="M2465" s="7" t="s">
        <v>304</v>
      </c>
      <c r="N2465" s="7" t="s">
        <v>321</v>
      </c>
      <c r="O2465" s="7" t="s">
        <v>421</v>
      </c>
    </row>
    <row r="2466" spans="1:15" ht="15">
      <c r="A2466" s="1">
        <v>2458</v>
      </c>
      <c r="B2466" s="6" t="s">
        <v>199</v>
      </c>
      <c r="C2466" s="7" t="s">
        <v>301</v>
      </c>
      <c r="D2466" s="7" t="s">
        <v>422</v>
      </c>
      <c r="E2466" s="7">
        <v>3.0792000000000002</v>
      </c>
      <c r="F2466" s="7">
        <v>2.1590965439277889</v>
      </c>
      <c r="G2466" s="7">
        <v>3.7607406884815822</v>
      </c>
      <c r="H2466" s="7">
        <v>0.81877487842514407</v>
      </c>
      <c r="I2466" s="7">
        <v>3.0792000000000002</v>
      </c>
      <c r="J2466" s="7">
        <v>2.1590965439277889</v>
      </c>
      <c r="K2466" s="7">
        <v>3.7607406884815822</v>
      </c>
      <c r="L2466" s="7">
        <v>0.81877487842514407</v>
      </c>
      <c r="M2466" s="7" t="s">
        <v>304</v>
      </c>
      <c r="N2466" s="7" t="s">
        <v>321</v>
      </c>
      <c r="O2466" s="7" t="s">
        <v>421</v>
      </c>
    </row>
    <row r="2467" spans="1:15" ht="15">
      <c r="A2467" s="1">
        <v>2459</v>
      </c>
      <c r="B2467" s="6" t="s">
        <v>199</v>
      </c>
      <c r="C2467" s="7" t="s">
        <v>302</v>
      </c>
      <c r="D2467" s="7" t="s">
        <v>422</v>
      </c>
      <c r="E2467" s="7">
        <v>3.0792000000000002</v>
      </c>
      <c r="F2467" s="7">
        <v>2.1590965439277889</v>
      </c>
      <c r="G2467" s="7">
        <v>3.7607406884815822</v>
      </c>
      <c r="H2467" s="7">
        <v>0.81877487842514407</v>
      </c>
      <c r="I2467" s="7">
        <v>3.0792000000000002</v>
      </c>
      <c r="J2467" s="7">
        <v>2.1590965439277889</v>
      </c>
      <c r="K2467" s="7">
        <v>3.7607406884815822</v>
      </c>
      <c r="L2467" s="7">
        <v>0.81877487842514407</v>
      </c>
      <c r="M2467" s="7" t="s">
        <v>304</v>
      </c>
      <c r="N2467" s="7" t="s">
        <v>321</v>
      </c>
      <c r="O2467" s="7" t="s">
        <v>421</v>
      </c>
    </row>
    <row r="2468" spans="1:15" ht="15">
      <c r="A2468" s="1">
        <v>2460</v>
      </c>
      <c r="B2468" s="6" t="s">
        <v>199</v>
      </c>
      <c r="C2468" s="7" t="s">
        <v>423</v>
      </c>
      <c r="D2468" s="7" t="s">
        <v>422</v>
      </c>
      <c r="E2468" s="7">
        <v>3.0792000000000002</v>
      </c>
      <c r="F2468" s="7">
        <v>2.1590965439277889</v>
      </c>
      <c r="G2468" s="7">
        <v>3.7607406884815822</v>
      </c>
      <c r="H2468" s="7">
        <v>0.81877487842514407</v>
      </c>
      <c r="I2468" s="7">
        <v>3.0792000000000002</v>
      </c>
      <c r="J2468" s="7">
        <v>2.1590965439277889</v>
      </c>
      <c r="K2468" s="7">
        <v>3.7607406884815822</v>
      </c>
      <c r="L2468" s="7">
        <v>0.81877487842514407</v>
      </c>
      <c r="M2468" s="7" t="s">
        <v>304</v>
      </c>
      <c r="N2468" s="7" t="s">
        <v>321</v>
      </c>
      <c r="O2468" s="7" t="s">
        <v>421</v>
      </c>
    </row>
    <row r="2469" spans="1:15" ht="15">
      <c r="A2469" s="1">
        <v>2461</v>
      </c>
      <c r="B2469" s="6" t="s">
        <v>199</v>
      </c>
      <c r="C2469" s="7" t="s">
        <v>424</v>
      </c>
      <c r="D2469" s="7" t="s">
        <v>422</v>
      </c>
      <c r="E2469" s="7">
        <v>3.0792000000000002</v>
      </c>
      <c r="F2469" s="7">
        <v>2.1590965439277889</v>
      </c>
      <c r="G2469" s="7">
        <v>3.7607406884815822</v>
      </c>
      <c r="H2469" s="7">
        <v>0.81877487842514407</v>
      </c>
      <c r="I2469" s="7">
        <v>3.0792000000000002</v>
      </c>
      <c r="J2469" s="7">
        <v>2.1590965439277889</v>
      </c>
      <c r="K2469" s="7">
        <v>3.7607406884815822</v>
      </c>
      <c r="L2469" s="7">
        <v>0.81877487842514407</v>
      </c>
      <c r="M2469" s="7" t="s">
        <v>304</v>
      </c>
      <c r="N2469" s="7" t="s">
        <v>321</v>
      </c>
      <c r="O2469" s="7" t="s">
        <v>421</v>
      </c>
    </row>
    <row r="2470" spans="1:15" ht="15">
      <c r="A2470" s="1">
        <v>2462</v>
      </c>
      <c r="B2470" s="6" t="s">
        <v>199</v>
      </c>
      <c r="C2470" s="7" t="s">
        <v>425</v>
      </c>
      <c r="D2470" s="7" t="s">
        <v>422</v>
      </c>
      <c r="E2470" s="7">
        <v>3.0792000000000002</v>
      </c>
      <c r="F2470" s="7">
        <v>2.1590965439277889</v>
      </c>
      <c r="G2470" s="7">
        <v>3.7607406884815822</v>
      </c>
      <c r="H2470" s="7">
        <v>0.81877487842514407</v>
      </c>
      <c r="I2470" s="7">
        <v>3.0792000000000002</v>
      </c>
      <c r="J2470" s="7">
        <v>2.1590965439277889</v>
      </c>
      <c r="K2470" s="7">
        <v>3.7607406884815822</v>
      </c>
      <c r="L2470" s="7">
        <v>0.81877487842514407</v>
      </c>
      <c r="M2470" s="7" t="s">
        <v>304</v>
      </c>
      <c r="N2470" s="7" t="s">
        <v>321</v>
      </c>
      <c r="O2470" s="7" t="s">
        <v>421</v>
      </c>
    </row>
    <row r="2471" spans="1:15" ht="15">
      <c r="A2471" s="1">
        <v>2463</v>
      </c>
      <c r="B2471" s="6" t="s">
        <v>199</v>
      </c>
      <c r="C2471" s="7" t="s">
        <v>426</v>
      </c>
      <c r="D2471" s="7" t="s">
        <v>422</v>
      </c>
      <c r="E2471" s="7">
        <v>3.0792000000000002</v>
      </c>
      <c r="F2471" s="7">
        <v>2.1590965439277889</v>
      </c>
      <c r="G2471" s="7">
        <v>3.7607406884815822</v>
      </c>
      <c r="H2471" s="7">
        <v>0.81877487842514407</v>
      </c>
      <c r="I2471" s="7">
        <v>3.0792000000000002</v>
      </c>
      <c r="J2471" s="7">
        <v>2.1590965439277889</v>
      </c>
      <c r="K2471" s="7">
        <v>3.7607406884815822</v>
      </c>
      <c r="L2471" s="7">
        <v>0.81877487842514407</v>
      </c>
      <c r="M2471" s="7" t="s">
        <v>304</v>
      </c>
      <c r="N2471" s="7" t="s">
        <v>321</v>
      </c>
      <c r="O2471" s="7" t="s">
        <v>421</v>
      </c>
    </row>
    <row r="2472" spans="1:15" ht="15">
      <c r="A2472" s="1">
        <v>2464</v>
      </c>
      <c r="B2472" s="6" t="s">
        <v>199</v>
      </c>
      <c r="C2472" s="7" t="s">
        <v>427</v>
      </c>
      <c r="D2472" s="7" t="s">
        <v>422</v>
      </c>
      <c r="E2472" s="7">
        <v>3.0792000000000002</v>
      </c>
      <c r="F2472" s="7">
        <v>2.1590965439277889</v>
      </c>
      <c r="G2472" s="7">
        <v>3.7607406884815822</v>
      </c>
      <c r="H2472" s="7">
        <v>0.81877487842514407</v>
      </c>
      <c r="I2472" s="7">
        <v>3.0792000000000002</v>
      </c>
      <c r="J2472" s="7">
        <v>2.1590965439277889</v>
      </c>
      <c r="K2472" s="7">
        <v>3.7607406884815822</v>
      </c>
      <c r="L2472" s="7">
        <v>0.81877487842514407</v>
      </c>
      <c r="M2472" s="7" t="s">
        <v>304</v>
      </c>
      <c r="N2472" s="7" t="s">
        <v>321</v>
      </c>
      <c r="O2472" s="7" t="s">
        <v>421</v>
      </c>
    </row>
    <row r="2473" spans="1:15" ht="15">
      <c r="A2473" s="1">
        <v>2465</v>
      </c>
      <c r="B2473" s="6" t="s">
        <v>198</v>
      </c>
      <c r="C2473" s="7" t="s">
        <v>292</v>
      </c>
      <c r="D2473" s="7">
        <v>7.0549999999999997</v>
      </c>
      <c r="E2473" s="7">
        <v>6.3760000000000003</v>
      </c>
      <c r="F2473" s="7">
        <v>3.0198756596919676</v>
      </c>
      <c r="G2473" s="7">
        <v>7.0549999999999997</v>
      </c>
      <c r="H2473" s="7">
        <v>0.90375620127569112</v>
      </c>
      <c r="I2473" s="7">
        <v>6.3760000000000003</v>
      </c>
      <c r="J2473" s="7">
        <v>3.0198756596919676</v>
      </c>
      <c r="K2473" s="7">
        <v>7.0549999999999997</v>
      </c>
      <c r="L2473" s="7">
        <v>0.90375620127569112</v>
      </c>
      <c r="M2473" s="7" t="s">
        <v>304</v>
      </c>
      <c r="N2473" s="7" t="s">
        <v>321</v>
      </c>
      <c r="O2473" s="7" t="s">
        <v>421</v>
      </c>
    </row>
    <row r="2474" spans="1:15" ht="15">
      <c r="A2474" s="1">
        <v>2466</v>
      </c>
      <c r="B2474" s="6" t="s">
        <v>198</v>
      </c>
      <c r="C2474" s="7" t="s">
        <v>293</v>
      </c>
      <c r="D2474" s="7">
        <v>6.0439999999999996</v>
      </c>
      <c r="E2474" s="7">
        <v>5.0819999999999999</v>
      </c>
      <c r="F2474" s="7">
        <v>3.2715763784451055</v>
      </c>
      <c r="G2474" s="7">
        <v>6.0439999999999996</v>
      </c>
      <c r="H2474" s="7">
        <v>0.84083388484447386</v>
      </c>
      <c r="I2474" s="7">
        <v>5.0819999999999999</v>
      </c>
      <c r="J2474" s="7">
        <v>3.2715763784451055</v>
      </c>
      <c r="K2474" s="7">
        <v>6.0439999999999996</v>
      </c>
      <c r="L2474" s="7">
        <v>0.84083388484447386</v>
      </c>
      <c r="M2474" s="7" t="s">
        <v>304</v>
      </c>
      <c r="N2474" s="7" t="s">
        <v>321</v>
      </c>
      <c r="O2474" s="7" t="s">
        <v>421</v>
      </c>
    </row>
    <row r="2475" spans="1:15" ht="15">
      <c r="A2475" s="1">
        <v>2467</v>
      </c>
      <c r="B2475" s="6" t="s">
        <v>198</v>
      </c>
      <c r="C2475" s="7" t="s">
        <v>294</v>
      </c>
      <c r="D2475" s="7">
        <v>6.91</v>
      </c>
      <c r="E2475" s="7">
        <v>6.2309999999999999</v>
      </c>
      <c r="F2475" s="7">
        <v>2.9896602939514323</v>
      </c>
      <c r="G2475" s="7">
        <v>6.9111091492776877</v>
      </c>
      <c r="H2475" s="7">
        <v>0.90159189580318388</v>
      </c>
      <c r="I2475" s="7">
        <v>6.2309999999999999</v>
      </c>
      <c r="J2475" s="7">
        <v>2.9896602939514323</v>
      </c>
      <c r="K2475" s="7">
        <v>6.9111091492776877</v>
      </c>
      <c r="L2475" s="7">
        <v>0.90159189580318388</v>
      </c>
      <c r="M2475" s="7" t="s">
        <v>304</v>
      </c>
      <c r="N2475" s="7" t="s">
        <v>321</v>
      </c>
      <c r="O2475" s="7" t="s">
        <v>421</v>
      </c>
    </row>
    <row r="2476" spans="1:15" ht="15">
      <c r="A2476" s="1">
        <v>2468</v>
      </c>
      <c r="B2476" s="6" t="s">
        <v>198</v>
      </c>
      <c r="C2476" s="7" t="s">
        <v>295</v>
      </c>
      <c r="D2476" s="7">
        <v>7.5529999999999999</v>
      </c>
      <c r="E2476" s="7">
        <v>6.26</v>
      </c>
      <c r="F2476" s="7">
        <v>4.8580080784031852</v>
      </c>
      <c r="G2476" s="7">
        <v>7.9238779956427017</v>
      </c>
      <c r="H2476" s="7">
        <v>0.79001721170395867</v>
      </c>
      <c r="I2476" s="7">
        <v>6.26</v>
      </c>
      <c r="J2476" s="7">
        <v>4.8580080784031852</v>
      </c>
      <c r="K2476" s="7">
        <v>7.9238779956427017</v>
      </c>
      <c r="L2476" s="7">
        <v>0.79001721170395867</v>
      </c>
      <c r="M2476" s="7" t="s">
        <v>304</v>
      </c>
      <c r="N2476" s="7" t="s">
        <v>321</v>
      </c>
      <c r="O2476" s="7" t="s">
        <v>421</v>
      </c>
    </row>
    <row r="2477" spans="1:15" ht="15">
      <c r="A2477" s="1">
        <v>2469</v>
      </c>
      <c r="B2477" s="6" t="s">
        <v>198</v>
      </c>
      <c r="C2477" s="7" t="s">
        <v>296</v>
      </c>
      <c r="D2477" s="7">
        <v>8.5980000000000008</v>
      </c>
      <c r="E2477" s="7">
        <v>6.7930000000000001</v>
      </c>
      <c r="F2477" s="7">
        <v>5.2707452034792963</v>
      </c>
      <c r="G2477" s="7">
        <v>8.5980000000000008</v>
      </c>
      <c r="H2477" s="7">
        <v>0.79006745754826702</v>
      </c>
      <c r="I2477" s="7">
        <v>6.7930000000000001</v>
      </c>
      <c r="J2477" s="7">
        <v>5.2707452034792963</v>
      </c>
      <c r="K2477" s="7">
        <v>8.5980000000000008</v>
      </c>
      <c r="L2477" s="7">
        <v>0.79006745754826702</v>
      </c>
      <c r="M2477" s="7" t="s">
        <v>304</v>
      </c>
      <c r="N2477" s="7" t="s">
        <v>321</v>
      </c>
      <c r="O2477" s="7" t="s">
        <v>421</v>
      </c>
    </row>
    <row r="2478" spans="1:15" ht="15">
      <c r="A2478" s="1">
        <v>2470</v>
      </c>
      <c r="B2478" s="6" t="s">
        <v>198</v>
      </c>
      <c r="C2478" s="7" t="s">
        <v>297</v>
      </c>
      <c r="D2478" s="7">
        <v>7.5976999999999997</v>
      </c>
      <c r="E2478" s="7">
        <v>5.7690999999999999</v>
      </c>
      <c r="F2478" s="7">
        <v>4.9439387617566615</v>
      </c>
      <c r="G2478" s="7">
        <v>7.5976999999999997</v>
      </c>
      <c r="H2478" s="7">
        <v>0.75932190004869893</v>
      </c>
      <c r="I2478" s="7">
        <v>5.7690999999999999</v>
      </c>
      <c r="J2478" s="7">
        <v>4.9439387617566615</v>
      </c>
      <c r="K2478" s="7">
        <v>7.5976999999999997</v>
      </c>
      <c r="L2478" s="7">
        <v>0.75932190004869893</v>
      </c>
      <c r="M2478" s="7" t="s">
        <v>304</v>
      </c>
      <c r="N2478" s="7" t="s">
        <v>321</v>
      </c>
      <c r="O2478" s="7" t="s">
        <v>421</v>
      </c>
    </row>
    <row r="2479" spans="1:15" ht="15">
      <c r="A2479" s="1">
        <v>2471</v>
      </c>
      <c r="B2479" s="6" t="s">
        <v>198</v>
      </c>
      <c r="C2479" s="7" t="s">
        <v>298</v>
      </c>
      <c r="D2479" s="7" t="s">
        <v>422</v>
      </c>
      <c r="E2479" s="7">
        <v>5.7690999999999999</v>
      </c>
      <c r="F2479" s="7">
        <v>3.8628724500520897</v>
      </c>
      <c r="G2479" s="7">
        <v>6.9429315404497141</v>
      </c>
      <c r="H2479" s="7">
        <v>0.8309314252040455</v>
      </c>
      <c r="I2479" s="7">
        <v>5.7690999999999999</v>
      </c>
      <c r="J2479" s="7">
        <v>3.8628724500520897</v>
      </c>
      <c r="K2479" s="7">
        <v>6.9429315404497141</v>
      </c>
      <c r="L2479" s="7">
        <v>0.8309314252040455</v>
      </c>
      <c r="M2479" s="7" t="s">
        <v>304</v>
      </c>
      <c r="N2479" s="7" t="s">
        <v>321</v>
      </c>
      <c r="O2479" s="7" t="s">
        <v>421</v>
      </c>
    </row>
    <row r="2480" spans="1:15" ht="15">
      <c r="A2480" s="1">
        <v>2472</v>
      </c>
      <c r="B2480" s="6" t="s">
        <v>198</v>
      </c>
      <c r="C2480" s="7" t="s">
        <v>299</v>
      </c>
      <c r="D2480" s="7" t="s">
        <v>422</v>
      </c>
      <c r="E2480" s="7">
        <v>5.7690999999999999</v>
      </c>
      <c r="F2480" s="7">
        <v>3.8628724500520897</v>
      </c>
      <c r="G2480" s="7">
        <v>6.9429315404497141</v>
      </c>
      <c r="H2480" s="7">
        <v>0.8309314252040455</v>
      </c>
      <c r="I2480" s="7">
        <v>5.7690999999999999</v>
      </c>
      <c r="J2480" s="7">
        <v>3.8628724500520897</v>
      </c>
      <c r="K2480" s="7">
        <v>6.9429315404497141</v>
      </c>
      <c r="L2480" s="7">
        <v>0.8309314252040455</v>
      </c>
      <c r="M2480" s="7" t="s">
        <v>304</v>
      </c>
      <c r="N2480" s="7" t="s">
        <v>321</v>
      </c>
      <c r="O2480" s="7" t="s">
        <v>421</v>
      </c>
    </row>
    <row r="2481" spans="1:15" ht="15">
      <c r="A2481" s="1">
        <v>2473</v>
      </c>
      <c r="B2481" s="6" t="s">
        <v>198</v>
      </c>
      <c r="C2481" s="7" t="s">
        <v>300</v>
      </c>
      <c r="D2481" s="7" t="s">
        <v>422</v>
      </c>
      <c r="E2481" s="7">
        <v>5.7690999999999999</v>
      </c>
      <c r="F2481" s="7">
        <v>3.8628724500520897</v>
      </c>
      <c r="G2481" s="7">
        <v>6.9429315404497141</v>
      </c>
      <c r="H2481" s="7">
        <v>0.8309314252040455</v>
      </c>
      <c r="I2481" s="7">
        <v>5.7690999999999999</v>
      </c>
      <c r="J2481" s="7">
        <v>3.8628724500520897</v>
      </c>
      <c r="K2481" s="7">
        <v>6.9429315404497141</v>
      </c>
      <c r="L2481" s="7">
        <v>0.8309314252040455</v>
      </c>
      <c r="M2481" s="7" t="s">
        <v>304</v>
      </c>
      <c r="N2481" s="7" t="s">
        <v>321</v>
      </c>
      <c r="O2481" s="7" t="s">
        <v>421</v>
      </c>
    </row>
    <row r="2482" spans="1:15" ht="15">
      <c r="A2482" s="1">
        <v>2474</v>
      </c>
      <c r="B2482" s="6" t="s">
        <v>198</v>
      </c>
      <c r="C2482" s="7" t="s">
        <v>301</v>
      </c>
      <c r="D2482" s="7" t="s">
        <v>422</v>
      </c>
      <c r="E2482" s="7">
        <v>5.7690999999999999</v>
      </c>
      <c r="F2482" s="7">
        <v>3.8628724500520897</v>
      </c>
      <c r="G2482" s="7">
        <v>6.9429315404497141</v>
      </c>
      <c r="H2482" s="7">
        <v>0.8309314252040455</v>
      </c>
      <c r="I2482" s="7">
        <v>5.7690999999999999</v>
      </c>
      <c r="J2482" s="7">
        <v>3.8628724500520897</v>
      </c>
      <c r="K2482" s="7">
        <v>6.9429315404497141</v>
      </c>
      <c r="L2482" s="7">
        <v>0.8309314252040455</v>
      </c>
      <c r="M2482" s="7" t="s">
        <v>304</v>
      </c>
      <c r="N2482" s="7" t="s">
        <v>321</v>
      </c>
      <c r="O2482" s="7" t="s">
        <v>421</v>
      </c>
    </row>
    <row r="2483" spans="1:15" ht="15">
      <c r="A2483" s="1">
        <v>2475</v>
      </c>
      <c r="B2483" s="6" t="s">
        <v>198</v>
      </c>
      <c r="C2483" s="7" t="s">
        <v>302</v>
      </c>
      <c r="D2483" s="7" t="s">
        <v>422</v>
      </c>
      <c r="E2483" s="7">
        <v>5.7690999999999999</v>
      </c>
      <c r="F2483" s="7">
        <v>3.8628724500520897</v>
      </c>
      <c r="G2483" s="7">
        <v>6.9429315404497141</v>
      </c>
      <c r="H2483" s="7">
        <v>0.8309314252040455</v>
      </c>
      <c r="I2483" s="7">
        <v>5.7690999999999999</v>
      </c>
      <c r="J2483" s="7">
        <v>3.8628724500520897</v>
      </c>
      <c r="K2483" s="7">
        <v>6.9429315404497141</v>
      </c>
      <c r="L2483" s="7">
        <v>0.8309314252040455</v>
      </c>
      <c r="M2483" s="7" t="s">
        <v>304</v>
      </c>
      <c r="N2483" s="7" t="s">
        <v>321</v>
      </c>
      <c r="O2483" s="7" t="s">
        <v>421</v>
      </c>
    </row>
    <row r="2484" spans="1:15" ht="15">
      <c r="A2484" s="1">
        <v>2476</v>
      </c>
      <c r="B2484" s="6" t="s">
        <v>198</v>
      </c>
      <c r="C2484" s="7" t="s">
        <v>423</v>
      </c>
      <c r="D2484" s="7" t="s">
        <v>422</v>
      </c>
      <c r="E2484" s="7">
        <v>5.7690999999999999</v>
      </c>
      <c r="F2484" s="7">
        <v>3.8628724500520897</v>
      </c>
      <c r="G2484" s="7">
        <v>6.9429315404497141</v>
      </c>
      <c r="H2484" s="7">
        <v>0.8309314252040455</v>
      </c>
      <c r="I2484" s="7">
        <v>5.7690999999999999</v>
      </c>
      <c r="J2484" s="7">
        <v>3.8628724500520897</v>
      </c>
      <c r="K2484" s="7">
        <v>6.9429315404497141</v>
      </c>
      <c r="L2484" s="7">
        <v>0.8309314252040455</v>
      </c>
      <c r="M2484" s="7" t="s">
        <v>304</v>
      </c>
      <c r="N2484" s="7" t="s">
        <v>321</v>
      </c>
      <c r="O2484" s="7" t="s">
        <v>421</v>
      </c>
    </row>
    <row r="2485" spans="1:15" ht="15">
      <c r="A2485" s="1">
        <v>2477</v>
      </c>
      <c r="B2485" s="6" t="s">
        <v>198</v>
      </c>
      <c r="C2485" s="7" t="s">
        <v>424</v>
      </c>
      <c r="D2485" s="7" t="s">
        <v>422</v>
      </c>
      <c r="E2485" s="7">
        <v>5.7690999999999999</v>
      </c>
      <c r="F2485" s="7">
        <v>3.8628724500520897</v>
      </c>
      <c r="G2485" s="7">
        <v>6.9429315404497141</v>
      </c>
      <c r="H2485" s="7">
        <v>0.8309314252040455</v>
      </c>
      <c r="I2485" s="7">
        <v>5.7690999999999999</v>
      </c>
      <c r="J2485" s="7">
        <v>3.8628724500520897</v>
      </c>
      <c r="K2485" s="7">
        <v>6.9429315404497141</v>
      </c>
      <c r="L2485" s="7">
        <v>0.8309314252040455</v>
      </c>
      <c r="M2485" s="7" t="s">
        <v>304</v>
      </c>
      <c r="N2485" s="7" t="s">
        <v>321</v>
      </c>
      <c r="O2485" s="7" t="s">
        <v>421</v>
      </c>
    </row>
    <row r="2486" spans="1:15" ht="15">
      <c r="A2486" s="1">
        <v>2478</v>
      </c>
      <c r="B2486" s="6" t="s">
        <v>198</v>
      </c>
      <c r="C2486" s="7" t="s">
        <v>425</v>
      </c>
      <c r="D2486" s="7" t="s">
        <v>422</v>
      </c>
      <c r="E2486" s="7">
        <v>5.7690999999999999</v>
      </c>
      <c r="F2486" s="7">
        <v>3.8628724500520897</v>
      </c>
      <c r="G2486" s="7">
        <v>6.9429315404497141</v>
      </c>
      <c r="H2486" s="7">
        <v>0.8309314252040455</v>
      </c>
      <c r="I2486" s="7">
        <v>5.7690999999999999</v>
      </c>
      <c r="J2486" s="7">
        <v>3.8628724500520897</v>
      </c>
      <c r="K2486" s="7">
        <v>6.9429315404497141</v>
      </c>
      <c r="L2486" s="7">
        <v>0.8309314252040455</v>
      </c>
      <c r="M2486" s="7" t="s">
        <v>304</v>
      </c>
      <c r="N2486" s="7" t="s">
        <v>321</v>
      </c>
      <c r="O2486" s="7" t="s">
        <v>421</v>
      </c>
    </row>
    <row r="2487" spans="1:15" ht="15">
      <c r="A2487" s="1">
        <v>2479</v>
      </c>
      <c r="B2487" s="6" t="s">
        <v>198</v>
      </c>
      <c r="C2487" s="7" t="s">
        <v>426</v>
      </c>
      <c r="D2487" s="7" t="s">
        <v>422</v>
      </c>
      <c r="E2487" s="7">
        <v>5.7690999999999999</v>
      </c>
      <c r="F2487" s="7">
        <v>3.8628724500520897</v>
      </c>
      <c r="G2487" s="7">
        <v>6.9429315404497141</v>
      </c>
      <c r="H2487" s="7">
        <v>0.8309314252040455</v>
      </c>
      <c r="I2487" s="7">
        <v>5.7690999999999999</v>
      </c>
      <c r="J2487" s="7">
        <v>3.8628724500520897</v>
      </c>
      <c r="K2487" s="7">
        <v>6.9429315404497141</v>
      </c>
      <c r="L2487" s="7">
        <v>0.8309314252040455</v>
      </c>
      <c r="M2487" s="7" t="s">
        <v>304</v>
      </c>
      <c r="N2487" s="7" t="s">
        <v>321</v>
      </c>
      <c r="O2487" s="7" t="s">
        <v>421</v>
      </c>
    </row>
    <row r="2488" spans="1:15" ht="15">
      <c r="A2488" s="1">
        <v>2480</v>
      </c>
      <c r="B2488" s="6" t="s">
        <v>198</v>
      </c>
      <c r="C2488" s="7" t="s">
        <v>427</v>
      </c>
      <c r="D2488" s="7" t="s">
        <v>422</v>
      </c>
      <c r="E2488" s="7">
        <v>5.7690999999999999</v>
      </c>
      <c r="F2488" s="7">
        <v>3.8628724500520897</v>
      </c>
      <c r="G2488" s="7">
        <v>6.9429315404497141</v>
      </c>
      <c r="H2488" s="7">
        <v>0.8309314252040455</v>
      </c>
      <c r="I2488" s="7">
        <v>5.7690999999999999</v>
      </c>
      <c r="J2488" s="7">
        <v>3.8628724500520897</v>
      </c>
      <c r="K2488" s="7">
        <v>6.9429315404497141</v>
      </c>
      <c r="L2488" s="7">
        <v>0.8309314252040455</v>
      </c>
      <c r="M2488" s="7" t="s">
        <v>304</v>
      </c>
      <c r="N2488" s="7" t="s">
        <v>321</v>
      </c>
      <c r="O2488" s="7" t="s">
        <v>421</v>
      </c>
    </row>
    <row r="2489" spans="1:15" ht="15">
      <c r="A2489" s="1">
        <v>2481</v>
      </c>
      <c r="B2489" s="6" t="s">
        <v>210</v>
      </c>
      <c r="C2489" s="7" t="s">
        <v>292</v>
      </c>
      <c r="D2489" s="7">
        <v>12.013999999999999</v>
      </c>
      <c r="E2489" s="7">
        <v>11.512</v>
      </c>
      <c r="F2489" s="7">
        <v>3.4365756211670879</v>
      </c>
      <c r="G2489" s="7">
        <v>12.013999999999999</v>
      </c>
      <c r="H2489" s="7">
        <v>0.95821541534875987</v>
      </c>
      <c r="I2489" s="7">
        <v>11.512</v>
      </c>
      <c r="J2489" s="7">
        <v>3.4365756211670879</v>
      </c>
      <c r="K2489" s="7">
        <v>12.013999999999999</v>
      </c>
      <c r="L2489" s="7">
        <v>0.95821541534875987</v>
      </c>
      <c r="M2489" s="7" t="s">
        <v>304</v>
      </c>
      <c r="N2489" s="7" t="s">
        <v>321</v>
      </c>
      <c r="O2489" s="7" t="s">
        <v>421</v>
      </c>
    </row>
    <row r="2490" spans="1:15" ht="15">
      <c r="A2490" s="1">
        <v>2482</v>
      </c>
      <c r="B2490" s="6" t="s">
        <v>210</v>
      </c>
      <c r="C2490" s="7" t="s">
        <v>293</v>
      </c>
      <c r="D2490" s="7">
        <v>4.9790000000000001</v>
      </c>
      <c r="E2490" s="7">
        <v>4.9169999999999998</v>
      </c>
      <c r="F2490" s="7">
        <v>0.78329560192816228</v>
      </c>
      <c r="G2490" s="7">
        <v>4.9790000000000001</v>
      </c>
      <c r="H2490" s="7">
        <v>0.98754770034143402</v>
      </c>
      <c r="I2490" s="7">
        <v>4.9169999999999998</v>
      </c>
      <c r="J2490" s="7">
        <v>0.78329560192816228</v>
      </c>
      <c r="K2490" s="7">
        <v>4.9790000000000001</v>
      </c>
      <c r="L2490" s="7">
        <v>0.98754770034143402</v>
      </c>
      <c r="M2490" s="7" t="s">
        <v>304</v>
      </c>
      <c r="N2490" s="7" t="s">
        <v>321</v>
      </c>
      <c r="O2490" s="7" t="s">
        <v>421</v>
      </c>
    </row>
    <row r="2491" spans="1:15" ht="15">
      <c r="A2491" s="1">
        <v>2483</v>
      </c>
      <c r="B2491" s="6" t="s">
        <v>210</v>
      </c>
      <c r="C2491" s="7" t="s">
        <v>294</v>
      </c>
      <c r="D2491" s="7">
        <v>14.49</v>
      </c>
      <c r="E2491" s="7">
        <v>14.327</v>
      </c>
      <c r="F2491" s="7">
        <v>2.1469209308512465</v>
      </c>
      <c r="G2491" s="7">
        <v>14.486966503838103</v>
      </c>
      <c r="H2491" s="7">
        <v>0.98895790200138023</v>
      </c>
      <c r="I2491" s="7">
        <v>14.327</v>
      </c>
      <c r="J2491" s="7">
        <v>2.1469209308512465</v>
      </c>
      <c r="K2491" s="7">
        <v>14.486966503838103</v>
      </c>
      <c r="L2491" s="7">
        <v>0.98895790200138023</v>
      </c>
      <c r="M2491" s="7" t="s">
        <v>304</v>
      </c>
      <c r="N2491" s="7" t="s">
        <v>321</v>
      </c>
      <c r="O2491" s="7" t="s">
        <v>421</v>
      </c>
    </row>
    <row r="2492" spans="1:15" ht="15">
      <c r="A2492" s="1">
        <v>2484</v>
      </c>
      <c r="B2492" s="6" t="s">
        <v>210</v>
      </c>
      <c r="C2492" s="7" t="s">
        <v>295</v>
      </c>
      <c r="D2492" s="7">
        <v>15.459</v>
      </c>
      <c r="E2492" s="7">
        <v>15.135</v>
      </c>
      <c r="F2492" s="7">
        <v>3.1484053106294927</v>
      </c>
      <c r="G2492" s="7">
        <v>15.459</v>
      </c>
      <c r="H2492" s="7">
        <v>0.97904133514457603</v>
      </c>
      <c r="I2492" s="7">
        <v>15.135</v>
      </c>
      <c r="J2492" s="7">
        <v>3.1484053106294927</v>
      </c>
      <c r="K2492" s="7">
        <v>15.459</v>
      </c>
      <c r="L2492" s="7">
        <v>0.97904133514457603</v>
      </c>
      <c r="M2492" s="7" t="s">
        <v>304</v>
      </c>
      <c r="N2492" s="7" t="s">
        <v>321</v>
      </c>
      <c r="O2492" s="7" t="s">
        <v>421</v>
      </c>
    </row>
    <row r="2493" spans="1:15" ht="15">
      <c r="A2493" s="1">
        <v>2485</v>
      </c>
      <c r="B2493" s="6" t="s">
        <v>210</v>
      </c>
      <c r="C2493" s="7" t="s">
        <v>296</v>
      </c>
      <c r="D2493" s="7">
        <v>19.984999999999999</v>
      </c>
      <c r="E2493" s="7">
        <v>18.241</v>
      </c>
      <c r="F2493" s="7">
        <v>9.6132632101844049</v>
      </c>
      <c r="G2493" s="7">
        <v>20.619139423076923</v>
      </c>
      <c r="H2493" s="7">
        <v>0.88466349762321739</v>
      </c>
      <c r="I2493" s="7">
        <v>18.241</v>
      </c>
      <c r="J2493" s="7">
        <v>9.6132632101844049</v>
      </c>
      <c r="K2493" s="7">
        <v>20.619139423076923</v>
      </c>
      <c r="L2493" s="7">
        <v>0.88466349762321739</v>
      </c>
      <c r="M2493" s="7" t="s">
        <v>304</v>
      </c>
      <c r="N2493" s="7" t="s">
        <v>321</v>
      </c>
      <c r="O2493" s="7" t="s">
        <v>421</v>
      </c>
    </row>
    <row r="2494" spans="1:15" ht="15">
      <c r="A2494" s="1">
        <v>2486</v>
      </c>
      <c r="B2494" s="6" t="s">
        <v>210</v>
      </c>
      <c r="C2494" s="7" t="s">
        <v>297</v>
      </c>
      <c r="D2494" s="7">
        <v>21.312000000000001</v>
      </c>
      <c r="E2494" s="7">
        <v>19.202999999999999</v>
      </c>
      <c r="F2494" s="7">
        <v>9.2437078599445197</v>
      </c>
      <c r="G2494" s="7">
        <v>21.312000000000001</v>
      </c>
      <c r="H2494" s="7">
        <v>0.90104166666666663</v>
      </c>
      <c r="I2494" s="7">
        <v>19.202999999999999</v>
      </c>
      <c r="J2494" s="7">
        <v>9.2437078599445197</v>
      </c>
      <c r="K2494" s="7">
        <v>21.312000000000001</v>
      </c>
      <c r="L2494" s="7">
        <v>0.90104166666666663</v>
      </c>
      <c r="M2494" s="7" t="s">
        <v>304</v>
      </c>
      <c r="N2494" s="7" t="s">
        <v>321</v>
      </c>
      <c r="O2494" s="7" t="s">
        <v>421</v>
      </c>
    </row>
    <row r="2495" spans="1:15" ht="15">
      <c r="A2495" s="1">
        <v>2487</v>
      </c>
      <c r="B2495" s="6" t="s">
        <v>210</v>
      </c>
      <c r="C2495" s="7" t="s">
        <v>298</v>
      </c>
      <c r="D2495" s="7" t="s">
        <v>422</v>
      </c>
      <c r="E2495" s="7">
        <v>18.342004627242684</v>
      </c>
      <c r="F2495" s="7">
        <v>8.8292523220320778</v>
      </c>
      <c r="G2495" s="7">
        <v>20.35644444179535</v>
      </c>
      <c r="H2495" s="7">
        <v>0.90104166666666663</v>
      </c>
      <c r="I2495" s="7">
        <v>18.342004627242684</v>
      </c>
      <c r="J2495" s="7">
        <v>8.8292523220320778</v>
      </c>
      <c r="K2495" s="7">
        <v>20.35644444179535</v>
      </c>
      <c r="L2495" s="7">
        <v>0.90104166666666663</v>
      </c>
      <c r="M2495" s="7" t="s">
        <v>304</v>
      </c>
      <c r="N2495" s="7" t="s">
        <v>321</v>
      </c>
      <c r="O2495" s="7" t="s">
        <v>421</v>
      </c>
    </row>
    <row r="2496" spans="1:15" ht="15">
      <c r="A2496" s="1">
        <v>2488</v>
      </c>
      <c r="B2496" s="6" t="s">
        <v>210</v>
      </c>
      <c r="C2496" s="7" t="s">
        <v>299</v>
      </c>
      <c r="D2496" s="7" t="s">
        <v>422</v>
      </c>
      <c r="E2496" s="7">
        <v>25.009712939093511</v>
      </c>
      <c r="F2496" s="7">
        <v>12.038873096394038</v>
      </c>
      <c r="G2496" s="7">
        <v>27.756444417953492</v>
      </c>
      <c r="H2496" s="7">
        <v>0.90104166666666663</v>
      </c>
      <c r="I2496" s="7">
        <v>25.009712939093511</v>
      </c>
      <c r="J2496" s="7">
        <v>12.038873096394038</v>
      </c>
      <c r="K2496" s="7">
        <v>27.756444417953492</v>
      </c>
      <c r="L2496" s="7">
        <v>0.90104166666666663</v>
      </c>
      <c r="M2496" s="7" t="s">
        <v>304</v>
      </c>
      <c r="N2496" s="7" t="s">
        <v>321</v>
      </c>
      <c r="O2496" s="7" t="s">
        <v>421</v>
      </c>
    </row>
    <row r="2497" spans="1:15" ht="15">
      <c r="A2497" s="1">
        <v>2489</v>
      </c>
      <c r="B2497" s="6" t="s">
        <v>210</v>
      </c>
      <c r="C2497" s="7" t="s">
        <v>300</v>
      </c>
      <c r="D2497" s="7" t="s">
        <v>422</v>
      </c>
      <c r="E2497" s="7">
        <v>24.649296272426842</v>
      </c>
      <c r="F2497" s="7">
        <v>11.865380081004691</v>
      </c>
      <c r="G2497" s="7">
        <v>27.35644441795349</v>
      </c>
      <c r="H2497" s="7">
        <v>0.90104166666666663</v>
      </c>
      <c r="I2497" s="7">
        <v>24.649296272426842</v>
      </c>
      <c r="J2497" s="7">
        <v>11.865380081004691</v>
      </c>
      <c r="K2497" s="7">
        <v>27.35644441795349</v>
      </c>
      <c r="L2497" s="7">
        <v>0.90104166666666663</v>
      </c>
      <c r="M2497" s="7" t="s">
        <v>304</v>
      </c>
      <c r="N2497" s="7" t="s">
        <v>321</v>
      </c>
      <c r="O2497" s="7" t="s">
        <v>421</v>
      </c>
    </row>
    <row r="2498" spans="1:15" ht="15">
      <c r="A2498" s="1">
        <v>2490</v>
      </c>
      <c r="B2498" s="6" t="s">
        <v>210</v>
      </c>
      <c r="C2498" s="7" t="s">
        <v>301</v>
      </c>
      <c r="D2498" s="7" t="s">
        <v>422</v>
      </c>
      <c r="E2498" s="7">
        <v>24.649296272426842</v>
      </c>
      <c r="F2498" s="7">
        <v>11.865380081004691</v>
      </c>
      <c r="G2498" s="7">
        <v>27.35644441795349</v>
      </c>
      <c r="H2498" s="7">
        <v>0.90104166666666663</v>
      </c>
      <c r="I2498" s="7">
        <v>24.649296272426842</v>
      </c>
      <c r="J2498" s="7">
        <v>11.865380081004691</v>
      </c>
      <c r="K2498" s="7">
        <v>27.35644441795349</v>
      </c>
      <c r="L2498" s="7">
        <v>0.90104166666666663</v>
      </c>
      <c r="M2498" s="7" t="s">
        <v>304</v>
      </c>
      <c r="N2498" s="7" t="s">
        <v>321</v>
      </c>
      <c r="O2498" s="7" t="s">
        <v>421</v>
      </c>
    </row>
    <row r="2499" spans="1:15" ht="15">
      <c r="A2499" s="1">
        <v>2491</v>
      </c>
      <c r="B2499" s="6" t="s">
        <v>210</v>
      </c>
      <c r="C2499" s="7" t="s">
        <v>302</v>
      </c>
      <c r="D2499" s="7" t="s">
        <v>422</v>
      </c>
      <c r="E2499" s="7">
        <v>24.649296272426842</v>
      </c>
      <c r="F2499" s="7">
        <v>11.865380081004691</v>
      </c>
      <c r="G2499" s="7">
        <v>27.35644441795349</v>
      </c>
      <c r="H2499" s="7">
        <v>0.90104166666666663</v>
      </c>
      <c r="I2499" s="7">
        <v>24.649296272426842</v>
      </c>
      <c r="J2499" s="7">
        <v>11.865380081004691</v>
      </c>
      <c r="K2499" s="7">
        <v>27.35644441795349</v>
      </c>
      <c r="L2499" s="7">
        <v>0.90104166666666663</v>
      </c>
      <c r="M2499" s="7" t="s">
        <v>304</v>
      </c>
      <c r="N2499" s="7" t="s">
        <v>321</v>
      </c>
      <c r="O2499" s="7" t="s">
        <v>421</v>
      </c>
    </row>
    <row r="2500" spans="1:15" ht="15">
      <c r="A2500" s="1">
        <v>2492</v>
      </c>
      <c r="B2500" s="6" t="s">
        <v>210</v>
      </c>
      <c r="C2500" s="7" t="s">
        <v>423</v>
      </c>
      <c r="D2500" s="7" t="s">
        <v>422</v>
      </c>
      <c r="E2500" s="7">
        <v>24.649296272426842</v>
      </c>
      <c r="F2500" s="7">
        <v>11.865380081004691</v>
      </c>
      <c r="G2500" s="7">
        <v>27.35644441795349</v>
      </c>
      <c r="H2500" s="7">
        <v>0.90104166666666663</v>
      </c>
      <c r="I2500" s="7">
        <v>24.649296272426842</v>
      </c>
      <c r="J2500" s="7">
        <v>11.865380081004691</v>
      </c>
      <c r="K2500" s="7">
        <v>27.35644441795349</v>
      </c>
      <c r="L2500" s="7">
        <v>0.90104166666666663</v>
      </c>
      <c r="M2500" s="7" t="s">
        <v>304</v>
      </c>
      <c r="N2500" s="7" t="s">
        <v>321</v>
      </c>
      <c r="O2500" s="7" t="s">
        <v>421</v>
      </c>
    </row>
    <row r="2501" spans="1:15" ht="15">
      <c r="A2501" s="1">
        <v>2493</v>
      </c>
      <c r="B2501" s="6" t="s">
        <v>210</v>
      </c>
      <c r="C2501" s="7" t="s">
        <v>424</v>
      </c>
      <c r="D2501" s="7" t="s">
        <v>422</v>
      </c>
      <c r="E2501" s="7">
        <v>24.649296272426842</v>
      </c>
      <c r="F2501" s="7">
        <v>11.865380081004691</v>
      </c>
      <c r="G2501" s="7">
        <v>27.35644441795349</v>
      </c>
      <c r="H2501" s="7">
        <v>0.90104166666666663</v>
      </c>
      <c r="I2501" s="7">
        <v>24.649296272426842</v>
      </c>
      <c r="J2501" s="7">
        <v>11.865380081004691</v>
      </c>
      <c r="K2501" s="7">
        <v>27.35644441795349</v>
      </c>
      <c r="L2501" s="7">
        <v>0.90104166666666663</v>
      </c>
      <c r="M2501" s="7" t="s">
        <v>304</v>
      </c>
      <c r="N2501" s="7" t="s">
        <v>321</v>
      </c>
      <c r="O2501" s="7" t="s">
        <v>421</v>
      </c>
    </row>
    <row r="2502" spans="1:15" ht="15">
      <c r="A2502" s="1">
        <v>2494</v>
      </c>
      <c r="B2502" s="6" t="s">
        <v>210</v>
      </c>
      <c r="C2502" s="7" t="s">
        <v>425</v>
      </c>
      <c r="D2502" s="7" t="s">
        <v>422</v>
      </c>
      <c r="E2502" s="7">
        <v>24.649296272426842</v>
      </c>
      <c r="F2502" s="7">
        <v>11.865380081004691</v>
      </c>
      <c r="G2502" s="7">
        <v>27.35644441795349</v>
      </c>
      <c r="H2502" s="7">
        <v>0.90104166666666663</v>
      </c>
      <c r="I2502" s="7">
        <v>24.649296272426842</v>
      </c>
      <c r="J2502" s="7">
        <v>11.865380081004691</v>
      </c>
      <c r="K2502" s="7">
        <v>27.35644441795349</v>
      </c>
      <c r="L2502" s="7">
        <v>0.90104166666666663</v>
      </c>
      <c r="M2502" s="7" t="s">
        <v>304</v>
      </c>
      <c r="N2502" s="7" t="s">
        <v>321</v>
      </c>
      <c r="O2502" s="7" t="s">
        <v>421</v>
      </c>
    </row>
    <row r="2503" spans="1:15" ht="15">
      <c r="A2503" s="1">
        <v>2495</v>
      </c>
      <c r="B2503" s="6" t="s">
        <v>210</v>
      </c>
      <c r="C2503" s="7" t="s">
        <v>426</v>
      </c>
      <c r="D2503" s="7" t="s">
        <v>422</v>
      </c>
      <c r="E2503" s="7">
        <v>24.649296272426842</v>
      </c>
      <c r="F2503" s="7">
        <v>11.865380081004691</v>
      </c>
      <c r="G2503" s="7">
        <v>27.35644441795349</v>
      </c>
      <c r="H2503" s="7">
        <v>0.90104166666666663</v>
      </c>
      <c r="I2503" s="7">
        <v>24.649296272426842</v>
      </c>
      <c r="J2503" s="7">
        <v>11.865380081004691</v>
      </c>
      <c r="K2503" s="7">
        <v>27.35644441795349</v>
      </c>
      <c r="L2503" s="7">
        <v>0.90104166666666663</v>
      </c>
      <c r="M2503" s="7" t="s">
        <v>304</v>
      </c>
      <c r="N2503" s="7" t="s">
        <v>321</v>
      </c>
      <c r="O2503" s="7" t="s">
        <v>421</v>
      </c>
    </row>
    <row r="2504" spans="1:15" ht="15">
      <c r="A2504" s="1">
        <v>2496</v>
      </c>
      <c r="B2504" s="6" t="s">
        <v>210</v>
      </c>
      <c r="C2504" s="7" t="s">
        <v>427</v>
      </c>
      <c r="D2504" s="7" t="s">
        <v>422</v>
      </c>
      <c r="E2504" s="7">
        <v>24.649296272426842</v>
      </c>
      <c r="F2504" s="7">
        <v>11.865380081004691</v>
      </c>
      <c r="G2504" s="7">
        <v>27.35644441795349</v>
      </c>
      <c r="H2504" s="7">
        <v>0.90104166666666663</v>
      </c>
      <c r="I2504" s="7">
        <v>24.649296272426842</v>
      </c>
      <c r="J2504" s="7">
        <v>11.865380081004691</v>
      </c>
      <c r="K2504" s="7">
        <v>27.35644441795349</v>
      </c>
      <c r="L2504" s="7">
        <v>0.90104166666666663</v>
      </c>
      <c r="M2504" s="7" t="s">
        <v>304</v>
      </c>
      <c r="N2504" s="7" t="s">
        <v>321</v>
      </c>
      <c r="O2504" s="7" t="s">
        <v>421</v>
      </c>
    </row>
    <row r="2505" spans="1:15" ht="15">
      <c r="A2505" s="1">
        <v>2497</v>
      </c>
      <c r="B2505" s="6" t="s">
        <v>213</v>
      </c>
      <c r="C2505" s="7" t="s">
        <v>292</v>
      </c>
      <c r="D2505" s="7">
        <v>4.9950000000000001</v>
      </c>
      <c r="E2505" s="7">
        <v>4.7619999999999996</v>
      </c>
      <c r="F2505" s="7">
        <v>1.5077735241076506</v>
      </c>
      <c r="G2505" s="7">
        <v>4.9950000000000001</v>
      </c>
      <c r="H2505" s="7">
        <v>0.95335335335335325</v>
      </c>
      <c r="I2505" s="7">
        <v>4.7619999999999996</v>
      </c>
      <c r="J2505" s="7">
        <v>1.5077735241076506</v>
      </c>
      <c r="K2505" s="7">
        <v>4.9950000000000001</v>
      </c>
      <c r="L2505" s="7">
        <v>0.95335335335335325</v>
      </c>
      <c r="M2505" s="7" t="s">
        <v>304</v>
      </c>
      <c r="N2505" s="7" t="s">
        <v>321</v>
      </c>
      <c r="O2505" s="7" t="s">
        <v>421</v>
      </c>
    </row>
    <row r="2506" spans="1:15" ht="15">
      <c r="A2506" s="1">
        <v>2498</v>
      </c>
      <c r="B2506" s="6" t="s">
        <v>213</v>
      </c>
      <c r="C2506" s="7" t="s">
        <v>293</v>
      </c>
      <c r="D2506" s="7">
        <v>4.9710000000000001</v>
      </c>
      <c r="E2506" s="7">
        <v>4.7359999999999998</v>
      </c>
      <c r="F2506" s="7">
        <v>1.5103459868520213</v>
      </c>
      <c r="G2506" s="7">
        <v>4.9710000000000001</v>
      </c>
      <c r="H2506" s="7">
        <v>0.9527258096962381</v>
      </c>
      <c r="I2506" s="7">
        <v>4.7359999999999998</v>
      </c>
      <c r="J2506" s="7">
        <v>1.5103459868520213</v>
      </c>
      <c r="K2506" s="7">
        <v>4.9710000000000001</v>
      </c>
      <c r="L2506" s="7">
        <v>0.9527258096962381</v>
      </c>
      <c r="M2506" s="7" t="s">
        <v>304</v>
      </c>
      <c r="N2506" s="7" t="s">
        <v>321</v>
      </c>
      <c r="O2506" s="7" t="s">
        <v>421</v>
      </c>
    </row>
    <row r="2507" spans="1:15" ht="15">
      <c r="A2507" s="1">
        <v>2499</v>
      </c>
      <c r="B2507" s="6" t="s">
        <v>213</v>
      </c>
      <c r="C2507" s="7" t="s">
        <v>294</v>
      </c>
      <c r="D2507" s="7">
        <v>4.7977100000000004</v>
      </c>
      <c r="E2507" s="7">
        <v>4.5949999999999998</v>
      </c>
      <c r="F2507" s="7">
        <v>1.379127488619226</v>
      </c>
      <c r="G2507" s="7">
        <v>4.7975011860201944</v>
      </c>
      <c r="H2507" s="7">
        <v>0.9577902791123265</v>
      </c>
      <c r="I2507" s="7">
        <v>4.5949999999999998</v>
      </c>
      <c r="J2507" s="7">
        <v>1.379127488619226</v>
      </c>
      <c r="K2507" s="7">
        <v>4.7975011860201944</v>
      </c>
      <c r="L2507" s="7">
        <v>0.9577902791123265</v>
      </c>
      <c r="M2507" s="7" t="s">
        <v>304</v>
      </c>
      <c r="N2507" s="7" t="s">
        <v>321</v>
      </c>
      <c r="O2507" s="7" t="s">
        <v>421</v>
      </c>
    </row>
    <row r="2508" spans="1:15" ht="15">
      <c r="A2508" s="1">
        <v>2500</v>
      </c>
      <c r="B2508" s="6" t="s">
        <v>213</v>
      </c>
      <c r="C2508" s="7" t="s">
        <v>295</v>
      </c>
      <c r="D2508" s="7">
        <v>4.6859999999999999</v>
      </c>
      <c r="E2508" s="7">
        <v>4.4740000000000002</v>
      </c>
      <c r="F2508" s="7">
        <v>1.3935278971014537</v>
      </c>
      <c r="G2508" s="7">
        <v>4.6859999999999999</v>
      </c>
      <c r="H2508" s="7">
        <v>0.95475885616730694</v>
      </c>
      <c r="I2508" s="7">
        <v>4.4740000000000002</v>
      </c>
      <c r="J2508" s="7">
        <v>1.3935278971014537</v>
      </c>
      <c r="K2508" s="7">
        <v>4.6859999999999999</v>
      </c>
      <c r="L2508" s="7">
        <v>0.95475885616730694</v>
      </c>
      <c r="M2508" s="7" t="s">
        <v>304</v>
      </c>
      <c r="N2508" s="7" t="s">
        <v>321</v>
      </c>
      <c r="O2508" s="7" t="s">
        <v>421</v>
      </c>
    </row>
    <row r="2509" spans="1:15" ht="15">
      <c r="A2509" s="1">
        <v>2501</v>
      </c>
      <c r="B2509" s="6" t="s">
        <v>213</v>
      </c>
      <c r="C2509" s="7" t="s">
        <v>296</v>
      </c>
      <c r="D2509" s="7">
        <v>4.766</v>
      </c>
      <c r="E2509" s="7">
        <v>4.5540000000000003</v>
      </c>
      <c r="F2509" s="7">
        <v>1.4056457590730311</v>
      </c>
      <c r="G2509" s="7">
        <v>4.766</v>
      </c>
      <c r="H2509" s="7">
        <v>0.95551825430130088</v>
      </c>
      <c r="I2509" s="7">
        <v>4.5540000000000003</v>
      </c>
      <c r="J2509" s="7">
        <v>1.4056457590730311</v>
      </c>
      <c r="K2509" s="7">
        <v>4.766</v>
      </c>
      <c r="L2509" s="7">
        <v>0.95551825430130088</v>
      </c>
      <c r="M2509" s="7" t="s">
        <v>304</v>
      </c>
      <c r="N2509" s="7" t="s">
        <v>321</v>
      </c>
      <c r="O2509" s="7" t="s">
        <v>421</v>
      </c>
    </row>
    <row r="2510" spans="1:15" ht="15">
      <c r="A2510" s="1">
        <v>2502</v>
      </c>
      <c r="B2510" s="6" t="s">
        <v>213</v>
      </c>
      <c r="C2510" s="7" t="s">
        <v>297</v>
      </c>
      <c r="D2510" s="7">
        <v>4.8040000000000003</v>
      </c>
      <c r="E2510" s="7">
        <v>4.5919999999999996</v>
      </c>
      <c r="F2510" s="7">
        <v>1.4113652964417145</v>
      </c>
      <c r="G2510" s="7">
        <v>4.8040000000000003</v>
      </c>
      <c r="H2510" s="7">
        <v>0.95587010824313057</v>
      </c>
      <c r="I2510" s="7">
        <v>4.5919999999999996</v>
      </c>
      <c r="J2510" s="7">
        <v>1.4113652964417145</v>
      </c>
      <c r="K2510" s="7">
        <v>4.8040000000000003</v>
      </c>
      <c r="L2510" s="7">
        <v>0.95587010824313057</v>
      </c>
      <c r="M2510" s="7" t="s">
        <v>304</v>
      </c>
      <c r="N2510" s="7" t="s">
        <v>321</v>
      </c>
      <c r="O2510" s="7" t="s">
        <v>421</v>
      </c>
    </row>
    <row r="2511" spans="1:15" ht="15">
      <c r="A2511" s="1">
        <v>2503</v>
      </c>
      <c r="B2511" s="6" t="s">
        <v>213</v>
      </c>
      <c r="C2511" s="7" t="s">
        <v>298</v>
      </c>
      <c r="D2511" s="7" t="s">
        <v>422</v>
      </c>
      <c r="E2511" s="7">
        <v>4.5919999999999996</v>
      </c>
      <c r="F2511" s="7">
        <v>1.426145353522261</v>
      </c>
      <c r="G2511" s="7">
        <v>4.8083629822813014</v>
      </c>
      <c r="H2511" s="7">
        <v>0.95500277681227608</v>
      </c>
      <c r="I2511" s="7">
        <v>4.5919999999999996</v>
      </c>
      <c r="J2511" s="7">
        <v>1.426145353522261</v>
      </c>
      <c r="K2511" s="7">
        <v>4.8083629822813014</v>
      </c>
      <c r="L2511" s="7">
        <v>0.95500277681227608</v>
      </c>
      <c r="M2511" s="7" t="s">
        <v>304</v>
      </c>
      <c r="N2511" s="7" t="s">
        <v>321</v>
      </c>
      <c r="O2511" s="7" t="s">
        <v>421</v>
      </c>
    </row>
    <row r="2512" spans="1:15" ht="15">
      <c r="A2512" s="1">
        <v>2504</v>
      </c>
      <c r="B2512" s="6" t="s">
        <v>213</v>
      </c>
      <c r="C2512" s="7" t="s">
        <v>299</v>
      </c>
      <c r="D2512" s="7" t="s">
        <v>422</v>
      </c>
      <c r="E2512" s="7">
        <v>4.5919999999999996</v>
      </c>
      <c r="F2512" s="7">
        <v>1.426145353522261</v>
      </c>
      <c r="G2512" s="7">
        <v>4.8083629822813014</v>
      </c>
      <c r="H2512" s="7">
        <v>0.95500277681227608</v>
      </c>
      <c r="I2512" s="7">
        <v>4.5919999999999996</v>
      </c>
      <c r="J2512" s="7">
        <v>1.426145353522261</v>
      </c>
      <c r="K2512" s="7">
        <v>4.8083629822813014</v>
      </c>
      <c r="L2512" s="7">
        <v>0.95500277681227608</v>
      </c>
      <c r="M2512" s="7" t="s">
        <v>304</v>
      </c>
      <c r="N2512" s="7" t="s">
        <v>321</v>
      </c>
      <c r="O2512" s="7" t="s">
        <v>421</v>
      </c>
    </row>
    <row r="2513" spans="1:15" ht="15">
      <c r="A2513" s="1">
        <v>2505</v>
      </c>
      <c r="B2513" s="6" t="s">
        <v>213</v>
      </c>
      <c r="C2513" s="7" t="s">
        <v>300</v>
      </c>
      <c r="D2513" s="7" t="s">
        <v>422</v>
      </c>
      <c r="E2513" s="7">
        <v>4.5919999999999996</v>
      </c>
      <c r="F2513" s="7">
        <v>1.426145353522261</v>
      </c>
      <c r="G2513" s="7">
        <v>4.8083629822813014</v>
      </c>
      <c r="H2513" s="7">
        <v>0.95500277681227608</v>
      </c>
      <c r="I2513" s="7">
        <v>4.5919999999999996</v>
      </c>
      <c r="J2513" s="7">
        <v>1.426145353522261</v>
      </c>
      <c r="K2513" s="7">
        <v>4.8083629822813014</v>
      </c>
      <c r="L2513" s="7">
        <v>0.95500277681227608</v>
      </c>
      <c r="M2513" s="7" t="s">
        <v>304</v>
      </c>
      <c r="N2513" s="7" t="s">
        <v>321</v>
      </c>
      <c r="O2513" s="7" t="s">
        <v>421</v>
      </c>
    </row>
    <row r="2514" spans="1:15" ht="15">
      <c r="A2514" s="1">
        <v>2506</v>
      </c>
      <c r="B2514" s="6" t="s">
        <v>213</v>
      </c>
      <c r="C2514" s="7" t="s">
        <v>301</v>
      </c>
      <c r="D2514" s="7" t="s">
        <v>422</v>
      </c>
      <c r="E2514" s="7">
        <v>4.5919999999999996</v>
      </c>
      <c r="F2514" s="7">
        <v>1.426145353522261</v>
      </c>
      <c r="G2514" s="7">
        <v>4.8083629822813014</v>
      </c>
      <c r="H2514" s="7">
        <v>0.95500277681227608</v>
      </c>
      <c r="I2514" s="7">
        <v>4.5919999999999996</v>
      </c>
      <c r="J2514" s="7">
        <v>1.426145353522261</v>
      </c>
      <c r="K2514" s="7">
        <v>4.8083629822813014</v>
      </c>
      <c r="L2514" s="7">
        <v>0.95500277681227608</v>
      </c>
      <c r="M2514" s="7" t="s">
        <v>304</v>
      </c>
      <c r="N2514" s="7" t="s">
        <v>321</v>
      </c>
      <c r="O2514" s="7" t="s">
        <v>421</v>
      </c>
    </row>
    <row r="2515" spans="1:15" ht="15">
      <c r="A2515" s="1">
        <v>2507</v>
      </c>
      <c r="B2515" s="6" t="s">
        <v>213</v>
      </c>
      <c r="C2515" s="7" t="s">
        <v>302</v>
      </c>
      <c r="D2515" s="7" t="s">
        <v>422</v>
      </c>
      <c r="E2515" s="7">
        <v>4.5919999999999996</v>
      </c>
      <c r="F2515" s="7">
        <v>1.426145353522261</v>
      </c>
      <c r="G2515" s="7">
        <v>4.8083629822813014</v>
      </c>
      <c r="H2515" s="7">
        <v>0.95500277681227608</v>
      </c>
      <c r="I2515" s="7">
        <v>4.5919999999999996</v>
      </c>
      <c r="J2515" s="7">
        <v>1.426145353522261</v>
      </c>
      <c r="K2515" s="7">
        <v>4.8083629822813014</v>
      </c>
      <c r="L2515" s="7">
        <v>0.95500277681227608</v>
      </c>
      <c r="M2515" s="7" t="s">
        <v>304</v>
      </c>
      <c r="N2515" s="7" t="s">
        <v>321</v>
      </c>
      <c r="O2515" s="7" t="s">
        <v>421</v>
      </c>
    </row>
    <row r="2516" spans="1:15" ht="15">
      <c r="A2516" s="1">
        <v>2508</v>
      </c>
      <c r="B2516" s="6" t="s">
        <v>213</v>
      </c>
      <c r="C2516" s="7" t="s">
        <v>423</v>
      </c>
      <c r="D2516" s="7" t="s">
        <v>422</v>
      </c>
      <c r="E2516" s="7">
        <v>4.5919999999999996</v>
      </c>
      <c r="F2516" s="7">
        <v>1.426145353522261</v>
      </c>
      <c r="G2516" s="7">
        <v>4.8083629822813014</v>
      </c>
      <c r="H2516" s="7">
        <v>0.95500277681227608</v>
      </c>
      <c r="I2516" s="7">
        <v>4.5919999999999996</v>
      </c>
      <c r="J2516" s="7">
        <v>1.426145353522261</v>
      </c>
      <c r="K2516" s="7">
        <v>4.8083629822813014</v>
      </c>
      <c r="L2516" s="7">
        <v>0.95500277681227608</v>
      </c>
      <c r="M2516" s="7" t="s">
        <v>304</v>
      </c>
      <c r="N2516" s="7" t="s">
        <v>321</v>
      </c>
      <c r="O2516" s="7" t="s">
        <v>421</v>
      </c>
    </row>
    <row r="2517" spans="1:15" ht="15">
      <c r="A2517" s="1">
        <v>2509</v>
      </c>
      <c r="B2517" s="6" t="s">
        <v>213</v>
      </c>
      <c r="C2517" s="7" t="s">
        <v>424</v>
      </c>
      <c r="D2517" s="7" t="s">
        <v>422</v>
      </c>
      <c r="E2517" s="7">
        <v>4.5919999999999996</v>
      </c>
      <c r="F2517" s="7">
        <v>1.426145353522261</v>
      </c>
      <c r="G2517" s="7">
        <v>4.8083629822813014</v>
      </c>
      <c r="H2517" s="7">
        <v>0.95500277681227608</v>
      </c>
      <c r="I2517" s="7">
        <v>4.5919999999999996</v>
      </c>
      <c r="J2517" s="7">
        <v>1.426145353522261</v>
      </c>
      <c r="K2517" s="7">
        <v>4.8083629822813014</v>
      </c>
      <c r="L2517" s="7">
        <v>0.95500277681227608</v>
      </c>
      <c r="M2517" s="7" t="s">
        <v>304</v>
      </c>
      <c r="N2517" s="7" t="s">
        <v>321</v>
      </c>
      <c r="O2517" s="7" t="s">
        <v>421</v>
      </c>
    </row>
    <row r="2518" spans="1:15" ht="15">
      <c r="A2518" s="1">
        <v>2510</v>
      </c>
      <c r="B2518" s="6" t="s">
        <v>213</v>
      </c>
      <c r="C2518" s="7" t="s">
        <v>425</v>
      </c>
      <c r="D2518" s="7" t="s">
        <v>422</v>
      </c>
      <c r="E2518" s="7">
        <v>4.5919999999999996</v>
      </c>
      <c r="F2518" s="7">
        <v>1.426145353522261</v>
      </c>
      <c r="G2518" s="7">
        <v>4.8083629822813014</v>
      </c>
      <c r="H2518" s="7">
        <v>0.95500277681227608</v>
      </c>
      <c r="I2518" s="7">
        <v>4.5919999999999996</v>
      </c>
      <c r="J2518" s="7">
        <v>1.426145353522261</v>
      </c>
      <c r="K2518" s="7">
        <v>4.8083629822813014</v>
      </c>
      <c r="L2518" s="7">
        <v>0.95500277681227608</v>
      </c>
      <c r="M2518" s="7" t="s">
        <v>304</v>
      </c>
      <c r="N2518" s="7" t="s">
        <v>321</v>
      </c>
      <c r="O2518" s="7" t="s">
        <v>421</v>
      </c>
    </row>
    <row r="2519" spans="1:15" ht="15">
      <c r="A2519" s="1">
        <v>2511</v>
      </c>
      <c r="B2519" s="6" t="s">
        <v>213</v>
      </c>
      <c r="C2519" s="7" t="s">
        <v>426</v>
      </c>
      <c r="D2519" s="7" t="s">
        <v>422</v>
      </c>
      <c r="E2519" s="7">
        <v>4.5919999999999996</v>
      </c>
      <c r="F2519" s="7">
        <v>1.426145353522261</v>
      </c>
      <c r="G2519" s="7">
        <v>4.8083629822813014</v>
      </c>
      <c r="H2519" s="7">
        <v>0.95500277681227608</v>
      </c>
      <c r="I2519" s="7">
        <v>4.5919999999999996</v>
      </c>
      <c r="J2519" s="7">
        <v>1.426145353522261</v>
      </c>
      <c r="K2519" s="7">
        <v>4.8083629822813014</v>
      </c>
      <c r="L2519" s="7">
        <v>0.95500277681227608</v>
      </c>
      <c r="M2519" s="7" t="s">
        <v>304</v>
      </c>
      <c r="N2519" s="7" t="s">
        <v>321</v>
      </c>
      <c r="O2519" s="7" t="s">
        <v>421</v>
      </c>
    </row>
    <row r="2520" spans="1:15" ht="15">
      <c r="A2520" s="1">
        <v>2512</v>
      </c>
      <c r="B2520" s="6" t="s">
        <v>213</v>
      </c>
      <c r="C2520" s="7" t="s">
        <v>427</v>
      </c>
      <c r="D2520" s="7" t="s">
        <v>422</v>
      </c>
      <c r="E2520" s="7">
        <v>4.5919999999999996</v>
      </c>
      <c r="F2520" s="7">
        <v>1.426145353522261</v>
      </c>
      <c r="G2520" s="7">
        <v>4.8083629822813014</v>
      </c>
      <c r="H2520" s="7">
        <v>0.95500277681227608</v>
      </c>
      <c r="I2520" s="7">
        <v>4.5919999999999996</v>
      </c>
      <c r="J2520" s="7">
        <v>1.426145353522261</v>
      </c>
      <c r="K2520" s="7">
        <v>4.8083629822813014</v>
      </c>
      <c r="L2520" s="7">
        <v>0.95500277681227608</v>
      </c>
      <c r="M2520" s="7" t="s">
        <v>304</v>
      </c>
      <c r="N2520" s="7" t="s">
        <v>321</v>
      </c>
      <c r="O2520" s="7" t="s">
        <v>421</v>
      </c>
    </row>
    <row r="2521" spans="1:15" ht="15">
      <c r="A2521" s="1">
        <v>2513</v>
      </c>
      <c r="B2521" s="6" t="s">
        <v>33</v>
      </c>
      <c r="C2521" s="7" t="s">
        <v>292</v>
      </c>
      <c r="D2521" s="7">
        <v>54.387999999999998</v>
      </c>
      <c r="E2521" s="7">
        <v>55.837000000000003</v>
      </c>
      <c r="F2521" s="7">
        <v>5.3938526705007588</v>
      </c>
      <c r="G2521" s="7">
        <v>56.096918058223736</v>
      </c>
      <c r="H2521" s="7">
        <v>0.99536662499080686</v>
      </c>
      <c r="I2521" s="7">
        <v>51.543999999999997</v>
      </c>
      <c r="J2521" s="7">
        <v>4.9791489880954769</v>
      </c>
      <c r="K2521" s="7">
        <v>51.783934387468591</v>
      </c>
      <c r="L2521" s="7">
        <v>0.99536662499080686</v>
      </c>
      <c r="M2521" s="7" t="s">
        <v>290</v>
      </c>
      <c r="N2521" s="7" t="s">
        <v>321</v>
      </c>
      <c r="O2521" s="7" t="s">
        <v>421</v>
      </c>
    </row>
    <row r="2522" spans="1:15" ht="15">
      <c r="A2522" s="1">
        <v>2514</v>
      </c>
      <c r="B2522" s="6" t="s">
        <v>33</v>
      </c>
      <c r="C2522" s="7" t="s">
        <v>293</v>
      </c>
      <c r="D2522" s="7">
        <v>51.308999999999997</v>
      </c>
      <c r="E2522" s="7">
        <v>53.29</v>
      </c>
      <c r="F2522" s="7">
        <v>4.8246634703195808</v>
      </c>
      <c r="G2522" s="7">
        <v>53.507957142857137</v>
      </c>
      <c r="H2522" s="7">
        <v>0.99592664055039082</v>
      </c>
      <c r="I2522" s="7">
        <v>49.39</v>
      </c>
      <c r="J2522" s="7">
        <v>4.4715730681006489</v>
      </c>
      <c r="K2522" s="7">
        <v>49.5920060665362</v>
      </c>
      <c r="L2522" s="7">
        <v>0.99592664055039082</v>
      </c>
      <c r="M2522" s="7" t="s">
        <v>290</v>
      </c>
      <c r="N2522" s="7" t="s">
        <v>321</v>
      </c>
      <c r="O2522" s="7" t="s">
        <v>421</v>
      </c>
    </row>
    <row r="2523" spans="1:15" ht="15">
      <c r="A2523" s="1">
        <v>2515</v>
      </c>
      <c r="B2523" s="6" t="s">
        <v>33</v>
      </c>
      <c r="C2523" s="7" t="s">
        <v>294</v>
      </c>
      <c r="D2523" s="7">
        <v>50.83</v>
      </c>
      <c r="E2523" s="7">
        <v>53.780788957079054</v>
      </c>
      <c r="F2523" s="7">
        <v>1.5091253003945517</v>
      </c>
      <c r="G2523" s="7">
        <v>53.801958328839362</v>
      </c>
      <c r="H2523" s="7">
        <v>0.99960653157584112</v>
      </c>
      <c r="I2523" s="7">
        <v>50.282522115953739</v>
      </c>
      <c r="J2523" s="7">
        <v>1.41096156758505</v>
      </c>
      <c r="K2523" s="7">
        <v>50.302314488367024</v>
      </c>
      <c r="L2523" s="7">
        <v>0.99960653157584112</v>
      </c>
      <c r="M2523" s="7" t="s">
        <v>290</v>
      </c>
      <c r="N2523" s="7" t="s">
        <v>321</v>
      </c>
      <c r="O2523" s="7" t="s">
        <v>421</v>
      </c>
    </row>
    <row r="2524" spans="1:15" ht="15">
      <c r="A2524" s="1">
        <v>2516</v>
      </c>
      <c r="B2524" s="6" t="s">
        <v>33</v>
      </c>
      <c r="C2524" s="7" t="s">
        <v>295</v>
      </c>
      <c r="D2524" s="7">
        <v>49.441000000000003</v>
      </c>
      <c r="E2524" s="7">
        <v>50.518000000000001</v>
      </c>
      <c r="F2524" s="7">
        <v>1.2855321536208006</v>
      </c>
      <c r="G2524" s="7">
        <v>50.534353829033897</v>
      </c>
      <c r="H2524" s="7">
        <v>0.99967638195020314</v>
      </c>
      <c r="I2524" s="7">
        <v>46.366999999999997</v>
      </c>
      <c r="J2524" s="7">
        <v>1.1799016066933827</v>
      </c>
      <c r="K2524" s="7">
        <v>46.38201005563986</v>
      </c>
      <c r="L2524" s="7">
        <v>0.99967638195020314</v>
      </c>
      <c r="M2524" s="7" t="s">
        <v>290</v>
      </c>
      <c r="N2524" s="7" t="s">
        <v>321</v>
      </c>
      <c r="O2524" s="7" t="s">
        <v>421</v>
      </c>
    </row>
    <row r="2525" spans="1:15" ht="15">
      <c r="A2525" s="1">
        <v>2517</v>
      </c>
      <c r="B2525" s="6" t="s">
        <v>33</v>
      </c>
      <c r="C2525" s="7" t="s">
        <v>296</v>
      </c>
      <c r="D2525" s="7">
        <v>47.192</v>
      </c>
      <c r="E2525" s="7">
        <v>51.372</v>
      </c>
      <c r="F2525" s="7">
        <v>1.4184672844712936</v>
      </c>
      <c r="G2525" s="7">
        <v>51.352413132810852</v>
      </c>
      <c r="H2525" s="7">
        <v>1.0003814205797592</v>
      </c>
      <c r="I2525" s="7">
        <v>47.253</v>
      </c>
      <c r="J2525" s="7">
        <v>1.3047347697797831</v>
      </c>
      <c r="K2525" s="7">
        <v>47.234983605168402</v>
      </c>
      <c r="L2525" s="7">
        <v>1.0003814205797592</v>
      </c>
      <c r="M2525" s="7" t="s">
        <v>290</v>
      </c>
      <c r="N2525" s="7" t="s">
        <v>321</v>
      </c>
      <c r="O2525" s="7" t="s">
        <v>421</v>
      </c>
    </row>
    <row r="2526" spans="1:15" ht="15">
      <c r="A2526" s="1">
        <v>2518</v>
      </c>
      <c r="B2526" s="6" t="s">
        <v>33</v>
      </c>
      <c r="C2526" s="7" t="s">
        <v>297</v>
      </c>
      <c r="D2526" s="7">
        <v>49.085999999999999</v>
      </c>
      <c r="E2526" s="7">
        <v>52.0274</v>
      </c>
      <c r="F2526" s="7">
        <v>1.101634794691319</v>
      </c>
      <c r="G2526" s="7">
        <v>52.039061770759034</v>
      </c>
      <c r="H2526" s="7">
        <v>0.99977590351627765</v>
      </c>
      <c r="I2526" s="7">
        <v>47.843000000000004</v>
      </c>
      <c r="J2526" s="7">
        <v>1.0130337760954733</v>
      </c>
      <c r="K2526" s="7">
        <v>47.853723851248091</v>
      </c>
      <c r="L2526" s="7">
        <v>0.99977590351627765</v>
      </c>
      <c r="M2526" s="7" t="s">
        <v>290</v>
      </c>
      <c r="N2526" s="7" t="s">
        <v>321</v>
      </c>
      <c r="O2526" s="7" t="s">
        <v>421</v>
      </c>
    </row>
    <row r="2527" spans="1:15" ht="15">
      <c r="A2527" s="1">
        <v>2519</v>
      </c>
      <c r="B2527" s="6" t="s">
        <v>33</v>
      </c>
      <c r="C2527" s="7" t="s">
        <v>298</v>
      </c>
      <c r="D2527" s="7" t="s">
        <v>422</v>
      </c>
      <c r="E2527" s="7">
        <v>53.743983710315511</v>
      </c>
      <c r="F2527" s="7">
        <v>2.9904085150664472</v>
      </c>
      <c r="G2527" s="7">
        <v>53.827115175733141</v>
      </c>
      <c r="H2527" s="7">
        <v>0.99845558386054645</v>
      </c>
      <c r="I2527" s="7">
        <v>49.559583710315522</v>
      </c>
      <c r="J2527" s="7">
        <v>2.7575812379168116</v>
      </c>
      <c r="K2527" s="7">
        <v>49.636242724681352</v>
      </c>
      <c r="L2527" s="7">
        <v>0.99845558386054645</v>
      </c>
      <c r="M2527" s="7" t="s">
        <v>290</v>
      </c>
      <c r="N2527" s="7" t="s">
        <v>321</v>
      </c>
      <c r="O2527" s="7" t="s">
        <v>421</v>
      </c>
    </row>
    <row r="2528" spans="1:15" ht="15">
      <c r="A2528" s="1">
        <v>2520</v>
      </c>
      <c r="B2528" s="6" t="s">
        <v>33</v>
      </c>
      <c r="C2528" s="7" t="s">
        <v>299</v>
      </c>
      <c r="D2528" s="7" t="s">
        <v>422</v>
      </c>
      <c r="E2528" s="7">
        <v>55.228482407228881</v>
      </c>
      <c r="F2528" s="7">
        <v>3.0730085985991482</v>
      </c>
      <c r="G2528" s="7">
        <v>55.313910102727817</v>
      </c>
      <c r="H2528" s="7">
        <v>0.99845558386054645</v>
      </c>
      <c r="I2528" s="7">
        <v>51.044082407228885</v>
      </c>
      <c r="J2528" s="7">
        <v>2.840181321449526</v>
      </c>
      <c r="K2528" s="7">
        <v>51.123037651676022</v>
      </c>
      <c r="L2528" s="7">
        <v>0.99845558386054656</v>
      </c>
      <c r="M2528" s="7" t="s">
        <v>290</v>
      </c>
      <c r="N2528" s="7" t="s">
        <v>321</v>
      </c>
      <c r="O2528" s="7" t="s">
        <v>421</v>
      </c>
    </row>
    <row r="2529" spans="1:15" ht="15">
      <c r="A2529" s="1">
        <v>2521</v>
      </c>
      <c r="B2529" s="6" t="s">
        <v>33</v>
      </c>
      <c r="C2529" s="7" t="s">
        <v>300</v>
      </c>
      <c r="D2529" s="7" t="s">
        <v>422</v>
      </c>
      <c r="E2529" s="7">
        <v>55.826924185186506</v>
      </c>
      <c r="F2529" s="7">
        <v>3.1063069375951327</v>
      </c>
      <c r="G2529" s="7">
        <v>55.913277553449802</v>
      </c>
      <c r="H2529" s="7">
        <v>0.99845558386054645</v>
      </c>
      <c r="I2529" s="7">
        <v>51.64252418518651</v>
      </c>
      <c r="J2529" s="7">
        <v>2.8734796604455317</v>
      </c>
      <c r="K2529" s="7">
        <v>51.722405102398007</v>
      </c>
      <c r="L2529" s="7">
        <v>0.99845558386054645</v>
      </c>
      <c r="M2529" s="7" t="s">
        <v>290</v>
      </c>
      <c r="N2529" s="7" t="s">
        <v>321</v>
      </c>
      <c r="O2529" s="7" t="s">
        <v>421</v>
      </c>
    </row>
    <row r="2530" spans="1:15" ht="15">
      <c r="A2530" s="1">
        <v>2522</v>
      </c>
      <c r="B2530" s="6" t="s">
        <v>33</v>
      </c>
      <c r="C2530" s="7" t="s">
        <v>301</v>
      </c>
      <c r="D2530" s="7" t="s">
        <v>422</v>
      </c>
      <c r="E2530" s="7">
        <v>55.795016075302428</v>
      </c>
      <c r="F2530" s="7">
        <v>3.1045315149912449</v>
      </c>
      <c r="G2530" s="7">
        <v>55.88132008794021</v>
      </c>
      <c r="H2530" s="7">
        <v>0.99845558386054645</v>
      </c>
      <c r="I2530" s="7">
        <v>51.610616075302431</v>
      </c>
      <c r="J2530" s="7">
        <v>2.8717042378416919</v>
      </c>
      <c r="K2530" s="7">
        <v>51.690447636888422</v>
      </c>
      <c r="L2530" s="7">
        <v>0.99845558386054645</v>
      </c>
      <c r="M2530" s="7" t="s">
        <v>290</v>
      </c>
      <c r="N2530" s="7" t="s">
        <v>321</v>
      </c>
      <c r="O2530" s="7" t="s">
        <v>421</v>
      </c>
    </row>
    <row r="2531" spans="1:15" ht="15">
      <c r="A2531" s="1">
        <v>2523</v>
      </c>
      <c r="B2531" s="6" t="s">
        <v>33</v>
      </c>
      <c r="C2531" s="7" t="s">
        <v>302</v>
      </c>
      <c r="D2531" s="7" t="s">
        <v>422</v>
      </c>
      <c r="E2531" s="7">
        <v>56.08277024081049</v>
      </c>
      <c r="F2531" s="7">
        <v>3.1205426560971397</v>
      </c>
      <c r="G2531" s="7">
        <v>56.169519353044677</v>
      </c>
      <c r="H2531" s="7">
        <v>0.99845558386054656</v>
      </c>
      <c r="I2531" s="7">
        <v>51.898370240810479</v>
      </c>
      <c r="J2531" s="7">
        <v>2.8877153789476493</v>
      </c>
      <c r="K2531" s="7">
        <v>51.978646901992875</v>
      </c>
      <c r="L2531" s="7">
        <v>0.99845558386054645</v>
      </c>
      <c r="M2531" s="7" t="s">
        <v>290</v>
      </c>
      <c r="N2531" s="7" t="s">
        <v>321</v>
      </c>
      <c r="O2531" s="7" t="s">
        <v>421</v>
      </c>
    </row>
    <row r="2532" spans="1:15" ht="15">
      <c r="A2532" s="1">
        <v>2524</v>
      </c>
      <c r="B2532" s="6" t="s">
        <v>33</v>
      </c>
      <c r="C2532" s="7" t="s">
        <v>423</v>
      </c>
      <c r="D2532" s="7" t="s">
        <v>422</v>
      </c>
      <c r="E2532" s="7">
        <v>56.424527634244079</v>
      </c>
      <c r="F2532" s="7">
        <v>3.1395586305161203</v>
      </c>
      <c r="G2532" s="7">
        <v>56.511805378540352</v>
      </c>
      <c r="H2532" s="7">
        <v>0.99845558386054645</v>
      </c>
      <c r="I2532" s="7">
        <v>52.252297678319515</v>
      </c>
      <c r="J2532" s="7">
        <v>2.9074085157374445</v>
      </c>
      <c r="K2532" s="7">
        <v>52.333121796249628</v>
      </c>
      <c r="L2532" s="7">
        <v>0.99845558386054656</v>
      </c>
      <c r="M2532" s="7" t="s">
        <v>290</v>
      </c>
      <c r="N2532" s="7" t="s">
        <v>321</v>
      </c>
      <c r="O2532" s="7" t="s">
        <v>421</v>
      </c>
    </row>
    <row r="2533" spans="1:15" ht="15">
      <c r="A2533" s="1">
        <v>2525</v>
      </c>
      <c r="B2533" s="6" t="s">
        <v>33</v>
      </c>
      <c r="C2533" s="7" t="s">
        <v>424</v>
      </c>
      <c r="D2533" s="7" t="s">
        <v>422</v>
      </c>
      <c r="E2533" s="7">
        <v>56.929102455648064</v>
      </c>
      <c r="F2533" s="7">
        <v>3.1676340491630062</v>
      </c>
      <c r="G2533" s="7">
        <v>57.017160678826258</v>
      </c>
      <c r="H2533" s="7">
        <v>0.99845558386054645</v>
      </c>
      <c r="I2533" s="7">
        <v>52.776902325930621</v>
      </c>
      <c r="J2533" s="7">
        <v>2.936598428672101</v>
      </c>
      <c r="K2533" s="7">
        <v>52.858537904978988</v>
      </c>
      <c r="L2533" s="7">
        <v>0.99845558386054645</v>
      </c>
      <c r="M2533" s="7" t="s">
        <v>290</v>
      </c>
      <c r="N2533" s="7" t="s">
        <v>321</v>
      </c>
      <c r="O2533" s="7" t="s">
        <v>421</v>
      </c>
    </row>
    <row r="2534" spans="1:15" ht="15">
      <c r="A2534" s="1">
        <v>2526</v>
      </c>
      <c r="B2534" s="6" t="s">
        <v>33</v>
      </c>
      <c r="C2534" s="7" t="s">
        <v>425</v>
      </c>
      <c r="D2534" s="7" t="s">
        <v>422</v>
      </c>
      <c r="E2534" s="7">
        <v>57.418067141484933</v>
      </c>
      <c r="F2534" s="7">
        <v>3.1948408927788412</v>
      </c>
      <c r="G2534" s="7">
        <v>57.506881697708522</v>
      </c>
      <c r="H2534" s="7">
        <v>0.99845558386054645</v>
      </c>
      <c r="I2534" s="7">
        <v>53.265867011767483</v>
      </c>
      <c r="J2534" s="7">
        <v>2.9638052722878792</v>
      </c>
      <c r="K2534" s="7">
        <v>53.348258923861245</v>
      </c>
      <c r="L2534" s="7">
        <v>0.99845558386054634</v>
      </c>
      <c r="M2534" s="7" t="s">
        <v>290</v>
      </c>
      <c r="N2534" s="7" t="s">
        <v>321</v>
      </c>
      <c r="O2534" s="7" t="s">
        <v>421</v>
      </c>
    </row>
    <row r="2535" spans="1:15" ht="15">
      <c r="A2535" s="1">
        <v>2527</v>
      </c>
      <c r="B2535" s="6" t="s">
        <v>33</v>
      </c>
      <c r="C2535" s="7" t="s">
        <v>426</v>
      </c>
      <c r="D2535" s="7" t="s">
        <v>422</v>
      </c>
      <c r="E2535" s="7">
        <v>57.652300822899811</v>
      </c>
      <c r="F2535" s="7">
        <v>3.2078740612761649</v>
      </c>
      <c r="G2535" s="7">
        <v>57.741477692964722</v>
      </c>
      <c r="H2535" s="7">
        <v>0.99845558386054645</v>
      </c>
      <c r="I2535" s="7">
        <v>53.500100693182361</v>
      </c>
      <c r="J2535" s="7">
        <v>2.9768384407852588</v>
      </c>
      <c r="K2535" s="7">
        <v>53.582854919117445</v>
      </c>
      <c r="L2535" s="7">
        <v>0.99845558386054645</v>
      </c>
      <c r="M2535" s="7" t="s">
        <v>290</v>
      </c>
      <c r="N2535" s="7" t="s">
        <v>321</v>
      </c>
      <c r="O2535" s="7" t="s">
        <v>421</v>
      </c>
    </row>
    <row r="2536" spans="1:15" ht="15">
      <c r="A2536" s="1">
        <v>2528</v>
      </c>
      <c r="B2536" s="6" t="s">
        <v>33</v>
      </c>
      <c r="C2536" s="7" t="s">
        <v>427</v>
      </c>
      <c r="D2536" s="7" t="s">
        <v>422</v>
      </c>
      <c r="E2536" s="7">
        <v>57.606168176366644</v>
      </c>
      <c r="F2536" s="7">
        <v>3.2053071607694839</v>
      </c>
      <c r="G2536" s="7">
        <v>57.695273688220922</v>
      </c>
      <c r="H2536" s="7">
        <v>0.99845558386054645</v>
      </c>
      <c r="I2536" s="7">
        <v>53.453968046649194</v>
      </c>
      <c r="J2536" s="7">
        <v>2.9742715402785764</v>
      </c>
      <c r="K2536" s="7">
        <v>53.536650914373645</v>
      </c>
      <c r="L2536" s="7">
        <v>0.99845558386054645</v>
      </c>
      <c r="M2536" s="7" t="s">
        <v>290</v>
      </c>
      <c r="N2536" s="7" t="s">
        <v>321</v>
      </c>
      <c r="O2536" s="7" t="s">
        <v>421</v>
      </c>
    </row>
    <row r="2537" spans="1:15" ht="15">
      <c r="A2537" s="1">
        <v>2529</v>
      </c>
      <c r="B2537" s="6" t="s">
        <v>83</v>
      </c>
      <c r="C2537" s="7" t="s">
        <v>292</v>
      </c>
      <c r="D2537" s="7">
        <v>38.753999999999998</v>
      </c>
      <c r="E2537" s="7">
        <v>32.825000000000003</v>
      </c>
      <c r="F2537" s="7">
        <v>7.9311951872962956</v>
      </c>
      <c r="G2537" s="7">
        <v>33.769579240775151</v>
      </c>
      <c r="H2537" s="7">
        <v>0.97202869381225177</v>
      </c>
      <c r="I2537" s="7">
        <v>28.9</v>
      </c>
      <c r="J2537" s="7">
        <v>6.9828344527909456</v>
      </c>
      <c r="K2537" s="7">
        <v>29.731632598885049</v>
      </c>
      <c r="L2537" s="7">
        <v>0.97202869381225177</v>
      </c>
      <c r="M2537" s="7" t="s">
        <v>290</v>
      </c>
      <c r="N2537" s="7" t="s">
        <v>321</v>
      </c>
      <c r="O2537" s="7" t="s">
        <v>421</v>
      </c>
    </row>
    <row r="2538" spans="1:15" ht="15">
      <c r="A2538" s="1">
        <v>2530</v>
      </c>
      <c r="B2538" s="6" t="s">
        <v>83</v>
      </c>
      <c r="C2538" s="7" t="s">
        <v>293</v>
      </c>
      <c r="D2538" s="7">
        <v>29.74</v>
      </c>
      <c r="E2538" s="7">
        <v>28.47</v>
      </c>
      <c r="F2538" s="7">
        <v>0.9909812698743784</v>
      </c>
      <c r="G2538" s="7">
        <v>28.487241773770268</v>
      </c>
      <c r="H2538" s="7">
        <v>0.99939475453934101</v>
      </c>
      <c r="I2538" s="7">
        <v>25.65</v>
      </c>
      <c r="J2538" s="7">
        <v>0.89282295652544241</v>
      </c>
      <c r="K2538" s="7">
        <v>25.665533947917364</v>
      </c>
      <c r="L2538" s="7">
        <v>0.99939475453934101</v>
      </c>
      <c r="M2538" s="7" t="s">
        <v>290</v>
      </c>
      <c r="N2538" s="7" t="s">
        <v>321</v>
      </c>
      <c r="O2538" s="7" t="s">
        <v>421</v>
      </c>
    </row>
    <row r="2539" spans="1:15" ht="15">
      <c r="A2539" s="1">
        <v>2531</v>
      </c>
      <c r="B2539" s="6" t="s">
        <v>83</v>
      </c>
      <c r="C2539" s="7" t="s">
        <v>294</v>
      </c>
      <c r="D2539" s="7">
        <v>34.82</v>
      </c>
      <c r="E2539" s="7">
        <v>38.169585461868593</v>
      </c>
      <c r="F2539" s="7">
        <v>0.9149800346909035</v>
      </c>
      <c r="G2539" s="7">
        <v>38.180550582656259</v>
      </c>
      <c r="H2539" s="7">
        <v>0.99971280873061463</v>
      </c>
      <c r="I2539" s="7">
        <v>33.771641943675121</v>
      </c>
      <c r="J2539" s="7">
        <v>0.80955498319632535</v>
      </c>
      <c r="K2539" s="7">
        <v>33.781343650639691</v>
      </c>
      <c r="L2539" s="7">
        <v>0.99971280873061463</v>
      </c>
      <c r="M2539" s="7" t="s">
        <v>290</v>
      </c>
      <c r="N2539" s="7" t="s">
        <v>321</v>
      </c>
      <c r="O2539" s="7" t="s">
        <v>421</v>
      </c>
    </row>
    <row r="2540" spans="1:15" ht="15">
      <c r="A2540" s="1">
        <v>2532</v>
      </c>
      <c r="B2540" s="6" t="s">
        <v>83</v>
      </c>
      <c r="C2540" s="7" t="s">
        <v>295</v>
      </c>
      <c r="D2540" s="7">
        <v>36.241</v>
      </c>
      <c r="E2540" s="7">
        <v>34.158700000000003</v>
      </c>
      <c r="F2540" s="7">
        <v>1.4364118764867804</v>
      </c>
      <c r="G2540" s="7">
        <v>34.188888030600125</v>
      </c>
      <c r="H2540" s="7">
        <v>0.99911702215722531</v>
      </c>
      <c r="I2540" s="7">
        <v>29.495699999999999</v>
      </c>
      <c r="J2540" s="7">
        <v>1.2403274651931664</v>
      </c>
      <c r="K2540" s="7">
        <v>29.521767066199008</v>
      </c>
      <c r="L2540" s="7">
        <v>0.99911702215722531</v>
      </c>
      <c r="M2540" s="7" t="s">
        <v>290</v>
      </c>
      <c r="N2540" s="7" t="s">
        <v>321</v>
      </c>
      <c r="O2540" s="7" t="s">
        <v>421</v>
      </c>
    </row>
    <row r="2541" spans="1:15" ht="15">
      <c r="A2541" s="1">
        <v>2533</v>
      </c>
      <c r="B2541" s="6" t="s">
        <v>83</v>
      </c>
      <c r="C2541" s="7" t="s">
        <v>296</v>
      </c>
      <c r="D2541" s="7">
        <v>29.495000000000001</v>
      </c>
      <c r="E2541" s="7">
        <v>31.293230600000001</v>
      </c>
      <c r="F2541" s="7" t="s">
        <v>422</v>
      </c>
      <c r="G2541" s="7">
        <v>31.293230600000001</v>
      </c>
      <c r="H2541" s="7">
        <v>1</v>
      </c>
      <c r="I2541" s="7">
        <v>27.412837357000001</v>
      </c>
      <c r="J2541" s="7" t="s">
        <v>422</v>
      </c>
      <c r="K2541" s="7">
        <v>27.412837357000001</v>
      </c>
      <c r="L2541" s="7">
        <v>1</v>
      </c>
      <c r="M2541" s="7" t="s">
        <v>290</v>
      </c>
      <c r="N2541" s="7" t="s">
        <v>321</v>
      </c>
      <c r="O2541" s="7" t="s">
        <v>421</v>
      </c>
    </row>
    <row r="2542" spans="1:15" ht="15">
      <c r="A2542" s="1">
        <v>2534</v>
      </c>
      <c r="B2542" s="6" t="s">
        <v>83</v>
      </c>
      <c r="C2542" s="7" t="s">
        <v>297</v>
      </c>
      <c r="D2542" s="7">
        <v>24.734382905178776</v>
      </c>
      <c r="E2542" s="7">
        <v>30.405584412</v>
      </c>
      <c r="F2542" s="7">
        <v>0.14542597611921729</v>
      </c>
      <c r="G2542" s="7">
        <v>30.405932186824788</v>
      </c>
      <c r="H2542" s="7">
        <v>0.99998856227059074</v>
      </c>
      <c r="I2542" s="7">
        <v>26.777295059</v>
      </c>
      <c r="J2542" s="7">
        <v>0.12807233760194231</v>
      </c>
      <c r="K2542" s="7">
        <v>26.777601333958287</v>
      </c>
      <c r="L2542" s="7">
        <v>0.99998856227059074</v>
      </c>
      <c r="M2542" s="7" t="s">
        <v>290</v>
      </c>
      <c r="N2542" s="7" t="s">
        <v>321</v>
      </c>
      <c r="O2542" s="7" t="s">
        <v>421</v>
      </c>
    </row>
    <row r="2543" spans="1:15" ht="15">
      <c r="A2543" s="1">
        <v>2535</v>
      </c>
      <c r="B2543" s="6" t="s">
        <v>83</v>
      </c>
      <c r="C2543" s="7" t="s">
        <v>298</v>
      </c>
      <c r="D2543" s="7" t="s">
        <v>422</v>
      </c>
      <c r="E2543" s="7">
        <v>31.076245014068981</v>
      </c>
      <c r="F2543" s="7">
        <v>3.1066412299473649</v>
      </c>
      <c r="G2543" s="7">
        <v>31.231141892445368</v>
      </c>
      <c r="H2543" s="7">
        <v>0.99504030691833734</v>
      </c>
      <c r="I2543" s="7">
        <v>27.447955661068985</v>
      </c>
      <c r="J2543" s="7">
        <v>2.7439270959486821</v>
      </c>
      <c r="K2543" s="7">
        <v>27.584767642303792</v>
      </c>
      <c r="L2543" s="7">
        <v>0.99504030691833734</v>
      </c>
      <c r="M2543" s="7" t="s">
        <v>290</v>
      </c>
      <c r="N2543" s="7" t="s">
        <v>321</v>
      </c>
      <c r="O2543" s="7" t="s">
        <v>421</v>
      </c>
    </row>
    <row r="2544" spans="1:15" ht="15">
      <c r="A2544" s="1">
        <v>2536</v>
      </c>
      <c r="B2544" s="6" t="s">
        <v>83</v>
      </c>
      <c r="C2544" s="7" t="s">
        <v>299</v>
      </c>
      <c r="D2544" s="7" t="s">
        <v>422</v>
      </c>
      <c r="E2544" s="7">
        <v>30.854050507897675</v>
      </c>
      <c r="F2544" s="7">
        <v>3.0844288097007326</v>
      </c>
      <c r="G2544" s="7">
        <v>31.007839876812003</v>
      </c>
      <c r="H2544" s="7">
        <v>0.99504030691833734</v>
      </c>
      <c r="I2544" s="7">
        <v>27.225761154897675</v>
      </c>
      <c r="J2544" s="7">
        <v>2.7217146757020463</v>
      </c>
      <c r="K2544" s="7">
        <v>27.361465626670423</v>
      </c>
      <c r="L2544" s="7">
        <v>0.99504030691833734</v>
      </c>
      <c r="M2544" s="7" t="s">
        <v>290</v>
      </c>
      <c r="N2544" s="7" t="s">
        <v>321</v>
      </c>
      <c r="O2544" s="7" t="s">
        <v>421</v>
      </c>
    </row>
    <row r="2545" spans="1:15" ht="15">
      <c r="A2545" s="1">
        <v>2537</v>
      </c>
      <c r="B2545" s="6" t="s">
        <v>83</v>
      </c>
      <c r="C2545" s="7" t="s">
        <v>300</v>
      </c>
      <c r="D2545" s="7" t="s">
        <v>422</v>
      </c>
      <c r="E2545" s="7">
        <v>30.955081413370067</v>
      </c>
      <c r="F2545" s="7">
        <v>3.0945287035681326</v>
      </c>
      <c r="G2545" s="7">
        <v>31.109374362168971</v>
      </c>
      <c r="H2545" s="7">
        <v>0.99504030691833734</v>
      </c>
      <c r="I2545" s="7">
        <v>27.326792060370067</v>
      </c>
      <c r="J2545" s="7">
        <v>2.7318145695694644</v>
      </c>
      <c r="K2545" s="7">
        <v>27.463000112027391</v>
      </c>
      <c r="L2545" s="7">
        <v>0.99504030691833734</v>
      </c>
      <c r="M2545" s="7" t="s">
        <v>290</v>
      </c>
      <c r="N2545" s="7" t="s">
        <v>321</v>
      </c>
      <c r="O2545" s="7" t="s">
        <v>421</v>
      </c>
    </row>
    <row r="2546" spans="1:15" ht="15">
      <c r="A2546" s="1">
        <v>2538</v>
      </c>
      <c r="B2546" s="6" t="s">
        <v>83</v>
      </c>
      <c r="C2546" s="7" t="s">
        <v>301</v>
      </c>
      <c r="D2546" s="7" t="s">
        <v>422</v>
      </c>
      <c r="E2546" s="7">
        <v>30.458910175549011</v>
      </c>
      <c r="F2546" s="7">
        <v>3.0449272789484265</v>
      </c>
      <c r="G2546" s="7">
        <v>30.610730001361407</v>
      </c>
      <c r="H2546" s="7">
        <v>0.99504030691833734</v>
      </c>
      <c r="I2546" s="7">
        <v>26.830620822549012</v>
      </c>
      <c r="J2546" s="7">
        <v>2.6822131449497428</v>
      </c>
      <c r="K2546" s="7">
        <v>26.964355751219827</v>
      </c>
      <c r="L2546" s="7">
        <v>0.99504030691833734</v>
      </c>
      <c r="M2546" s="7" t="s">
        <v>290</v>
      </c>
      <c r="N2546" s="7" t="s">
        <v>321</v>
      </c>
      <c r="O2546" s="7" t="s">
        <v>421</v>
      </c>
    </row>
    <row r="2547" spans="1:15" ht="15">
      <c r="A2547" s="1">
        <v>2539</v>
      </c>
      <c r="B2547" s="6" t="s">
        <v>83</v>
      </c>
      <c r="C2547" s="7" t="s">
        <v>302</v>
      </c>
      <c r="D2547" s="7" t="s">
        <v>422</v>
      </c>
      <c r="E2547" s="7">
        <v>30.466153225812466</v>
      </c>
      <c r="F2547" s="7">
        <v>3.0456513548002015</v>
      </c>
      <c r="G2547" s="7">
        <v>30.618009153987781</v>
      </c>
      <c r="H2547" s="7">
        <v>0.99504030691833734</v>
      </c>
      <c r="I2547" s="7">
        <v>26.837863872812463</v>
      </c>
      <c r="J2547" s="7">
        <v>2.6829372208015436</v>
      </c>
      <c r="K2547" s="7">
        <v>26.971634903846201</v>
      </c>
      <c r="L2547" s="7">
        <v>0.99504030691833734</v>
      </c>
      <c r="M2547" s="7" t="s">
        <v>290</v>
      </c>
      <c r="N2547" s="7" t="s">
        <v>321</v>
      </c>
      <c r="O2547" s="7" t="s">
        <v>421</v>
      </c>
    </row>
    <row r="2548" spans="1:15" ht="15">
      <c r="A2548" s="1">
        <v>2540</v>
      </c>
      <c r="B2548" s="6" t="s">
        <v>83</v>
      </c>
      <c r="C2548" s="7" t="s">
        <v>423</v>
      </c>
      <c r="D2548" s="7" t="s">
        <v>422</v>
      </c>
      <c r="E2548" s="7">
        <v>30.683181640462081</v>
      </c>
      <c r="F2548" s="7">
        <v>3.0673473293529718</v>
      </c>
      <c r="G2548" s="7">
        <v>30.836119328159278</v>
      </c>
      <c r="H2548" s="7">
        <v>0.99504030691833734</v>
      </c>
      <c r="I2548" s="7">
        <v>27.054892287462078</v>
      </c>
      <c r="J2548" s="7">
        <v>2.7046331953542984</v>
      </c>
      <c r="K2548" s="7">
        <v>27.189745078017694</v>
      </c>
      <c r="L2548" s="7">
        <v>0.99504030691833734</v>
      </c>
      <c r="M2548" s="7" t="s">
        <v>290</v>
      </c>
      <c r="N2548" s="7" t="s">
        <v>321</v>
      </c>
      <c r="O2548" s="7" t="s">
        <v>421</v>
      </c>
    </row>
    <row r="2549" spans="1:15" ht="15">
      <c r="A2549" s="1">
        <v>2541</v>
      </c>
      <c r="B2549" s="6" t="s">
        <v>83</v>
      </c>
      <c r="C2549" s="7" t="s">
        <v>424</v>
      </c>
      <c r="D2549" s="7" t="s">
        <v>422</v>
      </c>
      <c r="E2549" s="7">
        <v>30.905970578742679</v>
      </c>
      <c r="F2549" s="7">
        <v>3.0896191740023293</v>
      </c>
      <c r="G2549" s="7">
        <v>31.060018738797808</v>
      </c>
      <c r="H2549" s="7">
        <v>0.99504030691833734</v>
      </c>
      <c r="I2549" s="7">
        <v>27.277681225742683</v>
      </c>
      <c r="J2549" s="7">
        <v>2.7269050400036607</v>
      </c>
      <c r="K2549" s="7">
        <v>27.413644488656232</v>
      </c>
      <c r="L2549" s="7">
        <v>0.99504030691833734</v>
      </c>
      <c r="M2549" s="7" t="s">
        <v>290</v>
      </c>
      <c r="N2549" s="7" t="s">
        <v>321</v>
      </c>
      <c r="O2549" s="7" t="s">
        <v>421</v>
      </c>
    </row>
    <row r="2550" spans="1:15" ht="15">
      <c r="A2550" s="1">
        <v>2542</v>
      </c>
      <c r="B2550" s="6" t="s">
        <v>83</v>
      </c>
      <c r="C2550" s="7" t="s">
        <v>425</v>
      </c>
      <c r="D2550" s="7" t="s">
        <v>422</v>
      </c>
      <c r="E2550" s="7">
        <v>31.088972733412124</v>
      </c>
      <c r="F2550" s="7">
        <v>3.1079135991688127</v>
      </c>
      <c r="G2550" s="7">
        <v>31.243933052014128</v>
      </c>
      <c r="H2550" s="7">
        <v>0.99504030691833734</v>
      </c>
      <c r="I2550" s="7">
        <v>27.473933602430229</v>
      </c>
      <c r="J2550" s="7">
        <v>2.7465240681268184</v>
      </c>
      <c r="K2550" s="7">
        <v>27.610875068486052</v>
      </c>
      <c r="L2550" s="7">
        <v>0.99504030691833734</v>
      </c>
      <c r="M2550" s="7" t="s">
        <v>290</v>
      </c>
      <c r="N2550" s="7" t="s">
        <v>321</v>
      </c>
      <c r="O2550" s="7" t="s">
        <v>421</v>
      </c>
    </row>
    <row r="2551" spans="1:15" ht="15">
      <c r="A2551" s="1">
        <v>2543</v>
      </c>
      <c r="B2551" s="6" t="s">
        <v>83</v>
      </c>
      <c r="C2551" s="7" t="s">
        <v>426</v>
      </c>
      <c r="D2551" s="7" t="s">
        <v>422</v>
      </c>
      <c r="E2551" s="7">
        <v>31.422596672282751</v>
      </c>
      <c r="F2551" s="7">
        <v>3.1412654369897477</v>
      </c>
      <c r="G2551" s="7">
        <v>31.579219910798642</v>
      </c>
      <c r="H2551" s="7">
        <v>0.99504030691833734</v>
      </c>
      <c r="I2551" s="7">
        <v>27.9648057569499</v>
      </c>
      <c r="J2551" s="7">
        <v>2.7955957520826233</v>
      </c>
      <c r="K2551" s="7">
        <v>28.104193933165931</v>
      </c>
      <c r="L2551" s="7">
        <v>0.99504030691833734</v>
      </c>
      <c r="M2551" s="7" t="s">
        <v>290</v>
      </c>
      <c r="N2551" s="7" t="s">
        <v>321</v>
      </c>
      <c r="O2551" s="7" t="s">
        <v>421</v>
      </c>
    </row>
    <row r="2552" spans="1:15" ht="15">
      <c r="A2552" s="1">
        <v>2544</v>
      </c>
      <c r="B2552" s="6" t="s">
        <v>83</v>
      </c>
      <c r="C2552" s="7" t="s">
        <v>427</v>
      </c>
      <c r="D2552" s="7" t="s">
        <v>422</v>
      </c>
      <c r="E2552" s="7">
        <v>31.75622061115337</v>
      </c>
      <c r="F2552" s="7">
        <v>3.1746172748106991</v>
      </c>
      <c r="G2552" s="7">
        <v>31.914506769583149</v>
      </c>
      <c r="H2552" s="7">
        <v>0.99504030691833734</v>
      </c>
      <c r="I2552" s="7">
        <v>28.455677911469582</v>
      </c>
      <c r="J2552" s="7">
        <v>2.8446674360384003</v>
      </c>
      <c r="K2552" s="7">
        <v>28.597512797845816</v>
      </c>
      <c r="L2552" s="7">
        <v>0.99504030691833734</v>
      </c>
      <c r="M2552" s="7" t="s">
        <v>290</v>
      </c>
      <c r="N2552" s="7" t="s">
        <v>321</v>
      </c>
      <c r="O2552" s="7" t="s">
        <v>421</v>
      </c>
    </row>
    <row r="2553" spans="1:15" ht="15">
      <c r="A2553" s="1">
        <v>2545</v>
      </c>
      <c r="B2553" s="6" t="s">
        <v>151</v>
      </c>
      <c r="C2553" s="7" t="s">
        <v>292</v>
      </c>
      <c r="D2553" s="7" t="s">
        <v>422</v>
      </c>
      <c r="E2553" s="7" t="s">
        <v>422</v>
      </c>
      <c r="F2553" s="7" t="s">
        <v>422</v>
      </c>
      <c r="G2553" s="7" t="s">
        <v>422</v>
      </c>
      <c r="H2553" s="7" t="s">
        <v>422</v>
      </c>
      <c r="I2553" s="7" t="s">
        <v>422</v>
      </c>
      <c r="J2553" s="7" t="s">
        <v>422</v>
      </c>
      <c r="K2553" s="7" t="s">
        <v>422</v>
      </c>
      <c r="L2553" s="7" t="s">
        <v>422</v>
      </c>
      <c r="M2553" s="7" t="s">
        <v>290</v>
      </c>
      <c r="N2553" s="7" t="s">
        <v>321</v>
      </c>
      <c r="O2553" s="7" t="s">
        <v>421</v>
      </c>
    </row>
    <row r="2554" spans="1:15" ht="15">
      <c r="A2554" s="1">
        <v>2546</v>
      </c>
      <c r="B2554" s="6" t="s">
        <v>151</v>
      </c>
      <c r="C2554" s="7" t="s">
        <v>293</v>
      </c>
      <c r="D2554" s="7" t="s">
        <v>422</v>
      </c>
      <c r="E2554" s="7" t="s">
        <v>422</v>
      </c>
      <c r="F2554" s="7" t="s">
        <v>422</v>
      </c>
      <c r="G2554" s="7" t="s">
        <v>422</v>
      </c>
      <c r="H2554" s="7" t="s">
        <v>422</v>
      </c>
      <c r="I2554" s="7" t="s">
        <v>422</v>
      </c>
      <c r="J2554" s="7" t="s">
        <v>422</v>
      </c>
      <c r="K2554" s="7" t="s">
        <v>422</v>
      </c>
      <c r="L2554" s="7" t="s">
        <v>422</v>
      </c>
      <c r="M2554" s="7" t="s">
        <v>290</v>
      </c>
      <c r="N2554" s="7" t="s">
        <v>321</v>
      </c>
      <c r="O2554" s="7" t="s">
        <v>421</v>
      </c>
    </row>
    <row r="2555" spans="1:15" ht="15">
      <c r="A2555" s="1">
        <v>2547</v>
      </c>
      <c r="B2555" s="6" t="s">
        <v>151</v>
      </c>
      <c r="C2555" s="7" t="s">
        <v>294</v>
      </c>
      <c r="D2555" s="7" t="s">
        <v>422</v>
      </c>
      <c r="E2555" s="7" t="s">
        <v>422</v>
      </c>
      <c r="F2555" s="7" t="s">
        <v>422</v>
      </c>
      <c r="G2555" s="7" t="s">
        <v>422</v>
      </c>
      <c r="H2555" s="7" t="s">
        <v>422</v>
      </c>
      <c r="I2555" s="7" t="s">
        <v>422</v>
      </c>
      <c r="J2555" s="7" t="s">
        <v>422</v>
      </c>
      <c r="K2555" s="7" t="s">
        <v>422</v>
      </c>
      <c r="L2555" s="7" t="s">
        <v>422</v>
      </c>
      <c r="M2555" s="7" t="s">
        <v>290</v>
      </c>
      <c r="N2555" s="7" t="s">
        <v>321</v>
      </c>
      <c r="O2555" s="7" t="s">
        <v>421</v>
      </c>
    </row>
    <row r="2556" spans="1:15" ht="15">
      <c r="A2556" s="1">
        <v>2548</v>
      </c>
      <c r="B2556" s="6" t="s">
        <v>151</v>
      </c>
      <c r="C2556" s="7" t="s">
        <v>295</v>
      </c>
      <c r="D2556" s="7" t="s">
        <v>422</v>
      </c>
      <c r="E2556" s="7" t="s">
        <v>422</v>
      </c>
      <c r="F2556" s="7" t="s">
        <v>422</v>
      </c>
      <c r="G2556" s="7" t="s">
        <v>422</v>
      </c>
      <c r="H2556" s="7" t="s">
        <v>422</v>
      </c>
      <c r="I2556" s="7" t="s">
        <v>422</v>
      </c>
      <c r="J2556" s="7" t="s">
        <v>422</v>
      </c>
      <c r="K2556" s="7" t="s">
        <v>422</v>
      </c>
      <c r="L2556" s="7" t="s">
        <v>422</v>
      </c>
      <c r="M2556" s="7" t="s">
        <v>290</v>
      </c>
      <c r="N2556" s="7" t="s">
        <v>321</v>
      </c>
      <c r="O2556" s="7" t="s">
        <v>421</v>
      </c>
    </row>
    <row r="2557" spans="1:15" ht="15">
      <c r="A2557" s="1">
        <v>2549</v>
      </c>
      <c r="B2557" s="6" t="s">
        <v>151</v>
      </c>
      <c r="C2557" s="7" t="s">
        <v>296</v>
      </c>
      <c r="D2557" s="7" t="s">
        <v>422</v>
      </c>
      <c r="E2557" s="7" t="s">
        <v>422</v>
      </c>
      <c r="F2557" s="7" t="s">
        <v>422</v>
      </c>
      <c r="G2557" s="7" t="s">
        <v>422</v>
      </c>
      <c r="H2557" s="7" t="s">
        <v>422</v>
      </c>
      <c r="I2557" s="7" t="s">
        <v>422</v>
      </c>
      <c r="J2557" s="7" t="s">
        <v>422</v>
      </c>
      <c r="K2557" s="7" t="s">
        <v>422</v>
      </c>
      <c r="L2557" s="7" t="s">
        <v>422</v>
      </c>
      <c r="M2557" s="7" t="s">
        <v>290</v>
      </c>
      <c r="N2557" s="7" t="s">
        <v>321</v>
      </c>
      <c r="O2557" s="7" t="s">
        <v>421</v>
      </c>
    </row>
    <row r="2558" spans="1:15" ht="15">
      <c r="A2558" s="1">
        <v>2550</v>
      </c>
      <c r="B2558" s="6" t="s">
        <v>151</v>
      </c>
      <c r="C2558" s="7" t="s">
        <v>297</v>
      </c>
      <c r="D2558" s="7" t="s">
        <v>422</v>
      </c>
      <c r="E2558" s="7" t="s">
        <v>422</v>
      </c>
      <c r="F2558" s="7" t="s">
        <v>422</v>
      </c>
      <c r="G2558" s="7" t="s">
        <v>422</v>
      </c>
      <c r="H2558" s="7" t="s">
        <v>422</v>
      </c>
      <c r="I2558" s="7" t="s">
        <v>422</v>
      </c>
      <c r="J2558" s="7" t="s">
        <v>422</v>
      </c>
      <c r="K2558" s="7" t="s">
        <v>422</v>
      </c>
      <c r="L2558" s="7" t="s">
        <v>422</v>
      </c>
      <c r="M2558" s="7" t="s">
        <v>290</v>
      </c>
      <c r="N2558" s="7" t="s">
        <v>321</v>
      </c>
      <c r="O2558" s="7" t="s">
        <v>421</v>
      </c>
    </row>
    <row r="2559" spans="1:15" ht="15">
      <c r="A2559" s="1">
        <v>2551</v>
      </c>
      <c r="B2559" s="6" t="s">
        <v>151</v>
      </c>
      <c r="C2559" s="7" t="s">
        <v>298</v>
      </c>
      <c r="D2559" s="7" t="s">
        <v>422</v>
      </c>
      <c r="E2559" s="7" t="s">
        <v>422</v>
      </c>
      <c r="F2559" s="7" t="s">
        <v>422</v>
      </c>
      <c r="G2559" s="7" t="s">
        <v>422</v>
      </c>
      <c r="H2559" s="7" t="s">
        <v>422</v>
      </c>
      <c r="I2559" s="7" t="s">
        <v>422</v>
      </c>
      <c r="J2559" s="7" t="s">
        <v>422</v>
      </c>
      <c r="K2559" s="7" t="s">
        <v>422</v>
      </c>
      <c r="L2559" s="7" t="s">
        <v>422</v>
      </c>
      <c r="M2559" s="7" t="s">
        <v>290</v>
      </c>
      <c r="N2559" s="7" t="s">
        <v>321</v>
      </c>
      <c r="O2559" s="7" t="s">
        <v>421</v>
      </c>
    </row>
    <row r="2560" spans="1:15" ht="15">
      <c r="A2560" s="1">
        <v>2552</v>
      </c>
      <c r="B2560" s="6" t="s">
        <v>151</v>
      </c>
      <c r="C2560" s="7" t="s">
        <v>299</v>
      </c>
      <c r="D2560" s="7" t="s">
        <v>422</v>
      </c>
      <c r="E2560" s="7" t="s">
        <v>422</v>
      </c>
      <c r="F2560" s="7" t="s">
        <v>422</v>
      </c>
      <c r="G2560" s="7" t="s">
        <v>422</v>
      </c>
      <c r="H2560" s="7" t="s">
        <v>422</v>
      </c>
      <c r="I2560" s="7" t="s">
        <v>422</v>
      </c>
      <c r="J2560" s="7" t="s">
        <v>422</v>
      </c>
      <c r="K2560" s="7" t="s">
        <v>422</v>
      </c>
      <c r="L2560" s="7" t="s">
        <v>422</v>
      </c>
      <c r="M2560" s="7" t="s">
        <v>290</v>
      </c>
      <c r="N2560" s="7" t="s">
        <v>321</v>
      </c>
      <c r="O2560" s="7" t="s">
        <v>421</v>
      </c>
    </row>
    <row r="2561" spans="1:15" ht="15">
      <c r="A2561" s="1">
        <v>2553</v>
      </c>
      <c r="B2561" s="6" t="s">
        <v>151</v>
      </c>
      <c r="C2561" s="7" t="s">
        <v>300</v>
      </c>
      <c r="D2561" s="7" t="s">
        <v>422</v>
      </c>
      <c r="E2561" s="7" t="s">
        <v>422</v>
      </c>
      <c r="F2561" s="7" t="s">
        <v>422</v>
      </c>
      <c r="G2561" s="7" t="s">
        <v>422</v>
      </c>
      <c r="H2561" s="7" t="s">
        <v>422</v>
      </c>
      <c r="I2561" s="7" t="s">
        <v>422</v>
      </c>
      <c r="J2561" s="7" t="s">
        <v>422</v>
      </c>
      <c r="K2561" s="7" t="s">
        <v>422</v>
      </c>
      <c r="L2561" s="7" t="s">
        <v>422</v>
      </c>
      <c r="M2561" s="7" t="s">
        <v>290</v>
      </c>
      <c r="N2561" s="7" t="s">
        <v>321</v>
      </c>
      <c r="O2561" s="7" t="s">
        <v>421</v>
      </c>
    </row>
    <row r="2562" spans="1:15" ht="15">
      <c r="A2562" s="1">
        <v>2554</v>
      </c>
      <c r="B2562" s="6" t="s">
        <v>151</v>
      </c>
      <c r="C2562" s="7" t="s">
        <v>301</v>
      </c>
      <c r="D2562" s="7" t="s">
        <v>422</v>
      </c>
      <c r="E2562" s="7" t="s">
        <v>422</v>
      </c>
      <c r="F2562" s="7" t="s">
        <v>422</v>
      </c>
      <c r="G2562" s="7" t="s">
        <v>422</v>
      </c>
      <c r="H2562" s="7" t="s">
        <v>422</v>
      </c>
      <c r="I2562" s="7" t="s">
        <v>422</v>
      </c>
      <c r="J2562" s="7" t="s">
        <v>422</v>
      </c>
      <c r="K2562" s="7" t="s">
        <v>422</v>
      </c>
      <c r="L2562" s="7" t="s">
        <v>422</v>
      </c>
      <c r="M2562" s="7" t="s">
        <v>290</v>
      </c>
      <c r="N2562" s="7" t="s">
        <v>321</v>
      </c>
      <c r="O2562" s="7" t="s">
        <v>421</v>
      </c>
    </row>
    <row r="2563" spans="1:15" ht="15">
      <c r="A2563" s="1">
        <v>2555</v>
      </c>
      <c r="B2563" s="6" t="s">
        <v>151</v>
      </c>
      <c r="C2563" s="7" t="s">
        <v>302</v>
      </c>
      <c r="D2563" s="7" t="s">
        <v>422</v>
      </c>
      <c r="E2563" s="7" t="s">
        <v>422</v>
      </c>
      <c r="F2563" s="7" t="s">
        <v>422</v>
      </c>
      <c r="G2563" s="7" t="s">
        <v>422</v>
      </c>
      <c r="H2563" s="7" t="s">
        <v>422</v>
      </c>
      <c r="I2563" s="7" t="s">
        <v>422</v>
      </c>
      <c r="J2563" s="7" t="s">
        <v>422</v>
      </c>
      <c r="K2563" s="7" t="s">
        <v>422</v>
      </c>
      <c r="L2563" s="7" t="s">
        <v>422</v>
      </c>
      <c r="M2563" s="7" t="s">
        <v>290</v>
      </c>
      <c r="N2563" s="7" t="s">
        <v>321</v>
      </c>
      <c r="O2563" s="7" t="s">
        <v>421</v>
      </c>
    </row>
    <row r="2564" spans="1:15" ht="15">
      <c r="A2564" s="1">
        <v>2556</v>
      </c>
      <c r="B2564" s="6" t="s">
        <v>151</v>
      </c>
      <c r="C2564" s="7" t="s">
        <v>423</v>
      </c>
      <c r="D2564" s="7" t="s">
        <v>422</v>
      </c>
      <c r="E2564" s="7" t="s">
        <v>422</v>
      </c>
      <c r="F2564" s="7" t="s">
        <v>422</v>
      </c>
      <c r="G2564" s="7" t="s">
        <v>422</v>
      </c>
      <c r="H2564" s="7" t="s">
        <v>422</v>
      </c>
      <c r="I2564" s="7" t="s">
        <v>422</v>
      </c>
      <c r="J2564" s="7" t="s">
        <v>422</v>
      </c>
      <c r="K2564" s="7" t="s">
        <v>422</v>
      </c>
      <c r="L2564" s="7" t="s">
        <v>422</v>
      </c>
      <c r="M2564" s="7" t="s">
        <v>290</v>
      </c>
      <c r="N2564" s="7" t="s">
        <v>321</v>
      </c>
      <c r="O2564" s="7" t="s">
        <v>421</v>
      </c>
    </row>
    <row r="2565" spans="1:15" ht="15">
      <c r="A2565" s="1">
        <v>2557</v>
      </c>
      <c r="B2565" s="6" t="s">
        <v>151</v>
      </c>
      <c r="C2565" s="7" t="s">
        <v>424</v>
      </c>
      <c r="D2565" s="7" t="s">
        <v>422</v>
      </c>
      <c r="E2565" s="7" t="s">
        <v>422</v>
      </c>
      <c r="F2565" s="7" t="s">
        <v>422</v>
      </c>
      <c r="G2565" s="7" t="s">
        <v>422</v>
      </c>
      <c r="H2565" s="7" t="s">
        <v>422</v>
      </c>
      <c r="I2565" s="7" t="s">
        <v>422</v>
      </c>
      <c r="J2565" s="7" t="s">
        <v>422</v>
      </c>
      <c r="K2565" s="7" t="s">
        <v>422</v>
      </c>
      <c r="L2565" s="7" t="s">
        <v>422</v>
      </c>
      <c r="M2565" s="7" t="s">
        <v>290</v>
      </c>
      <c r="N2565" s="7" t="s">
        <v>321</v>
      </c>
      <c r="O2565" s="7" t="s">
        <v>421</v>
      </c>
    </row>
    <row r="2566" spans="1:15" ht="15">
      <c r="A2566" s="1">
        <v>2558</v>
      </c>
      <c r="B2566" s="6" t="s">
        <v>151</v>
      </c>
      <c r="C2566" s="7" t="s">
        <v>425</v>
      </c>
      <c r="D2566" s="7" t="s">
        <v>422</v>
      </c>
      <c r="E2566" s="7" t="s">
        <v>422</v>
      </c>
      <c r="F2566" s="7" t="s">
        <v>422</v>
      </c>
      <c r="G2566" s="7" t="s">
        <v>422</v>
      </c>
      <c r="H2566" s="7" t="s">
        <v>422</v>
      </c>
      <c r="I2566" s="7" t="s">
        <v>422</v>
      </c>
      <c r="J2566" s="7" t="s">
        <v>422</v>
      </c>
      <c r="K2566" s="7" t="s">
        <v>422</v>
      </c>
      <c r="L2566" s="7" t="s">
        <v>422</v>
      </c>
      <c r="M2566" s="7" t="s">
        <v>290</v>
      </c>
      <c r="N2566" s="7" t="s">
        <v>321</v>
      </c>
      <c r="O2566" s="7" t="s">
        <v>421</v>
      </c>
    </row>
    <row r="2567" spans="1:15" ht="15">
      <c r="A2567" s="1">
        <v>2559</v>
      </c>
      <c r="B2567" s="6" t="s">
        <v>151</v>
      </c>
      <c r="C2567" s="7" t="s">
        <v>426</v>
      </c>
      <c r="D2567" s="7" t="s">
        <v>422</v>
      </c>
      <c r="E2567" s="7">
        <v>1.5120000000000002</v>
      </c>
      <c r="F2567" s="7">
        <v>0.73229502251483303</v>
      </c>
      <c r="G2567" s="7">
        <v>1.6800000000000002</v>
      </c>
      <c r="H2567" s="7">
        <v>0.9</v>
      </c>
      <c r="I2567" s="7">
        <v>1.5120000000000002</v>
      </c>
      <c r="J2567" s="7">
        <v>0.73229502251483303</v>
      </c>
      <c r="K2567" s="7">
        <v>1.6800000000000002</v>
      </c>
      <c r="L2567" s="7">
        <v>0.9</v>
      </c>
      <c r="M2567" s="7" t="s">
        <v>290</v>
      </c>
      <c r="N2567" s="7" t="s">
        <v>321</v>
      </c>
      <c r="O2567" s="7" t="s">
        <v>421</v>
      </c>
    </row>
    <row r="2568" spans="1:15" ht="15">
      <c r="A2568" s="1">
        <v>2560</v>
      </c>
      <c r="B2568" s="6" t="s">
        <v>151</v>
      </c>
      <c r="C2568" s="7" t="s">
        <v>427</v>
      </c>
      <c r="D2568" s="7" t="s">
        <v>422</v>
      </c>
      <c r="E2568" s="7">
        <v>1.6848000000000001</v>
      </c>
      <c r="F2568" s="7">
        <v>0.81598588223081403</v>
      </c>
      <c r="G2568" s="7">
        <v>1.8720000000000001</v>
      </c>
      <c r="H2568" s="7">
        <v>0.9</v>
      </c>
      <c r="I2568" s="7">
        <v>1.6848000000000001</v>
      </c>
      <c r="J2568" s="7">
        <v>0.81598588223081403</v>
      </c>
      <c r="K2568" s="7">
        <v>1.8720000000000001</v>
      </c>
      <c r="L2568" s="7">
        <v>0.9</v>
      </c>
      <c r="M2568" s="7" t="s">
        <v>290</v>
      </c>
      <c r="N2568" s="7" t="s">
        <v>321</v>
      </c>
      <c r="O2568" s="7" t="s">
        <v>421</v>
      </c>
    </row>
    <row r="2569" spans="1:15" ht="15">
      <c r="A2569" s="1">
        <v>2561</v>
      </c>
      <c r="B2569" s="6" t="s">
        <v>419</v>
      </c>
      <c r="C2569" s="7" t="s">
        <v>292</v>
      </c>
      <c r="D2569" s="7" t="s">
        <v>422</v>
      </c>
      <c r="E2569" s="7" t="s">
        <v>422</v>
      </c>
      <c r="F2569" s="7" t="s">
        <v>422</v>
      </c>
      <c r="G2569" s="7" t="s">
        <v>422</v>
      </c>
      <c r="H2569" s="7" t="s">
        <v>422</v>
      </c>
      <c r="I2569" s="7" t="s">
        <v>422</v>
      </c>
      <c r="J2569" s="7" t="s">
        <v>422</v>
      </c>
      <c r="K2569" s="7" t="s">
        <v>422</v>
      </c>
      <c r="L2569" s="7" t="s">
        <v>422</v>
      </c>
      <c r="M2569" s="7" t="s">
        <v>290</v>
      </c>
      <c r="N2569" s="7" t="s">
        <v>321</v>
      </c>
      <c r="O2569" s="7" t="s">
        <v>421</v>
      </c>
    </row>
    <row r="2570" spans="1:15" ht="15">
      <c r="A2570" s="1">
        <v>2562</v>
      </c>
      <c r="B2570" s="6" t="s">
        <v>419</v>
      </c>
      <c r="C2570" s="7" t="s">
        <v>293</v>
      </c>
      <c r="D2570" s="7" t="s">
        <v>422</v>
      </c>
      <c r="E2570" s="7" t="s">
        <v>422</v>
      </c>
      <c r="F2570" s="7" t="s">
        <v>422</v>
      </c>
      <c r="G2570" s="7" t="s">
        <v>422</v>
      </c>
      <c r="H2570" s="7" t="s">
        <v>422</v>
      </c>
      <c r="I2570" s="7" t="s">
        <v>422</v>
      </c>
      <c r="J2570" s="7" t="s">
        <v>422</v>
      </c>
      <c r="K2570" s="7" t="s">
        <v>422</v>
      </c>
      <c r="L2570" s="7" t="s">
        <v>422</v>
      </c>
      <c r="M2570" s="7" t="s">
        <v>290</v>
      </c>
      <c r="N2570" s="7" t="s">
        <v>321</v>
      </c>
      <c r="O2570" s="7" t="s">
        <v>421</v>
      </c>
    </row>
    <row r="2571" spans="1:15" ht="15">
      <c r="A2571" s="1">
        <v>2563</v>
      </c>
      <c r="B2571" s="6" t="s">
        <v>419</v>
      </c>
      <c r="C2571" s="7" t="s">
        <v>294</v>
      </c>
      <c r="D2571" s="7" t="s">
        <v>422</v>
      </c>
      <c r="E2571" s="7" t="s">
        <v>422</v>
      </c>
      <c r="F2571" s="7" t="s">
        <v>422</v>
      </c>
      <c r="G2571" s="7" t="s">
        <v>422</v>
      </c>
      <c r="H2571" s="7" t="s">
        <v>422</v>
      </c>
      <c r="I2571" s="7" t="s">
        <v>422</v>
      </c>
      <c r="J2571" s="7" t="s">
        <v>422</v>
      </c>
      <c r="K2571" s="7" t="s">
        <v>422</v>
      </c>
      <c r="L2571" s="7" t="s">
        <v>422</v>
      </c>
      <c r="M2571" s="7" t="s">
        <v>290</v>
      </c>
      <c r="N2571" s="7" t="s">
        <v>321</v>
      </c>
      <c r="O2571" s="7" t="s">
        <v>421</v>
      </c>
    </row>
    <row r="2572" spans="1:15" ht="15">
      <c r="A2572" s="1">
        <v>2564</v>
      </c>
      <c r="B2572" s="6" t="s">
        <v>419</v>
      </c>
      <c r="C2572" s="7" t="s">
        <v>295</v>
      </c>
      <c r="D2572" s="7" t="s">
        <v>422</v>
      </c>
      <c r="E2572" s="7" t="s">
        <v>422</v>
      </c>
      <c r="F2572" s="7" t="s">
        <v>422</v>
      </c>
      <c r="G2572" s="7" t="s">
        <v>422</v>
      </c>
      <c r="H2572" s="7" t="s">
        <v>422</v>
      </c>
      <c r="I2572" s="7" t="s">
        <v>422</v>
      </c>
      <c r="J2572" s="7" t="s">
        <v>422</v>
      </c>
      <c r="K2572" s="7" t="s">
        <v>422</v>
      </c>
      <c r="L2572" s="7" t="s">
        <v>422</v>
      </c>
      <c r="M2572" s="7" t="s">
        <v>290</v>
      </c>
      <c r="N2572" s="7" t="s">
        <v>321</v>
      </c>
      <c r="O2572" s="7" t="s">
        <v>421</v>
      </c>
    </row>
    <row r="2573" spans="1:15" ht="15">
      <c r="A2573" s="1">
        <v>2565</v>
      </c>
      <c r="B2573" s="6" t="s">
        <v>419</v>
      </c>
      <c r="C2573" s="7" t="s">
        <v>296</v>
      </c>
      <c r="D2573" s="7" t="s">
        <v>422</v>
      </c>
      <c r="E2573" s="7" t="s">
        <v>422</v>
      </c>
      <c r="F2573" s="7" t="s">
        <v>422</v>
      </c>
      <c r="G2573" s="7" t="s">
        <v>422</v>
      </c>
      <c r="H2573" s="7" t="s">
        <v>422</v>
      </c>
      <c r="I2573" s="7" t="s">
        <v>422</v>
      </c>
      <c r="J2573" s="7" t="s">
        <v>422</v>
      </c>
      <c r="K2573" s="7" t="s">
        <v>422</v>
      </c>
      <c r="L2573" s="7" t="s">
        <v>422</v>
      </c>
      <c r="M2573" s="7" t="s">
        <v>290</v>
      </c>
      <c r="N2573" s="7" t="s">
        <v>321</v>
      </c>
      <c r="O2573" s="7" t="s">
        <v>421</v>
      </c>
    </row>
    <row r="2574" spans="1:15" ht="15">
      <c r="A2574" s="1">
        <v>2566</v>
      </c>
      <c r="B2574" s="6" t="s">
        <v>419</v>
      </c>
      <c r="C2574" s="7" t="s">
        <v>297</v>
      </c>
      <c r="D2574" s="7" t="s">
        <v>422</v>
      </c>
      <c r="E2574" s="7" t="s">
        <v>422</v>
      </c>
      <c r="F2574" s="7" t="s">
        <v>422</v>
      </c>
      <c r="G2574" s="7" t="s">
        <v>422</v>
      </c>
      <c r="H2574" s="7" t="s">
        <v>422</v>
      </c>
      <c r="I2574" s="7" t="s">
        <v>422</v>
      </c>
      <c r="J2574" s="7" t="s">
        <v>422</v>
      </c>
      <c r="K2574" s="7" t="s">
        <v>422</v>
      </c>
      <c r="L2574" s="7" t="s">
        <v>422</v>
      </c>
      <c r="M2574" s="7" t="s">
        <v>290</v>
      </c>
      <c r="N2574" s="7" t="s">
        <v>321</v>
      </c>
      <c r="O2574" s="7" t="s">
        <v>421</v>
      </c>
    </row>
    <row r="2575" spans="1:15" ht="15">
      <c r="A2575" s="1">
        <v>2567</v>
      </c>
      <c r="B2575" s="6" t="s">
        <v>419</v>
      </c>
      <c r="C2575" s="7" t="s">
        <v>298</v>
      </c>
      <c r="D2575" s="7" t="s">
        <v>422</v>
      </c>
      <c r="E2575" s="7">
        <v>2.5057080000000003</v>
      </c>
      <c r="F2575" s="7">
        <v>1.2135697726690458</v>
      </c>
      <c r="G2575" s="7">
        <v>2.7841200000000002</v>
      </c>
      <c r="H2575" s="7">
        <v>0.9</v>
      </c>
      <c r="I2575" s="7">
        <v>2.5057080000000003</v>
      </c>
      <c r="J2575" s="7">
        <v>1.2135697726690458</v>
      </c>
      <c r="K2575" s="7">
        <v>2.7841200000000002</v>
      </c>
      <c r="L2575" s="7">
        <v>0.9</v>
      </c>
      <c r="M2575" s="7" t="s">
        <v>290</v>
      </c>
      <c r="N2575" s="7" t="s">
        <v>321</v>
      </c>
      <c r="O2575" s="7" t="s">
        <v>421</v>
      </c>
    </row>
    <row r="2576" spans="1:15" ht="15">
      <c r="A2576" s="1">
        <v>2568</v>
      </c>
      <c r="B2576" s="6" t="s">
        <v>419</v>
      </c>
      <c r="C2576" s="7" t="s">
        <v>299</v>
      </c>
      <c r="D2576" s="7" t="s">
        <v>422</v>
      </c>
      <c r="E2576" s="7">
        <v>4.8740760000000005</v>
      </c>
      <c r="F2576" s="7">
        <v>2.3606227474596619</v>
      </c>
      <c r="G2576" s="7">
        <v>5.4156400000000007</v>
      </c>
      <c r="H2576" s="7">
        <v>0.9</v>
      </c>
      <c r="I2576" s="7">
        <v>4.8740760000000005</v>
      </c>
      <c r="J2576" s="7">
        <v>2.3606227474596619</v>
      </c>
      <c r="K2576" s="7">
        <v>5.4156400000000007</v>
      </c>
      <c r="L2576" s="7">
        <v>0.9</v>
      </c>
      <c r="M2576" s="7" t="s">
        <v>290</v>
      </c>
      <c r="N2576" s="7" t="s">
        <v>321</v>
      </c>
      <c r="O2576" s="7" t="s">
        <v>421</v>
      </c>
    </row>
    <row r="2577" spans="1:15" ht="15">
      <c r="A2577" s="1">
        <v>2569</v>
      </c>
      <c r="B2577" s="6" t="s">
        <v>419</v>
      </c>
      <c r="C2577" s="7" t="s">
        <v>300</v>
      </c>
      <c r="D2577" s="7" t="s">
        <v>422</v>
      </c>
      <c r="E2577" s="7">
        <v>6.874524000000001</v>
      </c>
      <c r="F2577" s="7">
        <v>3.3294839334383335</v>
      </c>
      <c r="G2577" s="7">
        <v>7.6383600000000005</v>
      </c>
      <c r="H2577" s="7">
        <v>0.9</v>
      </c>
      <c r="I2577" s="7">
        <v>6.874524000000001</v>
      </c>
      <c r="J2577" s="7">
        <v>3.3294839334383335</v>
      </c>
      <c r="K2577" s="7">
        <v>7.6383600000000005</v>
      </c>
      <c r="L2577" s="7">
        <v>0.9</v>
      </c>
      <c r="M2577" s="7" t="s">
        <v>290</v>
      </c>
      <c r="N2577" s="7" t="s">
        <v>321</v>
      </c>
      <c r="O2577" s="7" t="s">
        <v>421</v>
      </c>
    </row>
    <row r="2578" spans="1:15" ht="15">
      <c r="A2578" s="1">
        <v>2570</v>
      </c>
      <c r="B2578" s="6" t="s">
        <v>419</v>
      </c>
      <c r="C2578" s="7" t="s">
        <v>301</v>
      </c>
      <c r="D2578" s="7" t="s">
        <v>422</v>
      </c>
      <c r="E2578" s="7">
        <v>8.2134455991615081</v>
      </c>
      <c r="F2578" s="7">
        <v>3.9779532605570962</v>
      </c>
      <c r="G2578" s="7">
        <v>9.1260506657350078</v>
      </c>
      <c r="H2578" s="7">
        <v>0.9</v>
      </c>
      <c r="I2578" s="7">
        <v>8.2134455991615081</v>
      </c>
      <c r="J2578" s="7">
        <v>3.9779532605570962</v>
      </c>
      <c r="K2578" s="7">
        <v>9.1260506657350078</v>
      </c>
      <c r="L2578" s="7">
        <v>0.9</v>
      </c>
      <c r="M2578" s="7" t="s">
        <v>290</v>
      </c>
      <c r="N2578" s="7" t="s">
        <v>321</v>
      </c>
      <c r="O2578" s="7" t="s">
        <v>421</v>
      </c>
    </row>
    <row r="2579" spans="1:15" ht="15">
      <c r="A2579" s="1">
        <v>2571</v>
      </c>
      <c r="B2579" s="6" t="s">
        <v>419</v>
      </c>
      <c r="C2579" s="7" t="s">
        <v>302</v>
      </c>
      <c r="D2579" s="7" t="s">
        <v>422</v>
      </c>
      <c r="E2579" s="7">
        <v>9.8079863966460241</v>
      </c>
      <c r="F2579" s="7">
        <v>4.750224615844628</v>
      </c>
      <c r="G2579" s="7">
        <v>10.897762662940027</v>
      </c>
      <c r="H2579" s="7">
        <v>0.9</v>
      </c>
      <c r="I2579" s="7">
        <v>9.8079863966460241</v>
      </c>
      <c r="J2579" s="7">
        <v>4.750224615844628</v>
      </c>
      <c r="K2579" s="7">
        <v>10.897762662940027</v>
      </c>
      <c r="L2579" s="7">
        <v>0.9</v>
      </c>
      <c r="M2579" s="7" t="s">
        <v>290</v>
      </c>
      <c r="N2579" s="7" t="s">
        <v>321</v>
      </c>
      <c r="O2579" s="7" t="s">
        <v>421</v>
      </c>
    </row>
    <row r="2580" spans="1:15" ht="15">
      <c r="A2580" s="1">
        <v>2572</v>
      </c>
      <c r="B2580" s="6" t="s">
        <v>419</v>
      </c>
      <c r="C2580" s="7" t="s">
        <v>423</v>
      </c>
      <c r="D2580" s="7" t="s">
        <v>422</v>
      </c>
      <c r="E2580" s="7">
        <v>12.779019325578334</v>
      </c>
      <c r="F2580" s="7">
        <v>6.1891615375276929</v>
      </c>
      <c r="G2580" s="7">
        <v>14.198910361753704</v>
      </c>
      <c r="H2580" s="7">
        <v>0.9</v>
      </c>
      <c r="I2580" s="7">
        <v>12.779019325578334</v>
      </c>
      <c r="J2580" s="7">
        <v>6.1891615375276929</v>
      </c>
      <c r="K2580" s="7">
        <v>14.198910361753704</v>
      </c>
      <c r="L2580" s="7">
        <v>0.9</v>
      </c>
      <c r="M2580" s="7" t="s">
        <v>290</v>
      </c>
      <c r="N2580" s="7" t="s">
        <v>321</v>
      </c>
      <c r="O2580" s="7" t="s">
        <v>421</v>
      </c>
    </row>
    <row r="2581" spans="1:15" ht="15">
      <c r="A2581" s="1">
        <v>2573</v>
      </c>
      <c r="B2581" s="6" t="s">
        <v>419</v>
      </c>
      <c r="C2581" s="7" t="s">
        <v>424</v>
      </c>
      <c r="D2581" s="7" t="s">
        <v>422</v>
      </c>
      <c r="E2581" s="7">
        <v>17.951209413733007</v>
      </c>
      <c r="F2581" s="7">
        <v>8.6941675276442378</v>
      </c>
      <c r="G2581" s="7">
        <v>19.945788237481118</v>
      </c>
      <c r="H2581" s="7">
        <v>0.9</v>
      </c>
      <c r="I2581" s="7">
        <v>17.951209413733007</v>
      </c>
      <c r="J2581" s="7">
        <v>8.6941675276442378</v>
      </c>
      <c r="K2581" s="7">
        <v>19.945788237481118</v>
      </c>
      <c r="L2581" s="7">
        <v>0.9</v>
      </c>
      <c r="M2581" s="7" t="s">
        <v>290</v>
      </c>
      <c r="N2581" s="7" t="s">
        <v>321</v>
      </c>
      <c r="O2581" s="7" t="s">
        <v>421</v>
      </c>
    </row>
    <row r="2582" spans="1:15" ht="15">
      <c r="A2582" s="1">
        <v>2574</v>
      </c>
      <c r="B2582" s="6" t="s">
        <v>419</v>
      </c>
      <c r="C2582" s="7" t="s">
        <v>425</v>
      </c>
      <c r="D2582" s="7" t="s">
        <v>422</v>
      </c>
      <c r="E2582" s="7">
        <v>23.492024178862096</v>
      </c>
      <c r="F2582" s="7">
        <v>11.377706597208213</v>
      </c>
      <c r="G2582" s="7">
        <v>26.10224908762455</v>
      </c>
      <c r="H2582" s="7">
        <v>0.9</v>
      </c>
      <c r="I2582" s="7">
        <v>23.492024178862096</v>
      </c>
      <c r="J2582" s="7">
        <v>11.377706597208213</v>
      </c>
      <c r="K2582" s="7">
        <v>26.10224908762455</v>
      </c>
      <c r="L2582" s="7">
        <v>0.9</v>
      </c>
      <c r="M2582" s="7" t="s">
        <v>290</v>
      </c>
      <c r="N2582" s="7" t="s">
        <v>321</v>
      </c>
      <c r="O2582" s="7" t="s">
        <v>421</v>
      </c>
    </row>
    <row r="2583" spans="1:15" ht="15">
      <c r="A2583" s="1">
        <v>2575</v>
      </c>
      <c r="B2583" s="6" t="s">
        <v>419</v>
      </c>
      <c r="C2583" s="7" t="s">
        <v>426</v>
      </c>
      <c r="D2583" s="7" t="s">
        <v>422</v>
      </c>
      <c r="E2583" s="7">
        <v>28.242188445422176</v>
      </c>
      <c r="F2583" s="7">
        <v>13.678316153114146</v>
      </c>
      <c r="G2583" s="7">
        <v>31.380209383802416</v>
      </c>
      <c r="H2583" s="7">
        <v>0.9</v>
      </c>
      <c r="I2583" s="7">
        <v>28.242188445422176</v>
      </c>
      <c r="J2583" s="7">
        <v>13.678316153114146</v>
      </c>
      <c r="K2583" s="7">
        <v>31.380209383802416</v>
      </c>
      <c r="L2583" s="7">
        <v>0.9</v>
      </c>
      <c r="M2583" s="7" t="s">
        <v>290</v>
      </c>
      <c r="N2583" s="7" t="s">
        <v>321</v>
      </c>
      <c r="O2583" s="7" t="s">
        <v>421</v>
      </c>
    </row>
    <row r="2584" spans="1:15" ht="15">
      <c r="A2584" s="1">
        <v>2576</v>
      </c>
      <c r="B2584" s="6" t="s">
        <v>419</v>
      </c>
      <c r="C2584" s="7" t="s">
        <v>427</v>
      </c>
      <c r="D2584" s="7" t="s">
        <v>422</v>
      </c>
      <c r="E2584" s="7">
        <v>32.709890366918572</v>
      </c>
      <c r="F2584" s="7">
        <v>15.842122951521391</v>
      </c>
      <c r="G2584" s="7">
        <v>36.34432262990952</v>
      </c>
      <c r="H2584" s="7">
        <v>0.9</v>
      </c>
      <c r="I2584" s="7">
        <v>32.709890366918572</v>
      </c>
      <c r="J2584" s="7">
        <v>15.842122951521391</v>
      </c>
      <c r="K2584" s="7">
        <v>36.34432262990952</v>
      </c>
      <c r="L2584" s="7">
        <v>0.9</v>
      </c>
      <c r="M2584" s="7" t="s">
        <v>290</v>
      </c>
      <c r="N2584" s="7" t="s">
        <v>321</v>
      </c>
      <c r="O2584" s="7" t="s">
        <v>421</v>
      </c>
    </row>
    <row r="2585" spans="1:15" ht="15">
      <c r="A2585" s="1">
        <v>2577</v>
      </c>
      <c r="B2585" s="6" t="s">
        <v>257</v>
      </c>
      <c r="C2585" s="7" t="s">
        <v>292</v>
      </c>
      <c r="D2585" s="7">
        <v>4.9809999999999999</v>
      </c>
      <c r="E2585" s="7">
        <v>3.7149999999999999</v>
      </c>
      <c r="F2585" s="7">
        <v>3.3180018083177716</v>
      </c>
      <c r="G2585" s="7">
        <v>4.9809999999999999</v>
      </c>
      <c r="H2585" s="7">
        <v>0.74583416984541251</v>
      </c>
      <c r="I2585" s="7">
        <v>3.7149999999999999</v>
      </c>
      <c r="J2585" s="7">
        <v>3.3180018083177716</v>
      </c>
      <c r="K2585" s="7">
        <v>4.9809999999999999</v>
      </c>
      <c r="L2585" s="7">
        <v>0.74583416984541251</v>
      </c>
      <c r="M2585" s="7" t="s">
        <v>304</v>
      </c>
      <c r="N2585" s="7" t="s">
        <v>321</v>
      </c>
      <c r="O2585" s="7" t="s">
        <v>421</v>
      </c>
    </row>
    <row r="2586" spans="1:15" ht="15">
      <c r="A2586" s="1">
        <v>2578</v>
      </c>
      <c r="B2586" s="6" t="s">
        <v>257</v>
      </c>
      <c r="C2586" s="7" t="s">
        <v>293</v>
      </c>
      <c r="D2586" s="7">
        <v>4.4489999999999998</v>
      </c>
      <c r="E2586" s="7">
        <v>3.2149999999999999</v>
      </c>
      <c r="F2586" s="7">
        <v>3.0752847022674179</v>
      </c>
      <c r="G2586" s="7">
        <v>4.4489999999999998</v>
      </c>
      <c r="H2586" s="7">
        <v>0.72263429984266125</v>
      </c>
      <c r="I2586" s="7">
        <v>3.2149999999999999</v>
      </c>
      <c r="J2586" s="7">
        <v>3.0752847022674179</v>
      </c>
      <c r="K2586" s="7">
        <v>4.4489999999999998</v>
      </c>
      <c r="L2586" s="7">
        <v>0.72263429984266125</v>
      </c>
      <c r="M2586" s="7" t="s">
        <v>304</v>
      </c>
      <c r="N2586" s="7" t="s">
        <v>321</v>
      </c>
      <c r="O2586" s="7" t="s">
        <v>421</v>
      </c>
    </row>
    <row r="2587" spans="1:15" ht="15">
      <c r="A2587" s="1">
        <v>2579</v>
      </c>
      <c r="B2587" s="6" t="s">
        <v>257</v>
      </c>
      <c r="C2587" s="7" t="s">
        <v>294</v>
      </c>
      <c r="D2587" s="7">
        <v>4.07</v>
      </c>
      <c r="E2587" s="7">
        <v>3.1669999999999998</v>
      </c>
      <c r="F2587" s="7">
        <v>2.5502299333264533</v>
      </c>
      <c r="G2587" s="7">
        <v>4.0661482649842275</v>
      </c>
      <c r="H2587" s="7">
        <v>0.77886977886977882</v>
      </c>
      <c r="I2587" s="7">
        <v>3.1669999999999998</v>
      </c>
      <c r="J2587" s="7">
        <v>2.5502299333264533</v>
      </c>
      <c r="K2587" s="7">
        <v>4.0661482649842275</v>
      </c>
      <c r="L2587" s="7">
        <v>0.77886977886977882</v>
      </c>
      <c r="M2587" s="7" t="s">
        <v>304</v>
      </c>
      <c r="N2587" s="7" t="s">
        <v>321</v>
      </c>
      <c r="O2587" s="7" t="s">
        <v>421</v>
      </c>
    </row>
    <row r="2588" spans="1:15" ht="15">
      <c r="A2588" s="1">
        <v>2580</v>
      </c>
      <c r="B2588" s="6" t="s">
        <v>257</v>
      </c>
      <c r="C2588" s="7" t="s">
        <v>295</v>
      </c>
      <c r="D2588" s="7">
        <v>5.2460000000000004</v>
      </c>
      <c r="E2588" s="7">
        <v>4.1070000000000002</v>
      </c>
      <c r="F2588" s="7">
        <v>3.2639036444110912</v>
      </c>
      <c r="G2588" s="7">
        <v>5.2460000000000004</v>
      </c>
      <c r="H2588" s="7">
        <v>0.7828821959588258</v>
      </c>
      <c r="I2588" s="7">
        <v>4.1070000000000002</v>
      </c>
      <c r="J2588" s="7">
        <v>3.2639036444110912</v>
      </c>
      <c r="K2588" s="7">
        <v>5.2460000000000004</v>
      </c>
      <c r="L2588" s="7">
        <v>0.7828821959588258</v>
      </c>
      <c r="M2588" s="7" t="s">
        <v>304</v>
      </c>
      <c r="N2588" s="7" t="s">
        <v>321</v>
      </c>
      <c r="O2588" s="7" t="s">
        <v>421</v>
      </c>
    </row>
    <row r="2589" spans="1:15" ht="15">
      <c r="A2589" s="1">
        <v>2581</v>
      </c>
      <c r="B2589" s="6" t="s">
        <v>257</v>
      </c>
      <c r="C2589" s="7" t="s">
        <v>296</v>
      </c>
      <c r="D2589" s="7">
        <v>5.9189999999999996</v>
      </c>
      <c r="E2589" s="7">
        <v>4.7270000000000003</v>
      </c>
      <c r="F2589" s="7">
        <v>3.5623071175854553</v>
      </c>
      <c r="G2589" s="7">
        <v>5.9189999999999996</v>
      </c>
      <c r="H2589" s="7">
        <v>0.79861463084980577</v>
      </c>
      <c r="I2589" s="7">
        <v>4.7270000000000003</v>
      </c>
      <c r="J2589" s="7">
        <v>3.5623071175854553</v>
      </c>
      <c r="K2589" s="7">
        <v>5.9189999999999996</v>
      </c>
      <c r="L2589" s="7">
        <v>0.79861463084980577</v>
      </c>
      <c r="M2589" s="7" t="s">
        <v>304</v>
      </c>
      <c r="N2589" s="7" t="s">
        <v>321</v>
      </c>
      <c r="O2589" s="7" t="s">
        <v>421</v>
      </c>
    </row>
    <row r="2590" spans="1:15" ht="15">
      <c r="A2590" s="1">
        <v>2582</v>
      </c>
      <c r="B2590" s="6" t="s">
        <v>257</v>
      </c>
      <c r="C2590" s="7" t="s">
        <v>297</v>
      </c>
      <c r="D2590" s="7">
        <v>4.3810000000000002</v>
      </c>
      <c r="E2590" s="7">
        <v>3.4571000000000001</v>
      </c>
      <c r="F2590" s="7">
        <v>2.6910259363298605</v>
      </c>
      <c r="G2590" s="7">
        <v>4.3810000000000002</v>
      </c>
      <c r="H2590" s="7">
        <v>0.78911207486875135</v>
      </c>
      <c r="I2590" s="7">
        <v>3.4571000000000001</v>
      </c>
      <c r="J2590" s="7">
        <v>2.6910259363298605</v>
      </c>
      <c r="K2590" s="7">
        <v>4.3810000000000002</v>
      </c>
      <c r="L2590" s="7">
        <v>0.78911207486875135</v>
      </c>
      <c r="M2590" s="7" t="s">
        <v>304</v>
      </c>
      <c r="N2590" s="7" t="s">
        <v>321</v>
      </c>
      <c r="O2590" s="7" t="s">
        <v>421</v>
      </c>
    </row>
    <row r="2591" spans="1:15" ht="15">
      <c r="A2591" s="1">
        <v>2583</v>
      </c>
      <c r="B2591" s="6" t="s">
        <v>257</v>
      </c>
      <c r="C2591" s="7" t="s">
        <v>298</v>
      </c>
      <c r="D2591" s="7" t="s">
        <v>422</v>
      </c>
      <c r="E2591" s="7">
        <v>3.4571000000000001</v>
      </c>
      <c r="F2591" s="7">
        <v>2.8677783967045256</v>
      </c>
      <c r="G2591" s="7">
        <v>4.4917361167598857</v>
      </c>
      <c r="H2591" s="7">
        <v>0.76965785837253931</v>
      </c>
      <c r="I2591" s="7">
        <v>3.4571000000000001</v>
      </c>
      <c r="J2591" s="7">
        <v>2.8677783967045256</v>
      </c>
      <c r="K2591" s="7">
        <v>4.4917361167598857</v>
      </c>
      <c r="L2591" s="7">
        <v>0.76965785837253931</v>
      </c>
      <c r="M2591" s="7" t="s">
        <v>304</v>
      </c>
      <c r="N2591" s="7" t="s">
        <v>321</v>
      </c>
      <c r="O2591" s="7" t="s">
        <v>421</v>
      </c>
    </row>
    <row r="2592" spans="1:15" ht="15">
      <c r="A2592" s="1">
        <v>2584</v>
      </c>
      <c r="B2592" s="6" t="s">
        <v>257</v>
      </c>
      <c r="C2592" s="7" t="s">
        <v>299</v>
      </c>
      <c r="D2592" s="7" t="s">
        <v>422</v>
      </c>
      <c r="E2592" s="7">
        <v>3.4571000000000001</v>
      </c>
      <c r="F2592" s="7">
        <v>2.8677783967045256</v>
      </c>
      <c r="G2592" s="7">
        <v>4.4917361167598857</v>
      </c>
      <c r="H2592" s="7">
        <v>0.76965785837253931</v>
      </c>
      <c r="I2592" s="7">
        <v>3.4571000000000001</v>
      </c>
      <c r="J2592" s="7">
        <v>2.8677783967045256</v>
      </c>
      <c r="K2592" s="7">
        <v>4.4917361167598857</v>
      </c>
      <c r="L2592" s="7">
        <v>0.76965785837253931</v>
      </c>
      <c r="M2592" s="7" t="s">
        <v>304</v>
      </c>
      <c r="N2592" s="7" t="s">
        <v>321</v>
      </c>
      <c r="O2592" s="7" t="s">
        <v>421</v>
      </c>
    </row>
    <row r="2593" spans="1:15" ht="15">
      <c r="A2593" s="1">
        <v>2585</v>
      </c>
      <c r="B2593" s="6" t="s">
        <v>257</v>
      </c>
      <c r="C2593" s="7" t="s">
        <v>300</v>
      </c>
      <c r="D2593" s="7" t="s">
        <v>422</v>
      </c>
      <c r="E2593" s="7">
        <v>3.4571000000000001</v>
      </c>
      <c r="F2593" s="7">
        <v>2.8677783967045256</v>
      </c>
      <c r="G2593" s="7">
        <v>4.4917361167598857</v>
      </c>
      <c r="H2593" s="7">
        <v>0.76965785837253931</v>
      </c>
      <c r="I2593" s="7">
        <v>3.4571000000000001</v>
      </c>
      <c r="J2593" s="7">
        <v>2.8677783967045256</v>
      </c>
      <c r="K2593" s="7">
        <v>4.4917361167598857</v>
      </c>
      <c r="L2593" s="7">
        <v>0.76965785837253931</v>
      </c>
      <c r="M2593" s="7" t="s">
        <v>304</v>
      </c>
      <c r="N2593" s="7" t="s">
        <v>321</v>
      </c>
      <c r="O2593" s="7" t="s">
        <v>421</v>
      </c>
    </row>
    <row r="2594" spans="1:15" ht="15">
      <c r="A2594" s="1">
        <v>2586</v>
      </c>
      <c r="B2594" s="6" t="s">
        <v>257</v>
      </c>
      <c r="C2594" s="7" t="s">
        <v>301</v>
      </c>
      <c r="D2594" s="7" t="s">
        <v>422</v>
      </c>
      <c r="E2594" s="7">
        <v>3.4571000000000001</v>
      </c>
      <c r="F2594" s="7">
        <v>2.8677783967045256</v>
      </c>
      <c r="G2594" s="7">
        <v>4.4917361167598857</v>
      </c>
      <c r="H2594" s="7">
        <v>0.76965785837253931</v>
      </c>
      <c r="I2594" s="7">
        <v>3.4571000000000001</v>
      </c>
      <c r="J2594" s="7">
        <v>2.8677783967045256</v>
      </c>
      <c r="K2594" s="7">
        <v>4.4917361167598857</v>
      </c>
      <c r="L2594" s="7">
        <v>0.76965785837253931</v>
      </c>
      <c r="M2594" s="7" t="s">
        <v>304</v>
      </c>
      <c r="N2594" s="7" t="s">
        <v>321</v>
      </c>
      <c r="O2594" s="7" t="s">
        <v>421</v>
      </c>
    </row>
    <row r="2595" spans="1:15" ht="15">
      <c r="A2595" s="1">
        <v>2587</v>
      </c>
      <c r="B2595" s="6" t="s">
        <v>257</v>
      </c>
      <c r="C2595" s="7" t="s">
        <v>302</v>
      </c>
      <c r="D2595" s="7" t="s">
        <v>422</v>
      </c>
      <c r="E2595" s="7">
        <v>3.4571000000000001</v>
      </c>
      <c r="F2595" s="7">
        <v>2.8677783967045256</v>
      </c>
      <c r="G2595" s="7">
        <v>4.4917361167598857</v>
      </c>
      <c r="H2595" s="7">
        <v>0.76965785837253931</v>
      </c>
      <c r="I2595" s="7">
        <v>3.4571000000000001</v>
      </c>
      <c r="J2595" s="7">
        <v>2.8677783967045256</v>
      </c>
      <c r="K2595" s="7">
        <v>4.4917361167598857</v>
      </c>
      <c r="L2595" s="7">
        <v>0.76965785837253931</v>
      </c>
      <c r="M2595" s="7" t="s">
        <v>304</v>
      </c>
      <c r="N2595" s="7" t="s">
        <v>321</v>
      </c>
      <c r="O2595" s="7" t="s">
        <v>421</v>
      </c>
    </row>
    <row r="2596" spans="1:15" ht="15">
      <c r="A2596" s="1">
        <v>2588</v>
      </c>
      <c r="B2596" s="6" t="s">
        <v>257</v>
      </c>
      <c r="C2596" s="7" t="s">
        <v>423</v>
      </c>
      <c r="D2596" s="7" t="s">
        <v>422</v>
      </c>
      <c r="E2596" s="7">
        <v>3.4571000000000001</v>
      </c>
      <c r="F2596" s="7">
        <v>2.8677783967045256</v>
      </c>
      <c r="G2596" s="7">
        <v>4.4917361167598857</v>
      </c>
      <c r="H2596" s="7">
        <v>0.76965785837253931</v>
      </c>
      <c r="I2596" s="7">
        <v>3.4571000000000001</v>
      </c>
      <c r="J2596" s="7">
        <v>2.8677783967045256</v>
      </c>
      <c r="K2596" s="7">
        <v>4.4917361167598857</v>
      </c>
      <c r="L2596" s="7">
        <v>0.76965785837253931</v>
      </c>
      <c r="M2596" s="7" t="s">
        <v>304</v>
      </c>
      <c r="N2596" s="7" t="s">
        <v>321</v>
      </c>
      <c r="O2596" s="7" t="s">
        <v>421</v>
      </c>
    </row>
    <row r="2597" spans="1:15" ht="15">
      <c r="A2597" s="1">
        <v>2589</v>
      </c>
      <c r="B2597" s="6" t="s">
        <v>257</v>
      </c>
      <c r="C2597" s="7" t="s">
        <v>424</v>
      </c>
      <c r="D2597" s="7" t="s">
        <v>422</v>
      </c>
      <c r="E2597" s="7">
        <v>3.4571000000000001</v>
      </c>
      <c r="F2597" s="7">
        <v>2.8677783967045256</v>
      </c>
      <c r="G2597" s="7">
        <v>4.4917361167598857</v>
      </c>
      <c r="H2597" s="7">
        <v>0.76965785837253931</v>
      </c>
      <c r="I2597" s="7">
        <v>3.4571000000000001</v>
      </c>
      <c r="J2597" s="7">
        <v>2.8677783967045256</v>
      </c>
      <c r="K2597" s="7">
        <v>4.4917361167598857</v>
      </c>
      <c r="L2597" s="7">
        <v>0.76965785837253931</v>
      </c>
      <c r="M2597" s="7" t="s">
        <v>304</v>
      </c>
      <c r="N2597" s="7" t="s">
        <v>321</v>
      </c>
      <c r="O2597" s="7" t="s">
        <v>421</v>
      </c>
    </row>
    <row r="2598" spans="1:15" ht="15">
      <c r="A2598" s="1">
        <v>2590</v>
      </c>
      <c r="B2598" s="6" t="s">
        <v>257</v>
      </c>
      <c r="C2598" s="7" t="s">
        <v>425</v>
      </c>
      <c r="D2598" s="7" t="s">
        <v>422</v>
      </c>
      <c r="E2598" s="7">
        <v>3.4571000000000001</v>
      </c>
      <c r="F2598" s="7">
        <v>2.8677783967045256</v>
      </c>
      <c r="G2598" s="7">
        <v>4.4917361167598857</v>
      </c>
      <c r="H2598" s="7">
        <v>0.76965785837253931</v>
      </c>
      <c r="I2598" s="7">
        <v>3.4571000000000001</v>
      </c>
      <c r="J2598" s="7">
        <v>2.8677783967045256</v>
      </c>
      <c r="K2598" s="7">
        <v>4.4917361167598857</v>
      </c>
      <c r="L2598" s="7">
        <v>0.76965785837253931</v>
      </c>
      <c r="M2598" s="7" t="s">
        <v>304</v>
      </c>
      <c r="N2598" s="7" t="s">
        <v>321</v>
      </c>
      <c r="O2598" s="7" t="s">
        <v>421</v>
      </c>
    </row>
    <row r="2599" spans="1:15" ht="15">
      <c r="A2599" s="1">
        <v>2591</v>
      </c>
      <c r="B2599" s="6" t="s">
        <v>257</v>
      </c>
      <c r="C2599" s="7" t="s">
        <v>426</v>
      </c>
      <c r="D2599" s="7" t="s">
        <v>422</v>
      </c>
      <c r="E2599" s="7">
        <v>3.4571000000000001</v>
      </c>
      <c r="F2599" s="7">
        <v>2.8677783967045256</v>
      </c>
      <c r="G2599" s="7">
        <v>4.4917361167598857</v>
      </c>
      <c r="H2599" s="7">
        <v>0.76965785837253931</v>
      </c>
      <c r="I2599" s="7">
        <v>3.4571000000000001</v>
      </c>
      <c r="J2599" s="7">
        <v>2.8677783967045256</v>
      </c>
      <c r="K2599" s="7">
        <v>4.4917361167598857</v>
      </c>
      <c r="L2599" s="7">
        <v>0.76965785837253931</v>
      </c>
      <c r="M2599" s="7" t="s">
        <v>304</v>
      </c>
      <c r="N2599" s="7" t="s">
        <v>321</v>
      </c>
      <c r="O2599" s="7" t="s">
        <v>421</v>
      </c>
    </row>
    <row r="2600" spans="1:15" ht="15">
      <c r="A2600" s="1">
        <v>2592</v>
      </c>
      <c r="B2600" s="6" t="s">
        <v>257</v>
      </c>
      <c r="C2600" s="7" t="s">
        <v>427</v>
      </c>
      <c r="D2600" s="7" t="s">
        <v>422</v>
      </c>
      <c r="E2600" s="7">
        <v>3.4571000000000001</v>
      </c>
      <c r="F2600" s="7">
        <v>2.8677783967045256</v>
      </c>
      <c r="G2600" s="7">
        <v>4.4917361167598857</v>
      </c>
      <c r="H2600" s="7">
        <v>0.76965785837253931</v>
      </c>
      <c r="I2600" s="7">
        <v>3.4571000000000001</v>
      </c>
      <c r="J2600" s="7">
        <v>2.8677783967045256</v>
      </c>
      <c r="K2600" s="7">
        <v>4.4917361167598857</v>
      </c>
      <c r="L2600" s="7">
        <v>0.76965785837253931</v>
      </c>
      <c r="M2600" s="7" t="s">
        <v>304</v>
      </c>
      <c r="N2600" s="7" t="s">
        <v>321</v>
      </c>
      <c r="O2600" s="7" t="s">
        <v>421</v>
      </c>
    </row>
    <row r="2601" spans="1:15" ht="15">
      <c r="A2601" s="1">
        <v>2593</v>
      </c>
      <c r="B2601" s="6" t="s">
        <v>263</v>
      </c>
      <c r="C2601" s="7" t="s">
        <v>292</v>
      </c>
      <c r="D2601" s="7">
        <v>15.252000000000001</v>
      </c>
      <c r="E2601" s="7">
        <v>14.2</v>
      </c>
      <c r="F2601" s="7">
        <v>5.5662827811745279</v>
      </c>
      <c r="G2601" s="7">
        <v>15.252000000000001</v>
      </c>
      <c r="H2601" s="7">
        <v>0.93102543928665082</v>
      </c>
      <c r="I2601" s="7">
        <v>14.2</v>
      </c>
      <c r="J2601" s="7">
        <v>5.5662827811745279</v>
      </c>
      <c r="K2601" s="7">
        <v>15.252000000000001</v>
      </c>
      <c r="L2601" s="7">
        <v>0.93102543928665082</v>
      </c>
      <c r="M2601" s="7" t="s">
        <v>304</v>
      </c>
      <c r="N2601" s="7" t="s">
        <v>321</v>
      </c>
      <c r="O2601" s="7" t="s">
        <v>421</v>
      </c>
    </row>
    <row r="2602" spans="1:15" ht="15">
      <c r="A2602" s="1">
        <v>2594</v>
      </c>
      <c r="B2602" s="6" t="s">
        <v>263</v>
      </c>
      <c r="C2602" s="7" t="s">
        <v>293</v>
      </c>
      <c r="D2602" s="7">
        <v>13.244</v>
      </c>
      <c r="E2602" s="7">
        <v>10.705</v>
      </c>
      <c r="F2602" s="7">
        <v>7.9765609934663866</v>
      </c>
      <c r="G2602" s="7">
        <v>13.350001883239173</v>
      </c>
      <c r="H2602" s="7">
        <v>0.80187254605859248</v>
      </c>
      <c r="I2602" s="7">
        <v>10.705</v>
      </c>
      <c r="J2602" s="7">
        <v>7.9765609934663866</v>
      </c>
      <c r="K2602" s="7">
        <v>13.350001883239173</v>
      </c>
      <c r="L2602" s="7">
        <v>0.80187254605859248</v>
      </c>
      <c r="M2602" s="7" t="s">
        <v>304</v>
      </c>
      <c r="N2602" s="7" t="s">
        <v>321</v>
      </c>
      <c r="O2602" s="7" t="s">
        <v>421</v>
      </c>
    </row>
    <row r="2603" spans="1:15" ht="15">
      <c r="A2603" s="1">
        <v>2595</v>
      </c>
      <c r="B2603" s="6" t="s">
        <v>263</v>
      </c>
      <c r="C2603" s="7" t="s">
        <v>294</v>
      </c>
      <c r="D2603" s="7">
        <v>8.15</v>
      </c>
      <c r="E2603" s="7">
        <v>7.3470000000000004</v>
      </c>
      <c r="F2603" s="7">
        <v>4.4523998657301087</v>
      </c>
      <c r="G2603" s="7">
        <v>8.5908249641319951</v>
      </c>
      <c r="H2603" s="7">
        <v>0.85521472392638032</v>
      </c>
      <c r="I2603" s="7">
        <v>7.3470000000000004</v>
      </c>
      <c r="J2603" s="7">
        <v>4.4523998657301087</v>
      </c>
      <c r="K2603" s="7">
        <v>8.5908249641319951</v>
      </c>
      <c r="L2603" s="7">
        <v>0.85521472392638032</v>
      </c>
      <c r="M2603" s="7" t="s">
        <v>304</v>
      </c>
      <c r="N2603" s="7" t="s">
        <v>321</v>
      </c>
      <c r="O2603" s="7" t="s">
        <v>421</v>
      </c>
    </row>
    <row r="2604" spans="1:15" ht="15">
      <c r="A2604" s="1">
        <v>2596</v>
      </c>
      <c r="B2604" s="6" t="s">
        <v>263</v>
      </c>
      <c r="C2604" s="7" t="s">
        <v>295</v>
      </c>
      <c r="D2604" s="7">
        <v>10.009</v>
      </c>
      <c r="E2604" s="7">
        <v>8.1300000000000008</v>
      </c>
      <c r="F2604" s="7">
        <v>5.8380802495340864</v>
      </c>
      <c r="G2604" s="7">
        <v>10.009</v>
      </c>
      <c r="H2604" s="7">
        <v>0.81226895793785603</v>
      </c>
      <c r="I2604" s="7">
        <v>8.1300000000000008</v>
      </c>
      <c r="J2604" s="7">
        <v>5.8380802495340864</v>
      </c>
      <c r="K2604" s="7">
        <v>10.009</v>
      </c>
      <c r="L2604" s="7">
        <v>0.81226895793785603</v>
      </c>
      <c r="M2604" s="7" t="s">
        <v>304</v>
      </c>
      <c r="N2604" s="7" t="s">
        <v>321</v>
      </c>
      <c r="O2604" s="7" t="s">
        <v>421</v>
      </c>
    </row>
    <row r="2605" spans="1:15" ht="15">
      <c r="A2605" s="1">
        <v>2597</v>
      </c>
      <c r="B2605" s="6" t="s">
        <v>263</v>
      </c>
      <c r="C2605" s="7" t="s">
        <v>296</v>
      </c>
      <c r="D2605" s="7">
        <v>14.904</v>
      </c>
      <c r="E2605" s="7">
        <v>11.613</v>
      </c>
      <c r="F2605" s="7">
        <v>9.3417047159498683</v>
      </c>
      <c r="G2605" s="7">
        <v>14.904</v>
      </c>
      <c r="H2605" s="7">
        <v>0.77918679549114334</v>
      </c>
      <c r="I2605" s="7">
        <v>11.613</v>
      </c>
      <c r="J2605" s="7">
        <v>9.3417047159498683</v>
      </c>
      <c r="K2605" s="7">
        <v>14.904</v>
      </c>
      <c r="L2605" s="7">
        <v>0.77918679549114334</v>
      </c>
      <c r="M2605" s="7" t="s">
        <v>304</v>
      </c>
      <c r="N2605" s="7" t="s">
        <v>321</v>
      </c>
      <c r="O2605" s="7" t="s">
        <v>421</v>
      </c>
    </row>
    <row r="2606" spans="1:15" ht="15">
      <c r="A2606" s="1">
        <v>2598</v>
      </c>
      <c r="B2606" s="6" t="s">
        <v>263</v>
      </c>
      <c r="C2606" s="7" t="s">
        <v>297</v>
      </c>
      <c r="D2606" s="7">
        <v>13.865399999999999</v>
      </c>
      <c r="E2606" s="7">
        <v>11.083600000000001</v>
      </c>
      <c r="F2606" s="7">
        <v>8.3308539898380154</v>
      </c>
      <c r="G2606" s="7">
        <v>13.865399999999999</v>
      </c>
      <c r="H2606" s="7">
        <v>0.79937109639822879</v>
      </c>
      <c r="I2606" s="7">
        <v>11.083600000000001</v>
      </c>
      <c r="J2606" s="7">
        <v>8.3308539898380154</v>
      </c>
      <c r="K2606" s="7">
        <v>13.865399999999999</v>
      </c>
      <c r="L2606" s="7">
        <v>0.79937109639822879</v>
      </c>
      <c r="M2606" s="7" t="s">
        <v>304</v>
      </c>
      <c r="N2606" s="7" t="s">
        <v>321</v>
      </c>
      <c r="O2606" s="7" t="s">
        <v>421</v>
      </c>
    </row>
    <row r="2607" spans="1:15" ht="15">
      <c r="A2607" s="1">
        <v>2599</v>
      </c>
      <c r="B2607" s="6" t="s">
        <v>263</v>
      </c>
      <c r="C2607" s="7" t="s">
        <v>298</v>
      </c>
      <c r="D2607" s="7" t="s">
        <v>422</v>
      </c>
      <c r="E2607" s="7">
        <v>11.083600000000001</v>
      </c>
      <c r="F2607" s="7">
        <v>8.3308539898380154</v>
      </c>
      <c r="G2607" s="7">
        <v>13.865399999999999</v>
      </c>
      <c r="H2607" s="7">
        <v>0.79937109639822879</v>
      </c>
      <c r="I2607" s="7">
        <v>11.083600000000001</v>
      </c>
      <c r="J2607" s="7">
        <v>8.3308539898380154</v>
      </c>
      <c r="K2607" s="7">
        <v>13.865399999999999</v>
      </c>
      <c r="L2607" s="7">
        <v>0.79937109639822879</v>
      </c>
      <c r="M2607" s="7" t="s">
        <v>304</v>
      </c>
      <c r="N2607" s="7" t="s">
        <v>321</v>
      </c>
      <c r="O2607" s="7" t="s">
        <v>421</v>
      </c>
    </row>
    <row r="2608" spans="1:15" ht="15">
      <c r="A2608" s="1">
        <v>2600</v>
      </c>
      <c r="B2608" s="6" t="s">
        <v>263</v>
      </c>
      <c r="C2608" s="7" t="s">
        <v>299</v>
      </c>
      <c r="D2608" s="7" t="s">
        <v>422</v>
      </c>
      <c r="E2608" s="7">
        <v>11.083600000000001</v>
      </c>
      <c r="F2608" s="7">
        <v>8.3308539898380154</v>
      </c>
      <c r="G2608" s="7">
        <v>13.865399999999999</v>
      </c>
      <c r="H2608" s="7">
        <v>0.79937109639822879</v>
      </c>
      <c r="I2608" s="7">
        <v>11.083600000000001</v>
      </c>
      <c r="J2608" s="7">
        <v>8.3308539898380154</v>
      </c>
      <c r="K2608" s="7">
        <v>13.865399999999999</v>
      </c>
      <c r="L2608" s="7">
        <v>0.79937109639822879</v>
      </c>
      <c r="M2608" s="7" t="s">
        <v>304</v>
      </c>
      <c r="N2608" s="7" t="s">
        <v>321</v>
      </c>
      <c r="O2608" s="7" t="s">
        <v>421</v>
      </c>
    </row>
    <row r="2609" spans="1:15" ht="15">
      <c r="A2609" s="1">
        <v>2601</v>
      </c>
      <c r="B2609" s="6" t="s">
        <v>263</v>
      </c>
      <c r="C2609" s="7" t="s">
        <v>300</v>
      </c>
      <c r="D2609" s="7" t="s">
        <v>422</v>
      </c>
      <c r="E2609" s="7">
        <v>11.083600000000001</v>
      </c>
      <c r="F2609" s="7">
        <v>8.3308539898380154</v>
      </c>
      <c r="G2609" s="7">
        <v>13.865399999999999</v>
      </c>
      <c r="H2609" s="7">
        <v>0.79937109639822879</v>
      </c>
      <c r="I2609" s="7">
        <v>11.083600000000001</v>
      </c>
      <c r="J2609" s="7">
        <v>8.3308539898380154</v>
      </c>
      <c r="K2609" s="7">
        <v>13.865399999999999</v>
      </c>
      <c r="L2609" s="7">
        <v>0.79937109639822879</v>
      </c>
      <c r="M2609" s="7" t="s">
        <v>304</v>
      </c>
      <c r="N2609" s="7" t="s">
        <v>321</v>
      </c>
      <c r="O2609" s="7" t="s">
        <v>421</v>
      </c>
    </row>
    <row r="2610" spans="1:15" ht="15">
      <c r="A2610" s="1">
        <v>2602</v>
      </c>
      <c r="B2610" s="6" t="s">
        <v>263</v>
      </c>
      <c r="C2610" s="7" t="s">
        <v>301</v>
      </c>
      <c r="D2610" s="7" t="s">
        <v>422</v>
      </c>
      <c r="E2610" s="7">
        <v>11.083600000000001</v>
      </c>
      <c r="F2610" s="7">
        <v>8.3308539898380154</v>
      </c>
      <c r="G2610" s="7">
        <v>13.865399999999999</v>
      </c>
      <c r="H2610" s="7">
        <v>0.79937109639822879</v>
      </c>
      <c r="I2610" s="7">
        <v>11.083600000000001</v>
      </c>
      <c r="J2610" s="7">
        <v>8.3308539898380154</v>
      </c>
      <c r="K2610" s="7">
        <v>13.865399999999999</v>
      </c>
      <c r="L2610" s="7">
        <v>0.79937109639822879</v>
      </c>
      <c r="M2610" s="7" t="s">
        <v>304</v>
      </c>
      <c r="N2610" s="7" t="s">
        <v>321</v>
      </c>
      <c r="O2610" s="7" t="s">
        <v>421</v>
      </c>
    </row>
    <row r="2611" spans="1:15" ht="15">
      <c r="A2611" s="1">
        <v>2603</v>
      </c>
      <c r="B2611" s="6" t="s">
        <v>263</v>
      </c>
      <c r="C2611" s="7" t="s">
        <v>302</v>
      </c>
      <c r="D2611" s="7" t="s">
        <v>422</v>
      </c>
      <c r="E2611" s="7">
        <v>11.083600000000001</v>
      </c>
      <c r="F2611" s="7">
        <v>8.3308539898380154</v>
      </c>
      <c r="G2611" s="7">
        <v>13.865399999999999</v>
      </c>
      <c r="H2611" s="7">
        <v>0.79937109639822879</v>
      </c>
      <c r="I2611" s="7">
        <v>11.083600000000001</v>
      </c>
      <c r="J2611" s="7">
        <v>8.3308539898380154</v>
      </c>
      <c r="K2611" s="7">
        <v>13.865399999999999</v>
      </c>
      <c r="L2611" s="7">
        <v>0.79937109639822879</v>
      </c>
      <c r="M2611" s="7" t="s">
        <v>304</v>
      </c>
      <c r="N2611" s="7" t="s">
        <v>321</v>
      </c>
      <c r="O2611" s="7" t="s">
        <v>421</v>
      </c>
    </row>
    <row r="2612" spans="1:15" ht="15">
      <c r="A2612" s="1">
        <v>2604</v>
      </c>
      <c r="B2612" s="6" t="s">
        <v>263</v>
      </c>
      <c r="C2612" s="7" t="s">
        <v>423</v>
      </c>
      <c r="D2612" s="7" t="s">
        <v>422</v>
      </c>
      <c r="E2612" s="7">
        <v>11.083600000000001</v>
      </c>
      <c r="F2612" s="7">
        <v>8.3308539898380154</v>
      </c>
      <c r="G2612" s="7">
        <v>13.865399999999999</v>
      </c>
      <c r="H2612" s="7">
        <v>0.79937109639822879</v>
      </c>
      <c r="I2612" s="7">
        <v>11.083600000000001</v>
      </c>
      <c r="J2612" s="7">
        <v>8.3308539898380154</v>
      </c>
      <c r="K2612" s="7">
        <v>13.865399999999999</v>
      </c>
      <c r="L2612" s="7">
        <v>0.79937109639822879</v>
      </c>
      <c r="M2612" s="7" t="s">
        <v>304</v>
      </c>
      <c r="N2612" s="7" t="s">
        <v>321</v>
      </c>
      <c r="O2612" s="7" t="s">
        <v>421</v>
      </c>
    </row>
    <row r="2613" spans="1:15" ht="15">
      <c r="A2613" s="1">
        <v>2605</v>
      </c>
      <c r="B2613" s="6" t="s">
        <v>263</v>
      </c>
      <c r="C2613" s="7" t="s">
        <v>424</v>
      </c>
      <c r="D2613" s="7" t="s">
        <v>422</v>
      </c>
      <c r="E2613" s="7">
        <v>11.083600000000001</v>
      </c>
      <c r="F2613" s="7">
        <v>8.3308539898380154</v>
      </c>
      <c r="G2613" s="7">
        <v>13.865399999999999</v>
      </c>
      <c r="H2613" s="7">
        <v>0.79937109639822879</v>
      </c>
      <c r="I2613" s="7">
        <v>11.083600000000001</v>
      </c>
      <c r="J2613" s="7">
        <v>8.3308539898380154</v>
      </c>
      <c r="K2613" s="7">
        <v>13.865399999999999</v>
      </c>
      <c r="L2613" s="7">
        <v>0.79937109639822879</v>
      </c>
      <c r="M2613" s="7" t="s">
        <v>304</v>
      </c>
      <c r="N2613" s="7" t="s">
        <v>321</v>
      </c>
      <c r="O2613" s="7" t="s">
        <v>421</v>
      </c>
    </row>
    <row r="2614" spans="1:15" ht="15">
      <c r="A2614" s="1">
        <v>2606</v>
      </c>
      <c r="B2614" s="6" t="s">
        <v>263</v>
      </c>
      <c r="C2614" s="7" t="s">
        <v>425</v>
      </c>
      <c r="D2614" s="7" t="s">
        <v>422</v>
      </c>
      <c r="E2614" s="7">
        <v>11.083600000000001</v>
      </c>
      <c r="F2614" s="7">
        <v>8.3308539898380154</v>
      </c>
      <c r="G2614" s="7">
        <v>13.865399999999999</v>
      </c>
      <c r="H2614" s="7">
        <v>0.79937109639822879</v>
      </c>
      <c r="I2614" s="7">
        <v>11.083600000000001</v>
      </c>
      <c r="J2614" s="7">
        <v>8.3308539898380154</v>
      </c>
      <c r="K2614" s="7">
        <v>13.865399999999999</v>
      </c>
      <c r="L2614" s="7">
        <v>0.79937109639822879</v>
      </c>
      <c r="M2614" s="7" t="s">
        <v>304</v>
      </c>
      <c r="N2614" s="7" t="s">
        <v>321</v>
      </c>
      <c r="O2614" s="7" t="s">
        <v>421</v>
      </c>
    </row>
    <row r="2615" spans="1:15" ht="15">
      <c r="A2615" s="1">
        <v>2607</v>
      </c>
      <c r="B2615" s="6" t="s">
        <v>263</v>
      </c>
      <c r="C2615" s="7" t="s">
        <v>426</v>
      </c>
      <c r="D2615" s="7" t="s">
        <v>422</v>
      </c>
      <c r="E2615" s="7">
        <v>11.083600000000001</v>
      </c>
      <c r="F2615" s="7">
        <v>8.3308539898380154</v>
      </c>
      <c r="G2615" s="7">
        <v>13.865399999999999</v>
      </c>
      <c r="H2615" s="7">
        <v>0.79937109639822879</v>
      </c>
      <c r="I2615" s="7">
        <v>11.083600000000001</v>
      </c>
      <c r="J2615" s="7">
        <v>8.3308539898380154</v>
      </c>
      <c r="K2615" s="7">
        <v>13.865399999999999</v>
      </c>
      <c r="L2615" s="7">
        <v>0.79937109639822879</v>
      </c>
      <c r="M2615" s="7" t="s">
        <v>304</v>
      </c>
      <c r="N2615" s="7" t="s">
        <v>321</v>
      </c>
      <c r="O2615" s="7" t="s">
        <v>421</v>
      </c>
    </row>
    <row r="2616" spans="1:15" ht="15">
      <c r="A2616" s="1">
        <v>2608</v>
      </c>
      <c r="B2616" s="6" t="s">
        <v>263</v>
      </c>
      <c r="C2616" s="7" t="s">
        <v>427</v>
      </c>
      <c r="D2616" s="7" t="s">
        <v>422</v>
      </c>
      <c r="E2616" s="7">
        <v>11.083600000000001</v>
      </c>
      <c r="F2616" s="7">
        <v>8.3308539898380154</v>
      </c>
      <c r="G2616" s="7">
        <v>13.865399999999999</v>
      </c>
      <c r="H2616" s="7">
        <v>0.79937109639822879</v>
      </c>
      <c r="I2616" s="7">
        <v>11.083600000000001</v>
      </c>
      <c r="J2616" s="7">
        <v>8.3308539898380154</v>
      </c>
      <c r="K2616" s="7">
        <v>13.865399999999999</v>
      </c>
      <c r="L2616" s="7">
        <v>0.79937109639822879</v>
      </c>
      <c r="M2616" s="7" t="s">
        <v>304</v>
      </c>
      <c r="N2616" s="7" t="s">
        <v>321</v>
      </c>
      <c r="O2616" s="7" t="s">
        <v>421</v>
      </c>
    </row>
    <row r="2617" spans="1:15" ht="15">
      <c r="A2617" s="1">
        <v>2609</v>
      </c>
      <c r="B2617" s="6" t="s">
        <v>259</v>
      </c>
      <c r="C2617" s="7" t="s">
        <v>292</v>
      </c>
      <c r="D2617" s="7">
        <v>175.03100000000001</v>
      </c>
      <c r="E2617" s="7">
        <v>165.33300000000003</v>
      </c>
      <c r="F2617" s="7">
        <v>36.970677722793262</v>
      </c>
      <c r="G2617" s="7">
        <v>171.69284903621258</v>
      </c>
      <c r="H2617" s="7">
        <v>0.96295798530973664</v>
      </c>
      <c r="I2617" s="7">
        <v>152.13200000000003</v>
      </c>
      <c r="J2617" s="7">
        <v>35.045371319060735</v>
      </c>
      <c r="K2617" s="7">
        <v>158.31211358213247</v>
      </c>
      <c r="L2617" s="7">
        <v>0.96096247190252948</v>
      </c>
      <c r="M2617" s="7" t="s">
        <v>290</v>
      </c>
      <c r="N2617" s="7" t="s">
        <v>321</v>
      </c>
      <c r="O2617" s="7" t="s">
        <v>421</v>
      </c>
    </row>
    <row r="2618" spans="1:15" ht="15">
      <c r="A2618" s="1">
        <v>2610</v>
      </c>
      <c r="B2618" s="6" t="s">
        <v>259</v>
      </c>
      <c r="C2618" s="7" t="s">
        <v>293</v>
      </c>
      <c r="D2618" s="7">
        <v>150.89700000000002</v>
      </c>
      <c r="E2618" s="7">
        <v>146.07399999999998</v>
      </c>
      <c r="F2618" s="7">
        <v>26.196176486565012</v>
      </c>
      <c r="G2618" s="7">
        <v>152.42912843144555</v>
      </c>
      <c r="H2618" s="7">
        <v>0.95830765092707482</v>
      </c>
      <c r="I2618" s="7">
        <v>134.44400000000002</v>
      </c>
      <c r="J2618" s="7">
        <v>25.553462497510662</v>
      </c>
      <c r="K2618" s="7">
        <v>140.75575680997346</v>
      </c>
      <c r="L2618" s="7">
        <v>0.95515809119981787</v>
      </c>
      <c r="M2618" s="7" t="s">
        <v>290</v>
      </c>
      <c r="N2618" s="7" t="s">
        <v>321</v>
      </c>
      <c r="O2618" s="7" t="s">
        <v>421</v>
      </c>
    </row>
    <row r="2619" spans="1:15" ht="15">
      <c r="A2619" s="1">
        <v>2611</v>
      </c>
      <c r="B2619" s="6" t="s">
        <v>259</v>
      </c>
      <c r="C2619" s="7" t="s">
        <v>294</v>
      </c>
      <c r="D2619" s="7">
        <v>163.46770999999998</v>
      </c>
      <c r="E2619" s="7">
        <v>166.7334352723056</v>
      </c>
      <c r="F2619" s="7">
        <v>21.262615842267333</v>
      </c>
      <c r="G2619" s="7">
        <v>170.92622332495253</v>
      </c>
      <c r="H2619" s="7">
        <v>0.97547018841763145</v>
      </c>
      <c r="I2619" s="7">
        <v>153.96140221351337</v>
      </c>
      <c r="J2619" s="7">
        <v>20.670292127981959</v>
      </c>
      <c r="K2619" s="7">
        <v>158.12221604702725</v>
      </c>
      <c r="L2619" s="7">
        <v>0.97368608954812264</v>
      </c>
      <c r="M2619" s="7" t="s">
        <v>290</v>
      </c>
      <c r="N2619" s="7" t="s">
        <v>321</v>
      </c>
      <c r="O2619" s="7" t="s">
        <v>421</v>
      </c>
    </row>
    <row r="2620" spans="1:15" ht="15">
      <c r="A2620" s="1">
        <v>2612</v>
      </c>
      <c r="B2620" s="6" t="s">
        <v>259</v>
      </c>
      <c r="C2620" s="7" t="s">
        <v>295</v>
      </c>
      <c r="D2620" s="7">
        <v>170.98399999999998</v>
      </c>
      <c r="E2620" s="7">
        <v>163.86269999999996</v>
      </c>
      <c r="F2620" s="7">
        <v>25.951636637305374</v>
      </c>
      <c r="G2620" s="7">
        <v>170.06765209019505</v>
      </c>
      <c r="H2620" s="7">
        <v>0.96351480123389777</v>
      </c>
      <c r="I2620" s="7">
        <v>149.65869999999998</v>
      </c>
      <c r="J2620" s="7">
        <v>25.313619200211576</v>
      </c>
      <c r="K2620" s="7">
        <v>155.82944433747133</v>
      </c>
      <c r="L2620" s="7">
        <v>0.96040065236895988</v>
      </c>
      <c r="M2620" s="7" t="s">
        <v>290</v>
      </c>
      <c r="N2620" s="7" t="s">
        <v>321</v>
      </c>
      <c r="O2620" s="7" t="s">
        <v>421</v>
      </c>
    </row>
    <row r="2621" spans="1:15" ht="15">
      <c r="A2621" s="1">
        <v>2613</v>
      </c>
      <c r="B2621" s="6" t="s">
        <v>259</v>
      </c>
      <c r="C2621" s="7" t="s">
        <v>296</v>
      </c>
      <c r="D2621" s="7">
        <v>167.41500000000005</v>
      </c>
      <c r="E2621" s="7">
        <v>168.13843060000002</v>
      </c>
      <c r="F2621" s="7">
        <v>35.582181356498452</v>
      </c>
      <c r="G2621" s="7">
        <v>177.90746031011307</v>
      </c>
      <c r="H2621" s="7">
        <v>0.94508926329966991</v>
      </c>
      <c r="I2621" s="7">
        <v>155.24783735700001</v>
      </c>
      <c r="J2621" s="7">
        <v>35.117669528146038</v>
      </c>
      <c r="K2621" s="7">
        <v>164.99429602138213</v>
      </c>
      <c r="L2621" s="7">
        <v>0.9409285114733964</v>
      </c>
      <c r="M2621" s="7" t="s">
        <v>290</v>
      </c>
      <c r="N2621" s="7" t="s">
        <v>321</v>
      </c>
      <c r="O2621" s="7" t="s">
        <v>421</v>
      </c>
    </row>
    <row r="2622" spans="1:15" ht="15">
      <c r="A2622" s="1">
        <v>2614</v>
      </c>
      <c r="B2622" s="6" t="s">
        <v>259</v>
      </c>
      <c r="C2622" s="7" t="s">
        <v>297</v>
      </c>
      <c r="D2622" s="7">
        <v>158.03798290517881</v>
      </c>
      <c r="E2622" s="7">
        <v>165.96752695710001</v>
      </c>
      <c r="F2622" s="7">
        <v>31.898426299413575</v>
      </c>
      <c r="G2622" s="7">
        <v>174.41870628470832</v>
      </c>
      <c r="H2622" s="7">
        <v>0.9515466000887931</v>
      </c>
      <c r="I2622" s="7">
        <v>153.39599125269999</v>
      </c>
      <c r="J2622" s="7">
        <v>31.5024395381351</v>
      </c>
      <c r="K2622" s="7">
        <v>161.83505455736255</v>
      </c>
      <c r="L2622" s="7">
        <v>0.94785392245367128</v>
      </c>
      <c r="M2622" s="7" t="s">
        <v>290</v>
      </c>
      <c r="N2622" s="7" t="s">
        <v>321</v>
      </c>
      <c r="O2622" s="7" t="s">
        <v>421</v>
      </c>
    </row>
    <row r="2623" spans="1:15" ht="15">
      <c r="A2623" s="1">
        <v>2615</v>
      </c>
      <c r="B2623" s="6" t="s">
        <v>259</v>
      </c>
      <c r="C2623" s="7" t="s">
        <v>298</v>
      </c>
      <c r="D2623" s="7" t="s">
        <v>422</v>
      </c>
      <c r="E2623" s="7">
        <v>170.37107876605739</v>
      </c>
      <c r="F2623" s="7">
        <v>37.662924053889931</v>
      </c>
      <c r="G2623" s="7">
        <v>179.02197152393217</v>
      </c>
      <c r="H2623" s="7">
        <v>0.95167692164132889</v>
      </c>
      <c r="I2623" s="7">
        <v>157.79954306165743</v>
      </c>
      <c r="J2623" s="7">
        <v>36.708175548344471</v>
      </c>
      <c r="K2623" s="7">
        <v>166.39776226699593</v>
      </c>
      <c r="L2623" s="7">
        <v>0.94832731469343856</v>
      </c>
      <c r="M2623" s="7" t="s">
        <v>290</v>
      </c>
      <c r="N2623" s="7" t="s">
        <v>321</v>
      </c>
      <c r="O2623" s="7" t="s">
        <v>421</v>
      </c>
    </row>
    <row r="2624" spans="1:15" ht="15">
      <c r="A2624" s="1">
        <v>2616</v>
      </c>
      <c r="B2624" s="6" t="s">
        <v>259</v>
      </c>
      <c r="C2624" s="7" t="s">
        <v>299</v>
      </c>
      <c r="D2624" s="7" t="s">
        <v>422</v>
      </c>
      <c r="E2624" s="7">
        <v>183.15333709595464</v>
      </c>
      <c r="F2624" s="7">
        <v>42.379976084573578</v>
      </c>
      <c r="G2624" s="7">
        <v>192.83156484045307</v>
      </c>
      <c r="H2624" s="7">
        <v>0.94980994033572197</v>
      </c>
      <c r="I2624" s="7">
        <v>170.58180139155465</v>
      </c>
      <c r="J2624" s="7">
        <v>41.425227579028082</v>
      </c>
      <c r="K2624" s="7">
        <v>180.20735558351683</v>
      </c>
      <c r="L2624" s="7">
        <v>0.94658623028569311</v>
      </c>
      <c r="M2624" s="7" t="s">
        <v>290</v>
      </c>
      <c r="N2624" s="7" t="s">
        <v>321</v>
      </c>
      <c r="O2624" s="7" t="s">
        <v>421</v>
      </c>
    </row>
    <row r="2625" spans="1:15" ht="15">
      <c r="A2625" s="1">
        <v>2617</v>
      </c>
      <c r="B2625" s="6" t="s">
        <v>259</v>
      </c>
      <c r="C2625" s="7" t="s">
        <v>300</v>
      </c>
      <c r="D2625" s="7" t="s">
        <v>422</v>
      </c>
      <c r="E2625" s="7">
        <v>186.66160576289855</v>
      </c>
      <c r="F2625" s="7">
        <v>43.28171238004871</v>
      </c>
      <c r="G2625" s="7">
        <v>196.52725944204667</v>
      </c>
      <c r="H2625" s="7">
        <v>0.94980007502695896</v>
      </c>
      <c r="I2625" s="7">
        <v>174.09007005849855</v>
      </c>
      <c r="J2625" s="7">
        <v>42.326963874503143</v>
      </c>
      <c r="K2625" s="7">
        <v>183.90305018511043</v>
      </c>
      <c r="L2625" s="7">
        <v>0.94664047107030325</v>
      </c>
      <c r="M2625" s="7" t="s">
        <v>290</v>
      </c>
      <c r="N2625" s="7" t="s">
        <v>321</v>
      </c>
      <c r="O2625" s="7" t="s">
        <v>421</v>
      </c>
    </row>
    <row r="2626" spans="1:15" ht="15">
      <c r="A2626" s="1">
        <v>2618</v>
      </c>
      <c r="B2626" s="6" t="s">
        <v>259</v>
      </c>
      <c r="C2626" s="7" t="s">
        <v>301</v>
      </c>
      <c r="D2626" s="7" t="s">
        <v>422</v>
      </c>
      <c r="E2626" s="7">
        <v>190.49338990076546</v>
      </c>
      <c r="F2626" s="7">
        <v>44.406278598291927</v>
      </c>
      <c r="G2626" s="7">
        <v>200.56579835174284</v>
      </c>
      <c r="H2626" s="7">
        <v>0.94978002962742003</v>
      </c>
      <c r="I2626" s="7">
        <v>177.92185419636547</v>
      </c>
      <c r="J2626" s="7">
        <v>43.45153009274653</v>
      </c>
      <c r="K2626" s="7">
        <v>187.9415890948066</v>
      </c>
      <c r="L2626" s="7">
        <v>0.94668697361398435</v>
      </c>
      <c r="M2626" s="7" t="s">
        <v>290</v>
      </c>
      <c r="N2626" s="7" t="s">
        <v>321</v>
      </c>
      <c r="O2626" s="7" t="s">
        <v>421</v>
      </c>
    </row>
    <row r="2627" spans="1:15" ht="15">
      <c r="A2627" s="1">
        <v>2619</v>
      </c>
      <c r="B2627" s="6" t="s">
        <v>259</v>
      </c>
      <c r="C2627" s="7" t="s">
        <v>302</v>
      </c>
      <c r="D2627" s="7" t="s">
        <v>422</v>
      </c>
      <c r="E2627" s="7">
        <v>195.57908104930095</v>
      </c>
      <c r="F2627" s="7">
        <v>45.738102644689917</v>
      </c>
      <c r="G2627" s="7">
        <v>205.89098706672092</v>
      </c>
      <c r="H2627" s="7">
        <v>0.94991569973833634</v>
      </c>
      <c r="I2627" s="7">
        <v>183.00754534490093</v>
      </c>
      <c r="J2627" s="7">
        <v>44.783354139144649</v>
      </c>
      <c r="K2627" s="7">
        <v>193.26677780978466</v>
      </c>
      <c r="L2627" s="7">
        <v>0.9469167304326821</v>
      </c>
      <c r="M2627" s="7" t="s">
        <v>290</v>
      </c>
      <c r="N2627" s="7" t="s">
        <v>321</v>
      </c>
      <c r="O2627" s="7" t="s">
        <v>421</v>
      </c>
    </row>
    <row r="2628" spans="1:15" ht="15">
      <c r="A2628" s="1">
        <v>2620</v>
      </c>
      <c r="B2628" s="6" t="s">
        <v>259</v>
      </c>
      <c r="C2628" s="7" t="s">
        <v>423</v>
      </c>
      <c r="D2628" s="7" t="s">
        <v>422</v>
      </c>
      <c r="E2628" s="7">
        <v>202.4941104404902</v>
      </c>
      <c r="F2628" s="7">
        <v>47.778907150987948</v>
      </c>
      <c r="G2628" s="7">
        <v>213.20128327033524</v>
      </c>
      <c r="H2628" s="7">
        <v>0.94977904135657321</v>
      </c>
      <c r="I2628" s="7">
        <v>189.93474478016563</v>
      </c>
      <c r="J2628" s="7">
        <v>46.824835807813344</v>
      </c>
      <c r="K2628" s="7">
        <v>200.58926288216003</v>
      </c>
      <c r="L2628" s="7">
        <v>0.94688390620262863</v>
      </c>
      <c r="M2628" s="7" t="s">
        <v>290</v>
      </c>
      <c r="N2628" s="7" t="s">
        <v>321</v>
      </c>
      <c r="O2628" s="7" t="s">
        <v>421</v>
      </c>
    </row>
    <row r="2629" spans="1:15" ht="15">
      <c r="A2629" s="1">
        <v>2621</v>
      </c>
      <c r="B2629" s="6" t="s">
        <v>259</v>
      </c>
      <c r="C2629" s="7" t="s">
        <v>424</v>
      </c>
      <c r="D2629" s="7" t="s">
        <v>422</v>
      </c>
      <c r="E2629" s="7">
        <v>211.97633706871579</v>
      </c>
      <c r="F2629" s="7">
        <v>50.91453488097433</v>
      </c>
      <c r="G2629" s="7">
        <v>223.32539727041222</v>
      </c>
      <c r="H2629" s="7">
        <v>0.94918150671437296</v>
      </c>
      <c r="I2629" s="7">
        <v>199.46580733474937</v>
      </c>
      <c r="J2629" s="7">
        <v>49.96271522712712</v>
      </c>
      <c r="K2629" s="7">
        <v>210.76226622894501</v>
      </c>
      <c r="L2629" s="7">
        <v>0.94640189111496542</v>
      </c>
      <c r="M2629" s="7" t="s">
        <v>290</v>
      </c>
      <c r="N2629" s="7" t="s">
        <v>321</v>
      </c>
      <c r="O2629" s="7" t="s">
        <v>421</v>
      </c>
    </row>
    <row r="2630" spans="1:15" ht="15">
      <c r="A2630" s="1">
        <v>2622</v>
      </c>
      <c r="B2630" s="6" t="s">
        <v>259</v>
      </c>
      <c r="C2630" s="7" t="s">
        <v>425</v>
      </c>
      <c r="D2630" s="7" t="s">
        <v>422</v>
      </c>
      <c r="E2630" s="7">
        <v>223.86039017689632</v>
      </c>
      <c r="F2630" s="7">
        <v>54.789272345448495</v>
      </c>
      <c r="G2630" s="7">
        <v>235.97061983191691</v>
      </c>
      <c r="H2630" s="7">
        <v>0.94867907850711763</v>
      </c>
      <c r="I2630" s="7">
        <v>211.38673817904046</v>
      </c>
      <c r="J2630" s="7">
        <v>53.839710051567039</v>
      </c>
      <c r="K2630" s="7">
        <v>223.44445097548115</v>
      </c>
      <c r="L2630" s="7">
        <v>0.9460370900069307</v>
      </c>
      <c r="M2630" s="7" t="s">
        <v>290</v>
      </c>
      <c r="N2630" s="7" t="s">
        <v>321</v>
      </c>
      <c r="O2630" s="7" t="s">
        <v>421</v>
      </c>
    </row>
    <row r="2631" spans="1:15" ht="15">
      <c r="A2631" s="1">
        <v>2623</v>
      </c>
      <c r="B2631" s="6" t="s">
        <v>259</v>
      </c>
      <c r="C2631" s="7" t="s">
        <v>426</v>
      </c>
      <c r="D2631" s="7" t="s">
        <v>422</v>
      </c>
      <c r="E2631" s="7">
        <v>232.91512057607594</v>
      </c>
      <c r="F2631" s="7">
        <v>58.322299079534709</v>
      </c>
      <c r="G2631" s="7">
        <v>245.76891839566952</v>
      </c>
      <c r="H2631" s="7">
        <v>0.94769966070770617</v>
      </c>
      <c r="I2631" s="7">
        <v>220.66280824365046</v>
      </c>
      <c r="J2631" s="7">
        <v>57.390986806938081</v>
      </c>
      <c r="K2631" s="7">
        <v>233.46492291805927</v>
      </c>
      <c r="L2631" s="7">
        <v>0.94516471890339582</v>
      </c>
      <c r="M2631" s="7" t="s">
        <v>290</v>
      </c>
      <c r="N2631" s="7" t="s">
        <v>321</v>
      </c>
      <c r="O2631" s="7" t="s">
        <v>421</v>
      </c>
    </row>
    <row r="2632" spans="1:15" ht="15">
      <c r="A2632" s="1">
        <v>2624</v>
      </c>
      <c r="B2632" s="6" t="s">
        <v>259</v>
      </c>
      <c r="C2632" s="7" t="s">
        <v>427</v>
      </c>
      <c r="D2632" s="7" t="s">
        <v>422</v>
      </c>
      <c r="E2632" s="7">
        <v>240.24062230224376</v>
      </c>
      <c r="F2632" s="7">
        <v>61.138009684035332</v>
      </c>
      <c r="G2632" s="7">
        <v>253.67656990935143</v>
      </c>
      <c r="H2632" s="7">
        <v>0.9470351258221883</v>
      </c>
      <c r="I2632" s="7">
        <v>228.2096496352487</v>
      </c>
      <c r="J2632" s="7">
        <v>60.224947432723589</v>
      </c>
      <c r="K2632" s="7">
        <v>241.59474781056662</v>
      </c>
      <c r="L2632" s="7">
        <v>0.94459689916018741</v>
      </c>
      <c r="M2632" s="7" t="s">
        <v>290</v>
      </c>
      <c r="N2632" s="7" t="s">
        <v>321</v>
      </c>
      <c r="O2632" s="7" t="s">
        <v>421</v>
      </c>
    </row>
    <row r="2633" spans="1:15" ht="15">
      <c r="A2633" s="1">
        <v>2625</v>
      </c>
      <c r="B2633" s="6" t="s">
        <v>222</v>
      </c>
      <c r="C2633" s="7" t="s">
        <v>292</v>
      </c>
      <c r="D2633" s="7">
        <v>173.23531408174256</v>
      </c>
      <c r="E2633" s="7">
        <v>141.19</v>
      </c>
      <c r="F2633" s="7">
        <v>36.899308914955284</v>
      </c>
      <c r="G2633" s="7">
        <v>145.93209070797724</v>
      </c>
      <c r="H2633" s="7">
        <v>0.96750481210149608</v>
      </c>
      <c r="I2633" s="7">
        <v>124.67</v>
      </c>
      <c r="J2633" s="7">
        <v>32.581888536209881</v>
      </c>
      <c r="K2633" s="7">
        <v>128.85724023346924</v>
      </c>
      <c r="L2633" s="7">
        <v>0.96750481210149608</v>
      </c>
      <c r="M2633" s="7" t="s">
        <v>290</v>
      </c>
      <c r="N2633" s="7" t="s">
        <v>321</v>
      </c>
      <c r="O2633" s="7" t="s">
        <v>421</v>
      </c>
    </row>
    <row r="2634" spans="1:15" ht="15">
      <c r="A2634" s="1">
        <v>2626</v>
      </c>
      <c r="B2634" s="6" t="s">
        <v>222</v>
      </c>
      <c r="C2634" s="7" t="s">
        <v>293</v>
      </c>
      <c r="D2634" s="7">
        <v>160.98943714728617</v>
      </c>
      <c r="E2634" s="7">
        <v>167.49</v>
      </c>
      <c r="F2634" s="7">
        <v>9.934319475816368</v>
      </c>
      <c r="G2634" s="7">
        <v>167.78435804164698</v>
      </c>
      <c r="H2634" s="7">
        <v>0.99824561690325198</v>
      </c>
      <c r="I2634" s="7">
        <v>146.97999999999999</v>
      </c>
      <c r="J2634" s="7">
        <v>8.7178116696849077</v>
      </c>
      <c r="K2634" s="7">
        <v>147.23831240647962</v>
      </c>
      <c r="L2634" s="7">
        <v>0.99824561690325198</v>
      </c>
      <c r="M2634" s="7" t="s">
        <v>290</v>
      </c>
      <c r="N2634" s="7" t="s">
        <v>321</v>
      </c>
      <c r="O2634" s="7" t="s">
        <v>421</v>
      </c>
    </row>
    <row r="2635" spans="1:15" ht="15">
      <c r="A2635" s="1">
        <v>2627</v>
      </c>
      <c r="B2635" s="6" t="s">
        <v>222</v>
      </c>
      <c r="C2635" s="7" t="s">
        <v>294</v>
      </c>
      <c r="D2635" s="7">
        <v>169.04796472007581</v>
      </c>
      <c r="E2635" s="7">
        <v>164.46495725598876</v>
      </c>
      <c r="F2635" s="7">
        <v>37.073678497569162</v>
      </c>
      <c r="G2635" s="7">
        <v>168.59175484748752</v>
      </c>
      <c r="H2635" s="7">
        <v>0.97552194889226962</v>
      </c>
      <c r="I2635" s="7">
        <v>143.38366831183498</v>
      </c>
      <c r="J2635" s="7">
        <v>32.321535903366424</v>
      </c>
      <c r="K2635" s="7">
        <v>146.98148870422736</v>
      </c>
      <c r="L2635" s="7">
        <v>0.97552194889226962</v>
      </c>
      <c r="M2635" s="7" t="s">
        <v>290</v>
      </c>
      <c r="N2635" s="7" t="s">
        <v>321</v>
      </c>
      <c r="O2635" s="7" t="s">
        <v>421</v>
      </c>
    </row>
    <row r="2636" spans="1:15" ht="15">
      <c r="A2636" s="1">
        <v>2628</v>
      </c>
      <c r="B2636" s="6" t="s">
        <v>222</v>
      </c>
      <c r="C2636" s="7" t="s">
        <v>295</v>
      </c>
      <c r="D2636" s="7">
        <v>147.1874551753647</v>
      </c>
      <c r="E2636" s="7">
        <v>160.25299999999999</v>
      </c>
      <c r="F2636" s="7">
        <v>13.074765896386813</v>
      </c>
      <c r="G2636" s="7">
        <v>160.7854891221385</v>
      </c>
      <c r="H2636" s="7">
        <v>0.99668820162163996</v>
      </c>
      <c r="I2636" s="7">
        <v>143.095</v>
      </c>
      <c r="J2636" s="7">
        <v>11.67487426721177</v>
      </c>
      <c r="K2636" s="7">
        <v>143.57047647115755</v>
      </c>
      <c r="L2636" s="7">
        <v>0.99668820162163996</v>
      </c>
      <c r="M2636" s="7" t="s">
        <v>290</v>
      </c>
      <c r="N2636" s="7" t="s">
        <v>321</v>
      </c>
      <c r="O2636" s="7" t="s">
        <v>421</v>
      </c>
    </row>
    <row r="2637" spans="1:15" ht="15">
      <c r="A2637" s="1">
        <v>2629</v>
      </c>
      <c r="B2637" s="6" t="s">
        <v>222</v>
      </c>
      <c r="C2637" s="7" t="s">
        <v>296</v>
      </c>
      <c r="D2637" s="7">
        <v>144.52435488871762</v>
      </c>
      <c r="E2637" s="7">
        <v>160.94773695000001</v>
      </c>
      <c r="F2637" s="7">
        <v>25.673599911741231</v>
      </c>
      <c r="G2637" s="7">
        <v>162.98253821116714</v>
      </c>
      <c r="H2637" s="7">
        <v>0.98751521921611785</v>
      </c>
      <c r="I2637" s="7">
        <v>144.18934605999999</v>
      </c>
      <c r="J2637" s="7">
        <v>23.000382934430867</v>
      </c>
      <c r="K2637" s="7">
        <v>146.01227733427382</v>
      </c>
      <c r="L2637" s="7">
        <v>0.98751521921611785</v>
      </c>
      <c r="M2637" s="7" t="s">
        <v>290</v>
      </c>
      <c r="N2637" s="7" t="s">
        <v>321</v>
      </c>
      <c r="O2637" s="7" t="s">
        <v>421</v>
      </c>
    </row>
    <row r="2638" spans="1:15" ht="15">
      <c r="A2638" s="1">
        <v>2630</v>
      </c>
      <c r="B2638" s="6" t="s">
        <v>222</v>
      </c>
      <c r="C2638" s="7" t="s">
        <v>297</v>
      </c>
      <c r="D2638" s="7">
        <v>152.41394366986242</v>
      </c>
      <c r="E2638" s="7">
        <v>176.40899999999999</v>
      </c>
      <c r="F2638" s="7">
        <v>17.135046901779919</v>
      </c>
      <c r="G2638" s="7">
        <v>177.23923130426343</v>
      </c>
      <c r="H2638" s="7">
        <v>0.99531575882972445</v>
      </c>
      <c r="I2638" s="7">
        <v>160.66499999999999</v>
      </c>
      <c r="J2638" s="7">
        <v>15.60579284772566</v>
      </c>
      <c r="K2638" s="7">
        <v>161.42113552879661</v>
      </c>
      <c r="L2638" s="7">
        <v>0.99531575882972445</v>
      </c>
      <c r="M2638" s="7" t="s">
        <v>290</v>
      </c>
      <c r="N2638" s="7" t="s">
        <v>321</v>
      </c>
      <c r="O2638" s="7" t="s">
        <v>421</v>
      </c>
    </row>
    <row r="2639" spans="1:15" ht="15">
      <c r="A2639" s="1">
        <v>2631</v>
      </c>
      <c r="B2639" s="6" t="s">
        <v>222</v>
      </c>
      <c r="C2639" s="7" t="s">
        <v>298</v>
      </c>
      <c r="D2639" s="7" t="s">
        <v>422</v>
      </c>
      <c r="E2639" s="7">
        <v>160.02651331400799</v>
      </c>
      <c r="F2639" s="7">
        <v>26.263370155598231</v>
      </c>
      <c r="G2639" s="7">
        <v>162.16735052213298</v>
      </c>
      <c r="H2639" s="7">
        <v>0.98679859292741667</v>
      </c>
      <c r="I2639" s="7">
        <v>148.21829421750198</v>
      </c>
      <c r="J2639" s="7">
        <v>24.325418608772765</v>
      </c>
      <c r="K2639" s="7">
        <v>150.20116088512103</v>
      </c>
      <c r="L2639" s="7">
        <v>0.98679859292741678</v>
      </c>
      <c r="M2639" s="7" t="s">
        <v>290</v>
      </c>
      <c r="N2639" s="7" t="s">
        <v>321</v>
      </c>
      <c r="O2639" s="7" t="s">
        <v>421</v>
      </c>
    </row>
    <row r="2640" spans="1:15" ht="15">
      <c r="A2640" s="1">
        <v>2632</v>
      </c>
      <c r="B2640" s="6" t="s">
        <v>222</v>
      </c>
      <c r="C2640" s="7" t="s">
        <v>299</v>
      </c>
      <c r="D2640" s="7" t="s">
        <v>422</v>
      </c>
      <c r="E2640" s="7">
        <v>172.03266041143371</v>
      </c>
      <c r="F2640" s="7">
        <v>28.233805421806256</v>
      </c>
      <c r="G2640" s="7">
        <v>174.33411604396912</v>
      </c>
      <c r="H2640" s="7">
        <v>0.98679859292741667</v>
      </c>
      <c r="I2640" s="7">
        <v>160.22444131492767</v>
      </c>
      <c r="J2640" s="7">
        <v>26.295853874981042</v>
      </c>
      <c r="K2640" s="7">
        <v>162.36792640695717</v>
      </c>
      <c r="L2640" s="7">
        <v>0.98679859292741667</v>
      </c>
      <c r="M2640" s="7" t="s">
        <v>290</v>
      </c>
      <c r="N2640" s="7" t="s">
        <v>321</v>
      </c>
      <c r="O2640" s="7" t="s">
        <v>421</v>
      </c>
    </row>
    <row r="2641" spans="1:15" ht="15">
      <c r="A2641" s="1">
        <v>2633</v>
      </c>
      <c r="B2641" s="6" t="s">
        <v>222</v>
      </c>
      <c r="C2641" s="7" t="s">
        <v>300</v>
      </c>
      <c r="D2641" s="7" t="s">
        <v>422</v>
      </c>
      <c r="E2641" s="7">
        <v>175.32791455084498</v>
      </c>
      <c r="F2641" s="7">
        <v>28.774618799713945</v>
      </c>
      <c r="G2641" s="7">
        <v>177.67345414500517</v>
      </c>
      <c r="H2641" s="7">
        <v>0.98679859292741667</v>
      </c>
      <c r="I2641" s="7">
        <v>163.51969545433897</v>
      </c>
      <c r="J2641" s="7">
        <v>26.836667252888713</v>
      </c>
      <c r="K2641" s="7">
        <v>165.70726450799324</v>
      </c>
      <c r="L2641" s="7">
        <v>0.98679859292741656</v>
      </c>
      <c r="M2641" s="7" t="s">
        <v>290</v>
      </c>
      <c r="N2641" s="7" t="s">
        <v>321</v>
      </c>
      <c r="O2641" s="7" t="s">
        <v>421</v>
      </c>
    </row>
    <row r="2642" spans="1:15" ht="15">
      <c r="A2642" s="1">
        <v>2634</v>
      </c>
      <c r="B2642" s="6" t="s">
        <v>222</v>
      </c>
      <c r="C2642" s="7" t="s">
        <v>301</v>
      </c>
      <c r="D2642" s="7" t="s">
        <v>422</v>
      </c>
      <c r="E2642" s="7">
        <v>178.92704099763327</v>
      </c>
      <c r="F2642" s="7">
        <v>29.365303356611886</v>
      </c>
      <c r="G2642" s="7">
        <v>181.32072976191822</v>
      </c>
      <c r="H2642" s="7">
        <v>0.98679859292741678</v>
      </c>
      <c r="I2642" s="7">
        <v>167.11882190112723</v>
      </c>
      <c r="J2642" s="7">
        <v>27.427351809786604</v>
      </c>
      <c r="K2642" s="7">
        <v>169.35454012490626</v>
      </c>
      <c r="L2642" s="7">
        <v>0.98679859292741667</v>
      </c>
      <c r="M2642" s="7" t="s">
        <v>290</v>
      </c>
      <c r="N2642" s="7" t="s">
        <v>321</v>
      </c>
      <c r="O2642" s="7" t="s">
        <v>421</v>
      </c>
    </row>
    <row r="2643" spans="1:15" ht="15">
      <c r="A2643" s="1">
        <v>2635</v>
      </c>
      <c r="B2643" s="6" t="s">
        <v>222</v>
      </c>
      <c r="C2643" s="7" t="s">
        <v>302</v>
      </c>
      <c r="D2643" s="7" t="s">
        <v>422</v>
      </c>
      <c r="E2643" s="7">
        <v>183.70393991842701</v>
      </c>
      <c r="F2643" s="7">
        <v>30.149282598267362</v>
      </c>
      <c r="G2643" s="7">
        <v>186.1615341114894</v>
      </c>
      <c r="H2643" s="7">
        <v>0.98679859292741656</v>
      </c>
      <c r="I2643" s="7">
        <v>171.89572082192097</v>
      </c>
      <c r="J2643" s="7">
        <v>28.211331051442013</v>
      </c>
      <c r="K2643" s="7">
        <v>174.19534447447742</v>
      </c>
      <c r="L2643" s="7">
        <v>0.98679859292741667</v>
      </c>
      <c r="M2643" s="7" t="s">
        <v>290</v>
      </c>
      <c r="N2643" s="7" t="s">
        <v>321</v>
      </c>
      <c r="O2643" s="7" t="s">
        <v>421</v>
      </c>
    </row>
    <row r="2644" spans="1:15" ht="15">
      <c r="A2644" s="1">
        <v>2636</v>
      </c>
      <c r="B2644" s="6" t="s">
        <v>222</v>
      </c>
      <c r="C2644" s="7" t="s">
        <v>423</v>
      </c>
      <c r="D2644" s="7" t="s">
        <v>422</v>
      </c>
      <c r="E2644" s="7">
        <v>190.19910359849857</v>
      </c>
      <c r="F2644" s="7">
        <v>31.215261506501204</v>
      </c>
      <c r="G2644" s="7">
        <v>192.74359019327113</v>
      </c>
      <c r="H2644" s="7">
        <v>0.98679859292741656</v>
      </c>
      <c r="I2644" s="7">
        <v>178.40231560716819</v>
      </c>
      <c r="J2644" s="7">
        <v>29.279186019712963</v>
      </c>
      <c r="K2644" s="7">
        <v>180.78898458693936</v>
      </c>
      <c r="L2644" s="7">
        <v>0.98679859292741667</v>
      </c>
      <c r="M2644" s="7" t="s">
        <v>290</v>
      </c>
      <c r="N2644" s="7" t="s">
        <v>321</v>
      </c>
      <c r="O2644" s="7" t="s">
        <v>421</v>
      </c>
    </row>
    <row r="2645" spans="1:15" ht="15">
      <c r="A2645" s="1">
        <v>2637</v>
      </c>
      <c r="B2645" s="6" t="s">
        <v>222</v>
      </c>
      <c r="C2645" s="7" t="s">
        <v>424</v>
      </c>
      <c r="D2645" s="7" t="s">
        <v>422</v>
      </c>
      <c r="E2645" s="7">
        <v>199.10558982115018</v>
      </c>
      <c r="F2645" s="7">
        <v>32.67698393990969</v>
      </c>
      <c r="G2645" s="7">
        <v>201.76922752847426</v>
      </c>
      <c r="H2645" s="7">
        <v>0.98679859292741667</v>
      </c>
      <c r="I2645" s="7">
        <v>187.35467254377053</v>
      </c>
      <c r="J2645" s="7">
        <v>30.748436702752311</v>
      </c>
      <c r="K2645" s="7">
        <v>189.8611062952248</v>
      </c>
      <c r="L2645" s="7">
        <v>0.98679859292741667</v>
      </c>
      <c r="M2645" s="7" t="s">
        <v>290</v>
      </c>
      <c r="N2645" s="7" t="s">
        <v>321</v>
      </c>
      <c r="O2645" s="7" t="s">
        <v>421</v>
      </c>
    </row>
    <row r="2646" spans="1:15" ht="15">
      <c r="A2646" s="1">
        <v>2638</v>
      </c>
      <c r="B2646" s="6" t="s">
        <v>222</v>
      </c>
      <c r="C2646" s="7" t="s">
        <v>425</v>
      </c>
      <c r="D2646" s="7" t="s">
        <v>422</v>
      </c>
      <c r="E2646" s="7">
        <v>210.268068785975</v>
      </c>
      <c r="F2646" s="7">
        <v>34.508957347541127</v>
      </c>
      <c r="G2646" s="7">
        <v>213.08103831218284</v>
      </c>
      <c r="H2646" s="7">
        <v>0.98679859292741678</v>
      </c>
      <c r="I2646" s="7">
        <v>198.5517901078895</v>
      </c>
      <c r="J2646" s="7">
        <v>32.586094958076401</v>
      </c>
      <c r="K2646" s="7">
        <v>201.20801907395287</v>
      </c>
      <c r="L2646" s="7">
        <v>0.98679859292741667</v>
      </c>
      <c r="M2646" s="7" t="s">
        <v>290</v>
      </c>
      <c r="N2646" s="7" t="s">
        <v>321</v>
      </c>
      <c r="O2646" s="7" t="s">
        <v>421</v>
      </c>
    </row>
    <row r="2647" spans="1:15" ht="15">
      <c r="A2647" s="1">
        <v>2639</v>
      </c>
      <c r="B2647" s="6" t="s">
        <v>222</v>
      </c>
      <c r="C2647" s="7" t="s">
        <v>426</v>
      </c>
      <c r="D2647" s="7" t="s">
        <v>422</v>
      </c>
      <c r="E2647" s="7">
        <v>218.77301543110798</v>
      </c>
      <c r="F2647" s="7">
        <v>35.904779560179605</v>
      </c>
      <c r="G2647" s="7">
        <v>221.69976426709366</v>
      </c>
      <c r="H2647" s="7">
        <v>0.98679859292741667</v>
      </c>
      <c r="I2647" s="7">
        <v>207.26463715004675</v>
      </c>
      <c r="J2647" s="7">
        <v>34.016037548453852</v>
      </c>
      <c r="K2647" s="7">
        <v>210.03742672066414</v>
      </c>
      <c r="L2647" s="7">
        <v>0.98679859292741656</v>
      </c>
      <c r="M2647" s="7" t="s">
        <v>290</v>
      </c>
      <c r="N2647" s="7" t="s">
        <v>321</v>
      </c>
      <c r="O2647" s="7" t="s">
        <v>421</v>
      </c>
    </row>
    <row r="2648" spans="1:15" ht="15">
      <c r="A2648" s="1">
        <v>2640</v>
      </c>
      <c r="B2648" s="6" t="s">
        <v>222</v>
      </c>
      <c r="C2648" s="7" t="s">
        <v>427</v>
      </c>
      <c r="D2648" s="7" t="s">
        <v>422</v>
      </c>
      <c r="E2648" s="7">
        <v>225.65372844886187</v>
      </c>
      <c r="F2648" s="7">
        <v>37.03403438912855</v>
      </c>
      <c r="G2648" s="7">
        <v>228.67252757165178</v>
      </c>
      <c r="H2648" s="7">
        <v>0.98679859292741667</v>
      </c>
      <c r="I2648" s="7">
        <v>214.35325056482492</v>
      </c>
      <c r="J2648" s="7">
        <v>35.179412755141833</v>
      </c>
      <c r="K2648" s="7">
        <v>217.22087171702273</v>
      </c>
      <c r="L2648" s="7">
        <v>0.98679859292741667</v>
      </c>
      <c r="M2648" s="7" t="s">
        <v>290</v>
      </c>
      <c r="N2648" s="7" t="s">
        <v>321</v>
      </c>
      <c r="O2648" s="7" t="s">
        <v>421</v>
      </c>
    </row>
    <row r="2649" spans="1:15" ht="15">
      <c r="A2649" s="1">
        <v>2641</v>
      </c>
      <c r="B2649" s="6" t="s">
        <v>42</v>
      </c>
      <c r="C2649" s="7" t="s">
        <v>292</v>
      </c>
      <c r="D2649" s="7">
        <v>30.292000000000002</v>
      </c>
      <c r="E2649" s="7">
        <v>30.19</v>
      </c>
      <c r="F2649" s="7">
        <v>2.483780183510615</v>
      </c>
      <c r="G2649" s="7">
        <v>30.292000000000002</v>
      </c>
      <c r="H2649" s="7">
        <v>0.99663277432985609</v>
      </c>
      <c r="I2649" s="7">
        <v>30.19</v>
      </c>
      <c r="J2649" s="7">
        <v>2.483780183510615</v>
      </c>
      <c r="K2649" s="7">
        <v>30.292000000000002</v>
      </c>
      <c r="L2649" s="7">
        <v>0.99663277432985609</v>
      </c>
      <c r="M2649" s="7" t="s">
        <v>290</v>
      </c>
      <c r="N2649" s="7" t="s">
        <v>322</v>
      </c>
      <c r="O2649" s="7" t="s">
        <v>421</v>
      </c>
    </row>
    <row r="2650" spans="1:15" ht="15">
      <c r="A2650" s="1">
        <v>2642</v>
      </c>
      <c r="B2650" s="6" t="s">
        <v>42</v>
      </c>
      <c r="C2650" s="7" t="s">
        <v>293</v>
      </c>
      <c r="D2650" s="7">
        <v>25.222000000000001</v>
      </c>
      <c r="E2650" s="7">
        <v>25.15</v>
      </c>
      <c r="F2650" s="7">
        <v>1.9044117201908197</v>
      </c>
      <c r="G2650" s="7">
        <v>25.222000000000001</v>
      </c>
      <c r="H2650" s="7">
        <v>0.99714534929823162</v>
      </c>
      <c r="I2650" s="7">
        <v>25.15</v>
      </c>
      <c r="J2650" s="7">
        <v>1.9044117201908197</v>
      </c>
      <c r="K2650" s="7">
        <v>25.222000000000001</v>
      </c>
      <c r="L2650" s="7">
        <v>0.99714534929823162</v>
      </c>
      <c r="M2650" s="7" t="s">
        <v>290</v>
      </c>
      <c r="N2650" s="7" t="s">
        <v>322</v>
      </c>
      <c r="O2650" s="7" t="s">
        <v>421</v>
      </c>
    </row>
    <row r="2651" spans="1:15" ht="15">
      <c r="A2651" s="1">
        <v>2643</v>
      </c>
      <c r="B2651" s="6" t="s">
        <v>42</v>
      </c>
      <c r="C2651" s="7" t="s">
        <v>294</v>
      </c>
      <c r="D2651" s="7">
        <v>26.49</v>
      </c>
      <c r="E2651" s="7">
        <v>26.483000000000001</v>
      </c>
      <c r="F2651" s="7">
        <v>2.6333946358313338</v>
      </c>
      <c r="G2651" s="7">
        <v>26.613606600910469</v>
      </c>
      <c r="H2651" s="7">
        <v>0.99509248773121939</v>
      </c>
      <c r="I2651" s="7">
        <v>26.483000000000001</v>
      </c>
      <c r="J2651" s="7">
        <v>2.6333946358313338</v>
      </c>
      <c r="K2651" s="7">
        <v>26.613606600910469</v>
      </c>
      <c r="L2651" s="7">
        <v>0.99509248773121939</v>
      </c>
      <c r="M2651" s="7" t="s">
        <v>290</v>
      </c>
      <c r="N2651" s="7" t="s">
        <v>322</v>
      </c>
      <c r="O2651" s="7" t="s">
        <v>421</v>
      </c>
    </row>
    <row r="2652" spans="1:15" ht="15">
      <c r="A2652" s="1">
        <v>2644</v>
      </c>
      <c r="B2652" s="6" t="s">
        <v>42</v>
      </c>
      <c r="C2652" s="7" t="s">
        <v>295</v>
      </c>
      <c r="D2652" s="7">
        <v>27.254999999999999</v>
      </c>
      <c r="E2652" s="7">
        <v>26.824999999999999</v>
      </c>
      <c r="F2652" s="7">
        <v>4.8222816176577696</v>
      </c>
      <c r="G2652" s="7">
        <v>27.254999999999999</v>
      </c>
      <c r="H2652" s="7">
        <v>0.9842230783342506</v>
      </c>
      <c r="I2652" s="7">
        <v>26.824999999999999</v>
      </c>
      <c r="J2652" s="7">
        <v>4.8222816176577696</v>
      </c>
      <c r="K2652" s="7">
        <v>27.254999999999999</v>
      </c>
      <c r="L2652" s="7">
        <v>0.9842230783342506</v>
      </c>
      <c r="M2652" s="7" t="s">
        <v>290</v>
      </c>
      <c r="N2652" s="7" t="s">
        <v>322</v>
      </c>
      <c r="O2652" s="7" t="s">
        <v>421</v>
      </c>
    </row>
    <row r="2653" spans="1:15" ht="15">
      <c r="A2653" s="1">
        <v>2645</v>
      </c>
      <c r="B2653" s="6" t="s">
        <v>42</v>
      </c>
      <c r="C2653" s="7" t="s">
        <v>296</v>
      </c>
      <c r="D2653" s="7">
        <v>23.707000000000001</v>
      </c>
      <c r="E2653" s="7">
        <v>23.675000000000001</v>
      </c>
      <c r="F2653" s="7">
        <v>1.231350478133695</v>
      </c>
      <c r="G2653" s="7">
        <v>23.707000000000001</v>
      </c>
      <c r="H2653" s="7">
        <v>0.99865018770827185</v>
      </c>
      <c r="I2653" s="7">
        <v>23.675000000000001</v>
      </c>
      <c r="J2653" s="7">
        <v>1.231350478133695</v>
      </c>
      <c r="K2653" s="7">
        <v>23.707000000000001</v>
      </c>
      <c r="L2653" s="7">
        <v>0.99865018770827185</v>
      </c>
      <c r="M2653" s="7" t="s">
        <v>290</v>
      </c>
      <c r="N2653" s="7" t="s">
        <v>322</v>
      </c>
      <c r="O2653" s="7" t="s">
        <v>421</v>
      </c>
    </row>
    <row r="2654" spans="1:15" ht="15">
      <c r="A2654" s="1">
        <v>2646</v>
      </c>
      <c r="B2654" s="6" t="s">
        <v>42</v>
      </c>
      <c r="C2654" s="7" t="s">
        <v>297</v>
      </c>
      <c r="D2654" s="7">
        <v>22.765999999999998</v>
      </c>
      <c r="E2654" s="7">
        <v>22.762499999999999</v>
      </c>
      <c r="F2654" s="7">
        <v>0.39918635998732849</v>
      </c>
      <c r="G2654" s="7">
        <v>22.765999999999998</v>
      </c>
      <c r="H2654" s="7">
        <v>0.9998462619696038</v>
      </c>
      <c r="I2654" s="7">
        <v>22.762499999999999</v>
      </c>
      <c r="J2654" s="7">
        <v>0.39918635998732849</v>
      </c>
      <c r="K2654" s="7">
        <v>22.765999999999998</v>
      </c>
      <c r="L2654" s="7">
        <v>0.9998462619696038</v>
      </c>
      <c r="M2654" s="7" t="s">
        <v>290</v>
      </c>
      <c r="N2654" s="7" t="s">
        <v>322</v>
      </c>
      <c r="O2654" s="7" t="s">
        <v>421</v>
      </c>
    </row>
    <row r="2655" spans="1:15" ht="15">
      <c r="A2655" s="1">
        <v>2647</v>
      </c>
      <c r="B2655" s="6" t="s">
        <v>42</v>
      </c>
      <c r="C2655" s="7" t="s">
        <v>298</v>
      </c>
      <c r="D2655" s="7" t="s">
        <v>422</v>
      </c>
      <c r="E2655" s="7">
        <v>35.237381343280859</v>
      </c>
      <c r="F2655" s="7">
        <v>3.7270068847953266</v>
      </c>
      <c r="G2655" s="7">
        <v>35.433933231453572</v>
      </c>
      <c r="H2655" s="7">
        <v>0.99445300393583635</v>
      </c>
      <c r="I2655" s="7">
        <v>35.237381343280859</v>
      </c>
      <c r="J2655" s="7">
        <v>3.7270068847953266</v>
      </c>
      <c r="K2655" s="7">
        <v>35.433933231453572</v>
      </c>
      <c r="L2655" s="7">
        <v>0.99445300393583635</v>
      </c>
      <c r="M2655" s="7" t="s">
        <v>290</v>
      </c>
      <c r="N2655" s="7" t="s">
        <v>322</v>
      </c>
      <c r="O2655" s="7" t="s">
        <v>421</v>
      </c>
    </row>
    <row r="2656" spans="1:15" ht="15">
      <c r="A2656" s="1">
        <v>2648</v>
      </c>
      <c r="B2656" s="6" t="s">
        <v>42</v>
      </c>
      <c r="C2656" s="7" t="s">
        <v>299</v>
      </c>
      <c r="D2656" s="7" t="s">
        <v>422</v>
      </c>
      <c r="E2656" s="7">
        <v>35.167064731790006</v>
      </c>
      <c r="F2656" s="7">
        <v>3.7195695984490258</v>
      </c>
      <c r="G2656" s="7">
        <v>35.363224398343753</v>
      </c>
      <c r="H2656" s="7">
        <v>0.99445300393583635</v>
      </c>
      <c r="I2656" s="7">
        <v>35.167064731790006</v>
      </c>
      <c r="J2656" s="7">
        <v>3.7195695984490258</v>
      </c>
      <c r="K2656" s="7">
        <v>35.363224398343753</v>
      </c>
      <c r="L2656" s="7">
        <v>0.99445300393583635</v>
      </c>
      <c r="M2656" s="7" t="s">
        <v>290</v>
      </c>
      <c r="N2656" s="7" t="s">
        <v>322</v>
      </c>
      <c r="O2656" s="7" t="s">
        <v>421</v>
      </c>
    </row>
    <row r="2657" spans="1:15" ht="15">
      <c r="A2657" s="1">
        <v>2649</v>
      </c>
      <c r="B2657" s="6" t="s">
        <v>42</v>
      </c>
      <c r="C2657" s="7" t="s">
        <v>300</v>
      </c>
      <c r="D2657" s="7" t="s">
        <v>422</v>
      </c>
      <c r="E2657" s="7">
        <v>36.327992651361086</v>
      </c>
      <c r="F2657" s="7">
        <v>3.842359266240817</v>
      </c>
      <c r="G2657" s="7">
        <v>36.530627900546847</v>
      </c>
      <c r="H2657" s="7">
        <v>0.99445300393583635</v>
      </c>
      <c r="I2657" s="7">
        <v>36.327992651361086</v>
      </c>
      <c r="J2657" s="7">
        <v>3.842359266240817</v>
      </c>
      <c r="K2657" s="7">
        <v>36.530627900546847</v>
      </c>
      <c r="L2657" s="7">
        <v>0.99445300393583635</v>
      </c>
      <c r="M2657" s="7" t="s">
        <v>290</v>
      </c>
      <c r="N2657" s="7" t="s">
        <v>322</v>
      </c>
      <c r="O2657" s="7" t="s">
        <v>421</v>
      </c>
    </row>
    <row r="2658" spans="1:15" ht="15">
      <c r="A2658" s="1">
        <v>2650</v>
      </c>
      <c r="B2658" s="6" t="s">
        <v>42</v>
      </c>
      <c r="C2658" s="7" t="s">
        <v>301</v>
      </c>
      <c r="D2658" s="7" t="s">
        <v>422</v>
      </c>
      <c r="E2658" s="7">
        <v>29.43243820038418</v>
      </c>
      <c r="F2658" s="7">
        <v>3.113026440316355</v>
      </c>
      <c r="G2658" s="7">
        <v>29.596610482241758</v>
      </c>
      <c r="H2658" s="7">
        <v>0.99445300393583635</v>
      </c>
      <c r="I2658" s="7">
        <v>29.43243820038418</v>
      </c>
      <c r="J2658" s="7">
        <v>3.113026440316355</v>
      </c>
      <c r="K2658" s="7">
        <v>29.596610482241758</v>
      </c>
      <c r="L2658" s="7">
        <v>0.99445300393583635</v>
      </c>
      <c r="M2658" s="7" t="s">
        <v>290</v>
      </c>
      <c r="N2658" s="7" t="s">
        <v>322</v>
      </c>
      <c r="O2658" s="7" t="s">
        <v>421</v>
      </c>
    </row>
    <row r="2659" spans="1:15" ht="15">
      <c r="A2659" s="1">
        <v>2651</v>
      </c>
      <c r="B2659" s="6" t="s">
        <v>42</v>
      </c>
      <c r="C2659" s="7" t="s">
        <v>302</v>
      </c>
      <c r="D2659" s="7" t="s">
        <v>422</v>
      </c>
      <c r="E2659" s="7">
        <v>31.272130464207986</v>
      </c>
      <c r="F2659" s="7">
        <v>3.307608031564047</v>
      </c>
      <c r="G2659" s="7">
        <v>31.446564433351256</v>
      </c>
      <c r="H2659" s="7">
        <v>0.99445300393583635</v>
      </c>
      <c r="I2659" s="7">
        <v>31.272130464207986</v>
      </c>
      <c r="J2659" s="7">
        <v>3.307608031564047</v>
      </c>
      <c r="K2659" s="7">
        <v>31.446564433351256</v>
      </c>
      <c r="L2659" s="7">
        <v>0.99445300393583635</v>
      </c>
      <c r="M2659" s="7" t="s">
        <v>290</v>
      </c>
      <c r="N2659" s="7" t="s">
        <v>322</v>
      </c>
      <c r="O2659" s="7" t="s">
        <v>421</v>
      </c>
    </row>
    <row r="2660" spans="1:15" ht="15">
      <c r="A2660" s="1">
        <v>2652</v>
      </c>
      <c r="B2660" s="6" t="s">
        <v>42</v>
      </c>
      <c r="C2660" s="7" t="s">
        <v>423</v>
      </c>
      <c r="D2660" s="7" t="s">
        <v>422</v>
      </c>
      <c r="E2660" s="7">
        <v>32.60393381638098</v>
      </c>
      <c r="F2660" s="7">
        <v>3.448470946841057</v>
      </c>
      <c r="G2660" s="7">
        <v>32.785796500529891</v>
      </c>
      <c r="H2660" s="7">
        <v>0.99445300393583635</v>
      </c>
      <c r="I2660" s="7">
        <v>32.60393381638098</v>
      </c>
      <c r="J2660" s="7">
        <v>3.448470946841057</v>
      </c>
      <c r="K2660" s="7">
        <v>32.785796500529891</v>
      </c>
      <c r="L2660" s="7">
        <v>0.99445300393583635</v>
      </c>
      <c r="M2660" s="7" t="s">
        <v>290</v>
      </c>
      <c r="N2660" s="7" t="s">
        <v>322</v>
      </c>
      <c r="O2660" s="7" t="s">
        <v>421</v>
      </c>
    </row>
    <row r="2661" spans="1:15" ht="15">
      <c r="A2661" s="1">
        <v>2653</v>
      </c>
      <c r="B2661" s="6" t="s">
        <v>42</v>
      </c>
      <c r="C2661" s="7" t="s">
        <v>424</v>
      </c>
      <c r="D2661" s="7" t="s">
        <v>422</v>
      </c>
      <c r="E2661" s="7">
        <v>34.077224584679549</v>
      </c>
      <c r="F2661" s="7">
        <v>3.6042987815845353</v>
      </c>
      <c r="G2661" s="7">
        <v>34.267305191707443</v>
      </c>
      <c r="H2661" s="7">
        <v>0.99445300393583635</v>
      </c>
      <c r="I2661" s="7">
        <v>34.077224584679549</v>
      </c>
      <c r="J2661" s="7">
        <v>3.6042987815845353</v>
      </c>
      <c r="K2661" s="7">
        <v>34.267305191707443</v>
      </c>
      <c r="L2661" s="7">
        <v>0.99445300393583635</v>
      </c>
      <c r="M2661" s="7" t="s">
        <v>290</v>
      </c>
      <c r="N2661" s="7" t="s">
        <v>322</v>
      </c>
      <c r="O2661" s="7" t="s">
        <v>421</v>
      </c>
    </row>
    <row r="2662" spans="1:15" ht="15">
      <c r="A2662" s="1">
        <v>2654</v>
      </c>
      <c r="B2662" s="6" t="s">
        <v>42</v>
      </c>
      <c r="C2662" s="7" t="s">
        <v>425</v>
      </c>
      <c r="D2662" s="7" t="s">
        <v>422</v>
      </c>
      <c r="E2662" s="7">
        <v>35.178856875894596</v>
      </c>
      <c r="F2662" s="7">
        <v>3.7208168364840652</v>
      </c>
      <c r="G2662" s="7">
        <v>35.375082318283582</v>
      </c>
      <c r="H2662" s="7">
        <v>0.99445300393583635</v>
      </c>
      <c r="I2662" s="7">
        <v>35.178856875894596</v>
      </c>
      <c r="J2662" s="7">
        <v>3.7208168364840652</v>
      </c>
      <c r="K2662" s="7">
        <v>35.375082318283582</v>
      </c>
      <c r="L2662" s="7">
        <v>0.99445300393583635</v>
      </c>
      <c r="M2662" s="7" t="s">
        <v>290</v>
      </c>
      <c r="N2662" s="7" t="s">
        <v>322</v>
      </c>
      <c r="O2662" s="7" t="s">
        <v>421</v>
      </c>
    </row>
    <row r="2663" spans="1:15" ht="15">
      <c r="A2663" s="1">
        <v>2655</v>
      </c>
      <c r="B2663" s="6" t="s">
        <v>42</v>
      </c>
      <c r="C2663" s="7" t="s">
        <v>426</v>
      </c>
      <c r="D2663" s="7" t="s">
        <v>422</v>
      </c>
      <c r="E2663" s="7">
        <v>36.043562572191682</v>
      </c>
      <c r="F2663" s="7">
        <v>3.8122755079450275</v>
      </c>
      <c r="G2663" s="7">
        <v>36.24461128835533</v>
      </c>
      <c r="H2663" s="7">
        <v>0.99445300393583635</v>
      </c>
      <c r="I2663" s="7">
        <v>36.043562572191682</v>
      </c>
      <c r="J2663" s="7">
        <v>3.8122755079450275</v>
      </c>
      <c r="K2663" s="7">
        <v>36.24461128835533</v>
      </c>
      <c r="L2663" s="7">
        <v>0.99445300393583635</v>
      </c>
      <c r="M2663" s="7" t="s">
        <v>290</v>
      </c>
      <c r="N2663" s="7" t="s">
        <v>322</v>
      </c>
      <c r="O2663" s="7" t="s">
        <v>421</v>
      </c>
    </row>
    <row r="2664" spans="1:15" ht="15">
      <c r="A2664" s="1">
        <v>2656</v>
      </c>
      <c r="B2664" s="6" t="s">
        <v>42</v>
      </c>
      <c r="C2664" s="7" t="s">
        <v>427</v>
      </c>
      <c r="D2664" s="7" t="s">
        <v>422</v>
      </c>
      <c r="E2664" s="7">
        <v>36.573495253258272</v>
      </c>
      <c r="F2664" s="7">
        <v>3.8683257215398648</v>
      </c>
      <c r="G2664" s="7">
        <v>36.777499900455879</v>
      </c>
      <c r="H2664" s="7">
        <v>0.99445300393583635</v>
      </c>
      <c r="I2664" s="7">
        <v>36.573495253258272</v>
      </c>
      <c r="J2664" s="7">
        <v>3.8683257215398648</v>
      </c>
      <c r="K2664" s="7">
        <v>36.777499900455879</v>
      </c>
      <c r="L2664" s="7">
        <v>0.99445300393583635</v>
      </c>
      <c r="M2664" s="7" t="s">
        <v>290</v>
      </c>
      <c r="N2664" s="7" t="s">
        <v>322</v>
      </c>
      <c r="O2664" s="7" t="s">
        <v>421</v>
      </c>
    </row>
    <row r="2665" spans="1:15" ht="15">
      <c r="A2665" s="1">
        <v>2657</v>
      </c>
      <c r="B2665" s="6" t="s">
        <v>67</v>
      </c>
      <c r="C2665" s="7" t="s">
        <v>292</v>
      </c>
      <c r="D2665" s="7">
        <v>10.340999999999999</v>
      </c>
      <c r="E2665" s="7">
        <v>9.5620000000000012</v>
      </c>
      <c r="F2665" s="7">
        <v>1.3463026664362452</v>
      </c>
      <c r="G2665" s="7">
        <v>9.6563126953125007</v>
      </c>
      <c r="H2665" s="7">
        <v>0.99023305289623831</v>
      </c>
      <c r="I2665" s="7">
        <v>8.9329999999999998</v>
      </c>
      <c r="J2665" s="7">
        <v>1.2577412381588537</v>
      </c>
      <c r="K2665" s="7">
        <v>9.0211086914062495</v>
      </c>
      <c r="L2665" s="7">
        <v>0.99023305289623831</v>
      </c>
      <c r="M2665" s="7" t="s">
        <v>290</v>
      </c>
      <c r="N2665" s="7" t="s">
        <v>322</v>
      </c>
      <c r="O2665" s="7" t="s">
        <v>421</v>
      </c>
    </row>
    <row r="2666" spans="1:15" ht="15">
      <c r="A2666" s="1">
        <v>2658</v>
      </c>
      <c r="B2666" s="6" t="s">
        <v>67</v>
      </c>
      <c r="C2666" s="7" t="s">
        <v>293</v>
      </c>
      <c r="D2666" s="7">
        <v>10.358239508700102</v>
      </c>
      <c r="E2666" s="7">
        <v>9.3800000000000008</v>
      </c>
      <c r="F2666" s="7">
        <v>2.047271908470496</v>
      </c>
      <c r="G2666" s="7">
        <v>9.6008188331627444</v>
      </c>
      <c r="H2666" s="7">
        <v>0.97699999999999998</v>
      </c>
      <c r="I2666" s="7">
        <v>8.7200000000000006</v>
      </c>
      <c r="J2666" s="7">
        <v>1.90322079337556</v>
      </c>
      <c r="K2666" s="7">
        <v>8.9252814738996946</v>
      </c>
      <c r="L2666" s="7">
        <v>0.97699999999999998</v>
      </c>
      <c r="M2666" s="7" t="s">
        <v>290</v>
      </c>
      <c r="N2666" s="7" t="s">
        <v>322</v>
      </c>
      <c r="O2666" s="7" t="s">
        <v>421</v>
      </c>
    </row>
    <row r="2667" spans="1:15" ht="15">
      <c r="A2667" s="1">
        <v>2659</v>
      </c>
      <c r="B2667" s="6" t="s">
        <v>67</v>
      </c>
      <c r="C2667" s="7" t="s">
        <v>294</v>
      </c>
      <c r="D2667" s="7">
        <v>9.08</v>
      </c>
      <c r="E2667" s="7">
        <v>9.3192920049528123</v>
      </c>
      <c r="F2667" s="7">
        <v>2.6246100991286831</v>
      </c>
      <c r="G2667" s="7">
        <v>9.6818273918731723</v>
      </c>
      <c r="H2667" s="7">
        <v>0.9625550660792952</v>
      </c>
      <c r="I2667" s="7">
        <v>8.2968043436652614</v>
      </c>
      <c r="J2667" s="7">
        <v>2.3366449360429531</v>
      </c>
      <c r="K2667" s="7">
        <v>8.6195633227094479</v>
      </c>
      <c r="L2667" s="7">
        <v>0.9625550660792952</v>
      </c>
      <c r="M2667" s="7" t="s">
        <v>290</v>
      </c>
      <c r="N2667" s="7" t="s">
        <v>322</v>
      </c>
      <c r="O2667" s="7" t="s">
        <v>421</v>
      </c>
    </row>
    <row r="2668" spans="1:15" ht="15">
      <c r="A2668" s="1">
        <v>2660</v>
      </c>
      <c r="B2668" s="6" t="s">
        <v>67</v>
      </c>
      <c r="C2668" s="7" t="s">
        <v>295</v>
      </c>
      <c r="D2668" s="7">
        <v>8.9320000000000004</v>
      </c>
      <c r="E2668" s="7">
        <v>9.0759000000000007</v>
      </c>
      <c r="F2668" s="7">
        <v>2.4007911722038155</v>
      </c>
      <c r="G2668" s="7">
        <v>9.3880647133757975</v>
      </c>
      <c r="H2668" s="7">
        <v>0.96674876847290636</v>
      </c>
      <c r="I2668" s="7">
        <v>8.1784999999999997</v>
      </c>
      <c r="J2668" s="7">
        <v>2.1634075520740557</v>
      </c>
      <c r="K2668" s="7">
        <v>8.4597987261146503</v>
      </c>
      <c r="L2668" s="7">
        <v>0.96674876847290636</v>
      </c>
      <c r="M2668" s="7" t="s">
        <v>290</v>
      </c>
      <c r="N2668" s="7" t="s">
        <v>322</v>
      </c>
      <c r="O2668" s="7" t="s">
        <v>421</v>
      </c>
    </row>
    <row r="2669" spans="1:15" ht="15">
      <c r="A2669" s="1">
        <v>2661</v>
      </c>
      <c r="B2669" s="6" t="s">
        <v>67</v>
      </c>
      <c r="C2669" s="7" t="s">
        <v>296</v>
      </c>
      <c r="D2669" s="7">
        <v>7.6479999999999997</v>
      </c>
      <c r="E2669" s="7">
        <v>8.5785463942</v>
      </c>
      <c r="F2669" s="7">
        <v>2.9202726412279087</v>
      </c>
      <c r="G2669" s="7">
        <v>9.0619782904477351</v>
      </c>
      <c r="H2669" s="7">
        <v>0.94665271966527198</v>
      </c>
      <c r="I2669" s="7">
        <v>7.7040123385999992</v>
      </c>
      <c r="J2669" s="7">
        <v>2.6225674404823067</v>
      </c>
      <c r="K2669" s="7">
        <v>8.1381611002227618</v>
      </c>
      <c r="L2669" s="7">
        <v>0.94665271966527198</v>
      </c>
      <c r="M2669" s="7" t="s">
        <v>290</v>
      </c>
      <c r="N2669" s="7" t="s">
        <v>322</v>
      </c>
      <c r="O2669" s="7" t="s">
        <v>421</v>
      </c>
    </row>
    <row r="2670" spans="1:15" ht="15">
      <c r="A2670" s="1">
        <v>2662</v>
      </c>
      <c r="B2670" s="6" t="s">
        <v>67</v>
      </c>
      <c r="C2670" s="7" t="s">
        <v>297</v>
      </c>
      <c r="D2670" s="7">
        <v>7.0960999999999999</v>
      </c>
      <c r="E2670" s="7">
        <v>8.4004170141000003</v>
      </c>
      <c r="F2670" s="7">
        <v>2.4143956778930629</v>
      </c>
      <c r="G2670" s="7">
        <v>8.7404984125740484</v>
      </c>
      <c r="H2670" s="7">
        <v>0.9610913036738491</v>
      </c>
      <c r="I2670" s="7">
        <v>7.5903312074000002</v>
      </c>
      <c r="J2670" s="7">
        <v>2.1815658472863086</v>
      </c>
      <c r="K2670" s="7">
        <v>7.8976171966028064</v>
      </c>
      <c r="L2670" s="7">
        <v>0.9610913036738491</v>
      </c>
      <c r="M2670" s="7" t="s">
        <v>290</v>
      </c>
      <c r="N2670" s="7" t="s">
        <v>322</v>
      </c>
      <c r="O2670" s="7" t="s">
        <v>421</v>
      </c>
    </row>
    <row r="2671" spans="1:15" ht="15">
      <c r="A2671" s="1">
        <v>2663</v>
      </c>
      <c r="B2671" s="6" t="s">
        <v>67</v>
      </c>
      <c r="C2671" s="7" t="s">
        <v>298</v>
      </c>
      <c r="D2671" s="7" t="s">
        <v>422</v>
      </c>
      <c r="E2671" s="7">
        <v>8.3482807989841223</v>
      </c>
      <c r="F2671" s="7">
        <v>2.1861753166298667</v>
      </c>
      <c r="G2671" s="7">
        <v>8.6297830108136946</v>
      </c>
      <c r="H2671" s="7">
        <v>0.96738015179792691</v>
      </c>
      <c r="I2671" s="7">
        <v>7.5381949922841232</v>
      </c>
      <c r="J2671" s="7">
        <v>1.974037076721209</v>
      </c>
      <c r="K2671" s="7">
        <v>7.7923812869986957</v>
      </c>
      <c r="L2671" s="7">
        <v>0.96738015179792691</v>
      </c>
      <c r="M2671" s="7" t="s">
        <v>290</v>
      </c>
      <c r="N2671" s="7" t="s">
        <v>322</v>
      </c>
      <c r="O2671" s="7" t="s">
        <v>421</v>
      </c>
    </row>
    <row r="2672" spans="1:15" ht="15">
      <c r="A2672" s="1">
        <v>2664</v>
      </c>
      <c r="B2672" s="6" t="s">
        <v>67</v>
      </c>
      <c r="C2672" s="7" t="s">
        <v>299</v>
      </c>
      <c r="D2672" s="7" t="s">
        <v>422</v>
      </c>
      <c r="E2672" s="7">
        <v>14.18607620518981</v>
      </c>
      <c r="F2672" s="7">
        <v>3.7149265083884235</v>
      </c>
      <c r="G2672" s="7">
        <v>14.664427607724058</v>
      </c>
      <c r="H2672" s="7">
        <v>0.96738015179792691</v>
      </c>
      <c r="I2672" s="7">
        <v>13.37599039848981</v>
      </c>
      <c r="J2672" s="7">
        <v>3.502788268479768</v>
      </c>
      <c r="K2672" s="7">
        <v>13.827025883909059</v>
      </c>
      <c r="L2672" s="7">
        <v>0.96738015179792691</v>
      </c>
      <c r="M2672" s="7" t="s">
        <v>290</v>
      </c>
      <c r="N2672" s="7" t="s">
        <v>322</v>
      </c>
      <c r="O2672" s="7" t="s">
        <v>421</v>
      </c>
    </row>
    <row r="2673" spans="1:15" ht="15">
      <c r="A2673" s="1">
        <v>2665</v>
      </c>
      <c r="B2673" s="6" t="s">
        <v>67</v>
      </c>
      <c r="C2673" s="7" t="s">
        <v>300</v>
      </c>
      <c r="D2673" s="7" t="s">
        <v>422</v>
      </c>
      <c r="E2673" s="7">
        <v>20.056981792984217</v>
      </c>
      <c r="F2673" s="7">
        <v>5.2523483071212018</v>
      </c>
      <c r="G2673" s="7">
        <v>20.733298854341037</v>
      </c>
      <c r="H2673" s="7">
        <v>0.96738015179792691</v>
      </c>
      <c r="I2673" s="7">
        <v>19.246895986284215</v>
      </c>
      <c r="J2673" s="7">
        <v>5.0402100672125529</v>
      </c>
      <c r="K2673" s="7">
        <v>19.895897130526038</v>
      </c>
      <c r="L2673" s="7">
        <v>0.96738015179792691</v>
      </c>
      <c r="M2673" s="7" t="s">
        <v>290</v>
      </c>
      <c r="N2673" s="7" t="s">
        <v>322</v>
      </c>
      <c r="O2673" s="7" t="s">
        <v>421</v>
      </c>
    </row>
    <row r="2674" spans="1:15" ht="15">
      <c r="A2674" s="1">
        <v>2666</v>
      </c>
      <c r="B2674" s="6" t="s">
        <v>67</v>
      </c>
      <c r="C2674" s="7" t="s">
        <v>301</v>
      </c>
      <c r="D2674" s="7" t="s">
        <v>422</v>
      </c>
      <c r="E2674" s="7">
        <v>20.0098178672804</v>
      </c>
      <c r="F2674" s="7">
        <v>5.2399974276177774</v>
      </c>
      <c r="G2674" s="7">
        <v>20.684544571326072</v>
      </c>
      <c r="H2674" s="7">
        <v>0.96738015179792691</v>
      </c>
      <c r="I2674" s="7">
        <v>19.199732060580402</v>
      </c>
      <c r="J2674" s="7">
        <v>5.0278591877091152</v>
      </c>
      <c r="K2674" s="7">
        <v>19.847142847511073</v>
      </c>
      <c r="L2674" s="7">
        <v>0.96738015179792691</v>
      </c>
      <c r="M2674" s="7" t="s">
        <v>290</v>
      </c>
      <c r="N2674" s="7" t="s">
        <v>322</v>
      </c>
      <c r="O2674" s="7" t="s">
        <v>421</v>
      </c>
    </row>
    <row r="2675" spans="1:15" ht="15">
      <c r="A2675" s="1">
        <v>2667</v>
      </c>
      <c r="B2675" s="6" t="s">
        <v>67</v>
      </c>
      <c r="C2675" s="7" t="s">
        <v>302</v>
      </c>
      <c r="D2675" s="7" t="s">
        <v>422</v>
      </c>
      <c r="E2675" s="7">
        <v>20.006687512068716</v>
      </c>
      <c r="F2675" s="7">
        <v>5.2391776773648981</v>
      </c>
      <c r="G2675" s="7">
        <v>20.681308661217862</v>
      </c>
      <c r="H2675" s="7">
        <v>0.96738015179792691</v>
      </c>
      <c r="I2675" s="7">
        <v>19.196601705368717</v>
      </c>
      <c r="J2675" s="7">
        <v>5.0270394374562422</v>
      </c>
      <c r="K2675" s="7">
        <v>19.843906937402863</v>
      </c>
      <c r="L2675" s="7">
        <v>0.96738015179792691</v>
      </c>
      <c r="M2675" s="7" t="s">
        <v>290</v>
      </c>
      <c r="N2675" s="7" t="s">
        <v>322</v>
      </c>
      <c r="O2675" s="7" t="s">
        <v>421</v>
      </c>
    </row>
    <row r="2676" spans="1:15" ht="15">
      <c r="A2676" s="1">
        <v>2668</v>
      </c>
      <c r="B2676" s="6" t="s">
        <v>67</v>
      </c>
      <c r="C2676" s="7" t="s">
        <v>423</v>
      </c>
      <c r="D2676" s="7" t="s">
        <v>422</v>
      </c>
      <c r="E2676" s="7">
        <v>20.027226604643193</v>
      </c>
      <c r="F2676" s="7">
        <v>5.2445562766589848</v>
      </c>
      <c r="G2676" s="7">
        <v>20.702540327524332</v>
      </c>
      <c r="H2676" s="7">
        <v>0.96738015179792691</v>
      </c>
      <c r="I2676" s="7">
        <v>19.217140797943191</v>
      </c>
      <c r="J2676" s="7">
        <v>5.0324180367503377</v>
      </c>
      <c r="K2676" s="7">
        <v>19.865138603709333</v>
      </c>
      <c r="L2676" s="7">
        <v>0.96738015179792691</v>
      </c>
      <c r="M2676" s="7" t="s">
        <v>290</v>
      </c>
      <c r="N2676" s="7" t="s">
        <v>322</v>
      </c>
      <c r="O2676" s="7" t="s">
        <v>421</v>
      </c>
    </row>
    <row r="2677" spans="1:15" ht="15">
      <c r="A2677" s="1">
        <v>2669</v>
      </c>
      <c r="B2677" s="6" t="s">
        <v>67</v>
      </c>
      <c r="C2677" s="7" t="s">
        <v>424</v>
      </c>
      <c r="D2677" s="7" t="s">
        <v>422</v>
      </c>
      <c r="E2677" s="7">
        <v>20.071761907256899</v>
      </c>
      <c r="F2677" s="7">
        <v>5.2562187951627442</v>
      </c>
      <c r="G2677" s="7">
        <v>20.748577350850617</v>
      </c>
      <c r="H2677" s="7">
        <v>0.96738015179792691</v>
      </c>
      <c r="I2677" s="7">
        <v>19.261676100556897</v>
      </c>
      <c r="J2677" s="7">
        <v>5.0440805552540962</v>
      </c>
      <c r="K2677" s="7">
        <v>19.911175627035618</v>
      </c>
      <c r="L2677" s="7">
        <v>0.96738015179792691</v>
      </c>
      <c r="M2677" s="7" t="s">
        <v>290</v>
      </c>
      <c r="N2677" s="7" t="s">
        <v>322</v>
      </c>
      <c r="O2677" s="7" t="s">
        <v>421</v>
      </c>
    </row>
    <row r="2678" spans="1:15" ht="15">
      <c r="A2678" s="1">
        <v>2670</v>
      </c>
      <c r="B2678" s="6" t="s">
        <v>67</v>
      </c>
      <c r="C2678" s="7" t="s">
        <v>425</v>
      </c>
      <c r="D2678" s="7" t="s">
        <v>422</v>
      </c>
      <c r="E2678" s="7">
        <v>20.111990428400155</v>
      </c>
      <c r="F2678" s="7">
        <v>5.2667534911157832</v>
      </c>
      <c r="G2678" s="7">
        <v>20.790162368972489</v>
      </c>
      <c r="H2678" s="7">
        <v>0.96738015179792691</v>
      </c>
      <c r="I2678" s="7">
        <v>19.301904621700153</v>
      </c>
      <c r="J2678" s="7">
        <v>5.0546152512071361</v>
      </c>
      <c r="K2678" s="7">
        <v>19.95276064515749</v>
      </c>
      <c r="L2678" s="7">
        <v>0.96738015179792691</v>
      </c>
      <c r="M2678" s="7" t="s">
        <v>290</v>
      </c>
      <c r="N2678" s="7" t="s">
        <v>322</v>
      </c>
      <c r="O2678" s="7" t="s">
        <v>421</v>
      </c>
    </row>
    <row r="2679" spans="1:15" ht="15">
      <c r="A2679" s="1">
        <v>2671</v>
      </c>
      <c r="B2679" s="6" t="s">
        <v>67</v>
      </c>
      <c r="C2679" s="7" t="s">
        <v>426</v>
      </c>
      <c r="D2679" s="7" t="s">
        <v>422</v>
      </c>
      <c r="E2679" s="7">
        <v>20.169361495049333</v>
      </c>
      <c r="F2679" s="7">
        <v>5.2817773280969877</v>
      </c>
      <c r="G2679" s="7">
        <v>20.849467975504268</v>
      </c>
      <c r="H2679" s="7">
        <v>0.96738015179792691</v>
      </c>
      <c r="I2679" s="7">
        <v>19.359275688349339</v>
      </c>
      <c r="J2679" s="7">
        <v>5.0696390881883255</v>
      </c>
      <c r="K2679" s="7">
        <v>20.012066251689273</v>
      </c>
      <c r="L2679" s="7">
        <v>0.96738015179792691</v>
      </c>
      <c r="M2679" s="7" t="s">
        <v>290</v>
      </c>
      <c r="N2679" s="7" t="s">
        <v>322</v>
      </c>
      <c r="O2679" s="7" t="s">
        <v>421</v>
      </c>
    </row>
    <row r="2680" spans="1:15" ht="15">
      <c r="A2680" s="1">
        <v>2672</v>
      </c>
      <c r="B2680" s="6" t="s">
        <v>67</v>
      </c>
      <c r="C2680" s="7" t="s">
        <v>427</v>
      </c>
      <c r="D2680" s="7" t="s">
        <v>422</v>
      </c>
      <c r="E2680" s="7">
        <v>20.226732561698519</v>
      </c>
      <c r="F2680" s="7">
        <v>5.2968011650781808</v>
      </c>
      <c r="G2680" s="7">
        <v>20.908773582036051</v>
      </c>
      <c r="H2680" s="7">
        <v>0.96738015179792691</v>
      </c>
      <c r="I2680" s="7">
        <v>19.416646754998524</v>
      </c>
      <c r="J2680" s="7">
        <v>5.0846629251695195</v>
      </c>
      <c r="K2680" s="7">
        <v>20.071371858221056</v>
      </c>
      <c r="L2680" s="7">
        <v>0.96738015179792691</v>
      </c>
      <c r="M2680" s="7" t="s">
        <v>290</v>
      </c>
      <c r="N2680" s="7" t="s">
        <v>322</v>
      </c>
      <c r="O2680" s="7" t="s">
        <v>421</v>
      </c>
    </row>
    <row r="2681" spans="1:15" ht="15">
      <c r="A2681" s="1">
        <v>2673</v>
      </c>
      <c r="B2681" s="6" t="s">
        <v>120</v>
      </c>
      <c r="C2681" s="7" t="s">
        <v>292</v>
      </c>
      <c r="D2681" s="7">
        <v>36.067</v>
      </c>
      <c r="E2681" s="7">
        <v>34.096000000000004</v>
      </c>
      <c r="F2681" s="7">
        <v>8.9147987853125397</v>
      </c>
      <c r="G2681" s="7">
        <v>35.242174356622918</v>
      </c>
      <c r="H2681" s="7">
        <v>0.96747719522000719</v>
      </c>
      <c r="I2681" s="7">
        <v>30.52</v>
      </c>
      <c r="J2681" s="7">
        <v>7.9798116766699501</v>
      </c>
      <c r="K2681" s="7">
        <v>31.545963202842895</v>
      </c>
      <c r="L2681" s="7">
        <v>0.96747719522000719</v>
      </c>
      <c r="M2681" s="7" t="s">
        <v>290</v>
      </c>
      <c r="N2681" s="7" t="s">
        <v>322</v>
      </c>
      <c r="O2681" s="7" t="s">
        <v>421</v>
      </c>
    </row>
    <row r="2682" spans="1:15" ht="15">
      <c r="A2682" s="1">
        <v>2674</v>
      </c>
      <c r="B2682" s="6" t="s">
        <v>120</v>
      </c>
      <c r="C2682" s="7" t="s">
        <v>293</v>
      </c>
      <c r="D2682" s="7">
        <v>34.205231388329977</v>
      </c>
      <c r="E2682" s="7">
        <v>34.69</v>
      </c>
      <c r="F2682" s="7">
        <v>3.8172984645660422</v>
      </c>
      <c r="G2682" s="7">
        <v>34.899396378269614</v>
      </c>
      <c r="H2682" s="7">
        <v>0.99400000000000011</v>
      </c>
      <c r="I2682" s="7">
        <v>31.05</v>
      </c>
      <c r="J2682" s="7">
        <v>3.4167517245539027</v>
      </c>
      <c r="K2682" s="7">
        <v>31.237424547283698</v>
      </c>
      <c r="L2682" s="7">
        <v>0.99400000000000011</v>
      </c>
      <c r="M2682" s="7" t="s">
        <v>290</v>
      </c>
      <c r="N2682" s="7" t="s">
        <v>322</v>
      </c>
      <c r="O2682" s="7" t="s">
        <v>421</v>
      </c>
    </row>
    <row r="2683" spans="1:15" ht="15">
      <c r="A2683" s="1">
        <v>2675</v>
      </c>
      <c r="B2683" s="6" t="s">
        <v>120</v>
      </c>
      <c r="C2683" s="7" t="s">
        <v>294</v>
      </c>
      <c r="D2683" s="7">
        <v>34.909999999999997</v>
      </c>
      <c r="E2683" s="7">
        <v>38.583776376464463</v>
      </c>
      <c r="F2683" s="7">
        <v>8.9349471707365442</v>
      </c>
      <c r="G2683" s="7">
        <v>39.604811329090687</v>
      </c>
      <c r="H2683" s="7">
        <v>0.97421942136923523</v>
      </c>
      <c r="I2683" s="7">
        <v>34.505605544582501</v>
      </c>
      <c r="J2683" s="7">
        <v>7.9905543622002888</v>
      </c>
      <c r="K2683" s="7">
        <v>35.41872065749412</v>
      </c>
      <c r="L2683" s="7">
        <v>0.97421942136923523</v>
      </c>
      <c r="M2683" s="7" t="s">
        <v>290</v>
      </c>
      <c r="N2683" s="7" t="s">
        <v>322</v>
      </c>
      <c r="O2683" s="7" t="s">
        <v>421</v>
      </c>
    </row>
    <row r="2684" spans="1:15" ht="15">
      <c r="A2684" s="1">
        <v>2676</v>
      </c>
      <c r="B2684" s="6" t="s">
        <v>120</v>
      </c>
      <c r="C2684" s="7" t="s">
        <v>295</v>
      </c>
      <c r="D2684" s="7">
        <v>36.787999999999997</v>
      </c>
      <c r="E2684" s="7">
        <v>35.378999999999998</v>
      </c>
      <c r="F2684" s="7">
        <v>6.3127183678191106</v>
      </c>
      <c r="G2684" s="7">
        <v>35.937780318091441</v>
      </c>
      <c r="H2684" s="7">
        <v>0.98445145156029157</v>
      </c>
      <c r="I2684" s="7">
        <v>31.303799999999999</v>
      </c>
      <c r="J2684" s="7">
        <v>5.5855754329556015</v>
      </c>
      <c r="K2684" s="7">
        <v>31.798216103379715</v>
      </c>
      <c r="L2684" s="7">
        <v>0.98445145156029157</v>
      </c>
      <c r="M2684" s="7" t="s">
        <v>290</v>
      </c>
      <c r="N2684" s="7" t="s">
        <v>322</v>
      </c>
      <c r="O2684" s="7" t="s">
        <v>421</v>
      </c>
    </row>
    <row r="2685" spans="1:15" ht="15">
      <c r="A2685" s="1">
        <v>2677</v>
      </c>
      <c r="B2685" s="6" t="s">
        <v>120</v>
      </c>
      <c r="C2685" s="7" t="s">
        <v>296</v>
      </c>
      <c r="D2685" s="7">
        <v>31.376000000000001</v>
      </c>
      <c r="E2685" s="7">
        <v>35.83</v>
      </c>
      <c r="F2685" s="7">
        <v>4.5870051522950765</v>
      </c>
      <c r="G2685" s="7">
        <v>36.122424008739799</v>
      </c>
      <c r="H2685" s="7">
        <v>0.99190464048954607</v>
      </c>
      <c r="I2685" s="7">
        <v>31.925199999999997</v>
      </c>
      <c r="J2685" s="7">
        <v>4.0871073650028382</v>
      </c>
      <c r="K2685" s="7">
        <v>32.185755259944735</v>
      </c>
      <c r="L2685" s="7">
        <v>0.99190464048954607</v>
      </c>
      <c r="M2685" s="7" t="s">
        <v>290</v>
      </c>
      <c r="N2685" s="7" t="s">
        <v>322</v>
      </c>
      <c r="O2685" s="7" t="s">
        <v>421</v>
      </c>
    </row>
    <row r="2686" spans="1:15" ht="15">
      <c r="A2686" s="1">
        <v>2678</v>
      </c>
      <c r="B2686" s="6" t="s">
        <v>120</v>
      </c>
      <c r="C2686" s="7" t="s">
        <v>297</v>
      </c>
      <c r="D2686" s="7">
        <v>29.147099999999998</v>
      </c>
      <c r="E2686" s="7">
        <v>37.116921632999997</v>
      </c>
      <c r="F2686" s="7">
        <v>3.1590738328952863</v>
      </c>
      <c r="G2686" s="7">
        <v>37.251115674459292</v>
      </c>
      <c r="H2686" s="7">
        <v>0.99639758329302064</v>
      </c>
      <c r="I2686" s="7">
        <v>33.242943994000001</v>
      </c>
      <c r="J2686" s="7">
        <v>2.8293541026440914</v>
      </c>
      <c r="K2686" s="7">
        <v>33.363131897745596</v>
      </c>
      <c r="L2686" s="7">
        <v>0.99639758329302064</v>
      </c>
      <c r="M2686" s="7" t="s">
        <v>290</v>
      </c>
      <c r="N2686" s="7" t="s">
        <v>322</v>
      </c>
      <c r="O2686" s="7" t="s">
        <v>421</v>
      </c>
    </row>
    <row r="2687" spans="1:15" ht="15">
      <c r="A2687" s="1">
        <v>2679</v>
      </c>
      <c r="B2687" s="6" t="s">
        <v>120</v>
      </c>
      <c r="C2687" s="7" t="s">
        <v>298</v>
      </c>
      <c r="D2687" s="7" t="s">
        <v>422</v>
      </c>
      <c r="E2687" s="7">
        <v>36.290422266419966</v>
      </c>
      <c r="F2687" s="7">
        <v>3.0887292998090841</v>
      </c>
      <c r="G2687" s="7">
        <v>36.421628148156273</v>
      </c>
      <c r="H2687" s="7">
        <v>0.99639758329302064</v>
      </c>
      <c r="I2687" s="7">
        <v>32.41644462741997</v>
      </c>
      <c r="J2687" s="7">
        <v>2.7590095695579273</v>
      </c>
      <c r="K2687" s="7">
        <v>32.533644371442577</v>
      </c>
      <c r="L2687" s="7">
        <v>0.99639758329302064</v>
      </c>
      <c r="M2687" s="7" t="s">
        <v>290</v>
      </c>
      <c r="N2687" s="7" t="s">
        <v>322</v>
      </c>
      <c r="O2687" s="7" t="s">
        <v>421</v>
      </c>
    </row>
    <row r="2688" spans="1:15" ht="15">
      <c r="A2688" s="1">
        <v>2680</v>
      </c>
      <c r="B2688" s="6" t="s">
        <v>120</v>
      </c>
      <c r="C2688" s="7" t="s">
        <v>299</v>
      </c>
      <c r="D2688" s="7" t="s">
        <v>422</v>
      </c>
      <c r="E2688" s="7">
        <v>35.609556621132469</v>
      </c>
      <c r="F2688" s="7">
        <v>3.0307798592543693</v>
      </c>
      <c r="G2688" s="7">
        <v>35.738300873277417</v>
      </c>
      <c r="H2688" s="7">
        <v>0.99639758329302064</v>
      </c>
      <c r="I2688" s="7">
        <v>31.735578982132477</v>
      </c>
      <c r="J2688" s="7">
        <v>2.7010601290032481</v>
      </c>
      <c r="K2688" s="7">
        <v>31.850317096563728</v>
      </c>
      <c r="L2688" s="7">
        <v>0.99639758329302064</v>
      </c>
      <c r="M2688" s="7" t="s">
        <v>290</v>
      </c>
      <c r="N2688" s="7" t="s">
        <v>322</v>
      </c>
      <c r="O2688" s="7" t="s">
        <v>421</v>
      </c>
    </row>
    <row r="2689" spans="1:15" ht="15">
      <c r="A2689" s="1">
        <v>2681</v>
      </c>
      <c r="B2689" s="6" t="s">
        <v>120</v>
      </c>
      <c r="C2689" s="7" t="s">
        <v>300</v>
      </c>
      <c r="D2689" s="7" t="s">
        <v>422</v>
      </c>
      <c r="E2689" s="7">
        <v>35.310480020530868</v>
      </c>
      <c r="F2689" s="7">
        <v>3.0053250256792352</v>
      </c>
      <c r="G2689" s="7">
        <v>35.438142978862246</v>
      </c>
      <c r="H2689" s="7">
        <v>0.99639758329302064</v>
      </c>
      <c r="I2689" s="7">
        <v>31.436502381530875</v>
      </c>
      <c r="J2689" s="7">
        <v>2.6756052954280447</v>
      </c>
      <c r="K2689" s="7">
        <v>31.550159202148553</v>
      </c>
      <c r="L2689" s="7">
        <v>0.99639758329302064</v>
      </c>
      <c r="M2689" s="7" t="s">
        <v>290</v>
      </c>
      <c r="N2689" s="7" t="s">
        <v>322</v>
      </c>
      <c r="O2689" s="7" t="s">
        <v>421</v>
      </c>
    </row>
    <row r="2690" spans="1:15" ht="15">
      <c r="A2690" s="1">
        <v>2682</v>
      </c>
      <c r="B2690" s="6" t="s">
        <v>120</v>
      </c>
      <c r="C2690" s="7" t="s">
        <v>301</v>
      </c>
      <c r="D2690" s="7" t="s">
        <v>422</v>
      </c>
      <c r="E2690" s="7">
        <v>34.514301401742451</v>
      </c>
      <c r="F2690" s="7">
        <v>2.9375611344332726</v>
      </c>
      <c r="G2690" s="7">
        <v>34.639085823226537</v>
      </c>
      <c r="H2690" s="7">
        <v>0.99639758329302064</v>
      </c>
      <c r="I2690" s="7">
        <v>30.640323762742451</v>
      </c>
      <c r="J2690" s="7">
        <v>2.6078414041820817</v>
      </c>
      <c r="K2690" s="7">
        <v>30.751102046512838</v>
      </c>
      <c r="L2690" s="7">
        <v>0.99639758329302064</v>
      </c>
      <c r="M2690" s="7" t="s">
        <v>290</v>
      </c>
      <c r="N2690" s="7" t="s">
        <v>322</v>
      </c>
      <c r="O2690" s="7" t="s">
        <v>421</v>
      </c>
    </row>
    <row r="2691" spans="1:15" ht="15">
      <c r="A2691" s="1">
        <v>2683</v>
      </c>
      <c r="B2691" s="6" t="s">
        <v>120</v>
      </c>
      <c r="C2691" s="7" t="s">
        <v>302</v>
      </c>
      <c r="D2691" s="7" t="s">
        <v>422</v>
      </c>
      <c r="E2691" s="7">
        <v>34.280452094685536</v>
      </c>
      <c r="F2691" s="7">
        <v>2.9176578883055417</v>
      </c>
      <c r="G2691" s="7">
        <v>34.404391047789545</v>
      </c>
      <c r="H2691" s="7">
        <v>0.99639758329302064</v>
      </c>
      <c r="I2691" s="7">
        <v>30.479264630310315</v>
      </c>
      <c r="J2691" s="7">
        <v>2.5941334330349264</v>
      </c>
      <c r="K2691" s="7">
        <v>30.5894606142847</v>
      </c>
      <c r="L2691" s="7">
        <v>0.99639758329302064</v>
      </c>
      <c r="M2691" s="7" t="s">
        <v>290</v>
      </c>
      <c r="N2691" s="7" t="s">
        <v>322</v>
      </c>
      <c r="O2691" s="7" t="s">
        <v>421</v>
      </c>
    </row>
    <row r="2692" spans="1:15" ht="15">
      <c r="A2692" s="1">
        <v>2684</v>
      </c>
      <c r="B2692" s="6" t="s">
        <v>120</v>
      </c>
      <c r="C2692" s="7" t="s">
        <v>423</v>
      </c>
      <c r="D2692" s="7" t="s">
        <v>422</v>
      </c>
      <c r="E2692" s="7">
        <v>34.325077861777629</v>
      </c>
      <c r="F2692" s="7">
        <v>2.9214560506231368</v>
      </c>
      <c r="G2692" s="7">
        <v>34.449178156711071</v>
      </c>
      <c r="H2692" s="7">
        <v>0.99639758329302064</v>
      </c>
      <c r="I2692" s="7">
        <v>30.523890397402408</v>
      </c>
      <c r="J2692" s="7">
        <v>2.5979315953525637</v>
      </c>
      <c r="K2692" s="7">
        <v>30.634247723206229</v>
      </c>
      <c r="L2692" s="7">
        <v>0.99639758329302064</v>
      </c>
      <c r="M2692" s="7" t="s">
        <v>290</v>
      </c>
      <c r="N2692" s="7" t="s">
        <v>322</v>
      </c>
      <c r="O2692" s="7" t="s">
        <v>421</v>
      </c>
    </row>
    <row r="2693" spans="1:15" ht="15">
      <c r="A2693" s="1">
        <v>2685</v>
      </c>
      <c r="B2693" s="6" t="s">
        <v>120</v>
      </c>
      <c r="C2693" s="7" t="s">
        <v>424</v>
      </c>
      <c r="D2693" s="7" t="s">
        <v>422</v>
      </c>
      <c r="E2693" s="7">
        <v>34.570137672645458</v>
      </c>
      <c r="F2693" s="7">
        <v>2.9423134386270067</v>
      </c>
      <c r="G2693" s="7">
        <v>34.695123966874448</v>
      </c>
      <c r="H2693" s="7">
        <v>0.99639758329302064</v>
      </c>
      <c r="I2693" s="7">
        <v>30.76895020827024</v>
      </c>
      <c r="J2693" s="7">
        <v>2.6187889833564015</v>
      </c>
      <c r="K2693" s="7">
        <v>30.880193533369606</v>
      </c>
      <c r="L2693" s="7">
        <v>0.99639758329302064</v>
      </c>
      <c r="M2693" s="7" t="s">
        <v>290</v>
      </c>
      <c r="N2693" s="7" t="s">
        <v>322</v>
      </c>
      <c r="O2693" s="7" t="s">
        <v>421</v>
      </c>
    </row>
    <row r="2694" spans="1:15" ht="15">
      <c r="A2694" s="1">
        <v>2686</v>
      </c>
      <c r="B2694" s="6" t="s">
        <v>120</v>
      </c>
      <c r="C2694" s="7" t="s">
        <v>425</v>
      </c>
      <c r="D2694" s="7" t="s">
        <v>422</v>
      </c>
      <c r="E2694" s="7">
        <v>34.793842751440707</v>
      </c>
      <c r="F2694" s="7">
        <v>2.9613532951025499</v>
      </c>
      <c r="G2694" s="7">
        <v>34.919637838190674</v>
      </c>
      <c r="H2694" s="7">
        <v>0.99639758329302064</v>
      </c>
      <c r="I2694" s="7">
        <v>30.992655287065492</v>
      </c>
      <c r="J2694" s="7">
        <v>2.6378288398319714</v>
      </c>
      <c r="K2694" s="7">
        <v>31.104707404685836</v>
      </c>
      <c r="L2694" s="7">
        <v>0.99639758329302064</v>
      </c>
      <c r="M2694" s="7" t="s">
        <v>290</v>
      </c>
      <c r="N2694" s="7" t="s">
        <v>322</v>
      </c>
      <c r="O2694" s="7" t="s">
        <v>421</v>
      </c>
    </row>
    <row r="2695" spans="1:15" ht="15">
      <c r="A2695" s="1">
        <v>2687</v>
      </c>
      <c r="B2695" s="6" t="s">
        <v>120</v>
      </c>
      <c r="C2695" s="7" t="s">
        <v>426</v>
      </c>
      <c r="D2695" s="7" t="s">
        <v>422</v>
      </c>
      <c r="E2695" s="7">
        <v>35.212103260486494</v>
      </c>
      <c r="F2695" s="7">
        <v>2.9969520401311471</v>
      </c>
      <c r="G2695" s="7">
        <v>35.339410543442995</v>
      </c>
      <c r="H2695" s="7">
        <v>0.99639758329302064</v>
      </c>
      <c r="I2695" s="7">
        <v>31.410915796111272</v>
      </c>
      <c r="J2695" s="7">
        <v>2.6734275848606068</v>
      </c>
      <c r="K2695" s="7">
        <v>31.524480109938153</v>
      </c>
      <c r="L2695" s="7">
        <v>0.99639758329302064</v>
      </c>
      <c r="M2695" s="7" t="s">
        <v>290</v>
      </c>
      <c r="N2695" s="7" t="s">
        <v>322</v>
      </c>
      <c r="O2695" s="7" t="s">
        <v>421</v>
      </c>
    </row>
    <row r="2696" spans="1:15" ht="15">
      <c r="A2696" s="1">
        <v>2688</v>
      </c>
      <c r="B2696" s="6" t="s">
        <v>120</v>
      </c>
      <c r="C2696" s="7" t="s">
        <v>427</v>
      </c>
      <c r="D2696" s="7" t="s">
        <v>422</v>
      </c>
      <c r="E2696" s="7">
        <v>35.630363769532281</v>
      </c>
      <c r="F2696" s="7">
        <v>3.0325507851597555</v>
      </c>
      <c r="G2696" s="7">
        <v>35.759183248695315</v>
      </c>
      <c r="H2696" s="7">
        <v>0.99639758329302064</v>
      </c>
      <c r="I2696" s="7">
        <v>31.829176305157056</v>
      </c>
      <c r="J2696" s="7">
        <v>2.7090263298891912</v>
      </c>
      <c r="K2696" s="7">
        <v>31.94425281519047</v>
      </c>
      <c r="L2696" s="7">
        <v>0.99639758329302064</v>
      </c>
      <c r="M2696" s="7" t="s">
        <v>290</v>
      </c>
      <c r="N2696" s="7" t="s">
        <v>322</v>
      </c>
      <c r="O2696" s="7" t="s">
        <v>421</v>
      </c>
    </row>
    <row r="2697" spans="1:15" ht="15">
      <c r="A2697" s="1">
        <v>2689</v>
      </c>
      <c r="B2697" s="6" t="s">
        <v>240</v>
      </c>
      <c r="C2697" s="7" t="s">
        <v>292</v>
      </c>
      <c r="D2697" s="7">
        <v>7.2729999999999997</v>
      </c>
      <c r="E2697" s="7">
        <v>6.6289999999999996</v>
      </c>
      <c r="F2697" s="7">
        <v>2.9921376973662159</v>
      </c>
      <c r="G2697" s="7">
        <v>7.2729999999999997</v>
      </c>
      <c r="H2697" s="7">
        <v>0.91145332050048122</v>
      </c>
      <c r="I2697" s="7">
        <v>6.6289999999999996</v>
      </c>
      <c r="J2697" s="7">
        <v>2.9921376973662159</v>
      </c>
      <c r="K2697" s="7">
        <v>7.2729999999999997</v>
      </c>
      <c r="L2697" s="7">
        <v>0.91145332050048122</v>
      </c>
      <c r="M2697" s="7" t="s">
        <v>304</v>
      </c>
      <c r="N2697" s="7" t="s">
        <v>322</v>
      </c>
      <c r="O2697" s="7" t="s">
        <v>421</v>
      </c>
    </row>
    <row r="2698" spans="1:15" ht="15">
      <c r="A2698" s="1">
        <v>2690</v>
      </c>
      <c r="B2698" s="6" t="s">
        <v>240</v>
      </c>
      <c r="C2698" s="7" t="s">
        <v>293</v>
      </c>
      <c r="D2698" s="7">
        <v>7.22</v>
      </c>
      <c r="E2698" s="7">
        <v>6.5039999999999996</v>
      </c>
      <c r="F2698" s="7">
        <v>3.1347063658339684</v>
      </c>
      <c r="G2698" s="7">
        <v>7.22</v>
      </c>
      <c r="H2698" s="7">
        <v>0.90083102493074785</v>
      </c>
      <c r="I2698" s="7">
        <v>6.5039999999999996</v>
      </c>
      <c r="J2698" s="7">
        <v>3.1347063658339684</v>
      </c>
      <c r="K2698" s="7">
        <v>7.22</v>
      </c>
      <c r="L2698" s="7">
        <v>0.90083102493074785</v>
      </c>
      <c r="M2698" s="7" t="s">
        <v>304</v>
      </c>
      <c r="N2698" s="7" t="s">
        <v>322</v>
      </c>
      <c r="O2698" s="7" t="s">
        <v>421</v>
      </c>
    </row>
    <row r="2699" spans="1:15" ht="15">
      <c r="A2699" s="1">
        <v>2691</v>
      </c>
      <c r="B2699" s="6" t="s">
        <v>240</v>
      </c>
      <c r="C2699" s="7" t="s">
        <v>294</v>
      </c>
      <c r="D2699" s="7">
        <v>6.87</v>
      </c>
      <c r="E2699" s="7">
        <v>6.2249999999999996</v>
      </c>
      <c r="F2699" s="7">
        <v>2.8931899240080963</v>
      </c>
      <c r="G2699" s="7">
        <v>6.8644863563402883</v>
      </c>
      <c r="H2699" s="7">
        <v>0.90684133915574971</v>
      </c>
      <c r="I2699" s="7">
        <v>6.2249999999999996</v>
      </c>
      <c r="J2699" s="7">
        <v>2.8931899240080963</v>
      </c>
      <c r="K2699" s="7">
        <v>6.8644863563402883</v>
      </c>
      <c r="L2699" s="7">
        <v>0.90684133915574971</v>
      </c>
      <c r="M2699" s="7" t="s">
        <v>304</v>
      </c>
      <c r="N2699" s="7" t="s">
        <v>322</v>
      </c>
      <c r="O2699" s="7" t="s">
        <v>421</v>
      </c>
    </row>
    <row r="2700" spans="1:15" ht="15">
      <c r="A2700" s="1">
        <v>2692</v>
      </c>
      <c r="B2700" s="6" t="s">
        <v>240</v>
      </c>
      <c r="C2700" s="7" t="s">
        <v>295</v>
      </c>
      <c r="D2700" s="7">
        <v>7.3029999999999999</v>
      </c>
      <c r="E2700" s="7">
        <v>6.54</v>
      </c>
      <c r="F2700" s="7">
        <v>3.2499552304608756</v>
      </c>
      <c r="G2700" s="7">
        <v>7.3029999999999999</v>
      </c>
      <c r="H2700" s="7">
        <v>0.89552238805970152</v>
      </c>
      <c r="I2700" s="7">
        <v>6.54</v>
      </c>
      <c r="J2700" s="7">
        <v>3.2499552304608756</v>
      </c>
      <c r="K2700" s="7">
        <v>7.3029999999999999</v>
      </c>
      <c r="L2700" s="7">
        <v>0.89552238805970152</v>
      </c>
      <c r="M2700" s="7" t="s">
        <v>304</v>
      </c>
      <c r="N2700" s="7" t="s">
        <v>322</v>
      </c>
      <c r="O2700" s="7" t="s">
        <v>421</v>
      </c>
    </row>
    <row r="2701" spans="1:15" ht="15">
      <c r="A2701" s="1">
        <v>2693</v>
      </c>
      <c r="B2701" s="6" t="s">
        <v>240</v>
      </c>
      <c r="C2701" s="7" t="s">
        <v>296</v>
      </c>
      <c r="D2701" s="7">
        <v>7.3710000000000004</v>
      </c>
      <c r="E2701" s="7">
        <v>6.6989999999999998</v>
      </c>
      <c r="F2701" s="7">
        <v>3.0749048765774858</v>
      </c>
      <c r="G2701" s="7">
        <v>7.3710000000000004</v>
      </c>
      <c r="H2701" s="7">
        <v>0.90883190883190879</v>
      </c>
      <c r="I2701" s="7">
        <v>6.6989999999999998</v>
      </c>
      <c r="J2701" s="7">
        <v>3.0749048765774858</v>
      </c>
      <c r="K2701" s="7">
        <v>7.3710000000000004</v>
      </c>
      <c r="L2701" s="7">
        <v>0.90883190883190879</v>
      </c>
      <c r="M2701" s="7" t="s">
        <v>304</v>
      </c>
      <c r="N2701" s="7" t="s">
        <v>322</v>
      </c>
      <c r="O2701" s="7" t="s">
        <v>421</v>
      </c>
    </row>
    <row r="2702" spans="1:15" ht="15">
      <c r="A2702" s="1">
        <v>2694</v>
      </c>
      <c r="B2702" s="6" t="s">
        <v>240</v>
      </c>
      <c r="C2702" s="7" t="s">
        <v>297</v>
      </c>
      <c r="D2702" s="7">
        <v>6.9966999999999997</v>
      </c>
      <c r="E2702" s="7">
        <v>6.4397000000000002</v>
      </c>
      <c r="F2702" s="7">
        <v>2.7357037120273073</v>
      </c>
      <c r="G2702" s="7">
        <v>6.9966999999999997</v>
      </c>
      <c r="H2702" s="7">
        <v>0.92039104149098871</v>
      </c>
      <c r="I2702" s="7">
        <v>6.4397000000000002</v>
      </c>
      <c r="J2702" s="7">
        <v>2.7357037120273073</v>
      </c>
      <c r="K2702" s="7">
        <v>6.9966999999999997</v>
      </c>
      <c r="L2702" s="7">
        <v>0.92039104149098871</v>
      </c>
      <c r="M2702" s="7" t="s">
        <v>304</v>
      </c>
      <c r="N2702" s="7" t="s">
        <v>322</v>
      </c>
      <c r="O2702" s="7" t="s">
        <v>421</v>
      </c>
    </row>
    <row r="2703" spans="1:15" ht="15">
      <c r="A2703" s="1">
        <v>2695</v>
      </c>
      <c r="B2703" s="6" t="s">
        <v>240</v>
      </c>
      <c r="C2703" s="7" t="s">
        <v>298</v>
      </c>
      <c r="D2703" s="7" t="s">
        <v>422</v>
      </c>
      <c r="E2703" s="7">
        <v>6.4397000000000002</v>
      </c>
      <c r="F2703" s="7">
        <v>2.984228323732506</v>
      </c>
      <c r="G2703" s="7">
        <v>7.0975597763011002</v>
      </c>
      <c r="H2703" s="7">
        <v>0.90731183716159636</v>
      </c>
      <c r="I2703" s="7">
        <v>6.4397000000000002</v>
      </c>
      <c r="J2703" s="7">
        <v>2.984228323732506</v>
      </c>
      <c r="K2703" s="7">
        <v>7.0975597763011002</v>
      </c>
      <c r="L2703" s="7">
        <v>0.90731183716159636</v>
      </c>
      <c r="M2703" s="7" t="s">
        <v>304</v>
      </c>
      <c r="N2703" s="7" t="s">
        <v>322</v>
      </c>
      <c r="O2703" s="7" t="s">
        <v>421</v>
      </c>
    </row>
    <row r="2704" spans="1:15" ht="15">
      <c r="A2704" s="1">
        <v>2696</v>
      </c>
      <c r="B2704" s="6" t="s">
        <v>240</v>
      </c>
      <c r="C2704" s="7" t="s">
        <v>299</v>
      </c>
      <c r="D2704" s="7" t="s">
        <v>422</v>
      </c>
      <c r="E2704" s="7">
        <v>6.4397000000000002</v>
      </c>
      <c r="F2704" s="7">
        <v>2.984228323732506</v>
      </c>
      <c r="G2704" s="7">
        <v>7.0975597763011002</v>
      </c>
      <c r="H2704" s="7">
        <v>0.90731183716159636</v>
      </c>
      <c r="I2704" s="7">
        <v>6.4397000000000002</v>
      </c>
      <c r="J2704" s="7">
        <v>2.984228323732506</v>
      </c>
      <c r="K2704" s="7">
        <v>7.0975597763011002</v>
      </c>
      <c r="L2704" s="7">
        <v>0.90731183716159636</v>
      </c>
      <c r="M2704" s="7" t="s">
        <v>304</v>
      </c>
      <c r="N2704" s="7" t="s">
        <v>322</v>
      </c>
      <c r="O2704" s="7" t="s">
        <v>421</v>
      </c>
    </row>
    <row r="2705" spans="1:15" ht="15">
      <c r="A2705" s="1">
        <v>2697</v>
      </c>
      <c r="B2705" s="6" t="s">
        <v>240</v>
      </c>
      <c r="C2705" s="7" t="s">
        <v>300</v>
      </c>
      <c r="D2705" s="7" t="s">
        <v>422</v>
      </c>
      <c r="E2705" s="7">
        <v>6.4397000000000002</v>
      </c>
      <c r="F2705" s="7">
        <v>2.984228323732506</v>
      </c>
      <c r="G2705" s="7">
        <v>7.0975597763011002</v>
      </c>
      <c r="H2705" s="7">
        <v>0.90731183716159636</v>
      </c>
      <c r="I2705" s="7">
        <v>6.4397000000000002</v>
      </c>
      <c r="J2705" s="7">
        <v>2.984228323732506</v>
      </c>
      <c r="K2705" s="7">
        <v>7.0975597763011002</v>
      </c>
      <c r="L2705" s="7">
        <v>0.90731183716159636</v>
      </c>
      <c r="M2705" s="7" t="s">
        <v>304</v>
      </c>
      <c r="N2705" s="7" t="s">
        <v>322</v>
      </c>
      <c r="O2705" s="7" t="s">
        <v>421</v>
      </c>
    </row>
    <row r="2706" spans="1:15" ht="15">
      <c r="A2706" s="1">
        <v>2698</v>
      </c>
      <c r="B2706" s="6" t="s">
        <v>240</v>
      </c>
      <c r="C2706" s="7" t="s">
        <v>301</v>
      </c>
      <c r="D2706" s="7" t="s">
        <v>422</v>
      </c>
      <c r="E2706" s="7">
        <v>6.4397000000000002</v>
      </c>
      <c r="F2706" s="7">
        <v>2.984228323732506</v>
      </c>
      <c r="G2706" s="7">
        <v>7.0975597763011002</v>
      </c>
      <c r="H2706" s="7">
        <v>0.90731183716159636</v>
      </c>
      <c r="I2706" s="7">
        <v>6.4397000000000002</v>
      </c>
      <c r="J2706" s="7">
        <v>2.984228323732506</v>
      </c>
      <c r="K2706" s="7">
        <v>7.0975597763011002</v>
      </c>
      <c r="L2706" s="7">
        <v>0.90731183716159636</v>
      </c>
      <c r="M2706" s="7" t="s">
        <v>304</v>
      </c>
      <c r="N2706" s="7" t="s">
        <v>322</v>
      </c>
      <c r="O2706" s="7" t="s">
        <v>421</v>
      </c>
    </row>
    <row r="2707" spans="1:15" ht="15">
      <c r="A2707" s="1">
        <v>2699</v>
      </c>
      <c r="B2707" s="6" t="s">
        <v>240</v>
      </c>
      <c r="C2707" s="7" t="s">
        <v>302</v>
      </c>
      <c r="D2707" s="7" t="s">
        <v>422</v>
      </c>
      <c r="E2707" s="7">
        <v>6.4397000000000002</v>
      </c>
      <c r="F2707" s="7">
        <v>2.984228323732506</v>
      </c>
      <c r="G2707" s="7">
        <v>7.0975597763011002</v>
      </c>
      <c r="H2707" s="7">
        <v>0.90731183716159636</v>
      </c>
      <c r="I2707" s="7">
        <v>6.4397000000000002</v>
      </c>
      <c r="J2707" s="7">
        <v>2.984228323732506</v>
      </c>
      <c r="K2707" s="7">
        <v>7.0975597763011002</v>
      </c>
      <c r="L2707" s="7">
        <v>0.90731183716159636</v>
      </c>
      <c r="M2707" s="7" t="s">
        <v>304</v>
      </c>
      <c r="N2707" s="7" t="s">
        <v>322</v>
      </c>
      <c r="O2707" s="7" t="s">
        <v>421</v>
      </c>
    </row>
    <row r="2708" spans="1:15" ht="15">
      <c r="A2708" s="1">
        <v>2700</v>
      </c>
      <c r="B2708" s="6" t="s">
        <v>240</v>
      </c>
      <c r="C2708" s="7" t="s">
        <v>423</v>
      </c>
      <c r="D2708" s="7" t="s">
        <v>422</v>
      </c>
      <c r="E2708" s="7">
        <v>6.4397000000000002</v>
      </c>
      <c r="F2708" s="7">
        <v>2.984228323732506</v>
      </c>
      <c r="G2708" s="7">
        <v>7.0975597763011002</v>
      </c>
      <c r="H2708" s="7">
        <v>0.90731183716159636</v>
      </c>
      <c r="I2708" s="7">
        <v>6.4397000000000002</v>
      </c>
      <c r="J2708" s="7">
        <v>2.984228323732506</v>
      </c>
      <c r="K2708" s="7">
        <v>7.0975597763011002</v>
      </c>
      <c r="L2708" s="7">
        <v>0.90731183716159636</v>
      </c>
      <c r="M2708" s="7" t="s">
        <v>304</v>
      </c>
      <c r="N2708" s="7" t="s">
        <v>322</v>
      </c>
      <c r="O2708" s="7" t="s">
        <v>421</v>
      </c>
    </row>
    <row r="2709" spans="1:15" ht="15">
      <c r="A2709" s="1">
        <v>2701</v>
      </c>
      <c r="B2709" s="6" t="s">
        <v>240</v>
      </c>
      <c r="C2709" s="7" t="s">
        <v>424</v>
      </c>
      <c r="D2709" s="7" t="s">
        <v>422</v>
      </c>
      <c r="E2709" s="7">
        <v>6.4397000000000002</v>
      </c>
      <c r="F2709" s="7">
        <v>2.984228323732506</v>
      </c>
      <c r="G2709" s="7">
        <v>7.0975597763011002</v>
      </c>
      <c r="H2709" s="7">
        <v>0.90731183716159636</v>
      </c>
      <c r="I2709" s="7">
        <v>6.4397000000000002</v>
      </c>
      <c r="J2709" s="7">
        <v>2.984228323732506</v>
      </c>
      <c r="K2709" s="7">
        <v>7.0975597763011002</v>
      </c>
      <c r="L2709" s="7">
        <v>0.90731183716159636</v>
      </c>
      <c r="M2709" s="7" t="s">
        <v>304</v>
      </c>
      <c r="N2709" s="7" t="s">
        <v>322</v>
      </c>
      <c r="O2709" s="7" t="s">
        <v>421</v>
      </c>
    </row>
    <row r="2710" spans="1:15" ht="15">
      <c r="A2710" s="1">
        <v>2702</v>
      </c>
      <c r="B2710" s="6" t="s">
        <v>240</v>
      </c>
      <c r="C2710" s="7" t="s">
        <v>425</v>
      </c>
      <c r="D2710" s="7" t="s">
        <v>422</v>
      </c>
      <c r="E2710" s="7">
        <v>6.4397000000000002</v>
      </c>
      <c r="F2710" s="7">
        <v>2.984228323732506</v>
      </c>
      <c r="G2710" s="7">
        <v>7.0975597763011002</v>
      </c>
      <c r="H2710" s="7">
        <v>0.90731183716159636</v>
      </c>
      <c r="I2710" s="7">
        <v>6.4397000000000002</v>
      </c>
      <c r="J2710" s="7">
        <v>2.984228323732506</v>
      </c>
      <c r="K2710" s="7">
        <v>7.0975597763011002</v>
      </c>
      <c r="L2710" s="7">
        <v>0.90731183716159636</v>
      </c>
      <c r="M2710" s="7" t="s">
        <v>304</v>
      </c>
      <c r="N2710" s="7" t="s">
        <v>322</v>
      </c>
      <c r="O2710" s="7" t="s">
        <v>421</v>
      </c>
    </row>
    <row r="2711" spans="1:15" ht="15">
      <c r="A2711" s="1">
        <v>2703</v>
      </c>
      <c r="B2711" s="6" t="s">
        <v>240</v>
      </c>
      <c r="C2711" s="7" t="s">
        <v>426</v>
      </c>
      <c r="D2711" s="7" t="s">
        <v>422</v>
      </c>
      <c r="E2711" s="7">
        <v>6.4397000000000002</v>
      </c>
      <c r="F2711" s="7">
        <v>2.984228323732506</v>
      </c>
      <c r="G2711" s="7">
        <v>7.0975597763011002</v>
      </c>
      <c r="H2711" s="7">
        <v>0.90731183716159636</v>
      </c>
      <c r="I2711" s="7">
        <v>6.4397000000000002</v>
      </c>
      <c r="J2711" s="7">
        <v>2.984228323732506</v>
      </c>
      <c r="K2711" s="7">
        <v>7.0975597763011002</v>
      </c>
      <c r="L2711" s="7">
        <v>0.90731183716159636</v>
      </c>
      <c r="M2711" s="7" t="s">
        <v>304</v>
      </c>
      <c r="N2711" s="7" t="s">
        <v>322</v>
      </c>
      <c r="O2711" s="7" t="s">
        <v>421</v>
      </c>
    </row>
    <row r="2712" spans="1:15" ht="15">
      <c r="A2712" s="1">
        <v>2704</v>
      </c>
      <c r="B2712" s="6" t="s">
        <v>240</v>
      </c>
      <c r="C2712" s="7" t="s">
        <v>427</v>
      </c>
      <c r="D2712" s="7" t="s">
        <v>422</v>
      </c>
      <c r="E2712" s="7">
        <v>6.4397000000000002</v>
      </c>
      <c r="F2712" s="7">
        <v>2.984228323732506</v>
      </c>
      <c r="G2712" s="7">
        <v>7.0975597763011002</v>
      </c>
      <c r="H2712" s="7">
        <v>0.90731183716159636</v>
      </c>
      <c r="I2712" s="7">
        <v>6.4397000000000002</v>
      </c>
      <c r="J2712" s="7">
        <v>2.984228323732506</v>
      </c>
      <c r="K2712" s="7">
        <v>7.0975597763011002</v>
      </c>
      <c r="L2712" s="7">
        <v>0.90731183716159636</v>
      </c>
      <c r="M2712" s="7" t="s">
        <v>304</v>
      </c>
      <c r="N2712" s="7" t="s">
        <v>322</v>
      </c>
      <c r="O2712" s="7" t="s">
        <v>421</v>
      </c>
    </row>
    <row r="2713" spans="1:15" ht="15">
      <c r="A2713" s="1">
        <v>2705</v>
      </c>
      <c r="B2713" s="6" t="s">
        <v>148</v>
      </c>
      <c r="C2713" s="7" t="s">
        <v>292</v>
      </c>
      <c r="D2713" s="7">
        <v>35.662999999999997</v>
      </c>
      <c r="E2713" s="7">
        <v>35.643999999999998</v>
      </c>
      <c r="F2713" s="7">
        <v>3.5441691341201884</v>
      </c>
      <c r="G2713" s="7">
        <v>35.819769274120823</v>
      </c>
      <c r="H2713" s="7">
        <v>0.99509295348119908</v>
      </c>
      <c r="I2713" s="7">
        <v>31.901</v>
      </c>
      <c r="J2713" s="7">
        <v>3.1719935907184742</v>
      </c>
      <c r="K2713" s="7">
        <v>32.058311626465283</v>
      </c>
      <c r="L2713" s="7">
        <v>0.99509295348119908</v>
      </c>
      <c r="M2713" s="7" t="s">
        <v>290</v>
      </c>
      <c r="N2713" s="7" t="s">
        <v>322</v>
      </c>
      <c r="O2713" s="7" t="s">
        <v>421</v>
      </c>
    </row>
    <row r="2714" spans="1:15" ht="15">
      <c r="A2714" s="1">
        <v>2706</v>
      </c>
      <c r="B2714" s="6" t="s">
        <v>148</v>
      </c>
      <c r="C2714" s="7" t="s">
        <v>293</v>
      </c>
      <c r="D2714" s="7">
        <v>32.462000000000003</v>
      </c>
      <c r="E2714" s="7">
        <v>33.04</v>
      </c>
      <c r="F2714" s="7">
        <v>2.0449657617026298</v>
      </c>
      <c r="G2714" s="7">
        <v>33.103224691358029</v>
      </c>
      <c r="H2714" s="7">
        <v>0.99809007454870291</v>
      </c>
      <c r="I2714" s="7">
        <v>30.1</v>
      </c>
      <c r="J2714" s="7">
        <v>1.8629984693477113</v>
      </c>
      <c r="K2714" s="7">
        <v>30.157598765432105</v>
      </c>
      <c r="L2714" s="7">
        <v>0.99809007454870291</v>
      </c>
      <c r="M2714" s="7" t="s">
        <v>290</v>
      </c>
      <c r="N2714" s="7" t="s">
        <v>322</v>
      </c>
      <c r="O2714" s="7" t="s">
        <v>421</v>
      </c>
    </row>
    <row r="2715" spans="1:15" ht="15">
      <c r="A2715" s="1">
        <v>2707</v>
      </c>
      <c r="B2715" s="6" t="s">
        <v>148</v>
      </c>
      <c r="C2715" s="7" t="s">
        <v>294</v>
      </c>
      <c r="D2715" s="7">
        <v>32.049999999999997</v>
      </c>
      <c r="E2715" s="7">
        <v>35.464596687311825</v>
      </c>
      <c r="F2715" s="7">
        <v>2.3477796655280869</v>
      </c>
      <c r="G2715" s="7">
        <v>35.542224009641771</v>
      </c>
      <c r="H2715" s="7">
        <v>0.9978159126365056</v>
      </c>
      <c r="I2715" s="7">
        <v>32.355776125333023</v>
      </c>
      <c r="J2715" s="7">
        <v>2.1419736961681921</v>
      </c>
      <c r="K2715" s="7">
        <v>32.426598649684905</v>
      </c>
      <c r="L2715" s="7">
        <v>0.9978159126365056</v>
      </c>
      <c r="M2715" s="7" t="s">
        <v>290</v>
      </c>
      <c r="N2715" s="7" t="s">
        <v>322</v>
      </c>
      <c r="O2715" s="7" t="s">
        <v>421</v>
      </c>
    </row>
    <row r="2716" spans="1:15" ht="15">
      <c r="A2716" s="1">
        <v>2708</v>
      </c>
      <c r="B2716" s="6" t="s">
        <v>148</v>
      </c>
      <c r="C2716" s="7" t="s">
        <v>295</v>
      </c>
      <c r="D2716" s="7">
        <v>33.753</v>
      </c>
      <c r="E2716" s="7">
        <v>33.725000000000001</v>
      </c>
      <c r="F2716" s="7">
        <v>1.3745486531948719</v>
      </c>
      <c r="G2716" s="7">
        <v>33.753</v>
      </c>
      <c r="H2716" s="7">
        <v>0.99917044410867184</v>
      </c>
      <c r="I2716" s="7">
        <v>33.725000000000001</v>
      </c>
      <c r="J2716" s="7">
        <v>1.3745486531948719</v>
      </c>
      <c r="K2716" s="7">
        <v>33.753</v>
      </c>
      <c r="L2716" s="7">
        <v>0.99917044410867184</v>
      </c>
      <c r="M2716" s="7" t="s">
        <v>290</v>
      </c>
      <c r="N2716" s="7" t="s">
        <v>322</v>
      </c>
      <c r="O2716" s="7" t="s">
        <v>421</v>
      </c>
    </row>
    <row r="2717" spans="1:15" ht="15">
      <c r="A2717" s="1">
        <v>2709</v>
      </c>
      <c r="B2717" s="6" t="s">
        <v>148</v>
      </c>
      <c r="C2717" s="7" t="s">
        <v>296</v>
      </c>
      <c r="D2717" s="7">
        <v>29.202000000000002</v>
      </c>
      <c r="E2717" s="7">
        <v>29.1</v>
      </c>
      <c r="F2717" s="7">
        <v>2.4386069794044394</v>
      </c>
      <c r="G2717" s="7">
        <v>29.202000000000002</v>
      </c>
      <c r="H2717" s="7">
        <v>0.99650708855557835</v>
      </c>
      <c r="I2717" s="7">
        <v>29.1</v>
      </c>
      <c r="J2717" s="7">
        <v>2.4386069794044394</v>
      </c>
      <c r="K2717" s="7">
        <v>29.202000000000002</v>
      </c>
      <c r="L2717" s="7">
        <v>0.99650708855557835</v>
      </c>
      <c r="M2717" s="7" t="s">
        <v>290</v>
      </c>
      <c r="N2717" s="7" t="s">
        <v>322</v>
      </c>
      <c r="O2717" s="7" t="s">
        <v>421</v>
      </c>
    </row>
    <row r="2718" spans="1:15" ht="15">
      <c r="A2718" s="1">
        <v>2710</v>
      </c>
      <c r="B2718" s="6" t="s">
        <v>148</v>
      </c>
      <c r="C2718" s="7" t="s">
        <v>297</v>
      </c>
      <c r="D2718" s="7">
        <v>27.028300000000002</v>
      </c>
      <c r="E2718" s="7">
        <v>27</v>
      </c>
      <c r="F2718" s="7">
        <v>1.2365277554507759</v>
      </c>
      <c r="G2718" s="7">
        <v>27.028300000000002</v>
      </c>
      <c r="H2718" s="7">
        <v>0.99895294931608714</v>
      </c>
      <c r="I2718" s="7">
        <v>27</v>
      </c>
      <c r="J2718" s="7">
        <v>1.2365277554507759</v>
      </c>
      <c r="K2718" s="7">
        <v>27.028300000000002</v>
      </c>
      <c r="L2718" s="7">
        <v>0.99895294931608714</v>
      </c>
      <c r="M2718" s="7" t="s">
        <v>290</v>
      </c>
      <c r="N2718" s="7" t="s">
        <v>322</v>
      </c>
      <c r="O2718" s="7" t="s">
        <v>421</v>
      </c>
    </row>
    <row r="2719" spans="1:15" ht="15">
      <c r="A2719" s="1">
        <v>2711</v>
      </c>
      <c r="B2719" s="6" t="s">
        <v>148</v>
      </c>
      <c r="C2719" s="7" t="s">
        <v>298</v>
      </c>
      <c r="D2719" s="7" t="s">
        <v>422</v>
      </c>
      <c r="E2719" s="7">
        <v>28.830781024888072</v>
      </c>
      <c r="F2719" s="7">
        <v>1.999006071582361</v>
      </c>
      <c r="G2719" s="7">
        <v>28.899999304139598</v>
      </c>
      <c r="H2719" s="7">
        <v>0.99760490377445743</v>
      </c>
      <c r="I2719" s="7">
        <v>28.830781024888072</v>
      </c>
      <c r="J2719" s="7">
        <v>1.999006071582361</v>
      </c>
      <c r="K2719" s="7">
        <v>28.899999304139598</v>
      </c>
      <c r="L2719" s="7">
        <v>0.99760490377445743</v>
      </c>
      <c r="M2719" s="7" t="s">
        <v>290</v>
      </c>
      <c r="N2719" s="7" t="s">
        <v>322</v>
      </c>
      <c r="O2719" s="7" t="s">
        <v>421</v>
      </c>
    </row>
    <row r="2720" spans="1:15" ht="15">
      <c r="A2720" s="1">
        <v>2712</v>
      </c>
      <c r="B2720" s="6" t="s">
        <v>148</v>
      </c>
      <c r="C2720" s="7" t="s">
        <v>299</v>
      </c>
      <c r="D2720" s="7" t="s">
        <v>422</v>
      </c>
      <c r="E2720" s="7">
        <v>28.962376978615413</v>
      </c>
      <c r="F2720" s="7">
        <v>2.0081303859833142</v>
      </c>
      <c r="G2720" s="7">
        <v>29.031911199549739</v>
      </c>
      <c r="H2720" s="7">
        <v>0.99760490377445754</v>
      </c>
      <c r="I2720" s="7">
        <v>28.962376978615413</v>
      </c>
      <c r="J2720" s="7">
        <v>2.0081303859833142</v>
      </c>
      <c r="K2720" s="7">
        <v>29.031911199549739</v>
      </c>
      <c r="L2720" s="7">
        <v>0.99760490377445754</v>
      </c>
      <c r="M2720" s="7" t="s">
        <v>290</v>
      </c>
      <c r="N2720" s="7" t="s">
        <v>322</v>
      </c>
      <c r="O2720" s="7" t="s">
        <v>421</v>
      </c>
    </row>
    <row r="2721" spans="1:15" ht="15">
      <c r="A2721" s="1">
        <v>2713</v>
      </c>
      <c r="B2721" s="6" t="s">
        <v>148</v>
      </c>
      <c r="C2721" s="7" t="s">
        <v>300</v>
      </c>
      <c r="D2721" s="7" t="s">
        <v>422</v>
      </c>
      <c r="E2721" s="7">
        <v>28.65033028162588</v>
      </c>
      <c r="F2721" s="7">
        <v>1.9864943699017044</v>
      </c>
      <c r="G2721" s="7">
        <v>28.719115326344927</v>
      </c>
      <c r="H2721" s="7">
        <v>0.99760490377445754</v>
      </c>
      <c r="I2721" s="7">
        <v>28.65033028162588</v>
      </c>
      <c r="J2721" s="7">
        <v>1.9864943699017044</v>
      </c>
      <c r="K2721" s="7">
        <v>28.719115326344927</v>
      </c>
      <c r="L2721" s="7">
        <v>0.99760490377445754</v>
      </c>
      <c r="M2721" s="7" t="s">
        <v>290</v>
      </c>
      <c r="N2721" s="7" t="s">
        <v>322</v>
      </c>
      <c r="O2721" s="7" t="s">
        <v>421</v>
      </c>
    </row>
    <row r="2722" spans="1:15" ht="15">
      <c r="A2722" s="1">
        <v>2714</v>
      </c>
      <c r="B2722" s="6" t="s">
        <v>148</v>
      </c>
      <c r="C2722" s="7" t="s">
        <v>301</v>
      </c>
      <c r="D2722" s="7" t="s">
        <v>422</v>
      </c>
      <c r="E2722" s="7">
        <v>27.966635417583632</v>
      </c>
      <c r="F2722" s="7">
        <v>1.9390898204671743</v>
      </c>
      <c r="G2722" s="7">
        <v>28.033779015892286</v>
      </c>
      <c r="H2722" s="7">
        <v>0.99760490377445754</v>
      </c>
      <c r="I2722" s="7">
        <v>27.966635417583632</v>
      </c>
      <c r="J2722" s="7">
        <v>1.9390898204671743</v>
      </c>
      <c r="K2722" s="7">
        <v>28.033779015892286</v>
      </c>
      <c r="L2722" s="7">
        <v>0.99760490377445754</v>
      </c>
      <c r="M2722" s="7" t="s">
        <v>290</v>
      </c>
      <c r="N2722" s="7" t="s">
        <v>322</v>
      </c>
      <c r="O2722" s="7" t="s">
        <v>421</v>
      </c>
    </row>
    <row r="2723" spans="1:15" ht="15">
      <c r="A2723" s="1">
        <v>2715</v>
      </c>
      <c r="B2723" s="6" t="s">
        <v>148</v>
      </c>
      <c r="C2723" s="7" t="s">
        <v>302</v>
      </c>
      <c r="D2723" s="7" t="s">
        <v>422</v>
      </c>
      <c r="E2723" s="7">
        <v>27.675065885609715</v>
      </c>
      <c r="F2723" s="7">
        <v>1.9188736055751778</v>
      </c>
      <c r="G2723" s="7">
        <v>27.741509470232721</v>
      </c>
      <c r="H2723" s="7">
        <v>0.99760490377445754</v>
      </c>
      <c r="I2723" s="7">
        <v>27.675065885609715</v>
      </c>
      <c r="J2723" s="7">
        <v>1.9188736055751778</v>
      </c>
      <c r="K2723" s="7">
        <v>27.741509470232721</v>
      </c>
      <c r="L2723" s="7">
        <v>0.99760490377445754</v>
      </c>
      <c r="M2723" s="7" t="s">
        <v>290</v>
      </c>
      <c r="N2723" s="7" t="s">
        <v>322</v>
      </c>
      <c r="O2723" s="7" t="s">
        <v>421</v>
      </c>
    </row>
    <row r="2724" spans="1:15" ht="15">
      <c r="A2724" s="1">
        <v>2716</v>
      </c>
      <c r="B2724" s="6" t="s">
        <v>148</v>
      </c>
      <c r="C2724" s="7" t="s">
        <v>423</v>
      </c>
      <c r="D2724" s="7" t="s">
        <v>422</v>
      </c>
      <c r="E2724" s="7">
        <v>27.578961346369962</v>
      </c>
      <c r="F2724" s="7">
        <v>1.9122101177812802</v>
      </c>
      <c r="G2724" s="7">
        <v>27.645174198747846</v>
      </c>
      <c r="H2724" s="7">
        <v>0.99760490377445754</v>
      </c>
      <c r="I2724" s="7">
        <v>27.578961346369962</v>
      </c>
      <c r="J2724" s="7">
        <v>1.9122101177812802</v>
      </c>
      <c r="K2724" s="7">
        <v>27.645174198747846</v>
      </c>
      <c r="L2724" s="7">
        <v>0.99760490377445754</v>
      </c>
      <c r="M2724" s="7" t="s">
        <v>290</v>
      </c>
      <c r="N2724" s="7" t="s">
        <v>322</v>
      </c>
      <c r="O2724" s="7" t="s">
        <v>421</v>
      </c>
    </row>
    <row r="2725" spans="1:15" ht="15">
      <c r="A2725" s="1">
        <v>2717</v>
      </c>
      <c r="B2725" s="6" t="s">
        <v>148</v>
      </c>
      <c r="C2725" s="7" t="s">
        <v>424</v>
      </c>
      <c r="D2725" s="7" t="s">
        <v>422</v>
      </c>
      <c r="E2725" s="7">
        <v>27.68946952080799</v>
      </c>
      <c r="F2725" s="7">
        <v>1.9198722935465136</v>
      </c>
      <c r="G2725" s="7">
        <v>27.755947686347916</v>
      </c>
      <c r="H2725" s="7">
        <v>0.99760490377445754</v>
      </c>
      <c r="I2725" s="7">
        <v>27.68946952080799</v>
      </c>
      <c r="J2725" s="7">
        <v>1.9198722935465136</v>
      </c>
      <c r="K2725" s="7">
        <v>27.755947686347916</v>
      </c>
      <c r="L2725" s="7">
        <v>0.99760490377445754</v>
      </c>
      <c r="M2725" s="7" t="s">
        <v>290</v>
      </c>
      <c r="N2725" s="7" t="s">
        <v>322</v>
      </c>
      <c r="O2725" s="7" t="s">
        <v>421</v>
      </c>
    </row>
    <row r="2726" spans="1:15" ht="15">
      <c r="A2726" s="1">
        <v>2718</v>
      </c>
      <c r="B2726" s="6" t="s">
        <v>148</v>
      </c>
      <c r="C2726" s="7" t="s">
        <v>425</v>
      </c>
      <c r="D2726" s="7" t="s">
        <v>422</v>
      </c>
      <c r="E2726" s="7">
        <v>27.764997496940946</v>
      </c>
      <c r="F2726" s="7">
        <v>1.9251090883018642</v>
      </c>
      <c r="G2726" s="7">
        <v>27.831656993556805</v>
      </c>
      <c r="H2726" s="7">
        <v>0.99760490377445754</v>
      </c>
      <c r="I2726" s="7">
        <v>27.764997496940946</v>
      </c>
      <c r="J2726" s="7">
        <v>1.9251090883018642</v>
      </c>
      <c r="K2726" s="7">
        <v>27.831656993556805</v>
      </c>
      <c r="L2726" s="7">
        <v>0.99760490377445754</v>
      </c>
      <c r="M2726" s="7" t="s">
        <v>290</v>
      </c>
      <c r="N2726" s="7" t="s">
        <v>322</v>
      </c>
      <c r="O2726" s="7" t="s">
        <v>421</v>
      </c>
    </row>
    <row r="2727" spans="1:15" ht="15">
      <c r="A2727" s="1">
        <v>2719</v>
      </c>
      <c r="B2727" s="6" t="s">
        <v>148</v>
      </c>
      <c r="C2727" s="7" t="s">
        <v>426</v>
      </c>
      <c r="D2727" s="7" t="s">
        <v>422</v>
      </c>
      <c r="E2727" s="7">
        <v>27.969225909087779</v>
      </c>
      <c r="F2727" s="7">
        <v>1.9392694343402952</v>
      </c>
      <c r="G2727" s="7">
        <v>28.036375726768853</v>
      </c>
      <c r="H2727" s="7">
        <v>0.99760490377445754</v>
      </c>
      <c r="I2727" s="7">
        <v>27.969225909087779</v>
      </c>
      <c r="J2727" s="7">
        <v>1.9392694343402952</v>
      </c>
      <c r="K2727" s="7">
        <v>28.036375726768853</v>
      </c>
      <c r="L2727" s="7">
        <v>0.99760490377445754</v>
      </c>
      <c r="M2727" s="7" t="s">
        <v>290</v>
      </c>
      <c r="N2727" s="7" t="s">
        <v>322</v>
      </c>
      <c r="O2727" s="7" t="s">
        <v>421</v>
      </c>
    </row>
    <row r="2728" spans="1:15" ht="15">
      <c r="A2728" s="1">
        <v>2720</v>
      </c>
      <c r="B2728" s="6" t="s">
        <v>148</v>
      </c>
      <c r="C2728" s="7" t="s">
        <v>427</v>
      </c>
      <c r="D2728" s="7" t="s">
        <v>422</v>
      </c>
      <c r="E2728" s="7">
        <v>28.173454321234605</v>
      </c>
      <c r="F2728" s="7">
        <v>1.9534297803787755</v>
      </c>
      <c r="G2728" s="7">
        <v>28.241094459980893</v>
      </c>
      <c r="H2728" s="7">
        <v>0.99760490377445754</v>
      </c>
      <c r="I2728" s="7">
        <v>28.173454321234605</v>
      </c>
      <c r="J2728" s="7">
        <v>1.9534297803787755</v>
      </c>
      <c r="K2728" s="7">
        <v>28.241094459980893</v>
      </c>
      <c r="L2728" s="7">
        <v>0.99760490377445754</v>
      </c>
      <c r="M2728" s="7" t="s">
        <v>290</v>
      </c>
      <c r="N2728" s="7" t="s">
        <v>322</v>
      </c>
      <c r="O2728" s="7" t="s">
        <v>421</v>
      </c>
    </row>
    <row r="2729" spans="1:15" ht="15">
      <c r="A2729" s="1">
        <v>2721</v>
      </c>
      <c r="B2729" s="6" t="s">
        <v>159</v>
      </c>
      <c r="C2729" s="7" t="s">
        <v>292</v>
      </c>
      <c r="D2729" s="7">
        <v>37.072000000000003</v>
      </c>
      <c r="E2729" s="7">
        <v>38.511000000000003</v>
      </c>
      <c r="F2729" s="7">
        <v>3.0003476948513947</v>
      </c>
      <c r="G2729" s="7">
        <v>38.627700000000004</v>
      </c>
      <c r="H2729" s="7">
        <v>0.99697885196374614</v>
      </c>
      <c r="I2729" s="7">
        <v>35.383000000000003</v>
      </c>
      <c r="J2729" s="7">
        <v>2.7566488142850019</v>
      </c>
      <c r="K2729" s="7">
        <v>35.49022121212122</v>
      </c>
      <c r="L2729" s="7">
        <v>0.99697885196374614</v>
      </c>
      <c r="M2729" s="7" t="s">
        <v>290</v>
      </c>
      <c r="N2729" s="7" t="s">
        <v>322</v>
      </c>
      <c r="O2729" s="7" t="s">
        <v>421</v>
      </c>
    </row>
    <row r="2730" spans="1:15" ht="15">
      <c r="A2730" s="1">
        <v>2722</v>
      </c>
      <c r="B2730" s="6" t="s">
        <v>159</v>
      </c>
      <c r="C2730" s="7" t="s">
        <v>293</v>
      </c>
      <c r="D2730" s="7">
        <v>37.137</v>
      </c>
      <c r="E2730" s="7">
        <v>36.520000000000003</v>
      </c>
      <c r="F2730" s="7">
        <v>9.2507527073500722</v>
      </c>
      <c r="G2730" s="7">
        <v>37.673423333333339</v>
      </c>
      <c r="H2730" s="7">
        <v>0.96938363357298651</v>
      </c>
      <c r="I2730" s="7">
        <v>33.979999999999997</v>
      </c>
      <c r="J2730" s="7">
        <v>8.6073542441335071</v>
      </c>
      <c r="K2730" s="7">
        <v>35.053201666666666</v>
      </c>
      <c r="L2730" s="7">
        <v>0.96938363357298651</v>
      </c>
      <c r="M2730" s="7" t="s">
        <v>290</v>
      </c>
      <c r="N2730" s="7" t="s">
        <v>322</v>
      </c>
      <c r="O2730" s="7" t="s">
        <v>421</v>
      </c>
    </row>
    <row r="2731" spans="1:15" ht="15">
      <c r="A2731" s="1">
        <v>2723</v>
      </c>
      <c r="B2731" s="6" t="s">
        <v>159</v>
      </c>
      <c r="C2731" s="7" t="s">
        <v>294</v>
      </c>
      <c r="D2731" s="7">
        <v>36.35</v>
      </c>
      <c r="E2731" s="7">
        <v>38.653955834253836</v>
      </c>
      <c r="F2731" s="7">
        <v>1.2827765300428529</v>
      </c>
      <c r="G2731" s="7">
        <v>38.675235193369865</v>
      </c>
      <c r="H2731" s="7">
        <v>0.9994497936726271</v>
      </c>
      <c r="I2731" s="7">
        <v>36.035292907057531</v>
      </c>
      <c r="J2731" s="7">
        <v>1.1958731518347043</v>
      </c>
      <c r="K2731" s="7">
        <v>36.055130668085368</v>
      </c>
      <c r="L2731" s="7">
        <v>0.9994497936726271</v>
      </c>
      <c r="M2731" s="7" t="s">
        <v>290</v>
      </c>
      <c r="N2731" s="7" t="s">
        <v>322</v>
      </c>
      <c r="O2731" s="7" t="s">
        <v>421</v>
      </c>
    </row>
    <row r="2732" spans="1:15" ht="15">
      <c r="A2732" s="1">
        <v>2724</v>
      </c>
      <c r="B2732" s="6" t="s">
        <v>159</v>
      </c>
      <c r="C2732" s="7" t="s">
        <v>295</v>
      </c>
      <c r="D2732" s="7">
        <v>35.25</v>
      </c>
      <c r="E2732" s="7">
        <v>37.338999999999999</v>
      </c>
      <c r="F2732" s="7" t="s">
        <v>422</v>
      </c>
      <c r="G2732" s="7">
        <v>37.338999999999999</v>
      </c>
      <c r="H2732" s="7">
        <v>1</v>
      </c>
      <c r="I2732" s="7">
        <v>34.204999999999998</v>
      </c>
      <c r="J2732" s="7" t="s">
        <v>422</v>
      </c>
      <c r="K2732" s="7">
        <v>34.204999999999998</v>
      </c>
      <c r="L2732" s="7">
        <v>1</v>
      </c>
      <c r="M2732" s="7" t="s">
        <v>290</v>
      </c>
      <c r="N2732" s="7" t="s">
        <v>322</v>
      </c>
      <c r="O2732" s="7" t="s">
        <v>421</v>
      </c>
    </row>
    <row r="2733" spans="1:15" ht="15">
      <c r="A2733" s="1">
        <v>2725</v>
      </c>
      <c r="B2733" s="6" t="s">
        <v>159</v>
      </c>
      <c r="C2733" s="7" t="s">
        <v>296</v>
      </c>
      <c r="D2733" s="7">
        <v>33.415999999999997</v>
      </c>
      <c r="E2733" s="7">
        <v>37.625999999999998</v>
      </c>
      <c r="F2733" s="7">
        <v>2.7046718763584003</v>
      </c>
      <c r="G2733" s="7">
        <v>37.723084788478843</v>
      </c>
      <c r="H2733" s="7">
        <v>0.9974263825712234</v>
      </c>
      <c r="I2733" s="7">
        <v>34.7087</v>
      </c>
      <c r="J2733" s="7">
        <v>2.4949674362133032</v>
      </c>
      <c r="K2733" s="7">
        <v>34.798257401740173</v>
      </c>
      <c r="L2733" s="7">
        <v>0.9974263825712234</v>
      </c>
      <c r="M2733" s="7" t="s">
        <v>290</v>
      </c>
      <c r="N2733" s="7" t="s">
        <v>322</v>
      </c>
      <c r="O2733" s="7" t="s">
        <v>421</v>
      </c>
    </row>
    <row r="2734" spans="1:15" ht="15">
      <c r="A2734" s="1">
        <v>2726</v>
      </c>
      <c r="B2734" s="6" t="s">
        <v>159</v>
      </c>
      <c r="C2734" s="7" t="s">
        <v>297</v>
      </c>
      <c r="D2734" s="7">
        <v>34.673200000000001</v>
      </c>
      <c r="E2734" s="7">
        <v>37.005391988</v>
      </c>
      <c r="F2734" s="7">
        <v>2.5681913934656366</v>
      </c>
      <c r="G2734" s="7">
        <v>37.094401777343784</v>
      </c>
      <c r="H2734" s="7">
        <v>0.99760045222246585</v>
      </c>
      <c r="I2734" s="7">
        <v>34.123223336000002</v>
      </c>
      <c r="J2734" s="7">
        <v>2.3681675502110378</v>
      </c>
      <c r="K2734" s="7">
        <v>34.205300589008246</v>
      </c>
      <c r="L2734" s="7">
        <v>0.99760045222246585</v>
      </c>
      <c r="M2734" s="7" t="s">
        <v>290</v>
      </c>
      <c r="N2734" s="7" t="s">
        <v>322</v>
      </c>
      <c r="O2734" s="7" t="s">
        <v>421</v>
      </c>
    </row>
    <row r="2735" spans="1:15" ht="15">
      <c r="A2735" s="1">
        <v>2727</v>
      </c>
      <c r="B2735" s="6" t="s">
        <v>159</v>
      </c>
      <c r="C2735" s="7" t="s">
        <v>298</v>
      </c>
      <c r="D2735" s="7" t="s">
        <v>422</v>
      </c>
      <c r="E2735" s="7">
        <v>45.620026030144999</v>
      </c>
      <c r="F2735" s="7">
        <v>2.3998980428659049</v>
      </c>
      <c r="G2735" s="7">
        <v>45.683107223647326</v>
      </c>
      <c r="H2735" s="7">
        <v>0.99861915711657911</v>
      </c>
      <c r="I2735" s="7">
        <v>42.737857378145002</v>
      </c>
      <c r="J2735" s="7">
        <v>2.248277986740161</v>
      </c>
      <c r="K2735" s="7">
        <v>42.796953246467481</v>
      </c>
      <c r="L2735" s="7">
        <v>0.99861915711657911</v>
      </c>
      <c r="M2735" s="7" t="s">
        <v>290</v>
      </c>
      <c r="N2735" s="7" t="s">
        <v>322</v>
      </c>
      <c r="O2735" s="7" t="s">
        <v>421</v>
      </c>
    </row>
    <row r="2736" spans="1:15" ht="15">
      <c r="A2736" s="1">
        <v>2728</v>
      </c>
      <c r="B2736" s="6" t="s">
        <v>159</v>
      </c>
      <c r="C2736" s="7" t="s">
        <v>299</v>
      </c>
      <c r="D2736" s="7" t="s">
        <v>422</v>
      </c>
      <c r="E2736" s="7">
        <v>46.146321070559345</v>
      </c>
      <c r="F2736" s="7">
        <v>2.4275844461270051</v>
      </c>
      <c r="G2736" s="7">
        <v>46.210129999711398</v>
      </c>
      <c r="H2736" s="7">
        <v>0.99861915711657911</v>
      </c>
      <c r="I2736" s="7">
        <v>43.264152418559348</v>
      </c>
      <c r="J2736" s="7">
        <v>2.2759643900014557</v>
      </c>
      <c r="K2736" s="7">
        <v>43.323976022531561</v>
      </c>
      <c r="L2736" s="7">
        <v>0.99861915711657911</v>
      </c>
      <c r="M2736" s="7" t="s">
        <v>290</v>
      </c>
      <c r="N2736" s="7" t="s">
        <v>322</v>
      </c>
      <c r="O2736" s="7" t="s">
        <v>421</v>
      </c>
    </row>
    <row r="2737" spans="1:15" ht="15">
      <c r="A2737" s="1">
        <v>2729</v>
      </c>
      <c r="B2737" s="6" t="s">
        <v>159</v>
      </c>
      <c r="C2737" s="7" t="s">
        <v>300</v>
      </c>
      <c r="D2737" s="7" t="s">
        <v>422</v>
      </c>
      <c r="E2737" s="7">
        <v>46.784308728859592</v>
      </c>
      <c r="F2737" s="7">
        <v>2.461146578062686</v>
      </c>
      <c r="G2737" s="7">
        <v>46.848999836879734</v>
      </c>
      <c r="H2737" s="7">
        <v>0.99861915711657911</v>
      </c>
      <c r="I2737" s="7">
        <v>43.902140076859595</v>
      </c>
      <c r="J2737" s="7">
        <v>2.3095265219369669</v>
      </c>
      <c r="K2737" s="7">
        <v>43.96284585969989</v>
      </c>
      <c r="L2737" s="7">
        <v>0.99861915711657911</v>
      </c>
      <c r="M2737" s="7" t="s">
        <v>290</v>
      </c>
      <c r="N2737" s="7" t="s">
        <v>322</v>
      </c>
      <c r="O2737" s="7" t="s">
        <v>421</v>
      </c>
    </row>
    <row r="2738" spans="1:15" ht="15">
      <c r="A2738" s="1">
        <v>2730</v>
      </c>
      <c r="B2738" s="6" t="s">
        <v>159</v>
      </c>
      <c r="C2738" s="7" t="s">
        <v>301</v>
      </c>
      <c r="D2738" s="7" t="s">
        <v>422</v>
      </c>
      <c r="E2738" s="7">
        <v>45.144467952858079</v>
      </c>
      <c r="F2738" s="7">
        <v>2.3748807204689921</v>
      </c>
      <c r="G2738" s="7">
        <v>45.206891567360451</v>
      </c>
      <c r="H2738" s="7">
        <v>0.99861915711657911</v>
      </c>
      <c r="I2738" s="7">
        <v>42.262299300858089</v>
      </c>
      <c r="J2738" s="7">
        <v>2.2232606643432962</v>
      </c>
      <c r="K2738" s="7">
        <v>42.320737590180613</v>
      </c>
      <c r="L2738" s="7">
        <v>0.99861915711657911</v>
      </c>
      <c r="M2738" s="7" t="s">
        <v>290</v>
      </c>
      <c r="N2738" s="7" t="s">
        <v>322</v>
      </c>
      <c r="O2738" s="7" t="s">
        <v>421</v>
      </c>
    </row>
    <row r="2739" spans="1:15" ht="15">
      <c r="A2739" s="1">
        <v>2731</v>
      </c>
      <c r="B2739" s="6" t="s">
        <v>159</v>
      </c>
      <c r="C2739" s="7" t="s">
        <v>302</v>
      </c>
      <c r="D2739" s="7" t="s">
        <v>422</v>
      </c>
      <c r="E2739" s="7">
        <v>45.526072461250152</v>
      </c>
      <c r="F2739" s="7">
        <v>2.3949554988619486</v>
      </c>
      <c r="G2739" s="7">
        <v>45.589023740243974</v>
      </c>
      <c r="H2739" s="7">
        <v>0.99861915711657911</v>
      </c>
      <c r="I2739" s="7">
        <v>42.643903809250155</v>
      </c>
      <c r="J2739" s="7">
        <v>2.2433354427362904</v>
      </c>
      <c r="K2739" s="7">
        <v>42.702869763064129</v>
      </c>
      <c r="L2739" s="7">
        <v>0.99861915711657911</v>
      </c>
      <c r="M2739" s="7" t="s">
        <v>290</v>
      </c>
      <c r="N2739" s="7" t="s">
        <v>322</v>
      </c>
      <c r="O2739" s="7" t="s">
        <v>421</v>
      </c>
    </row>
    <row r="2740" spans="1:15" ht="15">
      <c r="A2740" s="1">
        <v>2732</v>
      </c>
      <c r="B2740" s="6" t="s">
        <v>159</v>
      </c>
      <c r="C2740" s="7" t="s">
        <v>423</v>
      </c>
      <c r="D2740" s="7" t="s">
        <v>422</v>
      </c>
      <c r="E2740" s="7">
        <v>45.298238348354012</v>
      </c>
      <c r="F2740" s="7">
        <v>2.3829700028152159</v>
      </c>
      <c r="G2740" s="7">
        <v>45.36087458921628</v>
      </c>
      <c r="H2740" s="7">
        <v>0.99861915711657911</v>
      </c>
      <c r="I2740" s="7">
        <v>42.416069696354022</v>
      </c>
      <c r="J2740" s="7">
        <v>2.231349946689531</v>
      </c>
      <c r="K2740" s="7">
        <v>42.474720612036442</v>
      </c>
      <c r="L2740" s="7">
        <v>0.99861915711657911</v>
      </c>
      <c r="M2740" s="7" t="s">
        <v>290</v>
      </c>
      <c r="N2740" s="7" t="s">
        <v>322</v>
      </c>
      <c r="O2740" s="7" t="s">
        <v>421</v>
      </c>
    </row>
    <row r="2741" spans="1:15" ht="15">
      <c r="A2741" s="1">
        <v>2733</v>
      </c>
      <c r="B2741" s="6" t="s">
        <v>159</v>
      </c>
      <c r="C2741" s="7" t="s">
        <v>424</v>
      </c>
      <c r="D2741" s="7" t="s">
        <v>422</v>
      </c>
      <c r="E2741" s="7">
        <v>45.277817929848375</v>
      </c>
      <c r="F2741" s="7">
        <v>2.3818957613762501</v>
      </c>
      <c r="G2741" s="7">
        <v>45.340425934331066</v>
      </c>
      <c r="H2741" s="7">
        <v>0.99861915711657911</v>
      </c>
      <c r="I2741" s="7">
        <v>42.396594105975595</v>
      </c>
      <c r="J2741" s="7">
        <v>2.2303254091059168</v>
      </c>
      <c r="K2741" s="7">
        <v>42.455218091741656</v>
      </c>
      <c r="L2741" s="7">
        <v>0.99861915711657911</v>
      </c>
      <c r="M2741" s="7" t="s">
        <v>290</v>
      </c>
      <c r="N2741" s="7" t="s">
        <v>322</v>
      </c>
      <c r="O2741" s="7" t="s">
        <v>421</v>
      </c>
    </row>
    <row r="2742" spans="1:15" ht="15">
      <c r="A2742" s="1">
        <v>2734</v>
      </c>
      <c r="B2742" s="6" t="s">
        <v>159</v>
      </c>
      <c r="C2742" s="7" t="s">
        <v>425</v>
      </c>
      <c r="D2742" s="7" t="s">
        <v>422</v>
      </c>
      <c r="E2742" s="7">
        <v>45.246020400677253</v>
      </c>
      <c r="F2742" s="7">
        <v>2.3802230129219466</v>
      </c>
      <c r="G2742" s="7">
        <v>45.308584437055032</v>
      </c>
      <c r="H2742" s="7">
        <v>0.99861915711657911</v>
      </c>
      <c r="I2742" s="7">
        <v>42.495854401024559</v>
      </c>
      <c r="J2742" s="7">
        <v>2.2355471200200876</v>
      </c>
      <c r="K2742" s="7">
        <v>42.554615639186643</v>
      </c>
      <c r="L2742" s="7">
        <v>0.99861915711657911</v>
      </c>
      <c r="M2742" s="7" t="s">
        <v>290</v>
      </c>
      <c r="N2742" s="7" t="s">
        <v>322</v>
      </c>
      <c r="O2742" s="7" t="s">
        <v>421</v>
      </c>
    </row>
    <row r="2743" spans="1:15" ht="15">
      <c r="A2743" s="1">
        <v>2735</v>
      </c>
      <c r="B2743" s="6" t="s">
        <v>159</v>
      </c>
      <c r="C2743" s="7" t="s">
        <v>426</v>
      </c>
      <c r="D2743" s="7" t="s">
        <v>422</v>
      </c>
      <c r="E2743" s="7">
        <v>45.482858892624655</v>
      </c>
      <c r="F2743" s="7">
        <v>2.3926821954951403</v>
      </c>
      <c r="G2743" s="7">
        <v>45.545750417959361</v>
      </c>
      <c r="H2743" s="7">
        <v>0.99861915711657911</v>
      </c>
      <c r="I2743" s="7">
        <v>42.770841682563038</v>
      </c>
      <c r="J2743" s="7">
        <v>2.2500131669780541</v>
      </c>
      <c r="K2743" s="7">
        <v>42.82998316000657</v>
      </c>
      <c r="L2743" s="7">
        <v>0.99861915711657911</v>
      </c>
      <c r="M2743" s="7" t="s">
        <v>290</v>
      </c>
      <c r="N2743" s="7" t="s">
        <v>322</v>
      </c>
      <c r="O2743" s="7" t="s">
        <v>421</v>
      </c>
    </row>
    <row r="2744" spans="1:15" ht="15">
      <c r="A2744" s="1">
        <v>2736</v>
      </c>
      <c r="B2744" s="6" t="s">
        <v>159</v>
      </c>
      <c r="C2744" s="7" t="s">
        <v>427</v>
      </c>
      <c r="D2744" s="7" t="s">
        <v>422</v>
      </c>
      <c r="E2744" s="7">
        <v>45.719697384572065</v>
      </c>
      <c r="F2744" s="7">
        <v>2.4051413780682638</v>
      </c>
      <c r="G2744" s="7">
        <v>45.782916398863691</v>
      </c>
      <c r="H2744" s="7">
        <v>0.99861915711657911</v>
      </c>
      <c r="I2744" s="7">
        <v>43.045828964101524</v>
      </c>
      <c r="J2744" s="7">
        <v>2.2644792139359819</v>
      </c>
      <c r="K2744" s="7">
        <v>43.105350680826504</v>
      </c>
      <c r="L2744" s="7">
        <v>0.99861915711657911</v>
      </c>
      <c r="M2744" s="7" t="s">
        <v>290</v>
      </c>
      <c r="N2744" s="7" t="s">
        <v>322</v>
      </c>
      <c r="O2744" s="7" t="s">
        <v>421</v>
      </c>
    </row>
    <row r="2745" spans="1:15" ht="15">
      <c r="A2745" s="1">
        <v>2737</v>
      </c>
      <c r="B2745" s="6" t="s">
        <v>169</v>
      </c>
      <c r="C2745" s="7" t="s">
        <v>292</v>
      </c>
      <c r="D2745" s="7">
        <v>32.777000000000001</v>
      </c>
      <c r="E2745" s="7">
        <v>32.933</v>
      </c>
      <c r="F2745" s="7">
        <v>6.695002644168154</v>
      </c>
      <c r="G2745" s="7">
        <v>33.606629545454545</v>
      </c>
      <c r="H2745" s="7">
        <v>0.97995545657015581</v>
      </c>
      <c r="I2745" s="7">
        <v>29.868000000000002</v>
      </c>
      <c r="J2745" s="7">
        <v>6.0719138546750733</v>
      </c>
      <c r="K2745" s="7">
        <v>30.478936363636368</v>
      </c>
      <c r="L2745" s="7">
        <v>0.97995545657015581</v>
      </c>
      <c r="M2745" s="7" t="s">
        <v>290</v>
      </c>
      <c r="N2745" s="7" t="s">
        <v>322</v>
      </c>
      <c r="O2745" s="7" t="s">
        <v>421</v>
      </c>
    </row>
    <row r="2746" spans="1:15" ht="15">
      <c r="A2746" s="1">
        <v>2738</v>
      </c>
      <c r="B2746" s="6" t="s">
        <v>169</v>
      </c>
      <c r="C2746" s="7" t="s">
        <v>293</v>
      </c>
      <c r="D2746" s="7">
        <v>29.670999999999999</v>
      </c>
      <c r="E2746" s="7">
        <v>32.29</v>
      </c>
      <c r="F2746" s="7">
        <v>2.9251026631607226</v>
      </c>
      <c r="G2746" s="7">
        <v>32.422219627749577</v>
      </c>
      <c r="H2746" s="7">
        <v>0.99592194398570999</v>
      </c>
      <c r="I2746" s="7">
        <v>29.36</v>
      </c>
      <c r="J2746" s="7">
        <v>2.6596783583275867</v>
      </c>
      <c r="K2746" s="7">
        <v>29.480221996615903</v>
      </c>
      <c r="L2746" s="7">
        <v>0.99592194398570999</v>
      </c>
      <c r="M2746" s="7" t="s">
        <v>290</v>
      </c>
      <c r="N2746" s="7" t="s">
        <v>322</v>
      </c>
      <c r="O2746" s="7" t="s">
        <v>421</v>
      </c>
    </row>
    <row r="2747" spans="1:15" ht="15">
      <c r="A2747" s="1">
        <v>2739</v>
      </c>
      <c r="B2747" s="6" t="s">
        <v>169</v>
      </c>
      <c r="C2747" s="7" t="s">
        <v>294</v>
      </c>
      <c r="D2747" s="7">
        <v>30.17</v>
      </c>
      <c r="E2747" s="7">
        <v>33.134781381411017</v>
      </c>
      <c r="F2747" s="7">
        <v>2.0928379457976605</v>
      </c>
      <c r="G2747" s="7">
        <v>33.200808843479592</v>
      </c>
      <c r="H2747" s="7">
        <v>0.99801126947298635</v>
      </c>
      <c r="I2747" s="7">
        <v>29.990280134933915</v>
      </c>
      <c r="J2747" s="7">
        <v>1.894226961965183</v>
      </c>
      <c r="K2747" s="7">
        <v>30.050041569942088</v>
      </c>
      <c r="L2747" s="7">
        <v>0.99801126947298635</v>
      </c>
      <c r="M2747" s="7" t="s">
        <v>290</v>
      </c>
      <c r="N2747" s="7" t="s">
        <v>322</v>
      </c>
      <c r="O2747" s="7" t="s">
        <v>421</v>
      </c>
    </row>
    <row r="2748" spans="1:15" ht="15">
      <c r="A2748" s="1">
        <v>2740</v>
      </c>
      <c r="B2748" s="6" t="s">
        <v>169</v>
      </c>
      <c r="C2748" s="7" t="s">
        <v>295</v>
      </c>
      <c r="D2748" s="7">
        <v>29.954000000000001</v>
      </c>
      <c r="E2748" s="7">
        <v>31.326000000000001</v>
      </c>
      <c r="F2748" s="7">
        <v>1.8303441015854836</v>
      </c>
      <c r="G2748" s="7">
        <v>31.379426947129051</v>
      </c>
      <c r="H2748" s="7">
        <v>0.99829738933030643</v>
      </c>
      <c r="I2748" s="7">
        <v>28.177399999999999</v>
      </c>
      <c r="J2748" s="7">
        <v>1.6463748288327917</v>
      </c>
      <c r="K2748" s="7">
        <v>28.225456964184197</v>
      </c>
      <c r="L2748" s="7">
        <v>0.99829738933030643</v>
      </c>
      <c r="M2748" s="7" t="s">
        <v>290</v>
      </c>
      <c r="N2748" s="7" t="s">
        <v>322</v>
      </c>
      <c r="O2748" s="7" t="s">
        <v>421</v>
      </c>
    </row>
    <row r="2749" spans="1:15" ht="15">
      <c r="A2749" s="1">
        <v>2741</v>
      </c>
      <c r="B2749" s="6" t="s">
        <v>169</v>
      </c>
      <c r="C2749" s="7" t="s">
        <v>296</v>
      </c>
      <c r="D2749" s="7">
        <v>27.405999999999999</v>
      </c>
      <c r="E2749" s="7">
        <v>31.259</v>
      </c>
      <c r="F2749" s="7">
        <v>0.26704173247192975</v>
      </c>
      <c r="G2749" s="7">
        <v>31.260140631271664</v>
      </c>
      <c r="H2749" s="7">
        <v>0.99996351163978703</v>
      </c>
      <c r="I2749" s="7">
        <v>28.216799999999999</v>
      </c>
      <c r="J2749" s="7">
        <v>0.24105259786962646</v>
      </c>
      <c r="K2749" s="7">
        <v>28.217829622331688</v>
      </c>
      <c r="L2749" s="7">
        <v>0.99996351163978703</v>
      </c>
      <c r="M2749" s="7" t="s">
        <v>290</v>
      </c>
      <c r="N2749" s="7" t="s">
        <v>322</v>
      </c>
      <c r="O2749" s="7" t="s">
        <v>421</v>
      </c>
    </row>
    <row r="2750" spans="1:15" ht="15">
      <c r="A2750" s="1">
        <v>2742</v>
      </c>
      <c r="B2750" s="6" t="s">
        <v>169</v>
      </c>
      <c r="C2750" s="7" t="s">
        <v>297</v>
      </c>
      <c r="D2750" s="7">
        <v>25.094999999999999</v>
      </c>
      <c r="E2750" s="7">
        <v>30.682789016000001</v>
      </c>
      <c r="F2750" s="7">
        <v>1.4584011944918924</v>
      </c>
      <c r="G2750" s="7">
        <v>30.717429512321921</v>
      </c>
      <c r="H2750" s="7">
        <v>0.99887228531580008</v>
      </c>
      <c r="I2750" s="7">
        <v>27.672279948</v>
      </c>
      <c r="J2750" s="7">
        <v>1.3153069660464838</v>
      </c>
      <c r="K2750" s="7">
        <v>27.703521616130562</v>
      </c>
      <c r="L2750" s="7">
        <v>0.99887228531580008</v>
      </c>
      <c r="M2750" s="7" t="s">
        <v>290</v>
      </c>
      <c r="N2750" s="7" t="s">
        <v>322</v>
      </c>
      <c r="O2750" s="7" t="s">
        <v>421</v>
      </c>
    </row>
    <row r="2751" spans="1:15" ht="15">
      <c r="A2751" s="1">
        <v>2743</v>
      </c>
      <c r="B2751" s="6" t="s">
        <v>169</v>
      </c>
      <c r="C2751" s="7" t="s">
        <v>298</v>
      </c>
      <c r="D2751" s="7" t="s">
        <v>422</v>
      </c>
      <c r="E2751" s="7">
        <v>31.128127486714952</v>
      </c>
      <c r="F2751" s="7">
        <v>1.4795688320657212</v>
      </c>
      <c r="G2751" s="7">
        <v>31.163270764764075</v>
      </c>
      <c r="H2751" s="7">
        <v>0.99887228531580008</v>
      </c>
      <c r="I2751" s="7">
        <v>28.117618418714954</v>
      </c>
      <c r="J2751" s="7">
        <v>1.3364746036202304</v>
      </c>
      <c r="K2751" s="7">
        <v>28.149362868572716</v>
      </c>
      <c r="L2751" s="7">
        <v>0.99887228531580008</v>
      </c>
      <c r="M2751" s="7" t="s">
        <v>290</v>
      </c>
      <c r="N2751" s="7" t="s">
        <v>322</v>
      </c>
      <c r="O2751" s="7" t="s">
        <v>421</v>
      </c>
    </row>
    <row r="2752" spans="1:15" ht="15">
      <c r="A2752" s="1">
        <v>2744</v>
      </c>
      <c r="B2752" s="6" t="s">
        <v>169</v>
      </c>
      <c r="C2752" s="7" t="s">
        <v>299</v>
      </c>
      <c r="D2752" s="7" t="s">
        <v>422</v>
      </c>
      <c r="E2752" s="7">
        <v>30.944976229939115</v>
      </c>
      <c r="F2752" s="7">
        <v>1.4708633649220688</v>
      </c>
      <c r="G2752" s="7">
        <v>30.979912732442724</v>
      </c>
      <c r="H2752" s="7">
        <v>0.99887228531580008</v>
      </c>
      <c r="I2752" s="7">
        <v>27.934467161939114</v>
      </c>
      <c r="J2752" s="7">
        <v>1.327769136476594</v>
      </c>
      <c r="K2752" s="7">
        <v>27.966004836251361</v>
      </c>
      <c r="L2752" s="7">
        <v>0.99887228531580008</v>
      </c>
      <c r="M2752" s="7" t="s">
        <v>290</v>
      </c>
      <c r="N2752" s="7" t="s">
        <v>322</v>
      </c>
      <c r="O2752" s="7" t="s">
        <v>421</v>
      </c>
    </row>
    <row r="2753" spans="1:15" ht="15">
      <c r="A2753" s="1">
        <v>2745</v>
      </c>
      <c r="B2753" s="6" t="s">
        <v>169</v>
      </c>
      <c r="C2753" s="7" t="s">
        <v>300</v>
      </c>
      <c r="D2753" s="7" t="s">
        <v>422</v>
      </c>
      <c r="E2753" s="7">
        <v>30.769818864019186</v>
      </c>
      <c r="F2753" s="7">
        <v>1.4625378599769698</v>
      </c>
      <c r="G2753" s="7">
        <v>30.804557615983011</v>
      </c>
      <c r="H2753" s="7">
        <v>0.99887228531580008</v>
      </c>
      <c r="I2753" s="7">
        <v>27.759309796019185</v>
      </c>
      <c r="J2753" s="7">
        <v>1.3194436315314508</v>
      </c>
      <c r="K2753" s="7">
        <v>27.790649719791649</v>
      </c>
      <c r="L2753" s="7">
        <v>0.99887228531580008</v>
      </c>
      <c r="M2753" s="7" t="s">
        <v>290</v>
      </c>
      <c r="N2753" s="7" t="s">
        <v>322</v>
      </c>
      <c r="O2753" s="7" t="s">
        <v>421</v>
      </c>
    </row>
    <row r="2754" spans="1:15" ht="15">
      <c r="A2754" s="1">
        <v>2746</v>
      </c>
      <c r="B2754" s="6" t="s">
        <v>169</v>
      </c>
      <c r="C2754" s="7" t="s">
        <v>301</v>
      </c>
      <c r="D2754" s="7" t="s">
        <v>422</v>
      </c>
      <c r="E2754" s="7">
        <v>30.24167486654876</v>
      </c>
      <c r="F2754" s="7">
        <v>1.4374343455483294</v>
      </c>
      <c r="G2754" s="7">
        <v>30.275817350350906</v>
      </c>
      <c r="H2754" s="7">
        <v>0.99887228531580008</v>
      </c>
      <c r="I2754" s="7">
        <v>27.231165798548759</v>
      </c>
      <c r="J2754" s="7">
        <v>1.2943401171028512</v>
      </c>
      <c r="K2754" s="7">
        <v>27.261909454159543</v>
      </c>
      <c r="L2754" s="7">
        <v>0.99887228531580008</v>
      </c>
      <c r="M2754" s="7" t="s">
        <v>290</v>
      </c>
      <c r="N2754" s="7" t="s">
        <v>322</v>
      </c>
      <c r="O2754" s="7" t="s">
        <v>421</v>
      </c>
    </row>
    <row r="2755" spans="1:15" ht="15">
      <c r="A2755" s="1">
        <v>2747</v>
      </c>
      <c r="B2755" s="6" t="s">
        <v>169</v>
      </c>
      <c r="C2755" s="7" t="s">
        <v>302</v>
      </c>
      <c r="D2755" s="7" t="s">
        <v>422</v>
      </c>
      <c r="E2755" s="7">
        <v>29.98918424009543</v>
      </c>
      <c r="F2755" s="7">
        <v>1.4254330691642096</v>
      </c>
      <c r="G2755" s="7">
        <v>30.023041665045447</v>
      </c>
      <c r="H2755" s="7">
        <v>0.99887228531580008</v>
      </c>
      <c r="I2755" s="7">
        <v>26.978675172095429</v>
      </c>
      <c r="J2755" s="7">
        <v>1.2823388407186647</v>
      </c>
      <c r="K2755" s="7">
        <v>27.009133768854085</v>
      </c>
      <c r="L2755" s="7">
        <v>0.99887228531580008</v>
      </c>
      <c r="M2755" s="7" t="s">
        <v>290</v>
      </c>
      <c r="N2755" s="7" t="s">
        <v>322</v>
      </c>
      <c r="O2755" s="7" t="s">
        <v>421</v>
      </c>
    </row>
    <row r="2756" spans="1:15" ht="15">
      <c r="A2756" s="1">
        <v>2748</v>
      </c>
      <c r="B2756" s="6" t="s">
        <v>169</v>
      </c>
      <c r="C2756" s="7" t="s">
        <v>423</v>
      </c>
      <c r="D2756" s="7" t="s">
        <v>422</v>
      </c>
      <c r="E2756" s="7">
        <v>29.801794194173429</v>
      </c>
      <c r="F2756" s="7">
        <v>1.4165261257091661</v>
      </c>
      <c r="G2756" s="7">
        <v>29.835440058036443</v>
      </c>
      <c r="H2756" s="7">
        <v>0.99887228531580008</v>
      </c>
      <c r="I2756" s="7">
        <v>26.791285126173427</v>
      </c>
      <c r="J2756" s="7">
        <v>1.2734318972636425</v>
      </c>
      <c r="K2756" s="7">
        <v>26.821532161845081</v>
      </c>
      <c r="L2756" s="7">
        <v>0.99887228531580008</v>
      </c>
      <c r="M2756" s="7" t="s">
        <v>290</v>
      </c>
      <c r="N2756" s="7" t="s">
        <v>322</v>
      </c>
      <c r="O2756" s="7" t="s">
        <v>421</v>
      </c>
    </row>
    <row r="2757" spans="1:15" ht="15">
      <c r="A2757" s="1">
        <v>2749</v>
      </c>
      <c r="B2757" s="6" t="s">
        <v>169</v>
      </c>
      <c r="C2757" s="7" t="s">
        <v>424</v>
      </c>
      <c r="D2757" s="7" t="s">
        <v>422</v>
      </c>
      <c r="E2757" s="7">
        <v>29.677269672235639</v>
      </c>
      <c r="F2757" s="7">
        <v>1.4106072794320947</v>
      </c>
      <c r="G2757" s="7">
        <v>29.710774949425065</v>
      </c>
      <c r="H2757" s="7">
        <v>0.99887228531580008</v>
      </c>
      <c r="I2757" s="7">
        <v>26.666760604235641</v>
      </c>
      <c r="J2757" s="7">
        <v>1.2675130509866219</v>
      </c>
      <c r="K2757" s="7">
        <v>26.696867053233706</v>
      </c>
      <c r="L2757" s="7">
        <v>0.99887228531580008</v>
      </c>
      <c r="M2757" s="7" t="s">
        <v>290</v>
      </c>
      <c r="N2757" s="7" t="s">
        <v>322</v>
      </c>
      <c r="O2757" s="7" t="s">
        <v>421</v>
      </c>
    </row>
    <row r="2758" spans="1:15" ht="15">
      <c r="A2758" s="1">
        <v>2750</v>
      </c>
      <c r="B2758" s="6" t="s">
        <v>169</v>
      </c>
      <c r="C2758" s="7" t="s">
        <v>425</v>
      </c>
      <c r="D2758" s="7" t="s">
        <v>422</v>
      </c>
      <c r="E2758" s="7">
        <v>29.539075500505835</v>
      </c>
      <c r="F2758" s="7">
        <v>1.4040386932120597</v>
      </c>
      <c r="G2758" s="7">
        <v>29.572424758153002</v>
      </c>
      <c r="H2758" s="7">
        <v>0.99887228531580008</v>
      </c>
      <c r="I2758" s="7">
        <v>26.528566432505833</v>
      </c>
      <c r="J2758" s="7">
        <v>1.260944464766566</v>
      </c>
      <c r="K2758" s="7">
        <v>26.558516861961639</v>
      </c>
      <c r="L2758" s="7">
        <v>0.99887228531580008</v>
      </c>
      <c r="M2758" s="7" t="s">
        <v>290</v>
      </c>
      <c r="N2758" s="7" t="s">
        <v>322</v>
      </c>
      <c r="O2758" s="7" t="s">
        <v>421</v>
      </c>
    </row>
    <row r="2759" spans="1:15" ht="15">
      <c r="A2759" s="1">
        <v>2751</v>
      </c>
      <c r="B2759" s="6" t="s">
        <v>169</v>
      </c>
      <c r="C2759" s="7" t="s">
        <v>426</v>
      </c>
      <c r="D2759" s="7" t="s">
        <v>422</v>
      </c>
      <c r="E2759" s="7">
        <v>29.468875254496435</v>
      </c>
      <c r="F2759" s="7">
        <v>1.40070196516624</v>
      </c>
      <c r="G2759" s="7">
        <v>29.502145256918062</v>
      </c>
      <c r="H2759" s="7">
        <v>0.99887228531580008</v>
      </c>
      <c r="I2759" s="7">
        <v>26.458366186496434</v>
      </c>
      <c r="J2759" s="7">
        <v>1.257607736720739</v>
      </c>
      <c r="K2759" s="7">
        <v>26.4882373607267</v>
      </c>
      <c r="L2759" s="7">
        <v>0.99887228531580008</v>
      </c>
      <c r="M2759" s="7" t="s">
        <v>290</v>
      </c>
      <c r="N2759" s="7" t="s">
        <v>322</v>
      </c>
      <c r="O2759" s="7" t="s">
        <v>421</v>
      </c>
    </row>
    <row r="2760" spans="1:15" ht="15">
      <c r="A2760" s="1">
        <v>2752</v>
      </c>
      <c r="B2760" s="6" t="s">
        <v>169</v>
      </c>
      <c r="C2760" s="7" t="s">
        <v>427</v>
      </c>
      <c r="D2760" s="7" t="s">
        <v>422</v>
      </c>
      <c r="E2760" s="7">
        <v>29.398675008487043</v>
      </c>
      <c r="F2760" s="7">
        <v>1.3973652371203937</v>
      </c>
      <c r="G2760" s="7">
        <v>29.431865755683127</v>
      </c>
      <c r="H2760" s="7">
        <v>0.99887228531580008</v>
      </c>
      <c r="I2760" s="7">
        <v>26.388165940487042</v>
      </c>
      <c r="J2760" s="7">
        <v>1.2542710086748823</v>
      </c>
      <c r="K2760" s="7">
        <v>26.417957859491764</v>
      </c>
      <c r="L2760" s="7">
        <v>0.99887228531580008</v>
      </c>
      <c r="M2760" s="7" t="s">
        <v>290</v>
      </c>
      <c r="N2760" s="7" t="s">
        <v>322</v>
      </c>
      <c r="O2760" s="7" t="s">
        <v>421</v>
      </c>
    </row>
    <row r="2761" spans="1:15" ht="15">
      <c r="A2761" s="1">
        <v>2753</v>
      </c>
      <c r="B2761" s="6" t="s">
        <v>259</v>
      </c>
      <c r="C2761" s="7" t="s">
        <v>292</v>
      </c>
      <c r="D2761" s="7">
        <v>189.48499999999999</v>
      </c>
      <c r="E2761" s="7">
        <v>187.565</v>
      </c>
      <c r="F2761" s="7">
        <v>28.976538805765355</v>
      </c>
      <c r="G2761" s="7">
        <v>190.51758587151079</v>
      </c>
      <c r="H2761" s="7">
        <v>0.98450229222670249</v>
      </c>
      <c r="I2761" s="7">
        <v>173.42400000000001</v>
      </c>
      <c r="J2761" s="7">
        <v>26.714027055384182</v>
      </c>
      <c r="K2761" s="7">
        <v>176.15954109647203</v>
      </c>
      <c r="L2761" s="7">
        <v>0.98447122943528831</v>
      </c>
      <c r="M2761" s="7" t="s">
        <v>290</v>
      </c>
      <c r="N2761" s="7" t="s">
        <v>322</v>
      </c>
      <c r="O2761" s="7" t="s">
        <v>421</v>
      </c>
    </row>
    <row r="2762" spans="1:15" ht="15">
      <c r="A2762" s="1">
        <v>2754</v>
      </c>
      <c r="B2762" s="6" t="s">
        <v>259</v>
      </c>
      <c r="C2762" s="7" t="s">
        <v>293</v>
      </c>
      <c r="D2762" s="7">
        <v>176.27547089703009</v>
      </c>
      <c r="E2762" s="7">
        <v>177.57400000000001</v>
      </c>
      <c r="F2762" s="7">
        <v>25.124509591274748</v>
      </c>
      <c r="G2762" s="7">
        <v>180.14108286387332</v>
      </c>
      <c r="H2762" s="7">
        <v>0.98574959790924999</v>
      </c>
      <c r="I2762" s="7">
        <v>164.864</v>
      </c>
      <c r="J2762" s="7">
        <v>23.489121675763055</v>
      </c>
      <c r="K2762" s="7">
        <v>167.29572844989809</v>
      </c>
      <c r="L2762" s="7">
        <v>0.98546449169725003</v>
      </c>
      <c r="M2762" s="7" t="s">
        <v>290</v>
      </c>
      <c r="N2762" s="7" t="s">
        <v>322</v>
      </c>
      <c r="O2762" s="7" t="s">
        <v>421</v>
      </c>
    </row>
    <row r="2763" spans="1:15" ht="15">
      <c r="A2763" s="1">
        <v>2755</v>
      </c>
      <c r="B2763" s="6" t="s">
        <v>259</v>
      </c>
      <c r="C2763" s="7" t="s">
        <v>294</v>
      </c>
      <c r="D2763" s="7">
        <v>175.92000000000002</v>
      </c>
      <c r="E2763" s="7">
        <v>187.86440228439398</v>
      </c>
      <c r="F2763" s="7">
        <v>22.809535971073256</v>
      </c>
      <c r="G2763" s="7">
        <v>190.18299972470584</v>
      </c>
      <c r="H2763" s="7">
        <v>0.98780859780491381</v>
      </c>
      <c r="I2763" s="7">
        <v>173.89175905557227</v>
      </c>
      <c r="J2763" s="7">
        <v>21.085857668050753</v>
      </c>
      <c r="K2763" s="7">
        <v>176.04814782516667</v>
      </c>
      <c r="L2763" s="7">
        <v>0.98775114196750369</v>
      </c>
      <c r="M2763" s="7" t="s">
        <v>290</v>
      </c>
      <c r="N2763" s="7" t="s">
        <v>322</v>
      </c>
      <c r="O2763" s="7" t="s">
        <v>421</v>
      </c>
    </row>
    <row r="2764" spans="1:15" ht="15">
      <c r="A2764" s="1">
        <v>2756</v>
      </c>
      <c r="B2764" s="6" t="s">
        <v>259</v>
      </c>
      <c r="C2764" s="7" t="s">
        <v>295</v>
      </c>
      <c r="D2764" s="7">
        <v>179.23499999999999</v>
      </c>
      <c r="E2764" s="7">
        <v>180.20989999999998</v>
      </c>
      <c r="F2764" s="7">
        <v>19.990639142921925</v>
      </c>
      <c r="G2764" s="7">
        <v>182.35527197859628</v>
      </c>
      <c r="H2764" s="7">
        <v>0.98823520726700942</v>
      </c>
      <c r="I2764" s="7">
        <v>168.95469999999997</v>
      </c>
      <c r="J2764" s="7">
        <v>18.842143315175967</v>
      </c>
      <c r="K2764" s="7">
        <v>170.99947179367857</v>
      </c>
      <c r="L2764" s="7">
        <v>0.98804223327575103</v>
      </c>
      <c r="M2764" s="7" t="s">
        <v>290</v>
      </c>
      <c r="N2764" s="7" t="s">
        <v>322</v>
      </c>
      <c r="O2764" s="7" t="s">
        <v>421</v>
      </c>
    </row>
    <row r="2765" spans="1:15" ht="15">
      <c r="A2765" s="1">
        <v>2757</v>
      </c>
      <c r="B2765" s="6" t="s">
        <v>259</v>
      </c>
      <c r="C2765" s="7" t="s">
        <v>296</v>
      </c>
      <c r="D2765" s="7">
        <v>160.126</v>
      </c>
      <c r="E2765" s="7">
        <v>172.7675463942</v>
      </c>
      <c r="F2765" s="7">
        <v>17.223853736468932</v>
      </c>
      <c r="G2765" s="7">
        <v>174.44762771893804</v>
      </c>
      <c r="H2765" s="7">
        <v>0.99036913630350476</v>
      </c>
      <c r="I2765" s="7">
        <v>162.0287123386</v>
      </c>
      <c r="J2765" s="7">
        <v>16.190557173683693</v>
      </c>
      <c r="K2765" s="7">
        <v>163.62000338423934</v>
      </c>
      <c r="L2765" s="7">
        <v>0.99027447125824586</v>
      </c>
      <c r="M2765" s="7" t="s">
        <v>290</v>
      </c>
      <c r="N2765" s="7" t="s">
        <v>322</v>
      </c>
      <c r="O2765" s="7" t="s">
        <v>421</v>
      </c>
    </row>
    <row r="2766" spans="1:15" ht="15">
      <c r="A2766" s="1">
        <v>2758</v>
      </c>
      <c r="B2766" s="6" t="s">
        <v>259</v>
      </c>
      <c r="C2766" s="7" t="s">
        <v>297</v>
      </c>
      <c r="D2766" s="7">
        <v>152.80240000000001</v>
      </c>
      <c r="E2766" s="7">
        <v>169.4077196511</v>
      </c>
      <c r="F2766" s="7">
        <v>13.971479926211293</v>
      </c>
      <c r="G2766" s="7">
        <v>170.59444537669904</v>
      </c>
      <c r="H2766" s="7">
        <v>0.99304358519423908</v>
      </c>
      <c r="I2766" s="7">
        <v>158.83097848540001</v>
      </c>
      <c r="J2766" s="7">
        <v>13.065812293653334</v>
      </c>
      <c r="K2766" s="7">
        <v>159.96057129948721</v>
      </c>
      <c r="L2766" s="7">
        <v>0.99293830470277378</v>
      </c>
      <c r="M2766" s="7" t="s">
        <v>290</v>
      </c>
      <c r="N2766" s="7" t="s">
        <v>322</v>
      </c>
      <c r="O2766" s="7" t="s">
        <v>421</v>
      </c>
    </row>
    <row r="2767" spans="1:15" ht="15">
      <c r="A2767" s="1">
        <v>2759</v>
      </c>
      <c r="B2767" s="6" t="s">
        <v>259</v>
      </c>
      <c r="C2767" s="7" t="s">
        <v>298</v>
      </c>
      <c r="D2767" s="7" t="s">
        <v>422</v>
      </c>
      <c r="E2767" s="7">
        <v>191.89471895043295</v>
      </c>
      <c r="F2767" s="7">
        <v>17.864612771480772</v>
      </c>
      <c r="G2767" s="7">
        <v>193.32928145927565</v>
      </c>
      <c r="H2767" s="7">
        <v>0.99257969357763898</v>
      </c>
      <c r="I2767" s="7">
        <v>181.31797778473299</v>
      </c>
      <c r="J2767" s="7">
        <v>17.028040516749723</v>
      </c>
      <c r="K2767" s="7">
        <v>182.70383408537575</v>
      </c>
      <c r="L2767" s="7">
        <v>0.99241473881716591</v>
      </c>
      <c r="M2767" s="7" t="s">
        <v>290</v>
      </c>
      <c r="N2767" s="7" t="s">
        <v>322</v>
      </c>
      <c r="O2767" s="7" t="s">
        <v>421</v>
      </c>
    </row>
    <row r="2768" spans="1:15" ht="15">
      <c r="A2768" s="1">
        <v>2760</v>
      </c>
      <c r="B2768" s="6" t="s">
        <v>259</v>
      </c>
      <c r="C2768" s="7" t="s">
        <v>299</v>
      </c>
      <c r="D2768" s="7" t="s">
        <v>422</v>
      </c>
      <c r="E2768" s="7">
        <v>197.45607183722615</v>
      </c>
      <c r="F2768" s="7">
        <v>19.356082486856714</v>
      </c>
      <c r="G2768" s="7">
        <v>199.0854665873502</v>
      </c>
      <c r="H2768" s="7">
        <v>0.99181560172093652</v>
      </c>
      <c r="I2768" s="7">
        <v>186.87933067152619</v>
      </c>
      <c r="J2768" s="7">
        <v>18.51951023212591</v>
      </c>
      <c r="K2768" s="7">
        <v>188.46001921345029</v>
      </c>
      <c r="L2768" s="7">
        <v>0.99161260542941043</v>
      </c>
      <c r="M2768" s="7" t="s">
        <v>290</v>
      </c>
      <c r="N2768" s="7" t="s">
        <v>322</v>
      </c>
      <c r="O2768" s="7" t="s">
        <v>421</v>
      </c>
    </row>
    <row r="2769" spans="1:15" ht="15">
      <c r="A2769" s="1">
        <v>2761</v>
      </c>
      <c r="B2769" s="6" t="s">
        <v>259</v>
      </c>
      <c r="C2769" s="7" t="s">
        <v>300</v>
      </c>
      <c r="D2769" s="7" t="s">
        <v>422</v>
      </c>
      <c r="E2769" s="7">
        <v>204.33961233938084</v>
      </c>
      <c r="F2769" s="7">
        <v>20.994439730715118</v>
      </c>
      <c r="G2769" s="7">
        <v>206.17230228925891</v>
      </c>
      <c r="H2769" s="7">
        <v>0.99111088187148044</v>
      </c>
      <c r="I2769" s="7">
        <v>193.76287117368085</v>
      </c>
      <c r="J2769" s="7">
        <v>20.157867475984041</v>
      </c>
      <c r="K2769" s="7">
        <v>195.54685491535898</v>
      </c>
      <c r="L2769" s="7">
        <v>0.99087694996449671</v>
      </c>
      <c r="M2769" s="7" t="s">
        <v>290</v>
      </c>
      <c r="N2769" s="7" t="s">
        <v>322</v>
      </c>
      <c r="O2769" s="7" t="s">
        <v>421</v>
      </c>
    </row>
    <row r="2770" spans="1:15" ht="15">
      <c r="A2770" s="1">
        <v>2762</v>
      </c>
      <c r="B2770" s="6" t="s">
        <v>259</v>
      </c>
      <c r="C2770" s="7" t="s">
        <v>301</v>
      </c>
      <c r="D2770" s="7" t="s">
        <v>422</v>
      </c>
      <c r="E2770" s="7">
        <v>193.74903570639748</v>
      </c>
      <c r="F2770" s="7">
        <v>20.026218212584407</v>
      </c>
      <c r="G2770" s="7">
        <v>195.53428858669912</v>
      </c>
      <c r="H2770" s="7">
        <v>0.99086987303758711</v>
      </c>
      <c r="I2770" s="7">
        <v>183.17229454069752</v>
      </c>
      <c r="J2770" s="7">
        <v>19.189645957853379</v>
      </c>
      <c r="K2770" s="7">
        <v>184.90884121279919</v>
      </c>
      <c r="L2770" s="7">
        <v>0.99060863363421769</v>
      </c>
      <c r="M2770" s="7" t="s">
        <v>290</v>
      </c>
      <c r="N2770" s="7" t="s">
        <v>322</v>
      </c>
      <c r="O2770" s="7" t="s">
        <v>421</v>
      </c>
    </row>
    <row r="2771" spans="1:15" ht="15">
      <c r="A2771" s="1">
        <v>2763</v>
      </c>
      <c r="B2771" s="6" t="s">
        <v>259</v>
      </c>
      <c r="C2771" s="7" t="s">
        <v>302</v>
      </c>
      <c r="D2771" s="7" t="s">
        <v>422</v>
      </c>
      <c r="E2771" s="7">
        <v>195.18929265791752</v>
      </c>
      <c r="F2771" s="7">
        <v>20.187934094568327</v>
      </c>
      <c r="G2771" s="7">
        <v>196.98339879418188</v>
      </c>
      <c r="H2771" s="7">
        <v>0.99089209472855666</v>
      </c>
      <c r="I2771" s="7">
        <v>184.68534166684231</v>
      </c>
      <c r="J2771" s="7">
        <v>19.357557114817855</v>
      </c>
      <c r="K2771" s="7">
        <v>186.43100476349085</v>
      </c>
      <c r="L2771" s="7">
        <v>0.9906364121200596</v>
      </c>
      <c r="M2771" s="7" t="s">
        <v>290</v>
      </c>
      <c r="N2771" s="7" t="s">
        <v>322</v>
      </c>
      <c r="O2771" s="7" t="s">
        <v>421</v>
      </c>
    </row>
    <row r="2772" spans="1:15" ht="15">
      <c r="A2772" s="1">
        <v>2764</v>
      </c>
      <c r="B2772" s="6" t="s">
        <v>259</v>
      </c>
      <c r="C2772" s="7" t="s">
        <v>423</v>
      </c>
      <c r="D2772" s="7" t="s">
        <v>422</v>
      </c>
      <c r="E2772" s="7">
        <v>196.0749321716992</v>
      </c>
      <c r="F2772" s="7">
        <v>20.310417844161343</v>
      </c>
      <c r="G2772" s="7">
        <v>197.87656360706697</v>
      </c>
      <c r="H2772" s="7">
        <v>0.99089517524194859</v>
      </c>
      <c r="I2772" s="7">
        <v>185.57098118062399</v>
      </c>
      <c r="J2772" s="7">
        <v>19.480040864410917</v>
      </c>
      <c r="K2772" s="7">
        <v>187.32416957637594</v>
      </c>
      <c r="L2772" s="7">
        <v>0.99064088526474348</v>
      </c>
      <c r="M2772" s="7" t="s">
        <v>290</v>
      </c>
      <c r="N2772" s="7" t="s">
        <v>322</v>
      </c>
      <c r="O2772" s="7" t="s">
        <v>421</v>
      </c>
    </row>
    <row r="2773" spans="1:15" ht="15">
      <c r="A2773" s="1">
        <v>2765</v>
      </c>
      <c r="B2773" s="6" t="s">
        <v>259</v>
      </c>
      <c r="C2773" s="7" t="s">
        <v>424</v>
      </c>
      <c r="D2773" s="7" t="s">
        <v>422</v>
      </c>
      <c r="E2773" s="7">
        <v>197.80338128747391</v>
      </c>
      <c r="F2773" s="7">
        <v>20.49943467346165</v>
      </c>
      <c r="G2773" s="7">
        <v>199.61571485583764</v>
      </c>
      <c r="H2773" s="7">
        <v>0.99092088731755112</v>
      </c>
      <c r="I2773" s="7">
        <v>187.30037512452591</v>
      </c>
      <c r="J2773" s="7">
        <v>19.669107397566592</v>
      </c>
      <c r="K2773" s="7">
        <v>189.06426695973704</v>
      </c>
      <c r="L2773" s="7">
        <v>0.99067041137082368</v>
      </c>
      <c r="M2773" s="7" t="s">
        <v>290</v>
      </c>
      <c r="N2773" s="7" t="s">
        <v>322</v>
      </c>
      <c r="O2773" s="7" t="s">
        <v>421</v>
      </c>
    </row>
    <row r="2774" spans="1:15" ht="15">
      <c r="A2774" s="1">
        <v>2766</v>
      </c>
      <c r="B2774" s="6" t="s">
        <v>259</v>
      </c>
      <c r="C2774" s="7" t="s">
        <v>425</v>
      </c>
      <c r="D2774" s="7" t="s">
        <v>422</v>
      </c>
      <c r="E2774" s="7">
        <v>199.0744834538595</v>
      </c>
      <c r="F2774" s="7">
        <v>20.642522740870774</v>
      </c>
      <c r="G2774" s="7">
        <v>200.89510849051268</v>
      </c>
      <c r="H2774" s="7">
        <v>0.99093743471240781</v>
      </c>
      <c r="I2774" s="7">
        <v>188.70253511513158</v>
      </c>
      <c r="J2774" s="7">
        <v>19.819089924344198</v>
      </c>
      <c r="K2774" s="7">
        <v>190.47489963913307</v>
      </c>
      <c r="L2774" s="7">
        <v>0.99069502319014557</v>
      </c>
      <c r="M2774" s="7" t="s">
        <v>290</v>
      </c>
      <c r="N2774" s="7" t="s">
        <v>322</v>
      </c>
      <c r="O2774" s="7" t="s">
        <v>421</v>
      </c>
    </row>
    <row r="2775" spans="1:15" ht="15">
      <c r="A2775" s="1">
        <v>2767</v>
      </c>
      <c r="B2775" s="6" t="s">
        <v>259</v>
      </c>
      <c r="C2775" s="7" t="s">
        <v>426</v>
      </c>
      <c r="D2775" s="7" t="s">
        <v>422</v>
      </c>
      <c r="E2775" s="7">
        <v>200.78568738393639</v>
      </c>
      <c r="F2775" s="7">
        <v>20.807886794907343</v>
      </c>
      <c r="G2775" s="7">
        <v>202.61532098524998</v>
      </c>
      <c r="H2775" s="7">
        <v>0.99096991484939689</v>
      </c>
      <c r="I2775" s="7">
        <v>190.45188783479958</v>
      </c>
      <c r="J2775" s="7">
        <v>19.986460842765553</v>
      </c>
      <c r="K2775" s="7">
        <v>192.23331367378597</v>
      </c>
      <c r="L2775" s="7">
        <v>0.99073300145046961</v>
      </c>
      <c r="M2775" s="7" t="s">
        <v>290</v>
      </c>
      <c r="N2775" s="7" t="s">
        <v>322</v>
      </c>
      <c r="O2775" s="7" t="s">
        <v>421</v>
      </c>
    </row>
    <row r="2776" spans="1:15" ht="15">
      <c r="A2776" s="1">
        <v>2768</v>
      </c>
      <c r="B2776" s="6" t="s">
        <v>259</v>
      </c>
      <c r="C2776" s="7" t="s">
        <v>427</v>
      </c>
      <c r="D2776" s="7" t="s">
        <v>422</v>
      </c>
      <c r="E2776" s="7">
        <v>202.16211829878279</v>
      </c>
      <c r="F2776" s="7">
        <v>20.937842391077737</v>
      </c>
      <c r="G2776" s="7">
        <v>203.99889312201606</v>
      </c>
      <c r="H2776" s="7">
        <v>0.99099615299317012</v>
      </c>
      <c r="I2776" s="7">
        <v>191.86646753923702</v>
      </c>
      <c r="J2776" s="7">
        <v>20.118423303320721</v>
      </c>
      <c r="K2776" s="7">
        <v>193.65508735046768</v>
      </c>
      <c r="L2776" s="7">
        <v>0.99076388936793747</v>
      </c>
      <c r="M2776" s="7" t="s">
        <v>290</v>
      </c>
      <c r="N2776" s="7" t="s">
        <v>322</v>
      </c>
      <c r="O2776" s="7" t="s">
        <v>421</v>
      </c>
    </row>
    <row r="2777" spans="1:15" ht="15">
      <c r="A2777" s="1">
        <v>2769</v>
      </c>
      <c r="B2777" s="6" t="s">
        <v>222</v>
      </c>
      <c r="C2777" s="7" t="s">
        <v>292</v>
      </c>
      <c r="D2777" s="7">
        <v>150.70467629108259</v>
      </c>
      <c r="E2777" s="7">
        <v>156.35900000000001</v>
      </c>
      <c r="F2777" s="7">
        <v>5.8307579282864603</v>
      </c>
      <c r="G2777" s="7">
        <v>156.46767915137707</v>
      </c>
      <c r="H2777" s="7">
        <v>0.99930542108142406</v>
      </c>
      <c r="I2777" s="7">
        <v>144.02799999999999</v>
      </c>
      <c r="J2777" s="7">
        <v>5.3709246215130353</v>
      </c>
      <c r="K2777" s="7">
        <v>144.12810834563109</v>
      </c>
      <c r="L2777" s="7">
        <v>0.99930542108142406</v>
      </c>
      <c r="M2777" s="7" t="s">
        <v>290</v>
      </c>
      <c r="N2777" s="7" t="s">
        <v>322</v>
      </c>
      <c r="O2777" s="7" t="s">
        <v>421</v>
      </c>
    </row>
    <row r="2778" spans="1:15" ht="15">
      <c r="A2778" s="1">
        <v>2770</v>
      </c>
      <c r="B2778" s="6" t="s">
        <v>222</v>
      </c>
      <c r="C2778" s="7" t="s">
        <v>293</v>
      </c>
      <c r="D2778" s="7">
        <v>148.9927055395666</v>
      </c>
      <c r="E2778" s="7">
        <v>134.52000000000001</v>
      </c>
      <c r="F2778" s="7">
        <v>8.7291428571427083</v>
      </c>
      <c r="G2778" s="7">
        <v>134.80292405960788</v>
      </c>
      <c r="H2778" s="7">
        <v>0.99790120235461088</v>
      </c>
      <c r="I2778" s="7">
        <v>123.73</v>
      </c>
      <c r="J2778" s="7">
        <v>8.0289685230024173</v>
      </c>
      <c r="K2778" s="7">
        <v>123.99023040362238</v>
      </c>
      <c r="L2778" s="7">
        <v>0.99790120235461088</v>
      </c>
      <c r="M2778" s="7" t="s">
        <v>290</v>
      </c>
      <c r="N2778" s="7" t="s">
        <v>322</v>
      </c>
      <c r="O2778" s="7" t="s">
        <v>421</v>
      </c>
    </row>
    <row r="2779" spans="1:15" ht="15">
      <c r="A2779" s="1">
        <v>2771</v>
      </c>
      <c r="B2779" s="6" t="s">
        <v>222</v>
      </c>
      <c r="C2779" s="7" t="s">
        <v>294</v>
      </c>
      <c r="D2779" s="7">
        <v>154.61942380567845</v>
      </c>
      <c r="E2779" s="7">
        <v>137.31532488819249</v>
      </c>
      <c r="F2779" s="7">
        <v>16.288101783791284</v>
      </c>
      <c r="G2779" s="7">
        <v>138.27798345676365</v>
      </c>
      <c r="H2779" s="7">
        <v>0.99303823685805948</v>
      </c>
      <c r="I2779" s="7">
        <v>125.07358121943059</v>
      </c>
      <c r="J2779" s="7">
        <v>14.836007729101933</v>
      </c>
      <c r="K2779" s="7">
        <v>125.9504181985573</v>
      </c>
      <c r="L2779" s="7">
        <v>0.99303823685805948</v>
      </c>
      <c r="M2779" s="7" t="s">
        <v>290</v>
      </c>
      <c r="N2779" s="7" t="s">
        <v>322</v>
      </c>
      <c r="O2779" s="7" t="s">
        <v>421</v>
      </c>
    </row>
    <row r="2780" spans="1:15" ht="15">
      <c r="A2780" s="1">
        <v>2772</v>
      </c>
      <c r="B2780" s="6" t="s">
        <v>222</v>
      </c>
      <c r="C2780" s="7" t="s">
        <v>295</v>
      </c>
      <c r="D2780" s="7">
        <v>156.2841993069037</v>
      </c>
      <c r="E2780" s="7">
        <v>148.47800000000001</v>
      </c>
      <c r="F2780" s="7">
        <v>13.395758191349971</v>
      </c>
      <c r="G2780" s="7">
        <v>149.08106124361043</v>
      </c>
      <c r="H2780" s="7">
        <v>0.99595480982909712</v>
      </c>
      <c r="I2780" s="7">
        <v>132.27000000000001</v>
      </c>
      <c r="J2780" s="7">
        <v>11.933464459178197</v>
      </c>
      <c r="K2780" s="7">
        <v>132.80723050345742</v>
      </c>
      <c r="L2780" s="7">
        <v>0.99595480982909712</v>
      </c>
      <c r="M2780" s="7" t="s">
        <v>290</v>
      </c>
      <c r="N2780" s="7" t="s">
        <v>322</v>
      </c>
      <c r="O2780" s="7" t="s">
        <v>421</v>
      </c>
    </row>
    <row r="2781" spans="1:15" ht="15">
      <c r="A2781" s="1">
        <v>2773</v>
      </c>
      <c r="B2781" s="6" t="s">
        <v>222</v>
      </c>
      <c r="C2781" s="7" t="s">
        <v>296</v>
      </c>
      <c r="D2781" s="7">
        <v>129.93818526226229</v>
      </c>
      <c r="E2781" s="7">
        <v>145.33837434</v>
      </c>
      <c r="F2781" s="7">
        <v>4.8128291163207617</v>
      </c>
      <c r="G2781" s="7">
        <v>145.41804007720938</v>
      </c>
      <c r="H2781" s="7">
        <v>0.99945216056297359</v>
      </c>
      <c r="I2781" s="7">
        <v>130.35270349000001</v>
      </c>
      <c r="J2781" s="7">
        <v>4.3165839001346615</v>
      </c>
      <c r="K2781" s="7">
        <v>130.42415498564199</v>
      </c>
      <c r="L2781" s="7">
        <v>0.99945216056297359</v>
      </c>
      <c r="M2781" s="7" t="s">
        <v>290</v>
      </c>
      <c r="N2781" s="7" t="s">
        <v>322</v>
      </c>
      <c r="O2781" s="7" t="s">
        <v>421</v>
      </c>
    </row>
    <row r="2782" spans="1:15" ht="15">
      <c r="A2782" s="1">
        <v>2774</v>
      </c>
      <c r="B2782" s="6" t="s">
        <v>222</v>
      </c>
      <c r="C2782" s="7" t="s">
        <v>297</v>
      </c>
      <c r="D2782" s="7">
        <v>141.30308153044646</v>
      </c>
      <c r="E2782" s="7">
        <v>154.70056016999999</v>
      </c>
      <c r="F2782" s="7">
        <v>6.5912794009034137</v>
      </c>
      <c r="G2782" s="7">
        <v>154.84091281393481</v>
      </c>
      <c r="H2782" s="7">
        <v>0.99909356873849309</v>
      </c>
      <c r="I2782" s="7">
        <v>139.70475814</v>
      </c>
      <c r="J2782" s="7">
        <v>5.9523578552298524</v>
      </c>
      <c r="K2782" s="7">
        <v>139.83150578818999</v>
      </c>
      <c r="L2782" s="7">
        <v>0.99909356873849309</v>
      </c>
      <c r="M2782" s="7" t="s">
        <v>290</v>
      </c>
      <c r="N2782" s="7" t="s">
        <v>322</v>
      </c>
      <c r="O2782" s="7" t="s">
        <v>421</v>
      </c>
    </row>
    <row r="2783" spans="1:15" ht="15">
      <c r="A2783" s="1">
        <v>2775</v>
      </c>
      <c r="B2783" s="6" t="s">
        <v>222</v>
      </c>
      <c r="C2783" s="7" t="s">
        <v>298</v>
      </c>
      <c r="D2783" s="7" t="s">
        <v>422</v>
      </c>
      <c r="E2783" s="7">
        <v>175.23534686870411</v>
      </c>
      <c r="F2783" s="7">
        <v>12.519611707088947</v>
      </c>
      <c r="G2783" s="7">
        <v>175.68200667538872</v>
      </c>
      <c r="H2783" s="7">
        <v>0.99745756657077633</v>
      </c>
      <c r="I2783" s="7">
        <v>159.48390216067628</v>
      </c>
      <c r="J2783" s="7">
        <v>11.394256719673228</v>
      </c>
      <c r="K2783" s="7">
        <v>159.89041289142381</v>
      </c>
      <c r="L2783" s="7">
        <v>0.99745756657077633</v>
      </c>
      <c r="M2783" s="7" t="s">
        <v>290</v>
      </c>
      <c r="N2783" s="7" t="s">
        <v>322</v>
      </c>
      <c r="O2783" s="7" t="s">
        <v>421</v>
      </c>
    </row>
    <row r="2784" spans="1:15" ht="15">
      <c r="A2784" s="1">
        <v>2776</v>
      </c>
      <c r="B2784" s="6" t="s">
        <v>222</v>
      </c>
      <c r="C2784" s="7" t="s">
        <v>299</v>
      </c>
      <c r="D2784" s="7" t="s">
        <v>422</v>
      </c>
      <c r="E2784" s="7">
        <v>180.31388997560538</v>
      </c>
      <c r="F2784" s="7">
        <v>12.882445968967458</v>
      </c>
      <c r="G2784" s="7">
        <v>180.77349455127012</v>
      </c>
      <c r="H2784" s="7">
        <v>0.99745756657077633</v>
      </c>
      <c r="I2784" s="7">
        <v>164.37556414871884</v>
      </c>
      <c r="J2784" s="7">
        <v>11.743739342825338</v>
      </c>
      <c r="K2784" s="7">
        <v>164.79454330457003</v>
      </c>
      <c r="L2784" s="7">
        <v>0.99745756657077633</v>
      </c>
      <c r="M2784" s="7" t="s">
        <v>290</v>
      </c>
      <c r="N2784" s="7" t="s">
        <v>322</v>
      </c>
      <c r="O2784" s="7" t="s">
        <v>421</v>
      </c>
    </row>
    <row r="2785" spans="1:15" ht="15">
      <c r="A2785" s="1">
        <v>2777</v>
      </c>
      <c r="B2785" s="6" t="s">
        <v>222</v>
      </c>
      <c r="C2785" s="7" t="s">
        <v>300</v>
      </c>
      <c r="D2785" s="7" t="s">
        <v>422</v>
      </c>
      <c r="E2785" s="7">
        <v>186.59983475916883</v>
      </c>
      <c r="F2785" s="7">
        <v>13.331542508613399</v>
      </c>
      <c r="G2785" s="7">
        <v>187.07546166669769</v>
      </c>
      <c r="H2785" s="7">
        <v>0.99745756657077633</v>
      </c>
      <c r="I2785" s="7">
        <v>170.43019763502457</v>
      </c>
      <c r="J2785" s="7">
        <v>12.176309949337357</v>
      </c>
      <c r="K2785" s="7">
        <v>170.86460953016532</v>
      </c>
      <c r="L2785" s="7">
        <v>0.99745756657077622</v>
      </c>
      <c r="M2785" s="7" t="s">
        <v>290</v>
      </c>
      <c r="N2785" s="7" t="s">
        <v>322</v>
      </c>
      <c r="O2785" s="7" t="s">
        <v>421</v>
      </c>
    </row>
    <row r="2786" spans="1:15" ht="15">
      <c r="A2786" s="1">
        <v>2778</v>
      </c>
      <c r="B2786" s="6" t="s">
        <v>222</v>
      </c>
      <c r="C2786" s="7" t="s">
        <v>301</v>
      </c>
      <c r="D2786" s="7" t="s">
        <v>422</v>
      </c>
      <c r="E2786" s="7">
        <v>176.92868080573564</v>
      </c>
      <c r="F2786" s="7">
        <v>12.64059119987343</v>
      </c>
      <c r="G2786" s="7">
        <v>177.37965677478408</v>
      </c>
      <c r="H2786" s="7">
        <v>0.99745756657077622</v>
      </c>
      <c r="I2786" s="7">
        <v>161.11492449887078</v>
      </c>
      <c r="J2786" s="7">
        <v>11.510784387890089</v>
      </c>
      <c r="K2786" s="7">
        <v>161.5255925650834</v>
      </c>
      <c r="L2786" s="7">
        <v>0.99745756657077633</v>
      </c>
      <c r="M2786" s="7" t="s">
        <v>290</v>
      </c>
      <c r="N2786" s="7" t="s">
        <v>322</v>
      </c>
      <c r="O2786" s="7" t="s">
        <v>421</v>
      </c>
    </row>
    <row r="2787" spans="1:15" ht="15">
      <c r="A2787" s="1">
        <v>2779</v>
      </c>
      <c r="B2787" s="6" t="s">
        <v>222</v>
      </c>
      <c r="C2787" s="7" t="s">
        <v>302</v>
      </c>
      <c r="D2787" s="7" t="s">
        <v>422</v>
      </c>
      <c r="E2787" s="7">
        <v>178.24390160941428</v>
      </c>
      <c r="F2787" s="7">
        <v>12.734556567393829</v>
      </c>
      <c r="G2787" s="7">
        <v>178.69822996301534</v>
      </c>
      <c r="H2787" s="7">
        <v>0.99745756657077644</v>
      </c>
      <c r="I2787" s="7">
        <v>162.44577245326971</v>
      </c>
      <c r="J2787" s="7">
        <v>11.605866230269722</v>
      </c>
      <c r="K2787" s="7">
        <v>162.85983273629626</v>
      </c>
      <c r="L2787" s="7">
        <v>0.99745756657077622</v>
      </c>
      <c r="M2787" s="7" t="s">
        <v>290</v>
      </c>
      <c r="N2787" s="7" t="s">
        <v>322</v>
      </c>
      <c r="O2787" s="7" t="s">
        <v>421</v>
      </c>
    </row>
    <row r="2788" spans="1:15" ht="15">
      <c r="A2788" s="1">
        <v>2780</v>
      </c>
      <c r="B2788" s="6" t="s">
        <v>222</v>
      </c>
      <c r="C2788" s="7" t="s">
        <v>423</v>
      </c>
      <c r="D2788" s="7" t="s">
        <v>422</v>
      </c>
      <c r="E2788" s="7">
        <v>179.05265418086077</v>
      </c>
      <c r="F2788" s="7">
        <v>12.792337536488107</v>
      </c>
      <c r="G2788" s="7">
        <v>179.50904397511107</v>
      </c>
      <c r="H2788" s="7">
        <v>0.99745756657077633</v>
      </c>
      <c r="I2788" s="7">
        <v>163.22476440592251</v>
      </c>
      <c r="J2788" s="7">
        <v>11.661520965141417</v>
      </c>
      <c r="K2788" s="7">
        <v>163.64081027234417</v>
      </c>
      <c r="L2788" s="7">
        <v>0.99745756657077633</v>
      </c>
      <c r="M2788" s="7" t="s">
        <v>290</v>
      </c>
      <c r="N2788" s="7" t="s">
        <v>322</v>
      </c>
      <c r="O2788" s="7" t="s">
        <v>421</v>
      </c>
    </row>
    <row r="2789" spans="1:15" ht="15">
      <c r="A2789" s="1">
        <v>2781</v>
      </c>
      <c r="B2789" s="6" t="s">
        <v>222</v>
      </c>
      <c r="C2789" s="7" t="s">
        <v>424</v>
      </c>
      <c r="D2789" s="7" t="s">
        <v>422</v>
      </c>
      <c r="E2789" s="7">
        <v>180.63104769791175</v>
      </c>
      <c r="F2789" s="7">
        <v>12.905105161899208</v>
      </c>
      <c r="G2789" s="7">
        <v>181.09146068129482</v>
      </c>
      <c r="H2789" s="7">
        <v>0.99745756657077633</v>
      </c>
      <c r="I2789" s="7">
        <v>164.74590697499514</v>
      </c>
      <c r="J2789" s="7">
        <v>11.770198321942907</v>
      </c>
      <c r="K2789" s="7">
        <v>165.165830102814</v>
      </c>
      <c r="L2789" s="7">
        <v>0.99745756657077633</v>
      </c>
      <c r="M2789" s="7" t="s">
        <v>290</v>
      </c>
      <c r="N2789" s="7" t="s">
        <v>322</v>
      </c>
      <c r="O2789" s="7" t="s">
        <v>421</v>
      </c>
    </row>
    <row r="2790" spans="1:15" ht="15">
      <c r="A2790" s="1">
        <v>2782</v>
      </c>
      <c r="B2790" s="6" t="s">
        <v>222</v>
      </c>
      <c r="C2790" s="7" t="s">
        <v>425</v>
      </c>
      <c r="D2790" s="7" t="s">
        <v>422</v>
      </c>
      <c r="E2790" s="7">
        <v>181.79179891738474</v>
      </c>
      <c r="F2790" s="7">
        <v>12.98803451842473</v>
      </c>
      <c r="G2790" s="7">
        <v>182.2551705556543</v>
      </c>
      <c r="H2790" s="7">
        <v>0.99745756657077633</v>
      </c>
      <c r="I2790" s="7">
        <v>165.97922067884011</v>
      </c>
      <c r="J2790" s="7">
        <v>11.858311873010667</v>
      </c>
      <c r="K2790" s="7">
        <v>166.40228741706855</v>
      </c>
      <c r="L2790" s="7">
        <v>0.99745756657077633</v>
      </c>
      <c r="M2790" s="7" t="s">
        <v>290</v>
      </c>
      <c r="N2790" s="7" t="s">
        <v>322</v>
      </c>
      <c r="O2790" s="7" t="s">
        <v>421</v>
      </c>
    </row>
    <row r="2791" spans="1:15" ht="15">
      <c r="A2791" s="1">
        <v>2783</v>
      </c>
      <c r="B2791" s="6" t="s">
        <v>222</v>
      </c>
      <c r="C2791" s="7" t="s">
        <v>426</v>
      </c>
      <c r="D2791" s="7" t="s">
        <v>422</v>
      </c>
      <c r="E2791" s="7">
        <v>183.3544443924151</v>
      </c>
      <c r="F2791" s="7">
        <v>13.099677031951368</v>
      </c>
      <c r="G2791" s="7">
        <v>183.82179907941463</v>
      </c>
      <c r="H2791" s="7">
        <v>0.99745756657077644</v>
      </c>
      <c r="I2791" s="7">
        <v>167.51791861379763</v>
      </c>
      <c r="J2791" s="7">
        <v>11.968243465148895</v>
      </c>
      <c r="K2791" s="7">
        <v>167.94490736053893</v>
      </c>
      <c r="L2791" s="7">
        <v>0.99745756657077633</v>
      </c>
      <c r="M2791" s="7" t="s">
        <v>290</v>
      </c>
      <c r="N2791" s="7" t="s">
        <v>322</v>
      </c>
      <c r="O2791" s="7" t="s">
        <v>421</v>
      </c>
    </row>
    <row r="2792" spans="1:15" ht="15">
      <c r="A2792" s="1">
        <v>2784</v>
      </c>
      <c r="B2792" s="6" t="s">
        <v>222</v>
      </c>
      <c r="C2792" s="7" t="s">
        <v>427</v>
      </c>
      <c r="D2792" s="7" t="s">
        <v>422</v>
      </c>
      <c r="E2792" s="7">
        <v>184.61138022745607</v>
      </c>
      <c r="F2792" s="7">
        <v>13.18947825571518</v>
      </c>
      <c r="G2792" s="7">
        <v>185.08193873564309</v>
      </c>
      <c r="H2792" s="7">
        <v>0.99745756657077633</v>
      </c>
      <c r="I2792" s="7">
        <v>168.76215646564938</v>
      </c>
      <c r="J2792" s="7">
        <v>12.057137487130374</v>
      </c>
      <c r="K2792" s="7">
        <v>169.19231666751267</v>
      </c>
      <c r="L2792" s="7">
        <v>0.99745756657077633</v>
      </c>
      <c r="M2792" s="7" t="s">
        <v>290</v>
      </c>
      <c r="N2792" s="7" t="s">
        <v>322</v>
      </c>
      <c r="O2792" s="7" t="s">
        <v>421</v>
      </c>
    </row>
    <row r="2793" spans="1:15" ht="15">
      <c r="A2793" s="1">
        <v>2785</v>
      </c>
      <c r="B2793" s="6" t="s">
        <v>194</v>
      </c>
      <c r="C2793" s="7" t="s">
        <v>292</v>
      </c>
      <c r="D2793" s="7">
        <v>2.3359999999999999</v>
      </c>
      <c r="E2793" s="7">
        <v>2.3039999999999998</v>
      </c>
      <c r="F2793" s="7">
        <v>0.38533102652135365</v>
      </c>
      <c r="G2793" s="7">
        <v>2.3359999999999999</v>
      </c>
      <c r="H2793" s="7">
        <v>0.98630136986301364</v>
      </c>
      <c r="I2793" s="7">
        <v>2.3039999999999998</v>
      </c>
      <c r="J2793" s="7">
        <v>0.38533102652135365</v>
      </c>
      <c r="K2793" s="7">
        <v>2.3359999999999999</v>
      </c>
      <c r="L2793" s="7">
        <v>0.98630136986301364</v>
      </c>
      <c r="M2793" s="7" t="s">
        <v>304</v>
      </c>
      <c r="N2793" s="7" t="s">
        <v>323</v>
      </c>
      <c r="O2793" s="7" t="s">
        <v>421</v>
      </c>
    </row>
    <row r="2794" spans="1:15" ht="15">
      <c r="A2794" s="1">
        <v>2786</v>
      </c>
      <c r="B2794" s="6" t="s">
        <v>194</v>
      </c>
      <c r="C2794" s="7" t="s">
        <v>293</v>
      </c>
      <c r="D2794" s="7">
        <v>3.105</v>
      </c>
      <c r="E2794" s="7">
        <v>2.8029999999999999</v>
      </c>
      <c r="F2794" s="7">
        <v>1.3434606085735843</v>
      </c>
      <c r="G2794" s="7">
        <v>3.108326785714286</v>
      </c>
      <c r="H2794" s="7">
        <v>0.90177133655394515</v>
      </c>
      <c r="I2794" s="7">
        <v>2.8029999999999999</v>
      </c>
      <c r="J2794" s="7">
        <v>1.3434606085735843</v>
      </c>
      <c r="K2794" s="7">
        <v>3.108326785714286</v>
      </c>
      <c r="L2794" s="7">
        <v>0.90177133655394515</v>
      </c>
      <c r="M2794" s="7" t="s">
        <v>304</v>
      </c>
      <c r="N2794" s="7" t="s">
        <v>323</v>
      </c>
      <c r="O2794" s="7" t="s">
        <v>421</v>
      </c>
    </row>
    <row r="2795" spans="1:15" ht="15">
      <c r="A2795" s="1">
        <v>2787</v>
      </c>
      <c r="B2795" s="6" t="s">
        <v>194</v>
      </c>
      <c r="C2795" s="7" t="s">
        <v>294</v>
      </c>
      <c r="D2795" s="7">
        <v>2.72</v>
      </c>
      <c r="E2795" s="7">
        <v>2.68</v>
      </c>
      <c r="F2795" s="7">
        <v>0.46475800154489022</v>
      </c>
      <c r="G2795" s="7">
        <v>2.72</v>
      </c>
      <c r="H2795" s="7">
        <v>0.98529411764705876</v>
      </c>
      <c r="I2795" s="7">
        <v>2.68</v>
      </c>
      <c r="J2795" s="7">
        <v>0.46475800154489022</v>
      </c>
      <c r="K2795" s="7">
        <v>2.72</v>
      </c>
      <c r="L2795" s="7">
        <v>0.98529411764705876</v>
      </c>
      <c r="M2795" s="7" t="s">
        <v>304</v>
      </c>
      <c r="N2795" s="7" t="s">
        <v>323</v>
      </c>
      <c r="O2795" s="7" t="s">
        <v>421</v>
      </c>
    </row>
    <row r="2796" spans="1:15" ht="15">
      <c r="A2796" s="1">
        <v>2788</v>
      </c>
      <c r="B2796" s="6" t="s">
        <v>194</v>
      </c>
      <c r="C2796" s="7" t="s">
        <v>295</v>
      </c>
      <c r="D2796" s="7">
        <v>3.6970000000000001</v>
      </c>
      <c r="E2796" s="7">
        <v>3.5539999999999998</v>
      </c>
      <c r="F2796" s="7">
        <v>1.0182794311975476</v>
      </c>
      <c r="G2796" s="7">
        <v>3.6970000000000001</v>
      </c>
      <c r="H2796" s="7">
        <v>0.9613199891804165</v>
      </c>
      <c r="I2796" s="7">
        <v>3.5539999999999998</v>
      </c>
      <c r="J2796" s="7">
        <v>1.0182794311975476</v>
      </c>
      <c r="K2796" s="7">
        <v>3.6970000000000001</v>
      </c>
      <c r="L2796" s="7">
        <v>0.9613199891804165</v>
      </c>
      <c r="M2796" s="7" t="s">
        <v>304</v>
      </c>
      <c r="N2796" s="7" t="s">
        <v>323</v>
      </c>
      <c r="O2796" s="7" t="s">
        <v>421</v>
      </c>
    </row>
    <row r="2797" spans="1:15" ht="15">
      <c r="A2797" s="1">
        <v>2789</v>
      </c>
      <c r="B2797" s="6" t="s">
        <v>194</v>
      </c>
      <c r="C2797" s="7" t="s">
        <v>296</v>
      </c>
      <c r="D2797" s="7">
        <v>3.98</v>
      </c>
      <c r="E2797" s="7">
        <v>3.5009999999999999</v>
      </c>
      <c r="F2797" s="7">
        <v>1.8929867934034832</v>
      </c>
      <c r="G2797" s="7">
        <v>3.98</v>
      </c>
      <c r="H2797" s="7">
        <v>0.87964824120603013</v>
      </c>
      <c r="I2797" s="7">
        <v>3.5009999999999999</v>
      </c>
      <c r="J2797" s="7">
        <v>1.8929867934034832</v>
      </c>
      <c r="K2797" s="7">
        <v>3.98</v>
      </c>
      <c r="L2797" s="7">
        <v>0.87964824120603013</v>
      </c>
      <c r="M2797" s="7" t="s">
        <v>304</v>
      </c>
      <c r="N2797" s="7" t="s">
        <v>323</v>
      </c>
      <c r="O2797" s="7" t="s">
        <v>421</v>
      </c>
    </row>
    <row r="2798" spans="1:15" ht="15">
      <c r="A2798" s="1">
        <v>2790</v>
      </c>
      <c r="B2798" s="6" t="s">
        <v>194</v>
      </c>
      <c r="C2798" s="7" t="s">
        <v>297</v>
      </c>
      <c r="D2798" s="7">
        <v>3.8428</v>
      </c>
      <c r="E2798" s="7">
        <v>3.7038000000000002</v>
      </c>
      <c r="F2798" s="7">
        <v>1.0580169045454819</v>
      </c>
      <c r="G2798" s="7">
        <v>3.8519520000000007</v>
      </c>
      <c r="H2798" s="7">
        <v>0.96153846153846145</v>
      </c>
      <c r="I2798" s="7">
        <v>3.7038000000000002</v>
      </c>
      <c r="J2798" s="7">
        <v>1.0580169045454819</v>
      </c>
      <c r="K2798" s="7">
        <v>3.8519520000000007</v>
      </c>
      <c r="L2798" s="7">
        <v>0.96153846153846145</v>
      </c>
      <c r="M2798" s="7" t="s">
        <v>304</v>
      </c>
      <c r="N2798" s="7" t="s">
        <v>323</v>
      </c>
      <c r="O2798" s="7" t="s">
        <v>421</v>
      </c>
    </row>
    <row r="2799" spans="1:15" ht="15">
      <c r="A2799" s="1">
        <v>2791</v>
      </c>
      <c r="B2799" s="6" t="s">
        <v>194</v>
      </c>
      <c r="C2799" s="7" t="s">
        <v>298</v>
      </c>
      <c r="D2799" s="7" t="s">
        <v>422</v>
      </c>
      <c r="E2799" s="7">
        <v>3.7037999999999998</v>
      </c>
      <c r="F2799" s="7">
        <v>1.5711796205101043</v>
      </c>
      <c r="G2799" s="7">
        <v>4.0232747656487833</v>
      </c>
      <c r="H2799" s="7">
        <v>0.92059335137224574</v>
      </c>
      <c r="I2799" s="7">
        <v>3.7037999999999998</v>
      </c>
      <c r="J2799" s="7">
        <v>1.5711796205101043</v>
      </c>
      <c r="K2799" s="7">
        <v>4.0232747656487833</v>
      </c>
      <c r="L2799" s="7">
        <v>0.92059335137224574</v>
      </c>
      <c r="M2799" s="7" t="s">
        <v>304</v>
      </c>
      <c r="N2799" s="7" t="s">
        <v>323</v>
      </c>
      <c r="O2799" s="7" t="s">
        <v>421</v>
      </c>
    </row>
    <row r="2800" spans="1:15" ht="15">
      <c r="A2800" s="1">
        <v>2792</v>
      </c>
      <c r="B2800" s="6" t="s">
        <v>194</v>
      </c>
      <c r="C2800" s="7" t="s">
        <v>299</v>
      </c>
      <c r="D2800" s="7" t="s">
        <v>422</v>
      </c>
      <c r="E2800" s="7">
        <v>3.7037999999999998</v>
      </c>
      <c r="F2800" s="7">
        <v>1.5711796205101043</v>
      </c>
      <c r="G2800" s="7">
        <v>4.0232747656487833</v>
      </c>
      <c r="H2800" s="7">
        <v>0.92059335137224574</v>
      </c>
      <c r="I2800" s="7">
        <v>3.7037999999999998</v>
      </c>
      <c r="J2800" s="7">
        <v>1.5711796205101043</v>
      </c>
      <c r="K2800" s="7">
        <v>4.0232747656487833</v>
      </c>
      <c r="L2800" s="7">
        <v>0.92059335137224574</v>
      </c>
      <c r="M2800" s="7" t="s">
        <v>304</v>
      </c>
      <c r="N2800" s="7" t="s">
        <v>323</v>
      </c>
      <c r="O2800" s="7" t="s">
        <v>421</v>
      </c>
    </row>
    <row r="2801" spans="1:15" ht="15">
      <c r="A2801" s="1">
        <v>2793</v>
      </c>
      <c r="B2801" s="6" t="s">
        <v>194</v>
      </c>
      <c r="C2801" s="7" t="s">
        <v>300</v>
      </c>
      <c r="D2801" s="7" t="s">
        <v>422</v>
      </c>
      <c r="E2801" s="7">
        <v>3.7037999999999998</v>
      </c>
      <c r="F2801" s="7">
        <v>1.5711796205101043</v>
      </c>
      <c r="G2801" s="7">
        <v>4.0232747656487833</v>
      </c>
      <c r="H2801" s="7">
        <v>0.92059335137224574</v>
      </c>
      <c r="I2801" s="7">
        <v>3.7037999999999998</v>
      </c>
      <c r="J2801" s="7">
        <v>1.5711796205101043</v>
      </c>
      <c r="K2801" s="7">
        <v>4.0232747656487833</v>
      </c>
      <c r="L2801" s="7">
        <v>0.92059335137224574</v>
      </c>
      <c r="M2801" s="7" t="s">
        <v>304</v>
      </c>
      <c r="N2801" s="7" t="s">
        <v>323</v>
      </c>
      <c r="O2801" s="7" t="s">
        <v>421</v>
      </c>
    </row>
    <row r="2802" spans="1:15" ht="15">
      <c r="A2802" s="1">
        <v>2794</v>
      </c>
      <c r="B2802" s="6" t="s">
        <v>194</v>
      </c>
      <c r="C2802" s="7" t="s">
        <v>301</v>
      </c>
      <c r="D2802" s="7" t="s">
        <v>422</v>
      </c>
      <c r="E2802" s="7">
        <v>3.7037999999999998</v>
      </c>
      <c r="F2802" s="7">
        <v>1.5711796205101043</v>
      </c>
      <c r="G2802" s="7">
        <v>4.0232747656487833</v>
      </c>
      <c r="H2802" s="7">
        <v>0.92059335137224574</v>
      </c>
      <c r="I2802" s="7">
        <v>3.7037999999999998</v>
      </c>
      <c r="J2802" s="7">
        <v>1.5711796205101043</v>
      </c>
      <c r="K2802" s="7">
        <v>4.0232747656487833</v>
      </c>
      <c r="L2802" s="7">
        <v>0.92059335137224574</v>
      </c>
      <c r="M2802" s="7" t="s">
        <v>304</v>
      </c>
      <c r="N2802" s="7" t="s">
        <v>323</v>
      </c>
      <c r="O2802" s="7" t="s">
        <v>421</v>
      </c>
    </row>
    <row r="2803" spans="1:15" ht="15">
      <c r="A2803" s="1">
        <v>2795</v>
      </c>
      <c r="B2803" s="6" t="s">
        <v>194</v>
      </c>
      <c r="C2803" s="7" t="s">
        <v>302</v>
      </c>
      <c r="D2803" s="7" t="s">
        <v>422</v>
      </c>
      <c r="E2803" s="7">
        <v>3.7037999999999998</v>
      </c>
      <c r="F2803" s="7">
        <v>1.5711796205101043</v>
      </c>
      <c r="G2803" s="7">
        <v>4.0232747656487833</v>
      </c>
      <c r="H2803" s="7">
        <v>0.92059335137224574</v>
      </c>
      <c r="I2803" s="7">
        <v>3.7037999999999998</v>
      </c>
      <c r="J2803" s="7">
        <v>1.5711796205101043</v>
      </c>
      <c r="K2803" s="7">
        <v>4.0232747656487833</v>
      </c>
      <c r="L2803" s="7">
        <v>0.92059335137224574</v>
      </c>
      <c r="M2803" s="7" t="s">
        <v>304</v>
      </c>
      <c r="N2803" s="7" t="s">
        <v>323</v>
      </c>
      <c r="O2803" s="7" t="s">
        <v>421</v>
      </c>
    </row>
    <row r="2804" spans="1:15" ht="15">
      <c r="A2804" s="1">
        <v>2796</v>
      </c>
      <c r="B2804" s="6" t="s">
        <v>194</v>
      </c>
      <c r="C2804" s="7" t="s">
        <v>423</v>
      </c>
      <c r="D2804" s="7" t="s">
        <v>422</v>
      </c>
      <c r="E2804" s="7">
        <v>3.7037999999999998</v>
      </c>
      <c r="F2804" s="7">
        <v>1.5711796205101043</v>
      </c>
      <c r="G2804" s="7">
        <v>4.0232747656487833</v>
      </c>
      <c r="H2804" s="7">
        <v>0.92059335137224574</v>
      </c>
      <c r="I2804" s="7">
        <v>3.7037999999999998</v>
      </c>
      <c r="J2804" s="7">
        <v>1.5711796205101043</v>
      </c>
      <c r="K2804" s="7">
        <v>4.0232747656487833</v>
      </c>
      <c r="L2804" s="7">
        <v>0.92059335137224574</v>
      </c>
      <c r="M2804" s="7" t="s">
        <v>304</v>
      </c>
      <c r="N2804" s="7" t="s">
        <v>323</v>
      </c>
      <c r="O2804" s="7" t="s">
        <v>421</v>
      </c>
    </row>
    <row r="2805" spans="1:15" ht="15">
      <c r="A2805" s="1">
        <v>2797</v>
      </c>
      <c r="B2805" s="6" t="s">
        <v>194</v>
      </c>
      <c r="C2805" s="7" t="s">
        <v>424</v>
      </c>
      <c r="D2805" s="7" t="s">
        <v>422</v>
      </c>
      <c r="E2805" s="7">
        <v>3.7037999999999998</v>
      </c>
      <c r="F2805" s="7">
        <v>1.5711796205101043</v>
      </c>
      <c r="G2805" s="7">
        <v>4.0232747656487833</v>
      </c>
      <c r="H2805" s="7">
        <v>0.92059335137224574</v>
      </c>
      <c r="I2805" s="7">
        <v>3.7037999999999998</v>
      </c>
      <c r="J2805" s="7">
        <v>1.5711796205101043</v>
      </c>
      <c r="K2805" s="7">
        <v>4.0232747656487833</v>
      </c>
      <c r="L2805" s="7">
        <v>0.92059335137224574</v>
      </c>
      <c r="M2805" s="7" t="s">
        <v>304</v>
      </c>
      <c r="N2805" s="7" t="s">
        <v>323</v>
      </c>
      <c r="O2805" s="7" t="s">
        <v>421</v>
      </c>
    </row>
    <row r="2806" spans="1:15" ht="15">
      <c r="A2806" s="1">
        <v>2798</v>
      </c>
      <c r="B2806" s="6" t="s">
        <v>194</v>
      </c>
      <c r="C2806" s="7" t="s">
        <v>425</v>
      </c>
      <c r="D2806" s="7" t="s">
        <v>422</v>
      </c>
      <c r="E2806" s="7">
        <v>3.7037999999999998</v>
      </c>
      <c r="F2806" s="7">
        <v>1.5711796205101043</v>
      </c>
      <c r="G2806" s="7">
        <v>4.0232747656487833</v>
      </c>
      <c r="H2806" s="7">
        <v>0.92059335137224574</v>
      </c>
      <c r="I2806" s="7">
        <v>3.7037999999999998</v>
      </c>
      <c r="J2806" s="7">
        <v>1.5711796205101043</v>
      </c>
      <c r="K2806" s="7">
        <v>4.0232747656487833</v>
      </c>
      <c r="L2806" s="7">
        <v>0.92059335137224574</v>
      </c>
      <c r="M2806" s="7" t="s">
        <v>304</v>
      </c>
      <c r="N2806" s="7" t="s">
        <v>323</v>
      </c>
      <c r="O2806" s="7" t="s">
        <v>421</v>
      </c>
    </row>
    <row r="2807" spans="1:15" ht="15">
      <c r="A2807" s="1">
        <v>2799</v>
      </c>
      <c r="B2807" s="6" t="s">
        <v>194</v>
      </c>
      <c r="C2807" s="7" t="s">
        <v>426</v>
      </c>
      <c r="D2807" s="7" t="s">
        <v>422</v>
      </c>
      <c r="E2807" s="7">
        <v>3.7037999999999998</v>
      </c>
      <c r="F2807" s="7">
        <v>1.5711796205101043</v>
      </c>
      <c r="G2807" s="7">
        <v>4.0232747656487833</v>
      </c>
      <c r="H2807" s="7">
        <v>0.92059335137224574</v>
      </c>
      <c r="I2807" s="7">
        <v>3.7037999999999998</v>
      </c>
      <c r="J2807" s="7">
        <v>1.5711796205101043</v>
      </c>
      <c r="K2807" s="7">
        <v>4.0232747656487833</v>
      </c>
      <c r="L2807" s="7">
        <v>0.92059335137224574</v>
      </c>
      <c r="M2807" s="7" t="s">
        <v>304</v>
      </c>
      <c r="N2807" s="7" t="s">
        <v>323</v>
      </c>
      <c r="O2807" s="7" t="s">
        <v>421</v>
      </c>
    </row>
    <row r="2808" spans="1:15" ht="15">
      <c r="A2808" s="1">
        <v>2800</v>
      </c>
      <c r="B2808" s="6" t="s">
        <v>194</v>
      </c>
      <c r="C2808" s="7" t="s">
        <v>427</v>
      </c>
      <c r="D2808" s="7" t="s">
        <v>422</v>
      </c>
      <c r="E2808" s="7">
        <v>3.7037999999999998</v>
      </c>
      <c r="F2808" s="7">
        <v>1.5711796205101043</v>
      </c>
      <c r="G2808" s="7">
        <v>4.0232747656487833</v>
      </c>
      <c r="H2808" s="7">
        <v>0.92059335137224574</v>
      </c>
      <c r="I2808" s="7">
        <v>3.7037999999999998</v>
      </c>
      <c r="J2808" s="7">
        <v>1.5711796205101043</v>
      </c>
      <c r="K2808" s="7">
        <v>4.0232747656487833</v>
      </c>
      <c r="L2808" s="7">
        <v>0.92059335137224574</v>
      </c>
      <c r="M2808" s="7" t="s">
        <v>304</v>
      </c>
      <c r="N2808" s="7" t="s">
        <v>323</v>
      </c>
      <c r="O2808" s="7" t="s">
        <v>421</v>
      </c>
    </row>
    <row r="2809" spans="1:15" ht="15">
      <c r="A2809" s="1">
        <v>2801</v>
      </c>
      <c r="B2809" s="6" t="s">
        <v>195</v>
      </c>
      <c r="C2809" s="7" t="s">
        <v>292</v>
      </c>
      <c r="D2809" s="7">
        <v>2.7160000000000002</v>
      </c>
      <c r="E2809" s="7">
        <v>2.2400000000000002</v>
      </c>
      <c r="F2809" s="7">
        <v>1.5359218730130777</v>
      </c>
      <c r="G2809" s="7">
        <v>2.7160000000000002</v>
      </c>
      <c r="H2809" s="7">
        <v>0.82474226804123718</v>
      </c>
      <c r="I2809" s="7">
        <v>2.2400000000000002</v>
      </c>
      <c r="J2809" s="7">
        <v>1.5359218730130777</v>
      </c>
      <c r="K2809" s="7">
        <v>2.7160000000000002</v>
      </c>
      <c r="L2809" s="7">
        <v>0.82474226804123718</v>
      </c>
      <c r="M2809" s="7" t="s">
        <v>304</v>
      </c>
      <c r="N2809" s="7" t="s">
        <v>323</v>
      </c>
      <c r="O2809" s="7" t="s">
        <v>421</v>
      </c>
    </row>
    <row r="2810" spans="1:15" ht="15">
      <c r="A2810" s="1">
        <v>2802</v>
      </c>
      <c r="B2810" s="6" t="s">
        <v>195</v>
      </c>
      <c r="C2810" s="7" t="s">
        <v>293</v>
      </c>
      <c r="D2810" s="7">
        <v>1.9790000000000001</v>
      </c>
      <c r="E2810" s="7">
        <v>1.68</v>
      </c>
      <c r="F2810" s="7">
        <v>1.1523054313390297</v>
      </c>
      <c r="G2810" s="7">
        <v>2.0372058823529415</v>
      </c>
      <c r="H2810" s="7">
        <v>0.82465891864578056</v>
      </c>
      <c r="I2810" s="7">
        <v>1.68</v>
      </c>
      <c r="J2810" s="7">
        <v>1.1523054313390297</v>
      </c>
      <c r="K2810" s="7">
        <v>2.0372058823529415</v>
      </c>
      <c r="L2810" s="7">
        <v>0.82465891864578056</v>
      </c>
      <c r="M2810" s="7" t="s">
        <v>304</v>
      </c>
      <c r="N2810" s="7" t="s">
        <v>323</v>
      </c>
      <c r="O2810" s="7" t="s">
        <v>421</v>
      </c>
    </row>
    <row r="2811" spans="1:15" ht="15">
      <c r="A2811" s="1">
        <v>2803</v>
      </c>
      <c r="B2811" s="6" t="s">
        <v>195</v>
      </c>
      <c r="C2811" s="7" t="s">
        <v>294</v>
      </c>
      <c r="D2811" s="7">
        <v>3.31</v>
      </c>
      <c r="E2811" s="7">
        <v>2.9180000000000001</v>
      </c>
      <c r="F2811" s="7">
        <v>1.7000750482524152</v>
      </c>
      <c r="G2811" s="7">
        <v>3.3771258741258747</v>
      </c>
      <c r="H2811" s="7">
        <v>0.86404833836857997</v>
      </c>
      <c r="I2811" s="7">
        <v>2.9180000000000001</v>
      </c>
      <c r="J2811" s="7">
        <v>1.7000750482524152</v>
      </c>
      <c r="K2811" s="7">
        <v>3.3771258741258747</v>
      </c>
      <c r="L2811" s="7">
        <v>0.86404833836857997</v>
      </c>
      <c r="M2811" s="7" t="s">
        <v>304</v>
      </c>
      <c r="N2811" s="7" t="s">
        <v>323</v>
      </c>
      <c r="O2811" s="7" t="s">
        <v>421</v>
      </c>
    </row>
    <row r="2812" spans="1:15" ht="15">
      <c r="A2812" s="1">
        <v>2804</v>
      </c>
      <c r="B2812" s="6" t="s">
        <v>195</v>
      </c>
      <c r="C2812" s="7" t="s">
        <v>295</v>
      </c>
      <c r="D2812" s="7">
        <v>2.8929999999999998</v>
      </c>
      <c r="E2812" s="7">
        <v>2.7120000000000002</v>
      </c>
      <c r="F2812" s="7">
        <v>1.0072263896463391</v>
      </c>
      <c r="G2812" s="7">
        <v>2.8929999999999998</v>
      </c>
      <c r="H2812" s="7">
        <v>0.9374351883857589</v>
      </c>
      <c r="I2812" s="7">
        <v>2.7120000000000002</v>
      </c>
      <c r="J2812" s="7">
        <v>1.0072263896463391</v>
      </c>
      <c r="K2812" s="7">
        <v>2.8929999999999998</v>
      </c>
      <c r="L2812" s="7">
        <v>0.9374351883857589</v>
      </c>
      <c r="M2812" s="7" t="s">
        <v>304</v>
      </c>
      <c r="N2812" s="7" t="s">
        <v>323</v>
      </c>
      <c r="O2812" s="7" t="s">
        <v>421</v>
      </c>
    </row>
    <row r="2813" spans="1:15" ht="15">
      <c r="A2813" s="1">
        <v>2805</v>
      </c>
      <c r="B2813" s="6" t="s">
        <v>195</v>
      </c>
      <c r="C2813" s="7" t="s">
        <v>296</v>
      </c>
      <c r="D2813" s="7">
        <v>2.347</v>
      </c>
      <c r="E2813" s="7">
        <v>2.02</v>
      </c>
      <c r="F2813" s="7">
        <v>1.1949933054205784</v>
      </c>
      <c r="G2813" s="7">
        <v>2.347</v>
      </c>
      <c r="H2813" s="7">
        <v>0.86067319982956969</v>
      </c>
      <c r="I2813" s="7">
        <v>2.02</v>
      </c>
      <c r="J2813" s="7">
        <v>1.1949933054205784</v>
      </c>
      <c r="K2813" s="7">
        <v>2.347</v>
      </c>
      <c r="L2813" s="7">
        <v>0.86067319982956969</v>
      </c>
      <c r="M2813" s="7" t="s">
        <v>304</v>
      </c>
      <c r="N2813" s="7" t="s">
        <v>323</v>
      </c>
      <c r="O2813" s="7" t="s">
        <v>421</v>
      </c>
    </row>
    <row r="2814" spans="1:15" ht="15">
      <c r="A2814" s="1">
        <v>2806</v>
      </c>
      <c r="B2814" s="6" t="s">
        <v>195</v>
      </c>
      <c r="C2814" s="7" t="s">
        <v>297</v>
      </c>
      <c r="D2814" s="7">
        <v>2.5571000000000002</v>
      </c>
      <c r="E2814" s="7">
        <v>2.2054</v>
      </c>
      <c r="F2814" s="7">
        <v>1.2942068034128087</v>
      </c>
      <c r="G2814" s="7">
        <v>2.5571000000000002</v>
      </c>
      <c r="H2814" s="7">
        <v>0.86246138203433576</v>
      </c>
      <c r="I2814" s="7">
        <v>2.2054</v>
      </c>
      <c r="J2814" s="7">
        <v>1.2942068034128087</v>
      </c>
      <c r="K2814" s="7">
        <v>2.5571000000000002</v>
      </c>
      <c r="L2814" s="7">
        <v>0.86246138203433576</v>
      </c>
      <c r="M2814" s="7" t="s">
        <v>304</v>
      </c>
      <c r="N2814" s="7" t="s">
        <v>323</v>
      </c>
      <c r="O2814" s="7" t="s">
        <v>421</v>
      </c>
    </row>
    <row r="2815" spans="1:15" ht="15">
      <c r="A2815" s="1">
        <v>2807</v>
      </c>
      <c r="B2815" s="6" t="s">
        <v>195</v>
      </c>
      <c r="C2815" s="7" t="s">
        <v>298</v>
      </c>
      <c r="D2815" s="7" t="s">
        <v>422</v>
      </c>
      <c r="E2815" s="7">
        <v>2.2054</v>
      </c>
      <c r="F2815" s="7">
        <v>1.2949380308606468</v>
      </c>
      <c r="G2815" s="7">
        <v>2.5574701686958639</v>
      </c>
      <c r="H2815" s="7">
        <v>0.86233654921754355</v>
      </c>
      <c r="I2815" s="7">
        <v>2.2054</v>
      </c>
      <c r="J2815" s="7">
        <v>1.2949380308606468</v>
      </c>
      <c r="K2815" s="7">
        <v>2.5574701686958639</v>
      </c>
      <c r="L2815" s="7">
        <v>0.86233654921754355</v>
      </c>
      <c r="M2815" s="7" t="s">
        <v>304</v>
      </c>
      <c r="N2815" s="7" t="s">
        <v>323</v>
      </c>
      <c r="O2815" s="7" t="s">
        <v>421</v>
      </c>
    </row>
    <row r="2816" spans="1:15" ht="15">
      <c r="A2816" s="1">
        <v>2808</v>
      </c>
      <c r="B2816" s="6" t="s">
        <v>195</v>
      </c>
      <c r="C2816" s="7" t="s">
        <v>299</v>
      </c>
      <c r="D2816" s="7" t="s">
        <v>422</v>
      </c>
      <c r="E2816" s="7">
        <v>2.2054</v>
      </c>
      <c r="F2816" s="7">
        <v>1.2949380308606468</v>
      </c>
      <c r="G2816" s="7">
        <v>2.5574701686958639</v>
      </c>
      <c r="H2816" s="7">
        <v>0.86233654921754355</v>
      </c>
      <c r="I2816" s="7">
        <v>2.2054</v>
      </c>
      <c r="J2816" s="7">
        <v>1.2949380308606468</v>
      </c>
      <c r="K2816" s="7">
        <v>2.5574701686958639</v>
      </c>
      <c r="L2816" s="7">
        <v>0.86233654921754355</v>
      </c>
      <c r="M2816" s="7" t="s">
        <v>304</v>
      </c>
      <c r="N2816" s="7" t="s">
        <v>323</v>
      </c>
      <c r="O2816" s="7" t="s">
        <v>421</v>
      </c>
    </row>
    <row r="2817" spans="1:15" ht="15">
      <c r="A2817" s="1">
        <v>2809</v>
      </c>
      <c r="B2817" s="6" t="s">
        <v>195</v>
      </c>
      <c r="C2817" s="7" t="s">
        <v>300</v>
      </c>
      <c r="D2817" s="7" t="s">
        <v>422</v>
      </c>
      <c r="E2817" s="7">
        <v>2.2054</v>
      </c>
      <c r="F2817" s="7">
        <v>1.2949380308606468</v>
      </c>
      <c r="G2817" s="7">
        <v>2.5574701686958639</v>
      </c>
      <c r="H2817" s="7">
        <v>0.86233654921754355</v>
      </c>
      <c r="I2817" s="7">
        <v>2.2054</v>
      </c>
      <c r="J2817" s="7">
        <v>1.2949380308606468</v>
      </c>
      <c r="K2817" s="7">
        <v>2.5574701686958639</v>
      </c>
      <c r="L2817" s="7">
        <v>0.86233654921754355</v>
      </c>
      <c r="M2817" s="7" t="s">
        <v>304</v>
      </c>
      <c r="N2817" s="7" t="s">
        <v>323</v>
      </c>
      <c r="O2817" s="7" t="s">
        <v>421</v>
      </c>
    </row>
    <row r="2818" spans="1:15" ht="15">
      <c r="A2818" s="1">
        <v>2810</v>
      </c>
      <c r="B2818" s="6" t="s">
        <v>195</v>
      </c>
      <c r="C2818" s="7" t="s">
        <v>301</v>
      </c>
      <c r="D2818" s="7" t="s">
        <v>422</v>
      </c>
      <c r="E2818" s="7">
        <v>2.2054</v>
      </c>
      <c r="F2818" s="7">
        <v>1.2949380308606468</v>
      </c>
      <c r="G2818" s="7">
        <v>2.5574701686958639</v>
      </c>
      <c r="H2818" s="7">
        <v>0.86233654921754355</v>
      </c>
      <c r="I2818" s="7">
        <v>2.2054</v>
      </c>
      <c r="J2818" s="7">
        <v>1.2949380308606468</v>
      </c>
      <c r="K2818" s="7">
        <v>2.5574701686958639</v>
      </c>
      <c r="L2818" s="7">
        <v>0.86233654921754355</v>
      </c>
      <c r="M2818" s="7" t="s">
        <v>304</v>
      </c>
      <c r="N2818" s="7" t="s">
        <v>323</v>
      </c>
      <c r="O2818" s="7" t="s">
        <v>421</v>
      </c>
    </row>
    <row r="2819" spans="1:15" ht="15">
      <c r="A2819" s="1">
        <v>2811</v>
      </c>
      <c r="B2819" s="6" t="s">
        <v>195</v>
      </c>
      <c r="C2819" s="7" t="s">
        <v>302</v>
      </c>
      <c r="D2819" s="7" t="s">
        <v>422</v>
      </c>
      <c r="E2819" s="7">
        <v>2.2054</v>
      </c>
      <c r="F2819" s="7">
        <v>1.2949380308606468</v>
      </c>
      <c r="G2819" s="7">
        <v>2.5574701686958639</v>
      </c>
      <c r="H2819" s="7">
        <v>0.86233654921754355</v>
      </c>
      <c r="I2819" s="7">
        <v>2.2054</v>
      </c>
      <c r="J2819" s="7">
        <v>1.2949380308606468</v>
      </c>
      <c r="K2819" s="7">
        <v>2.5574701686958639</v>
      </c>
      <c r="L2819" s="7">
        <v>0.86233654921754355</v>
      </c>
      <c r="M2819" s="7" t="s">
        <v>304</v>
      </c>
      <c r="N2819" s="7" t="s">
        <v>323</v>
      </c>
      <c r="O2819" s="7" t="s">
        <v>421</v>
      </c>
    </row>
    <row r="2820" spans="1:15" ht="15">
      <c r="A2820" s="1">
        <v>2812</v>
      </c>
      <c r="B2820" s="6" t="s">
        <v>195</v>
      </c>
      <c r="C2820" s="7" t="s">
        <v>423</v>
      </c>
      <c r="D2820" s="7" t="s">
        <v>422</v>
      </c>
      <c r="E2820" s="7">
        <v>2.2054</v>
      </c>
      <c r="F2820" s="7">
        <v>1.2949380308606468</v>
      </c>
      <c r="G2820" s="7">
        <v>2.5574701686958639</v>
      </c>
      <c r="H2820" s="7">
        <v>0.86233654921754355</v>
      </c>
      <c r="I2820" s="7">
        <v>2.2054</v>
      </c>
      <c r="J2820" s="7">
        <v>1.2949380308606468</v>
      </c>
      <c r="K2820" s="7">
        <v>2.5574701686958639</v>
      </c>
      <c r="L2820" s="7">
        <v>0.86233654921754355</v>
      </c>
      <c r="M2820" s="7" t="s">
        <v>304</v>
      </c>
      <c r="N2820" s="7" t="s">
        <v>323</v>
      </c>
      <c r="O2820" s="7" t="s">
        <v>421</v>
      </c>
    </row>
    <row r="2821" spans="1:15" ht="15">
      <c r="A2821" s="1">
        <v>2813</v>
      </c>
      <c r="B2821" s="6" t="s">
        <v>195</v>
      </c>
      <c r="C2821" s="7" t="s">
        <v>424</v>
      </c>
      <c r="D2821" s="7" t="s">
        <v>422</v>
      </c>
      <c r="E2821" s="7">
        <v>2.2054</v>
      </c>
      <c r="F2821" s="7">
        <v>1.2949380308606468</v>
      </c>
      <c r="G2821" s="7">
        <v>2.5574701686958639</v>
      </c>
      <c r="H2821" s="7">
        <v>0.86233654921754355</v>
      </c>
      <c r="I2821" s="7">
        <v>2.2054</v>
      </c>
      <c r="J2821" s="7">
        <v>1.2949380308606468</v>
      </c>
      <c r="K2821" s="7">
        <v>2.5574701686958639</v>
      </c>
      <c r="L2821" s="7">
        <v>0.86233654921754355</v>
      </c>
      <c r="M2821" s="7" t="s">
        <v>304</v>
      </c>
      <c r="N2821" s="7" t="s">
        <v>323</v>
      </c>
      <c r="O2821" s="7" t="s">
        <v>421</v>
      </c>
    </row>
    <row r="2822" spans="1:15" ht="15">
      <c r="A2822" s="1">
        <v>2814</v>
      </c>
      <c r="B2822" s="6" t="s">
        <v>195</v>
      </c>
      <c r="C2822" s="7" t="s">
        <v>425</v>
      </c>
      <c r="D2822" s="7" t="s">
        <v>422</v>
      </c>
      <c r="E2822" s="7">
        <v>2.2054</v>
      </c>
      <c r="F2822" s="7">
        <v>1.2949380308606468</v>
      </c>
      <c r="G2822" s="7">
        <v>2.5574701686958639</v>
      </c>
      <c r="H2822" s="7">
        <v>0.86233654921754355</v>
      </c>
      <c r="I2822" s="7">
        <v>2.2054</v>
      </c>
      <c r="J2822" s="7">
        <v>1.2949380308606468</v>
      </c>
      <c r="K2822" s="7">
        <v>2.5574701686958639</v>
      </c>
      <c r="L2822" s="7">
        <v>0.86233654921754355</v>
      </c>
      <c r="M2822" s="7" t="s">
        <v>304</v>
      </c>
      <c r="N2822" s="7" t="s">
        <v>323</v>
      </c>
      <c r="O2822" s="7" t="s">
        <v>421</v>
      </c>
    </row>
    <row r="2823" spans="1:15" ht="15">
      <c r="A2823" s="1">
        <v>2815</v>
      </c>
      <c r="B2823" s="6" t="s">
        <v>195</v>
      </c>
      <c r="C2823" s="7" t="s">
        <v>426</v>
      </c>
      <c r="D2823" s="7" t="s">
        <v>422</v>
      </c>
      <c r="E2823" s="7">
        <v>2.2054</v>
      </c>
      <c r="F2823" s="7">
        <v>1.2949380308606468</v>
      </c>
      <c r="G2823" s="7">
        <v>2.5574701686958639</v>
      </c>
      <c r="H2823" s="7">
        <v>0.86233654921754355</v>
      </c>
      <c r="I2823" s="7">
        <v>2.2054</v>
      </c>
      <c r="J2823" s="7">
        <v>1.2949380308606468</v>
      </c>
      <c r="K2823" s="7">
        <v>2.5574701686958639</v>
      </c>
      <c r="L2823" s="7">
        <v>0.86233654921754355</v>
      </c>
      <c r="M2823" s="7" t="s">
        <v>304</v>
      </c>
      <c r="N2823" s="7" t="s">
        <v>323</v>
      </c>
      <c r="O2823" s="7" t="s">
        <v>421</v>
      </c>
    </row>
    <row r="2824" spans="1:15" ht="15">
      <c r="A2824" s="1">
        <v>2816</v>
      </c>
      <c r="B2824" s="6" t="s">
        <v>195</v>
      </c>
      <c r="C2824" s="7" t="s">
        <v>427</v>
      </c>
      <c r="D2824" s="7" t="s">
        <v>422</v>
      </c>
      <c r="E2824" s="7">
        <v>2.2054</v>
      </c>
      <c r="F2824" s="7">
        <v>1.2949380308606468</v>
      </c>
      <c r="G2824" s="7">
        <v>2.5574701686958639</v>
      </c>
      <c r="H2824" s="7">
        <v>0.86233654921754355</v>
      </c>
      <c r="I2824" s="7">
        <v>2.2054</v>
      </c>
      <c r="J2824" s="7">
        <v>1.2949380308606468</v>
      </c>
      <c r="K2824" s="7">
        <v>2.5574701686958639</v>
      </c>
      <c r="L2824" s="7">
        <v>0.86233654921754355</v>
      </c>
      <c r="M2824" s="7" t="s">
        <v>304</v>
      </c>
      <c r="N2824" s="7" t="s">
        <v>323</v>
      </c>
      <c r="O2824" s="7" t="s">
        <v>421</v>
      </c>
    </row>
    <row r="2825" spans="1:15" ht="15">
      <c r="A2825" s="1">
        <v>2817</v>
      </c>
      <c r="B2825" s="6" t="s">
        <v>196</v>
      </c>
      <c r="C2825" s="7" t="s">
        <v>292</v>
      </c>
      <c r="D2825" s="7">
        <v>0.66900000000000004</v>
      </c>
      <c r="E2825" s="7">
        <v>0.154</v>
      </c>
      <c r="F2825" s="7">
        <v>0.65103379328572497</v>
      </c>
      <c r="G2825" s="7">
        <v>0.66900000000000004</v>
      </c>
      <c r="H2825" s="7">
        <v>0.23019431988041852</v>
      </c>
      <c r="I2825" s="7">
        <v>0.154</v>
      </c>
      <c r="J2825" s="7">
        <v>0.65103379328572497</v>
      </c>
      <c r="K2825" s="7">
        <v>0.66900000000000004</v>
      </c>
      <c r="L2825" s="7">
        <v>0.23019431988041852</v>
      </c>
      <c r="M2825" s="7" t="s">
        <v>304</v>
      </c>
      <c r="N2825" s="7" t="s">
        <v>323</v>
      </c>
      <c r="O2825" s="7" t="s">
        <v>421</v>
      </c>
    </row>
    <row r="2826" spans="1:15" ht="15">
      <c r="A2826" s="1">
        <v>2818</v>
      </c>
      <c r="B2826" s="6" t="s">
        <v>196</v>
      </c>
      <c r="C2826" s="7" t="s">
        <v>293</v>
      </c>
      <c r="D2826" s="7">
        <v>0.81599999999999995</v>
      </c>
      <c r="E2826" s="7">
        <v>4.9000000000000002E-2</v>
      </c>
      <c r="F2826" s="7">
        <v>0.81452747037776441</v>
      </c>
      <c r="G2826" s="7">
        <v>0.81599999999999995</v>
      </c>
      <c r="H2826" s="7">
        <v>6.0049019607843146E-2</v>
      </c>
      <c r="I2826" s="7">
        <v>4.9000000000000002E-2</v>
      </c>
      <c r="J2826" s="7">
        <v>0.81452747037776441</v>
      </c>
      <c r="K2826" s="7">
        <v>0.81599999999999995</v>
      </c>
      <c r="L2826" s="7">
        <v>6.0049019607843146E-2</v>
      </c>
      <c r="M2826" s="7" t="s">
        <v>304</v>
      </c>
      <c r="N2826" s="7" t="s">
        <v>323</v>
      </c>
      <c r="O2826" s="7" t="s">
        <v>421</v>
      </c>
    </row>
    <row r="2827" spans="1:15" ht="15">
      <c r="A2827" s="1">
        <v>2819</v>
      </c>
      <c r="B2827" s="6" t="s">
        <v>196</v>
      </c>
      <c r="C2827" s="7" t="s">
        <v>294</v>
      </c>
      <c r="D2827" s="7">
        <v>0.81</v>
      </c>
      <c r="E2827" s="7">
        <v>4.3999999999999997E-2</v>
      </c>
      <c r="F2827" s="7">
        <v>1.1871849055644197</v>
      </c>
      <c r="G2827" s="7">
        <v>1.1879999999999999</v>
      </c>
      <c r="H2827" s="7">
        <v>3.7037037037037035E-2</v>
      </c>
      <c r="I2827" s="7">
        <v>4.3999999999999997E-2</v>
      </c>
      <c r="J2827" s="7">
        <v>1.1871849055644197</v>
      </c>
      <c r="K2827" s="7">
        <v>1.1879999999999999</v>
      </c>
      <c r="L2827" s="7">
        <v>3.7037037037037035E-2</v>
      </c>
      <c r="M2827" s="7" t="s">
        <v>304</v>
      </c>
      <c r="N2827" s="7" t="s">
        <v>323</v>
      </c>
      <c r="O2827" s="7" t="s">
        <v>421</v>
      </c>
    </row>
    <row r="2828" spans="1:15" ht="15">
      <c r="A2828" s="1">
        <v>2820</v>
      </c>
      <c r="B2828" s="6" t="s">
        <v>196</v>
      </c>
      <c r="C2828" s="7" t="s">
        <v>295</v>
      </c>
      <c r="D2828" s="7">
        <v>1.7749999999999999</v>
      </c>
      <c r="E2828" s="7">
        <v>1.7709999999999999</v>
      </c>
      <c r="F2828" s="7">
        <v>0.11909659944767607</v>
      </c>
      <c r="G2828" s="7">
        <v>1.7749999999999999</v>
      </c>
      <c r="H2828" s="7">
        <v>0.99774647887323942</v>
      </c>
      <c r="I2828" s="7">
        <v>1.7709999999999999</v>
      </c>
      <c r="J2828" s="7">
        <v>0.11909659944767607</v>
      </c>
      <c r="K2828" s="7">
        <v>1.7749999999999999</v>
      </c>
      <c r="L2828" s="7">
        <v>0.99774647887323942</v>
      </c>
      <c r="M2828" s="7" t="s">
        <v>304</v>
      </c>
      <c r="N2828" s="7" t="s">
        <v>323</v>
      </c>
      <c r="O2828" s="7" t="s">
        <v>421</v>
      </c>
    </row>
    <row r="2829" spans="1:15" ht="15">
      <c r="A2829" s="1">
        <v>2821</v>
      </c>
      <c r="B2829" s="6" t="s">
        <v>196</v>
      </c>
      <c r="C2829" s="7" t="s">
        <v>296</v>
      </c>
      <c r="D2829" s="7">
        <v>1.617</v>
      </c>
      <c r="E2829" s="7">
        <v>1.5609999999999999</v>
      </c>
      <c r="F2829" s="7">
        <v>0.42186253685294206</v>
      </c>
      <c r="G2829" s="7">
        <v>1.617</v>
      </c>
      <c r="H2829" s="7">
        <v>0.96536796536796532</v>
      </c>
      <c r="I2829" s="7">
        <v>1.5609999999999999</v>
      </c>
      <c r="J2829" s="7">
        <v>0.42186253685294206</v>
      </c>
      <c r="K2829" s="7">
        <v>1.617</v>
      </c>
      <c r="L2829" s="7">
        <v>0.96536796536796532</v>
      </c>
      <c r="M2829" s="7" t="s">
        <v>304</v>
      </c>
      <c r="N2829" s="7" t="s">
        <v>323</v>
      </c>
      <c r="O2829" s="7" t="s">
        <v>421</v>
      </c>
    </row>
    <row r="2830" spans="1:15" ht="15">
      <c r="A2830" s="1">
        <v>2822</v>
      </c>
      <c r="B2830" s="6" t="s">
        <v>196</v>
      </c>
      <c r="C2830" s="7" t="s">
        <v>297</v>
      </c>
      <c r="D2830" s="7">
        <v>2.0375000000000001</v>
      </c>
      <c r="E2830" s="7">
        <v>2.0089999999999999</v>
      </c>
      <c r="F2830" s="7">
        <v>0.33959571552067702</v>
      </c>
      <c r="G2830" s="7">
        <v>2.0375000000000001</v>
      </c>
      <c r="H2830" s="7">
        <v>0.98601226993865021</v>
      </c>
      <c r="I2830" s="7">
        <v>2.0089999999999999</v>
      </c>
      <c r="J2830" s="7">
        <v>0.33959571552067702</v>
      </c>
      <c r="K2830" s="7">
        <v>2.0375000000000001</v>
      </c>
      <c r="L2830" s="7">
        <v>0.98601226993865021</v>
      </c>
      <c r="M2830" s="7" t="s">
        <v>304</v>
      </c>
      <c r="N2830" s="7" t="s">
        <v>323</v>
      </c>
      <c r="O2830" s="7" t="s">
        <v>421</v>
      </c>
    </row>
    <row r="2831" spans="1:15" ht="15">
      <c r="A2831" s="1">
        <v>2823</v>
      </c>
      <c r="B2831" s="6" t="s">
        <v>196</v>
      </c>
      <c r="C2831" s="7" t="s">
        <v>298</v>
      </c>
      <c r="D2831" s="7" t="s">
        <v>422</v>
      </c>
      <c r="E2831" s="7">
        <v>2.0089999999999999</v>
      </c>
      <c r="F2831" s="7">
        <v>0.33959571552067702</v>
      </c>
      <c r="G2831" s="7">
        <v>2.0375000000000001</v>
      </c>
      <c r="H2831" s="7">
        <v>0.98601226993865021</v>
      </c>
      <c r="I2831" s="7">
        <v>2.0089999999999999</v>
      </c>
      <c r="J2831" s="7">
        <v>0.33959571552067702</v>
      </c>
      <c r="K2831" s="7">
        <v>2.0375000000000001</v>
      </c>
      <c r="L2831" s="7">
        <v>0.98601226993865021</v>
      </c>
      <c r="M2831" s="7" t="s">
        <v>304</v>
      </c>
      <c r="N2831" s="7" t="s">
        <v>323</v>
      </c>
      <c r="O2831" s="7" t="s">
        <v>421</v>
      </c>
    </row>
    <row r="2832" spans="1:15" ht="15">
      <c r="A2832" s="1">
        <v>2824</v>
      </c>
      <c r="B2832" s="6" t="s">
        <v>196</v>
      </c>
      <c r="C2832" s="7" t="s">
        <v>299</v>
      </c>
      <c r="D2832" s="7" t="s">
        <v>422</v>
      </c>
      <c r="E2832" s="7">
        <v>2.0089999999999999</v>
      </c>
      <c r="F2832" s="7">
        <v>0.33959571552067702</v>
      </c>
      <c r="G2832" s="7">
        <v>2.0375000000000001</v>
      </c>
      <c r="H2832" s="7">
        <v>0.98601226993865021</v>
      </c>
      <c r="I2832" s="7">
        <v>2.0089999999999999</v>
      </c>
      <c r="J2832" s="7">
        <v>0.33959571552067702</v>
      </c>
      <c r="K2832" s="7">
        <v>2.0375000000000001</v>
      </c>
      <c r="L2832" s="7">
        <v>0.98601226993865021</v>
      </c>
      <c r="M2832" s="7" t="s">
        <v>304</v>
      </c>
      <c r="N2832" s="7" t="s">
        <v>323</v>
      </c>
      <c r="O2832" s="7" t="s">
        <v>421</v>
      </c>
    </row>
    <row r="2833" spans="1:15" ht="15">
      <c r="A2833" s="1">
        <v>2825</v>
      </c>
      <c r="B2833" s="6" t="s">
        <v>196</v>
      </c>
      <c r="C2833" s="7" t="s">
        <v>300</v>
      </c>
      <c r="D2833" s="7" t="s">
        <v>422</v>
      </c>
      <c r="E2833" s="7">
        <v>2.0089999999999999</v>
      </c>
      <c r="F2833" s="7">
        <v>0.33959571552067702</v>
      </c>
      <c r="G2833" s="7">
        <v>2.0375000000000001</v>
      </c>
      <c r="H2833" s="7">
        <v>0.98601226993865021</v>
      </c>
      <c r="I2833" s="7">
        <v>2.0089999999999999</v>
      </c>
      <c r="J2833" s="7">
        <v>0.33959571552067702</v>
      </c>
      <c r="K2833" s="7">
        <v>2.0375000000000001</v>
      </c>
      <c r="L2833" s="7">
        <v>0.98601226993865021</v>
      </c>
      <c r="M2833" s="7" t="s">
        <v>304</v>
      </c>
      <c r="N2833" s="7" t="s">
        <v>323</v>
      </c>
      <c r="O2833" s="7" t="s">
        <v>421</v>
      </c>
    </row>
    <row r="2834" spans="1:15" ht="15">
      <c r="A2834" s="1">
        <v>2826</v>
      </c>
      <c r="B2834" s="6" t="s">
        <v>196</v>
      </c>
      <c r="C2834" s="7" t="s">
        <v>301</v>
      </c>
      <c r="D2834" s="7" t="s">
        <v>422</v>
      </c>
      <c r="E2834" s="7">
        <v>2.0089999999999999</v>
      </c>
      <c r="F2834" s="7">
        <v>0.33959571552067702</v>
      </c>
      <c r="G2834" s="7">
        <v>2.0375000000000001</v>
      </c>
      <c r="H2834" s="7">
        <v>0.98601226993865021</v>
      </c>
      <c r="I2834" s="7">
        <v>2.0089999999999999</v>
      </c>
      <c r="J2834" s="7">
        <v>0.33959571552067702</v>
      </c>
      <c r="K2834" s="7">
        <v>2.0375000000000001</v>
      </c>
      <c r="L2834" s="7">
        <v>0.98601226993865021</v>
      </c>
      <c r="M2834" s="7" t="s">
        <v>304</v>
      </c>
      <c r="N2834" s="7" t="s">
        <v>323</v>
      </c>
      <c r="O2834" s="7" t="s">
        <v>421</v>
      </c>
    </row>
    <row r="2835" spans="1:15" ht="15">
      <c r="A2835" s="1">
        <v>2827</v>
      </c>
      <c r="B2835" s="6" t="s">
        <v>196</v>
      </c>
      <c r="C2835" s="7" t="s">
        <v>302</v>
      </c>
      <c r="D2835" s="7" t="s">
        <v>422</v>
      </c>
      <c r="E2835" s="7">
        <v>2.0089999999999999</v>
      </c>
      <c r="F2835" s="7">
        <v>0.33959571552067702</v>
      </c>
      <c r="G2835" s="7">
        <v>2.0375000000000001</v>
      </c>
      <c r="H2835" s="7">
        <v>0.98601226993865021</v>
      </c>
      <c r="I2835" s="7">
        <v>2.0089999999999999</v>
      </c>
      <c r="J2835" s="7">
        <v>0.33959571552067702</v>
      </c>
      <c r="K2835" s="7">
        <v>2.0375000000000001</v>
      </c>
      <c r="L2835" s="7">
        <v>0.98601226993865021</v>
      </c>
      <c r="M2835" s="7" t="s">
        <v>304</v>
      </c>
      <c r="N2835" s="7" t="s">
        <v>323</v>
      </c>
      <c r="O2835" s="7" t="s">
        <v>421</v>
      </c>
    </row>
    <row r="2836" spans="1:15" ht="15">
      <c r="A2836" s="1">
        <v>2828</v>
      </c>
      <c r="B2836" s="6" t="s">
        <v>196</v>
      </c>
      <c r="C2836" s="7" t="s">
        <v>423</v>
      </c>
      <c r="D2836" s="7" t="s">
        <v>422</v>
      </c>
      <c r="E2836" s="7">
        <v>2.0089999999999999</v>
      </c>
      <c r="F2836" s="7">
        <v>0.33959571552067702</v>
      </c>
      <c r="G2836" s="7">
        <v>2.0375000000000001</v>
      </c>
      <c r="H2836" s="7">
        <v>0.98601226993865021</v>
      </c>
      <c r="I2836" s="7">
        <v>2.0089999999999999</v>
      </c>
      <c r="J2836" s="7">
        <v>0.33959571552067702</v>
      </c>
      <c r="K2836" s="7">
        <v>2.0375000000000001</v>
      </c>
      <c r="L2836" s="7">
        <v>0.98601226993865021</v>
      </c>
      <c r="M2836" s="7" t="s">
        <v>304</v>
      </c>
      <c r="N2836" s="7" t="s">
        <v>323</v>
      </c>
      <c r="O2836" s="7" t="s">
        <v>421</v>
      </c>
    </row>
    <row r="2837" spans="1:15" ht="15">
      <c r="A2837" s="1">
        <v>2829</v>
      </c>
      <c r="B2837" s="6" t="s">
        <v>196</v>
      </c>
      <c r="C2837" s="7" t="s">
        <v>424</v>
      </c>
      <c r="D2837" s="7" t="s">
        <v>422</v>
      </c>
      <c r="E2837" s="7">
        <v>2.0089999999999999</v>
      </c>
      <c r="F2837" s="7">
        <v>0.33959571552067702</v>
      </c>
      <c r="G2837" s="7">
        <v>2.0375000000000001</v>
      </c>
      <c r="H2837" s="7">
        <v>0.98601226993865021</v>
      </c>
      <c r="I2837" s="7">
        <v>2.0089999999999999</v>
      </c>
      <c r="J2837" s="7">
        <v>0.33959571552067702</v>
      </c>
      <c r="K2837" s="7">
        <v>2.0375000000000001</v>
      </c>
      <c r="L2837" s="7">
        <v>0.98601226993865021</v>
      </c>
      <c r="M2837" s="7" t="s">
        <v>304</v>
      </c>
      <c r="N2837" s="7" t="s">
        <v>323</v>
      </c>
      <c r="O2837" s="7" t="s">
        <v>421</v>
      </c>
    </row>
    <row r="2838" spans="1:15" ht="15">
      <c r="A2838" s="1">
        <v>2830</v>
      </c>
      <c r="B2838" s="6" t="s">
        <v>196</v>
      </c>
      <c r="C2838" s="7" t="s">
        <v>425</v>
      </c>
      <c r="D2838" s="7" t="s">
        <v>422</v>
      </c>
      <c r="E2838" s="7">
        <v>2.0089999999999999</v>
      </c>
      <c r="F2838" s="7">
        <v>0.33959571552067702</v>
      </c>
      <c r="G2838" s="7">
        <v>2.0375000000000001</v>
      </c>
      <c r="H2838" s="7">
        <v>0.98601226993865021</v>
      </c>
      <c r="I2838" s="7">
        <v>2.0089999999999999</v>
      </c>
      <c r="J2838" s="7">
        <v>0.33959571552067702</v>
      </c>
      <c r="K2838" s="7">
        <v>2.0375000000000001</v>
      </c>
      <c r="L2838" s="7">
        <v>0.98601226993865021</v>
      </c>
      <c r="M2838" s="7" t="s">
        <v>304</v>
      </c>
      <c r="N2838" s="7" t="s">
        <v>323</v>
      </c>
      <c r="O2838" s="7" t="s">
        <v>421</v>
      </c>
    </row>
    <row r="2839" spans="1:15" ht="15">
      <c r="A2839" s="1">
        <v>2831</v>
      </c>
      <c r="B2839" s="6" t="s">
        <v>196</v>
      </c>
      <c r="C2839" s="7" t="s">
        <v>426</v>
      </c>
      <c r="D2839" s="7" t="s">
        <v>422</v>
      </c>
      <c r="E2839" s="7">
        <v>2.0089999999999999</v>
      </c>
      <c r="F2839" s="7">
        <v>0.33959571552067702</v>
      </c>
      <c r="G2839" s="7">
        <v>2.0375000000000001</v>
      </c>
      <c r="H2839" s="7">
        <v>0.98601226993865021</v>
      </c>
      <c r="I2839" s="7">
        <v>2.0089999999999999</v>
      </c>
      <c r="J2839" s="7">
        <v>0.33959571552067702</v>
      </c>
      <c r="K2839" s="7">
        <v>2.0375000000000001</v>
      </c>
      <c r="L2839" s="7">
        <v>0.98601226993865021</v>
      </c>
      <c r="M2839" s="7" t="s">
        <v>304</v>
      </c>
      <c r="N2839" s="7" t="s">
        <v>323</v>
      </c>
      <c r="O2839" s="7" t="s">
        <v>421</v>
      </c>
    </row>
    <row r="2840" spans="1:15" ht="15">
      <c r="A2840" s="1">
        <v>2832</v>
      </c>
      <c r="B2840" s="6" t="s">
        <v>196</v>
      </c>
      <c r="C2840" s="7" t="s">
        <v>427</v>
      </c>
      <c r="D2840" s="7" t="s">
        <v>422</v>
      </c>
      <c r="E2840" s="7">
        <v>2.0089999999999999</v>
      </c>
      <c r="F2840" s="7">
        <v>0.33959571552067702</v>
      </c>
      <c r="G2840" s="7">
        <v>2.0375000000000001</v>
      </c>
      <c r="H2840" s="7">
        <v>0.98601226993865021</v>
      </c>
      <c r="I2840" s="7">
        <v>2.0089999999999999</v>
      </c>
      <c r="J2840" s="7">
        <v>0.33959571552067702</v>
      </c>
      <c r="K2840" s="7">
        <v>2.0375000000000001</v>
      </c>
      <c r="L2840" s="7">
        <v>0.98601226993865021</v>
      </c>
      <c r="M2840" s="7" t="s">
        <v>304</v>
      </c>
      <c r="N2840" s="7" t="s">
        <v>323</v>
      </c>
      <c r="O2840" s="7" t="s">
        <v>421</v>
      </c>
    </row>
    <row r="2841" spans="1:15" ht="15">
      <c r="A2841" s="1">
        <v>2833</v>
      </c>
      <c r="B2841" s="6" t="s">
        <v>204</v>
      </c>
      <c r="C2841" s="7" t="s">
        <v>292</v>
      </c>
      <c r="D2841" s="7">
        <v>1.123</v>
      </c>
      <c r="E2841" s="7">
        <v>0.82099999999999995</v>
      </c>
      <c r="F2841" s="7">
        <v>0.86095247854005641</v>
      </c>
      <c r="G2841" s="7">
        <v>1.1896554838709676</v>
      </c>
      <c r="H2841" s="7">
        <v>0.69011576135351738</v>
      </c>
      <c r="I2841" s="7">
        <v>0.82099999999999995</v>
      </c>
      <c r="J2841" s="7">
        <v>0.86095247854005641</v>
      </c>
      <c r="K2841" s="7">
        <v>1.1896554838709676</v>
      </c>
      <c r="L2841" s="7">
        <v>0.69011576135351738</v>
      </c>
      <c r="M2841" s="7" t="s">
        <v>304</v>
      </c>
      <c r="N2841" s="7" t="s">
        <v>323</v>
      </c>
      <c r="O2841" s="7" t="s">
        <v>421</v>
      </c>
    </row>
    <row r="2842" spans="1:15" ht="15">
      <c r="A2842" s="1">
        <v>2834</v>
      </c>
      <c r="B2842" s="6" t="s">
        <v>204</v>
      </c>
      <c r="C2842" s="7" t="s">
        <v>293</v>
      </c>
      <c r="D2842" s="7">
        <v>1.0309999999999999</v>
      </c>
      <c r="E2842" s="7">
        <v>0.73499999999999999</v>
      </c>
      <c r="F2842" s="7">
        <v>0.72300484092431905</v>
      </c>
      <c r="G2842" s="7">
        <v>1.0309999999999999</v>
      </c>
      <c r="H2842" s="7">
        <v>0.71290009699321055</v>
      </c>
      <c r="I2842" s="7">
        <v>0.73499999999999999</v>
      </c>
      <c r="J2842" s="7">
        <v>0.72300484092431905</v>
      </c>
      <c r="K2842" s="7">
        <v>1.0309999999999999</v>
      </c>
      <c r="L2842" s="7">
        <v>0.71290009699321055</v>
      </c>
      <c r="M2842" s="7" t="s">
        <v>304</v>
      </c>
      <c r="N2842" s="7" t="s">
        <v>323</v>
      </c>
      <c r="O2842" s="7" t="s">
        <v>421</v>
      </c>
    </row>
    <row r="2843" spans="1:15" ht="15">
      <c r="A2843" s="1">
        <v>2835</v>
      </c>
      <c r="B2843" s="6" t="s">
        <v>204</v>
      </c>
      <c r="C2843" s="7" t="s">
        <v>294</v>
      </c>
      <c r="D2843" s="7">
        <v>1</v>
      </c>
      <c r="E2843" s="7">
        <v>0.747</v>
      </c>
      <c r="F2843" s="7">
        <v>0.80545506920753218</v>
      </c>
      <c r="G2843" s="7">
        <v>1.0985294117647058</v>
      </c>
      <c r="H2843" s="7">
        <v>0.68</v>
      </c>
      <c r="I2843" s="7">
        <v>0.747</v>
      </c>
      <c r="J2843" s="7">
        <v>0.80545506920753218</v>
      </c>
      <c r="K2843" s="7">
        <v>1.0985294117647058</v>
      </c>
      <c r="L2843" s="7">
        <v>0.68</v>
      </c>
      <c r="M2843" s="7" t="s">
        <v>304</v>
      </c>
      <c r="N2843" s="7" t="s">
        <v>323</v>
      </c>
      <c r="O2843" s="7" t="s">
        <v>421</v>
      </c>
    </row>
    <row r="2844" spans="1:15" ht="15">
      <c r="A2844" s="1">
        <v>2836</v>
      </c>
      <c r="B2844" s="6" t="s">
        <v>204</v>
      </c>
      <c r="C2844" s="7" t="s">
        <v>295</v>
      </c>
      <c r="D2844" s="7">
        <v>0.78300000000000003</v>
      </c>
      <c r="E2844" s="7">
        <v>0.52200000000000002</v>
      </c>
      <c r="F2844" s="7">
        <v>0.626960013571913</v>
      </c>
      <c r="G2844" s="7">
        <v>0.81582035928143726</v>
      </c>
      <c r="H2844" s="7">
        <v>0.63984674329501912</v>
      </c>
      <c r="I2844" s="7">
        <v>0.52200000000000002</v>
      </c>
      <c r="J2844" s="7">
        <v>0.626960013571913</v>
      </c>
      <c r="K2844" s="7">
        <v>0.81582035928143726</v>
      </c>
      <c r="L2844" s="7">
        <v>0.63984674329501912</v>
      </c>
      <c r="M2844" s="7" t="s">
        <v>304</v>
      </c>
      <c r="N2844" s="7" t="s">
        <v>323</v>
      </c>
      <c r="O2844" s="7" t="s">
        <v>421</v>
      </c>
    </row>
    <row r="2845" spans="1:15" ht="15">
      <c r="A2845" s="1">
        <v>2837</v>
      </c>
      <c r="B2845" s="6" t="s">
        <v>204</v>
      </c>
      <c r="C2845" s="7" t="s">
        <v>296</v>
      </c>
      <c r="D2845" s="7">
        <v>0.113</v>
      </c>
      <c r="E2845" s="7">
        <v>6.4000000000000001E-2</v>
      </c>
      <c r="F2845" s="7">
        <v>9.3128942869550493E-2</v>
      </c>
      <c r="G2845" s="7">
        <v>0.113</v>
      </c>
      <c r="H2845" s="7">
        <v>0.5663716814159292</v>
      </c>
      <c r="I2845" s="7">
        <v>6.4000000000000001E-2</v>
      </c>
      <c r="J2845" s="7">
        <v>9.3128942869550493E-2</v>
      </c>
      <c r="K2845" s="7">
        <v>0.113</v>
      </c>
      <c r="L2845" s="7">
        <v>0.5663716814159292</v>
      </c>
      <c r="M2845" s="7" t="s">
        <v>304</v>
      </c>
      <c r="N2845" s="7" t="s">
        <v>323</v>
      </c>
      <c r="O2845" s="7" t="s">
        <v>421</v>
      </c>
    </row>
    <row r="2846" spans="1:15" ht="15">
      <c r="A2846" s="1">
        <v>2838</v>
      </c>
      <c r="B2846" s="6" t="s">
        <v>204</v>
      </c>
      <c r="C2846" s="7" t="s">
        <v>297</v>
      </c>
      <c r="D2846" s="7">
        <v>3.8548</v>
      </c>
      <c r="E2846" s="7">
        <v>3.6675</v>
      </c>
      <c r="F2846" s="7">
        <v>1.1869822197488893</v>
      </c>
      <c r="G2846" s="7">
        <v>3.8548</v>
      </c>
      <c r="H2846" s="7">
        <v>0.95141122756044416</v>
      </c>
      <c r="I2846" s="7">
        <v>3.6675</v>
      </c>
      <c r="J2846" s="7">
        <v>1.1869822197488893</v>
      </c>
      <c r="K2846" s="7">
        <v>3.8548</v>
      </c>
      <c r="L2846" s="7">
        <v>0.95141122756044416</v>
      </c>
      <c r="M2846" s="7" t="s">
        <v>304</v>
      </c>
      <c r="N2846" s="7" t="s">
        <v>323</v>
      </c>
      <c r="O2846" s="7" t="s">
        <v>421</v>
      </c>
    </row>
    <row r="2847" spans="1:15" ht="15">
      <c r="A2847" s="1">
        <v>2839</v>
      </c>
      <c r="B2847" s="6" t="s">
        <v>204</v>
      </c>
      <c r="C2847" s="7" t="s">
        <v>298</v>
      </c>
      <c r="D2847" s="7" t="s">
        <v>422</v>
      </c>
      <c r="E2847" s="7">
        <v>3.6675</v>
      </c>
      <c r="F2847" s="7">
        <v>3.6709502247647654</v>
      </c>
      <c r="G2847" s="7">
        <v>5.1890684908469344</v>
      </c>
      <c r="H2847" s="7">
        <v>0.70677425176968678</v>
      </c>
      <c r="I2847" s="7">
        <v>3.6675</v>
      </c>
      <c r="J2847" s="7">
        <v>3.6709502247647654</v>
      </c>
      <c r="K2847" s="7">
        <v>5.1890684908469344</v>
      </c>
      <c r="L2847" s="7">
        <v>0.70677425176968678</v>
      </c>
      <c r="M2847" s="7" t="s">
        <v>304</v>
      </c>
      <c r="N2847" s="7" t="s">
        <v>323</v>
      </c>
      <c r="O2847" s="7" t="s">
        <v>421</v>
      </c>
    </row>
    <row r="2848" spans="1:15" ht="15">
      <c r="A2848" s="1">
        <v>2840</v>
      </c>
      <c r="B2848" s="6" t="s">
        <v>204</v>
      </c>
      <c r="C2848" s="7" t="s">
        <v>299</v>
      </c>
      <c r="D2848" s="7" t="s">
        <v>422</v>
      </c>
      <c r="E2848" s="7">
        <v>3.6675</v>
      </c>
      <c r="F2848" s="7">
        <v>3.6709502247647654</v>
      </c>
      <c r="G2848" s="7">
        <v>5.1890684908469344</v>
      </c>
      <c r="H2848" s="7">
        <v>0.70677425176968678</v>
      </c>
      <c r="I2848" s="7">
        <v>3.6675</v>
      </c>
      <c r="J2848" s="7">
        <v>3.6709502247647654</v>
      </c>
      <c r="K2848" s="7">
        <v>5.1890684908469344</v>
      </c>
      <c r="L2848" s="7">
        <v>0.70677425176968678</v>
      </c>
      <c r="M2848" s="7" t="s">
        <v>304</v>
      </c>
      <c r="N2848" s="7" t="s">
        <v>323</v>
      </c>
      <c r="O2848" s="7" t="s">
        <v>421</v>
      </c>
    </row>
    <row r="2849" spans="1:15" ht="15">
      <c r="A2849" s="1">
        <v>2841</v>
      </c>
      <c r="B2849" s="6" t="s">
        <v>204</v>
      </c>
      <c r="C2849" s="7" t="s">
        <v>300</v>
      </c>
      <c r="D2849" s="7" t="s">
        <v>422</v>
      </c>
      <c r="E2849" s="7">
        <v>3.6675</v>
      </c>
      <c r="F2849" s="7">
        <v>3.6709502247647654</v>
      </c>
      <c r="G2849" s="7">
        <v>5.1890684908469344</v>
      </c>
      <c r="H2849" s="7">
        <v>0.70677425176968678</v>
      </c>
      <c r="I2849" s="7">
        <v>3.6675</v>
      </c>
      <c r="J2849" s="7">
        <v>3.6709502247647654</v>
      </c>
      <c r="K2849" s="7">
        <v>5.1890684908469344</v>
      </c>
      <c r="L2849" s="7">
        <v>0.70677425176968678</v>
      </c>
      <c r="M2849" s="7" t="s">
        <v>304</v>
      </c>
      <c r="N2849" s="7" t="s">
        <v>323</v>
      </c>
      <c r="O2849" s="7" t="s">
        <v>421</v>
      </c>
    </row>
    <row r="2850" spans="1:15" ht="15">
      <c r="A2850" s="1">
        <v>2842</v>
      </c>
      <c r="B2850" s="6" t="s">
        <v>204</v>
      </c>
      <c r="C2850" s="7" t="s">
        <v>301</v>
      </c>
      <c r="D2850" s="7" t="s">
        <v>422</v>
      </c>
      <c r="E2850" s="7">
        <v>3.6675</v>
      </c>
      <c r="F2850" s="7">
        <v>3.6709502247647654</v>
      </c>
      <c r="G2850" s="7">
        <v>5.1890684908469344</v>
      </c>
      <c r="H2850" s="7">
        <v>0.70677425176968678</v>
      </c>
      <c r="I2850" s="7">
        <v>3.6675</v>
      </c>
      <c r="J2850" s="7">
        <v>3.6709502247647654</v>
      </c>
      <c r="K2850" s="7">
        <v>5.1890684908469344</v>
      </c>
      <c r="L2850" s="7">
        <v>0.70677425176968678</v>
      </c>
      <c r="M2850" s="7" t="s">
        <v>304</v>
      </c>
      <c r="N2850" s="7" t="s">
        <v>323</v>
      </c>
      <c r="O2850" s="7" t="s">
        <v>421</v>
      </c>
    </row>
    <row r="2851" spans="1:15" ht="15">
      <c r="A2851" s="1">
        <v>2843</v>
      </c>
      <c r="B2851" s="6" t="s">
        <v>204</v>
      </c>
      <c r="C2851" s="7" t="s">
        <v>302</v>
      </c>
      <c r="D2851" s="7" t="s">
        <v>422</v>
      </c>
      <c r="E2851" s="7">
        <v>3.6675</v>
      </c>
      <c r="F2851" s="7">
        <v>3.6709502247647654</v>
      </c>
      <c r="G2851" s="7">
        <v>5.1890684908469344</v>
      </c>
      <c r="H2851" s="7">
        <v>0.70677425176968678</v>
      </c>
      <c r="I2851" s="7">
        <v>3.6675</v>
      </c>
      <c r="J2851" s="7">
        <v>3.6709502247647654</v>
      </c>
      <c r="K2851" s="7">
        <v>5.1890684908469344</v>
      </c>
      <c r="L2851" s="7">
        <v>0.70677425176968678</v>
      </c>
      <c r="M2851" s="7" t="s">
        <v>304</v>
      </c>
      <c r="N2851" s="7" t="s">
        <v>323</v>
      </c>
      <c r="O2851" s="7" t="s">
        <v>421</v>
      </c>
    </row>
    <row r="2852" spans="1:15" ht="15">
      <c r="A2852" s="1">
        <v>2844</v>
      </c>
      <c r="B2852" s="6" t="s">
        <v>204</v>
      </c>
      <c r="C2852" s="7" t="s">
        <v>423</v>
      </c>
      <c r="D2852" s="7" t="s">
        <v>422</v>
      </c>
      <c r="E2852" s="7">
        <v>3.6675</v>
      </c>
      <c r="F2852" s="7">
        <v>3.6709502247647654</v>
      </c>
      <c r="G2852" s="7">
        <v>5.1890684908469344</v>
      </c>
      <c r="H2852" s="7">
        <v>0.70677425176968678</v>
      </c>
      <c r="I2852" s="7">
        <v>3.6675</v>
      </c>
      <c r="J2852" s="7">
        <v>3.6709502247647654</v>
      </c>
      <c r="K2852" s="7">
        <v>5.1890684908469344</v>
      </c>
      <c r="L2852" s="7">
        <v>0.70677425176968678</v>
      </c>
      <c r="M2852" s="7" t="s">
        <v>304</v>
      </c>
      <c r="N2852" s="7" t="s">
        <v>323</v>
      </c>
      <c r="O2852" s="7" t="s">
        <v>421</v>
      </c>
    </row>
    <row r="2853" spans="1:15" ht="15">
      <c r="A2853" s="1">
        <v>2845</v>
      </c>
      <c r="B2853" s="6" t="s">
        <v>204</v>
      </c>
      <c r="C2853" s="7" t="s">
        <v>424</v>
      </c>
      <c r="D2853" s="7" t="s">
        <v>422</v>
      </c>
      <c r="E2853" s="7">
        <v>3.6675</v>
      </c>
      <c r="F2853" s="7">
        <v>3.6709502247647654</v>
      </c>
      <c r="G2853" s="7">
        <v>5.1890684908469344</v>
      </c>
      <c r="H2853" s="7">
        <v>0.70677425176968678</v>
      </c>
      <c r="I2853" s="7">
        <v>3.6675</v>
      </c>
      <c r="J2853" s="7">
        <v>3.6709502247647654</v>
      </c>
      <c r="K2853" s="7">
        <v>5.1890684908469344</v>
      </c>
      <c r="L2853" s="7">
        <v>0.70677425176968678</v>
      </c>
      <c r="M2853" s="7" t="s">
        <v>304</v>
      </c>
      <c r="N2853" s="7" t="s">
        <v>323</v>
      </c>
      <c r="O2853" s="7" t="s">
        <v>421</v>
      </c>
    </row>
    <row r="2854" spans="1:15" ht="15">
      <c r="A2854" s="1">
        <v>2846</v>
      </c>
      <c r="B2854" s="6" t="s">
        <v>204</v>
      </c>
      <c r="C2854" s="7" t="s">
        <v>425</v>
      </c>
      <c r="D2854" s="7" t="s">
        <v>422</v>
      </c>
      <c r="E2854" s="7">
        <v>3.6675</v>
      </c>
      <c r="F2854" s="7">
        <v>3.6709502247647654</v>
      </c>
      <c r="G2854" s="7">
        <v>5.1890684908469344</v>
      </c>
      <c r="H2854" s="7">
        <v>0.70677425176968678</v>
      </c>
      <c r="I2854" s="7">
        <v>3.6675</v>
      </c>
      <c r="J2854" s="7">
        <v>3.6709502247647654</v>
      </c>
      <c r="K2854" s="7">
        <v>5.1890684908469344</v>
      </c>
      <c r="L2854" s="7">
        <v>0.70677425176968678</v>
      </c>
      <c r="M2854" s="7" t="s">
        <v>304</v>
      </c>
      <c r="N2854" s="7" t="s">
        <v>323</v>
      </c>
      <c r="O2854" s="7" t="s">
        <v>421</v>
      </c>
    </row>
    <row r="2855" spans="1:15" ht="15">
      <c r="A2855" s="1">
        <v>2847</v>
      </c>
      <c r="B2855" s="6" t="s">
        <v>204</v>
      </c>
      <c r="C2855" s="7" t="s">
        <v>426</v>
      </c>
      <c r="D2855" s="7" t="s">
        <v>422</v>
      </c>
      <c r="E2855" s="7">
        <v>3.6675</v>
      </c>
      <c r="F2855" s="7">
        <v>3.6709502247647654</v>
      </c>
      <c r="G2855" s="7">
        <v>5.1890684908469344</v>
      </c>
      <c r="H2855" s="7">
        <v>0.70677425176968678</v>
      </c>
      <c r="I2855" s="7">
        <v>3.6675</v>
      </c>
      <c r="J2855" s="7">
        <v>3.6709502247647654</v>
      </c>
      <c r="K2855" s="7">
        <v>5.1890684908469344</v>
      </c>
      <c r="L2855" s="7">
        <v>0.70677425176968678</v>
      </c>
      <c r="M2855" s="7" t="s">
        <v>304</v>
      </c>
      <c r="N2855" s="7" t="s">
        <v>323</v>
      </c>
      <c r="O2855" s="7" t="s">
        <v>421</v>
      </c>
    </row>
    <row r="2856" spans="1:15" ht="15">
      <c r="A2856" s="1">
        <v>2848</v>
      </c>
      <c r="B2856" s="6" t="s">
        <v>204</v>
      </c>
      <c r="C2856" s="7" t="s">
        <v>427</v>
      </c>
      <c r="D2856" s="7" t="s">
        <v>422</v>
      </c>
      <c r="E2856" s="7">
        <v>3.6675</v>
      </c>
      <c r="F2856" s="7">
        <v>3.6709502247647654</v>
      </c>
      <c r="G2856" s="7">
        <v>5.1890684908469344</v>
      </c>
      <c r="H2856" s="7">
        <v>0.70677425176968678</v>
      </c>
      <c r="I2856" s="7">
        <v>3.6675</v>
      </c>
      <c r="J2856" s="7">
        <v>3.6709502247647654</v>
      </c>
      <c r="K2856" s="7">
        <v>5.1890684908469344</v>
      </c>
      <c r="L2856" s="7">
        <v>0.70677425176968678</v>
      </c>
      <c r="M2856" s="7" t="s">
        <v>304</v>
      </c>
      <c r="N2856" s="7" t="s">
        <v>323</v>
      </c>
      <c r="O2856" s="7" t="s">
        <v>421</v>
      </c>
    </row>
    <row r="2857" spans="1:15" ht="15">
      <c r="A2857" s="1">
        <v>2849</v>
      </c>
      <c r="B2857" s="6" t="s">
        <v>18</v>
      </c>
      <c r="C2857" s="7" t="s">
        <v>292</v>
      </c>
      <c r="D2857" s="7">
        <v>4.7869999999999999</v>
      </c>
      <c r="E2857" s="7">
        <v>4.6319999999999997</v>
      </c>
      <c r="F2857" s="7">
        <v>1.3035598872259075</v>
      </c>
      <c r="G2857" s="7">
        <v>4.8119322916666665</v>
      </c>
      <c r="H2857" s="7">
        <v>0.96260706078963854</v>
      </c>
      <c r="I2857" s="7">
        <v>4.6319999999999997</v>
      </c>
      <c r="J2857" s="7">
        <v>1.3035598872259075</v>
      </c>
      <c r="K2857" s="7">
        <v>4.8119322916666665</v>
      </c>
      <c r="L2857" s="7">
        <v>0.96260706078963854</v>
      </c>
      <c r="M2857" s="7" t="s">
        <v>290</v>
      </c>
      <c r="N2857" s="7" t="s">
        <v>323</v>
      </c>
      <c r="O2857" s="7" t="s">
        <v>421</v>
      </c>
    </row>
    <row r="2858" spans="1:15" ht="15">
      <c r="A2858" s="1">
        <v>2850</v>
      </c>
      <c r="B2858" s="6" t="s">
        <v>18</v>
      </c>
      <c r="C2858" s="7" t="s">
        <v>293</v>
      </c>
      <c r="D2858" s="7">
        <v>5.0309999999999997</v>
      </c>
      <c r="E2858" s="7">
        <v>4.8479999999999999</v>
      </c>
      <c r="F2858" s="7">
        <v>1.3445657291482611</v>
      </c>
      <c r="G2858" s="7">
        <v>5.0309999999999997</v>
      </c>
      <c r="H2858" s="7">
        <v>0.96362552176505667</v>
      </c>
      <c r="I2858" s="7">
        <v>4.8479999999999999</v>
      </c>
      <c r="J2858" s="7">
        <v>1.3445657291482611</v>
      </c>
      <c r="K2858" s="7">
        <v>5.0309999999999997</v>
      </c>
      <c r="L2858" s="7">
        <v>0.96362552176505667</v>
      </c>
      <c r="M2858" s="7" t="s">
        <v>290</v>
      </c>
      <c r="N2858" s="7" t="s">
        <v>323</v>
      </c>
      <c r="O2858" s="7" t="s">
        <v>421</v>
      </c>
    </row>
    <row r="2859" spans="1:15" ht="15">
      <c r="A2859" s="1">
        <v>2851</v>
      </c>
      <c r="B2859" s="6" t="s">
        <v>18</v>
      </c>
      <c r="C2859" s="7" t="s">
        <v>294</v>
      </c>
      <c r="D2859" s="7">
        <v>5.21</v>
      </c>
      <c r="E2859" s="7">
        <v>5.0579999999999998</v>
      </c>
      <c r="F2859" s="7">
        <v>1.2406782234358815</v>
      </c>
      <c r="G2859" s="7">
        <v>5.2079407114624505</v>
      </c>
      <c r="H2859" s="7">
        <v>0.97120921305182339</v>
      </c>
      <c r="I2859" s="7">
        <v>5.0579999999999998</v>
      </c>
      <c r="J2859" s="7">
        <v>1.2406782234358815</v>
      </c>
      <c r="K2859" s="7">
        <v>5.2079407114624505</v>
      </c>
      <c r="L2859" s="7">
        <v>0.97120921305182339</v>
      </c>
      <c r="M2859" s="7" t="s">
        <v>290</v>
      </c>
      <c r="N2859" s="7" t="s">
        <v>323</v>
      </c>
      <c r="O2859" s="7" t="s">
        <v>421</v>
      </c>
    </row>
    <row r="2860" spans="1:15" ht="15">
      <c r="A2860" s="1">
        <v>2852</v>
      </c>
      <c r="B2860" s="6" t="s">
        <v>18</v>
      </c>
      <c r="C2860" s="7" t="s">
        <v>295</v>
      </c>
      <c r="D2860" s="7">
        <v>5.5419999999999998</v>
      </c>
      <c r="E2860" s="7">
        <v>5.4059999999999997</v>
      </c>
      <c r="F2860" s="7">
        <v>1.2202163742549932</v>
      </c>
      <c r="G2860" s="7">
        <v>5.5419999999999998</v>
      </c>
      <c r="H2860" s="7">
        <v>0.97546012269938653</v>
      </c>
      <c r="I2860" s="7">
        <v>5.4059999999999997</v>
      </c>
      <c r="J2860" s="7">
        <v>1.2202163742549932</v>
      </c>
      <c r="K2860" s="7">
        <v>5.5419999999999998</v>
      </c>
      <c r="L2860" s="7">
        <v>0.97546012269938653</v>
      </c>
      <c r="M2860" s="7" t="s">
        <v>290</v>
      </c>
      <c r="N2860" s="7" t="s">
        <v>323</v>
      </c>
      <c r="O2860" s="7" t="s">
        <v>421</v>
      </c>
    </row>
    <row r="2861" spans="1:15" ht="15">
      <c r="A2861" s="1">
        <v>2853</v>
      </c>
      <c r="B2861" s="6" t="s">
        <v>18</v>
      </c>
      <c r="C2861" s="7" t="s">
        <v>296</v>
      </c>
      <c r="D2861" s="7">
        <v>3.87</v>
      </c>
      <c r="E2861" s="7">
        <v>3.677</v>
      </c>
      <c r="F2861" s="7">
        <v>1.2068848329480324</v>
      </c>
      <c r="G2861" s="7">
        <v>3.87</v>
      </c>
      <c r="H2861" s="7">
        <v>0.95012919896640824</v>
      </c>
      <c r="I2861" s="7">
        <v>3.677</v>
      </c>
      <c r="J2861" s="7">
        <v>1.2068848329480324</v>
      </c>
      <c r="K2861" s="7">
        <v>3.87</v>
      </c>
      <c r="L2861" s="7">
        <v>0.95012919896640824</v>
      </c>
      <c r="M2861" s="7" t="s">
        <v>290</v>
      </c>
      <c r="N2861" s="7" t="s">
        <v>323</v>
      </c>
      <c r="O2861" s="7" t="s">
        <v>421</v>
      </c>
    </row>
    <row r="2862" spans="1:15" ht="15">
      <c r="A2862" s="1">
        <v>2854</v>
      </c>
      <c r="B2862" s="6" t="s">
        <v>18</v>
      </c>
      <c r="C2862" s="7" t="s">
        <v>297</v>
      </c>
      <c r="D2862" s="7">
        <v>4.9896000000000003</v>
      </c>
      <c r="E2862" s="7">
        <v>4.9770000000000003</v>
      </c>
      <c r="F2862" s="7">
        <v>0.35437149998271716</v>
      </c>
      <c r="G2862" s="7">
        <v>4.9896000000000003</v>
      </c>
      <c r="H2862" s="7">
        <v>0.99747474747474751</v>
      </c>
      <c r="I2862" s="7">
        <v>4.9770000000000003</v>
      </c>
      <c r="J2862" s="7">
        <v>0.35437149998271716</v>
      </c>
      <c r="K2862" s="7">
        <v>4.9896000000000003</v>
      </c>
      <c r="L2862" s="7">
        <v>0.99747474747474751</v>
      </c>
      <c r="M2862" s="7" t="s">
        <v>290</v>
      </c>
      <c r="N2862" s="7" t="s">
        <v>323</v>
      </c>
      <c r="O2862" s="7" t="s">
        <v>421</v>
      </c>
    </row>
    <row r="2863" spans="1:15" ht="15">
      <c r="A2863" s="1">
        <v>2855</v>
      </c>
      <c r="B2863" s="6" t="s">
        <v>18</v>
      </c>
      <c r="C2863" s="7" t="s">
        <v>298</v>
      </c>
      <c r="D2863" s="7" t="s">
        <v>422</v>
      </c>
      <c r="E2863" s="7">
        <v>4.9795038028336451</v>
      </c>
      <c r="F2863" s="7">
        <v>0.35454977532243209</v>
      </c>
      <c r="G2863" s="7">
        <v>4.9921101415749956</v>
      </c>
      <c r="H2863" s="7">
        <v>0.99747474747474751</v>
      </c>
      <c r="I2863" s="7">
        <v>4.9795038028336451</v>
      </c>
      <c r="J2863" s="7">
        <v>0.35454977532243209</v>
      </c>
      <c r="K2863" s="7">
        <v>4.9921101415749956</v>
      </c>
      <c r="L2863" s="7">
        <v>0.99747474747474751</v>
      </c>
      <c r="M2863" s="7" t="s">
        <v>290</v>
      </c>
      <c r="N2863" s="7" t="s">
        <v>323</v>
      </c>
      <c r="O2863" s="7" t="s">
        <v>421</v>
      </c>
    </row>
    <row r="2864" spans="1:15" ht="15">
      <c r="A2864" s="1">
        <v>2856</v>
      </c>
      <c r="B2864" s="6" t="s">
        <v>18</v>
      </c>
      <c r="C2864" s="7" t="s">
        <v>299</v>
      </c>
      <c r="D2864" s="7" t="s">
        <v>422</v>
      </c>
      <c r="E2864" s="7">
        <v>4.9690136899512476</v>
      </c>
      <c r="F2864" s="7">
        <v>0.35380286010500789</v>
      </c>
      <c r="G2864" s="7">
        <v>4.9815934714447945</v>
      </c>
      <c r="H2864" s="7">
        <v>0.99747474747474751</v>
      </c>
      <c r="I2864" s="7">
        <v>4.9690136899512476</v>
      </c>
      <c r="J2864" s="7">
        <v>0.35380286010500789</v>
      </c>
      <c r="K2864" s="7">
        <v>4.9815934714447945</v>
      </c>
      <c r="L2864" s="7">
        <v>0.99747474747474751</v>
      </c>
      <c r="M2864" s="7" t="s">
        <v>290</v>
      </c>
      <c r="N2864" s="7" t="s">
        <v>323</v>
      </c>
      <c r="O2864" s="7" t="s">
        <v>421</v>
      </c>
    </row>
    <row r="2865" spans="1:15" ht="15">
      <c r="A2865" s="1">
        <v>2857</v>
      </c>
      <c r="B2865" s="6" t="s">
        <v>18</v>
      </c>
      <c r="C2865" s="7" t="s">
        <v>300</v>
      </c>
      <c r="D2865" s="7" t="s">
        <v>422</v>
      </c>
      <c r="E2865" s="7">
        <v>7.6701888251156145</v>
      </c>
      <c r="F2865" s="7">
        <v>0.54613146857682215</v>
      </c>
      <c r="G2865" s="7">
        <v>7.6896070246728687</v>
      </c>
      <c r="H2865" s="7">
        <v>0.99747474747474751</v>
      </c>
      <c r="I2865" s="7">
        <v>7.6701888251156145</v>
      </c>
      <c r="J2865" s="7">
        <v>0.54613146857682215</v>
      </c>
      <c r="K2865" s="7">
        <v>7.6896070246728687</v>
      </c>
      <c r="L2865" s="7">
        <v>0.99747474747474751</v>
      </c>
      <c r="M2865" s="7" t="s">
        <v>290</v>
      </c>
      <c r="N2865" s="7" t="s">
        <v>323</v>
      </c>
      <c r="O2865" s="7" t="s">
        <v>421</v>
      </c>
    </row>
    <row r="2866" spans="1:15" ht="15">
      <c r="A2866" s="1">
        <v>2858</v>
      </c>
      <c r="B2866" s="6" t="s">
        <v>18</v>
      </c>
      <c r="C2866" s="7" t="s">
        <v>301</v>
      </c>
      <c r="D2866" s="7" t="s">
        <v>422</v>
      </c>
      <c r="E2866" s="7">
        <v>7.6517234327338555</v>
      </c>
      <c r="F2866" s="7">
        <v>0.54481669887699247</v>
      </c>
      <c r="G2866" s="7">
        <v>7.6710948844622955</v>
      </c>
      <c r="H2866" s="7">
        <v>0.99747474747474751</v>
      </c>
      <c r="I2866" s="7">
        <v>7.6517234327338555</v>
      </c>
      <c r="J2866" s="7">
        <v>0.54481669887699247</v>
      </c>
      <c r="K2866" s="7">
        <v>7.6710948844622955</v>
      </c>
      <c r="L2866" s="7">
        <v>0.99747474747474751</v>
      </c>
      <c r="M2866" s="7" t="s">
        <v>290</v>
      </c>
      <c r="N2866" s="7" t="s">
        <v>323</v>
      </c>
      <c r="O2866" s="7" t="s">
        <v>421</v>
      </c>
    </row>
    <row r="2867" spans="1:15" ht="15">
      <c r="A2867" s="1">
        <v>2859</v>
      </c>
      <c r="B2867" s="6" t="s">
        <v>18</v>
      </c>
      <c r="C2867" s="7" t="s">
        <v>302</v>
      </c>
      <c r="D2867" s="7" t="s">
        <v>422</v>
      </c>
      <c r="E2867" s="7">
        <v>7.6789508752126947</v>
      </c>
      <c r="F2867" s="7">
        <v>0.54675534256433067</v>
      </c>
      <c r="G2867" s="7">
        <v>7.698391257175258</v>
      </c>
      <c r="H2867" s="7">
        <v>0.99747474747474751</v>
      </c>
      <c r="I2867" s="7">
        <v>7.6789508752126947</v>
      </c>
      <c r="J2867" s="7">
        <v>0.54675534256433067</v>
      </c>
      <c r="K2867" s="7">
        <v>7.698391257175258</v>
      </c>
      <c r="L2867" s="7">
        <v>0.99747474747474751</v>
      </c>
      <c r="M2867" s="7" t="s">
        <v>290</v>
      </c>
      <c r="N2867" s="7" t="s">
        <v>323</v>
      </c>
      <c r="O2867" s="7" t="s">
        <v>421</v>
      </c>
    </row>
    <row r="2868" spans="1:15" ht="15">
      <c r="A2868" s="1">
        <v>2860</v>
      </c>
      <c r="B2868" s="6" t="s">
        <v>18</v>
      </c>
      <c r="C2868" s="7" t="s">
        <v>423</v>
      </c>
      <c r="D2868" s="7" t="s">
        <v>422</v>
      </c>
      <c r="E2868" s="7">
        <v>7.7336153771332476</v>
      </c>
      <c r="F2868" s="7">
        <v>0.55064755505004792</v>
      </c>
      <c r="G2868" s="7">
        <v>7.7531941502399135</v>
      </c>
      <c r="H2868" s="7">
        <v>0.99747474747474751</v>
      </c>
      <c r="I2868" s="7">
        <v>7.7336153771332476</v>
      </c>
      <c r="J2868" s="7">
        <v>0.55064755505004792</v>
      </c>
      <c r="K2868" s="7">
        <v>7.7531941502399135</v>
      </c>
      <c r="L2868" s="7">
        <v>0.99747474747474751</v>
      </c>
      <c r="M2868" s="7" t="s">
        <v>290</v>
      </c>
      <c r="N2868" s="7" t="s">
        <v>323</v>
      </c>
      <c r="O2868" s="7" t="s">
        <v>421</v>
      </c>
    </row>
    <row r="2869" spans="1:15" ht="15">
      <c r="A2869" s="1">
        <v>2861</v>
      </c>
      <c r="B2869" s="6" t="s">
        <v>18</v>
      </c>
      <c r="C2869" s="7" t="s">
        <v>424</v>
      </c>
      <c r="D2869" s="7" t="s">
        <v>422</v>
      </c>
      <c r="E2869" s="7">
        <v>7.8163315309024259</v>
      </c>
      <c r="F2869" s="7">
        <v>0.55653709643721849</v>
      </c>
      <c r="G2869" s="7">
        <v>7.8361197119933177</v>
      </c>
      <c r="H2869" s="7">
        <v>0.99747474747474751</v>
      </c>
      <c r="I2869" s="7">
        <v>7.8163315309024259</v>
      </c>
      <c r="J2869" s="7">
        <v>0.55653709643721849</v>
      </c>
      <c r="K2869" s="7">
        <v>7.8361197119933177</v>
      </c>
      <c r="L2869" s="7">
        <v>0.99747474747474751</v>
      </c>
      <c r="M2869" s="7" t="s">
        <v>290</v>
      </c>
      <c r="N2869" s="7" t="s">
        <v>323</v>
      </c>
      <c r="O2869" s="7" t="s">
        <v>421</v>
      </c>
    </row>
    <row r="2870" spans="1:15" ht="15">
      <c r="A2870" s="1">
        <v>2862</v>
      </c>
      <c r="B2870" s="6" t="s">
        <v>18</v>
      </c>
      <c r="C2870" s="7" t="s">
        <v>425</v>
      </c>
      <c r="D2870" s="7" t="s">
        <v>422</v>
      </c>
      <c r="E2870" s="7">
        <v>7.8952066121516369</v>
      </c>
      <c r="F2870" s="7">
        <v>0.56215314643793968</v>
      </c>
      <c r="G2870" s="7">
        <v>7.9151944769925269</v>
      </c>
      <c r="H2870" s="7">
        <v>0.99747474747474751</v>
      </c>
      <c r="I2870" s="7">
        <v>7.8952066121516369</v>
      </c>
      <c r="J2870" s="7">
        <v>0.56215314643793968</v>
      </c>
      <c r="K2870" s="7">
        <v>7.9151944769925269</v>
      </c>
      <c r="L2870" s="7">
        <v>0.99747474747474751</v>
      </c>
      <c r="M2870" s="7" t="s">
        <v>290</v>
      </c>
      <c r="N2870" s="7" t="s">
        <v>323</v>
      </c>
      <c r="O2870" s="7" t="s">
        <v>421</v>
      </c>
    </row>
    <row r="2871" spans="1:15" ht="15">
      <c r="A2871" s="1">
        <v>2863</v>
      </c>
      <c r="B2871" s="6" t="s">
        <v>18</v>
      </c>
      <c r="C2871" s="7" t="s">
        <v>426</v>
      </c>
      <c r="D2871" s="7" t="s">
        <v>422</v>
      </c>
      <c r="E2871" s="7">
        <v>7.9927452098390468</v>
      </c>
      <c r="F2871" s="7">
        <v>0.5690980729335523</v>
      </c>
      <c r="G2871" s="7">
        <v>8.0129800078386388</v>
      </c>
      <c r="H2871" s="7">
        <v>0.99747474747474751</v>
      </c>
      <c r="I2871" s="7">
        <v>7.9927452098390468</v>
      </c>
      <c r="J2871" s="7">
        <v>0.5690980729335523</v>
      </c>
      <c r="K2871" s="7">
        <v>8.0129800078386388</v>
      </c>
      <c r="L2871" s="7">
        <v>0.99747474747474751</v>
      </c>
      <c r="M2871" s="7" t="s">
        <v>290</v>
      </c>
      <c r="N2871" s="7" t="s">
        <v>323</v>
      </c>
      <c r="O2871" s="7" t="s">
        <v>421</v>
      </c>
    </row>
    <row r="2872" spans="1:15" ht="15">
      <c r="A2872" s="1">
        <v>2864</v>
      </c>
      <c r="B2872" s="6" t="s">
        <v>18</v>
      </c>
      <c r="C2872" s="7" t="s">
        <v>427</v>
      </c>
      <c r="D2872" s="7" t="s">
        <v>422</v>
      </c>
      <c r="E2872" s="7">
        <v>8.0902838075264576</v>
      </c>
      <c r="F2872" s="7">
        <v>0.57604299942917769</v>
      </c>
      <c r="G2872" s="7">
        <v>8.1107655386847526</v>
      </c>
      <c r="H2872" s="7">
        <v>0.99747474747474751</v>
      </c>
      <c r="I2872" s="7">
        <v>8.0902838075264576</v>
      </c>
      <c r="J2872" s="7">
        <v>0.57604299942917769</v>
      </c>
      <c r="K2872" s="7">
        <v>8.1107655386847526</v>
      </c>
      <c r="L2872" s="7">
        <v>0.99747474747474751</v>
      </c>
      <c r="M2872" s="7" t="s">
        <v>290</v>
      </c>
      <c r="N2872" s="7" t="s">
        <v>323</v>
      </c>
      <c r="O2872" s="7" t="s">
        <v>421</v>
      </c>
    </row>
    <row r="2873" spans="1:15" ht="15">
      <c r="A2873" s="1">
        <v>2865</v>
      </c>
      <c r="B2873" s="6" t="s">
        <v>218</v>
      </c>
      <c r="C2873" s="7" t="s">
        <v>292</v>
      </c>
      <c r="D2873" s="7">
        <v>10.134</v>
      </c>
      <c r="E2873" s="7">
        <v>9.5640000000000001</v>
      </c>
      <c r="F2873" s="7">
        <v>3.3507999045004175</v>
      </c>
      <c r="G2873" s="7">
        <v>10.134</v>
      </c>
      <c r="H2873" s="7">
        <v>0.94375370041444639</v>
      </c>
      <c r="I2873" s="7">
        <v>9.5640000000000001</v>
      </c>
      <c r="J2873" s="7">
        <v>3.3507999045004175</v>
      </c>
      <c r="K2873" s="7">
        <v>10.134</v>
      </c>
      <c r="L2873" s="7">
        <v>0.94375370041444639</v>
      </c>
      <c r="M2873" s="7" t="s">
        <v>304</v>
      </c>
      <c r="N2873" s="7" t="s">
        <v>323</v>
      </c>
      <c r="O2873" s="7" t="s">
        <v>421</v>
      </c>
    </row>
    <row r="2874" spans="1:15" ht="15">
      <c r="A2874" s="1">
        <v>2866</v>
      </c>
      <c r="B2874" s="6" t="s">
        <v>218</v>
      </c>
      <c r="C2874" s="7" t="s">
        <v>293</v>
      </c>
      <c r="D2874" s="7">
        <v>10.954000000000001</v>
      </c>
      <c r="E2874" s="7">
        <v>10.220000000000001</v>
      </c>
      <c r="F2874" s="7">
        <v>3.942298314435376</v>
      </c>
      <c r="G2874" s="7">
        <v>10.954000000000001</v>
      </c>
      <c r="H2874" s="7">
        <v>0.93299251415008222</v>
      </c>
      <c r="I2874" s="7">
        <v>10.220000000000001</v>
      </c>
      <c r="J2874" s="7">
        <v>3.942298314435376</v>
      </c>
      <c r="K2874" s="7">
        <v>10.954000000000001</v>
      </c>
      <c r="L2874" s="7">
        <v>0.93299251415008222</v>
      </c>
      <c r="M2874" s="7" t="s">
        <v>304</v>
      </c>
      <c r="N2874" s="7" t="s">
        <v>323</v>
      </c>
      <c r="O2874" s="7" t="s">
        <v>421</v>
      </c>
    </row>
    <row r="2875" spans="1:15" ht="15">
      <c r="A2875" s="1">
        <v>2867</v>
      </c>
      <c r="B2875" s="6" t="s">
        <v>218</v>
      </c>
      <c r="C2875" s="7" t="s">
        <v>294</v>
      </c>
      <c r="D2875" s="7">
        <v>9.67</v>
      </c>
      <c r="E2875" s="7">
        <v>9.2710000000000008</v>
      </c>
      <c r="F2875" s="7">
        <v>3.0353063647451113</v>
      </c>
      <c r="G2875" s="7">
        <v>9.7552306855277493</v>
      </c>
      <c r="H2875" s="7">
        <v>0.95036194415718711</v>
      </c>
      <c r="I2875" s="7">
        <v>9.2710000000000008</v>
      </c>
      <c r="J2875" s="7">
        <v>3.0353063647451113</v>
      </c>
      <c r="K2875" s="7">
        <v>9.7552306855277493</v>
      </c>
      <c r="L2875" s="7">
        <v>0.95036194415718711</v>
      </c>
      <c r="M2875" s="7" t="s">
        <v>304</v>
      </c>
      <c r="N2875" s="7" t="s">
        <v>323</v>
      </c>
      <c r="O2875" s="7" t="s">
        <v>421</v>
      </c>
    </row>
    <row r="2876" spans="1:15" ht="15">
      <c r="A2876" s="1">
        <v>2868</v>
      </c>
      <c r="B2876" s="6" t="s">
        <v>218</v>
      </c>
      <c r="C2876" s="7" t="s">
        <v>295</v>
      </c>
      <c r="D2876" s="7">
        <v>11.282</v>
      </c>
      <c r="E2876" s="7">
        <v>9.6639999999999997</v>
      </c>
      <c r="F2876" s="7">
        <v>5.8215657687601547</v>
      </c>
      <c r="G2876" s="7">
        <v>11.282</v>
      </c>
      <c r="H2876" s="7">
        <v>0.85658571175323517</v>
      </c>
      <c r="I2876" s="7">
        <v>9.6639999999999997</v>
      </c>
      <c r="J2876" s="7">
        <v>5.8215657687601547</v>
      </c>
      <c r="K2876" s="7">
        <v>11.282</v>
      </c>
      <c r="L2876" s="7">
        <v>0.85658571175323517</v>
      </c>
      <c r="M2876" s="7" t="s">
        <v>304</v>
      </c>
      <c r="N2876" s="7" t="s">
        <v>323</v>
      </c>
      <c r="O2876" s="7" t="s">
        <v>421</v>
      </c>
    </row>
    <row r="2877" spans="1:15" ht="15">
      <c r="A2877" s="1">
        <v>2869</v>
      </c>
      <c r="B2877" s="6" t="s">
        <v>218</v>
      </c>
      <c r="C2877" s="7" t="s">
        <v>296</v>
      </c>
      <c r="D2877" s="7">
        <v>10.545</v>
      </c>
      <c r="E2877" s="7">
        <v>9.3079999999999998</v>
      </c>
      <c r="F2877" s="7">
        <v>4.9556191338721742</v>
      </c>
      <c r="G2877" s="7">
        <v>10.545</v>
      </c>
      <c r="H2877" s="7">
        <v>0.88269321953532476</v>
      </c>
      <c r="I2877" s="7">
        <v>9.3079999999999998</v>
      </c>
      <c r="J2877" s="7">
        <v>4.9556191338721742</v>
      </c>
      <c r="K2877" s="7">
        <v>10.545</v>
      </c>
      <c r="L2877" s="7">
        <v>0.88269321953532476</v>
      </c>
      <c r="M2877" s="7" t="s">
        <v>304</v>
      </c>
      <c r="N2877" s="7" t="s">
        <v>323</v>
      </c>
      <c r="O2877" s="7" t="s">
        <v>421</v>
      </c>
    </row>
    <row r="2878" spans="1:15" ht="15">
      <c r="A2878" s="1">
        <v>2870</v>
      </c>
      <c r="B2878" s="6" t="s">
        <v>218</v>
      </c>
      <c r="C2878" s="7" t="s">
        <v>297</v>
      </c>
      <c r="D2878" s="7">
        <v>11.1907</v>
      </c>
      <c r="E2878" s="7">
        <v>9.7561999999999998</v>
      </c>
      <c r="F2878" s="7">
        <v>5.4816355269207753</v>
      </c>
      <c r="G2878" s="7">
        <v>11.1907</v>
      </c>
      <c r="H2878" s="7">
        <v>0.87181320203383172</v>
      </c>
      <c r="I2878" s="7">
        <v>9.7561999999999998</v>
      </c>
      <c r="J2878" s="7">
        <v>5.4816355269207753</v>
      </c>
      <c r="K2878" s="7">
        <v>11.1907</v>
      </c>
      <c r="L2878" s="7">
        <v>0.87181320203383172</v>
      </c>
      <c r="M2878" s="7" t="s">
        <v>304</v>
      </c>
      <c r="N2878" s="7" t="s">
        <v>323</v>
      </c>
      <c r="O2878" s="7" t="s">
        <v>421</v>
      </c>
    </row>
    <row r="2879" spans="1:15" ht="15">
      <c r="A2879" s="1">
        <v>2871</v>
      </c>
      <c r="B2879" s="6" t="s">
        <v>218</v>
      </c>
      <c r="C2879" s="7" t="s">
        <v>298</v>
      </c>
      <c r="D2879" s="7" t="s">
        <v>422</v>
      </c>
      <c r="E2879" s="7">
        <v>9.7561999999999998</v>
      </c>
      <c r="F2879" s="7">
        <v>4.5477344643393804</v>
      </c>
      <c r="G2879" s="7">
        <v>10.764075770735738</v>
      </c>
      <c r="H2879" s="7">
        <v>0.90636671534068458</v>
      </c>
      <c r="I2879" s="7">
        <v>9.7561999999999998</v>
      </c>
      <c r="J2879" s="7">
        <v>4.5477344643393804</v>
      </c>
      <c r="K2879" s="7">
        <v>10.764075770735738</v>
      </c>
      <c r="L2879" s="7">
        <v>0.90636671534068458</v>
      </c>
      <c r="M2879" s="7" t="s">
        <v>304</v>
      </c>
      <c r="N2879" s="7" t="s">
        <v>323</v>
      </c>
      <c r="O2879" s="7" t="s">
        <v>421</v>
      </c>
    </row>
    <row r="2880" spans="1:15" ht="15">
      <c r="A2880" s="1">
        <v>2872</v>
      </c>
      <c r="B2880" s="6" t="s">
        <v>218</v>
      </c>
      <c r="C2880" s="7" t="s">
        <v>299</v>
      </c>
      <c r="D2880" s="7" t="s">
        <v>422</v>
      </c>
      <c r="E2880" s="7">
        <v>9.7561999999999998</v>
      </c>
      <c r="F2880" s="7">
        <v>4.5477344643393804</v>
      </c>
      <c r="G2880" s="7">
        <v>10.764075770735738</v>
      </c>
      <c r="H2880" s="7">
        <v>0.90636671534068458</v>
      </c>
      <c r="I2880" s="7">
        <v>9.7561999999999998</v>
      </c>
      <c r="J2880" s="7">
        <v>4.5477344643393804</v>
      </c>
      <c r="K2880" s="7">
        <v>10.764075770735738</v>
      </c>
      <c r="L2880" s="7">
        <v>0.90636671534068458</v>
      </c>
      <c r="M2880" s="7" t="s">
        <v>304</v>
      </c>
      <c r="N2880" s="7" t="s">
        <v>323</v>
      </c>
      <c r="O2880" s="7" t="s">
        <v>421</v>
      </c>
    </row>
    <row r="2881" spans="1:15" ht="15">
      <c r="A2881" s="1">
        <v>2873</v>
      </c>
      <c r="B2881" s="6" t="s">
        <v>218</v>
      </c>
      <c r="C2881" s="7" t="s">
        <v>300</v>
      </c>
      <c r="D2881" s="7" t="s">
        <v>422</v>
      </c>
      <c r="E2881" s="7">
        <v>9.7561999999999998</v>
      </c>
      <c r="F2881" s="7">
        <v>4.5477344643393804</v>
      </c>
      <c r="G2881" s="7">
        <v>10.764075770735738</v>
      </c>
      <c r="H2881" s="7">
        <v>0.90636671534068458</v>
      </c>
      <c r="I2881" s="7">
        <v>9.7561999999999998</v>
      </c>
      <c r="J2881" s="7">
        <v>4.5477344643393804</v>
      </c>
      <c r="K2881" s="7">
        <v>10.764075770735738</v>
      </c>
      <c r="L2881" s="7">
        <v>0.90636671534068458</v>
      </c>
      <c r="M2881" s="7" t="s">
        <v>304</v>
      </c>
      <c r="N2881" s="7" t="s">
        <v>323</v>
      </c>
      <c r="O2881" s="7" t="s">
        <v>421</v>
      </c>
    </row>
    <row r="2882" spans="1:15" ht="15">
      <c r="A2882" s="1">
        <v>2874</v>
      </c>
      <c r="B2882" s="6" t="s">
        <v>218</v>
      </c>
      <c r="C2882" s="7" t="s">
        <v>301</v>
      </c>
      <c r="D2882" s="7" t="s">
        <v>422</v>
      </c>
      <c r="E2882" s="7">
        <v>9.7561999999999998</v>
      </c>
      <c r="F2882" s="7">
        <v>4.5477344643393804</v>
      </c>
      <c r="G2882" s="7">
        <v>10.764075770735738</v>
      </c>
      <c r="H2882" s="7">
        <v>0.90636671534068458</v>
      </c>
      <c r="I2882" s="7">
        <v>9.7561999999999998</v>
      </c>
      <c r="J2882" s="7">
        <v>4.5477344643393804</v>
      </c>
      <c r="K2882" s="7">
        <v>10.764075770735738</v>
      </c>
      <c r="L2882" s="7">
        <v>0.90636671534068458</v>
      </c>
      <c r="M2882" s="7" t="s">
        <v>304</v>
      </c>
      <c r="N2882" s="7" t="s">
        <v>323</v>
      </c>
      <c r="O2882" s="7" t="s">
        <v>421</v>
      </c>
    </row>
    <row r="2883" spans="1:15" ht="15">
      <c r="A2883" s="1">
        <v>2875</v>
      </c>
      <c r="B2883" s="6" t="s">
        <v>218</v>
      </c>
      <c r="C2883" s="7" t="s">
        <v>302</v>
      </c>
      <c r="D2883" s="7" t="s">
        <v>422</v>
      </c>
      <c r="E2883" s="7">
        <v>9.7561999999999998</v>
      </c>
      <c r="F2883" s="7">
        <v>4.5477344643393804</v>
      </c>
      <c r="G2883" s="7">
        <v>10.764075770735738</v>
      </c>
      <c r="H2883" s="7">
        <v>0.90636671534068458</v>
      </c>
      <c r="I2883" s="7">
        <v>9.7561999999999998</v>
      </c>
      <c r="J2883" s="7">
        <v>4.5477344643393804</v>
      </c>
      <c r="K2883" s="7">
        <v>10.764075770735738</v>
      </c>
      <c r="L2883" s="7">
        <v>0.90636671534068458</v>
      </c>
      <c r="M2883" s="7" t="s">
        <v>304</v>
      </c>
      <c r="N2883" s="7" t="s">
        <v>323</v>
      </c>
      <c r="O2883" s="7" t="s">
        <v>421</v>
      </c>
    </row>
    <row r="2884" spans="1:15" ht="15">
      <c r="A2884" s="1">
        <v>2876</v>
      </c>
      <c r="B2884" s="6" t="s">
        <v>218</v>
      </c>
      <c r="C2884" s="7" t="s">
        <v>423</v>
      </c>
      <c r="D2884" s="7" t="s">
        <v>422</v>
      </c>
      <c r="E2884" s="7">
        <v>9.7561999999999998</v>
      </c>
      <c r="F2884" s="7">
        <v>4.5477344643393804</v>
      </c>
      <c r="G2884" s="7">
        <v>10.764075770735738</v>
      </c>
      <c r="H2884" s="7">
        <v>0.90636671534068458</v>
      </c>
      <c r="I2884" s="7">
        <v>9.7561999999999998</v>
      </c>
      <c r="J2884" s="7">
        <v>4.5477344643393804</v>
      </c>
      <c r="K2884" s="7">
        <v>10.764075770735738</v>
      </c>
      <c r="L2884" s="7">
        <v>0.90636671534068458</v>
      </c>
      <c r="M2884" s="7" t="s">
        <v>304</v>
      </c>
      <c r="N2884" s="7" t="s">
        <v>323</v>
      </c>
      <c r="O2884" s="7" t="s">
        <v>421</v>
      </c>
    </row>
    <row r="2885" spans="1:15" ht="15">
      <c r="A2885" s="1">
        <v>2877</v>
      </c>
      <c r="B2885" s="6" t="s">
        <v>218</v>
      </c>
      <c r="C2885" s="7" t="s">
        <v>424</v>
      </c>
      <c r="D2885" s="7" t="s">
        <v>422</v>
      </c>
      <c r="E2885" s="7">
        <v>9.7561999999999998</v>
      </c>
      <c r="F2885" s="7">
        <v>4.5477344643393804</v>
      </c>
      <c r="G2885" s="7">
        <v>10.764075770735738</v>
      </c>
      <c r="H2885" s="7">
        <v>0.90636671534068458</v>
      </c>
      <c r="I2885" s="7">
        <v>9.7561999999999998</v>
      </c>
      <c r="J2885" s="7">
        <v>4.5477344643393804</v>
      </c>
      <c r="K2885" s="7">
        <v>10.764075770735738</v>
      </c>
      <c r="L2885" s="7">
        <v>0.90636671534068458</v>
      </c>
      <c r="M2885" s="7" t="s">
        <v>304</v>
      </c>
      <c r="N2885" s="7" t="s">
        <v>323</v>
      </c>
      <c r="O2885" s="7" t="s">
        <v>421</v>
      </c>
    </row>
    <row r="2886" spans="1:15" ht="15">
      <c r="A2886" s="1">
        <v>2878</v>
      </c>
      <c r="B2886" s="6" t="s">
        <v>218</v>
      </c>
      <c r="C2886" s="7" t="s">
        <v>425</v>
      </c>
      <c r="D2886" s="7" t="s">
        <v>422</v>
      </c>
      <c r="E2886" s="7">
        <v>9.7561999999999998</v>
      </c>
      <c r="F2886" s="7">
        <v>4.5477344643393804</v>
      </c>
      <c r="G2886" s="7">
        <v>10.764075770735738</v>
      </c>
      <c r="H2886" s="7">
        <v>0.90636671534068458</v>
      </c>
      <c r="I2886" s="7">
        <v>9.7561999999999998</v>
      </c>
      <c r="J2886" s="7">
        <v>4.5477344643393804</v>
      </c>
      <c r="K2886" s="7">
        <v>10.764075770735738</v>
      </c>
      <c r="L2886" s="7">
        <v>0.90636671534068458</v>
      </c>
      <c r="M2886" s="7" t="s">
        <v>304</v>
      </c>
      <c r="N2886" s="7" t="s">
        <v>323</v>
      </c>
      <c r="O2886" s="7" t="s">
        <v>421</v>
      </c>
    </row>
    <row r="2887" spans="1:15" ht="15">
      <c r="A2887" s="1">
        <v>2879</v>
      </c>
      <c r="B2887" s="6" t="s">
        <v>218</v>
      </c>
      <c r="C2887" s="7" t="s">
        <v>426</v>
      </c>
      <c r="D2887" s="7" t="s">
        <v>422</v>
      </c>
      <c r="E2887" s="7">
        <v>9.7561999999999998</v>
      </c>
      <c r="F2887" s="7">
        <v>4.5477344643393804</v>
      </c>
      <c r="G2887" s="7">
        <v>10.764075770735738</v>
      </c>
      <c r="H2887" s="7">
        <v>0.90636671534068458</v>
      </c>
      <c r="I2887" s="7">
        <v>9.7561999999999998</v>
      </c>
      <c r="J2887" s="7">
        <v>4.5477344643393804</v>
      </c>
      <c r="K2887" s="7">
        <v>10.764075770735738</v>
      </c>
      <c r="L2887" s="7">
        <v>0.90636671534068458</v>
      </c>
      <c r="M2887" s="7" t="s">
        <v>304</v>
      </c>
      <c r="N2887" s="7" t="s">
        <v>323</v>
      </c>
      <c r="O2887" s="7" t="s">
        <v>421</v>
      </c>
    </row>
    <row r="2888" spans="1:15" ht="15">
      <c r="A2888" s="1">
        <v>2880</v>
      </c>
      <c r="B2888" s="6" t="s">
        <v>218</v>
      </c>
      <c r="C2888" s="7" t="s">
        <v>427</v>
      </c>
      <c r="D2888" s="7" t="s">
        <v>422</v>
      </c>
      <c r="E2888" s="7">
        <v>9.7561999999999998</v>
      </c>
      <c r="F2888" s="7">
        <v>4.5477344643393804</v>
      </c>
      <c r="G2888" s="7">
        <v>10.764075770735738</v>
      </c>
      <c r="H2888" s="7">
        <v>0.90636671534068458</v>
      </c>
      <c r="I2888" s="7">
        <v>9.7561999999999998</v>
      </c>
      <c r="J2888" s="7">
        <v>4.5477344643393804</v>
      </c>
      <c r="K2888" s="7">
        <v>10.764075770735738</v>
      </c>
      <c r="L2888" s="7">
        <v>0.90636671534068458</v>
      </c>
      <c r="M2888" s="7" t="s">
        <v>304</v>
      </c>
      <c r="N2888" s="7" t="s">
        <v>323</v>
      </c>
      <c r="O2888" s="7" t="s">
        <v>421</v>
      </c>
    </row>
    <row r="2889" spans="1:15" ht="15">
      <c r="A2889" s="1">
        <v>2881</v>
      </c>
      <c r="B2889" s="6" t="s">
        <v>61</v>
      </c>
      <c r="C2889" s="7" t="s">
        <v>292</v>
      </c>
      <c r="D2889" s="7">
        <v>0.57099999999999995</v>
      </c>
      <c r="E2889" s="7">
        <v>0.56999999999999995</v>
      </c>
      <c r="F2889" s="7">
        <v>3.3778691508109117E-2</v>
      </c>
      <c r="G2889" s="7">
        <v>0.57099999999999995</v>
      </c>
      <c r="H2889" s="7">
        <v>0.99824868651488619</v>
      </c>
      <c r="I2889" s="7">
        <v>0.56999999999999995</v>
      </c>
      <c r="J2889" s="7">
        <v>3.3778691508109117E-2</v>
      </c>
      <c r="K2889" s="7">
        <v>0.57099999999999995</v>
      </c>
      <c r="L2889" s="7">
        <v>0.99824868651488619</v>
      </c>
      <c r="M2889" s="7" t="s">
        <v>290</v>
      </c>
      <c r="N2889" s="7" t="s">
        <v>323</v>
      </c>
      <c r="O2889" s="7" t="s">
        <v>421</v>
      </c>
    </row>
    <row r="2890" spans="1:15" ht="15">
      <c r="A2890" s="1">
        <v>2882</v>
      </c>
      <c r="B2890" s="6" t="s">
        <v>61</v>
      </c>
      <c r="C2890" s="7" t="s">
        <v>293</v>
      </c>
      <c r="D2890" s="7">
        <v>0.49199999999999999</v>
      </c>
      <c r="E2890" s="7">
        <v>0.45000000000000007</v>
      </c>
      <c r="F2890" s="7">
        <v>0.34608460846015343</v>
      </c>
      <c r="G2890" s="7">
        <v>0.56769230769230772</v>
      </c>
      <c r="H2890" s="7">
        <v>0.79268292682926833</v>
      </c>
      <c r="I2890" s="7">
        <v>0.45000000000000007</v>
      </c>
      <c r="J2890" s="7">
        <v>0.34608460846015343</v>
      </c>
      <c r="K2890" s="7">
        <v>0.56769230769230772</v>
      </c>
      <c r="L2890" s="7">
        <v>0.79268292682926833</v>
      </c>
      <c r="M2890" s="7" t="s">
        <v>290</v>
      </c>
      <c r="N2890" s="7" t="s">
        <v>323</v>
      </c>
      <c r="O2890" s="7" t="s">
        <v>421</v>
      </c>
    </row>
    <row r="2891" spans="1:15" ht="15">
      <c r="A2891" s="1">
        <v>2883</v>
      </c>
      <c r="B2891" s="6" t="s">
        <v>61</v>
      </c>
      <c r="C2891" s="7" t="s">
        <v>294</v>
      </c>
      <c r="D2891" s="7">
        <v>1.2904</v>
      </c>
      <c r="E2891" s="7">
        <v>1.28</v>
      </c>
      <c r="F2891" s="7">
        <v>0.14229105355347793</v>
      </c>
      <c r="G2891" s="7">
        <v>1.2878846003898636</v>
      </c>
      <c r="H2891" s="7">
        <v>0.99387786732796035</v>
      </c>
      <c r="I2891" s="7">
        <v>1.28</v>
      </c>
      <c r="J2891" s="7">
        <v>0.14229105355347793</v>
      </c>
      <c r="K2891" s="7">
        <v>1.2878846003898636</v>
      </c>
      <c r="L2891" s="7">
        <v>0.99387786732796035</v>
      </c>
      <c r="M2891" s="7" t="s">
        <v>290</v>
      </c>
      <c r="N2891" s="7" t="s">
        <v>323</v>
      </c>
      <c r="O2891" s="7" t="s">
        <v>421</v>
      </c>
    </row>
    <row r="2892" spans="1:15" ht="15">
      <c r="A2892" s="1">
        <v>2884</v>
      </c>
      <c r="B2892" s="6" t="s">
        <v>61</v>
      </c>
      <c r="C2892" s="7" t="s">
        <v>295</v>
      </c>
      <c r="D2892" s="7">
        <v>1.2509999999999999</v>
      </c>
      <c r="E2892" s="7">
        <v>1.2450000000000001</v>
      </c>
      <c r="F2892" s="7">
        <v>0.12237646832622452</v>
      </c>
      <c r="G2892" s="7">
        <v>1.2509999999999999</v>
      </c>
      <c r="H2892" s="7">
        <v>0.99520383693045578</v>
      </c>
      <c r="I2892" s="7">
        <v>1.2450000000000001</v>
      </c>
      <c r="J2892" s="7">
        <v>0.12237646832622452</v>
      </c>
      <c r="K2892" s="7">
        <v>1.2509999999999999</v>
      </c>
      <c r="L2892" s="7">
        <v>0.99520383693045578</v>
      </c>
      <c r="M2892" s="7" t="s">
        <v>290</v>
      </c>
      <c r="N2892" s="7" t="s">
        <v>323</v>
      </c>
      <c r="O2892" s="7" t="s">
        <v>421</v>
      </c>
    </row>
    <row r="2893" spans="1:15" ht="15">
      <c r="A2893" s="1">
        <v>2885</v>
      </c>
      <c r="B2893" s="6" t="s">
        <v>61</v>
      </c>
      <c r="C2893" s="7" t="s">
        <v>296</v>
      </c>
      <c r="D2893" s="7">
        <v>1.4410000000000001</v>
      </c>
      <c r="E2893" s="7">
        <v>1.4359999999999999</v>
      </c>
      <c r="F2893" s="7">
        <v>0.11993748371547701</v>
      </c>
      <c r="G2893" s="7">
        <v>1.4410000000000001</v>
      </c>
      <c r="H2893" s="7">
        <v>0.99653018736988197</v>
      </c>
      <c r="I2893" s="7">
        <v>1.4359999999999999</v>
      </c>
      <c r="J2893" s="7">
        <v>0.11993748371547701</v>
      </c>
      <c r="K2893" s="7">
        <v>1.4410000000000001</v>
      </c>
      <c r="L2893" s="7">
        <v>0.99653018736988197</v>
      </c>
      <c r="M2893" s="7" t="s">
        <v>290</v>
      </c>
      <c r="N2893" s="7" t="s">
        <v>323</v>
      </c>
      <c r="O2893" s="7" t="s">
        <v>421</v>
      </c>
    </row>
    <row r="2894" spans="1:15" ht="15">
      <c r="A2894" s="1">
        <v>2886</v>
      </c>
      <c r="B2894" s="6" t="s">
        <v>61</v>
      </c>
      <c r="C2894" s="7" t="s">
        <v>297</v>
      </c>
      <c r="D2894" s="7">
        <v>1.1459999999999999</v>
      </c>
      <c r="E2894" s="7">
        <v>1.1399999999999999</v>
      </c>
      <c r="F2894" s="7">
        <v>0.11711532777565813</v>
      </c>
      <c r="G2894" s="7">
        <v>1.1459999999999999</v>
      </c>
      <c r="H2894" s="7">
        <v>0.99476439790575921</v>
      </c>
      <c r="I2894" s="7">
        <v>1.1399999999999999</v>
      </c>
      <c r="J2894" s="7">
        <v>0.11711532777565813</v>
      </c>
      <c r="K2894" s="7">
        <v>1.1459999999999999</v>
      </c>
      <c r="L2894" s="7">
        <v>0.99476439790575921</v>
      </c>
      <c r="M2894" s="7" t="s">
        <v>290</v>
      </c>
      <c r="N2894" s="7" t="s">
        <v>323</v>
      </c>
      <c r="O2894" s="7" t="s">
        <v>421</v>
      </c>
    </row>
    <row r="2895" spans="1:15" ht="15">
      <c r="A2895" s="1">
        <v>2887</v>
      </c>
      <c r="B2895" s="6" t="s">
        <v>61</v>
      </c>
      <c r="C2895" s="7" t="s">
        <v>298</v>
      </c>
      <c r="D2895" s="7" t="s">
        <v>422</v>
      </c>
      <c r="E2895" s="7">
        <v>1.1287728870944775</v>
      </c>
      <c r="F2895" s="7">
        <v>0.3209004031938083</v>
      </c>
      <c r="G2895" s="7">
        <v>1.1735012992790212</v>
      </c>
      <c r="H2895" s="7">
        <v>0.96188465047970195</v>
      </c>
      <c r="I2895" s="7">
        <v>1.1287728870944775</v>
      </c>
      <c r="J2895" s="7">
        <v>0.3209004031938083</v>
      </c>
      <c r="K2895" s="7">
        <v>1.1735012992790212</v>
      </c>
      <c r="L2895" s="7">
        <v>0.96188465047970195</v>
      </c>
      <c r="M2895" s="7" t="s">
        <v>290</v>
      </c>
      <c r="N2895" s="7" t="s">
        <v>323</v>
      </c>
      <c r="O2895" s="7" t="s">
        <v>421</v>
      </c>
    </row>
    <row r="2896" spans="1:15" ht="15">
      <c r="A2896" s="1">
        <v>2888</v>
      </c>
      <c r="B2896" s="6" t="s">
        <v>61</v>
      </c>
      <c r="C2896" s="7" t="s">
        <v>299</v>
      </c>
      <c r="D2896" s="7" t="s">
        <v>422</v>
      </c>
      <c r="E2896" s="7">
        <v>1.1191790693700321</v>
      </c>
      <c r="F2896" s="7">
        <v>0.31817296350142998</v>
      </c>
      <c r="G2896" s="7">
        <v>1.1635273198422345</v>
      </c>
      <c r="H2896" s="7">
        <v>0.96188465047970195</v>
      </c>
      <c r="I2896" s="7">
        <v>1.1191790693700321</v>
      </c>
      <c r="J2896" s="7">
        <v>0.31817296350142998</v>
      </c>
      <c r="K2896" s="7">
        <v>1.1635273198422345</v>
      </c>
      <c r="L2896" s="7">
        <v>0.96188465047970195</v>
      </c>
      <c r="M2896" s="7" t="s">
        <v>290</v>
      </c>
      <c r="N2896" s="7" t="s">
        <v>323</v>
      </c>
      <c r="O2896" s="7" t="s">
        <v>421</v>
      </c>
    </row>
    <row r="2897" spans="1:15" ht="15">
      <c r="A2897" s="1">
        <v>2889</v>
      </c>
      <c r="B2897" s="6" t="s">
        <v>61</v>
      </c>
      <c r="C2897" s="7" t="s">
        <v>300</v>
      </c>
      <c r="D2897" s="7" t="s">
        <v>422</v>
      </c>
      <c r="E2897" s="7">
        <v>1.1176339340912007</v>
      </c>
      <c r="F2897" s="7">
        <v>0.31773369485878722</v>
      </c>
      <c r="G2897" s="7">
        <v>1.161920957501323</v>
      </c>
      <c r="H2897" s="7">
        <v>0.96188465047970195</v>
      </c>
      <c r="I2897" s="7">
        <v>1.1176339340912007</v>
      </c>
      <c r="J2897" s="7">
        <v>0.31773369485878722</v>
      </c>
      <c r="K2897" s="7">
        <v>1.161920957501323</v>
      </c>
      <c r="L2897" s="7">
        <v>0.96188465047970195</v>
      </c>
      <c r="M2897" s="7" t="s">
        <v>290</v>
      </c>
      <c r="N2897" s="7" t="s">
        <v>323</v>
      </c>
      <c r="O2897" s="7" t="s">
        <v>421</v>
      </c>
    </row>
    <row r="2898" spans="1:15" ht="15">
      <c r="A2898" s="1">
        <v>2890</v>
      </c>
      <c r="B2898" s="6" t="s">
        <v>61</v>
      </c>
      <c r="C2898" s="7" t="s">
        <v>301</v>
      </c>
      <c r="D2898" s="7" t="s">
        <v>422</v>
      </c>
      <c r="E2898" s="7">
        <v>1.106957992267253</v>
      </c>
      <c r="F2898" s="7">
        <v>0.3146986166114733</v>
      </c>
      <c r="G2898" s="7">
        <v>1.1508219740435628</v>
      </c>
      <c r="H2898" s="7">
        <v>0.96188465047970195</v>
      </c>
      <c r="I2898" s="7">
        <v>1.106957992267253</v>
      </c>
      <c r="J2898" s="7">
        <v>0.3146986166114733</v>
      </c>
      <c r="K2898" s="7">
        <v>1.1508219740435628</v>
      </c>
      <c r="L2898" s="7">
        <v>0.96188465047970195</v>
      </c>
      <c r="M2898" s="7" t="s">
        <v>290</v>
      </c>
      <c r="N2898" s="7" t="s">
        <v>323</v>
      </c>
      <c r="O2898" s="7" t="s">
        <v>421</v>
      </c>
    </row>
    <row r="2899" spans="1:15" ht="15">
      <c r="A2899" s="1">
        <v>2891</v>
      </c>
      <c r="B2899" s="6" t="s">
        <v>61</v>
      </c>
      <c r="C2899" s="7" t="s">
        <v>302</v>
      </c>
      <c r="D2899" s="7" t="s">
        <v>422</v>
      </c>
      <c r="E2899" s="7">
        <v>1.1056540619088693</v>
      </c>
      <c r="F2899" s="7">
        <v>0.31432792044882946</v>
      </c>
      <c r="G2899" s="7">
        <v>1.1494663745361442</v>
      </c>
      <c r="H2899" s="7">
        <v>0.96188465047970195</v>
      </c>
      <c r="I2899" s="7">
        <v>1.1056540619088693</v>
      </c>
      <c r="J2899" s="7">
        <v>0.31432792044882946</v>
      </c>
      <c r="K2899" s="7">
        <v>1.1494663745361442</v>
      </c>
      <c r="L2899" s="7">
        <v>0.96188465047970195</v>
      </c>
      <c r="M2899" s="7" t="s">
        <v>290</v>
      </c>
      <c r="N2899" s="7" t="s">
        <v>323</v>
      </c>
      <c r="O2899" s="7" t="s">
        <v>421</v>
      </c>
    </row>
    <row r="2900" spans="1:15" ht="15">
      <c r="A2900" s="1">
        <v>2892</v>
      </c>
      <c r="B2900" s="6" t="s">
        <v>61</v>
      </c>
      <c r="C2900" s="7" t="s">
        <v>423</v>
      </c>
      <c r="D2900" s="7" t="s">
        <v>422</v>
      </c>
      <c r="E2900" s="7">
        <v>1.1080303967100273</v>
      </c>
      <c r="F2900" s="7">
        <v>0.31500349195177213</v>
      </c>
      <c r="G2900" s="7">
        <v>1.1519368732596378</v>
      </c>
      <c r="H2900" s="7">
        <v>0.96188465047970195</v>
      </c>
      <c r="I2900" s="7">
        <v>1.1080303967100273</v>
      </c>
      <c r="J2900" s="7">
        <v>0.31500349195177213</v>
      </c>
      <c r="K2900" s="7">
        <v>1.1519368732596378</v>
      </c>
      <c r="L2900" s="7">
        <v>0.96188465047970195</v>
      </c>
      <c r="M2900" s="7" t="s">
        <v>290</v>
      </c>
      <c r="N2900" s="7" t="s">
        <v>323</v>
      </c>
      <c r="O2900" s="7" t="s">
        <v>421</v>
      </c>
    </row>
    <row r="2901" spans="1:15" ht="15">
      <c r="A2901" s="1">
        <v>2893</v>
      </c>
      <c r="B2901" s="6" t="s">
        <v>61</v>
      </c>
      <c r="C2901" s="7" t="s">
        <v>424</v>
      </c>
      <c r="D2901" s="7" t="s">
        <v>422</v>
      </c>
      <c r="E2901" s="7">
        <v>1.1139735043580974</v>
      </c>
      <c r="F2901" s="7">
        <v>0.31669306623398119</v>
      </c>
      <c r="G2901" s="7">
        <v>1.1581154806894436</v>
      </c>
      <c r="H2901" s="7">
        <v>0.96188465047970195</v>
      </c>
      <c r="I2901" s="7">
        <v>1.1139735043580974</v>
      </c>
      <c r="J2901" s="7">
        <v>0.31669306623398119</v>
      </c>
      <c r="K2901" s="7">
        <v>1.1581154806894436</v>
      </c>
      <c r="L2901" s="7">
        <v>0.96188465047970195</v>
      </c>
      <c r="M2901" s="7" t="s">
        <v>290</v>
      </c>
      <c r="N2901" s="7" t="s">
        <v>323</v>
      </c>
      <c r="O2901" s="7" t="s">
        <v>421</v>
      </c>
    </row>
    <row r="2902" spans="1:15" ht="15">
      <c r="A2902" s="1">
        <v>2894</v>
      </c>
      <c r="B2902" s="6" t="s">
        <v>61</v>
      </c>
      <c r="C2902" s="7" t="s">
        <v>425</v>
      </c>
      <c r="D2902" s="7" t="s">
        <v>422</v>
      </c>
      <c r="E2902" s="7">
        <v>1.1199328673354598</v>
      </c>
      <c r="F2902" s="7">
        <v>0.31838726176620752</v>
      </c>
      <c r="G2902" s="7">
        <v>1.1643109875772917</v>
      </c>
      <c r="H2902" s="7">
        <v>0.96188465047970195</v>
      </c>
      <c r="I2902" s="7">
        <v>1.1199328673354598</v>
      </c>
      <c r="J2902" s="7">
        <v>0.31838726176620752</v>
      </c>
      <c r="K2902" s="7">
        <v>1.1643109875772917</v>
      </c>
      <c r="L2902" s="7">
        <v>0.96188465047970195</v>
      </c>
      <c r="M2902" s="7" t="s">
        <v>290</v>
      </c>
      <c r="N2902" s="7" t="s">
        <v>323</v>
      </c>
      <c r="O2902" s="7" t="s">
        <v>421</v>
      </c>
    </row>
    <row r="2903" spans="1:15" ht="15">
      <c r="A2903" s="1">
        <v>2895</v>
      </c>
      <c r="B2903" s="6" t="s">
        <v>61</v>
      </c>
      <c r="C2903" s="7" t="s">
        <v>426</v>
      </c>
      <c r="D2903" s="7" t="s">
        <v>422</v>
      </c>
      <c r="E2903" s="7">
        <v>1.1298894521904652</v>
      </c>
      <c r="F2903" s="7">
        <v>0.3212178330272068</v>
      </c>
      <c r="G2903" s="7">
        <v>1.1746621090449645</v>
      </c>
      <c r="H2903" s="7">
        <v>0.96188465047970195</v>
      </c>
      <c r="I2903" s="7">
        <v>1.1298894521904652</v>
      </c>
      <c r="J2903" s="7">
        <v>0.3212178330272068</v>
      </c>
      <c r="K2903" s="7">
        <v>1.1746621090449645</v>
      </c>
      <c r="L2903" s="7">
        <v>0.96188465047970195</v>
      </c>
      <c r="M2903" s="7" t="s">
        <v>290</v>
      </c>
      <c r="N2903" s="7" t="s">
        <v>323</v>
      </c>
      <c r="O2903" s="7" t="s">
        <v>421</v>
      </c>
    </row>
    <row r="2904" spans="1:15" ht="15">
      <c r="A2904" s="1">
        <v>2896</v>
      </c>
      <c r="B2904" s="6" t="s">
        <v>61</v>
      </c>
      <c r="C2904" s="7" t="s">
        <v>427</v>
      </c>
      <c r="D2904" s="7" t="s">
        <v>422</v>
      </c>
      <c r="E2904" s="7">
        <v>1.1398460370454706</v>
      </c>
      <c r="F2904" s="7">
        <v>0.32404840428820586</v>
      </c>
      <c r="G2904" s="7">
        <v>1.1850132305126373</v>
      </c>
      <c r="H2904" s="7">
        <v>0.96188465047970195</v>
      </c>
      <c r="I2904" s="7">
        <v>1.1398460370454706</v>
      </c>
      <c r="J2904" s="7">
        <v>0.32404840428820586</v>
      </c>
      <c r="K2904" s="7">
        <v>1.1850132305126373</v>
      </c>
      <c r="L2904" s="7">
        <v>0.96188465047970195</v>
      </c>
      <c r="M2904" s="7" t="s">
        <v>290</v>
      </c>
      <c r="N2904" s="7" t="s">
        <v>323</v>
      </c>
      <c r="O2904" s="7" t="s">
        <v>421</v>
      </c>
    </row>
    <row r="2905" spans="1:15" ht="15">
      <c r="A2905" s="1">
        <v>2897</v>
      </c>
      <c r="B2905" s="6" t="s">
        <v>242</v>
      </c>
      <c r="C2905" s="7" t="s">
        <v>292</v>
      </c>
      <c r="D2905" s="7">
        <v>1.671</v>
      </c>
      <c r="E2905" s="7">
        <v>1.5029999999999999</v>
      </c>
      <c r="F2905" s="7">
        <v>0.73022736185382731</v>
      </c>
      <c r="G2905" s="7">
        <v>1.671</v>
      </c>
      <c r="H2905" s="7">
        <v>0.8994614003590663</v>
      </c>
      <c r="I2905" s="7">
        <v>1.5029999999999999</v>
      </c>
      <c r="J2905" s="7">
        <v>0.73022736185382731</v>
      </c>
      <c r="K2905" s="7">
        <v>1.671</v>
      </c>
      <c r="L2905" s="7">
        <v>0.8994614003590663</v>
      </c>
      <c r="M2905" s="7" t="s">
        <v>304</v>
      </c>
      <c r="N2905" s="7" t="s">
        <v>323</v>
      </c>
      <c r="O2905" s="7" t="s">
        <v>421</v>
      </c>
    </row>
    <row r="2906" spans="1:15" ht="15">
      <c r="A2906" s="1">
        <v>2898</v>
      </c>
      <c r="B2906" s="6" t="s">
        <v>242</v>
      </c>
      <c r="C2906" s="7" t="s">
        <v>293</v>
      </c>
      <c r="D2906" s="7">
        <v>1.847</v>
      </c>
      <c r="E2906" s="7">
        <v>1.782</v>
      </c>
      <c r="F2906" s="7">
        <v>0.48567993576016671</v>
      </c>
      <c r="G2906" s="7">
        <v>1.847</v>
      </c>
      <c r="H2906" s="7">
        <v>0.96480779642663783</v>
      </c>
      <c r="I2906" s="7">
        <v>1.782</v>
      </c>
      <c r="J2906" s="7">
        <v>0.48567993576016671</v>
      </c>
      <c r="K2906" s="7">
        <v>1.847</v>
      </c>
      <c r="L2906" s="7">
        <v>0.96480779642663783</v>
      </c>
      <c r="M2906" s="7" t="s">
        <v>304</v>
      </c>
      <c r="N2906" s="7" t="s">
        <v>323</v>
      </c>
      <c r="O2906" s="7" t="s">
        <v>421</v>
      </c>
    </row>
    <row r="2907" spans="1:15" ht="15">
      <c r="A2907" s="1">
        <v>2899</v>
      </c>
      <c r="B2907" s="6" t="s">
        <v>242</v>
      </c>
      <c r="C2907" s="7" t="s">
        <v>294</v>
      </c>
      <c r="D2907" s="7">
        <v>1.77</v>
      </c>
      <c r="E2907" s="7">
        <v>1.712</v>
      </c>
      <c r="F2907" s="7">
        <v>0.45748082656979056</v>
      </c>
      <c r="G2907" s="7">
        <v>1.7720701754385966</v>
      </c>
      <c r="H2907" s="7">
        <v>0.96610169491525422</v>
      </c>
      <c r="I2907" s="7">
        <v>1.712</v>
      </c>
      <c r="J2907" s="7">
        <v>0.45748082656979056</v>
      </c>
      <c r="K2907" s="7">
        <v>1.7720701754385966</v>
      </c>
      <c r="L2907" s="7">
        <v>0.96610169491525422</v>
      </c>
      <c r="M2907" s="7" t="s">
        <v>304</v>
      </c>
      <c r="N2907" s="7" t="s">
        <v>323</v>
      </c>
      <c r="O2907" s="7" t="s">
        <v>421</v>
      </c>
    </row>
    <row r="2908" spans="1:15" ht="15">
      <c r="A2908" s="1">
        <v>2900</v>
      </c>
      <c r="B2908" s="6" t="s">
        <v>242</v>
      </c>
      <c r="C2908" s="7" t="s">
        <v>295</v>
      </c>
      <c r="D2908" s="7">
        <v>2.2000000000000002</v>
      </c>
      <c r="E2908" s="7">
        <v>2.0459999999999998</v>
      </c>
      <c r="F2908" s="7">
        <v>0.80863094177752159</v>
      </c>
      <c r="G2908" s="7">
        <v>2.2000000000000002</v>
      </c>
      <c r="H2908" s="7">
        <v>0.92999999999999983</v>
      </c>
      <c r="I2908" s="7">
        <v>2.0459999999999998</v>
      </c>
      <c r="J2908" s="7">
        <v>0.80863094177752159</v>
      </c>
      <c r="K2908" s="7">
        <v>2.2000000000000002</v>
      </c>
      <c r="L2908" s="7">
        <v>0.92999999999999983</v>
      </c>
      <c r="M2908" s="7" t="s">
        <v>304</v>
      </c>
      <c r="N2908" s="7" t="s">
        <v>323</v>
      </c>
      <c r="O2908" s="7" t="s">
        <v>421</v>
      </c>
    </row>
    <row r="2909" spans="1:15" ht="15">
      <c r="A2909" s="1">
        <v>2901</v>
      </c>
      <c r="B2909" s="6" t="s">
        <v>242</v>
      </c>
      <c r="C2909" s="7" t="s">
        <v>296</v>
      </c>
      <c r="D2909" s="7" t="s">
        <v>422</v>
      </c>
      <c r="E2909" s="7" t="s">
        <v>422</v>
      </c>
      <c r="F2909" s="7" t="s">
        <v>422</v>
      </c>
      <c r="G2909" s="7" t="s">
        <v>422</v>
      </c>
      <c r="H2909" s="7" t="s">
        <v>422</v>
      </c>
      <c r="I2909" s="7" t="s">
        <v>422</v>
      </c>
      <c r="J2909" s="7" t="s">
        <v>422</v>
      </c>
      <c r="K2909" s="7" t="s">
        <v>422</v>
      </c>
      <c r="L2909" s="7" t="s">
        <v>422</v>
      </c>
      <c r="M2909" s="7" t="s">
        <v>304</v>
      </c>
      <c r="N2909" s="7" t="s">
        <v>323</v>
      </c>
      <c r="O2909" s="7" t="s">
        <v>421</v>
      </c>
    </row>
    <row r="2910" spans="1:15" ht="15">
      <c r="A2910" s="1">
        <v>2902</v>
      </c>
      <c r="B2910" s="6" t="s">
        <v>242</v>
      </c>
      <c r="C2910" s="7" t="s">
        <v>297</v>
      </c>
      <c r="D2910" s="7" t="s">
        <v>422</v>
      </c>
      <c r="E2910" s="7" t="s">
        <v>422</v>
      </c>
      <c r="F2910" s="7" t="s">
        <v>422</v>
      </c>
      <c r="G2910" s="7" t="s">
        <v>422</v>
      </c>
      <c r="H2910" s="7" t="s">
        <v>422</v>
      </c>
      <c r="I2910" s="7" t="s">
        <v>422</v>
      </c>
      <c r="J2910" s="7" t="s">
        <v>422</v>
      </c>
      <c r="K2910" s="7" t="s">
        <v>422</v>
      </c>
      <c r="L2910" s="7" t="s">
        <v>422</v>
      </c>
      <c r="M2910" s="7" t="s">
        <v>304</v>
      </c>
      <c r="N2910" s="7" t="s">
        <v>323</v>
      </c>
      <c r="O2910" s="7" t="s">
        <v>421</v>
      </c>
    </row>
    <row r="2911" spans="1:15" ht="15">
      <c r="A2911" s="1">
        <v>2903</v>
      </c>
      <c r="B2911" s="6" t="s">
        <v>242</v>
      </c>
      <c r="C2911" s="7" t="s">
        <v>298</v>
      </c>
      <c r="D2911" s="7" t="s">
        <v>422</v>
      </c>
      <c r="E2911" s="7" t="s">
        <v>422</v>
      </c>
      <c r="F2911" s="7" t="s">
        <v>422</v>
      </c>
      <c r="G2911" s="7" t="s">
        <v>422</v>
      </c>
      <c r="H2911" s="7" t="s">
        <v>422</v>
      </c>
      <c r="I2911" s="7" t="s">
        <v>422</v>
      </c>
      <c r="J2911" s="7" t="s">
        <v>422</v>
      </c>
      <c r="K2911" s="7" t="s">
        <v>422</v>
      </c>
      <c r="L2911" s="7" t="s">
        <v>422</v>
      </c>
      <c r="M2911" s="7" t="s">
        <v>304</v>
      </c>
      <c r="N2911" s="7" t="s">
        <v>323</v>
      </c>
      <c r="O2911" s="7" t="s">
        <v>421</v>
      </c>
    </row>
    <row r="2912" spans="1:15" ht="15">
      <c r="A2912" s="1">
        <v>2904</v>
      </c>
      <c r="B2912" s="6" t="s">
        <v>242</v>
      </c>
      <c r="C2912" s="7" t="s">
        <v>299</v>
      </c>
      <c r="D2912" s="7" t="s">
        <v>422</v>
      </c>
      <c r="E2912" s="7" t="s">
        <v>422</v>
      </c>
      <c r="F2912" s="7" t="s">
        <v>422</v>
      </c>
      <c r="G2912" s="7" t="s">
        <v>422</v>
      </c>
      <c r="H2912" s="7" t="s">
        <v>422</v>
      </c>
      <c r="I2912" s="7" t="s">
        <v>422</v>
      </c>
      <c r="J2912" s="7" t="s">
        <v>422</v>
      </c>
      <c r="K2912" s="7" t="s">
        <v>422</v>
      </c>
      <c r="L2912" s="7" t="s">
        <v>422</v>
      </c>
      <c r="M2912" s="7" t="s">
        <v>304</v>
      </c>
      <c r="N2912" s="7" t="s">
        <v>323</v>
      </c>
      <c r="O2912" s="7" t="s">
        <v>421</v>
      </c>
    </row>
    <row r="2913" spans="1:15" ht="15">
      <c r="A2913" s="1">
        <v>2905</v>
      </c>
      <c r="B2913" s="6" t="s">
        <v>242</v>
      </c>
      <c r="C2913" s="7" t="s">
        <v>300</v>
      </c>
      <c r="D2913" s="7" t="s">
        <v>422</v>
      </c>
      <c r="E2913" s="7" t="s">
        <v>422</v>
      </c>
      <c r="F2913" s="7" t="s">
        <v>422</v>
      </c>
      <c r="G2913" s="7" t="s">
        <v>422</v>
      </c>
      <c r="H2913" s="7" t="s">
        <v>422</v>
      </c>
      <c r="I2913" s="7" t="s">
        <v>422</v>
      </c>
      <c r="J2913" s="7" t="s">
        <v>422</v>
      </c>
      <c r="K2913" s="7" t="s">
        <v>422</v>
      </c>
      <c r="L2913" s="7" t="s">
        <v>422</v>
      </c>
      <c r="M2913" s="7" t="s">
        <v>304</v>
      </c>
      <c r="N2913" s="7" t="s">
        <v>323</v>
      </c>
      <c r="O2913" s="7" t="s">
        <v>421</v>
      </c>
    </row>
    <row r="2914" spans="1:15" ht="15">
      <c r="A2914" s="1">
        <v>2906</v>
      </c>
      <c r="B2914" s="6" t="s">
        <v>242</v>
      </c>
      <c r="C2914" s="7" t="s">
        <v>301</v>
      </c>
      <c r="D2914" s="7" t="s">
        <v>422</v>
      </c>
      <c r="E2914" s="7" t="s">
        <v>422</v>
      </c>
      <c r="F2914" s="7" t="s">
        <v>422</v>
      </c>
      <c r="G2914" s="7" t="s">
        <v>422</v>
      </c>
      <c r="H2914" s="7" t="s">
        <v>422</v>
      </c>
      <c r="I2914" s="7" t="s">
        <v>422</v>
      </c>
      <c r="J2914" s="7" t="s">
        <v>422</v>
      </c>
      <c r="K2914" s="7" t="s">
        <v>422</v>
      </c>
      <c r="L2914" s="7" t="s">
        <v>422</v>
      </c>
      <c r="M2914" s="7" t="s">
        <v>304</v>
      </c>
      <c r="N2914" s="7" t="s">
        <v>323</v>
      </c>
      <c r="O2914" s="7" t="s">
        <v>421</v>
      </c>
    </row>
    <row r="2915" spans="1:15" ht="15">
      <c r="A2915" s="1">
        <v>2907</v>
      </c>
      <c r="B2915" s="6" t="s">
        <v>242</v>
      </c>
      <c r="C2915" s="7" t="s">
        <v>302</v>
      </c>
      <c r="D2915" s="7" t="s">
        <v>422</v>
      </c>
      <c r="E2915" s="7" t="s">
        <v>422</v>
      </c>
      <c r="F2915" s="7" t="s">
        <v>422</v>
      </c>
      <c r="G2915" s="7" t="s">
        <v>422</v>
      </c>
      <c r="H2915" s="7" t="s">
        <v>422</v>
      </c>
      <c r="I2915" s="7" t="s">
        <v>422</v>
      </c>
      <c r="J2915" s="7" t="s">
        <v>422</v>
      </c>
      <c r="K2915" s="7" t="s">
        <v>422</v>
      </c>
      <c r="L2915" s="7" t="s">
        <v>422</v>
      </c>
      <c r="M2915" s="7" t="s">
        <v>304</v>
      </c>
      <c r="N2915" s="7" t="s">
        <v>323</v>
      </c>
      <c r="O2915" s="7" t="s">
        <v>421</v>
      </c>
    </row>
    <row r="2916" spans="1:15" ht="15">
      <c r="A2916" s="1">
        <v>2908</v>
      </c>
      <c r="B2916" s="6" t="s">
        <v>242</v>
      </c>
      <c r="C2916" s="7" t="s">
        <v>423</v>
      </c>
      <c r="D2916" s="7" t="s">
        <v>422</v>
      </c>
      <c r="E2916" s="7" t="s">
        <v>422</v>
      </c>
      <c r="F2916" s="7" t="s">
        <v>422</v>
      </c>
      <c r="G2916" s="7" t="s">
        <v>422</v>
      </c>
      <c r="H2916" s="7" t="s">
        <v>422</v>
      </c>
      <c r="I2916" s="7" t="s">
        <v>422</v>
      </c>
      <c r="J2916" s="7" t="s">
        <v>422</v>
      </c>
      <c r="K2916" s="7" t="s">
        <v>422</v>
      </c>
      <c r="L2916" s="7" t="s">
        <v>422</v>
      </c>
      <c r="M2916" s="7" t="s">
        <v>304</v>
      </c>
      <c r="N2916" s="7" t="s">
        <v>323</v>
      </c>
      <c r="O2916" s="7" t="s">
        <v>421</v>
      </c>
    </row>
    <row r="2917" spans="1:15" ht="15">
      <c r="A2917" s="1">
        <v>2909</v>
      </c>
      <c r="B2917" s="6" t="s">
        <v>242</v>
      </c>
      <c r="C2917" s="7" t="s">
        <v>424</v>
      </c>
      <c r="D2917" s="7" t="s">
        <v>422</v>
      </c>
      <c r="E2917" s="7" t="s">
        <v>422</v>
      </c>
      <c r="F2917" s="7" t="s">
        <v>422</v>
      </c>
      <c r="G2917" s="7" t="s">
        <v>422</v>
      </c>
      <c r="H2917" s="7" t="s">
        <v>422</v>
      </c>
      <c r="I2917" s="7" t="s">
        <v>422</v>
      </c>
      <c r="J2917" s="7" t="s">
        <v>422</v>
      </c>
      <c r="K2917" s="7" t="s">
        <v>422</v>
      </c>
      <c r="L2917" s="7" t="s">
        <v>422</v>
      </c>
      <c r="M2917" s="7" t="s">
        <v>304</v>
      </c>
      <c r="N2917" s="7" t="s">
        <v>323</v>
      </c>
      <c r="O2917" s="7" t="s">
        <v>421</v>
      </c>
    </row>
    <row r="2918" spans="1:15" ht="15">
      <c r="A2918" s="1">
        <v>2910</v>
      </c>
      <c r="B2918" s="6" t="s">
        <v>242</v>
      </c>
      <c r="C2918" s="7" t="s">
        <v>425</v>
      </c>
      <c r="D2918" s="7" t="s">
        <v>422</v>
      </c>
      <c r="E2918" s="7" t="s">
        <v>422</v>
      </c>
      <c r="F2918" s="7" t="s">
        <v>422</v>
      </c>
      <c r="G2918" s="7" t="s">
        <v>422</v>
      </c>
      <c r="H2918" s="7" t="s">
        <v>422</v>
      </c>
      <c r="I2918" s="7" t="s">
        <v>422</v>
      </c>
      <c r="J2918" s="7" t="s">
        <v>422</v>
      </c>
      <c r="K2918" s="7" t="s">
        <v>422</v>
      </c>
      <c r="L2918" s="7" t="s">
        <v>422</v>
      </c>
      <c r="M2918" s="7" t="s">
        <v>304</v>
      </c>
      <c r="N2918" s="7" t="s">
        <v>323</v>
      </c>
      <c r="O2918" s="7" t="s">
        <v>421</v>
      </c>
    </row>
    <row r="2919" spans="1:15" ht="15">
      <c r="A2919" s="1">
        <v>2911</v>
      </c>
      <c r="B2919" s="6" t="s">
        <v>242</v>
      </c>
      <c r="C2919" s="7" t="s">
        <v>426</v>
      </c>
      <c r="D2919" s="7" t="s">
        <v>422</v>
      </c>
      <c r="E2919" s="7" t="s">
        <v>422</v>
      </c>
      <c r="F2919" s="7" t="s">
        <v>422</v>
      </c>
      <c r="G2919" s="7" t="s">
        <v>422</v>
      </c>
      <c r="H2919" s="7" t="s">
        <v>422</v>
      </c>
      <c r="I2919" s="7" t="s">
        <v>422</v>
      </c>
      <c r="J2919" s="7" t="s">
        <v>422</v>
      </c>
      <c r="K2919" s="7" t="s">
        <v>422</v>
      </c>
      <c r="L2919" s="7" t="s">
        <v>422</v>
      </c>
      <c r="M2919" s="7" t="s">
        <v>304</v>
      </c>
      <c r="N2919" s="7" t="s">
        <v>323</v>
      </c>
      <c r="O2919" s="7" t="s">
        <v>421</v>
      </c>
    </row>
    <row r="2920" spans="1:15" ht="15">
      <c r="A2920" s="1">
        <v>2912</v>
      </c>
      <c r="B2920" s="6" t="s">
        <v>242</v>
      </c>
      <c r="C2920" s="7" t="s">
        <v>427</v>
      </c>
      <c r="D2920" s="7" t="s">
        <v>422</v>
      </c>
      <c r="E2920" s="7" t="s">
        <v>422</v>
      </c>
      <c r="F2920" s="7" t="s">
        <v>422</v>
      </c>
      <c r="G2920" s="7" t="s">
        <v>422</v>
      </c>
      <c r="H2920" s="7" t="s">
        <v>422</v>
      </c>
      <c r="I2920" s="7" t="s">
        <v>422</v>
      </c>
      <c r="J2920" s="7" t="s">
        <v>422</v>
      </c>
      <c r="K2920" s="7" t="s">
        <v>422</v>
      </c>
      <c r="L2920" s="7" t="s">
        <v>422</v>
      </c>
      <c r="M2920" s="7" t="s">
        <v>304</v>
      </c>
      <c r="N2920" s="7" t="s">
        <v>323</v>
      </c>
      <c r="O2920" s="7" t="s">
        <v>421</v>
      </c>
    </row>
    <row r="2921" spans="1:15" ht="15">
      <c r="A2921" s="1">
        <v>2913</v>
      </c>
      <c r="B2921" s="6" t="s">
        <v>244</v>
      </c>
      <c r="C2921" s="7" t="s">
        <v>292</v>
      </c>
      <c r="D2921" s="7">
        <v>10.231999999999999</v>
      </c>
      <c r="E2921" s="7">
        <v>8.6590000000000007</v>
      </c>
      <c r="F2921" s="7">
        <v>5.8531466355290975</v>
      </c>
      <c r="G2921" s="7">
        <v>10.451679603633361</v>
      </c>
      <c r="H2921" s="7">
        <v>0.82847928068803767</v>
      </c>
      <c r="I2921" s="7">
        <v>8.6590000000000007</v>
      </c>
      <c r="J2921" s="7">
        <v>5.8531466355290975</v>
      </c>
      <c r="K2921" s="7">
        <v>10.451679603633361</v>
      </c>
      <c r="L2921" s="7">
        <v>0.82847928068803767</v>
      </c>
      <c r="M2921" s="7" t="s">
        <v>304</v>
      </c>
      <c r="N2921" s="7" t="s">
        <v>323</v>
      </c>
      <c r="O2921" s="7" t="s">
        <v>421</v>
      </c>
    </row>
    <row r="2922" spans="1:15" ht="15">
      <c r="A2922" s="1">
        <v>2914</v>
      </c>
      <c r="B2922" s="6" t="s">
        <v>244</v>
      </c>
      <c r="C2922" s="7" t="s">
        <v>293</v>
      </c>
      <c r="D2922" s="7">
        <v>10.586</v>
      </c>
      <c r="E2922" s="7">
        <v>9.2910000000000004</v>
      </c>
      <c r="F2922" s="7">
        <v>5.0735308218241872</v>
      </c>
      <c r="G2922" s="7">
        <v>10.586</v>
      </c>
      <c r="H2922" s="7">
        <v>0.87766861893066317</v>
      </c>
      <c r="I2922" s="7">
        <v>9.2910000000000004</v>
      </c>
      <c r="J2922" s="7">
        <v>5.0735308218241872</v>
      </c>
      <c r="K2922" s="7">
        <v>10.586</v>
      </c>
      <c r="L2922" s="7">
        <v>0.87766861893066317</v>
      </c>
      <c r="M2922" s="7" t="s">
        <v>304</v>
      </c>
      <c r="N2922" s="7" t="s">
        <v>323</v>
      </c>
      <c r="O2922" s="7" t="s">
        <v>421</v>
      </c>
    </row>
    <row r="2923" spans="1:15" ht="15">
      <c r="A2923" s="1">
        <v>2915</v>
      </c>
      <c r="B2923" s="6" t="s">
        <v>244</v>
      </c>
      <c r="C2923" s="7" t="s">
        <v>294</v>
      </c>
      <c r="D2923" s="7">
        <v>10.63</v>
      </c>
      <c r="E2923" s="7">
        <v>9.48</v>
      </c>
      <c r="F2923" s="7">
        <v>4.8090019754622695</v>
      </c>
      <c r="G2923" s="7">
        <v>10.63</v>
      </c>
      <c r="H2923" s="7">
        <v>0.89181561618062088</v>
      </c>
      <c r="I2923" s="7">
        <v>9.48</v>
      </c>
      <c r="J2923" s="7">
        <v>4.8090019754622695</v>
      </c>
      <c r="K2923" s="7">
        <v>10.63</v>
      </c>
      <c r="L2923" s="7">
        <v>0.89181561618062088</v>
      </c>
      <c r="M2923" s="7" t="s">
        <v>304</v>
      </c>
      <c r="N2923" s="7" t="s">
        <v>323</v>
      </c>
      <c r="O2923" s="7" t="s">
        <v>421</v>
      </c>
    </row>
    <row r="2924" spans="1:15" ht="15">
      <c r="A2924" s="1">
        <v>2916</v>
      </c>
      <c r="B2924" s="6" t="s">
        <v>244</v>
      </c>
      <c r="C2924" s="7" t="s">
        <v>295</v>
      </c>
      <c r="D2924" s="7">
        <v>10.446</v>
      </c>
      <c r="E2924" s="7">
        <v>9.0839999999999996</v>
      </c>
      <c r="F2924" s="7">
        <v>5.1575052108553425</v>
      </c>
      <c r="G2924" s="7">
        <v>10.446</v>
      </c>
      <c r="H2924" s="7">
        <v>0.86961516369902359</v>
      </c>
      <c r="I2924" s="7">
        <v>9.0839999999999996</v>
      </c>
      <c r="J2924" s="7">
        <v>5.1575052108553425</v>
      </c>
      <c r="K2924" s="7">
        <v>10.446</v>
      </c>
      <c r="L2924" s="7">
        <v>0.86961516369902359</v>
      </c>
      <c r="M2924" s="7" t="s">
        <v>304</v>
      </c>
      <c r="N2924" s="7" t="s">
        <v>323</v>
      </c>
      <c r="O2924" s="7" t="s">
        <v>421</v>
      </c>
    </row>
    <row r="2925" spans="1:15" ht="15">
      <c r="A2925" s="1">
        <v>2917</v>
      </c>
      <c r="B2925" s="6" t="s">
        <v>244</v>
      </c>
      <c r="C2925" s="7" t="s">
        <v>296</v>
      </c>
      <c r="D2925" s="7">
        <v>10.273999999999999</v>
      </c>
      <c r="E2925" s="7">
        <v>8.968</v>
      </c>
      <c r="F2925" s="7">
        <v>5.7520639839826195</v>
      </c>
      <c r="G2925" s="7">
        <v>10.654166512488436</v>
      </c>
      <c r="H2925" s="7">
        <v>0.84173642203620791</v>
      </c>
      <c r="I2925" s="7">
        <v>8.968</v>
      </c>
      <c r="J2925" s="7">
        <v>5.7520639839826195</v>
      </c>
      <c r="K2925" s="7">
        <v>10.654166512488436</v>
      </c>
      <c r="L2925" s="7">
        <v>0.84173642203620791</v>
      </c>
      <c r="M2925" s="7" t="s">
        <v>304</v>
      </c>
      <c r="N2925" s="7" t="s">
        <v>323</v>
      </c>
      <c r="O2925" s="7" t="s">
        <v>421</v>
      </c>
    </row>
    <row r="2926" spans="1:15" ht="15">
      <c r="A2926" s="1">
        <v>2918</v>
      </c>
      <c r="B2926" s="6" t="s">
        <v>244</v>
      </c>
      <c r="C2926" s="7" t="s">
        <v>297</v>
      </c>
      <c r="D2926" s="7">
        <v>21.266200000000001</v>
      </c>
      <c r="E2926" s="7">
        <v>20.307300000000001</v>
      </c>
      <c r="F2926" s="7">
        <v>6.3138600831820773</v>
      </c>
      <c r="G2926" s="7">
        <v>21.266200000000001</v>
      </c>
      <c r="H2926" s="7">
        <v>0.95490966886420703</v>
      </c>
      <c r="I2926" s="7">
        <v>20.307300000000001</v>
      </c>
      <c r="J2926" s="7">
        <v>6.3138600831820773</v>
      </c>
      <c r="K2926" s="7">
        <v>21.266200000000001</v>
      </c>
      <c r="L2926" s="7">
        <v>0.95490966886420703</v>
      </c>
      <c r="M2926" s="7" t="s">
        <v>304</v>
      </c>
      <c r="N2926" s="7" t="s">
        <v>323</v>
      </c>
      <c r="O2926" s="7" t="s">
        <v>421</v>
      </c>
    </row>
    <row r="2927" spans="1:15" ht="15">
      <c r="A2927" s="1">
        <v>2919</v>
      </c>
      <c r="B2927" s="6" t="s">
        <v>244</v>
      </c>
      <c r="C2927" s="7" t="s">
        <v>298</v>
      </c>
      <c r="D2927" s="7" t="s">
        <v>422</v>
      </c>
      <c r="E2927" s="7">
        <v>20.307300000000001</v>
      </c>
      <c r="F2927" s="7">
        <v>6.3138600831820773</v>
      </c>
      <c r="G2927" s="7">
        <v>21.266200000000001</v>
      </c>
      <c r="H2927" s="7">
        <v>0.95490966886420703</v>
      </c>
      <c r="I2927" s="7">
        <v>20.307300000000001</v>
      </c>
      <c r="J2927" s="7">
        <v>6.3138600831820773</v>
      </c>
      <c r="K2927" s="7">
        <v>21.266200000000001</v>
      </c>
      <c r="L2927" s="7">
        <v>0.95490966886420703</v>
      </c>
      <c r="M2927" s="7" t="s">
        <v>304</v>
      </c>
      <c r="N2927" s="7" t="s">
        <v>323</v>
      </c>
      <c r="O2927" s="7" t="s">
        <v>421</v>
      </c>
    </row>
    <row r="2928" spans="1:15" ht="15">
      <c r="A2928" s="1">
        <v>2920</v>
      </c>
      <c r="B2928" s="6" t="s">
        <v>244</v>
      </c>
      <c r="C2928" s="7" t="s">
        <v>299</v>
      </c>
      <c r="D2928" s="7" t="s">
        <v>422</v>
      </c>
      <c r="E2928" s="7">
        <v>20.307300000000001</v>
      </c>
      <c r="F2928" s="7">
        <v>6.3138600831820773</v>
      </c>
      <c r="G2928" s="7">
        <v>21.266200000000001</v>
      </c>
      <c r="H2928" s="7">
        <v>0.95490966886420703</v>
      </c>
      <c r="I2928" s="7">
        <v>20.307300000000001</v>
      </c>
      <c r="J2928" s="7">
        <v>6.3138600831820773</v>
      </c>
      <c r="K2928" s="7">
        <v>21.266200000000001</v>
      </c>
      <c r="L2928" s="7">
        <v>0.95490966886420703</v>
      </c>
      <c r="M2928" s="7" t="s">
        <v>304</v>
      </c>
      <c r="N2928" s="7" t="s">
        <v>323</v>
      </c>
      <c r="O2928" s="7" t="s">
        <v>421</v>
      </c>
    </row>
    <row r="2929" spans="1:15" ht="15">
      <c r="A2929" s="1">
        <v>2921</v>
      </c>
      <c r="B2929" s="6" t="s">
        <v>244</v>
      </c>
      <c r="C2929" s="7" t="s">
        <v>300</v>
      </c>
      <c r="D2929" s="7" t="s">
        <v>422</v>
      </c>
      <c r="E2929" s="7">
        <v>20.307300000000001</v>
      </c>
      <c r="F2929" s="7">
        <v>6.3138600831820773</v>
      </c>
      <c r="G2929" s="7">
        <v>21.266200000000001</v>
      </c>
      <c r="H2929" s="7">
        <v>0.95490966886420703</v>
      </c>
      <c r="I2929" s="7">
        <v>20.307300000000001</v>
      </c>
      <c r="J2929" s="7">
        <v>6.3138600831820773</v>
      </c>
      <c r="K2929" s="7">
        <v>21.266200000000001</v>
      </c>
      <c r="L2929" s="7">
        <v>0.95490966886420703</v>
      </c>
      <c r="M2929" s="7" t="s">
        <v>304</v>
      </c>
      <c r="N2929" s="7" t="s">
        <v>323</v>
      </c>
      <c r="O2929" s="7" t="s">
        <v>421</v>
      </c>
    </row>
    <row r="2930" spans="1:15" ht="15">
      <c r="A2930" s="1">
        <v>2922</v>
      </c>
      <c r="B2930" s="6" t="s">
        <v>244</v>
      </c>
      <c r="C2930" s="7" t="s">
        <v>301</v>
      </c>
      <c r="D2930" s="7" t="s">
        <v>422</v>
      </c>
      <c r="E2930" s="7">
        <v>20.307300000000001</v>
      </c>
      <c r="F2930" s="7">
        <v>6.3138600831820773</v>
      </c>
      <c r="G2930" s="7">
        <v>21.266200000000001</v>
      </c>
      <c r="H2930" s="7">
        <v>0.95490966886420703</v>
      </c>
      <c r="I2930" s="7">
        <v>20.307300000000001</v>
      </c>
      <c r="J2930" s="7">
        <v>6.3138600831820773</v>
      </c>
      <c r="K2930" s="7">
        <v>21.266200000000001</v>
      </c>
      <c r="L2930" s="7">
        <v>0.95490966886420703</v>
      </c>
      <c r="M2930" s="7" t="s">
        <v>304</v>
      </c>
      <c r="N2930" s="7" t="s">
        <v>323</v>
      </c>
      <c r="O2930" s="7" t="s">
        <v>421</v>
      </c>
    </row>
    <row r="2931" spans="1:15" ht="15">
      <c r="A2931" s="1">
        <v>2923</v>
      </c>
      <c r="B2931" s="6" t="s">
        <v>244</v>
      </c>
      <c r="C2931" s="7" t="s">
        <v>302</v>
      </c>
      <c r="D2931" s="7" t="s">
        <v>422</v>
      </c>
      <c r="E2931" s="7">
        <v>20.307300000000001</v>
      </c>
      <c r="F2931" s="7">
        <v>6.3138600831820773</v>
      </c>
      <c r="G2931" s="7">
        <v>21.266200000000001</v>
      </c>
      <c r="H2931" s="7">
        <v>0.95490966886420703</v>
      </c>
      <c r="I2931" s="7">
        <v>20.307300000000001</v>
      </c>
      <c r="J2931" s="7">
        <v>6.3138600831820773</v>
      </c>
      <c r="K2931" s="7">
        <v>21.266200000000001</v>
      </c>
      <c r="L2931" s="7">
        <v>0.95490966886420703</v>
      </c>
      <c r="M2931" s="7" t="s">
        <v>304</v>
      </c>
      <c r="N2931" s="7" t="s">
        <v>323</v>
      </c>
      <c r="O2931" s="7" t="s">
        <v>421</v>
      </c>
    </row>
    <row r="2932" spans="1:15" ht="15">
      <c r="A2932" s="1">
        <v>2924</v>
      </c>
      <c r="B2932" s="6" t="s">
        <v>244</v>
      </c>
      <c r="C2932" s="7" t="s">
        <v>423</v>
      </c>
      <c r="D2932" s="7" t="s">
        <v>422</v>
      </c>
      <c r="E2932" s="7">
        <v>20.307300000000001</v>
      </c>
      <c r="F2932" s="7">
        <v>6.3138600831820773</v>
      </c>
      <c r="G2932" s="7">
        <v>21.266200000000001</v>
      </c>
      <c r="H2932" s="7">
        <v>0.95490966886420703</v>
      </c>
      <c r="I2932" s="7">
        <v>20.307300000000001</v>
      </c>
      <c r="J2932" s="7">
        <v>6.3138600831820773</v>
      </c>
      <c r="K2932" s="7">
        <v>21.266200000000001</v>
      </c>
      <c r="L2932" s="7">
        <v>0.95490966886420703</v>
      </c>
      <c r="M2932" s="7" t="s">
        <v>304</v>
      </c>
      <c r="N2932" s="7" t="s">
        <v>323</v>
      </c>
      <c r="O2932" s="7" t="s">
        <v>421</v>
      </c>
    </row>
    <row r="2933" spans="1:15" ht="15">
      <c r="A2933" s="1">
        <v>2925</v>
      </c>
      <c r="B2933" s="6" t="s">
        <v>244</v>
      </c>
      <c r="C2933" s="7" t="s">
        <v>424</v>
      </c>
      <c r="D2933" s="7" t="s">
        <v>422</v>
      </c>
      <c r="E2933" s="7">
        <v>20.307300000000001</v>
      </c>
      <c r="F2933" s="7">
        <v>6.3138600831820773</v>
      </c>
      <c r="G2933" s="7">
        <v>21.266200000000001</v>
      </c>
      <c r="H2933" s="7">
        <v>0.95490966886420703</v>
      </c>
      <c r="I2933" s="7">
        <v>20.307300000000001</v>
      </c>
      <c r="J2933" s="7">
        <v>6.3138600831820773</v>
      </c>
      <c r="K2933" s="7">
        <v>21.266200000000001</v>
      </c>
      <c r="L2933" s="7">
        <v>0.95490966886420703</v>
      </c>
      <c r="M2933" s="7" t="s">
        <v>304</v>
      </c>
      <c r="N2933" s="7" t="s">
        <v>323</v>
      </c>
      <c r="O2933" s="7" t="s">
        <v>421</v>
      </c>
    </row>
    <row r="2934" spans="1:15" ht="15">
      <c r="A2934" s="1">
        <v>2926</v>
      </c>
      <c r="B2934" s="6" t="s">
        <v>244</v>
      </c>
      <c r="C2934" s="7" t="s">
        <v>425</v>
      </c>
      <c r="D2934" s="7" t="s">
        <v>422</v>
      </c>
      <c r="E2934" s="7">
        <v>20.307300000000001</v>
      </c>
      <c r="F2934" s="7">
        <v>6.3138600831820773</v>
      </c>
      <c r="G2934" s="7">
        <v>21.266200000000001</v>
      </c>
      <c r="H2934" s="7">
        <v>0.95490966886420703</v>
      </c>
      <c r="I2934" s="7">
        <v>20.307300000000001</v>
      </c>
      <c r="J2934" s="7">
        <v>6.3138600831820773</v>
      </c>
      <c r="K2934" s="7">
        <v>21.266200000000001</v>
      </c>
      <c r="L2934" s="7">
        <v>0.95490966886420703</v>
      </c>
      <c r="M2934" s="7" t="s">
        <v>304</v>
      </c>
      <c r="N2934" s="7" t="s">
        <v>323</v>
      </c>
      <c r="O2934" s="7" t="s">
        <v>421</v>
      </c>
    </row>
    <row r="2935" spans="1:15" ht="15">
      <c r="A2935" s="1">
        <v>2927</v>
      </c>
      <c r="B2935" s="6" t="s">
        <v>244</v>
      </c>
      <c r="C2935" s="7" t="s">
        <v>426</v>
      </c>
      <c r="D2935" s="7" t="s">
        <v>422</v>
      </c>
      <c r="E2935" s="7">
        <v>20.307300000000001</v>
      </c>
      <c r="F2935" s="7">
        <v>6.3138600831820773</v>
      </c>
      <c r="G2935" s="7">
        <v>21.266200000000001</v>
      </c>
      <c r="H2935" s="7">
        <v>0.95490966886420703</v>
      </c>
      <c r="I2935" s="7">
        <v>20.307300000000001</v>
      </c>
      <c r="J2935" s="7">
        <v>6.3138600831820773</v>
      </c>
      <c r="K2935" s="7">
        <v>21.266200000000001</v>
      </c>
      <c r="L2935" s="7">
        <v>0.95490966886420703</v>
      </c>
      <c r="M2935" s="7" t="s">
        <v>304</v>
      </c>
      <c r="N2935" s="7" t="s">
        <v>323</v>
      </c>
      <c r="O2935" s="7" t="s">
        <v>421</v>
      </c>
    </row>
    <row r="2936" spans="1:15" ht="15">
      <c r="A2936" s="1">
        <v>2928</v>
      </c>
      <c r="B2936" s="6" t="s">
        <v>244</v>
      </c>
      <c r="C2936" s="7" t="s">
        <v>427</v>
      </c>
      <c r="D2936" s="7" t="s">
        <v>422</v>
      </c>
      <c r="E2936" s="7">
        <v>20.307300000000001</v>
      </c>
      <c r="F2936" s="7">
        <v>6.3138600831820773</v>
      </c>
      <c r="G2936" s="7">
        <v>21.266200000000001</v>
      </c>
      <c r="H2936" s="7">
        <v>0.95490966886420703</v>
      </c>
      <c r="I2936" s="7">
        <v>20.307300000000001</v>
      </c>
      <c r="J2936" s="7">
        <v>6.3138600831820773</v>
      </c>
      <c r="K2936" s="7">
        <v>21.266200000000001</v>
      </c>
      <c r="L2936" s="7">
        <v>0.95490966886420703</v>
      </c>
      <c r="M2936" s="7" t="s">
        <v>304</v>
      </c>
      <c r="N2936" s="7" t="s">
        <v>323</v>
      </c>
      <c r="O2936" s="7" t="s">
        <v>421</v>
      </c>
    </row>
    <row r="2937" spans="1:15" ht="15">
      <c r="A2937" s="1">
        <v>2929</v>
      </c>
      <c r="B2937" s="6" t="s">
        <v>436</v>
      </c>
      <c r="C2937" s="7" t="s">
        <v>292</v>
      </c>
      <c r="D2937" s="7" t="s">
        <v>422</v>
      </c>
      <c r="E2937" s="7" t="s">
        <v>422</v>
      </c>
      <c r="F2937" s="7" t="s">
        <v>422</v>
      </c>
      <c r="G2937" s="7" t="s">
        <v>422</v>
      </c>
      <c r="H2937" s="7" t="s">
        <v>422</v>
      </c>
      <c r="I2937" s="7" t="s">
        <v>422</v>
      </c>
      <c r="J2937" s="7" t="s">
        <v>422</v>
      </c>
      <c r="K2937" s="7" t="s">
        <v>422</v>
      </c>
      <c r="L2937" s="7" t="s">
        <v>422</v>
      </c>
      <c r="M2937" s="7" t="s">
        <v>304</v>
      </c>
      <c r="N2937" s="7" t="s">
        <v>323</v>
      </c>
      <c r="O2937" s="7" t="s">
        <v>421</v>
      </c>
    </row>
    <row r="2938" spans="1:15" ht="15">
      <c r="A2938" s="1">
        <v>2930</v>
      </c>
      <c r="B2938" s="6" t="s">
        <v>436</v>
      </c>
      <c r="C2938" s="7" t="s">
        <v>293</v>
      </c>
      <c r="D2938" s="7" t="s">
        <v>422</v>
      </c>
      <c r="E2938" s="7" t="s">
        <v>422</v>
      </c>
      <c r="F2938" s="7" t="s">
        <v>422</v>
      </c>
      <c r="G2938" s="7" t="s">
        <v>422</v>
      </c>
      <c r="H2938" s="7" t="s">
        <v>422</v>
      </c>
      <c r="I2938" s="7" t="s">
        <v>422</v>
      </c>
      <c r="J2938" s="7" t="s">
        <v>422</v>
      </c>
      <c r="K2938" s="7" t="s">
        <v>422</v>
      </c>
      <c r="L2938" s="7" t="s">
        <v>422</v>
      </c>
      <c r="M2938" s="7" t="s">
        <v>304</v>
      </c>
      <c r="N2938" s="7" t="s">
        <v>323</v>
      </c>
      <c r="O2938" s="7" t="s">
        <v>421</v>
      </c>
    </row>
    <row r="2939" spans="1:15" ht="15">
      <c r="A2939" s="1">
        <v>2931</v>
      </c>
      <c r="B2939" s="6" t="s">
        <v>436</v>
      </c>
      <c r="C2939" s="7" t="s">
        <v>294</v>
      </c>
      <c r="D2939" s="7" t="s">
        <v>422</v>
      </c>
      <c r="E2939" s="7" t="s">
        <v>422</v>
      </c>
      <c r="F2939" s="7" t="s">
        <v>422</v>
      </c>
      <c r="G2939" s="7" t="s">
        <v>422</v>
      </c>
      <c r="H2939" s="7" t="s">
        <v>422</v>
      </c>
      <c r="I2939" s="7" t="s">
        <v>422</v>
      </c>
      <c r="J2939" s="7" t="s">
        <v>422</v>
      </c>
      <c r="K2939" s="7" t="s">
        <v>422</v>
      </c>
      <c r="L2939" s="7" t="s">
        <v>422</v>
      </c>
      <c r="M2939" s="7" t="s">
        <v>304</v>
      </c>
      <c r="N2939" s="7" t="s">
        <v>323</v>
      </c>
      <c r="O2939" s="7" t="s">
        <v>421</v>
      </c>
    </row>
    <row r="2940" spans="1:15" ht="15">
      <c r="A2940" s="1">
        <v>2932</v>
      </c>
      <c r="B2940" s="6" t="s">
        <v>436</v>
      </c>
      <c r="C2940" s="7" t="s">
        <v>295</v>
      </c>
      <c r="D2940" s="7" t="s">
        <v>422</v>
      </c>
      <c r="E2940" s="7" t="s">
        <v>422</v>
      </c>
      <c r="F2940" s="7" t="s">
        <v>422</v>
      </c>
      <c r="G2940" s="7" t="s">
        <v>422</v>
      </c>
      <c r="H2940" s="7" t="s">
        <v>422</v>
      </c>
      <c r="I2940" s="7" t="s">
        <v>422</v>
      </c>
      <c r="J2940" s="7" t="s">
        <v>422</v>
      </c>
      <c r="K2940" s="7" t="s">
        <v>422</v>
      </c>
      <c r="L2940" s="7" t="s">
        <v>422</v>
      </c>
      <c r="M2940" s="7" t="s">
        <v>304</v>
      </c>
      <c r="N2940" s="7" t="s">
        <v>323</v>
      </c>
      <c r="O2940" s="7" t="s">
        <v>421</v>
      </c>
    </row>
    <row r="2941" spans="1:15" ht="15">
      <c r="A2941" s="1">
        <v>2933</v>
      </c>
      <c r="B2941" s="6" t="s">
        <v>436</v>
      </c>
      <c r="C2941" s="7" t="s">
        <v>296</v>
      </c>
      <c r="D2941" s="7" t="s">
        <v>422</v>
      </c>
      <c r="E2941" s="7" t="s">
        <v>422</v>
      </c>
      <c r="F2941" s="7" t="s">
        <v>422</v>
      </c>
      <c r="G2941" s="7" t="s">
        <v>422</v>
      </c>
      <c r="H2941" s="7" t="s">
        <v>422</v>
      </c>
      <c r="I2941" s="7" t="s">
        <v>422</v>
      </c>
      <c r="J2941" s="7" t="s">
        <v>422</v>
      </c>
      <c r="K2941" s="7" t="s">
        <v>422</v>
      </c>
      <c r="L2941" s="7" t="s">
        <v>422</v>
      </c>
      <c r="M2941" s="7" t="s">
        <v>304</v>
      </c>
      <c r="N2941" s="7" t="s">
        <v>323</v>
      </c>
      <c r="O2941" s="7" t="s">
        <v>421</v>
      </c>
    </row>
    <row r="2942" spans="1:15" ht="15">
      <c r="A2942" s="1">
        <v>2934</v>
      </c>
      <c r="B2942" s="6" t="s">
        <v>436</v>
      </c>
      <c r="C2942" s="7" t="s">
        <v>297</v>
      </c>
      <c r="D2942" s="7" t="s">
        <v>422</v>
      </c>
      <c r="E2942" s="7" t="s">
        <v>422</v>
      </c>
      <c r="F2942" s="7" t="s">
        <v>422</v>
      </c>
      <c r="G2942" s="7" t="s">
        <v>422</v>
      </c>
      <c r="H2942" s="7" t="s">
        <v>422</v>
      </c>
      <c r="I2942" s="7" t="s">
        <v>422</v>
      </c>
      <c r="J2942" s="7" t="s">
        <v>422</v>
      </c>
      <c r="K2942" s="7" t="s">
        <v>422</v>
      </c>
      <c r="L2942" s="7" t="s">
        <v>422</v>
      </c>
      <c r="M2942" s="7" t="s">
        <v>304</v>
      </c>
      <c r="N2942" s="7" t="s">
        <v>323</v>
      </c>
      <c r="O2942" s="7" t="s">
        <v>421</v>
      </c>
    </row>
    <row r="2943" spans="1:15" ht="15">
      <c r="A2943" s="1">
        <v>2935</v>
      </c>
      <c r="B2943" s="6" t="s">
        <v>436</v>
      </c>
      <c r="C2943" s="7" t="s">
        <v>298</v>
      </c>
      <c r="D2943" s="7" t="s">
        <v>422</v>
      </c>
      <c r="E2943" s="7">
        <v>0.72000000000000008</v>
      </c>
      <c r="F2943" s="7">
        <v>0.34871191548325392</v>
      </c>
      <c r="G2943" s="7">
        <v>0.8</v>
      </c>
      <c r="H2943" s="7" t="s">
        <v>422</v>
      </c>
      <c r="I2943" s="7">
        <v>0.72000000000000008</v>
      </c>
      <c r="J2943" s="7">
        <v>0.34871191548325392</v>
      </c>
      <c r="K2943" s="7">
        <v>0.8</v>
      </c>
      <c r="L2943" s="7">
        <v>0.9</v>
      </c>
      <c r="M2943" s="7" t="s">
        <v>304</v>
      </c>
      <c r="N2943" s="7" t="s">
        <v>323</v>
      </c>
      <c r="O2943" s="7" t="s">
        <v>421</v>
      </c>
    </row>
    <row r="2944" spans="1:15" ht="15">
      <c r="A2944" s="1">
        <v>2936</v>
      </c>
      <c r="B2944" s="6" t="s">
        <v>436</v>
      </c>
      <c r="C2944" s="7" t="s">
        <v>299</v>
      </c>
      <c r="D2944" s="7" t="s">
        <v>422</v>
      </c>
      <c r="E2944" s="7">
        <v>0.72000000000000008</v>
      </c>
      <c r="F2944" s="7">
        <v>0.34871191548325392</v>
      </c>
      <c r="G2944" s="7">
        <v>0.8</v>
      </c>
      <c r="H2944" s="7">
        <v>0.9</v>
      </c>
      <c r="I2944" s="7">
        <v>0.72000000000000008</v>
      </c>
      <c r="J2944" s="7">
        <v>0.34871191548325392</v>
      </c>
      <c r="K2944" s="7">
        <v>0.8</v>
      </c>
      <c r="L2944" s="7">
        <v>0.9</v>
      </c>
      <c r="M2944" s="7" t="s">
        <v>304</v>
      </c>
      <c r="N2944" s="7" t="s">
        <v>323</v>
      </c>
      <c r="O2944" s="7" t="s">
        <v>421</v>
      </c>
    </row>
    <row r="2945" spans="1:15" ht="15">
      <c r="A2945" s="1">
        <v>2937</v>
      </c>
      <c r="B2945" s="6" t="s">
        <v>436</v>
      </c>
      <c r="C2945" s="7" t="s">
        <v>300</v>
      </c>
      <c r="D2945" s="7" t="s">
        <v>422</v>
      </c>
      <c r="E2945" s="7">
        <v>0.72000000000000008</v>
      </c>
      <c r="F2945" s="7">
        <v>0.34871191548325392</v>
      </c>
      <c r="G2945" s="7">
        <v>0.8</v>
      </c>
      <c r="H2945" s="7">
        <v>0.9</v>
      </c>
      <c r="I2945" s="7">
        <v>0.72000000000000008</v>
      </c>
      <c r="J2945" s="7">
        <v>0.34871191548325392</v>
      </c>
      <c r="K2945" s="7">
        <v>0.8</v>
      </c>
      <c r="L2945" s="7">
        <v>0.9</v>
      </c>
      <c r="M2945" s="7" t="s">
        <v>304</v>
      </c>
      <c r="N2945" s="7" t="s">
        <v>323</v>
      </c>
      <c r="O2945" s="7" t="s">
        <v>421</v>
      </c>
    </row>
    <row r="2946" spans="1:15" ht="15">
      <c r="A2946" s="1">
        <v>2938</v>
      </c>
      <c r="B2946" s="6" t="s">
        <v>436</v>
      </c>
      <c r="C2946" s="7" t="s">
        <v>301</v>
      </c>
      <c r="D2946" s="7" t="s">
        <v>422</v>
      </c>
      <c r="E2946" s="7">
        <v>0.72000000000000008</v>
      </c>
      <c r="F2946" s="7">
        <v>0.34871191548325392</v>
      </c>
      <c r="G2946" s="7">
        <v>0.8</v>
      </c>
      <c r="H2946" s="7">
        <v>0.9</v>
      </c>
      <c r="I2946" s="7">
        <v>0.72000000000000008</v>
      </c>
      <c r="J2946" s="7">
        <v>0.34871191548325392</v>
      </c>
      <c r="K2946" s="7">
        <v>0.8</v>
      </c>
      <c r="L2946" s="7">
        <v>0.9</v>
      </c>
      <c r="M2946" s="7" t="s">
        <v>304</v>
      </c>
      <c r="N2946" s="7" t="s">
        <v>323</v>
      </c>
      <c r="O2946" s="7" t="s">
        <v>421</v>
      </c>
    </row>
    <row r="2947" spans="1:15" ht="15">
      <c r="A2947" s="1">
        <v>2939</v>
      </c>
      <c r="B2947" s="6" t="s">
        <v>436</v>
      </c>
      <c r="C2947" s="7" t="s">
        <v>302</v>
      </c>
      <c r="D2947" s="7" t="s">
        <v>422</v>
      </c>
      <c r="E2947" s="7">
        <v>0.72000000000000008</v>
      </c>
      <c r="F2947" s="7">
        <v>0.34871191548325392</v>
      </c>
      <c r="G2947" s="7">
        <v>0.8</v>
      </c>
      <c r="H2947" s="7">
        <v>0.9</v>
      </c>
      <c r="I2947" s="7">
        <v>0.72000000000000008</v>
      </c>
      <c r="J2947" s="7">
        <v>0.34871191548325392</v>
      </c>
      <c r="K2947" s="7">
        <v>0.8</v>
      </c>
      <c r="L2947" s="7">
        <v>0.9</v>
      </c>
      <c r="M2947" s="7" t="s">
        <v>304</v>
      </c>
      <c r="N2947" s="7" t="s">
        <v>323</v>
      </c>
      <c r="O2947" s="7" t="s">
        <v>421</v>
      </c>
    </row>
    <row r="2948" spans="1:15" ht="15">
      <c r="A2948" s="1">
        <v>2940</v>
      </c>
      <c r="B2948" s="6" t="s">
        <v>436</v>
      </c>
      <c r="C2948" s="7" t="s">
        <v>423</v>
      </c>
      <c r="D2948" s="7" t="s">
        <v>422</v>
      </c>
      <c r="E2948" s="7">
        <v>0.72000000000000008</v>
      </c>
      <c r="F2948" s="7">
        <v>0.34871191548325392</v>
      </c>
      <c r="G2948" s="7">
        <v>0.8</v>
      </c>
      <c r="H2948" s="7">
        <v>0.9</v>
      </c>
      <c r="I2948" s="7">
        <v>0.72000000000000008</v>
      </c>
      <c r="J2948" s="7">
        <v>0.34871191548325392</v>
      </c>
      <c r="K2948" s="7">
        <v>0.8</v>
      </c>
      <c r="L2948" s="7">
        <v>0.9</v>
      </c>
      <c r="M2948" s="7" t="s">
        <v>304</v>
      </c>
      <c r="N2948" s="7" t="s">
        <v>323</v>
      </c>
      <c r="O2948" s="7" t="s">
        <v>421</v>
      </c>
    </row>
    <row r="2949" spans="1:15" ht="15">
      <c r="A2949" s="1">
        <v>2941</v>
      </c>
      <c r="B2949" s="6" t="s">
        <v>436</v>
      </c>
      <c r="C2949" s="7" t="s">
        <v>424</v>
      </c>
      <c r="D2949" s="7" t="s">
        <v>422</v>
      </c>
      <c r="E2949" s="7">
        <v>0.72000000000000008</v>
      </c>
      <c r="F2949" s="7">
        <v>0.34871191548325392</v>
      </c>
      <c r="G2949" s="7">
        <v>0.8</v>
      </c>
      <c r="H2949" s="7">
        <v>0.9</v>
      </c>
      <c r="I2949" s="7">
        <v>0.72000000000000008</v>
      </c>
      <c r="J2949" s="7">
        <v>0.34871191548325392</v>
      </c>
      <c r="K2949" s="7">
        <v>0.8</v>
      </c>
      <c r="L2949" s="7">
        <v>0.9</v>
      </c>
      <c r="M2949" s="7" t="s">
        <v>304</v>
      </c>
      <c r="N2949" s="7" t="s">
        <v>323</v>
      </c>
      <c r="O2949" s="7" t="s">
        <v>421</v>
      </c>
    </row>
    <row r="2950" spans="1:15" ht="15">
      <c r="A2950" s="1">
        <v>2942</v>
      </c>
      <c r="B2950" s="6" t="s">
        <v>436</v>
      </c>
      <c r="C2950" s="7" t="s">
        <v>425</v>
      </c>
      <c r="D2950" s="7" t="s">
        <v>422</v>
      </c>
      <c r="E2950" s="7">
        <v>0.72000000000000008</v>
      </c>
      <c r="F2950" s="7">
        <v>0.34871191548325392</v>
      </c>
      <c r="G2950" s="7">
        <v>0.8</v>
      </c>
      <c r="H2950" s="7">
        <v>0.9</v>
      </c>
      <c r="I2950" s="7">
        <v>0.72000000000000008</v>
      </c>
      <c r="J2950" s="7">
        <v>0.34871191548325392</v>
      </c>
      <c r="K2950" s="7">
        <v>0.8</v>
      </c>
      <c r="L2950" s="7">
        <v>0.9</v>
      </c>
      <c r="M2950" s="7" t="s">
        <v>304</v>
      </c>
      <c r="N2950" s="7" t="s">
        <v>323</v>
      </c>
      <c r="O2950" s="7" t="s">
        <v>421</v>
      </c>
    </row>
    <row r="2951" spans="1:15" ht="15">
      <c r="A2951" s="1">
        <v>2943</v>
      </c>
      <c r="B2951" s="6" t="s">
        <v>436</v>
      </c>
      <c r="C2951" s="7" t="s">
        <v>426</v>
      </c>
      <c r="D2951" s="7" t="s">
        <v>422</v>
      </c>
      <c r="E2951" s="7">
        <v>0.72000000000000008</v>
      </c>
      <c r="F2951" s="7">
        <v>0.34871191548325392</v>
      </c>
      <c r="G2951" s="7">
        <v>0.8</v>
      </c>
      <c r="H2951" s="7">
        <v>0.9</v>
      </c>
      <c r="I2951" s="7">
        <v>0.72000000000000008</v>
      </c>
      <c r="J2951" s="7">
        <v>0.34871191548325392</v>
      </c>
      <c r="K2951" s="7">
        <v>0.8</v>
      </c>
      <c r="L2951" s="7">
        <v>0.9</v>
      </c>
      <c r="M2951" s="7" t="s">
        <v>304</v>
      </c>
      <c r="N2951" s="7" t="s">
        <v>323</v>
      </c>
      <c r="O2951" s="7" t="s">
        <v>421</v>
      </c>
    </row>
    <row r="2952" spans="1:15" ht="15">
      <c r="A2952" s="1">
        <v>2944</v>
      </c>
      <c r="B2952" s="6" t="s">
        <v>436</v>
      </c>
      <c r="C2952" s="7" t="s">
        <v>427</v>
      </c>
      <c r="D2952" s="7" t="s">
        <v>422</v>
      </c>
      <c r="E2952" s="7">
        <v>0.72000000000000008</v>
      </c>
      <c r="F2952" s="7">
        <v>0.34871191548325392</v>
      </c>
      <c r="G2952" s="7">
        <v>0.8</v>
      </c>
      <c r="H2952" s="7">
        <v>0.9</v>
      </c>
      <c r="I2952" s="7">
        <v>0.72000000000000008</v>
      </c>
      <c r="J2952" s="7">
        <v>0.34871191548325392</v>
      </c>
      <c r="K2952" s="7">
        <v>0.8</v>
      </c>
      <c r="L2952" s="7">
        <v>0.9</v>
      </c>
      <c r="M2952" s="7" t="s">
        <v>304</v>
      </c>
      <c r="N2952" s="7" t="s">
        <v>323</v>
      </c>
      <c r="O2952" s="7" t="s">
        <v>421</v>
      </c>
    </row>
    <row r="2953" spans="1:15" ht="15">
      <c r="A2953" s="1">
        <v>2945</v>
      </c>
      <c r="B2953" s="6" t="s">
        <v>259</v>
      </c>
      <c r="C2953" s="7" t="s">
        <v>292</v>
      </c>
      <c r="D2953" s="7">
        <v>34.238999999999997</v>
      </c>
      <c r="E2953" s="7">
        <v>30.446999999999996</v>
      </c>
      <c r="F2953" s="7">
        <v>14.704751651977571</v>
      </c>
      <c r="G2953" s="7">
        <v>34.55026737917099</v>
      </c>
      <c r="H2953" s="7">
        <v>0.88123775326715148</v>
      </c>
      <c r="I2953" s="7">
        <v>30.446999999999996</v>
      </c>
      <c r="J2953" s="7">
        <v>14.704751651977571</v>
      </c>
      <c r="K2953" s="7">
        <v>34.55026737917099</v>
      </c>
      <c r="L2953" s="7">
        <v>0.88123775326715148</v>
      </c>
      <c r="M2953" s="7" t="s">
        <v>290</v>
      </c>
      <c r="N2953" s="7" t="s">
        <v>323</v>
      </c>
      <c r="O2953" s="7" t="s">
        <v>421</v>
      </c>
    </row>
    <row r="2954" spans="1:15" ht="15">
      <c r="A2954" s="1">
        <v>2946</v>
      </c>
      <c r="B2954" s="6" t="s">
        <v>259</v>
      </c>
      <c r="C2954" s="7" t="s">
        <v>293</v>
      </c>
      <c r="D2954" s="7">
        <v>35.841000000000001</v>
      </c>
      <c r="E2954" s="7">
        <v>31.858000000000001</v>
      </c>
      <c r="F2954" s="7">
        <v>15.225457760842843</v>
      </c>
      <c r="G2954" s="7">
        <v>35.978224975759538</v>
      </c>
      <c r="H2954" s="7">
        <v>0.88548003748001591</v>
      </c>
      <c r="I2954" s="7">
        <v>31.858000000000001</v>
      </c>
      <c r="J2954" s="7">
        <v>15.225457760842843</v>
      </c>
      <c r="K2954" s="7">
        <v>35.978224975759538</v>
      </c>
      <c r="L2954" s="7">
        <v>0.88548003748001591</v>
      </c>
      <c r="M2954" s="7" t="s">
        <v>290</v>
      </c>
      <c r="N2954" s="7" t="s">
        <v>323</v>
      </c>
      <c r="O2954" s="7" t="s">
        <v>421</v>
      </c>
    </row>
    <row r="2955" spans="1:15" ht="15">
      <c r="A2955" s="1">
        <v>2947</v>
      </c>
      <c r="B2955" s="6" t="s">
        <v>259</v>
      </c>
      <c r="C2955" s="7" t="s">
        <v>294</v>
      </c>
      <c r="D2955" s="7">
        <v>36.410399999999996</v>
      </c>
      <c r="E2955" s="7">
        <v>33.19</v>
      </c>
      <c r="F2955" s="7">
        <v>13.84223146833579</v>
      </c>
      <c r="G2955" s="7">
        <v>37.036781458709243</v>
      </c>
      <c r="H2955" s="7">
        <v>0.89613618389065852</v>
      </c>
      <c r="I2955" s="7">
        <v>33.19</v>
      </c>
      <c r="J2955" s="7">
        <v>13.84223146833579</v>
      </c>
      <c r="K2955" s="7">
        <v>37.036781458709243</v>
      </c>
      <c r="L2955" s="7">
        <v>0.89613618389065852</v>
      </c>
      <c r="M2955" s="7" t="s">
        <v>290</v>
      </c>
      <c r="N2955" s="7" t="s">
        <v>323</v>
      </c>
      <c r="O2955" s="7" t="s">
        <v>421</v>
      </c>
    </row>
    <row r="2956" spans="1:15" ht="15">
      <c r="A2956" s="1">
        <v>2948</v>
      </c>
      <c r="B2956" s="6" t="s">
        <v>259</v>
      </c>
      <c r="C2956" s="7" t="s">
        <v>295</v>
      </c>
      <c r="D2956" s="7">
        <v>39.869</v>
      </c>
      <c r="E2956" s="7">
        <v>36.004000000000005</v>
      </c>
      <c r="F2956" s="7">
        <v>15.90185719783771</v>
      </c>
      <c r="G2956" s="7">
        <v>39.901820359281437</v>
      </c>
      <c r="H2956" s="7">
        <v>0.90231472338392271</v>
      </c>
      <c r="I2956" s="7">
        <v>36.004000000000005</v>
      </c>
      <c r="J2956" s="7">
        <v>15.90185719783771</v>
      </c>
      <c r="K2956" s="7">
        <v>39.901820359281437</v>
      </c>
      <c r="L2956" s="7">
        <v>0.90231472338392271</v>
      </c>
      <c r="M2956" s="7" t="s">
        <v>290</v>
      </c>
      <c r="N2956" s="7" t="s">
        <v>323</v>
      </c>
      <c r="O2956" s="7" t="s">
        <v>421</v>
      </c>
    </row>
    <row r="2957" spans="1:15" ht="15">
      <c r="A2957" s="1">
        <v>2949</v>
      </c>
      <c r="B2957" s="6" t="s">
        <v>259</v>
      </c>
      <c r="C2957" s="7" t="s">
        <v>296</v>
      </c>
      <c r="D2957" s="7">
        <v>34.186999999999991</v>
      </c>
      <c r="E2957" s="7">
        <v>30.535</v>
      </c>
      <c r="F2957" s="7">
        <v>15.637477013064856</v>
      </c>
      <c r="G2957" s="7">
        <v>34.567166512488427</v>
      </c>
      <c r="H2957" s="7">
        <v>0.8833527037562745</v>
      </c>
      <c r="I2957" s="7">
        <v>30.535</v>
      </c>
      <c r="J2957" s="7">
        <v>15.637477013064856</v>
      </c>
      <c r="K2957" s="7">
        <v>34.567166512488427</v>
      </c>
      <c r="L2957" s="7">
        <v>0.8833527037562745</v>
      </c>
      <c r="M2957" s="7" t="s">
        <v>290</v>
      </c>
      <c r="N2957" s="7" t="s">
        <v>323</v>
      </c>
      <c r="O2957" s="7" t="s">
        <v>421</v>
      </c>
    </row>
    <row r="2958" spans="1:15" ht="15">
      <c r="A2958" s="1">
        <v>2950</v>
      </c>
      <c r="B2958" s="6" t="s">
        <v>259</v>
      </c>
      <c r="C2958" s="7" t="s">
        <v>297</v>
      </c>
      <c r="D2958" s="7">
        <v>50.884700000000002</v>
      </c>
      <c r="E2958" s="7">
        <v>47.766199999999998</v>
      </c>
      <c r="F2958" s="7">
        <v>16.145784081089083</v>
      </c>
      <c r="G2958" s="7">
        <v>50.893852000000003</v>
      </c>
      <c r="H2958" s="7">
        <v>0.93854558306964064</v>
      </c>
      <c r="I2958" s="7">
        <v>47.766199999999998</v>
      </c>
      <c r="J2958" s="7">
        <v>16.145784081089083</v>
      </c>
      <c r="K2958" s="7">
        <v>50.893852000000003</v>
      </c>
      <c r="L2958" s="7">
        <v>0.93854558306964064</v>
      </c>
      <c r="M2958" s="7" t="s">
        <v>290</v>
      </c>
      <c r="N2958" s="7" t="s">
        <v>323</v>
      </c>
      <c r="O2958" s="7" t="s">
        <v>421</v>
      </c>
    </row>
    <row r="2959" spans="1:15" ht="15">
      <c r="A2959" s="1">
        <v>2951</v>
      </c>
      <c r="B2959" s="6" t="s">
        <v>259</v>
      </c>
      <c r="C2959" s="7" t="s">
        <v>298</v>
      </c>
      <c r="D2959" s="7" t="s">
        <v>422</v>
      </c>
      <c r="E2959" s="7">
        <v>48.477476689928125</v>
      </c>
      <c r="F2959" s="7">
        <v>18.762420233177146</v>
      </c>
      <c r="G2959" s="7">
        <v>52.803200636781341</v>
      </c>
      <c r="H2959" s="7">
        <v>0.91807837603237963</v>
      </c>
      <c r="I2959" s="7">
        <v>48.477476689928125</v>
      </c>
      <c r="J2959" s="7">
        <v>18.762420233177146</v>
      </c>
      <c r="K2959" s="7">
        <v>52.803200636781341</v>
      </c>
      <c r="L2959" s="7">
        <v>0.91807837603237963</v>
      </c>
      <c r="M2959" s="7" t="s">
        <v>290</v>
      </c>
      <c r="N2959" s="7" t="s">
        <v>323</v>
      </c>
      <c r="O2959" s="7" t="s">
        <v>421</v>
      </c>
    </row>
    <row r="2960" spans="1:15" ht="15">
      <c r="A2960" s="1">
        <v>2952</v>
      </c>
      <c r="B2960" s="6" t="s">
        <v>259</v>
      </c>
      <c r="C2960" s="7" t="s">
        <v>299</v>
      </c>
      <c r="D2960" s="7" t="s">
        <v>422</v>
      </c>
      <c r="E2960" s="7">
        <v>48.45739275932128</v>
      </c>
      <c r="F2960" s="7">
        <v>18.75894587826734</v>
      </c>
      <c r="G2960" s="7">
        <v>52.782709987214353</v>
      </c>
      <c r="H2960" s="7">
        <v>0.91805427896860914</v>
      </c>
      <c r="I2960" s="7">
        <v>48.45739275932128</v>
      </c>
      <c r="J2960" s="7">
        <v>18.75894587826734</v>
      </c>
      <c r="K2960" s="7">
        <v>52.782709987214353</v>
      </c>
      <c r="L2960" s="7">
        <v>0.91805427896860914</v>
      </c>
      <c r="M2960" s="7" t="s">
        <v>290</v>
      </c>
      <c r="N2960" s="7" t="s">
        <v>323</v>
      </c>
      <c r="O2960" s="7" t="s">
        <v>421</v>
      </c>
    </row>
    <row r="2961" spans="1:15" ht="15">
      <c r="A2961" s="1">
        <v>2953</v>
      </c>
      <c r="B2961" s="6" t="s">
        <v>259</v>
      </c>
      <c r="C2961" s="7" t="s">
        <v>300</v>
      </c>
      <c r="D2961" s="7" t="s">
        <v>422</v>
      </c>
      <c r="E2961" s="7">
        <v>51.157022759206818</v>
      </c>
      <c r="F2961" s="7">
        <v>18.950835218096515</v>
      </c>
      <c r="G2961" s="7">
        <v>55.489117178101509</v>
      </c>
      <c r="H2961" s="7">
        <v>0.9219289359931585</v>
      </c>
      <c r="I2961" s="7">
        <v>51.157022759206818</v>
      </c>
      <c r="J2961" s="7">
        <v>18.950835218096515</v>
      </c>
      <c r="K2961" s="7">
        <v>55.489117178101509</v>
      </c>
      <c r="L2961" s="7">
        <v>0.9219289359931585</v>
      </c>
      <c r="M2961" s="7" t="s">
        <v>290</v>
      </c>
      <c r="N2961" s="7" t="s">
        <v>323</v>
      </c>
      <c r="O2961" s="7" t="s">
        <v>421</v>
      </c>
    </row>
    <row r="2962" spans="1:15" ht="15">
      <c r="A2962" s="1">
        <v>2954</v>
      </c>
      <c r="B2962" s="6" t="s">
        <v>259</v>
      </c>
      <c r="C2962" s="7" t="s">
        <v>301</v>
      </c>
      <c r="D2962" s="7" t="s">
        <v>422</v>
      </c>
      <c r="E2962" s="7">
        <v>51.127881425001107</v>
      </c>
      <c r="F2962" s="7">
        <v>18.946485370149372</v>
      </c>
      <c r="G2962" s="7">
        <v>55.459506054433177</v>
      </c>
      <c r="H2962" s="7">
        <v>0.92189572288688237</v>
      </c>
      <c r="I2962" s="7">
        <v>51.127881425001107</v>
      </c>
      <c r="J2962" s="7">
        <v>18.946485370149372</v>
      </c>
      <c r="K2962" s="7">
        <v>55.459506054433177</v>
      </c>
      <c r="L2962" s="7">
        <v>0.92189572288688237</v>
      </c>
      <c r="M2962" s="7" t="s">
        <v>290</v>
      </c>
      <c r="N2962" s="7" t="s">
        <v>323</v>
      </c>
      <c r="O2962" s="7" t="s">
        <v>421</v>
      </c>
    </row>
    <row r="2963" spans="1:15" ht="15">
      <c r="A2963" s="1">
        <v>2955</v>
      </c>
      <c r="B2963" s="6" t="s">
        <v>259</v>
      </c>
      <c r="C2963" s="7" t="s">
        <v>302</v>
      </c>
      <c r="D2963" s="7" t="s">
        <v>422</v>
      </c>
      <c r="E2963" s="7">
        <v>51.153804937121564</v>
      </c>
      <c r="F2963" s="7">
        <v>18.948053317674063</v>
      </c>
      <c r="G2963" s="7">
        <v>55.485446827638725</v>
      </c>
      <c r="H2963" s="7">
        <v>0.92193192741200991</v>
      </c>
      <c r="I2963" s="7">
        <v>51.153804937121564</v>
      </c>
      <c r="J2963" s="7">
        <v>18.948053317674063</v>
      </c>
      <c r="K2963" s="7">
        <v>55.485446827638725</v>
      </c>
      <c r="L2963" s="7">
        <v>0.92193192741200991</v>
      </c>
      <c r="M2963" s="7" t="s">
        <v>290</v>
      </c>
      <c r="N2963" s="7" t="s">
        <v>323</v>
      </c>
      <c r="O2963" s="7" t="s">
        <v>421</v>
      </c>
    </row>
    <row r="2964" spans="1:15" ht="15">
      <c r="A2964" s="1">
        <v>2956</v>
      </c>
      <c r="B2964" s="6" t="s">
        <v>259</v>
      </c>
      <c r="C2964" s="7" t="s">
        <v>423</v>
      </c>
      <c r="D2964" s="7" t="s">
        <v>422</v>
      </c>
      <c r="E2964" s="7">
        <v>51.210845773843275</v>
      </c>
      <c r="F2964" s="7">
        <v>18.952621101662725</v>
      </c>
      <c r="G2964" s="7">
        <v>55.542720219426869</v>
      </c>
      <c r="H2964" s="7">
        <v>0.92200824107155521</v>
      </c>
      <c r="I2964" s="7">
        <v>51.210845773843275</v>
      </c>
      <c r="J2964" s="7">
        <v>18.952621101662725</v>
      </c>
      <c r="K2964" s="7">
        <v>55.542720219426869</v>
      </c>
      <c r="L2964" s="7">
        <v>0.92200824107155521</v>
      </c>
      <c r="M2964" s="7" t="s">
        <v>290</v>
      </c>
      <c r="N2964" s="7" t="s">
        <v>323</v>
      </c>
      <c r="O2964" s="7" t="s">
        <v>421</v>
      </c>
    </row>
    <row r="2965" spans="1:15" ht="15">
      <c r="A2965" s="1">
        <v>2957</v>
      </c>
      <c r="B2965" s="6" t="s">
        <v>259</v>
      </c>
      <c r="C2965" s="7" t="s">
        <v>424</v>
      </c>
      <c r="D2965" s="7" t="s">
        <v>422</v>
      </c>
      <c r="E2965" s="7">
        <v>51.299505035260523</v>
      </c>
      <c r="F2965" s="7">
        <v>18.960200217332105</v>
      </c>
      <c r="G2965" s="7">
        <v>55.631824388610084</v>
      </c>
      <c r="H2965" s="7">
        <v>0.92212516125506483</v>
      </c>
      <c r="I2965" s="7">
        <v>51.299505035260523</v>
      </c>
      <c r="J2965" s="7">
        <v>18.960200217332105</v>
      </c>
      <c r="K2965" s="7">
        <v>55.631824388610084</v>
      </c>
      <c r="L2965" s="7">
        <v>0.92212516125506483</v>
      </c>
      <c r="M2965" s="7" t="s">
        <v>290</v>
      </c>
      <c r="N2965" s="7" t="s">
        <v>323</v>
      </c>
      <c r="O2965" s="7" t="s">
        <v>421</v>
      </c>
    </row>
    <row r="2966" spans="1:15" ht="15">
      <c r="A2966" s="1">
        <v>2958</v>
      </c>
      <c r="B2966" s="6" t="s">
        <v>259</v>
      </c>
      <c r="C2966" s="7" t="s">
        <v>425</v>
      </c>
      <c r="D2966" s="7" t="s">
        <v>422</v>
      </c>
      <c r="E2966" s="7">
        <v>51.384339479487096</v>
      </c>
      <c r="F2966" s="7">
        <v>18.967510462865054</v>
      </c>
      <c r="G2966" s="7">
        <v>55.717094660497139</v>
      </c>
      <c r="H2966" s="7">
        <v>0.92223651991527977</v>
      </c>
      <c r="I2966" s="7">
        <v>51.384339479487096</v>
      </c>
      <c r="J2966" s="7">
        <v>18.967510462865054</v>
      </c>
      <c r="K2966" s="7">
        <v>55.717094660497139</v>
      </c>
      <c r="L2966" s="7">
        <v>0.92223651991527977</v>
      </c>
      <c r="M2966" s="7" t="s">
        <v>290</v>
      </c>
      <c r="N2966" s="7" t="s">
        <v>323</v>
      </c>
      <c r="O2966" s="7" t="s">
        <v>421</v>
      </c>
    </row>
    <row r="2967" spans="1:15" ht="15">
      <c r="A2967" s="1">
        <v>2959</v>
      </c>
      <c r="B2967" s="6" t="s">
        <v>259</v>
      </c>
      <c r="C2967" s="7" t="s">
        <v>426</v>
      </c>
      <c r="D2967" s="7" t="s">
        <v>422</v>
      </c>
      <c r="E2967" s="7">
        <v>51.491834662029511</v>
      </c>
      <c r="F2967" s="7">
        <v>18.977285960621664</v>
      </c>
      <c r="G2967" s="7">
        <v>55.825231312810928</v>
      </c>
      <c r="H2967" s="7">
        <v>0.92237566152660122</v>
      </c>
      <c r="I2967" s="7">
        <v>51.491834662029511</v>
      </c>
      <c r="J2967" s="7">
        <v>18.977285960621664</v>
      </c>
      <c r="K2967" s="7">
        <v>55.825231312810928</v>
      </c>
      <c r="L2967" s="7">
        <v>0.92237566152660122</v>
      </c>
      <c r="M2967" s="7" t="s">
        <v>290</v>
      </c>
      <c r="N2967" s="7" t="s">
        <v>323</v>
      </c>
      <c r="O2967" s="7" t="s">
        <v>421</v>
      </c>
    </row>
    <row r="2968" spans="1:15" ht="15">
      <c r="A2968" s="1">
        <v>2960</v>
      </c>
      <c r="B2968" s="6" t="s">
        <v>259</v>
      </c>
      <c r="C2968" s="7" t="s">
        <v>427</v>
      </c>
      <c r="D2968" s="7" t="s">
        <v>422</v>
      </c>
      <c r="E2968" s="7">
        <v>51.599329844571926</v>
      </c>
      <c r="F2968" s="7">
        <v>18.987061458378289</v>
      </c>
      <c r="G2968" s="7">
        <v>55.933367965124717</v>
      </c>
      <c r="H2968" s="7">
        <v>0.92251426512962487</v>
      </c>
      <c r="I2968" s="7">
        <v>51.599329844571926</v>
      </c>
      <c r="J2968" s="7">
        <v>18.987061458378289</v>
      </c>
      <c r="K2968" s="7">
        <v>55.933367965124717</v>
      </c>
      <c r="L2968" s="7">
        <v>0.92251426512962487</v>
      </c>
      <c r="M2968" s="7" t="s">
        <v>290</v>
      </c>
      <c r="N2968" s="7" t="s">
        <v>323</v>
      </c>
      <c r="O2968" s="7" t="s">
        <v>421</v>
      </c>
    </row>
    <row r="2969" spans="1:15" ht="15">
      <c r="A2969" s="1">
        <v>2961</v>
      </c>
      <c r="B2969" s="6" t="s">
        <v>222</v>
      </c>
      <c r="C2969" s="7" t="s">
        <v>292</v>
      </c>
      <c r="D2969" s="7">
        <v>28.4492730432607</v>
      </c>
      <c r="E2969" s="7">
        <v>26.734999999999999</v>
      </c>
      <c r="F2969" s="7">
        <v>9.7262999999999984</v>
      </c>
      <c r="G2969" s="7">
        <v>28.4492730432607</v>
      </c>
      <c r="H2969" s="7">
        <v>0.93974281730665199</v>
      </c>
      <c r="I2969" s="7">
        <v>26.734999999999999</v>
      </c>
      <c r="J2969" s="7">
        <v>9.7262999999999984</v>
      </c>
      <c r="K2969" s="7">
        <v>28.4492730432607</v>
      </c>
      <c r="L2969" s="7">
        <v>0.93974281730665199</v>
      </c>
      <c r="M2969" s="7" t="s">
        <v>290</v>
      </c>
      <c r="N2969" s="7" t="s">
        <v>323</v>
      </c>
      <c r="O2969" s="7" t="s">
        <v>421</v>
      </c>
    </row>
    <row r="2970" spans="1:15" ht="15">
      <c r="A2970" s="1">
        <v>2962</v>
      </c>
      <c r="B2970" s="6" t="s">
        <v>222</v>
      </c>
      <c r="C2970" s="7" t="s">
        <v>293</v>
      </c>
      <c r="D2970" s="7">
        <v>32.149310365853886</v>
      </c>
      <c r="E2970" s="7">
        <v>30.588999999999999</v>
      </c>
      <c r="F2970" s="7">
        <v>9.8940000000000143</v>
      </c>
      <c r="G2970" s="7">
        <v>32.149310365853886</v>
      </c>
      <c r="H2970" s="7">
        <v>0.9514667547111334</v>
      </c>
      <c r="I2970" s="7">
        <v>30.588999999999999</v>
      </c>
      <c r="J2970" s="7">
        <v>9.8940000000000143</v>
      </c>
      <c r="K2970" s="7">
        <v>32.149310365853886</v>
      </c>
      <c r="L2970" s="7">
        <v>0.9514667547111334</v>
      </c>
      <c r="M2970" s="7" t="s">
        <v>290</v>
      </c>
      <c r="N2970" s="7" t="s">
        <v>323</v>
      </c>
      <c r="O2970" s="7" t="s">
        <v>421</v>
      </c>
    </row>
    <row r="2971" spans="1:15" ht="15">
      <c r="A2971" s="1">
        <v>2963</v>
      </c>
      <c r="B2971" s="6" t="s">
        <v>222</v>
      </c>
      <c r="C2971" s="7" t="s">
        <v>294</v>
      </c>
      <c r="D2971" s="7">
        <v>32.834495580105994</v>
      </c>
      <c r="E2971" s="7">
        <v>31.21</v>
      </c>
      <c r="F2971" s="7">
        <v>10.199999999999998</v>
      </c>
      <c r="G2971" s="7">
        <v>32.834495580105994</v>
      </c>
      <c r="H2971" s="7">
        <v>0.95052472860005643</v>
      </c>
      <c r="I2971" s="7">
        <v>31.21</v>
      </c>
      <c r="J2971" s="7">
        <v>10.199999999999998</v>
      </c>
      <c r="K2971" s="7">
        <v>32.834495580105994</v>
      </c>
      <c r="L2971" s="7">
        <v>0.95052472860005643</v>
      </c>
      <c r="M2971" s="7" t="s">
        <v>290</v>
      </c>
      <c r="N2971" s="7" t="s">
        <v>323</v>
      </c>
      <c r="O2971" s="7" t="s">
        <v>421</v>
      </c>
    </row>
    <row r="2972" spans="1:15" ht="15">
      <c r="A2972" s="1">
        <v>2964</v>
      </c>
      <c r="B2972" s="6" t="s">
        <v>222</v>
      </c>
      <c r="C2972" s="7" t="s">
        <v>295</v>
      </c>
      <c r="D2972" s="7">
        <v>30.045942637900382</v>
      </c>
      <c r="E2972" s="7">
        <v>28.39</v>
      </c>
      <c r="F2972" s="7">
        <v>9.8370000000000068</v>
      </c>
      <c r="G2972" s="7">
        <v>30.045942637900382</v>
      </c>
      <c r="H2972" s="7">
        <v>0.94488631434010828</v>
      </c>
      <c r="I2972" s="7">
        <v>28.39</v>
      </c>
      <c r="J2972" s="7">
        <v>9.8370000000000068</v>
      </c>
      <c r="K2972" s="7">
        <v>30.045942637900382</v>
      </c>
      <c r="L2972" s="7">
        <v>0.94488631434010828</v>
      </c>
      <c r="M2972" s="7" t="s">
        <v>290</v>
      </c>
      <c r="N2972" s="7" t="s">
        <v>323</v>
      </c>
      <c r="O2972" s="7" t="s">
        <v>421</v>
      </c>
    </row>
    <row r="2973" spans="1:15" ht="15">
      <c r="A2973" s="1">
        <v>2965</v>
      </c>
      <c r="B2973" s="6" t="s">
        <v>222</v>
      </c>
      <c r="C2973" s="7" t="s">
        <v>296</v>
      </c>
      <c r="D2973" s="7">
        <v>31.42379512407755</v>
      </c>
      <c r="E2973" s="7">
        <v>29.85</v>
      </c>
      <c r="F2973" s="7">
        <v>9.8200000000000021</v>
      </c>
      <c r="G2973" s="7">
        <v>31.42379512407755</v>
      </c>
      <c r="H2973" s="7">
        <v>0.94991708933108221</v>
      </c>
      <c r="I2973" s="7">
        <v>29.85</v>
      </c>
      <c r="J2973" s="7">
        <v>9.8200000000000021</v>
      </c>
      <c r="K2973" s="7">
        <v>31.42379512407755</v>
      </c>
      <c r="L2973" s="7">
        <v>0.94991708933108221</v>
      </c>
      <c r="M2973" s="7" t="s">
        <v>290</v>
      </c>
      <c r="N2973" s="7" t="s">
        <v>323</v>
      </c>
      <c r="O2973" s="7" t="s">
        <v>421</v>
      </c>
    </row>
    <row r="2974" spans="1:15" ht="15">
      <c r="A2974" s="1">
        <v>2966</v>
      </c>
      <c r="B2974" s="6" t="s">
        <v>222</v>
      </c>
      <c r="C2974" s="7" t="s">
        <v>297</v>
      </c>
      <c r="D2974" s="7">
        <v>28.307224236932875</v>
      </c>
      <c r="E2974" s="7">
        <v>27.12</v>
      </c>
      <c r="F2974" s="7">
        <v>8.1119999999999983</v>
      </c>
      <c r="G2974" s="7">
        <v>28.307224236932875</v>
      </c>
      <c r="H2974" s="7">
        <v>0.95805931987552906</v>
      </c>
      <c r="I2974" s="7">
        <v>27.12</v>
      </c>
      <c r="J2974" s="7">
        <v>8.1119999999999983</v>
      </c>
      <c r="K2974" s="7">
        <v>28.307224236932875</v>
      </c>
      <c r="L2974" s="7">
        <v>0.95805931987552906</v>
      </c>
      <c r="M2974" s="7" t="s">
        <v>290</v>
      </c>
      <c r="N2974" s="7" t="s">
        <v>323</v>
      </c>
      <c r="O2974" s="7" t="s">
        <v>421</v>
      </c>
    </row>
    <row r="2975" spans="1:15" ht="15">
      <c r="A2975" s="1">
        <v>2967</v>
      </c>
      <c r="B2975" s="6" t="s">
        <v>222</v>
      </c>
      <c r="C2975" s="7" t="s">
        <v>298</v>
      </c>
      <c r="D2975" s="7" t="s">
        <v>422</v>
      </c>
      <c r="E2975" s="7">
        <v>41.306441181515709</v>
      </c>
      <c r="F2975" s="7">
        <v>13.708314052101995</v>
      </c>
      <c r="G2975" s="7">
        <v>43.521718224733199</v>
      </c>
      <c r="H2975" s="7">
        <v>0.94909950402742693</v>
      </c>
      <c r="I2975" s="7">
        <v>41.306441181515709</v>
      </c>
      <c r="J2975" s="7">
        <v>13.708314052101995</v>
      </c>
      <c r="K2975" s="7">
        <v>43.521718224733199</v>
      </c>
      <c r="L2975" s="7">
        <v>0.94909950402742693</v>
      </c>
      <c r="M2975" s="7" t="s">
        <v>290</v>
      </c>
      <c r="N2975" s="7" t="s">
        <v>323</v>
      </c>
      <c r="O2975" s="7" t="s">
        <v>421</v>
      </c>
    </row>
    <row r="2976" spans="1:15" ht="15">
      <c r="A2976" s="1">
        <v>2968</v>
      </c>
      <c r="B2976" s="6" t="s">
        <v>222</v>
      </c>
      <c r="C2976" s="7" t="s">
        <v>299</v>
      </c>
      <c r="D2976" s="7" t="s">
        <v>422</v>
      </c>
      <c r="E2976" s="7">
        <v>41.28932816831967</v>
      </c>
      <c r="F2976" s="7">
        <v>13.702634779025972</v>
      </c>
      <c r="G2976" s="7">
        <v>43.503687435418257</v>
      </c>
      <c r="H2976" s="7">
        <v>0.94909950402742693</v>
      </c>
      <c r="I2976" s="7">
        <v>41.28932816831967</v>
      </c>
      <c r="J2976" s="7">
        <v>13.702634779025972</v>
      </c>
      <c r="K2976" s="7">
        <v>43.503687435418257</v>
      </c>
      <c r="L2976" s="7">
        <v>0.94909950402742693</v>
      </c>
      <c r="M2976" s="7" t="s">
        <v>290</v>
      </c>
      <c r="N2976" s="7" t="s">
        <v>323</v>
      </c>
      <c r="O2976" s="7" t="s">
        <v>421</v>
      </c>
    </row>
    <row r="2977" spans="1:15" ht="15">
      <c r="A2977" s="1">
        <v>2969</v>
      </c>
      <c r="B2977" s="6" t="s">
        <v>222</v>
      </c>
      <c r="C2977" s="7" t="s">
        <v>300</v>
      </c>
      <c r="D2977" s="7" t="s">
        <v>422</v>
      </c>
      <c r="E2977" s="7">
        <v>43.589615134891417</v>
      </c>
      <c r="F2977" s="7">
        <v>14.466027974996427</v>
      </c>
      <c r="G2977" s="7">
        <v>45.927339493828008</v>
      </c>
      <c r="H2977" s="7">
        <v>0.94909950402742693</v>
      </c>
      <c r="I2977" s="7">
        <v>43.589615134891417</v>
      </c>
      <c r="J2977" s="7">
        <v>14.466027974996427</v>
      </c>
      <c r="K2977" s="7">
        <v>45.927339493828008</v>
      </c>
      <c r="L2977" s="7">
        <v>0.94909950402742693</v>
      </c>
      <c r="M2977" s="7" t="s">
        <v>290</v>
      </c>
      <c r="N2977" s="7" t="s">
        <v>323</v>
      </c>
      <c r="O2977" s="7" t="s">
        <v>421</v>
      </c>
    </row>
    <row r="2978" spans="1:15" ht="15">
      <c r="A2978" s="1">
        <v>2970</v>
      </c>
      <c r="B2978" s="6" t="s">
        <v>222</v>
      </c>
      <c r="C2978" s="7" t="s">
        <v>301</v>
      </c>
      <c r="D2978" s="7" t="s">
        <v>422</v>
      </c>
      <c r="E2978" s="7">
        <v>43.564784535414915</v>
      </c>
      <c r="F2978" s="7">
        <v>14.457787476759595</v>
      </c>
      <c r="G2978" s="7">
        <v>45.901177221725732</v>
      </c>
      <c r="H2978" s="7">
        <v>0.94909950402742682</v>
      </c>
      <c r="I2978" s="7">
        <v>43.564784535414915</v>
      </c>
      <c r="J2978" s="7">
        <v>14.457787476759595</v>
      </c>
      <c r="K2978" s="7">
        <v>45.901177221725732</v>
      </c>
      <c r="L2978" s="7">
        <v>0.94909950402742682</v>
      </c>
      <c r="M2978" s="7" t="s">
        <v>290</v>
      </c>
      <c r="N2978" s="7" t="s">
        <v>323</v>
      </c>
      <c r="O2978" s="7" t="s">
        <v>421</v>
      </c>
    </row>
    <row r="2979" spans="1:15" ht="15">
      <c r="A2979" s="1">
        <v>2971</v>
      </c>
      <c r="B2979" s="6" t="s">
        <v>222</v>
      </c>
      <c r="C2979" s="7" t="s">
        <v>302</v>
      </c>
      <c r="D2979" s="7" t="s">
        <v>422</v>
      </c>
      <c r="E2979" s="7">
        <v>43.586873309454681</v>
      </c>
      <c r="F2979" s="7">
        <v>14.46511804901181</v>
      </c>
      <c r="G2979" s="7">
        <v>45.924450623456565</v>
      </c>
      <c r="H2979" s="7">
        <v>0.94909950402742693</v>
      </c>
      <c r="I2979" s="7">
        <v>43.586873309454681</v>
      </c>
      <c r="J2979" s="7">
        <v>14.46511804901181</v>
      </c>
      <c r="K2979" s="7">
        <v>45.924450623456565</v>
      </c>
      <c r="L2979" s="7">
        <v>0.94909950402742693</v>
      </c>
      <c r="M2979" s="7" t="s">
        <v>290</v>
      </c>
      <c r="N2979" s="7" t="s">
        <v>323</v>
      </c>
      <c r="O2979" s="7" t="s">
        <v>421</v>
      </c>
    </row>
    <row r="2980" spans="1:15" ht="15">
      <c r="A2980" s="1">
        <v>2972</v>
      </c>
      <c r="B2980" s="6" t="s">
        <v>222</v>
      </c>
      <c r="C2980" s="7" t="s">
        <v>423</v>
      </c>
      <c r="D2980" s="7" t="s">
        <v>422</v>
      </c>
      <c r="E2980" s="7">
        <v>43.635476374792844</v>
      </c>
      <c r="F2980" s="7">
        <v>14.481247884080922</v>
      </c>
      <c r="G2980" s="7">
        <v>45.975660286017671</v>
      </c>
      <c r="H2980" s="7">
        <v>0.94909950402742704</v>
      </c>
      <c r="I2980" s="7">
        <v>43.635476374792844</v>
      </c>
      <c r="J2980" s="7">
        <v>14.481247884080922</v>
      </c>
      <c r="K2980" s="7">
        <v>45.975660286017671</v>
      </c>
      <c r="L2980" s="7">
        <v>0.94909950402742704</v>
      </c>
      <c r="M2980" s="7" t="s">
        <v>290</v>
      </c>
      <c r="N2980" s="7" t="s">
        <v>323</v>
      </c>
      <c r="O2980" s="7" t="s">
        <v>421</v>
      </c>
    </row>
    <row r="2981" spans="1:15" ht="15">
      <c r="A2981" s="1">
        <v>2973</v>
      </c>
      <c r="B2981" s="6" t="s">
        <v>222</v>
      </c>
      <c r="C2981" s="7" t="s">
        <v>424</v>
      </c>
      <c r="D2981" s="7" t="s">
        <v>422</v>
      </c>
      <c r="E2981" s="7">
        <v>43.711020706242941</v>
      </c>
      <c r="F2981" s="7">
        <v>14.506318681534113</v>
      </c>
      <c r="G2981" s="7">
        <v>46.055256083012118</v>
      </c>
      <c r="H2981" s="7">
        <v>0.94909950402742693</v>
      </c>
      <c r="I2981" s="7">
        <v>43.711020706242941</v>
      </c>
      <c r="J2981" s="7">
        <v>14.506318681534113</v>
      </c>
      <c r="K2981" s="7">
        <v>46.055256083012118</v>
      </c>
      <c r="L2981" s="7">
        <v>0.94909950402742693</v>
      </c>
      <c r="M2981" s="7" t="s">
        <v>290</v>
      </c>
      <c r="N2981" s="7" t="s">
        <v>323</v>
      </c>
      <c r="O2981" s="7" t="s">
        <v>421</v>
      </c>
    </row>
    <row r="2982" spans="1:15" ht="15">
      <c r="A2982" s="1">
        <v>2974</v>
      </c>
      <c r="B2982" s="6" t="s">
        <v>222</v>
      </c>
      <c r="C2982" s="7" t="s">
        <v>425</v>
      </c>
      <c r="D2982" s="7" t="s">
        <v>422</v>
      </c>
      <c r="E2982" s="7">
        <v>43.78330600696156</v>
      </c>
      <c r="F2982" s="7">
        <v>14.530307908764964</v>
      </c>
      <c r="G2982" s="7">
        <v>46.131418066462622</v>
      </c>
      <c r="H2982" s="7">
        <v>0.94909950402742704</v>
      </c>
      <c r="I2982" s="7">
        <v>43.78330600696156</v>
      </c>
      <c r="J2982" s="7">
        <v>14.530307908764964</v>
      </c>
      <c r="K2982" s="7">
        <v>46.131418066462622</v>
      </c>
      <c r="L2982" s="7">
        <v>0.94909950402742704</v>
      </c>
      <c r="M2982" s="7" t="s">
        <v>290</v>
      </c>
      <c r="N2982" s="7" t="s">
        <v>323</v>
      </c>
      <c r="O2982" s="7" t="s">
        <v>421</v>
      </c>
    </row>
    <row r="2983" spans="1:15" ht="15">
      <c r="A2983" s="1">
        <v>2975</v>
      </c>
      <c r="B2983" s="6" t="s">
        <v>222</v>
      </c>
      <c r="C2983" s="7" t="s">
        <v>426</v>
      </c>
      <c r="D2983" s="7" t="s">
        <v>422</v>
      </c>
      <c r="E2983" s="7">
        <v>43.874899954051365</v>
      </c>
      <c r="F2983" s="7">
        <v>14.560705070952373</v>
      </c>
      <c r="G2983" s="7">
        <v>46.227924224880297</v>
      </c>
      <c r="H2983" s="7">
        <v>0.94909950402742693</v>
      </c>
      <c r="I2983" s="7">
        <v>43.874899954051365</v>
      </c>
      <c r="J2983" s="7">
        <v>14.560705070952373</v>
      </c>
      <c r="K2983" s="7">
        <v>46.227924224880297</v>
      </c>
      <c r="L2983" s="7">
        <v>0.94909950402742693</v>
      </c>
      <c r="M2983" s="7" t="s">
        <v>290</v>
      </c>
      <c r="N2983" s="7" t="s">
        <v>323</v>
      </c>
      <c r="O2983" s="7" t="s">
        <v>421</v>
      </c>
    </row>
    <row r="2984" spans="1:15" ht="15">
      <c r="A2984" s="1">
        <v>2976</v>
      </c>
      <c r="B2984" s="6" t="s">
        <v>222</v>
      </c>
      <c r="C2984" s="7" t="s">
        <v>427</v>
      </c>
      <c r="D2984" s="7" t="s">
        <v>422</v>
      </c>
      <c r="E2984" s="7">
        <v>43.96649390114117</v>
      </c>
      <c r="F2984" s="7">
        <v>14.591102233139775</v>
      </c>
      <c r="G2984" s="7">
        <v>46.324430383297972</v>
      </c>
      <c r="H2984" s="7">
        <v>0.94909950402742693</v>
      </c>
      <c r="I2984" s="7">
        <v>43.96649390114117</v>
      </c>
      <c r="J2984" s="7">
        <v>14.591102233139775</v>
      </c>
      <c r="K2984" s="7">
        <v>46.324430383297972</v>
      </c>
      <c r="L2984" s="7">
        <v>0.94909950402742693</v>
      </c>
      <c r="M2984" s="7" t="s">
        <v>290</v>
      </c>
      <c r="N2984" s="7" t="s">
        <v>323</v>
      </c>
      <c r="O2984" s="7" t="s">
        <v>421</v>
      </c>
    </row>
    <row r="2985" spans="1:15" ht="15">
      <c r="A2985" s="1">
        <v>2977</v>
      </c>
      <c r="B2985" s="6" t="s">
        <v>8</v>
      </c>
      <c r="C2985" s="7" t="s">
        <v>292</v>
      </c>
      <c r="D2985" s="7">
        <v>24.047999999999998</v>
      </c>
      <c r="E2985" s="7">
        <v>22.997999999999998</v>
      </c>
      <c r="F2985" s="7">
        <v>4.1820266634655114</v>
      </c>
      <c r="G2985" s="7">
        <v>23.375143871513099</v>
      </c>
      <c r="H2985" s="7">
        <v>0.98386560212907526</v>
      </c>
      <c r="I2985" s="7">
        <v>20.126999999999999</v>
      </c>
      <c r="J2985" s="7">
        <v>3.6599552420023529</v>
      </c>
      <c r="K2985" s="7">
        <v>20.457062383770072</v>
      </c>
      <c r="L2985" s="7">
        <v>0.98386560212907526</v>
      </c>
      <c r="M2985" s="7" t="s">
        <v>290</v>
      </c>
      <c r="N2985" s="7" t="s">
        <v>324</v>
      </c>
      <c r="O2985" s="7" t="s">
        <v>421</v>
      </c>
    </row>
    <row r="2986" spans="1:15" ht="15">
      <c r="A2986" s="1">
        <v>2978</v>
      </c>
      <c r="B2986" s="6" t="s">
        <v>8</v>
      </c>
      <c r="C2986" s="7" t="s">
        <v>293</v>
      </c>
      <c r="D2986" s="7">
        <v>23.641999999999999</v>
      </c>
      <c r="E2986" s="7">
        <v>23.07</v>
      </c>
      <c r="F2986" s="7">
        <v>0.73532017925558291</v>
      </c>
      <c r="G2986" s="7">
        <v>23.081715615742702</v>
      </c>
      <c r="H2986" s="7">
        <v>0.99949242872853394</v>
      </c>
      <c r="I2986" s="7">
        <v>20.45</v>
      </c>
      <c r="J2986" s="7">
        <v>0.65181177571627313</v>
      </c>
      <c r="K2986" s="7">
        <v>20.460385103681759</v>
      </c>
      <c r="L2986" s="7">
        <v>0.99949242872853394</v>
      </c>
      <c r="M2986" s="7" t="s">
        <v>290</v>
      </c>
      <c r="N2986" s="7" t="s">
        <v>324</v>
      </c>
      <c r="O2986" s="7" t="s">
        <v>421</v>
      </c>
    </row>
    <row r="2987" spans="1:15" ht="15">
      <c r="A2987" s="1">
        <v>2979</v>
      </c>
      <c r="B2987" s="6" t="s">
        <v>8</v>
      </c>
      <c r="C2987" s="7" t="s">
        <v>294</v>
      </c>
      <c r="D2987" s="7">
        <v>24.99</v>
      </c>
      <c r="E2987" s="7">
        <v>30.786557271242337</v>
      </c>
      <c r="F2987" s="7">
        <v>5.3574552641873119</v>
      </c>
      <c r="G2987" s="7">
        <v>31.249230958909259</v>
      </c>
      <c r="H2987" s="7">
        <v>0.98519407763105249</v>
      </c>
      <c r="I2987" s="7">
        <v>25.19353044524166</v>
      </c>
      <c r="J2987" s="7">
        <v>4.3841606295291022</v>
      </c>
      <c r="K2987" s="7">
        <v>25.572149708634811</v>
      </c>
      <c r="L2987" s="7">
        <v>0.98519407763105249</v>
      </c>
      <c r="M2987" s="7" t="s">
        <v>290</v>
      </c>
      <c r="N2987" s="7" t="s">
        <v>324</v>
      </c>
      <c r="O2987" s="7" t="s">
        <v>421</v>
      </c>
    </row>
    <row r="2988" spans="1:15" ht="15">
      <c r="A2988" s="1">
        <v>2980</v>
      </c>
      <c r="B2988" s="6" t="s">
        <v>8</v>
      </c>
      <c r="C2988" s="7" t="s">
        <v>295</v>
      </c>
      <c r="D2988" s="7">
        <v>27.611000000000001</v>
      </c>
      <c r="E2988" s="7">
        <v>25.950199999999999</v>
      </c>
      <c r="F2988" s="7">
        <v>2.5074582386341691</v>
      </c>
      <c r="G2988" s="7">
        <v>26.071061099588835</v>
      </c>
      <c r="H2988" s="7">
        <v>0.99536416645539816</v>
      </c>
      <c r="I2988" s="7">
        <v>22.13</v>
      </c>
      <c r="J2988" s="7">
        <v>2.138328445290365</v>
      </c>
      <c r="K2988" s="7">
        <v>22.233068806171087</v>
      </c>
      <c r="L2988" s="7">
        <v>0.99536416645539816</v>
      </c>
      <c r="M2988" s="7" t="s">
        <v>290</v>
      </c>
      <c r="N2988" s="7" t="s">
        <v>324</v>
      </c>
      <c r="O2988" s="7" t="s">
        <v>421</v>
      </c>
    </row>
    <row r="2989" spans="1:15" ht="15">
      <c r="A2989" s="1">
        <v>2981</v>
      </c>
      <c r="B2989" s="6" t="s">
        <v>8</v>
      </c>
      <c r="C2989" s="7" t="s">
        <v>296</v>
      </c>
      <c r="D2989" s="7">
        <v>27.6</v>
      </c>
      <c r="E2989" s="7">
        <v>27.405100000000001</v>
      </c>
      <c r="F2989" s="7" t="s">
        <v>422</v>
      </c>
      <c r="G2989" s="7">
        <v>27.405100000000001</v>
      </c>
      <c r="H2989" s="7">
        <v>1</v>
      </c>
      <c r="I2989" s="7">
        <v>23.278500000000001</v>
      </c>
      <c r="J2989" s="7" t="s">
        <v>422</v>
      </c>
      <c r="K2989" s="7">
        <v>23.278500000000001</v>
      </c>
      <c r="L2989" s="7">
        <v>1</v>
      </c>
      <c r="M2989" s="7" t="s">
        <v>290</v>
      </c>
      <c r="N2989" s="7" t="s">
        <v>324</v>
      </c>
      <c r="O2989" s="7" t="s">
        <v>421</v>
      </c>
    </row>
    <row r="2990" spans="1:15" ht="15">
      <c r="A2990" s="1">
        <v>2982</v>
      </c>
      <c r="B2990" s="6" t="s">
        <v>8</v>
      </c>
      <c r="C2990" s="7" t="s">
        <v>297</v>
      </c>
      <c r="D2990" s="7">
        <v>23.6083</v>
      </c>
      <c r="E2990" s="7">
        <v>28.384825592999999</v>
      </c>
      <c r="F2990" s="7">
        <v>1.1182708705933768</v>
      </c>
      <c r="G2990" s="7">
        <v>28.406845190641029</v>
      </c>
      <c r="H2990" s="7">
        <v>0.99922484888789109</v>
      </c>
      <c r="I2990" s="7">
        <v>24.004020398000002</v>
      </c>
      <c r="J2990" s="7">
        <v>0.94568123028499118</v>
      </c>
      <c r="K2990" s="7">
        <v>24.022641575332916</v>
      </c>
      <c r="L2990" s="7">
        <v>0.99922484888789109</v>
      </c>
      <c r="M2990" s="7" t="s">
        <v>290</v>
      </c>
      <c r="N2990" s="7" t="s">
        <v>324</v>
      </c>
      <c r="O2990" s="7" t="s">
        <v>421</v>
      </c>
    </row>
    <row r="2991" spans="1:15" ht="15">
      <c r="A2991" s="1">
        <v>2983</v>
      </c>
      <c r="B2991" s="6" t="s">
        <v>8</v>
      </c>
      <c r="C2991" s="7" t="s">
        <v>298</v>
      </c>
      <c r="D2991" s="7" t="s">
        <v>422</v>
      </c>
      <c r="E2991" s="7">
        <v>30.242658085218679</v>
      </c>
      <c r="F2991" s="7">
        <v>1.1914634978188967</v>
      </c>
      <c r="G2991" s="7">
        <v>30.266118900943965</v>
      </c>
      <c r="H2991" s="7">
        <v>0.99922484888789109</v>
      </c>
      <c r="I2991" s="7">
        <v>25.861852890218678</v>
      </c>
      <c r="J2991" s="7">
        <v>1.0188738575105221</v>
      </c>
      <c r="K2991" s="7">
        <v>25.881915285635849</v>
      </c>
      <c r="L2991" s="7">
        <v>0.99922484888789109</v>
      </c>
      <c r="M2991" s="7" t="s">
        <v>290</v>
      </c>
      <c r="N2991" s="7" t="s">
        <v>324</v>
      </c>
      <c r="O2991" s="7" t="s">
        <v>421</v>
      </c>
    </row>
    <row r="2992" spans="1:15" ht="15">
      <c r="A2992" s="1">
        <v>2984</v>
      </c>
      <c r="B2992" s="6" t="s">
        <v>8</v>
      </c>
      <c r="C2992" s="7" t="s">
        <v>299</v>
      </c>
      <c r="D2992" s="7" t="s">
        <v>422</v>
      </c>
      <c r="E2992" s="7">
        <v>26.087006685230381</v>
      </c>
      <c r="F2992" s="7">
        <v>1.0277441931601146</v>
      </c>
      <c r="G2992" s="7">
        <v>26.107243744252838</v>
      </c>
      <c r="H2992" s="7">
        <v>0.99922484888789109</v>
      </c>
      <c r="I2992" s="7">
        <v>21.877917014072736</v>
      </c>
      <c r="J2992" s="7">
        <v>0.86191959242226968</v>
      </c>
      <c r="K2992" s="7">
        <v>21.894888861523246</v>
      </c>
      <c r="L2992" s="7">
        <v>0.99922484888789109</v>
      </c>
      <c r="M2992" s="7" t="s">
        <v>290</v>
      </c>
      <c r="N2992" s="7" t="s">
        <v>324</v>
      </c>
      <c r="O2992" s="7" t="s">
        <v>421</v>
      </c>
    </row>
    <row r="2993" spans="1:15" ht="15">
      <c r="A2993" s="1">
        <v>2985</v>
      </c>
      <c r="B2993" s="6" t="s">
        <v>8</v>
      </c>
      <c r="C2993" s="7" t="s">
        <v>300</v>
      </c>
      <c r="D2993" s="7" t="s">
        <v>422</v>
      </c>
      <c r="E2993" s="7">
        <v>26.621452582037474</v>
      </c>
      <c r="F2993" s="7">
        <v>1.0487996432402631</v>
      </c>
      <c r="G2993" s="7">
        <v>26.642104238767075</v>
      </c>
      <c r="H2993" s="7">
        <v>0.99922484888789109</v>
      </c>
      <c r="I2993" s="7">
        <v>22.412362910879828</v>
      </c>
      <c r="J2993" s="7">
        <v>0.8829750425024433</v>
      </c>
      <c r="K2993" s="7">
        <v>22.429749356037483</v>
      </c>
      <c r="L2993" s="7">
        <v>0.99922484888789109</v>
      </c>
      <c r="M2993" s="7" t="s">
        <v>290</v>
      </c>
      <c r="N2993" s="7" t="s">
        <v>324</v>
      </c>
      <c r="O2993" s="7" t="s">
        <v>421</v>
      </c>
    </row>
    <row r="2994" spans="1:15" ht="15">
      <c r="A2994" s="1">
        <v>2986</v>
      </c>
      <c r="B2994" s="6" t="s">
        <v>8</v>
      </c>
      <c r="C2994" s="7" t="s">
        <v>301</v>
      </c>
      <c r="D2994" s="7" t="s">
        <v>422</v>
      </c>
      <c r="E2994" s="7">
        <v>26.302262743706244</v>
      </c>
      <c r="F2994" s="7">
        <v>1.036224589811592</v>
      </c>
      <c r="G2994" s="7">
        <v>26.322666788140744</v>
      </c>
      <c r="H2994" s="7">
        <v>0.99922484888789109</v>
      </c>
      <c r="I2994" s="7">
        <v>22.093173072548602</v>
      </c>
      <c r="J2994" s="7">
        <v>0.87039998907376781</v>
      </c>
      <c r="K2994" s="7">
        <v>22.110311905411155</v>
      </c>
      <c r="L2994" s="7">
        <v>0.99922484888789109</v>
      </c>
      <c r="M2994" s="7" t="s">
        <v>290</v>
      </c>
      <c r="N2994" s="7" t="s">
        <v>324</v>
      </c>
      <c r="O2994" s="7" t="s">
        <v>421</v>
      </c>
    </row>
    <row r="2995" spans="1:15" ht="15">
      <c r="A2995" s="1">
        <v>2987</v>
      </c>
      <c r="B2995" s="6" t="s">
        <v>8</v>
      </c>
      <c r="C2995" s="7" t="s">
        <v>302</v>
      </c>
      <c r="D2995" s="7" t="s">
        <v>422</v>
      </c>
      <c r="E2995" s="7">
        <v>26.357442470355785</v>
      </c>
      <c r="F2995" s="7">
        <v>1.0383984936376658</v>
      </c>
      <c r="G2995" s="7">
        <v>26.377889320597731</v>
      </c>
      <c r="H2995" s="7">
        <v>0.99922484888789109</v>
      </c>
      <c r="I2995" s="7">
        <v>22.148352799198136</v>
      </c>
      <c r="J2995" s="7">
        <v>0.87257389289991261</v>
      </c>
      <c r="K2995" s="7">
        <v>22.165534437868139</v>
      </c>
      <c r="L2995" s="7">
        <v>0.99922484888789109</v>
      </c>
      <c r="M2995" s="7" t="s">
        <v>290</v>
      </c>
      <c r="N2995" s="7" t="s">
        <v>324</v>
      </c>
      <c r="O2995" s="7" t="s">
        <v>421</v>
      </c>
    </row>
    <row r="2996" spans="1:15" ht="15">
      <c r="A2996" s="1">
        <v>2988</v>
      </c>
      <c r="B2996" s="6" t="s">
        <v>8</v>
      </c>
      <c r="C2996" s="7" t="s">
        <v>423</v>
      </c>
      <c r="D2996" s="7" t="s">
        <v>422</v>
      </c>
      <c r="E2996" s="7">
        <v>26.569632484853287</v>
      </c>
      <c r="F2996" s="7">
        <v>1.0467580980137992</v>
      </c>
      <c r="G2996" s="7">
        <v>26.590243942016187</v>
      </c>
      <c r="H2996" s="7">
        <v>0.99922484888789109</v>
      </c>
      <c r="I2996" s="7">
        <v>22.360542813695638</v>
      </c>
      <c r="J2996" s="7">
        <v>0.88093349727606451</v>
      </c>
      <c r="K2996" s="7">
        <v>22.377889059286595</v>
      </c>
      <c r="L2996" s="7">
        <v>0.99922484888789109</v>
      </c>
      <c r="M2996" s="7" t="s">
        <v>290</v>
      </c>
      <c r="N2996" s="7" t="s">
        <v>324</v>
      </c>
      <c r="O2996" s="7" t="s">
        <v>421</v>
      </c>
    </row>
    <row r="2997" spans="1:15" ht="15">
      <c r="A2997" s="1">
        <v>2989</v>
      </c>
      <c r="B2997" s="6" t="s">
        <v>8</v>
      </c>
      <c r="C2997" s="7" t="s">
        <v>424</v>
      </c>
      <c r="D2997" s="7" t="s">
        <v>422</v>
      </c>
      <c r="E2997" s="7">
        <v>26.939033023020777</v>
      </c>
      <c r="F2997" s="7">
        <v>1.0613112915875984</v>
      </c>
      <c r="G2997" s="7">
        <v>26.959931043551563</v>
      </c>
      <c r="H2997" s="7">
        <v>0.99922484888789109</v>
      </c>
      <c r="I2997" s="7">
        <v>22.729943351863128</v>
      </c>
      <c r="J2997" s="7">
        <v>0.89548669084990695</v>
      </c>
      <c r="K2997" s="7">
        <v>22.747576160821971</v>
      </c>
      <c r="L2997" s="7">
        <v>0.99922484888789109</v>
      </c>
      <c r="M2997" s="7" t="s">
        <v>290</v>
      </c>
      <c r="N2997" s="7" t="s">
        <v>324</v>
      </c>
      <c r="O2997" s="7" t="s">
        <v>421</v>
      </c>
    </row>
    <row r="2998" spans="1:15" ht="15">
      <c r="A2998" s="1">
        <v>2990</v>
      </c>
      <c r="B2998" s="6" t="s">
        <v>8</v>
      </c>
      <c r="C2998" s="7" t="s">
        <v>425</v>
      </c>
      <c r="D2998" s="7" t="s">
        <v>422</v>
      </c>
      <c r="E2998" s="7">
        <v>27.277776607269335</v>
      </c>
      <c r="F2998" s="7">
        <v>1.0746566997397873</v>
      </c>
      <c r="G2998" s="7">
        <v>27.298937408961283</v>
      </c>
      <c r="H2998" s="7">
        <v>0.99922484888789109</v>
      </c>
      <c r="I2998" s="7">
        <v>23.068686936111693</v>
      </c>
      <c r="J2998" s="7">
        <v>0.90883209900195949</v>
      </c>
      <c r="K2998" s="7">
        <v>23.086582526231695</v>
      </c>
      <c r="L2998" s="7">
        <v>0.99922484888789109</v>
      </c>
      <c r="M2998" s="7" t="s">
        <v>290</v>
      </c>
      <c r="N2998" s="7" t="s">
        <v>324</v>
      </c>
      <c r="O2998" s="7" t="s">
        <v>421</v>
      </c>
    </row>
    <row r="2999" spans="1:15" ht="15">
      <c r="A2999" s="1">
        <v>2991</v>
      </c>
      <c r="B2999" s="6" t="s">
        <v>8</v>
      </c>
      <c r="C2999" s="7" t="s">
        <v>426</v>
      </c>
      <c r="D2999" s="7" t="s">
        <v>422</v>
      </c>
      <c r="E2999" s="7">
        <v>27.763525498852641</v>
      </c>
      <c r="F2999" s="7">
        <v>1.0937936443760099</v>
      </c>
      <c r="G2999" s="7">
        <v>27.785063121431236</v>
      </c>
      <c r="H2999" s="7">
        <v>0.99922484888789109</v>
      </c>
      <c r="I2999" s="7">
        <v>23.554435827694995</v>
      </c>
      <c r="J2999" s="7">
        <v>0.9279690436381467</v>
      </c>
      <c r="K2999" s="7">
        <v>23.572708238701644</v>
      </c>
      <c r="L2999" s="7">
        <v>0.99922484888789109</v>
      </c>
      <c r="M2999" s="7" t="s">
        <v>290</v>
      </c>
      <c r="N2999" s="7" t="s">
        <v>324</v>
      </c>
      <c r="O2999" s="7" t="s">
        <v>421</v>
      </c>
    </row>
    <row r="3000" spans="1:15" ht="15">
      <c r="A3000" s="1">
        <v>2992</v>
      </c>
      <c r="B3000" s="6" t="s">
        <v>8</v>
      </c>
      <c r="C3000" s="7" t="s">
        <v>427</v>
      </c>
      <c r="D3000" s="7" t="s">
        <v>422</v>
      </c>
      <c r="E3000" s="7">
        <v>28.24927439043595</v>
      </c>
      <c r="F3000" s="7">
        <v>1.1129305890120973</v>
      </c>
      <c r="G3000" s="7">
        <v>28.271188833901189</v>
      </c>
      <c r="H3000" s="7">
        <v>0.99922484888789109</v>
      </c>
      <c r="I3000" s="7">
        <v>24.040184719278301</v>
      </c>
      <c r="J3000" s="7">
        <v>0.94710598827441628</v>
      </c>
      <c r="K3000" s="7">
        <v>24.058833951171597</v>
      </c>
      <c r="L3000" s="7">
        <v>0.99922484888789109</v>
      </c>
      <c r="M3000" s="7" t="s">
        <v>290</v>
      </c>
      <c r="N3000" s="7" t="s">
        <v>324</v>
      </c>
      <c r="O3000" s="7" t="s">
        <v>421</v>
      </c>
    </row>
    <row r="3001" spans="1:15" ht="15">
      <c r="A3001" s="1">
        <v>2993</v>
      </c>
      <c r="B3001" s="6" t="s">
        <v>31</v>
      </c>
      <c r="C3001" s="7" t="s">
        <v>292</v>
      </c>
      <c r="D3001" s="7" t="s">
        <v>422</v>
      </c>
      <c r="E3001" s="7" t="s">
        <v>422</v>
      </c>
      <c r="F3001" s="7" t="s">
        <v>422</v>
      </c>
      <c r="G3001" s="7" t="s">
        <v>422</v>
      </c>
      <c r="H3001" s="7" t="s">
        <v>422</v>
      </c>
      <c r="I3001" s="7" t="s">
        <v>422</v>
      </c>
      <c r="J3001" s="7" t="s">
        <v>422</v>
      </c>
      <c r="K3001" s="7" t="s">
        <v>422</v>
      </c>
      <c r="L3001" s="7" t="s">
        <v>422</v>
      </c>
      <c r="M3001" s="7" t="s">
        <v>290</v>
      </c>
      <c r="N3001" s="7" t="s">
        <v>324</v>
      </c>
      <c r="O3001" s="7" t="s">
        <v>421</v>
      </c>
    </row>
    <row r="3002" spans="1:15" ht="15">
      <c r="A3002" s="1">
        <v>2994</v>
      </c>
      <c r="B3002" s="6" t="s">
        <v>31</v>
      </c>
      <c r="C3002" s="7" t="s">
        <v>293</v>
      </c>
      <c r="D3002" s="7" t="s">
        <v>422</v>
      </c>
      <c r="E3002" s="7" t="s">
        <v>422</v>
      </c>
      <c r="F3002" s="7" t="s">
        <v>422</v>
      </c>
      <c r="G3002" s="7" t="s">
        <v>422</v>
      </c>
      <c r="H3002" s="7" t="s">
        <v>422</v>
      </c>
      <c r="I3002" s="7" t="s">
        <v>422</v>
      </c>
      <c r="J3002" s="7" t="s">
        <v>422</v>
      </c>
      <c r="K3002" s="7" t="s">
        <v>422</v>
      </c>
      <c r="L3002" s="7" t="s">
        <v>422</v>
      </c>
      <c r="M3002" s="7" t="s">
        <v>290</v>
      </c>
      <c r="N3002" s="7" t="s">
        <v>324</v>
      </c>
      <c r="O3002" s="7" t="s">
        <v>421</v>
      </c>
    </row>
    <row r="3003" spans="1:15" ht="15">
      <c r="A3003" s="1">
        <v>2995</v>
      </c>
      <c r="B3003" s="6" t="s">
        <v>31</v>
      </c>
      <c r="C3003" s="7" t="s">
        <v>294</v>
      </c>
      <c r="D3003" s="7" t="s">
        <v>422</v>
      </c>
      <c r="E3003" s="7" t="s">
        <v>422</v>
      </c>
      <c r="F3003" s="7" t="s">
        <v>422</v>
      </c>
      <c r="G3003" s="7" t="s">
        <v>422</v>
      </c>
      <c r="H3003" s="7" t="s">
        <v>422</v>
      </c>
      <c r="I3003" s="7" t="s">
        <v>422</v>
      </c>
      <c r="J3003" s="7" t="s">
        <v>422</v>
      </c>
      <c r="K3003" s="7" t="s">
        <v>422</v>
      </c>
      <c r="L3003" s="7" t="s">
        <v>422</v>
      </c>
      <c r="M3003" s="7" t="s">
        <v>290</v>
      </c>
      <c r="N3003" s="7" t="s">
        <v>324</v>
      </c>
      <c r="O3003" s="7" t="s">
        <v>421</v>
      </c>
    </row>
    <row r="3004" spans="1:15" ht="15">
      <c r="A3004" s="1">
        <v>2996</v>
      </c>
      <c r="B3004" s="6" t="s">
        <v>31</v>
      </c>
      <c r="C3004" s="7" t="s">
        <v>295</v>
      </c>
      <c r="D3004" s="7" t="s">
        <v>422</v>
      </c>
      <c r="E3004" s="7" t="s">
        <v>422</v>
      </c>
      <c r="F3004" s="7" t="s">
        <v>422</v>
      </c>
      <c r="G3004" s="7" t="s">
        <v>422</v>
      </c>
      <c r="H3004" s="7" t="s">
        <v>422</v>
      </c>
      <c r="I3004" s="7" t="s">
        <v>422</v>
      </c>
      <c r="J3004" s="7" t="s">
        <v>422</v>
      </c>
      <c r="K3004" s="7" t="s">
        <v>422</v>
      </c>
      <c r="L3004" s="7" t="s">
        <v>422</v>
      </c>
      <c r="M3004" s="7" t="s">
        <v>290</v>
      </c>
      <c r="N3004" s="7" t="s">
        <v>324</v>
      </c>
      <c r="O3004" s="7" t="s">
        <v>421</v>
      </c>
    </row>
    <row r="3005" spans="1:15" ht="15">
      <c r="A3005" s="1">
        <v>2997</v>
      </c>
      <c r="B3005" s="6" t="s">
        <v>31</v>
      </c>
      <c r="C3005" s="7" t="s">
        <v>296</v>
      </c>
      <c r="D3005" s="7" t="s">
        <v>422</v>
      </c>
      <c r="E3005" s="7" t="s">
        <v>422</v>
      </c>
      <c r="F3005" s="7" t="s">
        <v>422</v>
      </c>
      <c r="G3005" s="7" t="s">
        <v>422</v>
      </c>
      <c r="H3005" s="7" t="s">
        <v>422</v>
      </c>
      <c r="I3005" s="7" t="s">
        <v>422</v>
      </c>
      <c r="J3005" s="7" t="s">
        <v>422</v>
      </c>
      <c r="K3005" s="7" t="s">
        <v>422</v>
      </c>
      <c r="L3005" s="7" t="s">
        <v>422</v>
      </c>
      <c r="M3005" s="7" t="s">
        <v>290</v>
      </c>
      <c r="N3005" s="7" t="s">
        <v>324</v>
      </c>
      <c r="O3005" s="7" t="s">
        <v>421</v>
      </c>
    </row>
    <row r="3006" spans="1:15" ht="15">
      <c r="A3006" s="1">
        <v>2998</v>
      </c>
      <c r="B3006" s="6" t="s">
        <v>31</v>
      </c>
      <c r="C3006" s="7" t="s">
        <v>297</v>
      </c>
      <c r="D3006" s="7" t="s">
        <v>422</v>
      </c>
      <c r="E3006" s="7" t="s">
        <v>422</v>
      </c>
      <c r="F3006" s="7" t="s">
        <v>422</v>
      </c>
      <c r="G3006" s="7" t="s">
        <v>422</v>
      </c>
      <c r="H3006" s="7" t="s">
        <v>422</v>
      </c>
      <c r="I3006" s="7" t="s">
        <v>422</v>
      </c>
      <c r="J3006" s="7" t="s">
        <v>422</v>
      </c>
      <c r="K3006" s="7" t="s">
        <v>422</v>
      </c>
      <c r="L3006" s="7" t="s">
        <v>422</v>
      </c>
      <c r="M3006" s="7" t="s">
        <v>290</v>
      </c>
      <c r="N3006" s="7" t="s">
        <v>324</v>
      </c>
      <c r="O3006" s="7" t="s">
        <v>421</v>
      </c>
    </row>
    <row r="3007" spans="1:15" ht="15">
      <c r="A3007" s="1">
        <v>2999</v>
      </c>
      <c r="B3007" s="6" t="s">
        <v>31</v>
      </c>
      <c r="C3007" s="7" t="s">
        <v>298</v>
      </c>
      <c r="D3007" s="7" t="s">
        <v>422</v>
      </c>
      <c r="E3007" s="7">
        <v>0.71439999999999992</v>
      </c>
      <c r="F3007" s="7">
        <v>0.23481192473977991</v>
      </c>
      <c r="G3007" s="7">
        <v>0.752</v>
      </c>
      <c r="H3007" s="7">
        <v>0.95</v>
      </c>
      <c r="I3007" s="7">
        <v>0.71439999999999992</v>
      </c>
      <c r="J3007" s="7">
        <v>0.23481192473977991</v>
      </c>
      <c r="K3007" s="7">
        <v>0.752</v>
      </c>
      <c r="L3007" s="7">
        <v>0.95</v>
      </c>
      <c r="M3007" s="7" t="s">
        <v>290</v>
      </c>
      <c r="N3007" s="7" t="s">
        <v>324</v>
      </c>
      <c r="O3007" s="7" t="s">
        <v>421</v>
      </c>
    </row>
    <row r="3008" spans="1:15" ht="15">
      <c r="A3008" s="1">
        <v>3000</v>
      </c>
      <c r="B3008" s="6" t="s">
        <v>31</v>
      </c>
      <c r="C3008" s="7" t="s">
        <v>299</v>
      </c>
      <c r="D3008" s="7" t="s">
        <v>422</v>
      </c>
      <c r="E3008" s="7">
        <v>6.2737999999999987</v>
      </c>
      <c r="F3008" s="7">
        <v>2.0620983390711518</v>
      </c>
      <c r="G3008" s="7">
        <v>6.6039999999999992</v>
      </c>
      <c r="H3008" s="7">
        <v>0.95</v>
      </c>
      <c r="I3008" s="7">
        <v>6.2737999999999987</v>
      </c>
      <c r="J3008" s="7">
        <v>2.0620983390711518</v>
      </c>
      <c r="K3008" s="7">
        <v>6.6039999999999992</v>
      </c>
      <c r="L3008" s="7">
        <v>0.95</v>
      </c>
      <c r="M3008" s="7" t="s">
        <v>290</v>
      </c>
      <c r="N3008" s="7" t="s">
        <v>324</v>
      </c>
      <c r="O3008" s="7" t="s">
        <v>421</v>
      </c>
    </row>
    <row r="3009" spans="1:15" ht="15">
      <c r="A3009" s="1">
        <v>3001</v>
      </c>
      <c r="B3009" s="6" t="s">
        <v>31</v>
      </c>
      <c r="C3009" s="7" t="s">
        <v>300</v>
      </c>
      <c r="D3009" s="7" t="s">
        <v>422</v>
      </c>
      <c r="E3009" s="7">
        <v>6.9881999999999991</v>
      </c>
      <c r="F3009" s="7">
        <v>2.2969102638109291</v>
      </c>
      <c r="G3009" s="7">
        <v>7.355999999999999</v>
      </c>
      <c r="H3009" s="7">
        <v>0.95</v>
      </c>
      <c r="I3009" s="7">
        <v>6.9881999999999991</v>
      </c>
      <c r="J3009" s="7">
        <v>2.2969102638109291</v>
      </c>
      <c r="K3009" s="7">
        <v>7.355999999999999</v>
      </c>
      <c r="L3009" s="7">
        <v>0.95</v>
      </c>
      <c r="M3009" s="7" t="s">
        <v>290</v>
      </c>
      <c r="N3009" s="7" t="s">
        <v>324</v>
      </c>
      <c r="O3009" s="7" t="s">
        <v>421</v>
      </c>
    </row>
    <row r="3010" spans="1:15" ht="15">
      <c r="A3010" s="1">
        <v>3002</v>
      </c>
      <c r="B3010" s="6" t="s">
        <v>31</v>
      </c>
      <c r="C3010" s="7" t="s">
        <v>301</v>
      </c>
      <c r="D3010" s="7" t="s">
        <v>422</v>
      </c>
      <c r="E3010" s="7">
        <v>7.7025999999999986</v>
      </c>
      <c r="F3010" s="7">
        <v>2.53172218855071</v>
      </c>
      <c r="G3010" s="7">
        <v>8.1079999999999988</v>
      </c>
      <c r="H3010" s="7">
        <v>0.95</v>
      </c>
      <c r="I3010" s="7">
        <v>7.7025999999999986</v>
      </c>
      <c r="J3010" s="7">
        <v>2.53172218855071</v>
      </c>
      <c r="K3010" s="7">
        <v>8.1079999999999988</v>
      </c>
      <c r="L3010" s="7">
        <v>0.95</v>
      </c>
      <c r="M3010" s="7" t="s">
        <v>290</v>
      </c>
      <c r="N3010" s="7" t="s">
        <v>324</v>
      </c>
      <c r="O3010" s="7" t="s">
        <v>421</v>
      </c>
    </row>
    <row r="3011" spans="1:15" ht="15">
      <c r="A3011" s="1">
        <v>3003</v>
      </c>
      <c r="B3011" s="6" t="s">
        <v>31</v>
      </c>
      <c r="C3011" s="7" t="s">
        <v>302</v>
      </c>
      <c r="D3011" s="7" t="s">
        <v>422</v>
      </c>
      <c r="E3011" s="7">
        <v>8.4169999999999998</v>
      </c>
      <c r="F3011" s="7">
        <v>2.7665341132904882</v>
      </c>
      <c r="G3011" s="7">
        <v>8.86</v>
      </c>
      <c r="H3011" s="7">
        <v>0.95</v>
      </c>
      <c r="I3011" s="7">
        <v>8.4169999999999998</v>
      </c>
      <c r="J3011" s="7">
        <v>2.7665341132904882</v>
      </c>
      <c r="K3011" s="7">
        <v>8.86</v>
      </c>
      <c r="L3011" s="7">
        <v>0.95</v>
      </c>
      <c r="M3011" s="7" t="s">
        <v>290</v>
      </c>
      <c r="N3011" s="7" t="s">
        <v>324</v>
      </c>
      <c r="O3011" s="7" t="s">
        <v>421</v>
      </c>
    </row>
    <row r="3012" spans="1:15" ht="15">
      <c r="A3012" s="1">
        <v>3004</v>
      </c>
      <c r="B3012" s="6" t="s">
        <v>31</v>
      </c>
      <c r="C3012" s="7" t="s">
        <v>423</v>
      </c>
      <c r="D3012" s="7" t="s">
        <v>422</v>
      </c>
      <c r="E3012" s="7">
        <v>9.1313999999999993</v>
      </c>
      <c r="F3012" s="7">
        <v>3.0013460380302726</v>
      </c>
      <c r="G3012" s="7">
        <v>9.6120000000000001</v>
      </c>
      <c r="H3012" s="7">
        <v>0.95</v>
      </c>
      <c r="I3012" s="7">
        <v>9.1313999999999993</v>
      </c>
      <c r="J3012" s="7">
        <v>3.0013460380302726</v>
      </c>
      <c r="K3012" s="7">
        <v>9.6120000000000001</v>
      </c>
      <c r="L3012" s="7">
        <v>0.95</v>
      </c>
      <c r="M3012" s="7" t="s">
        <v>290</v>
      </c>
      <c r="N3012" s="7" t="s">
        <v>324</v>
      </c>
      <c r="O3012" s="7" t="s">
        <v>421</v>
      </c>
    </row>
    <row r="3013" spans="1:15" ht="15">
      <c r="A3013" s="1">
        <v>3005</v>
      </c>
      <c r="B3013" s="6" t="s">
        <v>31</v>
      </c>
      <c r="C3013" s="7" t="s">
        <v>424</v>
      </c>
      <c r="D3013" s="7" t="s">
        <v>422</v>
      </c>
      <c r="E3013" s="7">
        <v>9.8458000000000006</v>
      </c>
      <c r="F3013" s="7">
        <v>3.2361579627700503</v>
      </c>
      <c r="G3013" s="7">
        <v>10.364000000000001</v>
      </c>
      <c r="H3013" s="7">
        <v>0.95</v>
      </c>
      <c r="I3013" s="7">
        <v>9.8458000000000006</v>
      </c>
      <c r="J3013" s="7">
        <v>3.2361579627700503</v>
      </c>
      <c r="K3013" s="7">
        <v>10.364000000000001</v>
      </c>
      <c r="L3013" s="7">
        <v>0.95</v>
      </c>
      <c r="M3013" s="7" t="s">
        <v>290</v>
      </c>
      <c r="N3013" s="7" t="s">
        <v>324</v>
      </c>
      <c r="O3013" s="7" t="s">
        <v>421</v>
      </c>
    </row>
    <row r="3014" spans="1:15" ht="15">
      <c r="A3014" s="1">
        <v>3006</v>
      </c>
      <c r="B3014" s="6" t="s">
        <v>31</v>
      </c>
      <c r="C3014" s="7" t="s">
        <v>425</v>
      </c>
      <c r="D3014" s="7" t="s">
        <v>422</v>
      </c>
      <c r="E3014" s="7">
        <v>10.738799999999999</v>
      </c>
      <c r="F3014" s="7">
        <v>3.5296728686947771</v>
      </c>
      <c r="G3014" s="7">
        <v>11.304</v>
      </c>
      <c r="H3014" s="7">
        <v>0.95</v>
      </c>
      <c r="I3014" s="7">
        <v>10.738799999999999</v>
      </c>
      <c r="J3014" s="7">
        <v>3.5296728686947771</v>
      </c>
      <c r="K3014" s="7">
        <v>11.304</v>
      </c>
      <c r="L3014" s="7">
        <v>0.95</v>
      </c>
      <c r="M3014" s="7" t="s">
        <v>290</v>
      </c>
      <c r="N3014" s="7" t="s">
        <v>324</v>
      </c>
      <c r="O3014" s="7" t="s">
        <v>421</v>
      </c>
    </row>
    <row r="3015" spans="1:15" ht="15">
      <c r="A3015" s="1">
        <v>3007</v>
      </c>
      <c r="B3015" s="6" t="s">
        <v>31</v>
      </c>
      <c r="C3015" s="7" t="s">
        <v>426</v>
      </c>
      <c r="D3015" s="7" t="s">
        <v>422</v>
      </c>
      <c r="E3015" s="7">
        <v>11.631799999999998</v>
      </c>
      <c r="F3015" s="7">
        <v>3.8231877746195062</v>
      </c>
      <c r="G3015" s="7">
        <v>12.244</v>
      </c>
      <c r="H3015" s="7">
        <v>0.95</v>
      </c>
      <c r="I3015" s="7">
        <v>11.631799999999998</v>
      </c>
      <c r="J3015" s="7">
        <v>3.8231877746195062</v>
      </c>
      <c r="K3015" s="7">
        <v>12.244</v>
      </c>
      <c r="L3015" s="7">
        <v>0.95</v>
      </c>
      <c r="M3015" s="7" t="s">
        <v>290</v>
      </c>
      <c r="N3015" s="7" t="s">
        <v>324</v>
      </c>
      <c r="O3015" s="7" t="s">
        <v>421</v>
      </c>
    </row>
    <row r="3016" spans="1:15" ht="15">
      <c r="A3016" s="1">
        <v>3008</v>
      </c>
      <c r="B3016" s="6" t="s">
        <v>31</v>
      </c>
      <c r="C3016" s="7" t="s">
        <v>427</v>
      </c>
      <c r="D3016" s="7" t="s">
        <v>422</v>
      </c>
      <c r="E3016" s="7">
        <v>11.631799999999998</v>
      </c>
      <c r="F3016" s="7">
        <v>3.8231877746195062</v>
      </c>
      <c r="G3016" s="7">
        <v>12.244</v>
      </c>
      <c r="H3016" s="7">
        <v>0.95</v>
      </c>
      <c r="I3016" s="7">
        <v>11.631799999999998</v>
      </c>
      <c r="J3016" s="7">
        <v>3.8231877746195062</v>
      </c>
      <c r="K3016" s="7">
        <v>12.244</v>
      </c>
      <c r="L3016" s="7">
        <v>0.95</v>
      </c>
      <c r="M3016" s="7" t="s">
        <v>290</v>
      </c>
      <c r="N3016" s="7" t="s">
        <v>324</v>
      </c>
      <c r="O3016" s="7" t="s">
        <v>421</v>
      </c>
    </row>
    <row r="3017" spans="1:15" ht="15">
      <c r="A3017" s="1">
        <v>3009</v>
      </c>
      <c r="B3017" s="6" t="s">
        <v>55</v>
      </c>
      <c r="C3017" s="7" t="s">
        <v>292</v>
      </c>
      <c r="D3017" s="7">
        <v>5.7039999999999997</v>
      </c>
      <c r="E3017" s="7">
        <v>5.55</v>
      </c>
      <c r="F3017" s="7">
        <v>1.3164786363629297</v>
      </c>
      <c r="G3017" s="7">
        <v>5.7039999999999997</v>
      </c>
      <c r="H3017" s="7">
        <v>0.97300140252454415</v>
      </c>
      <c r="I3017" s="7">
        <v>5.55</v>
      </c>
      <c r="J3017" s="7">
        <v>1.3164786363629297</v>
      </c>
      <c r="K3017" s="7">
        <v>5.7039999999999997</v>
      </c>
      <c r="L3017" s="7">
        <v>0.97300140252454415</v>
      </c>
      <c r="M3017" s="7" t="s">
        <v>290</v>
      </c>
      <c r="N3017" s="7" t="s">
        <v>324</v>
      </c>
      <c r="O3017" s="7" t="s">
        <v>421</v>
      </c>
    </row>
    <row r="3018" spans="1:15" ht="15">
      <c r="A3018" s="1">
        <v>3010</v>
      </c>
      <c r="B3018" s="6" t="s">
        <v>55</v>
      </c>
      <c r="C3018" s="7" t="s">
        <v>293</v>
      </c>
      <c r="D3018" s="7">
        <v>5.7039999999999997</v>
      </c>
      <c r="E3018" s="7">
        <v>5.42</v>
      </c>
      <c r="F3018" s="7">
        <v>1.2856421998355123</v>
      </c>
      <c r="G3018" s="7">
        <v>5.5703927927927932</v>
      </c>
      <c r="H3018" s="7">
        <v>0.97300140252454415</v>
      </c>
      <c r="I3018" s="7">
        <v>5.42</v>
      </c>
      <c r="J3018" s="7">
        <v>1.2856421998355123</v>
      </c>
      <c r="K3018" s="7">
        <v>5.5703927927927932</v>
      </c>
      <c r="L3018" s="7">
        <v>0.97300140252454415</v>
      </c>
      <c r="M3018" s="7" t="s">
        <v>290</v>
      </c>
      <c r="N3018" s="7" t="s">
        <v>324</v>
      </c>
      <c r="O3018" s="7" t="s">
        <v>421</v>
      </c>
    </row>
    <row r="3019" spans="1:15" ht="15">
      <c r="A3019" s="1">
        <v>3011</v>
      </c>
      <c r="B3019" s="6" t="s">
        <v>55</v>
      </c>
      <c r="C3019" s="7" t="s">
        <v>294</v>
      </c>
      <c r="D3019" s="7">
        <v>5.01</v>
      </c>
      <c r="E3019" s="7">
        <v>4.96</v>
      </c>
      <c r="F3019" s="7">
        <v>0.63055148679837902</v>
      </c>
      <c r="G3019" s="7">
        <v>4.9999195171026152</v>
      </c>
      <c r="H3019" s="7">
        <v>0.99201596806387227</v>
      </c>
      <c r="I3019" s="7">
        <v>4.96</v>
      </c>
      <c r="J3019" s="7">
        <v>0.63055148679837902</v>
      </c>
      <c r="K3019" s="7">
        <v>4.9999195171026152</v>
      </c>
      <c r="L3019" s="7">
        <v>0.99201596806387227</v>
      </c>
      <c r="M3019" s="7" t="s">
        <v>290</v>
      </c>
      <c r="N3019" s="7" t="s">
        <v>324</v>
      </c>
      <c r="O3019" s="7" t="s">
        <v>421</v>
      </c>
    </row>
    <row r="3020" spans="1:15" ht="15">
      <c r="A3020" s="1">
        <v>3012</v>
      </c>
      <c r="B3020" s="6" t="s">
        <v>55</v>
      </c>
      <c r="C3020" s="7" t="s">
        <v>295</v>
      </c>
      <c r="D3020" s="7">
        <v>6.2279999999999998</v>
      </c>
      <c r="E3020" s="7">
        <v>6.1950000000000003</v>
      </c>
      <c r="F3020" s="7">
        <v>0.64028040732166214</v>
      </c>
      <c r="G3020" s="7">
        <v>6.2279999999999998</v>
      </c>
      <c r="H3020" s="7">
        <v>0.99470134874759164</v>
      </c>
      <c r="I3020" s="7">
        <v>6.1950000000000003</v>
      </c>
      <c r="J3020" s="7">
        <v>0.64028040732166214</v>
      </c>
      <c r="K3020" s="7">
        <v>6.2279999999999998</v>
      </c>
      <c r="L3020" s="7">
        <v>0.99470134874759164</v>
      </c>
      <c r="M3020" s="7" t="s">
        <v>290</v>
      </c>
      <c r="N3020" s="7" t="s">
        <v>324</v>
      </c>
      <c r="O3020" s="7" t="s">
        <v>421</v>
      </c>
    </row>
    <row r="3021" spans="1:15" ht="15">
      <c r="A3021" s="1">
        <v>3013</v>
      </c>
      <c r="B3021" s="6" t="s">
        <v>55</v>
      </c>
      <c r="C3021" s="7" t="s">
        <v>296</v>
      </c>
      <c r="D3021" s="7">
        <v>6.4930000000000003</v>
      </c>
      <c r="E3021" s="7">
        <v>6.4649999999999999</v>
      </c>
      <c r="F3021" s="7">
        <v>0.60234873619856077</v>
      </c>
      <c r="G3021" s="7">
        <v>6.4930000000000003</v>
      </c>
      <c r="H3021" s="7">
        <v>0.99568766363776362</v>
      </c>
      <c r="I3021" s="7">
        <v>6.4649999999999999</v>
      </c>
      <c r="J3021" s="7">
        <v>0.60234873619856077</v>
      </c>
      <c r="K3021" s="7">
        <v>6.4930000000000003</v>
      </c>
      <c r="L3021" s="7">
        <v>0.99568766363776362</v>
      </c>
      <c r="M3021" s="7" t="s">
        <v>290</v>
      </c>
      <c r="N3021" s="7" t="s">
        <v>324</v>
      </c>
      <c r="O3021" s="7" t="s">
        <v>421</v>
      </c>
    </row>
    <row r="3022" spans="1:15" ht="15">
      <c r="A3022" s="1">
        <v>3014</v>
      </c>
      <c r="B3022" s="6" t="s">
        <v>55</v>
      </c>
      <c r="C3022" s="7" t="s">
        <v>297</v>
      </c>
      <c r="D3022" s="7">
        <v>5</v>
      </c>
      <c r="E3022" s="7">
        <v>5.0366999999999997</v>
      </c>
      <c r="F3022" s="7">
        <v>0.60691588379280204</v>
      </c>
      <c r="G3022" s="7">
        <v>5</v>
      </c>
      <c r="H3022" s="7">
        <v>1.0073399999999999</v>
      </c>
      <c r="I3022" s="7">
        <v>5.0366999999999997</v>
      </c>
      <c r="J3022" s="7">
        <v>0.60691588379280204</v>
      </c>
      <c r="K3022" s="7">
        <v>5</v>
      </c>
      <c r="L3022" s="7">
        <v>1.0073399999999999</v>
      </c>
      <c r="M3022" s="7" t="s">
        <v>290</v>
      </c>
      <c r="N3022" s="7" t="s">
        <v>324</v>
      </c>
      <c r="O3022" s="7" t="s">
        <v>421</v>
      </c>
    </row>
    <row r="3023" spans="1:15" ht="15">
      <c r="A3023" s="1">
        <v>3015</v>
      </c>
      <c r="B3023" s="6" t="s">
        <v>55</v>
      </c>
      <c r="C3023" s="7" t="s">
        <v>298</v>
      </c>
      <c r="D3023" s="7" t="s">
        <v>422</v>
      </c>
      <c r="E3023" s="7">
        <v>5.0185525881113078</v>
      </c>
      <c r="F3023" s="7">
        <v>0.740409371496621</v>
      </c>
      <c r="G3023" s="7">
        <v>5.0728765130878877</v>
      </c>
      <c r="H3023" s="7">
        <v>0.98929129758305268</v>
      </c>
      <c r="I3023" s="7">
        <v>5.0185525881113078</v>
      </c>
      <c r="J3023" s="7">
        <v>0.740409371496621</v>
      </c>
      <c r="K3023" s="7">
        <v>5.0728765130878877</v>
      </c>
      <c r="L3023" s="7">
        <v>0.98929129758305268</v>
      </c>
      <c r="M3023" s="7" t="s">
        <v>290</v>
      </c>
      <c r="N3023" s="7" t="s">
        <v>324</v>
      </c>
      <c r="O3023" s="7" t="s">
        <v>421</v>
      </c>
    </row>
    <row r="3024" spans="1:15" ht="15">
      <c r="A3024" s="1">
        <v>3016</v>
      </c>
      <c r="B3024" s="6" t="s">
        <v>55</v>
      </c>
      <c r="C3024" s="7" t="s">
        <v>299</v>
      </c>
      <c r="D3024" s="7" t="s">
        <v>422</v>
      </c>
      <c r="E3024" s="7">
        <v>4.9802594185584157</v>
      </c>
      <c r="F3024" s="7">
        <v>0.73475980997395285</v>
      </c>
      <c r="G3024" s="7">
        <v>5.0341688345240039</v>
      </c>
      <c r="H3024" s="7">
        <v>0.98929129758305268</v>
      </c>
      <c r="I3024" s="7">
        <v>4.9802594185584157</v>
      </c>
      <c r="J3024" s="7">
        <v>0.73475980997395285</v>
      </c>
      <c r="K3024" s="7">
        <v>5.0341688345240039</v>
      </c>
      <c r="L3024" s="7">
        <v>0.98929129758305268</v>
      </c>
      <c r="M3024" s="7" t="s">
        <v>290</v>
      </c>
      <c r="N3024" s="7" t="s">
        <v>324</v>
      </c>
      <c r="O3024" s="7" t="s">
        <v>421</v>
      </c>
    </row>
    <row r="3025" spans="1:15" ht="15">
      <c r="A3025" s="1">
        <v>3017</v>
      </c>
      <c r="B3025" s="6" t="s">
        <v>55</v>
      </c>
      <c r="C3025" s="7" t="s">
        <v>300</v>
      </c>
      <c r="D3025" s="7" t="s">
        <v>422</v>
      </c>
      <c r="E3025" s="7">
        <v>5.0438966863704824</v>
      </c>
      <c r="F3025" s="7">
        <v>0.74414849897088053</v>
      </c>
      <c r="G3025" s="7">
        <v>5.0984949515812747</v>
      </c>
      <c r="H3025" s="7">
        <v>0.98929129758305268</v>
      </c>
      <c r="I3025" s="7">
        <v>5.0438966863704824</v>
      </c>
      <c r="J3025" s="7">
        <v>0.74414849897088053</v>
      </c>
      <c r="K3025" s="7">
        <v>5.0984949515812747</v>
      </c>
      <c r="L3025" s="7">
        <v>0.98929129758305268</v>
      </c>
      <c r="M3025" s="7" t="s">
        <v>290</v>
      </c>
      <c r="N3025" s="7" t="s">
        <v>324</v>
      </c>
      <c r="O3025" s="7" t="s">
        <v>421</v>
      </c>
    </row>
    <row r="3026" spans="1:15" ht="15">
      <c r="A3026" s="1">
        <v>3018</v>
      </c>
      <c r="B3026" s="6" t="s">
        <v>55</v>
      </c>
      <c r="C3026" s="7" t="s">
        <v>301</v>
      </c>
      <c r="D3026" s="7" t="s">
        <v>422</v>
      </c>
      <c r="E3026" s="7">
        <v>4.9516759593700348</v>
      </c>
      <c r="F3026" s="7">
        <v>0.73054276518239247</v>
      </c>
      <c r="G3026" s="7">
        <v>5.0052759702501408</v>
      </c>
      <c r="H3026" s="7">
        <v>0.98929129758305268</v>
      </c>
      <c r="I3026" s="7">
        <v>4.9516759593700348</v>
      </c>
      <c r="J3026" s="7">
        <v>0.73054276518239247</v>
      </c>
      <c r="K3026" s="7">
        <v>5.0052759702501408</v>
      </c>
      <c r="L3026" s="7">
        <v>0.98929129758305268</v>
      </c>
      <c r="M3026" s="7" t="s">
        <v>290</v>
      </c>
      <c r="N3026" s="7" t="s">
        <v>324</v>
      </c>
      <c r="O3026" s="7" t="s">
        <v>421</v>
      </c>
    </row>
    <row r="3027" spans="1:15" ht="15">
      <c r="A3027" s="1">
        <v>3019</v>
      </c>
      <c r="B3027" s="6" t="s">
        <v>55</v>
      </c>
      <c r="C3027" s="7" t="s">
        <v>302</v>
      </c>
      <c r="D3027" s="7" t="s">
        <v>422</v>
      </c>
      <c r="E3027" s="7">
        <v>4.957898712791188</v>
      </c>
      <c r="F3027" s="7">
        <v>0.73146083565562847</v>
      </c>
      <c r="G3027" s="7">
        <v>5.0115660826127542</v>
      </c>
      <c r="H3027" s="7">
        <v>0.98929129758305268</v>
      </c>
      <c r="I3027" s="7">
        <v>4.957898712791188</v>
      </c>
      <c r="J3027" s="7">
        <v>0.73146083565562847</v>
      </c>
      <c r="K3027" s="7">
        <v>5.0115660826127542</v>
      </c>
      <c r="L3027" s="7">
        <v>0.98929129758305268</v>
      </c>
      <c r="M3027" s="7" t="s">
        <v>290</v>
      </c>
      <c r="N3027" s="7" t="s">
        <v>324</v>
      </c>
      <c r="O3027" s="7" t="s">
        <v>421</v>
      </c>
    </row>
    <row r="3028" spans="1:15" ht="15">
      <c r="A3028" s="1">
        <v>3020</v>
      </c>
      <c r="B3028" s="6" t="s">
        <v>55</v>
      </c>
      <c r="C3028" s="7" t="s">
        <v>423</v>
      </c>
      <c r="D3028" s="7" t="s">
        <v>422</v>
      </c>
      <c r="E3028" s="7">
        <v>4.9721612949668152</v>
      </c>
      <c r="F3028" s="7">
        <v>0.73356505780318715</v>
      </c>
      <c r="G3028" s="7">
        <v>5.0259830518213917</v>
      </c>
      <c r="H3028" s="7">
        <v>0.98929129758305268</v>
      </c>
      <c r="I3028" s="7">
        <v>4.9721612949668152</v>
      </c>
      <c r="J3028" s="7">
        <v>0.73356505780318715</v>
      </c>
      <c r="K3028" s="7">
        <v>5.0259830518213917</v>
      </c>
      <c r="L3028" s="7">
        <v>0.98929129758305268</v>
      </c>
      <c r="M3028" s="7" t="s">
        <v>290</v>
      </c>
      <c r="N3028" s="7" t="s">
        <v>324</v>
      </c>
      <c r="O3028" s="7" t="s">
        <v>421</v>
      </c>
    </row>
    <row r="3029" spans="1:15" ht="15">
      <c r="A3029" s="1">
        <v>3021</v>
      </c>
      <c r="B3029" s="6" t="s">
        <v>55</v>
      </c>
      <c r="C3029" s="7" t="s">
        <v>424</v>
      </c>
      <c r="D3029" s="7" t="s">
        <v>422</v>
      </c>
      <c r="E3029" s="7">
        <v>4.9931129541953156</v>
      </c>
      <c r="F3029" s="7">
        <v>0.7366561492222421</v>
      </c>
      <c r="G3029" s="7">
        <v>5.0471615048004965</v>
      </c>
      <c r="H3029" s="7">
        <v>0.98929129758305268</v>
      </c>
      <c r="I3029" s="7">
        <v>4.9931129541953156</v>
      </c>
      <c r="J3029" s="7">
        <v>0.7366561492222421</v>
      </c>
      <c r="K3029" s="7">
        <v>5.0471615048004965</v>
      </c>
      <c r="L3029" s="7">
        <v>0.98929129758305268</v>
      </c>
      <c r="M3029" s="7" t="s">
        <v>290</v>
      </c>
      <c r="N3029" s="7" t="s">
        <v>324</v>
      </c>
      <c r="O3029" s="7" t="s">
        <v>421</v>
      </c>
    </row>
    <row r="3030" spans="1:15" ht="15">
      <c r="A3030" s="1">
        <v>3022</v>
      </c>
      <c r="B3030" s="6" t="s">
        <v>55</v>
      </c>
      <c r="C3030" s="7" t="s">
        <v>425</v>
      </c>
      <c r="D3030" s="7" t="s">
        <v>422</v>
      </c>
      <c r="E3030" s="7">
        <v>5.0226147226319249</v>
      </c>
      <c r="F3030" s="7">
        <v>0.74100867625920386</v>
      </c>
      <c r="G3030" s="7">
        <v>5.0769826186712894</v>
      </c>
      <c r="H3030" s="7">
        <v>0.98929129758305268</v>
      </c>
      <c r="I3030" s="7">
        <v>5.0226147226319249</v>
      </c>
      <c r="J3030" s="7">
        <v>0.74100867625920386</v>
      </c>
      <c r="K3030" s="7">
        <v>5.0769826186712894</v>
      </c>
      <c r="L3030" s="7">
        <v>0.98929129758305268</v>
      </c>
      <c r="M3030" s="7" t="s">
        <v>290</v>
      </c>
      <c r="N3030" s="7" t="s">
        <v>324</v>
      </c>
      <c r="O3030" s="7" t="s">
        <v>421</v>
      </c>
    </row>
    <row r="3031" spans="1:15" ht="15">
      <c r="A3031" s="1">
        <v>3023</v>
      </c>
      <c r="B3031" s="6" t="s">
        <v>55</v>
      </c>
      <c r="C3031" s="7" t="s">
        <v>426</v>
      </c>
      <c r="D3031" s="7" t="s">
        <v>422</v>
      </c>
      <c r="E3031" s="7">
        <v>5.0899035714602636</v>
      </c>
      <c r="F3031" s="7">
        <v>0.7509360992352514</v>
      </c>
      <c r="G3031" s="7">
        <v>5.144999843721922</v>
      </c>
      <c r="H3031" s="7">
        <v>0.98929129758305268</v>
      </c>
      <c r="I3031" s="7">
        <v>5.0899035714602636</v>
      </c>
      <c r="J3031" s="7">
        <v>0.7509360992352514</v>
      </c>
      <c r="K3031" s="7">
        <v>5.144999843721922</v>
      </c>
      <c r="L3031" s="7">
        <v>0.98929129758305268</v>
      </c>
      <c r="M3031" s="7" t="s">
        <v>290</v>
      </c>
      <c r="N3031" s="7" t="s">
        <v>324</v>
      </c>
      <c r="O3031" s="7" t="s">
        <v>421</v>
      </c>
    </row>
    <row r="3032" spans="1:15" ht="15">
      <c r="A3032" s="1">
        <v>3024</v>
      </c>
      <c r="B3032" s="6" t="s">
        <v>55</v>
      </c>
      <c r="C3032" s="7" t="s">
        <v>427</v>
      </c>
      <c r="D3032" s="7" t="s">
        <v>422</v>
      </c>
      <c r="E3032" s="7">
        <v>5.1571924202886024</v>
      </c>
      <c r="F3032" s="7">
        <v>0.76086352221130038</v>
      </c>
      <c r="G3032" s="7">
        <v>5.2130170687725546</v>
      </c>
      <c r="H3032" s="7">
        <v>0.98929129758305268</v>
      </c>
      <c r="I3032" s="7">
        <v>5.1571924202886024</v>
      </c>
      <c r="J3032" s="7">
        <v>0.76086352221130038</v>
      </c>
      <c r="K3032" s="7">
        <v>5.2130170687725546</v>
      </c>
      <c r="L3032" s="7">
        <v>0.98929129758305268</v>
      </c>
      <c r="M3032" s="7" t="s">
        <v>290</v>
      </c>
      <c r="N3032" s="7" t="s">
        <v>324</v>
      </c>
      <c r="O3032" s="7" t="s">
        <v>421</v>
      </c>
    </row>
    <row r="3033" spans="1:15" ht="15">
      <c r="A3033" s="1">
        <v>3025</v>
      </c>
      <c r="B3033" s="6" t="s">
        <v>72</v>
      </c>
      <c r="C3033" s="7" t="s">
        <v>292</v>
      </c>
      <c r="D3033" s="7">
        <v>3.1589999999999998</v>
      </c>
      <c r="E3033" s="7">
        <v>2.9649999999999999</v>
      </c>
      <c r="F3033" s="7">
        <v>0.9444059649012696</v>
      </c>
      <c r="G3033" s="7">
        <v>3.1117724252491694</v>
      </c>
      <c r="H3033" s="7">
        <v>0.95283317505539722</v>
      </c>
      <c r="I3033" s="7">
        <v>2.609</v>
      </c>
      <c r="J3033" s="7">
        <v>0.83101354550671647</v>
      </c>
      <c r="K3033" s="7">
        <v>2.7381498338870434</v>
      </c>
      <c r="L3033" s="7">
        <v>0.95283317505539722</v>
      </c>
      <c r="M3033" s="7" t="s">
        <v>290</v>
      </c>
      <c r="N3033" s="7" t="s">
        <v>324</v>
      </c>
      <c r="O3033" s="7" t="s">
        <v>421</v>
      </c>
    </row>
    <row r="3034" spans="1:15" ht="15">
      <c r="A3034" s="1">
        <v>3026</v>
      </c>
      <c r="B3034" s="6" t="s">
        <v>72</v>
      </c>
      <c r="C3034" s="7" t="s">
        <v>293</v>
      </c>
      <c r="D3034" s="7">
        <v>2.9630000000000001</v>
      </c>
      <c r="E3034" s="7">
        <v>2.98</v>
      </c>
      <c r="F3034" s="7">
        <v>1.0315168929587082</v>
      </c>
      <c r="G3034" s="7">
        <v>3.1534785714285718</v>
      </c>
      <c r="H3034" s="7">
        <v>0.94498818764765435</v>
      </c>
      <c r="I3034" s="7">
        <v>2.61</v>
      </c>
      <c r="J3034" s="7">
        <v>0.90344264785980788</v>
      </c>
      <c r="K3034" s="7">
        <v>2.7619392857142859</v>
      </c>
      <c r="L3034" s="7">
        <v>0.94498818764765435</v>
      </c>
      <c r="M3034" s="7" t="s">
        <v>290</v>
      </c>
      <c r="N3034" s="7" t="s">
        <v>324</v>
      </c>
      <c r="O3034" s="7" t="s">
        <v>421</v>
      </c>
    </row>
    <row r="3035" spans="1:15" ht="15">
      <c r="A3035" s="1">
        <v>3027</v>
      </c>
      <c r="B3035" s="6" t="s">
        <v>72</v>
      </c>
      <c r="C3035" s="7" t="s">
        <v>294</v>
      </c>
      <c r="D3035" s="7">
        <v>2.77</v>
      </c>
      <c r="E3035" s="7">
        <v>3.3829067287004895</v>
      </c>
      <c r="F3035" s="7">
        <v>0.93449764734470298</v>
      </c>
      <c r="G3035" s="7">
        <v>3.5096073552435794</v>
      </c>
      <c r="H3035" s="7">
        <v>0.96389891696750896</v>
      </c>
      <c r="I3035" s="7">
        <v>2.8605457247664279</v>
      </c>
      <c r="J3035" s="7">
        <v>0.79020010431769827</v>
      </c>
      <c r="K3035" s="7">
        <v>2.9676822687651705</v>
      </c>
      <c r="L3035" s="7">
        <v>0.96389891696750896</v>
      </c>
      <c r="M3035" s="7" t="s">
        <v>290</v>
      </c>
      <c r="N3035" s="7" t="s">
        <v>324</v>
      </c>
      <c r="O3035" s="7" t="s">
        <v>421</v>
      </c>
    </row>
    <row r="3036" spans="1:15" ht="15">
      <c r="A3036" s="1">
        <v>3028</v>
      </c>
      <c r="B3036" s="6" t="s">
        <v>72</v>
      </c>
      <c r="C3036" s="7" t="s">
        <v>295</v>
      </c>
      <c r="D3036" s="7">
        <v>3.1233</v>
      </c>
      <c r="E3036" s="7">
        <v>2.8210000000000002</v>
      </c>
      <c r="F3036" s="7">
        <v>0.96555879609778339</v>
      </c>
      <c r="G3036" s="7">
        <v>2.9816681218274113</v>
      </c>
      <c r="H3036" s="7">
        <v>0.94611468638939589</v>
      </c>
      <c r="I3036" s="7">
        <v>2.4781</v>
      </c>
      <c r="J3036" s="7">
        <v>0.84819257448065111</v>
      </c>
      <c r="K3036" s="7">
        <v>2.6192384873096444</v>
      </c>
      <c r="L3036" s="7">
        <v>0.94611468638939589</v>
      </c>
      <c r="M3036" s="7" t="s">
        <v>290</v>
      </c>
      <c r="N3036" s="7" t="s">
        <v>324</v>
      </c>
      <c r="O3036" s="7" t="s">
        <v>421</v>
      </c>
    </row>
    <row r="3037" spans="1:15" ht="15">
      <c r="A3037" s="1">
        <v>3029</v>
      </c>
      <c r="B3037" s="6" t="s">
        <v>72</v>
      </c>
      <c r="C3037" s="7" t="s">
        <v>296</v>
      </c>
      <c r="D3037" s="7">
        <v>3.1749999999999998</v>
      </c>
      <c r="E3037" s="7">
        <v>2.9618000000000002</v>
      </c>
      <c r="F3037" s="7">
        <v>0.7534436119187099</v>
      </c>
      <c r="G3037" s="7">
        <v>3.056130971725707</v>
      </c>
      <c r="H3037" s="7">
        <v>0.96913385826771659</v>
      </c>
      <c r="I3037" s="7">
        <v>2.6111</v>
      </c>
      <c r="J3037" s="7">
        <v>0.66423006789146632</v>
      </c>
      <c r="K3037" s="7">
        <v>2.6942614559636007</v>
      </c>
      <c r="L3037" s="7">
        <v>0.96913385826771659</v>
      </c>
      <c r="M3037" s="7" t="s">
        <v>290</v>
      </c>
      <c r="N3037" s="7" t="s">
        <v>324</v>
      </c>
      <c r="O3037" s="7" t="s">
        <v>421</v>
      </c>
    </row>
    <row r="3038" spans="1:15" ht="15">
      <c r="A3038" s="1">
        <v>3030</v>
      </c>
      <c r="B3038" s="6" t="s">
        <v>72</v>
      </c>
      <c r="C3038" s="7" t="s">
        <v>297</v>
      </c>
      <c r="D3038" s="7">
        <v>2.4849999999999999</v>
      </c>
      <c r="E3038" s="7">
        <v>3.0249623113999999</v>
      </c>
      <c r="F3038" s="7">
        <v>0.33388005297827444</v>
      </c>
      <c r="G3038" s="7">
        <v>3.0433325278659913</v>
      </c>
      <c r="H3038" s="7">
        <v>0.99396378269617724</v>
      </c>
      <c r="I3038" s="7">
        <v>2.6565619520000001</v>
      </c>
      <c r="J3038" s="7">
        <v>0.29321788305630664</v>
      </c>
      <c r="K3038" s="7">
        <v>2.6726949193198375</v>
      </c>
      <c r="L3038" s="7">
        <v>0.99396378269617724</v>
      </c>
      <c r="M3038" s="7" t="s">
        <v>290</v>
      </c>
      <c r="N3038" s="7" t="s">
        <v>324</v>
      </c>
      <c r="O3038" s="7" t="s">
        <v>421</v>
      </c>
    </row>
    <row r="3039" spans="1:15" ht="15">
      <c r="A3039" s="1">
        <v>3031</v>
      </c>
      <c r="B3039" s="6" t="s">
        <v>72</v>
      </c>
      <c r="C3039" s="7" t="s">
        <v>298</v>
      </c>
      <c r="D3039" s="7" t="s">
        <v>422</v>
      </c>
      <c r="E3039" s="7">
        <v>3.0822080420765783</v>
      </c>
      <c r="F3039" s="7">
        <v>0.34019854743324307</v>
      </c>
      <c r="G3039" s="7">
        <v>3.1009259046802815</v>
      </c>
      <c r="H3039" s="7">
        <v>0.99396378269617724</v>
      </c>
      <c r="I3039" s="7">
        <v>2.7138076826765785</v>
      </c>
      <c r="J3039" s="7">
        <v>0.29953637751128009</v>
      </c>
      <c r="K3039" s="7">
        <v>2.7302882961341282</v>
      </c>
      <c r="L3039" s="7">
        <v>0.99396378269617724</v>
      </c>
      <c r="M3039" s="7" t="s">
        <v>290</v>
      </c>
      <c r="N3039" s="7" t="s">
        <v>324</v>
      </c>
      <c r="O3039" s="7" t="s">
        <v>421</v>
      </c>
    </row>
    <row r="3040" spans="1:15" ht="15">
      <c r="A3040" s="1">
        <v>3032</v>
      </c>
      <c r="B3040" s="6" t="s">
        <v>72</v>
      </c>
      <c r="C3040" s="7" t="s">
        <v>299</v>
      </c>
      <c r="D3040" s="7" t="s">
        <v>422</v>
      </c>
      <c r="E3040" s="7">
        <v>3.0676606470514556</v>
      </c>
      <c r="F3040" s="7">
        <v>0.3385928794871082</v>
      </c>
      <c r="G3040" s="7">
        <v>3.0862901651509578</v>
      </c>
      <c r="H3040" s="7">
        <v>0.99396378269617724</v>
      </c>
      <c r="I3040" s="7">
        <v>2.6992602876514558</v>
      </c>
      <c r="J3040" s="7">
        <v>0.29793070956514128</v>
      </c>
      <c r="K3040" s="7">
        <v>2.715652556604804</v>
      </c>
      <c r="L3040" s="7">
        <v>0.99396378269617724</v>
      </c>
      <c r="M3040" s="7" t="s">
        <v>290</v>
      </c>
      <c r="N3040" s="7" t="s">
        <v>324</v>
      </c>
      <c r="O3040" s="7" t="s">
        <v>421</v>
      </c>
    </row>
    <row r="3041" spans="1:15" ht="15">
      <c r="A3041" s="1">
        <v>3033</v>
      </c>
      <c r="B3041" s="6" t="s">
        <v>72</v>
      </c>
      <c r="C3041" s="7" t="s">
        <v>300</v>
      </c>
      <c r="D3041" s="7" t="s">
        <v>422</v>
      </c>
      <c r="E3041" s="7">
        <v>3.0828806178014809</v>
      </c>
      <c r="F3041" s="7">
        <v>0.34027278294282937</v>
      </c>
      <c r="G3041" s="7">
        <v>3.1016025648731493</v>
      </c>
      <c r="H3041" s="7">
        <v>0.99396378269617724</v>
      </c>
      <c r="I3041" s="7">
        <v>2.7144802584014811</v>
      </c>
      <c r="J3041" s="7">
        <v>0.2996106130208625</v>
      </c>
      <c r="K3041" s="7">
        <v>2.7309649563269955</v>
      </c>
      <c r="L3041" s="7">
        <v>0.99396378269617724</v>
      </c>
      <c r="M3041" s="7" t="s">
        <v>290</v>
      </c>
      <c r="N3041" s="7" t="s">
        <v>324</v>
      </c>
      <c r="O3041" s="7" t="s">
        <v>421</v>
      </c>
    </row>
    <row r="3042" spans="1:15" ht="15">
      <c r="A3042" s="1">
        <v>3034</v>
      </c>
      <c r="B3042" s="6" t="s">
        <v>72</v>
      </c>
      <c r="C3042" s="7" t="s">
        <v>301</v>
      </c>
      <c r="D3042" s="7" t="s">
        <v>422</v>
      </c>
      <c r="E3042" s="7">
        <v>3.05357015903749</v>
      </c>
      <c r="F3042" s="7">
        <v>0.33703764262783781</v>
      </c>
      <c r="G3042" s="7">
        <v>3.0721141073717253</v>
      </c>
      <c r="H3042" s="7">
        <v>0.99396378269617724</v>
      </c>
      <c r="I3042" s="7">
        <v>2.6851697996374901</v>
      </c>
      <c r="J3042" s="7">
        <v>0.29637547270587145</v>
      </c>
      <c r="K3042" s="7">
        <v>2.7014764988255715</v>
      </c>
      <c r="L3042" s="7">
        <v>0.99396378269617724</v>
      </c>
      <c r="M3042" s="7" t="s">
        <v>290</v>
      </c>
      <c r="N3042" s="7" t="s">
        <v>324</v>
      </c>
      <c r="O3042" s="7" t="s">
        <v>421</v>
      </c>
    </row>
    <row r="3043" spans="1:15" ht="15">
      <c r="A3043" s="1">
        <v>3035</v>
      </c>
      <c r="B3043" s="6" t="s">
        <v>72</v>
      </c>
      <c r="C3043" s="7" t="s">
        <v>302</v>
      </c>
      <c r="D3043" s="7" t="s">
        <v>422</v>
      </c>
      <c r="E3043" s="7">
        <v>3.0661484537921226</v>
      </c>
      <c r="F3043" s="7">
        <v>0.33842597123716589</v>
      </c>
      <c r="G3043" s="7">
        <v>3.0847687885317505</v>
      </c>
      <c r="H3043" s="7">
        <v>0.99396378269617724</v>
      </c>
      <c r="I3043" s="7">
        <v>2.6977480943921233</v>
      </c>
      <c r="J3043" s="7">
        <v>0.29776380131519953</v>
      </c>
      <c r="K3043" s="7">
        <v>2.7141311799855972</v>
      </c>
      <c r="L3043" s="7">
        <v>0.99396378269617724</v>
      </c>
      <c r="M3043" s="7" t="s">
        <v>290</v>
      </c>
      <c r="N3043" s="7" t="s">
        <v>324</v>
      </c>
      <c r="O3043" s="7" t="s">
        <v>421</v>
      </c>
    </row>
    <row r="3044" spans="1:15" ht="15">
      <c r="A3044" s="1">
        <v>3036</v>
      </c>
      <c r="B3044" s="6" t="s">
        <v>72</v>
      </c>
      <c r="C3044" s="7" t="s">
        <v>423</v>
      </c>
      <c r="D3044" s="7" t="s">
        <v>422</v>
      </c>
      <c r="E3044" s="7">
        <v>3.0995870459250847</v>
      </c>
      <c r="F3044" s="7">
        <v>0.3421167540514809</v>
      </c>
      <c r="G3044" s="7">
        <v>3.1184104490379894</v>
      </c>
      <c r="H3044" s="7">
        <v>0.99396378269617724</v>
      </c>
      <c r="I3044" s="7">
        <v>2.7311866865250849</v>
      </c>
      <c r="J3044" s="7">
        <v>0.30145458412951714</v>
      </c>
      <c r="K3044" s="7">
        <v>2.747772840491836</v>
      </c>
      <c r="L3044" s="7">
        <v>0.99396378269617724</v>
      </c>
      <c r="M3044" s="7" t="s">
        <v>290</v>
      </c>
      <c r="N3044" s="7" t="s">
        <v>324</v>
      </c>
      <c r="O3044" s="7" t="s">
        <v>421</v>
      </c>
    </row>
    <row r="3045" spans="1:15" ht="15">
      <c r="A3045" s="1">
        <v>3037</v>
      </c>
      <c r="B3045" s="6" t="s">
        <v>72</v>
      </c>
      <c r="C3045" s="7" t="s">
        <v>424</v>
      </c>
      <c r="D3045" s="7" t="s">
        <v>422</v>
      </c>
      <c r="E3045" s="7">
        <v>3.1545294254624392</v>
      </c>
      <c r="F3045" s="7">
        <v>0.34818101624792647</v>
      </c>
      <c r="G3045" s="7">
        <v>3.1736864867506722</v>
      </c>
      <c r="H3045" s="7">
        <v>0.99396378269617724</v>
      </c>
      <c r="I3045" s="7">
        <v>2.7861290660624398</v>
      </c>
      <c r="J3045" s="7">
        <v>0.30751884632595888</v>
      </c>
      <c r="K3045" s="7">
        <v>2.8030488782045189</v>
      </c>
      <c r="L3045" s="7">
        <v>0.99396378269617724</v>
      </c>
      <c r="M3045" s="7" t="s">
        <v>290</v>
      </c>
      <c r="N3045" s="7" t="s">
        <v>324</v>
      </c>
      <c r="O3045" s="7" t="s">
        <v>421</v>
      </c>
    </row>
    <row r="3046" spans="1:15" ht="15">
      <c r="A3046" s="1">
        <v>3038</v>
      </c>
      <c r="B3046" s="6" t="s">
        <v>72</v>
      </c>
      <c r="C3046" s="7" t="s">
        <v>425</v>
      </c>
      <c r="D3046" s="7" t="s">
        <v>422</v>
      </c>
      <c r="E3046" s="7">
        <v>3.205709633807913</v>
      </c>
      <c r="F3046" s="7">
        <v>0.35383002900071736</v>
      </c>
      <c r="G3046" s="7">
        <v>3.2251775060780008</v>
      </c>
      <c r="H3046" s="7">
        <v>0.99396378269617724</v>
      </c>
      <c r="I3046" s="7">
        <v>2.8373092744079131</v>
      </c>
      <c r="J3046" s="7">
        <v>0.31316785907875677</v>
      </c>
      <c r="K3046" s="7">
        <v>2.8545398975318474</v>
      </c>
      <c r="L3046" s="7">
        <v>0.99396378269617724</v>
      </c>
      <c r="M3046" s="7" t="s">
        <v>290</v>
      </c>
      <c r="N3046" s="7" t="s">
        <v>324</v>
      </c>
      <c r="O3046" s="7" t="s">
        <v>421</v>
      </c>
    </row>
    <row r="3047" spans="1:15" ht="15">
      <c r="A3047" s="1">
        <v>3039</v>
      </c>
      <c r="B3047" s="6" t="s">
        <v>72</v>
      </c>
      <c r="C3047" s="7" t="s">
        <v>426</v>
      </c>
      <c r="D3047" s="7" t="s">
        <v>422</v>
      </c>
      <c r="E3047" s="7">
        <v>3.2743533778284295</v>
      </c>
      <c r="F3047" s="7">
        <v>0.36140657856757563</v>
      </c>
      <c r="G3047" s="7">
        <v>3.2942381149407471</v>
      </c>
      <c r="H3047" s="7">
        <v>0.99396378269617724</v>
      </c>
      <c r="I3047" s="7">
        <v>2.9059530184284297</v>
      </c>
      <c r="J3047" s="7">
        <v>0.32074440864561221</v>
      </c>
      <c r="K3047" s="7">
        <v>2.9236005063945938</v>
      </c>
      <c r="L3047" s="7">
        <v>0.99396378269617724</v>
      </c>
      <c r="M3047" s="7" t="s">
        <v>290</v>
      </c>
      <c r="N3047" s="7" t="s">
        <v>324</v>
      </c>
      <c r="O3047" s="7" t="s">
        <v>421</v>
      </c>
    </row>
    <row r="3048" spans="1:15" ht="15">
      <c r="A3048" s="1">
        <v>3040</v>
      </c>
      <c r="B3048" s="6" t="s">
        <v>72</v>
      </c>
      <c r="C3048" s="7" t="s">
        <v>427</v>
      </c>
      <c r="D3048" s="7" t="s">
        <v>422</v>
      </c>
      <c r="E3048" s="7">
        <v>3.342997121848946</v>
      </c>
      <c r="F3048" s="7">
        <v>0.36898312813443196</v>
      </c>
      <c r="G3048" s="7">
        <v>3.3632987238034935</v>
      </c>
      <c r="H3048" s="7">
        <v>0.99396378269617724</v>
      </c>
      <c r="I3048" s="7">
        <v>2.9745967624489462</v>
      </c>
      <c r="J3048" s="7">
        <v>0.32832095821246826</v>
      </c>
      <c r="K3048" s="7">
        <v>2.9926611152573401</v>
      </c>
      <c r="L3048" s="7">
        <v>0.99396378269617724</v>
      </c>
      <c r="M3048" s="7" t="s">
        <v>290</v>
      </c>
      <c r="N3048" s="7" t="s">
        <v>324</v>
      </c>
      <c r="O3048" s="7" t="s">
        <v>421</v>
      </c>
    </row>
    <row r="3049" spans="1:15" ht="15">
      <c r="A3049" s="1">
        <v>3041</v>
      </c>
      <c r="B3049" s="6" t="s">
        <v>84</v>
      </c>
      <c r="C3049" s="7" t="s">
        <v>292</v>
      </c>
      <c r="D3049" s="7">
        <v>11.436999999999999</v>
      </c>
      <c r="E3049" s="7">
        <v>10.997</v>
      </c>
      <c r="F3049" s="7">
        <v>2.442155902193027</v>
      </c>
      <c r="G3049" s="7">
        <v>11.264907210031348</v>
      </c>
      <c r="H3049" s="7">
        <v>0.97621753956457114</v>
      </c>
      <c r="I3049" s="7">
        <v>9.8129999999999988</v>
      </c>
      <c r="J3049" s="7">
        <v>2.1792194114958816</v>
      </c>
      <c r="K3049" s="7">
        <v>10.052062785490371</v>
      </c>
      <c r="L3049" s="7">
        <v>0.97621753956457114</v>
      </c>
      <c r="M3049" s="7" t="s">
        <v>290</v>
      </c>
      <c r="N3049" s="7" t="s">
        <v>324</v>
      </c>
      <c r="O3049" s="7" t="s">
        <v>421</v>
      </c>
    </row>
    <row r="3050" spans="1:15" ht="15">
      <c r="A3050" s="1">
        <v>3042</v>
      </c>
      <c r="B3050" s="6" t="s">
        <v>84</v>
      </c>
      <c r="C3050" s="7" t="s">
        <v>293</v>
      </c>
      <c r="D3050" s="7">
        <v>12.238</v>
      </c>
      <c r="E3050" s="7">
        <v>10.34</v>
      </c>
      <c r="F3050" s="7">
        <v>0.99258746623362493</v>
      </c>
      <c r="G3050" s="7">
        <v>10.38753242488918</v>
      </c>
      <c r="H3050" s="7">
        <v>0.9954240889034156</v>
      </c>
      <c r="I3050" s="7">
        <v>9.49</v>
      </c>
      <c r="J3050" s="7">
        <v>0.9109917847734299</v>
      </c>
      <c r="K3050" s="7">
        <v>9.5336250205220825</v>
      </c>
      <c r="L3050" s="7">
        <v>0.9954240889034156</v>
      </c>
      <c r="M3050" s="7" t="s">
        <v>290</v>
      </c>
      <c r="N3050" s="7" t="s">
        <v>324</v>
      </c>
      <c r="O3050" s="7" t="s">
        <v>421</v>
      </c>
    </row>
    <row r="3051" spans="1:15" ht="15">
      <c r="A3051" s="1">
        <v>3043</v>
      </c>
      <c r="B3051" s="6" t="s">
        <v>84</v>
      </c>
      <c r="C3051" s="7" t="s">
        <v>294</v>
      </c>
      <c r="D3051" s="7">
        <v>10.95</v>
      </c>
      <c r="E3051" s="7">
        <v>11.237374371877896</v>
      </c>
      <c r="F3051" s="7">
        <v>1.2767675671930581</v>
      </c>
      <c r="G3051" s="7">
        <v>11.309673655520491</v>
      </c>
      <c r="H3051" s="7">
        <v>0.99360730593607316</v>
      </c>
      <c r="I3051" s="7">
        <v>10.042969675430589</v>
      </c>
      <c r="J3051" s="7">
        <v>1.1410617405416654</v>
      </c>
      <c r="K3051" s="7">
        <v>10.107584370033543</v>
      </c>
      <c r="L3051" s="7">
        <v>0.99360730593607316</v>
      </c>
      <c r="M3051" s="7" t="s">
        <v>290</v>
      </c>
      <c r="N3051" s="7" t="s">
        <v>324</v>
      </c>
      <c r="O3051" s="7" t="s">
        <v>421</v>
      </c>
    </row>
    <row r="3052" spans="1:15" ht="15">
      <c r="A3052" s="1">
        <v>3044</v>
      </c>
      <c r="B3052" s="6" t="s">
        <v>84</v>
      </c>
      <c r="C3052" s="7" t="s">
        <v>295</v>
      </c>
      <c r="D3052" s="7">
        <v>13.849</v>
      </c>
      <c r="E3052" s="7">
        <v>12.167899999999999</v>
      </c>
      <c r="F3052" s="7">
        <v>1.0776835385400501</v>
      </c>
      <c r="G3052" s="7">
        <v>12.21553077926785</v>
      </c>
      <c r="H3052" s="7">
        <v>0.99610080150191349</v>
      </c>
      <c r="I3052" s="7">
        <v>10.676500000000001</v>
      </c>
      <c r="J3052" s="7">
        <v>0.94559359455805536</v>
      </c>
      <c r="K3052" s="7">
        <v>10.718292750996739</v>
      </c>
      <c r="L3052" s="7">
        <v>0.99610080150191349</v>
      </c>
      <c r="M3052" s="7" t="s">
        <v>290</v>
      </c>
      <c r="N3052" s="7" t="s">
        <v>324</v>
      </c>
      <c r="O3052" s="7" t="s">
        <v>421</v>
      </c>
    </row>
    <row r="3053" spans="1:15" ht="15">
      <c r="A3053" s="1">
        <v>3045</v>
      </c>
      <c r="B3053" s="6" t="s">
        <v>84</v>
      </c>
      <c r="C3053" s="7" t="s">
        <v>296</v>
      </c>
      <c r="D3053" s="7">
        <v>13.803000000000001</v>
      </c>
      <c r="E3053" s="7">
        <v>11.3454</v>
      </c>
      <c r="F3053" s="7">
        <v>0.69734703504869033</v>
      </c>
      <c r="G3053" s="7">
        <v>11.366811076431736</v>
      </c>
      <c r="H3053" s="7">
        <v>0.99811635151778588</v>
      </c>
      <c r="I3053" s="7">
        <v>10.3291</v>
      </c>
      <c r="J3053" s="7">
        <v>0.63487997423812692</v>
      </c>
      <c r="K3053" s="7">
        <v>10.34859311170792</v>
      </c>
      <c r="L3053" s="7">
        <v>0.99811635151778588</v>
      </c>
      <c r="M3053" s="7" t="s">
        <v>290</v>
      </c>
      <c r="N3053" s="7" t="s">
        <v>324</v>
      </c>
      <c r="O3053" s="7" t="s">
        <v>421</v>
      </c>
    </row>
    <row r="3054" spans="1:15" ht="15">
      <c r="A3054" s="1">
        <v>3046</v>
      </c>
      <c r="B3054" s="6" t="s">
        <v>84</v>
      </c>
      <c r="C3054" s="7" t="s">
        <v>297</v>
      </c>
      <c r="D3054" s="7">
        <v>11.475</v>
      </c>
      <c r="E3054" s="7">
        <v>11.734371532000001</v>
      </c>
      <c r="F3054" s="7">
        <v>0.49021035671055047</v>
      </c>
      <c r="G3054" s="7">
        <v>11.744606483183604</v>
      </c>
      <c r="H3054" s="7">
        <v>0.99912854030501086</v>
      </c>
      <c r="I3054" s="7">
        <v>10.646084733</v>
      </c>
      <c r="J3054" s="7">
        <v>0.4447465277797451</v>
      </c>
      <c r="K3054" s="7">
        <v>10.655370458890101</v>
      </c>
      <c r="L3054" s="7">
        <v>0.99912854030501086</v>
      </c>
      <c r="M3054" s="7" t="s">
        <v>290</v>
      </c>
      <c r="N3054" s="7" t="s">
        <v>324</v>
      </c>
      <c r="O3054" s="7" t="s">
        <v>421</v>
      </c>
    </row>
    <row r="3055" spans="1:15" ht="15">
      <c r="A3055" s="1">
        <v>3047</v>
      </c>
      <c r="B3055" s="6" t="s">
        <v>84</v>
      </c>
      <c r="C3055" s="7" t="s">
        <v>298</v>
      </c>
      <c r="D3055" s="7" t="s">
        <v>422</v>
      </c>
      <c r="E3055" s="7">
        <v>12.07808919696649</v>
      </c>
      <c r="F3055" s="7">
        <v>1.4263391764906823</v>
      </c>
      <c r="G3055" s="7">
        <v>12.162018010851273</v>
      </c>
      <c r="H3055" s="7">
        <v>0.99309910462146167</v>
      </c>
      <c r="I3055" s="7">
        <v>10.992511328016443</v>
      </c>
      <c r="J3055" s="7">
        <v>1.2981399043737472</v>
      </c>
      <c r="K3055" s="7">
        <v>11.068896625585465</v>
      </c>
      <c r="L3055" s="7">
        <v>0.99309910462146167</v>
      </c>
      <c r="M3055" s="7" t="s">
        <v>290</v>
      </c>
      <c r="N3055" s="7" t="s">
        <v>324</v>
      </c>
      <c r="O3055" s="7" t="s">
        <v>421</v>
      </c>
    </row>
    <row r="3056" spans="1:15" ht="15">
      <c r="A3056" s="1">
        <v>3048</v>
      </c>
      <c r="B3056" s="6" t="s">
        <v>84</v>
      </c>
      <c r="C3056" s="7" t="s">
        <v>299</v>
      </c>
      <c r="D3056" s="7" t="s">
        <v>422</v>
      </c>
      <c r="E3056" s="7">
        <v>11.999254622815197</v>
      </c>
      <c r="F3056" s="7">
        <v>1.4170293560596399</v>
      </c>
      <c r="G3056" s="7">
        <v>12.082635627175334</v>
      </c>
      <c r="H3056" s="7">
        <v>0.99309910462146167</v>
      </c>
      <c r="I3056" s="7">
        <v>10.913676753865149</v>
      </c>
      <c r="J3056" s="7">
        <v>1.2888300839426865</v>
      </c>
      <c r="K3056" s="7">
        <v>10.989514241909523</v>
      </c>
      <c r="L3056" s="7">
        <v>0.99309910462146167</v>
      </c>
      <c r="M3056" s="7" t="s">
        <v>290</v>
      </c>
      <c r="N3056" s="7" t="s">
        <v>324</v>
      </c>
      <c r="O3056" s="7" t="s">
        <v>421</v>
      </c>
    </row>
    <row r="3057" spans="1:15" ht="15">
      <c r="A3057" s="1">
        <v>3049</v>
      </c>
      <c r="B3057" s="6" t="s">
        <v>84</v>
      </c>
      <c r="C3057" s="7" t="s">
        <v>300</v>
      </c>
      <c r="D3057" s="7" t="s">
        <v>422</v>
      </c>
      <c r="E3057" s="7">
        <v>13.949255233785365</v>
      </c>
      <c r="F3057" s="7">
        <v>1.6473110024566715</v>
      </c>
      <c r="G3057" s="7">
        <v>14.046186497270467</v>
      </c>
      <c r="H3057" s="7">
        <v>0.99309910462146167</v>
      </c>
      <c r="I3057" s="7">
        <v>12.86367736483532</v>
      </c>
      <c r="J3057" s="7">
        <v>1.5191117303397044</v>
      </c>
      <c r="K3057" s="7">
        <v>12.953065112004658</v>
      </c>
      <c r="L3057" s="7">
        <v>0.99309910462146167</v>
      </c>
      <c r="M3057" s="7" t="s">
        <v>290</v>
      </c>
      <c r="N3057" s="7" t="s">
        <v>324</v>
      </c>
      <c r="O3057" s="7" t="s">
        <v>421</v>
      </c>
    </row>
    <row r="3058" spans="1:15" ht="15">
      <c r="A3058" s="1">
        <v>3050</v>
      </c>
      <c r="B3058" s="6" t="s">
        <v>84</v>
      </c>
      <c r="C3058" s="7" t="s">
        <v>301</v>
      </c>
      <c r="D3058" s="7" t="s">
        <v>422</v>
      </c>
      <c r="E3058" s="7">
        <v>13.797174556231464</v>
      </c>
      <c r="F3058" s="7">
        <v>1.6293513215133468</v>
      </c>
      <c r="G3058" s="7">
        <v>13.893049034104724</v>
      </c>
      <c r="H3058" s="7">
        <v>0.99309910462146167</v>
      </c>
      <c r="I3058" s="7">
        <v>12.711596687281416</v>
      </c>
      <c r="J3058" s="7">
        <v>1.5011520493963972</v>
      </c>
      <c r="K3058" s="7">
        <v>12.799927648838914</v>
      </c>
      <c r="L3058" s="7">
        <v>0.99309910462146167</v>
      </c>
      <c r="M3058" s="7" t="s">
        <v>290</v>
      </c>
      <c r="N3058" s="7" t="s">
        <v>324</v>
      </c>
      <c r="O3058" s="7" t="s">
        <v>421</v>
      </c>
    </row>
    <row r="3059" spans="1:15" ht="15">
      <c r="A3059" s="1">
        <v>3051</v>
      </c>
      <c r="B3059" s="6" t="s">
        <v>84</v>
      </c>
      <c r="C3059" s="7" t="s">
        <v>302</v>
      </c>
      <c r="D3059" s="7" t="s">
        <v>422</v>
      </c>
      <c r="E3059" s="7">
        <v>13.866682504386985</v>
      </c>
      <c r="F3059" s="7">
        <v>1.6375597316281405</v>
      </c>
      <c r="G3059" s="7">
        <v>13.963039982472374</v>
      </c>
      <c r="H3059" s="7">
        <v>0.99309910462146167</v>
      </c>
      <c r="I3059" s="7">
        <v>12.781104635436936</v>
      </c>
      <c r="J3059" s="7">
        <v>1.5093604595111942</v>
      </c>
      <c r="K3059" s="7">
        <v>12.869918597206564</v>
      </c>
      <c r="L3059" s="7">
        <v>0.99309910462146167</v>
      </c>
      <c r="M3059" s="7" t="s">
        <v>290</v>
      </c>
      <c r="N3059" s="7" t="s">
        <v>324</v>
      </c>
      <c r="O3059" s="7" t="s">
        <v>421</v>
      </c>
    </row>
    <row r="3060" spans="1:15" ht="15">
      <c r="A3060" s="1">
        <v>3052</v>
      </c>
      <c r="B3060" s="6" t="s">
        <v>84</v>
      </c>
      <c r="C3060" s="7" t="s">
        <v>423</v>
      </c>
      <c r="D3060" s="7" t="s">
        <v>422</v>
      </c>
      <c r="E3060" s="7">
        <v>13.929945656219203</v>
      </c>
      <c r="F3060" s="7">
        <v>1.6450306742925802</v>
      </c>
      <c r="G3060" s="7">
        <v>14.026742740372184</v>
      </c>
      <c r="H3060" s="7">
        <v>0.99309910462146167</v>
      </c>
      <c r="I3060" s="7">
        <v>12.844367787269155</v>
      </c>
      <c r="J3060" s="7">
        <v>1.5168314021756308</v>
      </c>
      <c r="K3060" s="7">
        <v>12.933621355106373</v>
      </c>
      <c r="L3060" s="7">
        <v>0.99309910462146167</v>
      </c>
      <c r="M3060" s="7" t="s">
        <v>290</v>
      </c>
      <c r="N3060" s="7" t="s">
        <v>324</v>
      </c>
      <c r="O3060" s="7" t="s">
        <v>421</v>
      </c>
    </row>
    <row r="3061" spans="1:15" ht="15">
      <c r="A3061" s="1">
        <v>3053</v>
      </c>
      <c r="B3061" s="6" t="s">
        <v>84</v>
      </c>
      <c r="C3061" s="7" t="s">
        <v>424</v>
      </c>
      <c r="D3061" s="7" t="s">
        <v>422</v>
      </c>
      <c r="E3061" s="7">
        <v>13.981344806686323</v>
      </c>
      <c r="F3061" s="7">
        <v>1.6511005600794795</v>
      </c>
      <c r="G3061" s="7">
        <v>14.078499055756952</v>
      </c>
      <c r="H3061" s="7">
        <v>0.99309910462146167</v>
      </c>
      <c r="I3061" s="7">
        <v>12.895766937736276</v>
      </c>
      <c r="J3061" s="7">
        <v>1.5229012879625328</v>
      </c>
      <c r="K3061" s="7">
        <v>12.985377670491143</v>
      </c>
      <c r="L3061" s="7">
        <v>0.99309910462146167</v>
      </c>
      <c r="M3061" s="7" t="s">
        <v>290</v>
      </c>
      <c r="N3061" s="7" t="s">
        <v>324</v>
      </c>
      <c r="O3061" s="7" t="s">
        <v>421</v>
      </c>
    </row>
    <row r="3062" spans="1:15" ht="15">
      <c r="A3062" s="1">
        <v>3054</v>
      </c>
      <c r="B3062" s="6" t="s">
        <v>84</v>
      </c>
      <c r="C3062" s="7" t="s">
        <v>425</v>
      </c>
      <c r="D3062" s="7" t="s">
        <v>422</v>
      </c>
      <c r="E3062" s="7">
        <v>14.084977539723797</v>
      </c>
      <c r="F3062" s="7">
        <v>1.6633388723396121</v>
      </c>
      <c r="G3062" s="7">
        <v>14.182851916972123</v>
      </c>
      <c r="H3062" s="7">
        <v>0.99309910462146167</v>
      </c>
      <c r="I3062" s="7">
        <v>12.999399670773748</v>
      </c>
      <c r="J3062" s="7">
        <v>1.5351396002226532</v>
      </c>
      <c r="K3062" s="7">
        <v>13.089730531706312</v>
      </c>
      <c r="L3062" s="7">
        <v>0.99309910462146167</v>
      </c>
      <c r="M3062" s="7" t="s">
        <v>290</v>
      </c>
      <c r="N3062" s="7" t="s">
        <v>324</v>
      </c>
      <c r="O3062" s="7" t="s">
        <v>421</v>
      </c>
    </row>
    <row r="3063" spans="1:15" ht="15">
      <c r="A3063" s="1">
        <v>3055</v>
      </c>
      <c r="B3063" s="6" t="s">
        <v>84</v>
      </c>
      <c r="C3063" s="7" t="s">
        <v>426</v>
      </c>
      <c r="D3063" s="7" t="s">
        <v>422</v>
      </c>
      <c r="E3063" s="7">
        <v>14.308264631682386</v>
      </c>
      <c r="F3063" s="7">
        <v>1.6897075405677988</v>
      </c>
      <c r="G3063" s="7">
        <v>14.407690597139597</v>
      </c>
      <c r="H3063" s="7">
        <v>0.99309910462146167</v>
      </c>
      <c r="I3063" s="7">
        <v>13.222686762732339</v>
      </c>
      <c r="J3063" s="7">
        <v>1.5615082684508521</v>
      </c>
      <c r="K3063" s="7">
        <v>13.314569211873788</v>
      </c>
      <c r="L3063" s="7">
        <v>0.99309910462146167</v>
      </c>
      <c r="M3063" s="7" t="s">
        <v>290</v>
      </c>
      <c r="N3063" s="7" t="s">
        <v>324</v>
      </c>
      <c r="O3063" s="7" t="s">
        <v>421</v>
      </c>
    </row>
    <row r="3064" spans="1:15" ht="15">
      <c r="A3064" s="1">
        <v>3056</v>
      </c>
      <c r="B3064" s="6" t="s">
        <v>84</v>
      </c>
      <c r="C3064" s="7" t="s">
        <v>427</v>
      </c>
      <c r="D3064" s="7" t="s">
        <v>422</v>
      </c>
      <c r="E3064" s="7">
        <v>14.531551723640979</v>
      </c>
      <c r="F3064" s="7">
        <v>1.7160762087959687</v>
      </c>
      <c r="G3064" s="7">
        <v>14.632529277307073</v>
      </c>
      <c r="H3064" s="7">
        <v>0.99309910462146167</v>
      </c>
      <c r="I3064" s="7">
        <v>13.445973854690932</v>
      </c>
      <c r="J3064" s="7">
        <v>1.5878769366790233</v>
      </c>
      <c r="K3064" s="7">
        <v>13.539407892041265</v>
      </c>
      <c r="L3064" s="7">
        <v>0.99309910462146167</v>
      </c>
      <c r="M3064" s="7" t="s">
        <v>290</v>
      </c>
      <c r="N3064" s="7" t="s">
        <v>324</v>
      </c>
      <c r="O3064" s="7" t="s">
        <v>421</v>
      </c>
    </row>
    <row r="3065" spans="1:15" ht="15">
      <c r="A3065" s="1">
        <v>3057</v>
      </c>
      <c r="B3065" s="6" t="s">
        <v>250</v>
      </c>
      <c r="C3065" s="7" t="s">
        <v>292</v>
      </c>
      <c r="D3065" s="7">
        <v>3.9119999999999999</v>
      </c>
      <c r="E3065" s="7">
        <v>3.7170000000000001</v>
      </c>
      <c r="F3065" s="7">
        <v>1.2196946339145713</v>
      </c>
      <c r="G3065" s="7">
        <v>3.9119999999999999</v>
      </c>
      <c r="H3065" s="7">
        <v>0.95015337423312884</v>
      </c>
      <c r="I3065" s="7">
        <v>3.7170000000000001</v>
      </c>
      <c r="J3065" s="7">
        <v>1.2196946339145713</v>
      </c>
      <c r="K3065" s="7">
        <v>3.9119999999999999</v>
      </c>
      <c r="L3065" s="7">
        <v>0.95015337423312884</v>
      </c>
      <c r="M3065" s="7" t="s">
        <v>304</v>
      </c>
      <c r="N3065" s="7" t="s">
        <v>324</v>
      </c>
      <c r="O3065" s="7" t="s">
        <v>421</v>
      </c>
    </row>
    <row r="3066" spans="1:15" ht="15">
      <c r="A3066" s="1">
        <v>3058</v>
      </c>
      <c r="B3066" s="6" t="s">
        <v>250</v>
      </c>
      <c r="C3066" s="7" t="s">
        <v>293</v>
      </c>
      <c r="D3066" s="7">
        <v>4.1219999999999999</v>
      </c>
      <c r="E3066" s="7">
        <v>3.9159999999999999</v>
      </c>
      <c r="F3066" s="7">
        <v>1.2867898041249775</v>
      </c>
      <c r="G3066" s="7">
        <v>4.1219999999999999</v>
      </c>
      <c r="H3066" s="7">
        <v>0.95002426006792817</v>
      </c>
      <c r="I3066" s="7">
        <v>3.9159999999999999</v>
      </c>
      <c r="J3066" s="7">
        <v>1.2867898041249775</v>
      </c>
      <c r="K3066" s="7">
        <v>4.1219999999999999</v>
      </c>
      <c r="L3066" s="7">
        <v>0.95002426006792817</v>
      </c>
      <c r="M3066" s="7" t="s">
        <v>304</v>
      </c>
      <c r="N3066" s="7" t="s">
        <v>324</v>
      </c>
      <c r="O3066" s="7" t="s">
        <v>421</v>
      </c>
    </row>
    <row r="3067" spans="1:15" ht="15">
      <c r="A3067" s="1">
        <v>3059</v>
      </c>
      <c r="B3067" s="6" t="s">
        <v>250</v>
      </c>
      <c r="C3067" s="7" t="s">
        <v>294</v>
      </c>
      <c r="D3067" s="7">
        <v>3.51</v>
      </c>
      <c r="E3067" s="7">
        <v>3.5129999999999999</v>
      </c>
      <c r="F3067" s="7" t="s">
        <v>422</v>
      </c>
      <c r="G3067" s="7">
        <v>3.5129999999999999</v>
      </c>
      <c r="H3067" s="7">
        <v>1</v>
      </c>
      <c r="I3067" s="7">
        <v>3.5129999999999999</v>
      </c>
      <c r="J3067" s="7" t="s">
        <v>422</v>
      </c>
      <c r="K3067" s="7">
        <v>3.5129999999999999</v>
      </c>
      <c r="L3067" s="7">
        <v>1</v>
      </c>
      <c r="M3067" s="7" t="s">
        <v>304</v>
      </c>
      <c r="N3067" s="7" t="s">
        <v>324</v>
      </c>
      <c r="O3067" s="7" t="s">
        <v>421</v>
      </c>
    </row>
    <row r="3068" spans="1:15" ht="15">
      <c r="A3068" s="1">
        <v>3060</v>
      </c>
      <c r="B3068" s="6" t="s">
        <v>250</v>
      </c>
      <c r="C3068" s="7" t="s">
        <v>295</v>
      </c>
      <c r="D3068" s="7">
        <v>2.4260000000000002</v>
      </c>
      <c r="E3068" s="7">
        <v>2.4260000000000002</v>
      </c>
      <c r="F3068" s="7" t="s">
        <v>422</v>
      </c>
      <c r="G3068" s="7">
        <v>2.4260000000000002</v>
      </c>
      <c r="H3068" s="7">
        <v>1</v>
      </c>
      <c r="I3068" s="7">
        <v>2.4260000000000002</v>
      </c>
      <c r="J3068" s="7" t="s">
        <v>422</v>
      </c>
      <c r="K3068" s="7">
        <v>2.4260000000000002</v>
      </c>
      <c r="L3068" s="7">
        <v>1</v>
      </c>
      <c r="M3068" s="7" t="s">
        <v>304</v>
      </c>
      <c r="N3068" s="7" t="s">
        <v>324</v>
      </c>
      <c r="O3068" s="7" t="s">
        <v>421</v>
      </c>
    </row>
    <row r="3069" spans="1:15" ht="15">
      <c r="A3069" s="1">
        <v>3061</v>
      </c>
      <c r="B3069" s="6" t="s">
        <v>250</v>
      </c>
      <c r="C3069" s="7" t="s">
        <v>296</v>
      </c>
      <c r="D3069" s="7">
        <v>2.6779999999999999</v>
      </c>
      <c r="E3069" s="7">
        <v>2.677</v>
      </c>
      <c r="F3069" s="7">
        <v>7.3177865505901288E-2</v>
      </c>
      <c r="G3069" s="7">
        <v>2.6779999999999999</v>
      </c>
      <c r="H3069" s="7">
        <v>0.99962658700522777</v>
      </c>
      <c r="I3069" s="7">
        <v>2.677</v>
      </c>
      <c r="J3069" s="7">
        <v>7.3177865505901288E-2</v>
      </c>
      <c r="K3069" s="7">
        <v>2.6779999999999999</v>
      </c>
      <c r="L3069" s="7">
        <v>0.99962658700522777</v>
      </c>
      <c r="M3069" s="7" t="s">
        <v>304</v>
      </c>
      <c r="N3069" s="7" t="s">
        <v>324</v>
      </c>
      <c r="O3069" s="7" t="s">
        <v>421</v>
      </c>
    </row>
    <row r="3070" spans="1:15" ht="15">
      <c r="A3070" s="1">
        <v>3062</v>
      </c>
      <c r="B3070" s="6" t="s">
        <v>250</v>
      </c>
      <c r="C3070" s="7" t="s">
        <v>297</v>
      </c>
      <c r="D3070" s="7">
        <v>2.6534</v>
      </c>
      <c r="E3070" s="7">
        <v>2.6534</v>
      </c>
      <c r="F3070" s="7" t="s">
        <v>422</v>
      </c>
      <c r="G3070" s="7">
        <v>2.6534</v>
      </c>
      <c r="H3070" s="7">
        <v>1</v>
      </c>
      <c r="I3070" s="7">
        <v>2.6534</v>
      </c>
      <c r="J3070" s="7" t="s">
        <v>422</v>
      </c>
      <c r="K3070" s="7">
        <v>2.6534</v>
      </c>
      <c r="L3070" s="7">
        <v>1</v>
      </c>
      <c r="M3070" s="7" t="s">
        <v>304</v>
      </c>
      <c r="N3070" s="7" t="s">
        <v>324</v>
      </c>
      <c r="O3070" s="7" t="s">
        <v>421</v>
      </c>
    </row>
    <row r="3071" spans="1:15" ht="15">
      <c r="A3071" s="1">
        <v>3063</v>
      </c>
      <c r="B3071" s="6" t="s">
        <v>250</v>
      </c>
      <c r="C3071" s="7" t="s">
        <v>298</v>
      </c>
      <c r="D3071" s="7" t="s">
        <v>422</v>
      </c>
      <c r="E3071" s="7">
        <v>2.6534</v>
      </c>
      <c r="F3071" s="7">
        <v>0.49108847838377057</v>
      </c>
      <c r="G3071" s="7">
        <v>2.698462423974306</v>
      </c>
      <c r="H3071" s="7">
        <v>0.98330070355104748</v>
      </c>
      <c r="I3071" s="7">
        <v>2.6534</v>
      </c>
      <c r="J3071" s="7">
        <v>0.49108847838377057</v>
      </c>
      <c r="K3071" s="7">
        <v>2.698462423974306</v>
      </c>
      <c r="L3071" s="7">
        <v>0.98330070355104748</v>
      </c>
      <c r="M3071" s="7" t="s">
        <v>304</v>
      </c>
      <c r="N3071" s="7" t="s">
        <v>324</v>
      </c>
      <c r="O3071" s="7" t="s">
        <v>421</v>
      </c>
    </row>
    <row r="3072" spans="1:15" ht="15">
      <c r="A3072" s="1">
        <v>3064</v>
      </c>
      <c r="B3072" s="6" t="s">
        <v>250</v>
      </c>
      <c r="C3072" s="7" t="s">
        <v>299</v>
      </c>
      <c r="D3072" s="7" t="s">
        <v>422</v>
      </c>
      <c r="E3072" s="7">
        <v>2.6534</v>
      </c>
      <c r="F3072" s="7">
        <v>0.49108847838377057</v>
      </c>
      <c r="G3072" s="7">
        <v>2.698462423974306</v>
      </c>
      <c r="H3072" s="7">
        <v>0.98330070355104748</v>
      </c>
      <c r="I3072" s="7">
        <v>2.6534</v>
      </c>
      <c r="J3072" s="7">
        <v>0.49108847838377057</v>
      </c>
      <c r="K3072" s="7">
        <v>2.698462423974306</v>
      </c>
      <c r="L3072" s="7">
        <v>0.98330070355104748</v>
      </c>
      <c r="M3072" s="7" t="s">
        <v>304</v>
      </c>
      <c r="N3072" s="7" t="s">
        <v>324</v>
      </c>
      <c r="O3072" s="7" t="s">
        <v>421</v>
      </c>
    </row>
    <row r="3073" spans="1:15" ht="15">
      <c r="A3073" s="1">
        <v>3065</v>
      </c>
      <c r="B3073" s="6" t="s">
        <v>250</v>
      </c>
      <c r="C3073" s="7" t="s">
        <v>300</v>
      </c>
      <c r="D3073" s="7" t="s">
        <v>422</v>
      </c>
      <c r="E3073" s="7">
        <v>2.6534</v>
      </c>
      <c r="F3073" s="7">
        <v>0.49108847838377057</v>
      </c>
      <c r="G3073" s="7">
        <v>2.698462423974306</v>
      </c>
      <c r="H3073" s="7">
        <v>0.98330070355104748</v>
      </c>
      <c r="I3073" s="7">
        <v>2.6534</v>
      </c>
      <c r="J3073" s="7">
        <v>0.49108847838377057</v>
      </c>
      <c r="K3073" s="7">
        <v>2.698462423974306</v>
      </c>
      <c r="L3073" s="7">
        <v>0.98330070355104748</v>
      </c>
      <c r="M3073" s="7" t="s">
        <v>304</v>
      </c>
      <c r="N3073" s="7" t="s">
        <v>324</v>
      </c>
      <c r="O3073" s="7" t="s">
        <v>421</v>
      </c>
    </row>
    <row r="3074" spans="1:15" ht="15">
      <c r="A3074" s="1">
        <v>3066</v>
      </c>
      <c r="B3074" s="6" t="s">
        <v>250</v>
      </c>
      <c r="C3074" s="7" t="s">
        <v>301</v>
      </c>
      <c r="D3074" s="7" t="s">
        <v>422</v>
      </c>
      <c r="E3074" s="7">
        <v>2.6534</v>
      </c>
      <c r="F3074" s="7">
        <v>0.49108847838377057</v>
      </c>
      <c r="G3074" s="7">
        <v>2.698462423974306</v>
      </c>
      <c r="H3074" s="7">
        <v>0.98330070355104748</v>
      </c>
      <c r="I3074" s="7">
        <v>2.6534</v>
      </c>
      <c r="J3074" s="7">
        <v>0.49108847838377057</v>
      </c>
      <c r="K3074" s="7">
        <v>2.698462423974306</v>
      </c>
      <c r="L3074" s="7">
        <v>0.98330070355104748</v>
      </c>
      <c r="M3074" s="7" t="s">
        <v>304</v>
      </c>
      <c r="N3074" s="7" t="s">
        <v>324</v>
      </c>
      <c r="O3074" s="7" t="s">
        <v>421</v>
      </c>
    </row>
    <row r="3075" spans="1:15" ht="15">
      <c r="A3075" s="1">
        <v>3067</v>
      </c>
      <c r="B3075" s="6" t="s">
        <v>250</v>
      </c>
      <c r="C3075" s="7" t="s">
        <v>302</v>
      </c>
      <c r="D3075" s="7" t="s">
        <v>422</v>
      </c>
      <c r="E3075" s="7">
        <v>2.6534</v>
      </c>
      <c r="F3075" s="7">
        <v>0.49108847838377057</v>
      </c>
      <c r="G3075" s="7">
        <v>2.698462423974306</v>
      </c>
      <c r="H3075" s="7">
        <v>0.98330070355104748</v>
      </c>
      <c r="I3075" s="7">
        <v>2.6534</v>
      </c>
      <c r="J3075" s="7">
        <v>0.49108847838377057</v>
      </c>
      <c r="K3075" s="7">
        <v>2.698462423974306</v>
      </c>
      <c r="L3075" s="7">
        <v>0.98330070355104748</v>
      </c>
      <c r="M3075" s="7" t="s">
        <v>304</v>
      </c>
      <c r="N3075" s="7" t="s">
        <v>324</v>
      </c>
      <c r="O3075" s="7" t="s">
        <v>421</v>
      </c>
    </row>
    <row r="3076" spans="1:15" ht="15">
      <c r="A3076" s="1">
        <v>3068</v>
      </c>
      <c r="B3076" s="6" t="s">
        <v>250</v>
      </c>
      <c r="C3076" s="7" t="s">
        <v>423</v>
      </c>
      <c r="D3076" s="7" t="s">
        <v>422</v>
      </c>
      <c r="E3076" s="7">
        <v>2.6534</v>
      </c>
      <c r="F3076" s="7">
        <v>0.49108847838377057</v>
      </c>
      <c r="G3076" s="7">
        <v>2.698462423974306</v>
      </c>
      <c r="H3076" s="7">
        <v>0.98330070355104748</v>
      </c>
      <c r="I3076" s="7">
        <v>2.6534</v>
      </c>
      <c r="J3076" s="7">
        <v>0.49108847838377057</v>
      </c>
      <c r="K3076" s="7">
        <v>2.698462423974306</v>
      </c>
      <c r="L3076" s="7">
        <v>0.98330070355104748</v>
      </c>
      <c r="M3076" s="7" t="s">
        <v>304</v>
      </c>
      <c r="N3076" s="7" t="s">
        <v>324</v>
      </c>
      <c r="O3076" s="7" t="s">
        <v>421</v>
      </c>
    </row>
    <row r="3077" spans="1:15" ht="15">
      <c r="A3077" s="1">
        <v>3069</v>
      </c>
      <c r="B3077" s="6" t="s">
        <v>250</v>
      </c>
      <c r="C3077" s="7" t="s">
        <v>424</v>
      </c>
      <c r="D3077" s="7" t="s">
        <v>422</v>
      </c>
      <c r="E3077" s="7">
        <v>2.6534</v>
      </c>
      <c r="F3077" s="7">
        <v>0.49108847838377057</v>
      </c>
      <c r="G3077" s="7">
        <v>2.698462423974306</v>
      </c>
      <c r="H3077" s="7">
        <v>0.98330070355104748</v>
      </c>
      <c r="I3077" s="7">
        <v>2.6534</v>
      </c>
      <c r="J3077" s="7">
        <v>0.49108847838377057</v>
      </c>
      <c r="K3077" s="7">
        <v>2.698462423974306</v>
      </c>
      <c r="L3077" s="7">
        <v>0.98330070355104748</v>
      </c>
      <c r="M3077" s="7" t="s">
        <v>304</v>
      </c>
      <c r="N3077" s="7" t="s">
        <v>324</v>
      </c>
      <c r="O3077" s="7" t="s">
        <v>421</v>
      </c>
    </row>
    <row r="3078" spans="1:15" ht="15">
      <c r="A3078" s="1">
        <v>3070</v>
      </c>
      <c r="B3078" s="6" t="s">
        <v>250</v>
      </c>
      <c r="C3078" s="7" t="s">
        <v>425</v>
      </c>
      <c r="D3078" s="7" t="s">
        <v>422</v>
      </c>
      <c r="E3078" s="7">
        <v>2.6534</v>
      </c>
      <c r="F3078" s="7">
        <v>0.49108847838377057</v>
      </c>
      <c r="G3078" s="7">
        <v>2.698462423974306</v>
      </c>
      <c r="H3078" s="7">
        <v>0.98330070355104748</v>
      </c>
      <c r="I3078" s="7">
        <v>2.6534</v>
      </c>
      <c r="J3078" s="7">
        <v>0.49108847838377057</v>
      </c>
      <c r="K3078" s="7">
        <v>2.698462423974306</v>
      </c>
      <c r="L3078" s="7">
        <v>0.98330070355104748</v>
      </c>
      <c r="M3078" s="7" t="s">
        <v>304</v>
      </c>
      <c r="N3078" s="7" t="s">
        <v>324</v>
      </c>
      <c r="O3078" s="7" t="s">
        <v>421</v>
      </c>
    </row>
    <row r="3079" spans="1:15" ht="15">
      <c r="A3079" s="1">
        <v>3071</v>
      </c>
      <c r="B3079" s="6" t="s">
        <v>250</v>
      </c>
      <c r="C3079" s="7" t="s">
        <v>426</v>
      </c>
      <c r="D3079" s="7" t="s">
        <v>422</v>
      </c>
      <c r="E3079" s="7">
        <v>2.6534</v>
      </c>
      <c r="F3079" s="7">
        <v>0.49108847838377057</v>
      </c>
      <c r="G3079" s="7">
        <v>2.698462423974306</v>
      </c>
      <c r="H3079" s="7">
        <v>0.98330070355104748</v>
      </c>
      <c r="I3079" s="7">
        <v>2.6534</v>
      </c>
      <c r="J3079" s="7">
        <v>0.49108847838377057</v>
      </c>
      <c r="K3079" s="7">
        <v>2.698462423974306</v>
      </c>
      <c r="L3079" s="7">
        <v>0.98330070355104748</v>
      </c>
      <c r="M3079" s="7" t="s">
        <v>304</v>
      </c>
      <c r="N3079" s="7" t="s">
        <v>324</v>
      </c>
      <c r="O3079" s="7" t="s">
        <v>421</v>
      </c>
    </row>
    <row r="3080" spans="1:15" ht="15">
      <c r="A3080" s="1">
        <v>3072</v>
      </c>
      <c r="B3080" s="6" t="s">
        <v>250</v>
      </c>
      <c r="C3080" s="7" t="s">
        <v>427</v>
      </c>
      <c r="D3080" s="7" t="s">
        <v>422</v>
      </c>
      <c r="E3080" s="7">
        <v>2.6534</v>
      </c>
      <c r="F3080" s="7">
        <v>0.49108847838377057</v>
      </c>
      <c r="G3080" s="7">
        <v>2.698462423974306</v>
      </c>
      <c r="H3080" s="7">
        <v>0.98330070355104748</v>
      </c>
      <c r="I3080" s="7">
        <v>2.6534</v>
      </c>
      <c r="J3080" s="7">
        <v>0.49108847838377057</v>
      </c>
      <c r="K3080" s="7">
        <v>2.698462423974306</v>
      </c>
      <c r="L3080" s="7">
        <v>0.98330070355104748</v>
      </c>
      <c r="M3080" s="7" t="s">
        <v>304</v>
      </c>
      <c r="N3080" s="7" t="s">
        <v>324</v>
      </c>
      <c r="O3080" s="7" t="s">
        <v>421</v>
      </c>
    </row>
    <row r="3081" spans="1:15" ht="15">
      <c r="A3081" s="1">
        <v>3073</v>
      </c>
      <c r="B3081" s="6" t="s">
        <v>246</v>
      </c>
      <c r="C3081" s="7" t="s">
        <v>292</v>
      </c>
      <c r="D3081" s="7">
        <v>0.8145</v>
      </c>
      <c r="E3081" s="7">
        <v>0.77376999999999996</v>
      </c>
      <c r="F3081" s="7">
        <v>0.25434275515532184</v>
      </c>
      <c r="G3081" s="7">
        <v>0.8145</v>
      </c>
      <c r="H3081" s="7">
        <v>0.94999386126457941</v>
      </c>
      <c r="I3081" s="7">
        <v>0.77376999999999996</v>
      </c>
      <c r="J3081" s="7">
        <v>0.25434275515532184</v>
      </c>
      <c r="K3081" s="7">
        <v>0.8145</v>
      </c>
      <c r="L3081" s="7">
        <v>0.94999386126457941</v>
      </c>
      <c r="M3081" s="7" t="s">
        <v>304</v>
      </c>
      <c r="N3081" s="7" t="s">
        <v>324</v>
      </c>
      <c r="O3081" s="7" t="s">
        <v>421</v>
      </c>
    </row>
    <row r="3082" spans="1:15" ht="15">
      <c r="A3082" s="1">
        <v>3074</v>
      </c>
      <c r="B3082" s="6" t="s">
        <v>246</v>
      </c>
      <c r="C3082" s="7" t="s">
        <v>293</v>
      </c>
      <c r="D3082" s="7">
        <v>1.4770000000000001</v>
      </c>
      <c r="E3082" s="7">
        <v>1.403</v>
      </c>
      <c r="F3082" s="7">
        <v>0.46164921748011251</v>
      </c>
      <c r="G3082" s="7">
        <v>1.4770000000000001</v>
      </c>
      <c r="H3082" s="7">
        <v>0.94989844278943802</v>
      </c>
      <c r="I3082" s="7">
        <v>1.403</v>
      </c>
      <c r="J3082" s="7">
        <v>0.46164921748011251</v>
      </c>
      <c r="K3082" s="7">
        <v>1.4770000000000001</v>
      </c>
      <c r="L3082" s="7">
        <v>0.94989844278943802</v>
      </c>
      <c r="M3082" s="7" t="s">
        <v>304</v>
      </c>
      <c r="N3082" s="7" t="s">
        <v>324</v>
      </c>
      <c r="O3082" s="7" t="s">
        <v>421</v>
      </c>
    </row>
    <row r="3083" spans="1:15" ht="15">
      <c r="A3083" s="1">
        <v>3075</v>
      </c>
      <c r="B3083" s="6" t="s">
        <v>246</v>
      </c>
      <c r="C3083" s="7" t="s">
        <v>294</v>
      </c>
      <c r="D3083" s="7">
        <v>1.03</v>
      </c>
      <c r="E3083" s="7">
        <v>0.98799999999999999</v>
      </c>
      <c r="F3083" s="7">
        <v>0.28367915876180338</v>
      </c>
      <c r="G3083" s="7">
        <v>1.0279191919191919</v>
      </c>
      <c r="H3083" s="7">
        <v>0.96116504854368934</v>
      </c>
      <c r="I3083" s="7">
        <v>0.98799999999999999</v>
      </c>
      <c r="J3083" s="7">
        <v>0.28367915876180338</v>
      </c>
      <c r="K3083" s="7">
        <v>1.0279191919191919</v>
      </c>
      <c r="L3083" s="7">
        <v>0.96116504854368934</v>
      </c>
      <c r="M3083" s="7" t="s">
        <v>304</v>
      </c>
      <c r="N3083" s="7" t="s">
        <v>324</v>
      </c>
      <c r="O3083" s="7" t="s">
        <v>421</v>
      </c>
    </row>
    <row r="3084" spans="1:15" ht="15">
      <c r="A3084" s="1">
        <v>3076</v>
      </c>
      <c r="B3084" s="6" t="s">
        <v>246</v>
      </c>
      <c r="C3084" s="7" t="s">
        <v>295</v>
      </c>
      <c r="D3084" s="7">
        <v>0.997</v>
      </c>
      <c r="E3084" s="7">
        <v>0.96199999999999997</v>
      </c>
      <c r="F3084" s="7">
        <v>0.26184919323916217</v>
      </c>
      <c r="G3084" s="7">
        <v>0.997</v>
      </c>
      <c r="H3084" s="7">
        <v>0.96489468405215639</v>
      </c>
      <c r="I3084" s="7">
        <v>0.96199999999999997</v>
      </c>
      <c r="J3084" s="7">
        <v>0.26184919323916217</v>
      </c>
      <c r="K3084" s="7">
        <v>0.997</v>
      </c>
      <c r="L3084" s="7">
        <v>0.96489468405215639</v>
      </c>
      <c r="M3084" s="7" t="s">
        <v>304</v>
      </c>
      <c r="N3084" s="7" t="s">
        <v>324</v>
      </c>
      <c r="O3084" s="7" t="s">
        <v>421</v>
      </c>
    </row>
    <row r="3085" spans="1:15" ht="15">
      <c r="A3085" s="1">
        <v>3077</v>
      </c>
      <c r="B3085" s="6" t="s">
        <v>246</v>
      </c>
      <c r="C3085" s="7" t="s">
        <v>296</v>
      </c>
      <c r="D3085" s="7">
        <v>0.997</v>
      </c>
      <c r="E3085" s="7">
        <v>0.96199999999999997</v>
      </c>
      <c r="F3085" s="7">
        <v>0.26184919323916217</v>
      </c>
      <c r="G3085" s="7">
        <v>0.997</v>
      </c>
      <c r="H3085" s="7">
        <v>0.96489468405215639</v>
      </c>
      <c r="I3085" s="7">
        <v>0.96199999999999997</v>
      </c>
      <c r="J3085" s="7">
        <v>0.26184919323916217</v>
      </c>
      <c r="K3085" s="7">
        <v>0.997</v>
      </c>
      <c r="L3085" s="7">
        <v>0.96489468405215639</v>
      </c>
      <c r="M3085" s="7" t="s">
        <v>304</v>
      </c>
      <c r="N3085" s="7" t="s">
        <v>324</v>
      </c>
      <c r="O3085" s="7" t="s">
        <v>421</v>
      </c>
    </row>
    <row r="3086" spans="1:15" ht="15">
      <c r="A3086" s="1">
        <v>3078</v>
      </c>
      <c r="B3086" s="6" t="s">
        <v>246</v>
      </c>
      <c r="C3086" s="7" t="s">
        <v>297</v>
      </c>
      <c r="D3086" s="7">
        <v>0.73675000000000002</v>
      </c>
      <c r="E3086" s="7">
        <v>0.73599999999999999</v>
      </c>
      <c r="F3086" s="7">
        <v>4.0991104520592361E-2</v>
      </c>
      <c r="G3086" s="7">
        <v>0.73714060439635132</v>
      </c>
      <c r="H3086" s="7">
        <v>0.99845266372582286</v>
      </c>
      <c r="I3086" s="7">
        <v>0.73599999999999999</v>
      </c>
      <c r="J3086" s="7">
        <v>4.0991104520592361E-2</v>
      </c>
      <c r="K3086" s="7">
        <v>0.73714060439635132</v>
      </c>
      <c r="L3086" s="7">
        <v>0.99845266372582286</v>
      </c>
      <c r="M3086" s="7" t="s">
        <v>304</v>
      </c>
      <c r="N3086" s="7" t="s">
        <v>324</v>
      </c>
      <c r="O3086" s="7" t="s">
        <v>421</v>
      </c>
    </row>
    <row r="3087" spans="1:15" ht="15">
      <c r="A3087" s="1">
        <v>3079</v>
      </c>
      <c r="B3087" s="6" t="s">
        <v>246</v>
      </c>
      <c r="C3087" s="7" t="s">
        <v>298</v>
      </c>
      <c r="D3087" s="7" t="s">
        <v>422</v>
      </c>
      <c r="E3087" s="7">
        <v>0.73599999999999999</v>
      </c>
      <c r="F3087" s="7">
        <v>0.20036815806286407</v>
      </c>
      <c r="G3087" s="7">
        <v>0.76278660106579277</v>
      </c>
      <c r="H3087" s="7">
        <v>0.96488323073797366</v>
      </c>
      <c r="I3087" s="7">
        <v>0.73599999999999999</v>
      </c>
      <c r="J3087" s="7">
        <v>0.20036815806286407</v>
      </c>
      <c r="K3087" s="7">
        <v>0.76278660106579277</v>
      </c>
      <c r="L3087" s="7">
        <v>0.96488323073797366</v>
      </c>
      <c r="M3087" s="7" t="s">
        <v>304</v>
      </c>
      <c r="N3087" s="7" t="s">
        <v>324</v>
      </c>
      <c r="O3087" s="7" t="s">
        <v>421</v>
      </c>
    </row>
    <row r="3088" spans="1:15" ht="15">
      <c r="A3088" s="1">
        <v>3080</v>
      </c>
      <c r="B3088" s="6" t="s">
        <v>246</v>
      </c>
      <c r="C3088" s="7" t="s">
        <v>299</v>
      </c>
      <c r="D3088" s="7" t="s">
        <v>422</v>
      </c>
      <c r="E3088" s="7">
        <v>0.73599999999999999</v>
      </c>
      <c r="F3088" s="7">
        <v>0.20036815806286407</v>
      </c>
      <c r="G3088" s="7">
        <v>0.76278660106579277</v>
      </c>
      <c r="H3088" s="7">
        <v>0.96488323073797366</v>
      </c>
      <c r="I3088" s="7">
        <v>0.73599999999999999</v>
      </c>
      <c r="J3088" s="7">
        <v>0.20036815806286407</v>
      </c>
      <c r="K3088" s="7">
        <v>0.76278660106579277</v>
      </c>
      <c r="L3088" s="7">
        <v>0.96488323073797366</v>
      </c>
      <c r="M3088" s="7" t="s">
        <v>304</v>
      </c>
      <c r="N3088" s="7" t="s">
        <v>324</v>
      </c>
      <c r="O3088" s="7" t="s">
        <v>421</v>
      </c>
    </row>
    <row r="3089" spans="1:15" ht="15">
      <c r="A3089" s="1">
        <v>3081</v>
      </c>
      <c r="B3089" s="6" t="s">
        <v>246</v>
      </c>
      <c r="C3089" s="7" t="s">
        <v>300</v>
      </c>
      <c r="D3089" s="7" t="s">
        <v>422</v>
      </c>
      <c r="E3089" s="7">
        <v>0.73599999999999999</v>
      </c>
      <c r="F3089" s="7">
        <v>0.20036815806286407</v>
      </c>
      <c r="G3089" s="7">
        <v>0.76278660106579277</v>
      </c>
      <c r="H3089" s="7">
        <v>0.96488323073797366</v>
      </c>
      <c r="I3089" s="7">
        <v>0.73599999999999999</v>
      </c>
      <c r="J3089" s="7">
        <v>0.20036815806286407</v>
      </c>
      <c r="K3089" s="7">
        <v>0.76278660106579277</v>
      </c>
      <c r="L3089" s="7">
        <v>0.96488323073797366</v>
      </c>
      <c r="M3089" s="7" t="s">
        <v>304</v>
      </c>
      <c r="N3089" s="7" t="s">
        <v>324</v>
      </c>
      <c r="O3089" s="7" t="s">
        <v>421</v>
      </c>
    </row>
    <row r="3090" spans="1:15" ht="15">
      <c r="A3090" s="1">
        <v>3082</v>
      </c>
      <c r="B3090" s="6" t="s">
        <v>246</v>
      </c>
      <c r="C3090" s="7" t="s">
        <v>301</v>
      </c>
      <c r="D3090" s="7" t="s">
        <v>422</v>
      </c>
      <c r="E3090" s="7">
        <v>0.73599999999999999</v>
      </c>
      <c r="F3090" s="7">
        <v>0.20036815806286407</v>
      </c>
      <c r="G3090" s="7">
        <v>0.76278660106579277</v>
      </c>
      <c r="H3090" s="7">
        <v>0.96488323073797366</v>
      </c>
      <c r="I3090" s="7">
        <v>0.73599999999999999</v>
      </c>
      <c r="J3090" s="7">
        <v>0.20036815806286407</v>
      </c>
      <c r="K3090" s="7">
        <v>0.76278660106579277</v>
      </c>
      <c r="L3090" s="7">
        <v>0.96488323073797366</v>
      </c>
      <c r="M3090" s="7" t="s">
        <v>304</v>
      </c>
      <c r="N3090" s="7" t="s">
        <v>324</v>
      </c>
      <c r="O3090" s="7" t="s">
        <v>421</v>
      </c>
    </row>
    <row r="3091" spans="1:15" ht="15">
      <c r="A3091" s="1">
        <v>3083</v>
      </c>
      <c r="B3091" s="6" t="s">
        <v>246</v>
      </c>
      <c r="C3091" s="7" t="s">
        <v>302</v>
      </c>
      <c r="D3091" s="7" t="s">
        <v>422</v>
      </c>
      <c r="E3091" s="7">
        <v>0.73599999999999999</v>
      </c>
      <c r="F3091" s="7">
        <v>0.20036815806286407</v>
      </c>
      <c r="G3091" s="7">
        <v>0.76278660106579277</v>
      </c>
      <c r="H3091" s="7">
        <v>0.96488323073797366</v>
      </c>
      <c r="I3091" s="7">
        <v>0.73599999999999999</v>
      </c>
      <c r="J3091" s="7">
        <v>0.20036815806286407</v>
      </c>
      <c r="K3091" s="7">
        <v>0.76278660106579277</v>
      </c>
      <c r="L3091" s="7">
        <v>0.96488323073797366</v>
      </c>
      <c r="M3091" s="7" t="s">
        <v>304</v>
      </c>
      <c r="N3091" s="7" t="s">
        <v>324</v>
      </c>
      <c r="O3091" s="7" t="s">
        <v>421</v>
      </c>
    </row>
    <row r="3092" spans="1:15" ht="15">
      <c r="A3092" s="1">
        <v>3084</v>
      </c>
      <c r="B3092" s="6" t="s">
        <v>246</v>
      </c>
      <c r="C3092" s="7" t="s">
        <v>423</v>
      </c>
      <c r="D3092" s="7" t="s">
        <v>422</v>
      </c>
      <c r="E3092" s="7">
        <v>0.73599999999999999</v>
      </c>
      <c r="F3092" s="7">
        <v>0.20036815806286407</v>
      </c>
      <c r="G3092" s="7">
        <v>0.76278660106579277</v>
      </c>
      <c r="H3092" s="7">
        <v>0.96488323073797366</v>
      </c>
      <c r="I3092" s="7">
        <v>0.73599999999999999</v>
      </c>
      <c r="J3092" s="7">
        <v>0.20036815806286407</v>
      </c>
      <c r="K3092" s="7">
        <v>0.76278660106579277</v>
      </c>
      <c r="L3092" s="7">
        <v>0.96488323073797366</v>
      </c>
      <c r="M3092" s="7" t="s">
        <v>304</v>
      </c>
      <c r="N3092" s="7" t="s">
        <v>324</v>
      </c>
      <c r="O3092" s="7" t="s">
        <v>421</v>
      </c>
    </row>
    <row r="3093" spans="1:15" ht="15">
      <c r="A3093" s="1">
        <v>3085</v>
      </c>
      <c r="B3093" s="6" t="s">
        <v>246</v>
      </c>
      <c r="C3093" s="7" t="s">
        <v>424</v>
      </c>
      <c r="D3093" s="7" t="s">
        <v>422</v>
      </c>
      <c r="E3093" s="7">
        <v>0.73599999999999999</v>
      </c>
      <c r="F3093" s="7">
        <v>0.20036815806286407</v>
      </c>
      <c r="G3093" s="7">
        <v>0.76278660106579277</v>
      </c>
      <c r="H3093" s="7">
        <v>0.96488323073797366</v>
      </c>
      <c r="I3093" s="7">
        <v>0.73599999999999999</v>
      </c>
      <c r="J3093" s="7">
        <v>0.20036815806286407</v>
      </c>
      <c r="K3093" s="7">
        <v>0.76278660106579277</v>
      </c>
      <c r="L3093" s="7">
        <v>0.96488323073797366</v>
      </c>
      <c r="M3093" s="7" t="s">
        <v>304</v>
      </c>
      <c r="N3093" s="7" t="s">
        <v>324</v>
      </c>
      <c r="O3093" s="7" t="s">
        <v>421</v>
      </c>
    </row>
    <row r="3094" spans="1:15" ht="15">
      <c r="A3094" s="1">
        <v>3086</v>
      </c>
      <c r="B3094" s="6" t="s">
        <v>246</v>
      </c>
      <c r="C3094" s="7" t="s">
        <v>425</v>
      </c>
      <c r="D3094" s="7" t="s">
        <v>422</v>
      </c>
      <c r="E3094" s="7">
        <v>0.73599999999999999</v>
      </c>
      <c r="F3094" s="7">
        <v>0.20036815806286407</v>
      </c>
      <c r="G3094" s="7">
        <v>0.76278660106579277</v>
      </c>
      <c r="H3094" s="7">
        <v>0.96488323073797366</v>
      </c>
      <c r="I3094" s="7">
        <v>0.73599999999999999</v>
      </c>
      <c r="J3094" s="7">
        <v>0.20036815806286407</v>
      </c>
      <c r="K3094" s="7">
        <v>0.76278660106579277</v>
      </c>
      <c r="L3094" s="7">
        <v>0.96488323073797366</v>
      </c>
      <c r="M3094" s="7" t="s">
        <v>304</v>
      </c>
      <c r="N3094" s="7" t="s">
        <v>324</v>
      </c>
      <c r="O3094" s="7" t="s">
        <v>421</v>
      </c>
    </row>
    <row r="3095" spans="1:15" ht="15">
      <c r="A3095" s="1">
        <v>3087</v>
      </c>
      <c r="B3095" s="6" t="s">
        <v>246</v>
      </c>
      <c r="C3095" s="7" t="s">
        <v>426</v>
      </c>
      <c r="D3095" s="7" t="s">
        <v>422</v>
      </c>
      <c r="E3095" s="7">
        <v>0.73599999999999999</v>
      </c>
      <c r="F3095" s="7">
        <v>0.20036815806286407</v>
      </c>
      <c r="G3095" s="7">
        <v>0.76278660106579277</v>
      </c>
      <c r="H3095" s="7">
        <v>0.96488323073797366</v>
      </c>
      <c r="I3095" s="7">
        <v>0.73599999999999999</v>
      </c>
      <c r="J3095" s="7">
        <v>0.20036815806286407</v>
      </c>
      <c r="K3095" s="7">
        <v>0.76278660106579277</v>
      </c>
      <c r="L3095" s="7">
        <v>0.96488323073797366</v>
      </c>
      <c r="M3095" s="7" t="s">
        <v>304</v>
      </c>
      <c r="N3095" s="7" t="s">
        <v>324</v>
      </c>
      <c r="O3095" s="7" t="s">
        <v>421</v>
      </c>
    </row>
    <row r="3096" spans="1:15" ht="15">
      <c r="A3096" s="1">
        <v>3088</v>
      </c>
      <c r="B3096" s="6" t="s">
        <v>246</v>
      </c>
      <c r="C3096" s="7" t="s">
        <v>427</v>
      </c>
      <c r="D3096" s="7" t="s">
        <v>422</v>
      </c>
      <c r="E3096" s="7">
        <v>0.73599999999999999</v>
      </c>
      <c r="F3096" s="7">
        <v>0.20036815806286407</v>
      </c>
      <c r="G3096" s="7">
        <v>0.76278660106579277</v>
      </c>
      <c r="H3096" s="7">
        <v>0.96488323073797366</v>
      </c>
      <c r="I3096" s="7">
        <v>0.73599999999999999</v>
      </c>
      <c r="J3096" s="7">
        <v>0.20036815806286407</v>
      </c>
      <c r="K3096" s="7">
        <v>0.76278660106579277</v>
      </c>
      <c r="L3096" s="7">
        <v>0.96488323073797366</v>
      </c>
      <c r="M3096" s="7" t="s">
        <v>304</v>
      </c>
      <c r="N3096" s="7" t="s">
        <v>324</v>
      </c>
      <c r="O3096" s="7" t="s">
        <v>421</v>
      </c>
    </row>
    <row r="3097" spans="1:15" ht="15">
      <c r="A3097" s="1">
        <v>3089</v>
      </c>
      <c r="B3097" s="6" t="s">
        <v>138</v>
      </c>
      <c r="C3097" s="7" t="s">
        <v>292</v>
      </c>
      <c r="D3097" s="7">
        <v>29.59</v>
      </c>
      <c r="E3097" s="7">
        <v>29.59</v>
      </c>
      <c r="F3097" s="7" t="s">
        <v>422</v>
      </c>
      <c r="G3097" s="7">
        <v>29.59</v>
      </c>
      <c r="H3097" s="7">
        <v>1</v>
      </c>
      <c r="I3097" s="7">
        <v>29.59</v>
      </c>
      <c r="J3097" s="7" t="s">
        <v>422</v>
      </c>
      <c r="K3097" s="7">
        <v>29.59</v>
      </c>
      <c r="L3097" s="7">
        <v>1</v>
      </c>
      <c r="M3097" s="7" t="s">
        <v>290</v>
      </c>
      <c r="N3097" s="7" t="s">
        <v>324</v>
      </c>
      <c r="O3097" s="7" t="s">
        <v>421</v>
      </c>
    </row>
    <row r="3098" spans="1:15" ht="15">
      <c r="A3098" s="1">
        <v>3090</v>
      </c>
      <c r="B3098" s="6" t="s">
        <v>138</v>
      </c>
      <c r="C3098" s="7" t="s">
        <v>293</v>
      </c>
      <c r="D3098" s="7">
        <v>30.265000000000001</v>
      </c>
      <c r="E3098" s="7">
        <v>29.518000000000001</v>
      </c>
      <c r="F3098" s="7">
        <v>6.6826567321687289</v>
      </c>
      <c r="G3098" s="7">
        <v>30.265000000000001</v>
      </c>
      <c r="H3098" s="7">
        <v>0.97531802412027091</v>
      </c>
      <c r="I3098" s="7">
        <v>29.518000000000001</v>
      </c>
      <c r="J3098" s="7">
        <v>6.6826567321687289</v>
      </c>
      <c r="K3098" s="7">
        <v>30.265000000000001</v>
      </c>
      <c r="L3098" s="7">
        <v>0.97531802412027091</v>
      </c>
      <c r="M3098" s="7" t="s">
        <v>290</v>
      </c>
      <c r="N3098" s="7" t="s">
        <v>324</v>
      </c>
      <c r="O3098" s="7" t="s">
        <v>421</v>
      </c>
    </row>
    <row r="3099" spans="1:15" ht="15">
      <c r="A3099" s="1">
        <v>3091</v>
      </c>
      <c r="B3099" s="6" t="s">
        <v>138</v>
      </c>
      <c r="C3099" s="7" t="s">
        <v>294</v>
      </c>
      <c r="D3099" s="7">
        <v>30.94</v>
      </c>
      <c r="E3099" s="7">
        <v>30.231000000000002</v>
      </c>
      <c r="F3099" s="7">
        <v>6.5904152675306289</v>
      </c>
      <c r="G3099" s="7">
        <v>30.941023486602717</v>
      </c>
      <c r="H3099" s="7">
        <v>0.97705235940530055</v>
      </c>
      <c r="I3099" s="7">
        <v>30.231000000000002</v>
      </c>
      <c r="J3099" s="7">
        <v>6.5904152675306289</v>
      </c>
      <c r="K3099" s="7">
        <v>30.941023486602717</v>
      </c>
      <c r="L3099" s="7">
        <v>0.97705235940530055</v>
      </c>
      <c r="M3099" s="7" t="s">
        <v>290</v>
      </c>
      <c r="N3099" s="7" t="s">
        <v>324</v>
      </c>
      <c r="O3099" s="7" t="s">
        <v>421</v>
      </c>
    </row>
    <row r="3100" spans="1:15" ht="15">
      <c r="A3100" s="1">
        <v>3092</v>
      </c>
      <c r="B3100" s="6" t="s">
        <v>138</v>
      </c>
      <c r="C3100" s="7" t="s">
        <v>295</v>
      </c>
      <c r="D3100" s="7">
        <v>34.497</v>
      </c>
      <c r="E3100" s="7">
        <v>34.503</v>
      </c>
      <c r="F3100" s="7">
        <v>0.64342831768580655</v>
      </c>
      <c r="G3100" s="7">
        <v>34.497</v>
      </c>
      <c r="H3100" s="7">
        <v>1.0001739281676667</v>
      </c>
      <c r="I3100" s="7">
        <v>34.503</v>
      </c>
      <c r="J3100" s="7">
        <v>0.64342831768580655</v>
      </c>
      <c r="K3100" s="7">
        <v>34.497</v>
      </c>
      <c r="L3100" s="7">
        <v>1.0001739281676667</v>
      </c>
      <c r="M3100" s="7" t="s">
        <v>290</v>
      </c>
      <c r="N3100" s="7" t="s">
        <v>324</v>
      </c>
      <c r="O3100" s="7" t="s">
        <v>421</v>
      </c>
    </row>
    <row r="3101" spans="1:15" ht="15">
      <c r="A3101" s="1">
        <v>3093</v>
      </c>
      <c r="B3101" s="6" t="s">
        <v>138</v>
      </c>
      <c r="C3101" s="7" t="s">
        <v>296</v>
      </c>
      <c r="D3101" s="7">
        <v>31.844999999999999</v>
      </c>
      <c r="E3101" s="7">
        <v>31.756</v>
      </c>
      <c r="F3101" s="7">
        <v>2.3791782194699045</v>
      </c>
      <c r="G3101" s="7">
        <v>31.844999999999999</v>
      </c>
      <c r="H3101" s="7">
        <v>0.99720521274925422</v>
      </c>
      <c r="I3101" s="7">
        <v>31.756</v>
      </c>
      <c r="J3101" s="7">
        <v>2.3791782194699045</v>
      </c>
      <c r="K3101" s="7">
        <v>31.844999999999999</v>
      </c>
      <c r="L3101" s="7">
        <v>0.99720521274925422</v>
      </c>
      <c r="M3101" s="7" t="s">
        <v>290</v>
      </c>
      <c r="N3101" s="7" t="s">
        <v>324</v>
      </c>
      <c r="O3101" s="7" t="s">
        <v>421</v>
      </c>
    </row>
    <row r="3102" spans="1:15" ht="15">
      <c r="A3102" s="1">
        <v>3094</v>
      </c>
      <c r="B3102" s="6" t="s">
        <v>138</v>
      </c>
      <c r="C3102" s="7" t="s">
        <v>297</v>
      </c>
      <c r="D3102" s="7">
        <v>29.907699999999998</v>
      </c>
      <c r="E3102" s="7">
        <v>29.903400000000001</v>
      </c>
      <c r="F3102" s="7">
        <v>0.5071367961406742</v>
      </c>
      <c r="G3102" s="7">
        <v>29.907699999999998</v>
      </c>
      <c r="H3102" s="7">
        <v>0.99985622431681487</v>
      </c>
      <c r="I3102" s="7">
        <v>29.903400000000001</v>
      </c>
      <c r="J3102" s="7">
        <v>0.5071367961406742</v>
      </c>
      <c r="K3102" s="7">
        <v>29.907699999999998</v>
      </c>
      <c r="L3102" s="7">
        <v>0.99985622431681487</v>
      </c>
      <c r="M3102" s="7" t="s">
        <v>290</v>
      </c>
      <c r="N3102" s="7" t="s">
        <v>324</v>
      </c>
      <c r="O3102" s="7" t="s">
        <v>421</v>
      </c>
    </row>
    <row r="3103" spans="1:15" ht="15">
      <c r="A3103" s="1">
        <v>3095</v>
      </c>
      <c r="B3103" s="6" t="s">
        <v>138</v>
      </c>
      <c r="C3103" s="7" t="s">
        <v>298</v>
      </c>
      <c r="D3103" s="7" t="s">
        <v>422</v>
      </c>
      <c r="E3103" s="7">
        <v>30.53169404288851</v>
      </c>
      <c r="F3103" s="7">
        <v>3.9822635662673154</v>
      </c>
      <c r="G3103" s="7">
        <v>30.790303087819286</v>
      </c>
      <c r="H3103" s="7">
        <v>0.99160095812655114</v>
      </c>
      <c r="I3103" s="7">
        <v>30.53169404288851</v>
      </c>
      <c r="J3103" s="7">
        <v>3.9822635662673154</v>
      </c>
      <c r="K3103" s="7">
        <v>30.790303087819286</v>
      </c>
      <c r="L3103" s="7">
        <v>0.99160095812655114</v>
      </c>
      <c r="M3103" s="7" t="s">
        <v>290</v>
      </c>
      <c r="N3103" s="7" t="s">
        <v>324</v>
      </c>
      <c r="O3103" s="7" t="s">
        <v>421</v>
      </c>
    </row>
    <row r="3104" spans="1:15" ht="15">
      <c r="A3104" s="1">
        <v>3096</v>
      </c>
      <c r="B3104" s="6" t="s">
        <v>138</v>
      </c>
      <c r="C3104" s="7" t="s">
        <v>299</v>
      </c>
      <c r="D3104" s="7" t="s">
        <v>422</v>
      </c>
      <c r="E3104" s="7">
        <v>30.598187254177454</v>
      </c>
      <c r="F3104" s="7">
        <v>3.990936307856698</v>
      </c>
      <c r="G3104" s="7">
        <v>30.857359508795895</v>
      </c>
      <c r="H3104" s="7">
        <v>0.99160095812655114</v>
      </c>
      <c r="I3104" s="7">
        <v>30.598187254177454</v>
      </c>
      <c r="J3104" s="7">
        <v>3.990936307856698</v>
      </c>
      <c r="K3104" s="7">
        <v>30.857359508795895</v>
      </c>
      <c r="L3104" s="7">
        <v>0.99160095812655114</v>
      </c>
      <c r="M3104" s="7" t="s">
        <v>290</v>
      </c>
      <c r="N3104" s="7" t="s">
        <v>324</v>
      </c>
      <c r="O3104" s="7" t="s">
        <v>421</v>
      </c>
    </row>
    <row r="3105" spans="1:15" ht="15">
      <c r="A3105" s="1">
        <v>3097</v>
      </c>
      <c r="B3105" s="6" t="s">
        <v>138</v>
      </c>
      <c r="C3105" s="7" t="s">
        <v>300</v>
      </c>
      <c r="D3105" s="7" t="s">
        <v>422</v>
      </c>
      <c r="E3105" s="7">
        <v>32.404212690420096</v>
      </c>
      <c r="F3105" s="7">
        <v>4.2264970757721132</v>
      </c>
      <c r="G3105" s="7">
        <v>32.678682311523715</v>
      </c>
      <c r="H3105" s="7">
        <v>0.99160095812655114</v>
      </c>
      <c r="I3105" s="7">
        <v>32.404212690420096</v>
      </c>
      <c r="J3105" s="7">
        <v>4.2264970757721132</v>
      </c>
      <c r="K3105" s="7">
        <v>32.678682311523715</v>
      </c>
      <c r="L3105" s="7">
        <v>0.99160095812655114</v>
      </c>
      <c r="M3105" s="7" t="s">
        <v>290</v>
      </c>
      <c r="N3105" s="7" t="s">
        <v>324</v>
      </c>
      <c r="O3105" s="7" t="s">
        <v>421</v>
      </c>
    </row>
    <row r="3106" spans="1:15" ht="15">
      <c r="A3106" s="1">
        <v>3098</v>
      </c>
      <c r="B3106" s="6" t="s">
        <v>138</v>
      </c>
      <c r="C3106" s="7" t="s">
        <v>301</v>
      </c>
      <c r="D3106" s="7" t="s">
        <v>422</v>
      </c>
      <c r="E3106" s="7">
        <v>32.011650988004817</v>
      </c>
      <c r="F3106" s="7">
        <v>4.175295063763091</v>
      </c>
      <c r="G3106" s="7">
        <v>32.282795539533346</v>
      </c>
      <c r="H3106" s="7">
        <v>0.99160095812655114</v>
      </c>
      <c r="I3106" s="7">
        <v>32.011650988004817</v>
      </c>
      <c r="J3106" s="7">
        <v>4.175295063763091</v>
      </c>
      <c r="K3106" s="7">
        <v>32.282795539533346</v>
      </c>
      <c r="L3106" s="7">
        <v>0.99160095812655114</v>
      </c>
      <c r="M3106" s="7" t="s">
        <v>290</v>
      </c>
      <c r="N3106" s="7" t="s">
        <v>324</v>
      </c>
      <c r="O3106" s="7" t="s">
        <v>421</v>
      </c>
    </row>
    <row r="3107" spans="1:15" ht="15">
      <c r="A3107" s="1">
        <v>3099</v>
      </c>
      <c r="B3107" s="6" t="s">
        <v>138</v>
      </c>
      <c r="C3107" s="7" t="s">
        <v>302</v>
      </c>
      <c r="D3107" s="7" t="s">
        <v>422</v>
      </c>
      <c r="E3107" s="7">
        <v>32.067811036950616</v>
      </c>
      <c r="F3107" s="7">
        <v>4.1826200460088367</v>
      </c>
      <c r="G3107" s="7">
        <v>32.339431274387721</v>
      </c>
      <c r="H3107" s="7">
        <v>0.99160095812655114</v>
      </c>
      <c r="I3107" s="7">
        <v>32.067811036950616</v>
      </c>
      <c r="J3107" s="7">
        <v>4.1826200460088367</v>
      </c>
      <c r="K3107" s="7">
        <v>32.339431274387721</v>
      </c>
      <c r="L3107" s="7">
        <v>0.99160095812655114</v>
      </c>
      <c r="M3107" s="7" t="s">
        <v>290</v>
      </c>
      <c r="N3107" s="7" t="s">
        <v>324</v>
      </c>
      <c r="O3107" s="7" t="s">
        <v>421</v>
      </c>
    </row>
    <row r="3108" spans="1:15" ht="15">
      <c r="A3108" s="1">
        <v>3100</v>
      </c>
      <c r="B3108" s="6" t="s">
        <v>138</v>
      </c>
      <c r="C3108" s="7" t="s">
        <v>423</v>
      </c>
      <c r="D3108" s="7" t="s">
        <v>422</v>
      </c>
      <c r="E3108" s="7">
        <v>32.294210903088491</v>
      </c>
      <c r="F3108" s="7">
        <v>4.2121494896440579</v>
      </c>
      <c r="G3108" s="7">
        <v>32.567748788890341</v>
      </c>
      <c r="H3108" s="7">
        <v>0.99160095812655114</v>
      </c>
      <c r="I3108" s="7">
        <v>32.294210903088491</v>
      </c>
      <c r="J3108" s="7">
        <v>4.2121494896440579</v>
      </c>
      <c r="K3108" s="7">
        <v>32.567748788890341</v>
      </c>
      <c r="L3108" s="7">
        <v>0.99160095812655114</v>
      </c>
      <c r="M3108" s="7" t="s">
        <v>290</v>
      </c>
      <c r="N3108" s="7" t="s">
        <v>324</v>
      </c>
      <c r="O3108" s="7" t="s">
        <v>421</v>
      </c>
    </row>
    <row r="3109" spans="1:15" ht="15">
      <c r="A3109" s="1">
        <v>3101</v>
      </c>
      <c r="B3109" s="6" t="s">
        <v>138</v>
      </c>
      <c r="C3109" s="7" t="s">
        <v>424</v>
      </c>
      <c r="D3109" s="7" t="s">
        <v>422</v>
      </c>
      <c r="E3109" s="7">
        <v>32.693646671998565</v>
      </c>
      <c r="F3109" s="7">
        <v>4.2642480894584613</v>
      </c>
      <c r="G3109" s="7">
        <v>32.970567851978721</v>
      </c>
      <c r="H3109" s="7">
        <v>0.99160095812655114</v>
      </c>
      <c r="I3109" s="7">
        <v>32.693646671998565</v>
      </c>
      <c r="J3109" s="7">
        <v>4.2642480894584613</v>
      </c>
      <c r="K3109" s="7">
        <v>32.970567851978721</v>
      </c>
      <c r="L3109" s="7">
        <v>0.99160095812655114</v>
      </c>
      <c r="M3109" s="7" t="s">
        <v>290</v>
      </c>
      <c r="N3109" s="7" t="s">
        <v>324</v>
      </c>
      <c r="O3109" s="7" t="s">
        <v>421</v>
      </c>
    </row>
    <row r="3110" spans="1:15" ht="15">
      <c r="A3110" s="1">
        <v>3102</v>
      </c>
      <c r="B3110" s="6" t="s">
        <v>138</v>
      </c>
      <c r="C3110" s="7" t="s">
        <v>425</v>
      </c>
      <c r="D3110" s="7" t="s">
        <v>422</v>
      </c>
      <c r="E3110" s="7">
        <v>33.059942494831652</v>
      </c>
      <c r="F3110" s="7">
        <v>4.3120242301368759</v>
      </c>
      <c r="G3110" s="7">
        <v>33.339966267572365</v>
      </c>
      <c r="H3110" s="7">
        <v>0.99160095812655114</v>
      </c>
      <c r="I3110" s="7">
        <v>33.059942494831652</v>
      </c>
      <c r="J3110" s="7">
        <v>4.3120242301368759</v>
      </c>
      <c r="K3110" s="7">
        <v>33.339966267572365</v>
      </c>
      <c r="L3110" s="7">
        <v>0.99160095812655114</v>
      </c>
      <c r="M3110" s="7" t="s">
        <v>290</v>
      </c>
      <c r="N3110" s="7" t="s">
        <v>324</v>
      </c>
      <c r="O3110" s="7" t="s">
        <v>421</v>
      </c>
    </row>
    <row r="3111" spans="1:15" ht="15">
      <c r="A3111" s="1">
        <v>3103</v>
      </c>
      <c r="B3111" s="6" t="s">
        <v>138</v>
      </c>
      <c r="C3111" s="7" t="s">
        <v>426</v>
      </c>
      <c r="D3111" s="7" t="s">
        <v>422</v>
      </c>
      <c r="E3111" s="7">
        <v>33.583688273360011</v>
      </c>
      <c r="F3111" s="7">
        <v>4.3803366444068006</v>
      </c>
      <c r="G3111" s="7">
        <v>33.868148268846227</v>
      </c>
      <c r="H3111" s="7">
        <v>0.99160095812655114</v>
      </c>
      <c r="I3111" s="7">
        <v>33.583688273360011</v>
      </c>
      <c r="J3111" s="7">
        <v>4.3803366444068006</v>
      </c>
      <c r="K3111" s="7">
        <v>33.868148268846227</v>
      </c>
      <c r="L3111" s="7">
        <v>0.99160095812655114</v>
      </c>
      <c r="M3111" s="7" t="s">
        <v>290</v>
      </c>
      <c r="N3111" s="7" t="s">
        <v>324</v>
      </c>
      <c r="O3111" s="7" t="s">
        <v>421</v>
      </c>
    </row>
    <row r="3112" spans="1:15" ht="15">
      <c r="A3112" s="1">
        <v>3104</v>
      </c>
      <c r="B3112" s="6" t="s">
        <v>138</v>
      </c>
      <c r="C3112" s="7" t="s">
        <v>427</v>
      </c>
      <c r="D3112" s="7" t="s">
        <v>422</v>
      </c>
      <c r="E3112" s="7">
        <v>34.107434051888376</v>
      </c>
      <c r="F3112" s="7">
        <v>4.4486490586766712</v>
      </c>
      <c r="G3112" s="7">
        <v>34.396330270120089</v>
      </c>
      <c r="H3112" s="7">
        <v>0.99160095812655114</v>
      </c>
      <c r="I3112" s="7">
        <v>34.107434051888376</v>
      </c>
      <c r="J3112" s="7">
        <v>4.4486490586766712</v>
      </c>
      <c r="K3112" s="7">
        <v>34.396330270120089</v>
      </c>
      <c r="L3112" s="7">
        <v>0.99160095812655114</v>
      </c>
      <c r="M3112" s="7" t="s">
        <v>290</v>
      </c>
      <c r="N3112" s="7" t="s">
        <v>324</v>
      </c>
      <c r="O3112" s="7" t="s">
        <v>421</v>
      </c>
    </row>
    <row r="3113" spans="1:15" ht="15">
      <c r="A3113" s="1">
        <v>3105</v>
      </c>
      <c r="B3113" s="6" t="s">
        <v>157</v>
      </c>
      <c r="C3113" s="7" t="s">
        <v>292</v>
      </c>
      <c r="D3113" s="7">
        <v>19.181999999999999</v>
      </c>
      <c r="E3113" s="7">
        <v>19.164999999999999</v>
      </c>
      <c r="F3113" s="7">
        <v>3.9609195240247104</v>
      </c>
      <c r="G3113" s="7">
        <v>19.570030875698691</v>
      </c>
      <c r="H3113" s="7">
        <v>0.97930351371077062</v>
      </c>
      <c r="I3113" s="7">
        <v>18.995000000000001</v>
      </c>
      <c r="J3113" s="7">
        <v>3.9257848347951763</v>
      </c>
      <c r="K3113" s="7">
        <v>19.3964381155177</v>
      </c>
      <c r="L3113" s="7">
        <v>0.97930351371077062</v>
      </c>
      <c r="M3113" s="7" t="s">
        <v>290</v>
      </c>
      <c r="N3113" s="7" t="s">
        <v>324</v>
      </c>
      <c r="O3113" s="7" t="s">
        <v>421</v>
      </c>
    </row>
    <row r="3114" spans="1:15" ht="15">
      <c r="A3114" s="1">
        <v>3106</v>
      </c>
      <c r="B3114" s="6" t="s">
        <v>157</v>
      </c>
      <c r="C3114" s="7" t="s">
        <v>293</v>
      </c>
      <c r="D3114" s="7">
        <v>18.88</v>
      </c>
      <c r="E3114" s="7">
        <v>18.29</v>
      </c>
      <c r="F3114" s="7">
        <v>2.8940307903419447</v>
      </c>
      <c r="G3114" s="7">
        <v>18.517546117546114</v>
      </c>
      <c r="H3114" s="7">
        <v>0.98771186440677972</v>
      </c>
      <c r="I3114" s="7">
        <v>16.440000000000001</v>
      </c>
      <c r="J3114" s="7">
        <v>2.601304876611346</v>
      </c>
      <c r="K3114" s="7">
        <v>16.644530244530245</v>
      </c>
      <c r="L3114" s="7">
        <v>0.98771186440677972</v>
      </c>
      <c r="M3114" s="7" t="s">
        <v>290</v>
      </c>
      <c r="N3114" s="7" t="s">
        <v>324</v>
      </c>
      <c r="O3114" s="7" t="s">
        <v>421</v>
      </c>
    </row>
    <row r="3115" spans="1:15" ht="15">
      <c r="A3115" s="1">
        <v>3107</v>
      </c>
      <c r="B3115" s="6" t="s">
        <v>157</v>
      </c>
      <c r="C3115" s="7" t="s">
        <v>294</v>
      </c>
      <c r="D3115" s="7">
        <v>17.329999999999998</v>
      </c>
      <c r="E3115" s="7">
        <v>19.74298163220379</v>
      </c>
      <c r="F3115" s="7">
        <v>3.3902928658981066</v>
      </c>
      <c r="G3115" s="7">
        <v>20.03195970059085</v>
      </c>
      <c r="H3115" s="7">
        <v>0.98557414887478356</v>
      </c>
      <c r="I3115" s="7">
        <v>16.925430401582101</v>
      </c>
      <c r="J3115" s="7">
        <v>2.9064589640877578</v>
      </c>
      <c r="K3115" s="7">
        <v>17.173167966008069</v>
      </c>
      <c r="L3115" s="7">
        <v>0.98557414887478356</v>
      </c>
      <c r="M3115" s="7" t="s">
        <v>290</v>
      </c>
      <c r="N3115" s="7" t="s">
        <v>324</v>
      </c>
      <c r="O3115" s="7" t="s">
        <v>421</v>
      </c>
    </row>
    <row r="3116" spans="1:15" ht="15">
      <c r="A3116" s="1">
        <v>3108</v>
      </c>
      <c r="B3116" s="6" t="s">
        <v>157</v>
      </c>
      <c r="C3116" s="7" t="s">
        <v>295</v>
      </c>
      <c r="D3116" s="7">
        <v>19.611999999999998</v>
      </c>
      <c r="E3116" s="7">
        <v>17.714400000000001</v>
      </c>
      <c r="F3116" s="7">
        <v>3.4905588674674703</v>
      </c>
      <c r="G3116" s="7">
        <v>18.055026130339879</v>
      </c>
      <c r="H3116" s="7">
        <v>0.98113399959208658</v>
      </c>
      <c r="I3116" s="7">
        <v>15.6564</v>
      </c>
      <c r="J3116" s="7">
        <v>3.0850373624067329</v>
      </c>
      <c r="K3116" s="7">
        <v>15.957453320860616</v>
      </c>
      <c r="L3116" s="7">
        <v>0.98113399959208658</v>
      </c>
      <c r="M3116" s="7" t="s">
        <v>290</v>
      </c>
      <c r="N3116" s="7" t="s">
        <v>324</v>
      </c>
      <c r="O3116" s="7" t="s">
        <v>421</v>
      </c>
    </row>
    <row r="3117" spans="1:15" ht="15">
      <c r="A3117" s="1">
        <v>3109</v>
      </c>
      <c r="B3117" s="6" t="s">
        <v>157</v>
      </c>
      <c r="C3117" s="7" t="s">
        <v>296</v>
      </c>
      <c r="D3117" s="7">
        <v>19.2</v>
      </c>
      <c r="E3117" s="7">
        <v>17.7911</v>
      </c>
      <c r="F3117" s="7">
        <v>3.5759594701537787</v>
      </c>
      <c r="G3117" s="7">
        <v>17.42801632653061</v>
      </c>
      <c r="H3117" s="7">
        <v>1.0208333333333335</v>
      </c>
      <c r="I3117" s="7">
        <v>15.7597</v>
      </c>
      <c r="J3117" s="7">
        <v>3.1676539652850377</v>
      </c>
      <c r="K3117" s="7">
        <v>15.438073469387753</v>
      </c>
      <c r="L3117" s="7">
        <v>1.0208333333333335</v>
      </c>
      <c r="M3117" s="7" t="s">
        <v>290</v>
      </c>
      <c r="N3117" s="7" t="s">
        <v>324</v>
      </c>
      <c r="O3117" s="7" t="s">
        <v>421</v>
      </c>
    </row>
    <row r="3118" spans="1:15" ht="15">
      <c r="A3118" s="1">
        <v>3110</v>
      </c>
      <c r="B3118" s="6" t="s">
        <v>157</v>
      </c>
      <c r="C3118" s="7" t="s">
        <v>297</v>
      </c>
      <c r="D3118" s="7">
        <v>18.8</v>
      </c>
      <c r="E3118" s="7">
        <v>19.444185434000001</v>
      </c>
      <c r="F3118" s="7">
        <v>0.57759191877587024</v>
      </c>
      <c r="G3118" s="7">
        <v>19.435604821233184</v>
      </c>
      <c r="H3118" s="7">
        <v>1.000441489361702</v>
      </c>
      <c r="I3118" s="7">
        <v>17.300786350999999</v>
      </c>
      <c r="J3118" s="7">
        <v>0.51392198550695301</v>
      </c>
      <c r="K3118" s="7">
        <v>17.293151608534533</v>
      </c>
      <c r="L3118" s="7">
        <v>1.000441489361702</v>
      </c>
      <c r="M3118" s="7" t="s">
        <v>290</v>
      </c>
      <c r="N3118" s="7" t="s">
        <v>324</v>
      </c>
      <c r="O3118" s="7" t="s">
        <v>421</v>
      </c>
    </row>
    <row r="3119" spans="1:15" ht="15">
      <c r="A3119" s="1">
        <v>3111</v>
      </c>
      <c r="B3119" s="6" t="s">
        <v>157</v>
      </c>
      <c r="C3119" s="7" t="s">
        <v>298</v>
      </c>
      <c r="D3119" s="7" t="s">
        <v>422</v>
      </c>
      <c r="E3119" s="7">
        <v>19.012470950179985</v>
      </c>
      <c r="F3119" s="7">
        <v>2.3417789646985359</v>
      </c>
      <c r="G3119" s="7">
        <v>19.156147325361182</v>
      </c>
      <c r="H3119" s="7">
        <v>0.99249972487990934</v>
      </c>
      <c r="I3119" s="7">
        <v>16.869071867179983</v>
      </c>
      <c r="J3119" s="7">
        <v>2.0777750433420645</v>
      </c>
      <c r="K3119" s="7">
        <v>16.996550673322464</v>
      </c>
      <c r="L3119" s="7">
        <v>0.99249972487990934</v>
      </c>
      <c r="M3119" s="7" t="s">
        <v>290</v>
      </c>
      <c r="N3119" s="7" t="s">
        <v>324</v>
      </c>
      <c r="O3119" s="7" t="s">
        <v>421</v>
      </c>
    </row>
    <row r="3120" spans="1:15" ht="15">
      <c r="A3120" s="1">
        <v>3112</v>
      </c>
      <c r="B3120" s="6" t="s">
        <v>157</v>
      </c>
      <c r="C3120" s="7" t="s">
        <v>299</v>
      </c>
      <c r="D3120" s="7" t="s">
        <v>422</v>
      </c>
      <c r="E3120" s="7">
        <v>18.626455274032836</v>
      </c>
      <c r="F3120" s="7">
        <v>2.2942331515943866</v>
      </c>
      <c r="G3120" s="7">
        <v>18.767214546368365</v>
      </c>
      <c r="H3120" s="7">
        <v>0.99249972487990934</v>
      </c>
      <c r="I3120" s="7">
        <v>16.483056191032833</v>
      </c>
      <c r="J3120" s="7">
        <v>2.0302292302379166</v>
      </c>
      <c r="K3120" s="7">
        <v>16.607617894329646</v>
      </c>
      <c r="L3120" s="7">
        <v>0.99249972487990934</v>
      </c>
      <c r="M3120" s="7" t="s">
        <v>290</v>
      </c>
      <c r="N3120" s="7" t="s">
        <v>324</v>
      </c>
      <c r="O3120" s="7" t="s">
        <v>421</v>
      </c>
    </row>
    <row r="3121" spans="1:15" ht="15">
      <c r="A3121" s="1">
        <v>3113</v>
      </c>
      <c r="B3121" s="6" t="s">
        <v>157</v>
      </c>
      <c r="C3121" s="7" t="s">
        <v>300</v>
      </c>
      <c r="D3121" s="7" t="s">
        <v>422</v>
      </c>
      <c r="E3121" s="7">
        <v>18.552517795344354</v>
      </c>
      <c r="F3121" s="7">
        <v>2.2851262221085182</v>
      </c>
      <c r="G3121" s="7">
        <v>18.692718325528176</v>
      </c>
      <c r="H3121" s="7">
        <v>0.99249972487990934</v>
      </c>
      <c r="I3121" s="7">
        <v>16.487490551397389</v>
      </c>
      <c r="J3121" s="7">
        <v>2.0307754134168876</v>
      </c>
      <c r="K3121" s="7">
        <v>16.612085764953079</v>
      </c>
      <c r="L3121" s="7">
        <v>0.99249972487990934</v>
      </c>
      <c r="M3121" s="7" t="s">
        <v>290</v>
      </c>
      <c r="N3121" s="7" t="s">
        <v>324</v>
      </c>
      <c r="O3121" s="7" t="s">
        <v>421</v>
      </c>
    </row>
    <row r="3122" spans="1:15" ht="15">
      <c r="A3122" s="1">
        <v>3114</v>
      </c>
      <c r="B3122" s="6" t="s">
        <v>157</v>
      </c>
      <c r="C3122" s="7" t="s">
        <v>301</v>
      </c>
      <c r="D3122" s="7" t="s">
        <v>422</v>
      </c>
      <c r="E3122" s="7">
        <v>18.167882874749889</v>
      </c>
      <c r="F3122" s="7">
        <v>2.2377504776039192</v>
      </c>
      <c r="G3122" s="7">
        <v>18.305176736394731</v>
      </c>
      <c r="H3122" s="7">
        <v>0.99249972487990934</v>
      </c>
      <c r="I3122" s="7">
        <v>16.102855630802924</v>
      </c>
      <c r="J3122" s="7">
        <v>1.9833996689123183</v>
      </c>
      <c r="K3122" s="7">
        <v>16.224544175819638</v>
      </c>
      <c r="L3122" s="7">
        <v>0.99249972487990934</v>
      </c>
      <c r="M3122" s="7" t="s">
        <v>290</v>
      </c>
      <c r="N3122" s="7" t="s">
        <v>324</v>
      </c>
      <c r="O3122" s="7" t="s">
        <v>421</v>
      </c>
    </row>
    <row r="3123" spans="1:15" ht="15">
      <c r="A3123" s="1">
        <v>3115</v>
      </c>
      <c r="B3123" s="6" t="s">
        <v>157</v>
      </c>
      <c r="C3123" s="7" t="s">
        <v>302</v>
      </c>
      <c r="D3123" s="7" t="s">
        <v>422</v>
      </c>
      <c r="E3123" s="7">
        <v>18.181843196777223</v>
      </c>
      <c r="F3123" s="7">
        <v>2.2394699799531819</v>
      </c>
      <c r="G3123" s="7">
        <v>18.319242555938434</v>
      </c>
      <c r="H3123" s="7">
        <v>0.99249972487990934</v>
      </c>
      <c r="I3123" s="7">
        <v>16.116815952830258</v>
      </c>
      <c r="J3123" s="7">
        <v>1.9851191712615532</v>
      </c>
      <c r="K3123" s="7">
        <v>16.238609995363337</v>
      </c>
      <c r="L3123" s="7">
        <v>0.99249972487990934</v>
      </c>
      <c r="M3123" s="7" t="s">
        <v>290</v>
      </c>
      <c r="N3123" s="7" t="s">
        <v>324</v>
      </c>
      <c r="O3123" s="7" t="s">
        <v>421</v>
      </c>
    </row>
    <row r="3124" spans="1:15" ht="15">
      <c r="A3124" s="1">
        <v>3116</v>
      </c>
      <c r="B3124" s="6" t="s">
        <v>157</v>
      </c>
      <c r="C3124" s="7" t="s">
        <v>423</v>
      </c>
      <c r="D3124" s="7" t="s">
        <v>422</v>
      </c>
      <c r="E3124" s="7">
        <v>18.356619836229076</v>
      </c>
      <c r="F3124" s="7">
        <v>2.2609973373840839</v>
      </c>
      <c r="G3124" s="7">
        <v>18.495339974477265</v>
      </c>
      <c r="H3124" s="7">
        <v>0.99249972487990934</v>
      </c>
      <c r="I3124" s="7">
        <v>16.291592592282111</v>
      </c>
      <c r="J3124" s="7">
        <v>2.0066465286924511</v>
      </c>
      <c r="K3124" s="7">
        <v>16.414707413902168</v>
      </c>
      <c r="L3124" s="7">
        <v>0.99249972487990934</v>
      </c>
      <c r="M3124" s="7" t="s">
        <v>290</v>
      </c>
      <c r="N3124" s="7" t="s">
        <v>324</v>
      </c>
      <c r="O3124" s="7" t="s">
        <v>421</v>
      </c>
    </row>
    <row r="3125" spans="1:15" ht="15">
      <c r="A3125" s="1">
        <v>3117</v>
      </c>
      <c r="B3125" s="6" t="s">
        <v>157</v>
      </c>
      <c r="C3125" s="7" t="s">
        <v>424</v>
      </c>
      <c r="D3125" s="7" t="s">
        <v>422</v>
      </c>
      <c r="E3125" s="7">
        <v>18.696299892411339</v>
      </c>
      <c r="F3125" s="7">
        <v>2.3028359606950555</v>
      </c>
      <c r="G3125" s="7">
        <v>18.837586977340028</v>
      </c>
      <c r="H3125" s="7">
        <v>0.99249972487990934</v>
      </c>
      <c r="I3125" s="7">
        <v>16.631272648464375</v>
      </c>
      <c r="J3125" s="7">
        <v>2.0484851520034262</v>
      </c>
      <c r="K3125" s="7">
        <v>16.75695441676493</v>
      </c>
      <c r="L3125" s="7">
        <v>0.99249972487990934</v>
      </c>
      <c r="M3125" s="7" t="s">
        <v>290</v>
      </c>
      <c r="N3125" s="7" t="s">
        <v>324</v>
      </c>
      <c r="O3125" s="7" t="s">
        <v>421</v>
      </c>
    </row>
    <row r="3126" spans="1:15" ht="15">
      <c r="A3126" s="1">
        <v>3118</v>
      </c>
      <c r="B3126" s="6" t="s">
        <v>157</v>
      </c>
      <c r="C3126" s="7" t="s">
        <v>425</v>
      </c>
      <c r="D3126" s="7" t="s">
        <v>422</v>
      </c>
      <c r="E3126" s="7">
        <v>18.989116553968774</v>
      </c>
      <c r="F3126" s="7">
        <v>2.3389023878493767</v>
      </c>
      <c r="G3126" s="7">
        <v>19.132616441043773</v>
      </c>
      <c r="H3126" s="7">
        <v>0.99249972487990934</v>
      </c>
      <c r="I3126" s="7">
        <v>16.924089310021809</v>
      </c>
      <c r="J3126" s="7">
        <v>2.0845515791577527</v>
      </c>
      <c r="K3126" s="7">
        <v>17.051983880468676</v>
      </c>
      <c r="L3126" s="7">
        <v>0.99249972487990934</v>
      </c>
      <c r="M3126" s="7" t="s">
        <v>290</v>
      </c>
      <c r="N3126" s="7" t="s">
        <v>324</v>
      </c>
      <c r="O3126" s="7" t="s">
        <v>421</v>
      </c>
    </row>
    <row r="3127" spans="1:15" ht="15">
      <c r="A3127" s="1">
        <v>3119</v>
      </c>
      <c r="B3127" s="6" t="s">
        <v>157</v>
      </c>
      <c r="C3127" s="7" t="s">
        <v>426</v>
      </c>
      <c r="D3127" s="7" t="s">
        <v>422</v>
      </c>
      <c r="E3127" s="7">
        <v>19.402595266604944</v>
      </c>
      <c r="F3127" s="7">
        <v>2.3898308418172793</v>
      </c>
      <c r="G3127" s="7">
        <v>19.549219793438859</v>
      </c>
      <c r="H3127" s="7">
        <v>0.99249972487990934</v>
      </c>
      <c r="I3127" s="7">
        <v>17.33756802265798</v>
      </c>
      <c r="J3127" s="7">
        <v>2.1354800331256305</v>
      </c>
      <c r="K3127" s="7">
        <v>17.468587232863761</v>
      </c>
      <c r="L3127" s="7">
        <v>0.99249972487990934</v>
      </c>
      <c r="M3127" s="7" t="s">
        <v>290</v>
      </c>
      <c r="N3127" s="7" t="s">
        <v>324</v>
      </c>
      <c r="O3127" s="7" t="s">
        <v>421</v>
      </c>
    </row>
    <row r="3128" spans="1:15" ht="15">
      <c r="A3128" s="1">
        <v>3120</v>
      </c>
      <c r="B3128" s="6" t="s">
        <v>157</v>
      </c>
      <c r="C3128" s="7" t="s">
        <v>427</v>
      </c>
      <c r="D3128" s="7" t="s">
        <v>422</v>
      </c>
      <c r="E3128" s="7">
        <v>19.816073979241114</v>
      </c>
      <c r="F3128" s="7">
        <v>2.4407592957851687</v>
      </c>
      <c r="G3128" s="7">
        <v>19.965823145833944</v>
      </c>
      <c r="H3128" s="7">
        <v>0.99249972487990934</v>
      </c>
      <c r="I3128" s="7">
        <v>17.75104673529415</v>
      </c>
      <c r="J3128" s="7">
        <v>2.1864084870935336</v>
      </c>
      <c r="K3128" s="7">
        <v>17.885190585258847</v>
      </c>
      <c r="L3128" s="7">
        <v>0.99249972487990934</v>
      </c>
      <c r="M3128" s="7" t="s">
        <v>290</v>
      </c>
      <c r="N3128" s="7" t="s">
        <v>324</v>
      </c>
      <c r="O3128" s="7" t="s">
        <v>421</v>
      </c>
    </row>
    <row r="3129" spans="1:15" ht="15">
      <c r="A3129" s="1">
        <v>3121</v>
      </c>
      <c r="B3129" s="6" t="s">
        <v>259</v>
      </c>
      <c r="C3129" s="7" t="s">
        <v>292</v>
      </c>
      <c r="D3129" s="7">
        <v>97.846499999999992</v>
      </c>
      <c r="E3129" s="7">
        <v>95.755769999999998</v>
      </c>
      <c r="F3129" s="7">
        <v>14.320024080017342</v>
      </c>
      <c r="G3129" s="7">
        <v>97.342354382492303</v>
      </c>
      <c r="H3129" s="7">
        <v>0.98370098614773527</v>
      </c>
      <c r="I3129" s="7">
        <v>91.174769999999981</v>
      </c>
      <c r="J3129" s="7">
        <v>13.38648905923295</v>
      </c>
      <c r="K3129" s="7">
        <v>92.664213118665188</v>
      </c>
      <c r="L3129" s="7">
        <v>0.98392644723850586</v>
      </c>
      <c r="M3129" s="7" t="s">
        <v>290</v>
      </c>
      <c r="N3129" s="7" t="s">
        <v>324</v>
      </c>
      <c r="O3129" s="7" t="s">
        <v>421</v>
      </c>
    </row>
    <row r="3130" spans="1:15" ht="15">
      <c r="A3130" s="1">
        <v>3122</v>
      </c>
      <c r="B3130" s="6" t="s">
        <v>259</v>
      </c>
      <c r="C3130" s="7" t="s">
        <v>293</v>
      </c>
      <c r="D3130" s="7">
        <v>99.290999999999983</v>
      </c>
      <c r="E3130" s="7">
        <v>94.936999999999998</v>
      </c>
      <c r="F3130" s="7">
        <v>15.370193282399191</v>
      </c>
      <c r="G3130" s="7">
        <v>96.574665522399357</v>
      </c>
      <c r="H3130" s="7">
        <v>0.98304249345787775</v>
      </c>
      <c r="I3130" s="7">
        <v>89.247</v>
      </c>
      <c r="J3130" s="7">
        <v>14.784289038570188</v>
      </c>
      <c r="K3130" s="7">
        <v>90.834872447241167</v>
      </c>
      <c r="L3130" s="7">
        <v>0.98251913164557547</v>
      </c>
      <c r="M3130" s="7" t="s">
        <v>290</v>
      </c>
      <c r="N3130" s="7" t="s">
        <v>324</v>
      </c>
      <c r="O3130" s="7" t="s">
        <v>421</v>
      </c>
    </row>
    <row r="3131" spans="1:15" ht="15">
      <c r="A3131" s="1">
        <v>3123</v>
      </c>
      <c r="B3131" s="6" t="s">
        <v>259</v>
      </c>
      <c r="C3131" s="7" t="s">
        <v>294</v>
      </c>
      <c r="D3131" s="7">
        <v>96.529999999999987</v>
      </c>
      <c r="E3131" s="7">
        <v>104.8418200040245</v>
      </c>
      <c r="F3131" s="7">
        <v>18.463659257713989</v>
      </c>
      <c r="G3131" s="7">
        <v>106.58233386588869</v>
      </c>
      <c r="H3131" s="7">
        <v>0.98366977153967883</v>
      </c>
      <c r="I3131" s="7">
        <v>94.71447624702077</v>
      </c>
      <c r="J3131" s="7">
        <v>16.726527351567036</v>
      </c>
      <c r="K3131" s="7">
        <v>96.302446509066115</v>
      </c>
      <c r="L3131" s="7">
        <v>0.98351059272522379</v>
      </c>
      <c r="M3131" s="7" t="s">
        <v>290</v>
      </c>
      <c r="N3131" s="7" t="s">
        <v>324</v>
      </c>
      <c r="O3131" s="7" t="s">
        <v>421</v>
      </c>
    </row>
    <row r="3132" spans="1:15" ht="15">
      <c r="A3132" s="1">
        <v>3124</v>
      </c>
      <c r="B3132" s="6" t="s">
        <v>259</v>
      </c>
      <c r="C3132" s="7" t="s">
        <v>295</v>
      </c>
      <c r="D3132" s="7">
        <v>108.3433</v>
      </c>
      <c r="E3132" s="7">
        <v>102.73950000000001</v>
      </c>
      <c r="F3132" s="7">
        <v>9.586817358986103</v>
      </c>
      <c r="G3132" s="7">
        <v>103.47128613102397</v>
      </c>
      <c r="H3132" s="7">
        <v>0.99292764052340743</v>
      </c>
      <c r="I3132" s="7">
        <v>95.027000000000001</v>
      </c>
      <c r="J3132" s="7">
        <v>8.5627098949824347</v>
      </c>
      <c r="K3132" s="7">
        <v>95.676053365338092</v>
      </c>
      <c r="L3132" s="7">
        <v>0.99321613567336764</v>
      </c>
      <c r="M3132" s="7" t="s">
        <v>290</v>
      </c>
      <c r="N3132" s="7" t="s">
        <v>324</v>
      </c>
      <c r="O3132" s="7" t="s">
        <v>421</v>
      </c>
    </row>
    <row r="3133" spans="1:15" ht="15">
      <c r="A3133" s="1">
        <v>3125</v>
      </c>
      <c r="B3133" s="6" t="s">
        <v>259</v>
      </c>
      <c r="C3133" s="7" t="s">
        <v>296</v>
      </c>
      <c r="D3133" s="7">
        <v>105.79099999999998</v>
      </c>
      <c r="E3133" s="7">
        <v>101.36340000000001</v>
      </c>
      <c r="F3133" s="7">
        <v>8.3433041315347065</v>
      </c>
      <c r="G3133" s="7">
        <v>101.26905837468804</v>
      </c>
      <c r="H3133" s="7">
        <v>1.0009315937841834</v>
      </c>
      <c r="I3133" s="7">
        <v>93.838399999999993</v>
      </c>
      <c r="J3133" s="7">
        <v>7.7833180218281601</v>
      </c>
      <c r="K3133" s="7">
        <v>93.772428037059271</v>
      </c>
      <c r="L3133" s="7">
        <v>1.000703532630238</v>
      </c>
      <c r="M3133" s="7" t="s">
        <v>290</v>
      </c>
      <c r="N3133" s="7" t="s">
        <v>324</v>
      </c>
      <c r="O3133" s="7" t="s">
        <v>421</v>
      </c>
    </row>
    <row r="3134" spans="1:15" ht="15">
      <c r="A3134" s="1">
        <v>3126</v>
      </c>
      <c r="B3134" s="6" t="s">
        <v>259</v>
      </c>
      <c r="C3134" s="7" t="s">
        <v>297</v>
      </c>
      <c r="D3134" s="7">
        <v>94.666150000000002</v>
      </c>
      <c r="E3134" s="7">
        <v>100.9178448704</v>
      </c>
      <c r="F3134" s="7">
        <v>3.6749969835121403</v>
      </c>
      <c r="G3134" s="7">
        <v>100.92862962732015</v>
      </c>
      <c r="H3134" s="7">
        <v>0.99989314472058155</v>
      </c>
      <c r="I3134" s="7">
        <v>92.936953434000017</v>
      </c>
      <c r="J3134" s="7">
        <v>3.352611411082064</v>
      </c>
      <c r="K3134" s="7">
        <v>92.942099166473724</v>
      </c>
      <c r="L3134" s="7">
        <v>0.99994463507366571</v>
      </c>
      <c r="M3134" s="7" t="s">
        <v>290</v>
      </c>
      <c r="N3134" s="7" t="s">
        <v>324</v>
      </c>
      <c r="O3134" s="7" t="s">
        <v>421</v>
      </c>
    </row>
    <row r="3135" spans="1:15" ht="15">
      <c r="A3135" s="1">
        <v>3127</v>
      </c>
      <c r="B3135" s="6" t="s">
        <v>259</v>
      </c>
      <c r="C3135" s="7" t="s">
        <v>298</v>
      </c>
      <c r="D3135" s="7" t="s">
        <v>422</v>
      </c>
      <c r="E3135" s="7">
        <v>104.06947290544154</v>
      </c>
      <c r="F3135" s="7">
        <v>10.948721685391709</v>
      </c>
      <c r="G3135" s="7">
        <v>104.76163876778398</v>
      </c>
      <c r="H3135" s="7">
        <v>0.99339294544755352</v>
      </c>
      <c r="I3135" s="7">
        <v>96.091290399091491</v>
      </c>
      <c r="J3135" s="7">
        <v>10.343266681687966</v>
      </c>
      <c r="K3135" s="7">
        <v>96.754079506625175</v>
      </c>
      <c r="L3135" s="7">
        <v>0.99314975543239703</v>
      </c>
      <c r="M3135" s="7" t="s">
        <v>290</v>
      </c>
      <c r="N3135" s="7" t="s">
        <v>324</v>
      </c>
      <c r="O3135" s="7" t="s">
        <v>421</v>
      </c>
    </row>
    <row r="3136" spans="1:15" ht="15">
      <c r="A3136" s="1">
        <v>3128</v>
      </c>
      <c r="B3136" s="6" t="s">
        <v>259</v>
      </c>
      <c r="C3136" s="7" t="s">
        <v>299</v>
      </c>
      <c r="D3136" s="7" t="s">
        <v>422</v>
      </c>
      <c r="E3136" s="7">
        <v>105.02202390186574</v>
      </c>
      <c r="F3136" s="7">
        <v>12.556850673649686</v>
      </c>
      <c r="G3136" s="7">
        <v>106.00016145130751</v>
      </c>
      <c r="H3136" s="7">
        <v>0.99077230132436078</v>
      </c>
      <c r="I3136" s="7">
        <v>97.215556919358036</v>
      </c>
      <c r="J3136" s="7">
        <v>11.95816070951645</v>
      </c>
      <c r="K3136" s="7">
        <v>98.164450922727227</v>
      </c>
      <c r="L3136" s="7">
        <v>0.99033362898228672</v>
      </c>
      <c r="M3136" s="7" t="s">
        <v>290</v>
      </c>
      <c r="N3136" s="7" t="s">
        <v>324</v>
      </c>
      <c r="O3136" s="7" t="s">
        <v>421</v>
      </c>
    </row>
    <row r="3137" spans="1:15" ht="15">
      <c r="A3137" s="1">
        <v>3129</v>
      </c>
      <c r="B3137" s="6" t="s">
        <v>259</v>
      </c>
      <c r="C3137" s="7" t="s">
        <v>300</v>
      </c>
      <c r="D3137" s="7" t="s">
        <v>422</v>
      </c>
      <c r="E3137" s="7">
        <v>110.03181560575928</v>
      </c>
      <c r="F3137" s="7">
        <v>13.280522125748838</v>
      </c>
      <c r="G3137" s="7">
        <v>111.07703791458395</v>
      </c>
      <c r="H3137" s="7">
        <v>0.99059011359639937</v>
      </c>
      <c r="I3137" s="7">
        <v>102.3037204623046</v>
      </c>
      <c r="J3137" s="7">
        <v>12.691485274280453</v>
      </c>
      <c r="K3137" s="7">
        <v>103.32029147746731</v>
      </c>
      <c r="L3137" s="7">
        <v>0.99016097418400706</v>
      </c>
      <c r="M3137" s="7" t="s">
        <v>290</v>
      </c>
      <c r="N3137" s="7" t="s">
        <v>324</v>
      </c>
      <c r="O3137" s="7" t="s">
        <v>421</v>
      </c>
    </row>
    <row r="3138" spans="1:15" ht="15">
      <c r="A3138" s="1">
        <v>3130</v>
      </c>
      <c r="B3138" s="6" t="s">
        <v>259</v>
      </c>
      <c r="C3138" s="7" t="s">
        <v>301</v>
      </c>
      <c r="D3138" s="7" t="s">
        <v>422</v>
      </c>
      <c r="E3138" s="7">
        <v>109.37621728109994</v>
      </c>
      <c r="F3138" s="7">
        <v>13.369380685499522</v>
      </c>
      <c r="G3138" s="7">
        <v>110.45032720083553</v>
      </c>
      <c r="H3138" s="7">
        <v>0.99027517666124698</v>
      </c>
      <c r="I3138" s="7">
        <v>101.64812213764529</v>
      </c>
      <c r="J3138" s="7">
        <v>12.78034383403118</v>
      </c>
      <c r="K3138" s="7">
        <v>102.69358076371887</v>
      </c>
      <c r="L3138" s="7">
        <v>0.98981963022129871</v>
      </c>
      <c r="M3138" s="7" t="s">
        <v>290</v>
      </c>
      <c r="N3138" s="7" t="s">
        <v>324</v>
      </c>
      <c r="O3138" s="7" t="s">
        <v>421</v>
      </c>
    </row>
    <row r="3139" spans="1:15" ht="15">
      <c r="A3139" s="1">
        <v>3131</v>
      </c>
      <c r="B3139" s="6" t="s">
        <v>259</v>
      </c>
      <c r="C3139" s="7" t="s">
        <v>302</v>
      </c>
      <c r="D3139" s="7" t="s">
        <v>422</v>
      </c>
      <c r="E3139" s="7">
        <v>110.30422637505391</v>
      </c>
      <c r="F3139" s="7">
        <v>13.62592580785774</v>
      </c>
      <c r="G3139" s="7">
        <v>111.41718702958086</v>
      </c>
      <c r="H3139" s="7">
        <v>0.99001087099576968</v>
      </c>
      <c r="I3139" s="7">
        <v>102.57613123159926</v>
      </c>
      <c r="J3139" s="7">
        <v>13.036888956389447</v>
      </c>
      <c r="K3139" s="7">
        <v>103.66044059246423</v>
      </c>
      <c r="L3139" s="7">
        <v>0.98953979594657648</v>
      </c>
      <c r="M3139" s="7" t="s">
        <v>290</v>
      </c>
      <c r="N3139" s="7" t="s">
        <v>324</v>
      </c>
      <c r="O3139" s="7" t="s">
        <v>421</v>
      </c>
    </row>
    <row r="3140" spans="1:15" ht="15">
      <c r="A3140" s="1">
        <v>3132</v>
      </c>
      <c r="B3140" s="6" t="s">
        <v>259</v>
      </c>
      <c r="C3140" s="7" t="s">
        <v>423</v>
      </c>
      <c r="D3140" s="7" t="s">
        <v>422</v>
      </c>
      <c r="E3140" s="7">
        <v>111.74295722128196</v>
      </c>
      <c r="F3140" s="7">
        <v>13.933420085666095</v>
      </c>
      <c r="G3140" s="7">
        <v>112.89771797165545</v>
      </c>
      <c r="H3140" s="7">
        <v>0.98977162009011188</v>
      </c>
      <c r="I3140" s="7">
        <v>104.0148620778273</v>
      </c>
      <c r="J3140" s="7">
        <v>13.344383234197814</v>
      </c>
      <c r="K3140" s="7">
        <v>105.14097153453879</v>
      </c>
      <c r="L3140" s="7">
        <v>0.98928952776186241</v>
      </c>
      <c r="M3140" s="7" t="s">
        <v>290</v>
      </c>
      <c r="N3140" s="7" t="s">
        <v>324</v>
      </c>
      <c r="O3140" s="7" t="s">
        <v>421</v>
      </c>
    </row>
    <row r="3141" spans="1:15" ht="15">
      <c r="A3141" s="1">
        <v>3133</v>
      </c>
      <c r="B3141" s="6" t="s">
        <v>259</v>
      </c>
      <c r="C3141" s="7" t="s">
        <v>424</v>
      </c>
      <c r="D3141" s="7" t="s">
        <v>422</v>
      </c>
      <c r="E3141" s="7">
        <v>113.69316677377476</v>
      </c>
      <c r="F3141" s="7">
        <v>14.291947666507447</v>
      </c>
      <c r="G3141" s="7">
        <v>114.89268194521854</v>
      </c>
      <c r="H3141" s="7">
        <v>0.98955969038989178</v>
      </c>
      <c r="I3141" s="7">
        <v>105.9650716303201</v>
      </c>
      <c r="J3141" s="7">
        <v>13.702910815039212</v>
      </c>
      <c r="K3141" s="7">
        <v>107.13593550810189</v>
      </c>
      <c r="L3141" s="7">
        <v>0.98907123112120254</v>
      </c>
      <c r="M3141" s="7" t="s">
        <v>290</v>
      </c>
      <c r="N3141" s="7" t="s">
        <v>324</v>
      </c>
      <c r="O3141" s="7" t="s">
        <v>421</v>
      </c>
    </row>
    <row r="3142" spans="1:15" ht="15">
      <c r="A3142" s="1">
        <v>3134</v>
      </c>
      <c r="B3142" s="6" t="s">
        <v>259</v>
      </c>
      <c r="C3142" s="7" t="s">
        <v>425</v>
      </c>
      <c r="D3142" s="7" t="s">
        <v>422</v>
      </c>
      <c r="E3142" s="7">
        <v>115.7683375522334</v>
      </c>
      <c r="F3142" s="7">
        <v>14.704890400466983</v>
      </c>
      <c r="G3142" s="7">
        <v>117.02178118433893</v>
      </c>
      <c r="H3142" s="7">
        <v>0.98928880060259006</v>
      </c>
      <c r="I3142" s="7">
        <v>108.04024240877874</v>
      </c>
      <c r="J3142" s="7">
        <v>14.115853548998611</v>
      </c>
      <c r="K3142" s="7">
        <v>109.2650347472223</v>
      </c>
      <c r="L3142" s="7">
        <v>0.98879062875624357</v>
      </c>
      <c r="M3142" s="7" t="s">
        <v>290</v>
      </c>
      <c r="N3142" s="7" t="s">
        <v>324</v>
      </c>
      <c r="O3142" s="7" t="s">
        <v>421</v>
      </c>
    </row>
    <row r="3143" spans="1:15" ht="15">
      <c r="A3143" s="1">
        <v>3135</v>
      </c>
      <c r="B3143" s="6" t="s">
        <v>259</v>
      </c>
      <c r="C3143" s="7" t="s">
        <v>426</v>
      </c>
      <c r="D3143" s="7" t="s">
        <v>422</v>
      </c>
      <c r="E3143" s="7">
        <v>118.44353061978869</v>
      </c>
      <c r="F3143" s="7">
        <v>15.180655760036856</v>
      </c>
      <c r="G3143" s="7">
        <v>119.7546087645587</v>
      </c>
      <c r="H3143" s="7">
        <v>0.98905196085315072</v>
      </c>
      <c r="I3143" s="7">
        <v>110.71543547633404</v>
      </c>
      <c r="J3143" s="7">
        <v>14.591618908568435</v>
      </c>
      <c r="K3143" s="7">
        <v>111.99786232744204</v>
      </c>
      <c r="L3143" s="7">
        <v>0.9885495417103709</v>
      </c>
      <c r="M3143" s="7" t="s">
        <v>290</v>
      </c>
      <c r="N3143" s="7" t="s">
        <v>324</v>
      </c>
      <c r="O3143" s="7" t="s">
        <v>421</v>
      </c>
    </row>
    <row r="3144" spans="1:15" ht="15">
      <c r="A3144" s="1">
        <v>3136</v>
      </c>
      <c r="B3144" s="6" t="s">
        <v>259</v>
      </c>
      <c r="C3144" s="7" t="s">
        <v>427</v>
      </c>
      <c r="D3144" s="7" t="s">
        <v>422</v>
      </c>
      <c r="E3144" s="7">
        <v>120.22572368734397</v>
      </c>
      <c r="F3144" s="7">
        <v>15.362906213681779</v>
      </c>
      <c r="G3144" s="7">
        <v>121.54743634477846</v>
      </c>
      <c r="H3144" s="7">
        <v>0.98912595199716635</v>
      </c>
      <c r="I3144" s="7">
        <v>112.49762854388929</v>
      </c>
      <c r="J3144" s="7">
        <v>14.773869362213553</v>
      </c>
      <c r="K3144" s="7">
        <v>113.79068990766179</v>
      </c>
      <c r="L3144" s="7">
        <v>0.98863649245099239</v>
      </c>
      <c r="M3144" s="7" t="s">
        <v>290</v>
      </c>
      <c r="N3144" s="7" t="s">
        <v>324</v>
      </c>
      <c r="O3144" s="7" t="s">
        <v>421</v>
      </c>
    </row>
    <row r="3145" spans="1:15" ht="15">
      <c r="A3145" s="1">
        <v>3137</v>
      </c>
      <c r="B3145" s="6" t="s">
        <v>222</v>
      </c>
      <c r="C3145" s="7" t="s">
        <v>292</v>
      </c>
      <c r="D3145" s="7">
        <v>110.44131116445087</v>
      </c>
      <c r="E3145" s="7">
        <v>101.887</v>
      </c>
      <c r="F3145" s="7">
        <v>34.26552931560505</v>
      </c>
      <c r="G3145" s="7">
        <v>107.49459180944216</v>
      </c>
      <c r="H3145" s="7">
        <v>0.94783373084124223</v>
      </c>
      <c r="I3145" s="7">
        <v>85.910000000000011</v>
      </c>
      <c r="J3145" s="7">
        <v>28.892318190776351</v>
      </c>
      <c r="K3145" s="7">
        <v>90.638259859934806</v>
      </c>
      <c r="L3145" s="7">
        <v>0.94783373084124223</v>
      </c>
      <c r="M3145" s="7" t="s">
        <v>290</v>
      </c>
      <c r="N3145" s="7" t="s">
        <v>324</v>
      </c>
      <c r="O3145" s="7" t="s">
        <v>421</v>
      </c>
    </row>
    <row r="3146" spans="1:15" ht="15">
      <c r="A3146" s="1">
        <v>3138</v>
      </c>
      <c r="B3146" s="6" t="s">
        <v>222</v>
      </c>
      <c r="C3146" s="7" t="s">
        <v>293</v>
      </c>
      <c r="D3146" s="7">
        <v>109.59728127400797</v>
      </c>
      <c r="E3146" s="7">
        <v>100.71</v>
      </c>
      <c r="F3146" s="7">
        <v>33.869693458189751</v>
      </c>
      <c r="G3146" s="7">
        <v>106.25281283312805</v>
      </c>
      <c r="H3146" s="7">
        <v>0.94783373084124234</v>
      </c>
      <c r="I3146" s="7">
        <v>87.2</v>
      </c>
      <c r="J3146" s="7">
        <v>29.32615698097656</v>
      </c>
      <c r="K3146" s="7">
        <v>91.999258058273924</v>
      </c>
      <c r="L3146" s="7">
        <v>0.94783373084124234</v>
      </c>
      <c r="M3146" s="7" t="s">
        <v>290</v>
      </c>
      <c r="N3146" s="7" t="s">
        <v>324</v>
      </c>
      <c r="O3146" s="7" t="s">
        <v>421</v>
      </c>
    </row>
    <row r="3147" spans="1:15" ht="15">
      <c r="A3147" s="1">
        <v>3139</v>
      </c>
      <c r="B3147" s="6" t="s">
        <v>222</v>
      </c>
      <c r="C3147" s="7" t="s">
        <v>294</v>
      </c>
      <c r="D3147" s="7">
        <v>109.75705717629278</v>
      </c>
      <c r="E3147" s="7">
        <v>116.96971567053049</v>
      </c>
      <c r="F3147" s="7">
        <v>34.391095889455165</v>
      </c>
      <c r="G3147" s="7">
        <v>121.92071957022911</v>
      </c>
      <c r="H3147" s="7">
        <v>0.95939161188392819</v>
      </c>
      <c r="I3147" s="7">
        <v>97.354396623782392</v>
      </c>
      <c r="J3147" s="7">
        <v>28.623856785112135</v>
      </c>
      <c r="K3147" s="7">
        <v>101.47513842924947</v>
      </c>
      <c r="L3147" s="7">
        <v>0.95939161188392819</v>
      </c>
      <c r="M3147" s="7" t="s">
        <v>290</v>
      </c>
      <c r="N3147" s="7" t="s">
        <v>324</v>
      </c>
      <c r="O3147" s="7" t="s">
        <v>421</v>
      </c>
    </row>
    <row r="3148" spans="1:15" ht="15">
      <c r="A3148" s="1">
        <v>3140</v>
      </c>
      <c r="B3148" s="6" t="s">
        <v>222</v>
      </c>
      <c r="C3148" s="7" t="s">
        <v>295</v>
      </c>
      <c r="D3148" s="7">
        <v>108.56674297408024</v>
      </c>
      <c r="E3148" s="7">
        <v>102.121</v>
      </c>
      <c r="F3148" s="7">
        <v>19.72752853765623</v>
      </c>
      <c r="G3148" s="7">
        <v>104.00900933671102</v>
      </c>
      <c r="H3148" s="7">
        <v>0.98184763657733798</v>
      </c>
      <c r="I3148" s="7">
        <v>87.701999999999998</v>
      </c>
      <c r="J3148" s="7">
        <v>16.94209523809532</v>
      </c>
      <c r="K3148" s="7">
        <v>89.3234313887274</v>
      </c>
      <c r="L3148" s="7">
        <v>0.98184763657733798</v>
      </c>
      <c r="M3148" s="7" t="s">
        <v>290</v>
      </c>
      <c r="N3148" s="7" t="s">
        <v>324</v>
      </c>
      <c r="O3148" s="7" t="s">
        <v>421</v>
      </c>
    </row>
    <row r="3149" spans="1:15" ht="15">
      <c r="A3149" s="1">
        <v>3141</v>
      </c>
      <c r="B3149" s="6" t="s">
        <v>222</v>
      </c>
      <c r="C3149" s="7" t="s">
        <v>296</v>
      </c>
      <c r="D3149" s="7">
        <v>111.3372586955508</v>
      </c>
      <c r="E3149" s="7">
        <v>104.59470705</v>
      </c>
      <c r="F3149" s="7">
        <v>17.88169677537487</v>
      </c>
      <c r="G3149" s="7">
        <v>106.11224162386624</v>
      </c>
      <c r="H3149" s="7">
        <v>0.9856987794184443</v>
      </c>
      <c r="I3149" s="7">
        <v>89.816129372000006</v>
      </c>
      <c r="J3149" s="7">
        <v>15.355124903215096</v>
      </c>
      <c r="K3149" s="7">
        <v>91.1192458054893</v>
      </c>
      <c r="L3149" s="7">
        <v>0.9856987794184443</v>
      </c>
      <c r="M3149" s="7" t="s">
        <v>290</v>
      </c>
      <c r="N3149" s="7" t="s">
        <v>324</v>
      </c>
      <c r="O3149" s="7" t="s">
        <v>421</v>
      </c>
    </row>
    <row r="3150" spans="1:15" ht="15">
      <c r="A3150" s="1">
        <v>3142</v>
      </c>
      <c r="B3150" s="6" t="s">
        <v>222</v>
      </c>
      <c r="C3150" s="7" t="s">
        <v>297</v>
      </c>
      <c r="D3150" s="7">
        <v>107.41624470204681</v>
      </c>
      <c r="E3150" s="7">
        <v>110.22498204</v>
      </c>
      <c r="F3150" s="7">
        <v>14.12487444072198</v>
      </c>
      <c r="G3150" s="7">
        <v>111.12631886139522</v>
      </c>
      <c r="H3150" s="7">
        <v>0.99188907874722787</v>
      </c>
      <c r="I3150" s="7">
        <v>94.163047821000006</v>
      </c>
      <c r="J3150" s="7">
        <v>12.066604165511816</v>
      </c>
      <c r="K3150" s="7">
        <v>94.933042250983831</v>
      </c>
      <c r="L3150" s="7">
        <v>0.99188907874722787</v>
      </c>
      <c r="M3150" s="7" t="s">
        <v>290</v>
      </c>
      <c r="N3150" s="7" t="s">
        <v>324</v>
      </c>
      <c r="O3150" s="7" t="s">
        <v>421</v>
      </c>
    </row>
    <row r="3151" spans="1:15" ht="15">
      <c r="A3151" s="1">
        <v>3143</v>
      </c>
      <c r="B3151" s="6" t="s">
        <v>222</v>
      </c>
      <c r="C3151" s="7" t="s">
        <v>298</v>
      </c>
      <c r="D3151" s="7" t="s">
        <v>422</v>
      </c>
      <c r="E3151" s="7">
        <v>100.81843858884119</v>
      </c>
      <c r="F3151" s="7">
        <v>25.669291784615766</v>
      </c>
      <c r="G3151" s="7">
        <v>104.03494653343984</v>
      </c>
      <c r="H3151" s="7">
        <v>0.96908242805157041</v>
      </c>
      <c r="I3151" s="7">
        <v>93.089487143128991</v>
      </c>
      <c r="J3151" s="7">
        <v>23.701430422883938</v>
      </c>
      <c r="K3151" s="7">
        <v>96.059410890664878</v>
      </c>
      <c r="L3151" s="7">
        <v>0.96908242805157041</v>
      </c>
      <c r="M3151" s="7" t="s">
        <v>290</v>
      </c>
      <c r="N3151" s="7" t="s">
        <v>324</v>
      </c>
      <c r="O3151" s="7" t="s">
        <v>421</v>
      </c>
    </row>
    <row r="3152" spans="1:15" ht="15">
      <c r="A3152" s="1">
        <v>3144</v>
      </c>
      <c r="B3152" s="6" t="s">
        <v>222</v>
      </c>
      <c r="C3152" s="7" t="s">
        <v>299</v>
      </c>
      <c r="D3152" s="7" t="s">
        <v>422</v>
      </c>
      <c r="E3152" s="7">
        <v>101.74123277098326</v>
      </c>
      <c r="F3152" s="7">
        <v>25.904243579645595</v>
      </c>
      <c r="G3152" s="7">
        <v>104.98718150894902</v>
      </c>
      <c r="H3152" s="7">
        <v>0.96908242805157052</v>
      </c>
      <c r="I3152" s="7">
        <v>94.178632614577381</v>
      </c>
      <c r="J3152" s="7">
        <v>23.978736769756797</v>
      </c>
      <c r="K3152" s="7">
        <v>97.183304421206145</v>
      </c>
      <c r="L3152" s="7">
        <v>0.96908242805157052</v>
      </c>
      <c r="M3152" s="7" t="s">
        <v>290</v>
      </c>
      <c r="N3152" s="7" t="s">
        <v>324</v>
      </c>
      <c r="O3152" s="7" t="s">
        <v>421</v>
      </c>
    </row>
    <row r="3153" spans="1:15" ht="15">
      <c r="A3153" s="1">
        <v>3145</v>
      </c>
      <c r="B3153" s="6" t="s">
        <v>222</v>
      </c>
      <c r="C3153" s="7" t="s">
        <v>300</v>
      </c>
      <c r="D3153" s="7" t="s">
        <v>422</v>
      </c>
      <c r="E3153" s="7">
        <v>106.59452320419989</v>
      </c>
      <c r="F3153" s="7">
        <v>27.139935482728781</v>
      </c>
      <c r="G3153" s="7">
        <v>109.99531115069128</v>
      </c>
      <c r="H3153" s="7">
        <v>0.96908242805157041</v>
      </c>
      <c r="I3153" s="7">
        <v>99.107846622902727</v>
      </c>
      <c r="J3153" s="7">
        <v>25.2337595058709</v>
      </c>
      <c r="K3153" s="7">
        <v>102.26977990114646</v>
      </c>
      <c r="L3153" s="7">
        <v>0.96908242805157063</v>
      </c>
      <c r="M3153" s="7" t="s">
        <v>290</v>
      </c>
      <c r="N3153" s="7" t="s">
        <v>324</v>
      </c>
      <c r="O3153" s="7" t="s">
        <v>421</v>
      </c>
    </row>
    <row r="3154" spans="1:15" ht="15">
      <c r="A3154" s="1">
        <v>3146</v>
      </c>
      <c r="B3154" s="6" t="s">
        <v>222</v>
      </c>
      <c r="C3154" s="7" t="s">
        <v>301</v>
      </c>
      <c r="D3154" s="7" t="s">
        <v>422</v>
      </c>
      <c r="E3154" s="7">
        <v>105.95940516633233</v>
      </c>
      <c r="F3154" s="7">
        <v>26.978228651519238</v>
      </c>
      <c r="G3154" s="7">
        <v>109.33993032911914</v>
      </c>
      <c r="H3154" s="7">
        <v>0.96908242805157052</v>
      </c>
      <c r="I3154" s="7">
        <v>98.472728585035213</v>
      </c>
      <c r="J3154" s="7">
        <v>25.072052674661407</v>
      </c>
      <c r="K3154" s="7">
        <v>101.61439907957438</v>
      </c>
      <c r="L3154" s="7">
        <v>0.96908242805157052</v>
      </c>
      <c r="M3154" s="7" t="s">
        <v>290</v>
      </c>
      <c r="N3154" s="7" t="s">
        <v>324</v>
      </c>
      <c r="O3154" s="7" t="s">
        <v>421</v>
      </c>
    </row>
    <row r="3155" spans="1:15" ht="15">
      <c r="A3155" s="1">
        <v>3147</v>
      </c>
      <c r="B3155" s="6" t="s">
        <v>222</v>
      </c>
      <c r="C3155" s="7" t="s">
        <v>302</v>
      </c>
      <c r="D3155" s="7" t="s">
        <v>422</v>
      </c>
      <c r="E3155" s="7">
        <v>106.8584241123944</v>
      </c>
      <c r="F3155" s="7">
        <v>27.207127055118551</v>
      </c>
      <c r="G3155" s="7">
        <v>110.26763154424656</v>
      </c>
      <c r="H3155" s="7">
        <v>0.96908242805157052</v>
      </c>
      <c r="I3155" s="7">
        <v>99.37174753109727</v>
      </c>
      <c r="J3155" s="7">
        <v>25.300951078260752</v>
      </c>
      <c r="K3155" s="7">
        <v>102.54210029470178</v>
      </c>
      <c r="L3155" s="7">
        <v>0.96908242805157052</v>
      </c>
      <c r="M3155" s="7" t="s">
        <v>290</v>
      </c>
      <c r="N3155" s="7" t="s">
        <v>324</v>
      </c>
      <c r="O3155" s="7" t="s">
        <v>421</v>
      </c>
    </row>
    <row r="3156" spans="1:15" ht="15">
      <c r="A3156" s="1">
        <v>3148</v>
      </c>
      <c r="B3156" s="6" t="s">
        <v>222</v>
      </c>
      <c r="C3156" s="7" t="s">
        <v>423</v>
      </c>
      <c r="D3156" s="7" t="s">
        <v>422</v>
      </c>
      <c r="E3156" s="7">
        <v>108.2522103343935</v>
      </c>
      <c r="F3156" s="7">
        <v>27.561997708926071</v>
      </c>
      <c r="G3156" s="7">
        <v>111.70588507320738</v>
      </c>
      <c r="H3156" s="7">
        <v>0.96908242805157052</v>
      </c>
      <c r="I3156" s="7">
        <v>100.76553375309638</v>
      </c>
      <c r="J3156" s="7">
        <v>25.655821732068226</v>
      </c>
      <c r="K3156" s="7">
        <v>103.98035382366263</v>
      </c>
      <c r="L3156" s="7">
        <v>0.96908242805157052</v>
      </c>
      <c r="M3156" s="7" t="s">
        <v>290</v>
      </c>
      <c r="N3156" s="7" t="s">
        <v>324</v>
      </c>
      <c r="O3156" s="7" t="s">
        <v>421</v>
      </c>
    </row>
    <row r="3157" spans="1:15" ht="15">
      <c r="A3157" s="1">
        <v>3149</v>
      </c>
      <c r="B3157" s="6" t="s">
        <v>222</v>
      </c>
      <c r="C3157" s="7" t="s">
        <v>424</v>
      </c>
      <c r="D3157" s="7" t="s">
        <v>422</v>
      </c>
      <c r="E3157" s="7">
        <v>110.14149713977605</v>
      </c>
      <c r="F3157" s="7">
        <v>28.043027319689703</v>
      </c>
      <c r="G3157" s="7">
        <v>113.65544761886321</v>
      </c>
      <c r="H3157" s="7">
        <v>0.96908242805157052</v>
      </c>
      <c r="I3157" s="7">
        <v>102.65482055847892</v>
      </c>
      <c r="J3157" s="7">
        <v>26.136851342831861</v>
      </c>
      <c r="K3157" s="7">
        <v>105.92991636931843</v>
      </c>
      <c r="L3157" s="7">
        <v>0.96908242805157052</v>
      </c>
      <c r="M3157" s="7" t="s">
        <v>290</v>
      </c>
      <c r="N3157" s="7" t="s">
        <v>324</v>
      </c>
      <c r="O3157" s="7" t="s">
        <v>421</v>
      </c>
    </row>
    <row r="3158" spans="1:15" ht="15">
      <c r="A3158" s="1">
        <v>3150</v>
      </c>
      <c r="B3158" s="6" t="s">
        <v>222</v>
      </c>
      <c r="C3158" s="7" t="s">
        <v>425</v>
      </c>
      <c r="D3158" s="7" t="s">
        <v>422</v>
      </c>
      <c r="E3158" s="7">
        <v>112.15184149771746</v>
      </c>
      <c r="F3158" s="7">
        <v>28.554879284805018</v>
      </c>
      <c r="G3158" s="7">
        <v>115.72992993300794</v>
      </c>
      <c r="H3158" s="7">
        <v>0.96908242805157041</v>
      </c>
      <c r="I3158" s="7">
        <v>104.66516491642032</v>
      </c>
      <c r="J3158" s="7">
        <v>26.648703307947141</v>
      </c>
      <c r="K3158" s="7">
        <v>108.00439868346315</v>
      </c>
      <c r="L3158" s="7">
        <v>0.96908242805157063</v>
      </c>
      <c r="M3158" s="7" t="s">
        <v>290</v>
      </c>
      <c r="N3158" s="7" t="s">
        <v>324</v>
      </c>
      <c r="O3158" s="7" t="s">
        <v>421</v>
      </c>
    </row>
    <row r="3159" spans="1:15" ht="15">
      <c r="A3159" s="1">
        <v>3151</v>
      </c>
      <c r="B3159" s="6" t="s">
        <v>222</v>
      </c>
      <c r="C3159" s="7" t="s">
        <v>426</v>
      </c>
      <c r="D3159" s="7" t="s">
        <v>422</v>
      </c>
      <c r="E3159" s="7">
        <v>114.74346400203893</v>
      </c>
      <c r="F3159" s="7">
        <v>29.214729954882419</v>
      </c>
      <c r="G3159" s="7">
        <v>118.40423547121914</v>
      </c>
      <c r="H3159" s="7">
        <v>0.96908242805157052</v>
      </c>
      <c r="I3159" s="7">
        <v>107.2567874207418</v>
      </c>
      <c r="J3159" s="7">
        <v>27.308553978024594</v>
      </c>
      <c r="K3159" s="7">
        <v>110.67870422167437</v>
      </c>
      <c r="L3159" s="7">
        <v>0.96908242805157052</v>
      </c>
      <c r="M3159" s="7" t="s">
        <v>290</v>
      </c>
      <c r="N3159" s="7" t="s">
        <v>324</v>
      </c>
      <c r="O3159" s="7" t="s">
        <v>421</v>
      </c>
    </row>
    <row r="3160" spans="1:15" ht="15">
      <c r="A3160" s="1">
        <v>3152</v>
      </c>
      <c r="B3160" s="6" t="s">
        <v>222</v>
      </c>
      <c r="C3160" s="7" t="s">
        <v>427</v>
      </c>
      <c r="D3160" s="7" t="s">
        <v>422</v>
      </c>
      <c r="E3160" s="7">
        <v>116.46998300245741</v>
      </c>
      <c r="F3160" s="7">
        <v>29.654317401521677</v>
      </c>
      <c r="G3160" s="7">
        <v>120.18583727354446</v>
      </c>
      <c r="H3160" s="7">
        <v>0.96908242805157052</v>
      </c>
      <c r="I3160" s="7">
        <v>108.98330642116025</v>
      </c>
      <c r="J3160" s="7">
        <v>27.748141424663832</v>
      </c>
      <c r="K3160" s="7">
        <v>112.46030602399966</v>
      </c>
      <c r="L3160" s="7">
        <v>0.96908242805157041</v>
      </c>
      <c r="M3160" s="7" t="s">
        <v>290</v>
      </c>
      <c r="N3160" s="7" t="s">
        <v>324</v>
      </c>
      <c r="O3160" s="7" t="s">
        <v>421</v>
      </c>
    </row>
    <row r="3161" spans="1:15" ht="15">
      <c r="A3161" s="1">
        <v>3153</v>
      </c>
      <c r="B3161" s="6" t="s">
        <v>223</v>
      </c>
      <c r="C3161" s="7" t="s">
        <v>292</v>
      </c>
      <c r="D3161" s="7">
        <v>121.02198947610691</v>
      </c>
      <c r="E3161" s="7">
        <v>114.11769703364524</v>
      </c>
      <c r="F3161" s="7">
        <v>38.378824512800513</v>
      </c>
      <c r="G3161" s="7">
        <v>120.39843415612673</v>
      </c>
      <c r="H3161" s="7">
        <v>0.94783373084124223</v>
      </c>
      <c r="I3161" s="7">
        <v>108.63335559961439</v>
      </c>
      <c r="J3161" s="7">
        <v>36.534390363354831</v>
      </c>
      <c r="K3161" s="7">
        <v>114.61224903148121</v>
      </c>
      <c r="L3161" s="7">
        <v>0.94783373084124223</v>
      </c>
      <c r="M3161" s="7" t="s">
        <v>290</v>
      </c>
      <c r="N3161" s="7" t="s">
        <v>324</v>
      </c>
      <c r="O3161" s="7" t="s">
        <v>421</v>
      </c>
    </row>
    <row r="3162" spans="1:15" ht="15">
      <c r="A3162" s="1">
        <v>3154</v>
      </c>
      <c r="B3162" s="6" t="s">
        <v>223</v>
      </c>
      <c r="C3162" s="7" t="s">
        <v>293</v>
      </c>
      <c r="D3162" s="7">
        <v>88.152899002835497</v>
      </c>
      <c r="E3162" s="7">
        <v>81.268470661166461</v>
      </c>
      <c r="F3162" s="7">
        <v>27.331329451986885</v>
      </c>
      <c r="G3162" s="7">
        <v>85.741272985755927</v>
      </c>
      <c r="H3162" s="7">
        <v>0.94783373084124234</v>
      </c>
      <c r="I3162" s="7">
        <v>77.418223132481856</v>
      </c>
      <c r="J3162" s="7">
        <v>26.036456018021031</v>
      </c>
      <c r="K3162" s="7">
        <v>81.679117985988881</v>
      </c>
      <c r="L3162" s="7">
        <v>0.94783373084124234</v>
      </c>
      <c r="M3162" s="7" t="s">
        <v>290</v>
      </c>
      <c r="N3162" s="7" t="s">
        <v>324</v>
      </c>
      <c r="O3162" s="7" t="s">
        <v>421</v>
      </c>
    </row>
    <row r="3163" spans="1:15" ht="15">
      <c r="A3163" s="1">
        <v>3155</v>
      </c>
      <c r="B3163" s="6" t="s">
        <v>223</v>
      </c>
      <c r="C3163" s="7" t="s">
        <v>294</v>
      </c>
      <c r="D3163" s="7">
        <v>90.363524240228543</v>
      </c>
      <c r="E3163" s="7">
        <v>95.722051352335896</v>
      </c>
      <c r="F3163" s="7">
        <v>28.143919371968884</v>
      </c>
      <c r="G3163" s="7">
        <v>99.773700506271268</v>
      </c>
      <c r="H3163" s="7">
        <v>0.95939161188392819</v>
      </c>
      <c r="I3163" s="7">
        <v>91.135257217507359</v>
      </c>
      <c r="J3163" s="7">
        <v>26.795323489591965</v>
      </c>
      <c r="K3163" s="7">
        <v>94.992760087351428</v>
      </c>
      <c r="L3163" s="7">
        <v>0.95939161188392819</v>
      </c>
      <c r="M3163" s="7" t="s">
        <v>290</v>
      </c>
      <c r="N3163" s="7" t="s">
        <v>324</v>
      </c>
      <c r="O3163" s="7" t="s">
        <v>421</v>
      </c>
    </row>
    <row r="3164" spans="1:15" ht="15">
      <c r="A3164" s="1">
        <v>3156</v>
      </c>
      <c r="B3164" s="6" t="s">
        <v>223</v>
      </c>
      <c r="C3164" s="7" t="s">
        <v>295</v>
      </c>
      <c r="D3164" s="7">
        <v>86.503568434127715</v>
      </c>
      <c r="E3164" s="7">
        <v>81.114017135263069</v>
      </c>
      <c r="F3164" s="7">
        <v>15.669442013296326</v>
      </c>
      <c r="G3164" s="7">
        <v>82.613650136208165</v>
      </c>
      <c r="H3164" s="7">
        <v>0.98184763657733798</v>
      </c>
      <c r="I3164" s="7">
        <v>70.023120569614079</v>
      </c>
      <c r="J3164" s="7">
        <v>13.526925013785648</v>
      </c>
      <c r="K3164" s="7">
        <v>71.317705477919645</v>
      </c>
      <c r="L3164" s="7">
        <v>0.98184763657733798</v>
      </c>
      <c r="M3164" s="7" t="s">
        <v>290</v>
      </c>
      <c r="N3164" s="7" t="s">
        <v>324</v>
      </c>
      <c r="O3164" s="7" t="s">
        <v>421</v>
      </c>
    </row>
    <row r="3165" spans="1:15" ht="15">
      <c r="A3165" s="1">
        <v>3157</v>
      </c>
      <c r="B3165" s="6" t="s">
        <v>223</v>
      </c>
      <c r="C3165" s="7" t="s">
        <v>296</v>
      </c>
      <c r="D3165" s="7">
        <v>90.641031672881923</v>
      </c>
      <c r="E3165" s="7">
        <v>85.525792715626949</v>
      </c>
      <c r="F3165" s="7">
        <v>14.621641332991427</v>
      </c>
      <c r="G3165" s="7">
        <v>86.766661886389471</v>
      </c>
      <c r="H3165" s="7">
        <v>0.9856987794184443</v>
      </c>
      <c r="I3165" s="7">
        <v>76.953867787837467</v>
      </c>
      <c r="J3165" s="7">
        <v>13.156169831964748</v>
      </c>
      <c r="K3165" s="7">
        <v>78.070369360951972</v>
      </c>
      <c r="L3165" s="7">
        <v>0.9856987794184443</v>
      </c>
      <c r="M3165" s="7" t="s">
        <v>290</v>
      </c>
      <c r="N3165" s="7" t="s">
        <v>324</v>
      </c>
      <c r="O3165" s="7" t="s">
        <v>421</v>
      </c>
    </row>
    <row r="3166" spans="1:15" ht="15">
      <c r="A3166" s="1">
        <v>3158</v>
      </c>
      <c r="B3166" s="6" t="s">
        <v>223</v>
      </c>
      <c r="C3166" s="7" t="s">
        <v>297</v>
      </c>
      <c r="D3166" s="7">
        <v>95.350183800011195</v>
      </c>
      <c r="E3166" s="7">
        <v>100.83337519119748</v>
      </c>
      <c r="F3166" s="7">
        <v>12.921378961921832</v>
      </c>
      <c r="G3166" s="7">
        <v>101.65791453067683</v>
      </c>
      <c r="H3166" s="7">
        <v>0.99188907874722787</v>
      </c>
      <c r="I3166" s="7">
        <v>94.843446331150005</v>
      </c>
      <c r="J3166" s="7">
        <v>12.153794413563169</v>
      </c>
      <c r="K3166" s="7">
        <v>95.619004547301628</v>
      </c>
      <c r="L3166" s="7">
        <v>0.99188907874722787</v>
      </c>
      <c r="M3166" s="7" t="s">
        <v>290</v>
      </c>
      <c r="N3166" s="7" t="s">
        <v>324</v>
      </c>
      <c r="O3166" s="7" t="s">
        <v>421</v>
      </c>
    </row>
    <row r="3167" spans="1:15" ht="15">
      <c r="A3167" s="1">
        <v>3159</v>
      </c>
      <c r="B3167" s="6" t="s">
        <v>223</v>
      </c>
      <c r="C3167" s="7" t="s">
        <v>298</v>
      </c>
      <c r="D3167" s="7" t="s">
        <v>422</v>
      </c>
      <c r="E3167" s="7">
        <v>98.351188930604835</v>
      </c>
      <c r="F3167" s="7">
        <v>25.041107572786839</v>
      </c>
      <c r="G3167" s="7">
        <v>101.4889818282527</v>
      </c>
      <c r="H3167" s="7">
        <v>0.96908242805157041</v>
      </c>
      <c r="I3167" s="7">
        <v>90.833618729999785</v>
      </c>
      <c r="J3167" s="7">
        <v>23.127065799360423</v>
      </c>
      <c r="K3167" s="7">
        <v>93.731571330448276</v>
      </c>
      <c r="L3167" s="7">
        <v>0.96908242805157041</v>
      </c>
      <c r="M3167" s="7" t="s">
        <v>290</v>
      </c>
      <c r="N3167" s="7" t="s">
        <v>324</v>
      </c>
      <c r="O3167" s="7" t="s">
        <v>421</v>
      </c>
    </row>
    <row r="3168" spans="1:15" ht="15">
      <c r="A3168" s="1">
        <v>3160</v>
      </c>
      <c r="B3168" s="6" t="s">
        <v>223</v>
      </c>
      <c r="C3168" s="7" t="s">
        <v>299</v>
      </c>
      <c r="D3168" s="7" t="s">
        <v>422</v>
      </c>
      <c r="E3168" s="7">
        <v>99.513925404325619</v>
      </c>
      <c r="F3168" s="7">
        <v>25.337150858422945</v>
      </c>
      <c r="G3168" s="7">
        <v>102.68881420583338</v>
      </c>
      <c r="H3168" s="7">
        <v>0.96908242805157052</v>
      </c>
      <c r="I3168" s="7">
        <v>92.157688372656381</v>
      </c>
      <c r="J3168" s="7">
        <v>23.464185977734775</v>
      </c>
      <c r="K3168" s="7">
        <v>95.097884044753442</v>
      </c>
      <c r="L3168" s="7">
        <v>0.96908242805157052</v>
      </c>
      <c r="M3168" s="7" t="s">
        <v>290</v>
      </c>
      <c r="N3168" s="7" t="s">
        <v>324</v>
      </c>
      <c r="O3168" s="7" t="s">
        <v>421</v>
      </c>
    </row>
    <row r="3169" spans="1:15" ht="15">
      <c r="A3169" s="1">
        <v>3161</v>
      </c>
      <c r="B3169" s="6" t="s">
        <v>223</v>
      </c>
      <c r="C3169" s="7" t="s">
        <v>300</v>
      </c>
      <c r="D3169" s="7" t="s">
        <v>422</v>
      </c>
      <c r="E3169" s="7">
        <v>104.28014366980958</v>
      </c>
      <c r="F3169" s="7">
        <v>26.550673395355094</v>
      </c>
      <c r="G3169" s="7">
        <v>107.60709373244379</v>
      </c>
      <c r="H3169" s="7">
        <v>0.96908242805157063</v>
      </c>
      <c r="I3169" s="7">
        <v>96.998038852657217</v>
      </c>
      <c r="J3169" s="7">
        <v>24.696583250992049</v>
      </c>
      <c r="K3169" s="7">
        <v>100.09266089746431</v>
      </c>
      <c r="L3169" s="7">
        <v>0.96908242805157063</v>
      </c>
      <c r="M3169" s="7" t="s">
        <v>290</v>
      </c>
      <c r="N3169" s="7" t="s">
        <v>324</v>
      </c>
      <c r="O3169" s="7" t="s">
        <v>421</v>
      </c>
    </row>
    <row r="3170" spans="1:15" ht="15">
      <c r="A3170" s="1">
        <v>3162</v>
      </c>
      <c r="B3170" s="6" t="s">
        <v>223</v>
      </c>
      <c r="C3170" s="7" t="s">
        <v>301</v>
      </c>
      <c r="D3170" s="7" t="s">
        <v>422</v>
      </c>
      <c r="E3170" s="7">
        <v>103.69178189409</v>
      </c>
      <c r="F3170" s="7">
        <v>26.400871133911181</v>
      </c>
      <c r="G3170" s="7">
        <v>106.99996088317469</v>
      </c>
      <c r="H3170" s="7">
        <v>0.96908242805157052</v>
      </c>
      <c r="I3170" s="7">
        <v>96.409677076937612</v>
      </c>
      <c r="J3170" s="7">
        <v>24.546780989548154</v>
      </c>
      <c r="K3170" s="7">
        <v>99.485528048195192</v>
      </c>
      <c r="L3170" s="7">
        <v>0.96908242805157052</v>
      </c>
      <c r="M3170" s="7" t="s">
        <v>290</v>
      </c>
      <c r="N3170" s="7" t="s">
        <v>324</v>
      </c>
      <c r="O3170" s="7" t="s">
        <v>421</v>
      </c>
    </row>
    <row r="3171" spans="1:15" ht="15">
      <c r="A3171" s="1">
        <v>3163</v>
      </c>
      <c r="B3171" s="6" t="s">
        <v>223</v>
      </c>
      <c r="C3171" s="7" t="s">
        <v>302</v>
      </c>
      <c r="D3171" s="7" t="s">
        <v>422</v>
      </c>
      <c r="E3171" s="7">
        <v>104.5994787839518</v>
      </c>
      <c r="F3171" s="7">
        <v>26.63197902096023</v>
      </c>
      <c r="G3171" s="7">
        <v>107.93661690291783</v>
      </c>
      <c r="H3171" s="7">
        <v>0.96908242805157052</v>
      </c>
      <c r="I3171" s="7">
        <v>97.317373966799465</v>
      </c>
      <c r="J3171" s="7">
        <v>24.777888876597157</v>
      </c>
      <c r="K3171" s="7">
        <v>100.42218406793837</v>
      </c>
      <c r="L3171" s="7">
        <v>0.96908242805157052</v>
      </c>
      <c r="M3171" s="7" t="s">
        <v>290</v>
      </c>
      <c r="N3171" s="7" t="s">
        <v>324</v>
      </c>
      <c r="O3171" s="7" t="s">
        <v>421</v>
      </c>
    </row>
    <row r="3172" spans="1:15" ht="15">
      <c r="A3172" s="1">
        <v>3164</v>
      </c>
      <c r="B3172" s="6" t="s">
        <v>223</v>
      </c>
      <c r="C3172" s="7" t="s">
        <v>423</v>
      </c>
      <c r="D3172" s="7" t="s">
        <v>422</v>
      </c>
      <c r="E3172" s="7">
        <v>105.98941483415382</v>
      </c>
      <c r="F3172" s="7">
        <v>26.985869385996484</v>
      </c>
      <c r="G3172" s="7">
        <v>109.370897424335</v>
      </c>
      <c r="H3172" s="7">
        <v>0.96908242805157052</v>
      </c>
      <c r="I3172" s="7">
        <v>98.707310017001447</v>
      </c>
      <c r="J3172" s="7">
        <v>25.131779241633467</v>
      </c>
      <c r="K3172" s="7">
        <v>101.85646458935551</v>
      </c>
      <c r="L3172" s="7">
        <v>0.96908242805157052</v>
      </c>
      <c r="M3172" s="7" t="s">
        <v>290</v>
      </c>
      <c r="N3172" s="7" t="s">
        <v>324</v>
      </c>
      <c r="O3172" s="7" t="s">
        <v>421</v>
      </c>
    </row>
    <row r="3173" spans="1:15" ht="15">
      <c r="A3173" s="1">
        <v>3165</v>
      </c>
      <c r="B3173" s="6" t="s">
        <v>223</v>
      </c>
      <c r="C3173" s="7" t="s">
        <v>424</v>
      </c>
      <c r="D3173" s="7" t="s">
        <v>422</v>
      </c>
      <c r="E3173" s="7">
        <v>107.86230534046376</v>
      </c>
      <c r="F3173" s="7">
        <v>27.462724349830708</v>
      </c>
      <c r="G3173" s="7">
        <v>111.30354056396509</v>
      </c>
      <c r="H3173" s="7">
        <v>0.96908242805157052</v>
      </c>
      <c r="I3173" s="7">
        <v>100.5802005233114</v>
      </c>
      <c r="J3173" s="7">
        <v>25.608634205467681</v>
      </c>
      <c r="K3173" s="7">
        <v>103.78910772898561</v>
      </c>
      <c r="L3173" s="7">
        <v>0.96908242805157052</v>
      </c>
      <c r="M3173" s="7" t="s">
        <v>290</v>
      </c>
      <c r="N3173" s="7" t="s">
        <v>324</v>
      </c>
      <c r="O3173" s="7" t="s">
        <v>421</v>
      </c>
    </row>
    <row r="3174" spans="1:15" ht="15">
      <c r="A3174" s="1">
        <v>3166</v>
      </c>
      <c r="B3174" s="6" t="s">
        <v>223</v>
      </c>
      <c r="C3174" s="7" t="s">
        <v>425</v>
      </c>
      <c r="D3174" s="7" t="s">
        <v>422</v>
      </c>
      <c r="E3174" s="7">
        <v>109.8611232663927</v>
      </c>
      <c r="F3174" s="7">
        <v>27.971641580479684</v>
      </c>
      <c r="G3174" s="7">
        <v>113.36612870721285</v>
      </c>
      <c r="H3174" s="7">
        <v>0.96908242805157063</v>
      </c>
      <c r="I3174" s="7">
        <v>102.57901844924035</v>
      </c>
      <c r="J3174" s="7">
        <v>26.117551436116646</v>
      </c>
      <c r="K3174" s="7">
        <v>105.85169587223339</v>
      </c>
      <c r="L3174" s="7">
        <v>0.96908242805157063</v>
      </c>
      <c r="M3174" s="7" t="s">
        <v>290</v>
      </c>
      <c r="N3174" s="7" t="s">
        <v>324</v>
      </c>
      <c r="O3174" s="7" t="s">
        <v>421</v>
      </c>
    </row>
    <row r="3175" spans="1:15" ht="15">
      <c r="A3175" s="1">
        <v>3167</v>
      </c>
      <c r="B3175" s="6" t="s">
        <v>223</v>
      </c>
      <c r="C3175" s="7" t="s">
        <v>426</v>
      </c>
      <c r="D3175" s="7" t="s">
        <v>422</v>
      </c>
      <c r="E3175" s="7">
        <v>112.42672690545695</v>
      </c>
      <c r="F3175" s="7">
        <v>28.624867610723971</v>
      </c>
      <c r="G3175" s="7">
        <v>116.01358527519814</v>
      </c>
      <c r="H3175" s="7">
        <v>0.96908242805157052</v>
      </c>
      <c r="I3175" s="7">
        <v>105.14462208830456</v>
      </c>
      <c r="J3175" s="7">
        <v>26.770777466360961</v>
      </c>
      <c r="K3175" s="7">
        <v>108.49915244021864</v>
      </c>
      <c r="L3175" s="7">
        <v>0.96908242805157052</v>
      </c>
      <c r="M3175" s="7" t="s">
        <v>290</v>
      </c>
      <c r="N3175" s="7" t="s">
        <v>324</v>
      </c>
      <c r="O3175" s="7" t="s">
        <v>421</v>
      </c>
    </row>
    <row r="3176" spans="1:15" ht="15">
      <c r="A3176" s="1">
        <v>3168</v>
      </c>
      <c r="B3176" s="6" t="s">
        <v>223</v>
      </c>
      <c r="C3176" s="7" t="s">
        <v>427</v>
      </c>
      <c r="D3176" s="7" t="s">
        <v>422</v>
      </c>
      <c r="E3176" s="7">
        <v>114.10984990864935</v>
      </c>
      <c r="F3176" s="7">
        <v>29.053406041621013</v>
      </c>
      <c r="G3176" s="7">
        <v>117.75040657591711</v>
      </c>
      <c r="H3176" s="7">
        <v>0.96908242805157041</v>
      </c>
      <c r="I3176" s="7">
        <v>106.82774509149696</v>
      </c>
      <c r="J3176" s="7">
        <v>27.19931589725795</v>
      </c>
      <c r="K3176" s="7">
        <v>110.2359737409376</v>
      </c>
      <c r="L3176" s="7">
        <v>0.96908242805157041</v>
      </c>
      <c r="M3176" s="7" t="s">
        <v>290</v>
      </c>
      <c r="N3176" s="7" t="s">
        <v>324</v>
      </c>
      <c r="O3176" s="7" t="s">
        <v>421</v>
      </c>
    </row>
    <row r="3177" spans="1:15" ht="15">
      <c r="A3177" s="1">
        <v>3169</v>
      </c>
      <c r="B3177" s="6" t="s">
        <v>39</v>
      </c>
      <c r="C3177" s="7" t="s">
        <v>292</v>
      </c>
      <c r="D3177" s="7">
        <v>27.74</v>
      </c>
      <c r="E3177" s="7">
        <v>26.5</v>
      </c>
      <c r="F3177" s="7">
        <v>8.2010731005155613</v>
      </c>
      <c r="G3177" s="7">
        <v>27.74</v>
      </c>
      <c r="H3177" s="7">
        <v>0.95529920692141312</v>
      </c>
      <c r="I3177" s="7">
        <v>26.5</v>
      </c>
      <c r="J3177" s="7">
        <v>8.2010731005155613</v>
      </c>
      <c r="K3177" s="7">
        <v>27.74</v>
      </c>
      <c r="L3177" s="7">
        <v>0.95529920692141312</v>
      </c>
      <c r="M3177" s="7" t="s">
        <v>290</v>
      </c>
      <c r="N3177" s="7" t="s">
        <v>325</v>
      </c>
      <c r="O3177" s="7" t="s">
        <v>421</v>
      </c>
    </row>
    <row r="3178" spans="1:15" ht="15">
      <c r="A3178" s="1">
        <v>3170</v>
      </c>
      <c r="B3178" s="6" t="s">
        <v>39</v>
      </c>
      <c r="C3178" s="7" t="s">
        <v>293</v>
      </c>
      <c r="D3178" s="7">
        <v>25.151</v>
      </c>
      <c r="E3178" s="7">
        <v>24.11</v>
      </c>
      <c r="F3178" s="7">
        <v>7.1610544614602691</v>
      </c>
      <c r="G3178" s="7">
        <v>25.151</v>
      </c>
      <c r="H3178" s="7">
        <v>0.95860999562641647</v>
      </c>
      <c r="I3178" s="7">
        <v>24.11</v>
      </c>
      <c r="J3178" s="7">
        <v>7.1610544614602691</v>
      </c>
      <c r="K3178" s="7">
        <v>25.151</v>
      </c>
      <c r="L3178" s="7">
        <v>0.95860999562641647</v>
      </c>
      <c r="M3178" s="7" t="s">
        <v>290</v>
      </c>
      <c r="N3178" s="7" t="s">
        <v>325</v>
      </c>
      <c r="O3178" s="7" t="s">
        <v>421</v>
      </c>
    </row>
    <row r="3179" spans="1:15" ht="15">
      <c r="A3179" s="1">
        <v>3171</v>
      </c>
      <c r="B3179" s="6" t="s">
        <v>39</v>
      </c>
      <c r="C3179" s="7" t="s">
        <v>294</v>
      </c>
      <c r="D3179" s="7">
        <v>26.88</v>
      </c>
      <c r="E3179" s="7">
        <v>25.913</v>
      </c>
      <c r="F3179" s="7">
        <v>7.1566862842709327</v>
      </c>
      <c r="G3179" s="7">
        <v>26.883112311848709</v>
      </c>
      <c r="H3179" s="7">
        <v>0.96391369047619047</v>
      </c>
      <c r="I3179" s="7">
        <v>25.913</v>
      </c>
      <c r="J3179" s="7">
        <v>7.1566862842709327</v>
      </c>
      <c r="K3179" s="7">
        <v>26.883112311848709</v>
      </c>
      <c r="L3179" s="7">
        <v>0.96391369047619047</v>
      </c>
      <c r="M3179" s="7" t="s">
        <v>290</v>
      </c>
      <c r="N3179" s="7" t="s">
        <v>325</v>
      </c>
      <c r="O3179" s="7" t="s">
        <v>421</v>
      </c>
    </row>
    <row r="3180" spans="1:15" ht="15">
      <c r="A3180" s="1">
        <v>3172</v>
      </c>
      <c r="B3180" s="6" t="s">
        <v>39</v>
      </c>
      <c r="C3180" s="7" t="s">
        <v>295</v>
      </c>
      <c r="D3180" s="7">
        <v>31.381</v>
      </c>
      <c r="E3180" s="7">
        <v>30.463000000000001</v>
      </c>
      <c r="F3180" s="7">
        <v>7.5347721929730547</v>
      </c>
      <c r="G3180" s="7">
        <v>31.381</v>
      </c>
      <c r="H3180" s="7">
        <v>0.97074663012650975</v>
      </c>
      <c r="I3180" s="7">
        <v>30.463000000000001</v>
      </c>
      <c r="J3180" s="7">
        <v>7.5347721929730547</v>
      </c>
      <c r="K3180" s="7">
        <v>31.381</v>
      </c>
      <c r="L3180" s="7">
        <v>0.97074663012650975</v>
      </c>
      <c r="M3180" s="7" t="s">
        <v>290</v>
      </c>
      <c r="N3180" s="7" t="s">
        <v>325</v>
      </c>
      <c r="O3180" s="7" t="s">
        <v>421</v>
      </c>
    </row>
    <row r="3181" spans="1:15" ht="15">
      <c r="A3181" s="1">
        <v>3173</v>
      </c>
      <c r="B3181" s="6" t="s">
        <v>39</v>
      </c>
      <c r="C3181" s="7" t="s">
        <v>296</v>
      </c>
      <c r="D3181" s="7">
        <v>26.954999999999998</v>
      </c>
      <c r="E3181" s="7">
        <v>26.175000000000001</v>
      </c>
      <c r="F3181" s="7">
        <v>6.4374995145630827</v>
      </c>
      <c r="G3181" s="7">
        <v>26.954999999999998</v>
      </c>
      <c r="H3181" s="7">
        <v>0.97106288258208129</v>
      </c>
      <c r="I3181" s="7">
        <v>26.175000000000001</v>
      </c>
      <c r="J3181" s="7">
        <v>6.4374995145630827</v>
      </c>
      <c r="K3181" s="7">
        <v>26.954999999999998</v>
      </c>
      <c r="L3181" s="7">
        <v>0.97106288258208129</v>
      </c>
      <c r="M3181" s="7" t="s">
        <v>290</v>
      </c>
      <c r="N3181" s="7" t="s">
        <v>325</v>
      </c>
      <c r="O3181" s="7" t="s">
        <v>421</v>
      </c>
    </row>
    <row r="3182" spans="1:15" ht="15">
      <c r="A3182" s="1">
        <v>3174</v>
      </c>
      <c r="B3182" s="6" t="s">
        <v>39</v>
      </c>
      <c r="C3182" s="7" t="s">
        <v>297</v>
      </c>
      <c r="D3182" s="7">
        <v>23.975200000000001</v>
      </c>
      <c r="E3182" s="7">
        <v>23.574999999999999</v>
      </c>
      <c r="F3182" s="7">
        <v>4.3622918334288476</v>
      </c>
      <c r="G3182" s="7">
        <v>23.975200000000001</v>
      </c>
      <c r="H3182" s="7">
        <v>0.98330775134305437</v>
      </c>
      <c r="I3182" s="7">
        <v>23.574999999999999</v>
      </c>
      <c r="J3182" s="7">
        <v>4.3622918334288476</v>
      </c>
      <c r="K3182" s="7">
        <v>23.975200000000001</v>
      </c>
      <c r="L3182" s="7">
        <v>0.98330775134305437</v>
      </c>
      <c r="M3182" s="7" t="s">
        <v>290</v>
      </c>
      <c r="N3182" s="7" t="s">
        <v>325</v>
      </c>
      <c r="O3182" s="7" t="s">
        <v>421</v>
      </c>
    </row>
    <row r="3183" spans="1:15" ht="15">
      <c r="A3183" s="1">
        <v>3175</v>
      </c>
      <c r="B3183" s="6" t="s">
        <v>39</v>
      </c>
      <c r="C3183" s="7" t="s">
        <v>298</v>
      </c>
      <c r="D3183" s="7" t="s">
        <v>422</v>
      </c>
      <c r="E3183" s="7">
        <v>25.76562982368899</v>
      </c>
      <c r="F3183" s="7">
        <v>5.6000865397970729</v>
      </c>
      <c r="G3183" s="7">
        <v>26.367188880587705</v>
      </c>
      <c r="H3183" s="7">
        <v>0.97718531696256783</v>
      </c>
      <c r="I3183" s="7">
        <v>25.76562982368899</v>
      </c>
      <c r="J3183" s="7">
        <v>5.6000865397970729</v>
      </c>
      <c r="K3183" s="7">
        <v>26.367188880587705</v>
      </c>
      <c r="L3183" s="7">
        <v>0.97718531696256783</v>
      </c>
      <c r="M3183" s="7" t="s">
        <v>290</v>
      </c>
      <c r="N3183" s="7" t="s">
        <v>325</v>
      </c>
      <c r="O3183" s="7" t="s">
        <v>421</v>
      </c>
    </row>
    <row r="3184" spans="1:15" ht="15">
      <c r="A3184" s="1">
        <v>3176</v>
      </c>
      <c r="B3184" s="6" t="s">
        <v>39</v>
      </c>
      <c r="C3184" s="7" t="s">
        <v>299</v>
      </c>
      <c r="D3184" s="7" t="s">
        <v>422</v>
      </c>
      <c r="E3184" s="7">
        <v>26.166960825902709</v>
      </c>
      <c r="F3184" s="7">
        <v>5.6873146944697783</v>
      </c>
      <c r="G3184" s="7">
        <v>26.777889896298007</v>
      </c>
      <c r="H3184" s="7">
        <v>0.97718531696256783</v>
      </c>
      <c r="I3184" s="7">
        <v>26.166960825902709</v>
      </c>
      <c r="J3184" s="7">
        <v>5.6873146944697783</v>
      </c>
      <c r="K3184" s="7">
        <v>26.777889896298007</v>
      </c>
      <c r="L3184" s="7">
        <v>0.97718531696256783</v>
      </c>
      <c r="M3184" s="7" t="s">
        <v>290</v>
      </c>
      <c r="N3184" s="7" t="s">
        <v>325</v>
      </c>
      <c r="O3184" s="7" t="s">
        <v>421</v>
      </c>
    </row>
    <row r="3185" spans="1:15" ht="15">
      <c r="A3185" s="1">
        <v>3177</v>
      </c>
      <c r="B3185" s="6" t="s">
        <v>39</v>
      </c>
      <c r="C3185" s="7" t="s">
        <v>300</v>
      </c>
      <c r="D3185" s="7" t="s">
        <v>422</v>
      </c>
      <c r="E3185" s="7">
        <v>26.115290895398108</v>
      </c>
      <c r="F3185" s="7">
        <v>5.6760843816728013</v>
      </c>
      <c r="G3185" s="7">
        <v>26.725013610083217</v>
      </c>
      <c r="H3185" s="7">
        <v>0.97718531696256783</v>
      </c>
      <c r="I3185" s="7">
        <v>26.115290895398108</v>
      </c>
      <c r="J3185" s="7">
        <v>5.6760843816728013</v>
      </c>
      <c r="K3185" s="7">
        <v>26.725013610083217</v>
      </c>
      <c r="L3185" s="7">
        <v>0.97718531696256783</v>
      </c>
      <c r="M3185" s="7" t="s">
        <v>290</v>
      </c>
      <c r="N3185" s="7" t="s">
        <v>325</v>
      </c>
      <c r="O3185" s="7" t="s">
        <v>421</v>
      </c>
    </row>
    <row r="3186" spans="1:15" ht="15">
      <c r="A3186" s="1">
        <v>3178</v>
      </c>
      <c r="B3186" s="6" t="s">
        <v>39</v>
      </c>
      <c r="C3186" s="7" t="s">
        <v>301</v>
      </c>
      <c r="D3186" s="7" t="s">
        <v>422</v>
      </c>
      <c r="E3186" s="7">
        <v>25.833169605029621</v>
      </c>
      <c r="F3186" s="7">
        <v>5.6147661196472303</v>
      </c>
      <c r="G3186" s="7">
        <v>26.436305536526177</v>
      </c>
      <c r="H3186" s="7">
        <v>0.97718531696256783</v>
      </c>
      <c r="I3186" s="7">
        <v>25.833169605029621</v>
      </c>
      <c r="J3186" s="7">
        <v>5.6147661196472303</v>
      </c>
      <c r="K3186" s="7">
        <v>26.436305536526177</v>
      </c>
      <c r="L3186" s="7">
        <v>0.97718531696256783</v>
      </c>
      <c r="M3186" s="7" t="s">
        <v>290</v>
      </c>
      <c r="N3186" s="7" t="s">
        <v>325</v>
      </c>
      <c r="O3186" s="7" t="s">
        <v>421</v>
      </c>
    </row>
    <row r="3187" spans="1:15" ht="15">
      <c r="A3187" s="1">
        <v>3179</v>
      </c>
      <c r="B3187" s="6" t="s">
        <v>39</v>
      </c>
      <c r="C3187" s="7" t="s">
        <v>302</v>
      </c>
      <c r="D3187" s="7" t="s">
        <v>422</v>
      </c>
      <c r="E3187" s="7">
        <v>25.814476609094786</v>
      </c>
      <c r="F3187" s="7">
        <v>5.6107032500166598</v>
      </c>
      <c r="G3187" s="7">
        <v>26.417176108760174</v>
      </c>
      <c r="H3187" s="7">
        <v>0.97718531696256783</v>
      </c>
      <c r="I3187" s="7">
        <v>25.814476609094786</v>
      </c>
      <c r="J3187" s="7">
        <v>5.6107032500166598</v>
      </c>
      <c r="K3187" s="7">
        <v>26.417176108760174</v>
      </c>
      <c r="L3187" s="7">
        <v>0.97718531696256783</v>
      </c>
      <c r="M3187" s="7" t="s">
        <v>290</v>
      </c>
      <c r="N3187" s="7" t="s">
        <v>325</v>
      </c>
      <c r="O3187" s="7" t="s">
        <v>421</v>
      </c>
    </row>
    <row r="3188" spans="1:15" ht="15">
      <c r="A3188" s="1">
        <v>3180</v>
      </c>
      <c r="B3188" s="6" t="s">
        <v>39</v>
      </c>
      <c r="C3188" s="7" t="s">
        <v>423</v>
      </c>
      <c r="D3188" s="7" t="s">
        <v>422</v>
      </c>
      <c r="E3188" s="7">
        <v>25.888105156032019</v>
      </c>
      <c r="F3188" s="7">
        <v>5.6267062057941732</v>
      </c>
      <c r="G3188" s="7">
        <v>26.492523686808212</v>
      </c>
      <c r="H3188" s="7">
        <v>0.97718531696256783</v>
      </c>
      <c r="I3188" s="7">
        <v>25.888105156032019</v>
      </c>
      <c r="J3188" s="7">
        <v>5.6267062057941732</v>
      </c>
      <c r="K3188" s="7">
        <v>26.492523686808212</v>
      </c>
      <c r="L3188" s="7">
        <v>0.97718531696256783</v>
      </c>
      <c r="M3188" s="7" t="s">
        <v>290</v>
      </c>
      <c r="N3188" s="7" t="s">
        <v>325</v>
      </c>
      <c r="O3188" s="7" t="s">
        <v>421</v>
      </c>
    </row>
    <row r="3189" spans="1:15" ht="15">
      <c r="A3189" s="1">
        <v>3181</v>
      </c>
      <c r="B3189" s="6" t="s">
        <v>39</v>
      </c>
      <c r="C3189" s="7" t="s">
        <v>424</v>
      </c>
      <c r="D3189" s="7" t="s">
        <v>422</v>
      </c>
      <c r="E3189" s="7">
        <v>26.107019536602682</v>
      </c>
      <c r="F3189" s="7">
        <v>5.6742866253061548</v>
      </c>
      <c r="G3189" s="7">
        <v>26.716549137017722</v>
      </c>
      <c r="H3189" s="7">
        <v>0.97718531696256783</v>
      </c>
      <c r="I3189" s="7">
        <v>26.107019536602682</v>
      </c>
      <c r="J3189" s="7">
        <v>5.6742866253061548</v>
      </c>
      <c r="K3189" s="7">
        <v>26.716549137017722</v>
      </c>
      <c r="L3189" s="7">
        <v>0.97718531696256783</v>
      </c>
      <c r="M3189" s="7" t="s">
        <v>290</v>
      </c>
      <c r="N3189" s="7" t="s">
        <v>325</v>
      </c>
      <c r="O3189" s="7" t="s">
        <v>421</v>
      </c>
    </row>
    <row r="3190" spans="1:15" ht="15">
      <c r="A3190" s="1">
        <v>3182</v>
      </c>
      <c r="B3190" s="6" t="s">
        <v>39</v>
      </c>
      <c r="C3190" s="7" t="s">
        <v>425</v>
      </c>
      <c r="D3190" s="7" t="s">
        <v>422</v>
      </c>
      <c r="E3190" s="7">
        <v>26.314876428569406</v>
      </c>
      <c r="F3190" s="7">
        <v>5.7194637310424321</v>
      </c>
      <c r="G3190" s="7">
        <v>26.929258935618478</v>
      </c>
      <c r="H3190" s="7">
        <v>0.97718531696256783</v>
      </c>
      <c r="I3190" s="7">
        <v>26.314876428569406</v>
      </c>
      <c r="J3190" s="7">
        <v>5.7194637310424321</v>
      </c>
      <c r="K3190" s="7">
        <v>26.929258935618478</v>
      </c>
      <c r="L3190" s="7">
        <v>0.97718531696256783</v>
      </c>
      <c r="M3190" s="7" t="s">
        <v>290</v>
      </c>
      <c r="N3190" s="7" t="s">
        <v>325</v>
      </c>
      <c r="O3190" s="7" t="s">
        <v>421</v>
      </c>
    </row>
    <row r="3191" spans="1:15" ht="15">
      <c r="A3191" s="1">
        <v>3183</v>
      </c>
      <c r="B3191" s="6" t="s">
        <v>39</v>
      </c>
      <c r="C3191" s="7" t="s">
        <v>426</v>
      </c>
      <c r="D3191" s="7" t="s">
        <v>422</v>
      </c>
      <c r="E3191" s="7">
        <v>26.603156522218427</v>
      </c>
      <c r="F3191" s="7">
        <v>5.7821205914872538</v>
      </c>
      <c r="G3191" s="7">
        <v>27.224269604163005</v>
      </c>
      <c r="H3191" s="7">
        <v>0.97718531696256783</v>
      </c>
      <c r="I3191" s="7">
        <v>26.603156522218427</v>
      </c>
      <c r="J3191" s="7">
        <v>5.7821205914872538</v>
      </c>
      <c r="K3191" s="7">
        <v>27.224269604163005</v>
      </c>
      <c r="L3191" s="7">
        <v>0.97718531696256783</v>
      </c>
      <c r="M3191" s="7" t="s">
        <v>290</v>
      </c>
      <c r="N3191" s="7" t="s">
        <v>325</v>
      </c>
      <c r="O3191" s="7" t="s">
        <v>421</v>
      </c>
    </row>
    <row r="3192" spans="1:15" ht="15">
      <c r="A3192" s="1">
        <v>3184</v>
      </c>
      <c r="B3192" s="6" t="s">
        <v>39</v>
      </c>
      <c r="C3192" s="7" t="s">
        <v>427</v>
      </c>
      <c r="D3192" s="7" t="s">
        <v>422</v>
      </c>
      <c r="E3192" s="7">
        <v>26.891436615867459</v>
      </c>
      <c r="F3192" s="7">
        <v>5.8447774519320541</v>
      </c>
      <c r="G3192" s="7">
        <v>27.51928027270754</v>
      </c>
      <c r="H3192" s="7">
        <v>0.97718531696256783</v>
      </c>
      <c r="I3192" s="7">
        <v>26.891436615867459</v>
      </c>
      <c r="J3192" s="7">
        <v>5.8447774519320541</v>
      </c>
      <c r="K3192" s="7">
        <v>27.51928027270754</v>
      </c>
      <c r="L3192" s="7">
        <v>0.97718531696256783</v>
      </c>
      <c r="M3192" s="7" t="s">
        <v>290</v>
      </c>
      <c r="N3192" s="7" t="s">
        <v>325</v>
      </c>
      <c r="O3192" s="7" t="s">
        <v>421</v>
      </c>
    </row>
    <row r="3193" spans="1:15" ht="15">
      <c r="A3193" s="1">
        <v>3185</v>
      </c>
      <c r="B3193" s="6" t="s">
        <v>251</v>
      </c>
      <c r="C3193" s="7" t="s">
        <v>292</v>
      </c>
      <c r="D3193" s="7">
        <v>0.91900000000000004</v>
      </c>
      <c r="E3193" s="7">
        <v>0.90600000000000003</v>
      </c>
      <c r="F3193" s="7">
        <v>0.15402921800749397</v>
      </c>
      <c r="G3193" s="7">
        <v>0.91900000000000004</v>
      </c>
      <c r="H3193" s="7">
        <v>0.98585418933623503</v>
      </c>
      <c r="I3193" s="7">
        <v>0.90600000000000003</v>
      </c>
      <c r="J3193" s="7">
        <v>0.15402921800749397</v>
      </c>
      <c r="K3193" s="7">
        <v>0.91900000000000004</v>
      </c>
      <c r="L3193" s="7">
        <v>0.98585418933623503</v>
      </c>
      <c r="M3193" s="7" t="s">
        <v>304</v>
      </c>
      <c r="N3193" s="7" t="s">
        <v>325</v>
      </c>
      <c r="O3193" s="7" t="s">
        <v>421</v>
      </c>
    </row>
    <row r="3194" spans="1:15" ht="15">
      <c r="A3194" s="1">
        <v>3186</v>
      </c>
      <c r="B3194" s="6" t="s">
        <v>251</v>
      </c>
      <c r="C3194" s="7" t="s">
        <v>293</v>
      </c>
      <c r="D3194" s="7">
        <v>5.2370000000000001</v>
      </c>
      <c r="E3194" s="7">
        <v>4.9969999999999999</v>
      </c>
      <c r="F3194" s="7">
        <v>1.567214088757501</v>
      </c>
      <c r="G3194" s="7">
        <v>5.2370000000000001</v>
      </c>
      <c r="H3194" s="7">
        <v>0.95417223601298451</v>
      </c>
      <c r="I3194" s="7">
        <v>4.9969999999999999</v>
      </c>
      <c r="J3194" s="7">
        <v>1.567214088757501</v>
      </c>
      <c r="K3194" s="7">
        <v>5.2370000000000001</v>
      </c>
      <c r="L3194" s="7">
        <v>0.95417223601298451</v>
      </c>
      <c r="M3194" s="7" t="s">
        <v>304</v>
      </c>
      <c r="N3194" s="7" t="s">
        <v>325</v>
      </c>
      <c r="O3194" s="7" t="s">
        <v>421</v>
      </c>
    </row>
    <row r="3195" spans="1:15" ht="15">
      <c r="A3195" s="1">
        <v>3187</v>
      </c>
      <c r="B3195" s="6" t="s">
        <v>251</v>
      </c>
      <c r="C3195" s="7" t="s">
        <v>294</v>
      </c>
      <c r="D3195" s="7">
        <v>4.28</v>
      </c>
      <c r="E3195" s="7">
        <v>4.2560000000000002</v>
      </c>
      <c r="F3195" s="7">
        <v>0.41289151046454503</v>
      </c>
      <c r="G3195" s="7">
        <v>4.2759812206572771</v>
      </c>
      <c r="H3195" s="7">
        <v>0.99532710280373826</v>
      </c>
      <c r="I3195" s="7">
        <v>4.2560000000000002</v>
      </c>
      <c r="J3195" s="7">
        <v>0.41289151046454503</v>
      </c>
      <c r="K3195" s="7">
        <v>4.2759812206572771</v>
      </c>
      <c r="L3195" s="7">
        <v>0.99532710280373826</v>
      </c>
      <c r="M3195" s="7" t="s">
        <v>304</v>
      </c>
      <c r="N3195" s="7" t="s">
        <v>325</v>
      </c>
      <c r="O3195" s="7" t="s">
        <v>421</v>
      </c>
    </row>
    <row r="3196" spans="1:15" ht="15">
      <c r="A3196" s="1">
        <v>3188</v>
      </c>
      <c r="B3196" s="6" t="s">
        <v>251</v>
      </c>
      <c r="C3196" s="7" t="s">
        <v>295</v>
      </c>
      <c r="D3196" s="7">
        <v>4.5469999999999997</v>
      </c>
      <c r="E3196" s="7">
        <v>4.5250000000000004</v>
      </c>
      <c r="F3196" s="7">
        <v>0.44674825125566459</v>
      </c>
      <c r="G3196" s="7">
        <v>4.5469999999999997</v>
      </c>
      <c r="H3196" s="7">
        <v>0.99516164504068627</v>
      </c>
      <c r="I3196" s="7">
        <v>4.5250000000000004</v>
      </c>
      <c r="J3196" s="7">
        <v>0.44674825125566459</v>
      </c>
      <c r="K3196" s="7">
        <v>4.5469999999999997</v>
      </c>
      <c r="L3196" s="7">
        <v>0.99516164504068627</v>
      </c>
      <c r="M3196" s="7" t="s">
        <v>304</v>
      </c>
      <c r="N3196" s="7" t="s">
        <v>325</v>
      </c>
      <c r="O3196" s="7" t="s">
        <v>421</v>
      </c>
    </row>
    <row r="3197" spans="1:15" ht="15">
      <c r="A3197" s="1">
        <v>3189</v>
      </c>
      <c r="B3197" s="6" t="s">
        <v>251</v>
      </c>
      <c r="C3197" s="7" t="s">
        <v>296</v>
      </c>
      <c r="D3197" s="7">
        <v>4.5860000000000003</v>
      </c>
      <c r="E3197" s="7">
        <v>4.5549999999999997</v>
      </c>
      <c r="F3197" s="7">
        <v>0.53232602791898687</v>
      </c>
      <c r="G3197" s="7">
        <v>4.5860000000000003</v>
      </c>
      <c r="H3197" s="7">
        <v>0.99324029655473167</v>
      </c>
      <c r="I3197" s="7">
        <v>4.5549999999999997</v>
      </c>
      <c r="J3197" s="7">
        <v>0.53232602791898687</v>
      </c>
      <c r="K3197" s="7">
        <v>4.5860000000000003</v>
      </c>
      <c r="L3197" s="7">
        <v>0.99324029655473167</v>
      </c>
      <c r="M3197" s="7" t="s">
        <v>304</v>
      </c>
      <c r="N3197" s="7" t="s">
        <v>325</v>
      </c>
      <c r="O3197" s="7" t="s">
        <v>421</v>
      </c>
    </row>
    <row r="3198" spans="1:15" ht="15">
      <c r="A3198" s="1">
        <v>3190</v>
      </c>
      <c r="B3198" s="6" t="s">
        <v>251</v>
      </c>
      <c r="C3198" s="7" t="s">
        <v>297</v>
      </c>
      <c r="D3198" s="7">
        <v>5.5888</v>
      </c>
      <c r="E3198" s="7">
        <v>5.5369000000000002</v>
      </c>
      <c r="F3198" s="7">
        <v>0.75988408984528499</v>
      </c>
      <c r="G3198" s="7">
        <v>5.5888</v>
      </c>
      <c r="H3198" s="7">
        <v>0.99071356999713711</v>
      </c>
      <c r="I3198" s="7">
        <v>5.5369000000000002</v>
      </c>
      <c r="J3198" s="7">
        <v>0.75988408984528499</v>
      </c>
      <c r="K3198" s="7">
        <v>5.5888</v>
      </c>
      <c r="L3198" s="7">
        <v>0.99071356999713711</v>
      </c>
      <c r="M3198" s="7" t="s">
        <v>304</v>
      </c>
      <c r="N3198" s="7" t="s">
        <v>325</v>
      </c>
      <c r="O3198" s="7" t="s">
        <v>421</v>
      </c>
    </row>
    <row r="3199" spans="1:15" ht="15">
      <c r="A3199" s="1">
        <v>3191</v>
      </c>
      <c r="B3199" s="6" t="s">
        <v>251</v>
      </c>
      <c r="C3199" s="7" t="s">
        <v>298</v>
      </c>
      <c r="D3199" s="7" t="s">
        <v>422</v>
      </c>
      <c r="E3199" s="7">
        <v>5.5369000000000002</v>
      </c>
      <c r="F3199" s="7">
        <v>0.94503944883542434</v>
      </c>
      <c r="G3199" s="7">
        <v>5.6169708179636437</v>
      </c>
      <c r="H3199" s="7">
        <v>0.98574483995758555</v>
      </c>
      <c r="I3199" s="7">
        <v>5.5369000000000002</v>
      </c>
      <c r="J3199" s="7">
        <v>0.94503944883542434</v>
      </c>
      <c r="K3199" s="7">
        <v>5.6169708179636437</v>
      </c>
      <c r="L3199" s="7">
        <v>0.98574483995758555</v>
      </c>
      <c r="M3199" s="7" t="s">
        <v>304</v>
      </c>
      <c r="N3199" s="7" t="s">
        <v>325</v>
      </c>
      <c r="O3199" s="7" t="s">
        <v>421</v>
      </c>
    </row>
    <row r="3200" spans="1:15" ht="15">
      <c r="A3200" s="1">
        <v>3192</v>
      </c>
      <c r="B3200" s="6" t="s">
        <v>251</v>
      </c>
      <c r="C3200" s="7" t="s">
        <v>299</v>
      </c>
      <c r="D3200" s="7" t="s">
        <v>422</v>
      </c>
      <c r="E3200" s="7">
        <v>5.5369000000000002</v>
      </c>
      <c r="F3200" s="7">
        <v>0.94503944883542434</v>
      </c>
      <c r="G3200" s="7">
        <v>5.6169708179636437</v>
      </c>
      <c r="H3200" s="7">
        <v>0.98574483995758555</v>
      </c>
      <c r="I3200" s="7">
        <v>5.5369000000000002</v>
      </c>
      <c r="J3200" s="7">
        <v>0.94503944883542434</v>
      </c>
      <c r="K3200" s="7">
        <v>5.6169708179636437</v>
      </c>
      <c r="L3200" s="7">
        <v>0.98574483995758555</v>
      </c>
      <c r="M3200" s="7" t="s">
        <v>304</v>
      </c>
      <c r="N3200" s="7" t="s">
        <v>325</v>
      </c>
      <c r="O3200" s="7" t="s">
        <v>421</v>
      </c>
    </row>
    <row r="3201" spans="1:15" ht="15">
      <c r="A3201" s="1">
        <v>3193</v>
      </c>
      <c r="B3201" s="6" t="s">
        <v>251</v>
      </c>
      <c r="C3201" s="7" t="s">
        <v>300</v>
      </c>
      <c r="D3201" s="7" t="s">
        <v>422</v>
      </c>
      <c r="E3201" s="7">
        <v>5.5369000000000002</v>
      </c>
      <c r="F3201" s="7">
        <v>0.94503944883542434</v>
      </c>
      <c r="G3201" s="7">
        <v>5.6169708179636437</v>
      </c>
      <c r="H3201" s="7">
        <v>0.98574483995758555</v>
      </c>
      <c r="I3201" s="7">
        <v>5.5369000000000002</v>
      </c>
      <c r="J3201" s="7">
        <v>0.94503944883542434</v>
      </c>
      <c r="K3201" s="7">
        <v>5.6169708179636437</v>
      </c>
      <c r="L3201" s="7">
        <v>0.98574483995758555</v>
      </c>
      <c r="M3201" s="7" t="s">
        <v>304</v>
      </c>
      <c r="N3201" s="7" t="s">
        <v>325</v>
      </c>
      <c r="O3201" s="7" t="s">
        <v>421</v>
      </c>
    </row>
    <row r="3202" spans="1:15" ht="15">
      <c r="A3202" s="1">
        <v>3194</v>
      </c>
      <c r="B3202" s="6" t="s">
        <v>251</v>
      </c>
      <c r="C3202" s="7" t="s">
        <v>301</v>
      </c>
      <c r="D3202" s="7" t="s">
        <v>422</v>
      </c>
      <c r="E3202" s="7">
        <v>5.5369000000000002</v>
      </c>
      <c r="F3202" s="7">
        <v>0.94503944883542434</v>
      </c>
      <c r="G3202" s="7">
        <v>5.6169708179636437</v>
      </c>
      <c r="H3202" s="7">
        <v>0.98574483995758555</v>
      </c>
      <c r="I3202" s="7">
        <v>5.5369000000000002</v>
      </c>
      <c r="J3202" s="7">
        <v>0.94503944883542434</v>
      </c>
      <c r="K3202" s="7">
        <v>5.6169708179636437</v>
      </c>
      <c r="L3202" s="7">
        <v>0.98574483995758555</v>
      </c>
      <c r="M3202" s="7" t="s">
        <v>304</v>
      </c>
      <c r="N3202" s="7" t="s">
        <v>325</v>
      </c>
      <c r="O3202" s="7" t="s">
        <v>421</v>
      </c>
    </row>
    <row r="3203" spans="1:15" ht="15">
      <c r="A3203" s="1">
        <v>3195</v>
      </c>
      <c r="B3203" s="6" t="s">
        <v>251</v>
      </c>
      <c r="C3203" s="7" t="s">
        <v>302</v>
      </c>
      <c r="D3203" s="7" t="s">
        <v>422</v>
      </c>
      <c r="E3203" s="7">
        <v>5.5369000000000002</v>
      </c>
      <c r="F3203" s="7">
        <v>0.94503944883542434</v>
      </c>
      <c r="G3203" s="7">
        <v>5.6169708179636437</v>
      </c>
      <c r="H3203" s="7">
        <v>0.98574483995758555</v>
      </c>
      <c r="I3203" s="7">
        <v>5.5369000000000002</v>
      </c>
      <c r="J3203" s="7">
        <v>0.94503944883542434</v>
      </c>
      <c r="K3203" s="7">
        <v>5.6169708179636437</v>
      </c>
      <c r="L3203" s="7">
        <v>0.98574483995758555</v>
      </c>
      <c r="M3203" s="7" t="s">
        <v>304</v>
      </c>
      <c r="N3203" s="7" t="s">
        <v>325</v>
      </c>
      <c r="O3203" s="7" t="s">
        <v>421</v>
      </c>
    </row>
    <row r="3204" spans="1:15" ht="15">
      <c r="A3204" s="1">
        <v>3196</v>
      </c>
      <c r="B3204" s="6" t="s">
        <v>251</v>
      </c>
      <c r="C3204" s="7" t="s">
        <v>423</v>
      </c>
      <c r="D3204" s="7" t="s">
        <v>422</v>
      </c>
      <c r="E3204" s="7">
        <v>5.5369000000000002</v>
      </c>
      <c r="F3204" s="7">
        <v>0.94503944883542434</v>
      </c>
      <c r="G3204" s="7">
        <v>5.6169708179636437</v>
      </c>
      <c r="H3204" s="7">
        <v>0.98574483995758555</v>
      </c>
      <c r="I3204" s="7">
        <v>5.5369000000000002</v>
      </c>
      <c r="J3204" s="7">
        <v>0.94503944883542434</v>
      </c>
      <c r="K3204" s="7">
        <v>5.6169708179636437</v>
      </c>
      <c r="L3204" s="7">
        <v>0.98574483995758555</v>
      </c>
      <c r="M3204" s="7" t="s">
        <v>304</v>
      </c>
      <c r="N3204" s="7" t="s">
        <v>325</v>
      </c>
      <c r="O3204" s="7" t="s">
        <v>421</v>
      </c>
    </row>
    <row r="3205" spans="1:15" ht="15">
      <c r="A3205" s="1">
        <v>3197</v>
      </c>
      <c r="B3205" s="6" t="s">
        <v>251</v>
      </c>
      <c r="C3205" s="7" t="s">
        <v>424</v>
      </c>
      <c r="D3205" s="7" t="s">
        <v>422</v>
      </c>
      <c r="E3205" s="7">
        <v>5.5369000000000002</v>
      </c>
      <c r="F3205" s="7">
        <v>0.94503944883542434</v>
      </c>
      <c r="G3205" s="7">
        <v>5.6169708179636437</v>
      </c>
      <c r="H3205" s="7">
        <v>0.98574483995758555</v>
      </c>
      <c r="I3205" s="7">
        <v>5.5369000000000002</v>
      </c>
      <c r="J3205" s="7">
        <v>0.94503944883542434</v>
      </c>
      <c r="K3205" s="7">
        <v>5.6169708179636437</v>
      </c>
      <c r="L3205" s="7">
        <v>0.98574483995758555</v>
      </c>
      <c r="M3205" s="7" t="s">
        <v>304</v>
      </c>
      <c r="N3205" s="7" t="s">
        <v>325</v>
      </c>
      <c r="O3205" s="7" t="s">
        <v>421</v>
      </c>
    </row>
    <row r="3206" spans="1:15" ht="15">
      <c r="A3206" s="1">
        <v>3198</v>
      </c>
      <c r="B3206" s="6" t="s">
        <v>251</v>
      </c>
      <c r="C3206" s="7" t="s">
        <v>425</v>
      </c>
      <c r="D3206" s="7" t="s">
        <v>422</v>
      </c>
      <c r="E3206" s="7">
        <v>5.5369000000000002</v>
      </c>
      <c r="F3206" s="7">
        <v>0.94503944883542434</v>
      </c>
      <c r="G3206" s="7">
        <v>5.6169708179636437</v>
      </c>
      <c r="H3206" s="7">
        <v>0.98574483995758555</v>
      </c>
      <c r="I3206" s="7">
        <v>5.5369000000000002</v>
      </c>
      <c r="J3206" s="7">
        <v>0.94503944883542434</v>
      </c>
      <c r="K3206" s="7">
        <v>5.6169708179636437</v>
      </c>
      <c r="L3206" s="7">
        <v>0.98574483995758555</v>
      </c>
      <c r="M3206" s="7" t="s">
        <v>304</v>
      </c>
      <c r="N3206" s="7" t="s">
        <v>325</v>
      </c>
      <c r="O3206" s="7" t="s">
        <v>421</v>
      </c>
    </row>
    <row r="3207" spans="1:15" ht="15">
      <c r="A3207" s="1">
        <v>3199</v>
      </c>
      <c r="B3207" s="6" t="s">
        <v>251</v>
      </c>
      <c r="C3207" s="7" t="s">
        <v>426</v>
      </c>
      <c r="D3207" s="7" t="s">
        <v>422</v>
      </c>
      <c r="E3207" s="7">
        <v>5.5369000000000002</v>
      </c>
      <c r="F3207" s="7">
        <v>0.94503944883542434</v>
      </c>
      <c r="G3207" s="7">
        <v>5.6169708179636437</v>
      </c>
      <c r="H3207" s="7">
        <v>0.98574483995758555</v>
      </c>
      <c r="I3207" s="7">
        <v>5.5369000000000002</v>
      </c>
      <c r="J3207" s="7">
        <v>0.94503944883542434</v>
      </c>
      <c r="K3207" s="7">
        <v>5.6169708179636437</v>
      </c>
      <c r="L3207" s="7">
        <v>0.98574483995758555</v>
      </c>
      <c r="M3207" s="7" t="s">
        <v>304</v>
      </c>
      <c r="N3207" s="7" t="s">
        <v>325</v>
      </c>
      <c r="O3207" s="7" t="s">
        <v>421</v>
      </c>
    </row>
    <row r="3208" spans="1:15" ht="15">
      <c r="A3208" s="1">
        <v>3200</v>
      </c>
      <c r="B3208" s="6" t="s">
        <v>251</v>
      </c>
      <c r="C3208" s="7" t="s">
        <v>427</v>
      </c>
      <c r="D3208" s="7" t="s">
        <v>422</v>
      </c>
      <c r="E3208" s="7">
        <v>5.5369000000000002</v>
      </c>
      <c r="F3208" s="7">
        <v>0.94503944883542434</v>
      </c>
      <c r="G3208" s="7">
        <v>5.6169708179636437</v>
      </c>
      <c r="H3208" s="7">
        <v>0.98574483995758555</v>
      </c>
      <c r="I3208" s="7">
        <v>5.5369000000000002</v>
      </c>
      <c r="J3208" s="7">
        <v>0.94503944883542434</v>
      </c>
      <c r="K3208" s="7">
        <v>5.6169708179636437</v>
      </c>
      <c r="L3208" s="7">
        <v>0.98574483995758555</v>
      </c>
      <c r="M3208" s="7" t="s">
        <v>304</v>
      </c>
      <c r="N3208" s="7" t="s">
        <v>325</v>
      </c>
      <c r="O3208" s="7" t="s">
        <v>421</v>
      </c>
    </row>
    <row r="3209" spans="1:15" ht="15">
      <c r="A3209" s="1">
        <v>3201</v>
      </c>
      <c r="B3209" s="6" t="s">
        <v>116</v>
      </c>
      <c r="C3209" s="7" t="s">
        <v>292</v>
      </c>
      <c r="D3209" s="7">
        <v>2.4620000000000002</v>
      </c>
      <c r="E3209" s="7">
        <v>2.3504296279781589</v>
      </c>
      <c r="F3209" s="7">
        <v>0.34432299981446446</v>
      </c>
      <c r="G3209" s="7">
        <v>2.3755163153046914</v>
      </c>
      <c r="H3209" s="7">
        <v>0.98943948009748162</v>
      </c>
      <c r="I3209" s="7">
        <v>1.8779126427857378</v>
      </c>
      <c r="J3209" s="7">
        <v>0.27510226507385593</v>
      </c>
      <c r="K3209" s="7">
        <v>1.8979560453770472</v>
      </c>
      <c r="L3209" s="7">
        <v>0.98943948009748162</v>
      </c>
      <c r="M3209" s="7" t="s">
        <v>290</v>
      </c>
      <c r="N3209" s="7" t="s">
        <v>325</v>
      </c>
      <c r="O3209" s="7" t="s">
        <v>421</v>
      </c>
    </row>
    <row r="3210" spans="1:15" ht="15">
      <c r="A3210" s="1">
        <v>3202</v>
      </c>
      <c r="B3210" s="6" t="s">
        <v>116</v>
      </c>
      <c r="C3210" s="7" t="s">
        <v>293</v>
      </c>
      <c r="D3210" s="7">
        <v>2.9768707999999999</v>
      </c>
      <c r="E3210" s="7">
        <v>2.61</v>
      </c>
      <c r="F3210" s="7">
        <v>6.3143698925986716E-2</v>
      </c>
      <c r="G3210" s="7">
        <v>2.6107637056451614</v>
      </c>
      <c r="H3210" s="7">
        <v>0.99970747806723759</v>
      </c>
      <c r="I3210" s="7">
        <v>2.06</v>
      </c>
      <c r="J3210" s="7">
        <v>4.9837555474138255E-2</v>
      </c>
      <c r="K3210" s="7">
        <v>2.0606027715053763</v>
      </c>
      <c r="L3210" s="7">
        <v>0.99970747806723759</v>
      </c>
      <c r="M3210" s="7" t="s">
        <v>290</v>
      </c>
      <c r="N3210" s="7" t="s">
        <v>325</v>
      </c>
      <c r="O3210" s="7" t="s">
        <v>421</v>
      </c>
    </row>
    <row r="3211" spans="1:15" ht="15">
      <c r="A3211" s="1">
        <v>3203</v>
      </c>
      <c r="B3211" s="6" t="s">
        <v>116</v>
      </c>
      <c r="C3211" s="7" t="s">
        <v>294</v>
      </c>
      <c r="D3211" s="7">
        <v>2.71</v>
      </c>
      <c r="E3211" s="7">
        <v>2.2386902563013162</v>
      </c>
      <c r="F3211" s="7">
        <v>0.38895905035754202</v>
      </c>
      <c r="G3211" s="7">
        <v>2.2722286871073285</v>
      </c>
      <c r="H3211" s="7">
        <v>0.98523985239852396</v>
      </c>
      <c r="I3211" s="7">
        <v>1.9391020627334485</v>
      </c>
      <c r="J3211" s="7">
        <v>0.3369073925006788</v>
      </c>
      <c r="K3211" s="7">
        <v>1.96815228090174</v>
      </c>
      <c r="L3211" s="7">
        <v>0.98523985239852396</v>
      </c>
      <c r="M3211" s="7" t="s">
        <v>290</v>
      </c>
      <c r="N3211" s="7" t="s">
        <v>325</v>
      </c>
      <c r="O3211" s="7" t="s">
        <v>421</v>
      </c>
    </row>
    <row r="3212" spans="1:15" ht="15">
      <c r="A3212" s="1">
        <v>3204</v>
      </c>
      <c r="B3212" s="6" t="s">
        <v>116</v>
      </c>
      <c r="C3212" s="7" t="s">
        <v>295</v>
      </c>
      <c r="D3212" s="7">
        <v>3.077</v>
      </c>
      <c r="E3212" s="7">
        <v>2.1869999999999998</v>
      </c>
      <c r="F3212" s="7">
        <v>0.4230442351628444</v>
      </c>
      <c r="G3212" s="7">
        <v>2.2275402184707049</v>
      </c>
      <c r="H3212" s="7">
        <v>0.98180045498862523</v>
      </c>
      <c r="I3212" s="7">
        <v>1.9334</v>
      </c>
      <c r="J3212" s="7">
        <v>0.37398889998346851</v>
      </c>
      <c r="K3212" s="7">
        <v>1.9692392585236678</v>
      </c>
      <c r="L3212" s="7">
        <v>0.98180045498862523</v>
      </c>
      <c r="M3212" s="7" t="s">
        <v>290</v>
      </c>
      <c r="N3212" s="7" t="s">
        <v>325</v>
      </c>
      <c r="O3212" s="7" t="s">
        <v>421</v>
      </c>
    </row>
    <row r="3213" spans="1:15" ht="15">
      <c r="A3213" s="1">
        <v>3205</v>
      </c>
      <c r="B3213" s="6" t="s">
        <v>116</v>
      </c>
      <c r="C3213" s="7" t="s">
        <v>296</v>
      </c>
      <c r="D3213" s="7">
        <v>1.8740000000000001</v>
      </c>
      <c r="E3213" s="7">
        <v>2.2400000000000002</v>
      </c>
      <c r="F3213" s="7">
        <v>0.25471962019351119</v>
      </c>
      <c r="G3213" s="7">
        <v>2.254436090225564</v>
      </c>
      <c r="H3213" s="7">
        <v>0.99359658484525082</v>
      </c>
      <c r="I3213" s="7">
        <v>1.982</v>
      </c>
      <c r="J3213" s="7">
        <v>0.22538137822479468</v>
      </c>
      <c r="K3213" s="7">
        <v>1.9947733619763695</v>
      </c>
      <c r="L3213" s="7">
        <v>0.99359658484525082</v>
      </c>
      <c r="M3213" s="7" t="s">
        <v>290</v>
      </c>
      <c r="N3213" s="7" t="s">
        <v>325</v>
      </c>
      <c r="O3213" s="7" t="s">
        <v>421</v>
      </c>
    </row>
    <row r="3214" spans="1:15" ht="15">
      <c r="A3214" s="1">
        <v>3206</v>
      </c>
      <c r="B3214" s="6" t="s">
        <v>116</v>
      </c>
      <c r="C3214" s="7" t="s">
        <v>297</v>
      </c>
      <c r="D3214" s="7">
        <v>1.9881</v>
      </c>
      <c r="E3214" s="7">
        <v>2.365023136</v>
      </c>
      <c r="F3214" s="7">
        <v>0.26753988867508355</v>
      </c>
      <c r="G3214" s="7">
        <v>2.3801075660246012</v>
      </c>
      <c r="H3214" s="7">
        <v>0.99366229062924405</v>
      </c>
      <c r="I3214" s="7">
        <v>2.0975281582999998</v>
      </c>
      <c r="J3214" s="7">
        <v>0.23727989862862792</v>
      </c>
      <c r="K3214" s="7">
        <v>2.1109064700158084</v>
      </c>
      <c r="L3214" s="7">
        <v>0.99366229062924405</v>
      </c>
      <c r="M3214" s="7" t="s">
        <v>290</v>
      </c>
      <c r="N3214" s="7" t="s">
        <v>325</v>
      </c>
      <c r="O3214" s="7" t="s">
        <v>421</v>
      </c>
    </row>
    <row r="3215" spans="1:15" ht="15">
      <c r="A3215" s="1">
        <v>3207</v>
      </c>
      <c r="B3215" s="6" t="s">
        <v>116</v>
      </c>
      <c r="C3215" s="7" t="s">
        <v>298</v>
      </c>
      <c r="D3215" s="7" t="s">
        <v>422</v>
      </c>
      <c r="E3215" s="7">
        <v>2.540800320855666</v>
      </c>
      <c r="F3215" s="7">
        <v>0.28817558746119476</v>
      </c>
      <c r="G3215" s="7">
        <v>2.5570904246171779</v>
      </c>
      <c r="H3215" s="7">
        <v>0.99362943773724743</v>
      </c>
      <c r="I3215" s="7">
        <v>2.2733053431556658</v>
      </c>
      <c r="J3215" s="7">
        <v>0.25783651606354202</v>
      </c>
      <c r="K3215" s="7">
        <v>2.2878804278711518</v>
      </c>
      <c r="L3215" s="7">
        <v>0.99362943773724743</v>
      </c>
      <c r="M3215" s="7" t="s">
        <v>290</v>
      </c>
      <c r="N3215" s="7" t="s">
        <v>325</v>
      </c>
      <c r="O3215" s="7" t="s">
        <v>421</v>
      </c>
    </row>
    <row r="3216" spans="1:15" ht="15">
      <c r="A3216" s="1">
        <v>3208</v>
      </c>
      <c r="B3216" s="6" t="s">
        <v>116</v>
      </c>
      <c r="C3216" s="7" t="s">
        <v>299</v>
      </c>
      <c r="D3216" s="7" t="s">
        <v>422</v>
      </c>
      <c r="E3216" s="7">
        <v>2.5309489089781225</v>
      </c>
      <c r="F3216" s="7">
        <v>0.2870582480221881</v>
      </c>
      <c r="G3216" s="7">
        <v>2.5471758513332206</v>
      </c>
      <c r="H3216" s="7">
        <v>0.99362943773724743</v>
      </c>
      <c r="I3216" s="7">
        <v>2.2634539312781223</v>
      </c>
      <c r="J3216" s="7">
        <v>0.25671917662453764</v>
      </c>
      <c r="K3216" s="7">
        <v>2.2779658545871944</v>
      </c>
      <c r="L3216" s="7">
        <v>0.99362943773724743</v>
      </c>
      <c r="M3216" s="7" t="s">
        <v>290</v>
      </c>
      <c r="N3216" s="7" t="s">
        <v>325</v>
      </c>
      <c r="O3216" s="7" t="s">
        <v>421</v>
      </c>
    </row>
    <row r="3217" spans="1:15" ht="15">
      <c r="A3217" s="1">
        <v>3209</v>
      </c>
      <c r="B3217" s="6" t="s">
        <v>116</v>
      </c>
      <c r="C3217" s="7" t="s">
        <v>300</v>
      </c>
      <c r="D3217" s="7" t="s">
        <v>422</v>
      </c>
      <c r="E3217" s="7">
        <v>2.5446445854387028</v>
      </c>
      <c r="F3217" s="7">
        <v>0.28861160094697796</v>
      </c>
      <c r="G3217" s="7">
        <v>2.560959336343255</v>
      </c>
      <c r="H3217" s="7">
        <v>0.99362943773724743</v>
      </c>
      <c r="I3217" s="7">
        <v>2.2771496077387026</v>
      </c>
      <c r="J3217" s="7">
        <v>0.25827252954932522</v>
      </c>
      <c r="K3217" s="7">
        <v>2.2917493395972288</v>
      </c>
      <c r="L3217" s="7">
        <v>0.99362943773724743</v>
      </c>
      <c r="M3217" s="7" t="s">
        <v>290</v>
      </c>
      <c r="N3217" s="7" t="s">
        <v>325</v>
      </c>
      <c r="O3217" s="7" t="s">
        <v>421</v>
      </c>
    </row>
    <row r="3218" spans="1:15" ht="15">
      <c r="A3218" s="1">
        <v>3210</v>
      </c>
      <c r="B3218" s="6" t="s">
        <v>116</v>
      </c>
      <c r="C3218" s="7" t="s">
        <v>301</v>
      </c>
      <c r="D3218" s="7" t="s">
        <v>422</v>
      </c>
      <c r="E3218" s="7">
        <v>2.5269463257150298</v>
      </c>
      <c r="F3218" s="7">
        <v>0.28660427815539674</v>
      </c>
      <c r="G3218" s="7">
        <v>2.5431476058816691</v>
      </c>
      <c r="H3218" s="7">
        <v>0.99362943773724743</v>
      </c>
      <c r="I3218" s="7">
        <v>2.2594513480150296</v>
      </c>
      <c r="J3218" s="7">
        <v>0.25626520675774528</v>
      </c>
      <c r="K3218" s="7">
        <v>2.2739376091356429</v>
      </c>
      <c r="L3218" s="7">
        <v>0.99362943773724743</v>
      </c>
      <c r="M3218" s="7" t="s">
        <v>290</v>
      </c>
      <c r="N3218" s="7" t="s">
        <v>325</v>
      </c>
      <c r="O3218" s="7" t="s">
        <v>421</v>
      </c>
    </row>
    <row r="3219" spans="1:15" ht="15">
      <c r="A3219" s="1">
        <v>3211</v>
      </c>
      <c r="B3219" s="6" t="s">
        <v>116</v>
      </c>
      <c r="C3219" s="7" t="s">
        <v>302</v>
      </c>
      <c r="D3219" s="7" t="s">
        <v>422</v>
      </c>
      <c r="E3219" s="7">
        <v>2.5521753029893235</v>
      </c>
      <c r="F3219" s="7">
        <v>0.28946572904840223</v>
      </c>
      <c r="G3219" s="7">
        <v>2.5685383363855343</v>
      </c>
      <c r="H3219" s="7">
        <v>0.99362943773724743</v>
      </c>
      <c r="I3219" s="7">
        <v>2.2846803252893233</v>
      </c>
      <c r="J3219" s="7">
        <v>0.25912665765074916</v>
      </c>
      <c r="K3219" s="7">
        <v>2.2993283396395081</v>
      </c>
      <c r="L3219" s="7">
        <v>0.99362943773724743</v>
      </c>
      <c r="M3219" s="7" t="s">
        <v>290</v>
      </c>
      <c r="N3219" s="7" t="s">
        <v>325</v>
      </c>
      <c r="O3219" s="7" t="s">
        <v>421</v>
      </c>
    </row>
    <row r="3220" spans="1:15" ht="15">
      <c r="A3220" s="1">
        <v>3212</v>
      </c>
      <c r="B3220" s="6" t="s">
        <v>116</v>
      </c>
      <c r="C3220" s="7" t="s">
        <v>423</v>
      </c>
      <c r="D3220" s="7" t="s">
        <v>422</v>
      </c>
      <c r="E3220" s="7">
        <v>2.6091033335916993</v>
      </c>
      <c r="F3220" s="7">
        <v>0.29592246180586929</v>
      </c>
      <c r="G3220" s="7">
        <v>2.6258313557348965</v>
      </c>
      <c r="H3220" s="7">
        <v>0.99362943773724743</v>
      </c>
      <c r="I3220" s="7">
        <v>2.3416083558916991</v>
      </c>
      <c r="J3220" s="7">
        <v>0.26558339040821688</v>
      </c>
      <c r="K3220" s="7">
        <v>2.3566213589888703</v>
      </c>
      <c r="L3220" s="7">
        <v>0.99362943773724743</v>
      </c>
      <c r="M3220" s="7" t="s">
        <v>290</v>
      </c>
      <c r="N3220" s="7" t="s">
        <v>325</v>
      </c>
      <c r="O3220" s="7" t="s">
        <v>421</v>
      </c>
    </row>
    <row r="3221" spans="1:15" ht="15">
      <c r="A3221" s="1">
        <v>3213</v>
      </c>
      <c r="B3221" s="6" t="s">
        <v>116</v>
      </c>
      <c r="C3221" s="7" t="s">
        <v>424</v>
      </c>
      <c r="D3221" s="7" t="s">
        <v>422</v>
      </c>
      <c r="E3221" s="7">
        <v>2.6989107848834379</v>
      </c>
      <c r="F3221" s="7">
        <v>0.30610835277178222</v>
      </c>
      <c r="G3221" s="7">
        <v>2.7162145991060407</v>
      </c>
      <c r="H3221" s="7">
        <v>0.99362943773724743</v>
      </c>
      <c r="I3221" s="7">
        <v>2.4314158071834377</v>
      </c>
      <c r="J3221" s="7">
        <v>0.27576928137412965</v>
      </c>
      <c r="K3221" s="7">
        <v>2.4470046023600145</v>
      </c>
      <c r="L3221" s="7">
        <v>0.99362943773724743</v>
      </c>
      <c r="M3221" s="7" t="s">
        <v>290</v>
      </c>
      <c r="N3221" s="7" t="s">
        <v>325</v>
      </c>
      <c r="O3221" s="7" t="s">
        <v>421</v>
      </c>
    </row>
    <row r="3222" spans="1:15" ht="15">
      <c r="A3222" s="1">
        <v>3214</v>
      </c>
      <c r="B3222" s="6" t="s">
        <v>116</v>
      </c>
      <c r="C3222" s="7" t="s">
        <v>425</v>
      </c>
      <c r="D3222" s="7" t="s">
        <v>422</v>
      </c>
      <c r="E3222" s="7">
        <v>2.7816942608478983</v>
      </c>
      <c r="F3222" s="7">
        <v>0.31549758994335814</v>
      </c>
      <c r="G3222" s="7">
        <v>2.7995288335886457</v>
      </c>
      <c r="H3222" s="7">
        <v>0.99362943773724743</v>
      </c>
      <c r="I3222" s="7">
        <v>2.5141992831478981</v>
      </c>
      <c r="J3222" s="7">
        <v>0.28515851854570717</v>
      </c>
      <c r="K3222" s="7">
        <v>2.5303188368426195</v>
      </c>
      <c r="L3222" s="7">
        <v>0.99362943773724743</v>
      </c>
      <c r="M3222" s="7" t="s">
        <v>290</v>
      </c>
      <c r="N3222" s="7" t="s">
        <v>325</v>
      </c>
      <c r="O3222" s="7" t="s">
        <v>421</v>
      </c>
    </row>
    <row r="3223" spans="1:15" ht="15">
      <c r="A3223" s="1">
        <v>3215</v>
      </c>
      <c r="B3223" s="6" t="s">
        <v>116</v>
      </c>
      <c r="C3223" s="7" t="s">
        <v>426</v>
      </c>
      <c r="D3223" s="7" t="s">
        <v>422</v>
      </c>
      <c r="E3223" s="7">
        <v>2.8852148153376835</v>
      </c>
      <c r="F3223" s="7">
        <v>0.32723881036101249</v>
      </c>
      <c r="G3223" s="7">
        <v>2.903713100437189</v>
      </c>
      <c r="H3223" s="7">
        <v>0.99362943773724743</v>
      </c>
      <c r="I3223" s="7">
        <v>2.6177198376376833</v>
      </c>
      <c r="J3223" s="7">
        <v>0.29689973896335825</v>
      </c>
      <c r="K3223" s="7">
        <v>2.6345031036911628</v>
      </c>
      <c r="L3223" s="7">
        <v>0.99362943773724743</v>
      </c>
      <c r="M3223" s="7" t="s">
        <v>290</v>
      </c>
      <c r="N3223" s="7" t="s">
        <v>325</v>
      </c>
      <c r="O3223" s="7" t="s">
        <v>421</v>
      </c>
    </row>
    <row r="3224" spans="1:15" ht="15">
      <c r="A3224" s="1">
        <v>3216</v>
      </c>
      <c r="B3224" s="6" t="s">
        <v>116</v>
      </c>
      <c r="C3224" s="7" t="s">
        <v>427</v>
      </c>
      <c r="D3224" s="7" t="s">
        <v>422</v>
      </c>
      <c r="E3224" s="7">
        <v>2.9887353698274688</v>
      </c>
      <c r="F3224" s="7">
        <v>0.33898003077865818</v>
      </c>
      <c r="G3224" s="7">
        <v>3.0078973672857319</v>
      </c>
      <c r="H3224" s="7">
        <v>0.99362943773724743</v>
      </c>
      <c r="I3224" s="7">
        <v>2.7212403921274682</v>
      </c>
      <c r="J3224" s="7">
        <v>0.3086409593810101</v>
      </c>
      <c r="K3224" s="7">
        <v>2.7386873705397057</v>
      </c>
      <c r="L3224" s="7">
        <v>0.99362943773724743</v>
      </c>
      <c r="M3224" s="7" t="s">
        <v>290</v>
      </c>
      <c r="N3224" s="7" t="s">
        <v>325</v>
      </c>
      <c r="O3224" s="7" t="s">
        <v>421</v>
      </c>
    </row>
    <row r="3225" spans="1:15" ht="15">
      <c r="A3225" s="1">
        <v>3217</v>
      </c>
      <c r="B3225" s="6" t="s">
        <v>153</v>
      </c>
      <c r="C3225" s="7" t="s">
        <v>292</v>
      </c>
      <c r="D3225" s="7">
        <v>8.6969999999999992</v>
      </c>
      <c r="E3225" s="7">
        <v>8.33</v>
      </c>
      <c r="F3225" s="7">
        <v>2.4997817904769173</v>
      </c>
      <c r="G3225" s="7">
        <v>8.6969999999999992</v>
      </c>
      <c r="H3225" s="7">
        <v>0.95780154076118207</v>
      </c>
      <c r="I3225" s="7">
        <v>8.33</v>
      </c>
      <c r="J3225" s="7">
        <v>2.4997817904769173</v>
      </c>
      <c r="K3225" s="7">
        <v>8.6969999999999992</v>
      </c>
      <c r="L3225" s="7">
        <v>0.95780154076118207</v>
      </c>
      <c r="M3225" s="7" t="s">
        <v>290</v>
      </c>
      <c r="N3225" s="7" t="s">
        <v>325</v>
      </c>
      <c r="O3225" s="7" t="s">
        <v>421</v>
      </c>
    </row>
    <row r="3226" spans="1:15" ht="15">
      <c r="A3226" s="1">
        <v>3218</v>
      </c>
      <c r="B3226" s="6" t="s">
        <v>153</v>
      </c>
      <c r="C3226" s="7" t="s">
        <v>293</v>
      </c>
      <c r="D3226" s="7">
        <v>8.4239999999999995</v>
      </c>
      <c r="E3226" s="7">
        <v>8.09</v>
      </c>
      <c r="F3226" s="7">
        <v>2.3485476363063191</v>
      </c>
      <c r="G3226" s="7">
        <v>8.4239999999999995</v>
      </c>
      <c r="H3226" s="7">
        <v>0.96035137701804374</v>
      </c>
      <c r="I3226" s="7">
        <v>8.09</v>
      </c>
      <c r="J3226" s="7">
        <v>2.3485476363063191</v>
      </c>
      <c r="K3226" s="7">
        <v>8.4239999999999995</v>
      </c>
      <c r="L3226" s="7">
        <v>0.96035137701804374</v>
      </c>
      <c r="M3226" s="7" t="s">
        <v>290</v>
      </c>
      <c r="N3226" s="7" t="s">
        <v>325</v>
      </c>
      <c r="O3226" s="7" t="s">
        <v>421</v>
      </c>
    </row>
    <row r="3227" spans="1:15" ht="15">
      <c r="A3227" s="1">
        <v>3219</v>
      </c>
      <c r="B3227" s="6" t="s">
        <v>153</v>
      </c>
      <c r="C3227" s="7" t="s">
        <v>294</v>
      </c>
      <c r="D3227" s="7">
        <v>8.07</v>
      </c>
      <c r="E3227" s="7">
        <v>7.8</v>
      </c>
      <c r="F3227" s="7">
        <v>2.0700000000000034</v>
      </c>
      <c r="G3227" s="7">
        <v>8.07</v>
      </c>
      <c r="H3227" s="7">
        <v>0.96654275092936792</v>
      </c>
      <c r="I3227" s="7">
        <v>7.8</v>
      </c>
      <c r="J3227" s="7">
        <v>2.0700000000000034</v>
      </c>
      <c r="K3227" s="7">
        <v>8.07</v>
      </c>
      <c r="L3227" s="7">
        <v>0.96654275092936792</v>
      </c>
      <c r="M3227" s="7" t="s">
        <v>290</v>
      </c>
      <c r="N3227" s="7" t="s">
        <v>325</v>
      </c>
      <c r="O3227" s="7" t="s">
        <v>421</v>
      </c>
    </row>
    <row r="3228" spans="1:15" ht="15">
      <c r="A3228" s="1">
        <v>3220</v>
      </c>
      <c r="B3228" s="6" t="s">
        <v>153</v>
      </c>
      <c r="C3228" s="7" t="s">
        <v>295</v>
      </c>
      <c r="D3228" s="7">
        <v>8.9440000000000008</v>
      </c>
      <c r="E3228" s="7">
        <v>8.6750000000000007</v>
      </c>
      <c r="F3228" s="7">
        <v>2.1770418002417884</v>
      </c>
      <c r="G3228" s="7">
        <v>8.9440000000000008</v>
      </c>
      <c r="H3228" s="7">
        <v>0.96992397137745978</v>
      </c>
      <c r="I3228" s="7">
        <v>8.6750000000000007</v>
      </c>
      <c r="J3228" s="7">
        <v>2.1770418002417884</v>
      </c>
      <c r="K3228" s="7">
        <v>8.9440000000000008</v>
      </c>
      <c r="L3228" s="7">
        <v>0.96992397137745978</v>
      </c>
      <c r="M3228" s="7" t="s">
        <v>290</v>
      </c>
      <c r="N3228" s="7" t="s">
        <v>325</v>
      </c>
      <c r="O3228" s="7" t="s">
        <v>421</v>
      </c>
    </row>
    <row r="3229" spans="1:15" ht="15">
      <c r="A3229" s="1">
        <v>3221</v>
      </c>
      <c r="B3229" s="6" t="s">
        <v>153</v>
      </c>
      <c r="C3229" s="7" t="s">
        <v>296</v>
      </c>
      <c r="D3229" s="7">
        <v>7.1189999999999998</v>
      </c>
      <c r="E3229" s="7">
        <v>6.9749999999999996</v>
      </c>
      <c r="F3229" s="7">
        <v>1.4246178434934753</v>
      </c>
      <c r="G3229" s="7">
        <v>7.1189999999999998</v>
      </c>
      <c r="H3229" s="7">
        <v>0.97977243994943108</v>
      </c>
      <c r="I3229" s="7">
        <v>6.9749999999999996</v>
      </c>
      <c r="J3229" s="7">
        <v>1.4246178434934753</v>
      </c>
      <c r="K3229" s="7">
        <v>7.1189999999999998</v>
      </c>
      <c r="L3229" s="7">
        <v>0.97977243994943108</v>
      </c>
      <c r="M3229" s="7" t="s">
        <v>290</v>
      </c>
      <c r="N3229" s="7" t="s">
        <v>325</v>
      </c>
      <c r="O3229" s="7" t="s">
        <v>421</v>
      </c>
    </row>
    <row r="3230" spans="1:15" ht="15">
      <c r="A3230" s="1">
        <v>3222</v>
      </c>
      <c r="B3230" s="6" t="s">
        <v>153</v>
      </c>
      <c r="C3230" s="7" t="s">
        <v>297</v>
      </c>
      <c r="D3230" s="7">
        <v>7.0437000000000003</v>
      </c>
      <c r="E3230" s="7">
        <v>6.9249999999999998</v>
      </c>
      <c r="F3230" s="7">
        <v>1.2876663737164258</v>
      </c>
      <c r="G3230" s="7">
        <v>7.0437000000000003</v>
      </c>
      <c r="H3230" s="7">
        <v>0.98314806138819077</v>
      </c>
      <c r="I3230" s="7">
        <v>6.9249999999999998</v>
      </c>
      <c r="J3230" s="7">
        <v>1.2876663737164258</v>
      </c>
      <c r="K3230" s="7">
        <v>7.0437000000000003</v>
      </c>
      <c r="L3230" s="7">
        <v>0.98314806138819077</v>
      </c>
      <c r="M3230" s="7" t="s">
        <v>290</v>
      </c>
      <c r="N3230" s="7" t="s">
        <v>325</v>
      </c>
      <c r="O3230" s="7" t="s">
        <v>421</v>
      </c>
    </row>
    <row r="3231" spans="1:15" ht="15">
      <c r="A3231" s="1">
        <v>3223</v>
      </c>
      <c r="B3231" s="6" t="s">
        <v>153</v>
      </c>
      <c r="C3231" s="7" t="s">
        <v>298</v>
      </c>
      <c r="D3231" s="7" t="s">
        <v>422</v>
      </c>
      <c r="E3231" s="7">
        <v>6.8501109505353588</v>
      </c>
      <c r="F3231" s="7">
        <v>1.3377331881473202</v>
      </c>
      <c r="G3231" s="7">
        <v>6.9795093034765152</v>
      </c>
      <c r="H3231" s="7">
        <v>0.98146025066881093</v>
      </c>
      <c r="I3231" s="7">
        <v>6.8501109505353588</v>
      </c>
      <c r="J3231" s="7">
        <v>1.3377331881473202</v>
      </c>
      <c r="K3231" s="7">
        <v>6.9795093034765152</v>
      </c>
      <c r="L3231" s="7">
        <v>0.98146025066881093</v>
      </c>
      <c r="M3231" s="7" t="s">
        <v>290</v>
      </c>
      <c r="N3231" s="7" t="s">
        <v>325</v>
      </c>
      <c r="O3231" s="7" t="s">
        <v>421</v>
      </c>
    </row>
    <row r="3232" spans="1:15" ht="15">
      <c r="A3232" s="1">
        <v>3224</v>
      </c>
      <c r="B3232" s="6" t="s">
        <v>153</v>
      </c>
      <c r="C3232" s="7" t="s">
        <v>299</v>
      </c>
      <c r="D3232" s="7" t="s">
        <v>422</v>
      </c>
      <c r="E3232" s="7">
        <v>6.7623102595609854</v>
      </c>
      <c r="F3232" s="7">
        <v>1.3205869113779662</v>
      </c>
      <c r="G3232" s="7">
        <v>6.8900500605631709</v>
      </c>
      <c r="H3232" s="7">
        <v>0.98146025066881093</v>
      </c>
      <c r="I3232" s="7">
        <v>6.7623102595609854</v>
      </c>
      <c r="J3232" s="7">
        <v>1.3205869113779662</v>
      </c>
      <c r="K3232" s="7">
        <v>6.8900500605631709</v>
      </c>
      <c r="L3232" s="7">
        <v>0.98146025066881093</v>
      </c>
      <c r="M3232" s="7" t="s">
        <v>290</v>
      </c>
      <c r="N3232" s="7" t="s">
        <v>325</v>
      </c>
      <c r="O3232" s="7" t="s">
        <v>421</v>
      </c>
    </row>
    <row r="3233" spans="1:15" ht="15">
      <c r="A3233" s="1">
        <v>3225</v>
      </c>
      <c r="B3233" s="6" t="s">
        <v>153</v>
      </c>
      <c r="C3233" s="7" t="s">
        <v>300</v>
      </c>
      <c r="D3233" s="7" t="s">
        <v>422</v>
      </c>
      <c r="E3233" s="7">
        <v>6.7350866672503527</v>
      </c>
      <c r="F3233" s="7">
        <v>1.3152705153082511</v>
      </c>
      <c r="G3233" s="7">
        <v>6.8623122155591769</v>
      </c>
      <c r="H3233" s="7">
        <v>0.98146025066881093</v>
      </c>
      <c r="I3233" s="7">
        <v>6.7350866672503527</v>
      </c>
      <c r="J3233" s="7">
        <v>1.3152705153082511</v>
      </c>
      <c r="K3233" s="7">
        <v>6.8623122155591769</v>
      </c>
      <c r="L3233" s="7">
        <v>0.98146025066881093</v>
      </c>
      <c r="M3233" s="7" t="s">
        <v>290</v>
      </c>
      <c r="N3233" s="7" t="s">
        <v>325</v>
      </c>
      <c r="O3233" s="7" t="s">
        <v>421</v>
      </c>
    </row>
    <row r="3234" spans="1:15" ht="15">
      <c r="A3234" s="1">
        <v>3226</v>
      </c>
      <c r="B3234" s="6" t="s">
        <v>153</v>
      </c>
      <c r="C3234" s="7" t="s">
        <v>301</v>
      </c>
      <c r="D3234" s="7" t="s">
        <v>422</v>
      </c>
      <c r="E3234" s="7">
        <v>6.6204254224975898</v>
      </c>
      <c r="F3234" s="7">
        <v>1.2928787389402987</v>
      </c>
      <c r="G3234" s="7">
        <v>6.7454850239590813</v>
      </c>
      <c r="H3234" s="7">
        <v>0.98146025066881093</v>
      </c>
      <c r="I3234" s="7">
        <v>6.6204254224975898</v>
      </c>
      <c r="J3234" s="7">
        <v>1.2928787389402987</v>
      </c>
      <c r="K3234" s="7">
        <v>6.7454850239590813</v>
      </c>
      <c r="L3234" s="7">
        <v>0.98146025066881093</v>
      </c>
      <c r="M3234" s="7" t="s">
        <v>290</v>
      </c>
      <c r="N3234" s="7" t="s">
        <v>325</v>
      </c>
      <c r="O3234" s="7" t="s">
        <v>421</v>
      </c>
    </row>
    <row r="3235" spans="1:15" ht="15">
      <c r="A3235" s="1">
        <v>3227</v>
      </c>
      <c r="B3235" s="6" t="s">
        <v>153</v>
      </c>
      <c r="C3235" s="7" t="s">
        <v>302</v>
      </c>
      <c r="D3235" s="7" t="s">
        <v>422</v>
      </c>
      <c r="E3235" s="7">
        <v>6.5862681205223037</v>
      </c>
      <c r="F3235" s="7">
        <v>1.2862082839944049</v>
      </c>
      <c r="G3235" s="7">
        <v>6.710682491760747</v>
      </c>
      <c r="H3235" s="7">
        <v>0.98146025066881093</v>
      </c>
      <c r="I3235" s="7">
        <v>6.5862681205223037</v>
      </c>
      <c r="J3235" s="7">
        <v>1.2862082839944049</v>
      </c>
      <c r="K3235" s="7">
        <v>6.710682491760747</v>
      </c>
      <c r="L3235" s="7">
        <v>0.98146025066881093</v>
      </c>
      <c r="M3235" s="7" t="s">
        <v>290</v>
      </c>
      <c r="N3235" s="7" t="s">
        <v>325</v>
      </c>
      <c r="O3235" s="7" t="s">
        <v>421</v>
      </c>
    </row>
    <row r="3236" spans="1:15" ht="15">
      <c r="A3236" s="1">
        <v>3228</v>
      </c>
      <c r="B3236" s="6" t="s">
        <v>153</v>
      </c>
      <c r="C3236" s="7" t="s">
        <v>423</v>
      </c>
      <c r="D3236" s="7" t="s">
        <v>422</v>
      </c>
      <c r="E3236" s="7">
        <v>6.586336443790521</v>
      </c>
      <c r="F3236" s="7">
        <v>1.2862216265963107</v>
      </c>
      <c r="G3236" s="7">
        <v>6.7107521056530786</v>
      </c>
      <c r="H3236" s="7">
        <v>0.98146025066881093</v>
      </c>
      <c r="I3236" s="7">
        <v>6.586336443790521</v>
      </c>
      <c r="J3236" s="7">
        <v>1.2862216265963107</v>
      </c>
      <c r="K3236" s="7">
        <v>6.7107521056530786</v>
      </c>
      <c r="L3236" s="7">
        <v>0.98146025066881093</v>
      </c>
      <c r="M3236" s="7" t="s">
        <v>290</v>
      </c>
      <c r="N3236" s="7" t="s">
        <v>325</v>
      </c>
      <c r="O3236" s="7" t="s">
        <v>421</v>
      </c>
    </row>
    <row r="3237" spans="1:15" ht="15">
      <c r="A3237" s="1">
        <v>3229</v>
      </c>
      <c r="B3237" s="6" t="s">
        <v>153</v>
      </c>
      <c r="C3237" s="7" t="s">
        <v>424</v>
      </c>
      <c r="D3237" s="7" t="s">
        <v>422</v>
      </c>
      <c r="E3237" s="7">
        <v>6.6211995167961044</v>
      </c>
      <c r="F3237" s="7">
        <v>1.2930299089930715</v>
      </c>
      <c r="G3237" s="7">
        <v>6.7462737408714446</v>
      </c>
      <c r="H3237" s="7">
        <v>0.98146025066881093</v>
      </c>
      <c r="I3237" s="7">
        <v>6.6211995167961044</v>
      </c>
      <c r="J3237" s="7">
        <v>1.2930299089930715</v>
      </c>
      <c r="K3237" s="7">
        <v>6.7462737408714446</v>
      </c>
      <c r="L3237" s="7">
        <v>0.98146025066881093</v>
      </c>
      <c r="M3237" s="7" t="s">
        <v>290</v>
      </c>
      <c r="N3237" s="7" t="s">
        <v>325</v>
      </c>
      <c r="O3237" s="7" t="s">
        <v>421</v>
      </c>
    </row>
    <row r="3238" spans="1:15" ht="15">
      <c r="A3238" s="1">
        <v>3230</v>
      </c>
      <c r="B3238" s="6" t="s">
        <v>153</v>
      </c>
      <c r="C3238" s="7" t="s">
        <v>425</v>
      </c>
      <c r="D3238" s="7" t="s">
        <v>422</v>
      </c>
      <c r="E3238" s="7">
        <v>6.6472938159894461</v>
      </c>
      <c r="F3238" s="7">
        <v>1.2981257695279476</v>
      </c>
      <c r="G3238" s="7">
        <v>6.772860960451208</v>
      </c>
      <c r="H3238" s="7">
        <v>0.98146025066881093</v>
      </c>
      <c r="I3238" s="7">
        <v>6.6472938159894461</v>
      </c>
      <c r="J3238" s="7">
        <v>1.2981257695279476</v>
      </c>
      <c r="K3238" s="7">
        <v>6.772860960451208</v>
      </c>
      <c r="L3238" s="7">
        <v>0.98146025066881093</v>
      </c>
      <c r="M3238" s="7" t="s">
        <v>290</v>
      </c>
      <c r="N3238" s="7" t="s">
        <v>325</v>
      </c>
      <c r="O3238" s="7" t="s">
        <v>421</v>
      </c>
    </row>
    <row r="3239" spans="1:15" ht="15">
      <c r="A3239" s="1">
        <v>3231</v>
      </c>
      <c r="B3239" s="6" t="s">
        <v>153</v>
      </c>
      <c r="C3239" s="7" t="s">
        <v>426</v>
      </c>
      <c r="D3239" s="7" t="s">
        <v>422</v>
      </c>
      <c r="E3239" s="7">
        <v>6.6996172905722542</v>
      </c>
      <c r="F3239" s="7">
        <v>1.3083438300782131</v>
      </c>
      <c r="G3239" s="7">
        <v>6.8261728236134225</v>
      </c>
      <c r="H3239" s="7">
        <v>0.98146025066881093</v>
      </c>
      <c r="I3239" s="7">
        <v>6.6996172905722542</v>
      </c>
      <c r="J3239" s="7">
        <v>1.3083438300782131</v>
      </c>
      <c r="K3239" s="7">
        <v>6.8261728236134225</v>
      </c>
      <c r="L3239" s="7">
        <v>0.98146025066881093</v>
      </c>
      <c r="M3239" s="7" t="s">
        <v>290</v>
      </c>
      <c r="N3239" s="7" t="s">
        <v>325</v>
      </c>
      <c r="O3239" s="7" t="s">
        <v>421</v>
      </c>
    </row>
    <row r="3240" spans="1:15" ht="15">
      <c r="A3240" s="1">
        <v>3232</v>
      </c>
      <c r="B3240" s="6" t="s">
        <v>153</v>
      </c>
      <c r="C3240" s="7" t="s">
        <v>427</v>
      </c>
      <c r="D3240" s="7" t="s">
        <v>422</v>
      </c>
      <c r="E3240" s="7">
        <v>6.7519407651550631</v>
      </c>
      <c r="F3240" s="7">
        <v>1.3185618906284786</v>
      </c>
      <c r="G3240" s="7">
        <v>6.879484686775637</v>
      </c>
      <c r="H3240" s="7">
        <v>0.98146025066881093</v>
      </c>
      <c r="I3240" s="7">
        <v>6.7519407651550631</v>
      </c>
      <c r="J3240" s="7">
        <v>1.3185618906284786</v>
      </c>
      <c r="K3240" s="7">
        <v>6.879484686775637</v>
      </c>
      <c r="L3240" s="7">
        <v>0.98146025066881093</v>
      </c>
      <c r="M3240" s="7" t="s">
        <v>290</v>
      </c>
      <c r="N3240" s="7" t="s">
        <v>325</v>
      </c>
      <c r="O3240" s="7" t="s">
        <v>421</v>
      </c>
    </row>
    <row r="3241" spans="1:15" ht="15">
      <c r="A3241" s="1">
        <v>3233</v>
      </c>
      <c r="B3241" s="6" t="s">
        <v>173</v>
      </c>
      <c r="C3241" s="7" t="s">
        <v>292</v>
      </c>
      <c r="D3241" s="7">
        <v>1.7709999999999999</v>
      </c>
      <c r="E3241" s="7">
        <v>1.728</v>
      </c>
      <c r="F3241" s="7">
        <v>0.38788787039555622</v>
      </c>
      <c r="G3241" s="7">
        <v>1.7709999999999999</v>
      </c>
      <c r="H3241" s="7">
        <v>0.97571993224167142</v>
      </c>
      <c r="I3241" s="7">
        <v>1.728</v>
      </c>
      <c r="J3241" s="7">
        <v>0.38788787039555622</v>
      </c>
      <c r="K3241" s="7">
        <v>1.7709999999999999</v>
      </c>
      <c r="L3241" s="7">
        <v>0.97571993224167142</v>
      </c>
      <c r="M3241" s="7" t="s">
        <v>290</v>
      </c>
      <c r="N3241" s="7" t="s">
        <v>325</v>
      </c>
      <c r="O3241" s="7" t="s">
        <v>421</v>
      </c>
    </row>
    <row r="3242" spans="1:15" ht="15">
      <c r="A3242" s="1">
        <v>3234</v>
      </c>
      <c r="B3242" s="6" t="s">
        <v>173</v>
      </c>
      <c r="C3242" s="7" t="s">
        <v>293</v>
      </c>
      <c r="D3242" s="7">
        <v>1.714</v>
      </c>
      <c r="E3242" s="7">
        <v>1.661</v>
      </c>
      <c r="F3242" s="7">
        <v>0.4229361653961507</v>
      </c>
      <c r="G3242" s="7">
        <v>1.714</v>
      </c>
      <c r="H3242" s="7">
        <v>0.96907817969661614</v>
      </c>
      <c r="I3242" s="7">
        <v>1.661</v>
      </c>
      <c r="J3242" s="7">
        <v>0.4229361653961507</v>
      </c>
      <c r="K3242" s="7">
        <v>1.714</v>
      </c>
      <c r="L3242" s="7">
        <v>0.96907817969661614</v>
      </c>
      <c r="M3242" s="7" t="s">
        <v>290</v>
      </c>
      <c r="N3242" s="7" t="s">
        <v>325</v>
      </c>
      <c r="O3242" s="7" t="s">
        <v>421</v>
      </c>
    </row>
    <row r="3243" spans="1:15" ht="15">
      <c r="A3243" s="1">
        <v>3235</v>
      </c>
      <c r="B3243" s="6" t="s">
        <v>173</v>
      </c>
      <c r="C3243" s="7" t="s">
        <v>294</v>
      </c>
      <c r="D3243" s="7">
        <v>1.7517499999999999</v>
      </c>
      <c r="E3243" s="7">
        <v>1.718</v>
      </c>
      <c r="F3243" s="7">
        <v>0.34011120383814553</v>
      </c>
      <c r="G3243" s="7">
        <v>1.7513422369646181</v>
      </c>
      <c r="H3243" s="7">
        <v>0.98096189524760957</v>
      </c>
      <c r="I3243" s="7">
        <v>1.718</v>
      </c>
      <c r="J3243" s="7">
        <v>0.34011120383814553</v>
      </c>
      <c r="K3243" s="7">
        <v>1.7513422369646181</v>
      </c>
      <c r="L3243" s="7">
        <v>0.98096189524760957</v>
      </c>
      <c r="M3243" s="7" t="s">
        <v>290</v>
      </c>
      <c r="N3243" s="7" t="s">
        <v>325</v>
      </c>
      <c r="O3243" s="7" t="s">
        <v>421</v>
      </c>
    </row>
    <row r="3244" spans="1:15" ht="15">
      <c r="A3244" s="1">
        <v>3236</v>
      </c>
      <c r="B3244" s="6" t="s">
        <v>173</v>
      </c>
      <c r="C3244" s="7" t="s">
        <v>295</v>
      </c>
      <c r="D3244" s="7">
        <v>1.603</v>
      </c>
      <c r="E3244" s="7">
        <v>1.57</v>
      </c>
      <c r="F3244" s="7">
        <v>0.32358770063152853</v>
      </c>
      <c r="G3244" s="7">
        <v>1.603</v>
      </c>
      <c r="H3244" s="7">
        <v>0.97941359950093576</v>
      </c>
      <c r="I3244" s="7">
        <v>1.57</v>
      </c>
      <c r="J3244" s="7">
        <v>0.32358770063152853</v>
      </c>
      <c r="K3244" s="7">
        <v>1.603</v>
      </c>
      <c r="L3244" s="7">
        <v>0.97941359950093576</v>
      </c>
      <c r="M3244" s="7" t="s">
        <v>290</v>
      </c>
      <c r="N3244" s="7" t="s">
        <v>325</v>
      </c>
      <c r="O3244" s="7" t="s">
        <v>421</v>
      </c>
    </row>
    <row r="3245" spans="1:15" ht="15">
      <c r="A3245" s="1">
        <v>3237</v>
      </c>
      <c r="B3245" s="6" t="s">
        <v>173</v>
      </c>
      <c r="C3245" s="7" t="s">
        <v>296</v>
      </c>
      <c r="D3245" s="7">
        <v>0.24099999999999999</v>
      </c>
      <c r="E3245" s="7">
        <v>0.23899999999999999</v>
      </c>
      <c r="F3245" s="7">
        <v>3.0983866769659262E-2</v>
      </c>
      <c r="G3245" s="7">
        <v>0.24099999999999999</v>
      </c>
      <c r="H3245" s="7">
        <v>0.99170124481327804</v>
      </c>
      <c r="I3245" s="7">
        <v>0.23899999999999999</v>
      </c>
      <c r="J3245" s="7">
        <v>3.0983866769659262E-2</v>
      </c>
      <c r="K3245" s="7">
        <v>0.24099999999999999</v>
      </c>
      <c r="L3245" s="7">
        <v>0.99170124481327804</v>
      </c>
      <c r="M3245" s="7" t="s">
        <v>290</v>
      </c>
      <c r="N3245" s="7" t="s">
        <v>325</v>
      </c>
      <c r="O3245" s="7" t="s">
        <v>421</v>
      </c>
    </row>
    <row r="3246" spans="1:15" ht="15">
      <c r="A3246" s="1">
        <v>3238</v>
      </c>
      <c r="B3246" s="6" t="s">
        <v>173</v>
      </c>
      <c r="C3246" s="7" t="s">
        <v>297</v>
      </c>
      <c r="D3246" s="7">
        <v>0.23200000000000001</v>
      </c>
      <c r="E3246" s="7">
        <v>0.23200000000000001</v>
      </c>
      <c r="F3246" s="7" t="s">
        <v>422</v>
      </c>
      <c r="G3246" s="7">
        <v>0.23200000000000001</v>
      </c>
      <c r="H3246" s="7">
        <v>1</v>
      </c>
      <c r="I3246" s="7">
        <v>0.23200000000000001</v>
      </c>
      <c r="J3246" s="7" t="s">
        <v>422</v>
      </c>
      <c r="K3246" s="7">
        <v>0.23200000000000001</v>
      </c>
      <c r="L3246" s="7">
        <v>1</v>
      </c>
      <c r="M3246" s="7" t="s">
        <v>290</v>
      </c>
      <c r="N3246" s="7" t="s">
        <v>325</v>
      </c>
      <c r="O3246" s="7" t="s">
        <v>421</v>
      </c>
    </row>
    <row r="3247" spans="1:15" ht="15">
      <c r="A3247" s="1">
        <v>3239</v>
      </c>
      <c r="B3247" s="6" t="s">
        <v>173</v>
      </c>
      <c r="C3247" s="7" t="s">
        <v>298</v>
      </c>
      <c r="D3247" s="7" t="s">
        <v>422</v>
      </c>
      <c r="E3247" s="7">
        <v>0.23200000000000001</v>
      </c>
      <c r="F3247" s="7">
        <v>2.1200655126146023E-2</v>
      </c>
      <c r="G3247" s="7">
        <v>0.23296666666666668</v>
      </c>
      <c r="H3247" s="7">
        <v>0.99585062240663902</v>
      </c>
      <c r="I3247" s="7">
        <v>0.23200000000000001</v>
      </c>
      <c r="J3247" s="7">
        <v>2.1200655126146023E-2</v>
      </c>
      <c r="K3247" s="7">
        <v>0.23296666666666668</v>
      </c>
      <c r="L3247" s="7">
        <v>0.99585062240663902</v>
      </c>
      <c r="M3247" s="7" t="s">
        <v>290</v>
      </c>
      <c r="N3247" s="7" t="s">
        <v>325</v>
      </c>
      <c r="O3247" s="7" t="s">
        <v>421</v>
      </c>
    </row>
    <row r="3248" spans="1:15" ht="15">
      <c r="A3248" s="1">
        <v>3240</v>
      </c>
      <c r="B3248" s="6" t="s">
        <v>173</v>
      </c>
      <c r="C3248" s="7" t="s">
        <v>299</v>
      </c>
      <c r="D3248" s="7" t="s">
        <v>422</v>
      </c>
      <c r="E3248" s="7">
        <v>0.23200000000000001</v>
      </c>
      <c r="F3248" s="7">
        <v>2.1200655126146023E-2</v>
      </c>
      <c r="G3248" s="7">
        <v>0.23296666666666668</v>
      </c>
      <c r="H3248" s="7">
        <v>0.99585062240663902</v>
      </c>
      <c r="I3248" s="7">
        <v>0.23200000000000001</v>
      </c>
      <c r="J3248" s="7">
        <v>2.1200655126146023E-2</v>
      </c>
      <c r="K3248" s="7">
        <v>0.23296666666666668</v>
      </c>
      <c r="L3248" s="7">
        <v>0.99585062240663902</v>
      </c>
      <c r="M3248" s="7" t="s">
        <v>290</v>
      </c>
      <c r="N3248" s="7" t="s">
        <v>325</v>
      </c>
      <c r="O3248" s="7" t="s">
        <v>421</v>
      </c>
    </row>
    <row r="3249" spans="1:15" ht="15">
      <c r="A3249" s="1">
        <v>3241</v>
      </c>
      <c r="B3249" s="6" t="s">
        <v>173</v>
      </c>
      <c r="C3249" s="7" t="s">
        <v>300</v>
      </c>
      <c r="D3249" s="7" t="s">
        <v>422</v>
      </c>
      <c r="E3249" s="7">
        <v>0.23200000000000001</v>
      </c>
      <c r="F3249" s="7">
        <v>2.1200655126146023E-2</v>
      </c>
      <c r="G3249" s="7">
        <v>0.23296666666666668</v>
      </c>
      <c r="H3249" s="7">
        <v>0.99585062240663902</v>
      </c>
      <c r="I3249" s="7">
        <v>0.23200000000000001</v>
      </c>
      <c r="J3249" s="7">
        <v>2.1200655126146023E-2</v>
      </c>
      <c r="K3249" s="7">
        <v>0.23296666666666668</v>
      </c>
      <c r="L3249" s="7">
        <v>0.99585062240663902</v>
      </c>
      <c r="M3249" s="7" t="s">
        <v>290</v>
      </c>
      <c r="N3249" s="7" t="s">
        <v>325</v>
      </c>
      <c r="O3249" s="7" t="s">
        <v>421</v>
      </c>
    </row>
    <row r="3250" spans="1:15" ht="15">
      <c r="A3250" s="1">
        <v>3242</v>
      </c>
      <c r="B3250" s="6" t="s">
        <v>173</v>
      </c>
      <c r="C3250" s="7" t="s">
        <v>301</v>
      </c>
      <c r="D3250" s="7" t="s">
        <v>422</v>
      </c>
      <c r="E3250" s="7">
        <v>0.23200000000000001</v>
      </c>
      <c r="F3250" s="7">
        <v>2.1200655126146023E-2</v>
      </c>
      <c r="G3250" s="7">
        <v>0.23296666666666668</v>
      </c>
      <c r="H3250" s="7">
        <v>0.99585062240663902</v>
      </c>
      <c r="I3250" s="7">
        <v>0.23200000000000001</v>
      </c>
      <c r="J3250" s="7">
        <v>2.1200655126146023E-2</v>
      </c>
      <c r="K3250" s="7">
        <v>0.23296666666666668</v>
      </c>
      <c r="L3250" s="7">
        <v>0.99585062240663902</v>
      </c>
      <c r="M3250" s="7" t="s">
        <v>290</v>
      </c>
      <c r="N3250" s="7" t="s">
        <v>325</v>
      </c>
      <c r="O3250" s="7" t="s">
        <v>421</v>
      </c>
    </row>
    <row r="3251" spans="1:15" ht="15">
      <c r="A3251" s="1">
        <v>3243</v>
      </c>
      <c r="B3251" s="6" t="s">
        <v>173</v>
      </c>
      <c r="C3251" s="7" t="s">
        <v>302</v>
      </c>
      <c r="D3251" s="7" t="s">
        <v>422</v>
      </c>
      <c r="E3251" s="7">
        <v>0.23200000000000001</v>
      </c>
      <c r="F3251" s="7">
        <v>2.1200655126146023E-2</v>
      </c>
      <c r="G3251" s="7">
        <v>0.23296666666666668</v>
      </c>
      <c r="H3251" s="7">
        <v>0.99585062240663902</v>
      </c>
      <c r="I3251" s="7">
        <v>0.23200000000000001</v>
      </c>
      <c r="J3251" s="7">
        <v>2.1200655126146023E-2</v>
      </c>
      <c r="K3251" s="7">
        <v>0.23296666666666668</v>
      </c>
      <c r="L3251" s="7">
        <v>0.99585062240663902</v>
      </c>
      <c r="M3251" s="7" t="s">
        <v>290</v>
      </c>
      <c r="N3251" s="7" t="s">
        <v>325</v>
      </c>
      <c r="O3251" s="7" t="s">
        <v>421</v>
      </c>
    </row>
    <row r="3252" spans="1:15" ht="15">
      <c r="A3252" s="1">
        <v>3244</v>
      </c>
      <c r="B3252" s="6" t="s">
        <v>173</v>
      </c>
      <c r="C3252" s="7" t="s">
        <v>423</v>
      </c>
      <c r="D3252" s="7" t="s">
        <v>422</v>
      </c>
      <c r="E3252" s="7">
        <v>0.23200000000000001</v>
      </c>
      <c r="F3252" s="7">
        <v>2.1200655126146023E-2</v>
      </c>
      <c r="G3252" s="7">
        <v>0.23296666666666668</v>
      </c>
      <c r="H3252" s="7">
        <v>0.99585062240663902</v>
      </c>
      <c r="I3252" s="7">
        <v>0.23200000000000001</v>
      </c>
      <c r="J3252" s="7">
        <v>2.1200655126146023E-2</v>
      </c>
      <c r="K3252" s="7">
        <v>0.23296666666666668</v>
      </c>
      <c r="L3252" s="7">
        <v>0.99585062240663902</v>
      </c>
      <c r="M3252" s="7" t="s">
        <v>290</v>
      </c>
      <c r="N3252" s="7" t="s">
        <v>325</v>
      </c>
      <c r="O3252" s="7" t="s">
        <v>421</v>
      </c>
    </row>
    <row r="3253" spans="1:15" ht="15">
      <c r="A3253" s="1">
        <v>3245</v>
      </c>
      <c r="B3253" s="6" t="s">
        <v>173</v>
      </c>
      <c r="C3253" s="7" t="s">
        <v>424</v>
      </c>
      <c r="D3253" s="7" t="s">
        <v>422</v>
      </c>
      <c r="E3253" s="7">
        <v>0.23200000000000001</v>
      </c>
      <c r="F3253" s="7">
        <v>2.1200655126146023E-2</v>
      </c>
      <c r="G3253" s="7">
        <v>0.23296666666666668</v>
      </c>
      <c r="H3253" s="7">
        <v>0.99585062240663902</v>
      </c>
      <c r="I3253" s="7">
        <v>0.23200000000000001</v>
      </c>
      <c r="J3253" s="7">
        <v>2.1200655126146023E-2</v>
      </c>
      <c r="K3253" s="7">
        <v>0.23296666666666668</v>
      </c>
      <c r="L3253" s="7">
        <v>0.99585062240663902</v>
      </c>
      <c r="M3253" s="7" t="s">
        <v>290</v>
      </c>
      <c r="N3253" s="7" t="s">
        <v>325</v>
      </c>
      <c r="O3253" s="7" t="s">
        <v>421</v>
      </c>
    </row>
    <row r="3254" spans="1:15" ht="15">
      <c r="A3254" s="1">
        <v>3246</v>
      </c>
      <c r="B3254" s="6" t="s">
        <v>173</v>
      </c>
      <c r="C3254" s="7" t="s">
        <v>425</v>
      </c>
      <c r="D3254" s="7" t="s">
        <v>422</v>
      </c>
      <c r="E3254" s="7">
        <v>0.23200000000000001</v>
      </c>
      <c r="F3254" s="7">
        <v>2.1200655126146023E-2</v>
      </c>
      <c r="G3254" s="7">
        <v>0.23296666666666668</v>
      </c>
      <c r="H3254" s="7">
        <v>0.99585062240663902</v>
      </c>
      <c r="I3254" s="7">
        <v>0.23200000000000001</v>
      </c>
      <c r="J3254" s="7">
        <v>2.1200655126146023E-2</v>
      </c>
      <c r="K3254" s="7">
        <v>0.23296666666666668</v>
      </c>
      <c r="L3254" s="7">
        <v>0.99585062240663902</v>
      </c>
      <c r="M3254" s="7" t="s">
        <v>290</v>
      </c>
      <c r="N3254" s="7" t="s">
        <v>325</v>
      </c>
      <c r="O3254" s="7" t="s">
        <v>421</v>
      </c>
    </row>
    <row r="3255" spans="1:15" ht="15">
      <c r="A3255" s="1">
        <v>3247</v>
      </c>
      <c r="B3255" s="6" t="s">
        <v>173</v>
      </c>
      <c r="C3255" s="7" t="s">
        <v>426</v>
      </c>
      <c r="D3255" s="7" t="s">
        <v>422</v>
      </c>
      <c r="E3255" s="7">
        <v>0.23200000000000001</v>
      </c>
      <c r="F3255" s="7">
        <v>2.1200655126146023E-2</v>
      </c>
      <c r="G3255" s="7">
        <v>0.23296666666666668</v>
      </c>
      <c r="H3255" s="7">
        <v>0.99585062240663902</v>
      </c>
      <c r="I3255" s="7">
        <v>0.23200000000000001</v>
      </c>
      <c r="J3255" s="7">
        <v>2.1200655126146023E-2</v>
      </c>
      <c r="K3255" s="7">
        <v>0.23296666666666668</v>
      </c>
      <c r="L3255" s="7">
        <v>0.99585062240663902</v>
      </c>
      <c r="M3255" s="7" t="s">
        <v>290</v>
      </c>
      <c r="N3255" s="7" t="s">
        <v>325</v>
      </c>
      <c r="O3255" s="7" t="s">
        <v>421</v>
      </c>
    </row>
    <row r="3256" spans="1:15" ht="15">
      <c r="A3256" s="1">
        <v>3248</v>
      </c>
      <c r="B3256" s="6" t="s">
        <v>173</v>
      </c>
      <c r="C3256" s="7" t="s">
        <v>427</v>
      </c>
      <c r="D3256" s="7" t="s">
        <v>422</v>
      </c>
      <c r="E3256" s="7">
        <v>0.23200000000000001</v>
      </c>
      <c r="F3256" s="7">
        <v>2.1200655126146023E-2</v>
      </c>
      <c r="G3256" s="7">
        <v>0.23296666666666668</v>
      </c>
      <c r="H3256" s="7">
        <v>0.99585062240663902</v>
      </c>
      <c r="I3256" s="7">
        <v>0.23200000000000001</v>
      </c>
      <c r="J3256" s="7">
        <v>2.1200655126146023E-2</v>
      </c>
      <c r="K3256" s="7">
        <v>0.23296666666666668</v>
      </c>
      <c r="L3256" s="7">
        <v>0.99585062240663902</v>
      </c>
      <c r="M3256" s="7" t="s">
        <v>290</v>
      </c>
      <c r="N3256" s="7" t="s">
        <v>325</v>
      </c>
      <c r="O3256" s="7" t="s">
        <v>421</v>
      </c>
    </row>
    <row r="3257" spans="1:15" ht="15">
      <c r="A3257" s="1">
        <v>3249</v>
      </c>
      <c r="B3257" s="6" t="s">
        <v>259</v>
      </c>
      <c r="C3257" s="7" t="s">
        <v>292</v>
      </c>
      <c r="D3257" s="7">
        <v>41.588999999999999</v>
      </c>
      <c r="E3257" s="7">
        <v>39.814429627978157</v>
      </c>
      <c r="F3257" s="7">
        <v>11.587094979209994</v>
      </c>
      <c r="G3257" s="7">
        <v>41.502516315304689</v>
      </c>
      <c r="H3257" s="7">
        <v>0.95932567860460005</v>
      </c>
      <c r="I3257" s="7">
        <v>39.341912642785736</v>
      </c>
      <c r="J3257" s="7">
        <v>11.517874244469382</v>
      </c>
      <c r="K3257" s="7">
        <v>41.024956045377039</v>
      </c>
      <c r="L3257" s="7">
        <v>0.95897513209448138</v>
      </c>
      <c r="M3257" s="7" t="s">
        <v>290</v>
      </c>
      <c r="N3257" s="7" t="s">
        <v>325</v>
      </c>
      <c r="O3257" s="7" t="s">
        <v>421</v>
      </c>
    </row>
    <row r="3258" spans="1:15" ht="15">
      <c r="A3258" s="1">
        <v>3250</v>
      </c>
      <c r="B3258" s="6" t="s">
        <v>259</v>
      </c>
      <c r="C3258" s="7" t="s">
        <v>293</v>
      </c>
      <c r="D3258" s="7">
        <v>43.502870799999997</v>
      </c>
      <c r="E3258" s="7">
        <v>41.468000000000004</v>
      </c>
      <c r="F3258" s="7">
        <v>11.562896050846227</v>
      </c>
      <c r="G3258" s="7">
        <v>43.136763705645158</v>
      </c>
      <c r="H3258" s="7">
        <v>0.96131458268329084</v>
      </c>
      <c r="I3258" s="7">
        <v>40.918000000000006</v>
      </c>
      <c r="J3258" s="7">
        <v>11.549589907394378</v>
      </c>
      <c r="K3258" s="7">
        <v>42.586602771505376</v>
      </c>
      <c r="L3258" s="7">
        <v>0.9608185987396527</v>
      </c>
      <c r="M3258" s="7" t="s">
        <v>290</v>
      </c>
      <c r="N3258" s="7" t="s">
        <v>325</v>
      </c>
      <c r="O3258" s="7" t="s">
        <v>421</v>
      </c>
    </row>
    <row r="3259" spans="1:15" ht="15">
      <c r="A3259" s="1">
        <v>3251</v>
      </c>
      <c r="B3259" s="6" t="s">
        <v>259</v>
      </c>
      <c r="C3259" s="7" t="s">
        <v>294</v>
      </c>
      <c r="D3259" s="7">
        <v>43.691749999999999</v>
      </c>
      <c r="E3259" s="7">
        <v>41.925690256301309</v>
      </c>
      <c r="F3259" s="7">
        <v>10.368648048931169</v>
      </c>
      <c r="G3259" s="7">
        <v>43.252664456577932</v>
      </c>
      <c r="H3259" s="7">
        <v>0.96932040564555755</v>
      </c>
      <c r="I3259" s="7">
        <v>41.626102062733452</v>
      </c>
      <c r="J3259" s="7">
        <v>10.316596391074306</v>
      </c>
      <c r="K3259" s="7">
        <v>42.948588050372344</v>
      </c>
      <c r="L3259" s="7">
        <v>0.9692076958132404</v>
      </c>
      <c r="M3259" s="7" t="s">
        <v>290</v>
      </c>
      <c r="N3259" s="7" t="s">
        <v>325</v>
      </c>
      <c r="O3259" s="7" t="s">
        <v>421</v>
      </c>
    </row>
    <row r="3260" spans="1:15" ht="15">
      <c r="A3260" s="1">
        <v>3252</v>
      </c>
      <c r="B3260" s="6" t="s">
        <v>259</v>
      </c>
      <c r="C3260" s="7" t="s">
        <v>295</v>
      </c>
      <c r="D3260" s="7">
        <v>49.552000000000007</v>
      </c>
      <c r="E3260" s="7">
        <v>47.42</v>
      </c>
      <c r="F3260" s="7">
        <v>10.90519418026488</v>
      </c>
      <c r="G3260" s="7">
        <v>48.702540218470709</v>
      </c>
      <c r="H3260" s="7">
        <v>0.97366584550379787</v>
      </c>
      <c r="I3260" s="7">
        <v>47.166399999999996</v>
      </c>
      <c r="J3260" s="7">
        <v>10.856138845085503</v>
      </c>
      <c r="K3260" s="7">
        <v>48.444239258523673</v>
      </c>
      <c r="L3260" s="7">
        <v>0.97362247239131028</v>
      </c>
      <c r="M3260" s="7" t="s">
        <v>290</v>
      </c>
      <c r="N3260" s="7" t="s">
        <v>325</v>
      </c>
      <c r="O3260" s="7" t="s">
        <v>421</v>
      </c>
    </row>
    <row r="3261" spans="1:15" ht="15">
      <c r="A3261" s="1">
        <v>3253</v>
      </c>
      <c r="B3261" s="6" t="s">
        <v>259</v>
      </c>
      <c r="C3261" s="7" t="s">
        <v>296</v>
      </c>
      <c r="D3261" s="7">
        <v>40.774999999999999</v>
      </c>
      <c r="E3261" s="7">
        <v>40.183999999999997</v>
      </c>
      <c r="F3261" s="7">
        <v>8.6801468729387157</v>
      </c>
      <c r="G3261" s="7">
        <v>41.155436090225564</v>
      </c>
      <c r="H3261" s="7">
        <v>0.97639592281088028</v>
      </c>
      <c r="I3261" s="7">
        <v>39.926000000000002</v>
      </c>
      <c r="J3261" s="7">
        <v>8.6508086309699994</v>
      </c>
      <c r="K3261" s="7">
        <v>40.895773361976367</v>
      </c>
      <c r="L3261" s="7">
        <v>0.9762867093038512</v>
      </c>
      <c r="M3261" s="7" t="s">
        <v>290</v>
      </c>
      <c r="N3261" s="7" t="s">
        <v>325</v>
      </c>
      <c r="O3261" s="7" t="s">
        <v>421</v>
      </c>
    </row>
    <row r="3262" spans="1:15" ht="15">
      <c r="A3262" s="1">
        <v>3254</v>
      </c>
      <c r="B3262" s="6" t="s">
        <v>259</v>
      </c>
      <c r="C3262" s="7" t="s">
        <v>297</v>
      </c>
      <c r="D3262" s="7">
        <v>38.827800000000003</v>
      </c>
      <c r="E3262" s="7">
        <v>38.633923136</v>
      </c>
      <c r="F3262" s="7">
        <v>6.6773821856656417</v>
      </c>
      <c r="G3262" s="7">
        <v>39.219807566024606</v>
      </c>
      <c r="H3262" s="7">
        <v>0.98506151696337885</v>
      </c>
      <c r="I3262" s="7">
        <v>38.366428158299996</v>
      </c>
      <c r="J3262" s="7">
        <v>6.6471221956191862</v>
      </c>
      <c r="K3262" s="7">
        <v>38.950606470015806</v>
      </c>
      <c r="L3262" s="7">
        <v>0.9850020740456118</v>
      </c>
      <c r="M3262" s="7" t="s">
        <v>290</v>
      </c>
      <c r="N3262" s="7" t="s">
        <v>325</v>
      </c>
      <c r="O3262" s="7" t="s">
        <v>421</v>
      </c>
    </row>
    <row r="3263" spans="1:15" ht="15">
      <c r="A3263" s="1">
        <v>3255</v>
      </c>
      <c r="B3263" s="6" t="s">
        <v>259</v>
      </c>
      <c r="C3263" s="7" t="s">
        <v>298</v>
      </c>
      <c r="D3263" s="7" t="s">
        <v>422</v>
      </c>
      <c r="E3263" s="7">
        <v>40.925441095080011</v>
      </c>
      <c r="F3263" s="7">
        <v>8.192235419367158</v>
      </c>
      <c r="G3263" s="7">
        <v>41.753726093311712</v>
      </c>
      <c r="H3263" s="7">
        <v>0.98016260880811834</v>
      </c>
      <c r="I3263" s="7">
        <v>40.657946117380014</v>
      </c>
      <c r="J3263" s="7">
        <v>8.1618963479695061</v>
      </c>
      <c r="K3263" s="7">
        <v>41.484516096565685</v>
      </c>
      <c r="L3263" s="7">
        <v>0.98007521704576184</v>
      </c>
      <c r="M3263" s="7" t="s">
        <v>290</v>
      </c>
      <c r="N3263" s="7" t="s">
        <v>325</v>
      </c>
      <c r="O3263" s="7" t="s">
        <v>421</v>
      </c>
    </row>
    <row r="3264" spans="1:15" ht="15">
      <c r="A3264" s="1">
        <v>3256</v>
      </c>
      <c r="B3264" s="6" t="s">
        <v>259</v>
      </c>
      <c r="C3264" s="7" t="s">
        <v>299</v>
      </c>
      <c r="D3264" s="7" t="s">
        <v>422</v>
      </c>
      <c r="E3264" s="7">
        <v>41.229119994441817</v>
      </c>
      <c r="F3264" s="7">
        <v>8.2611999578315025</v>
      </c>
      <c r="G3264" s="7">
        <v>42.065053292824707</v>
      </c>
      <c r="H3264" s="7">
        <v>0.98012760633954832</v>
      </c>
      <c r="I3264" s="7">
        <v>40.961625016741813</v>
      </c>
      <c r="J3264" s="7">
        <v>8.2308608864338524</v>
      </c>
      <c r="K3264" s="7">
        <v>41.795843296078687</v>
      </c>
      <c r="L3264" s="7">
        <v>0.980040640084055</v>
      </c>
      <c r="M3264" s="7" t="s">
        <v>290</v>
      </c>
      <c r="N3264" s="7" t="s">
        <v>325</v>
      </c>
      <c r="O3264" s="7" t="s">
        <v>421</v>
      </c>
    </row>
    <row r="3265" spans="1:15" ht="15">
      <c r="A3265" s="1">
        <v>3257</v>
      </c>
      <c r="B3265" s="6" t="s">
        <v>259</v>
      </c>
      <c r="C3265" s="7" t="s">
        <v>300</v>
      </c>
      <c r="D3265" s="7" t="s">
        <v>422</v>
      </c>
      <c r="E3265" s="7">
        <v>41.16392214808716</v>
      </c>
      <c r="F3265" s="7">
        <v>8.2462066018896003</v>
      </c>
      <c r="G3265" s="7">
        <v>41.998222646615964</v>
      </c>
      <c r="H3265" s="7">
        <v>0.98013486176429832</v>
      </c>
      <c r="I3265" s="7">
        <v>40.896427170387163</v>
      </c>
      <c r="J3265" s="7">
        <v>8.2158675304919484</v>
      </c>
      <c r="K3265" s="7">
        <v>41.729012649869937</v>
      </c>
      <c r="L3265" s="7">
        <v>0.98004780303649552</v>
      </c>
      <c r="M3265" s="7" t="s">
        <v>290</v>
      </c>
      <c r="N3265" s="7" t="s">
        <v>325</v>
      </c>
      <c r="O3265" s="7" t="s">
        <v>421</v>
      </c>
    </row>
    <row r="3266" spans="1:15" ht="15">
      <c r="A3266" s="1">
        <v>3258</v>
      </c>
      <c r="B3266" s="6" t="s">
        <v>259</v>
      </c>
      <c r="C3266" s="7" t="s">
        <v>301</v>
      </c>
      <c r="D3266" s="7" t="s">
        <v>422</v>
      </c>
      <c r="E3266" s="7">
        <v>40.74944135324224</v>
      </c>
      <c r="F3266" s="7">
        <v>8.1604892407044964</v>
      </c>
      <c r="G3266" s="7">
        <v>41.574875650997242</v>
      </c>
      <c r="H3266" s="7">
        <v>0.98014583844617698</v>
      </c>
      <c r="I3266" s="7">
        <v>40.481946375542236</v>
      </c>
      <c r="J3266" s="7">
        <v>8.1301501693068445</v>
      </c>
      <c r="K3266" s="7">
        <v>41.305665654251221</v>
      </c>
      <c r="L3266" s="7">
        <v>0.98005795898306247</v>
      </c>
      <c r="M3266" s="7" t="s">
        <v>290</v>
      </c>
      <c r="N3266" s="7" t="s">
        <v>325</v>
      </c>
      <c r="O3266" s="7" t="s">
        <v>421</v>
      </c>
    </row>
    <row r="3267" spans="1:15" ht="15">
      <c r="A3267" s="1">
        <v>3259</v>
      </c>
      <c r="B3267" s="6" t="s">
        <v>259</v>
      </c>
      <c r="C3267" s="7" t="s">
        <v>302</v>
      </c>
      <c r="D3267" s="7" t="s">
        <v>422</v>
      </c>
      <c r="E3267" s="7">
        <v>40.721820032606416</v>
      </c>
      <c r="F3267" s="7">
        <v>8.1526173670210369</v>
      </c>
      <c r="G3267" s="7">
        <v>41.54633442153677</v>
      </c>
      <c r="H3267" s="7">
        <v>0.98015434092055687</v>
      </c>
      <c r="I3267" s="7">
        <v>40.454325054906413</v>
      </c>
      <c r="J3267" s="7">
        <v>8.1222782956233832</v>
      </c>
      <c r="K3267" s="7">
        <v>41.277124424790742</v>
      </c>
      <c r="L3267" s="7">
        <v>0.98006645614610299</v>
      </c>
      <c r="M3267" s="7" t="s">
        <v>290</v>
      </c>
      <c r="N3267" s="7" t="s">
        <v>325</v>
      </c>
      <c r="O3267" s="7" t="s">
        <v>421</v>
      </c>
    </row>
    <row r="3268" spans="1:15" ht="15">
      <c r="A3268" s="1">
        <v>3260</v>
      </c>
      <c r="B3268" s="6" t="s">
        <v>259</v>
      </c>
      <c r="C3268" s="7" t="s">
        <v>423</v>
      </c>
      <c r="D3268" s="7" t="s">
        <v>422</v>
      </c>
      <c r="E3268" s="7">
        <v>40.85244493341424</v>
      </c>
      <c r="F3268" s="7">
        <v>8.1750903981579235</v>
      </c>
      <c r="G3268" s="7">
        <v>41.679044632826496</v>
      </c>
      <c r="H3268" s="7">
        <v>0.98016749887877175</v>
      </c>
      <c r="I3268" s="7">
        <v>40.584949955714237</v>
      </c>
      <c r="J3268" s="7">
        <v>8.1447513267602698</v>
      </c>
      <c r="K3268" s="7">
        <v>41.409834636080475</v>
      </c>
      <c r="L3268" s="7">
        <v>0.98007998129875373</v>
      </c>
      <c r="M3268" s="7" t="s">
        <v>290</v>
      </c>
      <c r="N3268" s="7" t="s">
        <v>325</v>
      </c>
      <c r="O3268" s="7" t="s">
        <v>421</v>
      </c>
    </row>
    <row r="3269" spans="1:15" ht="15">
      <c r="A3269" s="1">
        <v>3261</v>
      </c>
      <c r="B3269" s="6" t="s">
        <v>259</v>
      </c>
      <c r="C3269" s="7" t="s">
        <v>424</v>
      </c>
      <c r="D3269" s="7" t="s">
        <v>422</v>
      </c>
      <c r="E3269" s="7">
        <v>41.196029838282222</v>
      </c>
      <c r="F3269" s="7">
        <v>8.2396649910325781</v>
      </c>
      <c r="G3269" s="7">
        <v>42.028974961625522</v>
      </c>
      <c r="H3269" s="7">
        <v>0.98018164554087228</v>
      </c>
      <c r="I3269" s="7">
        <v>40.928534860582225</v>
      </c>
      <c r="J3269" s="7">
        <v>8.2093259196349262</v>
      </c>
      <c r="K3269" s="7">
        <v>41.759764964879494</v>
      </c>
      <c r="L3269" s="7">
        <v>0.98009495252197076</v>
      </c>
      <c r="M3269" s="7" t="s">
        <v>290</v>
      </c>
      <c r="N3269" s="7" t="s">
        <v>325</v>
      </c>
      <c r="O3269" s="7" t="s">
        <v>421</v>
      </c>
    </row>
    <row r="3270" spans="1:15" ht="15">
      <c r="A3270" s="1">
        <v>3262</v>
      </c>
      <c r="B3270" s="6" t="s">
        <v>259</v>
      </c>
      <c r="C3270" s="7" t="s">
        <v>425</v>
      </c>
      <c r="D3270" s="7" t="s">
        <v>422</v>
      </c>
      <c r="E3270" s="7">
        <v>41.51276450540675</v>
      </c>
      <c r="F3270" s="7">
        <v>8.2993271944753069</v>
      </c>
      <c r="G3270" s="7">
        <v>42.351586214288645</v>
      </c>
      <c r="H3270" s="7">
        <v>0.98019385378772683</v>
      </c>
      <c r="I3270" s="7">
        <v>41.245269527706753</v>
      </c>
      <c r="J3270" s="7">
        <v>8.2689881230776567</v>
      </c>
      <c r="K3270" s="7">
        <v>42.082376217542617</v>
      </c>
      <c r="L3270" s="7">
        <v>0.98010790347226395</v>
      </c>
      <c r="M3270" s="7" t="s">
        <v>290</v>
      </c>
      <c r="N3270" s="7" t="s">
        <v>325</v>
      </c>
      <c r="O3270" s="7" t="s">
        <v>421</v>
      </c>
    </row>
    <row r="3271" spans="1:15" ht="15">
      <c r="A3271" s="1">
        <v>3263</v>
      </c>
      <c r="B3271" s="6" t="s">
        <v>259</v>
      </c>
      <c r="C3271" s="7" t="s">
        <v>426</v>
      </c>
      <c r="D3271" s="7" t="s">
        <v>422</v>
      </c>
      <c r="E3271" s="7">
        <v>41.956888628128368</v>
      </c>
      <c r="F3271" s="7">
        <v>8.3839433358880484</v>
      </c>
      <c r="G3271" s="7">
        <v>42.804093012843936</v>
      </c>
      <c r="H3271" s="7">
        <v>0.98020739781914423</v>
      </c>
      <c r="I3271" s="7">
        <v>41.689393650428364</v>
      </c>
      <c r="J3271" s="7">
        <v>8.3536042644903947</v>
      </c>
      <c r="K3271" s="7">
        <v>42.534883016097908</v>
      </c>
      <c r="L3271" s="7">
        <v>0.98012244760730727</v>
      </c>
      <c r="M3271" s="7" t="s">
        <v>290</v>
      </c>
      <c r="N3271" s="7" t="s">
        <v>325</v>
      </c>
      <c r="O3271" s="7" t="s">
        <v>421</v>
      </c>
    </row>
    <row r="3272" spans="1:15" ht="15">
      <c r="A3272" s="1">
        <v>3264</v>
      </c>
      <c r="B3272" s="6" t="s">
        <v>259</v>
      </c>
      <c r="C3272" s="7" t="s">
        <v>427</v>
      </c>
      <c r="D3272" s="7" t="s">
        <v>422</v>
      </c>
      <c r="E3272" s="7">
        <v>42.401012750849993</v>
      </c>
      <c r="F3272" s="7">
        <v>8.4685594773007615</v>
      </c>
      <c r="G3272" s="7">
        <v>43.256599811399226</v>
      </c>
      <c r="H3272" s="7">
        <v>0.98022065848264472</v>
      </c>
      <c r="I3272" s="7">
        <v>42.13351777314999</v>
      </c>
      <c r="J3272" s="7">
        <v>8.4382204059031132</v>
      </c>
      <c r="K3272" s="7">
        <v>42.987389814653199</v>
      </c>
      <c r="L3272" s="7">
        <v>0.98013668554464906</v>
      </c>
      <c r="M3272" s="7" t="s">
        <v>290</v>
      </c>
      <c r="N3272" s="7" t="s">
        <v>325</v>
      </c>
      <c r="O3272" s="7" t="s">
        <v>421</v>
      </c>
    </row>
    <row r="3273" spans="1:15" ht="15">
      <c r="A3273" s="1">
        <v>3265</v>
      </c>
      <c r="B3273" s="6" t="s">
        <v>222</v>
      </c>
      <c r="C3273" s="7" t="s">
        <v>292</v>
      </c>
      <c r="D3273" s="7">
        <v>52.896831596986985</v>
      </c>
      <c r="E3273" s="7">
        <v>50.252000000000002</v>
      </c>
      <c r="F3273" s="7">
        <v>16.517000000000007</v>
      </c>
      <c r="G3273" s="7">
        <v>52.896831596986985</v>
      </c>
      <c r="H3273" s="7">
        <v>0.95000018872325742</v>
      </c>
      <c r="I3273" s="7">
        <v>50.252000000000002</v>
      </c>
      <c r="J3273" s="7">
        <v>16.517000000000007</v>
      </c>
      <c r="K3273" s="7">
        <v>52.896831596986985</v>
      </c>
      <c r="L3273" s="7">
        <v>0.95000018872325742</v>
      </c>
      <c r="M3273" s="7" t="s">
        <v>290</v>
      </c>
      <c r="N3273" s="7" t="s">
        <v>325</v>
      </c>
      <c r="O3273" s="7" t="s">
        <v>421</v>
      </c>
    </row>
    <row r="3274" spans="1:15" ht="15">
      <c r="A3274" s="1">
        <v>3266</v>
      </c>
      <c r="B3274" s="6" t="s">
        <v>222</v>
      </c>
      <c r="C3274" s="7" t="s">
        <v>293</v>
      </c>
      <c r="D3274" s="7">
        <v>38.097874809495607</v>
      </c>
      <c r="E3274" s="7">
        <v>36.192999999999998</v>
      </c>
      <c r="F3274" s="7">
        <v>11.896000000000004</v>
      </c>
      <c r="G3274" s="7">
        <v>38.097874809495607</v>
      </c>
      <c r="H3274" s="7">
        <v>0.95000049690381061</v>
      </c>
      <c r="I3274" s="7">
        <v>36.192999999999998</v>
      </c>
      <c r="J3274" s="7">
        <v>11.896000000000004</v>
      </c>
      <c r="K3274" s="7">
        <v>38.097874809495607</v>
      </c>
      <c r="L3274" s="7">
        <v>0.95000049690381061</v>
      </c>
      <c r="M3274" s="7" t="s">
        <v>290</v>
      </c>
      <c r="N3274" s="7" t="s">
        <v>325</v>
      </c>
      <c r="O3274" s="7" t="s">
        <v>421</v>
      </c>
    </row>
    <row r="3275" spans="1:15" ht="15">
      <c r="A3275" s="1">
        <v>3267</v>
      </c>
      <c r="B3275" s="6" t="s">
        <v>222</v>
      </c>
      <c r="C3275" s="7" t="s">
        <v>294</v>
      </c>
      <c r="D3275" s="7">
        <v>41.012893350750076</v>
      </c>
      <c r="E3275" s="7">
        <v>40.985999999999997</v>
      </c>
      <c r="F3275" s="7">
        <v>1.4849999999999757</v>
      </c>
      <c r="G3275" s="7">
        <v>41.012893350750076</v>
      </c>
      <c r="H3275" s="7">
        <v>0.99934427082429711</v>
      </c>
      <c r="I3275" s="7">
        <v>40.985999999999997</v>
      </c>
      <c r="J3275" s="7">
        <v>1.4849999999999757</v>
      </c>
      <c r="K3275" s="7">
        <v>41.012893350750076</v>
      </c>
      <c r="L3275" s="7">
        <v>0.99934427082429711</v>
      </c>
      <c r="M3275" s="7" t="s">
        <v>290</v>
      </c>
      <c r="N3275" s="7" t="s">
        <v>325</v>
      </c>
      <c r="O3275" s="7" t="s">
        <v>421</v>
      </c>
    </row>
    <row r="3276" spans="1:15" ht="15">
      <c r="A3276" s="1">
        <v>3268</v>
      </c>
      <c r="B3276" s="6" t="s">
        <v>222</v>
      </c>
      <c r="C3276" s="7" t="s">
        <v>295</v>
      </c>
      <c r="D3276" s="7">
        <v>43.668090890259904</v>
      </c>
      <c r="E3276" s="7">
        <v>40.985999999999997</v>
      </c>
      <c r="F3276" s="7">
        <v>0.8364489795917569</v>
      </c>
      <c r="G3276" s="7">
        <v>40.994534305141947</v>
      </c>
      <c r="H3276" s="7">
        <v>0.99979181846344622</v>
      </c>
      <c r="I3276" s="7">
        <v>40.985999999999997</v>
      </c>
      <c r="J3276" s="7">
        <v>0.8364489795917569</v>
      </c>
      <c r="K3276" s="7">
        <v>40.994534305141947</v>
      </c>
      <c r="L3276" s="7">
        <v>0.99979181846344622</v>
      </c>
      <c r="M3276" s="7" t="s">
        <v>290</v>
      </c>
      <c r="N3276" s="7" t="s">
        <v>325</v>
      </c>
      <c r="O3276" s="7" t="s">
        <v>421</v>
      </c>
    </row>
    <row r="3277" spans="1:15" ht="15">
      <c r="A3277" s="1">
        <v>3269</v>
      </c>
      <c r="B3277" s="6" t="s">
        <v>222</v>
      </c>
      <c r="C3277" s="7" t="s">
        <v>296</v>
      </c>
      <c r="D3277" s="7">
        <v>39.978425581805993</v>
      </c>
      <c r="E3277" s="7">
        <v>39.735999999999997</v>
      </c>
      <c r="F3277" s="7">
        <v>4.3960000000000319</v>
      </c>
      <c r="G3277" s="7">
        <v>39.978425581805993</v>
      </c>
      <c r="H3277" s="7">
        <v>0.99393608982149806</v>
      </c>
      <c r="I3277" s="7">
        <v>39.735999999999997</v>
      </c>
      <c r="J3277" s="7">
        <v>4.3960000000000319</v>
      </c>
      <c r="K3277" s="7">
        <v>39.978425581805993</v>
      </c>
      <c r="L3277" s="7">
        <v>0.99393608982149806</v>
      </c>
      <c r="M3277" s="7" t="s">
        <v>290</v>
      </c>
      <c r="N3277" s="7" t="s">
        <v>325</v>
      </c>
      <c r="O3277" s="7" t="s">
        <v>421</v>
      </c>
    </row>
    <row r="3278" spans="1:15" ht="15">
      <c r="A3278" s="1">
        <v>3270</v>
      </c>
      <c r="B3278" s="6" t="s">
        <v>222</v>
      </c>
      <c r="C3278" s="7" t="s">
        <v>297</v>
      </c>
      <c r="D3278" s="7">
        <v>37.30933241160983</v>
      </c>
      <c r="E3278" s="7">
        <v>36.582000000000001</v>
      </c>
      <c r="F3278" s="7">
        <v>7.3309999999999844</v>
      </c>
      <c r="G3278" s="7">
        <v>37.30933241160983</v>
      </c>
      <c r="H3278" s="7">
        <v>0.98050534907498099</v>
      </c>
      <c r="I3278" s="7">
        <v>36.582000000000001</v>
      </c>
      <c r="J3278" s="7">
        <v>7.3309999999999844</v>
      </c>
      <c r="K3278" s="7">
        <v>37.30933241160983</v>
      </c>
      <c r="L3278" s="7">
        <v>0.98050534907498099</v>
      </c>
      <c r="M3278" s="7" t="s">
        <v>290</v>
      </c>
      <c r="N3278" s="7" t="s">
        <v>325</v>
      </c>
      <c r="O3278" s="7" t="s">
        <v>421</v>
      </c>
    </row>
    <row r="3279" spans="1:15" ht="15">
      <c r="A3279" s="1">
        <v>3271</v>
      </c>
      <c r="B3279" s="6" t="s">
        <v>222</v>
      </c>
      <c r="C3279" s="7" t="s">
        <v>298</v>
      </c>
      <c r="D3279" s="7" t="s">
        <v>422</v>
      </c>
      <c r="E3279" s="7">
        <v>38.541114186163284</v>
      </c>
      <c r="F3279" s="7">
        <v>8.1012521952664027</v>
      </c>
      <c r="G3279" s="7">
        <v>39.383343812355314</v>
      </c>
      <c r="H3279" s="7">
        <v>0.97861457294726184</v>
      </c>
      <c r="I3279" s="7">
        <v>38.289203535870989</v>
      </c>
      <c r="J3279" s="7">
        <v>8.0483011648724023</v>
      </c>
      <c r="K3279" s="7">
        <v>39.125928219683708</v>
      </c>
      <c r="L3279" s="7">
        <v>0.97861457294726173</v>
      </c>
      <c r="M3279" s="7" t="s">
        <v>290</v>
      </c>
      <c r="N3279" s="7" t="s">
        <v>325</v>
      </c>
      <c r="O3279" s="7" t="s">
        <v>421</v>
      </c>
    </row>
    <row r="3280" spans="1:15" ht="15">
      <c r="A3280" s="1">
        <v>3272</v>
      </c>
      <c r="B3280" s="6" t="s">
        <v>222</v>
      </c>
      <c r="C3280" s="7" t="s">
        <v>299</v>
      </c>
      <c r="D3280" s="7" t="s">
        <v>422</v>
      </c>
      <c r="E3280" s="7">
        <v>38.827100673371575</v>
      </c>
      <c r="F3280" s="7">
        <v>8.1613658870014731</v>
      </c>
      <c r="G3280" s="7">
        <v>39.675579892947283</v>
      </c>
      <c r="H3280" s="7">
        <v>0.97861457294726184</v>
      </c>
      <c r="I3280" s="7">
        <v>38.575190023079273</v>
      </c>
      <c r="J3280" s="7">
        <v>8.1084148566074354</v>
      </c>
      <c r="K3280" s="7">
        <v>39.418164300275663</v>
      </c>
      <c r="L3280" s="7">
        <v>0.97861457294726195</v>
      </c>
      <c r="M3280" s="7" t="s">
        <v>290</v>
      </c>
      <c r="N3280" s="7" t="s">
        <v>325</v>
      </c>
      <c r="O3280" s="7" t="s">
        <v>421</v>
      </c>
    </row>
    <row r="3281" spans="1:15" ht="15">
      <c r="A3281" s="1">
        <v>3273</v>
      </c>
      <c r="B3281" s="6" t="s">
        <v>222</v>
      </c>
      <c r="C3281" s="7" t="s">
        <v>300</v>
      </c>
      <c r="D3281" s="7" t="s">
        <v>422</v>
      </c>
      <c r="E3281" s="7">
        <v>38.765701270608659</v>
      </c>
      <c r="F3281" s="7">
        <v>8.1484598759292783</v>
      </c>
      <c r="G3281" s="7">
        <v>39.612838743918608</v>
      </c>
      <c r="H3281" s="7">
        <v>0.97861457294726184</v>
      </c>
      <c r="I3281" s="7">
        <v>38.513790620316364</v>
      </c>
      <c r="J3281" s="7">
        <v>8.0955088455352708</v>
      </c>
      <c r="K3281" s="7">
        <v>39.355423151247003</v>
      </c>
      <c r="L3281" s="7">
        <v>0.97861457294726173</v>
      </c>
      <c r="M3281" s="7" t="s">
        <v>290</v>
      </c>
      <c r="N3281" s="7" t="s">
        <v>325</v>
      </c>
      <c r="O3281" s="7" t="s">
        <v>421</v>
      </c>
    </row>
    <row r="3282" spans="1:15" ht="15">
      <c r="A3282" s="1">
        <v>3274</v>
      </c>
      <c r="B3282" s="6" t="s">
        <v>222</v>
      </c>
      <c r="C3282" s="7" t="s">
        <v>301</v>
      </c>
      <c r="D3282" s="7" t="s">
        <v>422</v>
      </c>
      <c r="E3282" s="7">
        <v>38.375368235346393</v>
      </c>
      <c r="F3282" s="7">
        <v>8.0664127834781159</v>
      </c>
      <c r="G3282" s="7">
        <v>39.213975855450975</v>
      </c>
      <c r="H3282" s="7">
        <v>0.97861457294726184</v>
      </c>
      <c r="I3282" s="7">
        <v>38.123457585054091</v>
      </c>
      <c r="J3282" s="7">
        <v>8.0134617530840746</v>
      </c>
      <c r="K3282" s="7">
        <v>38.956560262779355</v>
      </c>
      <c r="L3282" s="7">
        <v>0.97861457294726184</v>
      </c>
      <c r="M3282" s="7" t="s">
        <v>290</v>
      </c>
      <c r="N3282" s="7" t="s">
        <v>325</v>
      </c>
      <c r="O3282" s="7" t="s">
        <v>421</v>
      </c>
    </row>
    <row r="3283" spans="1:15" ht="15">
      <c r="A3283" s="1">
        <v>3275</v>
      </c>
      <c r="B3283" s="6" t="s">
        <v>222</v>
      </c>
      <c r="C3283" s="7" t="s">
        <v>302</v>
      </c>
      <c r="D3283" s="7" t="s">
        <v>422</v>
      </c>
      <c r="E3283" s="7">
        <v>38.349356140079671</v>
      </c>
      <c r="F3283" s="7">
        <v>8.0609451018001632</v>
      </c>
      <c r="G3283" s="7">
        <v>39.187395324171554</v>
      </c>
      <c r="H3283" s="7">
        <v>0.97861457294726184</v>
      </c>
      <c r="I3283" s="7">
        <v>38.097445489787361</v>
      </c>
      <c r="J3283" s="7">
        <v>8.0079940714061362</v>
      </c>
      <c r="K3283" s="7">
        <v>38.929979731499927</v>
      </c>
      <c r="L3283" s="7">
        <v>0.97861457294726184</v>
      </c>
      <c r="M3283" s="7" t="s">
        <v>290</v>
      </c>
      <c r="N3283" s="7" t="s">
        <v>325</v>
      </c>
      <c r="O3283" s="7" t="s">
        <v>421</v>
      </c>
    </row>
    <row r="3284" spans="1:15" ht="15">
      <c r="A3284" s="1">
        <v>3276</v>
      </c>
      <c r="B3284" s="6" t="s">
        <v>222</v>
      </c>
      <c r="C3284" s="7" t="s">
        <v>423</v>
      </c>
      <c r="D3284" s="7" t="s">
        <v>422</v>
      </c>
      <c r="E3284" s="7">
        <v>38.472370799980204</v>
      </c>
      <c r="F3284" s="7">
        <v>8.0868024960300122</v>
      </c>
      <c r="G3284" s="7">
        <v>39.313098193616931</v>
      </c>
      <c r="H3284" s="7">
        <v>0.97861457294726184</v>
      </c>
      <c r="I3284" s="7">
        <v>38.220460149687895</v>
      </c>
      <c r="J3284" s="7">
        <v>8.0338514656359656</v>
      </c>
      <c r="K3284" s="7">
        <v>39.055682600945303</v>
      </c>
      <c r="L3284" s="7">
        <v>0.97861457294726195</v>
      </c>
      <c r="M3284" s="7" t="s">
        <v>290</v>
      </c>
      <c r="N3284" s="7" t="s">
        <v>325</v>
      </c>
      <c r="O3284" s="7" t="s">
        <v>421</v>
      </c>
    </row>
    <row r="3285" spans="1:15" ht="15">
      <c r="A3285" s="1">
        <v>3277</v>
      </c>
      <c r="B3285" s="6" t="s">
        <v>222</v>
      </c>
      <c r="C3285" s="7" t="s">
        <v>424</v>
      </c>
      <c r="D3285" s="7" t="s">
        <v>422</v>
      </c>
      <c r="E3285" s="7">
        <v>38.795938358369959</v>
      </c>
      <c r="F3285" s="7">
        <v>8.1548156411627666</v>
      </c>
      <c r="G3285" s="7">
        <v>39.64373659542948</v>
      </c>
      <c r="H3285" s="7">
        <v>0.97861457294726184</v>
      </c>
      <c r="I3285" s="7">
        <v>38.544027708077664</v>
      </c>
      <c r="J3285" s="7">
        <v>8.1018646107687715</v>
      </c>
      <c r="K3285" s="7">
        <v>39.386321002757875</v>
      </c>
      <c r="L3285" s="7">
        <v>0.97861457294726173</v>
      </c>
      <c r="M3285" s="7" t="s">
        <v>290</v>
      </c>
      <c r="N3285" s="7" t="s">
        <v>325</v>
      </c>
      <c r="O3285" s="7" t="s">
        <v>421</v>
      </c>
    </row>
    <row r="3286" spans="1:15" ht="15">
      <c r="A3286" s="1">
        <v>3278</v>
      </c>
      <c r="B3286" s="6" t="s">
        <v>222</v>
      </c>
      <c r="C3286" s="7" t="s">
        <v>425</v>
      </c>
      <c r="D3286" s="7" t="s">
        <v>422</v>
      </c>
      <c r="E3286" s="7">
        <v>39.094219980894259</v>
      </c>
      <c r="F3286" s="7">
        <v>8.2175137416279114</v>
      </c>
      <c r="G3286" s="7">
        <v>39.948536493949256</v>
      </c>
      <c r="H3286" s="7">
        <v>0.97861457294726195</v>
      </c>
      <c r="I3286" s="7">
        <v>38.842309330601957</v>
      </c>
      <c r="J3286" s="7">
        <v>8.1645627112338968</v>
      </c>
      <c r="K3286" s="7">
        <v>39.691120901277642</v>
      </c>
      <c r="L3286" s="7">
        <v>0.97861457294726184</v>
      </c>
      <c r="M3286" s="7" t="s">
        <v>290</v>
      </c>
      <c r="N3286" s="7" t="s">
        <v>325</v>
      </c>
      <c r="O3286" s="7" t="s">
        <v>421</v>
      </c>
    </row>
    <row r="3287" spans="1:15" ht="15">
      <c r="A3287" s="1">
        <v>3279</v>
      </c>
      <c r="B3287" s="6" t="s">
        <v>222</v>
      </c>
      <c r="C3287" s="7" t="s">
        <v>426</v>
      </c>
      <c r="D3287" s="7" t="s">
        <v>422</v>
      </c>
      <c r="E3287" s="7">
        <v>39.512469315993087</v>
      </c>
      <c r="F3287" s="7">
        <v>8.3054287751106504</v>
      </c>
      <c r="G3287" s="7">
        <v>40.375925730387053</v>
      </c>
      <c r="H3287" s="7">
        <v>0.97861457294726184</v>
      </c>
      <c r="I3287" s="7">
        <v>39.260558665700778</v>
      </c>
      <c r="J3287" s="7">
        <v>8.2524777447166091</v>
      </c>
      <c r="K3287" s="7">
        <v>40.118510137715425</v>
      </c>
      <c r="L3287" s="7">
        <v>0.97861457294726184</v>
      </c>
      <c r="M3287" s="7" t="s">
        <v>290</v>
      </c>
      <c r="N3287" s="7" t="s">
        <v>325</v>
      </c>
      <c r="O3287" s="7" t="s">
        <v>421</v>
      </c>
    </row>
    <row r="3288" spans="1:15" ht="15">
      <c r="A3288" s="1">
        <v>3280</v>
      </c>
      <c r="B3288" s="6" t="s">
        <v>222</v>
      </c>
      <c r="C3288" s="7" t="s">
        <v>427</v>
      </c>
      <c r="D3288" s="7" t="s">
        <v>422</v>
      </c>
      <c r="E3288" s="7">
        <v>39.930718651091922</v>
      </c>
      <c r="F3288" s="7">
        <v>8.3933438085933876</v>
      </c>
      <c r="G3288" s="7">
        <v>40.803314966824857</v>
      </c>
      <c r="H3288" s="7">
        <v>0.97861457294726173</v>
      </c>
      <c r="I3288" s="7">
        <v>39.678808000799613</v>
      </c>
      <c r="J3288" s="7">
        <v>8.3403927781993481</v>
      </c>
      <c r="K3288" s="7">
        <v>40.54589937415323</v>
      </c>
      <c r="L3288" s="7">
        <v>0.97861457294726184</v>
      </c>
      <c r="M3288" s="7" t="s">
        <v>290</v>
      </c>
      <c r="N3288" s="7" t="s">
        <v>325</v>
      </c>
      <c r="O3288" s="7" t="s">
        <v>421</v>
      </c>
    </row>
    <row r="3289" spans="1:15" ht="15">
      <c r="A3289" s="1">
        <v>3281</v>
      </c>
      <c r="B3289" s="6" t="s">
        <v>208</v>
      </c>
      <c r="C3289" s="7" t="s">
        <v>292</v>
      </c>
      <c r="D3289" s="7">
        <v>8.8040000000000003</v>
      </c>
      <c r="E3289" s="7">
        <v>8.1639999999999997</v>
      </c>
      <c r="F3289" s="7">
        <v>3.3068911728494483</v>
      </c>
      <c r="G3289" s="7">
        <v>8.8083156862745096</v>
      </c>
      <c r="H3289" s="7">
        <v>0.92685143116765101</v>
      </c>
      <c r="I3289" s="7">
        <v>8.1639999999999997</v>
      </c>
      <c r="J3289" s="7">
        <v>3.3068911728494483</v>
      </c>
      <c r="K3289" s="7">
        <v>8.8083156862745096</v>
      </c>
      <c r="L3289" s="7">
        <v>0.92685143116765101</v>
      </c>
      <c r="M3289" s="7" t="s">
        <v>304</v>
      </c>
      <c r="N3289" s="7" t="s">
        <v>326</v>
      </c>
      <c r="O3289" s="7" t="s">
        <v>421</v>
      </c>
    </row>
    <row r="3290" spans="1:15" ht="15">
      <c r="A3290" s="1">
        <v>3282</v>
      </c>
      <c r="B3290" s="6" t="s">
        <v>208</v>
      </c>
      <c r="C3290" s="7" t="s">
        <v>293</v>
      </c>
      <c r="D3290" s="7">
        <v>8.8140000000000001</v>
      </c>
      <c r="E3290" s="7">
        <v>8.1839999999999993</v>
      </c>
      <c r="F3290" s="7">
        <v>3.2724211220440451</v>
      </c>
      <c r="G3290" s="7">
        <v>8.8140000000000001</v>
      </c>
      <c r="H3290" s="7">
        <v>0.92852280462899928</v>
      </c>
      <c r="I3290" s="7">
        <v>8.1839999999999993</v>
      </c>
      <c r="J3290" s="7">
        <v>3.2724211220440451</v>
      </c>
      <c r="K3290" s="7">
        <v>8.8140000000000001</v>
      </c>
      <c r="L3290" s="7">
        <v>0.92852280462899928</v>
      </c>
      <c r="M3290" s="7" t="s">
        <v>304</v>
      </c>
      <c r="N3290" s="7" t="s">
        <v>326</v>
      </c>
      <c r="O3290" s="7" t="s">
        <v>421</v>
      </c>
    </row>
    <row r="3291" spans="1:15" ht="15">
      <c r="A3291" s="1">
        <v>3283</v>
      </c>
      <c r="B3291" s="6" t="s">
        <v>208</v>
      </c>
      <c r="C3291" s="7" t="s">
        <v>294</v>
      </c>
      <c r="D3291" s="7">
        <v>8.93</v>
      </c>
      <c r="E3291" s="7">
        <v>8.2919999999999998</v>
      </c>
      <c r="F3291" s="7">
        <v>3.3205599342817953</v>
      </c>
      <c r="G3291" s="7">
        <v>8.9321544028950548</v>
      </c>
      <c r="H3291" s="7">
        <v>0.92833146696528546</v>
      </c>
      <c r="I3291" s="7">
        <v>8.2919999999999998</v>
      </c>
      <c r="J3291" s="7">
        <v>3.3205599342817953</v>
      </c>
      <c r="K3291" s="7">
        <v>8.9321544028950548</v>
      </c>
      <c r="L3291" s="7">
        <v>0.92833146696528546</v>
      </c>
      <c r="M3291" s="7" t="s">
        <v>304</v>
      </c>
      <c r="N3291" s="7" t="s">
        <v>326</v>
      </c>
      <c r="O3291" s="7" t="s">
        <v>421</v>
      </c>
    </row>
    <row r="3292" spans="1:15" ht="15">
      <c r="A3292" s="1">
        <v>3284</v>
      </c>
      <c r="B3292" s="6" t="s">
        <v>208</v>
      </c>
      <c r="C3292" s="7" t="s">
        <v>295</v>
      </c>
      <c r="D3292" s="7">
        <v>9.1170000000000009</v>
      </c>
      <c r="E3292" s="7">
        <v>8.4760000000000009</v>
      </c>
      <c r="F3292" s="7">
        <v>3.358141301374916</v>
      </c>
      <c r="G3292" s="7">
        <v>9.1170000000000009</v>
      </c>
      <c r="H3292" s="7">
        <v>0.92969178457826041</v>
      </c>
      <c r="I3292" s="7">
        <v>8.4760000000000009</v>
      </c>
      <c r="J3292" s="7">
        <v>3.358141301374916</v>
      </c>
      <c r="K3292" s="7">
        <v>9.1170000000000009</v>
      </c>
      <c r="L3292" s="7">
        <v>0.92969178457826041</v>
      </c>
      <c r="M3292" s="7" t="s">
        <v>304</v>
      </c>
      <c r="N3292" s="7" t="s">
        <v>326</v>
      </c>
      <c r="O3292" s="7" t="s">
        <v>421</v>
      </c>
    </row>
    <row r="3293" spans="1:15" ht="15">
      <c r="A3293" s="1">
        <v>3285</v>
      </c>
      <c r="B3293" s="6" t="s">
        <v>208</v>
      </c>
      <c r="C3293" s="7" t="s">
        <v>296</v>
      </c>
      <c r="D3293" s="7">
        <v>8.67</v>
      </c>
      <c r="E3293" s="7">
        <v>8.2010000000000005</v>
      </c>
      <c r="F3293" s="7">
        <v>2.8129164580555859</v>
      </c>
      <c r="G3293" s="7">
        <v>8.67</v>
      </c>
      <c r="H3293" s="7">
        <v>0.9459054209919262</v>
      </c>
      <c r="I3293" s="7">
        <v>8.2010000000000005</v>
      </c>
      <c r="J3293" s="7">
        <v>2.8129164580555859</v>
      </c>
      <c r="K3293" s="7">
        <v>8.67</v>
      </c>
      <c r="L3293" s="7">
        <v>0.9459054209919262</v>
      </c>
      <c r="M3293" s="7" t="s">
        <v>304</v>
      </c>
      <c r="N3293" s="7" t="s">
        <v>326</v>
      </c>
      <c r="O3293" s="7" t="s">
        <v>421</v>
      </c>
    </row>
    <row r="3294" spans="1:15" ht="15">
      <c r="A3294" s="1">
        <v>3286</v>
      </c>
      <c r="B3294" s="6" t="s">
        <v>208</v>
      </c>
      <c r="C3294" s="7" t="s">
        <v>297</v>
      </c>
      <c r="D3294" s="7">
        <v>8.5510000000000002</v>
      </c>
      <c r="E3294" s="7">
        <v>8.0519999999999996</v>
      </c>
      <c r="F3294" s="7">
        <v>2.8909511518702633</v>
      </c>
      <c r="G3294" s="7">
        <v>8.5552499999999991</v>
      </c>
      <c r="H3294" s="7">
        <v>0.94117647058823528</v>
      </c>
      <c r="I3294" s="7">
        <v>8.0519999999999996</v>
      </c>
      <c r="J3294" s="7">
        <v>2.8909511518702633</v>
      </c>
      <c r="K3294" s="7">
        <v>8.5552499999999991</v>
      </c>
      <c r="L3294" s="7">
        <v>0.94117647058823528</v>
      </c>
      <c r="M3294" s="7" t="s">
        <v>304</v>
      </c>
      <c r="N3294" s="7" t="s">
        <v>326</v>
      </c>
      <c r="O3294" s="7" t="s">
        <v>421</v>
      </c>
    </row>
    <row r="3295" spans="1:15" ht="15">
      <c r="A3295" s="1">
        <v>3287</v>
      </c>
      <c r="B3295" s="6" t="s">
        <v>208</v>
      </c>
      <c r="C3295" s="7" t="s">
        <v>298</v>
      </c>
      <c r="D3295" s="7" t="s">
        <v>422</v>
      </c>
      <c r="E3295" s="7">
        <v>8.0519999999999996</v>
      </c>
      <c r="F3295" s="7">
        <v>3.0951815789332171</v>
      </c>
      <c r="G3295" s="7">
        <v>8.6264044077800754</v>
      </c>
      <c r="H3295" s="7">
        <v>0.9334132298200597</v>
      </c>
      <c r="I3295" s="7">
        <v>8.0519999999999996</v>
      </c>
      <c r="J3295" s="7">
        <v>3.0951815789332171</v>
      </c>
      <c r="K3295" s="7">
        <v>8.6264044077800754</v>
      </c>
      <c r="L3295" s="7">
        <v>0.9334132298200597</v>
      </c>
      <c r="M3295" s="7" t="s">
        <v>304</v>
      </c>
      <c r="N3295" s="7" t="s">
        <v>326</v>
      </c>
      <c r="O3295" s="7" t="s">
        <v>421</v>
      </c>
    </row>
    <row r="3296" spans="1:15" ht="15">
      <c r="A3296" s="1">
        <v>3288</v>
      </c>
      <c r="B3296" s="6" t="s">
        <v>208</v>
      </c>
      <c r="C3296" s="7" t="s">
        <v>299</v>
      </c>
      <c r="D3296" s="7" t="s">
        <v>422</v>
      </c>
      <c r="E3296" s="7">
        <v>8.0519999999999996</v>
      </c>
      <c r="F3296" s="7">
        <v>3.0951815789332171</v>
      </c>
      <c r="G3296" s="7">
        <v>8.6264044077800754</v>
      </c>
      <c r="H3296" s="7">
        <v>0.9334132298200597</v>
      </c>
      <c r="I3296" s="7">
        <v>8.0519999999999996</v>
      </c>
      <c r="J3296" s="7">
        <v>3.0951815789332171</v>
      </c>
      <c r="K3296" s="7">
        <v>8.6264044077800754</v>
      </c>
      <c r="L3296" s="7">
        <v>0.9334132298200597</v>
      </c>
      <c r="M3296" s="7" t="s">
        <v>304</v>
      </c>
      <c r="N3296" s="7" t="s">
        <v>326</v>
      </c>
      <c r="O3296" s="7" t="s">
        <v>421</v>
      </c>
    </row>
    <row r="3297" spans="1:15" ht="15">
      <c r="A3297" s="1">
        <v>3289</v>
      </c>
      <c r="B3297" s="6" t="s">
        <v>208</v>
      </c>
      <c r="C3297" s="7" t="s">
        <v>300</v>
      </c>
      <c r="D3297" s="7" t="s">
        <v>422</v>
      </c>
      <c r="E3297" s="7">
        <v>8.0519999999999996</v>
      </c>
      <c r="F3297" s="7">
        <v>3.0951815789332171</v>
      </c>
      <c r="G3297" s="7">
        <v>8.6264044077800754</v>
      </c>
      <c r="H3297" s="7">
        <v>0.9334132298200597</v>
      </c>
      <c r="I3297" s="7">
        <v>8.0519999999999996</v>
      </c>
      <c r="J3297" s="7">
        <v>3.0951815789332171</v>
      </c>
      <c r="K3297" s="7">
        <v>8.6264044077800754</v>
      </c>
      <c r="L3297" s="7">
        <v>0.9334132298200597</v>
      </c>
      <c r="M3297" s="7" t="s">
        <v>304</v>
      </c>
      <c r="N3297" s="7" t="s">
        <v>326</v>
      </c>
      <c r="O3297" s="7" t="s">
        <v>421</v>
      </c>
    </row>
    <row r="3298" spans="1:15" ht="15">
      <c r="A3298" s="1">
        <v>3290</v>
      </c>
      <c r="B3298" s="6" t="s">
        <v>208</v>
      </c>
      <c r="C3298" s="7" t="s">
        <v>301</v>
      </c>
      <c r="D3298" s="7" t="s">
        <v>422</v>
      </c>
      <c r="E3298" s="7">
        <v>8.0519999999999996</v>
      </c>
      <c r="F3298" s="7">
        <v>3.0951815789332171</v>
      </c>
      <c r="G3298" s="7">
        <v>8.6264044077800754</v>
      </c>
      <c r="H3298" s="7">
        <v>0.9334132298200597</v>
      </c>
      <c r="I3298" s="7">
        <v>8.0519999999999996</v>
      </c>
      <c r="J3298" s="7">
        <v>3.0951815789332171</v>
      </c>
      <c r="K3298" s="7">
        <v>8.6264044077800754</v>
      </c>
      <c r="L3298" s="7">
        <v>0.9334132298200597</v>
      </c>
      <c r="M3298" s="7" t="s">
        <v>304</v>
      </c>
      <c r="N3298" s="7" t="s">
        <v>326</v>
      </c>
      <c r="O3298" s="7" t="s">
        <v>421</v>
      </c>
    </row>
    <row r="3299" spans="1:15" ht="15">
      <c r="A3299" s="1">
        <v>3291</v>
      </c>
      <c r="B3299" s="6" t="s">
        <v>208</v>
      </c>
      <c r="C3299" s="7" t="s">
        <v>302</v>
      </c>
      <c r="D3299" s="7" t="s">
        <v>422</v>
      </c>
      <c r="E3299" s="7">
        <v>8.0519999999999996</v>
      </c>
      <c r="F3299" s="7">
        <v>3.0951815789332171</v>
      </c>
      <c r="G3299" s="7">
        <v>8.6264044077800754</v>
      </c>
      <c r="H3299" s="7">
        <v>0.9334132298200597</v>
      </c>
      <c r="I3299" s="7">
        <v>8.0519999999999996</v>
      </c>
      <c r="J3299" s="7">
        <v>3.0951815789332171</v>
      </c>
      <c r="K3299" s="7">
        <v>8.6264044077800754</v>
      </c>
      <c r="L3299" s="7">
        <v>0.9334132298200597</v>
      </c>
      <c r="M3299" s="7" t="s">
        <v>304</v>
      </c>
      <c r="N3299" s="7" t="s">
        <v>326</v>
      </c>
      <c r="O3299" s="7" t="s">
        <v>421</v>
      </c>
    </row>
    <row r="3300" spans="1:15" ht="15">
      <c r="A3300" s="1">
        <v>3292</v>
      </c>
      <c r="B3300" s="6" t="s">
        <v>208</v>
      </c>
      <c r="C3300" s="7" t="s">
        <v>423</v>
      </c>
      <c r="D3300" s="7" t="s">
        <v>422</v>
      </c>
      <c r="E3300" s="7">
        <v>8.0519999999999996</v>
      </c>
      <c r="F3300" s="7">
        <v>3.0951815789332171</v>
      </c>
      <c r="G3300" s="7">
        <v>8.6264044077800754</v>
      </c>
      <c r="H3300" s="7">
        <v>0.9334132298200597</v>
      </c>
      <c r="I3300" s="7">
        <v>8.0519999999999996</v>
      </c>
      <c r="J3300" s="7">
        <v>3.0951815789332171</v>
      </c>
      <c r="K3300" s="7">
        <v>8.6264044077800754</v>
      </c>
      <c r="L3300" s="7">
        <v>0.9334132298200597</v>
      </c>
      <c r="M3300" s="7" t="s">
        <v>304</v>
      </c>
      <c r="N3300" s="7" t="s">
        <v>326</v>
      </c>
      <c r="O3300" s="7" t="s">
        <v>421</v>
      </c>
    </row>
    <row r="3301" spans="1:15" ht="15">
      <c r="A3301" s="1">
        <v>3293</v>
      </c>
      <c r="B3301" s="6" t="s">
        <v>208</v>
      </c>
      <c r="C3301" s="7" t="s">
        <v>424</v>
      </c>
      <c r="D3301" s="7" t="s">
        <v>422</v>
      </c>
      <c r="E3301" s="7">
        <v>8.0519999999999996</v>
      </c>
      <c r="F3301" s="7">
        <v>3.0951815789332171</v>
      </c>
      <c r="G3301" s="7">
        <v>8.6264044077800754</v>
      </c>
      <c r="H3301" s="7">
        <v>0.9334132298200597</v>
      </c>
      <c r="I3301" s="7">
        <v>8.0519999999999996</v>
      </c>
      <c r="J3301" s="7">
        <v>3.0951815789332171</v>
      </c>
      <c r="K3301" s="7">
        <v>8.6264044077800754</v>
      </c>
      <c r="L3301" s="7">
        <v>0.9334132298200597</v>
      </c>
      <c r="M3301" s="7" t="s">
        <v>304</v>
      </c>
      <c r="N3301" s="7" t="s">
        <v>326</v>
      </c>
      <c r="O3301" s="7" t="s">
        <v>421</v>
      </c>
    </row>
    <row r="3302" spans="1:15" ht="15">
      <c r="A3302" s="1">
        <v>3294</v>
      </c>
      <c r="B3302" s="6" t="s">
        <v>208</v>
      </c>
      <c r="C3302" s="7" t="s">
        <v>425</v>
      </c>
      <c r="D3302" s="7" t="s">
        <v>422</v>
      </c>
      <c r="E3302" s="7">
        <v>8.0519999999999996</v>
      </c>
      <c r="F3302" s="7">
        <v>3.0951815789332171</v>
      </c>
      <c r="G3302" s="7">
        <v>8.6264044077800754</v>
      </c>
      <c r="H3302" s="7">
        <v>0.9334132298200597</v>
      </c>
      <c r="I3302" s="7">
        <v>8.0519999999999996</v>
      </c>
      <c r="J3302" s="7">
        <v>3.0951815789332171</v>
      </c>
      <c r="K3302" s="7">
        <v>8.6264044077800754</v>
      </c>
      <c r="L3302" s="7">
        <v>0.9334132298200597</v>
      </c>
      <c r="M3302" s="7" t="s">
        <v>304</v>
      </c>
      <c r="N3302" s="7" t="s">
        <v>326</v>
      </c>
      <c r="O3302" s="7" t="s">
        <v>421</v>
      </c>
    </row>
    <row r="3303" spans="1:15" ht="15">
      <c r="A3303" s="1">
        <v>3295</v>
      </c>
      <c r="B3303" s="6" t="s">
        <v>208</v>
      </c>
      <c r="C3303" s="7" t="s">
        <v>426</v>
      </c>
      <c r="D3303" s="7" t="s">
        <v>422</v>
      </c>
      <c r="E3303" s="7">
        <v>8.0519999999999996</v>
      </c>
      <c r="F3303" s="7">
        <v>3.0951815789332171</v>
      </c>
      <c r="G3303" s="7">
        <v>8.6264044077800754</v>
      </c>
      <c r="H3303" s="7">
        <v>0.9334132298200597</v>
      </c>
      <c r="I3303" s="7">
        <v>8.0519999999999996</v>
      </c>
      <c r="J3303" s="7">
        <v>3.0951815789332171</v>
      </c>
      <c r="K3303" s="7">
        <v>8.6264044077800754</v>
      </c>
      <c r="L3303" s="7">
        <v>0.9334132298200597</v>
      </c>
      <c r="M3303" s="7" t="s">
        <v>304</v>
      </c>
      <c r="N3303" s="7" t="s">
        <v>326</v>
      </c>
      <c r="O3303" s="7" t="s">
        <v>421</v>
      </c>
    </row>
    <row r="3304" spans="1:15" ht="15">
      <c r="A3304" s="1">
        <v>3296</v>
      </c>
      <c r="B3304" s="6" t="s">
        <v>208</v>
      </c>
      <c r="C3304" s="7" t="s">
        <v>427</v>
      </c>
      <c r="D3304" s="7" t="s">
        <v>422</v>
      </c>
      <c r="E3304" s="7">
        <v>8.0519999999999996</v>
      </c>
      <c r="F3304" s="7">
        <v>3.0951815789332171</v>
      </c>
      <c r="G3304" s="7">
        <v>8.6264044077800754</v>
      </c>
      <c r="H3304" s="7">
        <v>0.9334132298200597</v>
      </c>
      <c r="I3304" s="7">
        <v>8.0519999999999996</v>
      </c>
      <c r="J3304" s="7">
        <v>3.0951815789332171</v>
      </c>
      <c r="K3304" s="7">
        <v>8.6264044077800754</v>
      </c>
      <c r="L3304" s="7">
        <v>0.9334132298200597</v>
      </c>
      <c r="M3304" s="7" t="s">
        <v>304</v>
      </c>
      <c r="N3304" s="7" t="s">
        <v>326</v>
      </c>
      <c r="O3304" s="7" t="s">
        <v>421</v>
      </c>
    </row>
    <row r="3305" spans="1:15" ht="15">
      <c r="A3305" s="1">
        <v>3297</v>
      </c>
      <c r="B3305" s="6" t="s">
        <v>93</v>
      </c>
      <c r="C3305" s="7" t="s">
        <v>292</v>
      </c>
      <c r="D3305" s="7">
        <v>22.888000000000002</v>
      </c>
      <c r="E3305" s="7">
        <v>20.308</v>
      </c>
      <c r="F3305" s="7">
        <v>1.7859722941750915</v>
      </c>
      <c r="G3305" s="7">
        <v>20.386381754385965</v>
      </c>
      <c r="H3305" s="7">
        <v>0.99615519049283463</v>
      </c>
      <c r="I3305" s="7">
        <v>17.956</v>
      </c>
      <c r="J3305" s="7">
        <v>1.5791273643001758</v>
      </c>
      <c r="K3305" s="7">
        <v>18.025303859649124</v>
      </c>
      <c r="L3305" s="7">
        <v>0.99615519049283463</v>
      </c>
      <c r="M3305" s="7" t="s">
        <v>290</v>
      </c>
      <c r="N3305" s="7" t="s">
        <v>326</v>
      </c>
      <c r="O3305" s="7" t="s">
        <v>421</v>
      </c>
    </row>
    <row r="3306" spans="1:15" ht="15">
      <c r="A3306" s="1">
        <v>3298</v>
      </c>
      <c r="B3306" s="6" t="s">
        <v>93</v>
      </c>
      <c r="C3306" s="7" t="s">
        <v>293</v>
      </c>
      <c r="D3306" s="7">
        <v>21.234000000000002</v>
      </c>
      <c r="E3306" s="7">
        <v>20.68</v>
      </c>
      <c r="F3306" s="7">
        <v>1.1716856689462327</v>
      </c>
      <c r="G3306" s="7">
        <v>20.713166037735853</v>
      </c>
      <c r="H3306" s="7">
        <v>0.99839879438636137</v>
      </c>
      <c r="I3306" s="7">
        <v>18.28</v>
      </c>
      <c r="J3306" s="7">
        <v>1.0357066744843544</v>
      </c>
      <c r="K3306" s="7">
        <v>18.309316981132078</v>
      </c>
      <c r="L3306" s="7">
        <v>0.99839879438636137</v>
      </c>
      <c r="M3306" s="7" t="s">
        <v>290</v>
      </c>
      <c r="N3306" s="7" t="s">
        <v>326</v>
      </c>
      <c r="O3306" s="7" t="s">
        <v>421</v>
      </c>
    </row>
    <row r="3307" spans="1:15" ht="15">
      <c r="A3307" s="1">
        <v>3299</v>
      </c>
      <c r="B3307" s="6" t="s">
        <v>93</v>
      </c>
      <c r="C3307" s="7" t="s">
        <v>294</v>
      </c>
      <c r="D3307" s="7">
        <v>23.54</v>
      </c>
      <c r="E3307" s="7">
        <v>24.600504128059594</v>
      </c>
      <c r="F3307" s="7">
        <v>1.6059554064075783</v>
      </c>
      <c r="G3307" s="7">
        <v>24.652867908664234</v>
      </c>
      <c r="H3307" s="7">
        <v>0.99787595581988098</v>
      </c>
      <c r="I3307" s="7">
        <v>21.087665897482239</v>
      </c>
      <c r="J3307" s="7">
        <v>1.3766324007137327</v>
      </c>
      <c r="K3307" s="7">
        <v>21.132552372359811</v>
      </c>
      <c r="L3307" s="7">
        <v>0.99787595581988098</v>
      </c>
      <c r="M3307" s="7" t="s">
        <v>290</v>
      </c>
      <c r="N3307" s="7" t="s">
        <v>326</v>
      </c>
      <c r="O3307" s="7" t="s">
        <v>421</v>
      </c>
    </row>
    <row r="3308" spans="1:15" ht="15">
      <c r="A3308" s="1">
        <v>3300</v>
      </c>
      <c r="B3308" s="6" t="s">
        <v>93</v>
      </c>
      <c r="C3308" s="7" t="s">
        <v>295</v>
      </c>
      <c r="D3308" s="7">
        <v>25.664000000000001</v>
      </c>
      <c r="E3308" s="7">
        <v>23.1281</v>
      </c>
      <c r="F3308" s="7">
        <v>3.2783256053669878</v>
      </c>
      <c r="G3308" s="7">
        <v>23.359289980322707</v>
      </c>
      <c r="H3308" s="7">
        <v>0.99010286783042389</v>
      </c>
      <c r="I3308" s="7">
        <v>19.781199999999998</v>
      </c>
      <c r="J3308" s="7">
        <v>2.8039144791351425</v>
      </c>
      <c r="K3308" s="7">
        <v>19.978934151908696</v>
      </c>
      <c r="L3308" s="7">
        <v>0.99010286783042389</v>
      </c>
      <c r="M3308" s="7" t="s">
        <v>290</v>
      </c>
      <c r="N3308" s="7" t="s">
        <v>326</v>
      </c>
      <c r="O3308" s="7" t="s">
        <v>421</v>
      </c>
    </row>
    <row r="3309" spans="1:15" ht="15">
      <c r="A3309" s="1">
        <v>3301</v>
      </c>
      <c r="B3309" s="6" t="s">
        <v>93</v>
      </c>
      <c r="C3309" s="7" t="s">
        <v>296</v>
      </c>
      <c r="D3309" s="7">
        <v>22.466999999999999</v>
      </c>
      <c r="E3309" s="7">
        <v>22.518717306999999</v>
      </c>
      <c r="F3309" s="7">
        <v>1.1049934406159778</v>
      </c>
      <c r="G3309" s="7">
        <v>22.545812020337294</v>
      </c>
      <c r="H3309" s="7">
        <v>0.99879823741487528</v>
      </c>
      <c r="I3309" s="7">
        <v>19.408974144999998</v>
      </c>
      <c r="J3309" s="7">
        <v>0.95239834609245211</v>
      </c>
      <c r="K3309" s="7">
        <v>19.432327188757348</v>
      </c>
      <c r="L3309" s="7">
        <v>0.99879823741487528</v>
      </c>
      <c r="M3309" s="7" t="s">
        <v>290</v>
      </c>
      <c r="N3309" s="7" t="s">
        <v>326</v>
      </c>
      <c r="O3309" s="7" t="s">
        <v>421</v>
      </c>
    </row>
    <row r="3310" spans="1:15" ht="15">
      <c r="A3310" s="1">
        <v>3302</v>
      </c>
      <c r="B3310" s="6" t="s">
        <v>93</v>
      </c>
      <c r="C3310" s="7" t="s">
        <v>297</v>
      </c>
      <c r="D3310" s="7">
        <v>21.382446071485834</v>
      </c>
      <c r="E3310" s="7">
        <v>23.426840766000002</v>
      </c>
      <c r="F3310" s="7">
        <v>2.4120724625077661</v>
      </c>
      <c r="G3310" s="7">
        <v>23.550689200953499</v>
      </c>
      <c r="H3310" s="7">
        <v>0.99474119700291053</v>
      </c>
      <c r="I3310" s="7">
        <v>20.461300432000002</v>
      </c>
      <c r="J3310" s="7">
        <v>2.1067347412355373</v>
      </c>
      <c r="K3310" s="7">
        <v>20.569471228947336</v>
      </c>
      <c r="L3310" s="7">
        <v>0.99474119700291053</v>
      </c>
      <c r="M3310" s="7" t="s">
        <v>290</v>
      </c>
      <c r="N3310" s="7" t="s">
        <v>326</v>
      </c>
      <c r="O3310" s="7" t="s">
        <v>421</v>
      </c>
    </row>
    <row r="3311" spans="1:15" ht="15">
      <c r="A3311" s="1">
        <v>3303</v>
      </c>
      <c r="B3311" s="6" t="s">
        <v>93</v>
      </c>
      <c r="C3311" s="7" t="s">
        <v>298</v>
      </c>
      <c r="D3311" s="7" t="s">
        <v>422</v>
      </c>
      <c r="E3311" s="7">
        <v>24.784826155086844</v>
      </c>
      <c r="F3311" s="7">
        <v>2.228132230263776</v>
      </c>
      <c r="G3311" s="7">
        <v>24.88477809371458</v>
      </c>
      <c r="H3311" s="7">
        <v>0.99598341049089034</v>
      </c>
      <c r="I3311" s="7">
        <v>21.822275277068698</v>
      </c>
      <c r="J3311" s="7">
        <v>1.9618017321676806</v>
      </c>
      <c r="K3311" s="7">
        <v>21.910279877365781</v>
      </c>
      <c r="L3311" s="7">
        <v>0.99598341049089034</v>
      </c>
      <c r="M3311" s="7" t="s">
        <v>290</v>
      </c>
      <c r="N3311" s="7" t="s">
        <v>326</v>
      </c>
      <c r="O3311" s="7" t="s">
        <v>421</v>
      </c>
    </row>
    <row r="3312" spans="1:15" ht="15">
      <c r="A3312" s="1">
        <v>3304</v>
      </c>
      <c r="B3312" s="6" t="s">
        <v>93</v>
      </c>
      <c r="C3312" s="7" t="s">
        <v>299</v>
      </c>
      <c r="D3312" s="7" t="s">
        <v>422</v>
      </c>
      <c r="E3312" s="7">
        <v>25.455056209315714</v>
      </c>
      <c r="F3312" s="7">
        <v>2.2883852728380276</v>
      </c>
      <c r="G3312" s="7">
        <v>25.557711043369366</v>
      </c>
      <c r="H3312" s="7">
        <v>0.99598341049089034</v>
      </c>
      <c r="I3312" s="7">
        <v>22.492505331297565</v>
      </c>
      <c r="J3312" s="7">
        <v>2.0220547747419926</v>
      </c>
      <c r="K3312" s="7">
        <v>22.583212827020567</v>
      </c>
      <c r="L3312" s="7">
        <v>0.99598341049089034</v>
      </c>
      <c r="M3312" s="7" t="s">
        <v>290</v>
      </c>
      <c r="N3312" s="7" t="s">
        <v>326</v>
      </c>
      <c r="O3312" s="7" t="s">
        <v>421</v>
      </c>
    </row>
    <row r="3313" spans="1:15" ht="15">
      <c r="A3313" s="1">
        <v>3305</v>
      </c>
      <c r="B3313" s="6" t="s">
        <v>93</v>
      </c>
      <c r="C3313" s="7" t="s">
        <v>300</v>
      </c>
      <c r="D3313" s="7" t="s">
        <v>422</v>
      </c>
      <c r="E3313" s="7">
        <v>25.842208000054185</v>
      </c>
      <c r="F3313" s="7">
        <v>2.3231898495395731</v>
      </c>
      <c r="G3313" s="7">
        <v>25.946424135033872</v>
      </c>
      <c r="H3313" s="7">
        <v>0.99598341049089034</v>
      </c>
      <c r="I3313" s="7">
        <v>22.87965712203604</v>
      </c>
      <c r="J3313" s="7">
        <v>2.0568593514435074</v>
      </c>
      <c r="K3313" s="7">
        <v>22.971925918685073</v>
      </c>
      <c r="L3313" s="7">
        <v>0.99598341049089034</v>
      </c>
      <c r="M3313" s="7" t="s">
        <v>290</v>
      </c>
      <c r="N3313" s="7" t="s">
        <v>326</v>
      </c>
      <c r="O3313" s="7" t="s">
        <v>421</v>
      </c>
    </row>
    <row r="3314" spans="1:15" ht="15">
      <c r="A3314" s="1">
        <v>3306</v>
      </c>
      <c r="B3314" s="6" t="s">
        <v>93</v>
      </c>
      <c r="C3314" s="7" t="s">
        <v>301</v>
      </c>
      <c r="D3314" s="7" t="s">
        <v>422</v>
      </c>
      <c r="E3314" s="7">
        <v>25.738231125747891</v>
      </c>
      <c r="F3314" s="7">
        <v>2.3138424277180794</v>
      </c>
      <c r="G3314" s="7">
        <v>25.842027944082211</v>
      </c>
      <c r="H3314" s="7">
        <v>0.99598341049089034</v>
      </c>
      <c r="I3314" s="7">
        <v>22.775680247729746</v>
      </c>
      <c r="J3314" s="7">
        <v>2.0475119296220226</v>
      </c>
      <c r="K3314" s="7">
        <v>22.867529727733412</v>
      </c>
      <c r="L3314" s="7">
        <v>0.99598341049089034</v>
      </c>
      <c r="M3314" s="7" t="s">
        <v>290</v>
      </c>
      <c r="N3314" s="7" t="s">
        <v>326</v>
      </c>
      <c r="O3314" s="7" t="s">
        <v>421</v>
      </c>
    </row>
    <row r="3315" spans="1:15" ht="15">
      <c r="A3315" s="1">
        <v>3307</v>
      </c>
      <c r="B3315" s="6" t="s">
        <v>93</v>
      </c>
      <c r="C3315" s="7" t="s">
        <v>302</v>
      </c>
      <c r="D3315" s="7" t="s">
        <v>422</v>
      </c>
      <c r="E3315" s="7">
        <v>25.850420099795723</v>
      </c>
      <c r="F3315" s="7">
        <v>2.3239281094732136</v>
      </c>
      <c r="G3315" s="7">
        <v>25.9546693524291</v>
      </c>
      <c r="H3315" s="7">
        <v>0.99598341049089034</v>
      </c>
      <c r="I3315" s="7">
        <v>22.887869221777578</v>
      </c>
      <c r="J3315" s="7">
        <v>2.0575976113771248</v>
      </c>
      <c r="K3315" s="7">
        <v>22.980171136080301</v>
      </c>
      <c r="L3315" s="7">
        <v>0.99598341049089034</v>
      </c>
      <c r="M3315" s="7" t="s">
        <v>290</v>
      </c>
      <c r="N3315" s="7" t="s">
        <v>326</v>
      </c>
      <c r="O3315" s="7" t="s">
        <v>421</v>
      </c>
    </row>
    <row r="3316" spans="1:15" ht="15">
      <c r="A3316" s="1">
        <v>3308</v>
      </c>
      <c r="B3316" s="6" t="s">
        <v>93</v>
      </c>
      <c r="C3316" s="7" t="s">
        <v>423</v>
      </c>
      <c r="D3316" s="7" t="s">
        <v>422</v>
      </c>
      <c r="E3316" s="7">
        <v>26.079718112320119</v>
      </c>
      <c r="F3316" s="7">
        <v>2.3445417820825565</v>
      </c>
      <c r="G3316" s="7">
        <v>26.184892075126239</v>
      </c>
      <c r="H3316" s="7">
        <v>0.99598341049089034</v>
      </c>
      <c r="I3316" s="7">
        <v>23.117167234301974</v>
      </c>
      <c r="J3316" s="7">
        <v>2.0782112839865095</v>
      </c>
      <c r="K3316" s="7">
        <v>23.210393858777444</v>
      </c>
      <c r="L3316" s="7">
        <v>0.99598341049089034</v>
      </c>
      <c r="M3316" s="7" t="s">
        <v>290</v>
      </c>
      <c r="N3316" s="7" t="s">
        <v>326</v>
      </c>
      <c r="O3316" s="7" t="s">
        <v>421</v>
      </c>
    </row>
    <row r="3317" spans="1:15" ht="15">
      <c r="A3317" s="1">
        <v>3309</v>
      </c>
      <c r="B3317" s="6" t="s">
        <v>93</v>
      </c>
      <c r="C3317" s="7" t="s">
        <v>424</v>
      </c>
      <c r="D3317" s="7" t="s">
        <v>422</v>
      </c>
      <c r="E3317" s="7">
        <v>26.429304205924311</v>
      </c>
      <c r="F3317" s="7">
        <v>2.375969238443866</v>
      </c>
      <c r="G3317" s="7">
        <v>26.53588797518033</v>
      </c>
      <c r="H3317" s="7">
        <v>0.99598341049089034</v>
      </c>
      <c r="I3317" s="7">
        <v>23.466753327906165</v>
      </c>
      <c r="J3317" s="7">
        <v>2.1096387403478141</v>
      </c>
      <c r="K3317" s="7">
        <v>23.561389758831531</v>
      </c>
      <c r="L3317" s="7">
        <v>0.99598341049089034</v>
      </c>
      <c r="M3317" s="7" t="s">
        <v>290</v>
      </c>
      <c r="N3317" s="7" t="s">
        <v>326</v>
      </c>
      <c r="O3317" s="7" t="s">
        <v>421</v>
      </c>
    </row>
    <row r="3318" spans="1:15" ht="15">
      <c r="A3318" s="1">
        <v>3310</v>
      </c>
      <c r="B3318" s="6" t="s">
        <v>93</v>
      </c>
      <c r="C3318" s="7" t="s">
        <v>425</v>
      </c>
      <c r="D3318" s="7" t="s">
        <v>422</v>
      </c>
      <c r="E3318" s="7">
        <v>26.765311801637488</v>
      </c>
      <c r="F3318" s="7">
        <v>2.4061760007966506</v>
      </c>
      <c r="G3318" s="7">
        <v>26.873250618146006</v>
      </c>
      <c r="H3318" s="7">
        <v>0.99598341049089034</v>
      </c>
      <c r="I3318" s="7">
        <v>23.802760923619342</v>
      </c>
      <c r="J3318" s="7">
        <v>2.1398455027006071</v>
      </c>
      <c r="K3318" s="7">
        <v>23.898752401797211</v>
      </c>
      <c r="L3318" s="7">
        <v>0.99598341049089034</v>
      </c>
      <c r="M3318" s="7" t="s">
        <v>290</v>
      </c>
      <c r="N3318" s="7" t="s">
        <v>326</v>
      </c>
      <c r="O3318" s="7" t="s">
        <v>421</v>
      </c>
    </row>
    <row r="3319" spans="1:15" ht="15">
      <c r="A3319" s="1">
        <v>3311</v>
      </c>
      <c r="B3319" s="6" t="s">
        <v>93</v>
      </c>
      <c r="C3319" s="7" t="s">
        <v>426</v>
      </c>
      <c r="D3319" s="7" t="s">
        <v>422</v>
      </c>
      <c r="E3319" s="7">
        <v>27.205087164741077</v>
      </c>
      <c r="F3319" s="7">
        <v>2.4457113864586768</v>
      </c>
      <c r="G3319" s="7">
        <v>27.314799501863696</v>
      </c>
      <c r="H3319" s="7">
        <v>0.99598341049089034</v>
      </c>
      <c r="I3319" s="7">
        <v>24.242536286722935</v>
      </c>
      <c r="J3319" s="7">
        <v>2.1793808883626067</v>
      </c>
      <c r="K3319" s="7">
        <v>24.340301285514901</v>
      </c>
      <c r="L3319" s="7">
        <v>0.99598341049089034</v>
      </c>
      <c r="M3319" s="7" t="s">
        <v>290</v>
      </c>
      <c r="N3319" s="7" t="s">
        <v>326</v>
      </c>
      <c r="O3319" s="7" t="s">
        <v>421</v>
      </c>
    </row>
    <row r="3320" spans="1:15" ht="15">
      <c r="A3320" s="1">
        <v>3312</v>
      </c>
      <c r="B3320" s="6" t="s">
        <v>93</v>
      </c>
      <c r="C3320" s="7" t="s">
        <v>427</v>
      </c>
      <c r="D3320" s="7" t="s">
        <v>422</v>
      </c>
      <c r="E3320" s="7">
        <v>27.644862527844666</v>
      </c>
      <c r="F3320" s="7">
        <v>2.4852467721206439</v>
      </c>
      <c r="G3320" s="7">
        <v>27.756348385581383</v>
      </c>
      <c r="H3320" s="7">
        <v>0.99598341049089034</v>
      </c>
      <c r="I3320" s="7">
        <v>24.682311649826527</v>
      </c>
      <c r="J3320" s="7">
        <v>2.2189162740246173</v>
      </c>
      <c r="K3320" s="7">
        <v>24.781850169232595</v>
      </c>
      <c r="L3320" s="7">
        <v>0.99598341049089034</v>
      </c>
      <c r="M3320" s="7" t="s">
        <v>290</v>
      </c>
      <c r="N3320" s="7" t="s">
        <v>326</v>
      </c>
      <c r="O3320" s="7" t="s">
        <v>421</v>
      </c>
    </row>
    <row r="3321" spans="1:15" ht="15">
      <c r="A3321" s="1">
        <v>3313</v>
      </c>
      <c r="B3321" s="6" t="s">
        <v>104</v>
      </c>
      <c r="C3321" s="7" t="s">
        <v>292</v>
      </c>
      <c r="D3321" s="7">
        <v>75.783000000000001</v>
      </c>
      <c r="E3321" s="7">
        <v>70.845999999999989</v>
      </c>
      <c r="F3321" s="7">
        <v>14.902803374389356</v>
      </c>
      <c r="G3321" s="7">
        <v>72.396472734627821</v>
      </c>
      <c r="H3321" s="7">
        <v>0.97858358734808593</v>
      </c>
      <c r="I3321" s="7">
        <v>63.658000000000001</v>
      </c>
      <c r="J3321" s="7">
        <v>13.390772340102192</v>
      </c>
      <c r="K3321" s="7">
        <v>65.051162540453078</v>
      </c>
      <c r="L3321" s="7">
        <v>0.97858358734808593</v>
      </c>
      <c r="M3321" s="7" t="s">
        <v>290</v>
      </c>
      <c r="N3321" s="7" t="s">
        <v>326</v>
      </c>
      <c r="O3321" s="7" t="s">
        <v>421</v>
      </c>
    </row>
    <row r="3322" spans="1:15" ht="15">
      <c r="A3322" s="1">
        <v>3314</v>
      </c>
      <c r="B3322" s="6" t="s">
        <v>104</v>
      </c>
      <c r="C3322" s="7" t="s">
        <v>293</v>
      </c>
      <c r="D3322" s="7">
        <v>72.706999999999994</v>
      </c>
      <c r="E3322" s="7">
        <v>72.511257722007727</v>
      </c>
      <c r="F3322" s="7">
        <v>19.674121837873976</v>
      </c>
      <c r="G3322" s="7">
        <v>75.132906016731013</v>
      </c>
      <c r="H3322" s="7">
        <v>0.96510652344340997</v>
      </c>
      <c r="I3322" s="7">
        <v>66.213342181467183</v>
      </c>
      <c r="J3322" s="7">
        <v>17.96533948377024</v>
      </c>
      <c r="K3322" s="7">
        <v>68.607289012226502</v>
      </c>
      <c r="L3322" s="7">
        <v>0.96510652344340997</v>
      </c>
      <c r="M3322" s="7" t="s">
        <v>290</v>
      </c>
      <c r="N3322" s="7" t="s">
        <v>326</v>
      </c>
      <c r="O3322" s="7" t="s">
        <v>421</v>
      </c>
    </row>
    <row r="3323" spans="1:15" ht="15">
      <c r="A3323" s="1">
        <v>3315</v>
      </c>
      <c r="B3323" s="6" t="s">
        <v>104</v>
      </c>
      <c r="C3323" s="7" t="s">
        <v>294</v>
      </c>
      <c r="D3323" s="7">
        <v>70.650000000000006</v>
      </c>
      <c r="E3323" s="7">
        <v>75.728386337754372</v>
      </c>
      <c r="F3323" s="7">
        <v>11.995471185736017</v>
      </c>
      <c r="G3323" s="7">
        <v>76.672549366041082</v>
      </c>
      <c r="H3323" s="7">
        <v>0.98768577494692134</v>
      </c>
      <c r="I3323" s="7">
        <v>67.836850306616398</v>
      </c>
      <c r="J3323" s="7">
        <v>10.745442000504069</v>
      </c>
      <c r="K3323" s="7">
        <v>68.682623590748761</v>
      </c>
      <c r="L3323" s="7">
        <v>0.98768577494692134</v>
      </c>
      <c r="M3323" s="7" t="s">
        <v>290</v>
      </c>
      <c r="N3323" s="7" t="s">
        <v>326</v>
      </c>
      <c r="O3323" s="7" t="s">
        <v>421</v>
      </c>
    </row>
    <row r="3324" spans="1:15" ht="15">
      <c r="A3324" s="1">
        <v>3316</v>
      </c>
      <c r="B3324" s="6" t="s">
        <v>104</v>
      </c>
      <c r="C3324" s="7" t="s">
        <v>295</v>
      </c>
      <c r="D3324" s="7">
        <v>65.751000000000005</v>
      </c>
      <c r="E3324" s="7">
        <v>69.167000000000002</v>
      </c>
      <c r="F3324" s="7">
        <v>8.8440864095382974</v>
      </c>
      <c r="G3324" s="7">
        <v>69.730135188592456</v>
      </c>
      <c r="H3324" s="7">
        <v>0.9919240772003467</v>
      </c>
      <c r="I3324" s="7">
        <v>60.986800000000002</v>
      </c>
      <c r="J3324" s="7">
        <v>7.798119465080628</v>
      </c>
      <c r="K3324" s="7">
        <v>61.483334664213437</v>
      </c>
      <c r="L3324" s="7">
        <v>0.9919240772003467</v>
      </c>
      <c r="M3324" s="7" t="s">
        <v>290</v>
      </c>
      <c r="N3324" s="7" t="s">
        <v>326</v>
      </c>
      <c r="O3324" s="7" t="s">
        <v>421</v>
      </c>
    </row>
    <row r="3325" spans="1:15" ht="15">
      <c r="A3325" s="1">
        <v>3317</v>
      </c>
      <c r="B3325" s="6" t="s">
        <v>104</v>
      </c>
      <c r="C3325" s="7" t="s">
        <v>296</v>
      </c>
      <c r="D3325" s="7">
        <v>61.432000000000002</v>
      </c>
      <c r="E3325" s="7">
        <v>71.322999999999993</v>
      </c>
      <c r="F3325" s="7">
        <v>9.4479625641556542</v>
      </c>
      <c r="G3325" s="7">
        <v>71.94605149425287</v>
      </c>
      <c r="H3325" s="7">
        <v>0.9913400182315405</v>
      </c>
      <c r="I3325" s="7">
        <v>63.429299999999998</v>
      </c>
      <c r="J3325" s="7">
        <v>8.40230573406334</v>
      </c>
      <c r="K3325" s="7">
        <v>63.983395034482761</v>
      </c>
      <c r="L3325" s="7">
        <v>0.9913400182315405</v>
      </c>
      <c r="M3325" s="7" t="s">
        <v>290</v>
      </c>
      <c r="N3325" s="7" t="s">
        <v>326</v>
      </c>
      <c r="O3325" s="7" t="s">
        <v>421</v>
      </c>
    </row>
    <row r="3326" spans="1:15" ht="15">
      <c r="A3326" s="1">
        <v>3318</v>
      </c>
      <c r="B3326" s="6" t="s">
        <v>104</v>
      </c>
      <c r="C3326" s="7" t="s">
        <v>297</v>
      </c>
      <c r="D3326" s="7">
        <v>64.852199999999996</v>
      </c>
      <c r="E3326" s="7">
        <v>75.031578049000004</v>
      </c>
      <c r="F3326" s="7">
        <v>7.8517407485410589</v>
      </c>
      <c r="G3326" s="7">
        <v>75.441285363555934</v>
      </c>
      <c r="H3326" s="7">
        <v>0.9945691896342761</v>
      </c>
      <c r="I3326" s="7">
        <v>66.964755479000004</v>
      </c>
      <c r="J3326" s="7">
        <v>7.0075815141083257</v>
      </c>
      <c r="K3326" s="7">
        <v>67.330414190313235</v>
      </c>
      <c r="L3326" s="7">
        <v>0.9945691896342761</v>
      </c>
      <c r="M3326" s="7" t="s">
        <v>290</v>
      </c>
      <c r="N3326" s="7" t="s">
        <v>326</v>
      </c>
      <c r="O3326" s="7" t="s">
        <v>421</v>
      </c>
    </row>
    <row r="3327" spans="1:15" ht="15">
      <c r="A3327" s="1">
        <v>3319</v>
      </c>
      <c r="B3327" s="6" t="s">
        <v>104</v>
      </c>
      <c r="C3327" s="7" t="s">
        <v>298</v>
      </c>
      <c r="D3327" s="7" t="s">
        <v>422</v>
      </c>
      <c r="E3327" s="7">
        <v>79.232119453370885</v>
      </c>
      <c r="F3327" s="7">
        <v>9.6855315692575754</v>
      </c>
      <c r="G3327" s="7">
        <v>79.821916005896014</v>
      </c>
      <c r="H3327" s="7">
        <v>0.99261109502205425</v>
      </c>
      <c r="I3327" s="7">
        <v>71.165296883370885</v>
      </c>
      <c r="J3327" s="7">
        <v>8.699423091983812</v>
      </c>
      <c r="K3327" s="7">
        <v>71.695044756465975</v>
      </c>
      <c r="L3327" s="7">
        <v>0.99261109502205436</v>
      </c>
      <c r="M3327" s="7" t="s">
        <v>290</v>
      </c>
      <c r="N3327" s="7" t="s">
        <v>326</v>
      </c>
      <c r="O3327" s="7" t="s">
        <v>421</v>
      </c>
    </row>
    <row r="3328" spans="1:15" ht="15">
      <c r="A3328" s="1">
        <v>3320</v>
      </c>
      <c r="B3328" s="6" t="s">
        <v>104</v>
      </c>
      <c r="C3328" s="7" t="s">
        <v>299</v>
      </c>
      <c r="D3328" s="7" t="s">
        <v>422</v>
      </c>
      <c r="E3328" s="7">
        <v>82.851877678497047</v>
      </c>
      <c r="F3328" s="7">
        <v>10.128019827862909</v>
      </c>
      <c r="G3328" s="7">
        <v>83.468619375704435</v>
      </c>
      <c r="H3328" s="7">
        <v>0.99261109502205436</v>
      </c>
      <c r="I3328" s="7">
        <v>74.785055108497048</v>
      </c>
      <c r="J3328" s="7">
        <v>9.1419113505892611</v>
      </c>
      <c r="K3328" s="7">
        <v>75.34174812627441</v>
      </c>
      <c r="L3328" s="7">
        <v>0.99261109502205425</v>
      </c>
      <c r="M3328" s="7" t="s">
        <v>290</v>
      </c>
      <c r="N3328" s="7" t="s">
        <v>326</v>
      </c>
      <c r="O3328" s="7" t="s">
        <v>421</v>
      </c>
    </row>
    <row r="3329" spans="1:15" ht="15">
      <c r="A3329" s="1">
        <v>3321</v>
      </c>
      <c r="B3329" s="6" t="s">
        <v>104</v>
      </c>
      <c r="C3329" s="7" t="s">
        <v>300</v>
      </c>
      <c r="D3329" s="7" t="s">
        <v>422</v>
      </c>
      <c r="E3329" s="7">
        <v>84.966167349335194</v>
      </c>
      <c r="F3329" s="7">
        <v>10.386475861788792</v>
      </c>
      <c r="G3329" s="7">
        <v>85.598647622861165</v>
      </c>
      <c r="H3329" s="7">
        <v>0.99261109502205436</v>
      </c>
      <c r="I3329" s="7">
        <v>76.92776450841032</v>
      </c>
      <c r="J3329" s="7">
        <v>9.403841482962056</v>
      </c>
      <c r="K3329" s="7">
        <v>77.500407656335028</v>
      </c>
      <c r="L3329" s="7">
        <v>0.99261109502205436</v>
      </c>
      <c r="M3329" s="7" t="s">
        <v>290</v>
      </c>
      <c r="N3329" s="7" t="s">
        <v>326</v>
      </c>
      <c r="O3329" s="7" t="s">
        <v>421</v>
      </c>
    </row>
    <row r="3330" spans="1:15" ht="15">
      <c r="A3330" s="1">
        <v>3322</v>
      </c>
      <c r="B3330" s="6" t="s">
        <v>104</v>
      </c>
      <c r="C3330" s="7" t="s">
        <v>301</v>
      </c>
      <c r="D3330" s="7" t="s">
        <v>422</v>
      </c>
      <c r="E3330" s="7">
        <v>85.867835109563799</v>
      </c>
      <c r="F3330" s="7">
        <v>10.496697973943951</v>
      </c>
      <c r="G3330" s="7">
        <v>86.507027314313817</v>
      </c>
      <c r="H3330" s="7">
        <v>0.99261109502205436</v>
      </c>
      <c r="I3330" s="7">
        <v>77.840595932885293</v>
      </c>
      <c r="J3330" s="7">
        <v>9.5154282692320731</v>
      </c>
      <c r="K3330" s="7">
        <v>78.420034113315836</v>
      </c>
      <c r="L3330" s="7">
        <v>0.99261109502205436</v>
      </c>
      <c r="M3330" s="7" t="s">
        <v>290</v>
      </c>
      <c r="N3330" s="7" t="s">
        <v>326</v>
      </c>
      <c r="O3330" s="7" t="s">
        <v>421</v>
      </c>
    </row>
    <row r="3331" spans="1:15" ht="15">
      <c r="A3331" s="1">
        <v>3323</v>
      </c>
      <c r="B3331" s="6" t="s">
        <v>104</v>
      </c>
      <c r="C3331" s="7" t="s">
        <v>302</v>
      </c>
      <c r="D3331" s="7" t="s">
        <v>422</v>
      </c>
      <c r="E3331" s="7">
        <v>87.417255427161507</v>
      </c>
      <c r="F3331" s="7">
        <v>10.686102971609939</v>
      </c>
      <c r="G3331" s="7">
        <v>88.067981373127026</v>
      </c>
      <c r="H3331" s="7">
        <v>0.99261109502205436</v>
      </c>
      <c r="I3331" s="7">
        <v>79.390016250482972</v>
      </c>
      <c r="J3331" s="7">
        <v>9.7048332668981754</v>
      </c>
      <c r="K3331" s="7">
        <v>79.980988172129031</v>
      </c>
      <c r="L3331" s="7">
        <v>0.99261109502205436</v>
      </c>
      <c r="M3331" s="7" t="s">
        <v>290</v>
      </c>
      <c r="N3331" s="7" t="s">
        <v>326</v>
      </c>
      <c r="O3331" s="7" t="s">
        <v>421</v>
      </c>
    </row>
    <row r="3332" spans="1:15" ht="15">
      <c r="A3332" s="1">
        <v>3324</v>
      </c>
      <c r="B3332" s="6" t="s">
        <v>104</v>
      </c>
      <c r="C3332" s="7" t="s">
        <v>423</v>
      </c>
      <c r="D3332" s="7" t="s">
        <v>422</v>
      </c>
      <c r="E3332" s="7">
        <v>88.721915816103404</v>
      </c>
      <c r="F3332" s="7">
        <v>10.845587906147076</v>
      </c>
      <c r="G3332" s="7">
        <v>89.382353533064361</v>
      </c>
      <c r="H3332" s="7">
        <v>0.99261109502205436</v>
      </c>
      <c r="I3332" s="7">
        <v>80.694676639424884</v>
      </c>
      <c r="J3332" s="7">
        <v>9.8643182014353066</v>
      </c>
      <c r="K3332" s="7">
        <v>81.29536033206638</v>
      </c>
      <c r="L3332" s="7">
        <v>0.99261109502205425</v>
      </c>
      <c r="M3332" s="7" t="s">
        <v>290</v>
      </c>
      <c r="N3332" s="7" t="s">
        <v>326</v>
      </c>
      <c r="O3332" s="7" t="s">
        <v>421</v>
      </c>
    </row>
    <row r="3333" spans="1:15" ht="15">
      <c r="A3333" s="1">
        <v>3325</v>
      </c>
      <c r="B3333" s="6" t="s">
        <v>104</v>
      </c>
      <c r="C3333" s="7" t="s">
        <v>424</v>
      </c>
      <c r="D3333" s="7" t="s">
        <v>422</v>
      </c>
      <c r="E3333" s="7">
        <v>89.730787064020745</v>
      </c>
      <c r="F3333" s="7">
        <v>10.968914839572962</v>
      </c>
      <c r="G3333" s="7">
        <v>90.398734725030508</v>
      </c>
      <c r="H3333" s="7">
        <v>0.99261109502205436</v>
      </c>
      <c r="I3333" s="7">
        <v>81.703547887342225</v>
      </c>
      <c r="J3333" s="7">
        <v>9.9876451348611948</v>
      </c>
      <c r="K3333" s="7">
        <v>82.311741524032527</v>
      </c>
      <c r="L3333" s="7">
        <v>0.99261109502205436</v>
      </c>
      <c r="M3333" s="7" t="s">
        <v>290</v>
      </c>
      <c r="N3333" s="7" t="s">
        <v>326</v>
      </c>
      <c r="O3333" s="7" t="s">
        <v>421</v>
      </c>
    </row>
    <row r="3334" spans="1:15" ht="15">
      <c r="A3334" s="1">
        <v>3326</v>
      </c>
      <c r="B3334" s="6" t="s">
        <v>104</v>
      </c>
      <c r="C3334" s="7" t="s">
        <v>425</v>
      </c>
      <c r="D3334" s="7" t="s">
        <v>422</v>
      </c>
      <c r="E3334" s="7">
        <v>90.680512038656033</v>
      </c>
      <c r="F3334" s="7">
        <v>11.085011585279243</v>
      </c>
      <c r="G3334" s="7">
        <v>91.355529364339063</v>
      </c>
      <c r="H3334" s="7">
        <v>0.99261109502205425</v>
      </c>
      <c r="I3334" s="7">
        <v>82.898376330689103</v>
      </c>
      <c r="J3334" s="7">
        <v>10.133703938888141</v>
      </c>
      <c r="K3334" s="7">
        <v>83.515464159553062</v>
      </c>
      <c r="L3334" s="7">
        <v>0.99261109502205436</v>
      </c>
      <c r="M3334" s="7" t="s">
        <v>290</v>
      </c>
      <c r="N3334" s="7" t="s">
        <v>326</v>
      </c>
      <c r="O3334" s="7" t="s">
        <v>421</v>
      </c>
    </row>
    <row r="3335" spans="1:15" ht="15">
      <c r="A3335" s="1">
        <v>3327</v>
      </c>
      <c r="B3335" s="6" t="s">
        <v>104</v>
      </c>
      <c r="C3335" s="7" t="s">
        <v>426</v>
      </c>
      <c r="D3335" s="7" t="s">
        <v>422</v>
      </c>
      <c r="E3335" s="7">
        <v>90.730756267183551</v>
      </c>
      <c r="F3335" s="7">
        <v>11.09115356488207</v>
      </c>
      <c r="G3335" s="7">
        <v>91.406147606246179</v>
      </c>
      <c r="H3335" s="7">
        <v>0.99261109502205436</v>
      </c>
      <c r="I3335" s="7">
        <v>82.976506009963572</v>
      </c>
      <c r="J3335" s="7">
        <v>10.143254705424903</v>
      </c>
      <c r="K3335" s="7">
        <v>83.594175428917566</v>
      </c>
      <c r="L3335" s="7">
        <v>0.99261109502205436</v>
      </c>
      <c r="M3335" s="7" t="s">
        <v>290</v>
      </c>
      <c r="N3335" s="7" t="s">
        <v>326</v>
      </c>
      <c r="O3335" s="7" t="s">
        <v>421</v>
      </c>
    </row>
    <row r="3336" spans="1:15" ht="15">
      <c r="A3336" s="1">
        <v>3328</v>
      </c>
      <c r="B3336" s="6" t="s">
        <v>104</v>
      </c>
      <c r="C3336" s="7" t="s">
        <v>427</v>
      </c>
      <c r="D3336" s="7" t="s">
        <v>422</v>
      </c>
      <c r="E3336" s="7">
        <v>90.781000495711055</v>
      </c>
      <c r="F3336" s="7">
        <v>11.09729554448494</v>
      </c>
      <c r="G3336" s="7">
        <v>91.456765848153282</v>
      </c>
      <c r="H3336" s="7">
        <v>0.99261109502205436</v>
      </c>
      <c r="I3336" s="7">
        <v>83.054635689238054</v>
      </c>
      <c r="J3336" s="7">
        <v>10.152805471961605</v>
      </c>
      <c r="K3336" s="7">
        <v>83.67288669828207</v>
      </c>
      <c r="L3336" s="7">
        <v>0.99261109502205436</v>
      </c>
      <c r="M3336" s="7" t="s">
        <v>290</v>
      </c>
      <c r="N3336" s="7" t="s">
        <v>326</v>
      </c>
      <c r="O3336" s="7" t="s">
        <v>421</v>
      </c>
    </row>
    <row r="3337" spans="1:15" ht="15">
      <c r="A3337" s="1">
        <v>3329</v>
      </c>
      <c r="B3337" s="6" t="s">
        <v>105</v>
      </c>
      <c r="C3337" s="7" t="s">
        <v>292</v>
      </c>
      <c r="D3337" s="7">
        <v>42.808</v>
      </c>
      <c r="E3337" s="7">
        <v>38.817</v>
      </c>
      <c r="F3337" s="7">
        <v>9.8222760659532895</v>
      </c>
      <c r="G3337" s="7">
        <v>40.040437012048194</v>
      </c>
      <c r="H3337" s="7">
        <v>0.96944496355821341</v>
      </c>
      <c r="I3337" s="7">
        <v>32.876000000000005</v>
      </c>
      <c r="J3337" s="7">
        <v>8.3189619997495896</v>
      </c>
      <c r="K3337" s="7">
        <v>33.912188144578316</v>
      </c>
      <c r="L3337" s="7">
        <v>0.96944496355821341</v>
      </c>
      <c r="M3337" s="7" t="s">
        <v>290</v>
      </c>
      <c r="N3337" s="7" t="s">
        <v>326</v>
      </c>
      <c r="O3337" s="7" t="s">
        <v>421</v>
      </c>
    </row>
    <row r="3338" spans="1:15" ht="15">
      <c r="A3338" s="1">
        <v>3330</v>
      </c>
      <c r="B3338" s="6" t="s">
        <v>105</v>
      </c>
      <c r="C3338" s="7" t="s">
        <v>293</v>
      </c>
      <c r="D3338" s="7">
        <v>38.256</v>
      </c>
      <c r="E3338" s="7">
        <v>39.36</v>
      </c>
      <c r="F3338" s="7">
        <v>8.4178842776113356</v>
      </c>
      <c r="G3338" s="7">
        <v>40.250097834803533</v>
      </c>
      <c r="H3338" s="7">
        <v>0.97788582183186945</v>
      </c>
      <c r="I3338" s="7">
        <v>33.57</v>
      </c>
      <c r="J3338" s="7">
        <v>7.1795827032370942</v>
      </c>
      <c r="K3338" s="7">
        <v>34.329161186848438</v>
      </c>
      <c r="L3338" s="7">
        <v>0.97788582183186945</v>
      </c>
      <c r="M3338" s="7" t="s">
        <v>290</v>
      </c>
      <c r="N3338" s="7" t="s">
        <v>326</v>
      </c>
      <c r="O3338" s="7" t="s">
        <v>421</v>
      </c>
    </row>
    <row r="3339" spans="1:15" ht="15">
      <c r="A3339" s="1">
        <v>3331</v>
      </c>
      <c r="B3339" s="6" t="s">
        <v>105</v>
      </c>
      <c r="C3339" s="7" t="s">
        <v>294</v>
      </c>
      <c r="D3339" s="7">
        <v>39.64</v>
      </c>
      <c r="E3339" s="7">
        <v>46.13733144577494</v>
      </c>
      <c r="F3339" s="7">
        <v>6.8515795730722742</v>
      </c>
      <c r="G3339" s="7">
        <v>46.643300650612566</v>
      </c>
      <c r="H3339" s="7">
        <v>0.98915237134207867</v>
      </c>
      <c r="I3339" s="7">
        <v>38.397545534736111</v>
      </c>
      <c r="J3339" s="7">
        <v>5.7021901873781324</v>
      </c>
      <c r="K3339" s="7">
        <v>38.818635679595495</v>
      </c>
      <c r="L3339" s="7">
        <v>0.98915237134207867</v>
      </c>
      <c r="M3339" s="7" t="s">
        <v>290</v>
      </c>
      <c r="N3339" s="7" t="s">
        <v>326</v>
      </c>
      <c r="O3339" s="7" t="s">
        <v>421</v>
      </c>
    </row>
    <row r="3340" spans="1:15" ht="15">
      <c r="A3340" s="1">
        <v>3332</v>
      </c>
      <c r="B3340" s="6" t="s">
        <v>105</v>
      </c>
      <c r="C3340" s="7" t="s">
        <v>295</v>
      </c>
      <c r="D3340" s="7">
        <v>40.378</v>
      </c>
      <c r="E3340" s="7">
        <v>39.948999999999998</v>
      </c>
      <c r="F3340" s="7">
        <v>2.6717555478811978</v>
      </c>
      <c r="G3340" s="7">
        <v>40.038242702541702</v>
      </c>
      <c r="H3340" s="7">
        <v>0.99777106345039368</v>
      </c>
      <c r="I3340" s="7">
        <v>33.752299999999998</v>
      </c>
      <c r="J3340" s="7">
        <v>2.2573254594296208</v>
      </c>
      <c r="K3340" s="7">
        <v>33.827699796465453</v>
      </c>
      <c r="L3340" s="7">
        <v>0.99777106345039368</v>
      </c>
      <c r="M3340" s="7" t="s">
        <v>290</v>
      </c>
      <c r="N3340" s="7" t="s">
        <v>326</v>
      </c>
      <c r="O3340" s="7" t="s">
        <v>421</v>
      </c>
    </row>
    <row r="3341" spans="1:15" ht="15">
      <c r="A3341" s="1">
        <v>3333</v>
      </c>
      <c r="B3341" s="6" t="s">
        <v>105</v>
      </c>
      <c r="C3341" s="7" t="s">
        <v>296</v>
      </c>
      <c r="D3341" s="7">
        <v>34.616</v>
      </c>
      <c r="E3341" s="7">
        <v>41.384</v>
      </c>
      <c r="F3341" s="7">
        <v>0.54487625153442021</v>
      </c>
      <c r="G3341" s="7">
        <v>41.387586860428165</v>
      </c>
      <c r="H3341" s="7">
        <v>0.99991333487404666</v>
      </c>
      <c r="I3341" s="7">
        <v>35.688400000000001</v>
      </c>
      <c r="J3341" s="7">
        <v>0.46988598529025177</v>
      </c>
      <c r="K3341" s="7">
        <v>35.691493207754313</v>
      </c>
      <c r="L3341" s="7">
        <v>0.99991333487404666</v>
      </c>
      <c r="M3341" s="7" t="s">
        <v>290</v>
      </c>
      <c r="N3341" s="7" t="s">
        <v>326</v>
      </c>
      <c r="O3341" s="7" t="s">
        <v>421</v>
      </c>
    </row>
    <row r="3342" spans="1:15" ht="15">
      <c r="A3342" s="1">
        <v>3334</v>
      </c>
      <c r="B3342" s="6" t="s">
        <v>105</v>
      </c>
      <c r="C3342" s="7" t="s">
        <v>297</v>
      </c>
      <c r="D3342" s="7">
        <v>32.725200000000001</v>
      </c>
      <c r="E3342" s="7">
        <v>42.806794246000003</v>
      </c>
      <c r="F3342" s="7">
        <v>0.14965924046814186</v>
      </c>
      <c r="G3342" s="7">
        <v>42.807055861243676</v>
      </c>
      <c r="H3342" s="7">
        <v>0.99999388850182735</v>
      </c>
      <c r="I3342" s="7">
        <v>37.206555479999999</v>
      </c>
      <c r="J3342" s="7">
        <v>0.13007993080763916</v>
      </c>
      <c r="K3342" s="7">
        <v>37.206782869185517</v>
      </c>
      <c r="L3342" s="7">
        <v>0.99999388850182735</v>
      </c>
      <c r="M3342" s="7" t="s">
        <v>290</v>
      </c>
      <c r="N3342" s="7" t="s">
        <v>326</v>
      </c>
      <c r="O3342" s="7" t="s">
        <v>421</v>
      </c>
    </row>
    <row r="3343" spans="1:15" ht="15">
      <c r="A3343" s="1">
        <v>3335</v>
      </c>
      <c r="B3343" s="6" t="s">
        <v>105</v>
      </c>
      <c r="C3343" s="7" t="s">
        <v>298</v>
      </c>
      <c r="D3343" s="7" t="s">
        <v>422</v>
      </c>
      <c r="E3343" s="7">
        <v>44.556078157970454</v>
      </c>
      <c r="F3343" s="7">
        <v>0.15577501031866145</v>
      </c>
      <c r="G3343" s="7">
        <v>44.556350464024895</v>
      </c>
      <c r="H3343" s="7">
        <v>0.99999388850182735</v>
      </c>
      <c r="I3343" s="7">
        <v>38.95583939197045</v>
      </c>
      <c r="J3343" s="7">
        <v>0.13619570065783135</v>
      </c>
      <c r="K3343" s="7">
        <v>38.956077471966736</v>
      </c>
      <c r="L3343" s="7">
        <v>0.99999388850182724</v>
      </c>
      <c r="M3343" s="7" t="s">
        <v>290</v>
      </c>
      <c r="N3343" s="7" t="s">
        <v>326</v>
      </c>
      <c r="O3343" s="7" t="s">
        <v>421</v>
      </c>
    </row>
    <row r="3344" spans="1:15" ht="15">
      <c r="A3344" s="1">
        <v>3336</v>
      </c>
      <c r="B3344" s="6" t="s">
        <v>105</v>
      </c>
      <c r="C3344" s="7" t="s">
        <v>299</v>
      </c>
      <c r="D3344" s="7" t="s">
        <v>422</v>
      </c>
      <c r="E3344" s="7">
        <v>44.345524949855957</v>
      </c>
      <c r="F3344" s="7">
        <v>0.15503888340785135</v>
      </c>
      <c r="G3344" s="7">
        <v>44.345795969106987</v>
      </c>
      <c r="H3344" s="7">
        <v>0.99999388850182735</v>
      </c>
      <c r="I3344" s="7">
        <v>38.88328439596738</v>
      </c>
      <c r="J3344" s="7">
        <v>0.13594203705626673</v>
      </c>
      <c r="K3344" s="7">
        <v>38.883522032541229</v>
      </c>
      <c r="L3344" s="7">
        <v>0.99999388850182735</v>
      </c>
      <c r="M3344" s="7" t="s">
        <v>290</v>
      </c>
      <c r="N3344" s="7" t="s">
        <v>326</v>
      </c>
      <c r="O3344" s="7" t="s">
        <v>421</v>
      </c>
    </row>
    <row r="3345" spans="1:15" ht="15">
      <c r="A3345" s="1">
        <v>3337</v>
      </c>
      <c r="B3345" s="6" t="s">
        <v>105</v>
      </c>
      <c r="C3345" s="7" t="s">
        <v>300</v>
      </c>
      <c r="D3345" s="7" t="s">
        <v>422</v>
      </c>
      <c r="E3345" s="7">
        <v>42.041517617972147</v>
      </c>
      <c r="F3345" s="7">
        <v>0.14698371381604991</v>
      </c>
      <c r="G3345" s="7">
        <v>42.041774556200522</v>
      </c>
      <c r="H3345" s="7">
        <v>0.99999388850182735</v>
      </c>
      <c r="I3345" s="7">
        <v>36.579277064083563</v>
      </c>
      <c r="J3345" s="7">
        <v>0.12788686746430838</v>
      </c>
      <c r="K3345" s="7">
        <v>36.579500619634757</v>
      </c>
      <c r="L3345" s="7">
        <v>0.99999388850182735</v>
      </c>
      <c r="M3345" s="7" t="s">
        <v>290</v>
      </c>
      <c r="N3345" s="7" t="s">
        <v>326</v>
      </c>
      <c r="O3345" s="7" t="s">
        <v>421</v>
      </c>
    </row>
    <row r="3346" spans="1:15" ht="15">
      <c r="A3346" s="1">
        <v>3338</v>
      </c>
      <c r="B3346" s="6" t="s">
        <v>105</v>
      </c>
      <c r="C3346" s="7" t="s">
        <v>301</v>
      </c>
      <c r="D3346" s="7" t="s">
        <v>422</v>
      </c>
      <c r="E3346" s="7">
        <v>41.712339903215323</v>
      </c>
      <c r="F3346" s="7">
        <v>0.14583285709739641</v>
      </c>
      <c r="G3346" s="7">
        <v>41.7125948296624</v>
      </c>
      <c r="H3346" s="7">
        <v>0.99999388850182735</v>
      </c>
      <c r="I3346" s="7">
        <v>36.250099349326739</v>
      </c>
      <c r="J3346" s="7">
        <v>0.12673601074470689</v>
      </c>
      <c r="K3346" s="7">
        <v>36.250320893096635</v>
      </c>
      <c r="L3346" s="7">
        <v>0.99999388850182735</v>
      </c>
      <c r="M3346" s="7" t="s">
        <v>290</v>
      </c>
      <c r="N3346" s="7" t="s">
        <v>326</v>
      </c>
      <c r="O3346" s="7" t="s">
        <v>421</v>
      </c>
    </row>
    <row r="3347" spans="1:15" ht="15">
      <c r="A3347" s="1">
        <v>3339</v>
      </c>
      <c r="B3347" s="6" t="s">
        <v>105</v>
      </c>
      <c r="C3347" s="7" t="s">
        <v>302</v>
      </c>
      <c r="D3347" s="7" t="s">
        <v>422</v>
      </c>
      <c r="E3347" s="7">
        <v>41.768116047547061</v>
      </c>
      <c r="F3347" s="7">
        <v>0.14602785921173977</v>
      </c>
      <c r="G3347" s="7">
        <v>41.768371314872027</v>
      </c>
      <c r="H3347" s="7">
        <v>0.99999388850182735</v>
      </c>
      <c r="I3347" s="7">
        <v>36.378181379314647</v>
      </c>
      <c r="J3347" s="7">
        <v>0.12718380553192749</v>
      </c>
      <c r="K3347" s="7">
        <v>36.378403705862418</v>
      </c>
      <c r="L3347" s="7">
        <v>0.99999388850182735</v>
      </c>
      <c r="M3347" s="7" t="s">
        <v>290</v>
      </c>
      <c r="N3347" s="7" t="s">
        <v>326</v>
      </c>
      <c r="O3347" s="7" t="s">
        <v>421</v>
      </c>
    </row>
    <row r="3348" spans="1:15" ht="15">
      <c r="A3348" s="1">
        <v>3340</v>
      </c>
      <c r="B3348" s="6" t="s">
        <v>105</v>
      </c>
      <c r="C3348" s="7" t="s">
        <v>423</v>
      </c>
      <c r="D3348" s="7" t="s">
        <v>422</v>
      </c>
      <c r="E3348" s="7">
        <v>42.054467814899091</v>
      </c>
      <c r="F3348" s="7">
        <v>0.14702898972708944</v>
      </c>
      <c r="G3348" s="7">
        <v>42.054724832273052</v>
      </c>
      <c r="H3348" s="7">
        <v>0.99999388850182735</v>
      </c>
      <c r="I3348" s="7">
        <v>36.67955440079681</v>
      </c>
      <c r="J3348" s="7">
        <v>0.12823745269978262</v>
      </c>
      <c r="K3348" s="7">
        <v>36.679778569196507</v>
      </c>
      <c r="L3348" s="7">
        <v>0.99999388850182735</v>
      </c>
      <c r="M3348" s="7" t="s">
        <v>290</v>
      </c>
      <c r="N3348" s="7" t="s">
        <v>326</v>
      </c>
      <c r="O3348" s="7" t="s">
        <v>421</v>
      </c>
    </row>
    <row r="3349" spans="1:15" ht="15">
      <c r="A3349" s="1">
        <v>3341</v>
      </c>
      <c r="B3349" s="6" t="s">
        <v>105</v>
      </c>
      <c r="C3349" s="7" t="s">
        <v>424</v>
      </c>
      <c r="D3349" s="7" t="s">
        <v>422</v>
      </c>
      <c r="E3349" s="7">
        <v>42.487790781622472</v>
      </c>
      <c r="F3349" s="7">
        <v>0.14854395451736091</v>
      </c>
      <c r="G3349" s="7">
        <v>42.488050447265138</v>
      </c>
      <c r="H3349" s="7">
        <v>0.99999388850182735</v>
      </c>
      <c r="I3349" s="7">
        <v>37.112877367520191</v>
      </c>
      <c r="J3349" s="7">
        <v>0.12975241748944888</v>
      </c>
      <c r="K3349" s="7">
        <v>37.113104184188593</v>
      </c>
      <c r="L3349" s="7">
        <v>0.99999388850182735</v>
      </c>
      <c r="M3349" s="7" t="s">
        <v>290</v>
      </c>
      <c r="N3349" s="7" t="s">
        <v>326</v>
      </c>
      <c r="O3349" s="7" t="s">
        <v>421</v>
      </c>
    </row>
    <row r="3350" spans="1:15" ht="15">
      <c r="A3350" s="1">
        <v>3342</v>
      </c>
      <c r="B3350" s="6" t="s">
        <v>105</v>
      </c>
      <c r="C3350" s="7" t="s">
        <v>425</v>
      </c>
      <c r="D3350" s="7" t="s">
        <v>422</v>
      </c>
      <c r="E3350" s="7">
        <v>42.8869888197395</v>
      </c>
      <c r="F3350" s="7">
        <v>0.14993961322798721</v>
      </c>
      <c r="G3350" s="7">
        <v>42.887250925095159</v>
      </c>
      <c r="H3350" s="7">
        <v>0.99999388850182735</v>
      </c>
      <c r="I3350" s="7">
        <v>37.738471604687106</v>
      </c>
      <c r="J3350" s="7">
        <v>0.13193959268038058</v>
      </c>
      <c r="K3350" s="7">
        <v>37.73870224469691</v>
      </c>
      <c r="L3350" s="7">
        <v>0.99999388850182747</v>
      </c>
      <c r="M3350" s="7" t="s">
        <v>290</v>
      </c>
      <c r="N3350" s="7" t="s">
        <v>326</v>
      </c>
      <c r="O3350" s="7" t="s">
        <v>421</v>
      </c>
    </row>
    <row r="3351" spans="1:15" ht="15">
      <c r="A3351" s="1">
        <v>3343</v>
      </c>
      <c r="B3351" s="6" t="s">
        <v>105</v>
      </c>
      <c r="C3351" s="7" t="s">
        <v>426</v>
      </c>
      <c r="D3351" s="7" t="s">
        <v>422</v>
      </c>
      <c r="E3351" s="7">
        <v>43.279060559745588</v>
      </c>
      <c r="F3351" s="7">
        <v>0.15131035728526285</v>
      </c>
      <c r="G3351" s="7">
        <v>43.279325061261616</v>
      </c>
      <c r="H3351" s="7">
        <v>0.99999388850182724</v>
      </c>
      <c r="I3351" s="7">
        <v>38.167662918004666</v>
      </c>
      <c r="J3351" s="7">
        <v>0.13344011256612393</v>
      </c>
      <c r="K3351" s="7">
        <v>38.167896181032432</v>
      </c>
      <c r="L3351" s="7">
        <v>0.99999388850182724</v>
      </c>
      <c r="M3351" s="7" t="s">
        <v>290</v>
      </c>
      <c r="N3351" s="7" t="s">
        <v>326</v>
      </c>
      <c r="O3351" s="7" t="s">
        <v>421</v>
      </c>
    </row>
    <row r="3352" spans="1:15" ht="15">
      <c r="A3352" s="1">
        <v>3344</v>
      </c>
      <c r="B3352" s="6" t="s">
        <v>105</v>
      </c>
      <c r="C3352" s="7" t="s">
        <v>427</v>
      </c>
      <c r="D3352" s="7" t="s">
        <v>422</v>
      </c>
      <c r="E3352" s="7">
        <v>43.671132299751683</v>
      </c>
      <c r="F3352" s="7">
        <v>0.1526811013405974</v>
      </c>
      <c r="G3352" s="7">
        <v>43.671399197428073</v>
      </c>
      <c r="H3352" s="7">
        <v>0.99999388850182735</v>
      </c>
      <c r="I3352" s="7">
        <v>38.596854231322233</v>
      </c>
      <c r="J3352" s="7">
        <v>0.13494063245054669</v>
      </c>
      <c r="K3352" s="7">
        <v>38.597090117367955</v>
      </c>
      <c r="L3352" s="7">
        <v>0.99999388850182735</v>
      </c>
      <c r="M3352" s="7" t="s">
        <v>290</v>
      </c>
      <c r="N3352" s="7" t="s">
        <v>326</v>
      </c>
      <c r="O3352" s="7" t="s">
        <v>421</v>
      </c>
    </row>
    <row r="3353" spans="1:15" ht="15">
      <c r="A3353" s="1">
        <v>3345</v>
      </c>
      <c r="B3353" s="6" t="s">
        <v>152</v>
      </c>
      <c r="C3353" s="7" t="s">
        <v>292</v>
      </c>
      <c r="D3353" s="7">
        <v>18.245999999999999</v>
      </c>
      <c r="E3353" s="7">
        <v>16.860999999999997</v>
      </c>
      <c r="F3353" s="7">
        <v>0.43251108882193778</v>
      </c>
      <c r="G3353" s="7">
        <v>16.866546381578946</v>
      </c>
      <c r="H3353" s="7">
        <v>0.99967116080236762</v>
      </c>
      <c r="I3353" s="7">
        <v>14.743</v>
      </c>
      <c r="J3353" s="7">
        <v>0.37818106770068177</v>
      </c>
      <c r="K3353" s="7">
        <v>14.747849671052633</v>
      </c>
      <c r="L3353" s="7">
        <v>0.99967116080236762</v>
      </c>
      <c r="M3353" s="7" t="s">
        <v>290</v>
      </c>
      <c r="N3353" s="7" t="s">
        <v>326</v>
      </c>
      <c r="O3353" s="7" t="s">
        <v>421</v>
      </c>
    </row>
    <row r="3354" spans="1:15" ht="15">
      <c r="A3354" s="1">
        <v>3346</v>
      </c>
      <c r="B3354" s="6" t="s">
        <v>152</v>
      </c>
      <c r="C3354" s="7" t="s">
        <v>293</v>
      </c>
      <c r="D3354" s="7">
        <v>16.416</v>
      </c>
      <c r="E3354" s="7">
        <v>16.350000000000001</v>
      </c>
      <c r="F3354" s="7">
        <v>2.3429683100721705</v>
      </c>
      <c r="G3354" s="7">
        <v>16.517021538461542</v>
      </c>
      <c r="H3354" s="7">
        <v>0.98988791423001943</v>
      </c>
      <c r="I3354" s="7">
        <v>14.26</v>
      </c>
      <c r="J3354" s="7">
        <v>2.043469608662321</v>
      </c>
      <c r="K3354" s="7">
        <v>14.405671384615385</v>
      </c>
      <c r="L3354" s="7">
        <v>0.98988791423001943</v>
      </c>
      <c r="M3354" s="7" t="s">
        <v>290</v>
      </c>
      <c r="N3354" s="7" t="s">
        <v>326</v>
      </c>
      <c r="O3354" s="7" t="s">
        <v>421</v>
      </c>
    </row>
    <row r="3355" spans="1:15" ht="15">
      <c r="A3355" s="1">
        <v>3347</v>
      </c>
      <c r="B3355" s="6" t="s">
        <v>152</v>
      </c>
      <c r="C3355" s="7" t="s">
        <v>294</v>
      </c>
      <c r="D3355" s="7">
        <v>18.920000000000002</v>
      </c>
      <c r="E3355" s="7">
        <v>20.546634600932443</v>
      </c>
      <c r="F3355" s="7">
        <v>5.662499446573185</v>
      </c>
      <c r="G3355" s="7">
        <v>21.312627557546158</v>
      </c>
      <c r="H3355" s="7">
        <v>0.96405919661733597</v>
      </c>
      <c r="I3355" s="7">
        <v>17.493985347355267</v>
      </c>
      <c r="J3355" s="7">
        <v>4.8212120511094838</v>
      </c>
      <c r="K3355" s="7">
        <v>18.146173397585621</v>
      </c>
      <c r="L3355" s="7">
        <v>0.96405919661733597</v>
      </c>
      <c r="M3355" s="7" t="s">
        <v>290</v>
      </c>
      <c r="N3355" s="7" t="s">
        <v>326</v>
      </c>
      <c r="O3355" s="7" t="s">
        <v>421</v>
      </c>
    </row>
    <row r="3356" spans="1:15" ht="15">
      <c r="A3356" s="1">
        <v>3348</v>
      </c>
      <c r="B3356" s="6" t="s">
        <v>152</v>
      </c>
      <c r="C3356" s="7" t="s">
        <v>295</v>
      </c>
      <c r="D3356" s="7">
        <v>18.812000000000001</v>
      </c>
      <c r="E3356" s="7">
        <v>18.378</v>
      </c>
      <c r="F3356" s="7">
        <v>1.8242618259451271</v>
      </c>
      <c r="G3356" s="7">
        <v>18.468319230769232</v>
      </c>
      <c r="H3356" s="7">
        <v>0.99510950457155001</v>
      </c>
      <c r="I3356" s="7">
        <v>15.651400000000001</v>
      </c>
      <c r="J3356" s="7">
        <v>1.5536103788550282</v>
      </c>
      <c r="K3356" s="7">
        <v>15.728319273504276</v>
      </c>
      <c r="L3356" s="7">
        <v>0.99510950457155001</v>
      </c>
      <c r="M3356" s="7" t="s">
        <v>290</v>
      </c>
      <c r="N3356" s="7" t="s">
        <v>326</v>
      </c>
      <c r="O3356" s="7" t="s">
        <v>421</v>
      </c>
    </row>
    <row r="3357" spans="1:15" ht="15">
      <c r="A3357" s="1">
        <v>3349</v>
      </c>
      <c r="B3357" s="6" t="s">
        <v>152</v>
      </c>
      <c r="C3357" s="7" t="s">
        <v>296</v>
      </c>
      <c r="D3357" s="7">
        <v>17.553000000000001</v>
      </c>
      <c r="E3357" s="7">
        <v>18.562999999999999</v>
      </c>
      <c r="F3357" s="7">
        <v>1.6982703641849781</v>
      </c>
      <c r="G3357" s="7">
        <v>18.640522826086958</v>
      </c>
      <c r="H3357" s="7">
        <v>0.99584116675212209</v>
      </c>
      <c r="I3357" s="7">
        <v>16.064399999999999</v>
      </c>
      <c r="J3357" s="7">
        <v>1.4696813251313436</v>
      </c>
      <c r="K3357" s="7">
        <v>16.131488169336386</v>
      </c>
      <c r="L3357" s="7">
        <v>0.99584116675212209</v>
      </c>
      <c r="M3357" s="7" t="s">
        <v>290</v>
      </c>
      <c r="N3357" s="7" t="s">
        <v>326</v>
      </c>
      <c r="O3357" s="7" t="s">
        <v>421</v>
      </c>
    </row>
    <row r="3358" spans="1:15" ht="15">
      <c r="A3358" s="1">
        <v>3350</v>
      </c>
      <c r="B3358" s="6" t="s">
        <v>152</v>
      </c>
      <c r="C3358" s="7" t="s">
        <v>297</v>
      </c>
      <c r="D3358" s="7">
        <v>14.166700000000001</v>
      </c>
      <c r="E3358" s="7">
        <v>18.343235315000001</v>
      </c>
      <c r="F3358" s="7">
        <v>3.5010837790116094</v>
      </c>
      <c r="G3358" s="7">
        <v>18.674363963710288</v>
      </c>
      <c r="H3358" s="7">
        <v>0.98226827701581876</v>
      </c>
      <c r="I3358" s="7">
        <v>15.984726882000002</v>
      </c>
      <c r="J3358" s="7">
        <v>3.0509267878571653</v>
      </c>
      <c r="K3358" s="7">
        <v>16.273280178163159</v>
      </c>
      <c r="L3358" s="7">
        <v>0.98226827701581876</v>
      </c>
      <c r="M3358" s="7" t="s">
        <v>290</v>
      </c>
      <c r="N3358" s="7" t="s">
        <v>326</v>
      </c>
      <c r="O3358" s="7" t="s">
        <v>421</v>
      </c>
    </row>
    <row r="3359" spans="1:15" ht="15">
      <c r="A3359" s="1">
        <v>3351</v>
      </c>
      <c r="B3359" s="6" t="s">
        <v>152</v>
      </c>
      <c r="C3359" s="7" t="s">
        <v>298</v>
      </c>
      <c r="D3359" s="7" t="s">
        <v>422</v>
      </c>
      <c r="E3359" s="7">
        <v>19.541834768058902</v>
      </c>
      <c r="F3359" s="7">
        <v>3.3724668173750558</v>
      </c>
      <c r="G3359" s="7">
        <v>19.830704438733676</v>
      </c>
      <c r="H3359" s="7">
        <v>0.98543321183736921</v>
      </c>
      <c r="I3359" s="7">
        <v>17.200847325212841</v>
      </c>
      <c r="J3359" s="7">
        <v>2.9684667547097834</v>
      </c>
      <c r="K3359" s="7">
        <v>17.455112247679732</v>
      </c>
      <c r="L3359" s="7">
        <v>0.98543321183736921</v>
      </c>
      <c r="M3359" s="7" t="s">
        <v>290</v>
      </c>
      <c r="N3359" s="7" t="s">
        <v>326</v>
      </c>
      <c r="O3359" s="7" t="s">
        <v>421</v>
      </c>
    </row>
    <row r="3360" spans="1:15" ht="15">
      <c r="A3360" s="1">
        <v>3352</v>
      </c>
      <c r="B3360" s="6" t="s">
        <v>152</v>
      </c>
      <c r="C3360" s="7" t="s">
        <v>299</v>
      </c>
      <c r="D3360" s="7" t="s">
        <v>422</v>
      </c>
      <c r="E3360" s="7">
        <v>20.454615732689252</v>
      </c>
      <c r="F3360" s="7">
        <v>3.5299916123231312</v>
      </c>
      <c r="G3360" s="7">
        <v>20.756978237572305</v>
      </c>
      <c r="H3360" s="7">
        <v>0.98543321183736921</v>
      </c>
      <c r="I3360" s="7">
        <v>18.113628289843195</v>
      </c>
      <c r="J3360" s="7">
        <v>3.1259915496578623</v>
      </c>
      <c r="K3360" s="7">
        <v>18.381386046518365</v>
      </c>
      <c r="L3360" s="7">
        <v>0.98543321183736921</v>
      </c>
      <c r="M3360" s="7" t="s">
        <v>290</v>
      </c>
      <c r="N3360" s="7" t="s">
        <v>326</v>
      </c>
      <c r="O3360" s="7" t="s">
        <v>421</v>
      </c>
    </row>
    <row r="3361" spans="1:15" ht="15">
      <c r="A3361" s="1">
        <v>3353</v>
      </c>
      <c r="B3361" s="6" t="s">
        <v>152</v>
      </c>
      <c r="C3361" s="7" t="s">
        <v>300</v>
      </c>
      <c r="D3361" s="7" t="s">
        <v>422</v>
      </c>
      <c r="E3361" s="7">
        <v>21.222999235257241</v>
      </c>
      <c r="F3361" s="7">
        <v>3.6625967589833834</v>
      </c>
      <c r="G3361" s="7">
        <v>21.53672007429741</v>
      </c>
      <c r="H3361" s="7">
        <v>0.98543321183736921</v>
      </c>
      <c r="I3361" s="7">
        <v>18.882011792411181</v>
      </c>
      <c r="J3361" s="7">
        <v>3.2585966963181163</v>
      </c>
      <c r="K3361" s="7">
        <v>19.161127883243466</v>
      </c>
      <c r="L3361" s="7">
        <v>0.98543321183736921</v>
      </c>
      <c r="M3361" s="7" t="s">
        <v>290</v>
      </c>
      <c r="N3361" s="7" t="s">
        <v>326</v>
      </c>
      <c r="O3361" s="7" t="s">
        <v>421</v>
      </c>
    </row>
    <row r="3362" spans="1:15" ht="15">
      <c r="A3362" s="1">
        <v>3354</v>
      </c>
      <c r="B3362" s="6" t="s">
        <v>152</v>
      </c>
      <c r="C3362" s="7" t="s">
        <v>301</v>
      </c>
      <c r="D3362" s="7" t="s">
        <v>422</v>
      </c>
      <c r="E3362" s="7">
        <v>21.0501923778708</v>
      </c>
      <c r="F3362" s="7">
        <v>3.6327743088773548</v>
      </c>
      <c r="G3362" s="7">
        <v>21.36135876587932</v>
      </c>
      <c r="H3362" s="7">
        <v>0.98543321183736921</v>
      </c>
      <c r="I3362" s="7">
        <v>18.70920493502474</v>
      </c>
      <c r="J3362" s="7">
        <v>3.2287742462120912</v>
      </c>
      <c r="K3362" s="7">
        <v>18.985766574825377</v>
      </c>
      <c r="L3362" s="7">
        <v>0.98543321183736921</v>
      </c>
      <c r="M3362" s="7" t="s">
        <v>290</v>
      </c>
      <c r="N3362" s="7" t="s">
        <v>326</v>
      </c>
      <c r="O3362" s="7" t="s">
        <v>421</v>
      </c>
    </row>
    <row r="3363" spans="1:15" ht="15">
      <c r="A3363" s="1">
        <v>3355</v>
      </c>
      <c r="B3363" s="6" t="s">
        <v>152</v>
      </c>
      <c r="C3363" s="7" t="s">
        <v>302</v>
      </c>
      <c r="D3363" s="7" t="s">
        <v>422</v>
      </c>
      <c r="E3363" s="7">
        <v>21.153531410761701</v>
      </c>
      <c r="F3363" s="7">
        <v>3.650608225881586</v>
      </c>
      <c r="G3363" s="7">
        <v>21.4662253683538</v>
      </c>
      <c r="H3363" s="7">
        <v>0.98543321183736921</v>
      </c>
      <c r="I3363" s="7">
        <v>18.812543967915637</v>
      </c>
      <c r="J3363" s="7">
        <v>3.2466081632163477</v>
      </c>
      <c r="K3363" s="7">
        <v>19.090633177299857</v>
      </c>
      <c r="L3363" s="7">
        <v>0.98543321183736921</v>
      </c>
      <c r="M3363" s="7" t="s">
        <v>290</v>
      </c>
      <c r="N3363" s="7" t="s">
        <v>326</v>
      </c>
      <c r="O3363" s="7" t="s">
        <v>421</v>
      </c>
    </row>
    <row r="3364" spans="1:15" ht="15">
      <c r="A3364" s="1">
        <v>3356</v>
      </c>
      <c r="B3364" s="6" t="s">
        <v>152</v>
      </c>
      <c r="C3364" s="7" t="s">
        <v>423</v>
      </c>
      <c r="D3364" s="7" t="s">
        <v>422</v>
      </c>
      <c r="E3364" s="7">
        <v>21.388478789140471</v>
      </c>
      <c r="F3364" s="7">
        <v>3.6911546866830585</v>
      </c>
      <c r="G3364" s="7">
        <v>21.704645766161082</v>
      </c>
      <c r="H3364" s="7">
        <v>0.98543321183736921</v>
      </c>
      <c r="I3364" s="7">
        <v>19.047491346294411</v>
      </c>
      <c r="J3364" s="7">
        <v>3.2871546240177936</v>
      </c>
      <c r="K3364" s="7">
        <v>19.329053575107139</v>
      </c>
      <c r="L3364" s="7">
        <v>0.98543321183736921</v>
      </c>
      <c r="M3364" s="7" t="s">
        <v>290</v>
      </c>
      <c r="N3364" s="7" t="s">
        <v>326</v>
      </c>
      <c r="O3364" s="7" t="s">
        <v>421</v>
      </c>
    </row>
    <row r="3365" spans="1:15" ht="15">
      <c r="A3365" s="1">
        <v>3357</v>
      </c>
      <c r="B3365" s="6" t="s">
        <v>152</v>
      </c>
      <c r="C3365" s="7" t="s">
        <v>424</v>
      </c>
      <c r="D3365" s="7" t="s">
        <v>422</v>
      </c>
      <c r="E3365" s="7">
        <v>21.758369058459291</v>
      </c>
      <c r="F3365" s="7">
        <v>3.7549891563812019</v>
      </c>
      <c r="G3365" s="7">
        <v>22.080003796391409</v>
      </c>
      <c r="H3365" s="7">
        <v>0.98543321183736921</v>
      </c>
      <c r="I3365" s="7">
        <v>19.41738161561323</v>
      </c>
      <c r="J3365" s="7">
        <v>3.3509890937159335</v>
      </c>
      <c r="K3365" s="7">
        <v>19.704411605337466</v>
      </c>
      <c r="L3365" s="7">
        <v>0.98543321183736921</v>
      </c>
      <c r="M3365" s="7" t="s">
        <v>290</v>
      </c>
      <c r="N3365" s="7" t="s">
        <v>326</v>
      </c>
      <c r="O3365" s="7" t="s">
        <v>421</v>
      </c>
    </row>
    <row r="3366" spans="1:15" ht="15">
      <c r="A3366" s="1">
        <v>3358</v>
      </c>
      <c r="B3366" s="6" t="s">
        <v>152</v>
      </c>
      <c r="C3366" s="7" t="s">
        <v>425</v>
      </c>
      <c r="D3366" s="7" t="s">
        <v>422</v>
      </c>
      <c r="E3366" s="7">
        <v>22.109734035490789</v>
      </c>
      <c r="F3366" s="7">
        <v>3.8156265908846989</v>
      </c>
      <c r="G3366" s="7">
        <v>22.436562691312727</v>
      </c>
      <c r="H3366" s="7">
        <v>0.98543321183736921</v>
      </c>
      <c r="I3366" s="7">
        <v>19.768746592644732</v>
      </c>
      <c r="J3366" s="7">
        <v>3.4116265282194331</v>
      </c>
      <c r="K3366" s="7">
        <v>20.060970500258787</v>
      </c>
      <c r="L3366" s="7">
        <v>0.98543321183736921</v>
      </c>
      <c r="M3366" s="7" t="s">
        <v>290</v>
      </c>
      <c r="N3366" s="7" t="s">
        <v>326</v>
      </c>
      <c r="O3366" s="7" t="s">
        <v>421</v>
      </c>
    </row>
    <row r="3367" spans="1:15" ht="15">
      <c r="A3367" s="1">
        <v>3359</v>
      </c>
      <c r="B3367" s="6" t="s">
        <v>152</v>
      </c>
      <c r="C3367" s="7" t="s">
        <v>426</v>
      </c>
      <c r="D3367" s="7" t="s">
        <v>422</v>
      </c>
      <c r="E3367" s="7">
        <v>22.579493503319437</v>
      </c>
      <c r="F3367" s="7">
        <v>3.8966961647606064</v>
      </c>
      <c r="G3367" s="7">
        <v>22.913266198141738</v>
      </c>
      <c r="H3367" s="7">
        <v>0.98543321183736921</v>
      </c>
      <c r="I3367" s="7">
        <v>20.238506060473377</v>
      </c>
      <c r="J3367" s="7">
        <v>3.4926961020953473</v>
      </c>
      <c r="K3367" s="7">
        <v>20.537674007087794</v>
      </c>
      <c r="L3367" s="7">
        <v>0.98543321183736921</v>
      </c>
      <c r="M3367" s="7" t="s">
        <v>290</v>
      </c>
      <c r="N3367" s="7" t="s">
        <v>326</v>
      </c>
      <c r="O3367" s="7" t="s">
        <v>421</v>
      </c>
    </row>
    <row r="3368" spans="1:15" ht="15">
      <c r="A3368" s="1">
        <v>3360</v>
      </c>
      <c r="B3368" s="6" t="s">
        <v>152</v>
      </c>
      <c r="C3368" s="7" t="s">
        <v>427</v>
      </c>
      <c r="D3368" s="7" t="s">
        <v>422</v>
      </c>
      <c r="E3368" s="7">
        <v>23.049252971148089</v>
      </c>
      <c r="F3368" s="7">
        <v>3.9777657386364935</v>
      </c>
      <c r="G3368" s="7">
        <v>23.389969704970749</v>
      </c>
      <c r="H3368" s="7">
        <v>0.98543321183736921</v>
      </c>
      <c r="I3368" s="7">
        <v>20.708265528302029</v>
      </c>
      <c r="J3368" s="7">
        <v>3.573765675971238</v>
      </c>
      <c r="K3368" s="7">
        <v>21.014377513916806</v>
      </c>
      <c r="L3368" s="7">
        <v>0.98543321183736921</v>
      </c>
      <c r="M3368" s="7" t="s">
        <v>290</v>
      </c>
      <c r="N3368" s="7" t="s">
        <v>326</v>
      </c>
      <c r="O3368" s="7" t="s">
        <v>421</v>
      </c>
    </row>
    <row r="3369" spans="1:15" ht="15">
      <c r="A3369" s="1">
        <v>3361</v>
      </c>
      <c r="B3369" s="6" t="s">
        <v>255</v>
      </c>
      <c r="C3369" s="7" t="s">
        <v>292</v>
      </c>
      <c r="D3369" s="7">
        <v>19.318913999999999</v>
      </c>
      <c r="E3369" s="7">
        <v>17.265578999999999</v>
      </c>
      <c r="F3369" s="7">
        <v>8.6671921597571053</v>
      </c>
      <c r="G3369" s="7">
        <v>19.318913999999999</v>
      </c>
      <c r="H3369" s="7">
        <v>0.89371374602112719</v>
      </c>
      <c r="I3369" s="7">
        <v>17.265578999999999</v>
      </c>
      <c r="J3369" s="7">
        <v>8.6671921597571053</v>
      </c>
      <c r="K3369" s="7">
        <v>19.318913999999999</v>
      </c>
      <c r="L3369" s="7">
        <v>0.89371374602112719</v>
      </c>
      <c r="M3369" s="7" t="s">
        <v>304</v>
      </c>
      <c r="N3369" s="7" t="s">
        <v>326</v>
      </c>
      <c r="O3369" s="7" t="s">
        <v>421</v>
      </c>
    </row>
    <row r="3370" spans="1:15" ht="15">
      <c r="A3370" s="1">
        <v>3362</v>
      </c>
      <c r="B3370" s="6" t="s">
        <v>255</v>
      </c>
      <c r="C3370" s="7" t="s">
        <v>293</v>
      </c>
      <c r="D3370" s="7">
        <v>19.318913999999999</v>
      </c>
      <c r="E3370" s="7">
        <v>17.265578999999999</v>
      </c>
      <c r="F3370" s="7">
        <v>8.6671921597571053</v>
      </c>
      <c r="G3370" s="7">
        <v>19.318913999999999</v>
      </c>
      <c r="H3370" s="7">
        <v>0.89371374602112719</v>
      </c>
      <c r="I3370" s="7">
        <v>17.265578999999999</v>
      </c>
      <c r="J3370" s="7">
        <v>8.6671921597571053</v>
      </c>
      <c r="K3370" s="7">
        <v>19.318913999999999</v>
      </c>
      <c r="L3370" s="7">
        <v>0.89371374602112719</v>
      </c>
      <c r="M3370" s="7" t="s">
        <v>304</v>
      </c>
      <c r="N3370" s="7" t="s">
        <v>326</v>
      </c>
      <c r="O3370" s="7" t="s">
        <v>421</v>
      </c>
    </row>
    <row r="3371" spans="1:15" ht="15">
      <c r="A3371" s="1">
        <v>3363</v>
      </c>
      <c r="B3371" s="6" t="s">
        <v>255</v>
      </c>
      <c r="C3371" s="7" t="s">
        <v>294</v>
      </c>
      <c r="D3371" s="7">
        <v>18.3752</v>
      </c>
      <c r="E3371" s="7">
        <v>17.411000000000001</v>
      </c>
      <c r="F3371" s="7">
        <v>7.1746040564993896</v>
      </c>
      <c r="G3371" s="7">
        <v>18.83130012419582</v>
      </c>
      <c r="H3371" s="7">
        <v>0.92457769167138315</v>
      </c>
      <c r="I3371" s="7">
        <v>17.411000000000001</v>
      </c>
      <c r="J3371" s="7">
        <v>7.1746040564993896</v>
      </c>
      <c r="K3371" s="7">
        <v>18.83130012419582</v>
      </c>
      <c r="L3371" s="7">
        <v>0.92457769167138315</v>
      </c>
      <c r="M3371" s="7" t="s">
        <v>304</v>
      </c>
      <c r="N3371" s="7" t="s">
        <v>326</v>
      </c>
      <c r="O3371" s="7" t="s">
        <v>421</v>
      </c>
    </row>
    <row r="3372" spans="1:15" ht="15">
      <c r="A3372" s="1">
        <v>3364</v>
      </c>
      <c r="B3372" s="6" t="s">
        <v>255</v>
      </c>
      <c r="C3372" s="7" t="s">
        <v>295</v>
      </c>
      <c r="D3372" s="7">
        <v>18.917999999999999</v>
      </c>
      <c r="E3372" s="7">
        <v>17.975999999999999</v>
      </c>
      <c r="F3372" s="7">
        <v>5.8952648795452767</v>
      </c>
      <c r="G3372" s="7">
        <v>18.917999999999999</v>
      </c>
      <c r="H3372" s="7">
        <v>0.95020615287028221</v>
      </c>
      <c r="I3372" s="7">
        <v>17.975999999999999</v>
      </c>
      <c r="J3372" s="7">
        <v>5.8952648795452767</v>
      </c>
      <c r="K3372" s="7">
        <v>18.917999999999999</v>
      </c>
      <c r="L3372" s="7">
        <v>0.95020615287028221</v>
      </c>
      <c r="M3372" s="7" t="s">
        <v>304</v>
      </c>
      <c r="N3372" s="7" t="s">
        <v>326</v>
      </c>
      <c r="O3372" s="7" t="s">
        <v>421</v>
      </c>
    </row>
    <row r="3373" spans="1:15" ht="15">
      <c r="A3373" s="1">
        <v>3365</v>
      </c>
      <c r="B3373" s="6" t="s">
        <v>255</v>
      </c>
      <c r="C3373" s="7" t="s">
        <v>296</v>
      </c>
      <c r="D3373" s="7">
        <v>21.29</v>
      </c>
      <c r="E3373" s="7">
        <v>20.294</v>
      </c>
      <c r="F3373" s="7">
        <v>6.4356556775514289</v>
      </c>
      <c r="G3373" s="7">
        <v>21.29</v>
      </c>
      <c r="H3373" s="7">
        <v>0.95321747299201509</v>
      </c>
      <c r="I3373" s="7">
        <v>20.294</v>
      </c>
      <c r="J3373" s="7">
        <v>6.4356556775514289</v>
      </c>
      <c r="K3373" s="7">
        <v>21.29</v>
      </c>
      <c r="L3373" s="7">
        <v>0.95321747299201509</v>
      </c>
      <c r="M3373" s="7" t="s">
        <v>304</v>
      </c>
      <c r="N3373" s="7" t="s">
        <v>326</v>
      </c>
      <c r="O3373" s="7" t="s">
        <v>421</v>
      </c>
    </row>
    <row r="3374" spans="1:15" ht="15">
      <c r="A3374" s="1">
        <v>3366</v>
      </c>
      <c r="B3374" s="6" t="s">
        <v>255</v>
      </c>
      <c r="C3374" s="7" t="s">
        <v>297</v>
      </c>
      <c r="D3374" s="7">
        <v>21.176400000000001</v>
      </c>
      <c r="E3374" s="7">
        <v>19.9907</v>
      </c>
      <c r="F3374" s="7">
        <v>6.9865463907427161</v>
      </c>
      <c r="G3374" s="7">
        <v>21.176400000000001</v>
      </c>
      <c r="H3374" s="7">
        <v>0.94400842447252598</v>
      </c>
      <c r="I3374" s="7">
        <v>19.9907</v>
      </c>
      <c r="J3374" s="7">
        <v>6.9865463907427161</v>
      </c>
      <c r="K3374" s="7">
        <v>21.176400000000001</v>
      </c>
      <c r="L3374" s="7">
        <v>0.94400842447252598</v>
      </c>
      <c r="M3374" s="7" t="s">
        <v>304</v>
      </c>
      <c r="N3374" s="7" t="s">
        <v>326</v>
      </c>
      <c r="O3374" s="7" t="s">
        <v>421</v>
      </c>
    </row>
    <row r="3375" spans="1:15" ht="15">
      <c r="A3375" s="1">
        <v>3367</v>
      </c>
      <c r="B3375" s="6" t="s">
        <v>255</v>
      </c>
      <c r="C3375" s="7" t="s">
        <v>298</v>
      </c>
      <c r="D3375" s="7" t="s">
        <v>422</v>
      </c>
      <c r="E3375" s="7">
        <v>19.9907</v>
      </c>
      <c r="F3375" s="7">
        <v>8.1146428687282999</v>
      </c>
      <c r="G3375" s="7">
        <v>21.574881584310099</v>
      </c>
      <c r="H3375" s="7">
        <v>0.92657287234141006</v>
      </c>
      <c r="I3375" s="7">
        <v>19.9907</v>
      </c>
      <c r="J3375" s="7">
        <v>8.1146428687282999</v>
      </c>
      <c r="K3375" s="7">
        <v>21.574881584310099</v>
      </c>
      <c r="L3375" s="7">
        <v>0.92657287234141006</v>
      </c>
      <c r="M3375" s="7" t="s">
        <v>304</v>
      </c>
      <c r="N3375" s="7" t="s">
        <v>326</v>
      </c>
      <c r="O3375" s="7" t="s">
        <v>421</v>
      </c>
    </row>
    <row r="3376" spans="1:15" ht="15">
      <c r="A3376" s="1">
        <v>3368</v>
      </c>
      <c r="B3376" s="6" t="s">
        <v>255</v>
      </c>
      <c r="C3376" s="7" t="s">
        <v>299</v>
      </c>
      <c r="D3376" s="7" t="s">
        <v>422</v>
      </c>
      <c r="E3376" s="7">
        <v>19.9907</v>
      </c>
      <c r="F3376" s="7">
        <v>8.1146428687282999</v>
      </c>
      <c r="G3376" s="7">
        <v>21.574881584310099</v>
      </c>
      <c r="H3376" s="7">
        <v>0.92657287234141006</v>
      </c>
      <c r="I3376" s="7">
        <v>19.9907</v>
      </c>
      <c r="J3376" s="7">
        <v>8.1146428687282999</v>
      </c>
      <c r="K3376" s="7">
        <v>21.574881584310099</v>
      </c>
      <c r="L3376" s="7">
        <v>0.92657287234141006</v>
      </c>
      <c r="M3376" s="7" t="s">
        <v>304</v>
      </c>
      <c r="N3376" s="7" t="s">
        <v>326</v>
      </c>
      <c r="O3376" s="7" t="s">
        <v>421</v>
      </c>
    </row>
    <row r="3377" spans="1:15" ht="15">
      <c r="A3377" s="1">
        <v>3369</v>
      </c>
      <c r="B3377" s="6" t="s">
        <v>255</v>
      </c>
      <c r="C3377" s="7" t="s">
        <v>300</v>
      </c>
      <c r="D3377" s="7" t="s">
        <v>422</v>
      </c>
      <c r="E3377" s="7">
        <v>19.9907</v>
      </c>
      <c r="F3377" s="7">
        <v>8.1146428687282999</v>
      </c>
      <c r="G3377" s="7">
        <v>21.574881584310099</v>
      </c>
      <c r="H3377" s="7">
        <v>0.92657287234141006</v>
      </c>
      <c r="I3377" s="7">
        <v>19.9907</v>
      </c>
      <c r="J3377" s="7">
        <v>8.1146428687282999</v>
      </c>
      <c r="K3377" s="7">
        <v>21.574881584310099</v>
      </c>
      <c r="L3377" s="7">
        <v>0.92657287234141006</v>
      </c>
      <c r="M3377" s="7" t="s">
        <v>304</v>
      </c>
      <c r="N3377" s="7" t="s">
        <v>326</v>
      </c>
      <c r="O3377" s="7" t="s">
        <v>421</v>
      </c>
    </row>
    <row r="3378" spans="1:15" ht="15">
      <c r="A3378" s="1">
        <v>3370</v>
      </c>
      <c r="B3378" s="6" t="s">
        <v>255</v>
      </c>
      <c r="C3378" s="7" t="s">
        <v>301</v>
      </c>
      <c r="D3378" s="7" t="s">
        <v>422</v>
      </c>
      <c r="E3378" s="7">
        <v>19.9907</v>
      </c>
      <c r="F3378" s="7">
        <v>8.1146428687282999</v>
      </c>
      <c r="G3378" s="7">
        <v>21.574881584310099</v>
      </c>
      <c r="H3378" s="7">
        <v>0.92657287234141006</v>
      </c>
      <c r="I3378" s="7">
        <v>19.9907</v>
      </c>
      <c r="J3378" s="7">
        <v>8.1146428687282999</v>
      </c>
      <c r="K3378" s="7">
        <v>21.574881584310099</v>
      </c>
      <c r="L3378" s="7">
        <v>0.92657287234141006</v>
      </c>
      <c r="M3378" s="7" t="s">
        <v>304</v>
      </c>
      <c r="N3378" s="7" t="s">
        <v>326</v>
      </c>
      <c r="O3378" s="7" t="s">
        <v>421</v>
      </c>
    </row>
    <row r="3379" spans="1:15" ht="15">
      <c r="A3379" s="1">
        <v>3371</v>
      </c>
      <c r="B3379" s="6" t="s">
        <v>255</v>
      </c>
      <c r="C3379" s="7" t="s">
        <v>302</v>
      </c>
      <c r="D3379" s="7" t="s">
        <v>422</v>
      </c>
      <c r="E3379" s="7">
        <v>19.9907</v>
      </c>
      <c r="F3379" s="7">
        <v>8.1146428687282999</v>
      </c>
      <c r="G3379" s="7">
        <v>21.574881584310099</v>
      </c>
      <c r="H3379" s="7">
        <v>0.92657287234141006</v>
      </c>
      <c r="I3379" s="7">
        <v>19.9907</v>
      </c>
      <c r="J3379" s="7">
        <v>8.1146428687282999</v>
      </c>
      <c r="K3379" s="7">
        <v>21.574881584310099</v>
      </c>
      <c r="L3379" s="7">
        <v>0.92657287234141006</v>
      </c>
      <c r="M3379" s="7" t="s">
        <v>304</v>
      </c>
      <c r="N3379" s="7" t="s">
        <v>326</v>
      </c>
      <c r="O3379" s="7" t="s">
        <v>421</v>
      </c>
    </row>
    <row r="3380" spans="1:15" ht="15">
      <c r="A3380" s="1">
        <v>3372</v>
      </c>
      <c r="B3380" s="6" t="s">
        <v>255</v>
      </c>
      <c r="C3380" s="7" t="s">
        <v>423</v>
      </c>
      <c r="D3380" s="7" t="s">
        <v>422</v>
      </c>
      <c r="E3380" s="7">
        <v>19.9907</v>
      </c>
      <c r="F3380" s="7">
        <v>8.1146428687282999</v>
      </c>
      <c r="G3380" s="7">
        <v>21.574881584310099</v>
      </c>
      <c r="H3380" s="7">
        <v>0.92657287234141006</v>
      </c>
      <c r="I3380" s="7">
        <v>19.9907</v>
      </c>
      <c r="J3380" s="7">
        <v>8.1146428687282999</v>
      </c>
      <c r="K3380" s="7">
        <v>21.574881584310099</v>
      </c>
      <c r="L3380" s="7">
        <v>0.92657287234141006</v>
      </c>
      <c r="M3380" s="7" t="s">
        <v>304</v>
      </c>
      <c r="N3380" s="7" t="s">
        <v>326</v>
      </c>
      <c r="O3380" s="7" t="s">
        <v>421</v>
      </c>
    </row>
    <row r="3381" spans="1:15" ht="15">
      <c r="A3381" s="1">
        <v>3373</v>
      </c>
      <c r="B3381" s="6" t="s">
        <v>255</v>
      </c>
      <c r="C3381" s="7" t="s">
        <v>424</v>
      </c>
      <c r="D3381" s="7" t="s">
        <v>422</v>
      </c>
      <c r="E3381" s="7">
        <v>19.9907</v>
      </c>
      <c r="F3381" s="7">
        <v>8.1146428687282999</v>
      </c>
      <c r="G3381" s="7">
        <v>21.574881584310099</v>
      </c>
      <c r="H3381" s="7">
        <v>0.92657287234141006</v>
      </c>
      <c r="I3381" s="7">
        <v>19.9907</v>
      </c>
      <c r="J3381" s="7">
        <v>8.1146428687282999</v>
      </c>
      <c r="K3381" s="7">
        <v>21.574881584310099</v>
      </c>
      <c r="L3381" s="7">
        <v>0.92657287234141006</v>
      </c>
      <c r="M3381" s="7" t="s">
        <v>304</v>
      </c>
      <c r="N3381" s="7" t="s">
        <v>326</v>
      </c>
      <c r="O3381" s="7" t="s">
        <v>421</v>
      </c>
    </row>
    <row r="3382" spans="1:15" ht="15">
      <c r="A3382" s="1">
        <v>3374</v>
      </c>
      <c r="B3382" s="6" t="s">
        <v>255</v>
      </c>
      <c r="C3382" s="7" t="s">
        <v>425</v>
      </c>
      <c r="D3382" s="7" t="s">
        <v>422</v>
      </c>
      <c r="E3382" s="7">
        <v>19.9907</v>
      </c>
      <c r="F3382" s="7">
        <v>8.1146428687282999</v>
      </c>
      <c r="G3382" s="7">
        <v>21.574881584310099</v>
      </c>
      <c r="H3382" s="7">
        <v>0.92657287234141006</v>
      </c>
      <c r="I3382" s="7">
        <v>19.9907</v>
      </c>
      <c r="J3382" s="7">
        <v>8.1146428687282999</v>
      </c>
      <c r="K3382" s="7">
        <v>21.574881584310099</v>
      </c>
      <c r="L3382" s="7">
        <v>0.92657287234141006</v>
      </c>
      <c r="M3382" s="7" t="s">
        <v>304</v>
      </c>
      <c r="N3382" s="7" t="s">
        <v>326</v>
      </c>
      <c r="O3382" s="7" t="s">
        <v>421</v>
      </c>
    </row>
    <row r="3383" spans="1:15" ht="15">
      <c r="A3383" s="1">
        <v>3375</v>
      </c>
      <c r="B3383" s="6" t="s">
        <v>255</v>
      </c>
      <c r="C3383" s="7" t="s">
        <v>426</v>
      </c>
      <c r="D3383" s="7" t="s">
        <v>422</v>
      </c>
      <c r="E3383" s="7">
        <v>19.9907</v>
      </c>
      <c r="F3383" s="7">
        <v>8.1146428687282999</v>
      </c>
      <c r="G3383" s="7">
        <v>21.574881584310099</v>
      </c>
      <c r="H3383" s="7">
        <v>0.92657287234141006</v>
      </c>
      <c r="I3383" s="7">
        <v>19.9907</v>
      </c>
      <c r="J3383" s="7">
        <v>8.1146428687282999</v>
      </c>
      <c r="K3383" s="7">
        <v>21.574881584310099</v>
      </c>
      <c r="L3383" s="7">
        <v>0.92657287234141006</v>
      </c>
      <c r="M3383" s="7" t="s">
        <v>304</v>
      </c>
      <c r="N3383" s="7" t="s">
        <v>326</v>
      </c>
      <c r="O3383" s="7" t="s">
        <v>421</v>
      </c>
    </row>
    <row r="3384" spans="1:15" ht="15">
      <c r="A3384" s="1">
        <v>3376</v>
      </c>
      <c r="B3384" s="6" t="s">
        <v>255</v>
      </c>
      <c r="C3384" s="7" t="s">
        <v>427</v>
      </c>
      <c r="D3384" s="7" t="s">
        <v>422</v>
      </c>
      <c r="E3384" s="7">
        <v>19.9907</v>
      </c>
      <c r="F3384" s="7">
        <v>8.1146428687282999</v>
      </c>
      <c r="G3384" s="7">
        <v>21.574881584310099</v>
      </c>
      <c r="H3384" s="7">
        <v>0.92657287234141006</v>
      </c>
      <c r="I3384" s="7">
        <v>19.9907</v>
      </c>
      <c r="J3384" s="7">
        <v>8.1146428687282999</v>
      </c>
      <c r="K3384" s="7">
        <v>21.574881584310099</v>
      </c>
      <c r="L3384" s="7">
        <v>0.92657287234141006</v>
      </c>
      <c r="M3384" s="7" t="s">
        <v>304</v>
      </c>
      <c r="N3384" s="7" t="s">
        <v>326</v>
      </c>
      <c r="O3384" s="7" t="s">
        <v>421</v>
      </c>
    </row>
    <row r="3385" spans="1:15" ht="15">
      <c r="A3385" s="1">
        <v>3377</v>
      </c>
      <c r="B3385" s="6" t="s">
        <v>170</v>
      </c>
      <c r="C3385" s="7" t="s">
        <v>292</v>
      </c>
      <c r="D3385" s="7">
        <v>2.4609999999999999</v>
      </c>
      <c r="E3385" s="7">
        <v>2.46</v>
      </c>
      <c r="F3385" s="7">
        <v>7.014983962917884E-2</v>
      </c>
      <c r="G3385" s="7">
        <v>2.4609999999999999</v>
      </c>
      <c r="H3385" s="7">
        <v>0.99959366111336856</v>
      </c>
      <c r="I3385" s="7">
        <v>2.46</v>
      </c>
      <c r="J3385" s="7">
        <v>7.014983962917884E-2</v>
      </c>
      <c r="K3385" s="7">
        <v>2.4609999999999999</v>
      </c>
      <c r="L3385" s="7">
        <v>0.99959366111336856</v>
      </c>
      <c r="M3385" s="7" t="s">
        <v>290</v>
      </c>
      <c r="N3385" s="7" t="s">
        <v>326</v>
      </c>
      <c r="O3385" s="7" t="s">
        <v>421</v>
      </c>
    </row>
    <row r="3386" spans="1:15" ht="15">
      <c r="A3386" s="1">
        <v>3378</v>
      </c>
      <c r="B3386" s="6" t="s">
        <v>170</v>
      </c>
      <c r="C3386" s="7" t="s">
        <v>293</v>
      </c>
      <c r="D3386" s="7">
        <v>3.9820000000000002</v>
      </c>
      <c r="E3386" s="7">
        <v>3.98</v>
      </c>
      <c r="F3386" s="7">
        <v>0.12619033243478608</v>
      </c>
      <c r="G3386" s="7">
        <v>3.9820000000000002</v>
      </c>
      <c r="H3386" s="7">
        <v>0.99949773982923151</v>
      </c>
      <c r="I3386" s="7">
        <v>3.98</v>
      </c>
      <c r="J3386" s="7">
        <v>0.12619033243478608</v>
      </c>
      <c r="K3386" s="7">
        <v>3.9820000000000002</v>
      </c>
      <c r="L3386" s="7">
        <v>0.99949773982923151</v>
      </c>
      <c r="M3386" s="7" t="s">
        <v>290</v>
      </c>
      <c r="N3386" s="7" t="s">
        <v>326</v>
      </c>
      <c r="O3386" s="7" t="s">
        <v>421</v>
      </c>
    </row>
    <row r="3387" spans="1:15" ht="15">
      <c r="A3387" s="1">
        <v>3379</v>
      </c>
      <c r="B3387" s="6" t="s">
        <v>170</v>
      </c>
      <c r="C3387" s="7" t="s">
        <v>294</v>
      </c>
      <c r="D3387" s="7">
        <v>4.5599999999999996</v>
      </c>
      <c r="E3387" s="7">
        <v>4.5449999999999999</v>
      </c>
      <c r="F3387" s="7">
        <v>0.30149608659258753</v>
      </c>
      <c r="G3387" s="7">
        <v>4.5549890109890105</v>
      </c>
      <c r="H3387" s="7">
        <v>0.9978070175438597</v>
      </c>
      <c r="I3387" s="7">
        <v>4.5449999999999999</v>
      </c>
      <c r="J3387" s="7">
        <v>0.30149608659258753</v>
      </c>
      <c r="K3387" s="7">
        <v>4.5549890109890105</v>
      </c>
      <c r="L3387" s="7">
        <v>0.9978070175438597</v>
      </c>
      <c r="M3387" s="7" t="s">
        <v>290</v>
      </c>
      <c r="N3387" s="7" t="s">
        <v>326</v>
      </c>
      <c r="O3387" s="7" t="s">
        <v>421</v>
      </c>
    </row>
    <row r="3388" spans="1:15" ht="15">
      <c r="A3388" s="1">
        <v>3380</v>
      </c>
      <c r="B3388" s="6" t="s">
        <v>170</v>
      </c>
      <c r="C3388" s="7" t="s">
        <v>295</v>
      </c>
      <c r="D3388" s="7">
        <v>4.915</v>
      </c>
      <c r="E3388" s="7">
        <v>4.8979999999999997</v>
      </c>
      <c r="F3388" s="7">
        <v>0.40843726568470995</v>
      </c>
      <c r="G3388" s="7">
        <v>4.915</v>
      </c>
      <c r="H3388" s="7">
        <v>0.99654120040691752</v>
      </c>
      <c r="I3388" s="7">
        <v>4.8979999999999997</v>
      </c>
      <c r="J3388" s="7">
        <v>0.40843726568470995</v>
      </c>
      <c r="K3388" s="7">
        <v>4.915</v>
      </c>
      <c r="L3388" s="7">
        <v>0.99654120040691752</v>
      </c>
      <c r="M3388" s="7" t="s">
        <v>290</v>
      </c>
      <c r="N3388" s="7" t="s">
        <v>326</v>
      </c>
      <c r="O3388" s="7" t="s">
        <v>421</v>
      </c>
    </row>
    <row r="3389" spans="1:15" ht="15">
      <c r="A3389" s="1">
        <v>3381</v>
      </c>
      <c r="B3389" s="6" t="s">
        <v>170</v>
      </c>
      <c r="C3389" s="7" t="s">
        <v>296</v>
      </c>
      <c r="D3389" s="7">
        <v>4.6749999999999998</v>
      </c>
      <c r="E3389" s="7">
        <v>4.6580000000000004</v>
      </c>
      <c r="F3389" s="7">
        <v>0.39832273347123315</v>
      </c>
      <c r="G3389" s="7">
        <v>4.6749999999999998</v>
      </c>
      <c r="H3389" s="7">
        <v>0.99636363636363645</v>
      </c>
      <c r="I3389" s="7">
        <v>4.6580000000000004</v>
      </c>
      <c r="J3389" s="7">
        <v>0.39832273347123315</v>
      </c>
      <c r="K3389" s="7">
        <v>4.6749999999999998</v>
      </c>
      <c r="L3389" s="7">
        <v>0.99636363636363645</v>
      </c>
      <c r="M3389" s="7" t="s">
        <v>290</v>
      </c>
      <c r="N3389" s="7" t="s">
        <v>326</v>
      </c>
      <c r="O3389" s="7" t="s">
        <v>421</v>
      </c>
    </row>
    <row r="3390" spans="1:15" ht="15">
      <c r="A3390" s="1">
        <v>3382</v>
      </c>
      <c r="B3390" s="6" t="s">
        <v>170</v>
      </c>
      <c r="C3390" s="7" t="s">
        <v>297</v>
      </c>
      <c r="D3390" s="7">
        <v>3.9453</v>
      </c>
      <c r="E3390" s="7">
        <v>3.9449999999999998</v>
      </c>
      <c r="F3390" s="7">
        <v>4.8652749151529777E-2</v>
      </c>
      <c r="G3390" s="7">
        <v>3.9453</v>
      </c>
      <c r="H3390" s="7">
        <v>0.99992396015512119</v>
      </c>
      <c r="I3390" s="7">
        <v>3.9449999999999998</v>
      </c>
      <c r="J3390" s="7">
        <v>4.8652749151529777E-2</v>
      </c>
      <c r="K3390" s="7">
        <v>3.9453</v>
      </c>
      <c r="L3390" s="7">
        <v>0.99992396015512119</v>
      </c>
      <c r="M3390" s="7" t="s">
        <v>290</v>
      </c>
      <c r="N3390" s="7" t="s">
        <v>326</v>
      </c>
      <c r="O3390" s="7" t="s">
        <v>421</v>
      </c>
    </row>
    <row r="3391" spans="1:15" ht="15">
      <c r="A3391" s="1">
        <v>3383</v>
      </c>
      <c r="B3391" s="6" t="s">
        <v>170</v>
      </c>
      <c r="C3391" s="7" t="s">
        <v>298</v>
      </c>
      <c r="D3391" s="7" t="s">
        <v>422</v>
      </c>
      <c r="E3391" s="7">
        <v>4.7319392611675317</v>
      </c>
      <c r="F3391" s="7">
        <v>0.28871676718261963</v>
      </c>
      <c r="G3391" s="7">
        <v>4.7407390292053737</v>
      </c>
      <c r="H3391" s="7">
        <v>0.99814379825937882</v>
      </c>
      <c r="I3391" s="7">
        <v>4.7319392611675317</v>
      </c>
      <c r="J3391" s="7">
        <v>0.28871676718261963</v>
      </c>
      <c r="K3391" s="7">
        <v>4.7407390292053737</v>
      </c>
      <c r="L3391" s="7">
        <v>0.99814379825937882</v>
      </c>
      <c r="M3391" s="7" t="s">
        <v>290</v>
      </c>
      <c r="N3391" s="7" t="s">
        <v>326</v>
      </c>
      <c r="O3391" s="7" t="s">
        <v>421</v>
      </c>
    </row>
    <row r="3392" spans="1:15" ht="15">
      <c r="A3392" s="1">
        <v>3384</v>
      </c>
      <c r="B3392" s="6" t="s">
        <v>170</v>
      </c>
      <c r="C3392" s="7" t="s">
        <v>299</v>
      </c>
      <c r="D3392" s="7" t="s">
        <v>422</v>
      </c>
      <c r="E3392" s="7">
        <v>5.3004552164178449</v>
      </c>
      <c r="F3392" s="7">
        <v>0.32340446700974601</v>
      </c>
      <c r="G3392" s="7">
        <v>5.3103122272172474</v>
      </c>
      <c r="H3392" s="7">
        <v>0.99814379825937882</v>
      </c>
      <c r="I3392" s="7">
        <v>5.3004552164178449</v>
      </c>
      <c r="J3392" s="7">
        <v>0.32340446700974601</v>
      </c>
      <c r="K3392" s="7">
        <v>5.3103122272172474</v>
      </c>
      <c r="L3392" s="7">
        <v>0.99814379825937882</v>
      </c>
      <c r="M3392" s="7" t="s">
        <v>290</v>
      </c>
      <c r="N3392" s="7" t="s">
        <v>326</v>
      </c>
      <c r="O3392" s="7" t="s">
        <v>421</v>
      </c>
    </row>
    <row r="3393" spans="1:15" ht="15">
      <c r="A3393" s="1">
        <v>3385</v>
      </c>
      <c r="B3393" s="6" t="s">
        <v>170</v>
      </c>
      <c r="C3393" s="7" t="s">
        <v>300</v>
      </c>
      <c r="D3393" s="7" t="s">
        <v>422</v>
      </c>
      <c r="E3393" s="7">
        <v>5.9068655460372037</v>
      </c>
      <c r="F3393" s="7">
        <v>0.36040427201372116</v>
      </c>
      <c r="G3393" s="7">
        <v>5.9178502700091302</v>
      </c>
      <c r="H3393" s="7">
        <v>0.99814379825937882</v>
      </c>
      <c r="I3393" s="7">
        <v>5.9068655460372037</v>
      </c>
      <c r="J3393" s="7">
        <v>0.36040427201372116</v>
      </c>
      <c r="K3393" s="7">
        <v>5.9178502700091302</v>
      </c>
      <c r="L3393" s="7">
        <v>0.99814379825937882</v>
      </c>
      <c r="M3393" s="7" t="s">
        <v>290</v>
      </c>
      <c r="N3393" s="7" t="s">
        <v>326</v>
      </c>
      <c r="O3393" s="7" t="s">
        <v>421</v>
      </c>
    </row>
    <row r="3394" spans="1:15" ht="15">
      <c r="A3394" s="1">
        <v>3386</v>
      </c>
      <c r="B3394" s="6" t="s">
        <v>170</v>
      </c>
      <c r="C3394" s="7" t="s">
        <v>301</v>
      </c>
      <c r="D3394" s="7" t="s">
        <v>422</v>
      </c>
      <c r="E3394" s="7">
        <v>7.9372990141369044</v>
      </c>
      <c r="F3394" s="7">
        <v>0.48429009440791837</v>
      </c>
      <c r="G3394" s="7">
        <v>7.9520596410842082</v>
      </c>
      <c r="H3394" s="7">
        <v>0.99814379825937882</v>
      </c>
      <c r="I3394" s="7">
        <v>7.9372990141369044</v>
      </c>
      <c r="J3394" s="7">
        <v>0.48429009440791837</v>
      </c>
      <c r="K3394" s="7">
        <v>7.9520596410842082</v>
      </c>
      <c r="L3394" s="7">
        <v>0.99814379825937882</v>
      </c>
      <c r="M3394" s="7" t="s">
        <v>290</v>
      </c>
      <c r="N3394" s="7" t="s">
        <v>326</v>
      </c>
      <c r="O3394" s="7" t="s">
        <v>421</v>
      </c>
    </row>
    <row r="3395" spans="1:15" ht="15">
      <c r="A3395" s="1">
        <v>3387</v>
      </c>
      <c r="B3395" s="6" t="s">
        <v>170</v>
      </c>
      <c r="C3395" s="7" t="s">
        <v>302</v>
      </c>
      <c r="D3395" s="7" t="s">
        <v>422</v>
      </c>
      <c r="E3395" s="7">
        <v>13.309972967980485</v>
      </c>
      <c r="F3395" s="7">
        <v>0.8121009494224174</v>
      </c>
      <c r="G3395" s="7">
        <v>13.334724907564611</v>
      </c>
      <c r="H3395" s="7">
        <v>0.99814379825937882</v>
      </c>
      <c r="I3395" s="7">
        <v>13.309972967980485</v>
      </c>
      <c r="J3395" s="7">
        <v>0.8121009494224174</v>
      </c>
      <c r="K3395" s="7">
        <v>13.334724907564611</v>
      </c>
      <c r="L3395" s="7">
        <v>0.99814379825937882</v>
      </c>
      <c r="M3395" s="7" t="s">
        <v>290</v>
      </c>
      <c r="N3395" s="7" t="s">
        <v>326</v>
      </c>
      <c r="O3395" s="7" t="s">
        <v>421</v>
      </c>
    </row>
    <row r="3396" spans="1:15" ht="15">
      <c r="A3396" s="1">
        <v>3388</v>
      </c>
      <c r="B3396" s="6" t="s">
        <v>170</v>
      </c>
      <c r="C3396" s="7" t="s">
        <v>423</v>
      </c>
      <c r="D3396" s="7" t="s">
        <v>422</v>
      </c>
      <c r="E3396" s="7">
        <v>16.465610120785112</v>
      </c>
      <c r="F3396" s="7">
        <v>1.0046404785402101</v>
      </c>
      <c r="G3396" s="7">
        <v>16.496230452464665</v>
      </c>
      <c r="H3396" s="7">
        <v>0.99814379825937882</v>
      </c>
      <c r="I3396" s="7">
        <v>16.465610120785112</v>
      </c>
      <c r="J3396" s="7">
        <v>1.0046404785402101</v>
      </c>
      <c r="K3396" s="7">
        <v>16.496230452464665</v>
      </c>
      <c r="L3396" s="7">
        <v>0.99814379825937882</v>
      </c>
      <c r="M3396" s="7" t="s">
        <v>290</v>
      </c>
      <c r="N3396" s="7" t="s">
        <v>326</v>
      </c>
      <c r="O3396" s="7" t="s">
        <v>421</v>
      </c>
    </row>
    <row r="3397" spans="1:15" ht="15">
      <c r="A3397" s="1">
        <v>3389</v>
      </c>
      <c r="B3397" s="6" t="s">
        <v>170</v>
      </c>
      <c r="C3397" s="7" t="s">
        <v>424</v>
      </c>
      <c r="D3397" s="7" t="s">
        <v>422</v>
      </c>
      <c r="E3397" s="7">
        <v>18.149958907417474</v>
      </c>
      <c r="F3397" s="7">
        <v>1.1074101274397961</v>
      </c>
      <c r="G3397" s="7">
        <v>18.183711544437212</v>
      </c>
      <c r="H3397" s="7">
        <v>0.99814379825937882</v>
      </c>
      <c r="I3397" s="7">
        <v>18.149958907417474</v>
      </c>
      <c r="J3397" s="7">
        <v>1.1074101274397961</v>
      </c>
      <c r="K3397" s="7">
        <v>18.183711544437212</v>
      </c>
      <c r="L3397" s="7">
        <v>0.99814379825937882</v>
      </c>
      <c r="M3397" s="7" t="s">
        <v>290</v>
      </c>
      <c r="N3397" s="7" t="s">
        <v>326</v>
      </c>
      <c r="O3397" s="7" t="s">
        <v>421</v>
      </c>
    </row>
    <row r="3398" spans="1:15" ht="15">
      <c r="A3398" s="1">
        <v>3390</v>
      </c>
      <c r="B3398" s="6" t="s">
        <v>170</v>
      </c>
      <c r="C3398" s="7" t="s">
        <v>425</v>
      </c>
      <c r="D3398" s="7" t="s">
        <v>422</v>
      </c>
      <c r="E3398" s="7">
        <v>20.398635524684654</v>
      </c>
      <c r="F3398" s="7">
        <v>1.2446119399618574</v>
      </c>
      <c r="G3398" s="7">
        <v>20.436569921344979</v>
      </c>
      <c r="H3398" s="7">
        <v>0.99814379825937882</v>
      </c>
      <c r="I3398" s="7">
        <v>20.398635524684654</v>
      </c>
      <c r="J3398" s="7">
        <v>1.2446119399618574</v>
      </c>
      <c r="K3398" s="7">
        <v>20.436569921344979</v>
      </c>
      <c r="L3398" s="7">
        <v>0.99814379825937882</v>
      </c>
      <c r="M3398" s="7" t="s">
        <v>290</v>
      </c>
      <c r="N3398" s="7" t="s">
        <v>326</v>
      </c>
      <c r="O3398" s="7" t="s">
        <v>421</v>
      </c>
    </row>
    <row r="3399" spans="1:15" ht="15">
      <c r="A3399" s="1">
        <v>3391</v>
      </c>
      <c r="B3399" s="6" t="s">
        <v>170</v>
      </c>
      <c r="C3399" s="7" t="s">
        <v>426</v>
      </c>
      <c r="D3399" s="7" t="s">
        <v>422</v>
      </c>
      <c r="E3399" s="7">
        <v>20.451061945982435</v>
      </c>
      <c r="F3399" s="7">
        <v>1.2478107102834122</v>
      </c>
      <c r="G3399" s="7">
        <v>20.489093837627589</v>
      </c>
      <c r="H3399" s="7">
        <v>0.99814379825937882</v>
      </c>
      <c r="I3399" s="7">
        <v>20.451061945982435</v>
      </c>
      <c r="J3399" s="7">
        <v>1.2478107102834122</v>
      </c>
      <c r="K3399" s="7">
        <v>20.489093837627589</v>
      </c>
      <c r="L3399" s="7">
        <v>0.99814379825937882</v>
      </c>
      <c r="M3399" s="7" t="s">
        <v>290</v>
      </c>
      <c r="N3399" s="7" t="s">
        <v>326</v>
      </c>
      <c r="O3399" s="7" t="s">
        <v>421</v>
      </c>
    </row>
    <row r="3400" spans="1:15" ht="15">
      <c r="A3400" s="1">
        <v>3392</v>
      </c>
      <c r="B3400" s="6" t="s">
        <v>170</v>
      </c>
      <c r="C3400" s="7" t="s">
        <v>427</v>
      </c>
      <c r="D3400" s="7" t="s">
        <v>422</v>
      </c>
      <c r="E3400" s="7">
        <v>20.503488367280216</v>
      </c>
      <c r="F3400" s="7">
        <v>1.2510094806049803</v>
      </c>
      <c r="G3400" s="7">
        <v>20.541617753910199</v>
      </c>
      <c r="H3400" s="7">
        <v>0.99814379825937882</v>
      </c>
      <c r="I3400" s="7">
        <v>20.503488367280216</v>
      </c>
      <c r="J3400" s="7">
        <v>1.2510094806049803</v>
      </c>
      <c r="K3400" s="7">
        <v>20.541617753910199</v>
      </c>
      <c r="L3400" s="7">
        <v>0.99814379825937882</v>
      </c>
      <c r="M3400" s="7" t="s">
        <v>290</v>
      </c>
      <c r="N3400" s="7" t="s">
        <v>326</v>
      </c>
      <c r="O3400" s="7" t="s">
        <v>421</v>
      </c>
    </row>
    <row r="3401" spans="1:15" ht="15">
      <c r="A3401" s="1">
        <v>3393</v>
      </c>
      <c r="B3401" s="6" t="s">
        <v>437</v>
      </c>
      <c r="C3401" s="7" t="s">
        <v>292</v>
      </c>
      <c r="D3401" s="7" t="s">
        <v>422</v>
      </c>
      <c r="E3401" s="7" t="s">
        <v>422</v>
      </c>
      <c r="F3401" s="7" t="s">
        <v>422</v>
      </c>
      <c r="G3401" s="7" t="s">
        <v>422</v>
      </c>
      <c r="H3401" s="7" t="s">
        <v>422</v>
      </c>
      <c r="I3401" s="7" t="s">
        <v>422</v>
      </c>
      <c r="J3401" s="7" t="s">
        <v>422</v>
      </c>
      <c r="K3401" s="7" t="s">
        <v>422</v>
      </c>
      <c r="L3401" s="7" t="s">
        <v>422</v>
      </c>
      <c r="M3401" s="7" t="s">
        <v>290</v>
      </c>
      <c r="N3401" s="7" t="s">
        <v>326</v>
      </c>
      <c r="O3401" s="7" t="s">
        <v>421</v>
      </c>
    </row>
    <row r="3402" spans="1:15" ht="15">
      <c r="A3402" s="1">
        <v>3394</v>
      </c>
      <c r="B3402" s="6" t="s">
        <v>437</v>
      </c>
      <c r="C3402" s="7" t="s">
        <v>293</v>
      </c>
      <c r="D3402" s="7" t="s">
        <v>422</v>
      </c>
      <c r="E3402" s="7" t="s">
        <v>422</v>
      </c>
      <c r="F3402" s="7" t="s">
        <v>422</v>
      </c>
      <c r="G3402" s="7" t="s">
        <v>422</v>
      </c>
      <c r="H3402" s="7" t="s">
        <v>422</v>
      </c>
      <c r="I3402" s="7" t="s">
        <v>422</v>
      </c>
      <c r="J3402" s="7" t="s">
        <v>422</v>
      </c>
      <c r="K3402" s="7" t="s">
        <v>422</v>
      </c>
      <c r="L3402" s="7" t="s">
        <v>422</v>
      </c>
      <c r="M3402" s="7" t="s">
        <v>290</v>
      </c>
      <c r="N3402" s="7" t="s">
        <v>326</v>
      </c>
      <c r="O3402" s="7" t="s">
        <v>421</v>
      </c>
    </row>
    <row r="3403" spans="1:15" ht="15">
      <c r="A3403" s="1">
        <v>3395</v>
      </c>
      <c r="B3403" s="6" t="s">
        <v>437</v>
      </c>
      <c r="C3403" s="7" t="s">
        <v>294</v>
      </c>
      <c r="D3403" s="7" t="s">
        <v>422</v>
      </c>
      <c r="E3403" s="7" t="s">
        <v>422</v>
      </c>
      <c r="F3403" s="7" t="s">
        <v>422</v>
      </c>
      <c r="G3403" s="7" t="s">
        <v>422</v>
      </c>
      <c r="H3403" s="7" t="s">
        <v>422</v>
      </c>
      <c r="I3403" s="7" t="s">
        <v>422</v>
      </c>
      <c r="J3403" s="7" t="s">
        <v>422</v>
      </c>
      <c r="K3403" s="7" t="s">
        <v>422</v>
      </c>
      <c r="L3403" s="7" t="s">
        <v>422</v>
      </c>
      <c r="M3403" s="7" t="s">
        <v>290</v>
      </c>
      <c r="N3403" s="7" t="s">
        <v>326</v>
      </c>
      <c r="O3403" s="7" t="s">
        <v>421</v>
      </c>
    </row>
    <row r="3404" spans="1:15" ht="15">
      <c r="A3404" s="1">
        <v>3396</v>
      </c>
      <c r="B3404" s="6" t="s">
        <v>437</v>
      </c>
      <c r="C3404" s="7" t="s">
        <v>295</v>
      </c>
      <c r="D3404" s="7" t="s">
        <v>422</v>
      </c>
      <c r="E3404" s="7" t="s">
        <v>422</v>
      </c>
      <c r="F3404" s="7" t="s">
        <v>422</v>
      </c>
      <c r="G3404" s="7" t="s">
        <v>422</v>
      </c>
      <c r="H3404" s="7" t="s">
        <v>422</v>
      </c>
      <c r="I3404" s="7" t="s">
        <v>422</v>
      </c>
      <c r="J3404" s="7" t="s">
        <v>422</v>
      </c>
      <c r="K3404" s="7" t="s">
        <v>422</v>
      </c>
      <c r="L3404" s="7" t="s">
        <v>422</v>
      </c>
      <c r="M3404" s="7" t="s">
        <v>290</v>
      </c>
      <c r="N3404" s="7" t="s">
        <v>326</v>
      </c>
      <c r="O3404" s="7" t="s">
        <v>421</v>
      </c>
    </row>
    <row r="3405" spans="1:15" ht="15">
      <c r="A3405" s="1">
        <v>3397</v>
      </c>
      <c r="B3405" s="6" t="s">
        <v>437</v>
      </c>
      <c r="C3405" s="7" t="s">
        <v>296</v>
      </c>
      <c r="D3405" s="7" t="s">
        <v>422</v>
      </c>
      <c r="E3405" s="7" t="s">
        <v>422</v>
      </c>
      <c r="F3405" s="7" t="s">
        <v>422</v>
      </c>
      <c r="G3405" s="7" t="s">
        <v>422</v>
      </c>
      <c r="H3405" s="7" t="s">
        <v>422</v>
      </c>
      <c r="I3405" s="7" t="s">
        <v>422</v>
      </c>
      <c r="J3405" s="7" t="s">
        <v>422</v>
      </c>
      <c r="K3405" s="7" t="s">
        <v>422</v>
      </c>
      <c r="L3405" s="7" t="s">
        <v>422</v>
      </c>
      <c r="M3405" s="7" t="s">
        <v>290</v>
      </c>
      <c r="N3405" s="7" t="s">
        <v>326</v>
      </c>
      <c r="O3405" s="7" t="s">
        <v>421</v>
      </c>
    </row>
    <row r="3406" spans="1:15" ht="15">
      <c r="A3406" s="1">
        <v>3398</v>
      </c>
      <c r="B3406" s="6" t="s">
        <v>437</v>
      </c>
      <c r="C3406" s="7" t="s">
        <v>297</v>
      </c>
      <c r="D3406" s="7" t="s">
        <v>422</v>
      </c>
      <c r="E3406" s="7" t="s">
        <v>422</v>
      </c>
      <c r="F3406" s="7" t="s">
        <v>422</v>
      </c>
      <c r="G3406" s="7" t="s">
        <v>422</v>
      </c>
      <c r="H3406" s="7" t="s">
        <v>422</v>
      </c>
      <c r="I3406" s="7" t="s">
        <v>422</v>
      </c>
      <c r="J3406" s="7" t="s">
        <v>422</v>
      </c>
      <c r="K3406" s="7" t="s">
        <v>422</v>
      </c>
      <c r="L3406" s="7" t="s">
        <v>422</v>
      </c>
      <c r="M3406" s="7" t="s">
        <v>290</v>
      </c>
      <c r="N3406" s="7" t="s">
        <v>326</v>
      </c>
      <c r="O3406" s="7" t="s">
        <v>421</v>
      </c>
    </row>
    <row r="3407" spans="1:15" ht="15">
      <c r="A3407" s="1">
        <v>3399</v>
      </c>
      <c r="B3407" s="6" t="s">
        <v>437</v>
      </c>
      <c r="C3407" s="7" t="s">
        <v>298</v>
      </c>
      <c r="D3407" s="7" t="s">
        <v>422</v>
      </c>
      <c r="E3407" s="7" t="s">
        <v>422</v>
      </c>
      <c r="F3407" s="7" t="s">
        <v>422</v>
      </c>
      <c r="G3407" s="7" t="s">
        <v>422</v>
      </c>
      <c r="H3407" s="7" t="s">
        <v>422</v>
      </c>
      <c r="I3407" s="7" t="s">
        <v>422</v>
      </c>
      <c r="J3407" s="7" t="s">
        <v>422</v>
      </c>
      <c r="K3407" s="7" t="s">
        <v>422</v>
      </c>
      <c r="L3407" s="7" t="s">
        <v>422</v>
      </c>
      <c r="M3407" s="7" t="s">
        <v>290</v>
      </c>
      <c r="N3407" s="7" t="s">
        <v>326</v>
      </c>
      <c r="O3407" s="7" t="s">
        <v>421</v>
      </c>
    </row>
    <row r="3408" spans="1:15" ht="15">
      <c r="A3408" s="1">
        <v>3400</v>
      </c>
      <c r="B3408" s="6" t="s">
        <v>437</v>
      </c>
      <c r="C3408" s="7" t="s">
        <v>299</v>
      </c>
      <c r="D3408" s="7" t="s">
        <v>422</v>
      </c>
      <c r="E3408" s="7" t="s">
        <v>422</v>
      </c>
      <c r="F3408" s="7" t="s">
        <v>422</v>
      </c>
      <c r="G3408" s="7" t="s">
        <v>422</v>
      </c>
      <c r="H3408" s="7" t="s">
        <v>422</v>
      </c>
      <c r="I3408" s="7" t="s">
        <v>422</v>
      </c>
      <c r="J3408" s="7" t="s">
        <v>422</v>
      </c>
      <c r="K3408" s="7" t="s">
        <v>422</v>
      </c>
      <c r="L3408" s="7" t="s">
        <v>422</v>
      </c>
      <c r="M3408" s="7" t="s">
        <v>290</v>
      </c>
      <c r="N3408" s="7" t="s">
        <v>326</v>
      </c>
      <c r="O3408" s="7" t="s">
        <v>421</v>
      </c>
    </row>
    <row r="3409" spans="1:15" ht="15">
      <c r="A3409" s="1">
        <v>3401</v>
      </c>
      <c r="B3409" s="6" t="s">
        <v>437</v>
      </c>
      <c r="C3409" s="7" t="s">
        <v>300</v>
      </c>
      <c r="D3409" s="7" t="s">
        <v>422</v>
      </c>
      <c r="E3409" s="7" t="s">
        <v>422</v>
      </c>
      <c r="F3409" s="7" t="s">
        <v>422</v>
      </c>
      <c r="G3409" s="7" t="s">
        <v>422</v>
      </c>
      <c r="H3409" s="7" t="s">
        <v>422</v>
      </c>
      <c r="I3409" s="7" t="s">
        <v>422</v>
      </c>
      <c r="J3409" s="7" t="s">
        <v>422</v>
      </c>
      <c r="K3409" s="7" t="s">
        <v>422</v>
      </c>
      <c r="L3409" s="7" t="s">
        <v>422</v>
      </c>
      <c r="M3409" s="7" t="s">
        <v>290</v>
      </c>
      <c r="N3409" s="7" t="s">
        <v>326</v>
      </c>
      <c r="O3409" s="7" t="s">
        <v>421</v>
      </c>
    </row>
    <row r="3410" spans="1:15" ht="15">
      <c r="A3410" s="1">
        <v>3402</v>
      </c>
      <c r="B3410" s="6" t="s">
        <v>437</v>
      </c>
      <c r="C3410" s="7" t="s">
        <v>301</v>
      </c>
      <c r="D3410" s="7" t="s">
        <v>422</v>
      </c>
      <c r="E3410" s="7" t="s">
        <v>422</v>
      </c>
      <c r="F3410" s="7" t="s">
        <v>422</v>
      </c>
      <c r="G3410" s="7" t="s">
        <v>422</v>
      </c>
      <c r="H3410" s="7" t="s">
        <v>422</v>
      </c>
      <c r="I3410" s="7" t="s">
        <v>422</v>
      </c>
      <c r="J3410" s="7" t="s">
        <v>422</v>
      </c>
      <c r="K3410" s="7" t="s">
        <v>422</v>
      </c>
      <c r="L3410" s="7" t="s">
        <v>422</v>
      </c>
      <c r="M3410" s="7" t="s">
        <v>290</v>
      </c>
      <c r="N3410" s="7" t="s">
        <v>326</v>
      </c>
      <c r="O3410" s="7" t="s">
        <v>421</v>
      </c>
    </row>
    <row r="3411" spans="1:15" ht="15">
      <c r="A3411" s="1">
        <v>3403</v>
      </c>
      <c r="B3411" s="6" t="s">
        <v>437</v>
      </c>
      <c r="C3411" s="7" t="s">
        <v>302</v>
      </c>
      <c r="D3411" s="7" t="s">
        <v>422</v>
      </c>
      <c r="E3411" s="7" t="s">
        <v>422</v>
      </c>
      <c r="F3411" s="7" t="s">
        <v>422</v>
      </c>
      <c r="G3411" s="7" t="s">
        <v>422</v>
      </c>
      <c r="H3411" s="7" t="s">
        <v>422</v>
      </c>
      <c r="I3411" s="7" t="s">
        <v>422</v>
      </c>
      <c r="J3411" s="7" t="s">
        <v>422</v>
      </c>
      <c r="K3411" s="7" t="s">
        <v>422</v>
      </c>
      <c r="L3411" s="7" t="s">
        <v>422</v>
      </c>
      <c r="M3411" s="7" t="s">
        <v>290</v>
      </c>
      <c r="N3411" s="7" t="s">
        <v>326</v>
      </c>
      <c r="O3411" s="7" t="s">
        <v>421</v>
      </c>
    </row>
    <row r="3412" spans="1:15" ht="15">
      <c r="A3412" s="1">
        <v>3404</v>
      </c>
      <c r="B3412" s="6" t="s">
        <v>437</v>
      </c>
      <c r="C3412" s="7" t="s">
        <v>423</v>
      </c>
      <c r="D3412" s="7" t="s">
        <v>422</v>
      </c>
      <c r="E3412" s="7" t="s">
        <v>422</v>
      </c>
      <c r="F3412" s="7" t="s">
        <v>422</v>
      </c>
      <c r="G3412" s="7" t="s">
        <v>422</v>
      </c>
      <c r="H3412" s="7" t="s">
        <v>422</v>
      </c>
      <c r="I3412" s="7" t="s">
        <v>422</v>
      </c>
      <c r="J3412" s="7" t="s">
        <v>422</v>
      </c>
      <c r="K3412" s="7" t="s">
        <v>422</v>
      </c>
      <c r="L3412" s="7" t="s">
        <v>422</v>
      </c>
      <c r="M3412" s="7" t="s">
        <v>290</v>
      </c>
      <c r="N3412" s="7" t="s">
        <v>326</v>
      </c>
      <c r="O3412" s="7" t="s">
        <v>421</v>
      </c>
    </row>
    <row r="3413" spans="1:15" ht="15">
      <c r="A3413" s="1">
        <v>3405</v>
      </c>
      <c r="B3413" s="6" t="s">
        <v>437</v>
      </c>
      <c r="C3413" s="7" t="s">
        <v>424</v>
      </c>
      <c r="D3413" s="7" t="s">
        <v>422</v>
      </c>
      <c r="E3413" s="7">
        <v>5.0692000000000004</v>
      </c>
      <c r="F3413" s="7">
        <v>1.6661654659726919</v>
      </c>
      <c r="G3413" s="7">
        <v>5.3360000000000003</v>
      </c>
      <c r="H3413" s="7">
        <v>0.95</v>
      </c>
      <c r="I3413" s="7">
        <v>5.0692000000000004</v>
      </c>
      <c r="J3413" s="7">
        <v>1.6661654659726919</v>
      </c>
      <c r="K3413" s="7">
        <v>5.3360000000000003</v>
      </c>
      <c r="L3413" s="7">
        <v>0.95</v>
      </c>
      <c r="M3413" s="7" t="s">
        <v>290</v>
      </c>
      <c r="N3413" s="7" t="s">
        <v>326</v>
      </c>
      <c r="O3413" s="7" t="s">
        <v>421</v>
      </c>
    </row>
    <row r="3414" spans="1:15" ht="15">
      <c r="A3414" s="1">
        <v>3406</v>
      </c>
      <c r="B3414" s="6" t="s">
        <v>437</v>
      </c>
      <c r="C3414" s="7" t="s">
        <v>425</v>
      </c>
      <c r="D3414" s="7" t="s">
        <v>422</v>
      </c>
      <c r="E3414" s="7">
        <v>5.0692000000000004</v>
      </c>
      <c r="F3414" s="7">
        <v>1.6661654659726919</v>
      </c>
      <c r="G3414" s="7">
        <v>5.3360000000000003</v>
      </c>
      <c r="H3414" s="7">
        <v>0.95</v>
      </c>
      <c r="I3414" s="7">
        <v>5.0692000000000004</v>
      </c>
      <c r="J3414" s="7">
        <v>1.6661654659726919</v>
      </c>
      <c r="K3414" s="7">
        <v>5.3360000000000003</v>
      </c>
      <c r="L3414" s="7">
        <v>0.95</v>
      </c>
      <c r="M3414" s="7" t="s">
        <v>290</v>
      </c>
      <c r="N3414" s="7" t="s">
        <v>326</v>
      </c>
      <c r="O3414" s="7" t="s">
        <v>421</v>
      </c>
    </row>
    <row r="3415" spans="1:15" ht="15">
      <c r="A3415" s="1">
        <v>3407</v>
      </c>
      <c r="B3415" s="6" t="s">
        <v>437</v>
      </c>
      <c r="C3415" s="7" t="s">
        <v>426</v>
      </c>
      <c r="D3415" s="7" t="s">
        <v>422</v>
      </c>
      <c r="E3415" s="7">
        <v>5.0692000000000004</v>
      </c>
      <c r="F3415" s="7">
        <v>1.6661654659726919</v>
      </c>
      <c r="G3415" s="7">
        <v>5.3360000000000003</v>
      </c>
      <c r="H3415" s="7">
        <v>0.95</v>
      </c>
      <c r="I3415" s="7">
        <v>5.0692000000000004</v>
      </c>
      <c r="J3415" s="7">
        <v>1.6661654659726919</v>
      </c>
      <c r="K3415" s="7">
        <v>5.3360000000000003</v>
      </c>
      <c r="L3415" s="7">
        <v>0.95</v>
      </c>
      <c r="M3415" s="7" t="s">
        <v>290</v>
      </c>
      <c r="N3415" s="7" t="s">
        <v>326</v>
      </c>
      <c r="O3415" s="7" t="s">
        <v>421</v>
      </c>
    </row>
    <row r="3416" spans="1:15" ht="15">
      <c r="A3416" s="1">
        <v>3408</v>
      </c>
      <c r="B3416" s="6" t="s">
        <v>437</v>
      </c>
      <c r="C3416" s="7" t="s">
        <v>427</v>
      </c>
      <c r="D3416" s="7" t="s">
        <v>422</v>
      </c>
      <c r="E3416" s="7">
        <v>5.0692000000000004</v>
      </c>
      <c r="F3416" s="7">
        <v>1.6661654659726919</v>
      </c>
      <c r="G3416" s="7">
        <v>5.3360000000000003</v>
      </c>
      <c r="H3416" s="7">
        <v>0.95</v>
      </c>
      <c r="I3416" s="7">
        <v>5.0692000000000004</v>
      </c>
      <c r="J3416" s="7">
        <v>1.6661654659726919</v>
      </c>
      <c r="K3416" s="7">
        <v>5.3360000000000003</v>
      </c>
      <c r="L3416" s="7">
        <v>0.95</v>
      </c>
      <c r="M3416" s="7" t="s">
        <v>290</v>
      </c>
      <c r="N3416" s="7" t="s">
        <v>326</v>
      </c>
      <c r="O3416" s="7" t="s">
        <v>421</v>
      </c>
    </row>
    <row r="3417" spans="1:15" ht="15">
      <c r="A3417" s="1">
        <v>3409</v>
      </c>
      <c r="B3417" s="6" t="s">
        <v>259</v>
      </c>
      <c r="C3417" s="7" t="s">
        <v>292</v>
      </c>
      <c r="D3417" s="7">
        <v>190.30891400000002</v>
      </c>
      <c r="E3417" s="7">
        <v>174.72157899999999</v>
      </c>
      <c r="F3417" s="7">
        <v>38.987795995575411</v>
      </c>
      <c r="G3417" s="7">
        <v>180.27806756891545</v>
      </c>
      <c r="H3417" s="7">
        <v>0.96917823313814166</v>
      </c>
      <c r="I3417" s="7">
        <v>157.122579</v>
      </c>
      <c r="J3417" s="7">
        <v>35.711275944088371</v>
      </c>
      <c r="K3417" s="7">
        <v>162.32473390200767</v>
      </c>
      <c r="L3417" s="7">
        <v>0.9679521735415374</v>
      </c>
      <c r="M3417" s="7" t="s">
        <v>290</v>
      </c>
      <c r="N3417" s="7" t="s">
        <v>326</v>
      </c>
      <c r="O3417" s="7" t="s">
        <v>421</v>
      </c>
    </row>
    <row r="3418" spans="1:15" ht="15">
      <c r="A3418" s="1">
        <v>3410</v>
      </c>
      <c r="B3418" s="6" t="s">
        <v>259</v>
      </c>
      <c r="C3418" s="7" t="s">
        <v>293</v>
      </c>
      <c r="D3418" s="7">
        <v>180.727914</v>
      </c>
      <c r="E3418" s="7">
        <v>178.33083672200772</v>
      </c>
      <c r="F3418" s="7">
        <v>43.672463708739656</v>
      </c>
      <c r="G3418" s="7">
        <v>184.72810542773195</v>
      </c>
      <c r="H3418" s="7">
        <v>0.96536927236431314</v>
      </c>
      <c r="I3418" s="7">
        <v>161.75292118146717</v>
      </c>
      <c r="J3418" s="7">
        <v>40.289902084389951</v>
      </c>
      <c r="K3418" s="7">
        <v>167.7663525648224</v>
      </c>
      <c r="L3418" s="7">
        <v>0.96415591510799681</v>
      </c>
      <c r="M3418" s="7" t="s">
        <v>290</v>
      </c>
      <c r="N3418" s="7" t="s">
        <v>326</v>
      </c>
      <c r="O3418" s="7" t="s">
        <v>421</v>
      </c>
    </row>
    <row r="3419" spans="1:15" ht="15">
      <c r="A3419" s="1">
        <v>3411</v>
      </c>
      <c r="B3419" s="6" t="s">
        <v>259</v>
      </c>
      <c r="C3419" s="7" t="s">
        <v>294</v>
      </c>
      <c r="D3419" s="7">
        <v>184.61520000000002</v>
      </c>
      <c r="E3419" s="7">
        <v>197.26085651252134</v>
      </c>
      <c r="F3419" s="7">
        <v>36.912165689162826</v>
      </c>
      <c r="G3419" s="7">
        <v>201.59978902094392</v>
      </c>
      <c r="H3419" s="7">
        <v>0.9784774947955337</v>
      </c>
      <c r="I3419" s="7">
        <v>175.06404708618999</v>
      </c>
      <c r="J3419" s="7">
        <v>33.442136717079187</v>
      </c>
      <c r="K3419" s="7">
        <v>179.09842857836958</v>
      </c>
      <c r="L3419" s="7">
        <v>0.97747394254542985</v>
      </c>
      <c r="M3419" s="7" t="s">
        <v>290</v>
      </c>
      <c r="N3419" s="7" t="s">
        <v>326</v>
      </c>
      <c r="O3419" s="7" t="s">
        <v>421</v>
      </c>
    </row>
    <row r="3420" spans="1:15" ht="15">
      <c r="A3420" s="1">
        <v>3412</v>
      </c>
      <c r="B3420" s="6" t="s">
        <v>259</v>
      </c>
      <c r="C3420" s="7" t="s">
        <v>295</v>
      </c>
      <c r="D3420" s="7">
        <v>183.55499999999998</v>
      </c>
      <c r="E3420" s="7">
        <v>181.97209999999998</v>
      </c>
      <c r="F3420" s="7">
        <v>26.280272835336511</v>
      </c>
      <c r="G3420" s="7">
        <v>184.54598710222609</v>
      </c>
      <c r="H3420" s="7">
        <v>0.98605286875839593</v>
      </c>
      <c r="I3420" s="7">
        <v>161.52170000000001</v>
      </c>
      <c r="J3420" s="7">
        <v>24.07481322910532</v>
      </c>
      <c r="K3420" s="7">
        <v>163.96828788609187</v>
      </c>
      <c r="L3420" s="7">
        <v>0.98507889593997899</v>
      </c>
      <c r="M3420" s="7" t="s">
        <v>290</v>
      </c>
      <c r="N3420" s="7" t="s">
        <v>326</v>
      </c>
      <c r="O3420" s="7" t="s">
        <v>421</v>
      </c>
    </row>
    <row r="3421" spans="1:15" ht="15">
      <c r="A3421" s="1">
        <v>3413</v>
      </c>
      <c r="B3421" s="6" t="s">
        <v>259</v>
      </c>
      <c r="C3421" s="7" t="s">
        <v>296</v>
      </c>
      <c r="D3421" s="7">
        <v>170.70300000000003</v>
      </c>
      <c r="E3421" s="7">
        <v>186.94171730699995</v>
      </c>
      <c r="F3421" s="7">
        <v>22.442997489569276</v>
      </c>
      <c r="G3421" s="7">
        <v>189.15497320110529</v>
      </c>
      <c r="H3421" s="7">
        <v>0.98829924555167648</v>
      </c>
      <c r="I3421" s="7">
        <v>167.74407414499998</v>
      </c>
      <c r="J3421" s="7">
        <v>20.941166259655631</v>
      </c>
      <c r="K3421" s="7">
        <v>169.8737036003308</v>
      </c>
      <c r="L3421" s="7">
        <v>0.98746345425928139</v>
      </c>
      <c r="M3421" s="7" t="s">
        <v>290</v>
      </c>
      <c r="N3421" s="7" t="s">
        <v>326</v>
      </c>
      <c r="O3421" s="7" t="s">
        <v>421</v>
      </c>
    </row>
    <row r="3422" spans="1:15" ht="15">
      <c r="A3422" s="1">
        <v>3414</v>
      </c>
      <c r="B3422" s="6" t="s">
        <v>259</v>
      </c>
      <c r="C3422" s="7" t="s">
        <v>297</v>
      </c>
      <c r="D3422" s="7">
        <v>166.79924607148584</v>
      </c>
      <c r="E3422" s="7">
        <v>191.596148376</v>
      </c>
      <c r="F3422" s="7">
        <v>23.840706522293086</v>
      </c>
      <c r="G3422" s="7">
        <v>194.15034438946341</v>
      </c>
      <c r="H3422" s="7">
        <v>0.98684423650395525</v>
      </c>
      <c r="I3422" s="7">
        <v>172.60503827299999</v>
      </c>
      <c r="J3422" s="7">
        <v>22.221473265773177</v>
      </c>
      <c r="K3422" s="7">
        <v>175.05689846660923</v>
      </c>
      <c r="L3422" s="7">
        <v>0.98599392417501952</v>
      </c>
      <c r="M3422" s="7" t="s">
        <v>290</v>
      </c>
      <c r="N3422" s="7" t="s">
        <v>326</v>
      </c>
      <c r="O3422" s="7" t="s">
        <v>421</v>
      </c>
    </row>
    <row r="3423" spans="1:15" ht="15">
      <c r="A3423" s="1">
        <v>3415</v>
      </c>
      <c r="B3423" s="6" t="s">
        <v>259</v>
      </c>
      <c r="C3423" s="7" t="s">
        <v>298</v>
      </c>
      <c r="D3423" s="7" t="s">
        <v>422</v>
      </c>
      <c r="E3423" s="7">
        <v>200.88949779565462</v>
      </c>
      <c r="F3423" s="7">
        <v>26.940446842059202</v>
      </c>
      <c r="G3423" s="7">
        <v>204.03577402366471</v>
      </c>
      <c r="H3423" s="7">
        <v>0.98457978144732017</v>
      </c>
      <c r="I3423" s="7">
        <v>181.91889813879038</v>
      </c>
      <c r="J3423" s="7">
        <v>25.264428494363244</v>
      </c>
      <c r="K3423" s="7">
        <v>184.95853937477375</v>
      </c>
      <c r="L3423" s="7">
        <v>0.98356582374483248</v>
      </c>
      <c r="M3423" s="7" t="s">
        <v>290</v>
      </c>
      <c r="N3423" s="7" t="s">
        <v>326</v>
      </c>
      <c r="O3423" s="7" t="s">
        <v>421</v>
      </c>
    </row>
    <row r="3424" spans="1:15" ht="15">
      <c r="A3424" s="1">
        <v>3416</v>
      </c>
      <c r="B3424" s="6" t="s">
        <v>259</v>
      </c>
      <c r="C3424" s="7" t="s">
        <v>299</v>
      </c>
      <c r="D3424" s="7" t="s">
        <v>422</v>
      </c>
      <c r="E3424" s="7">
        <v>206.45022978677582</v>
      </c>
      <c r="F3424" s="7">
        <v>27.634664511103182</v>
      </c>
      <c r="G3424" s="7">
        <v>209.64070284506056</v>
      </c>
      <c r="H3424" s="7">
        <v>0.98478123277118224</v>
      </c>
      <c r="I3424" s="7">
        <v>187.61762834202301</v>
      </c>
      <c r="J3424" s="7">
        <v>25.959128626716645</v>
      </c>
      <c r="K3424" s="7">
        <v>190.70146725166202</v>
      </c>
      <c r="L3424" s="7">
        <v>0.98382897124976298</v>
      </c>
      <c r="M3424" s="7" t="s">
        <v>290</v>
      </c>
      <c r="N3424" s="7" t="s">
        <v>326</v>
      </c>
      <c r="O3424" s="7" t="s">
        <v>421</v>
      </c>
    </row>
    <row r="3425" spans="1:15" ht="15">
      <c r="A3425" s="1">
        <v>3417</v>
      </c>
      <c r="B3425" s="6" t="s">
        <v>259</v>
      </c>
      <c r="C3425" s="7" t="s">
        <v>300</v>
      </c>
      <c r="D3425" s="7" t="s">
        <v>422</v>
      </c>
      <c r="E3425" s="7">
        <v>208.02245774865597</v>
      </c>
      <c r="F3425" s="7">
        <v>28.089474903803037</v>
      </c>
      <c r="G3425" s="7">
        <v>211.2427026504923</v>
      </c>
      <c r="H3425" s="7">
        <v>0.98475571055742295</v>
      </c>
      <c r="I3425" s="7">
        <v>189.21827603297831</v>
      </c>
      <c r="J3425" s="7">
        <v>26.417413117863227</v>
      </c>
      <c r="K3425" s="7">
        <v>192.33209833999766</v>
      </c>
      <c r="L3425" s="7">
        <v>0.98381017867587106</v>
      </c>
      <c r="M3425" s="7" t="s">
        <v>290</v>
      </c>
      <c r="N3425" s="7" t="s">
        <v>326</v>
      </c>
      <c r="O3425" s="7" t="s">
        <v>421</v>
      </c>
    </row>
    <row r="3426" spans="1:15" ht="15">
      <c r="A3426" s="1">
        <v>3418</v>
      </c>
      <c r="B3426" s="6" t="s">
        <v>259</v>
      </c>
      <c r="C3426" s="7" t="s">
        <v>301</v>
      </c>
      <c r="D3426" s="7" t="s">
        <v>422</v>
      </c>
      <c r="E3426" s="7">
        <v>210.34859753053473</v>
      </c>
      <c r="F3426" s="7">
        <v>28.283262109706218</v>
      </c>
      <c r="G3426" s="7">
        <v>213.57635448711218</v>
      </c>
      <c r="H3426" s="7">
        <v>0.98488710529623624</v>
      </c>
      <c r="I3426" s="7">
        <v>191.55557947910341</v>
      </c>
      <c r="J3426" s="7">
        <v>26.612564997880327</v>
      </c>
      <c r="K3426" s="7">
        <v>194.67699694214568</v>
      </c>
      <c r="L3426" s="7">
        <v>0.98396617211036042</v>
      </c>
      <c r="M3426" s="7" t="s">
        <v>290</v>
      </c>
      <c r="N3426" s="7" t="s">
        <v>326</v>
      </c>
      <c r="O3426" s="7" t="s">
        <v>421</v>
      </c>
    </row>
    <row r="3427" spans="1:15" ht="15">
      <c r="A3427" s="1">
        <v>3419</v>
      </c>
      <c r="B3427" s="6" t="s">
        <v>259</v>
      </c>
      <c r="C3427" s="7" t="s">
        <v>302</v>
      </c>
      <c r="D3427" s="7" t="s">
        <v>422</v>
      </c>
      <c r="E3427" s="7">
        <v>217.54199595324647</v>
      </c>
      <c r="F3427" s="7">
        <v>28.828592563260415</v>
      </c>
      <c r="G3427" s="7">
        <v>220.79325830843675</v>
      </c>
      <c r="H3427" s="7">
        <v>0.9852746303030302</v>
      </c>
      <c r="I3427" s="7">
        <v>198.82128378747132</v>
      </c>
      <c r="J3427" s="7">
        <v>27.158148244107515</v>
      </c>
      <c r="K3427" s="7">
        <v>201.96620709102638</v>
      </c>
      <c r="L3427" s="7">
        <v>0.98442846776769122</v>
      </c>
      <c r="M3427" s="7" t="s">
        <v>290</v>
      </c>
      <c r="N3427" s="7" t="s">
        <v>326</v>
      </c>
      <c r="O3427" s="7" t="s">
        <v>421</v>
      </c>
    </row>
    <row r="3428" spans="1:15" ht="15">
      <c r="A3428" s="1">
        <v>3420</v>
      </c>
      <c r="B3428" s="6" t="s">
        <v>259</v>
      </c>
      <c r="C3428" s="7" t="s">
        <v>423</v>
      </c>
      <c r="D3428" s="7" t="s">
        <v>422</v>
      </c>
      <c r="E3428" s="7">
        <v>222.75289065324816</v>
      </c>
      <c r="F3428" s="7">
        <v>29.24277829084151</v>
      </c>
      <c r="G3428" s="7">
        <v>226.0241326511796</v>
      </c>
      <c r="H3428" s="7">
        <v>0.98552702333347775</v>
      </c>
      <c r="I3428" s="7">
        <v>204.04719974160315</v>
      </c>
      <c r="J3428" s="7">
        <v>27.57238648834112</v>
      </c>
      <c r="K3428" s="7">
        <v>207.21210277970232</v>
      </c>
      <c r="L3428" s="7">
        <v>0.98472626359347393</v>
      </c>
      <c r="M3428" s="7" t="s">
        <v>290</v>
      </c>
      <c r="N3428" s="7" t="s">
        <v>326</v>
      </c>
      <c r="O3428" s="7" t="s">
        <v>421</v>
      </c>
    </row>
    <row r="3429" spans="1:15" ht="15">
      <c r="A3429" s="1">
        <v>3421</v>
      </c>
      <c r="B3429" s="6" t="s">
        <v>259</v>
      </c>
      <c r="C3429" s="7" t="s">
        <v>424</v>
      </c>
      <c r="D3429" s="7" t="s">
        <v>422</v>
      </c>
      <c r="E3429" s="7">
        <v>231.66811001744429</v>
      </c>
      <c r="F3429" s="7">
        <v>31.231817229989396</v>
      </c>
      <c r="G3429" s="7">
        <v>235.22367448039483</v>
      </c>
      <c r="H3429" s="7">
        <v>0.98488432564959827</v>
      </c>
      <c r="I3429" s="7">
        <v>212.96241910579926</v>
      </c>
      <c r="J3429" s="7">
        <v>29.561425427488398</v>
      </c>
      <c r="K3429" s="7">
        <v>216.41164460891753</v>
      </c>
      <c r="L3429" s="7">
        <v>0.98406173794690466</v>
      </c>
      <c r="M3429" s="7" t="s">
        <v>290</v>
      </c>
      <c r="N3429" s="7" t="s">
        <v>326</v>
      </c>
      <c r="O3429" s="7" t="s">
        <v>421</v>
      </c>
    </row>
    <row r="3430" spans="1:15" ht="15">
      <c r="A3430" s="1">
        <v>3422</v>
      </c>
      <c r="B3430" s="6" t="s">
        <v>259</v>
      </c>
      <c r="C3430" s="7" t="s">
        <v>425</v>
      </c>
      <c r="D3430" s="7" t="s">
        <v>422</v>
      </c>
      <c r="E3430" s="7">
        <v>235.95308222020847</v>
      </c>
      <c r="F3430" s="7">
        <v>31.577355643784646</v>
      </c>
      <c r="G3430" s="7">
        <v>239.52644951232816</v>
      </c>
      <c r="H3430" s="7">
        <v>0.98508153358681261</v>
      </c>
      <c r="I3430" s="7">
        <v>217.71889097632493</v>
      </c>
      <c r="J3430" s="7">
        <v>29.937717416084627</v>
      </c>
      <c r="K3430" s="7">
        <v>221.18774521974115</v>
      </c>
      <c r="L3430" s="7">
        <v>0.98431714993988451</v>
      </c>
      <c r="M3430" s="7" t="s">
        <v>290</v>
      </c>
      <c r="N3430" s="7" t="s">
        <v>326</v>
      </c>
      <c r="O3430" s="7" t="s">
        <v>421</v>
      </c>
    </row>
    <row r="3431" spans="1:15" ht="15">
      <c r="A3431" s="1">
        <v>3423</v>
      </c>
      <c r="B3431" s="6" t="s">
        <v>259</v>
      </c>
      <c r="C3431" s="7" t="s">
        <v>426</v>
      </c>
      <c r="D3431" s="7" t="s">
        <v>422</v>
      </c>
      <c r="E3431" s="7">
        <v>237.35735944097209</v>
      </c>
      <c r="F3431" s="7">
        <v>31.708672097304238</v>
      </c>
      <c r="G3431" s="7">
        <v>240.93991819723101</v>
      </c>
      <c r="H3431" s="7">
        <v>0.98513090407324588</v>
      </c>
      <c r="I3431" s="7">
        <v>219.18817322114697</v>
      </c>
      <c r="J3431" s="7">
        <v>30.072572432366606</v>
      </c>
      <c r="K3431" s="7">
        <v>222.66642673227048</v>
      </c>
      <c r="L3431" s="7">
        <v>0.98437908416563535</v>
      </c>
      <c r="M3431" s="7" t="s">
        <v>290</v>
      </c>
      <c r="N3431" s="7" t="s">
        <v>326</v>
      </c>
      <c r="O3431" s="7" t="s">
        <v>421</v>
      </c>
    </row>
    <row r="3432" spans="1:15" ht="15">
      <c r="A3432" s="1">
        <v>3424</v>
      </c>
      <c r="B3432" s="6" t="s">
        <v>259</v>
      </c>
      <c r="C3432" s="7" t="s">
        <v>427</v>
      </c>
      <c r="D3432" s="7" t="s">
        <v>422</v>
      </c>
      <c r="E3432" s="7">
        <v>238.76163666173571</v>
      </c>
      <c r="F3432" s="7">
        <v>31.839988550821865</v>
      </c>
      <c r="G3432" s="7">
        <v>242.35338688213386</v>
      </c>
      <c r="H3432" s="7">
        <v>0.98517969867635902</v>
      </c>
      <c r="I3432" s="7">
        <v>220.65745546596904</v>
      </c>
      <c r="J3432" s="7">
        <v>30.207427448647199</v>
      </c>
      <c r="K3432" s="7">
        <v>224.14510824479981</v>
      </c>
      <c r="L3432" s="7">
        <v>0.98444020123329334</v>
      </c>
      <c r="M3432" s="7" t="s">
        <v>290</v>
      </c>
      <c r="N3432" s="7" t="s">
        <v>326</v>
      </c>
      <c r="O3432" s="7" t="s">
        <v>421</v>
      </c>
    </row>
    <row r="3433" spans="1:15" ht="15">
      <c r="A3433" s="1">
        <v>3425</v>
      </c>
      <c r="B3433" s="6" t="s">
        <v>438</v>
      </c>
      <c r="C3433" s="7" t="s">
        <v>292</v>
      </c>
      <c r="D3433" s="7">
        <v>129.84718213346025</v>
      </c>
      <c r="E3433" s="7">
        <v>108.547</v>
      </c>
      <c r="F3433" s="7">
        <v>17.391293123888619</v>
      </c>
      <c r="G3433" s="7">
        <v>109.93137989455519</v>
      </c>
      <c r="H3433" s="7">
        <v>0.9874068723972802</v>
      </c>
      <c r="I3433" s="7">
        <v>97.299000000000007</v>
      </c>
      <c r="J3433" s="7">
        <v>15.589149673977543</v>
      </c>
      <c r="K3433" s="7">
        <v>98.539925860321588</v>
      </c>
      <c r="L3433" s="7">
        <v>0.9874068723972802</v>
      </c>
      <c r="M3433" s="7" t="s">
        <v>304</v>
      </c>
      <c r="N3433" s="7" t="s">
        <v>326</v>
      </c>
      <c r="O3433" s="7" t="s">
        <v>421</v>
      </c>
    </row>
    <row r="3434" spans="1:15" ht="15">
      <c r="A3434" s="1">
        <v>3426</v>
      </c>
      <c r="B3434" s="6" t="s">
        <v>438</v>
      </c>
      <c r="C3434" s="7" t="s">
        <v>293</v>
      </c>
      <c r="D3434" s="7">
        <v>106.3704681760873</v>
      </c>
      <c r="E3434" s="7">
        <v>99.68</v>
      </c>
      <c r="F3434" s="7">
        <v>32.763047935716287</v>
      </c>
      <c r="G3434" s="7">
        <v>104.92625843914404</v>
      </c>
      <c r="H3434" s="7">
        <v>0.95000051924860363</v>
      </c>
      <c r="I3434" s="7">
        <v>88.49</v>
      </c>
      <c r="J3434" s="7">
        <v>29.085093417250548</v>
      </c>
      <c r="K3434" s="7">
        <v>93.147317508826788</v>
      </c>
      <c r="L3434" s="7">
        <v>0.95000051924860363</v>
      </c>
      <c r="M3434" s="7" t="s">
        <v>304</v>
      </c>
      <c r="N3434" s="7" t="s">
        <v>326</v>
      </c>
      <c r="O3434" s="7" t="s">
        <v>421</v>
      </c>
    </row>
    <row r="3435" spans="1:15" ht="15">
      <c r="A3435" s="1">
        <v>3427</v>
      </c>
      <c r="B3435" s="6" t="s">
        <v>438</v>
      </c>
      <c r="C3435" s="7" t="s">
        <v>294</v>
      </c>
      <c r="D3435" s="7">
        <v>159.7265502704231</v>
      </c>
      <c r="E3435" s="7">
        <v>143.15641360420091</v>
      </c>
      <c r="F3435" s="7">
        <v>47.705924922861207</v>
      </c>
      <c r="G3435" s="7">
        <v>150.89603715393824</v>
      </c>
      <c r="H3435" s="7">
        <v>0.94870890120300722</v>
      </c>
      <c r="I3435" s="7">
        <v>129.02786912057826</v>
      </c>
      <c r="J3435" s="7">
        <v>42.99768122329133</v>
      </c>
      <c r="K3435" s="7">
        <v>136.0036455407606</v>
      </c>
      <c r="L3435" s="7">
        <v>0.94870890120300722</v>
      </c>
      <c r="M3435" s="7" t="s">
        <v>304</v>
      </c>
      <c r="N3435" s="7" t="s">
        <v>326</v>
      </c>
      <c r="O3435" s="7" t="s">
        <v>421</v>
      </c>
    </row>
    <row r="3436" spans="1:15" ht="15">
      <c r="A3436" s="1">
        <v>3428</v>
      </c>
      <c r="B3436" s="6" t="s">
        <v>438</v>
      </c>
      <c r="C3436" s="7" t="s">
        <v>295</v>
      </c>
      <c r="D3436" s="7">
        <v>178.53560606545685</v>
      </c>
      <c r="E3436" s="7">
        <v>161.941</v>
      </c>
      <c r="F3436" s="7">
        <v>39.696006859205724</v>
      </c>
      <c r="G3436" s="7">
        <v>166.73530052621163</v>
      </c>
      <c r="H3436" s="7">
        <v>0.97124603781514196</v>
      </c>
      <c r="I3436" s="7">
        <v>145.102</v>
      </c>
      <c r="J3436" s="7">
        <v>35.568324187725516</v>
      </c>
      <c r="K3436" s="7">
        <v>149.39777806086389</v>
      </c>
      <c r="L3436" s="7">
        <v>0.97124603781514196</v>
      </c>
      <c r="M3436" s="7" t="s">
        <v>304</v>
      </c>
      <c r="N3436" s="7" t="s">
        <v>326</v>
      </c>
      <c r="O3436" s="7" t="s">
        <v>421</v>
      </c>
    </row>
    <row r="3437" spans="1:15" ht="15">
      <c r="A3437" s="1">
        <v>3429</v>
      </c>
      <c r="B3437" s="6" t="s">
        <v>438</v>
      </c>
      <c r="C3437" s="7" t="s">
        <v>296</v>
      </c>
      <c r="D3437" s="7">
        <v>148.09651076240789</v>
      </c>
      <c r="E3437" s="7">
        <v>138.08111495</v>
      </c>
      <c r="F3437" s="7">
        <v>15.176635010467679</v>
      </c>
      <c r="G3437" s="7">
        <v>138.91265081365364</v>
      </c>
      <c r="H3437" s="7">
        <v>0.99401396590747426</v>
      </c>
      <c r="I3437" s="7">
        <v>123.95170353</v>
      </c>
      <c r="J3437" s="7">
        <v>13.623657109675738</v>
      </c>
      <c r="K3437" s="7">
        <v>124.69815091263797</v>
      </c>
      <c r="L3437" s="7">
        <v>0.99401396590747426</v>
      </c>
      <c r="M3437" s="7" t="s">
        <v>304</v>
      </c>
      <c r="N3437" s="7" t="s">
        <v>326</v>
      </c>
      <c r="O3437" s="7" t="s">
        <v>421</v>
      </c>
    </row>
    <row r="3438" spans="1:15" ht="15">
      <c r="A3438" s="1">
        <v>3430</v>
      </c>
      <c r="B3438" s="6" t="s">
        <v>438</v>
      </c>
      <c r="C3438" s="7" t="s">
        <v>297</v>
      </c>
      <c r="D3438" s="7">
        <v>143.2566453083416</v>
      </c>
      <c r="E3438" s="7">
        <v>144.39506750000001</v>
      </c>
      <c r="F3438" s="7">
        <v>15.560547426543785</v>
      </c>
      <c r="G3438" s="7">
        <v>145.23107847338764</v>
      </c>
      <c r="H3438" s="7">
        <v>0.99424358076676533</v>
      </c>
      <c r="I3438" s="7">
        <v>129.8821025</v>
      </c>
      <c r="J3438" s="7">
        <v>13.996576550722313</v>
      </c>
      <c r="K3438" s="7">
        <v>130.63408707133348</v>
      </c>
      <c r="L3438" s="7">
        <v>0.99424358076676533</v>
      </c>
      <c r="M3438" s="7" t="s">
        <v>304</v>
      </c>
      <c r="N3438" s="7" t="s">
        <v>326</v>
      </c>
      <c r="O3438" s="7" t="s">
        <v>421</v>
      </c>
    </row>
    <row r="3439" spans="1:15" ht="15">
      <c r="A3439" s="1">
        <v>3431</v>
      </c>
      <c r="B3439" s="6" t="s">
        <v>438</v>
      </c>
      <c r="C3439" s="7" t="s">
        <v>298</v>
      </c>
      <c r="D3439" s="7" t="s">
        <v>422</v>
      </c>
      <c r="E3439" s="7">
        <v>159.51944513333399</v>
      </c>
      <c r="F3439" s="7">
        <v>36.902657810538017</v>
      </c>
      <c r="G3439" s="7">
        <v>163.73228004620353</v>
      </c>
      <c r="H3439" s="7">
        <v>0.97426997955637873</v>
      </c>
      <c r="I3439" s="7">
        <v>144.91408633996923</v>
      </c>
      <c r="J3439" s="7">
        <v>33.523906352989052</v>
      </c>
      <c r="K3439" s="7">
        <v>148.7412004688413</v>
      </c>
      <c r="L3439" s="7">
        <v>0.97426997955637862</v>
      </c>
      <c r="M3439" s="7" t="s">
        <v>304</v>
      </c>
      <c r="N3439" s="7" t="s">
        <v>326</v>
      </c>
      <c r="O3439" s="7" t="s">
        <v>421</v>
      </c>
    </row>
    <row r="3440" spans="1:15" ht="15">
      <c r="A3440" s="1">
        <v>3432</v>
      </c>
      <c r="B3440" s="6" t="s">
        <v>438</v>
      </c>
      <c r="C3440" s="7" t="s">
        <v>299</v>
      </c>
      <c r="D3440" s="7" t="s">
        <v>422</v>
      </c>
      <c r="E3440" s="7">
        <v>163.93503127144626</v>
      </c>
      <c r="F3440" s="7">
        <v>37.924143712469977</v>
      </c>
      <c r="G3440" s="7">
        <v>168.2644797760185</v>
      </c>
      <c r="H3440" s="7">
        <v>0.97426997955637884</v>
      </c>
      <c r="I3440" s="7">
        <v>149.45361625768786</v>
      </c>
      <c r="J3440" s="7">
        <v>34.574064965528336</v>
      </c>
      <c r="K3440" s="7">
        <v>153.40061727627042</v>
      </c>
      <c r="L3440" s="7">
        <v>0.97426997955637873</v>
      </c>
      <c r="M3440" s="7" t="s">
        <v>304</v>
      </c>
      <c r="N3440" s="7" t="s">
        <v>326</v>
      </c>
      <c r="O3440" s="7" t="s">
        <v>421</v>
      </c>
    </row>
    <row r="3441" spans="1:15" ht="15">
      <c r="A3441" s="1">
        <v>3433</v>
      </c>
      <c r="B3441" s="6" t="s">
        <v>438</v>
      </c>
      <c r="C3441" s="7" t="s">
        <v>300</v>
      </c>
      <c r="D3441" s="7" t="s">
        <v>422</v>
      </c>
      <c r="E3441" s="7">
        <v>165.18348345463281</v>
      </c>
      <c r="F3441" s="7">
        <v>38.212956174615023</v>
      </c>
      <c r="G3441" s="7">
        <v>169.5459030050859</v>
      </c>
      <c r="H3441" s="7">
        <v>0.97426997955637873</v>
      </c>
      <c r="I3441" s="7">
        <v>150.72867014191928</v>
      </c>
      <c r="J3441" s="7">
        <v>34.869031370034484</v>
      </c>
      <c r="K3441" s="7">
        <v>154.70934474502812</v>
      </c>
      <c r="L3441" s="7">
        <v>0.97426997955637862</v>
      </c>
      <c r="M3441" s="7" t="s">
        <v>304</v>
      </c>
      <c r="N3441" s="7" t="s">
        <v>326</v>
      </c>
      <c r="O3441" s="7" t="s">
        <v>421</v>
      </c>
    </row>
    <row r="3442" spans="1:15" ht="15">
      <c r="A3442" s="1">
        <v>3434</v>
      </c>
      <c r="B3442" s="6" t="s">
        <v>438</v>
      </c>
      <c r="C3442" s="7" t="s">
        <v>301</v>
      </c>
      <c r="D3442" s="7" t="s">
        <v>422</v>
      </c>
      <c r="E3442" s="7">
        <v>167.03059110027652</v>
      </c>
      <c r="F3442" s="7">
        <v>38.640259449958307</v>
      </c>
      <c r="G3442" s="7">
        <v>171.44179191103862</v>
      </c>
      <c r="H3442" s="7">
        <v>0.97426997955637873</v>
      </c>
      <c r="I3442" s="7">
        <v>152.59053384524972</v>
      </c>
      <c r="J3442" s="7">
        <v>35.299748258978234</v>
      </c>
      <c r="K3442" s="7">
        <v>156.62037940933976</v>
      </c>
      <c r="L3442" s="7">
        <v>0.97426997955637873</v>
      </c>
      <c r="M3442" s="7" t="s">
        <v>304</v>
      </c>
      <c r="N3442" s="7" t="s">
        <v>326</v>
      </c>
      <c r="O3442" s="7" t="s">
        <v>421</v>
      </c>
    </row>
    <row r="3443" spans="1:15" ht="15">
      <c r="A3443" s="1">
        <v>3435</v>
      </c>
      <c r="B3443" s="6" t="s">
        <v>438</v>
      </c>
      <c r="C3443" s="7" t="s">
        <v>302</v>
      </c>
      <c r="D3443" s="7" t="s">
        <v>422</v>
      </c>
      <c r="E3443" s="7">
        <v>172.74262153295351</v>
      </c>
      <c r="F3443" s="7">
        <v>39.961660137405921</v>
      </c>
      <c r="G3443" s="7">
        <v>177.30467443080781</v>
      </c>
      <c r="H3443" s="7">
        <v>0.97426997955637873</v>
      </c>
      <c r="I3443" s="7">
        <v>158.37829373295654</v>
      </c>
      <c r="J3443" s="7">
        <v>36.638667927656101</v>
      </c>
      <c r="K3443" s="7">
        <v>162.56099136408992</v>
      </c>
      <c r="L3443" s="7">
        <v>0.97426997955637873</v>
      </c>
      <c r="M3443" s="7" t="s">
        <v>304</v>
      </c>
      <c r="N3443" s="7" t="s">
        <v>326</v>
      </c>
      <c r="O3443" s="7" t="s">
        <v>421</v>
      </c>
    </row>
    <row r="3444" spans="1:15" ht="15">
      <c r="A3444" s="1">
        <v>3436</v>
      </c>
      <c r="B3444" s="6" t="s">
        <v>438</v>
      </c>
      <c r="C3444" s="7" t="s">
        <v>423</v>
      </c>
      <c r="D3444" s="7" t="s">
        <v>422</v>
      </c>
      <c r="E3444" s="7">
        <v>176.88041390295604</v>
      </c>
      <c r="F3444" s="7">
        <v>40.918882222736215</v>
      </c>
      <c r="G3444" s="7">
        <v>181.55174398732501</v>
      </c>
      <c r="H3444" s="7">
        <v>0.97426997955637873</v>
      </c>
      <c r="I3444" s="7">
        <v>162.54118633801571</v>
      </c>
      <c r="J3444" s="7">
        <v>37.601696611576784</v>
      </c>
      <c r="K3444" s="7">
        <v>166.83382404128548</v>
      </c>
      <c r="L3444" s="7">
        <v>0.97426997955637884</v>
      </c>
      <c r="M3444" s="7" t="s">
        <v>304</v>
      </c>
      <c r="N3444" s="7" t="s">
        <v>326</v>
      </c>
      <c r="O3444" s="7" t="s">
        <v>421</v>
      </c>
    </row>
    <row r="3445" spans="1:15" ht="15">
      <c r="A3445" s="1">
        <v>3437</v>
      </c>
      <c r="B3445" s="6" t="s">
        <v>438</v>
      </c>
      <c r="C3445" s="7" t="s">
        <v>424</v>
      </c>
      <c r="D3445" s="7" t="s">
        <v>422</v>
      </c>
      <c r="E3445" s="7">
        <v>183.95968316204463</v>
      </c>
      <c r="F3445" s="7">
        <v>42.556575049453727</v>
      </c>
      <c r="G3445" s="7">
        <v>188.8179734798031</v>
      </c>
      <c r="H3445" s="7">
        <v>0.97426997955637873</v>
      </c>
      <c r="I3445" s="7">
        <v>169.64292717913068</v>
      </c>
      <c r="J3445" s="7">
        <v>39.244587933695826</v>
      </c>
      <c r="K3445" s="7">
        <v>174.12311857989857</v>
      </c>
      <c r="L3445" s="7">
        <v>0.97426997955637862</v>
      </c>
      <c r="M3445" s="7" t="s">
        <v>304</v>
      </c>
      <c r="N3445" s="7" t="s">
        <v>326</v>
      </c>
      <c r="O3445" s="7" t="s">
        <v>421</v>
      </c>
    </row>
    <row r="3446" spans="1:15" ht="15">
      <c r="A3446" s="1">
        <v>3438</v>
      </c>
      <c r="B3446" s="6" t="s">
        <v>438</v>
      </c>
      <c r="C3446" s="7" t="s">
        <v>425</v>
      </c>
      <c r="D3446" s="7" t="s">
        <v>422</v>
      </c>
      <c r="E3446" s="7">
        <v>187.36223230322469</v>
      </c>
      <c r="F3446" s="7">
        <v>43.343708596310933</v>
      </c>
      <c r="G3446" s="7">
        <v>192.31038237320794</v>
      </c>
      <c r="H3446" s="7">
        <v>0.97426997955637873</v>
      </c>
      <c r="I3446" s="7">
        <v>173.43186709890264</v>
      </c>
      <c r="J3446" s="7">
        <v>40.121107741090846</v>
      </c>
      <c r="K3446" s="7">
        <v>178.01212265400255</v>
      </c>
      <c r="L3446" s="7">
        <v>0.97426997955637873</v>
      </c>
      <c r="M3446" s="7" t="s">
        <v>304</v>
      </c>
      <c r="N3446" s="7" t="s">
        <v>326</v>
      </c>
      <c r="O3446" s="7" t="s">
        <v>421</v>
      </c>
    </row>
    <row r="3447" spans="1:15" ht="15">
      <c r="A3447" s="1">
        <v>3439</v>
      </c>
      <c r="B3447" s="6" t="s">
        <v>438</v>
      </c>
      <c r="C3447" s="7" t="s">
        <v>426</v>
      </c>
      <c r="D3447" s="7" t="s">
        <v>422</v>
      </c>
      <c r="E3447" s="7">
        <v>188.4773205757707</v>
      </c>
      <c r="F3447" s="7">
        <v>43.601669128432476</v>
      </c>
      <c r="G3447" s="7">
        <v>193.45491961231468</v>
      </c>
      <c r="H3447" s="7">
        <v>0.97426997955637862</v>
      </c>
      <c r="I3447" s="7">
        <v>174.60227707973641</v>
      </c>
      <c r="J3447" s="7">
        <v>40.391866199312879</v>
      </c>
      <c r="K3447" s="7">
        <v>179.21344262217676</v>
      </c>
      <c r="L3447" s="7">
        <v>0.97426997955637873</v>
      </c>
      <c r="M3447" s="7" t="s">
        <v>304</v>
      </c>
      <c r="N3447" s="7" t="s">
        <v>326</v>
      </c>
      <c r="O3447" s="7" t="s">
        <v>421</v>
      </c>
    </row>
    <row r="3448" spans="1:15" ht="15">
      <c r="A3448" s="1">
        <v>3440</v>
      </c>
      <c r="B3448" s="6" t="s">
        <v>438</v>
      </c>
      <c r="C3448" s="7" t="s">
        <v>427</v>
      </c>
      <c r="D3448" s="7" t="s">
        <v>422</v>
      </c>
      <c r="E3448" s="7">
        <v>189.59240884831672</v>
      </c>
      <c r="F3448" s="7">
        <v>43.859629660553814</v>
      </c>
      <c r="G3448" s="7">
        <v>194.59945685142139</v>
      </c>
      <c r="H3448" s="7">
        <v>0.97426997955637873</v>
      </c>
      <c r="I3448" s="7">
        <v>175.77268706057023</v>
      </c>
      <c r="J3448" s="7">
        <v>40.662624657535062</v>
      </c>
      <c r="K3448" s="7">
        <v>180.41476259035105</v>
      </c>
      <c r="L3448" s="7">
        <v>0.97426997955637873</v>
      </c>
      <c r="M3448" s="7" t="s">
        <v>304</v>
      </c>
      <c r="N3448" s="7" t="s">
        <v>326</v>
      </c>
      <c r="O3448" s="7" t="s">
        <v>421</v>
      </c>
    </row>
    <row r="3449" spans="1:15" ht="15">
      <c r="A3449" s="1">
        <v>3441</v>
      </c>
      <c r="B3449" s="6" t="s">
        <v>217</v>
      </c>
      <c r="C3449" s="7" t="s">
        <v>292</v>
      </c>
      <c r="D3449" s="7">
        <v>9.7629999999999999</v>
      </c>
      <c r="E3449" s="7">
        <v>9.26</v>
      </c>
      <c r="F3449" s="7">
        <v>3.0933103627020699</v>
      </c>
      <c r="G3449" s="7">
        <v>9.7629999999999999</v>
      </c>
      <c r="H3449" s="7">
        <v>0.94847895114206693</v>
      </c>
      <c r="I3449" s="7">
        <v>9.26</v>
      </c>
      <c r="J3449" s="7">
        <v>3.0933103627020699</v>
      </c>
      <c r="K3449" s="7">
        <v>9.7629999999999999</v>
      </c>
      <c r="L3449" s="7">
        <v>0.94847895114206693</v>
      </c>
      <c r="M3449" s="7" t="s">
        <v>304</v>
      </c>
      <c r="N3449" s="7" t="s">
        <v>327</v>
      </c>
      <c r="O3449" s="7" t="s">
        <v>421</v>
      </c>
    </row>
    <row r="3450" spans="1:15" ht="15">
      <c r="A3450" s="1">
        <v>3442</v>
      </c>
      <c r="B3450" s="6" t="s">
        <v>217</v>
      </c>
      <c r="C3450" s="7" t="s">
        <v>293</v>
      </c>
      <c r="D3450" s="7">
        <v>10.632</v>
      </c>
      <c r="E3450" s="7">
        <v>9.9789999999999992</v>
      </c>
      <c r="F3450" s="7">
        <v>3.668648661292059</v>
      </c>
      <c r="G3450" s="7">
        <v>10.632</v>
      </c>
      <c r="H3450" s="7">
        <v>0.93858164033107594</v>
      </c>
      <c r="I3450" s="7">
        <v>9.9789999999999992</v>
      </c>
      <c r="J3450" s="7">
        <v>3.668648661292059</v>
      </c>
      <c r="K3450" s="7">
        <v>10.632</v>
      </c>
      <c r="L3450" s="7">
        <v>0.93858164033107594</v>
      </c>
      <c r="M3450" s="7" t="s">
        <v>304</v>
      </c>
      <c r="N3450" s="7" t="s">
        <v>327</v>
      </c>
      <c r="O3450" s="7" t="s">
        <v>421</v>
      </c>
    </row>
    <row r="3451" spans="1:15" ht="15">
      <c r="A3451" s="1">
        <v>3443</v>
      </c>
      <c r="B3451" s="6" t="s">
        <v>217</v>
      </c>
      <c r="C3451" s="7" t="s">
        <v>294</v>
      </c>
      <c r="D3451" s="7">
        <v>9.6</v>
      </c>
      <c r="E3451" s="7">
        <v>9.0869999999999997</v>
      </c>
      <c r="F3451" s="7">
        <v>3.0863585914574516</v>
      </c>
      <c r="G3451" s="7">
        <v>9.5968316831683165</v>
      </c>
      <c r="H3451" s="7">
        <v>0.94687500000000002</v>
      </c>
      <c r="I3451" s="7">
        <v>9.0869999999999997</v>
      </c>
      <c r="J3451" s="7">
        <v>3.0863585914574516</v>
      </c>
      <c r="K3451" s="7">
        <v>9.5968316831683165</v>
      </c>
      <c r="L3451" s="7">
        <v>0.94687500000000002</v>
      </c>
      <c r="M3451" s="7" t="s">
        <v>304</v>
      </c>
      <c r="N3451" s="7" t="s">
        <v>327</v>
      </c>
      <c r="O3451" s="7" t="s">
        <v>421</v>
      </c>
    </row>
    <row r="3452" spans="1:15" ht="15">
      <c r="A3452" s="1">
        <v>3444</v>
      </c>
      <c r="B3452" s="6" t="s">
        <v>217</v>
      </c>
      <c r="C3452" s="7" t="s">
        <v>295</v>
      </c>
      <c r="D3452" s="7">
        <v>9.4269999999999996</v>
      </c>
      <c r="E3452" s="7">
        <v>8.91</v>
      </c>
      <c r="F3452" s="7">
        <v>3.0789980513147421</v>
      </c>
      <c r="G3452" s="7">
        <v>9.4269999999999996</v>
      </c>
      <c r="H3452" s="7">
        <v>0.94515752625437577</v>
      </c>
      <c r="I3452" s="7">
        <v>8.91</v>
      </c>
      <c r="J3452" s="7">
        <v>3.0789980513147421</v>
      </c>
      <c r="K3452" s="7">
        <v>9.4269999999999996</v>
      </c>
      <c r="L3452" s="7">
        <v>0.94515752625437577</v>
      </c>
      <c r="M3452" s="7" t="s">
        <v>304</v>
      </c>
      <c r="N3452" s="7" t="s">
        <v>327</v>
      </c>
      <c r="O3452" s="7" t="s">
        <v>421</v>
      </c>
    </row>
    <row r="3453" spans="1:15" ht="15">
      <c r="A3453" s="1">
        <v>3445</v>
      </c>
      <c r="B3453" s="6" t="s">
        <v>217</v>
      </c>
      <c r="C3453" s="7" t="s">
        <v>296</v>
      </c>
      <c r="D3453" s="7">
        <v>9.5449999999999999</v>
      </c>
      <c r="E3453" s="7">
        <v>9.0289999999999999</v>
      </c>
      <c r="F3453" s="7">
        <v>3.0958333288470157</v>
      </c>
      <c r="G3453" s="7">
        <v>9.5449999999999999</v>
      </c>
      <c r="H3453" s="7">
        <v>0.94594028287061294</v>
      </c>
      <c r="I3453" s="7">
        <v>9.0289999999999999</v>
      </c>
      <c r="J3453" s="7">
        <v>3.0958333288470157</v>
      </c>
      <c r="K3453" s="7">
        <v>9.5449999999999999</v>
      </c>
      <c r="L3453" s="7">
        <v>0.94594028287061294</v>
      </c>
      <c r="M3453" s="7" t="s">
        <v>304</v>
      </c>
      <c r="N3453" s="7" t="s">
        <v>327</v>
      </c>
      <c r="O3453" s="7" t="s">
        <v>421</v>
      </c>
    </row>
    <row r="3454" spans="1:15" ht="15">
      <c r="A3454" s="1">
        <v>3446</v>
      </c>
      <c r="B3454" s="6" t="s">
        <v>217</v>
      </c>
      <c r="C3454" s="7" t="s">
        <v>297</v>
      </c>
      <c r="D3454" s="7">
        <v>9.1969999999999992</v>
      </c>
      <c r="E3454" s="7">
        <v>8.7170000000000005</v>
      </c>
      <c r="F3454" s="7">
        <v>2.9323574134133055</v>
      </c>
      <c r="G3454" s="7">
        <v>9.1969999999999992</v>
      </c>
      <c r="H3454" s="7">
        <v>0.9478090681744048</v>
      </c>
      <c r="I3454" s="7">
        <v>8.7170000000000005</v>
      </c>
      <c r="J3454" s="7">
        <v>2.9323574134133055</v>
      </c>
      <c r="K3454" s="7">
        <v>9.1969999999999992</v>
      </c>
      <c r="L3454" s="7">
        <v>0.9478090681744048</v>
      </c>
      <c r="M3454" s="7" t="s">
        <v>304</v>
      </c>
      <c r="N3454" s="7" t="s">
        <v>327</v>
      </c>
      <c r="O3454" s="7" t="s">
        <v>421</v>
      </c>
    </row>
    <row r="3455" spans="1:15" ht="15">
      <c r="A3455" s="1">
        <v>3447</v>
      </c>
      <c r="B3455" s="6" t="s">
        <v>217</v>
      </c>
      <c r="C3455" s="7" t="s">
        <v>298</v>
      </c>
      <c r="D3455" s="7" t="s">
        <v>422</v>
      </c>
      <c r="E3455" s="7">
        <v>8.7170000000000005</v>
      </c>
      <c r="F3455" s="7">
        <v>2.9323574134133055</v>
      </c>
      <c r="G3455" s="7">
        <v>9.1969999999999992</v>
      </c>
      <c r="H3455" s="7">
        <v>0.9478090681744048</v>
      </c>
      <c r="I3455" s="7">
        <v>8.7170000000000005</v>
      </c>
      <c r="J3455" s="7">
        <v>2.9323574134133055</v>
      </c>
      <c r="K3455" s="7">
        <v>9.1969999999999992</v>
      </c>
      <c r="L3455" s="7">
        <v>0.9478090681744048</v>
      </c>
      <c r="M3455" s="7" t="s">
        <v>304</v>
      </c>
      <c r="N3455" s="7" t="s">
        <v>327</v>
      </c>
      <c r="O3455" s="7" t="s">
        <v>421</v>
      </c>
    </row>
    <row r="3456" spans="1:15" ht="15">
      <c r="A3456" s="1">
        <v>3448</v>
      </c>
      <c r="B3456" s="6" t="s">
        <v>217</v>
      </c>
      <c r="C3456" s="7" t="s">
        <v>299</v>
      </c>
      <c r="D3456" s="7" t="s">
        <v>422</v>
      </c>
      <c r="E3456" s="7">
        <v>8.7170000000000005</v>
      </c>
      <c r="F3456" s="7">
        <v>2.9323574134133055</v>
      </c>
      <c r="G3456" s="7">
        <v>9.1969999999999992</v>
      </c>
      <c r="H3456" s="7">
        <v>0.9478090681744048</v>
      </c>
      <c r="I3456" s="7">
        <v>8.7170000000000005</v>
      </c>
      <c r="J3456" s="7">
        <v>2.9323574134133055</v>
      </c>
      <c r="K3456" s="7">
        <v>9.1969999999999992</v>
      </c>
      <c r="L3456" s="7">
        <v>0.9478090681744048</v>
      </c>
      <c r="M3456" s="7" t="s">
        <v>304</v>
      </c>
      <c r="N3456" s="7" t="s">
        <v>327</v>
      </c>
      <c r="O3456" s="7" t="s">
        <v>421</v>
      </c>
    </row>
    <row r="3457" spans="1:15" ht="15">
      <c r="A3457" s="1">
        <v>3449</v>
      </c>
      <c r="B3457" s="6" t="s">
        <v>217</v>
      </c>
      <c r="C3457" s="7" t="s">
        <v>300</v>
      </c>
      <c r="D3457" s="7" t="s">
        <v>422</v>
      </c>
      <c r="E3457" s="7">
        <v>8.7170000000000005</v>
      </c>
      <c r="F3457" s="7">
        <v>2.9323574134133055</v>
      </c>
      <c r="G3457" s="7">
        <v>9.1969999999999992</v>
      </c>
      <c r="H3457" s="7">
        <v>0.9478090681744048</v>
      </c>
      <c r="I3457" s="7">
        <v>8.7170000000000005</v>
      </c>
      <c r="J3457" s="7">
        <v>2.9323574134133055</v>
      </c>
      <c r="K3457" s="7">
        <v>9.1969999999999992</v>
      </c>
      <c r="L3457" s="7">
        <v>0.9478090681744048</v>
      </c>
      <c r="M3457" s="7" t="s">
        <v>304</v>
      </c>
      <c r="N3457" s="7" t="s">
        <v>327</v>
      </c>
      <c r="O3457" s="7" t="s">
        <v>421</v>
      </c>
    </row>
    <row r="3458" spans="1:15" ht="15">
      <c r="A3458" s="1">
        <v>3450</v>
      </c>
      <c r="B3458" s="6" t="s">
        <v>217</v>
      </c>
      <c r="C3458" s="7" t="s">
        <v>301</v>
      </c>
      <c r="D3458" s="7" t="s">
        <v>422</v>
      </c>
      <c r="E3458" s="7">
        <v>8.7170000000000005</v>
      </c>
      <c r="F3458" s="7">
        <v>2.9323574134133055</v>
      </c>
      <c r="G3458" s="7">
        <v>9.1969999999999992</v>
      </c>
      <c r="H3458" s="7">
        <v>0.9478090681744048</v>
      </c>
      <c r="I3458" s="7">
        <v>8.7170000000000005</v>
      </c>
      <c r="J3458" s="7">
        <v>2.9323574134133055</v>
      </c>
      <c r="K3458" s="7">
        <v>9.1969999999999992</v>
      </c>
      <c r="L3458" s="7">
        <v>0.9478090681744048</v>
      </c>
      <c r="M3458" s="7" t="s">
        <v>304</v>
      </c>
      <c r="N3458" s="7" t="s">
        <v>327</v>
      </c>
      <c r="O3458" s="7" t="s">
        <v>421</v>
      </c>
    </row>
    <row r="3459" spans="1:15" ht="15">
      <c r="A3459" s="1">
        <v>3451</v>
      </c>
      <c r="B3459" s="6" t="s">
        <v>217</v>
      </c>
      <c r="C3459" s="7" t="s">
        <v>302</v>
      </c>
      <c r="D3459" s="7" t="s">
        <v>422</v>
      </c>
      <c r="E3459" s="7">
        <v>8.7170000000000005</v>
      </c>
      <c r="F3459" s="7">
        <v>2.9323574134133055</v>
      </c>
      <c r="G3459" s="7">
        <v>9.1969999999999992</v>
      </c>
      <c r="H3459" s="7">
        <v>0.9478090681744048</v>
      </c>
      <c r="I3459" s="7">
        <v>8.7170000000000005</v>
      </c>
      <c r="J3459" s="7">
        <v>2.9323574134133055</v>
      </c>
      <c r="K3459" s="7">
        <v>9.1969999999999992</v>
      </c>
      <c r="L3459" s="7">
        <v>0.9478090681744048</v>
      </c>
      <c r="M3459" s="7" t="s">
        <v>304</v>
      </c>
      <c r="N3459" s="7" t="s">
        <v>327</v>
      </c>
      <c r="O3459" s="7" t="s">
        <v>421</v>
      </c>
    </row>
    <row r="3460" spans="1:15" ht="15">
      <c r="A3460" s="1">
        <v>3452</v>
      </c>
      <c r="B3460" s="6" t="s">
        <v>217</v>
      </c>
      <c r="C3460" s="7" t="s">
        <v>423</v>
      </c>
      <c r="D3460" s="7" t="s">
        <v>422</v>
      </c>
      <c r="E3460" s="7">
        <v>8.7170000000000005</v>
      </c>
      <c r="F3460" s="7">
        <v>2.9323574134133055</v>
      </c>
      <c r="G3460" s="7">
        <v>9.1969999999999992</v>
      </c>
      <c r="H3460" s="7">
        <v>0.9478090681744048</v>
      </c>
      <c r="I3460" s="7">
        <v>8.7170000000000005</v>
      </c>
      <c r="J3460" s="7">
        <v>2.9323574134133055</v>
      </c>
      <c r="K3460" s="7">
        <v>9.1969999999999992</v>
      </c>
      <c r="L3460" s="7">
        <v>0.9478090681744048</v>
      </c>
      <c r="M3460" s="7" t="s">
        <v>304</v>
      </c>
      <c r="N3460" s="7" t="s">
        <v>327</v>
      </c>
      <c r="O3460" s="7" t="s">
        <v>421</v>
      </c>
    </row>
    <row r="3461" spans="1:15" ht="15">
      <c r="A3461" s="1">
        <v>3453</v>
      </c>
      <c r="B3461" s="6" t="s">
        <v>217</v>
      </c>
      <c r="C3461" s="7" t="s">
        <v>424</v>
      </c>
      <c r="D3461" s="7" t="s">
        <v>422</v>
      </c>
      <c r="E3461" s="7">
        <v>8.7170000000000005</v>
      </c>
      <c r="F3461" s="7">
        <v>2.9323574134133055</v>
      </c>
      <c r="G3461" s="7">
        <v>9.1969999999999992</v>
      </c>
      <c r="H3461" s="7">
        <v>0.9478090681744048</v>
      </c>
      <c r="I3461" s="7">
        <v>8.7170000000000005</v>
      </c>
      <c r="J3461" s="7">
        <v>2.9323574134133055</v>
      </c>
      <c r="K3461" s="7">
        <v>9.1969999999999992</v>
      </c>
      <c r="L3461" s="7">
        <v>0.9478090681744048</v>
      </c>
      <c r="M3461" s="7" t="s">
        <v>304</v>
      </c>
      <c r="N3461" s="7" t="s">
        <v>327</v>
      </c>
      <c r="O3461" s="7" t="s">
        <v>421</v>
      </c>
    </row>
    <row r="3462" spans="1:15" ht="15">
      <c r="A3462" s="1">
        <v>3454</v>
      </c>
      <c r="B3462" s="6" t="s">
        <v>217</v>
      </c>
      <c r="C3462" s="7" t="s">
        <v>425</v>
      </c>
      <c r="D3462" s="7" t="s">
        <v>422</v>
      </c>
      <c r="E3462" s="7">
        <v>8.7170000000000005</v>
      </c>
      <c r="F3462" s="7">
        <v>2.9323574134133055</v>
      </c>
      <c r="G3462" s="7">
        <v>9.1969999999999992</v>
      </c>
      <c r="H3462" s="7">
        <v>0.9478090681744048</v>
      </c>
      <c r="I3462" s="7">
        <v>8.7170000000000005</v>
      </c>
      <c r="J3462" s="7">
        <v>2.9323574134133055</v>
      </c>
      <c r="K3462" s="7">
        <v>9.1969999999999992</v>
      </c>
      <c r="L3462" s="7">
        <v>0.9478090681744048</v>
      </c>
      <c r="M3462" s="7" t="s">
        <v>304</v>
      </c>
      <c r="N3462" s="7" t="s">
        <v>327</v>
      </c>
      <c r="O3462" s="7" t="s">
        <v>421</v>
      </c>
    </row>
    <row r="3463" spans="1:15" ht="15">
      <c r="A3463" s="1">
        <v>3455</v>
      </c>
      <c r="B3463" s="6" t="s">
        <v>217</v>
      </c>
      <c r="C3463" s="7" t="s">
        <v>426</v>
      </c>
      <c r="D3463" s="7" t="s">
        <v>422</v>
      </c>
      <c r="E3463" s="7">
        <v>8.7170000000000005</v>
      </c>
      <c r="F3463" s="7">
        <v>2.9323574134133055</v>
      </c>
      <c r="G3463" s="7">
        <v>9.1969999999999992</v>
      </c>
      <c r="H3463" s="7">
        <v>0.9478090681744048</v>
      </c>
      <c r="I3463" s="7">
        <v>8.7170000000000005</v>
      </c>
      <c r="J3463" s="7">
        <v>2.9323574134133055</v>
      </c>
      <c r="K3463" s="7">
        <v>9.1969999999999992</v>
      </c>
      <c r="L3463" s="7">
        <v>0.9478090681744048</v>
      </c>
      <c r="M3463" s="7" t="s">
        <v>304</v>
      </c>
      <c r="N3463" s="7" t="s">
        <v>327</v>
      </c>
      <c r="O3463" s="7" t="s">
        <v>421</v>
      </c>
    </row>
    <row r="3464" spans="1:15" ht="15">
      <c r="A3464" s="1">
        <v>3456</v>
      </c>
      <c r="B3464" s="6" t="s">
        <v>217</v>
      </c>
      <c r="C3464" s="7" t="s">
        <v>427</v>
      </c>
      <c r="D3464" s="7" t="s">
        <v>422</v>
      </c>
      <c r="E3464" s="7">
        <v>8.7170000000000005</v>
      </c>
      <c r="F3464" s="7">
        <v>2.9323574134133055</v>
      </c>
      <c r="G3464" s="7">
        <v>9.1969999999999992</v>
      </c>
      <c r="H3464" s="7">
        <v>0.9478090681744048</v>
      </c>
      <c r="I3464" s="7">
        <v>8.7170000000000005</v>
      </c>
      <c r="J3464" s="7">
        <v>2.9323574134133055</v>
      </c>
      <c r="K3464" s="7">
        <v>9.1969999999999992</v>
      </c>
      <c r="L3464" s="7">
        <v>0.9478090681744048</v>
      </c>
      <c r="M3464" s="7" t="s">
        <v>304</v>
      </c>
      <c r="N3464" s="7" t="s">
        <v>327</v>
      </c>
      <c r="O3464" s="7" t="s">
        <v>421</v>
      </c>
    </row>
    <row r="3465" spans="1:15" ht="15">
      <c r="A3465" s="1">
        <v>3457</v>
      </c>
      <c r="B3465" s="6" t="s">
        <v>219</v>
      </c>
      <c r="C3465" s="7" t="s">
        <v>292</v>
      </c>
      <c r="D3465" s="7">
        <v>0.996</v>
      </c>
      <c r="E3465" s="7">
        <v>0.60199999999999998</v>
      </c>
      <c r="F3465" s="7">
        <v>0.79348093864944236</v>
      </c>
      <c r="G3465" s="7">
        <v>0.996</v>
      </c>
      <c r="H3465" s="7">
        <v>0.60441767068273089</v>
      </c>
      <c r="I3465" s="7">
        <v>0.60199999999999998</v>
      </c>
      <c r="J3465" s="7">
        <v>0.79348093864944236</v>
      </c>
      <c r="K3465" s="7">
        <v>0.996</v>
      </c>
      <c r="L3465" s="7">
        <v>0.60441767068273089</v>
      </c>
      <c r="M3465" s="7" t="s">
        <v>304</v>
      </c>
      <c r="N3465" s="7" t="s">
        <v>327</v>
      </c>
      <c r="O3465" s="7" t="s">
        <v>421</v>
      </c>
    </row>
    <row r="3466" spans="1:15" ht="15">
      <c r="A3466" s="1">
        <v>3458</v>
      </c>
      <c r="B3466" s="6" t="s">
        <v>219</v>
      </c>
      <c r="C3466" s="7" t="s">
        <v>293</v>
      </c>
      <c r="D3466" s="7">
        <v>0.95299999999999996</v>
      </c>
      <c r="E3466" s="7">
        <v>0.53400000000000003</v>
      </c>
      <c r="F3466" s="7">
        <v>0.7893370636173116</v>
      </c>
      <c r="G3466" s="7">
        <v>0.95299999999999996</v>
      </c>
      <c r="H3466" s="7">
        <v>0.56033578174186782</v>
      </c>
      <c r="I3466" s="7">
        <v>0.53400000000000003</v>
      </c>
      <c r="J3466" s="7">
        <v>0.7893370636173116</v>
      </c>
      <c r="K3466" s="7">
        <v>0.95299999999999996</v>
      </c>
      <c r="L3466" s="7">
        <v>0.56033578174186782</v>
      </c>
      <c r="M3466" s="7" t="s">
        <v>304</v>
      </c>
      <c r="N3466" s="7" t="s">
        <v>327</v>
      </c>
      <c r="O3466" s="7" t="s">
        <v>421</v>
      </c>
    </row>
    <row r="3467" spans="1:15" ht="15">
      <c r="A3467" s="1">
        <v>3459</v>
      </c>
      <c r="B3467" s="6" t="s">
        <v>219</v>
      </c>
      <c r="C3467" s="7" t="s">
        <v>294</v>
      </c>
      <c r="D3467" s="7">
        <v>0.89</v>
      </c>
      <c r="E3467" s="7">
        <v>0.52700000000000002</v>
      </c>
      <c r="F3467" s="7">
        <v>0.75369607785749948</v>
      </c>
      <c r="G3467" s="7">
        <v>0.91966666666666674</v>
      </c>
      <c r="H3467" s="7">
        <v>0.5730337078651685</v>
      </c>
      <c r="I3467" s="7">
        <v>0.52700000000000002</v>
      </c>
      <c r="J3467" s="7">
        <v>0.75369607785749948</v>
      </c>
      <c r="K3467" s="7">
        <v>0.91966666666666674</v>
      </c>
      <c r="L3467" s="7">
        <v>0.5730337078651685</v>
      </c>
      <c r="M3467" s="7" t="s">
        <v>304</v>
      </c>
      <c r="N3467" s="7" t="s">
        <v>327</v>
      </c>
      <c r="O3467" s="7" t="s">
        <v>421</v>
      </c>
    </row>
    <row r="3468" spans="1:15" ht="15">
      <c r="A3468" s="1">
        <v>3460</v>
      </c>
      <c r="B3468" s="6" t="s">
        <v>219</v>
      </c>
      <c r="C3468" s="7" t="s">
        <v>295</v>
      </c>
      <c r="D3468" s="7">
        <v>0.85599999999999998</v>
      </c>
      <c r="E3468" s="7">
        <v>0.48399999999999999</v>
      </c>
      <c r="F3468" s="7">
        <v>0.70603116078541461</v>
      </c>
      <c r="G3468" s="7">
        <v>0.85599999999999998</v>
      </c>
      <c r="H3468" s="7">
        <v>0.56542056074766356</v>
      </c>
      <c r="I3468" s="7">
        <v>0.48399999999999999</v>
      </c>
      <c r="J3468" s="7">
        <v>0.70603116078541461</v>
      </c>
      <c r="K3468" s="7">
        <v>0.85599999999999998</v>
      </c>
      <c r="L3468" s="7">
        <v>0.56542056074766356</v>
      </c>
      <c r="M3468" s="7" t="s">
        <v>304</v>
      </c>
      <c r="N3468" s="7" t="s">
        <v>327</v>
      </c>
      <c r="O3468" s="7" t="s">
        <v>421</v>
      </c>
    </row>
    <row r="3469" spans="1:15" ht="15">
      <c r="A3469" s="1">
        <v>3461</v>
      </c>
      <c r="B3469" s="6" t="s">
        <v>219</v>
      </c>
      <c r="C3469" s="7" t="s">
        <v>296</v>
      </c>
      <c r="D3469" s="7">
        <v>0.79400000000000004</v>
      </c>
      <c r="E3469" s="7">
        <v>0.45</v>
      </c>
      <c r="F3469" s="7">
        <v>0.67817801739682337</v>
      </c>
      <c r="G3469" s="7">
        <v>0.81389521640091123</v>
      </c>
      <c r="H3469" s="7">
        <v>0.55289672544080604</v>
      </c>
      <c r="I3469" s="7">
        <v>0.45</v>
      </c>
      <c r="J3469" s="7">
        <v>0.67817801739682337</v>
      </c>
      <c r="K3469" s="7">
        <v>0.81389521640091123</v>
      </c>
      <c r="L3469" s="7">
        <v>0.55289672544080604</v>
      </c>
      <c r="M3469" s="7" t="s">
        <v>304</v>
      </c>
      <c r="N3469" s="7" t="s">
        <v>327</v>
      </c>
      <c r="O3469" s="7" t="s">
        <v>421</v>
      </c>
    </row>
    <row r="3470" spans="1:15" ht="15">
      <c r="A3470" s="1">
        <v>3462</v>
      </c>
      <c r="B3470" s="6" t="s">
        <v>219</v>
      </c>
      <c r="C3470" s="7" t="s">
        <v>297</v>
      </c>
      <c r="D3470" s="7">
        <v>0.73939999999999995</v>
      </c>
      <c r="E3470" s="7">
        <v>0.39889999999999998</v>
      </c>
      <c r="F3470" s="7">
        <v>0.62256818903634958</v>
      </c>
      <c r="G3470" s="7">
        <v>0.73939999999999995</v>
      </c>
      <c r="H3470" s="7">
        <v>0.53949147957803623</v>
      </c>
      <c r="I3470" s="7">
        <v>0.39889999999999998</v>
      </c>
      <c r="J3470" s="7">
        <v>0.62256818903634958</v>
      </c>
      <c r="K3470" s="7">
        <v>0.73939999999999995</v>
      </c>
      <c r="L3470" s="7">
        <v>0.53949147957803623</v>
      </c>
      <c r="M3470" s="7" t="s">
        <v>304</v>
      </c>
      <c r="N3470" s="7" t="s">
        <v>327</v>
      </c>
      <c r="O3470" s="7" t="s">
        <v>421</v>
      </c>
    </row>
    <row r="3471" spans="1:15" ht="15">
      <c r="A3471" s="1">
        <v>3463</v>
      </c>
      <c r="B3471" s="6" t="s">
        <v>219</v>
      </c>
      <c r="C3471" s="7" t="s">
        <v>298</v>
      </c>
      <c r="D3471" s="7" t="s">
        <v>422</v>
      </c>
      <c r="E3471" s="7">
        <v>0.39889999999999998</v>
      </c>
      <c r="F3471" s="7">
        <v>0.61176426329592615</v>
      </c>
      <c r="G3471" s="7">
        <v>0.7303264501892337</v>
      </c>
      <c r="H3471" s="7">
        <v>0.54619410250942113</v>
      </c>
      <c r="I3471" s="7">
        <v>0.39889999999999998</v>
      </c>
      <c r="J3471" s="7">
        <v>0.61176426329592615</v>
      </c>
      <c r="K3471" s="7">
        <v>0.7303264501892337</v>
      </c>
      <c r="L3471" s="7">
        <v>0.54619410250942113</v>
      </c>
      <c r="M3471" s="7" t="s">
        <v>304</v>
      </c>
      <c r="N3471" s="7" t="s">
        <v>327</v>
      </c>
      <c r="O3471" s="7" t="s">
        <v>421</v>
      </c>
    </row>
    <row r="3472" spans="1:15" ht="15">
      <c r="A3472" s="1">
        <v>3464</v>
      </c>
      <c r="B3472" s="6" t="s">
        <v>219</v>
      </c>
      <c r="C3472" s="7" t="s">
        <v>299</v>
      </c>
      <c r="D3472" s="7" t="s">
        <v>422</v>
      </c>
      <c r="E3472" s="7">
        <v>0.39889999999999998</v>
      </c>
      <c r="F3472" s="7">
        <v>0.61176426329592615</v>
      </c>
      <c r="G3472" s="7">
        <v>0.7303264501892337</v>
      </c>
      <c r="H3472" s="7">
        <v>0.54619410250942113</v>
      </c>
      <c r="I3472" s="7">
        <v>0.39889999999999998</v>
      </c>
      <c r="J3472" s="7">
        <v>0.61176426329592615</v>
      </c>
      <c r="K3472" s="7">
        <v>0.7303264501892337</v>
      </c>
      <c r="L3472" s="7">
        <v>0.54619410250942113</v>
      </c>
      <c r="M3472" s="7" t="s">
        <v>304</v>
      </c>
      <c r="N3472" s="7" t="s">
        <v>327</v>
      </c>
      <c r="O3472" s="7" t="s">
        <v>421</v>
      </c>
    </row>
    <row r="3473" spans="1:15" ht="15">
      <c r="A3473" s="1">
        <v>3465</v>
      </c>
      <c r="B3473" s="6" t="s">
        <v>219</v>
      </c>
      <c r="C3473" s="7" t="s">
        <v>300</v>
      </c>
      <c r="D3473" s="7" t="s">
        <v>422</v>
      </c>
      <c r="E3473" s="7">
        <v>0.39889999999999998</v>
      </c>
      <c r="F3473" s="7">
        <v>0.61176426329592615</v>
      </c>
      <c r="G3473" s="7">
        <v>0.7303264501892337</v>
      </c>
      <c r="H3473" s="7">
        <v>0.54619410250942113</v>
      </c>
      <c r="I3473" s="7">
        <v>0.39889999999999998</v>
      </c>
      <c r="J3473" s="7">
        <v>0.61176426329592615</v>
      </c>
      <c r="K3473" s="7">
        <v>0.7303264501892337</v>
      </c>
      <c r="L3473" s="7">
        <v>0.54619410250942113</v>
      </c>
      <c r="M3473" s="7" t="s">
        <v>304</v>
      </c>
      <c r="N3473" s="7" t="s">
        <v>327</v>
      </c>
      <c r="O3473" s="7" t="s">
        <v>421</v>
      </c>
    </row>
    <row r="3474" spans="1:15" ht="15">
      <c r="A3474" s="1">
        <v>3466</v>
      </c>
      <c r="B3474" s="6" t="s">
        <v>219</v>
      </c>
      <c r="C3474" s="7" t="s">
        <v>301</v>
      </c>
      <c r="D3474" s="7" t="s">
        <v>422</v>
      </c>
      <c r="E3474" s="7">
        <v>0.39889999999999998</v>
      </c>
      <c r="F3474" s="7">
        <v>0.61176426329592615</v>
      </c>
      <c r="G3474" s="7">
        <v>0.7303264501892337</v>
      </c>
      <c r="H3474" s="7">
        <v>0.54619410250942113</v>
      </c>
      <c r="I3474" s="7">
        <v>0.39889999999999998</v>
      </c>
      <c r="J3474" s="7">
        <v>0.61176426329592615</v>
      </c>
      <c r="K3474" s="7">
        <v>0.7303264501892337</v>
      </c>
      <c r="L3474" s="7">
        <v>0.54619410250942113</v>
      </c>
      <c r="M3474" s="7" t="s">
        <v>304</v>
      </c>
      <c r="N3474" s="7" t="s">
        <v>327</v>
      </c>
      <c r="O3474" s="7" t="s">
        <v>421</v>
      </c>
    </row>
    <row r="3475" spans="1:15" ht="15">
      <c r="A3475" s="1">
        <v>3467</v>
      </c>
      <c r="B3475" s="6" t="s">
        <v>219</v>
      </c>
      <c r="C3475" s="7" t="s">
        <v>302</v>
      </c>
      <c r="D3475" s="7" t="s">
        <v>422</v>
      </c>
      <c r="E3475" s="7">
        <v>0.39889999999999998</v>
      </c>
      <c r="F3475" s="7">
        <v>0.61176426329592615</v>
      </c>
      <c r="G3475" s="7">
        <v>0.7303264501892337</v>
      </c>
      <c r="H3475" s="7">
        <v>0.54619410250942113</v>
      </c>
      <c r="I3475" s="7">
        <v>0.39889999999999998</v>
      </c>
      <c r="J3475" s="7">
        <v>0.61176426329592615</v>
      </c>
      <c r="K3475" s="7">
        <v>0.7303264501892337</v>
      </c>
      <c r="L3475" s="7">
        <v>0.54619410250942113</v>
      </c>
      <c r="M3475" s="7" t="s">
        <v>304</v>
      </c>
      <c r="N3475" s="7" t="s">
        <v>327</v>
      </c>
      <c r="O3475" s="7" t="s">
        <v>421</v>
      </c>
    </row>
    <row r="3476" spans="1:15" ht="15">
      <c r="A3476" s="1">
        <v>3468</v>
      </c>
      <c r="B3476" s="6" t="s">
        <v>219</v>
      </c>
      <c r="C3476" s="7" t="s">
        <v>423</v>
      </c>
      <c r="D3476" s="7" t="s">
        <v>422</v>
      </c>
      <c r="E3476" s="7">
        <v>0.39889999999999998</v>
      </c>
      <c r="F3476" s="7">
        <v>0.61176426329592615</v>
      </c>
      <c r="G3476" s="7">
        <v>0.7303264501892337</v>
      </c>
      <c r="H3476" s="7">
        <v>0.54619410250942113</v>
      </c>
      <c r="I3476" s="7">
        <v>0.39889999999999998</v>
      </c>
      <c r="J3476" s="7">
        <v>0.61176426329592615</v>
      </c>
      <c r="K3476" s="7">
        <v>0.7303264501892337</v>
      </c>
      <c r="L3476" s="7">
        <v>0.54619410250942113</v>
      </c>
      <c r="M3476" s="7" t="s">
        <v>304</v>
      </c>
      <c r="N3476" s="7" t="s">
        <v>327</v>
      </c>
      <c r="O3476" s="7" t="s">
        <v>421</v>
      </c>
    </row>
    <row r="3477" spans="1:15" ht="15">
      <c r="A3477" s="1">
        <v>3469</v>
      </c>
      <c r="B3477" s="6" t="s">
        <v>219</v>
      </c>
      <c r="C3477" s="7" t="s">
        <v>424</v>
      </c>
      <c r="D3477" s="7" t="s">
        <v>422</v>
      </c>
      <c r="E3477" s="7">
        <v>0.39889999999999998</v>
      </c>
      <c r="F3477" s="7">
        <v>0.61176426329592615</v>
      </c>
      <c r="G3477" s="7">
        <v>0.7303264501892337</v>
      </c>
      <c r="H3477" s="7">
        <v>0.54619410250942113</v>
      </c>
      <c r="I3477" s="7">
        <v>0.39889999999999998</v>
      </c>
      <c r="J3477" s="7">
        <v>0.61176426329592615</v>
      </c>
      <c r="K3477" s="7">
        <v>0.7303264501892337</v>
      </c>
      <c r="L3477" s="7">
        <v>0.54619410250942113</v>
      </c>
      <c r="M3477" s="7" t="s">
        <v>304</v>
      </c>
      <c r="N3477" s="7" t="s">
        <v>327</v>
      </c>
      <c r="O3477" s="7" t="s">
        <v>421</v>
      </c>
    </row>
    <row r="3478" spans="1:15" ht="15">
      <c r="A3478" s="1">
        <v>3470</v>
      </c>
      <c r="B3478" s="6" t="s">
        <v>219</v>
      </c>
      <c r="C3478" s="7" t="s">
        <v>425</v>
      </c>
      <c r="D3478" s="7" t="s">
        <v>422</v>
      </c>
      <c r="E3478" s="7">
        <v>0.39889999999999998</v>
      </c>
      <c r="F3478" s="7">
        <v>0.61176426329592615</v>
      </c>
      <c r="G3478" s="7">
        <v>0.7303264501892337</v>
      </c>
      <c r="H3478" s="7">
        <v>0.54619410250942113</v>
      </c>
      <c r="I3478" s="7">
        <v>0.39889999999999998</v>
      </c>
      <c r="J3478" s="7">
        <v>0.61176426329592615</v>
      </c>
      <c r="K3478" s="7">
        <v>0.7303264501892337</v>
      </c>
      <c r="L3478" s="7">
        <v>0.54619410250942113</v>
      </c>
      <c r="M3478" s="7" t="s">
        <v>304</v>
      </c>
      <c r="N3478" s="7" t="s">
        <v>327</v>
      </c>
      <c r="O3478" s="7" t="s">
        <v>421</v>
      </c>
    </row>
    <row r="3479" spans="1:15" ht="15">
      <c r="A3479" s="1">
        <v>3471</v>
      </c>
      <c r="B3479" s="6" t="s">
        <v>219</v>
      </c>
      <c r="C3479" s="7" t="s">
        <v>426</v>
      </c>
      <c r="D3479" s="7" t="s">
        <v>422</v>
      </c>
      <c r="E3479" s="7">
        <v>0.39889999999999998</v>
      </c>
      <c r="F3479" s="7">
        <v>0.61176426329592615</v>
      </c>
      <c r="G3479" s="7">
        <v>0.7303264501892337</v>
      </c>
      <c r="H3479" s="7">
        <v>0.54619410250942113</v>
      </c>
      <c r="I3479" s="7">
        <v>0.39889999999999998</v>
      </c>
      <c r="J3479" s="7">
        <v>0.61176426329592615</v>
      </c>
      <c r="K3479" s="7">
        <v>0.7303264501892337</v>
      </c>
      <c r="L3479" s="7">
        <v>0.54619410250942113</v>
      </c>
      <c r="M3479" s="7" t="s">
        <v>304</v>
      </c>
      <c r="N3479" s="7" t="s">
        <v>327</v>
      </c>
      <c r="O3479" s="7" t="s">
        <v>421</v>
      </c>
    </row>
    <row r="3480" spans="1:15" ht="15">
      <c r="A3480" s="1">
        <v>3472</v>
      </c>
      <c r="B3480" s="6" t="s">
        <v>219</v>
      </c>
      <c r="C3480" s="7" t="s">
        <v>427</v>
      </c>
      <c r="D3480" s="7" t="s">
        <v>422</v>
      </c>
      <c r="E3480" s="7">
        <v>0.39889999999999998</v>
      </c>
      <c r="F3480" s="7">
        <v>0.61176426329592615</v>
      </c>
      <c r="G3480" s="7">
        <v>0.7303264501892337</v>
      </c>
      <c r="H3480" s="7">
        <v>0.54619410250942113</v>
      </c>
      <c r="I3480" s="7">
        <v>0.39889999999999998</v>
      </c>
      <c r="J3480" s="7">
        <v>0.61176426329592615</v>
      </c>
      <c r="K3480" s="7">
        <v>0.7303264501892337</v>
      </c>
      <c r="L3480" s="7">
        <v>0.54619410250942113</v>
      </c>
      <c r="M3480" s="7" t="s">
        <v>304</v>
      </c>
      <c r="N3480" s="7" t="s">
        <v>327</v>
      </c>
      <c r="O3480" s="7" t="s">
        <v>421</v>
      </c>
    </row>
    <row r="3481" spans="1:15" ht="15">
      <c r="A3481" s="1">
        <v>3473</v>
      </c>
      <c r="B3481" s="6" t="s">
        <v>234</v>
      </c>
      <c r="C3481" s="7" t="s">
        <v>292</v>
      </c>
      <c r="D3481" s="7">
        <v>4.5679999999999996</v>
      </c>
      <c r="E3481" s="7">
        <v>4.34</v>
      </c>
      <c r="F3481" s="7">
        <v>1.4251399931234821</v>
      </c>
      <c r="G3481" s="7">
        <v>4.5679999999999996</v>
      </c>
      <c r="H3481" s="7">
        <v>0.95008756567425579</v>
      </c>
      <c r="I3481" s="7">
        <v>4.34</v>
      </c>
      <c r="J3481" s="7">
        <v>1.4251399931234821</v>
      </c>
      <c r="K3481" s="7">
        <v>4.5679999999999996</v>
      </c>
      <c r="L3481" s="7">
        <v>0.95008756567425579</v>
      </c>
      <c r="M3481" s="7" t="s">
        <v>304</v>
      </c>
      <c r="N3481" s="7" t="s">
        <v>327</v>
      </c>
      <c r="O3481" s="7" t="s">
        <v>421</v>
      </c>
    </row>
    <row r="3482" spans="1:15" ht="15">
      <c r="A3482" s="1">
        <v>3474</v>
      </c>
      <c r="B3482" s="6" t="s">
        <v>234</v>
      </c>
      <c r="C3482" s="7" t="s">
        <v>293</v>
      </c>
      <c r="D3482" s="7">
        <v>9.4600000000000009</v>
      </c>
      <c r="E3482" s="7">
        <v>8.9870000000000001</v>
      </c>
      <c r="F3482" s="7">
        <v>2.9538840532424446</v>
      </c>
      <c r="G3482" s="7">
        <v>9.4600000000000009</v>
      </c>
      <c r="H3482" s="7">
        <v>0.95</v>
      </c>
      <c r="I3482" s="7">
        <v>8.9870000000000001</v>
      </c>
      <c r="J3482" s="7">
        <v>2.9538840532424446</v>
      </c>
      <c r="K3482" s="7">
        <v>9.4600000000000009</v>
      </c>
      <c r="L3482" s="7">
        <v>0.95</v>
      </c>
      <c r="M3482" s="7" t="s">
        <v>304</v>
      </c>
      <c r="N3482" s="7" t="s">
        <v>327</v>
      </c>
      <c r="O3482" s="7" t="s">
        <v>421</v>
      </c>
    </row>
    <row r="3483" spans="1:15" ht="15">
      <c r="A3483" s="1">
        <v>3475</v>
      </c>
      <c r="B3483" s="6" t="s">
        <v>234</v>
      </c>
      <c r="C3483" s="7" t="s">
        <v>294</v>
      </c>
      <c r="D3483" s="7">
        <v>6.76</v>
      </c>
      <c r="E3483" s="7">
        <v>6.5389999999999997</v>
      </c>
      <c r="F3483" s="7">
        <v>1.7102939125152254</v>
      </c>
      <c r="G3483" s="7">
        <v>6.7589663608562685</v>
      </c>
      <c r="H3483" s="7">
        <v>0.9674556213017752</v>
      </c>
      <c r="I3483" s="7">
        <v>6.5389999999999997</v>
      </c>
      <c r="J3483" s="7">
        <v>1.7102939125152254</v>
      </c>
      <c r="K3483" s="7">
        <v>6.7589663608562685</v>
      </c>
      <c r="L3483" s="7">
        <v>0.9674556213017752</v>
      </c>
      <c r="M3483" s="7" t="s">
        <v>304</v>
      </c>
      <c r="N3483" s="7" t="s">
        <v>327</v>
      </c>
      <c r="O3483" s="7" t="s">
        <v>421</v>
      </c>
    </row>
    <row r="3484" spans="1:15" ht="15">
      <c r="A3484" s="1">
        <v>3476</v>
      </c>
      <c r="B3484" s="6" t="s">
        <v>234</v>
      </c>
      <c r="C3484" s="7" t="s">
        <v>295</v>
      </c>
      <c r="D3484" s="7">
        <v>6.9279999999999999</v>
      </c>
      <c r="E3484" s="7">
        <v>6.7060000000000004</v>
      </c>
      <c r="F3484" s="7">
        <v>1.7397551551870714</v>
      </c>
      <c r="G3484" s="7">
        <v>6.9279999999999999</v>
      </c>
      <c r="H3484" s="7">
        <v>0.96795612009237886</v>
      </c>
      <c r="I3484" s="7">
        <v>6.7060000000000004</v>
      </c>
      <c r="J3484" s="7">
        <v>1.7397551551870714</v>
      </c>
      <c r="K3484" s="7">
        <v>6.9279999999999999</v>
      </c>
      <c r="L3484" s="7">
        <v>0.96795612009237886</v>
      </c>
      <c r="M3484" s="7" t="s">
        <v>304</v>
      </c>
      <c r="N3484" s="7" t="s">
        <v>327</v>
      </c>
      <c r="O3484" s="7" t="s">
        <v>421</v>
      </c>
    </row>
    <row r="3485" spans="1:15" ht="15">
      <c r="A3485" s="1">
        <v>3477</v>
      </c>
      <c r="B3485" s="6" t="s">
        <v>234</v>
      </c>
      <c r="C3485" s="7" t="s">
        <v>296</v>
      </c>
      <c r="D3485" s="7">
        <v>7.1029999999999998</v>
      </c>
      <c r="E3485" s="7">
        <v>6.859</v>
      </c>
      <c r="F3485" s="7">
        <v>1.8457323749666401</v>
      </c>
      <c r="G3485" s="7">
        <v>7.1029999999999998</v>
      </c>
      <c r="H3485" s="7">
        <v>0.96564831761227654</v>
      </c>
      <c r="I3485" s="7">
        <v>6.859</v>
      </c>
      <c r="J3485" s="7">
        <v>1.8457323749666401</v>
      </c>
      <c r="K3485" s="7">
        <v>7.1029999999999998</v>
      </c>
      <c r="L3485" s="7">
        <v>0.96564831761227654</v>
      </c>
      <c r="M3485" s="7" t="s">
        <v>304</v>
      </c>
      <c r="N3485" s="7" t="s">
        <v>327</v>
      </c>
      <c r="O3485" s="7" t="s">
        <v>421</v>
      </c>
    </row>
    <row r="3486" spans="1:15" ht="15">
      <c r="A3486" s="1">
        <v>3478</v>
      </c>
      <c r="B3486" s="6" t="s">
        <v>234</v>
      </c>
      <c r="C3486" s="7" t="s">
        <v>297</v>
      </c>
      <c r="D3486" s="7">
        <v>7.0490000000000004</v>
      </c>
      <c r="E3486" s="7">
        <v>6.8140000000000001</v>
      </c>
      <c r="F3486" s="7">
        <v>1.8049390571429287</v>
      </c>
      <c r="G3486" s="7">
        <v>7.0490000000000004</v>
      </c>
      <c r="H3486" s="7">
        <v>0.96666193786352672</v>
      </c>
      <c r="I3486" s="7">
        <v>6.8140000000000001</v>
      </c>
      <c r="J3486" s="7">
        <v>1.8049390571429287</v>
      </c>
      <c r="K3486" s="7">
        <v>7.0490000000000004</v>
      </c>
      <c r="L3486" s="7">
        <v>0.96666193786352672</v>
      </c>
      <c r="M3486" s="7" t="s">
        <v>304</v>
      </c>
      <c r="N3486" s="7" t="s">
        <v>327</v>
      </c>
      <c r="O3486" s="7" t="s">
        <v>421</v>
      </c>
    </row>
    <row r="3487" spans="1:15" ht="15">
      <c r="A3487" s="1">
        <v>3479</v>
      </c>
      <c r="B3487" s="6" t="s">
        <v>234</v>
      </c>
      <c r="C3487" s="7" t="s">
        <v>298</v>
      </c>
      <c r="D3487" s="7" t="s">
        <v>422</v>
      </c>
      <c r="E3487" s="7">
        <v>6.8140000000000001</v>
      </c>
      <c r="F3487" s="7">
        <v>1.8193262923125644</v>
      </c>
      <c r="G3487" s="7">
        <v>7.052697651104844</v>
      </c>
      <c r="H3487" s="7">
        <v>0.96615512773790169</v>
      </c>
      <c r="I3487" s="7">
        <v>6.8140000000000001</v>
      </c>
      <c r="J3487" s="7">
        <v>1.8193262923125644</v>
      </c>
      <c r="K3487" s="7">
        <v>7.052697651104844</v>
      </c>
      <c r="L3487" s="7">
        <v>0.96615512773790169</v>
      </c>
      <c r="M3487" s="7" t="s">
        <v>304</v>
      </c>
      <c r="N3487" s="7" t="s">
        <v>327</v>
      </c>
      <c r="O3487" s="7" t="s">
        <v>421</v>
      </c>
    </row>
    <row r="3488" spans="1:15" ht="15">
      <c r="A3488" s="1">
        <v>3480</v>
      </c>
      <c r="B3488" s="6" t="s">
        <v>234</v>
      </c>
      <c r="C3488" s="7" t="s">
        <v>299</v>
      </c>
      <c r="D3488" s="7" t="s">
        <v>422</v>
      </c>
      <c r="E3488" s="7">
        <v>6.8140000000000001</v>
      </c>
      <c r="F3488" s="7">
        <v>1.8193262923125644</v>
      </c>
      <c r="G3488" s="7">
        <v>7.052697651104844</v>
      </c>
      <c r="H3488" s="7">
        <v>0.96615512773790169</v>
      </c>
      <c r="I3488" s="7">
        <v>6.8140000000000001</v>
      </c>
      <c r="J3488" s="7">
        <v>1.8193262923125644</v>
      </c>
      <c r="K3488" s="7">
        <v>7.052697651104844</v>
      </c>
      <c r="L3488" s="7">
        <v>0.96615512773790169</v>
      </c>
      <c r="M3488" s="7" t="s">
        <v>304</v>
      </c>
      <c r="N3488" s="7" t="s">
        <v>327</v>
      </c>
      <c r="O3488" s="7" t="s">
        <v>421</v>
      </c>
    </row>
    <row r="3489" spans="1:15" ht="15">
      <c r="A3489" s="1">
        <v>3481</v>
      </c>
      <c r="B3489" s="6" t="s">
        <v>234</v>
      </c>
      <c r="C3489" s="7" t="s">
        <v>300</v>
      </c>
      <c r="D3489" s="7" t="s">
        <v>422</v>
      </c>
      <c r="E3489" s="7">
        <v>6.8140000000000001</v>
      </c>
      <c r="F3489" s="7">
        <v>1.8193262923125644</v>
      </c>
      <c r="G3489" s="7">
        <v>7.052697651104844</v>
      </c>
      <c r="H3489" s="7">
        <v>0.96615512773790169</v>
      </c>
      <c r="I3489" s="7">
        <v>6.8140000000000001</v>
      </c>
      <c r="J3489" s="7">
        <v>1.8193262923125644</v>
      </c>
      <c r="K3489" s="7">
        <v>7.052697651104844</v>
      </c>
      <c r="L3489" s="7">
        <v>0.96615512773790169</v>
      </c>
      <c r="M3489" s="7" t="s">
        <v>304</v>
      </c>
      <c r="N3489" s="7" t="s">
        <v>327</v>
      </c>
      <c r="O3489" s="7" t="s">
        <v>421</v>
      </c>
    </row>
    <row r="3490" spans="1:15" ht="15">
      <c r="A3490" s="1">
        <v>3482</v>
      </c>
      <c r="B3490" s="6" t="s">
        <v>234</v>
      </c>
      <c r="C3490" s="7" t="s">
        <v>301</v>
      </c>
      <c r="D3490" s="7" t="s">
        <v>422</v>
      </c>
      <c r="E3490" s="7">
        <v>6.8140000000000001</v>
      </c>
      <c r="F3490" s="7">
        <v>1.8193262923125644</v>
      </c>
      <c r="G3490" s="7">
        <v>7.052697651104844</v>
      </c>
      <c r="H3490" s="7">
        <v>0.96615512773790169</v>
      </c>
      <c r="I3490" s="7">
        <v>6.8140000000000001</v>
      </c>
      <c r="J3490" s="7">
        <v>1.8193262923125644</v>
      </c>
      <c r="K3490" s="7">
        <v>7.052697651104844</v>
      </c>
      <c r="L3490" s="7">
        <v>0.96615512773790169</v>
      </c>
      <c r="M3490" s="7" t="s">
        <v>304</v>
      </c>
      <c r="N3490" s="7" t="s">
        <v>327</v>
      </c>
      <c r="O3490" s="7" t="s">
        <v>421</v>
      </c>
    </row>
    <row r="3491" spans="1:15" ht="15">
      <c r="A3491" s="1">
        <v>3483</v>
      </c>
      <c r="B3491" s="6" t="s">
        <v>234</v>
      </c>
      <c r="C3491" s="7" t="s">
        <v>302</v>
      </c>
      <c r="D3491" s="7" t="s">
        <v>422</v>
      </c>
      <c r="E3491" s="7">
        <v>6.8140000000000001</v>
      </c>
      <c r="F3491" s="7">
        <v>1.8193262923125644</v>
      </c>
      <c r="G3491" s="7">
        <v>7.052697651104844</v>
      </c>
      <c r="H3491" s="7">
        <v>0.96615512773790169</v>
      </c>
      <c r="I3491" s="7">
        <v>6.8140000000000001</v>
      </c>
      <c r="J3491" s="7">
        <v>1.8193262923125644</v>
      </c>
      <c r="K3491" s="7">
        <v>7.052697651104844</v>
      </c>
      <c r="L3491" s="7">
        <v>0.96615512773790169</v>
      </c>
      <c r="M3491" s="7" t="s">
        <v>304</v>
      </c>
      <c r="N3491" s="7" t="s">
        <v>327</v>
      </c>
      <c r="O3491" s="7" t="s">
        <v>421</v>
      </c>
    </row>
    <row r="3492" spans="1:15" ht="15">
      <c r="A3492" s="1">
        <v>3484</v>
      </c>
      <c r="B3492" s="6" t="s">
        <v>234</v>
      </c>
      <c r="C3492" s="7" t="s">
        <v>423</v>
      </c>
      <c r="D3492" s="7" t="s">
        <v>422</v>
      </c>
      <c r="E3492" s="7">
        <v>6.8140000000000001</v>
      </c>
      <c r="F3492" s="7">
        <v>1.8193262923125644</v>
      </c>
      <c r="G3492" s="7">
        <v>7.052697651104844</v>
      </c>
      <c r="H3492" s="7">
        <v>0.96615512773790169</v>
      </c>
      <c r="I3492" s="7">
        <v>6.8140000000000001</v>
      </c>
      <c r="J3492" s="7">
        <v>1.8193262923125644</v>
      </c>
      <c r="K3492" s="7">
        <v>7.052697651104844</v>
      </c>
      <c r="L3492" s="7">
        <v>0.96615512773790169</v>
      </c>
      <c r="M3492" s="7" t="s">
        <v>304</v>
      </c>
      <c r="N3492" s="7" t="s">
        <v>327</v>
      </c>
      <c r="O3492" s="7" t="s">
        <v>421</v>
      </c>
    </row>
    <row r="3493" spans="1:15" ht="15">
      <c r="A3493" s="1">
        <v>3485</v>
      </c>
      <c r="B3493" s="6" t="s">
        <v>234</v>
      </c>
      <c r="C3493" s="7" t="s">
        <v>424</v>
      </c>
      <c r="D3493" s="7" t="s">
        <v>422</v>
      </c>
      <c r="E3493" s="7">
        <v>6.8140000000000001</v>
      </c>
      <c r="F3493" s="7">
        <v>1.8193262923125644</v>
      </c>
      <c r="G3493" s="7">
        <v>7.052697651104844</v>
      </c>
      <c r="H3493" s="7">
        <v>0.96615512773790169</v>
      </c>
      <c r="I3493" s="7">
        <v>6.8140000000000001</v>
      </c>
      <c r="J3493" s="7">
        <v>1.8193262923125644</v>
      </c>
      <c r="K3493" s="7">
        <v>7.052697651104844</v>
      </c>
      <c r="L3493" s="7">
        <v>0.96615512773790169</v>
      </c>
      <c r="M3493" s="7" t="s">
        <v>304</v>
      </c>
      <c r="N3493" s="7" t="s">
        <v>327</v>
      </c>
      <c r="O3493" s="7" t="s">
        <v>421</v>
      </c>
    </row>
    <row r="3494" spans="1:15" ht="15">
      <c r="A3494" s="1">
        <v>3486</v>
      </c>
      <c r="B3494" s="6" t="s">
        <v>234</v>
      </c>
      <c r="C3494" s="7" t="s">
        <v>425</v>
      </c>
      <c r="D3494" s="7" t="s">
        <v>422</v>
      </c>
      <c r="E3494" s="7">
        <v>6.8140000000000001</v>
      </c>
      <c r="F3494" s="7">
        <v>1.8193262923125644</v>
      </c>
      <c r="G3494" s="7">
        <v>7.052697651104844</v>
      </c>
      <c r="H3494" s="7">
        <v>0.96615512773790169</v>
      </c>
      <c r="I3494" s="7">
        <v>6.8140000000000001</v>
      </c>
      <c r="J3494" s="7">
        <v>1.8193262923125644</v>
      </c>
      <c r="K3494" s="7">
        <v>7.052697651104844</v>
      </c>
      <c r="L3494" s="7">
        <v>0.96615512773790169</v>
      </c>
      <c r="M3494" s="7" t="s">
        <v>304</v>
      </c>
      <c r="N3494" s="7" t="s">
        <v>327</v>
      </c>
      <c r="O3494" s="7" t="s">
        <v>421</v>
      </c>
    </row>
    <row r="3495" spans="1:15" ht="15">
      <c r="A3495" s="1">
        <v>3487</v>
      </c>
      <c r="B3495" s="6" t="s">
        <v>234</v>
      </c>
      <c r="C3495" s="7" t="s">
        <v>426</v>
      </c>
      <c r="D3495" s="7" t="s">
        <v>422</v>
      </c>
      <c r="E3495" s="7">
        <v>6.8140000000000001</v>
      </c>
      <c r="F3495" s="7">
        <v>1.8193262923125644</v>
      </c>
      <c r="G3495" s="7">
        <v>7.052697651104844</v>
      </c>
      <c r="H3495" s="7">
        <v>0.96615512773790169</v>
      </c>
      <c r="I3495" s="7">
        <v>6.8140000000000001</v>
      </c>
      <c r="J3495" s="7">
        <v>1.8193262923125644</v>
      </c>
      <c r="K3495" s="7">
        <v>7.052697651104844</v>
      </c>
      <c r="L3495" s="7">
        <v>0.96615512773790169</v>
      </c>
      <c r="M3495" s="7" t="s">
        <v>304</v>
      </c>
      <c r="N3495" s="7" t="s">
        <v>327</v>
      </c>
      <c r="O3495" s="7" t="s">
        <v>421</v>
      </c>
    </row>
    <row r="3496" spans="1:15" ht="15">
      <c r="A3496" s="1">
        <v>3488</v>
      </c>
      <c r="B3496" s="6" t="s">
        <v>234</v>
      </c>
      <c r="C3496" s="7" t="s">
        <v>427</v>
      </c>
      <c r="D3496" s="7" t="s">
        <v>422</v>
      </c>
      <c r="E3496" s="7">
        <v>6.8140000000000001</v>
      </c>
      <c r="F3496" s="7">
        <v>1.8193262923125644</v>
      </c>
      <c r="G3496" s="7">
        <v>7.052697651104844</v>
      </c>
      <c r="H3496" s="7">
        <v>0.96615512773790169</v>
      </c>
      <c r="I3496" s="7">
        <v>6.8140000000000001</v>
      </c>
      <c r="J3496" s="7">
        <v>1.8193262923125644</v>
      </c>
      <c r="K3496" s="7">
        <v>7.052697651104844</v>
      </c>
      <c r="L3496" s="7">
        <v>0.96615512773790169</v>
      </c>
      <c r="M3496" s="7" t="s">
        <v>304</v>
      </c>
      <c r="N3496" s="7" t="s">
        <v>327</v>
      </c>
      <c r="O3496" s="7" t="s">
        <v>421</v>
      </c>
    </row>
    <row r="3497" spans="1:15" ht="15">
      <c r="A3497" s="1">
        <v>3489</v>
      </c>
      <c r="B3497" s="6" t="s">
        <v>235</v>
      </c>
      <c r="C3497" s="7" t="s">
        <v>292</v>
      </c>
      <c r="D3497" s="7">
        <v>6.8250000000000002</v>
      </c>
      <c r="E3497" s="7">
        <v>6.484</v>
      </c>
      <c r="F3497" s="7">
        <v>2.130344807771738</v>
      </c>
      <c r="G3497" s="7">
        <v>6.8250000000000002</v>
      </c>
      <c r="H3497" s="7">
        <v>0.95003663003662997</v>
      </c>
      <c r="I3497" s="7">
        <v>6.484</v>
      </c>
      <c r="J3497" s="7">
        <v>2.130344807771738</v>
      </c>
      <c r="K3497" s="7">
        <v>6.8250000000000002</v>
      </c>
      <c r="L3497" s="7">
        <v>0.95003663003662997</v>
      </c>
      <c r="M3497" s="7" t="s">
        <v>304</v>
      </c>
      <c r="N3497" s="7" t="s">
        <v>327</v>
      </c>
      <c r="O3497" s="7" t="s">
        <v>421</v>
      </c>
    </row>
    <row r="3498" spans="1:15" ht="15">
      <c r="A3498" s="1">
        <v>3490</v>
      </c>
      <c r="B3498" s="6" t="s">
        <v>235</v>
      </c>
      <c r="C3498" s="7" t="s">
        <v>293</v>
      </c>
      <c r="D3498" s="7">
        <v>5.01</v>
      </c>
      <c r="E3498" s="7">
        <v>4.76</v>
      </c>
      <c r="F3498" s="7">
        <v>1.562849960808778</v>
      </c>
      <c r="G3498" s="7">
        <v>5.01</v>
      </c>
      <c r="H3498" s="7">
        <v>0.95009980039920161</v>
      </c>
      <c r="I3498" s="7">
        <v>4.76</v>
      </c>
      <c r="J3498" s="7">
        <v>1.562849960808778</v>
      </c>
      <c r="K3498" s="7">
        <v>5.01</v>
      </c>
      <c r="L3498" s="7">
        <v>0.95009980039920161</v>
      </c>
      <c r="M3498" s="7" t="s">
        <v>304</v>
      </c>
      <c r="N3498" s="7" t="s">
        <v>327</v>
      </c>
      <c r="O3498" s="7" t="s">
        <v>421</v>
      </c>
    </row>
    <row r="3499" spans="1:15" ht="15">
      <c r="A3499" s="1">
        <v>3491</v>
      </c>
      <c r="B3499" s="6" t="s">
        <v>235</v>
      </c>
      <c r="C3499" s="7" t="s">
        <v>294</v>
      </c>
      <c r="D3499" s="7">
        <v>5.21</v>
      </c>
      <c r="E3499" s="7">
        <v>4.9139999999999997</v>
      </c>
      <c r="F3499" s="7">
        <v>1.743831601513071</v>
      </c>
      <c r="G3499" s="7">
        <v>5.2142443991853353</v>
      </c>
      <c r="H3499" s="7">
        <v>0.9424184261036469</v>
      </c>
      <c r="I3499" s="7">
        <v>4.9139999999999997</v>
      </c>
      <c r="J3499" s="7">
        <v>1.743831601513071</v>
      </c>
      <c r="K3499" s="7">
        <v>5.2142443991853353</v>
      </c>
      <c r="L3499" s="7">
        <v>0.9424184261036469</v>
      </c>
      <c r="M3499" s="7" t="s">
        <v>304</v>
      </c>
      <c r="N3499" s="7" t="s">
        <v>327</v>
      </c>
      <c r="O3499" s="7" t="s">
        <v>421</v>
      </c>
    </row>
    <row r="3500" spans="1:15" ht="15">
      <c r="A3500" s="1">
        <v>3492</v>
      </c>
      <c r="B3500" s="6" t="s">
        <v>235</v>
      </c>
      <c r="C3500" s="7" t="s">
        <v>295</v>
      </c>
      <c r="D3500" s="7">
        <v>5.069</v>
      </c>
      <c r="E3500" s="7">
        <v>4.7919999999999998</v>
      </c>
      <c r="F3500" s="7">
        <v>1.6527241149084746</v>
      </c>
      <c r="G3500" s="7">
        <v>5.069</v>
      </c>
      <c r="H3500" s="7">
        <v>0.94535411323732488</v>
      </c>
      <c r="I3500" s="7">
        <v>4.7919999999999998</v>
      </c>
      <c r="J3500" s="7">
        <v>1.6527241149084746</v>
      </c>
      <c r="K3500" s="7">
        <v>5.069</v>
      </c>
      <c r="L3500" s="7">
        <v>0.94535411323732488</v>
      </c>
      <c r="M3500" s="7" t="s">
        <v>304</v>
      </c>
      <c r="N3500" s="7" t="s">
        <v>327</v>
      </c>
      <c r="O3500" s="7" t="s">
        <v>421</v>
      </c>
    </row>
    <row r="3501" spans="1:15" ht="15">
      <c r="A3501" s="1">
        <v>3493</v>
      </c>
      <c r="B3501" s="6" t="s">
        <v>235</v>
      </c>
      <c r="C3501" s="7" t="s">
        <v>296</v>
      </c>
      <c r="D3501" s="7">
        <v>4.9180000000000001</v>
      </c>
      <c r="E3501" s="7">
        <v>4.6589999999999998</v>
      </c>
      <c r="F3501" s="7">
        <v>1.574942221162416</v>
      </c>
      <c r="G3501" s="7">
        <v>4.9180000000000001</v>
      </c>
      <c r="H3501" s="7">
        <v>0.94733631557543707</v>
      </c>
      <c r="I3501" s="7">
        <v>4.6589999999999998</v>
      </c>
      <c r="J3501" s="7">
        <v>1.574942221162416</v>
      </c>
      <c r="K3501" s="7">
        <v>4.9180000000000001</v>
      </c>
      <c r="L3501" s="7">
        <v>0.94733631557543707</v>
      </c>
      <c r="M3501" s="7" t="s">
        <v>304</v>
      </c>
      <c r="N3501" s="7" t="s">
        <v>327</v>
      </c>
      <c r="O3501" s="7" t="s">
        <v>421</v>
      </c>
    </row>
    <row r="3502" spans="1:15" ht="15">
      <c r="A3502" s="1">
        <v>3494</v>
      </c>
      <c r="B3502" s="6" t="s">
        <v>235</v>
      </c>
      <c r="C3502" s="7" t="s">
        <v>297</v>
      </c>
      <c r="D3502" s="7">
        <v>5.319</v>
      </c>
      <c r="E3502" s="7">
        <v>4.992</v>
      </c>
      <c r="F3502" s="7">
        <v>1.8362181242978735</v>
      </c>
      <c r="G3502" s="7">
        <v>5.319</v>
      </c>
      <c r="H3502" s="7">
        <v>0.93852227862380144</v>
      </c>
      <c r="I3502" s="7">
        <v>4.992</v>
      </c>
      <c r="J3502" s="7">
        <v>1.8362181242978735</v>
      </c>
      <c r="K3502" s="7">
        <v>5.319</v>
      </c>
      <c r="L3502" s="7">
        <v>0.93852227862380144</v>
      </c>
      <c r="M3502" s="7" t="s">
        <v>304</v>
      </c>
      <c r="N3502" s="7" t="s">
        <v>327</v>
      </c>
      <c r="O3502" s="7" t="s">
        <v>421</v>
      </c>
    </row>
    <row r="3503" spans="1:15" ht="15">
      <c r="A3503" s="1">
        <v>3495</v>
      </c>
      <c r="B3503" s="6" t="s">
        <v>235</v>
      </c>
      <c r="C3503" s="7" t="s">
        <v>298</v>
      </c>
      <c r="D3503" s="7" t="s">
        <v>422</v>
      </c>
      <c r="E3503" s="7">
        <v>4.992</v>
      </c>
      <c r="F3503" s="7">
        <v>1.7629116846494752</v>
      </c>
      <c r="G3503" s="7">
        <v>5.2941403086689771</v>
      </c>
      <c r="H3503" s="7">
        <v>0.94292929709961926</v>
      </c>
      <c r="I3503" s="7">
        <v>4.992</v>
      </c>
      <c r="J3503" s="7">
        <v>1.7629116846494752</v>
      </c>
      <c r="K3503" s="7">
        <v>5.2941403086689771</v>
      </c>
      <c r="L3503" s="7">
        <v>0.94292929709961926</v>
      </c>
      <c r="M3503" s="7" t="s">
        <v>304</v>
      </c>
      <c r="N3503" s="7" t="s">
        <v>327</v>
      </c>
      <c r="O3503" s="7" t="s">
        <v>421</v>
      </c>
    </row>
    <row r="3504" spans="1:15" ht="15">
      <c r="A3504" s="1">
        <v>3496</v>
      </c>
      <c r="B3504" s="6" t="s">
        <v>235</v>
      </c>
      <c r="C3504" s="7" t="s">
        <v>299</v>
      </c>
      <c r="D3504" s="7" t="s">
        <v>422</v>
      </c>
      <c r="E3504" s="7">
        <v>4.992</v>
      </c>
      <c r="F3504" s="7">
        <v>1.7629116846494752</v>
      </c>
      <c r="G3504" s="7">
        <v>5.2941403086689771</v>
      </c>
      <c r="H3504" s="7">
        <v>0.94292929709961926</v>
      </c>
      <c r="I3504" s="7">
        <v>4.992</v>
      </c>
      <c r="J3504" s="7">
        <v>1.7629116846494752</v>
      </c>
      <c r="K3504" s="7">
        <v>5.2941403086689771</v>
      </c>
      <c r="L3504" s="7">
        <v>0.94292929709961926</v>
      </c>
      <c r="M3504" s="7" t="s">
        <v>304</v>
      </c>
      <c r="N3504" s="7" t="s">
        <v>327</v>
      </c>
      <c r="O3504" s="7" t="s">
        <v>421</v>
      </c>
    </row>
    <row r="3505" spans="1:15" ht="15">
      <c r="A3505" s="1">
        <v>3497</v>
      </c>
      <c r="B3505" s="6" t="s">
        <v>235</v>
      </c>
      <c r="C3505" s="7" t="s">
        <v>300</v>
      </c>
      <c r="D3505" s="7" t="s">
        <v>422</v>
      </c>
      <c r="E3505" s="7">
        <v>4.992</v>
      </c>
      <c r="F3505" s="7">
        <v>1.7629116846494752</v>
      </c>
      <c r="G3505" s="7">
        <v>5.2941403086689771</v>
      </c>
      <c r="H3505" s="7">
        <v>0.94292929709961926</v>
      </c>
      <c r="I3505" s="7">
        <v>4.992</v>
      </c>
      <c r="J3505" s="7">
        <v>1.7629116846494752</v>
      </c>
      <c r="K3505" s="7">
        <v>5.2941403086689771</v>
      </c>
      <c r="L3505" s="7">
        <v>0.94292929709961926</v>
      </c>
      <c r="M3505" s="7" t="s">
        <v>304</v>
      </c>
      <c r="N3505" s="7" t="s">
        <v>327</v>
      </c>
      <c r="O3505" s="7" t="s">
        <v>421</v>
      </c>
    </row>
    <row r="3506" spans="1:15" ht="15">
      <c r="A3506" s="1">
        <v>3498</v>
      </c>
      <c r="B3506" s="6" t="s">
        <v>235</v>
      </c>
      <c r="C3506" s="7" t="s">
        <v>301</v>
      </c>
      <c r="D3506" s="7" t="s">
        <v>422</v>
      </c>
      <c r="E3506" s="7">
        <v>4.992</v>
      </c>
      <c r="F3506" s="7">
        <v>1.7629116846494752</v>
      </c>
      <c r="G3506" s="7">
        <v>5.2941403086689771</v>
      </c>
      <c r="H3506" s="7">
        <v>0.94292929709961926</v>
      </c>
      <c r="I3506" s="7">
        <v>4.992</v>
      </c>
      <c r="J3506" s="7">
        <v>1.7629116846494752</v>
      </c>
      <c r="K3506" s="7">
        <v>5.2941403086689771</v>
      </c>
      <c r="L3506" s="7">
        <v>0.94292929709961926</v>
      </c>
      <c r="M3506" s="7" t="s">
        <v>304</v>
      </c>
      <c r="N3506" s="7" t="s">
        <v>327</v>
      </c>
      <c r="O3506" s="7" t="s">
        <v>421</v>
      </c>
    </row>
    <row r="3507" spans="1:15" ht="15">
      <c r="A3507" s="1">
        <v>3499</v>
      </c>
      <c r="B3507" s="6" t="s">
        <v>235</v>
      </c>
      <c r="C3507" s="7" t="s">
        <v>302</v>
      </c>
      <c r="D3507" s="7" t="s">
        <v>422</v>
      </c>
      <c r="E3507" s="7">
        <v>4.992</v>
      </c>
      <c r="F3507" s="7">
        <v>1.7629116846494752</v>
      </c>
      <c r="G3507" s="7">
        <v>5.2941403086689771</v>
      </c>
      <c r="H3507" s="7">
        <v>0.94292929709961926</v>
      </c>
      <c r="I3507" s="7">
        <v>4.992</v>
      </c>
      <c r="J3507" s="7">
        <v>1.7629116846494752</v>
      </c>
      <c r="K3507" s="7">
        <v>5.2941403086689771</v>
      </c>
      <c r="L3507" s="7">
        <v>0.94292929709961926</v>
      </c>
      <c r="M3507" s="7" t="s">
        <v>304</v>
      </c>
      <c r="N3507" s="7" t="s">
        <v>327</v>
      </c>
      <c r="O3507" s="7" t="s">
        <v>421</v>
      </c>
    </row>
    <row r="3508" spans="1:15" ht="15">
      <c r="A3508" s="1">
        <v>3500</v>
      </c>
      <c r="B3508" s="6" t="s">
        <v>235</v>
      </c>
      <c r="C3508" s="7" t="s">
        <v>423</v>
      </c>
      <c r="D3508" s="7" t="s">
        <v>422</v>
      </c>
      <c r="E3508" s="7">
        <v>4.992</v>
      </c>
      <c r="F3508" s="7">
        <v>1.7629116846494752</v>
      </c>
      <c r="G3508" s="7">
        <v>5.2941403086689771</v>
      </c>
      <c r="H3508" s="7">
        <v>0.94292929709961926</v>
      </c>
      <c r="I3508" s="7">
        <v>4.992</v>
      </c>
      <c r="J3508" s="7">
        <v>1.7629116846494752</v>
      </c>
      <c r="K3508" s="7">
        <v>5.2941403086689771</v>
      </c>
      <c r="L3508" s="7">
        <v>0.94292929709961926</v>
      </c>
      <c r="M3508" s="7" t="s">
        <v>304</v>
      </c>
      <c r="N3508" s="7" t="s">
        <v>327</v>
      </c>
      <c r="O3508" s="7" t="s">
        <v>421</v>
      </c>
    </row>
    <row r="3509" spans="1:15" ht="15">
      <c r="A3509" s="1">
        <v>3501</v>
      </c>
      <c r="B3509" s="6" t="s">
        <v>235</v>
      </c>
      <c r="C3509" s="7" t="s">
        <v>424</v>
      </c>
      <c r="D3509" s="7" t="s">
        <v>422</v>
      </c>
      <c r="E3509" s="7">
        <v>4.992</v>
      </c>
      <c r="F3509" s="7">
        <v>1.7629116846494752</v>
      </c>
      <c r="G3509" s="7">
        <v>5.2941403086689771</v>
      </c>
      <c r="H3509" s="7">
        <v>0.94292929709961926</v>
      </c>
      <c r="I3509" s="7">
        <v>4.992</v>
      </c>
      <c r="J3509" s="7">
        <v>1.7629116846494752</v>
      </c>
      <c r="K3509" s="7">
        <v>5.2941403086689771</v>
      </c>
      <c r="L3509" s="7">
        <v>0.94292929709961926</v>
      </c>
      <c r="M3509" s="7" t="s">
        <v>304</v>
      </c>
      <c r="N3509" s="7" t="s">
        <v>327</v>
      </c>
      <c r="O3509" s="7" t="s">
        <v>421</v>
      </c>
    </row>
    <row r="3510" spans="1:15" ht="15">
      <c r="A3510" s="1">
        <v>3502</v>
      </c>
      <c r="B3510" s="6" t="s">
        <v>235</v>
      </c>
      <c r="C3510" s="7" t="s">
        <v>425</v>
      </c>
      <c r="D3510" s="7" t="s">
        <v>422</v>
      </c>
      <c r="E3510" s="7">
        <v>4.992</v>
      </c>
      <c r="F3510" s="7">
        <v>1.7629116846494752</v>
      </c>
      <c r="G3510" s="7">
        <v>5.2941403086689771</v>
      </c>
      <c r="H3510" s="7">
        <v>0.94292929709961926</v>
      </c>
      <c r="I3510" s="7">
        <v>4.992</v>
      </c>
      <c r="J3510" s="7">
        <v>1.7629116846494752</v>
      </c>
      <c r="K3510" s="7">
        <v>5.2941403086689771</v>
      </c>
      <c r="L3510" s="7">
        <v>0.94292929709961926</v>
      </c>
      <c r="M3510" s="7" t="s">
        <v>304</v>
      </c>
      <c r="N3510" s="7" t="s">
        <v>327</v>
      </c>
      <c r="O3510" s="7" t="s">
        <v>421</v>
      </c>
    </row>
    <row r="3511" spans="1:15" ht="15">
      <c r="A3511" s="1">
        <v>3503</v>
      </c>
      <c r="B3511" s="6" t="s">
        <v>235</v>
      </c>
      <c r="C3511" s="7" t="s">
        <v>426</v>
      </c>
      <c r="D3511" s="7" t="s">
        <v>422</v>
      </c>
      <c r="E3511" s="7">
        <v>4.992</v>
      </c>
      <c r="F3511" s="7">
        <v>1.7629116846494752</v>
      </c>
      <c r="G3511" s="7">
        <v>5.2941403086689771</v>
      </c>
      <c r="H3511" s="7">
        <v>0.94292929709961926</v>
      </c>
      <c r="I3511" s="7">
        <v>4.992</v>
      </c>
      <c r="J3511" s="7">
        <v>1.7629116846494752</v>
      </c>
      <c r="K3511" s="7">
        <v>5.2941403086689771</v>
      </c>
      <c r="L3511" s="7">
        <v>0.94292929709961926</v>
      </c>
      <c r="M3511" s="7" t="s">
        <v>304</v>
      </c>
      <c r="N3511" s="7" t="s">
        <v>327</v>
      </c>
      <c r="O3511" s="7" t="s">
        <v>421</v>
      </c>
    </row>
    <row r="3512" spans="1:15" ht="15">
      <c r="A3512" s="1">
        <v>3504</v>
      </c>
      <c r="B3512" s="6" t="s">
        <v>235</v>
      </c>
      <c r="C3512" s="7" t="s">
        <v>427</v>
      </c>
      <c r="D3512" s="7" t="s">
        <v>422</v>
      </c>
      <c r="E3512" s="7">
        <v>4.992</v>
      </c>
      <c r="F3512" s="7">
        <v>1.7629116846494752</v>
      </c>
      <c r="G3512" s="7">
        <v>5.2941403086689771</v>
      </c>
      <c r="H3512" s="7">
        <v>0.94292929709961926</v>
      </c>
      <c r="I3512" s="7">
        <v>4.992</v>
      </c>
      <c r="J3512" s="7">
        <v>1.7629116846494752</v>
      </c>
      <c r="K3512" s="7">
        <v>5.2941403086689771</v>
      </c>
      <c r="L3512" s="7">
        <v>0.94292929709961926</v>
      </c>
      <c r="M3512" s="7" t="s">
        <v>304</v>
      </c>
      <c r="N3512" s="7" t="s">
        <v>327</v>
      </c>
      <c r="O3512" s="7" t="s">
        <v>421</v>
      </c>
    </row>
    <row r="3513" spans="1:15" ht="15">
      <c r="A3513" s="1">
        <v>3505</v>
      </c>
      <c r="B3513" s="6" t="s">
        <v>121</v>
      </c>
      <c r="C3513" s="7" t="s">
        <v>292</v>
      </c>
      <c r="D3513" s="7">
        <v>10.44</v>
      </c>
      <c r="E3513" s="7">
        <v>10.369</v>
      </c>
      <c r="F3513" s="7">
        <v>1.2154994858081964</v>
      </c>
      <c r="G3513" s="7">
        <v>10.44</v>
      </c>
      <c r="H3513" s="7">
        <v>0.99319923371647512</v>
      </c>
      <c r="I3513" s="7">
        <v>10.369</v>
      </c>
      <c r="J3513" s="7">
        <v>1.2154994858081964</v>
      </c>
      <c r="K3513" s="7">
        <v>10.44</v>
      </c>
      <c r="L3513" s="7">
        <v>0.99319923371647512</v>
      </c>
      <c r="M3513" s="7" t="s">
        <v>290</v>
      </c>
      <c r="N3513" s="7" t="s">
        <v>327</v>
      </c>
      <c r="O3513" s="7" t="s">
        <v>421</v>
      </c>
    </row>
    <row r="3514" spans="1:15" ht="15">
      <c r="A3514" s="1">
        <v>3506</v>
      </c>
      <c r="B3514" s="6" t="s">
        <v>121</v>
      </c>
      <c r="C3514" s="7" t="s">
        <v>293</v>
      </c>
      <c r="D3514" s="7">
        <v>9.5839999999999996</v>
      </c>
      <c r="E3514" s="7">
        <v>9.0429999999999993</v>
      </c>
      <c r="F3514" s="7">
        <v>3.5296930494204788</v>
      </c>
      <c r="G3514" s="7">
        <v>9.7074498207885274</v>
      </c>
      <c r="H3514" s="7">
        <v>0.93155258764607696</v>
      </c>
      <c r="I3514" s="7">
        <v>9.0429999999999993</v>
      </c>
      <c r="J3514" s="7">
        <v>3.5296930494204788</v>
      </c>
      <c r="K3514" s="7">
        <v>9.7074498207885274</v>
      </c>
      <c r="L3514" s="7">
        <v>0.93155258764607696</v>
      </c>
      <c r="M3514" s="7" t="s">
        <v>290</v>
      </c>
      <c r="N3514" s="7" t="s">
        <v>327</v>
      </c>
      <c r="O3514" s="7" t="s">
        <v>421</v>
      </c>
    </row>
    <row r="3515" spans="1:15" ht="15">
      <c r="A3515" s="1">
        <v>3507</v>
      </c>
      <c r="B3515" s="6" t="s">
        <v>121</v>
      </c>
      <c r="C3515" s="7" t="s">
        <v>294</v>
      </c>
      <c r="D3515" s="7">
        <v>9.99</v>
      </c>
      <c r="E3515" s="7">
        <v>9.9830000000000005</v>
      </c>
      <c r="F3515" s="7">
        <v>0.44701239151207561</v>
      </c>
      <c r="G3515" s="7">
        <v>9.9930030060120245</v>
      </c>
      <c r="H3515" s="7">
        <v>0.99899899899899902</v>
      </c>
      <c r="I3515" s="7">
        <v>9.9830000000000005</v>
      </c>
      <c r="J3515" s="7">
        <v>0.44701239151207561</v>
      </c>
      <c r="K3515" s="7">
        <v>9.9930030060120245</v>
      </c>
      <c r="L3515" s="7">
        <v>0.99899899899899902</v>
      </c>
      <c r="M3515" s="7" t="s">
        <v>290</v>
      </c>
      <c r="N3515" s="7" t="s">
        <v>327</v>
      </c>
      <c r="O3515" s="7" t="s">
        <v>421</v>
      </c>
    </row>
    <row r="3516" spans="1:15" ht="15">
      <c r="A3516" s="1">
        <v>3508</v>
      </c>
      <c r="B3516" s="6" t="s">
        <v>121</v>
      </c>
      <c r="C3516" s="7" t="s">
        <v>295</v>
      </c>
      <c r="D3516" s="7">
        <v>12.803000000000001</v>
      </c>
      <c r="E3516" s="7">
        <v>12.233000000000001</v>
      </c>
      <c r="F3516" s="7">
        <v>3.7776341802773867</v>
      </c>
      <c r="G3516" s="7">
        <v>12.803000000000001</v>
      </c>
      <c r="H3516" s="7">
        <v>0.95547918456611725</v>
      </c>
      <c r="I3516" s="7">
        <v>12.233000000000001</v>
      </c>
      <c r="J3516" s="7">
        <v>3.7776341802773867</v>
      </c>
      <c r="K3516" s="7">
        <v>12.803000000000001</v>
      </c>
      <c r="L3516" s="7">
        <v>0.95547918456611725</v>
      </c>
      <c r="M3516" s="7" t="s">
        <v>290</v>
      </c>
      <c r="N3516" s="7" t="s">
        <v>327</v>
      </c>
      <c r="O3516" s="7" t="s">
        <v>421</v>
      </c>
    </row>
    <row r="3517" spans="1:15" ht="15">
      <c r="A3517" s="1">
        <v>3509</v>
      </c>
      <c r="B3517" s="6" t="s">
        <v>121</v>
      </c>
      <c r="C3517" s="7" t="s">
        <v>296</v>
      </c>
      <c r="D3517" s="7">
        <v>9.3829999999999991</v>
      </c>
      <c r="E3517" s="7">
        <v>9.01</v>
      </c>
      <c r="F3517" s="7">
        <v>2.6192726089508116</v>
      </c>
      <c r="G3517" s="7">
        <v>9.3829999999999991</v>
      </c>
      <c r="H3517" s="7">
        <v>0.96024725567515723</v>
      </c>
      <c r="I3517" s="7">
        <v>9.01</v>
      </c>
      <c r="J3517" s="7">
        <v>2.6192726089508116</v>
      </c>
      <c r="K3517" s="7">
        <v>9.3829999999999991</v>
      </c>
      <c r="L3517" s="7">
        <v>0.96024725567515723</v>
      </c>
      <c r="M3517" s="7" t="s">
        <v>290</v>
      </c>
      <c r="N3517" s="7" t="s">
        <v>327</v>
      </c>
      <c r="O3517" s="7" t="s">
        <v>421</v>
      </c>
    </row>
    <row r="3518" spans="1:15" ht="15">
      <c r="A3518" s="1">
        <v>3510</v>
      </c>
      <c r="B3518" s="6" t="s">
        <v>121</v>
      </c>
      <c r="C3518" s="7" t="s">
        <v>297</v>
      </c>
      <c r="D3518" s="7">
        <v>9.3179999999999996</v>
      </c>
      <c r="E3518" s="7">
        <v>9.0050000000000008</v>
      </c>
      <c r="F3518" s="7">
        <v>2.3948066727817459</v>
      </c>
      <c r="G3518" s="7">
        <v>9.3179999999999996</v>
      </c>
      <c r="H3518" s="7">
        <v>0.966409100665379</v>
      </c>
      <c r="I3518" s="7">
        <v>9.0050000000000008</v>
      </c>
      <c r="J3518" s="7">
        <v>2.3948066727817459</v>
      </c>
      <c r="K3518" s="7">
        <v>9.3179999999999996</v>
      </c>
      <c r="L3518" s="7">
        <v>0.966409100665379</v>
      </c>
      <c r="M3518" s="7" t="s">
        <v>290</v>
      </c>
      <c r="N3518" s="7" t="s">
        <v>327</v>
      </c>
      <c r="O3518" s="7" t="s">
        <v>421</v>
      </c>
    </row>
    <row r="3519" spans="1:15" ht="15">
      <c r="A3519" s="1">
        <v>3511</v>
      </c>
      <c r="B3519" s="6" t="s">
        <v>121</v>
      </c>
      <c r="C3519" s="7" t="s">
        <v>298</v>
      </c>
      <c r="D3519" s="7" t="s">
        <v>422</v>
      </c>
      <c r="E3519" s="7">
        <v>9.3473373191116718</v>
      </c>
      <c r="F3519" s="7">
        <v>2.4372310869974396</v>
      </c>
      <c r="G3519" s="7">
        <v>9.6598556059955936</v>
      </c>
      <c r="H3519" s="7">
        <v>0.96764772687803413</v>
      </c>
      <c r="I3519" s="7">
        <v>9.3473373191116718</v>
      </c>
      <c r="J3519" s="7">
        <v>2.4372310869974396</v>
      </c>
      <c r="K3519" s="7">
        <v>9.6598556059955936</v>
      </c>
      <c r="L3519" s="7">
        <v>0.96764772687803413</v>
      </c>
      <c r="M3519" s="7" t="s">
        <v>290</v>
      </c>
      <c r="N3519" s="7" t="s">
        <v>327</v>
      </c>
      <c r="O3519" s="7" t="s">
        <v>421</v>
      </c>
    </row>
    <row r="3520" spans="1:15" ht="15">
      <c r="A3520" s="1">
        <v>3512</v>
      </c>
      <c r="B3520" s="6" t="s">
        <v>121</v>
      </c>
      <c r="C3520" s="7" t="s">
        <v>299</v>
      </c>
      <c r="D3520" s="7" t="s">
        <v>422</v>
      </c>
      <c r="E3520" s="7">
        <v>8.9709481078265068</v>
      </c>
      <c r="F3520" s="7">
        <v>2.3390911081738421</v>
      </c>
      <c r="G3520" s="7">
        <v>9.2708822215393241</v>
      </c>
      <c r="H3520" s="7">
        <v>0.96764772687803413</v>
      </c>
      <c r="I3520" s="7">
        <v>8.9709481078265068</v>
      </c>
      <c r="J3520" s="7">
        <v>2.3390911081738421</v>
      </c>
      <c r="K3520" s="7">
        <v>9.2708822215393241</v>
      </c>
      <c r="L3520" s="7">
        <v>0.96764772687803413</v>
      </c>
      <c r="M3520" s="7" t="s">
        <v>290</v>
      </c>
      <c r="N3520" s="7" t="s">
        <v>327</v>
      </c>
      <c r="O3520" s="7" t="s">
        <v>421</v>
      </c>
    </row>
    <row r="3521" spans="1:15" ht="15">
      <c r="A3521" s="1">
        <v>3513</v>
      </c>
      <c r="B3521" s="6" t="s">
        <v>121</v>
      </c>
      <c r="C3521" s="7" t="s">
        <v>300</v>
      </c>
      <c r="D3521" s="7" t="s">
        <v>422</v>
      </c>
      <c r="E3521" s="7">
        <v>8.7109335331797482</v>
      </c>
      <c r="F3521" s="7">
        <v>2.2712947312199683</v>
      </c>
      <c r="G3521" s="7">
        <v>9.0021743359892223</v>
      </c>
      <c r="H3521" s="7">
        <v>0.96764772687803413</v>
      </c>
      <c r="I3521" s="7">
        <v>8.7109335331797482</v>
      </c>
      <c r="J3521" s="7">
        <v>2.2712947312199683</v>
      </c>
      <c r="K3521" s="7">
        <v>9.0021743359892223</v>
      </c>
      <c r="L3521" s="7">
        <v>0.96764772687803413</v>
      </c>
      <c r="M3521" s="7" t="s">
        <v>290</v>
      </c>
      <c r="N3521" s="7" t="s">
        <v>327</v>
      </c>
      <c r="O3521" s="7" t="s">
        <v>421</v>
      </c>
    </row>
    <row r="3522" spans="1:15" ht="15">
      <c r="A3522" s="1">
        <v>3514</v>
      </c>
      <c r="B3522" s="6" t="s">
        <v>121</v>
      </c>
      <c r="C3522" s="7" t="s">
        <v>301</v>
      </c>
      <c r="D3522" s="7" t="s">
        <v>422</v>
      </c>
      <c r="E3522" s="7">
        <v>8.4570052281276293</v>
      </c>
      <c r="F3522" s="7">
        <v>2.2050852923377113</v>
      </c>
      <c r="G3522" s="7">
        <v>8.739756207987849</v>
      </c>
      <c r="H3522" s="7">
        <v>0.96764772687803413</v>
      </c>
      <c r="I3522" s="7">
        <v>8.4570052281276293</v>
      </c>
      <c r="J3522" s="7">
        <v>2.2050852923377113</v>
      </c>
      <c r="K3522" s="7">
        <v>8.739756207987849</v>
      </c>
      <c r="L3522" s="7">
        <v>0.96764772687803413</v>
      </c>
      <c r="M3522" s="7" t="s">
        <v>290</v>
      </c>
      <c r="N3522" s="7" t="s">
        <v>327</v>
      </c>
      <c r="O3522" s="7" t="s">
        <v>421</v>
      </c>
    </row>
    <row r="3523" spans="1:15" ht="15">
      <c r="A3523" s="1">
        <v>3515</v>
      </c>
      <c r="B3523" s="6" t="s">
        <v>121</v>
      </c>
      <c r="C3523" s="7" t="s">
        <v>302</v>
      </c>
      <c r="D3523" s="7" t="s">
        <v>422</v>
      </c>
      <c r="E3523" s="7">
        <v>8.3577412256024228</v>
      </c>
      <c r="F3523" s="7">
        <v>2.1792031288386409</v>
      </c>
      <c r="G3523" s="7">
        <v>8.6371734190575573</v>
      </c>
      <c r="H3523" s="7">
        <v>0.96764772687803413</v>
      </c>
      <c r="I3523" s="7">
        <v>8.3577412256024228</v>
      </c>
      <c r="J3523" s="7">
        <v>2.1792031288386409</v>
      </c>
      <c r="K3523" s="7">
        <v>8.6371734190575573</v>
      </c>
      <c r="L3523" s="7">
        <v>0.96764772687803413</v>
      </c>
      <c r="M3523" s="7" t="s">
        <v>290</v>
      </c>
      <c r="N3523" s="7" t="s">
        <v>327</v>
      </c>
      <c r="O3523" s="7" t="s">
        <v>421</v>
      </c>
    </row>
    <row r="3524" spans="1:15" ht="15">
      <c r="A3524" s="1">
        <v>3516</v>
      </c>
      <c r="B3524" s="6" t="s">
        <v>121</v>
      </c>
      <c r="C3524" s="7" t="s">
        <v>423</v>
      </c>
      <c r="D3524" s="7" t="s">
        <v>422</v>
      </c>
      <c r="E3524" s="7">
        <v>8.2987229828313378</v>
      </c>
      <c r="F3524" s="7">
        <v>2.1638146720973226</v>
      </c>
      <c r="G3524" s="7">
        <v>8.5761819640768291</v>
      </c>
      <c r="H3524" s="7">
        <v>0.96764772687803413</v>
      </c>
      <c r="I3524" s="7">
        <v>8.2987229828313378</v>
      </c>
      <c r="J3524" s="7">
        <v>2.1638146720973226</v>
      </c>
      <c r="K3524" s="7">
        <v>8.5761819640768291</v>
      </c>
      <c r="L3524" s="7">
        <v>0.96764772687803413</v>
      </c>
      <c r="M3524" s="7" t="s">
        <v>290</v>
      </c>
      <c r="N3524" s="7" t="s">
        <v>327</v>
      </c>
      <c r="O3524" s="7" t="s">
        <v>421</v>
      </c>
    </row>
    <row r="3525" spans="1:15" ht="15">
      <c r="A3525" s="1">
        <v>3517</v>
      </c>
      <c r="B3525" s="6" t="s">
        <v>121</v>
      </c>
      <c r="C3525" s="7" t="s">
        <v>424</v>
      </c>
      <c r="D3525" s="7" t="s">
        <v>422</v>
      </c>
      <c r="E3525" s="7">
        <v>8.2794378530074706</v>
      </c>
      <c r="F3525" s="7">
        <v>2.1587862542368264</v>
      </c>
      <c r="G3525" s="7">
        <v>8.5562520564377262</v>
      </c>
      <c r="H3525" s="7">
        <v>0.96764772687803413</v>
      </c>
      <c r="I3525" s="7">
        <v>8.2794378530074706</v>
      </c>
      <c r="J3525" s="7">
        <v>2.1587862542368264</v>
      </c>
      <c r="K3525" s="7">
        <v>8.5562520564377262</v>
      </c>
      <c r="L3525" s="7">
        <v>0.96764772687803413</v>
      </c>
      <c r="M3525" s="7" t="s">
        <v>290</v>
      </c>
      <c r="N3525" s="7" t="s">
        <v>327</v>
      </c>
      <c r="O3525" s="7" t="s">
        <v>421</v>
      </c>
    </row>
    <row r="3526" spans="1:15" ht="15">
      <c r="A3526" s="1">
        <v>3518</v>
      </c>
      <c r="B3526" s="6" t="s">
        <v>121</v>
      </c>
      <c r="C3526" s="7" t="s">
        <v>425</v>
      </c>
      <c r="D3526" s="7" t="s">
        <v>422</v>
      </c>
      <c r="E3526" s="7">
        <v>8.2636880266136092</v>
      </c>
      <c r="F3526" s="7">
        <v>2.1546796337959995</v>
      </c>
      <c r="G3526" s="7">
        <v>8.5399756513407219</v>
      </c>
      <c r="H3526" s="7">
        <v>0.96764772687803413</v>
      </c>
      <c r="I3526" s="7">
        <v>8.2636880266136092</v>
      </c>
      <c r="J3526" s="7">
        <v>2.1546796337959995</v>
      </c>
      <c r="K3526" s="7">
        <v>8.5399756513407219</v>
      </c>
      <c r="L3526" s="7">
        <v>0.96764772687803413</v>
      </c>
      <c r="M3526" s="7" t="s">
        <v>290</v>
      </c>
      <c r="N3526" s="7" t="s">
        <v>327</v>
      </c>
      <c r="O3526" s="7" t="s">
        <v>421</v>
      </c>
    </row>
    <row r="3527" spans="1:15" ht="15">
      <c r="A3527" s="1">
        <v>3519</v>
      </c>
      <c r="B3527" s="6" t="s">
        <v>121</v>
      </c>
      <c r="C3527" s="7" t="s">
        <v>426</v>
      </c>
      <c r="D3527" s="7" t="s">
        <v>422</v>
      </c>
      <c r="E3527" s="7">
        <v>8.2965757633093009</v>
      </c>
      <c r="F3527" s="7">
        <v>2.1632548046194411</v>
      </c>
      <c r="G3527" s="7">
        <v>8.5739629545526039</v>
      </c>
      <c r="H3527" s="7">
        <v>0.96764772687803413</v>
      </c>
      <c r="I3527" s="7">
        <v>8.2965757633093009</v>
      </c>
      <c r="J3527" s="7">
        <v>2.1632548046194411</v>
      </c>
      <c r="K3527" s="7">
        <v>8.5739629545526039</v>
      </c>
      <c r="L3527" s="7">
        <v>0.96764772687803413</v>
      </c>
      <c r="M3527" s="7" t="s">
        <v>290</v>
      </c>
      <c r="N3527" s="7" t="s">
        <v>327</v>
      </c>
      <c r="O3527" s="7" t="s">
        <v>421</v>
      </c>
    </row>
    <row r="3528" spans="1:15" ht="15">
      <c r="A3528" s="1">
        <v>3520</v>
      </c>
      <c r="B3528" s="6" t="s">
        <v>121</v>
      </c>
      <c r="C3528" s="7" t="s">
        <v>427</v>
      </c>
      <c r="D3528" s="7" t="s">
        <v>422</v>
      </c>
      <c r="E3528" s="7">
        <v>8.3294635000049926</v>
      </c>
      <c r="F3528" s="7">
        <v>2.171829975442888</v>
      </c>
      <c r="G3528" s="7">
        <v>8.607950257764486</v>
      </c>
      <c r="H3528" s="7">
        <v>0.96764772687803413</v>
      </c>
      <c r="I3528" s="7">
        <v>8.3294635000049926</v>
      </c>
      <c r="J3528" s="7">
        <v>2.171829975442888</v>
      </c>
      <c r="K3528" s="7">
        <v>8.607950257764486</v>
      </c>
      <c r="L3528" s="7">
        <v>0.96764772687803413</v>
      </c>
      <c r="M3528" s="7" t="s">
        <v>290</v>
      </c>
      <c r="N3528" s="7" t="s">
        <v>327</v>
      </c>
      <c r="O3528" s="7" t="s">
        <v>421</v>
      </c>
    </row>
    <row r="3529" spans="1:15" ht="15">
      <c r="A3529" s="1">
        <v>3521</v>
      </c>
      <c r="B3529" s="6" t="s">
        <v>252</v>
      </c>
      <c r="C3529" s="7" t="s">
        <v>292</v>
      </c>
      <c r="D3529" s="7">
        <v>5.0110000000000001</v>
      </c>
      <c r="E3529" s="7">
        <v>5.0019999999999998</v>
      </c>
      <c r="F3529" s="7">
        <v>0.30019493666616515</v>
      </c>
      <c r="G3529" s="7">
        <v>5.0110000000000001</v>
      </c>
      <c r="H3529" s="7">
        <v>0.99820395130712425</v>
      </c>
      <c r="I3529" s="7">
        <v>5.0019999999999998</v>
      </c>
      <c r="J3529" s="7">
        <v>0.30019493666616515</v>
      </c>
      <c r="K3529" s="7">
        <v>5.0110000000000001</v>
      </c>
      <c r="L3529" s="7">
        <v>0.99820395130712425</v>
      </c>
      <c r="M3529" s="7" t="s">
        <v>304</v>
      </c>
      <c r="N3529" s="7" t="s">
        <v>327</v>
      </c>
      <c r="O3529" s="7" t="s">
        <v>421</v>
      </c>
    </row>
    <row r="3530" spans="1:15" ht="15">
      <c r="A3530" s="1">
        <v>3522</v>
      </c>
      <c r="B3530" s="6" t="s">
        <v>252</v>
      </c>
      <c r="C3530" s="7" t="s">
        <v>293</v>
      </c>
      <c r="D3530" s="7">
        <v>4.3979999999999997</v>
      </c>
      <c r="E3530" s="7">
        <v>4.3730000000000002</v>
      </c>
      <c r="F3530" s="7">
        <v>0.46826808560908367</v>
      </c>
      <c r="G3530" s="7">
        <v>4.3979999999999997</v>
      </c>
      <c r="H3530" s="7">
        <v>0.99431559799909064</v>
      </c>
      <c r="I3530" s="7">
        <v>4.3730000000000002</v>
      </c>
      <c r="J3530" s="7">
        <v>0.46826808560908367</v>
      </c>
      <c r="K3530" s="7">
        <v>4.3979999999999997</v>
      </c>
      <c r="L3530" s="7">
        <v>0.99431559799909064</v>
      </c>
      <c r="M3530" s="7" t="s">
        <v>304</v>
      </c>
      <c r="N3530" s="7" t="s">
        <v>327</v>
      </c>
      <c r="O3530" s="7" t="s">
        <v>421</v>
      </c>
    </row>
    <row r="3531" spans="1:15" ht="15">
      <c r="A3531" s="1">
        <v>3523</v>
      </c>
      <c r="B3531" s="6" t="s">
        <v>252</v>
      </c>
      <c r="C3531" s="7" t="s">
        <v>294</v>
      </c>
      <c r="D3531" s="7">
        <v>6.38</v>
      </c>
      <c r="E3531" s="7">
        <v>6.36</v>
      </c>
      <c r="F3531" s="7">
        <v>0.50477717856495441</v>
      </c>
      <c r="G3531" s="7">
        <v>6.38</v>
      </c>
      <c r="H3531" s="7">
        <v>0.99686520376175558</v>
      </c>
      <c r="I3531" s="7">
        <v>6.36</v>
      </c>
      <c r="J3531" s="7">
        <v>0.50477717856495441</v>
      </c>
      <c r="K3531" s="7">
        <v>6.38</v>
      </c>
      <c r="L3531" s="7">
        <v>0.99686520376175558</v>
      </c>
      <c r="M3531" s="7" t="s">
        <v>304</v>
      </c>
      <c r="N3531" s="7" t="s">
        <v>327</v>
      </c>
      <c r="O3531" s="7" t="s">
        <v>421</v>
      </c>
    </row>
    <row r="3532" spans="1:15" ht="15">
      <c r="A3532" s="1">
        <v>3524</v>
      </c>
      <c r="B3532" s="6" t="s">
        <v>252</v>
      </c>
      <c r="C3532" s="7" t="s">
        <v>295</v>
      </c>
      <c r="D3532" s="7">
        <v>6.2069999999999999</v>
      </c>
      <c r="E3532" s="7">
        <v>6.1890000000000001</v>
      </c>
      <c r="F3532" s="7">
        <v>0.47236426621834504</v>
      </c>
      <c r="G3532" s="7">
        <v>6.2069999999999999</v>
      </c>
      <c r="H3532" s="7">
        <v>0.99710004833252786</v>
      </c>
      <c r="I3532" s="7">
        <v>6.1890000000000001</v>
      </c>
      <c r="J3532" s="7">
        <v>0.47236426621834504</v>
      </c>
      <c r="K3532" s="7">
        <v>6.2069999999999999</v>
      </c>
      <c r="L3532" s="7">
        <v>0.99710004833252786</v>
      </c>
      <c r="M3532" s="7" t="s">
        <v>304</v>
      </c>
      <c r="N3532" s="7" t="s">
        <v>327</v>
      </c>
      <c r="O3532" s="7" t="s">
        <v>421</v>
      </c>
    </row>
    <row r="3533" spans="1:15" ht="15">
      <c r="A3533" s="1">
        <v>3525</v>
      </c>
      <c r="B3533" s="6" t="s">
        <v>252</v>
      </c>
      <c r="C3533" s="7" t="s">
        <v>296</v>
      </c>
      <c r="D3533" s="7">
        <v>5.3140000000000001</v>
      </c>
      <c r="E3533" s="7">
        <v>5.3040000000000003</v>
      </c>
      <c r="F3533" s="7">
        <v>0.32585272747055283</v>
      </c>
      <c r="G3533" s="7">
        <v>5.3140000000000001</v>
      </c>
      <c r="H3533" s="7">
        <v>0.99811817839668804</v>
      </c>
      <c r="I3533" s="7">
        <v>5.3040000000000003</v>
      </c>
      <c r="J3533" s="7">
        <v>0.32585272747055283</v>
      </c>
      <c r="K3533" s="7">
        <v>5.3140000000000001</v>
      </c>
      <c r="L3533" s="7">
        <v>0.99811817839668804</v>
      </c>
      <c r="M3533" s="7" t="s">
        <v>304</v>
      </c>
      <c r="N3533" s="7" t="s">
        <v>327</v>
      </c>
      <c r="O3533" s="7" t="s">
        <v>421</v>
      </c>
    </row>
    <row r="3534" spans="1:15" ht="15">
      <c r="A3534" s="1">
        <v>3526</v>
      </c>
      <c r="B3534" s="6" t="s">
        <v>252</v>
      </c>
      <c r="C3534" s="7" t="s">
        <v>297</v>
      </c>
      <c r="D3534" s="7">
        <v>5.6932</v>
      </c>
      <c r="E3534" s="7">
        <v>5.6860999999999997</v>
      </c>
      <c r="F3534" s="7">
        <v>0.28424114761941555</v>
      </c>
      <c r="G3534" s="7">
        <v>5.6932</v>
      </c>
      <c r="H3534" s="7">
        <v>0.99875289819433699</v>
      </c>
      <c r="I3534" s="7">
        <v>5.6860999999999997</v>
      </c>
      <c r="J3534" s="7">
        <v>0.28424114761941555</v>
      </c>
      <c r="K3534" s="7">
        <v>5.6932</v>
      </c>
      <c r="L3534" s="7">
        <v>0.99875289819433699</v>
      </c>
      <c r="M3534" s="7" t="s">
        <v>304</v>
      </c>
      <c r="N3534" s="7" t="s">
        <v>327</v>
      </c>
      <c r="O3534" s="7" t="s">
        <v>421</v>
      </c>
    </row>
    <row r="3535" spans="1:15" ht="15">
      <c r="A3535" s="1">
        <v>3527</v>
      </c>
      <c r="B3535" s="6" t="s">
        <v>252</v>
      </c>
      <c r="C3535" s="7" t="s">
        <v>298</v>
      </c>
      <c r="D3535" s="7" t="s">
        <v>422</v>
      </c>
      <c r="E3535" s="7">
        <v>5.6860999999999997</v>
      </c>
      <c r="F3535" s="7">
        <v>0.42441363955011024</v>
      </c>
      <c r="G3535" s="7">
        <v>5.7019172343551396</v>
      </c>
      <c r="H3535" s="7">
        <v>0.99722597966525395</v>
      </c>
      <c r="I3535" s="7">
        <v>5.6860999999999997</v>
      </c>
      <c r="J3535" s="7">
        <v>0.42441363955011024</v>
      </c>
      <c r="K3535" s="7">
        <v>5.7019172343551396</v>
      </c>
      <c r="L3535" s="7">
        <v>0.99722597966525395</v>
      </c>
      <c r="M3535" s="7" t="s">
        <v>304</v>
      </c>
      <c r="N3535" s="7" t="s">
        <v>327</v>
      </c>
      <c r="O3535" s="7" t="s">
        <v>421</v>
      </c>
    </row>
    <row r="3536" spans="1:15" ht="15">
      <c r="A3536" s="1">
        <v>3528</v>
      </c>
      <c r="B3536" s="6" t="s">
        <v>252</v>
      </c>
      <c r="C3536" s="7" t="s">
        <v>299</v>
      </c>
      <c r="D3536" s="7" t="s">
        <v>422</v>
      </c>
      <c r="E3536" s="7">
        <v>5.6860999999999997</v>
      </c>
      <c r="F3536" s="7">
        <v>0.42441363955011024</v>
      </c>
      <c r="G3536" s="7">
        <v>5.7019172343551396</v>
      </c>
      <c r="H3536" s="7">
        <v>0.99722597966525395</v>
      </c>
      <c r="I3536" s="7">
        <v>5.6860999999999997</v>
      </c>
      <c r="J3536" s="7">
        <v>0.42441363955011024</v>
      </c>
      <c r="K3536" s="7">
        <v>5.7019172343551396</v>
      </c>
      <c r="L3536" s="7">
        <v>0.99722597966525395</v>
      </c>
      <c r="M3536" s="7" t="s">
        <v>304</v>
      </c>
      <c r="N3536" s="7" t="s">
        <v>327</v>
      </c>
      <c r="O3536" s="7" t="s">
        <v>421</v>
      </c>
    </row>
    <row r="3537" spans="1:15" ht="15">
      <c r="A3537" s="1">
        <v>3529</v>
      </c>
      <c r="B3537" s="6" t="s">
        <v>252</v>
      </c>
      <c r="C3537" s="7" t="s">
        <v>300</v>
      </c>
      <c r="D3537" s="7" t="s">
        <v>422</v>
      </c>
      <c r="E3537" s="7">
        <v>5.6860999999999997</v>
      </c>
      <c r="F3537" s="7">
        <v>0.42441363955011024</v>
      </c>
      <c r="G3537" s="7">
        <v>5.7019172343551396</v>
      </c>
      <c r="H3537" s="7">
        <v>0.99722597966525395</v>
      </c>
      <c r="I3537" s="7">
        <v>5.6860999999999997</v>
      </c>
      <c r="J3537" s="7">
        <v>0.42441363955011024</v>
      </c>
      <c r="K3537" s="7">
        <v>5.7019172343551396</v>
      </c>
      <c r="L3537" s="7">
        <v>0.99722597966525395</v>
      </c>
      <c r="M3537" s="7" t="s">
        <v>304</v>
      </c>
      <c r="N3537" s="7" t="s">
        <v>327</v>
      </c>
      <c r="O3537" s="7" t="s">
        <v>421</v>
      </c>
    </row>
    <row r="3538" spans="1:15" ht="15">
      <c r="A3538" s="1">
        <v>3530</v>
      </c>
      <c r="B3538" s="6" t="s">
        <v>252</v>
      </c>
      <c r="C3538" s="7" t="s">
        <v>301</v>
      </c>
      <c r="D3538" s="7" t="s">
        <v>422</v>
      </c>
      <c r="E3538" s="7">
        <v>5.6860999999999997</v>
      </c>
      <c r="F3538" s="7">
        <v>0.42441363955011024</v>
      </c>
      <c r="G3538" s="7">
        <v>5.7019172343551396</v>
      </c>
      <c r="H3538" s="7">
        <v>0.99722597966525395</v>
      </c>
      <c r="I3538" s="7">
        <v>5.6860999999999997</v>
      </c>
      <c r="J3538" s="7">
        <v>0.42441363955011024</v>
      </c>
      <c r="K3538" s="7">
        <v>5.7019172343551396</v>
      </c>
      <c r="L3538" s="7">
        <v>0.99722597966525395</v>
      </c>
      <c r="M3538" s="7" t="s">
        <v>304</v>
      </c>
      <c r="N3538" s="7" t="s">
        <v>327</v>
      </c>
      <c r="O3538" s="7" t="s">
        <v>421</v>
      </c>
    </row>
    <row r="3539" spans="1:15" ht="15">
      <c r="A3539" s="1">
        <v>3531</v>
      </c>
      <c r="B3539" s="6" t="s">
        <v>252</v>
      </c>
      <c r="C3539" s="7" t="s">
        <v>302</v>
      </c>
      <c r="D3539" s="7" t="s">
        <v>422</v>
      </c>
      <c r="E3539" s="7">
        <v>5.6860999999999997</v>
      </c>
      <c r="F3539" s="7">
        <v>0.42441363955011024</v>
      </c>
      <c r="G3539" s="7">
        <v>5.7019172343551396</v>
      </c>
      <c r="H3539" s="7">
        <v>0.99722597966525395</v>
      </c>
      <c r="I3539" s="7">
        <v>5.6860999999999997</v>
      </c>
      <c r="J3539" s="7">
        <v>0.42441363955011024</v>
      </c>
      <c r="K3539" s="7">
        <v>5.7019172343551396</v>
      </c>
      <c r="L3539" s="7">
        <v>0.99722597966525395</v>
      </c>
      <c r="M3539" s="7" t="s">
        <v>304</v>
      </c>
      <c r="N3539" s="7" t="s">
        <v>327</v>
      </c>
      <c r="O3539" s="7" t="s">
        <v>421</v>
      </c>
    </row>
    <row r="3540" spans="1:15" ht="15">
      <c r="A3540" s="1">
        <v>3532</v>
      </c>
      <c r="B3540" s="6" t="s">
        <v>252</v>
      </c>
      <c r="C3540" s="7" t="s">
        <v>423</v>
      </c>
      <c r="D3540" s="7" t="s">
        <v>422</v>
      </c>
      <c r="E3540" s="7">
        <v>5.6860999999999997</v>
      </c>
      <c r="F3540" s="7">
        <v>0.42441363955011024</v>
      </c>
      <c r="G3540" s="7">
        <v>5.7019172343551396</v>
      </c>
      <c r="H3540" s="7">
        <v>0.99722597966525395</v>
      </c>
      <c r="I3540" s="7">
        <v>5.6860999999999997</v>
      </c>
      <c r="J3540" s="7">
        <v>0.42441363955011024</v>
      </c>
      <c r="K3540" s="7">
        <v>5.7019172343551396</v>
      </c>
      <c r="L3540" s="7">
        <v>0.99722597966525395</v>
      </c>
      <c r="M3540" s="7" t="s">
        <v>304</v>
      </c>
      <c r="N3540" s="7" t="s">
        <v>327</v>
      </c>
      <c r="O3540" s="7" t="s">
        <v>421</v>
      </c>
    </row>
    <row r="3541" spans="1:15" ht="15">
      <c r="A3541" s="1">
        <v>3533</v>
      </c>
      <c r="B3541" s="6" t="s">
        <v>252</v>
      </c>
      <c r="C3541" s="7" t="s">
        <v>424</v>
      </c>
      <c r="D3541" s="7" t="s">
        <v>422</v>
      </c>
      <c r="E3541" s="7">
        <v>5.6860999999999997</v>
      </c>
      <c r="F3541" s="7">
        <v>0.42441363955011024</v>
      </c>
      <c r="G3541" s="7">
        <v>5.7019172343551396</v>
      </c>
      <c r="H3541" s="7">
        <v>0.99722597966525395</v>
      </c>
      <c r="I3541" s="7">
        <v>5.6860999999999997</v>
      </c>
      <c r="J3541" s="7">
        <v>0.42441363955011024</v>
      </c>
      <c r="K3541" s="7">
        <v>5.7019172343551396</v>
      </c>
      <c r="L3541" s="7">
        <v>0.99722597966525395</v>
      </c>
      <c r="M3541" s="7" t="s">
        <v>304</v>
      </c>
      <c r="N3541" s="7" t="s">
        <v>327</v>
      </c>
      <c r="O3541" s="7" t="s">
        <v>421</v>
      </c>
    </row>
    <row r="3542" spans="1:15" ht="15">
      <c r="A3542" s="1">
        <v>3534</v>
      </c>
      <c r="B3542" s="6" t="s">
        <v>252</v>
      </c>
      <c r="C3542" s="7" t="s">
        <v>425</v>
      </c>
      <c r="D3542" s="7" t="s">
        <v>422</v>
      </c>
      <c r="E3542" s="7">
        <v>5.6860999999999997</v>
      </c>
      <c r="F3542" s="7">
        <v>0.42441363955011024</v>
      </c>
      <c r="G3542" s="7">
        <v>5.7019172343551396</v>
      </c>
      <c r="H3542" s="7">
        <v>0.99722597966525395</v>
      </c>
      <c r="I3542" s="7">
        <v>5.6860999999999997</v>
      </c>
      <c r="J3542" s="7">
        <v>0.42441363955011024</v>
      </c>
      <c r="K3542" s="7">
        <v>5.7019172343551396</v>
      </c>
      <c r="L3542" s="7">
        <v>0.99722597966525395</v>
      </c>
      <c r="M3542" s="7" t="s">
        <v>304</v>
      </c>
      <c r="N3542" s="7" t="s">
        <v>327</v>
      </c>
      <c r="O3542" s="7" t="s">
        <v>421</v>
      </c>
    </row>
    <row r="3543" spans="1:15" ht="15">
      <c r="A3543" s="1">
        <v>3535</v>
      </c>
      <c r="B3543" s="6" t="s">
        <v>252</v>
      </c>
      <c r="C3543" s="7" t="s">
        <v>426</v>
      </c>
      <c r="D3543" s="7" t="s">
        <v>422</v>
      </c>
      <c r="E3543" s="7">
        <v>5.6860999999999997</v>
      </c>
      <c r="F3543" s="7">
        <v>0.42441363955011024</v>
      </c>
      <c r="G3543" s="7">
        <v>5.7019172343551396</v>
      </c>
      <c r="H3543" s="7">
        <v>0.99722597966525395</v>
      </c>
      <c r="I3543" s="7">
        <v>5.6860999999999997</v>
      </c>
      <c r="J3543" s="7">
        <v>0.42441363955011024</v>
      </c>
      <c r="K3543" s="7">
        <v>5.7019172343551396</v>
      </c>
      <c r="L3543" s="7">
        <v>0.99722597966525395</v>
      </c>
      <c r="M3543" s="7" t="s">
        <v>304</v>
      </c>
      <c r="N3543" s="7" t="s">
        <v>327</v>
      </c>
      <c r="O3543" s="7" t="s">
        <v>421</v>
      </c>
    </row>
    <row r="3544" spans="1:15" ht="15">
      <c r="A3544" s="1">
        <v>3536</v>
      </c>
      <c r="B3544" s="6" t="s">
        <v>252</v>
      </c>
      <c r="C3544" s="7" t="s">
        <v>427</v>
      </c>
      <c r="D3544" s="7" t="s">
        <v>422</v>
      </c>
      <c r="E3544" s="7">
        <v>5.6860999999999997</v>
      </c>
      <c r="F3544" s="7">
        <v>0.42441363955011024</v>
      </c>
      <c r="G3544" s="7">
        <v>5.7019172343551396</v>
      </c>
      <c r="H3544" s="7">
        <v>0.99722597966525395</v>
      </c>
      <c r="I3544" s="7">
        <v>5.6860999999999997</v>
      </c>
      <c r="J3544" s="7">
        <v>0.42441363955011024</v>
      </c>
      <c r="K3544" s="7">
        <v>5.7019172343551396</v>
      </c>
      <c r="L3544" s="7">
        <v>0.99722597966525395</v>
      </c>
      <c r="M3544" s="7" t="s">
        <v>304</v>
      </c>
      <c r="N3544" s="7" t="s">
        <v>327</v>
      </c>
      <c r="O3544" s="7" t="s">
        <v>421</v>
      </c>
    </row>
    <row r="3545" spans="1:15" ht="15">
      <c r="A3545" s="1">
        <v>3537</v>
      </c>
      <c r="B3545" s="6" t="s">
        <v>259</v>
      </c>
      <c r="C3545" s="7" t="s">
        <v>292</v>
      </c>
      <c r="D3545" s="7">
        <v>37.603000000000002</v>
      </c>
      <c r="E3545" s="7">
        <v>36.056999999999995</v>
      </c>
      <c r="F3545" s="7">
        <v>8.9579705247210946</v>
      </c>
      <c r="G3545" s="7">
        <v>37.603000000000002</v>
      </c>
      <c r="H3545" s="7">
        <v>0.95888625907507363</v>
      </c>
      <c r="I3545" s="7">
        <v>36.056999999999995</v>
      </c>
      <c r="J3545" s="7">
        <v>5.8646601620190246</v>
      </c>
      <c r="K3545" s="7">
        <v>27.84</v>
      </c>
      <c r="L3545" s="7">
        <v>1.2951508620689653</v>
      </c>
      <c r="M3545" s="7" t="s">
        <v>290</v>
      </c>
      <c r="N3545" s="7" t="s">
        <v>327</v>
      </c>
      <c r="O3545" s="7" t="s">
        <v>421</v>
      </c>
    </row>
    <row r="3546" spans="1:15" ht="15">
      <c r="A3546" s="1">
        <v>3538</v>
      </c>
      <c r="B3546" s="6" t="s">
        <v>259</v>
      </c>
      <c r="C3546" s="7" t="s">
        <v>293</v>
      </c>
      <c r="D3546" s="7">
        <v>40.036999999999999</v>
      </c>
      <c r="E3546" s="7">
        <v>37.675999999999995</v>
      </c>
      <c r="F3546" s="7">
        <v>12.972680873990155</v>
      </c>
      <c r="G3546" s="7">
        <v>40.160449820788521</v>
      </c>
      <c r="H3546" s="7">
        <v>0.93813690255275761</v>
      </c>
      <c r="I3546" s="7">
        <v>37.675999999999995</v>
      </c>
      <c r="J3546" s="7">
        <v>9.3040322126980968</v>
      </c>
      <c r="K3546" s="7">
        <v>29.528449820788524</v>
      </c>
      <c r="L3546" s="7">
        <v>1.2759220422561925</v>
      </c>
      <c r="M3546" s="7" t="s">
        <v>290</v>
      </c>
      <c r="N3546" s="7" t="s">
        <v>327</v>
      </c>
      <c r="O3546" s="7" t="s">
        <v>421</v>
      </c>
    </row>
    <row r="3547" spans="1:15" ht="15">
      <c r="A3547" s="1">
        <v>3539</v>
      </c>
      <c r="B3547" s="6" t="s">
        <v>259</v>
      </c>
      <c r="C3547" s="7" t="s">
        <v>294</v>
      </c>
      <c r="D3547" s="7">
        <v>38.830000000000005</v>
      </c>
      <c r="E3547" s="7">
        <v>37.409999999999997</v>
      </c>
      <c r="F3547" s="7">
        <v>8.245969753420276</v>
      </c>
      <c r="G3547" s="7">
        <v>38.862712115888613</v>
      </c>
      <c r="H3547" s="7">
        <v>0.96261938406262981</v>
      </c>
      <c r="I3547" s="7">
        <v>37.409999999999997</v>
      </c>
      <c r="J3547" s="7">
        <v>5.1596111619628253</v>
      </c>
      <c r="K3547" s="7">
        <v>29.265880432720298</v>
      </c>
      <c r="L3547" s="7">
        <v>1.2782803540116388</v>
      </c>
      <c r="M3547" s="7" t="s">
        <v>290</v>
      </c>
      <c r="N3547" s="7" t="s">
        <v>327</v>
      </c>
      <c r="O3547" s="7" t="s">
        <v>421</v>
      </c>
    </row>
    <row r="3548" spans="1:15" ht="15">
      <c r="A3548" s="1">
        <v>3540</v>
      </c>
      <c r="B3548" s="6" t="s">
        <v>259</v>
      </c>
      <c r="C3548" s="7" t="s">
        <v>295</v>
      </c>
      <c r="D3548" s="7">
        <v>41.29</v>
      </c>
      <c r="E3548" s="7">
        <v>39.314</v>
      </c>
      <c r="F3548" s="7">
        <v>11.427506928691436</v>
      </c>
      <c r="G3548" s="7">
        <v>41.29</v>
      </c>
      <c r="H3548" s="7">
        <v>0.95214337612012601</v>
      </c>
      <c r="I3548" s="7">
        <v>39.314</v>
      </c>
      <c r="J3548" s="7">
        <v>11.427506928691436</v>
      </c>
      <c r="K3548" s="7">
        <v>41.29</v>
      </c>
      <c r="L3548" s="7">
        <v>0.95214337612012601</v>
      </c>
      <c r="M3548" s="7" t="s">
        <v>290</v>
      </c>
      <c r="N3548" s="7" t="s">
        <v>327</v>
      </c>
      <c r="O3548" s="7" t="s">
        <v>421</v>
      </c>
    </row>
    <row r="3549" spans="1:15" ht="15">
      <c r="A3549" s="1">
        <v>3541</v>
      </c>
      <c r="B3549" s="6" t="s">
        <v>259</v>
      </c>
      <c r="C3549" s="7" t="s">
        <v>296</v>
      </c>
      <c r="D3549" s="7">
        <v>37.057000000000002</v>
      </c>
      <c r="E3549" s="7">
        <v>35.310999999999993</v>
      </c>
      <c r="F3549" s="7">
        <v>10.13981127879426</v>
      </c>
      <c r="G3549" s="7">
        <v>37.076895216400914</v>
      </c>
      <c r="H3549" s="7">
        <v>0.95237208493067727</v>
      </c>
      <c r="I3549" s="7">
        <v>35.310999999999993</v>
      </c>
      <c r="J3549" s="7">
        <v>10.13981127879426</v>
      </c>
      <c r="K3549" s="7">
        <v>37.076895216400914</v>
      </c>
      <c r="L3549" s="7">
        <v>0.95237208493067727</v>
      </c>
      <c r="M3549" s="7" t="s">
        <v>290</v>
      </c>
      <c r="N3549" s="7" t="s">
        <v>327</v>
      </c>
      <c r="O3549" s="7" t="s">
        <v>421</v>
      </c>
    </row>
    <row r="3550" spans="1:15" ht="15">
      <c r="A3550" s="1">
        <v>3542</v>
      </c>
      <c r="B3550" s="6" t="s">
        <v>259</v>
      </c>
      <c r="C3550" s="7" t="s">
        <v>297</v>
      </c>
      <c r="D3550" s="7">
        <v>37.315599999999996</v>
      </c>
      <c r="E3550" s="7">
        <v>35.613</v>
      </c>
      <c r="F3550" s="7">
        <v>9.875130604291618</v>
      </c>
      <c r="G3550" s="7">
        <v>37.315599999999996</v>
      </c>
      <c r="H3550" s="7">
        <v>0.95437297001790145</v>
      </c>
      <c r="I3550" s="7">
        <v>35.613</v>
      </c>
      <c r="J3550" s="7">
        <v>9.875130604291618</v>
      </c>
      <c r="K3550" s="7">
        <v>37.315599999999996</v>
      </c>
      <c r="L3550" s="7">
        <v>0.95437297001790145</v>
      </c>
      <c r="M3550" s="7" t="s">
        <v>290</v>
      </c>
      <c r="N3550" s="7" t="s">
        <v>327</v>
      </c>
      <c r="O3550" s="7" t="s">
        <v>421</v>
      </c>
    </row>
    <row r="3551" spans="1:15" ht="15">
      <c r="A3551" s="1">
        <v>3543</v>
      </c>
      <c r="B3551" s="6" t="s">
        <v>259</v>
      </c>
      <c r="C3551" s="7" t="s">
        <v>298</v>
      </c>
      <c r="D3551" s="7" t="s">
        <v>422</v>
      </c>
      <c r="E3551" s="7">
        <v>35.955337319111671</v>
      </c>
      <c r="F3551" s="7">
        <v>9.9880043802188201</v>
      </c>
      <c r="G3551" s="7">
        <v>37.635937250313788</v>
      </c>
      <c r="H3551" s="7">
        <v>0.95534587274857607</v>
      </c>
      <c r="I3551" s="7">
        <v>35.955337319111671</v>
      </c>
      <c r="J3551" s="7">
        <v>9.9880043802188201</v>
      </c>
      <c r="K3551" s="7">
        <v>37.635937250313788</v>
      </c>
      <c r="L3551" s="7">
        <v>0.95534587274857607</v>
      </c>
      <c r="M3551" s="7" t="s">
        <v>290</v>
      </c>
      <c r="N3551" s="7" t="s">
        <v>327</v>
      </c>
      <c r="O3551" s="7" t="s">
        <v>421</v>
      </c>
    </row>
    <row r="3552" spans="1:15" ht="15">
      <c r="A3552" s="1">
        <v>3544</v>
      </c>
      <c r="B3552" s="6" t="s">
        <v>259</v>
      </c>
      <c r="C3552" s="7" t="s">
        <v>299</v>
      </c>
      <c r="D3552" s="7" t="s">
        <v>422</v>
      </c>
      <c r="E3552" s="7">
        <v>35.578948107826506</v>
      </c>
      <c r="F3552" s="7">
        <v>9.8898644013952239</v>
      </c>
      <c r="G3552" s="7">
        <v>37.246963865857524</v>
      </c>
      <c r="H3552" s="7">
        <v>0.95521740338250749</v>
      </c>
      <c r="I3552" s="7">
        <v>35.578948107826506</v>
      </c>
      <c r="J3552" s="7">
        <v>9.8898644013952239</v>
      </c>
      <c r="K3552" s="7">
        <v>37.246963865857524</v>
      </c>
      <c r="L3552" s="7">
        <v>0.95521740338250749</v>
      </c>
      <c r="M3552" s="7" t="s">
        <v>290</v>
      </c>
      <c r="N3552" s="7" t="s">
        <v>327</v>
      </c>
      <c r="O3552" s="7" t="s">
        <v>421</v>
      </c>
    </row>
    <row r="3553" spans="1:15" ht="15">
      <c r="A3553" s="1">
        <v>3545</v>
      </c>
      <c r="B3553" s="6" t="s">
        <v>259</v>
      </c>
      <c r="C3553" s="7" t="s">
        <v>300</v>
      </c>
      <c r="D3553" s="7" t="s">
        <v>422</v>
      </c>
      <c r="E3553" s="7">
        <v>35.318933533179752</v>
      </c>
      <c r="F3553" s="7">
        <v>9.8220680244413501</v>
      </c>
      <c r="G3553" s="7">
        <v>36.978255980307409</v>
      </c>
      <c r="H3553" s="7">
        <v>0.95512707662548169</v>
      </c>
      <c r="I3553" s="7">
        <v>35.318933533179752</v>
      </c>
      <c r="J3553" s="7">
        <v>9.8220680244413501</v>
      </c>
      <c r="K3553" s="7">
        <v>36.978255980307409</v>
      </c>
      <c r="L3553" s="7">
        <v>0.95512707662548169</v>
      </c>
      <c r="M3553" s="7" t="s">
        <v>290</v>
      </c>
      <c r="N3553" s="7" t="s">
        <v>327</v>
      </c>
      <c r="O3553" s="7" t="s">
        <v>421</v>
      </c>
    </row>
    <row r="3554" spans="1:15" ht="15">
      <c r="A3554" s="1">
        <v>3546</v>
      </c>
      <c r="B3554" s="6" t="s">
        <v>259</v>
      </c>
      <c r="C3554" s="7" t="s">
        <v>301</v>
      </c>
      <c r="D3554" s="7" t="s">
        <v>422</v>
      </c>
      <c r="E3554" s="7">
        <v>35.065005228127632</v>
      </c>
      <c r="F3554" s="7">
        <v>9.7558585855590927</v>
      </c>
      <c r="G3554" s="7">
        <v>36.715837852306038</v>
      </c>
      <c r="H3554" s="7">
        <v>0.95503758811608541</v>
      </c>
      <c r="I3554" s="7">
        <v>35.065005228127632</v>
      </c>
      <c r="J3554" s="7">
        <v>9.7558585855590927</v>
      </c>
      <c r="K3554" s="7">
        <v>36.715837852306038</v>
      </c>
      <c r="L3554" s="7">
        <v>0.95503758811608541</v>
      </c>
      <c r="M3554" s="7" t="s">
        <v>290</v>
      </c>
      <c r="N3554" s="7" t="s">
        <v>327</v>
      </c>
      <c r="O3554" s="7" t="s">
        <v>421</v>
      </c>
    </row>
    <row r="3555" spans="1:15" ht="15">
      <c r="A3555" s="1">
        <v>3547</v>
      </c>
      <c r="B3555" s="6" t="s">
        <v>259</v>
      </c>
      <c r="C3555" s="7" t="s">
        <v>302</v>
      </c>
      <c r="D3555" s="7" t="s">
        <v>422</v>
      </c>
      <c r="E3555" s="7">
        <v>34.965741225602422</v>
      </c>
      <c r="F3555" s="7">
        <v>9.7299764220600213</v>
      </c>
      <c r="G3555" s="7">
        <v>36.613255063375746</v>
      </c>
      <c r="H3555" s="7">
        <v>0.95500225710820963</v>
      </c>
      <c r="I3555" s="7">
        <v>34.965741225602422</v>
      </c>
      <c r="J3555" s="7">
        <v>9.7299764220600213</v>
      </c>
      <c r="K3555" s="7">
        <v>36.613255063375746</v>
      </c>
      <c r="L3555" s="7">
        <v>0.95500225710820963</v>
      </c>
      <c r="M3555" s="7" t="s">
        <v>290</v>
      </c>
      <c r="N3555" s="7" t="s">
        <v>327</v>
      </c>
      <c r="O3555" s="7" t="s">
        <v>421</v>
      </c>
    </row>
    <row r="3556" spans="1:15" ht="15">
      <c r="A3556" s="1">
        <v>3548</v>
      </c>
      <c r="B3556" s="6" t="s">
        <v>259</v>
      </c>
      <c r="C3556" s="7" t="s">
        <v>423</v>
      </c>
      <c r="D3556" s="7" t="s">
        <v>422</v>
      </c>
      <c r="E3556" s="7">
        <v>34.90672298283134</v>
      </c>
      <c r="F3556" s="7">
        <v>9.7145879653187031</v>
      </c>
      <c r="G3556" s="7">
        <v>36.552263608395023</v>
      </c>
      <c r="H3556" s="7">
        <v>0.95498115675698536</v>
      </c>
      <c r="I3556" s="7">
        <v>34.90672298283134</v>
      </c>
      <c r="J3556" s="7">
        <v>9.7145879653187031</v>
      </c>
      <c r="K3556" s="7">
        <v>36.552263608395023</v>
      </c>
      <c r="L3556" s="7">
        <v>0.95498115675698536</v>
      </c>
      <c r="M3556" s="7" t="s">
        <v>290</v>
      </c>
      <c r="N3556" s="7" t="s">
        <v>327</v>
      </c>
      <c r="O3556" s="7" t="s">
        <v>421</v>
      </c>
    </row>
    <row r="3557" spans="1:15" ht="15">
      <c r="A3557" s="1">
        <v>3549</v>
      </c>
      <c r="B3557" s="6" t="s">
        <v>259</v>
      </c>
      <c r="C3557" s="7" t="s">
        <v>424</v>
      </c>
      <c r="D3557" s="7" t="s">
        <v>422</v>
      </c>
      <c r="E3557" s="7">
        <v>34.887437853007469</v>
      </c>
      <c r="F3557" s="7">
        <v>9.7095595474582073</v>
      </c>
      <c r="G3557" s="7">
        <v>36.532333700755913</v>
      </c>
      <c r="H3557" s="7">
        <v>0.95497424661610353</v>
      </c>
      <c r="I3557" s="7">
        <v>34.887437853007469</v>
      </c>
      <c r="J3557" s="7">
        <v>9.7095595474582073</v>
      </c>
      <c r="K3557" s="7">
        <v>36.532333700755913</v>
      </c>
      <c r="L3557" s="7">
        <v>0.95497424661610353</v>
      </c>
      <c r="M3557" s="7" t="s">
        <v>290</v>
      </c>
      <c r="N3557" s="7" t="s">
        <v>327</v>
      </c>
      <c r="O3557" s="7" t="s">
        <v>421</v>
      </c>
    </row>
    <row r="3558" spans="1:15" ht="15">
      <c r="A3558" s="1">
        <v>3550</v>
      </c>
      <c r="B3558" s="6" t="s">
        <v>259</v>
      </c>
      <c r="C3558" s="7" t="s">
        <v>425</v>
      </c>
      <c r="D3558" s="7" t="s">
        <v>422</v>
      </c>
      <c r="E3558" s="7">
        <v>34.871688026613612</v>
      </c>
      <c r="F3558" s="7">
        <v>9.7054529270173813</v>
      </c>
      <c r="G3558" s="7">
        <v>36.516057295658911</v>
      </c>
      <c r="H3558" s="7">
        <v>0.95496859763004083</v>
      </c>
      <c r="I3558" s="7">
        <v>34.871688026613612</v>
      </c>
      <c r="J3558" s="7">
        <v>9.7054529270173813</v>
      </c>
      <c r="K3558" s="7">
        <v>36.516057295658911</v>
      </c>
      <c r="L3558" s="7">
        <v>0.95496859763004083</v>
      </c>
      <c r="M3558" s="7" t="s">
        <v>290</v>
      </c>
      <c r="N3558" s="7" t="s">
        <v>327</v>
      </c>
      <c r="O3558" s="7" t="s">
        <v>421</v>
      </c>
    </row>
    <row r="3559" spans="1:15" ht="15">
      <c r="A3559" s="1">
        <v>3551</v>
      </c>
      <c r="B3559" s="6" t="s">
        <v>259</v>
      </c>
      <c r="C3559" s="7" t="s">
        <v>426</v>
      </c>
      <c r="D3559" s="7" t="s">
        <v>422</v>
      </c>
      <c r="E3559" s="7">
        <v>34.904575763309303</v>
      </c>
      <c r="F3559" s="7">
        <v>9.7140280978408224</v>
      </c>
      <c r="G3559" s="7">
        <v>36.550044598870798</v>
      </c>
      <c r="H3559" s="7">
        <v>0.95498038774999661</v>
      </c>
      <c r="I3559" s="7">
        <v>34.904575763309303</v>
      </c>
      <c r="J3559" s="7">
        <v>9.7140280978408224</v>
      </c>
      <c r="K3559" s="7">
        <v>36.550044598870798</v>
      </c>
      <c r="L3559" s="7">
        <v>0.95498038774999661</v>
      </c>
      <c r="M3559" s="7" t="s">
        <v>290</v>
      </c>
      <c r="N3559" s="7" t="s">
        <v>327</v>
      </c>
      <c r="O3559" s="7" t="s">
        <v>421</v>
      </c>
    </row>
    <row r="3560" spans="1:15" ht="15">
      <c r="A3560" s="1">
        <v>3552</v>
      </c>
      <c r="B3560" s="6" t="s">
        <v>259</v>
      </c>
      <c r="C3560" s="7" t="s">
        <v>427</v>
      </c>
      <c r="D3560" s="7" t="s">
        <v>422</v>
      </c>
      <c r="E3560" s="7">
        <v>34.937463500004995</v>
      </c>
      <c r="F3560" s="7">
        <v>9.7226032686642689</v>
      </c>
      <c r="G3560" s="7">
        <v>36.584031902082685</v>
      </c>
      <c r="H3560" s="7">
        <v>0.95499215596343401</v>
      </c>
      <c r="I3560" s="7">
        <v>34.937463500004995</v>
      </c>
      <c r="J3560" s="7">
        <v>9.7226032686642689</v>
      </c>
      <c r="K3560" s="7">
        <v>36.584031902082685</v>
      </c>
      <c r="L3560" s="7">
        <v>0.95499215596343401</v>
      </c>
      <c r="M3560" s="7" t="s">
        <v>290</v>
      </c>
      <c r="N3560" s="7" t="s">
        <v>327</v>
      </c>
      <c r="O3560" s="7" t="s">
        <v>421</v>
      </c>
    </row>
    <row r="3561" spans="1:15" ht="15">
      <c r="A3561" s="1">
        <v>3553</v>
      </c>
      <c r="B3561" s="6" t="s">
        <v>222</v>
      </c>
      <c r="C3561" s="7" t="s">
        <v>292</v>
      </c>
      <c r="D3561" s="7">
        <v>23.654320250009302</v>
      </c>
      <c r="E3561" s="7">
        <v>23.416</v>
      </c>
      <c r="F3561" s="7">
        <v>3.3493000000000221</v>
      </c>
      <c r="G3561" s="7">
        <v>23.654320250009302</v>
      </c>
      <c r="H3561" s="7">
        <v>0.9899248742939798</v>
      </c>
      <c r="I3561" s="7">
        <v>23.416</v>
      </c>
      <c r="J3561" s="7">
        <v>3.3493000000000221</v>
      </c>
      <c r="K3561" s="7">
        <v>23.654320250009302</v>
      </c>
      <c r="L3561" s="7">
        <v>0.9899248742939798</v>
      </c>
      <c r="M3561" s="7" t="s">
        <v>290</v>
      </c>
      <c r="N3561" s="7" t="s">
        <v>327</v>
      </c>
      <c r="O3561" s="7" t="s">
        <v>421</v>
      </c>
    </row>
    <row r="3562" spans="1:15" ht="15">
      <c r="A3562" s="1">
        <v>3554</v>
      </c>
      <c r="B3562" s="6" t="s">
        <v>222</v>
      </c>
      <c r="C3562" s="7" t="s">
        <v>293</v>
      </c>
      <c r="D3562" s="7">
        <v>35.688610227914445</v>
      </c>
      <c r="E3562" s="7">
        <v>34.869999999999997</v>
      </c>
      <c r="F3562" s="7">
        <v>7.5999999999999845</v>
      </c>
      <c r="G3562" s="7">
        <v>35.688610227914445</v>
      </c>
      <c r="H3562" s="7">
        <v>0.97706242348226391</v>
      </c>
      <c r="I3562" s="7">
        <v>34.869999999999997</v>
      </c>
      <c r="J3562" s="7">
        <v>7.5999999999999845</v>
      </c>
      <c r="K3562" s="7">
        <v>35.688610227914445</v>
      </c>
      <c r="L3562" s="7">
        <v>0.97706242348226391</v>
      </c>
      <c r="M3562" s="7" t="s">
        <v>290</v>
      </c>
      <c r="N3562" s="7" t="s">
        <v>327</v>
      </c>
      <c r="O3562" s="7" t="s">
        <v>421</v>
      </c>
    </row>
    <row r="3563" spans="1:15" ht="15">
      <c r="A3563" s="1">
        <v>3555</v>
      </c>
      <c r="B3563" s="6" t="s">
        <v>222</v>
      </c>
      <c r="C3563" s="7" t="s">
        <v>294</v>
      </c>
      <c r="D3563" s="7">
        <v>39.097603507120482</v>
      </c>
      <c r="E3563" s="7">
        <v>38.253999999999998</v>
      </c>
      <c r="F3563" s="7">
        <v>8.0780000000000083</v>
      </c>
      <c r="G3563" s="7">
        <v>39.097603507120482</v>
      </c>
      <c r="H3563" s="7">
        <v>0.97842314025802513</v>
      </c>
      <c r="I3563" s="7">
        <v>38.253999999999998</v>
      </c>
      <c r="J3563" s="7">
        <v>8.0780000000000083</v>
      </c>
      <c r="K3563" s="7">
        <v>39.097603507120482</v>
      </c>
      <c r="L3563" s="7">
        <v>0.97842314025802513</v>
      </c>
      <c r="M3563" s="7" t="s">
        <v>290</v>
      </c>
      <c r="N3563" s="7" t="s">
        <v>327</v>
      </c>
      <c r="O3563" s="7" t="s">
        <v>421</v>
      </c>
    </row>
    <row r="3564" spans="1:15" ht="15">
      <c r="A3564" s="1">
        <v>3556</v>
      </c>
      <c r="B3564" s="6" t="s">
        <v>222</v>
      </c>
      <c r="C3564" s="7" t="s">
        <v>295</v>
      </c>
      <c r="D3564" s="7">
        <v>34.217951268303608</v>
      </c>
      <c r="E3564" s="7">
        <v>33.658000000000001</v>
      </c>
      <c r="F3564" s="7">
        <v>6.1650000000000231</v>
      </c>
      <c r="G3564" s="7">
        <v>34.217951268303608</v>
      </c>
      <c r="H3564" s="7">
        <v>0.98363574534568077</v>
      </c>
      <c r="I3564" s="7">
        <v>33.658000000000001</v>
      </c>
      <c r="J3564" s="7">
        <v>6.1650000000000231</v>
      </c>
      <c r="K3564" s="7">
        <v>34.217951268303608</v>
      </c>
      <c r="L3564" s="7">
        <v>0.98363574534568077</v>
      </c>
      <c r="M3564" s="7" t="s">
        <v>290</v>
      </c>
      <c r="N3564" s="7" t="s">
        <v>327</v>
      </c>
      <c r="O3564" s="7" t="s">
        <v>421</v>
      </c>
    </row>
    <row r="3565" spans="1:15" ht="15">
      <c r="A3565" s="1">
        <v>3557</v>
      </c>
      <c r="B3565" s="6" t="s">
        <v>222</v>
      </c>
      <c r="C3565" s="7" t="s">
        <v>296</v>
      </c>
      <c r="D3565" s="7">
        <v>30.420316268737245</v>
      </c>
      <c r="E3565" s="7">
        <v>30.163</v>
      </c>
      <c r="F3565" s="7">
        <v>3.9483000000000015</v>
      </c>
      <c r="G3565" s="7">
        <v>30.420316268737245</v>
      </c>
      <c r="H3565" s="7">
        <v>0.99154130198831336</v>
      </c>
      <c r="I3565" s="7">
        <v>30.163</v>
      </c>
      <c r="J3565" s="7">
        <v>3.9483000000000015</v>
      </c>
      <c r="K3565" s="7">
        <v>30.420316268737245</v>
      </c>
      <c r="L3565" s="7">
        <v>0.99154130198831336</v>
      </c>
      <c r="M3565" s="7" t="s">
        <v>290</v>
      </c>
      <c r="N3565" s="7" t="s">
        <v>327</v>
      </c>
      <c r="O3565" s="7" t="s">
        <v>421</v>
      </c>
    </row>
    <row r="3566" spans="1:15" ht="15">
      <c r="A3566" s="1">
        <v>3558</v>
      </c>
      <c r="B3566" s="6" t="s">
        <v>222</v>
      </c>
      <c r="C3566" s="7" t="s">
        <v>297</v>
      </c>
      <c r="D3566" s="7">
        <v>30.637</v>
      </c>
      <c r="E3566" s="7">
        <v>30.617000000000001</v>
      </c>
      <c r="F3566" s="7">
        <v>1.1068333207849927</v>
      </c>
      <c r="G3566" s="7">
        <v>30.637</v>
      </c>
      <c r="H3566" s="7">
        <v>0.99934719456865884</v>
      </c>
      <c r="I3566" s="7">
        <v>30.617000000000001</v>
      </c>
      <c r="J3566" s="7">
        <v>1.1068333207849927</v>
      </c>
      <c r="K3566" s="7">
        <v>30.637</v>
      </c>
      <c r="L3566" s="7">
        <v>0.99934719456865884</v>
      </c>
      <c r="M3566" s="7" t="s">
        <v>290</v>
      </c>
      <c r="N3566" s="7" t="s">
        <v>327</v>
      </c>
      <c r="O3566" s="7" t="s">
        <v>421</v>
      </c>
    </row>
    <row r="3567" spans="1:15" ht="15">
      <c r="A3567" s="1">
        <v>3559</v>
      </c>
      <c r="B3567" s="6" t="s">
        <v>222</v>
      </c>
      <c r="C3567" s="7" t="s">
        <v>298</v>
      </c>
      <c r="D3567" s="7" t="s">
        <v>422</v>
      </c>
      <c r="E3567" s="7">
        <v>30.855330923736105</v>
      </c>
      <c r="F3567" s="7">
        <v>5.0918130946596936</v>
      </c>
      <c r="G3567" s="7">
        <v>31.272639911018281</v>
      </c>
      <c r="H3567" s="7">
        <v>0.98665577998948706</v>
      </c>
      <c r="I3567" s="7">
        <v>30.855330923736105</v>
      </c>
      <c r="J3567" s="7">
        <v>5.0918130946596936</v>
      </c>
      <c r="K3567" s="7">
        <v>31.272639911018281</v>
      </c>
      <c r="L3567" s="7">
        <v>0.98665577998948706</v>
      </c>
      <c r="M3567" s="7" t="s">
        <v>290</v>
      </c>
      <c r="N3567" s="7" t="s">
        <v>327</v>
      </c>
      <c r="O3567" s="7" t="s">
        <v>421</v>
      </c>
    </row>
    <row r="3568" spans="1:15" ht="15">
      <c r="A3568" s="1">
        <v>3560</v>
      </c>
      <c r="B3568" s="6" t="s">
        <v>222</v>
      </c>
      <c r="C3568" s="7" t="s">
        <v>299</v>
      </c>
      <c r="D3568" s="7" t="s">
        <v>422</v>
      </c>
      <c r="E3568" s="7">
        <v>30.532329819136407</v>
      </c>
      <c r="F3568" s="7">
        <v>5.0385107574377948</v>
      </c>
      <c r="G3568" s="7">
        <v>30.945270314497861</v>
      </c>
      <c r="H3568" s="7">
        <v>0.98665577998948706</v>
      </c>
      <c r="I3568" s="7">
        <v>30.532329819136407</v>
      </c>
      <c r="J3568" s="7">
        <v>5.0385107574377948</v>
      </c>
      <c r="K3568" s="7">
        <v>30.945270314497861</v>
      </c>
      <c r="L3568" s="7">
        <v>0.98665577998948706</v>
      </c>
      <c r="M3568" s="7" t="s">
        <v>290</v>
      </c>
      <c r="N3568" s="7" t="s">
        <v>327</v>
      </c>
      <c r="O3568" s="7" t="s">
        <v>421</v>
      </c>
    </row>
    <row r="3569" spans="1:15" ht="15">
      <c r="A3569" s="1">
        <v>3561</v>
      </c>
      <c r="B3569" s="6" t="s">
        <v>222</v>
      </c>
      <c r="C3569" s="7" t="s">
        <v>300</v>
      </c>
      <c r="D3569" s="7" t="s">
        <v>422</v>
      </c>
      <c r="E3569" s="7">
        <v>30.309196444680325</v>
      </c>
      <c r="F3569" s="7">
        <v>5.001688807910841</v>
      </c>
      <c r="G3569" s="7">
        <v>30.719119128865056</v>
      </c>
      <c r="H3569" s="7">
        <v>0.98665577998948706</v>
      </c>
      <c r="I3569" s="7">
        <v>30.309196444680325</v>
      </c>
      <c r="J3569" s="7">
        <v>5.001688807910841</v>
      </c>
      <c r="K3569" s="7">
        <v>30.719119128865056</v>
      </c>
      <c r="L3569" s="7">
        <v>0.98665577998948706</v>
      </c>
      <c r="M3569" s="7" t="s">
        <v>290</v>
      </c>
      <c r="N3569" s="7" t="s">
        <v>327</v>
      </c>
      <c r="O3569" s="7" t="s">
        <v>421</v>
      </c>
    </row>
    <row r="3570" spans="1:15" ht="15">
      <c r="A3570" s="1">
        <v>3562</v>
      </c>
      <c r="B3570" s="6" t="s">
        <v>222</v>
      </c>
      <c r="C3570" s="7" t="s">
        <v>301</v>
      </c>
      <c r="D3570" s="7" t="s">
        <v>422</v>
      </c>
      <c r="E3570" s="7">
        <v>30.091286046183747</v>
      </c>
      <c r="F3570" s="7">
        <v>4.96572876511404</v>
      </c>
      <c r="G3570" s="7">
        <v>30.498261558356628</v>
      </c>
      <c r="H3570" s="7">
        <v>0.98665577998948706</v>
      </c>
      <c r="I3570" s="7">
        <v>30.091286046183747</v>
      </c>
      <c r="J3570" s="7">
        <v>4.96572876511404</v>
      </c>
      <c r="K3570" s="7">
        <v>30.498261558356628</v>
      </c>
      <c r="L3570" s="7">
        <v>0.98665577998948706</v>
      </c>
      <c r="M3570" s="7" t="s">
        <v>290</v>
      </c>
      <c r="N3570" s="7" t="s">
        <v>327</v>
      </c>
      <c r="O3570" s="7" t="s">
        <v>421</v>
      </c>
    </row>
    <row r="3571" spans="1:15" ht="15">
      <c r="A3571" s="1">
        <v>3563</v>
      </c>
      <c r="B3571" s="6" t="s">
        <v>222</v>
      </c>
      <c r="C3571" s="7" t="s">
        <v>302</v>
      </c>
      <c r="D3571" s="7" t="s">
        <v>422</v>
      </c>
      <c r="E3571" s="7">
        <v>30.006101929579675</v>
      </c>
      <c r="F3571" s="7">
        <v>4.9516714989173423</v>
      </c>
      <c r="G3571" s="7">
        <v>30.41192535242574</v>
      </c>
      <c r="H3571" s="7">
        <v>0.98665577998948706</v>
      </c>
      <c r="I3571" s="7">
        <v>30.006101929579675</v>
      </c>
      <c r="J3571" s="7">
        <v>4.9516714989173423</v>
      </c>
      <c r="K3571" s="7">
        <v>30.41192535242574</v>
      </c>
      <c r="L3571" s="7">
        <v>0.98665577998948706</v>
      </c>
      <c r="M3571" s="7" t="s">
        <v>290</v>
      </c>
      <c r="N3571" s="7" t="s">
        <v>327</v>
      </c>
      <c r="O3571" s="7" t="s">
        <v>421</v>
      </c>
    </row>
    <row r="3572" spans="1:15" ht="15">
      <c r="A3572" s="1">
        <v>3564</v>
      </c>
      <c r="B3572" s="6" t="s">
        <v>222</v>
      </c>
      <c r="C3572" s="7" t="s">
        <v>423</v>
      </c>
      <c r="D3572" s="7" t="s">
        <v>422</v>
      </c>
      <c r="E3572" s="7">
        <v>29.955455000722434</v>
      </c>
      <c r="F3572" s="7">
        <v>4.9433136337498471</v>
      </c>
      <c r="G3572" s="7">
        <v>30.360593439225191</v>
      </c>
      <c r="H3572" s="7">
        <v>0.98665577998948706</v>
      </c>
      <c r="I3572" s="7">
        <v>29.955455000722434</v>
      </c>
      <c r="J3572" s="7">
        <v>4.9433136337498471</v>
      </c>
      <c r="K3572" s="7">
        <v>30.360593439225191</v>
      </c>
      <c r="L3572" s="7">
        <v>0.98665577998948706</v>
      </c>
      <c r="M3572" s="7" t="s">
        <v>290</v>
      </c>
      <c r="N3572" s="7" t="s">
        <v>327</v>
      </c>
      <c r="O3572" s="7" t="s">
        <v>421</v>
      </c>
    </row>
    <row r="3573" spans="1:15" ht="15">
      <c r="A3573" s="1">
        <v>3565</v>
      </c>
      <c r="B3573" s="6" t="s">
        <v>222</v>
      </c>
      <c r="C3573" s="7" t="s">
        <v>424</v>
      </c>
      <c r="D3573" s="7" t="s">
        <v>422</v>
      </c>
      <c r="E3573" s="7">
        <v>29.938905328073236</v>
      </c>
      <c r="F3573" s="7">
        <v>4.9405825711624614</v>
      </c>
      <c r="G3573" s="7">
        <v>30.343819937275633</v>
      </c>
      <c r="H3573" s="7">
        <v>0.98665577998948695</v>
      </c>
      <c r="I3573" s="7">
        <v>29.938905328073236</v>
      </c>
      <c r="J3573" s="7">
        <v>4.9405825711624614</v>
      </c>
      <c r="K3573" s="7">
        <v>30.343819937275633</v>
      </c>
      <c r="L3573" s="7">
        <v>0.98665577998948695</v>
      </c>
      <c r="M3573" s="7" t="s">
        <v>290</v>
      </c>
      <c r="N3573" s="7" t="s">
        <v>327</v>
      </c>
      <c r="O3573" s="7" t="s">
        <v>421</v>
      </c>
    </row>
    <row r="3574" spans="1:15" ht="15">
      <c r="A3574" s="1">
        <v>3566</v>
      </c>
      <c r="B3574" s="6" t="s">
        <v>222</v>
      </c>
      <c r="C3574" s="7" t="s">
        <v>425</v>
      </c>
      <c r="D3574" s="7" t="s">
        <v>422</v>
      </c>
      <c r="E3574" s="7">
        <v>29.925389501450312</v>
      </c>
      <c r="F3574" s="7">
        <v>4.9383521603736709</v>
      </c>
      <c r="G3574" s="7">
        <v>30.330121313199189</v>
      </c>
      <c r="H3574" s="7">
        <v>0.98665577998948706</v>
      </c>
      <c r="I3574" s="7">
        <v>29.925389501450312</v>
      </c>
      <c r="J3574" s="7">
        <v>4.9383521603736709</v>
      </c>
      <c r="K3574" s="7">
        <v>30.330121313199189</v>
      </c>
      <c r="L3574" s="7">
        <v>0.98665577998948706</v>
      </c>
      <c r="M3574" s="7" t="s">
        <v>290</v>
      </c>
      <c r="N3574" s="7" t="s">
        <v>327</v>
      </c>
      <c r="O3574" s="7" t="s">
        <v>421</v>
      </c>
    </row>
    <row r="3575" spans="1:15" ht="15">
      <c r="A3575" s="1">
        <v>3567</v>
      </c>
      <c r="B3575" s="6" t="s">
        <v>222</v>
      </c>
      <c r="C3575" s="7" t="s">
        <v>426</v>
      </c>
      <c r="D3575" s="7" t="s">
        <v>422</v>
      </c>
      <c r="E3575" s="7">
        <v>29.953612348869932</v>
      </c>
      <c r="F3575" s="7">
        <v>4.9430095553766549</v>
      </c>
      <c r="G3575" s="7">
        <v>30.358725866065562</v>
      </c>
      <c r="H3575" s="7">
        <v>0.98665577998948706</v>
      </c>
      <c r="I3575" s="7">
        <v>29.953612348869932</v>
      </c>
      <c r="J3575" s="7">
        <v>4.9430095553766549</v>
      </c>
      <c r="K3575" s="7">
        <v>30.358725866065562</v>
      </c>
      <c r="L3575" s="7">
        <v>0.98665577998948706</v>
      </c>
      <c r="M3575" s="7" t="s">
        <v>290</v>
      </c>
      <c r="N3575" s="7" t="s">
        <v>327</v>
      </c>
      <c r="O3575" s="7" t="s">
        <v>421</v>
      </c>
    </row>
    <row r="3576" spans="1:15" ht="15">
      <c r="A3576" s="1">
        <v>3568</v>
      </c>
      <c r="B3576" s="6" t="s">
        <v>222</v>
      </c>
      <c r="C3576" s="7" t="s">
        <v>427</v>
      </c>
      <c r="D3576" s="7" t="s">
        <v>422</v>
      </c>
      <c r="E3576" s="7">
        <v>29.981835196289552</v>
      </c>
      <c r="F3576" s="7">
        <v>4.9476669503796344</v>
      </c>
      <c r="G3576" s="7">
        <v>30.387330418931931</v>
      </c>
      <c r="H3576" s="7">
        <v>0.98665577998948706</v>
      </c>
      <c r="I3576" s="7">
        <v>29.981835196289552</v>
      </c>
      <c r="J3576" s="7">
        <v>4.9476669503796344</v>
      </c>
      <c r="K3576" s="7">
        <v>30.387330418931931</v>
      </c>
      <c r="L3576" s="7">
        <v>0.98665577998948706</v>
      </c>
      <c r="M3576" s="7" t="s">
        <v>290</v>
      </c>
      <c r="N3576" s="7" t="s">
        <v>327</v>
      </c>
      <c r="O3576" s="7" t="s">
        <v>421</v>
      </c>
    </row>
    <row r="3577" spans="1:15" ht="15">
      <c r="A3577" s="1">
        <v>3569</v>
      </c>
      <c r="B3577" s="6" t="s">
        <v>32</v>
      </c>
      <c r="C3577" s="7" t="s">
        <v>292</v>
      </c>
      <c r="D3577" s="7">
        <v>21.780999999999999</v>
      </c>
      <c r="E3577" s="7">
        <v>21.077000000000002</v>
      </c>
      <c r="F3577" s="7">
        <v>4.8694259555389152</v>
      </c>
      <c r="G3577" s="7">
        <v>21.632180614456697</v>
      </c>
      <c r="H3577" s="7">
        <v>0.97433542996189348</v>
      </c>
      <c r="I3577" s="7">
        <v>18.067</v>
      </c>
      <c r="J3577" s="7">
        <v>4.174024706491501</v>
      </c>
      <c r="K3577" s="7">
        <v>18.542895438695691</v>
      </c>
      <c r="L3577" s="7">
        <v>0.97433542996189348</v>
      </c>
      <c r="M3577" s="7" t="s">
        <v>290</v>
      </c>
      <c r="N3577" s="7" t="s">
        <v>328</v>
      </c>
      <c r="O3577" s="7" t="s">
        <v>421</v>
      </c>
    </row>
    <row r="3578" spans="1:15" ht="15">
      <c r="A3578" s="1">
        <v>3570</v>
      </c>
      <c r="B3578" s="6" t="s">
        <v>32</v>
      </c>
      <c r="C3578" s="7" t="s">
        <v>293</v>
      </c>
      <c r="D3578" s="7">
        <v>21.966000000000001</v>
      </c>
      <c r="E3578" s="7">
        <v>22.45</v>
      </c>
      <c r="F3578" s="7">
        <v>4.6994353738129746</v>
      </c>
      <c r="G3578" s="7">
        <v>22.936590697674418</v>
      </c>
      <c r="H3578" s="7">
        <v>0.97878539561139943</v>
      </c>
      <c r="I3578" s="7">
        <v>19.48</v>
      </c>
      <c r="J3578" s="7">
        <v>4.0777283332684435</v>
      </c>
      <c r="K3578" s="7">
        <v>19.902217674418605</v>
      </c>
      <c r="L3578" s="7">
        <v>0.97878539561139943</v>
      </c>
      <c r="M3578" s="7" t="s">
        <v>290</v>
      </c>
      <c r="N3578" s="7" t="s">
        <v>328</v>
      </c>
      <c r="O3578" s="7" t="s">
        <v>421</v>
      </c>
    </row>
    <row r="3579" spans="1:15" ht="15">
      <c r="A3579" s="1">
        <v>3571</v>
      </c>
      <c r="B3579" s="6" t="s">
        <v>32</v>
      </c>
      <c r="C3579" s="7" t="s">
        <v>294</v>
      </c>
      <c r="D3579" s="7">
        <v>23.25</v>
      </c>
      <c r="E3579" s="7">
        <v>25.985572994760691</v>
      </c>
      <c r="F3579" s="7">
        <v>0.76238781596546001</v>
      </c>
      <c r="G3579" s="7">
        <v>25.996754394500261</v>
      </c>
      <c r="H3579" s="7">
        <v>0.99956989247311823</v>
      </c>
      <c r="I3579" s="7">
        <v>22.903464434938069</v>
      </c>
      <c r="J3579" s="7">
        <v>0.67196217809459913</v>
      </c>
      <c r="K3579" s="7">
        <v>22.913319626175134</v>
      </c>
      <c r="L3579" s="7">
        <v>0.99956989247311823</v>
      </c>
      <c r="M3579" s="7" t="s">
        <v>290</v>
      </c>
      <c r="N3579" s="7" t="s">
        <v>328</v>
      </c>
      <c r="O3579" s="7" t="s">
        <v>421</v>
      </c>
    </row>
    <row r="3580" spans="1:15" ht="15">
      <c r="A3580" s="1">
        <v>3572</v>
      </c>
      <c r="B3580" s="6" t="s">
        <v>32</v>
      </c>
      <c r="C3580" s="7" t="s">
        <v>295</v>
      </c>
      <c r="D3580" s="7">
        <v>26.478000000000002</v>
      </c>
      <c r="E3580" s="7">
        <v>25.420999999999999</v>
      </c>
      <c r="F3580" s="7" t="s">
        <v>422</v>
      </c>
      <c r="G3580" s="7">
        <v>25.420999999999999</v>
      </c>
      <c r="H3580" s="7">
        <v>1</v>
      </c>
      <c r="I3580" s="7">
        <v>22.143999999999998</v>
      </c>
      <c r="J3580" s="7" t="s">
        <v>422</v>
      </c>
      <c r="K3580" s="7">
        <v>22.143999999999998</v>
      </c>
      <c r="L3580" s="7">
        <v>1</v>
      </c>
      <c r="M3580" s="7" t="s">
        <v>290</v>
      </c>
      <c r="N3580" s="7" t="s">
        <v>328</v>
      </c>
      <c r="O3580" s="7" t="s">
        <v>421</v>
      </c>
    </row>
    <row r="3581" spans="1:15" ht="15">
      <c r="A3581" s="1">
        <v>3573</v>
      </c>
      <c r="B3581" s="6" t="s">
        <v>32</v>
      </c>
      <c r="C3581" s="7" t="s">
        <v>296</v>
      </c>
      <c r="D3581" s="7">
        <v>25.582000000000001</v>
      </c>
      <c r="E3581" s="7">
        <v>25.388000000000002</v>
      </c>
      <c r="F3581" s="7" t="s">
        <v>422</v>
      </c>
      <c r="G3581" s="7">
        <v>25.388000000000002</v>
      </c>
      <c r="H3581" s="7">
        <v>1</v>
      </c>
      <c r="I3581" s="7">
        <v>22.759</v>
      </c>
      <c r="J3581" s="7" t="s">
        <v>422</v>
      </c>
      <c r="K3581" s="7">
        <v>22.759</v>
      </c>
      <c r="L3581" s="7">
        <v>1</v>
      </c>
      <c r="M3581" s="7" t="s">
        <v>290</v>
      </c>
      <c r="N3581" s="7" t="s">
        <v>328</v>
      </c>
      <c r="O3581" s="7" t="s">
        <v>421</v>
      </c>
    </row>
    <row r="3582" spans="1:15" ht="15">
      <c r="A3582" s="1">
        <v>3574</v>
      </c>
      <c r="B3582" s="6" t="s">
        <v>32</v>
      </c>
      <c r="C3582" s="7" t="s">
        <v>297</v>
      </c>
      <c r="D3582" s="7">
        <v>20.79</v>
      </c>
      <c r="E3582" s="7">
        <v>25.379754770000002</v>
      </c>
      <c r="F3582" s="7" t="s">
        <v>422</v>
      </c>
      <c r="G3582" s="7">
        <v>25.379754770000002</v>
      </c>
      <c r="H3582" s="7">
        <v>1</v>
      </c>
      <c r="I3582" s="7">
        <v>22.755703445999998</v>
      </c>
      <c r="J3582" s="7" t="s">
        <v>422</v>
      </c>
      <c r="K3582" s="7">
        <v>22.755703445999998</v>
      </c>
      <c r="L3582" s="7">
        <v>1</v>
      </c>
      <c r="M3582" s="7" t="s">
        <v>290</v>
      </c>
      <c r="N3582" s="7" t="s">
        <v>328</v>
      </c>
      <c r="O3582" s="7" t="s">
        <v>421</v>
      </c>
    </row>
    <row r="3583" spans="1:15" ht="15">
      <c r="A3583" s="1">
        <v>3575</v>
      </c>
      <c r="B3583" s="6" t="s">
        <v>32</v>
      </c>
      <c r="C3583" s="7" t="s">
        <v>298</v>
      </c>
      <c r="D3583" s="7" t="s">
        <v>422</v>
      </c>
      <c r="E3583" s="7">
        <v>25.035521170472368</v>
      </c>
      <c r="F3583" s="7">
        <v>3.1626369256934135</v>
      </c>
      <c r="G3583" s="7">
        <v>25.234492120923093</v>
      </c>
      <c r="H3583" s="7">
        <v>0.99211511967440191</v>
      </c>
      <c r="I3583" s="7">
        <v>22.411469846472361</v>
      </c>
      <c r="J3583" s="7">
        <v>2.8311510518549157</v>
      </c>
      <c r="K3583" s="7">
        <v>22.589586028915161</v>
      </c>
      <c r="L3583" s="7">
        <v>0.99211511967440191</v>
      </c>
      <c r="M3583" s="7" t="s">
        <v>290</v>
      </c>
      <c r="N3583" s="7" t="s">
        <v>328</v>
      </c>
      <c r="O3583" s="7" t="s">
        <v>421</v>
      </c>
    </row>
    <row r="3584" spans="1:15" ht="15">
      <c r="A3584" s="1">
        <v>3576</v>
      </c>
      <c r="B3584" s="6" t="s">
        <v>32</v>
      </c>
      <c r="C3584" s="7" t="s">
        <v>299</v>
      </c>
      <c r="D3584" s="7" t="s">
        <v>422</v>
      </c>
      <c r="E3584" s="7">
        <v>24.933876471980376</v>
      </c>
      <c r="F3584" s="7">
        <v>3.1497965588177941</v>
      </c>
      <c r="G3584" s="7">
        <v>25.132039596537265</v>
      </c>
      <c r="H3584" s="7">
        <v>0.99211511967440191</v>
      </c>
      <c r="I3584" s="7">
        <v>22.337580941202667</v>
      </c>
      <c r="J3584" s="7">
        <v>2.8218169629572176</v>
      </c>
      <c r="K3584" s="7">
        <v>22.515109888188725</v>
      </c>
      <c r="L3584" s="7">
        <v>0.99211511967440191</v>
      </c>
      <c r="M3584" s="7" t="s">
        <v>290</v>
      </c>
      <c r="N3584" s="7" t="s">
        <v>328</v>
      </c>
      <c r="O3584" s="7" t="s">
        <v>421</v>
      </c>
    </row>
    <row r="3585" spans="1:15" ht="15">
      <c r="A3585" s="1">
        <v>3577</v>
      </c>
      <c r="B3585" s="6" t="s">
        <v>32</v>
      </c>
      <c r="C3585" s="7" t="s">
        <v>300</v>
      </c>
      <c r="D3585" s="7" t="s">
        <v>422</v>
      </c>
      <c r="E3585" s="7">
        <v>25.202189253878309</v>
      </c>
      <c r="F3585" s="7">
        <v>3.1836914358562027</v>
      </c>
      <c r="G3585" s="7">
        <v>25.402484806550785</v>
      </c>
      <c r="H3585" s="7">
        <v>0.99211511967440191</v>
      </c>
      <c r="I3585" s="7">
        <v>22.644745462488814</v>
      </c>
      <c r="J3585" s="7">
        <v>2.8606198243263909</v>
      </c>
      <c r="K3585" s="7">
        <v>22.824715613567605</v>
      </c>
      <c r="L3585" s="7">
        <v>0.99211511967440191</v>
      </c>
      <c r="M3585" s="7" t="s">
        <v>290</v>
      </c>
      <c r="N3585" s="7" t="s">
        <v>328</v>
      </c>
      <c r="O3585" s="7" t="s">
        <v>421</v>
      </c>
    </row>
    <row r="3586" spans="1:15" ht="15">
      <c r="A3586" s="1">
        <v>3578</v>
      </c>
      <c r="B3586" s="6" t="s">
        <v>32</v>
      </c>
      <c r="C3586" s="7" t="s">
        <v>301</v>
      </c>
      <c r="D3586" s="7" t="s">
        <v>422</v>
      </c>
      <c r="E3586" s="7">
        <v>24.922370704399125</v>
      </c>
      <c r="F3586" s="7">
        <v>3.1483430813701476</v>
      </c>
      <c r="G3586" s="7">
        <v>25.120442386341509</v>
      </c>
      <c r="H3586" s="7">
        <v>0.99211511967440191</v>
      </c>
      <c r="I3586" s="7">
        <v>22.364926913009626</v>
      </c>
      <c r="J3586" s="7">
        <v>2.8252714698403363</v>
      </c>
      <c r="K3586" s="7">
        <v>22.542673193358326</v>
      </c>
      <c r="L3586" s="7">
        <v>0.99211511967440191</v>
      </c>
      <c r="M3586" s="7" t="s">
        <v>290</v>
      </c>
      <c r="N3586" s="7" t="s">
        <v>328</v>
      </c>
      <c r="O3586" s="7" t="s">
        <v>421</v>
      </c>
    </row>
    <row r="3587" spans="1:15" ht="15">
      <c r="A3587" s="1">
        <v>3579</v>
      </c>
      <c r="B3587" s="6" t="s">
        <v>32</v>
      </c>
      <c r="C3587" s="7" t="s">
        <v>302</v>
      </c>
      <c r="D3587" s="7" t="s">
        <v>422</v>
      </c>
      <c r="E3587" s="7">
        <v>24.987290052442113</v>
      </c>
      <c r="F3587" s="7">
        <v>3.1565440820968744</v>
      </c>
      <c r="G3587" s="7">
        <v>25.185877683874615</v>
      </c>
      <c r="H3587" s="7">
        <v>0.99211511967440191</v>
      </c>
      <c r="I3587" s="7">
        <v>22.429846261052614</v>
      </c>
      <c r="J3587" s="7">
        <v>2.8334724705670538</v>
      </c>
      <c r="K3587" s="7">
        <v>22.608108490891432</v>
      </c>
      <c r="L3587" s="7">
        <v>0.99211511967440191</v>
      </c>
      <c r="M3587" s="7" t="s">
        <v>290</v>
      </c>
      <c r="N3587" s="7" t="s">
        <v>328</v>
      </c>
      <c r="O3587" s="7" t="s">
        <v>421</v>
      </c>
    </row>
    <row r="3588" spans="1:15" ht="15">
      <c r="A3588" s="1">
        <v>3580</v>
      </c>
      <c r="B3588" s="6" t="s">
        <v>32</v>
      </c>
      <c r="C3588" s="7" t="s">
        <v>423</v>
      </c>
      <c r="D3588" s="7" t="s">
        <v>422</v>
      </c>
      <c r="E3588" s="7">
        <v>25.193683545780935</v>
      </c>
      <c r="F3588" s="7">
        <v>3.1826169438844087</v>
      </c>
      <c r="G3588" s="7">
        <v>25.393911498948977</v>
      </c>
      <c r="H3588" s="7">
        <v>0.99211511967440191</v>
      </c>
      <c r="I3588" s="7">
        <v>22.63623975439144</v>
      </c>
      <c r="J3588" s="7">
        <v>2.8595453323545503</v>
      </c>
      <c r="K3588" s="7">
        <v>22.816142305965794</v>
      </c>
      <c r="L3588" s="7">
        <v>0.99211511967440191</v>
      </c>
      <c r="M3588" s="7" t="s">
        <v>290</v>
      </c>
      <c r="N3588" s="7" t="s">
        <v>328</v>
      </c>
      <c r="O3588" s="7" t="s">
        <v>421</v>
      </c>
    </row>
    <row r="3589" spans="1:15" ht="15">
      <c r="A3589" s="1">
        <v>3581</v>
      </c>
      <c r="B3589" s="6" t="s">
        <v>32</v>
      </c>
      <c r="C3589" s="7" t="s">
        <v>424</v>
      </c>
      <c r="D3589" s="7" t="s">
        <v>422</v>
      </c>
      <c r="E3589" s="7">
        <v>25.541499013198599</v>
      </c>
      <c r="F3589" s="7">
        <v>3.2265550761522088</v>
      </c>
      <c r="G3589" s="7">
        <v>25.744491245714464</v>
      </c>
      <c r="H3589" s="7">
        <v>0.99211511967440191</v>
      </c>
      <c r="I3589" s="7">
        <v>22.984055221809104</v>
      </c>
      <c r="J3589" s="7">
        <v>2.903483464622393</v>
      </c>
      <c r="K3589" s="7">
        <v>23.166722052731284</v>
      </c>
      <c r="L3589" s="7">
        <v>0.99211511967440191</v>
      </c>
      <c r="M3589" s="7" t="s">
        <v>290</v>
      </c>
      <c r="N3589" s="7" t="s">
        <v>328</v>
      </c>
      <c r="O3589" s="7" t="s">
        <v>421</v>
      </c>
    </row>
    <row r="3590" spans="1:15" ht="15">
      <c r="A3590" s="1">
        <v>3582</v>
      </c>
      <c r="B3590" s="6" t="s">
        <v>32</v>
      </c>
      <c r="C3590" s="7" t="s">
        <v>425</v>
      </c>
      <c r="D3590" s="7" t="s">
        <v>422</v>
      </c>
      <c r="E3590" s="7">
        <v>25.859494053393622</v>
      </c>
      <c r="F3590" s="7">
        <v>3.2667261135138945</v>
      </c>
      <c r="G3590" s="7">
        <v>26.065013566046993</v>
      </c>
      <c r="H3590" s="7">
        <v>0.99211511967440191</v>
      </c>
      <c r="I3590" s="7">
        <v>23.302050262004123</v>
      </c>
      <c r="J3590" s="7">
        <v>2.9436545019840925</v>
      </c>
      <c r="K3590" s="7">
        <v>23.48724437306381</v>
      </c>
      <c r="L3590" s="7">
        <v>0.99211511967440191</v>
      </c>
      <c r="M3590" s="7" t="s">
        <v>290</v>
      </c>
      <c r="N3590" s="7" t="s">
        <v>328</v>
      </c>
      <c r="O3590" s="7" t="s">
        <v>421</v>
      </c>
    </row>
    <row r="3591" spans="1:15" ht="15">
      <c r="A3591" s="1">
        <v>3583</v>
      </c>
      <c r="B3591" s="6" t="s">
        <v>32</v>
      </c>
      <c r="C3591" s="7" t="s">
        <v>426</v>
      </c>
      <c r="D3591" s="7" t="s">
        <v>422</v>
      </c>
      <c r="E3591" s="7">
        <v>26.294494734175682</v>
      </c>
      <c r="F3591" s="7">
        <v>3.3216780039249576</v>
      </c>
      <c r="G3591" s="7">
        <v>26.503471434650812</v>
      </c>
      <c r="H3591" s="7">
        <v>0.99211511967440191</v>
      </c>
      <c r="I3591" s="7">
        <v>23.73705094278619</v>
      </c>
      <c r="J3591" s="7">
        <v>2.9986063923950974</v>
      </c>
      <c r="K3591" s="7">
        <v>23.925702241667633</v>
      </c>
      <c r="L3591" s="7">
        <v>0.99211511967440191</v>
      </c>
      <c r="M3591" s="7" t="s">
        <v>290</v>
      </c>
      <c r="N3591" s="7" t="s">
        <v>328</v>
      </c>
      <c r="O3591" s="7" t="s">
        <v>421</v>
      </c>
    </row>
    <row r="3592" spans="1:15" ht="15">
      <c r="A3592" s="1">
        <v>3584</v>
      </c>
      <c r="B3592" s="6" t="s">
        <v>32</v>
      </c>
      <c r="C3592" s="7" t="s">
        <v>427</v>
      </c>
      <c r="D3592" s="7" t="s">
        <v>422</v>
      </c>
      <c r="E3592" s="7">
        <v>26.72949541495775</v>
      </c>
      <c r="F3592" s="7">
        <v>3.3766298943359909</v>
      </c>
      <c r="G3592" s="7">
        <v>26.941929303254636</v>
      </c>
      <c r="H3592" s="7">
        <v>0.99211511967440191</v>
      </c>
      <c r="I3592" s="7">
        <v>24.172051623568255</v>
      </c>
      <c r="J3592" s="7">
        <v>3.0535582828061649</v>
      </c>
      <c r="K3592" s="7">
        <v>24.364160110271456</v>
      </c>
      <c r="L3592" s="7">
        <v>0.99211511967440191</v>
      </c>
      <c r="M3592" s="7" t="s">
        <v>290</v>
      </c>
      <c r="N3592" s="7" t="s">
        <v>328</v>
      </c>
      <c r="O3592" s="7" t="s">
        <v>421</v>
      </c>
    </row>
    <row r="3593" spans="1:15" ht="15">
      <c r="A3593" s="1">
        <v>3585</v>
      </c>
      <c r="B3593" s="6" t="s">
        <v>44</v>
      </c>
      <c r="C3593" s="7" t="s">
        <v>292</v>
      </c>
      <c r="D3593" s="7">
        <v>26.481000000000002</v>
      </c>
      <c r="E3593" s="7">
        <v>29.295999999999999</v>
      </c>
      <c r="F3593" s="7">
        <v>2.8335163563897225</v>
      </c>
      <c r="G3593" s="7">
        <v>29.432710220805831</v>
      </c>
      <c r="H3593" s="7">
        <v>0.99535516030361382</v>
      </c>
      <c r="I3593" s="7">
        <v>27.282</v>
      </c>
      <c r="J3593" s="7">
        <v>2.6387217789126041</v>
      </c>
      <c r="K3593" s="7">
        <v>27.409311859776921</v>
      </c>
      <c r="L3593" s="7">
        <v>0.99535516030361382</v>
      </c>
      <c r="M3593" s="7" t="s">
        <v>290</v>
      </c>
      <c r="N3593" s="7" t="s">
        <v>328</v>
      </c>
      <c r="O3593" s="7" t="s">
        <v>421</v>
      </c>
    </row>
    <row r="3594" spans="1:15" ht="15">
      <c r="A3594" s="1">
        <v>3586</v>
      </c>
      <c r="B3594" s="6" t="s">
        <v>44</v>
      </c>
      <c r="C3594" s="7" t="s">
        <v>293</v>
      </c>
      <c r="D3594" s="7">
        <v>31.07</v>
      </c>
      <c r="E3594" s="7">
        <v>29.93</v>
      </c>
      <c r="F3594" s="7" t="s">
        <v>422</v>
      </c>
      <c r="G3594" s="7">
        <v>29.93</v>
      </c>
      <c r="H3594" s="7">
        <v>1</v>
      </c>
      <c r="I3594" s="7">
        <v>27.85</v>
      </c>
      <c r="J3594" s="7" t="s">
        <v>422</v>
      </c>
      <c r="K3594" s="7">
        <v>27.85</v>
      </c>
      <c r="L3594" s="7">
        <v>1</v>
      </c>
      <c r="M3594" s="7" t="s">
        <v>290</v>
      </c>
      <c r="N3594" s="7" t="s">
        <v>328</v>
      </c>
      <c r="O3594" s="7" t="s">
        <v>421</v>
      </c>
    </row>
    <row r="3595" spans="1:15" ht="15">
      <c r="A3595" s="1">
        <v>3587</v>
      </c>
      <c r="B3595" s="6" t="s">
        <v>44</v>
      </c>
      <c r="C3595" s="7" t="s">
        <v>294</v>
      </c>
      <c r="D3595" s="7">
        <v>36.04</v>
      </c>
      <c r="E3595" s="7">
        <v>35.693579329715398</v>
      </c>
      <c r="F3595" s="7">
        <v>4.3108125552095293</v>
      </c>
      <c r="G3595" s="7">
        <v>35.952951342731772</v>
      </c>
      <c r="H3595" s="7">
        <v>0.99278579356270813</v>
      </c>
      <c r="I3595" s="7">
        <v>32.888046456056195</v>
      </c>
      <c r="J3595" s="7">
        <v>3.9719805702156528</v>
      </c>
      <c r="K3595" s="7">
        <v>33.127031701404839</v>
      </c>
      <c r="L3595" s="7">
        <v>0.99278579356270813</v>
      </c>
      <c r="M3595" s="7" t="s">
        <v>290</v>
      </c>
      <c r="N3595" s="7" t="s">
        <v>328</v>
      </c>
      <c r="O3595" s="7" t="s">
        <v>421</v>
      </c>
    </row>
    <row r="3596" spans="1:15" ht="15">
      <c r="A3596" s="1">
        <v>3588</v>
      </c>
      <c r="B3596" s="6" t="s">
        <v>44</v>
      </c>
      <c r="C3596" s="7" t="s">
        <v>295</v>
      </c>
      <c r="D3596" s="7">
        <v>29.934000000000001</v>
      </c>
      <c r="E3596" s="7">
        <v>31.071000000000002</v>
      </c>
      <c r="F3596" s="7">
        <v>1.4151622100102428</v>
      </c>
      <c r="G3596" s="7">
        <v>31.103210848409866</v>
      </c>
      <c r="H3596" s="7">
        <v>0.99896438832097267</v>
      </c>
      <c r="I3596" s="7">
        <v>28.552</v>
      </c>
      <c r="J3596" s="7">
        <v>1.3004316378684997</v>
      </c>
      <c r="K3596" s="7">
        <v>28.581599438183463</v>
      </c>
      <c r="L3596" s="7">
        <v>0.99896438832097267</v>
      </c>
      <c r="M3596" s="7" t="s">
        <v>290</v>
      </c>
      <c r="N3596" s="7" t="s">
        <v>328</v>
      </c>
      <c r="O3596" s="7" t="s">
        <v>421</v>
      </c>
    </row>
    <row r="3597" spans="1:15" ht="15">
      <c r="A3597" s="1">
        <v>3589</v>
      </c>
      <c r="B3597" s="6" t="s">
        <v>44</v>
      </c>
      <c r="C3597" s="7" t="s">
        <v>296</v>
      </c>
      <c r="D3597" s="7">
        <v>28.905000000000001</v>
      </c>
      <c r="E3597" s="7">
        <v>30.138000000000002</v>
      </c>
      <c r="F3597" s="7">
        <v>3.5997002947374166</v>
      </c>
      <c r="G3597" s="7">
        <v>30.35221386014425</v>
      </c>
      <c r="H3597" s="7">
        <v>0.99294239750908142</v>
      </c>
      <c r="I3597" s="7">
        <v>27.9</v>
      </c>
      <c r="J3597" s="7">
        <v>3.3323922696653305</v>
      </c>
      <c r="K3597" s="7">
        <v>28.098306679209784</v>
      </c>
      <c r="L3597" s="7">
        <v>0.99294239750908142</v>
      </c>
      <c r="M3597" s="7" t="s">
        <v>290</v>
      </c>
      <c r="N3597" s="7" t="s">
        <v>328</v>
      </c>
      <c r="O3597" s="7" t="s">
        <v>421</v>
      </c>
    </row>
    <row r="3598" spans="1:15" ht="15">
      <c r="A3598" s="1">
        <v>3590</v>
      </c>
      <c r="B3598" s="6" t="s">
        <v>44</v>
      </c>
      <c r="C3598" s="7" t="s">
        <v>297</v>
      </c>
      <c r="D3598" s="7">
        <v>27.206700000000001</v>
      </c>
      <c r="E3598" s="7">
        <v>30.902061856</v>
      </c>
      <c r="F3598" s="7">
        <v>4.4550461424574319</v>
      </c>
      <c r="G3598" s="7">
        <v>31.22154485421045</v>
      </c>
      <c r="H3598" s="7">
        <v>0.98976722645524806</v>
      </c>
      <c r="I3598" s="7">
        <v>28.642966734000002</v>
      </c>
      <c r="J3598" s="7">
        <v>4.1293600100689325</v>
      </c>
      <c r="K3598" s="7">
        <v>28.939093928763342</v>
      </c>
      <c r="L3598" s="7">
        <v>0.98976722645524806</v>
      </c>
      <c r="M3598" s="7" t="s">
        <v>290</v>
      </c>
      <c r="N3598" s="7" t="s">
        <v>328</v>
      </c>
      <c r="O3598" s="7" t="s">
        <v>421</v>
      </c>
    </row>
    <row r="3599" spans="1:15" ht="15">
      <c r="A3599" s="1">
        <v>3591</v>
      </c>
      <c r="B3599" s="6" t="s">
        <v>44</v>
      </c>
      <c r="C3599" s="7" t="s">
        <v>298</v>
      </c>
      <c r="D3599" s="7" t="s">
        <v>422</v>
      </c>
      <c r="E3599" s="7">
        <v>31.550946131984027</v>
      </c>
      <c r="F3599" s="7">
        <v>3.176808739490891</v>
      </c>
      <c r="G3599" s="7">
        <v>31.710476432729035</v>
      </c>
      <c r="H3599" s="7">
        <v>0.99496916102527067</v>
      </c>
      <c r="I3599" s="7">
        <v>29.291851009984029</v>
      </c>
      <c r="J3599" s="7">
        <v>2.9493444632410042</v>
      </c>
      <c r="K3599" s="7">
        <v>29.439958701634634</v>
      </c>
      <c r="L3599" s="7">
        <v>0.99496916102527067</v>
      </c>
      <c r="M3599" s="7" t="s">
        <v>290</v>
      </c>
      <c r="N3599" s="7" t="s">
        <v>328</v>
      </c>
      <c r="O3599" s="7" t="s">
        <v>421</v>
      </c>
    </row>
    <row r="3600" spans="1:15" ht="15">
      <c r="A3600" s="1">
        <v>3592</v>
      </c>
      <c r="B3600" s="6" t="s">
        <v>44</v>
      </c>
      <c r="C3600" s="7" t="s">
        <v>299</v>
      </c>
      <c r="D3600" s="7" t="s">
        <v>422</v>
      </c>
      <c r="E3600" s="7">
        <v>34.243688425883576</v>
      </c>
      <c r="F3600" s="7">
        <v>3.4479361794310885</v>
      </c>
      <c r="G3600" s="7">
        <v>34.416833975634987</v>
      </c>
      <c r="H3600" s="7">
        <v>0.99496916102527067</v>
      </c>
      <c r="I3600" s="7">
        <v>31.984593303883575</v>
      </c>
      <c r="J3600" s="7">
        <v>3.2204719031812683</v>
      </c>
      <c r="K3600" s="7">
        <v>32.146316244540586</v>
      </c>
      <c r="L3600" s="7">
        <v>0.99496916102527067</v>
      </c>
      <c r="M3600" s="7" t="s">
        <v>290</v>
      </c>
      <c r="N3600" s="7" t="s">
        <v>328</v>
      </c>
      <c r="O3600" s="7" t="s">
        <v>421</v>
      </c>
    </row>
    <row r="3601" spans="1:15" ht="15">
      <c r="A3601" s="1">
        <v>3593</v>
      </c>
      <c r="B3601" s="6" t="s">
        <v>44</v>
      </c>
      <c r="C3601" s="7" t="s">
        <v>300</v>
      </c>
      <c r="D3601" s="7" t="s">
        <v>422</v>
      </c>
      <c r="E3601" s="7">
        <v>35.976573728286503</v>
      </c>
      <c r="F3601" s="7">
        <v>3.6224173233619377</v>
      </c>
      <c r="G3601" s="7">
        <v>36.158481224899745</v>
      </c>
      <c r="H3601" s="7">
        <v>0.99496916102527067</v>
      </c>
      <c r="I3601" s="7">
        <v>33.728578057030866</v>
      </c>
      <c r="J3601" s="7">
        <v>3.3960706310976843</v>
      </c>
      <c r="K3601" s="7">
        <v>33.899119066439297</v>
      </c>
      <c r="L3601" s="7">
        <v>0.99496916102527067</v>
      </c>
      <c r="M3601" s="7" t="s">
        <v>290</v>
      </c>
      <c r="N3601" s="7" t="s">
        <v>328</v>
      </c>
      <c r="O3601" s="7" t="s">
        <v>421</v>
      </c>
    </row>
    <row r="3602" spans="1:15" ht="15">
      <c r="A3602" s="1">
        <v>3594</v>
      </c>
      <c r="B3602" s="6" t="s">
        <v>44</v>
      </c>
      <c r="C3602" s="7" t="s">
        <v>301</v>
      </c>
      <c r="D3602" s="7" t="s">
        <v>422</v>
      </c>
      <c r="E3602" s="7">
        <v>36.089131884810797</v>
      </c>
      <c r="F3602" s="7">
        <v>3.6337506042674734</v>
      </c>
      <c r="G3602" s="7">
        <v>36.271608506561734</v>
      </c>
      <c r="H3602" s="7">
        <v>0.99496916102527067</v>
      </c>
      <c r="I3602" s="7">
        <v>33.84113621355516</v>
      </c>
      <c r="J3602" s="7">
        <v>3.4074039120032147</v>
      </c>
      <c r="K3602" s="7">
        <v>34.012246348101286</v>
      </c>
      <c r="L3602" s="7">
        <v>0.99496916102527067</v>
      </c>
      <c r="M3602" s="7" t="s">
        <v>290</v>
      </c>
      <c r="N3602" s="7" t="s">
        <v>328</v>
      </c>
      <c r="O3602" s="7" t="s">
        <v>421</v>
      </c>
    </row>
    <row r="3603" spans="1:15" ht="15">
      <c r="A3603" s="1">
        <v>3595</v>
      </c>
      <c r="B3603" s="6" t="s">
        <v>44</v>
      </c>
      <c r="C3603" s="7" t="s">
        <v>302</v>
      </c>
      <c r="D3603" s="7" t="s">
        <v>422</v>
      </c>
      <c r="E3603" s="7">
        <v>36.150549083461925</v>
      </c>
      <c r="F3603" s="7">
        <v>3.6399345929381335</v>
      </c>
      <c r="G3603" s="7">
        <v>36.333336247537986</v>
      </c>
      <c r="H3603" s="7">
        <v>0.99496916102527067</v>
      </c>
      <c r="I3603" s="7">
        <v>33.902553412206288</v>
      </c>
      <c r="J3603" s="7">
        <v>3.4135879006738858</v>
      </c>
      <c r="K3603" s="7">
        <v>34.073974089077538</v>
      </c>
      <c r="L3603" s="7">
        <v>0.99496916102527067</v>
      </c>
      <c r="M3603" s="7" t="s">
        <v>290</v>
      </c>
      <c r="N3603" s="7" t="s">
        <v>328</v>
      </c>
      <c r="O3603" s="7" t="s">
        <v>421</v>
      </c>
    </row>
    <row r="3604" spans="1:15" ht="15">
      <c r="A3604" s="1">
        <v>3596</v>
      </c>
      <c r="B3604" s="6" t="s">
        <v>44</v>
      </c>
      <c r="C3604" s="7" t="s">
        <v>423</v>
      </c>
      <c r="D3604" s="7" t="s">
        <v>422</v>
      </c>
      <c r="E3604" s="7">
        <v>36.317990836597815</v>
      </c>
      <c r="F3604" s="7">
        <v>3.6567940057269599</v>
      </c>
      <c r="G3604" s="7">
        <v>36.501624632439629</v>
      </c>
      <c r="H3604" s="7">
        <v>0.99496916102527067</v>
      </c>
      <c r="I3604" s="7">
        <v>34.069995165342178</v>
      </c>
      <c r="J3604" s="7">
        <v>3.4304473134627109</v>
      </c>
      <c r="K3604" s="7">
        <v>34.242262473979181</v>
      </c>
      <c r="L3604" s="7">
        <v>0.99496916102527067</v>
      </c>
      <c r="M3604" s="7" t="s">
        <v>290</v>
      </c>
      <c r="N3604" s="7" t="s">
        <v>328</v>
      </c>
      <c r="O3604" s="7" t="s">
        <v>421</v>
      </c>
    </row>
    <row r="3605" spans="1:15" ht="15">
      <c r="A3605" s="1">
        <v>3597</v>
      </c>
      <c r="B3605" s="6" t="s">
        <v>44</v>
      </c>
      <c r="C3605" s="7" t="s">
        <v>424</v>
      </c>
      <c r="D3605" s="7" t="s">
        <v>422</v>
      </c>
      <c r="E3605" s="7">
        <v>36.592233502813492</v>
      </c>
      <c r="F3605" s="7">
        <v>3.684407012802295</v>
      </c>
      <c r="G3605" s="7">
        <v>36.777253945345251</v>
      </c>
      <c r="H3605" s="7">
        <v>0.99496916102527067</v>
      </c>
      <c r="I3605" s="7">
        <v>34.344237831557848</v>
      </c>
      <c r="J3605" s="7">
        <v>3.4580603205380056</v>
      </c>
      <c r="K3605" s="7">
        <v>34.517891786884796</v>
      </c>
      <c r="L3605" s="7">
        <v>0.99496916102527067</v>
      </c>
      <c r="M3605" s="7" t="s">
        <v>290</v>
      </c>
      <c r="N3605" s="7" t="s">
        <v>328</v>
      </c>
      <c r="O3605" s="7" t="s">
        <v>421</v>
      </c>
    </row>
    <row r="3606" spans="1:15" ht="15">
      <c r="A3606" s="1">
        <v>3598</v>
      </c>
      <c r="B3606" s="6" t="s">
        <v>44</v>
      </c>
      <c r="C3606" s="7" t="s">
        <v>425</v>
      </c>
      <c r="D3606" s="7" t="s">
        <v>422</v>
      </c>
      <c r="E3606" s="7">
        <v>36.845020805798256</v>
      </c>
      <c r="F3606" s="7">
        <v>3.7098597174532184</v>
      </c>
      <c r="G3606" s="7">
        <v>37.031319410775637</v>
      </c>
      <c r="H3606" s="7">
        <v>0.99496916102527067</v>
      </c>
      <c r="I3606" s="7">
        <v>34.597025134542619</v>
      </c>
      <c r="J3606" s="7">
        <v>3.4835130251889743</v>
      </c>
      <c r="K3606" s="7">
        <v>34.77195725231519</v>
      </c>
      <c r="L3606" s="7">
        <v>0.99496916102527067</v>
      </c>
      <c r="M3606" s="7" t="s">
        <v>290</v>
      </c>
      <c r="N3606" s="7" t="s">
        <v>328</v>
      </c>
      <c r="O3606" s="7" t="s">
        <v>421</v>
      </c>
    </row>
    <row r="3607" spans="1:15" ht="15">
      <c r="A3607" s="1">
        <v>3599</v>
      </c>
      <c r="B3607" s="6" t="s">
        <v>44</v>
      </c>
      <c r="C3607" s="7" t="s">
        <v>426</v>
      </c>
      <c r="D3607" s="7" t="s">
        <v>422</v>
      </c>
      <c r="E3607" s="7">
        <v>37.180489569026818</v>
      </c>
      <c r="F3607" s="7">
        <v>3.7436374715145964</v>
      </c>
      <c r="G3607" s="7">
        <v>37.368484396756585</v>
      </c>
      <c r="H3607" s="7">
        <v>0.99496916102527067</v>
      </c>
      <c r="I3607" s="7">
        <v>34.932493897771181</v>
      </c>
      <c r="J3607" s="7">
        <v>3.5172907792503678</v>
      </c>
      <c r="K3607" s="7">
        <v>35.109122238296138</v>
      </c>
      <c r="L3607" s="7">
        <v>0.99496916102527067</v>
      </c>
      <c r="M3607" s="7" t="s">
        <v>290</v>
      </c>
      <c r="N3607" s="7" t="s">
        <v>328</v>
      </c>
      <c r="O3607" s="7" t="s">
        <v>421</v>
      </c>
    </row>
    <row r="3608" spans="1:15" ht="15">
      <c r="A3608" s="1">
        <v>3600</v>
      </c>
      <c r="B3608" s="6" t="s">
        <v>44</v>
      </c>
      <c r="C3608" s="7" t="s">
        <v>427</v>
      </c>
      <c r="D3608" s="7" t="s">
        <v>422</v>
      </c>
      <c r="E3608" s="7">
        <v>37.515958332255373</v>
      </c>
      <c r="F3608" s="7">
        <v>3.7774152255760116</v>
      </c>
      <c r="G3608" s="7">
        <v>37.705649382737526</v>
      </c>
      <c r="H3608" s="7">
        <v>0.99496916102527067</v>
      </c>
      <c r="I3608" s="7">
        <v>35.267962660999729</v>
      </c>
      <c r="J3608" s="7">
        <v>3.5510685333117364</v>
      </c>
      <c r="K3608" s="7">
        <v>35.446287224277071</v>
      </c>
      <c r="L3608" s="7">
        <v>0.99496916102527067</v>
      </c>
      <c r="M3608" s="7" t="s">
        <v>290</v>
      </c>
      <c r="N3608" s="7" t="s">
        <v>328</v>
      </c>
      <c r="O3608" s="7" t="s">
        <v>421</v>
      </c>
    </row>
    <row r="3609" spans="1:15" ht="15">
      <c r="A3609" s="1">
        <v>3601</v>
      </c>
      <c r="B3609" s="6" t="s">
        <v>52</v>
      </c>
      <c r="C3609" s="7" t="s">
        <v>292</v>
      </c>
      <c r="D3609" s="7">
        <v>35.5</v>
      </c>
      <c r="E3609" s="7">
        <v>33.948</v>
      </c>
      <c r="F3609" s="7" t="s">
        <v>422</v>
      </c>
      <c r="G3609" s="7">
        <v>33.948</v>
      </c>
      <c r="H3609" s="7">
        <v>1</v>
      </c>
      <c r="I3609" s="7">
        <v>30.707000000000001</v>
      </c>
      <c r="J3609" s="7" t="s">
        <v>422</v>
      </c>
      <c r="K3609" s="7">
        <v>30.707000000000001</v>
      </c>
      <c r="L3609" s="7">
        <v>1</v>
      </c>
      <c r="M3609" s="7" t="s">
        <v>290</v>
      </c>
      <c r="N3609" s="7" t="s">
        <v>328</v>
      </c>
      <c r="O3609" s="7" t="s">
        <v>421</v>
      </c>
    </row>
    <row r="3610" spans="1:15" ht="15">
      <c r="A3610" s="1">
        <v>3602</v>
      </c>
      <c r="B3610" s="6" t="s">
        <v>52</v>
      </c>
      <c r="C3610" s="7" t="s">
        <v>293</v>
      </c>
      <c r="D3610" s="7">
        <v>33</v>
      </c>
      <c r="E3610" s="7">
        <v>33.94</v>
      </c>
      <c r="F3610" s="7" t="s">
        <v>422</v>
      </c>
      <c r="G3610" s="7">
        <v>33.94</v>
      </c>
      <c r="H3610" s="7">
        <v>1</v>
      </c>
      <c r="I3610" s="7">
        <v>30.95</v>
      </c>
      <c r="J3610" s="7" t="s">
        <v>422</v>
      </c>
      <c r="K3610" s="7">
        <v>30.95</v>
      </c>
      <c r="L3610" s="7">
        <v>1</v>
      </c>
      <c r="M3610" s="7" t="s">
        <v>290</v>
      </c>
      <c r="N3610" s="7" t="s">
        <v>328</v>
      </c>
      <c r="O3610" s="7" t="s">
        <v>421</v>
      </c>
    </row>
    <row r="3611" spans="1:15" ht="15">
      <c r="A3611" s="1">
        <v>3603</v>
      </c>
      <c r="B3611" s="6" t="s">
        <v>52</v>
      </c>
      <c r="C3611" s="7" t="s">
        <v>294</v>
      </c>
      <c r="D3611" s="7">
        <v>37.5</v>
      </c>
      <c r="E3611" s="7">
        <v>38.681708514559709</v>
      </c>
      <c r="F3611" s="7" t="s">
        <v>422</v>
      </c>
      <c r="G3611" s="7">
        <v>38.681708514559709</v>
      </c>
      <c r="H3611" s="7">
        <v>1</v>
      </c>
      <c r="I3611" s="7">
        <v>35.092760094659411</v>
      </c>
      <c r="J3611" s="7" t="s">
        <v>422</v>
      </c>
      <c r="K3611" s="7">
        <v>35.092760094659411</v>
      </c>
      <c r="L3611" s="7">
        <v>1</v>
      </c>
      <c r="M3611" s="7" t="s">
        <v>290</v>
      </c>
      <c r="N3611" s="7" t="s">
        <v>328</v>
      </c>
      <c r="O3611" s="7" t="s">
        <v>421</v>
      </c>
    </row>
    <row r="3612" spans="1:15" ht="15">
      <c r="A3612" s="1">
        <v>3604</v>
      </c>
      <c r="B3612" s="6" t="s">
        <v>52</v>
      </c>
      <c r="C3612" s="7" t="s">
        <v>295</v>
      </c>
      <c r="D3612" s="7">
        <v>39.859499999999997</v>
      </c>
      <c r="E3612" s="7">
        <v>37.003</v>
      </c>
      <c r="F3612" s="7" t="s">
        <v>422</v>
      </c>
      <c r="G3612" s="7">
        <v>37.003</v>
      </c>
      <c r="H3612" s="7">
        <v>1</v>
      </c>
      <c r="I3612" s="7">
        <v>32.99</v>
      </c>
      <c r="J3612" s="7" t="s">
        <v>422</v>
      </c>
      <c r="K3612" s="7">
        <v>32.99</v>
      </c>
      <c r="L3612" s="7">
        <v>1</v>
      </c>
      <c r="M3612" s="7" t="s">
        <v>290</v>
      </c>
      <c r="N3612" s="7" t="s">
        <v>328</v>
      </c>
      <c r="O3612" s="7" t="s">
        <v>421</v>
      </c>
    </row>
    <row r="3613" spans="1:15" ht="15">
      <c r="A3613" s="1">
        <v>3605</v>
      </c>
      <c r="B3613" s="6" t="s">
        <v>52</v>
      </c>
      <c r="C3613" s="7" t="s">
        <v>296</v>
      </c>
      <c r="D3613" s="7">
        <v>30.381</v>
      </c>
      <c r="E3613" s="7">
        <v>34.703000000000003</v>
      </c>
      <c r="F3613" s="7">
        <v>12.244216441846262</v>
      </c>
      <c r="G3613" s="7">
        <v>36.799715287958122</v>
      </c>
      <c r="H3613" s="7">
        <v>0.94302360027648857</v>
      </c>
      <c r="I3613" s="7">
        <v>31.033999999999995</v>
      </c>
      <c r="J3613" s="7">
        <v>10.949687723143731</v>
      </c>
      <c r="K3613" s="7">
        <v>32.90903853403141</v>
      </c>
      <c r="L3613" s="7">
        <v>0.94302360027648857</v>
      </c>
      <c r="M3613" s="7" t="s">
        <v>290</v>
      </c>
      <c r="N3613" s="7" t="s">
        <v>328</v>
      </c>
      <c r="O3613" s="7" t="s">
        <v>421</v>
      </c>
    </row>
    <row r="3614" spans="1:15" ht="15">
      <c r="A3614" s="1">
        <v>3606</v>
      </c>
      <c r="B3614" s="6" t="s">
        <v>52</v>
      </c>
      <c r="C3614" s="7" t="s">
        <v>297</v>
      </c>
      <c r="D3614" s="7">
        <v>27.094999999999999</v>
      </c>
      <c r="E3614" s="7">
        <v>35.693647861000002</v>
      </c>
      <c r="F3614" s="7">
        <v>6.4373704484626169</v>
      </c>
      <c r="G3614" s="7">
        <v>35.108357400116716</v>
      </c>
      <c r="H3614" s="7">
        <v>1.0166709725041521</v>
      </c>
      <c r="I3614" s="7">
        <v>31.996769211</v>
      </c>
      <c r="J3614" s="7">
        <v>5.7706362030378342</v>
      </c>
      <c r="K3614" s="7">
        <v>31.472098718614028</v>
      </c>
      <c r="L3614" s="7">
        <v>1.0166709725041521</v>
      </c>
      <c r="M3614" s="7" t="s">
        <v>290</v>
      </c>
      <c r="N3614" s="7" t="s">
        <v>328</v>
      </c>
      <c r="O3614" s="7" t="s">
        <v>421</v>
      </c>
    </row>
    <row r="3615" spans="1:15" ht="15">
      <c r="A3615" s="1">
        <v>3607</v>
      </c>
      <c r="B3615" s="6" t="s">
        <v>52</v>
      </c>
      <c r="C3615" s="7" t="s">
        <v>298</v>
      </c>
      <c r="D3615" s="7" t="s">
        <v>422</v>
      </c>
      <c r="E3615" s="7">
        <v>36.471649838713681</v>
      </c>
      <c r="F3615" s="7">
        <v>4.248867766388746</v>
      </c>
      <c r="G3615" s="7">
        <v>36.718307685049986</v>
      </c>
      <c r="H3615" s="7">
        <v>0.99328242879677342</v>
      </c>
      <c r="I3615" s="7">
        <v>32.774771188713679</v>
      </c>
      <c r="J3615" s="7">
        <v>3.8181894559284704</v>
      </c>
      <c r="K3615" s="7">
        <v>32.996427036785356</v>
      </c>
      <c r="L3615" s="7">
        <v>0.99328242879677342</v>
      </c>
      <c r="M3615" s="7" t="s">
        <v>290</v>
      </c>
      <c r="N3615" s="7" t="s">
        <v>328</v>
      </c>
      <c r="O3615" s="7" t="s">
        <v>421</v>
      </c>
    </row>
    <row r="3616" spans="1:15" ht="15">
      <c r="A3616" s="1">
        <v>3608</v>
      </c>
      <c r="B3616" s="6" t="s">
        <v>52</v>
      </c>
      <c r="C3616" s="7" t="s">
        <v>299</v>
      </c>
      <c r="D3616" s="7" t="s">
        <v>422</v>
      </c>
      <c r="E3616" s="7">
        <v>36.294568106381305</v>
      </c>
      <c r="F3616" s="7">
        <v>4.2282381302781626</v>
      </c>
      <c r="G3616" s="7">
        <v>36.540028348580812</v>
      </c>
      <c r="H3616" s="7">
        <v>0.99328242879677342</v>
      </c>
      <c r="I3616" s="7">
        <v>32.597689456381296</v>
      </c>
      <c r="J3616" s="7">
        <v>3.797559819817915</v>
      </c>
      <c r="K3616" s="7">
        <v>32.818147700316175</v>
      </c>
      <c r="L3616" s="7">
        <v>0.99328242879677342</v>
      </c>
      <c r="M3616" s="7" t="s">
        <v>290</v>
      </c>
      <c r="N3616" s="7" t="s">
        <v>328</v>
      </c>
      <c r="O3616" s="7" t="s">
        <v>421</v>
      </c>
    </row>
    <row r="3617" spans="1:15" ht="15">
      <c r="A3617" s="1">
        <v>3609</v>
      </c>
      <c r="B3617" s="6" t="s">
        <v>52</v>
      </c>
      <c r="C3617" s="7" t="s">
        <v>300</v>
      </c>
      <c r="D3617" s="7" t="s">
        <v>422</v>
      </c>
      <c r="E3617" s="7">
        <v>36.88657267143968</v>
      </c>
      <c r="F3617" s="7">
        <v>4.2972053726473991</v>
      </c>
      <c r="G3617" s="7">
        <v>37.136036641786511</v>
      </c>
      <c r="H3617" s="7">
        <v>0.99328242879677342</v>
      </c>
      <c r="I3617" s="7">
        <v>33.205538494425078</v>
      </c>
      <c r="J3617" s="7">
        <v>3.8683729087786776</v>
      </c>
      <c r="K3617" s="7">
        <v>33.430107622712171</v>
      </c>
      <c r="L3617" s="7">
        <v>0.99328242879677342</v>
      </c>
      <c r="M3617" s="7" t="s">
        <v>290</v>
      </c>
      <c r="N3617" s="7" t="s">
        <v>328</v>
      </c>
      <c r="O3617" s="7" t="s">
        <v>421</v>
      </c>
    </row>
    <row r="3618" spans="1:15" ht="15">
      <c r="A3618" s="1">
        <v>3610</v>
      </c>
      <c r="B3618" s="6" t="s">
        <v>52</v>
      </c>
      <c r="C3618" s="7" t="s">
        <v>301</v>
      </c>
      <c r="D3618" s="7" t="s">
        <v>422</v>
      </c>
      <c r="E3618" s="7">
        <v>37.183239366417233</v>
      </c>
      <c r="F3618" s="7">
        <v>4.331766396435115</v>
      </c>
      <c r="G3618" s="7">
        <v>37.434709694260548</v>
      </c>
      <c r="H3618" s="7">
        <v>0.99328242879677342</v>
      </c>
      <c r="I3618" s="7">
        <v>33.50220518940263</v>
      </c>
      <c r="J3618" s="7">
        <v>3.9029339325664032</v>
      </c>
      <c r="K3618" s="7">
        <v>33.728780675186208</v>
      </c>
      <c r="L3618" s="7">
        <v>0.99328242879677342</v>
      </c>
      <c r="M3618" s="7" t="s">
        <v>290</v>
      </c>
      <c r="N3618" s="7" t="s">
        <v>328</v>
      </c>
      <c r="O3618" s="7" t="s">
        <v>421</v>
      </c>
    </row>
    <row r="3619" spans="1:15" ht="15">
      <c r="A3619" s="1">
        <v>3611</v>
      </c>
      <c r="B3619" s="6" t="s">
        <v>52</v>
      </c>
      <c r="C3619" s="7" t="s">
        <v>302</v>
      </c>
      <c r="D3619" s="7" t="s">
        <v>422</v>
      </c>
      <c r="E3619" s="7">
        <v>37.219824969506085</v>
      </c>
      <c r="F3619" s="7">
        <v>4.3360285395069189</v>
      </c>
      <c r="G3619" s="7">
        <v>37.471542725861809</v>
      </c>
      <c r="H3619" s="7">
        <v>0.99328242879677342</v>
      </c>
      <c r="I3619" s="7">
        <v>33.548272829314648</v>
      </c>
      <c r="J3619" s="7">
        <v>3.9083007122749862</v>
      </c>
      <c r="K3619" s="7">
        <v>33.775159870646071</v>
      </c>
      <c r="L3619" s="7">
        <v>0.99328242879677342</v>
      </c>
      <c r="M3619" s="7" t="s">
        <v>290</v>
      </c>
      <c r="N3619" s="7" t="s">
        <v>328</v>
      </c>
      <c r="O3619" s="7" t="s">
        <v>421</v>
      </c>
    </row>
    <row r="3620" spans="1:15" ht="15">
      <c r="A3620" s="1">
        <v>3612</v>
      </c>
      <c r="B3620" s="6" t="s">
        <v>52</v>
      </c>
      <c r="C3620" s="7" t="s">
        <v>423</v>
      </c>
      <c r="D3620" s="7" t="s">
        <v>422</v>
      </c>
      <c r="E3620" s="7">
        <v>37.354585821777924</v>
      </c>
      <c r="F3620" s="7">
        <v>4.3517278852705497</v>
      </c>
      <c r="G3620" s="7">
        <v>37.607214966067531</v>
      </c>
      <c r="H3620" s="7">
        <v>0.99328242879677342</v>
      </c>
      <c r="I3620" s="7">
        <v>33.687640622162277</v>
      </c>
      <c r="J3620" s="7">
        <v>3.9245367565812721</v>
      </c>
      <c r="K3620" s="7">
        <v>33.915470208176615</v>
      </c>
      <c r="L3620" s="7">
        <v>0.99328242879677342</v>
      </c>
      <c r="M3620" s="7" t="s">
        <v>290</v>
      </c>
      <c r="N3620" s="7" t="s">
        <v>328</v>
      </c>
      <c r="O3620" s="7" t="s">
        <v>421</v>
      </c>
    </row>
    <row r="3621" spans="1:15" ht="15">
      <c r="A3621" s="1">
        <v>3613</v>
      </c>
      <c r="B3621" s="6" t="s">
        <v>52</v>
      </c>
      <c r="C3621" s="7" t="s">
        <v>424</v>
      </c>
      <c r="D3621" s="7" t="s">
        <v>422</v>
      </c>
      <c r="E3621" s="7">
        <v>37.578294428417095</v>
      </c>
      <c r="F3621" s="7">
        <v>4.3777894506786721</v>
      </c>
      <c r="G3621" s="7">
        <v>37.832436514494766</v>
      </c>
      <c r="H3621" s="7">
        <v>0.99328242879677342</v>
      </c>
      <c r="I3621" s="7">
        <v>33.911349228801448</v>
      </c>
      <c r="J3621" s="7">
        <v>3.9505983219893279</v>
      </c>
      <c r="K3621" s="7">
        <v>34.140691756603843</v>
      </c>
      <c r="L3621" s="7">
        <v>0.99328242879677342</v>
      </c>
      <c r="M3621" s="7" t="s">
        <v>290</v>
      </c>
      <c r="N3621" s="7" t="s">
        <v>328</v>
      </c>
      <c r="O3621" s="7" t="s">
        <v>421</v>
      </c>
    </row>
    <row r="3622" spans="1:15" ht="15">
      <c r="A3622" s="1">
        <v>3614</v>
      </c>
      <c r="B3622" s="6" t="s">
        <v>52</v>
      </c>
      <c r="C3622" s="7" t="s">
        <v>425</v>
      </c>
      <c r="D3622" s="7" t="s">
        <v>422</v>
      </c>
      <c r="E3622" s="7">
        <v>37.795038690863748</v>
      </c>
      <c r="F3622" s="7">
        <v>4.4030396851575926</v>
      </c>
      <c r="G3622" s="7">
        <v>38.050646618854721</v>
      </c>
      <c r="H3622" s="7">
        <v>0.99328242879677342</v>
      </c>
      <c r="I3622" s="7">
        <v>34.128093491248102</v>
      </c>
      <c r="J3622" s="7">
        <v>3.9758485564682458</v>
      </c>
      <c r="K3622" s="7">
        <v>34.358901860963798</v>
      </c>
      <c r="L3622" s="7">
        <v>0.99328242879677342</v>
      </c>
      <c r="M3622" s="7" t="s">
        <v>290</v>
      </c>
      <c r="N3622" s="7" t="s">
        <v>328</v>
      </c>
      <c r="O3622" s="7" t="s">
        <v>421</v>
      </c>
    </row>
    <row r="3623" spans="1:15" ht="15">
      <c r="A3623" s="1">
        <v>3615</v>
      </c>
      <c r="B3623" s="6" t="s">
        <v>52</v>
      </c>
      <c r="C3623" s="7" t="s">
        <v>426</v>
      </c>
      <c r="D3623" s="7" t="s">
        <v>422</v>
      </c>
      <c r="E3623" s="7">
        <v>38.10657447667537</v>
      </c>
      <c r="F3623" s="7">
        <v>4.4393329256405831</v>
      </c>
      <c r="G3623" s="7">
        <v>38.36428932185612</v>
      </c>
      <c r="H3623" s="7">
        <v>0.99328242879677342</v>
      </c>
      <c r="I3623" s="7">
        <v>34.439629277059716</v>
      </c>
      <c r="J3623" s="7">
        <v>4.0121417969513269</v>
      </c>
      <c r="K3623" s="7">
        <v>34.672544563965197</v>
      </c>
      <c r="L3623" s="7">
        <v>0.99328242879677342</v>
      </c>
      <c r="M3623" s="7" t="s">
        <v>290</v>
      </c>
      <c r="N3623" s="7" t="s">
        <v>328</v>
      </c>
      <c r="O3623" s="7" t="s">
        <v>421</v>
      </c>
    </row>
    <row r="3624" spans="1:15" ht="15">
      <c r="A3624" s="1">
        <v>3616</v>
      </c>
      <c r="B3624" s="6" t="s">
        <v>52</v>
      </c>
      <c r="C3624" s="7" t="s">
        <v>427</v>
      </c>
      <c r="D3624" s="7" t="s">
        <v>422</v>
      </c>
      <c r="E3624" s="7">
        <v>38.418110262486977</v>
      </c>
      <c r="F3624" s="7">
        <v>4.47562616612369</v>
      </c>
      <c r="G3624" s="7">
        <v>38.677932024857512</v>
      </c>
      <c r="H3624" s="7">
        <v>0.99328242879677342</v>
      </c>
      <c r="I3624" s="7">
        <v>34.75116506287133</v>
      </c>
      <c r="J3624" s="7">
        <v>4.0484350374343947</v>
      </c>
      <c r="K3624" s="7">
        <v>34.986187266966596</v>
      </c>
      <c r="L3624" s="7">
        <v>0.99328242879677342</v>
      </c>
      <c r="M3624" s="7" t="s">
        <v>290</v>
      </c>
      <c r="N3624" s="7" t="s">
        <v>328</v>
      </c>
      <c r="O3624" s="7" t="s">
        <v>421</v>
      </c>
    </row>
    <row r="3625" spans="1:15" ht="15">
      <c r="A3625" s="1">
        <v>3617</v>
      </c>
      <c r="B3625" s="6" t="s">
        <v>74</v>
      </c>
      <c r="C3625" s="7" t="s">
        <v>292</v>
      </c>
      <c r="D3625" s="7">
        <v>23.398</v>
      </c>
      <c r="E3625" s="7">
        <v>22.9</v>
      </c>
      <c r="F3625" s="7">
        <v>4.8017084459596298</v>
      </c>
      <c r="G3625" s="7">
        <v>23.398</v>
      </c>
      <c r="H3625" s="7">
        <v>0.978716129583725</v>
      </c>
      <c r="I3625" s="7">
        <v>22.9</v>
      </c>
      <c r="J3625" s="7">
        <v>4.8017084459596298</v>
      </c>
      <c r="K3625" s="7">
        <v>23.398</v>
      </c>
      <c r="L3625" s="7">
        <v>0.978716129583725</v>
      </c>
      <c r="M3625" s="7" t="s">
        <v>290</v>
      </c>
      <c r="N3625" s="7" t="s">
        <v>328</v>
      </c>
      <c r="O3625" s="7" t="s">
        <v>421</v>
      </c>
    </row>
    <row r="3626" spans="1:15" ht="15">
      <c r="A3626" s="1">
        <v>3618</v>
      </c>
      <c r="B3626" s="6" t="s">
        <v>74</v>
      </c>
      <c r="C3626" s="7" t="s">
        <v>293</v>
      </c>
      <c r="D3626" s="7">
        <v>20.09</v>
      </c>
      <c r="E3626" s="7">
        <v>19.8</v>
      </c>
      <c r="F3626" s="7">
        <v>3.4011909678816856</v>
      </c>
      <c r="G3626" s="7">
        <v>20.09</v>
      </c>
      <c r="H3626" s="7">
        <v>0.98556495769039332</v>
      </c>
      <c r="I3626" s="7">
        <v>19.8</v>
      </c>
      <c r="J3626" s="7">
        <v>3.4011909678816856</v>
      </c>
      <c r="K3626" s="7">
        <v>20.09</v>
      </c>
      <c r="L3626" s="7">
        <v>0.98556495769039332</v>
      </c>
      <c r="M3626" s="7" t="s">
        <v>290</v>
      </c>
      <c r="N3626" s="7" t="s">
        <v>328</v>
      </c>
      <c r="O3626" s="7" t="s">
        <v>421</v>
      </c>
    </row>
    <row r="3627" spans="1:15" ht="15">
      <c r="A3627" s="1">
        <v>3619</v>
      </c>
      <c r="B3627" s="6" t="s">
        <v>74</v>
      </c>
      <c r="C3627" s="7" t="s">
        <v>294</v>
      </c>
      <c r="D3627" s="7">
        <v>22.12</v>
      </c>
      <c r="E3627" s="7">
        <v>21.774999999999999</v>
      </c>
      <c r="F3627" s="7">
        <v>3.8625312568843055</v>
      </c>
      <c r="G3627" s="7">
        <v>22.114921946740129</v>
      </c>
      <c r="H3627" s="7">
        <v>0.98462929475587702</v>
      </c>
      <c r="I3627" s="7">
        <v>21.774999999999999</v>
      </c>
      <c r="J3627" s="7">
        <v>3.8625312568843055</v>
      </c>
      <c r="K3627" s="7">
        <v>22.114921946740129</v>
      </c>
      <c r="L3627" s="7">
        <v>0.98462929475587702</v>
      </c>
      <c r="M3627" s="7" t="s">
        <v>290</v>
      </c>
      <c r="N3627" s="7" t="s">
        <v>328</v>
      </c>
      <c r="O3627" s="7" t="s">
        <v>421</v>
      </c>
    </row>
    <row r="3628" spans="1:15" ht="15">
      <c r="A3628" s="1">
        <v>3620</v>
      </c>
      <c r="B3628" s="6" t="s">
        <v>74</v>
      </c>
      <c r="C3628" s="7" t="s">
        <v>295</v>
      </c>
      <c r="D3628" s="7">
        <v>25.1</v>
      </c>
      <c r="E3628" s="7">
        <v>24.75</v>
      </c>
      <c r="F3628" s="7">
        <v>4.1770204691861528</v>
      </c>
      <c r="G3628" s="7">
        <v>25.1</v>
      </c>
      <c r="H3628" s="7">
        <v>0.98605577689243018</v>
      </c>
      <c r="I3628" s="7">
        <v>24.75</v>
      </c>
      <c r="J3628" s="7">
        <v>4.1770204691861528</v>
      </c>
      <c r="K3628" s="7">
        <v>25.1</v>
      </c>
      <c r="L3628" s="7">
        <v>0.98605577689243018</v>
      </c>
      <c r="M3628" s="7" t="s">
        <v>290</v>
      </c>
      <c r="N3628" s="7" t="s">
        <v>328</v>
      </c>
      <c r="O3628" s="7" t="s">
        <v>421</v>
      </c>
    </row>
    <row r="3629" spans="1:15" ht="15">
      <c r="A3629" s="1">
        <v>3621</v>
      </c>
      <c r="B3629" s="6" t="s">
        <v>74</v>
      </c>
      <c r="C3629" s="7" t="s">
        <v>296</v>
      </c>
      <c r="D3629" s="7">
        <v>21.446999999999999</v>
      </c>
      <c r="E3629" s="7">
        <v>21.25</v>
      </c>
      <c r="F3629" s="7">
        <v>2.9002256808738109</v>
      </c>
      <c r="G3629" s="7">
        <v>21.446999999999999</v>
      </c>
      <c r="H3629" s="7">
        <v>0.99081456613978647</v>
      </c>
      <c r="I3629" s="7">
        <v>21.25</v>
      </c>
      <c r="J3629" s="7">
        <v>2.9002256808738109</v>
      </c>
      <c r="K3629" s="7">
        <v>21.446999999999999</v>
      </c>
      <c r="L3629" s="7">
        <v>0.99081456613978647</v>
      </c>
      <c r="M3629" s="7" t="s">
        <v>290</v>
      </c>
      <c r="N3629" s="7" t="s">
        <v>328</v>
      </c>
      <c r="O3629" s="7" t="s">
        <v>421</v>
      </c>
    </row>
    <row r="3630" spans="1:15" ht="15">
      <c r="A3630" s="1">
        <v>3622</v>
      </c>
      <c r="B3630" s="6" t="s">
        <v>74</v>
      </c>
      <c r="C3630" s="7" t="s">
        <v>297</v>
      </c>
      <c r="D3630" s="7">
        <v>18.984100000000002</v>
      </c>
      <c r="E3630" s="7">
        <v>18.887499999999999</v>
      </c>
      <c r="F3630" s="7">
        <v>1.9126935353056655</v>
      </c>
      <c r="G3630" s="7">
        <v>18.984100000000002</v>
      </c>
      <c r="H3630" s="7">
        <v>0.99491153122876497</v>
      </c>
      <c r="I3630" s="7">
        <v>18.887499999999999</v>
      </c>
      <c r="J3630" s="7">
        <v>1.9126935353056655</v>
      </c>
      <c r="K3630" s="7">
        <v>18.984100000000002</v>
      </c>
      <c r="L3630" s="7">
        <v>0.99491153122876497</v>
      </c>
      <c r="M3630" s="7" t="s">
        <v>290</v>
      </c>
      <c r="N3630" s="7" t="s">
        <v>328</v>
      </c>
      <c r="O3630" s="7" t="s">
        <v>421</v>
      </c>
    </row>
    <row r="3631" spans="1:15" ht="15">
      <c r="A3631" s="1">
        <v>3623</v>
      </c>
      <c r="B3631" s="6" t="s">
        <v>74</v>
      </c>
      <c r="C3631" s="7" t="s">
        <v>298</v>
      </c>
      <c r="D3631" s="7" t="s">
        <v>422</v>
      </c>
      <c r="E3631" s="7">
        <v>20.002909769348804</v>
      </c>
      <c r="F3631" s="7">
        <v>9.687851362372653</v>
      </c>
      <c r="G3631" s="7">
        <v>22.225455299276447</v>
      </c>
      <c r="H3631" s="7">
        <v>0.9</v>
      </c>
      <c r="I3631" s="7">
        <v>20.002909769348804</v>
      </c>
      <c r="J3631" s="7">
        <v>9.687851362372653</v>
      </c>
      <c r="K3631" s="7">
        <v>22.225455299276447</v>
      </c>
      <c r="L3631" s="7">
        <v>0.9</v>
      </c>
      <c r="M3631" s="7" t="s">
        <v>290</v>
      </c>
      <c r="N3631" s="7" t="s">
        <v>328</v>
      </c>
      <c r="O3631" s="7" t="s">
        <v>421</v>
      </c>
    </row>
    <row r="3632" spans="1:15" ht="15">
      <c r="A3632" s="1">
        <v>3624</v>
      </c>
      <c r="B3632" s="6" t="s">
        <v>74</v>
      </c>
      <c r="C3632" s="7" t="s">
        <v>299</v>
      </c>
      <c r="D3632" s="7" t="s">
        <v>422</v>
      </c>
      <c r="E3632" s="7">
        <v>21.043484636369502</v>
      </c>
      <c r="F3632" s="7">
        <v>10.19182477220949</v>
      </c>
      <c r="G3632" s="7">
        <v>23.381649595966113</v>
      </c>
      <c r="H3632" s="7">
        <v>0.9</v>
      </c>
      <c r="I3632" s="7">
        <v>21.043484636369502</v>
      </c>
      <c r="J3632" s="7">
        <v>10.19182477220949</v>
      </c>
      <c r="K3632" s="7">
        <v>23.381649595966113</v>
      </c>
      <c r="L3632" s="7">
        <v>0.9</v>
      </c>
      <c r="M3632" s="7" t="s">
        <v>290</v>
      </c>
      <c r="N3632" s="7" t="s">
        <v>328</v>
      </c>
      <c r="O3632" s="7" t="s">
        <v>421</v>
      </c>
    </row>
    <row r="3633" spans="1:15" ht="15">
      <c r="A3633" s="1">
        <v>3625</v>
      </c>
      <c r="B3633" s="6" t="s">
        <v>74</v>
      </c>
      <c r="C3633" s="7" t="s">
        <v>300</v>
      </c>
      <c r="D3633" s="7" t="s">
        <v>422</v>
      </c>
      <c r="E3633" s="7">
        <v>21.385671027568492</v>
      </c>
      <c r="F3633" s="7">
        <v>10.357553205441855</v>
      </c>
      <c r="G3633" s="7">
        <v>23.761856697298324</v>
      </c>
      <c r="H3633" s="7">
        <v>0.9</v>
      </c>
      <c r="I3633" s="7">
        <v>21.385671027568492</v>
      </c>
      <c r="J3633" s="7">
        <v>10.357553205441855</v>
      </c>
      <c r="K3633" s="7">
        <v>23.761856697298324</v>
      </c>
      <c r="L3633" s="7">
        <v>0.9</v>
      </c>
      <c r="M3633" s="7" t="s">
        <v>290</v>
      </c>
      <c r="N3633" s="7" t="s">
        <v>328</v>
      </c>
      <c r="O3633" s="7" t="s">
        <v>421</v>
      </c>
    </row>
    <row r="3634" spans="1:15" ht="15">
      <c r="A3634" s="1">
        <v>3626</v>
      </c>
      <c r="B3634" s="6" t="s">
        <v>74</v>
      </c>
      <c r="C3634" s="7" t="s">
        <v>301</v>
      </c>
      <c r="D3634" s="7" t="s">
        <v>422</v>
      </c>
      <c r="E3634" s="7">
        <v>21.189262030478375</v>
      </c>
      <c r="F3634" s="7">
        <v>10.262427986562075</v>
      </c>
      <c r="G3634" s="7">
        <v>23.543624478309304</v>
      </c>
      <c r="H3634" s="7">
        <v>0.9</v>
      </c>
      <c r="I3634" s="7">
        <v>21.189262030478375</v>
      </c>
      <c r="J3634" s="7">
        <v>10.262427986562075</v>
      </c>
      <c r="K3634" s="7">
        <v>23.543624478309304</v>
      </c>
      <c r="L3634" s="7">
        <v>0.9</v>
      </c>
      <c r="M3634" s="7" t="s">
        <v>290</v>
      </c>
      <c r="N3634" s="7" t="s">
        <v>328</v>
      </c>
      <c r="O3634" s="7" t="s">
        <v>421</v>
      </c>
    </row>
    <row r="3635" spans="1:15" ht="15">
      <c r="A3635" s="1">
        <v>3627</v>
      </c>
      <c r="B3635" s="6" t="s">
        <v>74</v>
      </c>
      <c r="C3635" s="7" t="s">
        <v>302</v>
      </c>
      <c r="D3635" s="7" t="s">
        <v>422</v>
      </c>
      <c r="E3635" s="7">
        <v>21.212206168746054</v>
      </c>
      <c r="F3635" s="7">
        <v>10.273540339901567</v>
      </c>
      <c r="G3635" s="7">
        <v>23.569117965273392</v>
      </c>
      <c r="H3635" s="7">
        <v>0.9</v>
      </c>
      <c r="I3635" s="7">
        <v>21.212206168746054</v>
      </c>
      <c r="J3635" s="7">
        <v>10.273540339901567</v>
      </c>
      <c r="K3635" s="7">
        <v>23.569117965273392</v>
      </c>
      <c r="L3635" s="7">
        <v>0.9</v>
      </c>
      <c r="M3635" s="7" t="s">
        <v>290</v>
      </c>
      <c r="N3635" s="7" t="s">
        <v>328</v>
      </c>
      <c r="O3635" s="7" t="s">
        <v>421</v>
      </c>
    </row>
    <row r="3636" spans="1:15" ht="15">
      <c r="A3636" s="1">
        <v>3628</v>
      </c>
      <c r="B3636" s="6" t="s">
        <v>74</v>
      </c>
      <c r="C3636" s="7" t="s">
        <v>423</v>
      </c>
      <c r="D3636" s="7" t="s">
        <v>422</v>
      </c>
      <c r="E3636" s="7">
        <v>21.313259376573466</v>
      </c>
      <c r="F3636" s="7">
        <v>10.322482642217153</v>
      </c>
      <c r="G3636" s="7">
        <v>23.681399307303849</v>
      </c>
      <c r="H3636" s="7">
        <v>0.9</v>
      </c>
      <c r="I3636" s="7">
        <v>21.313259376573466</v>
      </c>
      <c r="J3636" s="7">
        <v>10.322482642217153</v>
      </c>
      <c r="K3636" s="7">
        <v>23.681399307303849</v>
      </c>
      <c r="L3636" s="7">
        <v>0.9</v>
      </c>
      <c r="M3636" s="7" t="s">
        <v>290</v>
      </c>
      <c r="N3636" s="7" t="s">
        <v>328</v>
      </c>
      <c r="O3636" s="7" t="s">
        <v>421</v>
      </c>
    </row>
    <row r="3637" spans="1:15" ht="15">
      <c r="A3637" s="1">
        <v>3629</v>
      </c>
      <c r="B3637" s="6" t="s">
        <v>74</v>
      </c>
      <c r="C3637" s="7" t="s">
        <v>424</v>
      </c>
      <c r="D3637" s="7" t="s">
        <v>422</v>
      </c>
      <c r="E3637" s="7">
        <v>21.492742987336715</v>
      </c>
      <c r="F3637" s="7">
        <v>10.409410522365917</v>
      </c>
      <c r="G3637" s="7">
        <v>23.88082554148524</v>
      </c>
      <c r="H3637" s="7">
        <v>0.9</v>
      </c>
      <c r="I3637" s="7">
        <v>21.492742987336715</v>
      </c>
      <c r="J3637" s="7">
        <v>10.409410522365917</v>
      </c>
      <c r="K3637" s="7">
        <v>23.88082554148524</v>
      </c>
      <c r="L3637" s="7">
        <v>0.9</v>
      </c>
      <c r="M3637" s="7" t="s">
        <v>290</v>
      </c>
      <c r="N3637" s="7" t="s">
        <v>328</v>
      </c>
      <c r="O3637" s="7" t="s">
        <v>421</v>
      </c>
    </row>
    <row r="3638" spans="1:15" ht="15">
      <c r="A3638" s="1">
        <v>3630</v>
      </c>
      <c r="B3638" s="6" t="s">
        <v>74</v>
      </c>
      <c r="C3638" s="7" t="s">
        <v>425</v>
      </c>
      <c r="D3638" s="7" t="s">
        <v>422</v>
      </c>
      <c r="E3638" s="7">
        <v>21.654979341130407</v>
      </c>
      <c r="F3638" s="7">
        <v>10.487985174716489</v>
      </c>
      <c r="G3638" s="7">
        <v>24.061088156811561</v>
      </c>
      <c r="H3638" s="7">
        <v>0.9</v>
      </c>
      <c r="I3638" s="7">
        <v>21.654979341130407</v>
      </c>
      <c r="J3638" s="7">
        <v>10.487985174716489</v>
      </c>
      <c r="K3638" s="7">
        <v>24.061088156811561</v>
      </c>
      <c r="L3638" s="7">
        <v>0.9</v>
      </c>
      <c r="M3638" s="7" t="s">
        <v>290</v>
      </c>
      <c r="N3638" s="7" t="s">
        <v>328</v>
      </c>
      <c r="O3638" s="7" t="s">
        <v>421</v>
      </c>
    </row>
    <row r="3639" spans="1:15" ht="15">
      <c r="A3639" s="1">
        <v>3631</v>
      </c>
      <c r="B3639" s="6" t="s">
        <v>74</v>
      </c>
      <c r="C3639" s="7" t="s">
        <v>426</v>
      </c>
      <c r="D3639" s="7" t="s">
        <v>422</v>
      </c>
      <c r="E3639" s="7">
        <v>21.884973144452758</v>
      </c>
      <c r="F3639" s="7">
        <v>10.599376257641238</v>
      </c>
      <c r="G3639" s="7">
        <v>24.316636827169731</v>
      </c>
      <c r="H3639" s="7">
        <v>0.9</v>
      </c>
      <c r="I3639" s="7">
        <v>21.884973144452758</v>
      </c>
      <c r="J3639" s="7">
        <v>10.599376257641238</v>
      </c>
      <c r="K3639" s="7">
        <v>24.316636827169731</v>
      </c>
      <c r="L3639" s="7">
        <v>0.9</v>
      </c>
      <c r="M3639" s="7" t="s">
        <v>290</v>
      </c>
      <c r="N3639" s="7" t="s">
        <v>328</v>
      </c>
      <c r="O3639" s="7" t="s">
        <v>421</v>
      </c>
    </row>
    <row r="3640" spans="1:15" ht="15">
      <c r="A3640" s="1">
        <v>3632</v>
      </c>
      <c r="B3640" s="6" t="s">
        <v>74</v>
      </c>
      <c r="C3640" s="7" t="s">
        <v>427</v>
      </c>
      <c r="D3640" s="7" t="s">
        <v>422</v>
      </c>
      <c r="E3640" s="7">
        <v>22.114966947775116</v>
      </c>
      <c r="F3640" s="7">
        <v>10.71076734056598</v>
      </c>
      <c r="G3640" s="7">
        <v>24.572185497527904</v>
      </c>
      <c r="H3640" s="7">
        <v>0.9</v>
      </c>
      <c r="I3640" s="7">
        <v>22.114966947775116</v>
      </c>
      <c r="J3640" s="7">
        <v>10.71076734056598</v>
      </c>
      <c r="K3640" s="7">
        <v>24.572185497527904</v>
      </c>
      <c r="L3640" s="7">
        <v>0.9</v>
      </c>
      <c r="M3640" s="7" t="s">
        <v>290</v>
      </c>
      <c r="N3640" s="7" t="s">
        <v>328</v>
      </c>
      <c r="O3640" s="7" t="s">
        <v>421</v>
      </c>
    </row>
    <row r="3641" spans="1:15" ht="15">
      <c r="A3641" s="1">
        <v>3633</v>
      </c>
      <c r="B3641" s="6" t="s">
        <v>85</v>
      </c>
      <c r="C3641" s="7" t="s">
        <v>292</v>
      </c>
      <c r="D3641" s="7">
        <v>46.951999999999998</v>
      </c>
      <c r="E3641" s="7">
        <v>47.375</v>
      </c>
      <c r="F3641" s="7">
        <v>15.182683472696553</v>
      </c>
      <c r="G3641" s="7">
        <v>49.748412059402391</v>
      </c>
      <c r="H3641" s="7">
        <v>0.95229170216391223</v>
      </c>
      <c r="I3641" s="7">
        <v>42.862000000000002</v>
      </c>
      <c r="J3641" s="7">
        <v>13.736362617556095</v>
      </c>
      <c r="K3641" s="7">
        <v>45.009317945965286</v>
      </c>
      <c r="L3641" s="7">
        <v>0.95229170216391223</v>
      </c>
      <c r="M3641" s="7" t="s">
        <v>290</v>
      </c>
      <c r="N3641" s="7" t="s">
        <v>328</v>
      </c>
      <c r="O3641" s="7" t="s">
        <v>421</v>
      </c>
    </row>
    <row r="3642" spans="1:15" ht="15">
      <c r="A3642" s="1">
        <v>3634</v>
      </c>
      <c r="B3642" s="6" t="s">
        <v>85</v>
      </c>
      <c r="C3642" s="7" t="s">
        <v>293</v>
      </c>
      <c r="D3642" s="7">
        <v>45.305999999999997</v>
      </c>
      <c r="E3642" s="7">
        <v>46.67</v>
      </c>
      <c r="F3642" s="7">
        <v>10.749561469202055</v>
      </c>
      <c r="G3642" s="7">
        <v>47.891982332955834</v>
      </c>
      <c r="H3642" s="7">
        <v>0.97448461572418665</v>
      </c>
      <c r="I3642" s="7">
        <v>42.26</v>
      </c>
      <c r="J3642" s="7">
        <v>9.7338004647199199</v>
      </c>
      <c r="K3642" s="7">
        <v>43.36651325028312</v>
      </c>
      <c r="L3642" s="7">
        <v>0.97448461572418665</v>
      </c>
      <c r="M3642" s="7" t="s">
        <v>290</v>
      </c>
      <c r="N3642" s="7" t="s">
        <v>328</v>
      </c>
      <c r="O3642" s="7" t="s">
        <v>421</v>
      </c>
    </row>
    <row r="3643" spans="1:15" ht="15">
      <c r="A3643" s="1">
        <v>3635</v>
      </c>
      <c r="B3643" s="6" t="s">
        <v>85</v>
      </c>
      <c r="C3643" s="7" t="s">
        <v>294</v>
      </c>
      <c r="D3643" s="7">
        <v>45.31</v>
      </c>
      <c r="E3643" s="7">
        <v>48.892744006327668</v>
      </c>
      <c r="F3643" s="7">
        <v>12.444461316263697</v>
      </c>
      <c r="G3643" s="7">
        <v>50.451610815912247</v>
      </c>
      <c r="H3643" s="7">
        <v>0.96910174354447132</v>
      </c>
      <c r="I3643" s="7">
        <v>44.366530088463705</v>
      </c>
      <c r="J3643" s="7">
        <v>11.29242341872409</v>
      </c>
      <c r="K3643" s="7">
        <v>45.78108581890892</v>
      </c>
      <c r="L3643" s="7">
        <v>0.96910174354447132</v>
      </c>
      <c r="M3643" s="7" t="s">
        <v>290</v>
      </c>
      <c r="N3643" s="7" t="s">
        <v>328</v>
      </c>
      <c r="O3643" s="7" t="s">
        <v>421</v>
      </c>
    </row>
    <row r="3644" spans="1:15" ht="15">
      <c r="A3644" s="1">
        <v>3636</v>
      </c>
      <c r="B3644" s="6" t="s">
        <v>85</v>
      </c>
      <c r="C3644" s="7" t="s">
        <v>295</v>
      </c>
      <c r="D3644" s="7">
        <v>44.079000000000001</v>
      </c>
      <c r="E3644" s="7">
        <v>45.822099999999999</v>
      </c>
      <c r="F3644" s="7">
        <v>5.6300707106686865</v>
      </c>
      <c r="G3644" s="7">
        <v>46.166682191999996</v>
      </c>
      <c r="H3644" s="7">
        <v>0.99253612831507065</v>
      </c>
      <c r="I3644" s="7">
        <v>41.341200000000001</v>
      </c>
      <c r="J3644" s="7">
        <v>5.0795113987333567</v>
      </c>
      <c r="K3644" s="7">
        <v>41.652085824000004</v>
      </c>
      <c r="L3644" s="7">
        <v>0.99253612831507065</v>
      </c>
      <c r="M3644" s="7" t="s">
        <v>290</v>
      </c>
      <c r="N3644" s="7" t="s">
        <v>328</v>
      </c>
      <c r="O3644" s="7" t="s">
        <v>421</v>
      </c>
    </row>
    <row r="3645" spans="1:15" ht="15">
      <c r="A3645" s="1">
        <v>3637</v>
      </c>
      <c r="B3645" s="6" t="s">
        <v>85</v>
      </c>
      <c r="C3645" s="7" t="s">
        <v>296</v>
      </c>
      <c r="D3645" s="7">
        <v>39.933999999999997</v>
      </c>
      <c r="E3645" s="7">
        <v>46.886623772999997</v>
      </c>
      <c r="F3645" s="7">
        <v>4.0616608231444111</v>
      </c>
      <c r="G3645" s="7">
        <v>47.062220277767544</v>
      </c>
      <c r="H3645" s="7">
        <v>0.99626884359192669</v>
      </c>
      <c r="I3645" s="7">
        <v>42.462560944000003</v>
      </c>
      <c r="J3645" s="7">
        <v>3.6784162807633423</v>
      </c>
      <c r="K3645" s="7">
        <v>42.621588758016742</v>
      </c>
      <c r="L3645" s="7">
        <v>0.99626884359192669</v>
      </c>
      <c r="M3645" s="7" t="s">
        <v>290</v>
      </c>
      <c r="N3645" s="7" t="s">
        <v>328</v>
      </c>
      <c r="O3645" s="7" t="s">
        <v>421</v>
      </c>
    </row>
    <row r="3646" spans="1:15" ht="15">
      <c r="A3646" s="1">
        <v>3638</v>
      </c>
      <c r="B3646" s="6" t="s">
        <v>85</v>
      </c>
      <c r="C3646" s="7" t="s">
        <v>297</v>
      </c>
      <c r="D3646" s="7">
        <v>41.811700000000002</v>
      </c>
      <c r="E3646" s="7">
        <v>49.336308690000003</v>
      </c>
      <c r="F3646" s="7">
        <v>3.585810364550706</v>
      </c>
      <c r="G3646" s="7">
        <v>49.466447124545837</v>
      </c>
      <c r="H3646" s="7">
        <v>0.997369157436794</v>
      </c>
      <c r="I3646" s="7">
        <v>44.896089928999999</v>
      </c>
      <c r="J3646" s="7">
        <v>3.2630909946418081</v>
      </c>
      <c r="K3646" s="7">
        <v>45.014516033743689</v>
      </c>
      <c r="L3646" s="7">
        <v>0.997369157436794</v>
      </c>
      <c r="M3646" s="7" t="s">
        <v>290</v>
      </c>
      <c r="N3646" s="7" t="s">
        <v>328</v>
      </c>
      <c r="O3646" s="7" t="s">
        <v>421</v>
      </c>
    </row>
    <row r="3647" spans="1:15" ht="15">
      <c r="A3647" s="1">
        <v>3639</v>
      </c>
      <c r="B3647" s="6" t="s">
        <v>85</v>
      </c>
      <c r="C3647" s="7" t="s">
        <v>298</v>
      </c>
      <c r="D3647" s="7" t="s">
        <v>422</v>
      </c>
      <c r="E3647" s="7">
        <v>52.665874174848994</v>
      </c>
      <c r="F3647" s="7">
        <v>10.599639398323626</v>
      </c>
      <c r="G3647" s="7">
        <v>53.721938330402047</v>
      </c>
      <c r="H3647" s="7">
        <v>0.98034203179606028</v>
      </c>
      <c r="I3647" s="7">
        <v>48.246445394927157</v>
      </c>
      <c r="J3647" s="7">
        <v>9.7101763039064988</v>
      </c>
      <c r="K3647" s="7">
        <v>49.213890489359152</v>
      </c>
      <c r="L3647" s="7">
        <v>0.98034203179606028</v>
      </c>
      <c r="M3647" s="7" t="s">
        <v>290</v>
      </c>
      <c r="N3647" s="7" t="s">
        <v>328</v>
      </c>
      <c r="O3647" s="7" t="s">
        <v>421</v>
      </c>
    </row>
    <row r="3648" spans="1:15" ht="15">
      <c r="A3648" s="1">
        <v>3640</v>
      </c>
      <c r="B3648" s="6" t="s">
        <v>85</v>
      </c>
      <c r="C3648" s="7" t="s">
        <v>299</v>
      </c>
      <c r="D3648" s="7" t="s">
        <v>422</v>
      </c>
      <c r="E3648" s="7">
        <v>53.505118293489183</v>
      </c>
      <c r="F3648" s="7">
        <v>10.768547351796794</v>
      </c>
      <c r="G3648" s="7">
        <v>54.578011100333811</v>
      </c>
      <c r="H3648" s="7">
        <v>0.98034203179606028</v>
      </c>
      <c r="I3648" s="7">
        <v>49.085689513567353</v>
      </c>
      <c r="J3648" s="7">
        <v>9.8790842573796862</v>
      </c>
      <c r="K3648" s="7">
        <v>50.069963259290923</v>
      </c>
      <c r="L3648" s="7">
        <v>0.98034203179606028</v>
      </c>
      <c r="M3648" s="7" t="s">
        <v>290</v>
      </c>
      <c r="N3648" s="7" t="s">
        <v>328</v>
      </c>
      <c r="O3648" s="7" t="s">
        <v>421</v>
      </c>
    </row>
    <row r="3649" spans="1:15" ht="15">
      <c r="A3649" s="1">
        <v>3641</v>
      </c>
      <c r="B3649" s="6" t="s">
        <v>85</v>
      </c>
      <c r="C3649" s="7" t="s">
        <v>300</v>
      </c>
      <c r="D3649" s="7" t="s">
        <v>422</v>
      </c>
      <c r="E3649" s="7">
        <v>52.969762876366879</v>
      </c>
      <c r="F3649" s="7">
        <v>10.660800647496483</v>
      </c>
      <c r="G3649" s="7">
        <v>54.031920654592653</v>
      </c>
      <c r="H3649" s="7">
        <v>0.98034203179606028</v>
      </c>
      <c r="I3649" s="7">
        <v>48.628386287244929</v>
      </c>
      <c r="J3649" s="7">
        <v>9.7870464934452137</v>
      </c>
      <c r="K3649" s="7">
        <v>49.603490118804835</v>
      </c>
      <c r="L3649" s="7">
        <v>0.98034203179606028</v>
      </c>
      <c r="M3649" s="7" t="s">
        <v>290</v>
      </c>
      <c r="N3649" s="7" t="s">
        <v>328</v>
      </c>
      <c r="O3649" s="7" t="s">
        <v>421</v>
      </c>
    </row>
    <row r="3650" spans="1:15" ht="15">
      <c r="A3650" s="1">
        <v>3642</v>
      </c>
      <c r="B3650" s="6" t="s">
        <v>85</v>
      </c>
      <c r="C3650" s="7" t="s">
        <v>301</v>
      </c>
      <c r="D3650" s="7" t="s">
        <v>422</v>
      </c>
      <c r="E3650" s="7">
        <v>52.146019055162697</v>
      </c>
      <c r="F3650" s="7">
        <v>10.495012314953605</v>
      </c>
      <c r="G3650" s="7">
        <v>53.191658996429311</v>
      </c>
      <c r="H3650" s="7">
        <v>0.98034203179606028</v>
      </c>
      <c r="I3650" s="7">
        <v>47.804642466040747</v>
      </c>
      <c r="J3650" s="7">
        <v>9.62125816090232</v>
      </c>
      <c r="K3650" s="7">
        <v>48.763228460641486</v>
      </c>
      <c r="L3650" s="7">
        <v>0.98034203179606028</v>
      </c>
      <c r="M3650" s="7" t="s">
        <v>290</v>
      </c>
      <c r="N3650" s="7" t="s">
        <v>328</v>
      </c>
      <c r="O3650" s="7" t="s">
        <v>421</v>
      </c>
    </row>
    <row r="3651" spans="1:15" ht="15">
      <c r="A3651" s="1">
        <v>3643</v>
      </c>
      <c r="B3651" s="6" t="s">
        <v>85</v>
      </c>
      <c r="C3651" s="7" t="s">
        <v>302</v>
      </c>
      <c r="D3651" s="7" t="s">
        <v>422</v>
      </c>
      <c r="E3651" s="7">
        <v>51.801665481496876</v>
      </c>
      <c r="F3651" s="7">
        <v>10.425707024505696</v>
      </c>
      <c r="G3651" s="7">
        <v>52.840400392291997</v>
      </c>
      <c r="H3651" s="7">
        <v>0.98034203179606028</v>
      </c>
      <c r="I3651" s="7">
        <v>47.460288892374926</v>
      </c>
      <c r="J3651" s="7">
        <v>9.5519528704543966</v>
      </c>
      <c r="K3651" s="7">
        <v>48.411969856504172</v>
      </c>
      <c r="L3651" s="7">
        <v>0.98034203179606028</v>
      </c>
      <c r="M3651" s="7" t="s">
        <v>290</v>
      </c>
      <c r="N3651" s="7" t="s">
        <v>328</v>
      </c>
      <c r="O3651" s="7" t="s">
        <v>421</v>
      </c>
    </row>
    <row r="3652" spans="1:15" ht="15">
      <c r="A3652" s="1">
        <v>3644</v>
      </c>
      <c r="B3652" s="6" t="s">
        <v>85</v>
      </c>
      <c r="C3652" s="7" t="s">
        <v>423</v>
      </c>
      <c r="D3652" s="7" t="s">
        <v>422</v>
      </c>
      <c r="E3652" s="7">
        <v>51.672746267412272</v>
      </c>
      <c r="F3652" s="7">
        <v>10.399760485077232</v>
      </c>
      <c r="G3652" s="7">
        <v>52.708896070429539</v>
      </c>
      <c r="H3652" s="7">
        <v>0.98034203179606028</v>
      </c>
      <c r="I3652" s="7">
        <v>47.331369678290322</v>
      </c>
      <c r="J3652" s="7">
        <v>9.5260063310259255</v>
      </c>
      <c r="K3652" s="7">
        <v>48.280465534641714</v>
      </c>
      <c r="L3652" s="7">
        <v>0.98034203179606028</v>
      </c>
      <c r="M3652" s="7" t="s">
        <v>290</v>
      </c>
      <c r="N3652" s="7" t="s">
        <v>328</v>
      </c>
      <c r="O3652" s="7" t="s">
        <v>421</v>
      </c>
    </row>
    <row r="3653" spans="1:15" ht="15">
      <c r="A3653" s="1">
        <v>3645</v>
      </c>
      <c r="B3653" s="6" t="s">
        <v>85</v>
      </c>
      <c r="C3653" s="7" t="s">
        <v>424</v>
      </c>
      <c r="D3653" s="7" t="s">
        <v>422</v>
      </c>
      <c r="E3653" s="7">
        <v>51.759626911692777</v>
      </c>
      <c r="F3653" s="7">
        <v>10.417246257686056</v>
      </c>
      <c r="G3653" s="7">
        <v>52.797518858663288</v>
      </c>
      <c r="H3653" s="7">
        <v>0.98034203179606028</v>
      </c>
      <c r="I3653" s="7">
        <v>47.418250322570827</v>
      </c>
      <c r="J3653" s="7">
        <v>9.5434921036347671</v>
      </c>
      <c r="K3653" s="7">
        <v>48.369088322875463</v>
      </c>
      <c r="L3653" s="7">
        <v>0.98034203179606028</v>
      </c>
      <c r="M3653" s="7" t="s">
        <v>290</v>
      </c>
      <c r="N3653" s="7" t="s">
        <v>328</v>
      </c>
      <c r="O3653" s="7" t="s">
        <v>421</v>
      </c>
    </row>
    <row r="3654" spans="1:15" ht="15">
      <c r="A3654" s="1">
        <v>3646</v>
      </c>
      <c r="B3654" s="6" t="s">
        <v>85</v>
      </c>
      <c r="C3654" s="7" t="s">
        <v>425</v>
      </c>
      <c r="D3654" s="7" t="s">
        <v>422</v>
      </c>
      <c r="E3654" s="7">
        <v>51.797851059383852</v>
      </c>
      <c r="F3654" s="7">
        <v>10.424939326265722</v>
      </c>
      <c r="G3654" s="7">
        <v>52.836509482803976</v>
      </c>
      <c r="H3654" s="7">
        <v>0.98034203179606028</v>
      </c>
      <c r="I3654" s="7">
        <v>47.456474470261902</v>
      </c>
      <c r="J3654" s="7">
        <v>9.5511851722144208</v>
      </c>
      <c r="K3654" s="7">
        <v>48.408078947016151</v>
      </c>
      <c r="L3654" s="7">
        <v>0.98034203179606028</v>
      </c>
      <c r="M3654" s="7" t="s">
        <v>290</v>
      </c>
      <c r="N3654" s="7" t="s">
        <v>328</v>
      </c>
      <c r="O3654" s="7" t="s">
        <v>421</v>
      </c>
    </row>
    <row r="3655" spans="1:15" ht="15">
      <c r="A3655" s="1">
        <v>3647</v>
      </c>
      <c r="B3655" s="6" t="s">
        <v>85</v>
      </c>
      <c r="C3655" s="7" t="s">
        <v>426</v>
      </c>
      <c r="D3655" s="7" t="s">
        <v>422</v>
      </c>
      <c r="E3655" s="7">
        <v>51.988450322124052</v>
      </c>
      <c r="F3655" s="7">
        <v>10.463299715916246</v>
      </c>
      <c r="G3655" s="7">
        <v>53.030930671081506</v>
      </c>
      <c r="H3655" s="7">
        <v>0.98034203179606028</v>
      </c>
      <c r="I3655" s="7">
        <v>47.72488248304586</v>
      </c>
      <c r="J3655" s="7">
        <v>9.605205506856267</v>
      </c>
      <c r="K3655" s="7">
        <v>48.681869118281391</v>
      </c>
      <c r="L3655" s="7">
        <v>0.98034203179606028</v>
      </c>
      <c r="M3655" s="7" t="s">
        <v>290</v>
      </c>
      <c r="N3655" s="7" t="s">
        <v>328</v>
      </c>
      <c r="O3655" s="7" t="s">
        <v>421</v>
      </c>
    </row>
    <row r="3656" spans="1:15" ht="15">
      <c r="A3656" s="1">
        <v>3648</v>
      </c>
      <c r="B3656" s="6" t="s">
        <v>85</v>
      </c>
      <c r="C3656" s="7" t="s">
        <v>427</v>
      </c>
      <c r="D3656" s="7" t="s">
        <v>422</v>
      </c>
      <c r="E3656" s="7">
        <v>52.179049584864252</v>
      </c>
      <c r="F3656" s="7">
        <v>10.501660105566744</v>
      </c>
      <c r="G3656" s="7">
        <v>53.225351859359037</v>
      </c>
      <c r="H3656" s="7">
        <v>0.98034203179606028</v>
      </c>
      <c r="I3656" s="7">
        <v>47.993290495829818</v>
      </c>
      <c r="J3656" s="7">
        <v>9.6592258414980989</v>
      </c>
      <c r="K3656" s="7">
        <v>48.955659289546631</v>
      </c>
      <c r="L3656" s="7">
        <v>0.98034203179606028</v>
      </c>
      <c r="M3656" s="7" t="s">
        <v>290</v>
      </c>
      <c r="N3656" s="7" t="s">
        <v>328</v>
      </c>
      <c r="O3656" s="7" t="s">
        <v>421</v>
      </c>
    </row>
    <row r="3657" spans="1:15" ht="15">
      <c r="A3657" s="1">
        <v>3649</v>
      </c>
      <c r="B3657" s="6" t="s">
        <v>256</v>
      </c>
      <c r="C3657" s="7" t="s">
        <v>292</v>
      </c>
      <c r="D3657" s="7">
        <v>0.32300000000000001</v>
      </c>
      <c r="E3657" s="7">
        <v>0.28000000000000003</v>
      </c>
      <c r="F3657" s="7">
        <v>0.16102484280383569</v>
      </c>
      <c r="G3657" s="7">
        <v>0.32300000000000001</v>
      </c>
      <c r="H3657" s="7">
        <v>0.86687306501547989</v>
      </c>
      <c r="I3657" s="7">
        <v>0.28000000000000003</v>
      </c>
      <c r="J3657" s="7">
        <v>0.16102484280383569</v>
      </c>
      <c r="K3657" s="7">
        <v>0.32300000000000001</v>
      </c>
      <c r="L3657" s="7">
        <v>0.86687306501547989</v>
      </c>
      <c r="M3657" s="7" t="s">
        <v>304</v>
      </c>
      <c r="N3657" s="7" t="s">
        <v>328</v>
      </c>
      <c r="O3657" s="7" t="s">
        <v>421</v>
      </c>
    </row>
    <row r="3658" spans="1:15" ht="15">
      <c r="A3658" s="1">
        <v>3650</v>
      </c>
      <c r="B3658" s="6" t="s">
        <v>256</v>
      </c>
      <c r="C3658" s="7" t="s">
        <v>293</v>
      </c>
      <c r="D3658" s="7" t="s">
        <v>422</v>
      </c>
      <c r="E3658" s="7" t="s">
        <v>422</v>
      </c>
      <c r="F3658" s="7" t="s">
        <v>422</v>
      </c>
      <c r="G3658" s="7" t="s">
        <v>422</v>
      </c>
      <c r="H3658" s="7" t="s">
        <v>422</v>
      </c>
      <c r="I3658" s="7" t="s">
        <v>422</v>
      </c>
      <c r="J3658" s="7" t="s">
        <v>422</v>
      </c>
      <c r="K3658" s="7" t="s">
        <v>422</v>
      </c>
      <c r="L3658" s="7" t="s">
        <v>422</v>
      </c>
      <c r="M3658" s="7" t="s">
        <v>304</v>
      </c>
      <c r="N3658" s="7" t="s">
        <v>328</v>
      </c>
      <c r="O3658" s="7" t="s">
        <v>421</v>
      </c>
    </row>
    <row r="3659" spans="1:15" ht="15">
      <c r="A3659" s="1">
        <v>3651</v>
      </c>
      <c r="B3659" s="6" t="s">
        <v>256</v>
      </c>
      <c r="C3659" s="7" t="s">
        <v>294</v>
      </c>
      <c r="D3659" s="7" t="s">
        <v>422</v>
      </c>
      <c r="E3659" s="7" t="s">
        <v>422</v>
      </c>
      <c r="F3659" s="7" t="s">
        <v>422</v>
      </c>
      <c r="G3659" s="7" t="s">
        <v>422</v>
      </c>
      <c r="H3659" s="7" t="s">
        <v>422</v>
      </c>
      <c r="I3659" s="7" t="s">
        <v>422</v>
      </c>
      <c r="J3659" s="7" t="s">
        <v>422</v>
      </c>
      <c r="K3659" s="7" t="s">
        <v>422</v>
      </c>
      <c r="L3659" s="7" t="s">
        <v>422</v>
      </c>
      <c r="M3659" s="7" t="s">
        <v>304</v>
      </c>
      <c r="N3659" s="7" t="s">
        <v>328</v>
      </c>
      <c r="O3659" s="7" t="s">
        <v>421</v>
      </c>
    </row>
    <row r="3660" spans="1:15" ht="15">
      <c r="A3660" s="1">
        <v>3652</v>
      </c>
      <c r="B3660" s="6" t="s">
        <v>256</v>
      </c>
      <c r="C3660" s="7" t="s">
        <v>295</v>
      </c>
      <c r="D3660" s="7" t="s">
        <v>422</v>
      </c>
      <c r="E3660" s="7" t="s">
        <v>422</v>
      </c>
      <c r="F3660" s="7" t="s">
        <v>422</v>
      </c>
      <c r="G3660" s="7" t="s">
        <v>422</v>
      </c>
      <c r="H3660" s="7" t="s">
        <v>422</v>
      </c>
      <c r="I3660" s="7" t="s">
        <v>422</v>
      </c>
      <c r="J3660" s="7" t="s">
        <v>422</v>
      </c>
      <c r="K3660" s="7" t="s">
        <v>422</v>
      </c>
      <c r="L3660" s="7" t="s">
        <v>422</v>
      </c>
      <c r="M3660" s="7" t="s">
        <v>304</v>
      </c>
      <c r="N3660" s="7" t="s">
        <v>328</v>
      </c>
      <c r="O3660" s="7" t="s">
        <v>421</v>
      </c>
    </row>
    <row r="3661" spans="1:15" ht="15">
      <c r="A3661" s="1">
        <v>3653</v>
      </c>
      <c r="B3661" s="6" t="s">
        <v>256</v>
      </c>
      <c r="C3661" s="7" t="s">
        <v>296</v>
      </c>
      <c r="D3661" s="7" t="s">
        <v>422</v>
      </c>
      <c r="E3661" s="7" t="s">
        <v>422</v>
      </c>
      <c r="F3661" s="7" t="s">
        <v>422</v>
      </c>
      <c r="G3661" s="7" t="s">
        <v>422</v>
      </c>
      <c r="H3661" s="7" t="s">
        <v>422</v>
      </c>
      <c r="I3661" s="7" t="s">
        <v>422</v>
      </c>
      <c r="J3661" s="7" t="s">
        <v>422</v>
      </c>
      <c r="K3661" s="7" t="s">
        <v>422</v>
      </c>
      <c r="L3661" s="7" t="s">
        <v>422</v>
      </c>
      <c r="M3661" s="7" t="s">
        <v>304</v>
      </c>
      <c r="N3661" s="7" t="s">
        <v>328</v>
      </c>
      <c r="O3661" s="7" t="s">
        <v>421</v>
      </c>
    </row>
    <row r="3662" spans="1:15" ht="15">
      <c r="A3662" s="1">
        <v>3654</v>
      </c>
      <c r="B3662" s="6" t="s">
        <v>256</v>
      </c>
      <c r="C3662" s="7" t="s">
        <v>297</v>
      </c>
      <c r="D3662" s="7" t="s">
        <v>422</v>
      </c>
      <c r="E3662" s="7" t="s">
        <v>422</v>
      </c>
      <c r="F3662" s="7" t="s">
        <v>422</v>
      </c>
      <c r="G3662" s="7" t="s">
        <v>422</v>
      </c>
      <c r="H3662" s="7" t="s">
        <v>422</v>
      </c>
      <c r="I3662" s="7" t="s">
        <v>422</v>
      </c>
      <c r="J3662" s="7" t="s">
        <v>422</v>
      </c>
      <c r="K3662" s="7" t="s">
        <v>422</v>
      </c>
      <c r="L3662" s="7" t="s">
        <v>422</v>
      </c>
      <c r="M3662" s="7" t="s">
        <v>304</v>
      </c>
      <c r="N3662" s="7" t="s">
        <v>328</v>
      </c>
      <c r="O3662" s="7" t="s">
        <v>421</v>
      </c>
    </row>
    <row r="3663" spans="1:15" ht="15">
      <c r="A3663" s="1">
        <v>3655</v>
      </c>
      <c r="B3663" s="6" t="s">
        <v>256</v>
      </c>
      <c r="C3663" s="7" t="s">
        <v>298</v>
      </c>
      <c r="D3663" s="7" t="s">
        <v>422</v>
      </c>
      <c r="E3663" s="7" t="s">
        <v>422</v>
      </c>
      <c r="F3663" s="7" t="s">
        <v>422</v>
      </c>
      <c r="G3663" s="7" t="s">
        <v>422</v>
      </c>
      <c r="H3663" s="7" t="s">
        <v>422</v>
      </c>
      <c r="I3663" s="7" t="s">
        <v>422</v>
      </c>
      <c r="J3663" s="7" t="s">
        <v>422</v>
      </c>
      <c r="K3663" s="7" t="s">
        <v>422</v>
      </c>
      <c r="L3663" s="7" t="s">
        <v>422</v>
      </c>
      <c r="M3663" s="7" t="s">
        <v>304</v>
      </c>
      <c r="N3663" s="7" t="s">
        <v>328</v>
      </c>
      <c r="O3663" s="7" t="s">
        <v>421</v>
      </c>
    </row>
    <row r="3664" spans="1:15" ht="15">
      <c r="A3664" s="1">
        <v>3656</v>
      </c>
      <c r="B3664" s="6" t="s">
        <v>256</v>
      </c>
      <c r="C3664" s="7" t="s">
        <v>299</v>
      </c>
      <c r="D3664" s="7" t="s">
        <v>422</v>
      </c>
      <c r="E3664" s="7" t="s">
        <v>422</v>
      </c>
      <c r="F3664" s="7" t="s">
        <v>422</v>
      </c>
      <c r="G3664" s="7" t="s">
        <v>422</v>
      </c>
      <c r="H3664" s="7" t="s">
        <v>422</v>
      </c>
      <c r="I3664" s="7" t="s">
        <v>422</v>
      </c>
      <c r="J3664" s="7" t="s">
        <v>422</v>
      </c>
      <c r="K3664" s="7" t="s">
        <v>422</v>
      </c>
      <c r="L3664" s="7" t="s">
        <v>422</v>
      </c>
      <c r="M3664" s="7" t="s">
        <v>304</v>
      </c>
      <c r="N3664" s="7" t="s">
        <v>328</v>
      </c>
      <c r="O3664" s="7" t="s">
        <v>421</v>
      </c>
    </row>
    <row r="3665" spans="1:15" ht="15">
      <c r="A3665" s="1">
        <v>3657</v>
      </c>
      <c r="B3665" s="6" t="s">
        <v>256</v>
      </c>
      <c r="C3665" s="7" t="s">
        <v>300</v>
      </c>
      <c r="D3665" s="7" t="s">
        <v>422</v>
      </c>
      <c r="E3665" s="7" t="s">
        <v>422</v>
      </c>
      <c r="F3665" s="7" t="s">
        <v>422</v>
      </c>
      <c r="G3665" s="7" t="s">
        <v>422</v>
      </c>
      <c r="H3665" s="7" t="s">
        <v>422</v>
      </c>
      <c r="I3665" s="7" t="s">
        <v>422</v>
      </c>
      <c r="J3665" s="7" t="s">
        <v>422</v>
      </c>
      <c r="K3665" s="7" t="s">
        <v>422</v>
      </c>
      <c r="L3665" s="7" t="s">
        <v>422</v>
      </c>
      <c r="M3665" s="7" t="s">
        <v>304</v>
      </c>
      <c r="N3665" s="7" t="s">
        <v>328</v>
      </c>
      <c r="O3665" s="7" t="s">
        <v>421</v>
      </c>
    </row>
    <row r="3666" spans="1:15" ht="15">
      <c r="A3666" s="1">
        <v>3658</v>
      </c>
      <c r="B3666" s="6" t="s">
        <v>256</v>
      </c>
      <c r="C3666" s="7" t="s">
        <v>301</v>
      </c>
      <c r="D3666" s="7" t="s">
        <v>422</v>
      </c>
      <c r="E3666" s="7" t="s">
        <v>422</v>
      </c>
      <c r="F3666" s="7" t="s">
        <v>422</v>
      </c>
      <c r="G3666" s="7" t="s">
        <v>422</v>
      </c>
      <c r="H3666" s="7" t="s">
        <v>422</v>
      </c>
      <c r="I3666" s="7" t="s">
        <v>422</v>
      </c>
      <c r="J3666" s="7" t="s">
        <v>422</v>
      </c>
      <c r="K3666" s="7" t="s">
        <v>422</v>
      </c>
      <c r="L3666" s="7" t="s">
        <v>422</v>
      </c>
      <c r="M3666" s="7" t="s">
        <v>304</v>
      </c>
      <c r="N3666" s="7" t="s">
        <v>328</v>
      </c>
      <c r="O3666" s="7" t="s">
        <v>421</v>
      </c>
    </row>
    <row r="3667" spans="1:15" ht="15">
      <c r="A3667" s="1">
        <v>3659</v>
      </c>
      <c r="B3667" s="6" t="s">
        <v>256</v>
      </c>
      <c r="C3667" s="7" t="s">
        <v>302</v>
      </c>
      <c r="D3667" s="7" t="s">
        <v>422</v>
      </c>
      <c r="E3667" s="7" t="s">
        <v>422</v>
      </c>
      <c r="F3667" s="7" t="s">
        <v>422</v>
      </c>
      <c r="G3667" s="7" t="s">
        <v>422</v>
      </c>
      <c r="H3667" s="7" t="s">
        <v>422</v>
      </c>
      <c r="I3667" s="7" t="s">
        <v>422</v>
      </c>
      <c r="J3667" s="7" t="s">
        <v>422</v>
      </c>
      <c r="K3667" s="7" t="s">
        <v>422</v>
      </c>
      <c r="L3667" s="7" t="s">
        <v>422</v>
      </c>
      <c r="M3667" s="7" t="s">
        <v>304</v>
      </c>
      <c r="N3667" s="7" t="s">
        <v>328</v>
      </c>
      <c r="O3667" s="7" t="s">
        <v>421</v>
      </c>
    </row>
    <row r="3668" spans="1:15" ht="15">
      <c r="A3668" s="1">
        <v>3660</v>
      </c>
      <c r="B3668" s="6" t="s">
        <v>256</v>
      </c>
      <c r="C3668" s="7" t="s">
        <v>423</v>
      </c>
      <c r="D3668" s="7" t="s">
        <v>422</v>
      </c>
      <c r="E3668" s="7" t="s">
        <v>422</v>
      </c>
      <c r="F3668" s="7" t="s">
        <v>422</v>
      </c>
      <c r="G3668" s="7" t="s">
        <v>422</v>
      </c>
      <c r="H3668" s="7" t="s">
        <v>422</v>
      </c>
      <c r="I3668" s="7" t="s">
        <v>422</v>
      </c>
      <c r="J3668" s="7" t="s">
        <v>422</v>
      </c>
      <c r="K3668" s="7" t="s">
        <v>422</v>
      </c>
      <c r="L3668" s="7" t="s">
        <v>422</v>
      </c>
      <c r="M3668" s="7" t="s">
        <v>304</v>
      </c>
      <c r="N3668" s="7" t="s">
        <v>328</v>
      </c>
      <c r="O3668" s="7" t="s">
        <v>421</v>
      </c>
    </row>
    <row r="3669" spans="1:15" ht="15">
      <c r="A3669" s="1">
        <v>3661</v>
      </c>
      <c r="B3669" s="6" t="s">
        <v>256</v>
      </c>
      <c r="C3669" s="7" t="s">
        <v>424</v>
      </c>
      <c r="D3669" s="7" t="s">
        <v>422</v>
      </c>
      <c r="E3669" s="7" t="s">
        <v>422</v>
      </c>
      <c r="F3669" s="7" t="s">
        <v>422</v>
      </c>
      <c r="G3669" s="7" t="s">
        <v>422</v>
      </c>
      <c r="H3669" s="7" t="s">
        <v>422</v>
      </c>
      <c r="I3669" s="7" t="s">
        <v>422</v>
      </c>
      <c r="J3669" s="7" t="s">
        <v>422</v>
      </c>
      <c r="K3669" s="7" t="s">
        <v>422</v>
      </c>
      <c r="L3669" s="7" t="s">
        <v>422</v>
      </c>
      <c r="M3669" s="7" t="s">
        <v>304</v>
      </c>
      <c r="N3669" s="7" t="s">
        <v>328</v>
      </c>
      <c r="O3669" s="7" t="s">
        <v>421</v>
      </c>
    </row>
    <row r="3670" spans="1:15" ht="15">
      <c r="A3670" s="1">
        <v>3662</v>
      </c>
      <c r="B3670" s="6" t="s">
        <v>256</v>
      </c>
      <c r="C3670" s="7" t="s">
        <v>425</v>
      </c>
      <c r="D3670" s="7" t="s">
        <v>422</v>
      </c>
      <c r="E3670" s="7" t="s">
        <v>422</v>
      </c>
      <c r="F3670" s="7" t="s">
        <v>422</v>
      </c>
      <c r="G3670" s="7" t="s">
        <v>422</v>
      </c>
      <c r="H3670" s="7" t="s">
        <v>422</v>
      </c>
      <c r="I3670" s="7" t="s">
        <v>422</v>
      </c>
      <c r="J3670" s="7" t="s">
        <v>422</v>
      </c>
      <c r="K3670" s="7" t="s">
        <v>422</v>
      </c>
      <c r="L3670" s="7" t="s">
        <v>422</v>
      </c>
      <c r="M3670" s="7" t="s">
        <v>304</v>
      </c>
      <c r="N3670" s="7" t="s">
        <v>328</v>
      </c>
      <c r="O3670" s="7" t="s">
        <v>421</v>
      </c>
    </row>
    <row r="3671" spans="1:15" ht="15">
      <c r="A3671" s="1">
        <v>3663</v>
      </c>
      <c r="B3671" s="6" t="s">
        <v>256</v>
      </c>
      <c r="C3671" s="7" t="s">
        <v>426</v>
      </c>
      <c r="D3671" s="7" t="s">
        <v>422</v>
      </c>
      <c r="E3671" s="7" t="s">
        <v>422</v>
      </c>
      <c r="F3671" s="7" t="s">
        <v>422</v>
      </c>
      <c r="G3671" s="7" t="s">
        <v>422</v>
      </c>
      <c r="H3671" s="7" t="s">
        <v>422</v>
      </c>
      <c r="I3671" s="7" t="s">
        <v>422</v>
      </c>
      <c r="J3671" s="7" t="s">
        <v>422</v>
      </c>
      <c r="K3671" s="7" t="s">
        <v>422</v>
      </c>
      <c r="L3671" s="7" t="s">
        <v>422</v>
      </c>
      <c r="M3671" s="7" t="s">
        <v>304</v>
      </c>
      <c r="N3671" s="7" t="s">
        <v>328</v>
      </c>
      <c r="O3671" s="7" t="s">
        <v>421</v>
      </c>
    </row>
    <row r="3672" spans="1:15" ht="15">
      <c r="A3672" s="1">
        <v>3664</v>
      </c>
      <c r="B3672" s="6" t="s">
        <v>256</v>
      </c>
      <c r="C3672" s="7" t="s">
        <v>427</v>
      </c>
      <c r="D3672" s="7" t="s">
        <v>422</v>
      </c>
      <c r="E3672" s="7" t="s">
        <v>422</v>
      </c>
      <c r="F3672" s="7" t="s">
        <v>422</v>
      </c>
      <c r="G3672" s="7" t="s">
        <v>422</v>
      </c>
      <c r="H3672" s="7" t="s">
        <v>422</v>
      </c>
      <c r="I3672" s="7" t="s">
        <v>422</v>
      </c>
      <c r="J3672" s="7" t="s">
        <v>422</v>
      </c>
      <c r="K3672" s="7" t="s">
        <v>422</v>
      </c>
      <c r="L3672" s="7" t="s">
        <v>422</v>
      </c>
      <c r="M3672" s="7" t="s">
        <v>304</v>
      </c>
      <c r="N3672" s="7" t="s">
        <v>328</v>
      </c>
      <c r="O3672" s="7" t="s">
        <v>421</v>
      </c>
    </row>
    <row r="3673" spans="1:15" ht="15">
      <c r="A3673" s="1">
        <v>3665</v>
      </c>
      <c r="B3673" s="6" t="s">
        <v>259</v>
      </c>
      <c r="C3673" s="7" t="s">
        <v>292</v>
      </c>
      <c r="D3673" s="7">
        <v>154.435</v>
      </c>
      <c r="E3673" s="7">
        <v>154.876</v>
      </c>
      <c r="F3673" s="7">
        <v>27.848359073388657</v>
      </c>
      <c r="G3673" s="7">
        <v>158.48230289466494</v>
      </c>
      <c r="H3673" s="7">
        <v>0.97724475964321478</v>
      </c>
      <c r="I3673" s="7">
        <v>142.09800000000001</v>
      </c>
      <c r="J3673" s="7">
        <v>20.710133945764039</v>
      </c>
      <c r="K3673" s="7">
        <v>121.99152524443788</v>
      </c>
      <c r="L3673" s="7">
        <v>1.164818619287481</v>
      </c>
      <c r="M3673" s="33" t="s">
        <v>290</v>
      </c>
      <c r="N3673" s="7" t="s">
        <v>328</v>
      </c>
      <c r="O3673" s="7" t="s">
        <v>421</v>
      </c>
    </row>
    <row r="3674" spans="1:15" ht="15">
      <c r="A3674" s="1">
        <v>3666</v>
      </c>
      <c r="B3674" s="6" t="s">
        <v>259</v>
      </c>
      <c r="C3674" s="7" t="s">
        <v>293</v>
      </c>
      <c r="D3674" s="7">
        <v>151.43199999999999</v>
      </c>
      <c r="E3674" s="7">
        <v>152.79000000000002</v>
      </c>
      <c r="F3674" s="7">
        <v>18.850187810896713</v>
      </c>
      <c r="G3674" s="7">
        <v>154.78857303063026</v>
      </c>
      <c r="H3674" s="7">
        <v>0.98708836840149206</v>
      </c>
      <c r="I3674" s="7">
        <v>140.34</v>
      </c>
      <c r="J3674" s="7">
        <v>17.212719765870048</v>
      </c>
      <c r="K3674" s="7">
        <v>142.15873092470173</v>
      </c>
      <c r="L3674" s="7">
        <v>0.98720633679780756</v>
      </c>
      <c r="M3674" s="33" t="s">
        <v>290</v>
      </c>
      <c r="N3674" s="7" t="s">
        <v>328</v>
      </c>
      <c r="O3674" s="7" t="s">
        <v>421</v>
      </c>
    </row>
    <row r="3675" spans="1:15" ht="15">
      <c r="A3675" s="1">
        <v>3667</v>
      </c>
      <c r="B3675" s="6" t="s">
        <v>259</v>
      </c>
      <c r="C3675" s="7" t="s">
        <v>294</v>
      </c>
      <c r="D3675" s="7">
        <v>164.22</v>
      </c>
      <c r="E3675" s="7">
        <v>171.02860484536347</v>
      </c>
      <c r="F3675" s="7">
        <v>21.380192944322992</v>
      </c>
      <c r="G3675" s="7">
        <v>173.19794701444414</v>
      </c>
      <c r="H3675" s="7">
        <v>0.98747478127497812</v>
      </c>
      <c r="I3675" s="7">
        <v>157.02580107411737</v>
      </c>
      <c r="J3675" s="7">
        <v>19.798897423918646</v>
      </c>
      <c r="K3675" s="7">
        <v>159.02911918788845</v>
      </c>
      <c r="L3675" s="7">
        <v>0.98740282204918572</v>
      </c>
      <c r="M3675" s="33" t="s">
        <v>290</v>
      </c>
      <c r="N3675" s="7" t="s">
        <v>328</v>
      </c>
      <c r="O3675" s="7" t="s">
        <v>421</v>
      </c>
    </row>
    <row r="3676" spans="1:15" ht="15">
      <c r="A3676" s="1">
        <v>3668</v>
      </c>
      <c r="B3676" s="6" t="s">
        <v>259</v>
      </c>
      <c r="C3676" s="7" t="s">
        <v>295</v>
      </c>
      <c r="D3676" s="7">
        <v>165.45050000000001</v>
      </c>
      <c r="E3676" s="7">
        <v>164.06710000000001</v>
      </c>
      <c r="F3676" s="7">
        <v>11.222253389865081</v>
      </c>
      <c r="G3676" s="7">
        <v>164.79389304040987</v>
      </c>
      <c r="H3676" s="7">
        <v>0.99558968462361863</v>
      </c>
      <c r="I3676" s="7">
        <v>149.77719999999999</v>
      </c>
      <c r="J3676" s="7">
        <v>10.556963505788008</v>
      </c>
      <c r="K3676" s="7">
        <v>150.46768526218347</v>
      </c>
      <c r="L3676" s="7">
        <v>0.99541107274309215</v>
      </c>
      <c r="M3676" s="33" t="s">
        <v>290</v>
      </c>
      <c r="N3676" s="7" t="s">
        <v>328</v>
      </c>
      <c r="O3676" s="7" t="s">
        <v>421</v>
      </c>
    </row>
    <row r="3677" spans="1:15" ht="15">
      <c r="A3677" s="1">
        <v>3669</v>
      </c>
      <c r="B3677" s="6" t="s">
        <v>259</v>
      </c>
      <c r="C3677" s="7" t="s">
        <v>296</v>
      </c>
      <c r="D3677" s="7">
        <v>146.249</v>
      </c>
      <c r="E3677" s="7">
        <v>158.36562377300001</v>
      </c>
      <c r="F3677" s="7">
        <v>22.8058032406019</v>
      </c>
      <c r="G3677" s="7">
        <v>161.04914942586993</v>
      </c>
      <c r="H3677" s="7">
        <v>0.98333722554613601</v>
      </c>
      <c r="I3677" s="7">
        <v>145.405560944</v>
      </c>
      <c r="J3677" s="7">
        <v>20.860721954446213</v>
      </c>
      <c r="K3677" s="7">
        <v>147.83493397125793</v>
      </c>
      <c r="L3677" s="7">
        <v>0.98356698946589816</v>
      </c>
      <c r="M3677" s="33" t="s">
        <v>290</v>
      </c>
      <c r="N3677" s="7" t="s">
        <v>328</v>
      </c>
      <c r="O3677" s="7" t="s">
        <v>421</v>
      </c>
    </row>
    <row r="3678" spans="1:15" ht="15">
      <c r="A3678" s="1">
        <v>3670</v>
      </c>
      <c r="B3678" s="6" t="s">
        <v>259</v>
      </c>
      <c r="C3678" s="7" t="s">
        <v>297</v>
      </c>
      <c r="D3678" s="7">
        <v>135.88750000000002</v>
      </c>
      <c r="E3678" s="7">
        <v>160.19927317700001</v>
      </c>
      <c r="F3678" s="7">
        <v>16.390920490776423</v>
      </c>
      <c r="G3678" s="7">
        <v>160.16020414887302</v>
      </c>
      <c r="H3678" s="7">
        <v>1.0002439371773695</v>
      </c>
      <c r="I3678" s="7">
        <v>147.17902931999998</v>
      </c>
      <c r="J3678" s="7">
        <v>15.07578074305424</v>
      </c>
      <c r="K3678" s="7">
        <v>147.16551212712108</v>
      </c>
      <c r="L3678" s="7">
        <v>1.000091850275812</v>
      </c>
      <c r="M3678" s="33" t="s">
        <v>290</v>
      </c>
      <c r="N3678" s="7" t="s">
        <v>328</v>
      </c>
      <c r="O3678" s="7" t="s">
        <v>421</v>
      </c>
    </row>
    <row r="3679" spans="1:15" ht="15">
      <c r="A3679" s="1">
        <v>3671</v>
      </c>
      <c r="B3679" s="6" t="s">
        <v>259</v>
      </c>
      <c r="C3679" s="7" t="s">
        <v>298</v>
      </c>
      <c r="D3679" s="7" t="s">
        <v>422</v>
      </c>
      <c r="E3679" s="7">
        <v>165.72690108536787</v>
      </c>
      <c r="F3679" s="7">
        <v>30.875804192269328</v>
      </c>
      <c r="G3679" s="7">
        <v>169.61066986838063</v>
      </c>
      <c r="H3679" s="7">
        <v>0.97710186047831427</v>
      </c>
      <c r="I3679" s="7">
        <v>152.72744720944601</v>
      </c>
      <c r="J3679" s="7">
        <v>28.996712637303546</v>
      </c>
      <c r="K3679" s="7">
        <v>156.46531755597073</v>
      </c>
      <c r="L3679" s="7">
        <v>0.97611055021706261</v>
      </c>
      <c r="M3679" s="33" t="s">
        <v>290</v>
      </c>
      <c r="N3679" s="7" t="s">
        <v>328</v>
      </c>
      <c r="O3679" s="7" t="s">
        <v>421</v>
      </c>
    </row>
    <row r="3680" spans="1:15" ht="15">
      <c r="A3680" s="1">
        <v>3672</v>
      </c>
      <c r="B3680" s="6" t="s">
        <v>259</v>
      </c>
      <c r="C3680" s="7" t="s">
        <v>299</v>
      </c>
      <c r="D3680" s="7" t="s">
        <v>422</v>
      </c>
      <c r="E3680" s="7">
        <v>170.02073593410393</v>
      </c>
      <c r="F3680" s="7">
        <v>31.786342992533331</v>
      </c>
      <c r="G3680" s="7">
        <v>174.04856261705299</v>
      </c>
      <c r="H3680" s="7">
        <v>0.97685802960745372</v>
      </c>
      <c r="I3680" s="7">
        <v>157.04903785140439</v>
      </c>
      <c r="J3680" s="7">
        <v>29.910757715545575</v>
      </c>
      <c r="K3680" s="7">
        <v>160.93118668830252</v>
      </c>
      <c r="L3680" s="7">
        <v>0.97587696383288836</v>
      </c>
      <c r="M3680" s="33" t="s">
        <v>290</v>
      </c>
      <c r="N3680" s="7" t="s">
        <v>328</v>
      </c>
      <c r="O3680" s="7" t="s">
        <v>421</v>
      </c>
    </row>
    <row r="3681" spans="1:15" ht="15">
      <c r="A3681" s="1">
        <v>3673</v>
      </c>
      <c r="B3681" s="6" t="s">
        <v>259</v>
      </c>
      <c r="C3681" s="7" t="s">
        <v>300</v>
      </c>
      <c r="D3681" s="7" t="s">
        <v>422</v>
      </c>
      <c r="E3681" s="7">
        <v>172.42076955753987</v>
      </c>
      <c r="F3681" s="7">
        <v>32.121667984803878</v>
      </c>
      <c r="G3681" s="7">
        <v>176.49078002512803</v>
      </c>
      <c r="H3681" s="7">
        <v>0.97693924596509407</v>
      </c>
      <c r="I3681" s="7">
        <v>159.59291932875817</v>
      </c>
      <c r="J3681" s="7">
        <v>30.269663063089823</v>
      </c>
      <c r="K3681" s="7">
        <v>163.51928911882223</v>
      </c>
      <c r="L3681" s="7">
        <v>0.97598833867721291</v>
      </c>
      <c r="M3681" s="33" t="s">
        <v>290</v>
      </c>
      <c r="N3681" s="7" t="s">
        <v>328</v>
      </c>
      <c r="O3681" s="7" t="s">
        <v>421</v>
      </c>
    </row>
    <row r="3682" spans="1:15" ht="15">
      <c r="A3682" s="1">
        <v>3674</v>
      </c>
      <c r="B3682" s="6" t="s">
        <v>259</v>
      </c>
      <c r="C3682" s="7" t="s">
        <v>301</v>
      </c>
      <c r="D3682" s="7" t="s">
        <v>422</v>
      </c>
      <c r="E3682" s="7">
        <v>171.53002304126824</v>
      </c>
      <c r="F3682" s="7">
        <v>31.871300383588419</v>
      </c>
      <c r="G3682" s="7">
        <v>175.56204406190241</v>
      </c>
      <c r="H3682" s="7">
        <v>0.97703364048773267</v>
      </c>
      <c r="I3682" s="7">
        <v>158.70217281248654</v>
      </c>
      <c r="J3682" s="7">
        <v>30.01929546187435</v>
      </c>
      <c r="K3682" s="7">
        <v>162.59055315559664</v>
      </c>
      <c r="L3682" s="7">
        <v>0.97608483231255772</v>
      </c>
      <c r="M3682" s="33" t="s">
        <v>290</v>
      </c>
      <c r="N3682" s="7" t="s">
        <v>328</v>
      </c>
      <c r="O3682" s="7" t="s">
        <v>421</v>
      </c>
    </row>
    <row r="3683" spans="1:15" ht="15">
      <c r="A3683" s="1">
        <v>3675</v>
      </c>
      <c r="B3683" s="6" t="s">
        <v>259</v>
      </c>
      <c r="C3683" s="7" t="s">
        <v>302</v>
      </c>
      <c r="D3683" s="7" t="s">
        <v>422</v>
      </c>
      <c r="E3683" s="7">
        <v>171.37153575565307</v>
      </c>
      <c r="F3683" s="7">
        <v>31.831754578949187</v>
      </c>
      <c r="G3683" s="7">
        <v>175.40027501483979</v>
      </c>
      <c r="H3683" s="7">
        <v>0.97703116908541976</v>
      </c>
      <c r="I3683" s="7">
        <v>158.55316756369456</v>
      </c>
      <c r="J3683" s="7">
        <v>29.980854293871886</v>
      </c>
      <c r="K3683" s="7">
        <v>162.43833027239259</v>
      </c>
      <c r="L3683" s="7">
        <v>0.97608222947020562</v>
      </c>
      <c r="M3683" s="33" t="s">
        <v>290</v>
      </c>
      <c r="N3683" s="7" t="s">
        <v>328</v>
      </c>
      <c r="O3683" s="7" t="s">
        <v>421</v>
      </c>
    </row>
    <row r="3684" spans="1:15" ht="15">
      <c r="A3684" s="1">
        <v>3676</v>
      </c>
      <c r="B3684" s="6" t="s">
        <v>259</v>
      </c>
      <c r="C3684" s="7" t="s">
        <v>423</v>
      </c>
      <c r="D3684" s="7" t="s">
        <v>422</v>
      </c>
      <c r="E3684" s="7">
        <v>171.85226584814239</v>
      </c>
      <c r="F3684" s="7">
        <v>31.913381962176302</v>
      </c>
      <c r="G3684" s="7">
        <v>175.89304647518952</v>
      </c>
      <c r="H3684" s="7">
        <v>0.97702705872675244</v>
      </c>
      <c r="I3684" s="7">
        <v>159.03850459675968</v>
      </c>
      <c r="J3684" s="7">
        <v>30.063018375641612</v>
      </c>
      <c r="K3684" s="7">
        <v>162.93573983006715</v>
      </c>
      <c r="L3684" s="7">
        <v>0.97608115176343713</v>
      </c>
      <c r="M3684" s="33" t="s">
        <v>290</v>
      </c>
      <c r="N3684" s="7" t="s">
        <v>328</v>
      </c>
      <c r="O3684" s="7" t="s">
        <v>421</v>
      </c>
    </row>
    <row r="3685" spans="1:15" ht="15">
      <c r="A3685" s="1">
        <v>3677</v>
      </c>
      <c r="B3685" s="6" t="s">
        <v>259</v>
      </c>
      <c r="C3685" s="7" t="s">
        <v>424</v>
      </c>
      <c r="D3685" s="7" t="s">
        <v>422</v>
      </c>
      <c r="E3685" s="7">
        <v>172.9643968434587</v>
      </c>
      <c r="F3685" s="7">
        <v>32.115408319685145</v>
      </c>
      <c r="G3685" s="7">
        <v>177.03252610570303</v>
      </c>
      <c r="H3685" s="7">
        <v>0.97702044165705848</v>
      </c>
      <c r="I3685" s="7">
        <v>160.15063559207596</v>
      </c>
      <c r="J3685" s="7">
        <v>30.265044733150411</v>
      </c>
      <c r="K3685" s="7">
        <v>164.07521946058063</v>
      </c>
      <c r="L3685" s="7">
        <v>0.97608058132478948</v>
      </c>
      <c r="M3685" s="33" t="s">
        <v>290</v>
      </c>
      <c r="N3685" s="7" t="s">
        <v>328</v>
      </c>
      <c r="O3685" s="7" t="s">
        <v>421</v>
      </c>
    </row>
    <row r="3686" spans="1:15" ht="15">
      <c r="A3686" s="1">
        <v>3678</v>
      </c>
      <c r="B3686" s="6" t="s">
        <v>259</v>
      </c>
      <c r="C3686" s="7" t="s">
        <v>425</v>
      </c>
      <c r="D3686" s="7" t="s">
        <v>422</v>
      </c>
      <c r="E3686" s="7">
        <v>173.95238395056987</v>
      </c>
      <c r="F3686" s="7">
        <v>32.292550017106919</v>
      </c>
      <c r="G3686" s="7">
        <v>178.04457723529291</v>
      </c>
      <c r="H3686" s="7">
        <v>0.97701590608224453</v>
      </c>
      <c r="I3686" s="7">
        <v>161.13862269918715</v>
      </c>
      <c r="J3686" s="7">
        <v>30.442186430572221</v>
      </c>
      <c r="K3686" s="7">
        <v>165.0872705901705</v>
      </c>
      <c r="L3686" s="7">
        <v>0.97608145148401004</v>
      </c>
      <c r="M3686" s="33" t="s">
        <v>290</v>
      </c>
      <c r="N3686" s="7" t="s">
        <v>328</v>
      </c>
      <c r="O3686" s="7" t="s">
        <v>421</v>
      </c>
    </row>
    <row r="3687" spans="1:15" ht="15">
      <c r="A3687" s="1">
        <v>3679</v>
      </c>
      <c r="B3687" s="6" t="s">
        <v>259</v>
      </c>
      <c r="C3687" s="7" t="s">
        <v>426</v>
      </c>
      <c r="D3687" s="7" t="s">
        <v>422</v>
      </c>
      <c r="E3687" s="7">
        <v>175.45498224645468</v>
      </c>
      <c r="F3687" s="7">
        <v>32.567324374637622</v>
      </c>
      <c r="G3687" s="7">
        <v>179.58381265151476</v>
      </c>
      <c r="H3687" s="7">
        <v>0.97700889437584137</v>
      </c>
      <c r="I3687" s="7">
        <v>162.71902974511573</v>
      </c>
      <c r="J3687" s="7">
        <v>30.732620733094301</v>
      </c>
      <c r="K3687" s="7">
        <v>166.70587498938008</v>
      </c>
      <c r="L3687" s="7">
        <v>0.97608455464141064</v>
      </c>
      <c r="M3687" s="33" t="s">
        <v>290</v>
      </c>
      <c r="N3687" s="7" t="s">
        <v>328</v>
      </c>
      <c r="O3687" s="7" t="s">
        <v>421</v>
      </c>
    </row>
    <row r="3688" spans="1:15" ht="15">
      <c r="A3688" s="1">
        <v>3680</v>
      </c>
      <c r="B3688" s="6" t="s">
        <v>259</v>
      </c>
      <c r="C3688" s="7" t="s">
        <v>427</v>
      </c>
      <c r="D3688" s="7" t="s">
        <v>422</v>
      </c>
      <c r="E3688" s="7">
        <v>176.95758054233946</v>
      </c>
      <c r="F3688" s="7">
        <v>32.842098732168417</v>
      </c>
      <c r="G3688" s="7">
        <v>181.12304806773662</v>
      </c>
      <c r="H3688" s="7">
        <v>0.97700200184440711</v>
      </c>
      <c r="I3688" s="7">
        <v>164.29943679104426</v>
      </c>
      <c r="J3688" s="7">
        <v>31.023055035616373</v>
      </c>
      <c r="K3688" s="7">
        <v>168.32447938858965</v>
      </c>
      <c r="L3688" s="7">
        <v>0.97608759811902768</v>
      </c>
      <c r="M3688" s="33" t="s">
        <v>290</v>
      </c>
      <c r="N3688" s="7" t="s">
        <v>328</v>
      </c>
      <c r="O3688" s="7" t="s">
        <v>421</v>
      </c>
    </row>
    <row r="3689" spans="1:15" ht="15">
      <c r="A3689" s="1">
        <v>3681</v>
      </c>
      <c r="B3689" s="6" t="s">
        <v>222</v>
      </c>
      <c r="C3689" s="7" t="s">
        <v>292</v>
      </c>
      <c r="D3689" s="7">
        <v>148.91647054641069</v>
      </c>
      <c r="E3689" s="7">
        <v>134.982</v>
      </c>
      <c r="F3689" s="7">
        <v>43.166832487309648</v>
      </c>
      <c r="G3689" s="7">
        <v>141.71632139943321</v>
      </c>
      <c r="H3689" s="7">
        <v>0.95248026950648645</v>
      </c>
      <c r="I3689" s="7">
        <v>123.586</v>
      </c>
      <c r="J3689" s="7">
        <v>39.522426395939071</v>
      </c>
      <c r="K3689" s="7">
        <v>129.75176909862316</v>
      </c>
      <c r="L3689" s="7">
        <v>0.95248026950648645</v>
      </c>
      <c r="M3689" s="7" t="s">
        <v>290</v>
      </c>
      <c r="N3689" s="7" t="s">
        <v>328</v>
      </c>
      <c r="O3689" s="7" t="s">
        <v>421</v>
      </c>
    </row>
    <row r="3690" spans="1:15" ht="15">
      <c r="A3690" s="1">
        <v>3682</v>
      </c>
      <c r="B3690" s="6" t="s">
        <v>222</v>
      </c>
      <c r="C3690" s="7" t="s">
        <v>293</v>
      </c>
      <c r="D3690" s="7">
        <v>142.57290941830428</v>
      </c>
      <c r="E3690" s="7">
        <v>143.77000000000001</v>
      </c>
      <c r="F3690" s="7">
        <v>48.686330716824664</v>
      </c>
      <c r="G3690" s="7">
        <v>151.78989326917662</v>
      </c>
      <c r="H3690" s="7">
        <v>0.94716451078231856</v>
      </c>
      <c r="I3690" s="7">
        <v>132.62</v>
      </c>
      <c r="J3690" s="7">
        <v>44.910490225118487</v>
      </c>
      <c r="K3690" s="7">
        <v>140.01791504039926</v>
      </c>
      <c r="L3690" s="7">
        <v>0.94716451078231856</v>
      </c>
      <c r="M3690" s="7" t="s">
        <v>290</v>
      </c>
      <c r="N3690" s="7" t="s">
        <v>328</v>
      </c>
      <c r="O3690" s="7" t="s">
        <v>421</v>
      </c>
    </row>
    <row r="3691" spans="1:15" ht="15">
      <c r="A3691" s="1">
        <v>3683</v>
      </c>
      <c r="B3691" s="6" t="s">
        <v>222</v>
      </c>
      <c r="C3691" s="7" t="s">
        <v>294</v>
      </c>
      <c r="D3691" s="7">
        <v>146.25</v>
      </c>
      <c r="E3691" s="7">
        <v>154.46888328836576</v>
      </c>
      <c r="F3691" s="7">
        <v>39.23019258117229</v>
      </c>
      <c r="G3691" s="7">
        <v>159.3726573610123</v>
      </c>
      <c r="H3691" s="7">
        <v>0.96923076923076923</v>
      </c>
      <c r="I3691" s="7">
        <v>144.61058903499699</v>
      </c>
      <c r="J3691" s="7">
        <v>36.726498802538941</v>
      </c>
      <c r="K3691" s="7">
        <v>149.20140138531437</v>
      </c>
      <c r="L3691" s="7">
        <v>0.96923076923076923</v>
      </c>
      <c r="M3691" s="7" t="s">
        <v>290</v>
      </c>
      <c r="N3691" s="7" t="s">
        <v>328</v>
      </c>
      <c r="O3691" s="7" t="s">
        <v>421</v>
      </c>
    </row>
    <row r="3692" spans="1:15" ht="15">
      <c r="A3692" s="1">
        <v>3684</v>
      </c>
      <c r="B3692" s="6" t="s">
        <v>222</v>
      </c>
      <c r="C3692" s="7" t="s">
        <v>295</v>
      </c>
      <c r="D3692" s="7">
        <v>149.47992139414578</v>
      </c>
      <c r="E3692" s="7">
        <v>150.75</v>
      </c>
      <c r="F3692" s="7">
        <v>34.93896786155738</v>
      </c>
      <c r="G3692" s="7">
        <v>154.74590131965027</v>
      </c>
      <c r="H3692" s="7">
        <v>0.97417765972750281</v>
      </c>
      <c r="I3692" s="7">
        <v>136.46299999999999</v>
      </c>
      <c r="J3692" s="7">
        <v>31.627703955500511</v>
      </c>
      <c r="K3692" s="7">
        <v>140.08019855246059</v>
      </c>
      <c r="L3692" s="7">
        <v>0.97417765972750281</v>
      </c>
      <c r="M3692" s="7" t="s">
        <v>290</v>
      </c>
      <c r="N3692" s="7" t="s">
        <v>328</v>
      </c>
      <c r="O3692" s="7" t="s">
        <v>421</v>
      </c>
    </row>
    <row r="3693" spans="1:15" ht="15">
      <c r="A3693" s="1">
        <v>3685</v>
      </c>
      <c r="B3693" s="6" t="s">
        <v>222</v>
      </c>
      <c r="C3693" s="7" t="s">
        <v>296</v>
      </c>
      <c r="D3693" s="7">
        <v>136.53275090248493</v>
      </c>
      <c r="E3693" s="7">
        <v>154.39084635</v>
      </c>
      <c r="F3693" s="7">
        <v>37.18537678122523</v>
      </c>
      <c r="G3693" s="7">
        <v>158.80581123822577</v>
      </c>
      <c r="H3693" s="7">
        <v>0.97219897147464673</v>
      </c>
      <c r="I3693" s="7">
        <v>140.0331663</v>
      </c>
      <c r="J3693" s="7">
        <v>33.727297788943581</v>
      </c>
      <c r="K3693" s="7">
        <v>144.03755857465626</v>
      </c>
      <c r="L3693" s="7">
        <v>0.97219897147464673</v>
      </c>
      <c r="M3693" s="7" t="s">
        <v>290</v>
      </c>
      <c r="N3693" s="7" t="s">
        <v>328</v>
      </c>
      <c r="O3693" s="7" t="s">
        <v>421</v>
      </c>
    </row>
    <row r="3694" spans="1:15" ht="15">
      <c r="A3694" s="1">
        <v>3686</v>
      </c>
      <c r="B3694" s="6" t="s">
        <v>222</v>
      </c>
      <c r="C3694" s="7" t="s">
        <v>297</v>
      </c>
      <c r="D3694" s="7">
        <v>124.02083057652048</v>
      </c>
      <c r="E3694" s="7">
        <v>158.43294177999999</v>
      </c>
      <c r="F3694" s="7">
        <v>38.919859835290019</v>
      </c>
      <c r="G3694" s="7">
        <v>163.1433496366416</v>
      </c>
      <c r="H3694" s="7">
        <v>0.97112718436189538</v>
      </c>
      <c r="I3694" s="7">
        <v>143.96567034</v>
      </c>
      <c r="J3694" s="7">
        <v>35.365900852279005</v>
      </c>
      <c r="K3694" s="7">
        <v>148.24594827359965</v>
      </c>
      <c r="L3694" s="7">
        <v>0.97112718436189538</v>
      </c>
      <c r="M3694" s="7" t="s">
        <v>290</v>
      </c>
      <c r="N3694" s="7" t="s">
        <v>328</v>
      </c>
      <c r="O3694" s="7" t="s">
        <v>421</v>
      </c>
    </row>
    <row r="3695" spans="1:15" ht="15">
      <c r="A3695" s="1">
        <v>3687</v>
      </c>
      <c r="B3695" s="6" t="s">
        <v>222</v>
      </c>
      <c r="C3695" s="7" t="s">
        <v>298</v>
      </c>
      <c r="D3695" s="7" t="s">
        <v>422</v>
      </c>
      <c r="E3695" s="7">
        <v>162.10858651779199</v>
      </c>
      <c r="F3695" s="7">
        <v>39.822800703470193</v>
      </c>
      <c r="G3695" s="7">
        <v>166.92827585123126</v>
      </c>
      <c r="H3695" s="7">
        <v>0.97112718436189538</v>
      </c>
      <c r="I3695" s="7">
        <v>149.39294965058588</v>
      </c>
      <c r="J3695" s="7">
        <v>36.699139683053744</v>
      </c>
      <c r="K3695" s="7">
        <v>153.83458732930893</v>
      </c>
      <c r="L3695" s="7">
        <v>0.97112718436189527</v>
      </c>
      <c r="M3695" s="7" t="s">
        <v>290</v>
      </c>
      <c r="N3695" s="7" t="s">
        <v>328</v>
      </c>
      <c r="O3695" s="7" t="s">
        <v>421</v>
      </c>
    </row>
    <row r="3696" spans="1:15" ht="15">
      <c r="A3696" s="1">
        <v>3688</v>
      </c>
      <c r="B3696" s="6" t="s">
        <v>222</v>
      </c>
      <c r="C3696" s="7" t="s">
        <v>299</v>
      </c>
      <c r="D3696" s="7" t="s">
        <v>422</v>
      </c>
      <c r="E3696" s="7">
        <v>166.30867409265642</v>
      </c>
      <c r="F3696" s="7">
        <v>40.854573628173299</v>
      </c>
      <c r="G3696" s="7">
        <v>171.25323723888329</v>
      </c>
      <c r="H3696" s="7">
        <v>0.97112718436189538</v>
      </c>
      <c r="I3696" s="7">
        <v>153.62018702658386</v>
      </c>
      <c r="J3696" s="7">
        <v>37.737582094814172</v>
      </c>
      <c r="K3696" s="7">
        <v>158.18750571535492</v>
      </c>
      <c r="L3696" s="7">
        <v>0.97112718436189549</v>
      </c>
      <c r="M3696" s="7" t="s">
        <v>290</v>
      </c>
      <c r="N3696" s="7" t="s">
        <v>328</v>
      </c>
      <c r="O3696" s="7" t="s">
        <v>421</v>
      </c>
    </row>
    <row r="3697" spans="1:15" ht="15">
      <c r="A3697" s="1">
        <v>3689</v>
      </c>
      <c r="B3697" s="6" t="s">
        <v>222</v>
      </c>
      <c r="C3697" s="7" t="s">
        <v>300</v>
      </c>
      <c r="D3697" s="7" t="s">
        <v>422</v>
      </c>
      <c r="E3697" s="7">
        <v>168.6563077945016</v>
      </c>
      <c r="F3697" s="7">
        <v>41.431281815207441</v>
      </c>
      <c r="G3697" s="7">
        <v>173.67066900235284</v>
      </c>
      <c r="H3697" s="7">
        <v>0.97112718436189527</v>
      </c>
      <c r="I3697" s="7">
        <v>156.10852795290208</v>
      </c>
      <c r="J3697" s="7">
        <v>38.348855728861821</v>
      </c>
      <c r="K3697" s="7">
        <v>160.74982810359415</v>
      </c>
      <c r="L3697" s="7">
        <v>0.97112718436189538</v>
      </c>
      <c r="M3697" s="7" t="s">
        <v>290</v>
      </c>
      <c r="N3697" s="7" t="s">
        <v>328</v>
      </c>
      <c r="O3697" s="7" t="s">
        <v>421</v>
      </c>
    </row>
    <row r="3698" spans="1:15" ht="15">
      <c r="A3698" s="1">
        <v>3690</v>
      </c>
      <c r="B3698" s="6" t="s">
        <v>222</v>
      </c>
      <c r="C3698" s="7" t="s">
        <v>301</v>
      </c>
      <c r="D3698" s="7" t="s">
        <v>422</v>
      </c>
      <c r="E3698" s="7">
        <v>167.78500894227687</v>
      </c>
      <c r="F3698" s="7">
        <v>41.217242810299439</v>
      </c>
      <c r="G3698" s="7">
        <v>172.7734653546172</v>
      </c>
      <c r="H3698" s="7">
        <v>0.97112718436189538</v>
      </c>
      <c r="I3698" s="7">
        <v>155.23722910067735</v>
      </c>
      <c r="J3698" s="7">
        <v>38.134816723953847</v>
      </c>
      <c r="K3698" s="7">
        <v>159.85262445585852</v>
      </c>
      <c r="L3698" s="7">
        <v>0.97112718436189549</v>
      </c>
      <c r="M3698" s="7" t="s">
        <v>290</v>
      </c>
      <c r="N3698" s="7" t="s">
        <v>328</v>
      </c>
      <c r="O3698" s="7" t="s">
        <v>421</v>
      </c>
    </row>
    <row r="3699" spans="1:15" ht="15">
      <c r="A3699" s="1">
        <v>3691</v>
      </c>
      <c r="B3699" s="6" t="s">
        <v>222</v>
      </c>
      <c r="C3699" s="7" t="s">
        <v>302</v>
      </c>
      <c r="D3699" s="7" t="s">
        <v>422</v>
      </c>
      <c r="E3699" s="7">
        <v>167.62998190874245</v>
      </c>
      <c r="F3699" s="7">
        <v>41.179159629187829</v>
      </c>
      <c r="G3699" s="7">
        <v>172.61382917510247</v>
      </c>
      <c r="H3699" s="7">
        <v>0.97112718436189538</v>
      </c>
      <c r="I3699" s="7">
        <v>155.09147708270561</v>
      </c>
      <c r="J3699" s="7">
        <v>38.099011997699122</v>
      </c>
      <c r="K3699" s="7">
        <v>159.70253904962257</v>
      </c>
      <c r="L3699" s="7">
        <v>0.97112718436189538</v>
      </c>
      <c r="M3699" s="7" t="s">
        <v>290</v>
      </c>
      <c r="N3699" s="7" t="s">
        <v>328</v>
      </c>
      <c r="O3699" s="7" t="s">
        <v>421</v>
      </c>
    </row>
    <row r="3700" spans="1:15" ht="15">
      <c r="A3700" s="1">
        <v>3692</v>
      </c>
      <c r="B3700" s="6" t="s">
        <v>222</v>
      </c>
      <c r="C3700" s="7" t="s">
        <v>423</v>
      </c>
      <c r="D3700" s="7" t="s">
        <v>422</v>
      </c>
      <c r="E3700" s="7">
        <v>168.10021622362819</v>
      </c>
      <c r="F3700" s="7">
        <v>41.294675085881934</v>
      </c>
      <c r="G3700" s="7">
        <v>173.09804413938105</v>
      </c>
      <c r="H3700" s="7">
        <v>0.97112718436189538</v>
      </c>
      <c r="I3700" s="7">
        <v>155.56621775485755</v>
      </c>
      <c r="J3700" s="7">
        <v>38.215634464028874</v>
      </c>
      <c r="K3700" s="7">
        <v>160.19139435075789</v>
      </c>
      <c r="L3700" s="7">
        <v>0.97112718436189538</v>
      </c>
      <c r="M3700" s="7" t="s">
        <v>290</v>
      </c>
      <c r="N3700" s="7" t="s">
        <v>328</v>
      </c>
      <c r="O3700" s="7" t="s">
        <v>421</v>
      </c>
    </row>
    <row r="3701" spans="1:15" ht="15">
      <c r="A3701" s="1">
        <v>3693</v>
      </c>
      <c r="B3701" s="6" t="s">
        <v>222</v>
      </c>
      <c r="C3701" s="7" t="s">
        <v>424</v>
      </c>
      <c r="D3701" s="7" t="s">
        <v>422</v>
      </c>
      <c r="E3701" s="7">
        <v>169.18806606872053</v>
      </c>
      <c r="F3701" s="7">
        <v>41.561910946159109</v>
      </c>
      <c r="G3701" s="7">
        <v>174.21823710958105</v>
      </c>
      <c r="H3701" s="7">
        <v>0.97112718436189538</v>
      </c>
      <c r="I3701" s="7">
        <v>156.65406759994985</v>
      </c>
      <c r="J3701" s="7">
        <v>38.482870324306177</v>
      </c>
      <c r="K3701" s="7">
        <v>161.3115873209579</v>
      </c>
      <c r="L3701" s="7">
        <v>0.97112718436189527</v>
      </c>
      <c r="M3701" s="7" t="s">
        <v>290</v>
      </c>
      <c r="N3701" s="7" t="s">
        <v>328</v>
      </c>
      <c r="O3701" s="7" t="s">
        <v>421</v>
      </c>
    </row>
    <row r="3702" spans="1:15" ht="15">
      <c r="A3702" s="1">
        <v>3694</v>
      </c>
      <c r="B3702" s="6" t="s">
        <v>222</v>
      </c>
      <c r="C3702" s="7" t="s">
        <v>425</v>
      </c>
      <c r="D3702" s="7" t="s">
        <v>422</v>
      </c>
      <c r="E3702" s="7">
        <v>170.15448245847185</v>
      </c>
      <c r="F3702" s="7">
        <v>41.799316059067301</v>
      </c>
      <c r="G3702" s="7">
        <v>175.21338625720412</v>
      </c>
      <c r="H3702" s="7">
        <v>0.97112718436189538</v>
      </c>
      <c r="I3702" s="7">
        <v>157.6204839897012</v>
      </c>
      <c r="J3702" s="7">
        <v>38.720275437214234</v>
      </c>
      <c r="K3702" s="7">
        <v>162.30673646858097</v>
      </c>
      <c r="L3702" s="7">
        <v>0.97112718436189538</v>
      </c>
      <c r="M3702" s="7" t="s">
        <v>290</v>
      </c>
      <c r="N3702" s="7" t="s">
        <v>328</v>
      </c>
      <c r="O3702" s="7" t="s">
        <v>421</v>
      </c>
    </row>
    <row r="3703" spans="1:15" ht="15">
      <c r="A3703" s="1">
        <v>3695</v>
      </c>
      <c r="B3703" s="6" t="s">
        <v>222</v>
      </c>
      <c r="C3703" s="7" t="s">
        <v>426</v>
      </c>
      <c r="D3703" s="7" t="s">
        <v>422</v>
      </c>
      <c r="E3703" s="7">
        <v>171.62427453359462</v>
      </c>
      <c r="F3703" s="7">
        <v>42.160377975283119</v>
      </c>
      <c r="G3703" s="7">
        <v>176.7268770736398</v>
      </c>
      <c r="H3703" s="7">
        <v>0.97112718436189538</v>
      </c>
      <c r="I3703" s="7">
        <v>159.1663860168336</v>
      </c>
      <c r="J3703" s="7">
        <v>39.100034151147824</v>
      </c>
      <c r="K3703" s="7">
        <v>163.89860008029541</v>
      </c>
      <c r="L3703" s="7">
        <v>0.97112718436189538</v>
      </c>
      <c r="M3703" s="7" t="s">
        <v>290</v>
      </c>
      <c r="N3703" s="7" t="s">
        <v>328</v>
      </c>
      <c r="O3703" s="7" t="s">
        <v>421</v>
      </c>
    </row>
    <row r="3704" spans="1:15" ht="15">
      <c r="A3704" s="1">
        <v>3696</v>
      </c>
      <c r="B3704" s="6" t="s">
        <v>222</v>
      </c>
      <c r="C3704" s="7" t="s">
        <v>427</v>
      </c>
      <c r="D3704" s="7" t="s">
        <v>422</v>
      </c>
      <c r="E3704" s="7">
        <v>173.09406660871736</v>
      </c>
      <c r="F3704" s="7">
        <v>42.521439891498957</v>
      </c>
      <c r="G3704" s="7">
        <v>178.24036789007545</v>
      </c>
      <c r="H3704" s="7">
        <v>0.97112718436189538</v>
      </c>
      <c r="I3704" s="7">
        <v>160.71228804396594</v>
      </c>
      <c r="J3704" s="7">
        <v>39.479792865081407</v>
      </c>
      <c r="K3704" s="7">
        <v>165.4904636920098</v>
      </c>
      <c r="L3704" s="7">
        <v>0.97112718436189527</v>
      </c>
      <c r="M3704" s="7" t="s">
        <v>290</v>
      </c>
      <c r="N3704" s="7" t="s">
        <v>328</v>
      </c>
      <c r="O3704" s="7" t="s">
        <v>421</v>
      </c>
    </row>
    <row r="3705" spans="1:15" ht="15">
      <c r="A3705" s="1">
        <v>3697</v>
      </c>
      <c r="B3705" s="6" t="s">
        <v>56</v>
      </c>
      <c r="C3705" s="7" t="s">
        <v>292</v>
      </c>
      <c r="D3705" s="7">
        <v>44.814</v>
      </c>
      <c r="E3705" s="7">
        <v>43.512</v>
      </c>
      <c r="F3705" s="7">
        <v>9.4168376535525251</v>
      </c>
      <c r="G3705" s="7">
        <v>44.51933260273973</v>
      </c>
      <c r="H3705" s="7">
        <v>0.97737314232159589</v>
      </c>
      <c r="I3705" s="7">
        <v>38.32</v>
      </c>
      <c r="J3705" s="7">
        <v>8.2931885200434952</v>
      </c>
      <c r="K3705" s="7">
        <v>39.207134246575343</v>
      </c>
      <c r="L3705" s="7">
        <v>0.97737314232159589</v>
      </c>
      <c r="M3705" s="7" t="s">
        <v>290</v>
      </c>
      <c r="N3705" s="7" t="s">
        <v>329</v>
      </c>
      <c r="O3705" s="7" t="s">
        <v>421</v>
      </c>
    </row>
    <row r="3706" spans="1:15" ht="15">
      <c r="A3706" s="1">
        <v>3698</v>
      </c>
      <c r="B3706" s="6" t="s">
        <v>56</v>
      </c>
      <c r="C3706" s="7" t="s">
        <v>293</v>
      </c>
      <c r="D3706" s="7">
        <v>44.814</v>
      </c>
      <c r="E3706" s="7">
        <v>43.512</v>
      </c>
      <c r="F3706" s="7">
        <v>9.4168376535525251</v>
      </c>
      <c r="G3706" s="7">
        <v>44.51933260273973</v>
      </c>
      <c r="H3706" s="7">
        <v>0.97737314232159589</v>
      </c>
      <c r="I3706" s="7">
        <v>38.32</v>
      </c>
      <c r="J3706" s="7">
        <v>8.2931885200434952</v>
      </c>
      <c r="K3706" s="7">
        <v>39.207134246575343</v>
      </c>
      <c r="L3706" s="7">
        <v>0.97737314232159589</v>
      </c>
      <c r="M3706" s="7" t="s">
        <v>290</v>
      </c>
      <c r="N3706" s="7" t="s">
        <v>329</v>
      </c>
      <c r="O3706" s="7" t="s">
        <v>421</v>
      </c>
    </row>
    <row r="3707" spans="1:15" ht="15">
      <c r="A3707" s="1">
        <v>3699</v>
      </c>
      <c r="B3707" s="6" t="s">
        <v>56</v>
      </c>
      <c r="C3707" s="7" t="s">
        <v>294</v>
      </c>
      <c r="D3707" s="7">
        <v>44.39</v>
      </c>
      <c r="E3707" s="7">
        <v>49.469544129384815</v>
      </c>
      <c r="F3707" s="7">
        <v>9.33605969898891</v>
      </c>
      <c r="G3707" s="7">
        <v>50.342802932218987</v>
      </c>
      <c r="H3707" s="7">
        <v>0.98265375084478479</v>
      </c>
      <c r="I3707" s="7">
        <v>45.456693780527658</v>
      </c>
      <c r="J3707" s="7">
        <v>8.5787410076734218</v>
      </c>
      <c r="K3707" s="7">
        <v>46.25911593116971</v>
      </c>
      <c r="L3707" s="7">
        <v>0.98265375084478479</v>
      </c>
      <c r="M3707" s="7" t="s">
        <v>290</v>
      </c>
      <c r="N3707" s="7" t="s">
        <v>329</v>
      </c>
      <c r="O3707" s="7" t="s">
        <v>421</v>
      </c>
    </row>
    <row r="3708" spans="1:15" ht="15">
      <c r="A3708" s="1">
        <v>3700</v>
      </c>
      <c r="B3708" s="6" t="s">
        <v>56</v>
      </c>
      <c r="C3708" s="7" t="s">
        <v>295</v>
      </c>
      <c r="D3708" s="7">
        <v>44.55</v>
      </c>
      <c r="E3708" s="7">
        <v>45.271000000000001</v>
      </c>
      <c r="F3708" s="7">
        <v>7.213487415694714</v>
      </c>
      <c r="G3708" s="7">
        <v>45.842096829185138</v>
      </c>
      <c r="H3708" s="7">
        <v>0.9875420875420875</v>
      </c>
      <c r="I3708" s="7">
        <v>39.683999999999997</v>
      </c>
      <c r="J3708" s="7">
        <v>6.3232540611965522</v>
      </c>
      <c r="K3708" s="7">
        <v>40.184616433685648</v>
      </c>
      <c r="L3708" s="7">
        <v>0.9875420875420875</v>
      </c>
      <c r="M3708" s="7" t="s">
        <v>290</v>
      </c>
      <c r="N3708" s="7" t="s">
        <v>329</v>
      </c>
      <c r="O3708" s="7" t="s">
        <v>421</v>
      </c>
    </row>
    <row r="3709" spans="1:15" ht="15">
      <c r="A3709" s="1">
        <v>3701</v>
      </c>
      <c r="B3709" s="6" t="s">
        <v>56</v>
      </c>
      <c r="C3709" s="7" t="s">
        <v>296</v>
      </c>
      <c r="D3709" s="7">
        <v>41.274999999999999</v>
      </c>
      <c r="E3709" s="7">
        <v>43.85</v>
      </c>
      <c r="F3709" s="7">
        <v>8.8455849387289831</v>
      </c>
      <c r="G3709" s="7">
        <v>44.7332859614434</v>
      </c>
      <c r="H3709" s="7">
        <v>0.98025439127801339</v>
      </c>
      <c r="I3709" s="7">
        <v>38.262</v>
      </c>
      <c r="J3709" s="7">
        <v>7.7183528147240308</v>
      </c>
      <c r="K3709" s="7">
        <v>39.03272491349481</v>
      </c>
      <c r="L3709" s="7">
        <v>0.98025439127801339</v>
      </c>
      <c r="M3709" s="7" t="s">
        <v>290</v>
      </c>
      <c r="N3709" s="7" t="s">
        <v>329</v>
      </c>
      <c r="O3709" s="7" t="s">
        <v>421</v>
      </c>
    </row>
    <row r="3710" spans="1:15" ht="15">
      <c r="A3710" s="1">
        <v>3702</v>
      </c>
      <c r="B3710" s="6" t="s">
        <v>56</v>
      </c>
      <c r="C3710" s="7" t="s">
        <v>297</v>
      </c>
      <c r="D3710" s="7">
        <v>38.381700000000002</v>
      </c>
      <c r="E3710" s="7">
        <v>45.966177035000001</v>
      </c>
      <c r="F3710" s="7">
        <v>5.1286892780880455</v>
      </c>
      <c r="G3710" s="7">
        <v>46.251409545268309</v>
      </c>
      <c r="H3710" s="7">
        <v>0.99383299853836593</v>
      </c>
      <c r="I3710" s="7">
        <v>40.225329735999999</v>
      </c>
      <c r="J3710" s="7">
        <v>4.4881526076769838</v>
      </c>
      <c r="K3710" s="7">
        <v>40.474938742383827</v>
      </c>
      <c r="L3710" s="7">
        <v>0.99383299853836593</v>
      </c>
      <c r="M3710" s="7" t="s">
        <v>290</v>
      </c>
      <c r="N3710" s="7" t="s">
        <v>329</v>
      </c>
      <c r="O3710" s="7" t="s">
        <v>421</v>
      </c>
    </row>
    <row r="3711" spans="1:15" ht="15">
      <c r="A3711" s="1">
        <v>3703</v>
      </c>
      <c r="B3711" s="6" t="s">
        <v>56</v>
      </c>
      <c r="C3711" s="7" t="s">
        <v>298</v>
      </c>
      <c r="D3711" s="7" t="s">
        <v>422</v>
      </c>
      <c r="E3711" s="7">
        <v>49.059061525292542</v>
      </c>
      <c r="F3711" s="7">
        <v>5.47377874488547</v>
      </c>
      <c r="G3711" s="7">
        <v>49.363486216943784</v>
      </c>
      <c r="H3711" s="7">
        <v>0.99383299853836593</v>
      </c>
      <c r="I3711" s="7">
        <v>43.336584694734057</v>
      </c>
      <c r="J3711" s="7">
        <v>4.8352917647164766</v>
      </c>
      <c r="K3711" s="7">
        <v>43.605499876205904</v>
      </c>
      <c r="L3711" s="7">
        <v>0.99383299853836593</v>
      </c>
      <c r="M3711" s="7" t="s">
        <v>290</v>
      </c>
      <c r="N3711" s="7" t="s">
        <v>329</v>
      </c>
      <c r="O3711" s="7" t="s">
        <v>421</v>
      </c>
    </row>
    <row r="3712" spans="1:15" ht="15">
      <c r="A3712" s="1">
        <v>3704</v>
      </c>
      <c r="B3712" s="6" t="s">
        <v>56</v>
      </c>
      <c r="C3712" s="7" t="s">
        <v>299</v>
      </c>
      <c r="D3712" s="7" t="s">
        <v>422</v>
      </c>
      <c r="E3712" s="7">
        <v>50.817569885417448</v>
      </c>
      <c r="F3712" s="7">
        <v>5.6699848153867327</v>
      </c>
      <c r="G3712" s="7">
        <v>51.132906595127196</v>
      </c>
      <c r="H3712" s="7">
        <v>0.99383299853836593</v>
      </c>
      <c r="I3712" s="7">
        <v>45.095093054858964</v>
      </c>
      <c r="J3712" s="7">
        <v>5.0314978352176691</v>
      </c>
      <c r="K3712" s="7">
        <v>45.374920254389309</v>
      </c>
      <c r="L3712" s="7">
        <v>0.99383299853836593</v>
      </c>
      <c r="M3712" s="7" t="s">
        <v>290</v>
      </c>
      <c r="N3712" s="7" t="s">
        <v>329</v>
      </c>
      <c r="O3712" s="7" t="s">
        <v>421</v>
      </c>
    </row>
    <row r="3713" spans="1:15" ht="15">
      <c r="A3713" s="1">
        <v>3705</v>
      </c>
      <c r="B3713" s="6" t="s">
        <v>56</v>
      </c>
      <c r="C3713" s="7" t="s">
        <v>300</v>
      </c>
      <c r="D3713" s="7" t="s">
        <v>422</v>
      </c>
      <c r="E3713" s="7">
        <v>52.136041716444048</v>
      </c>
      <c r="F3713" s="7">
        <v>5.8170936849822068</v>
      </c>
      <c r="G3713" s="7">
        <v>52.459559899017968</v>
      </c>
      <c r="H3713" s="7">
        <v>0.99383299853836593</v>
      </c>
      <c r="I3713" s="7">
        <v>46.413564885885563</v>
      </c>
      <c r="J3713" s="7">
        <v>5.1786067048132418</v>
      </c>
      <c r="K3713" s="7">
        <v>46.701573558280089</v>
      </c>
      <c r="L3713" s="7">
        <v>0.99383299853836593</v>
      </c>
      <c r="M3713" s="7" t="s">
        <v>290</v>
      </c>
      <c r="N3713" s="7" t="s">
        <v>329</v>
      </c>
      <c r="O3713" s="7" t="s">
        <v>421</v>
      </c>
    </row>
    <row r="3714" spans="1:15" ht="15">
      <c r="A3714" s="1">
        <v>3706</v>
      </c>
      <c r="B3714" s="6" t="s">
        <v>56</v>
      </c>
      <c r="C3714" s="7" t="s">
        <v>301</v>
      </c>
      <c r="D3714" s="7" t="s">
        <v>422</v>
      </c>
      <c r="E3714" s="7">
        <v>52.122953679849992</v>
      </c>
      <c r="F3714" s="7">
        <v>5.8156333835763041</v>
      </c>
      <c r="G3714" s="7">
        <v>52.446390647631368</v>
      </c>
      <c r="H3714" s="7">
        <v>0.99383299853836593</v>
      </c>
      <c r="I3714" s="7">
        <v>46.408905146098007</v>
      </c>
      <c r="J3714" s="7">
        <v>5.1780867930209098</v>
      </c>
      <c r="K3714" s="7">
        <v>46.696884903551968</v>
      </c>
      <c r="L3714" s="7">
        <v>0.99383299853836593</v>
      </c>
      <c r="M3714" s="7" t="s">
        <v>290</v>
      </c>
      <c r="N3714" s="7" t="s">
        <v>329</v>
      </c>
      <c r="O3714" s="7" t="s">
        <v>421</v>
      </c>
    </row>
    <row r="3715" spans="1:15" ht="15">
      <c r="A3715" s="1">
        <v>3707</v>
      </c>
      <c r="B3715" s="6" t="s">
        <v>56</v>
      </c>
      <c r="C3715" s="7" t="s">
        <v>302</v>
      </c>
      <c r="D3715" s="7" t="s">
        <v>422</v>
      </c>
      <c r="E3715" s="7">
        <v>52.012134118374711</v>
      </c>
      <c r="F3715" s="7">
        <v>5.8032686594812626</v>
      </c>
      <c r="G3715" s="7">
        <v>52.334883420926012</v>
      </c>
      <c r="H3715" s="7">
        <v>0.99383299853836593</v>
      </c>
      <c r="I3715" s="7">
        <v>46.324340192422063</v>
      </c>
      <c r="J3715" s="7">
        <v>5.1686514342594103</v>
      </c>
      <c r="K3715" s="7">
        <v>46.611795201559467</v>
      </c>
      <c r="L3715" s="7">
        <v>0.99383299853836593</v>
      </c>
      <c r="M3715" s="7" t="s">
        <v>290</v>
      </c>
      <c r="N3715" s="7" t="s">
        <v>329</v>
      </c>
      <c r="O3715" s="7" t="s">
        <v>421</v>
      </c>
    </row>
    <row r="3716" spans="1:15" ht="15">
      <c r="A3716" s="1">
        <v>3708</v>
      </c>
      <c r="B3716" s="6" t="s">
        <v>56</v>
      </c>
      <c r="C3716" s="7" t="s">
        <v>423</v>
      </c>
      <c r="D3716" s="7" t="s">
        <v>422</v>
      </c>
      <c r="E3716" s="7">
        <v>52.037976535344818</v>
      </c>
      <c r="F3716" s="7">
        <v>5.8061520345057449</v>
      </c>
      <c r="G3716" s="7">
        <v>52.360886197054505</v>
      </c>
      <c r="H3716" s="7">
        <v>0.99383299853836593</v>
      </c>
      <c r="I3716" s="7">
        <v>46.350182609392157</v>
      </c>
      <c r="J3716" s="7">
        <v>5.1715348092839406</v>
      </c>
      <c r="K3716" s="7">
        <v>46.637797977687953</v>
      </c>
      <c r="L3716" s="7">
        <v>0.99383299853836593</v>
      </c>
      <c r="M3716" s="7" t="s">
        <v>290</v>
      </c>
      <c r="N3716" s="7" t="s">
        <v>329</v>
      </c>
      <c r="O3716" s="7" t="s">
        <v>421</v>
      </c>
    </row>
    <row r="3717" spans="1:15" ht="15">
      <c r="A3717" s="1">
        <v>3709</v>
      </c>
      <c r="B3717" s="6" t="s">
        <v>56</v>
      </c>
      <c r="C3717" s="7" t="s">
        <v>424</v>
      </c>
      <c r="D3717" s="7" t="s">
        <v>422</v>
      </c>
      <c r="E3717" s="7">
        <v>52.172811918433077</v>
      </c>
      <c r="F3717" s="7">
        <v>5.8211963307287125</v>
      </c>
      <c r="G3717" s="7">
        <v>52.496558270015015</v>
      </c>
      <c r="H3717" s="7">
        <v>0.99383299853836593</v>
      </c>
      <c r="I3717" s="7">
        <v>46.485017992480415</v>
      </c>
      <c r="J3717" s="7">
        <v>5.1865791055068717</v>
      </c>
      <c r="K3717" s="7">
        <v>46.773470050648463</v>
      </c>
      <c r="L3717" s="7">
        <v>0.99383299853836593</v>
      </c>
      <c r="M3717" s="7" t="s">
        <v>290</v>
      </c>
      <c r="N3717" s="7" t="s">
        <v>329</v>
      </c>
      <c r="O3717" s="7" t="s">
        <v>421</v>
      </c>
    </row>
    <row r="3718" spans="1:15" ht="15">
      <c r="A3718" s="1">
        <v>3710</v>
      </c>
      <c r="B3718" s="6" t="s">
        <v>56</v>
      </c>
      <c r="C3718" s="7" t="s">
        <v>425</v>
      </c>
      <c r="D3718" s="7" t="s">
        <v>422</v>
      </c>
      <c r="E3718" s="7">
        <v>52.28212744187266</v>
      </c>
      <c r="F3718" s="7">
        <v>5.8333932413520415</v>
      </c>
      <c r="G3718" s="7">
        <v>52.606552125723525</v>
      </c>
      <c r="H3718" s="7">
        <v>0.99383299853836593</v>
      </c>
      <c r="I3718" s="7">
        <v>46.594333515919999</v>
      </c>
      <c r="J3718" s="7">
        <v>5.1987760161302718</v>
      </c>
      <c r="K3718" s="7">
        <v>46.883463906356972</v>
      </c>
      <c r="L3718" s="7">
        <v>0.99383299853836593</v>
      </c>
      <c r="M3718" s="7" t="s">
        <v>290</v>
      </c>
      <c r="N3718" s="7" t="s">
        <v>329</v>
      </c>
      <c r="O3718" s="7" t="s">
        <v>421</v>
      </c>
    </row>
    <row r="3719" spans="1:15" ht="15">
      <c r="A3719" s="1">
        <v>3711</v>
      </c>
      <c r="B3719" s="6" t="s">
        <v>56</v>
      </c>
      <c r="C3719" s="7" t="s">
        <v>426</v>
      </c>
      <c r="D3719" s="7" t="s">
        <v>422</v>
      </c>
      <c r="E3719" s="7">
        <v>52.490656404467529</v>
      </c>
      <c r="F3719" s="7">
        <v>5.8566599196711557</v>
      </c>
      <c r="G3719" s="7">
        <v>52.816375066702093</v>
      </c>
      <c r="H3719" s="7">
        <v>0.99383299853836593</v>
      </c>
      <c r="I3719" s="7">
        <v>46.825227488418491</v>
      </c>
      <c r="J3719" s="7">
        <v>5.2245380767912426</v>
      </c>
      <c r="K3719" s="7">
        <v>47.11579063815001</v>
      </c>
      <c r="L3719" s="7">
        <v>0.99383299853836593</v>
      </c>
      <c r="M3719" s="7" t="s">
        <v>290</v>
      </c>
      <c r="N3719" s="7" t="s">
        <v>329</v>
      </c>
      <c r="O3719" s="7" t="s">
        <v>421</v>
      </c>
    </row>
    <row r="3720" spans="1:15" ht="15">
      <c r="A3720" s="1">
        <v>3712</v>
      </c>
      <c r="B3720" s="6" t="s">
        <v>56</v>
      </c>
      <c r="C3720" s="7" t="s">
        <v>427</v>
      </c>
      <c r="D3720" s="7" t="s">
        <v>422</v>
      </c>
      <c r="E3720" s="7">
        <v>52.699185367062391</v>
      </c>
      <c r="F3720" s="7">
        <v>5.879926597990246</v>
      </c>
      <c r="G3720" s="7">
        <v>53.026198007680655</v>
      </c>
      <c r="H3720" s="7">
        <v>0.99383299853836593</v>
      </c>
      <c r="I3720" s="7">
        <v>47.056121460916984</v>
      </c>
      <c r="J3720" s="7">
        <v>5.2503001374521734</v>
      </c>
      <c r="K3720" s="7">
        <v>47.348117369943047</v>
      </c>
      <c r="L3720" s="7">
        <v>0.99383299853836593</v>
      </c>
      <c r="M3720" s="7" t="s">
        <v>290</v>
      </c>
      <c r="N3720" s="7" t="s">
        <v>329</v>
      </c>
      <c r="O3720" s="7" t="s">
        <v>421</v>
      </c>
    </row>
    <row r="3721" spans="1:15" ht="15">
      <c r="A3721" s="1">
        <v>3713</v>
      </c>
      <c r="B3721" s="6" t="s">
        <v>91</v>
      </c>
      <c r="C3721" s="7" t="s">
        <v>292</v>
      </c>
      <c r="D3721" s="7">
        <v>10.855</v>
      </c>
      <c r="E3721" s="7">
        <v>9.2089999999999996</v>
      </c>
      <c r="F3721" s="7">
        <v>3.7484910774396538</v>
      </c>
      <c r="G3721" s="7">
        <v>9.9426790332206085</v>
      </c>
      <c r="H3721" s="7">
        <v>0.92620912022109625</v>
      </c>
      <c r="I3721" s="7">
        <v>8.1530000000000005</v>
      </c>
      <c r="J3721" s="7">
        <v>3.3186499896151043</v>
      </c>
      <c r="K3721" s="7">
        <v>8.8025477421921625</v>
      </c>
      <c r="L3721" s="7">
        <v>0.92620912022109625</v>
      </c>
      <c r="M3721" s="7" t="s">
        <v>290</v>
      </c>
      <c r="N3721" s="7" t="s">
        <v>329</v>
      </c>
      <c r="O3721" s="7" t="s">
        <v>421</v>
      </c>
    </row>
    <row r="3722" spans="1:15" ht="15">
      <c r="A3722" s="1">
        <v>3714</v>
      </c>
      <c r="B3722" s="6" t="s">
        <v>91</v>
      </c>
      <c r="C3722" s="7" t="s">
        <v>293</v>
      </c>
      <c r="D3722" s="7">
        <v>8.3320000000000007</v>
      </c>
      <c r="E3722" s="7">
        <v>7.89</v>
      </c>
      <c r="F3722" s="7">
        <v>3.2325635644065582</v>
      </c>
      <c r="G3722" s="7">
        <v>8.5265214007782113</v>
      </c>
      <c r="H3722" s="7">
        <v>0.9253480556889101</v>
      </c>
      <c r="I3722" s="7">
        <v>6.94</v>
      </c>
      <c r="J3722" s="7">
        <v>2.8433448842815605</v>
      </c>
      <c r="K3722" s="7">
        <v>7.4998806744487689</v>
      </c>
      <c r="L3722" s="7">
        <v>0.9253480556889101</v>
      </c>
      <c r="M3722" s="7" t="s">
        <v>290</v>
      </c>
      <c r="N3722" s="7" t="s">
        <v>329</v>
      </c>
      <c r="O3722" s="7" t="s">
        <v>421</v>
      </c>
    </row>
    <row r="3723" spans="1:15" ht="15">
      <c r="A3723" s="1">
        <v>3715</v>
      </c>
      <c r="B3723" s="6" t="s">
        <v>91</v>
      </c>
      <c r="C3723" s="7" t="s">
        <v>294</v>
      </c>
      <c r="D3723" s="7">
        <v>7.84</v>
      </c>
      <c r="E3723" s="7">
        <v>8.1061230376560278</v>
      </c>
      <c r="F3723" s="7">
        <v>2.8716067234168996</v>
      </c>
      <c r="G3723" s="7">
        <v>8.5997299885281819</v>
      </c>
      <c r="H3723" s="7">
        <v>0.94260204081632648</v>
      </c>
      <c r="I3723" s="7">
        <v>7.1416041182736745</v>
      </c>
      <c r="J3723" s="7">
        <v>2.5299243925548107</v>
      </c>
      <c r="K3723" s="7">
        <v>7.5764785233106373</v>
      </c>
      <c r="L3723" s="7">
        <v>0.94260204081632648</v>
      </c>
      <c r="M3723" s="7" t="s">
        <v>290</v>
      </c>
      <c r="N3723" s="7" t="s">
        <v>329</v>
      </c>
      <c r="O3723" s="7" t="s">
        <v>421</v>
      </c>
    </row>
    <row r="3724" spans="1:15" ht="15">
      <c r="A3724" s="1">
        <v>3716</v>
      </c>
      <c r="B3724" s="6" t="s">
        <v>91</v>
      </c>
      <c r="C3724" s="7" t="s">
        <v>295</v>
      </c>
      <c r="D3724" s="7">
        <v>8.1229999999999993</v>
      </c>
      <c r="E3724" s="7">
        <v>7.7481999999999998</v>
      </c>
      <c r="F3724" s="7">
        <v>2.3833260930210036</v>
      </c>
      <c r="G3724" s="7">
        <v>8.1064694229778453</v>
      </c>
      <c r="H3724" s="7">
        <v>0.95580450572448616</v>
      </c>
      <c r="I3724" s="7">
        <v>6.8655999999999997</v>
      </c>
      <c r="J3724" s="7">
        <v>2.1118406370828069</v>
      </c>
      <c r="K3724" s="7">
        <v>7.1830588356517246</v>
      </c>
      <c r="L3724" s="7">
        <v>0.95580450572448616</v>
      </c>
      <c r="M3724" s="7" t="s">
        <v>290</v>
      </c>
      <c r="N3724" s="7" t="s">
        <v>329</v>
      </c>
      <c r="O3724" s="7" t="s">
        <v>421</v>
      </c>
    </row>
    <row r="3725" spans="1:15" ht="15">
      <c r="A3725" s="1">
        <v>3717</v>
      </c>
      <c r="B3725" s="6" t="s">
        <v>91</v>
      </c>
      <c r="C3725" s="7" t="s">
        <v>296</v>
      </c>
      <c r="D3725" s="7">
        <v>7.9160000000000004</v>
      </c>
      <c r="E3725" s="7">
        <v>7.4523666293000002</v>
      </c>
      <c r="F3725" s="7">
        <v>2.0518815515915079</v>
      </c>
      <c r="G3725" s="7">
        <v>7.7296821590066571</v>
      </c>
      <c r="H3725" s="7">
        <v>0.96412329459322876</v>
      </c>
      <c r="I3725" s="7">
        <v>6.5640033204000003</v>
      </c>
      <c r="J3725" s="7">
        <v>1.8072859250859574</v>
      </c>
      <c r="K3725" s="7">
        <v>6.8082613055930832</v>
      </c>
      <c r="L3725" s="7">
        <v>0.96412329459322876</v>
      </c>
      <c r="M3725" s="7" t="s">
        <v>290</v>
      </c>
      <c r="N3725" s="7" t="s">
        <v>329</v>
      </c>
      <c r="O3725" s="7" t="s">
        <v>421</v>
      </c>
    </row>
    <row r="3726" spans="1:15" ht="15">
      <c r="A3726" s="1">
        <v>3718</v>
      </c>
      <c r="B3726" s="6" t="s">
        <v>91</v>
      </c>
      <c r="C3726" s="7" t="s">
        <v>297</v>
      </c>
      <c r="D3726" s="7">
        <v>5.6882999999999999</v>
      </c>
      <c r="E3726" s="7">
        <v>7.3361097623999996</v>
      </c>
      <c r="F3726" s="7">
        <v>2.0246895079714253</v>
      </c>
      <c r="G3726" s="7">
        <v>7.6103793630587271</v>
      </c>
      <c r="H3726" s="7">
        <v>0.96396111316210464</v>
      </c>
      <c r="I3726" s="7">
        <v>6.4963342692000001</v>
      </c>
      <c r="J3726" s="7">
        <v>1.7929202617084996</v>
      </c>
      <c r="K3726" s="7">
        <v>6.7392078170974345</v>
      </c>
      <c r="L3726" s="7">
        <v>0.96396111316210464</v>
      </c>
      <c r="M3726" s="7" t="s">
        <v>290</v>
      </c>
      <c r="N3726" s="7" t="s">
        <v>329</v>
      </c>
      <c r="O3726" s="7" t="s">
        <v>421</v>
      </c>
    </row>
    <row r="3727" spans="1:15" ht="15">
      <c r="A3727" s="1">
        <v>3719</v>
      </c>
      <c r="B3727" s="6" t="s">
        <v>91</v>
      </c>
      <c r="C3727" s="7" t="s">
        <v>298</v>
      </c>
      <c r="D3727" s="7" t="s">
        <v>422</v>
      </c>
      <c r="E3727" s="7">
        <v>12.74294377820644</v>
      </c>
      <c r="F3727" s="7">
        <v>3.5169191034518708</v>
      </c>
      <c r="G3727" s="7">
        <v>13.219354602807012</v>
      </c>
      <c r="H3727" s="7">
        <v>0.96396111316210464</v>
      </c>
      <c r="I3727" s="7">
        <v>11.903168285006441</v>
      </c>
      <c r="J3727" s="7">
        <v>3.2851498571889421</v>
      </c>
      <c r="K3727" s="7">
        <v>12.34818305684572</v>
      </c>
      <c r="L3727" s="7">
        <v>0.96396111316210464</v>
      </c>
      <c r="M3727" s="7" t="s">
        <v>290</v>
      </c>
      <c r="N3727" s="7" t="s">
        <v>329</v>
      </c>
      <c r="O3727" s="7" t="s">
        <v>421</v>
      </c>
    </row>
    <row r="3728" spans="1:15" ht="15">
      <c r="A3728" s="1">
        <v>3720</v>
      </c>
      <c r="B3728" s="6" t="s">
        <v>91</v>
      </c>
      <c r="C3728" s="7" t="s">
        <v>299</v>
      </c>
      <c r="D3728" s="7" t="s">
        <v>422</v>
      </c>
      <c r="E3728" s="7">
        <v>17.348504479661948</v>
      </c>
      <c r="F3728" s="7">
        <v>4.7880056510326332</v>
      </c>
      <c r="G3728" s="7">
        <v>17.99709992735416</v>
      </c>
      <c r="H3728" s="7">
        <v>0.96396111316210464</v>
      </c>
      <c r="I3728" s="7">
        <v>16.50872898646195</v>
      </c>
      <c r="J3728" s="7">
        <v>4.5562364047696953</v>
      </c>
      <c r="K3728" s="7">
        <v>17.125928381392868</v>
      </c>
      <c r="L3728" s="7">
        <v>0.96396111316210464</v>
      </c>
      <c r="M3728" s="7" t="s">
        <v>290</v>
      </c>
      <c r="N3728" s="7" t="s">
        <v>329</v>
      </c>
      <c r="O3728" s="7" t="s">
        <v>421</v>
      </c>
    </row>
    <row r="3729" spans="1:15" ht="15">
      <c r="A3729" s="1">
        <v>3721</v>
      </c>
      <c r="B3729" s="6" t="s">
        <v>91</v>
      </c>
      <c r="C3729" s="7" t="s">
        <v>300</v>
      </c>
      <c r="D3729" s="7" t="s">
        <v>422</v>
      </c>
      <c r="E3729" s="7">
        <v>22.503765300476051</v>
      </c>
      <c r="F3729" s="7">
        <v>6.2108036778909197</v>
      </c>
      <c r="G3729" s="7">
        <v>23.345096594878619</v>
      </c>
      <c r="H3729" s="7">
        <v>0.96396111316210464</v>
      </c>
      <c r="I3729" s="7">
        <v>21.663989807276053</v>
      </c>
      <c r="J3729" s="7">
        <v>5.9790344316279826</v>
      </c>
      <c r="K3729" s="7">
        <v>22.473925048917327</v>
      </c>
      <c r="L3729" s="7">
        <v>0.96396111316210464</v>
      </c>
      <c r="M3729" s="7" t="s">
        <v>290</v>
      </c>
      <c r="N3729" s="7" t="s">
        <v>329</v>
      </c>
      <c r="O3729" s="7" t="s">
        <v>421</v>
      </c>
    </row>
    <row r="3730" spans="1:15" ht="15">
      <c r="A3730" s="1">
        <v>3722</v>
      </c>
      <c r="B3730" s="6" t="s">
        <v>91</v>
      </c>
      <c r="C3730" s="7" t="s">
        <v>301</v>
      </c>
      <c r="D3730" s="7" t="s">
        <v>422</v>
      </c>
      <c r="E3730" s="7">
        <v>21.425278505842343</v>
      </c>
      <c r="F3730" s="7">
        <v>5.9131526110036248</v>
      </c>
      <c r="G3730" s="7">
        <v>22.226289228162422</v>
      </c>
      <c r="H3730" s="7">
        <v>0.96396111316210464</v>
      </c>
      <c r="I3730" s="7">
        <v>20.585503012642345</v>
      </c>
      <c r="J3730" s="7">
        <v>5.6813833647406931</v>
      </c>
      <c r="K3730" s="7">
        <v>21.355117682201129</v>
      </c>
      <c r="L3730" s="7">
        <v>0.96396111316210464</v>
      </c>
      <c r="M3730" s="7" t="s">
        <v>290</v>
      </c>
      <c r="N3730" s="7" t="s">
        <v>329</v>
      </c>
      <c r="O3730" s="7" t="s">
        <v>421</v>
      </c>
    </row>
    <row r="3731" spans="1:15" ht="15">
      <c r="A3731" s="1">
        <v>3723</v>
      </c>
      <c r="B3731" s="6" t="s">
        <v>91</v>
      </c>
      <c r="C3731" s="7" t="s">
        <v>302</v>
      </c>
      <c r="D3731" s="7" t="s">
        <v>422</v>
      </c>
      <c r="E3731" s="7">
        <v>26.832051571074707</v>
      </c>
      <c r="F3731" s="7">
        <v>7.4053653847635914</v>
      </c>
      <c r="G3731" s="7">
        <v>27.835201238623505</v>
      </c>
      <c r="H3731" s="7">
        <v>0.96396111316210464</v>
      </c>
      <c r="I3731" s="7">
        <v>25.99227607787471</v>
      </c>
      <c r="J3731" s="7">
        <v>7.1735961385006606</v>
      </c>
      <c r="K3731" s="7">
        <v>26.964029692662212</v>
      </c>
      <c r="L3731" s="7">
        <v>0.96396111316210464</v>
      </c>
      <c r="M3731" s="7" t="s">
        <v>290</v>
      </c>
      <c r="N3731" s="7" t="s">
        <v>329</v>
      </c>
      <c r="O3731" s="7" t="s">
        <v>421</v>
      </c>
    </row>
    <row r="3732" spans="1:15" ht="15">
      <c r="A3732" s="1">
        <v>3724</v>
      </c>
      <c r="B3732" s="6" t="s">
        <v>91</v>
      </c>
      <c r="C3732" s="7" t="s">
        <v>423</v>
      </c>
      <c r="D3732" s="7" t="s">
        <v>422</v>
      </c>
      <c r="E3732" s="7">
        <v>32.795805144534491</v>
      </c>
      <c r="F3732" s="7">
        <v>9.0512989489256626</v>
      </c>
      <c r="G3732" s="7">
        <v>34.021917167336376</v>
      </c>
      <c r="H3732" s="7">
        <v>0.96396111316210464</v>
      </c>
      <c r="I3732" s="7">
        <v>31.956029651334489</v>
      </c>
      <c r="J3732" s="7">
        <v>8.8195297026627149</v>
      </c>
      <c r="K3732" s="7">
        <v>33.15074562137508</v>
      </c>
      <c r="L3732" s="7">
        <v>0.96396111316210464</v>
      </c>
      <c r="M3732" s="7" t="s">
        <v>290</v>
      </c>
      <c r="N3732" s="7" t="s">
        <v>329</v>
      </c>
      <c r="O3732" s="7" t="s">
        <v>421</v>
      </c>
    </row>
    <row r="3733" spans="1:15" ht="15">
      <c r="A3733" s="1">
        <v>3725</v>
      </c>
      <c r="B3733" s="6" t="s">
        <v>91</v>
      </c>
      <c r="C3733" s="7" t="s">
        <v>424</v>
      </c>
      <c r="D3733" s="7" t="s">
        <v>422</v>
      </c>
      <c r="E3733" s="7">
        <v>37.838361181507118</v>
      </c>
      <c r="F3733" s="7">
        <v>10.442991635115281</v>
      </c>
      <c r="G3733" s="7">
        <v>39.252995442300609</v>
      </c>
      <c r="H3733" s="7">
        <v>0.96396111316210464</v>
      </c>
      <c r="I3733" s="7">
        <v>36.998585688307116</v>
      </c>
      <c r="J3733" s="7">
        <v>10.211222388852365</v>
      </c>
      <c r="K3733" s="7">
        <v>38.38182389633932</v>
      </c>
      <c r="L3733" s="7">
        <v>0.96396111316210464</v>
      </c>
      <c r="M3733" s="7" t="s">
        <v>290</v>
      </c>
      <c r="N3733" s="7" t="s">
        <v>329</v>
      </c>
      <c r="O3733" s="7" t="s">
        <v>421</v>
      </c>
    </row>
    <row r="3734" spans="1:15" ht="15">
      <c r="A3734" s="1">
        <v>3726</v>
      </c>
      <c r="B3734" s="6" t="s">
        <v>91</v>
      </c>
      <c r="C3734" s="7" t="s">
        <v>425</v>
      </c>
      <c r="D3734" s="7" t="s">
        <v>422</v>
      </c>
      <c r="E3734" s="7">
        <v>43.488257900958082</v>
      </c>
      <c r="F3734" s="7">
        <v>12.002303992684515</v>
      </c>
      <c r="G3734" s="7">
        <v>45.114120587605981</v>
      </c>
      <c r="H3734" s="7">
        <v>0.96396111316210464</v>
      </c>
      <c r="I3734" s="7">
        <v>42.648482407758081</v>
      </c>
      <c r="J3734" s="7">
        <v>11.770534746421593</v>
      </c>
      <c r="K3734" s="7">
        <v>44.242949041644685</v>
      </c>
      <c r="L3734" s="7">
        <v>0.96396111316210464</v>
      </c>
      <c r="M3734" s="7" t="s">
        <v>290</v>
      </c>
      <c r="N3734" s="7" t="s">
        <v>329</v>
      </c>
      <c r="O3734" s="7" t="s">
        <v>421</v>
      </c>
    </row>
    <row r="3735" spans="1:15" ht="15">
      <c r="A3735" s="1">
        <v>3727</v>
      </c>
      <c r="B3735" s="6" t="s">
        <v>91</v>
      </c>
      <c r="C3735" s="7" t="s">
        <v>426</v>
      </c>
      <c r="D3735" s="7" t="s">
        <v>422</v>
      </c>
      <c r="E3735" s="7">
        <v>48.793411347998088</v>
      </c>
      <c r="F3735" s="7">
        <v>13.466470815467485</v>
      </c>
      <c r="G3735" s="7">
        <v>50.617613803880424</v>
      </c>
      <c r="H3735" s="7">
        <v>0.96396111316210464</v>
      </c>
      <c r="I3735" s="7">
        <v>47.953635854798094</v>
      </c>
      <c r="J3735" s="7">
        <v>13.234701569204546</v>
      </c>
      <c r="K3735" s="7">
        <v>49.746442257919135</v>
      </c>
      <c r="L3735" s="7">
        <v>0.96396111316210464</v>
      </c>
      <c r="M3735" s="7" t="s">
        <v>290</v>
      </c>
      <c r="N3735" s="7" t="s">
        <v>329</v>
      </c>
      <c r="O3735" s="7" t="s">
        <v>421</v>
      </c>
    </row>
    <row r="3736" spans="1:15" ht="15">
      <c r="A3736" s="1">
        <v>3728</v>
      </c>
      <c r="B3736" s="6" t="s">
        <v>91</v>
      </c>
      <c r="C3736" s="7" t="s">
        <v>427</v>
      </c>
      <c r="D3736" s="7" t="s">
        <v>422</v>
      </c>
      <c r="E3736" s="7">
        <v>54.87312640808571</v>
      </c>
      <c r="F3736" s="7">
        <v>15.144408536179567</v>
      </c>
      <c r="G3736" s="7">
        <v>56.924626583829799</v>
      </c>
      <c r="H3736" s="7">
        <v>0.96396111316210464</v>
      </c>
      <c r="I3736" s="7">
        <v>54.033350914885702</v>
      </c>
      <c r="J3736" s="7">
        <v>14.91263928991666</v>
      </c>
      <c r="K3736" s="7">
        <v>56.053455037868503</v>
      </c>
      <c r="L3736" s="7">
        <v>0.96396111316210464</v>
      </c>
      <c r="M3736" s="7" t="s">
        <v>290</v>
      </c>
      <c r="N3736" s="7" t="s">
        <v>329</v>
      </c>
      <c r="O3736" s="7" t="s">
        <v>421</v>
      </c>
    </row>
    <row r="3737" spans="1:15" ht="15">
      <c r="A3737" s="1">
        <v>3729</v>
      </c>
      <c r="B3737" s="6" t="s">
        <v>112</v>
      </c>
      <c r="C3737" s="7" t="s">
        <v>292</v>
      </c>
      <c r="D3737" s="7">
        <v>11.983000000000001</v>
      </c>
      <c r="E3737" s="7">
        <v>10.824999999999999</v>
      </c>
      <c r="F3737" s="7">
        <v>3.9409847494180692</v>
      </c>
      <c r="G3737" s="7">
        <v>11.520068827708704</v>
      </c>
      <c r="H3737" s="7">
        <v>0.93966452474338635</v>
      </c>
      <c r="I3737" s="7">
        <v>9.798</v>
      </c>
      <c r="J3737" s="7">
        <v>3.5670917852007604</v>
      </c>
      <c r="K3737" s="7">
        <v>10.427125577264654</v>
      </c>
      <c r="L3737" s="7">
        <v>0.93966452474338635</v>
      </c>
      <c r="M3737" s="7" t="s">
        <v>290</v>
      </c>
      <c r="N3737" s="7" t="s">
        <v>329</v>
      </c>
      <c r="O3737" s="7" t="s">
        <v>421</v>
      </c>
    </row>
    <row r="3738" spans="1:15" ht="15">
      <c r="A3738" s="1">
        <v>3730</v>
      </c>
      <c r="B3738" s="6" t="s">
        <v>112</v>
      </c>
      <c r="C3738" s="7" t="s">
        <v>293</v>
      </c>
      <c r="D3738" s="7">
        <v>11.782999999999999</v>
      </c>
      <c r="E3738" s="7">
        <v>10.824999999999999</v>
      </c>
      <c r="F3738" s="7">
        <v>3.6671851415765651</v>
      </c>
      <c r="G3738" s="7">
        <v>11.429298835125447</v>
      </c>
      <c r="H3738" s="7">
        <v>0.94712721717728932</v>
      </c>
      <c r="I3738" s="7">
        <v>9.798</v>
      </c>
      <c r="J3738" s="7">
        <v>3.319268361863021</v>
      </c>
      <c r="K3738" s="7">
        <v>10.344967204301076</v>
      </c>
      <c r="L3738" s="7">
        <v>0.94712721717728932</v>
      </c>
      <c r="M3738" s="7" t="s">
        <v>290</v>
      </c>
      <c r="N3738" s="7" t="s">
        <v>329</v>
      </c>
      <c r="O3738" s="7" t="s">
        <v>421</v>
      </c>
    </row>
    <row r="3739" spans="1:15" ht="15">
      <c r="A3739" s="1">
        <v>3731</v>
      </c>
      <c r="B3739" s="6" t="s">
        <v>112</v>
      </c>
      <c r="C3739" s="7" t="s">
        <v>294</v>
      </c>
      <c r="D3739" s="7">
        <v>13.98</v>
      </c>
      <c r="E3739" s="7">
        <v>13.748293749453095</v>
      </c>
      <c r="F3739" s="7">
        <v>4.4521911413936106</v>
      </c>
      <c r="G3739" s="7">
        <v>14.451214031380021</v>
      </c>
      <c r="H3739" s="7">
        <v>0.95135908440629469</v>
      </c>
      <c r="I3739" s="7">
        <v>12.33692277068374</v>
      </c>
      <c r="J3739" s="7">
        <v>3.9951385439287876</v>
      </c>
      <c r="K3739" s="7">
        <v>12.967682731891632</v>
      </c>
      <c r="L3739" s="7">
        <v>0.95135908440629469</v>
      </c>
      <c r="M3739" s="7" t="s">
        <v>290</v>
      </c>
      <c r="N3739" s="7" t="s">
        <v>329</v>
      </c>
      <c r="O3739" s="7" t="s">
        <v>421</v>
      </c>
    </row>
    <row r="3740" spans="1:15" ht="15">
      <c r="A3740" s="1">
        <v>3732</v>
      </c>
      <c r="B3740" s="6" t="s">
        <v>112</v>
      </c>
      <c r="C3740" s="7" t="s">
        <v>295</v>
      </c>
      <c r="D3740" s="7">
        <v>13.048</v>
      </c>
      <c r="E3740" s="7">
        <v>11.827</v>
      </c>
      <c r="F3740" s="7">
        <v>3.1817775352113005</v>
      </c>
      <c r="G3740" s="7">
        <v>12.247515555555555</v>
      </c>
      <c r="H3740" s="7">
        <v>0.96566523605150212</v>
      </c>
      <c r="I3740" s="7">
        <v>10.4512</v>
      </c>
      <c r="J3740" s="7">
        <v>2.8116507462585982</v>
      </c>
      <c r="K3740" s="7">
        <v>10.822798222222223</v>
      </c>
      <c r="L3740" s="7">
        <v>0.96566523605150212</v>
      </c>
      <c r="M3740" s="7" t="s">
        <v>290</v>
      </c>
      <c r="N3740" s="7" t="s">
        <v>329</v>
      </c>
      <c r="O3740" s="7" t="s">
        <v>421</v>
      </c>
    </row>
    <row r="3741" spans="1:15" ht="15">
      <c r="A3741" s="1">
        <v>3733</v>
      </c>
      <c r="B3741" s="6" t="s">
        <v>112</v>
      </c>
      <c r="C3741" s="7" t="s">
        <v>296</v>
      </c>
      <c r="D3741" s="7">
        <v>11.252000000000001</v>
      </c>
      <c r="E3741" s="7">
        <v>11.194000000000001</v>
      </c>
      <c r="F3741" s="7">
        <v>3.0954201736403828</v>
      </c>
      <c r="G3741" s="7">
        <v>11.61409755647764</v>
      </c>
      <c r="H3741" s="7">
        <v>0.96382865268396734</v>
      </c>
      <c r="I3741" s="7">
        <v>10.029</v>
      </c>
      <c r="J3741" s="7">
        <v>2.7732686190315712</v>
      </c>
      <c r="K3741" s="7">
        <v>10.405376486860304</v>
      </c>
      <c r="L3741" s="7">
        <v>0.96382865268396734</v>
      </c>
      <c r="M3741" s="7" t="s">
        <v>290</v>
      </c>
      <c r="N3741" s="7" t="s">
        <v>329</v>
      </c>
      <c r="O3741" s="7" t="s">
        <v>421</v>
      </c>
    </row>
    <row r="3742" spans="1:15" ht="15">
      <c r="A3742" s="1">
        <v>3734</v>
      </c>
      <c r="B3742" s="6" t="s">
        <v>112</v>
      </c>
      <c r="C3742" s="7" t="s">
        <v>297</v>
      </c>
      <c r="D3742" s="7">
        <v>10.591699999999999</v>
      </c>
      <c r="E3742" s="7">
        <v>11.588165595</v>
      </c>
      <c r="F3742" s="7">
        <v>3.2565978425510376</v>
      </c>
      <c r="G3742" s="7">
        <v>12.037068221342345</v>
      </c>
      <c r="H3742" s="7">
        <v>0.9627066476580719</v>
      </c>
      <c r="I3742" s="7">
        <v>10.382439732</v>
      </c>
      <c r="J3742" s="7">
        <v>2.917755235240695</v>
      </c>
      <c r="K3742" s="7">
        <v>10.784634922026184</v>
      </c>
      <c r="L3742" s="7">
        <v>0.9627066476580719</v>
      </c>
      <c r="M3742" s="7" t="s">
        <v>290</v>
      </c>
      <c r="N3742" s="7" t="s">
        <v>329</v>
      </c>
      <c r="O3742" s="7" t="s">
        <v>421</v>
      </c>
    </row>
    <row r="3743" spans="1:15" ht="15">
      <c r="A3743" s="1">
        <v>3735</v>
      </c>
      <c r="B3743" s="6" t="s">
        <v>112</v>
      </c>
      <c r="C3743" s="7" t="s">
        <v>298</v>
      </c>
      <c r="D3743" s="7" t="s">
        <v>422</v>
      </c>
      <c r="E3743" s="7">
        <v>11.626073818882947</v>
      </c>
      <c r="F3743" s="7">
        <v>5.0225193956799474</v>
      </c>
      <c r="G3743" s="7">
        <v>12.664568430155715</v>
      </c>
      <c r="H3743" s="7">
        <v>0.91800000000000004</v>
      </c>
      <c r="I3743" s="7">
        <v>10.424961572398495</v>
      </c>
      <c r="J3743" s="7">
        <v>4.5036331707741031</v>
      </c>
      <c r="K3743" s="7">
        <v>11.356167290194438</v>
      </c>
      <c r="L3743" s="7">
        <v>0.91800000000000004</v>
      </c>
      <c r="M3743" s="7" t="s">
        <v>290</v>
      </c>
      <c r="N3743" s="7" t="s">
        <v>329</v>
      </c>
      <c r="O3743" s="7" t="s">
        <v>421</v>
      </c>
    </row>
    <row r="3744" spans="1:15" ht="15">
      <c r="A3744" s="1">
        <v>3736</v>
      </c>
      <c r="B3744" s="6" t="s">
        <v>112</v>
      </c>
      <c r="C3744" s="7" t="s">
        <v>299</v>
      </c>
      <c r="D3744" s="7" t="s">
        <v>422</v>
      </c>
      <c r="E3744" s="7">
        <v>11.686627568001089</v>
      </c>
      <c r="F3744" s="7">
        <v>5.048678904398451</v>
      </c>
      <c r="G3744" s="7">
        <v>12.730531119826894</v>
      </c>
      <c r="H3744" s="7">
        <v>0.91800000000000004</v>
      </c>
      <c r="I3744" s="7">
        <v>10.494103549490186</v>
      </c>
      <c r="J3744" s="7">
        <v>4.5335028349796245</v>
      </c>
      <c r="K3744" s="7">
        <v>11.431485348028524</v>
      </c>
      <c r="L3744" s="7">
        <v>0.91800000000000004</v>
      </c>
      <c r="M3744" s="7" t="s">
        <v>290</v>
      </c>
      <c r="N3744" s="7" t="s">
        <v>329</v>
      </c>
      <c r="O3744" s="7" t="s">
        <v>421</v>
      </c>
    </row>
    <row r="3745" spans="1:15" ht="15">
      <c r="A3745" s="1">
        <v>3737</v>
      </c>
      <c r="B3745" s="6" t="s">
        <v>112</v>
      </c>
      <c r="C3745" s="7" t="s">
        <v>300</v>
      </c>
      <c r="D3745" s="7" t="s">
        <v>422</v>
      </c>
      <c r="E3745" s="7">
        <v>11.788316357937422</v>
      </c>
      <c r="F3745" s="7">
        <v>5.0926089471398708</v>
      </c>
      <c r="G3745" s="7">
        <v>12.841303222154053</v>
      </c>
      <c r="H3745" s="7">
        <v>0.91800000000000004</v>
      </c>
      <c r="I3745" s="7">
        <v>10.595792339426515</v>
      </c>
      <c r="J3745" s="7">
        <v>4.5774328777210522</v>
      </c>
      <c r="K3745" s="7">
        <v>11.542257450355681</v>
      </c>
      <c r="L3745" s="7">
        <v>0.91800000000000004</v>
      </c>
      <c r="M3745" s="7" t="s">
        <v>290</v>
      </c>
      <c r="N3745" s="7" t="s">
        <v>329</v>
      </c>
      <c r="O3745" s="7" t="s">
        <v>421</v>
      </c>
    </row>
    <row r="3746" spans="1:15" ht="15">
      <c r="A3746" s="1">
        <v>3738</v>
      </c>
      <c r="B3746" s="6" t="s">
        <v>112</v>
      </c>
      <c r="C3746" s="7" t="s">
        <v>301</v>
      </c>
      <c r="D3746" s="7" t="s">
        <v>422</v>
      </c>
      <c r="E3746" s="7">
        <v>11.650736177300745</v>
      </c>
      <c r="F3746" s="7">
        <v>5.0331736522609969</v>
      </c>
      <c r="G3746" s="7">
        <v>12.691433744336322</v>
      </c>
      <c r="H3746" s="7">
        <v>0.91800000000000004</v>
      </c>
      <c r="I3746" s="7">
        <v>10.458399981550929</v>
      </c>
      <c r="J3746" s="7">
        <v>4.5180787231716808</v>
      </c>
      <c r="K3746" s="7">
        <v>11.392592572495566</v>
      </c>
      <c r="L3746" s="7">
        <v>0.91800000000000004</v>
      </c>
      <c r="M3746" s="7" t="s">
        <v>290</v>
      </c>
      <c r="N3746" s="7" t="s">
        <v>329</v>
      </c>
      <c r="O3746" s="7" t="s">
        <v>421</v>
      </c>
    </row>
    <row r="3747" spans="1:15" ht="15">
      <c r="A3747" s="1">
        <v>3739</v>
      </c>
      <c r="B3747" s="6" t="s">
        <v>112</v>
      </c>
      <c r="C3747" s="7" t="s">
        <v>302</v>
      </c>
      <c r="D3747" s="7" t="s">
        <v>422</v>
      </c>
      <c r="E3747" s="7">
        <v>11.674891351364183</v>
      </c>
      <c r="F3747" s="7">
        <v>5.043608802779536</v>
      </c>
      <c r="G3747" s="7">
        <v>12.717746570113489</v>
      </c>
      <c r="H3747" s="7">
        <v>0.91800000000000004</v>
      </c>
      <c r="I3747" s="7">
        <v>10.510905298723697</v>
      </c>
      <c r="J3747" s="7">
        <v>4.5407612708644578</v>
      </c>
      <c r="K3747" s="7">
        <v>11.449787907106424</v>
      </c>
      <c r="L3747" s="7">
        <v>0.91800000000000004</v>
      </c>
      <c r="M3747" s="7" t="s">
        <v>290</v>
      </c>
      <c r="N3747" s="7" t="s">
        <v>329</v>
      </c>
      <c r="O3747" s="7" t="s">
        <v>421</v>
      </c>
    </row>
    <row r="3748" spans="1:15" ht="15">
      <c r="A3748" s="1">
        <v>3740</v>
      </c>
      <c r="B3748" s="6" t="s">
        <v>112</v>
      </c>
      <c r="C3748" s="7" t="s">
        <v>423</v>
      </c>
      <c r="D3748" s="7" t="s">
        <v>422</v>
      </c>
      <c r="E3748" s="7">
        <v>11.80818446837274</v>
      </c>
      <c r="F3748" s="7">
        <v>5.1011920657034935</v>
      </c>
      <c r="G3748" s="7">
        <v>12.862946043979019</v>
      </c>
      <c r="H3748" s="7">
        <v>0.91800000000000004</v>
      </c>
      <c r="I3748" s="7">
        <v>10.644198415732255</v>
      </c>
      <c r="J3748" s="7">
        <v>4.598344533788417</v>
      </c>
      <c r="K3748" s="7">
        <v>11.594987380971954</v>
      </c>
      <c r="L3748" s="7">
        <v>0.91800000000000004</v>
      </c>
      <c r="M3748" s="7" t="s">
        <v>290</v>
      </c>
      <c r="N3748" s="7" t="s">
        <v>329</v>
      </c>
      <c r="O3748" s="7" t="s">
        <v>421</v>
      </c>
    </row>
    <row r="3749" spans="1:15" ht="15">
      <c r="A3749" s="1">
        <v>3741</v>
      </c>
      <c r="B3749" s="6" t="s">
        <v>112</v>
      </c>
      <c r="C3749" s="7" t="s">
        <v>424</v>
      </c>
      <c r="D3749" s="7" t="s">
        <v>422</v>
      </c>
      <c r="E3749" s="7">
        <v>12.024463145923365</v>
      </c>
      <c r="F3749" s="7">
        <v>5.194625486976439</v>
      </c>
      <c r="G3749" s="7">
        <v>13.098543731942662</v>
      </c>
      <c r="H3749" s="7">
        <v>0.91800000000000004</v>
      </c>
      <c r="I3749" s="7">
        <v>10.86047709328288</v>
      </c>
      <c r="J3749" s="7">
        <v>4.6917779550613616</v>
      </c>
      <c r="K3749" s="7">
        <v>11.830585068935598</v>
      </c>
      <c r="L3749" s="7">
        <v>0.91800000000000004</v>
      </c>
      <c r="M3749" s="7" t="s">
        <v>290</v>
      </c>
      <c r="N3749" s="7" t="s">
        <v>329</v>
      </c>
      <c r="O3749" s="7" t="s">
        <v>421</v>
      </c>
    </row>
    <row r="3750" spans="1:15" ht="15">
      <c r="A3750" s="1">
        <v>3742</v>
      </c>
      <c r="B3750" s="6" t="s">
        <v>112</v>
      </c>
      <c r="C3750" s="7" t="s">
        <v>425</v>
      </c>
      <c r="D3750" s="7" t="s">
        <v>422</v>
      </c>
      <c r="E3750" s="7">
        <v>12.223212349944701</v>
      </c>
      <c r="F3750" s="7">
        <v>5.2804860919944288</v>
      </c>
      <c r="G3750" s="7">
        <v>13.315046132837365</v>
      </c>
      <c r="H3750" s="7">
        <v>0.91800000000000004</v>
      </c>
      <c r="I3750" s="7">
        <v>11.059226297304216</v>
      </c>
      <c r="J3750" s="7">
        <v>4.7776385600793549</v>
      </c>
      <c r="K3750" s="7">
        <v>12.0470874698303</v>
      </c>
      <c r="L3750" s="7">
        <v>0.91800000000000004</v>
      </c>
      <c r="M3750" s="7" t="s">
        <v>290</v>
      </c>
      <c r="N3750" s="7" t="s">
        <v>329</v>
      </c>
      <c r="O3750" s="7" t="s">
        <v>421</v>
      </c>
    </row>
    <row r="3751" spans="1:15" ht="15">
      <c r="A3751" s="1">
        <v>3743</v>
      </c>
      <c r="B3751" s="6" t="s">
        <v>112</v>
      </c>
      <c r="C3751" s="7" t="s">
        <v>426</v>
      </c>
      <c r="D3751" s="7" t="s">
        <v>422</v>
      </c>
      <c r="E3751" s="7">
        <v>12.478374411445049</v>
      </c>
      <c r="F3751" s="7">
        <v>5.3907173207731152</v>
      </c>
      <c r="G3751" s="7">
        <v>13.593000448197222</v>
      </c>
      <c r="H3751" s="7">
        <v>0.91800000000000004</v>
      </c>
      <c r="I3751" s="7">
        <v>11.314388358804564</v>
      </c>
      <c r="J3751" s="7">
        <v>4.8878697888580387</v>
      </c>
      <c r="K3751" s="7">
        <v>12.325041785190157</v>
      </c>
      <c r="L3751" s="7">
        <v>0.91800000000000004</v>
      </c>
      <c r="M3751" s="7" t="s">
        <v>290</v>
      </c>
      <c r="N3751" s="7" t="s">
        <v>329</v>
      </c>
      <c r="O3751" s="7" t="s">
        <v>421</v>
      </c>
    </row>
    <row r="3752" spans="1:15" ht="15">
      <c r="A3752" s="1">
        <v>3744</v>
      </c>
      <c r="B3752" s="6" t="s">
        <v>112</v>
      </c>
      <c r="C3752" s="7" t="s">
        <v>427</v>
      </c>
      <c r="D3752" s="7" t="s">
        <v>422</v>
      </c>
      <c r="E3752" s="7">
        <v>12.733536472945397</v>
      </c>
      <c r="F3752" s="7">
        <v>5.5009485495518016</v>
      </c>
      <c r="G3752" s="7">
        <v>13.870954763557078</v>
      </c>
      <c r="H3752" s="7">
        <v>0.91800000000000004</v>
      </c>
      <c r="I3752" s="7">
        <v>11.569550420304912</v>
      </c>
      <c r="J3752" s="7">
        <v>4.9981010176367251</v>
      </c>
      <c r="K3752" s="7">
        <v>12.602996100550014</v>
      </c>
      <c r="L3752" s="7">
        <v>0.91800000000000004</v>
      </c>
      <c r="M3752" s="7" t="s">
        <v>290</v>
      </c>
      <c r="N3752" s="7" t="s">
        <v>329</v>
      </c>
      <c r="O3752" s="7" t="s">
        <v>421</v>
      </c>
    </row>
    <row r="3753" spans="1:15" ht="15">
      <c r="A3753" s="1">
        <v>3745</v>
      </c>
      <c r="B3753" s="6" t="s">
        <v>119</v>
      </c>
      <c r="C3753" s="7" t="s">
        <v>292</v>
      </c>
      <c r="D3753" s="7">
        <v>46.725999999999999</v>
      </c>
      <c r="E3753" s="7">
        <v>45.926000000000002</v>
      </c>
      <c r="F3753" s="7">
        <v>12.959050589079279</v>
      </c>
      <c r="G3753" s="7">
        <v>47.719330131198575</v>
      </c>
      <c r="H3753" s="7">
        <v>0.96241920986174723</v>
      </c>
      <c r="I3753" s="7">
        <v>43</v>
      </c>
      <c r="J3753" s="7">
        <v>12.133414086365216</v>
      </c>
      <c r="K3753" s="7">
        <v>44.679074938848117</v>
      </c>
      <c r="L3753" s="7">
        <v>0.96241920986174723</v>
      </c>
      <c r="M3753" s="7" t="s">
        <v>290</v>
      </c>
      <c r="N3753" s="7" t="s">
        <v>329</v>
      </c>
      <c r="O3753" s="7" t="s">
        <v>421</v>
      </c>
    </row>
    <row r="3754" spans="1:15" ht="15">
      <c r="A3754" s="1">
        <v>3746</v>
      </c>
      <c r="B3754" s="6" t="s">
        <v>119</v>
      </c>
      <c r="C3754" s="7" t="s">
        <v>293</v>
      </c>
      <c r="D3754" s="7">
        <v>44.272763906644727</v>
      </c>
      <c r="E3754" s="7">
        <v>46.762894044321328</v>
      </c>
      <c r="F3754" s="7">
        <v>12.851385823912693</v>
      </c>
      <c r="G3754" s="7">
        <v>48.496663565605083</v>
      </c>
      <c r="H3754" s="7">
        <v>0.96424971546881044</v>
      </c>
      <c r="I3754" s="7">
        <v>43.664617036011073</v>
      </c>
      <c r="J3754" s="7">
        <v>11.999916853976517</v>
      </c>
      <c r="K3754" s="7">
        <v>45.283515603405377</v>
      </c>
      <c r="L3754" s="7">
        <v>0.96424971546881044</v>
      </c>
      <c r="M3754" s="7" t="s">
        <v>290</v>
      </c>
      <c r="N3754" s="7" t="s">
        <v>329</v>
      </c>
      <c r="O3754" s="7" t="s">
        <v>421</v>
      </c>
    </row>
    <row r="3755" spans="1:15" ht="15">
      <c r="A3755" s="1">
        <v>3747</v>
      </c>
      <c r="B3755" s="6" t="s">
        <v>119</v>
      </c>
      <c r="C3755" s="7" t="s">
        <v>294</v>
      </c>
      <c r="D3755" s="7">
        <v>47.54</v>
      </c>
      <c r="E3755" s="7">
        <v>47.865513362010105</v>
      </c>
      <c r="F3755" s="7">
        <v>14.681826936484821</v>
      </c>
      <c r="G3755" s="7">
        <v>50.06658977403653</v>
      </c>
      <c r="H3755" s="7">
        <v>0.95603702145561642</v>
      </c>
      <c r="I3755" s="7">
        <v>45.139173406316338</v>
      </c>
      <c r="J3755" s="7">
        <v>13.845574516150608</v>
      </c>
      <c r="K3755" s="7">
        <v>47.214880170215146</v>
      </c>
      <c r="L3755" s="7">
        <v>0.95603702145561642</v>
      </c>
      <c r="M3755" s="7" t="s">
        <v>290</v>
      </c>
      <c r="N3755" s="7" t="s">
        <v>329</v>
      </c>
      <c r="O3755" s="7" t="s">
        <v>421</v>
      </c>
    </row>
    <row r="3756" spans="1:15" ht="15">
      <c r="A3756" s="1">
        <v>3748</v>
      </c>
      <c r="B3756" s="6" t="s">
        <v>119</v>
      </c>
      <c r="C3756" s="7" t="s">
        <v>295</v>
      </c>
      <c r="D3756" s="7">
        <v>42.972999999999999</v>
      </c>
      <c r="E3756" s="7">
        <v>43.77</v>
      </c>
      <c r="F3756" s="7">
        <v>5.8284385386958961</v>
      </c>
      <c r="G3756" s="7">
        <v>44.156353968589343</v>
      </c>
      <c r="H3756" s="7">
        <v>0.99125031996835222</v>
      </c>
      <c r="I3756" s="7">
        <v>40.627800000000001</v>
      </c>
      <c r="J3756" s="7">
        <v>5.4100213676588353</v>
      </c>
      <c r="K3756" s="7">
        <v>40.986418043524189</v>
      </c>
      <c r="L3756" s="7">
        <v>0.99125031996835222</v>
      </c>
      <c r="M3756" s="7" t="s">
        <v>290</v>
      </c>
      <c r="N3756" s="7" t="s">
        <v>329</v>
      </c>
      <c r="O3756" s="7" t="s">
        <v>421</v>
      </c>
    </row>
    <row r="3757" spans="1:15" ht="15">
      <c r="A3757" s="1">
        <v>3749</v>
      </c>
      <c r="B3757" s="6" t="s">
        <v>119</v>
      </c>
      <c r="C3757" s="7" t="s">
        <v>296</v>
      </c>
      <c r="D3757" s="7">
        <v>39.966999999999999</v>
      </c>
      <c r="E3757" s="7">
        <v>44.625</v>
      </c>
      <c r="F3757" s="7">
        <v>0.5467372083107791</v>
      </c>
      <c r="G3757" s="7">
        <v>44.621650612959719</v>
      </c>
      <c r="H3757" s="7">
        <v>1.000075061926089</v>
      </c>
      <c r="I3757" s="7">
        <v>41.469200000000001</v>
      </c>
      <c r="J3757" s="7">
        <v>0.50807293308401236</v>
      </c>
      <c r="K3757" s="7">
        <v>41.466087475606706</v>
      </c>
      <c r="L3757" s="7">
        <v>1.000075061926089</v>
      </c>
      <c r="M3757" s="7" t="s">
        <v>290</v>
      </c>
      <c r="N3757" s="7" t="s">
        <v>329</v>
      </c>
      <c r="O3757" s="7" t="s">
        <v>421</v>
      </c>
    </row>
    <row r="3758" spans="1:15" ht="15">
      <c r="A3758" s="1">
        <v>3750</v>
      </c>
      <c r="B3758" s="6" t="s">
        <v>119</v>
      </c>
      <c r="C3758" s="7" t="s">
        <v>297</v>
      </c>
      <c r="D3758" s="7">
        <v>41.063299999999998</v>
      </c>
      <c r="E3758" s="7">
        <v>45.083253085999999</v>
      </c>
      <c r="F3758" s="7">
        <v>1.3491688878028272</v>
      </c>
      <c r="G3758" s="7">
        <v>45.063060838435213</v>
      </c>
      <c r="H3758" s="7">
        <v>1.0004480886825948</v>
      </c>
      <c r="I3758" s="7">
        <v>41.891143735</v>
      </c>
      <c r="J3758" s="7">
        <v>1.2536412954479783</v>
      </c>
      <c r="K3758" s="7">
        <v>41.872381194873277</v>
      </c>
      <c r="L3758" s="7">
        <v>1.0004480886825948</v>
      </c>
      <c r="M3758" s="7" t="s">
        <v>290</v>
      </c>
      <c r="N3758" s="7" t="s">
        <v>329</v>
      </c>
      <c r="O3758" s="7" t="s">
        <v>421</v>
      </c>
    </row>
    <row r="3759" spans="1:15" ht="15">
      <c r="A3759" s="1">
        <v>3751</v>
      </c>
      <c r="B3759" s="6" t="s">
        <v>119</v>
      </c>
      <c r="C3759" s="7" t="s">
        <v>298</v>
      </c>
      <c r="D3759" s="7" t="s">
        <v>422</v>
      </c>
      <c r="E3759" s="7">
        <v>49.201841887744173</v>
      </c>
      <c r="F3759" s="7">
        <v>10.225315979232496</v>
      </c>
      <c r="G3759" s="7">
        <v>50.253142508919026</v>
      </c>
      <c r="H3759" s="7">
        <v>0.97907990289386848</v>
      </c>
      <c r="I3759" s="7">
        <v>46.009732536744174</v>
      </c>
      <c r="J3759" s="7">
        <v>9.5619195391417424</v>
      </c>
      <c r="K3759" s="7">
        <v>46.992827041749209</v>
      </c>
      <c r="L3759" s="7">
        <v>0.97907990289386848</v>
      </c>
      <c r="M3759" s="7" t="s">
        <v>290</v>
      </c>
      <c r="N3759" s="7" t="s">
        <v>329</v>
      </c>
      <c r="O3759" s="7" t="s">
        <v>421</v>
      </c>
    </row>
    <row r="3760" spans="1:15" ht="15">
      <c r="A3760" s="1">
        <v>3752</v>
      </c>
      <c r="B3760" s="6" t="s">
        <v>119</v>
      </c>
      <c r="C3760" s="7" t="s">
        <v>299</v>
      </c>
      <c r="D3760" s="7" t="s">
        <v>422</v>
      </c>
      <c r="E3760" s="7">
        <v>52.32536054502998</v>
      </c>
      <c r="F3760" s="7">
        <v>10.874457637600589</v>
      </c>
      <c r="G3760" s="7">
        <v>53.443401698239136</v>
      </c>
      <c r="H3760" s="7">
        <v>0.97907990289386848</v>
      </c>
      <c r="I3760" s="7">
        <v>49.133251194029981</v>
      </c>
      <c r="J3760" s="7">
        <v>10.211061197509833</v>
      </c>
      <c r="K3760" s="7">
        <v>50.183086231069325</v>
      </c>
      <c r="L3760" s="7">
        <v>0.97907990289386848</v>
      </c>
      <c r="M3760" s="7" t="s">
        <v>290</v>
      </c>
      <c r="N3760" s="7" t="s">
        <v>329</v>
      </c>
      <c r="O3760" s="7" t="s">
        <v>421</v>
      </c>
    </row>
    <row r="3761" spans="1:15" ht="15">
      <c r="A3761" s="1">
        <v>3753</v>
      </c>
      <c r="B3761" s="6" t="s">
        <v>119</v>
      </c>
      <c r="C3761" s="7" t="s">
        <v>300</v>
      </c>
      <c r="D3761" s="7" t="s">
        <v>422</v>
      </c>
      <c r="E3761" s="7">
        <v>54.036955165878624</v>
      </c>
      <c r="F3761" s="7">
        <v>11.230167813379403</v>
      </c>
      <c r="G3761" s="7">
        <v>55.191568130610669</v>
      </c>
      <c r="H3761" s="7">
        <v>0.97907990289386848</v>
      </c>
      <c r="I3761" s="7">
        <v>50.844845814878624</v>
      </c>
      <c r="J3761" s="7">
        <v>10.566771373288669</v>
      </c>
      <c r="K3761" s="7">
        <v>51.931252663440858</v>
      </c>
      <c r="L3761" s="7">
        <v>0.97907990289386848</v>
      </c>
      <c r="M3761" s="7" t="s">
        <v>290</v>
      </c>
      <c r="N3761" s="7" t="s">
        <v>329</v>
      </c>
      <c r="O3761" s="7" t="s">
        <v>421</v>
      </c>
    </row>
    <row r="3762" spans="1:15" ht="15">
      <c r="A3762" s="1">
        <v>3754</v>
      </c>
      <c r="B3762" s="6" t="s">
        <v>119</v>
      </c>
      <c r="C3762" s="7" t="s">
        <v>301</v>
      </c>
      <c r="D3762" s="7" t="s">
        <v>422</v>
      </c>
      <c r="E3762" s="7">
        <v>55.538317622837269</v>
      </c>
      <c r="F3762" s="7">
        <v>11.542186732443135</v>
      </c>
      <c r="G3762" s="7">
        <v>56.725010347656557</v>
      </c>
      <c r="H3762" s="7">
        <v>0.97907990289386848</v>
      </c>
      <c r="I3762" s="7">
        <v>52.346208271837263</v>
      </c>
      <c r="J3762" s="7">
        <v>10.87879029235242</v>
      </c>
      <c r="K3762" s="7">
        <v>53.464694880486739</v>
      </c>
      <c r="L3762" s="7">
        <v>0.97907990289386848</v>
      </c>
      <c r="M3762" s="7" t="s">
        <v>290</v>
      </c>
      <c r="N3762" s="7" t="s">
        <v>329</v>
      </c>
      <c r="O3762" s="7" t="s">
        <v>421</v>
      </c>
    </row>
    <row r="3763" spans="1:15" ht="15">
      <c r="A3763" s="1">
        <v>3755</v>
      </c>
      <c r="B3763" s="6" t="s">
        <v>119</v>
      </c>
      <c r="C3763" s="7" t="s">
        <v>302</v>
      </c>
      <c r="D3763" s="7" t="s">
        <v>422</v>
      </c>
      <c r="E3763" s="7">
        <v>57.28089070019265</v>
      </c>
      <c r="F3763" s="7">
        <v>11.904334970176121</v>
      </c>
      <c r="G3763" s="7">
        <v>58.504817156278463</v>
      </c>
      <c r="H3763" s="7">
        <v>0.97907990289386848</v>
      </c>
      <c r="I3763" s="7">
        <v>54.088781349192644</v>
      </c>
      <c r="J3763" s="7">
        <v>11.240938530085366</v>
      </c>
      <c r="K3763" s="7">
        <v>55.244501689108645</v>
      </c>
      <c r="L3763" s="7">
        <v>0.97907990289386848</v>
      </c>
      <c r="M3763" s="7" t="s">
        <v>290</v>
      </c>
      <c r="N3763" s="7" t="s">
        <v>329</v>
      </c>
      <c r="O3763" s="7" t="s">
        <v>421</v>
      </c>
    </row>
    <row r="3764" spans="1:15" ht="15">
      <c r="A3764" s="1">
        <v>3756</v>
      </c>
      <c r="B3764" s="6" t="s">
        <v>119</v>
      </c>
      <c r="C3764" s="7" t="s">
        <v>423</v>
      </c>
      <c r="D3764" s="7" t="s">
        <v>422</v>
      </c>
      <c r="E3764" s="7">
        <v>58.954772230212221</v>
      </c>
      <c r="F3764" s="7">
        <v>12.252207466398973</v>
      </c>
      <c r="G3764" s="7">
        <v>60.214464678479743</v>
      </c>
      <c r="H3764" s="7">
        <v>0.97907990289386848</v>
      </c>
      <c r="I3764" s="7">
        <v>55.762662879212222</v>
      </c>
      <c r="J3764" s="7">
        <v>11.588811026308219</v>
      </c>
      <c r="K3764" s="7">
        <v>56.954149211309932</v>
      </c>
      <c r="L3764" s="7">
        <v>0.97907990289386848</v>
      </c>
      <c r="M3764" s="7" t="s">
        <v>290</v>
      </c>
      <c r="N3764" s="7" t="s">
        <v>329</v>
      </c>
      <c r="O3764" s="7" t="s">
        <v>421</v>
      </c>
    </row>
    <row r="3765" spans="1:15" ht="15">
      <c r="A3765" s="1">
        <v>3757</v>
      </c>
      <c r="B3765" s="6" t="s">
        <v>119</v>
      </c>
      <c r="C3765" s="7" t="s">
        <v>424</v>
      </c>
      <c r="D3765" s="7" t="s">
        <v>422</v>
      </c>
      <c r="E3765" s="7">
        <v>60.174540575674939</v>
      </c>
      <c r="F3765" s="7">
        <v>12.505704414384745</v>
      </c>
      <c r="G3765" s="7">
        <v>61.460295934802588</v>
      </c>
      <c r="H3765" s="7">
        <v>0.97907990289386848</v>
      </c>
      <c r="I3765" s="7">
        <v>56.982431224674933</v>
      </c>
      <c r="J3765" s="7">
        <v>11.842307974294</v>
      </c>
      <c r="K3765" s="7">
        <v>58.19998046763277</v>
      </c>
      <c r="L3765" s="7">
        <v>0.97907990289386848</v>
      </c>
      <c r="M3765" s="7" t="s">
        <v>290</v>
      </c>
      <c r="N3765" s="7" t="s">
        <v>329</v>
      </c>
      <c r="O3765" s="7" t="s">
        <v>421</v>
      </c>
    </row>
    <row r="3766" spans="1:15" ht="15">
      <c r="A3766" s="1">
        <v>3758</v>
      </c>
      <c r="B3766" s="6" t="s">
        <v>119</v>
      </c>
      <c r="C3766" s="7" t="s">
        <v>425</v>
      </c>
      <c r="D3766" s="7" t="s">
        <v>422</v>
      </c>
      <c r="E3766" s="7">
        <v>60.922268056248775</v>
      </c>
      <c r="F3766" s="7">
        <v>12.661100014668694</v>
      </c>
      <c r="G3766" s="7">
        <v>62.224000182396452</v>
      </c>
      <c r="H3766" s="7">
        <v>0.97907990289386848</v>
      </c>
      <c r="I3766" s="7">
        <v>57.730158705248769</v>
      </c>
      <c r="J3766" s="7">
        <v>11.997703574577971</v>
      </c>
      <c r="K3766" s="7">
        <v>58.963684715226634</v>
      </c>
      <c r="L3766" s="7">
        <v>0.97907990289386848</v>
      </c>
      <c r="M3766" s="7" t="s">
        <v>290</v>
      </c>
      <c r="N3766" s="7" t="s">
        <v>329</v>
      </c>
      <c r="O3766" s="7" t="s">
        <v>421</v>
      </c>
    </row>
    <row r="3767" spans="1:15" ht="15">
      <c r="A3767" s="1">
        <v>3759</v>
      </c>
      <c r="B3767" s="6" t="s">
        <v>119</v>
      </c>
      <c r="C3767" s="7" t="s">
        <v>426</v>
      </c>
      <c r="D3767" s="7" t="s">
        <v>422</v>
      </c>
      <c r="E3767" s="7">
        <v>61.367192781604281</v>
      </c>
      <c r="F3767" s="7">
        <v>12.753565981981749</v>
      </c>
      <c r="G3767" s="7">
        <v>62.678431658357141</v>
      </c>
      <c r="H3767" s="7">
        <v>0.97907990289386848</v>
      </c>
      <c r="I3767" s="7">
        <v>58.175083430604282</v>
      </c>
      <c r="J3767" s="7">
        <v>12.090169541890974</v>
      </c>
      <c r="K3767" s="7">
        <v>59.418116191187323</v>
      </c>
      <c r="L3767" s="7">
        <v>0.97907990289386848</v>
      </c>
      <c r="M3767" s="7" t="s">
        <v>290</v>
      </c>
      <c r="N3767" s="7" t="s">
        <v>329</v>
      </c>
      <c r="O3767" s="7" t="s">
        <v>421</v>
      </c>
    </row>
    <row r="3768" spans="1:15" ht="15">
      <c r="A3768" s="1">
        <v>3760</v>
      </c>
      <c r="B3768" s="6" t="s">
        <v>119</v>
      </c>
      <c r="C3768" s="7" t="s">
        <v>427</v>
      </c>
      <c r="D3768" s="7" t="s">
        <v>422</v>
      </c>
      <c r="E3768" s="7">
        <v>61.452448436959294</v>
      </c>
      <c r="F3768" s="7">
        <v>12.771284140115144</v>
      </c>
      <c r="G3768" s="7">
        <v>62.765508979731038</v>
      </c>
      <c r="H3768" s="7">
        <v>0.97907990289386848</v>
      </c>
      <c r="I3768" s="7">
        <v>58.260339085959295</v>
      </c>
      <c r="J3768" s="7">
        <v>12.107887700024387</v>
      </c>
      <c r="K3768" s="7">
        <v>59.50519351256122</v>
      </c>
      <c r="L3768" s="7">
        <v>0.97907990289386848</v>
      </c>
      <c r="M3768" s="7" t="s">
        <v>290</v>
      </c>
      <c r="N3768" s="7" t="s">
        <v>329</v>
      </c>
      <c r="O3768" s="7" t="s">
        <v>421</v>
      </c>
    </row>
    <row r="3769" spans="1:15" ht="15">
      <c r="A3769" s="1">
        <v>3761</v>
      </c>
      <c r="B3769" s="6" t="s">
        <v>259</v>
      </c>
      <c r="C3769" s="7" t="s">
        <v>292</v>
      </c>
      <c r="D3769" s="7">
        <v>114.378</v>
      </c>
      <c r="E3769" s="7">
        <v>109.47200000000001</v>
      </c>
      <c r="F3769" s="7">
        <v>30.065364069489526</v>
      </c>
      <c r="G3769" s="7">
        <v>113.70141059486761</v>
      </c>
      <c r="H3769" s="7">
        <v>0.96280247911842076</v>
      </c>
      <c r="I3769" s="7">
        <v>99.271000000000001</v>
      </c>
      <c r="J3769" s="7">
        <v>27.312344381224573</v>
      </c>
      <c r="K3769" s="7">
        <v>103.11588250488029</v>
      </c>
      <c r="L3769" s="7">
        <v>0.96271299424025858</v>
      </c>
      <c r="M3769" s="7" t="s">
        <v>290</v>
      </c>
      <c r="N3769" s="7" t="s">
        <v>329</v>
      </c>
      <c r="O3769" s="7" t="s">
        <v>421</v>
      </c>
    </row>
    <row r="3770" spans="1:15" ht="15">
      <c r="A3770" s="1">
        <v>3762</v>
      </c>
      <c r="B3770" s="6" t="s">
        <v>259</v>
      </c>
      <c r="C3770" s="7" t="s">
        <v>293</v>
      </c>
      <c r="D3770" s="7">
        <v>109.20176390664473</v>
      </c>
      <c r="E3770" s="7">
        <v>108.98989404432133</v>
      </c>
      <c r="F3770" s="7">
        <v>29.167972183448338</v>
      </c>
      <c r="G3770" s="7">
        <v>112.97181640424847</v>
      </c>
      <c r="H3770" s="7">
        <v>0.96475295797954974</v>
      </c>
      <c r="I3770" s="7">
        <v>98.722617036011073</v>
      </c>
      <c r="J3770" s="7">
        <v>26.455718620164593</v>
      </c>
      <c r="K3770" s="7">
        <v>102.33549772873056</v>
      </c>
      <c r="L3770" s="7">
        <v>0.96469572364521583</v>
      </c>
      <c r="M3770" s="7" t="s">
        <v>290</v>
      </c>
      <c r="N3770" s="7" t="s">
        <v>329</v>
      </c>
      <c r="O3770" s="7" t="s">
        <v>421</v>
      </c>
    </row>
    <row r="3771" spans="1:15" ht="15">
      <c r="A3771" s="1">
        <v>3763</v>
      </c>
      <c r="B3771" s="6" t="s">
        <v>259</v>
      </c>
      <c r="C3771" s="7" t="s">
        <v>294</v>
      </c>
      <c r="D3771" s="7">
        <v>113.75000000000001</v>
      </c>
      <c r="E3771" s="7">
        <v>119.18947427850404</v>
      </c>
      <c r="F3771" s="7">
        <v>31.341684500284245</v>
      </c>
      <c r="G3771" s="7">
        <v>123.46033672616372</v>
      </c>
      <c r="H3771" s="7">
        <v>0.96540700794351064</v>
      </c>
      <c r="I3771" s="7">
        <v>110.07439407580142</v>
      </c>
      <c r="J3771" s="7">
        <v>28.949378460307628</v>
      </c>
      <c r="K3771" s="7">
        <v>114.01815735658711</v>
      </c>
      <c r="L3771" s="7">
        <v>0.96541109440620299</v>
      </c>
      <c r="M3771" s="7" t="s">
        <v>290</v>
      </c>
      <c r="N3771" s="7" t="s">
        <v>329</v>
      </c>
      <c r="O3771" s="7" t="s">
        <v>421</v>
      </c>
    </row>
    <row r="3772" spans="1:15" ht="15">
      <c r="A3772" s="1">
        <v>3764</v>
      </c>
      <c r="B3772" s="6" t="s">
        <v>259</v>
      </c>
      <c r="C3772" s="7" t="s">
        <v>295</v>
      </c>
      <c r="D3772" s="7">
        <v>108.694</v>
      </c>
      <c r="E3772" s="7">
        <v>108.61619999999999</v>
      </c>
      <c r="F3772" s="7">
        <v>18.607029582622914</v>
      </c>
      <c r="G3772" s="7">
        <v>110.35243577630787</v>
      </c>
      <c r="H3772" s="7">
        <v>0.98426644809338548</v>
      </c>
      <c r="I3772" s="7">
        <v>97.628600000000006</v>
      </c>
      <c r="J3772" s="7">
        <v>16.656766812196793</v>
      </c>
      <c r="K3772" s="7">
        <v>99.176891535083783</v>
      </c>
      <c r="L3772" s="7">
        <v>0.98438858577720123</v>
      </c>
      <c r="M3772" s="7" t="s">
        <v>290</v>
      </c>
      <c r="N3772" s="7" t="s">
        <v>329</v>
      </c>
      <c r="O3772" s="7" t="s">
        <v>421</v>
      </c>
    </row>
    <row r="3773" spans="1:15" ht="15">
      <c r="A3773" s="1">
        <v>3765</v>
      </c>
      <c r="B3773" s="6" t="s">
        <v>259</v>
      </c>
      <c r="C3773" s="7" t="s">
        <v>296</v>
      </c>
      <c r="D3773" s="7">
        <v>100.40999999999998</v>
      </c>
      <c r="E3773" s="7">
        <v>107.1213666293</v>
      </c>
      <c r="F3773" s="7">
        <v>14.539623872271653</v>
      </c>
      <c r="G3773" s="7">
        <v>108.69871628988743</v>
      </c>
      <c r="H3773" s="7">
        <v>0.98548879219161323</v>
      </c>
      <c r="I3773" s="7">
        <v>96.324203320400002</v>
      </c>
      <c r="J3773" s="7">
        <v>12.806980291925571</v>
      </c>
      <c r="K3773" s="7">
        <v>97.7124501815549</v>
      </c>
      <c r="L3773" s="7">
        <v>0.98579252839760478</v>
      </c>
      <c r="M3773" s="7" t="s">
        <v>290</v>
      </c>
      <c r="N3773" s="7" t="s">
        <v>329</v>
      </c>
      <c r="O3773" s="7" t="s">
        <v>421</v>
      </c>
    </row>
    <row r="3774" spans="1:15" ht="15">
      <c r="A3774" s="1">
        <v>3766</v>
      </c>
      <c r="B3774" s="6" t="s">
        <v>259</v>
      </c>
      <c r="C3774" s="7" t="s">
        <v>297</v>
      </c>
      <c r="D3774" s="7">
        <v>95.724999999999994</v>
      </c>
      <c r="E3774" s="7">
        <v>109.97370547840001</v>
      </c>
      <c r="F3774" s="7">
        <v>11.759145516413337</v>
      </c>
      <c r="G3774" s="7">
        <v>110.96191796810459</v>
      </c>
      <c r="H3774" s="7">
        <v>0.99109412933914287</v>
      </c>
      <c r="I3774" s="7">
        <v>98.995247472200006</v>
      </c>
      <c r="J3774" s="7">
        <v>10.452469400074158</v>
      </c>
      <c r="K3774" s="7">
        <v>99.871162676380735</v>
      </c>
      <c r="L3774" s="7">
        <v>0.99122954834300858</v>
      </c>
      <c r="M3774" s="7" t="s">
        <v>290</v>
      </c>
      <c r="N3774" s="7" t="s">
        <v>329</v>
      </c>
      <c r="O3774" s="7" t="s">
        <v>421</v>
      </c>
    </row>
    <row r="3775" spans="1:15" ht="15">
      <c r="A3775" s="1">
        <v>3767</v>
      </c>
      <c r="B3775" s="6" t="s">
        <v>259</v>
      </c>
      <c r="C3775" s="7" t="s">
        <v>298</v>
      </c>
      <c r="D3775" s="7" t="s">
        <v>422</v>
      </c>
      <c r="E3775" s="7">
        <v>122.6299210101261</v>
      </c>
      <c r="F3775" s="7">
        <v>24.238533223249785</v>
      </c>
      <c r="G3775" s="7">
        <v>125.50055175882554</v>
      </c>
      <c r="H3775" s="7">
        <v>0.97712654878031191</v>
      </c>
      <c r="I3775" s="7">
        <v>111.67444708888317</v>
      </c>
      <c r="J3775" s="7">
        <v>22.185994331821263</v>
      </c>
      <c r="K3775" s="7">
        <v>114.30267726499527</v>
      </c>
      <c r="L3775" s="7">
        <v>0.97700639880884943</v>
      </c>
      <c r="M3775" s="7" t="s">
        <v>290</v>
      </c>
      <c r="N3775" s="7" t="s">
        <v>329</v>
      </c>
      <c r="O3775" s="7" t="s">
        <v>421</v>
      </c>
    </row>
    <row r="3776" spans="1:15" ht="15">
      <c r="A3776" s="1">
        <v>3768</v>
      </c>
      <c r="B3776" s="6" t="s">
        <v>259</v>
      </c>
      <c r="C3776" s="7" t="s">
        <v>299</v>
      </c>
      <c r="D3776" s="7" t="s">
        <v>422</v>
      </c>
      <c r="E3776" s="7">
        <v>132.17806247811046</v>
      </c>
      <c r="F3776" s="7">
        <v>26.381127008418403</v>
      </c>
      <c r="G3776" s="7">
        <v>135.3039393405474</v>
      </c>
      <c r="H3776" s="7">
        <v>0.97689736989423936</v>
      </c>
      <c r="I3776" s="7">
        <v>121.23117678484108</v>
      </c>
      <c r="J3776" s="7">
        <v>24.332298272476823</v>
      </c>
      <c r="K3776" s="7">
        <v>124.11542021488003</v>
      </c>
      <c r="L3776" s="7">
        <v>0.97676160282867763</v>
      </c>
      <c r="M3776" s="7" t="s">
        <v>290</v>
      </c>
      <c r="N3776" s="7" t="s">
        <v>329</v>
      </c>
      <c r="O3776" s="7" t="s">
        <v>421</v>
      </c>
    </row>
    <row r="3777" spans="1:15" ht="15">
      <c r="A3777" s="1">
        <v>3769</v>
      </c>
      <c r="B3777" s="6" t="s">
        <v>259</v>
      </c>
      <c r="C3777" s="7" t="s">
        <v>300</v>
      </c>
      <c r="D3777" s="7" t="s">
        <v>422</v>
      </c>
      <c r="E3777" s="7">
        <v>140.46507854073613</v>
      </c>
      <c r="F3777" s="7">
        <v>28.350674123392402</v>
      </c>
      <c r="G3777" s="7">
        <v>143.83752784666132</v>
      </c>
      <c r="H3777" s="7">
        <v>0.97655375925592658</v>
      </c>
      <c r="I3777" s="7">
        <v>129.51819284746676</v>
      </c>
      <c r="J3777" s="7">
        <v>26.301845387450946</v>
      </c>
      <c r="K3777" s="7">
        <v>132.64900872099395</v>
      </c>
      <c r="L3777" s="7">
        <v>0.97639774391294276</v>
      </c>
      <c r="M3777" s="7" t="s">
        <v>290</v>
      </c>
      <c r="N3777" s="7" t="s">
        <v>329</v>
      </c>
      <c r="O3777" s="7" t="s">
        <v>421</v>
      </c>
    </row>
    <row r="3778" spans="1:15" ht="15">
      <c r="A3778" s="1">
        <v>3770</v>
      </c>
      <c r="B3778" s="6" t="s">
        <v>259</v>
      </c>
      <c r="C3778" s="7" t="s">
        <v>301</v>
      </c>
      <c r="D3778" s="7" t="s">
        <v>422</v>
      </c>
      <c r="E3778" s="7">
        <v>140.73728598583037</v>
      </c>
      <c r="F3778" s="7">
        <v>28.304146379284063</v>
      </c>
      <c r="G3778" s="7">
        <v>144.08912396778669</v>
      </c>
      <c r="H3778" s="7">
        <v>0.97673774473980646</v>
      </c>
      <c r="I3778" s="7">
        <v>129.79901641212857</v>
      </c>
      <c r="J3778" s="7">
        <v>26.256339173285703</v>
      </c>
      <c r="K3778" s="7">
        <v>132.90929003873541</v>
      </c>
      <c r="L3778" s="7">
        <v>0.9765985235065181</v>
      </c>
      <c r="M3778" s="7" t="s">
        <v>290</v>
      </c>
      <c r="N3778" s="7" t="s">
        <v>329</v>
      </c>
      <c r="O3778" s="7" t="s">
        <v>421</v>
      </c>
    </row>
    <row r="3779" spans="1:15" ht="15">
      <c r="A3779" s="1">
        <v>3771</v>
      </c>
      <c r="B3779" s="6" t="s">
        <v>259</v>
      </c>
      <c r="C3779" s="7" t="s">
        <v>302</v>
      </c>
      <c r="D3779" s="7" t="s">
        <v>422</v>
      </c>
      <c r="E3779" s="7">
        <v>147.79996774100624</v>
      </c>
      <c r="F3779" s="7">
        <v>30.156577817200514</v>
      </c>
      <c r="G3779" s="7">
        <v>151.39264838594147</v>
      </c>
      <c r="H3779" s="7">
        <v>0.97626912083751582</v>
      </c>
      <c r="I3779" s="7">
        <v>136.91630291821312</v>
      </c>
      <c r="J3779" s="7">
        <v>28.123947373709896</v>
      </c>
      <c r="K3779" s="7">
        <v>140.27011449043673</v>
      </c>
      <c r="L3779" s="7">
        <v>0.97609033410711121</v>
      </c>
      <c r="M3779" s="7" t="s">
        <v>290</v>
      </c>
      <c r="N3779" s="7" t="s">
        <v>329</v>
      </c>
      <c r="O3779" s="7" t="s">
        <v>421</v>
      </c>
    </row>
    <row r="3780" spans="1:15" ht="15">
      <c r="A3780" s="1">
        <v>3772</v>
      </c>
      <c r="B3780" s="6" t="s">
        <v>259</v>
      </c>
      <c r="C3780" s="7" t="s">
        <v>423</v>
      </c>
      <c r="D3780" s="7" t="s">
        <v>422</v>
      </c>
      <c r="E3780" s="7">
        <v>155.59673837846427</v>
      </c>
      <c r="F3780" s="7">
        <v>32.210850515533878</v>
      </c>
      <c r="G3780" s="7">
        <v>159.46021408684962</v>
      </c>
      <c r="H3780" s="7">
        <v>0.97577153818267726</v>
      </c>
      <c r="I3780" s="7">
        <v>144.71307355567114</v>
      </c>
      <c r="J3780" s="7">
        <v>30.178220072043292</v>
      </c>
      <c r="K3780" s="7">
        <v>148.33768019134493</v>
      </c>
      <c r="L3780" s="7">
        <v>0.97556516570167262</v>
      </c>
      <c r="M3780" s="7" t="s">
        <v>290</v>
      </c>
      <c r="N3780" s="7" t="s">
        <v>329</v>
      </c>
      <c r="O3780" s="7" t="s">
        <v>421</v>
      </c>
    </row>
    <row r="3781" spans="1:15" ht="15">
      <c r="A3781" s="1">
        <v>3773</v>
      </c>
      <c r="B3781" s="6" t="s">
        <v>259</v>
      </c>
      <c r="C3781" s="7" t="s">
        <v>424</v>
      </c>
      <c r="D3781" s="7" t="s">
        <v>422</v>
      </c>
      <c r="E3781" s="7">
        <v>162.21017682153851</v>
      </c>
      <c r="F3781" s="7">
        <v>33.964517867205181</v>
      </c>
      <c r="G3781" s="7">
        <v>166.30839337906087</v>
      </c>
      <c r="H3781" s="7">
        <v>0.97535772864944081</v>
      </c>
      <c r="I3781" s="7">
        <v>151.32651199874533</v>
      </c>
      <c r="J3781" s="7">
        <v>31.931887423714599</v>
      </c>
      <c r="K3781" s="7">
        <v>155.18585948355616</v>
      </c>
      <c r="L3781" s="7">
        <v>0.97513080445825173</v>
      </c>
      <c r="M3781" s="7" t="s">
        <v>290</v>
      </c>
      <c r="N3781" s="7" t="s">
        <v>329</v>
      </c>
      <c r="O3781" s="7" t="s">
        <v>421</v>
      </c>
    </row>
    <row r="3782" spans="1:15" ht="15">
      <c r="A3782" s="1">
        <v>3774</v>
      </c>
      <c r="B3782" s="6" t="s">
        <v>259</v>
      </c>
      <c r="C3782" s="7" t="s">
        <v>425</v>
      </c>
      <c r="D3782" s="7" t="s">
        <v>422</v>
      </c>
      <c r="E3782" s="7">
        <v>168.91586574902422</v>
      </c>
      <c r="F3782" s="7">
        <v>35.777283340699682</v>
      </c>
      <c r="G3782" s="7">
        <v>173.2597190285633</v>
      </c>
      <c r="H3782" s="7">
        <v>0.97492866025701586</v>
      </c>
      <c r="I3782" s="7">
        <v>158.03220092623107</v>
      </c>
      <c r="J3782" s="7">
        <v>33.744652897209185</v>
      </c>
      <c r="K3782" s="7">
        <v>162.13718513305858</v>
      </c>
      <c r="L3782" s="7">
        <v>0.97468203112408336</v>
      </c>
      <c r="M3782" s="7" t="s">
        <v>290</v>
      </c>
      <c r="N3782" s="7" t="s">
        <v>329</v>
      </c>
      <c r="O3782" s="7" t="s">
        <v>421</v>
      </c>
    </row>
    <row r="3783" spans="1:15" ht="15">
      <c r="A3783" s="1">
        <v>3775</v>
      </c>
      <c r="B3783" s="6" t="s">
        <v>259</v>
      </c>
      <c r="C3783" s="7" t="s">
        <v>426</v>
      </c>
      <c r="D3783" s="7" t="s">
        <v>422</v>
      </c>
      <c r="E3783" s="7">
        <v>175.12963494551497</v>
      </c>
      <c r="F3783" s="7">
        <v>37.467414037893505</v>
      </c>
      <c r="G3783" s="7">
        <v>179.70542097713687</v>
      </c>
      <c r="H3783" s="7">
        <v>0.9745372954987036</v>
      </c>
      <c r="I3783" s="7">
        <v>164.26833513262542</v>
      </c>
      <c r="J3783" s="7">
        <v>35.4372789767448</v>
      </c>
      <c r="K3783" s="7">
        <v>168.60539087244663</v>
      </c>
      <c r="L3783" s="7">
        <v>0.97427688570703963</v>
      </c>
      <c r="M3783" s="7" t="s">
        <v>290</v>
      </c>
      <c r="N3783" s="7" t="s">
        <v>329</v>
      </c>
      <c r="O3783" s="7" t="s">
        <v>421</v>
      </c>
    </row>
    <row r="3784" spans="1:15" ht="15">
      <c r="A3784" s="1">
        <v>3776</v>
      </c>
      <c r="B3784" s="6" t="s">
        <v>259</v>
      </c>
      <c r="C3784" s="7" t="s">
        <v>427</v>
      </c>
      <c r="D3784" s="7" t="s">
        <v>422</v>
      </c>
      <c r="E3784" s="7">
        <v>181.75829668505278</v>
      </c>
      <c r="F3784" s="7">
        <v>39.29656782383676</v>
      </c>
      <c r="G3784" s="7">
        <v>186.58728833479856</v>
      </c>
      <c r="H3784" s="7">
        <v>0.97411939638095291</v>
      </c>
      <c r="I3784" s="7">
        <v>170.91936188206691</v>
      </c>
      <c r="J3784" s="7">
        <v>37.268928145029946</v>
      </c>
      <c r="K3784" s="7">
        <v>175.50976202092278</v>
      </c>
      <c r="L3784" s="7">
        <v>0.97384532868144025</v>
      </c>
      <c r="M3784" s="7" t="s">
        <v>290</v>
      </c>
      <c r="N3784" s="7" t="s">
        <v>329</v>
      </c>
      <c r="O3784" s="7" t="s">
        <v>421</v>
      </c>
    </row>
    <row r="3785" spans="1:15" ht="15">
      <c r="A3785" s="1">
        <v>3777</v>
      </c>
      <c r="B3785" s="6" t="s">
        <v>197</v>
      </c>
      <c r="C3785" s="7" t="s">
        <v>292</v>
      </c>
      <c r="D3785" s="7">
        <v>0.34599999999999997</v>
      </c>
      <c r="E3785" s="7">
        <v>0.28799999999999998</v>
      </c>
      <c r="F3785" s="7">
        <v>0.1917602670002313</v>
      </c>
      <c r="G3785" s="7">
        <v>0.34599999999999997</v>
      </c>
      <c r="H3785" s="7">
        <v>0.83236994219653182</v>
      </c>
      <c r="I3785" s="7">
        <v>0.28799999999999998</v>
      </c>
      <c r="J3785" s="7">
        <v>0.1917602670002313</v>
      </c>
      <c r="K3785" s="7">
        <v>0.34599999999999997</v>
      </c>
      <c r="L3785" s="7">
        <v>0.83236994219653182</v>
      </c>
      <c r="M3785" s="7" t="s">
        <v>304</v>
      </c>
      <c r="N3785" s="7" t="s">
        <v>330</v>
      </c>
      <c r="O3785" s="7" t="s">
        <v>421</v>
      </c>
    </row>
    <row r="3786" spans="1:15" ht="15">
      <c r="A3786" s="1">
        <v>3778</v>
      </c>
      <c r="B3786" s="6" t="s">
        <v>197</v>
      </c>
      <c r="C3786" s="7" t="s">
        <v>293</v>
      </c>
      <c r="D3786" s="7">
        <v>0.27200000000000002</v>
      </c>
      <c r="E3786" s="7">
        <v>0.28799999999999998</v>
      </c>
      <c r="F3786" s="7">
        <v>0.28899826989101518</v>
      </c>
      <c r="G3786" s="7">
        <v>0.40800000000000003</v>
      </c>
      <c r="H3786" s="7">
        <v>0.70588235294117641</v>
      </c>
      <c r="I3786" s="7">
        <v>0.28799999999999998</v>
      </c>
      <c r="J3786" s="7">
        <v>0.28899826989101518</v>
      </c>
      <c r="K3786" s="7">
        <v>0.40800000000000003</v>
      </c>
      <c r="L3786" s="7">
        <v>0.70588235294117641</v>
      </c>
      <c r="M3786" s="7" t="s">
        <v>304</v>
      </c>
      <c r="N3786" s="7" t="s">
        <v>330</v>
      </c>
      <c r="O3786" s="7" t="s">
        <v>421</v>
      </c>
    </row>
    <row r="3787" spans="1:15" ht="15">
      <c r="A3787" s="1">
        <v>3779</v>
      </c>
      <c r="B3787" s="6" t="s">
        <v>197</v>
      </c>
      <c r="C3787" s="7" t="s">
        <v>294</v>
      </c>
      <c r="D3787" s="7">
        <v>0.27</v>
      </c>
      <c r="E3787" s="7">
        <v>0.192</v>
      </c>
      <c r="F3787" s="7">
        <v>0.19385255841600885</v>
      </c>
      <c r="G3787" s="7">
        <v>0.27284210526315789</v>
      </c>
      <c r="H3787" s="7">
        <v>0.70370370370370372</v>
      </c>
      <c r="I3787" s="7">
        <v>0.192</v>
      </c>
      <c r="J3787" s="7">
        <v>0.19385255841600885</v>
      </c>
      <c r="K3787" s="7">
        <v>0.27284210526315789</v>
      </c>
      <c r="L3787" s="7">
        <v>0.70370370370370372</v>
      </c>
      <c r="M3787" s="7" t="s">
        <v>304</v>
      </c>
      <c r="N3787" s="7" t="s">
        <v>330</v>
      </c>
      <c r="O3787" s="7" t="s">
        <v>421</v>
      </c>
    </row>
    <row r="3788" spans="1:15" ht="15">
      <c r="A3788" s="1">
        <v>3780</v>
      </c>
      <c r="B3788" s="6" t="s">
        <v>197</v>
      </c>
      <c r="C3788" s="7" t="s">
        <v>295</v>
      </c>
      <c r="D3788" s="7">
        <v>0.193</v>
      </c>
      <c r="E3788" s="7">
        <v>0.16800000000000001</v>
      </c>
      <c r="F3788" s="7">
        <v>9.5000000000000015E-2</v>
      </c>
      <c r="G3788" s="7">
        <v>0.193</v>
      </c>
      <c r="H3788" s="7">
        <v>0.8704663212435233</v>
      </c>
      <c r="I3788" s="7">
        <v>0.16800000000000001</v>
      </c>
      <c r="J3788" s="7">
        <v>9.5000000000000015E-2</v>
      </c>
      <c r="K3788" s="7">
        <v>0.193</v>
      </c>
      <c r="L3788" s="7">
        <v>0.8704663212435233</v>
      </c>
      <c r="M3788" s="7" t="s">
        <v>304</v>
      </c>
      <c r="N3788" s="7" t="s">
        <v>330</v>
      </c>
      <c r="O3788" s="7" t="s">
        <v>421</v>
      </c>
    </row>
    <row r="3789" spans="1:15" ht="15">
      <c r="A3789" s="1">
        <v>3781</v>
      </c>
      <c r="B3789" s="6" t="s">
        <v>197</v>
      </c>
      <c r="C3789" s="7" t="s">
        <v>296</v>
      </c>
      <c r="D3789" s="7">
        <v>0.188</v>
      </c>
      <c r="E3789" s="7">
        <v>0.16800000000000001</v>
      </c>
      <c r="F3789" s="7">
        <v>8.4380092438915935E-2</v>
      </c>
      <c r="G3789" s="7">
        <v>0.188</v>
      </c>
      <c r="H3789" s="7">
        <v>0.89361702127659581</v>
      </c>
      <c r="I3789" s="7">
        <v>0.16800000000000001</v>
      </c>
      <c r="J3789" s="7">
        <v>8.4380092438915935E-2</v>
      </c>
      <c r="K3789" s="7">
        <v>0.188</v>
      </c>
      <c r="L3789" s="7">
        <v>0.89361702127659581</v>
      </c>
      <c r="M3789" s="7" t="s">
        <v>304</v>
      </c>
      <c r="N3789" s="7" t="s">
        <v>330</v>
      </c>
      <c r="O3789" s="7" t="s">
        <v>421</v>
      </c>
    </row>
    <row r="3790" spans="1:15" ht="15">
      <c r="A3790" s="1">
        <v>3782</v>
      </c>
      <c r="B3790" s="6" t="s">
        <v>197</v>
      </c>
      <c r="C3790" s="7" t="s">
        <v>297</v>
      </c>
      <c r="D3790" s="7">
        <v>0.125</v>
      </c>
      <c r="E3790" s="7">
        <v>0.115</v>
      </c>
      <c r="F3790" s="7">
        <v>4.8989794855663557E-2</v>
      </c>
      <c r="G3790" s="7">
        <v>0.125</v>
      </c>
      <c r="H3790" s="7">
        <v>0.92</v>
      </c>
      <c r="I3790" s="7">
        <v>0.115</v>
      </c>
      <c r="J3790" s="7">
        <v>4.8989794855663557E-2</v>
      </c>
      <c r="K3790" s="7">
        <v>0.125</v>
      </c>
      <c r="L3790" s="7">
        <v>0.92</v>
      </c>
      <c r="M3790" s="7" t="s">
        <v>304</v>
      </c>
      <c r="N3790" s="7" t="s">
        <v>330</v>
      </c>
      <c r="O3790" s="7" t="s">
        <v>421</v>
      </c>
    </row>
    <row r="3791" spans="1:15" ht="15">
      <c r="A3791" s="1">
        <v>3783</v>
      </c>
      <c r="B3791" s="6" t="s">
        <v>197</v>
      </c>
      <c r="C3791" s="7" t="s">
        <v>298</v>
      </c>
      <c r="D3791" s="7" t="s">
        <v>422</v>
      </c>
      <c r="E3791" s="7">
        <v>0.115</v>
      </c>
      <c r="F3791" s="7">
        <v>4.8989794855663557E-2</v>
      </c>
      <c r="G3791" s="7">
        <v>0.125</v>
      </c>
      <c r="H3791" s="7">
        <v>0.92</v>
      </c>
      <c r="I3791" s="7">
        <v>0.115</v>
      </c>
      <c r="J3791" s="7">
        <v>4.8989794855663557E-2</v>
      </c>
      <c r="K3791" s="7">
        <v>0.125</v>
      </c>
      <c r="L3791" s="7">
        <v>0.92</v>
      </c>
      <c r="M3791" s="7" t="s">
        <v>304</v>
      </c>
      <c r="N3791" s="7" t="s">
        <v>330</v>
      </c>
      <c r="O3791" s="7" t="s">
        <v>421</v>
      </c>
    </row>
    <row r="3792" spans="1:15" ht="15">
      <c r="A3792" s="1">
        <v>3784</v>
      </c>
      <c r="B3792" s="6" t="s">
        <v>197</v>
      </c>
      <c r="C3792" s="7" t="s">
        <v>299</v>
      </c>
      <c r="D3792" s="7" t="s">
        <v>422</v>
      </c>
      <c r="E3792" s="7">
        <v>0.115</v>
      </c>
      <c r="F3792" s="7">
        <v>4.8989794855663557E-2</v>
      </c>
      <c r="G3792" s="7">
        <v>0.125</v>
      </c>
      <c r="H3792" s="7">
        <v>0.92</v>
      </c>
      <c r="I3792" s="7">
        <v>0.115</v>
      </c>
      <c r="J3792" s="7">
        <v>4.8989794855663557E-2</v>
      </c>
      <c r="K3792" s="7">
        <v>0.125</v>
      </c>
      <c r="L3792" s="7">
        <v>0.92</v>
      </c>
      <c r="M3792" s="7" t="s">
        <v>304</v>
      </c>
      <c r="N3792" s="7" t="s">
        <v>330</v>
      </c>
      <c r="O3792" s="7" t="s">
        <v>421</v>
      </c>
    </row>
    <row r="3793" spans="1:15" ht="15">
      <c r="A3793" s="1">
        <v>3785</v>
      </c>
      <c r="B3793" s="6" t="s">
        <v>197</v>
      </c>
      <c r="C3793" s="7" t="s">
        <v>300</v>
      </c>
      <c r="D3793" s="7" t="s">
        <v>422</v>
      </c>
      <c r="E3793" s="7">
        <v>0.115</v>
      </c>
      <c r="F3793" s="7">
        <v>4.8989794855663557E-2</v>
      </c>
      <c r="G3793" s="7">
        <v>0.125</v>
      </c>
      <c r="H3793" s="7">
        <v>0.92</v>
      </c>
      <c r="I3793" s="7">
        <v>0.115</v>
      </c>
      <c r="J3793" s="7">
        <v>4.8989794855663557E-2</v>
      </c>
      <c r="K3793" s="7">
        <v>0.125</v>
      </c>
      <c r="L3793" s="7">
        <v>0.92</v>
      </c>
      <c r="M3793" s="7" t="s">
        <v>304</v>
      </c>
      <c r="N3793" s="7" t="s">
        <v>330</v>
      </c>
      <c r="O3793" s="7" t="s">
        <v>421</v>
      </c>
    </row>
    <row r="3794" spans="1:15" ht="15">
      <c r="A3794" s="1">
        <v>3786</v>
      </c>
      <c r="B3794" s="6" t="s">
        <v>197</v>
      </c>
      <c r="C3794" s="7" t="s">
        <v>301</v>
      </c>
      <c r="D3794" s="7" t="s">
        <v>422</v>
      </c>
      <c r="E3794" s="7">
        <v>0.115</v>
      </c>
      <c r="F3794" s="7">
        <v>4.8989794855663557E-2</v>
      </c>
      <c r="G3794" s="7">
        <v>0.125</v>
      </c>
      <c r="H3794" s="7">
        <v>0.92</v>
      </c>
      <c r="I3794" s="7">
        <v>0.115</v>
      </c>
      <c r="J3794" s="7">
        <v>4.8989794855663557E-2</v>
      </c>
      <c r="K3794" s="7">
        <v>0.125</v>
      </c>
      <c r="L3794" s="7">
        <v>0.92</v>
      </c>
      <c r="M3794" s="7" t="s">
        <v>304</v>
      </c>
      <c r="N3794" s="7" t="s">
        <v>330</v>
      </c>
      <c r="O3794" s="7" t="s">
        <v>421</v>
      </c>
    </row>
    <row r="3795" spans="1:15" ht="15">
      <c r="A3795" s="1">
        <v>3787</v>
      </c>
      <c r="B3795" s="6" t="s">
        <v>197</v>
      </c>
      <c r="C3795" s="7" t="s">
        <v>302</v>
      </c>
      <c r="D3795" s="7" t="s">
        <v>422</v>
      </c>
      <c r="E3795" s="7">
        <v>0.115</v>
      </c>
      <c r="F3795" s="7">
        <v>4.8989794855663557E-2</v>
      </c>
      <c r="G3795" s="7">
        <v>0.125</v>
      </c>
      <c r="H3795" s="7">
        <v>0.92</v>
      </c>
      <c r="I3795" s="7">
        <v>0.115</v>
      </c>
      <c r="J3795" s="7">
        <v>4.8989794855663557E-2</v>
      </c>
      <c r="K3795" s="7">
        <v>0.125</v>
      </c>
      <c r="L3795" s="7">
        <v>0.92</v>
      </c>
      <c r="M3795" s="7" t="s">
        <v>304</v>
      </c>
      <c r="N3795" s="7" t="s">
        <v>330</v>
      </c>
      <c r="O3795" s="7" t="s">
        <v>421</v>
      </c>
    </row>
    <row r="3796" spans="1:15" ht="15">
      <c r="A3796" s="1">
        <v>3788</v>
      </c>
      <c r="B3796" s="6" t="s">
        <v>197</v>
      </c>
      <c r="C3796" s="7" t="s">
        <v>423</v>
      </c>
      <c r="D3796" s="7" t="s">
        <v>422</v>
      </c>
      <c r="E3796" s="7">
        <v>0.115</v>
      </c>
      <c r="F3796" s="7">
        <v>4.8989794855663557E-2</v>
      </c>
      <c r="G3796" s="7">
        <v>0.125</v>
      </c>
      <c r="H3796" s="7">
        <v>0.92</v>
      </c>
      <c r="I3796" s="7">
        <v>0.115</v>
      </c>
      <c r="J3796" s="7">
        <v>4.8989794855663557E-2</v>
      </c>
      <c r="K3796" s="7">
        <v>0.125</v>
      </c>
      <c r="L3796" s="7">
        <v>0.92</v>
      </c>
      <c r="M3796" s="7" t="s">
        <v>304</v>
      </c>
      <c r="N3796" s="7" t="s">
        <v>330</v>
      </c>
      <c r="O3796" s="7" t="s">
        <v>421</v>
      </c>
    </row>
    <row r="3797" spans="1:15" ht="15">
      <c r="A3797" s="1">
        <v>3789</v>
      </c>
      <c r="B3797" s="6" t="s">
        <v>197</v>
      </c>
      <c r="C3797" s="7" t="s">
        <v>424</v>
      </c>
      <c r="D3797" s="7" t="s">
        <v>422</v>
      </c>
      <c r="E3797" s="7">
        <v>0.115</v>
      </c>
      <c r="F3797" s="7">
        <v>4.8989794855663557E-2</v>
      </c>
      <c r="G3797" s="7">
        <v>0.125</v>
      </c>
      <c r="H3797" s="7">
        <v>0.92</v>
      </c>
      <c r="I3797" s="7">
        <v>0.115</v>
      </c>
      <c r="J3797" s="7">
        <v>4.8989794855663557E-2</v>
      </c>
      <c r="K3797" s="7">
        <v>0.125</v>
      </c>
      <c r="L3797" s="7">
        <v>0.92</v>
      </c>
      <c r="M3797" s="7" t="s">
        <v>304</v>
      </c>
      <c r="N3797" s="7" t="s">
        <v>330</v>
      </c>
      <c r="O3797" s="7" t="s">
        <v>421</v>
      </c>
    </row>
    <row r="3798" spans="1:15" ht="15">
      <c r="A3798" s="1">
        <v>3790</v>
      </c>
      <c r="B3798" s="6" t="s">
        <v>197</v>
      </c>
      <c r="C3798" s="7" t="s">
        <v>425</v>
      </c>
      <c r="D3798" s="7" t="s">
        <v>422</v>
      </c>
      <c r="E3798" s="7">
        <v>0.115</v>
      </c>
      <c r="F3798" s="7">
        <v>4.8989794855663557E-2</v>
      </c>
      <c r="G3798" s="7">
        <v>0.125</v>
      </c>
      <c r="H3798" s="7">
        <v>0.92</v>
      </c>
      <c r="I3798" s="7">
        <v>0.115</v>
      </c>
      <c r="J3798" s="7">
        <v>4.8989794855663557E-2</v>
      </c>
      <c r="K3798" s="7">
        <v>0.125</v>
      </c>
      <c r="L3798" s="7">
        <v>0.92</v>
      </c>
      <c r="M3798" s="7" t="s">
        <v>304</v>
      </c>
      <c r="N3798" s="7" t="s">
        <v>330</v>
      </c>
      <c r="O3798" s="7" t="s">
        <v>421</v>
      </c>
    </row>
    <row r="3799" spans="1:15" ht="15">
      <c r="A3799" s="1">
        <v>3791</v>
      </c>
      <c r="B3799" s="6" t="s">
        <v>197</v>
      </c>
      <c r="C3799" s="7" t="s">
        <v>426</v>
      </c>
      <c r="D3799" s="7" t="s">
        <v>422</v>
      </c>
      <c r="E3799" s="7">
        <v>0.115</v>
      </c>
      <c r="F3799" s="7">
        <v>4.8989794855663557E-2</v>
      </c>
      <c r="G3799" s="7">
        <v>0.125</v>
      </c>
      <c r="H3799" s="7">
        <v>0.92</v>
      </c>
      <c r="I3799" s="7">
        <v>0.115</v>
      </c>
      <c r="J3799" s="7">
        <v>4.8989794855663557E-2</v>
      </c>
      <c r="K3799" s="7">
        <v>0.125</v>
      </c>
      <c r="L3799" s="7">
        <v>0.92</v>
      </c>
      <c r="M3799" s="7" t="s">
        <v>304</v>
      </c>
      <c r="N3799" s="7" t="s">
        <v>330</v>
      </c>
      <c r="O3799" s="7" t="s">
        <v>421</v>
      </c>
    </row>
    <row r="3800" spans="1:15" ht="15">
      <c r="A3800" s="1">
        <v>3792</v>
      </c>
      <c r="B3800" s="6" t="s">
        <v>197</v>
      </c>
      <c r="C3800" s="7" t="s">
        <v>427</v>
      </c>
      <c r="D3800" s="7" t="s">
        <v>422</v>
      </c>
      <c r="E3800" s="7">
        <v>0.115</v>
      </c>
      <c r="F3800" s="7">
        <v>4.8989794855663557E-2</v>
      </c>
      <c r="G3800" s="7">
        <v>0.125</v>
      </c>
      <c r="H3800" s="7">
        <v>0.92</v>
      </c>
      <c r="I3800" s="7">
        <v>0.115</v>
      </c>
      <c r="J3800" s="7">
        <v>4.8989794855663557E-2</v>
      </c>
      <c r="K3800" s="7">
        <v>0.125</v>
      </c>
      <c r="L3800" s="7">
        <v>0.92</v>
      </c>
      <c r="M3800" s="7" t="s">
        <v>304</v>
      </c>
      <c r="N3800" s="7" t="s">
        <v>330</v>
      </c>
      <c r="O3800" s="7" t="s">
        <v>421</v>
      </c>
    </row>
    <row r="3801" spans="1:15" ht="15">
      <c r="A3801" s="1">
        <v>3793</v>
      </c>
      <c r="B3801" s="6" t="s">
        <v>205</v>
      </c>
      <c r="C3801" s="7" t="s">
        <v>292</v>
      </c>
      <c r="D3801" s="7">
        <v>0.24</v>
      </c>
      <c r="E3801" s="7">
        <v>0.19344</v>
      </c>
      <c r="F3801" s="7">
        <v>0.14205972828356389</v>
      </c>
      <c r="G3801" s="7">
        <v>0.24</v>
      </c>
      <c r="H3801" s="7">
        <v>0.80600000000000005</v>
      </c>
      <c r="I3801" s="7">
        <v>0.19344</v>
      </c>
      <c r="J3801" s="7">
        <v>0.14205972828356389</v>
      </c>
      <c r="K3801" s="7">
        <v>0.24</v>
      </c>
      <c r="L3801" s="7">
        <v>0.80600000000000005</v>
      </c>
      <c r="M3801" s="7" t="s">
        <v>304</v>
      </c>
      <c r="N3801" s="7" t="s">
        <v>330</v>
      </c>
      <c r="O3801" s="7" t="s">
        <v>421</v>
      </c>
    </row>
    <row r="3802" spans="1:15" ht="15">
      <c r="A3802" s="1">
        <v>3794</v>
      </c>
      <c r="B3802" s="6" t="s">
        <v>205</v>
      </c>
      <c r="C3802" s="7" t="s">
        <v>293</v>
      </c>
      <c r="D3802" s="7">
        <v>0.24</v>
      </c>
      <c r="E3802" s="7">
        <v>0.19344</v>
      </c>
      <c r="F3802" s="7">
        <v>0.14205972828356389</v>
      </c>
      <c r="G3802" s="7">
        <v>0.24</v>
      </c>
      <c r="H3802" s="7">
        <v>0.80600000000000005</v>
      </c>
      <c r="I3802" s="7">
        <v>0.19344</v>
      </c>
      <c r="J3802" s="7">
        <v>0.14205972828356389</v>
      </c>
      <c r="K3802" s="7">
        <v>0.24</v>
      </c>
      <c r="L3802" s="7">
        <v>0.80600000000000005</v>
      </c>
      <c r="M3802" s="7" t="s">
        <v>304</v>
      </c>
      <c r="N3802" s="7" t="s">
        <v>330</v>
      </c>
      <c r="O3802" s="7" t="s">
        <v>421</v>
      </c>
    </row>
    <row r="3803" spans="1:15" ht="15">
      <c r="A3803" s="1">
        <v>3795</v>
      </c>
      <c r="B3803" s="6" t="s">
        <v>205</v>
      </c>
      <c r="C3803" s="7" t="s">
        <v>294</v>
      </c>
      <c r="D3803" s="7">
        <v>0.24</v>
      </c>
      <c r="E3803" s="7">
        <v>0.3</v>
      </c>
      <c r="F3803" s="7">
        <v>0.22031595577475779</v>
      </c>
      <c r="G3803" s="7">
        <v>0.37220843672456572</v>
      </c>
      <c r="H3803" s="7">
        <v>0.80600000000000005</v>
      </c>
      <c r="I3803" s="7">
        <v>0.3</v>
      </c>
      <c r="J3803" s="7">
        <v>0.22031595577475779</v>
      </c>
      <c r="K3803" s="7">
        <v>0.37220843672456572</v>
      </c>
      <c r="L3803" s="7">
        <v>0.80600000000000005</v>
      </c>
      <c r="M3803" s="7" t="s">
        <v>304</v>
      </c>
      <c r="N3803" s="7" t="s">
        <v>330</v>
      </c>
      <c r="O3803" s="7" t="s">
        <v>421</v>
      </c>
    </row>
    <row r="3804" spans="1:15" ht="15">
      <c r="A3804" s="1">
        <v>3796</v>
      </c>
      <c r="B3804" s="6" t="s">
        <v>205</v>
      </c>
      <c r="C3804" s="7" t="s">
        <v>295</v>
      </c>
      <c r="D3804" s="7">
        <v>4.9569999999999999</v>
      </c>
      <c r="E3804" s="7">
        <v>3.9853999999999998</v>
      </c>
      <c r="F3804" s="7">
        <v>2.9476152801883768</v>
      </c>
      <c r="G3804" s="7">
        <v>4.9569999999999999</v>
      </c>
      <c r="H3804" s="7">
        <v>0.80399435142223119</v>
      </c>
      <c r="I3804" s="7">
        <v>3.9853999999999998</v>
      </c>
      <c r="J3804" s="7">
        <v>2.9476152801883768</v>
      </c>
      <c r="K3804" s="7">
        <v>4.9569999999999999</v>
      </c>
      <c r="L3804" s="7">
        <v>0.80399435142223119</v>
      </c>
      <c r="M3804" s="7" t="s">
        <v>304</v>
      </c>
      <c r="N3804" s="7" t="s">
        <v>330</v>
      </c>
      <c r="O3804" s="7" t="s">
        <v>421</v>
      </c>
    </row>
    <row r="3805" spans="1:15" ht="15">
      <c r="A3805" s="1">
        <v>3797</v>
      </c>
      <c r="B3805" s="6" t="s">
        <v>205</v>
      </c>
      <c r="C3805" s="7" t="s">
        <v>296</v>
      </c>
      <c r="D3805" s="7">
        <v>6.274</v>
      </c>
      <c r="E3805" s="7">
        <v>5.96</v>
      </c>
      <c r="F3805" s="7">
        <v>1.9599683670916732</v>
      </c>
      <c r="G3805" s="7">
        <v>6.274</v>
      </c>
      <c r="H3805" s="7">
        <v>0.94995218361491873</v>
      </c>
      <c r="I3805" s="7">
        <v>5.96</v>
      </c>
      <c r="J3805" s="7">
        <v>1.9599683670916732</v>
      </c>
      <c r="K3805" s="7">
        <v>6.274</v>
      </c>
      <c r="L3805" s="7">
        <v>0.94995218361491873</v>
      </c>
      <c r="M3805" s="7" t="s">
        <v>304</v>
      </c>
      <c r="N3805" s="7" t="s">
        <v>330</v>
      </c>
      <c r="O3805" s="7" t="s">
        <v>421</v>
      </c>
    </row>
    <row r="3806" spans="1:15" ht="15">
      <c r="A3806" s="1">
        <v>3798</v>
      </c>
      <c r="B3806" s="6" t="s">
        <v>205</v>
      </c>
      <c r="C3806" s="7" t="s">
        <v>297</v>
      </c>
      <c r="D3806" s="7">
        <v>5.7616899999999998</v>
      </c>
      <c r="E3806" s="7">
        <v>5.7783600000000002</v>
      </c>
      <c r="F3806" s="7">
        <v>0.43860304775504466</v>
      </c>
      <c r="G3806" s="7">
        <v>5.7616899999999989</v>
      </c>
      <c r="H3806" s="7">
        <v>1.0028932483351241</v>
      </c>
      <c r="I3806" s="7">
        <v>5.7783600000000002</v>
      </c>
      <c r="J3806" s="7">
        <v>0.43860304775504466</v>
      </c>
      <c r="K3806" s="7">
        <v>5.7616899999999989</v>
      </c>
      <c r="L3806" s="7">
        <v>1.0028932483351241</v>
      </c>
      <c r="M3806" s="7" t="s">
        <v>304</v>
      </c>
      <c r="N3806" s="7" t="s">
        <v>330</v>
      </c>
      <c r="O3806" s="7" t="s">
        <v>421</v>
      </c>
    </row>
    <row r="3807" spans="1:15" ht="15">
      <c r="A3807" s="1">
        <v>3799</v>
      </c>
      <c r="B3807" s="6" t="s">
        <v>205</v>
      </c>
      <c r="C3807" s="7" t="s">
        <v>298</v>
      </c>
      <c r="D3807" s="7" t="s">
        <v>422</v>
      </c>
      <c r="E3807" s="7">
        <v>5.7783600000000002</v>
      </c>
      <c r="F3807" s="7">
        <v>3.216260311248563</v>
      </c>
      <c r="G3807" s="7">
        <v>6.6131516449657122</v>
      </c>
      <c r="H3807" s="7">
        <v>0.87376795667445484</v>
      </c>
      <c r="I3807" s="7">
        <v>5.7783600000000002</v>
      </c>
      <c r="J3807" s="7">
        <v>3.216260311248563</v>
      </c>
      <c r="K3807" s="7">
        <v>6.6131516449657122</v>
      </c>
      <c r="L3807" s="7">
        <v>0.87376795667445484</v>
      </c>
      <c r="M3807" s="7" t="s">
        <v>304</v>
      </c>
      <c r="N3807" s="7" t="s">
        <v>330</v>
      </c>
      <c r="O3807" s="7" t="s">
        <v>421</v>
      </c>
    </row>
    <row r="3808" spans="1:15" ht="15">
      <c r="A3808" s="1">
        <v>3800</v>
      </c>
      <c r="B3808" s="6" t="s">
        <v>205</v>
      </c>
      <c r="C3808" s="7" t="s">
        <v>299</v>
      </c>
      <c r="D3808" s="7" t="s">
        <v>422</v>
      </c>
      <c r="E3808" s="7">
        <v>5.7783600000000002</v>
      </c>
      <c r="F3808" s="7">
        <v>3.216260311248563</v>
      </c>
      <c r="G3808" s="7">
        <v>6.6131516449657122</v>
      </c>
      <c r="H3808" s="7">
        <v>0.87376795667445484</v>
      </c>
      <c r="I3808" s="7">
        <v>5.7783600000000002</v>
      </c>
      <c r="J3808" s="7">
        <v>3.216260311248563</v>
      </c>
      <c r="K3808" s="7">
        <v>6.6131516449657122</v>
      </c>
      <c r="L3808" s="7">
        <v>0.87376795667445484</v>
      </c>
      <c r="M3808" s="7" t="s">
        <v>304</v>
      </c>
      <c r="N3808" s="7" t="s">
        <v>330</v>
      </c>
      <c r="O3808" s="7" t="s">
        <v>421</v>
      </c>
    </row>
    <row r="3809" spans="1:15" ht="15">
      <c r="A3809" s="1">
        <v>3801</v>
      </c>
      <c r="B3809" s="6" t="s">
        <v>205</v>
      </c>
      <c r="C3809" s="7" t="s">
        <v>300</v>
      </c>
      <c r="D3809" s="7" t="s">
        <v>422</v>
      </c>
      <c r="E3809" s="7">
        <v>5.7783600000000002</v>
      </c>
      <c r="F3809" s="7">
        <v>3.216260311248563</v>
      </c>
      <c r="G3809" s="7">
        <v>6.6131516449657122</v>
      </c>
      <c r="H3809" s="7">
        <v>0.87376795667445484</v>
      </c>
      <c r="I3809" s="7">
        <v>5.7783600000000002</v>
      </c>
      <c r="J3809" s="7">
        <v>3.216260311248563</v>
      </c>
      <c r="K3809" s="7">
        <v>6.6131516449657122</v>
      </c>
      <c r="L3809" s="7">
        <v>0.87376795667445484</v>
      </c>
      <c r="M3809" s="7" t="s">
        <v>304</v>
      </c>
      <c r="N3809" s="7" t="s">
        <v>330</v>
      </c>
      <c r="O3809" s="7" t="s">
        <v>421</v>
      </c>
    </row>
    <row r="3810" spans="1:15" ht="15">
      <c r="A3810" s="1">
        <v>3802</v>
      </c>
      <c r="B3810" s="6" t="s">
        <v>205</v>
      </c>
      <c r="C3810" s="7" t="s">
        <v>301</v>
      </c>
      <c r="D3810" s="7" t="s">
        <v>422</v>
      </c>
      <c r="E3810" s="7">
        <v>5.7783600000000002</v>
      </c>
      <c r="F3810" s="7">
        <v>3.216260311248563</v>
      </c>
      <c r="G3810" s="7">
        <v>6.6131516449657122</v>
      </c>
      <c r="H3810" s="7">
        <v>0.87376795667445484</v>
      </c>
      <c r="I3810" s="7">
        <v>5.7783600000000002</v>
      </c>
      <c r="J3810" s="7">
        <v>3.216260311248563</v>
      </c>
      <c r="K3810" s="7">
        <v>6.6131516449657122</v>
      </c>
      <c r="L3810" s="7">
        <v>0.87376795667445484</v>
      </c>
      <c r="M3810" s="7" t="s">
        <v>304</v>
      </c>
      <c r="N3810" s="7" t="s">
        <v>330</v>
      </c>
      <c r="O3810" s="7" t="s">
        <v>421</v>
      </c>
    </row>
    <row r="3811" spans="1:15" ht="15">
      <c r="A3811" s="1">
        <v>3803</v>
      </c>
      <c r="B3811" s="6" t="s">
        <v>205</v>
      </c>
      <c r="C3811" s="7" t="s">
        <v>302</v>
      </c>
      <c r="D3811" s="7" t="s">
        <v>422</v>
      </c>
      <c r="E3811" s="7">
        <v>5.7783600000000002</v>
      </c>
      <c r="F3811" s="7">
        <v>3.216260311248563</v>
      </c>
      <c r="G3811" s="7">
        <v>6.6131516449657122</v>
      </c>
      <c r="H3811" s="7">
        <v>0.87376795667445484</v>
      </c>
      <c r="I3811" s="7">
        <v>5.7783600000000002</v>
      </c>
      <c r="J3811" s="7">
        <v>3.216260311248563</v>
      </c>
      <c r="K3811" s="7">
        <v>6.6131516449657122</v>
      </c>
      <c r="L3811" s="7">
        <v>0.87376795667445484</v>
      </c>
      <c r="M3811" s="7" t="s">
        <v>304</v>
      </c>
      <c r="N3811" s="7" t="s">
        <v>330</v>
      </c>
      <c r="O3811" s="7" t="s">
        <v>421</v>
      </c>
    </row>
    <row r="3812" spans="1:15" ht="15">
      <c r="A3812" s="1">
        <v>3804</v>
      </c>
      <c r="B3812" s="6" t="s">
        <v>205</v>
      </c>
      <c r="C3812" s="7" t="s">
        <v>423</v>
      </c>
      <c r="D3812" s="7" t="s">
        <v>422</v>
      </c>
      <c r="E3812" s="7">
        <v>5.7783600000000002</v>
      </c>
      <c r="F3812" s="7">
        <v>3.216260311248563</v>
      </c>
      <c r="G3812" s="7">
        <v>6.6131516449657122</v>
      </c>
      <c r="H3812" s="7">
        <v>0.87376795667445484</v>
      </c>
      <c r="I3812" s="7">
        <v>5.7783600000000002</v>
      </c>
      <c r="J3812" s="7">
        <v>3.216260311248563</v>
      </c>
      <c r="K3812" s="7">
        <v>6.6131516449657122</v>
      </c>
      <c r="L3812" s="7">
        <v>0.87376795667445484</v>
      </c>
      <c r="M3812" s="7" t="s">
        <v>304</v>
      </c>
      <c r="N3812" s="7" t="s">
        <v>330</v>
      </c>
      <c r="O3812" s="7" t="s">
        <v>421</v>
      </c>
    </row>
    <row r="3813" spans="1:15" ht="15">
      <c r="A3813" s="1">
        <v>3805</v>
      </c>
      <c r="B3813" s="6" t="s">
        <v>205</v>
      </c>
      <c r="C3813" s="7" t="s">
        <v>424</v>
      </c>
      <c r="D3813" s="7" t="s">
        <v>422</v>
      </c>
      <c r="E3813" s="7">
        <v>5.7783600000000002</v>
      </c>
      <c r="F3813" s="7">
        <v>3.216260311248563</v>
      </c>
      <c r="G3813" s="7">
        <v>6.6131516449657122</v>
      </c>
      <c r="H3813" s="7">
        <v>0.87376795667445484</v>
      </c>
      <c r="I3813" s="7">
        <v>5.7783600000000002</v>
      </c>
      <c r="J3813" s="7">
        <v>3.216260311248563</v>
      </c>
      <c r="K3813" s="7">
        <v>6.6131516449657122</v>
      </c>
      <c r="L3813" s="7">
        <v>0.87376795667445484</v>
      </c>
      <c r="M3813" s="7" t="s">
        <v>304</v>
      </c>
      <c r="N3813" s="7" t="s">
        <v>330</v>
      </c>
      <c r="O3813" s="7" t="s">
        <v>421</v>
      </c>
    </row>
    <row r="3814" spans="1:15" ht="15">
      <c r="A3814" s="1">
        <v>3806</v>
      </c>
      <c r="B3814" s="6" t="s">
        <v>205</v>
      </c>
      <c r="C3814" s="7" t="s">
        <v>425</v>
      </c>
      <c r="D3814" s="7" t="s">
        <v>422</v>
      </c>
      <c r="E3814" s="7">
        <v>5.7783600000000002</v>
      </c>
      <c r="F3814" s="7">
        <v>3.216260311248563</v>
      </c>
      <c r="G3814" s="7">
        <v>6.6131516449657122</v>
      </c>
      <c r="H3814" s="7">
        <v>0.87376795667445484</v>
      </c>
      <c r="I3814" s="7">
        <v>5.7783600000000002</v>
      </c>
      <c r="J3814" s="7">
        <v>3.216260311248563</v>
      </c>
      <c r="K3814" s="7">
        <v>6.6131516449657122</v>
      </c>
      <c r="L3814" s="7">
        <v>0.87376795667445484</v>
      </c>
      <c r="M3814" s="7" t="s">
        <v>304</v>
      </c>
      <c r="N3814" s="7" t="s">
        <v>330</v>
      </c>
      <c r="O3814" s="7" t="s">
        <v>421</v>
      </c>
    </row>
    <row r="3815" spans="1:15" ht="15">
      <c r="A3815" s="1">
        <v>3807</v>
      </c>
      <c r="B3815" s="6" t="s">
        <v>205</v>
      </c>
      <c r="C3815" s="7" t="s">
        <v>426</v>
      </c>
      <c r="D3815" s="7" t="s">
        <v>422</v>
      </c>
      <c r="E3815" s="7">
        <v>5.7783600000000002</v>
      </c>
      <c r="F3815" s="7">
        <v>3.216260311248563</v>
      </c>
      <c r="G3815" s="7">
        <v>6.6131516449657122</v>
      </c>
      <c r="H3815" s="7">
        <v>0.87376795667445484</v>
      </c>
      <c r="I3815" s="7">
        <v>5.7783600000000002</v>
      </c>
      <c r="J3815" s="7">
        <v>3.216260311248563</v>
      </c>
      <c r="K3815" s="7">
        <v>6.6131516449657122</v>
      </c>
      <c r="L3815" s="7">
        <v>0.87376795667445484</v>
      </c>
      <c r="M3815" s="7" t="s">
        <v>304</v>
      </c>
      <c r="N3815" s="7" t="s">
        <v>330</v>
      </c>
      <c r="O3815" s="7" t="s">
        <v>421</v>
      </c>
    </row>
    <row r="3816" spans="1:15" ht="15">
      <c r="A3816" s="1">
        <v>3808</v>
      </c>
      <c r="B3816" s="6" t="s">
        <v>205</v>
      </c>
      <c r="C3816" s="7" t="s">
        <v>427</v>
      </c>
      <c r="D3816" s="7" t="s">
        <v>422</v>
      </c>
      <c r="E3816" s="7">
        <v>5.7783600000000002</v>
      </c>
      <c r="F3816" s="7">
        <v>3.216260311248563</v>
      </c>
      <c r="G3816" s="7">
        <v>6.6131516449657122</v>
      </c>
      <c r="H3816" s="7">
        <v>0.87376795667445484</v>
      </c>
      <c r="I3816" s="7">
        <v>5.7783600000000002</v>
      </c>
      <c r="J3816" s="7">
        <v>3.216260311248563</v>
      </c>
      <c r="K3816" s="7">
        <v>6.6131516449657122</v>
      </c>
      <c r="L3816" s="7">
        <v>0.87376795667445484</v>
      </c>
      <c r="M3816" s="7" t="s">
        <v>304</v>
      </c>
      <c r="N3816" s="7" t="s">
        <v>330</v>
      </c>
      <c r="O3816" s="7" t="s">
        <v>421</v>
      </c>
    </row>
    <row r="3817" spans="1:15" ht="15">
      <c r="A3817" s="1">
        <v>3809</v>
      </c>
      <c r="B3817" s="6" t="s">
        <v>16</v>
      </c>
      <c r="C3817" s="7" t="s">
        <v>292</v>
      </c>
      <c r="D3817" s="7">
        <v>9.0139999999999993</v>
      </c>
      <c r="E3817" s="7">
        <v>9.3039999999999985</v>
      </c>
      <c r="F3817" s="7">
        <v>1.9621236058741263</v>
      </c>
      <c r="G3817" s="7">
        <v>9.5086458049886602</v>
      </c>
      <c r="H3817" s="7">
        <v>0.9784779232305304</v>
      </c>
      <c r="I3817" s="7">
        <v>7.617</v>
      </c>
      <c r="J3817" s="7">
        <v>1.6063516235966444</v>
      </c>
      <c r="K3817" s="7">
        <v>7.784539455782312</v>
      </c>
      <c r="L3817" s="7">
        <v>0.9784779232305304</v>
      </c>
      <c r="M3817" s="7" t="s">
        <v>290</v>
      </c>
      <c r="N3817" s="7" t="s">
        <v>330</v>
      </c>
      <c r="O3817" s="7" t="s">
        <v>421</v>
      </c>
    </row>
    <row r="3818" spans="1:15" ht="15">
      <c r="A3818" s="1">
        <v>3810</v>
      </c>
      <c r="B3818" s="6" t="s">
        <v>16</v>
      </c>
      <c r="C3818" s="7" t="s">
        <v>293</v>
      </c>
      <c r="D3818" s="7">
        <v>7.9930000000000003</v>
      </c>
      <c r="E3818" s="7">
        <v>8.1999999999999993</v>
      </c>
      <c r="F3818" s="7">
        <v>1.5031405259533244</v>
      </c>
      <c r="G3818" s="7">
        <v>8.3366319002798264</v>
      </c>
      <c r="H3818" s="7">
        <v>0.98361065932691105</v>
      </c>
      <c r="I3818" s="7">
        <v>6.8</v>
      </c>
      <c r="J3818" s="7">
        <v>1.2465067776198313</v>
      </c>
      <c r="K3818" s="7">
        <v>6.9133045026710755</v>
      </c>
      <c r="L3818" s="7">
        <v>0.98361065932691105</v>
      </c>
      <c r="M3818" s="7" t="s">
        <v>290</v>
      </c>
      <c r="N3818" s="7" t="s">
        <v>330</v>
      </c>
      <c r="O3818" s="7" t="s">
        <v>421</v>
      </c>
    </row>
    <row r="3819" spans="1:15" ht="15">
      <c r="A3819" s="1">
        <v>3811</v>
      </c>
      <c r="B3819" s="6" t="s">
        <v>16</v>
      </c>
      <c r="C3819" s="7" t="s">
        <v>294</v>
      </c>
      <c r="D3819" s="7">
        <v>8.19</v>
      </c>
      <c r="E3819" s="7">
        <v>8.7070547666719573</v>
      </c>
      <c r="F3819" s="7">
        <v>1.373251097590771</v>
      </c>
      <c r="G3819" s="7">
        <v>8.8146821432686444</v>
      </c>
      <c r="H3819" s="7">
        <v>0.98778998778998783</v>
      </c>
      <c r="I3819" s="7">
        <v>7.2488475168423339</v>
      </c>
      <c r="J3819" s="7">
        <v>1.1432669341732735</v>
      </c>
      <c r="K3819" s="7">
        <v>7.338450081945453</v>
      </c>
      <c r="L3819" s="7">
        <v>0.98778998778998783</v>
      </c>
      <c r="M3819" s="7" t="s">
        <v>290</v>
      </c>
      <c r="N3819" s="7" t="s">
        <v>330</v>
      </c>
      <c r="O3819" s="7" t="s">
        <v>421</v>
      </c>
    </row>
    <row r="3820" spans="1:15" ht="15">
      <c r="A3820" s="1">
        <v>3812</v>
      </c>
      <c r="B3820" s="6" t="s">
        <v>16</v>
      </c>
      <c r="C3820" s="7" t="s">
        <v>295</v>
      </c>
      <c r="D3820" s="7">
        <v>9.8819999999999997</v>
      </c>
      <c r="E3820" s="7">
        <v>8.6183999999999994</v>
      </c>
      <c r="F3820" s="7">
        <v>0.2452907046370752</v>
      </c>
      <c r="G3820" s="7">
        <v>8.6218899372342577</v>
      </c>
      <c r="H3820" s="7">
        <v>0.99959522363893949</v>
      </c>
      <c r="I3820" s="7">
        <v>7.1097999999999999</v>
      </c>
      <c r="J3820" s="7">
        <v>0.20235401603878403</v>
      </c>
      <c r="K3820" s="7">
        <v>7.1126790443409593</v>
      </c>
      <c r="L3820" s="7">
        <v>0.99959522363893949</v>
      </c>
      <c r="M3820" s="7" t="s">
        <v>290</v>
      </c>
      <c r="N3820" s="7" t="s">
        <v>330</v>
      </c>
      <c r="O3820" s="7" t="s">
        <v>421</v>
      </c>
    </row>
    <row r="3821" spans="1:15" ht="15">
      <c r="A3821" s="1">
        <v>3813</v>
      </c>
      <c r="B3821" s="6" t="s">
        <v>16</v>
      </c>
      <c r="C3821" s="7" t="s">
        <v>296</v>
      </c>
      <c r="D3821" s="7">
        <v>9.1679999999999993</v>
      </c>
      <c r="E3821" s="7">
        <v>8.2744</v>
      </c>
      <c r="F3821" s="7">
        <v>3.3582490073502242</v>
      </c>
      <c r="G3821" s="7">
        <v>8.929923390229547</v>
      </c>
      <c r="H3821" s="7">
        <v>0.92659249563699819</v>
      </c>
      <c r="I3821" s="7">
        <v>6.96706</v>
      </c>
      <c r="J3821" s="7">
        <v>2.8276518332627707</v>
      </c>
      <c r="K3821" s="7">
        <v>7.5190118987639796</v>
      </c>
      <c r="L3821" s="7">
        <v>0.92659249563699819</v>
      </c>
      <c r="M3821" s="7" t="s">
        <v>290</v>
      </c>
      <c r="N3821" s="7" t="s">
        <v>330</v>
      </c>
      <c r="O3821" s="7" t="s">
        <v>421</v>
      </c>
    </row>
    <row r="3822" spans="1:15" ht="15">
      <c r="A3822" s="1">
        <v>3814</v>
      </c>
      <c r="B3822" s="6" t="s">
        <v>16</v>
      </c>
      <c r="C3822" s="7" t="s">
        <v>297</v>
      </c>
      <c r="D3822" s="7">
        <v>7.4916999999999998</v>
      </c>
      <c r="E3822" s="7">
        <v>8.1879750817999994</v>
      </c>
      <c r="F3822" s="7">
        <v>4.0351018851440239</v>
      </c>
      <c r="G3822" s="7">
        <v>9.1282519226668235</v>
      </c>
      <c r="H3822" s="7">
        <v>0.89699267189022514</v>
      </c>
      <c r="I3822" s="7">
        <v>6.7992640350000002</v>
      </c>
      <c r="J3822" s="7">
        <v>3.3507335881131124</v>
      </c>
      <c r="K3822" s="7">
        <v>7.5800664242573665</v>
      </c>
      <c r="L3822" s="7">
        <v>0.89699267189022514</v>
      </c>
      <c r="M3822" s="7" t="s">
        <v>290</v>
      </c>
      <c r="N3822" s="7" t="s">
        <v>330</v>
      </c>
      <c r="O3822" s="7" t="s">
        <v>421</v>
      </c>
    </row>
    <row r="3823" spans="1:15" ht="15">
      <c r="A3823" s="1">
        <v>3815</v>
      </c>
      <c r="B3823" s="6" t="s">
        <v>16</v>
      </c>
      <c r="C3823" s="7" t="s">
        <v>298</v>
      </c>
      <c r="D3823" s="7" t="s">
        <v>422</v>
      </c>
      <c r="E3823" s="7">
        <v>8.0629521228541936</v>
      </c>
      <c r="F3823" s="7">
        <v>2.2829125017091378</v>
      </c>
      <c r="G3823" s="7">
        <v>8.3799096907961257</v>
      </c>
      <c r="H3823" s="7">
        <v>0.96217649358559865</v>
      </c>
      <c r="I3823" s="7">
        <v>6.6742410760541944</v>
      </c>
      <c r="J3823" s="7">
        <v>1.889718326462184</v>
      </c>
      <c r="K3823" s="7">
        <v>6.936607909825673</v>
      </c>
      <c r="L3823" s="7">
        <v>0.96217649358559865</v>
      </c>
      <c r="M3823" s="7" t="s">
        <v>290</v>
      </c>
      <c r="N3823" s="7" t="s">
        <v>330</v>
      </c>
      <c r="O3823" s="7" t="s">
        <v>421</v>
      </c>
    </row>
    <row r="3824" spans="1:15" ht="15">
      <c r="A3824" s="1">
        <v>3816</v>
      </c>
      <c r="B3824" s="6" t="s">
        <v>16</v>
      </c>
      <c r="C3824" s="7" t="s">
        <v>299</v>
      </c>
      <c r="D3824" s="7" t="s">
        <v>422</v>
      </c>
      <c r="E3824" s="7">
        <v>7.9687416820798047</v>
      </c>
      <c r="F3824" s="7">
        <v>2.2562381286310966</v>
      </c>
      <c r="G3824" s="7">
        <v>8.281995803476649</v>
      </c>
      <c r="H3824" s="7">
        <v>0.96217649358559865</v>
      </c>
      <c r="I3824" s="7">
        <v>6.5800306352798064</v>
      </c>
      <c r="J3824" s="7">
        <v>1.8630439533841476</v>
      </c>
      <c r="K3824" s="7">
        <v>6.8386940225061981</v>
      </c>
      <c r="L3824" s="7">
        <v>0.96217649358559865</v>
      </c>
      <c r="M3824" s="7" t="s">
        <v>290</v>
      </c>
      <c r="N3824" s="7" t="s">
        <v>330</v>
      </c>
      <c r="O3824" s="7" t="s">
        <v>421</v>
      </c>
    </row>
    <row r="3825" spans="1:15" ht="15">
      <c r="A3825" s="1">
        <v>3817</v>
      </c>
      <c r="B3825" s="6" t="s">
        <v>16</v>
      </c>
      <c r="C3825" s="7" t="s">
        <v>300</v>
      </c>
      <c r="D3825" s="7" t="s">
        <v>422</v>
      </c>
      <c r="E3825" s="7">
        <v>7.9744423633441839</v>
      </c>
      <c r="F3825" s="7">
        <v>2.257852197067622</v>
      </c>
      <c r="G3825" s="7">
        <v>8.2879205805860288</v>
      </c>
      <c r="H3825" s="7">
        <v>0.96217649358559865</v>
      </c>
      <c r="I3825" s="7">
        <v>6.5857313165441855</v>
      </c>
      <c r="J3825" s="7">
        <v>1.8646580218206694</v>
      </c>
      <c r="K3825" s="7">
        <v>6.844618799615577</v>
      </c>
      <c r="L3825" s="7">
        <v>0.96217649358559865</v>
      </c>
      <c r="M3825" s="7" t="s">
        <v>290</v>
      </c>
      <c r="N3825" s="7" t="s">
        <v>330</v>
      </c>
      <c r="O3825" s="7" t="s">
        <v>421</v>
      </c>
    </row>
    <row r="3826" spans="1:15" ht="15">
      <c r="A3826" s="1">
        <v>3818</v>
      </c>
      <c r="B3826" s="6" t="s">
        <v>16</v>
      </c>
      <c r="C3826" s="7" t="s">
        <v>301</v>
      </c>
      <c r="D3826" s="7" t="s">
        <v>422</v>
      </c>
      <c r="E3826" s="7">
        <v>7.8238277211240277</v>
      </c>
      <c r="F3826" s="7">
        <v>2.2152077605850757</v>
      </c>
      <c r="G3826" s="7">
        <v>8.1313852222352097</v>
      </c>
      <c r="H3826" s="7">
        <v>0.96217649358559865</v>
      </c>
      <c r="I3826" s="7">
        <v>6.4351166743240293</v>
      </c>
      <c r="J3826" s="7">
        <v>1.8220135853381294</v>
      </c>
      <c r="K3826" s="7">
        <v>6.6880834412647587</v>
      </c>
      <c r="L3826" s="7">
        <v>0.96217649358559865</v>
      </c>
      <c r="M3826" s="7" t="s">
        <v>290</v>
      </c>
      <c r="N3826" s="7" t="s">
        <v>330</v>
      </c>
      <c r="O3826" s="7" t="s">
        <v>421</v>
      </c>
    </row>
    <row r="3827" spans="1:15" ht="15">
      <c r="A3827" s="1">
        <v>3819</v>
      </c>
      <c r="B3827" s="6" t="s">
        <v>16</v>
      </c>
      <c r="C3827" s="7" t="s">
        <v>302</v>
      </c>
      <c r="D3827" s="7" t="s">
        <v>422</v>
      </c>
      <c r="E3827" s="7">
        <v>7.7934980975383592</v>
      </c>
      <c r="F3827" s="7">
        <v>2.2066203504404012</v>
      </c>
      <c r="G3827" s="7">
        <v>8.0998633301625365</v>
      </c>
      <c r="H3827" s="7">
        <v>0.96217649358559865</v>
      </c>
      <c r="I3827" s="7">
        <v>6.4317517264616599</v>
      </c>
      <c r="J3827" s="7">
        <v>1.821060847255902</v>
      </c>
      <c r="K3827" s="7">
        <v>6.6845862160833054</v>
      </c>
      <c r="L3827" s="7">
        <v>0.96217649358559865</v>
      </c>
      <c r="M3827" s="7" t="s">
        <v>290</v>
      </c>
      <c r="N3827" s="7" t="s">
        <v>330</v>
      </c>
      <c r="O3827" s="7" t="s">
        <v>421</v>
      </c>
    </row>
    <row r="3828" spans="1:15" ht="15">
      <c r="A3828" s="1">
        <v>3820</v>
      </c>
      <c r="B3828" s="6" t="s">
        <v>16</v>
      </c>
      <c r="C3828" s="7" t="s">
        <v>423</v>
      </c>
      <c r="D3828" s="7" t="s">
        <v>422</v>
      </c>
      <c r="E3828" s="7">
        <v>7.8044609801786722</v>
      </c>
      <c r="F3828" s="7">
        <v>2.2097243378451354</v>
      </c>
      <c r="G3828" s="7">
        <v>8.1112571676896401</v>
      </c>
      <c r="H3828" s="7">
        <v>0.96217649358559865</v>
      </c>
      <c r="I3828" s="7">
        <v>6.5175885908071391</v>
      </c>
      <c r="J3828" s="7">
        <v>1.8453643588898581</v>
      </c>
      <c r="K3828" s="7">
        <v>6.7737973586519669</v>
      </c>
      <c r="L3828" s="7">
        <v>0.96217649358559865</v>
      </c>
      <c r="M3828" s="7" t="s">
        <v>290</v>
      </c>
      <c r="N3828" s="7" t="s">
        <v>330</v>
      </c>
      <c r="O3828" s="7" t="s">
        <v>421</v>
      </c>
    </row>
    <row r="3829" spans="1:15" ht="15">
      <c r="A3829" s="1">
        <v>3821</v>
      </c>
      <c r="B3829" s="6" t="s">
        <v>16</v>
      </c>
      <c r="C3829" s="7" t="s">
        <v>424</v>
      </c>
      <c r="D3829" s="7" t="s">
        <v>422</v>
      </c>
      <c r="E3829" s="7">
        <v>7.9261957410651149</v>
      </c>
      <c r="F3829" s="7">
        <v>2.2441918384932547</v>
      </c>
      <c r="G3829" s="7">
        <v>8.2377773661126881</v>
      </c>
      <c r="H3829" s="7">
        <v>0.96217649358559865</v>
      </c>
      <c r="I3829" s="7">
        <v>6.6393233516935837</v>
      </c>
      <c r="J3829" s="7">
        <v>1.8798318595379755</v>
      </c>
      <c r="K3829" s="7">
        <v>6.9003175570750166</v>
      </c>
      <c r="L3829" s="7">
        <v>0.96217649358559865</v>
      </c>
      <c r="M3829" s="7" t="s">
        <v>290</v>
      </c>
      <c r="N3829" s="7" t="s">
        <v>330</v>
      </c>
      <c r="O3829" s="7" t="s">
        <v>421</v>
      </c>
    </row>
    <row r="3830" spans="1:15" ht="15">
      <c r="A3830" s="1">
        <v>3822</v>
      </c>
      <c r="B3830" s="6" t="s">
        <v>16</v>
      </c>
      <c r="C3830" s="7" t="s">
        <v>425</v>
      </c>
      <c r="D3830" s="7" t="s">
        <v>422</v>
      </c>
      <c r="E3830" s="7">
        <v>8.0569884800813032</v>
      </c>
      <c r="F3830" s="7">
        <v>2.2812239793869704</v>
      </c>
      <c r="G3830" s="7">
        <v>8.3737116150661031</v>
      </c>
      <c r="H3830" s="7">
        <v>0.96217649358559865</v>
      </c>
      <c r="I3830" s="7">
        <v>6.7701160907097702</v>
      </c>
      <c r="J3830" s="7">
        <v>1.9168640004316948</v>
      </c>
      <c r="K3830" s="7">
        <v>7.0362518060284298</v>
      </c>
      <c r="L3830" s="7">
        <v>0.96217649358559865</v>
      </c>
      <c r="M3830" s="7" t="s">
        <v>290</v>
      </c>
      <c r="N3830" s="7" t="s">
        <v>330</v>
      </c>
      <c r="O3830" s="7" t="s">
        <v>421</v>
      </c>
    </row>
    <row r="3831" spans="1:15" ht="15">
      <c r="A3831" s="1">
        <v>3823</v>
      </c>
      <c r="B3831" s="6" t="s">
        <v>16</v>
      </c>
      <c r="C3831" s="7" t="s">
        <v>426</v>
      </c>
      <c r="D3831" s="7" t="s">
        <v>422</v>
      </c>
      <c r="E3831" s="7">
        <v>8.252145600859027</v>
      </c>
      <c r="F3831" s="7">
        <v>2.3364799977822979</v>
      </c>
      <c r="G3831" s="7">
        <v>8.576540432937616</v>
      </c>
      <c r="H3831" s="7">
        <v>0.96217649358559865</v>
      </c>
      <c r="I3831" s="7">
        <v>6.9652732114874967</v>
      </c>
      <c r="J3831" s="7">
        <v>1.9721200188270145</v>
      </c>
      <c r="K3831" s="7">
        <v>7.2390806238999446</v>
      </c>
      <c r="L3831" s="7">
        <v>0.96217649358559865</v>
      </c>
      <c r="M3831" s="7" t="s">
        <v>290</v>
      </c>
      <c r="N3831" s="7" t="s">
        <v>330</v>
      </c>
      <c r="O3831" s="7" t="s">
        <v>421</v>
      </c>
    </row>
    <row r="3832" spans="1:15" ht="15">
      <c r="A3832" s="1">
        <v>3824</v>
      </c>
      <c r="B3832" s="6" t="s">
        <v>16</v>
      </c>
      <c r="C3832" s="7" t="s">
        <v>427</v>
      </c>
      <c r="D3832" s="7" t="s">
        <v>422</v>
      </c>
      <c r="E3832" s="7">
        <v>8.4473027216367544</v>
      </c>
      <c r="F3832" s="7">
        <v>2.3917360161776142</v>
      </c>
      <c r="G3832" s="7">
        <v>8.7793692508091308</v>
      </c>
      <c r="H3832" s="7">
        <v>0.96217649358559865</v>
      </c>
      <c r="I3832" s="7">
        <v>7.1604303322652214</v>
      </c>
      <c r="J3832" s="7">
        <v>2.0273760372223384</v>
      </c>
      <c r="K3832" s="7">
        <v>7.4419094417714584</v>
      </c>
      <c r="L3832" s="7">
        <v>0.96217649358559865</v>
      </c>
      <c r="M3832" s="7" t="s">
        <v>290</v>
      </c>
      <c r="N3832" s="7" t="s">
        <v>330</v>
      </c>
      <c r="O3832" s="7" t="s">
        <v>421</v>
      </c>
    </row>
    <row r="3833" spans="1:15" ht="15">
      <c r="A3833" s="1">
        <v>3825</v>
      </c>
      <c r="B3833" s="6" t="s">
        <v>20</v>
      </c>
      <c r="C3833" s="7" t="s">
        <v>292</v>
      </c>
      <c r="D3833" s="7">
        <v>2.9620000000000002</v>
      </c>
      <c r="E3833" s="7">
        <v>2.8639999999999999</v>
      </c>
      <c r="F3833" s="7">
        <v>0.75561101103676442</v>
      </c>
      <c r="G3833" s="7">
        <v>2.9620000000000002</v>
      </c>
      <c r="H3833" s="7">
        <v>0.96691424713031726</v>
      </c>
      <c r="I3833" s="7">
        <v>2.8639999999999999</v>
      </c>
      <c r="J3833" s="7">
        <v>0.75561101103676442</v>
      </c>
      <c r="K3833" s="7">
        <v>2.9620000000000002</v>
      </c>
      <c r="L3833" s="7">
        <v>0.96691424713031726</v>
      </c>
      <c r="M3833" s="7" t="s">
        <v>290</v>
      </c>
      <c r="N3833" s="7" t="s">
        <v>330</v>
      </c>
      <c r="O3833" s="7" t="s">
        <v>421</v>
      </c>
    </row>
    <row r="3834" spans="1:15" ht="15">
      <c r="A3834" s="1">
        <v>3826</v>
      </c>
      <c r="B3834" s="6" t="s">
        <v>20</v>
      </c>
      <c r="C3834" s="7" t="s">
        <v>293</v>
      </c>
      <c r="D3834" s="7">
        <v>2.6709999999999998</v>
      </c>
      <c r="E3834" s="7">
        <v>2.8639999999999999</v>
      </c>
      <c r="F3834" s="7">
        <v>1.2658939725363147</v>
      </c>
      <c r="G3834" s="7">
        <v>3.1312910356119521</v>
      </c>
      <c r="H3834" s="7">
        <v>0.91463871209284919</v>
      </c>
      <c r="I3834" s="7">
        <v>2.8639999999999999</v>
      </c>
      <c r="J3834" s="7">
        <v>1.2658939725363147</v>
      </c>
      <c r="K3834" s="7">
        <v>3.1312910356119521</v>
      </c>
      <c r="L3834" s="7">
        <v>0.91463871209284919</v>
      </c>
      <c r="M3834" s="7" t="s">
        <v>290</v>
      </c>
      <c r="N3834" s="7" t="s">
        <v>330</v>
      </c>
      <c r="O3834" s="7" t="s">
        <v>421</v>
      </c>
    </row>
    <row r="3835" spans="1:15" ht="15">
      <c r="A3835" s="1">
        <v>3827</v>
      </c>
      <c r="B3835" s="6" t="s">
        <v>20</v>
      </c>
      <c r="C3835" s="7" t="s">
        <v>294</v>
      </c>
      <c r="D3835" s="7">
        <v>2.63</v>
      </c>
      <c r="E3835" s="7">
        <v>2.4790000000000001</v>
      </c>
      <c r="F3835" s="7">
        <v>0.87514683308845354</v>
      </c>
      <c r="G3835" s="7">
        <v>2.6289395161290323</v>
      </c>
      <c r="H3835" s="7">
        <v>0.94296577946768068</v>
      </c>
      <c r="I3835" s="7">
        <v>2.4790000000000001</v>
      </c>
      <c r="J3835" s="7">
        <v>0.87514683308845354</v>
      </c>
      <c r="K3835" s="7">
        <v>2.6289395161290323</v>
      </c>
      <c r="L3835" s="7">
        <v>0.94296577946768068</v>
      </c>
      <c r="M3835" s="7" t="s">
        <v>290</v>
      </c>
      <c r="N3835" s="7" t="s">
        <v>330</v>
      </c>
      <c r="O3835" s="7" t="s">
        <v>421</v>
      </c>
    </row>
    <row r="3836" spans="1:15" ht="15">
      <c r="A3836" s="1">
        <v>3828</v>
      </c>
      <c r="B3836" s="6" t="s">
        <v>20</v>
      </c>
      <c r="C3836" s="7" t="s">
        <v>295</v>
      </c>
      <c r="D3836" s="7">
        <v>3.343</v>
      </c>
      <c r="E3836" s="7">
        <v>3.2120000000000002</v>
      </c>
      <c r="F3836" s="7">
        <v>0.92666336929868909</v>
      </c>
      <c r="G3836" s="7">
        <v>3.343</v>
      </c>
      <c r="H3836" s="7">
        <v>0.96081364044271622</v>
      </c>
      <c r="I3836" s="7">
        <v>3.2120000000000002</v>
      </c>
      <c r="J3836" s="7">
        <v>0.92666336929868909</v>
      </c>
      <c r="K3836" s="7">
        <v>3.343</v>
      </c>
      <c r="L3836" s="7">
        <v>0.96081364044271622</v>
      </c>
      <c r="M3836" s="7" t="s">
        <v>290</v>
      </c>
      <c r="N3836" s="7" t="s">
        <v>330</v>
      </c>
      <c r="O3836" s="7" t="s">
        <v>421</v>
      </c>
    </row>
    <row r="3837" spans="1:15" ht="15">
      <c r="A3837" s="1">
        <v>3829</v>
      </c>
      <c r="B3837" s="6" t="s">
        <v>20</v>
      </c>
      <c r="C3837" s="7" t="s">
        <v>296</v>
      </c>
      <c r="D3837" s="7">
        <v>3.09</v>
      </c>
      <c r="E3837" s="7">
        <v>2.9860000000000002</v>
      </c>
      <c r="F3837" s="7">
        <v>0.79492389572838906</v>
      </c>
      <c r="G3837" s="7">
        <v>3.09</v>
      </c>
      <c r="H3837" s="7">
        <v>0.96634304207119748</v>
      </c>
      <c r="I3837" s="7">
        <v>2.9860000000000002</v>
      </c>
      <c r="J3837" s="7">
        <v>0.79492389572838906</v>
      </c>
      <c r="K3837" s="7">
        <v>3.09</v>
      </c>
      <c r="L3837" s="7">
        <v>0.96634304207119748</v>
      </c>
      <c r="M3837" s="7" t="s">
        <v>290</v>
      </c>
      <c r="N3837" s="7" t="s">
        <v>330</v>
      </c>
      <c r="O3837" s="7" t="s">
        <v>421</v>
      </c>
    </row>
    <row r="3838" spans="1:15" ht="15">
      <c r="A3838" s="1">
        <v>3830</v>
      </c>
      <c r="B3838" s="6" t="s">
        <v>20</v>
      </c>
      <c r="C3838" s="7" t="s">
        <v>297</v>
      </c>
      <c r="D3838" s="7">
        <v>4.2445000000000004</v>
      </c>
      <c r="E3838" s="7">
        <v>4.1772</v>
      </c>
      <c r="F3838" s="7">
        <v>0.75284819851016671</v>
      </c>
      <c r="G3838" s="7">
        <v>4.2445000000000004</v>
      </c>
      <c r="H3838" s="7">
        <v>0.98414418659441627</v>
      </c>
      <c r="I3838" s="7">
        <v>4.1772</v>
      </c>
      <c r="J3838" s="7">
        <v>0.75284819851016671</v>
      </c>
      <c r="K3838" s="7">
        <v>4.2445000000000004</v>
      </c>
      <c r="L3838" s="7">
        <v>0.98414418659441627</v>
      </c>
      <c r="M3838" s="7" t="s">
        <v>290</v>
      </c>
      <c r="N3838" s="7" t="s">
        <v>330</v>
      </c>
      <c r="O3838" s="7" t="s">
        <v>421</v>
      </c>
    </row>
    <row r="3839" spans="1:15" ht="15">
      <c r="A3839" s="1">
        <v>3831</v>
      </c>
      <c r="B3839" s="6" t="s">
        <v>20</v>
      </c>
      <c r="C3839" s="7" t="s">
        <v>298</v>
      </c>
      <c r="D3839" s="7" t="s">
        <v>422</v>
      </c>
      <c r="E3839" s="7">
        <v>4.1647496616840778</v>
      </c>
      <c r="F3839" s="7">
        <v>1.2784990812652346</v>
      </c>
      <c r="G3839" s="7">
        <v>4.3565697108268209</v>
      </c>
      <c r="H3839" s="7">
        <v>0.95596993463319613</v>
      </c>
      <c r="I3839" s="7">
        <v>4.1647496616840778</v>
      </c>
      <c r="J3839" s="7">
        <v>1.2784990812652346</v>
      </c>
      <c r="K3839" s="7">
        <v>4.3565697108268209</v>
      </c>
      <c r="L3839" s="7">
        <v>0.95596993463319613</v>
      </c>
      <c r="M3839" s="7" t="s">
        <v>290</v>
      </c>
      <c r="N3839" s="7" t="s">
        <v>330</v>
      </c>
      <c r="O3839" s="7" t="s">
        <v>421</v>
      </c>
    </row>
    <row r="3840" spans="1:15" ht="15">
      <c r="A3840" s="1">
        <v>3832</v>
      </c>
      <c r="B3840" s="6" t="s">
        <v>20</v>
      </c>
      <c r="C3840" s="7" t="s">
        <v>299</v>
      </c>
      <c r="D3840" s="7" t="s">
        <v>422</v>
      </c>
      <c r="E3840" s="7">
        <v>4.1537833543422069</v>
      </c>
      <c r="F3840" s="7">
        <v>1.2751326330989874</v>
      </c>
      <c r="G3840" s="7">
        <v>4.3450983172771078</v>
      </c>
      <c r="H3840" s="7">
        <v>0.95596993463319613</v>
      </c>
      <c r="I3840" s="7">
        <v>4.1537833543422069</v>
      </c>
      <c r="J3840" s="7">
        <v>1.2751326330989874</v>
      </c>
      <c r="K3840" s="7">
        <v>4.3450983172771078</v>
      </c>
      <c r="L3840" s="7">
        <v>0.95596993463319613</v>
      </c>
      <c r="M3840" s="7" t="s">
        <v>290</v>
      </c>
      <c r="N3840" s="7" t="s">
        <v>330</v>
      </c>
      <c r="O3840" s="7" t="s">
        <v>421</v>
      </c>
    </row>
    <row r="3841" spans="1:15" ht="15">
      <c r="A3841" s="1">
        <v>3833</v>
      </c>
      <c r="B3841" s="6" t="s">
        <v>20</v>
      </c>
      <c r="C3841" s="7" t="s">
        <v>300</v>
      </c>
      <c r="D3841" s="7" t="s">
        <v>422</v>
      </c>
      <c r="E3841" s="7">
        <v>4.1670297700065886</v>
      </c>
      <c r="F3841" s="7">
        <v>1.2791990312339756</v>
      </c>
      <c r="G3841" s="7">
        <v>4.3589548363835</v>
      </c>
      <c r="H3841" s="7">
        <v>0.95596993463319613</v>
      </c>
      <c r="I3841" s="7">
        <v>4.1670297700065886</v>
      </c>
      <c r="J3841" s="7">
        <v>1.2791990312339756</v>
      </c>
      <c r="K3841" s="7">
        <v>4.3589548363835</v>
      </c>
      <c r="L3841" s="7">
        <v>0.95596993463319613</v>
      </c>
      <c r="M3841" s="7" t="s">
        <v>290</v>
      </c>
      <c r="N3841" s="7" t="s">
        <v>330</v>
      </c>
      <c r="O3841" s="7" t="s">
        <v>421</v>
      </c>
    </row>
    <row r="3842" spans="1:15" ht="15">
      <c r="A3842" s="1">
        <v>3834</v>
      </c>
      <c r="B3842" s="6" t="s">
        <v>20</v>
      </c>
      <c r="C3842" s="7" t="s">
        <v>301</v>
      </c>
      <c r="D3842" s="7" t="s">
        <v>422</v>
      </c>
      <c r="E3842" s="7">
        <v>4.1454654673435325</v>
      </c>
      <c r="F3842" s="7">
        <v>1.272579199699688</v>
      </c>
      <c r="G3842" s="7">
        <v>4.3363973250206245</v>
      </c>
      <c r="H3842" s="7">
        <v>0.95596993463319613</v>
      </c>
      <c r="I3842" s="7">
        <v>4.1454654673435325</v>
      </c>
      <c r="J3842" s="7">
        <v>1.272579199699688</v>
      </c>
      <c r="K3842" s="7">
        <v>4.3363973250206245</v>
      </c>
      <c r="L3842" s="7">
        <v>0.95596993463319613</v>
      </c>
      <c r="M3842" s="7" t="s">
        <v>290</v>
      </c>
      <c r="N3842" s="7" t="s">
        <v>330</v>
      </c>
      <c r="O3842" s="7" t="s">
        <v>421</v>
      </c>
    </row>
    <row r="3843" spans="1:15" ht="15">
      <c r="A3843" s="1">
        <v>3835</v>
      </c>
      <c r="B3843" s="6" t="s">
        <v>20</v>
      </c>
      <c r="C3843" s="7" t="s">
        <v>302</v>
      </c>
      <c r="D3843" s="7" t="s">
        <v>422</v>
      </c>
      <c r="E3843" s="7">
        <v>4.1572227931272128</v>
      </c>
      <c r="F3843" s="7">
        <v>1.2761884755106332</v>
      </c>
      <c r="G3843" s="7">
        <v>4.3486961697412916</v>
      </c>
      <c r="H3843" s="7">
        <v>0.95596993463319613</v>
      </c>
      <c r="I3843" s="7">
        <v>4.1572227931272128</v>
      </c>
      <c r="J3843" s="7">
        <v>1.2761884755106332</v>
      </c>
      <c r="K3843" s="7">
        <v>4.3486961697412916</v>
      </c>
      <c r="L3843" s="7">
        <v>0.95596993463319613</v>
      </c>
      <c r="M3843" s="7" t="s">
        <v>290</v>
      </c>
      <c r="N3843" s="7" t="s">
        <v>330</v>
      </c>
      <c r="O3843" s="7" t="s">
        <v>421</v>
      </c>
    </row>
    <row r="3844" spans="1:15" ht="15">
      <c r="A3844" s="1">
        <v>3836</v>
      </c>
      <c r="B3844" s="6" t="s">
        <v>20</v>
      </c>
      <c r="C3844" s="7" t="s">
        <v>423</v>
      </c>
      <c r="D3844" s="7" t="s">
        <v>422</v>
      </c>
      <c r="E3844" s="7">
        <v>4.1852684344443247</v>
      </c>
      <c r="F3844" s="7">
        <v>1.2847979549680177</v>
      </c>
      <c r="G3844" s="7">
        <v>4.3780335372683075</v>
      </c>
      <c r="H3844" s="7">
        <v>0.95596993463319613</v>
      </c>
      <c r="I3844" s="7">
        <v>4.1852684344443247</v>
      </c>
      <c r="J3844" s="7">
        <v>1.2847979549680177</v>
      </c>
      <c r="K3844" s="7">
        <v>4.3780335372683075</v>
      </c>
      <c r="L3844" s="7">
        <v>0.95596993463319613</v>
      </c>
      <c r="M3844" s="7" t="s">
        <v>290</v>
      </c>
      <c r="N3844" s="7" t="s">
        <v>330</v>
      </c>
      <c r="O3844" s="7" t="s">
        <v>421</v>
      </c>
    </row>
    <row r="3845" spans="1:15" ht="15">
      <c r="A3845" s="1">
        <v>3837</v>
      </c>
      <c r="B3845" s="6" t="s">
        <v>20</v>
      </c>
      <c r="C3845" s="7" t="s">
        <v>424</v>
      </c>
      <c r="D3845" s="7" t="s">
        <v>422</v>
      </c>
      <c r="E3845" s="7">
        <v>4.2299330199164107</v>
      </c>
      <c r="F3845" s="7">
        <v>1.2985091347818998</v>
      </c>
      <c r="G3845" s="7">
        <v>4.4247552843169986</v>
      </c>
      <c r="H3845" s="7">
        <v>0.95596993463319613</v>
      </c>
      <c r="I3845" s="7">
        <v>4.2299330199164107</v>
      </c>
      <c r="J3845" s="7">
        <v>1.2985091347818998</v>
      </c>
      <c r="K3845" s="7">
        <v>4.4247552843169986</v>
      </c>
      <c r="L3845" s="7">
        <v>0.95596993463319613</v>
      </c>
      <c r="M3845" s="7" t="s">
        <v>290</v>
      </c>
      <c r="N3845" s="7" t="s">
        <v>330</v>
      </c>
      <c r="O3845" s="7" t="s">
        <v>421</v>
      </c>
    </row>
    <row r="3846" spans="1:15" ht="15">
      <c r="A3846" s="1">
        <v>3838</v>
      </c>
      <c r="B3846" s="6" t="s">
        <v>20</v>
      </c>
      <c r="C3846" s="7" t="s">
        <v>425</v>
      </c>
      <c r="D3846" s="7" t="s">
        <v>422</v>
      </c>
      <c r="E3846" s="7">
        <v>4.2722957360048754</v>
      </c>
      <c r="F3846" s="7">
        <v>1.3115136843943989</v>
      </c>
      <c r="G3846" s="7">
        <v>4.4690691424768998</v>
      </c>
      <c r="H3846" s="7">
        <v>0.95596993463319613</v>
      </c>
      <c r="I3846" s="7">
        <v>4.2722957360048754</v>
      </c>
      <c r="J3846" s="7">
        <v>1.3115136843943989</v>
      </c>
      <c r="K3846" s="7">
        <v>4.4690691424768998</v>
      </c>
      <c r="L3846" s="7">
        <v>0.95596993463319613</v>
      </c>
      <c r="M3846" s="7" t="s">
        <v>290</v>
      </c>
      <c r="N3846" s="7" t="s">
        <v>330</v>
      </c>
      <c r="O3846" s="7" t="s">
        <v>421</v>
      </c>
    </row>
    <row r="3847" spans="1:15" ht="15">
      <c r="A3847" s="1">
        <v>3839</v>
      </c>
      <c r="B3847" s="6" t="s">
        <v>20</v>
      </c>
      <c r="C3847" s="7" t="s">
        <v>426</v>
      </c>
      <c r="D3847" s="7" t="s">
        <v>422</v>
      </c>
      <c r="E3847" s="7">
        <v>4.3288812223442958</v>
      </c>
      <c r="F3847" s="7">
        <v>1.3288843544645492</v>
      </c>
      <c r="G3847" s="7">
        <v>4.528260843271477</v>
      </c>
      <c r="H3847" s="7">
        <v>0.95596993463319613</v>
      </c>
      <c r="I3847" s="7">
        <v>4.3288812223442958</v>
      </c>
      <c r="J3847" s="7">
        <v>1.3288843544645492</v>
      </c>
      <c r="K3847" s="7">
        <v>4.528260843271477</v>
      </c>
      <c r="L3847" s="7">
        <v>0.95596993463319613</v>
      </c>
      <c r="M3847" s="7" t="s">
        <v>290</v>
      </c>
      <c r="N3847" s="7" t="s">
        <v>330</v>
      </c>
      <c r="O3847" s="7" t="s">
        <v>421</v>
      </c>
    </row>
    <row r="3848" spans="1:15" ht="15">
      <c r="A3848" s="1">
        <v>3840</v>
      </c>
      <c r="B3848" s="6" t="s">
        <v>20</v>
      </c>
      <c r="C3848" s="7" t="s">
        <v>427</v>
      </c>
      <c r="D3848" s="7" t="s">
        <v>422</v>
      </c>
      <c r="E3848" s="7">
        <v>4.3854667086837162</v>
      </c>
      <c r="F3848" s="7">
        <v>1.3462550245347038</v>
      </c>
      <c r="G3848" s="7">
        <v>4.5874525440660552</v>
      </c>
      <c r="H3848" s="7">
        <v>0.95596993463319613</v>
      </c>
      <c r="I3848" s="7">
        <v>4.3854667086837162</v>
      </c>
      <c r="J3848" s="7">
        <v>1.3462550245347038</v>
      </c>
      <c r="K3848" s="7">
        <v>4.5874525440660552</v>
      </c>
      <c r="L3848" s="7">
        <v>0.95596993463319613</v>
      </c>
      <c r="M3848" s="7" t="s">
        <v>290</v>
      </c>
      <c r="N3848" s="7" t="s">
        <v>330</v>
      </c>
      <c r="O3848" s="7" t="s">
        <v>421</v>
      </c>
    </row>
    <row r="3849" spans="1:15" ht="15">
      <c r="A3849" s="1">
        <v>3841</v>
      </c>
      <c r="B3849" s="6" t="s">
        <v>21</v>
      </c>
      <c r="C3849" s="7" t="s">
        <v>292</v>
      </c>
      <c r="D3849" s="7">
        <v>20.969000000000001</v>
      </c>
      <c r="E3849" s="7">
        <v>19.904</v>
      </c>
      <c r="F3849" s="7">
        <v>4.7423962968967972</v>
      </c>
      <c r="G3849" s="7">
        <v>20.461171487400726</v>
      </c>
      <c r="H3849" s="7">
        <v>0.97276932614812339</v>
      </c>
      <c r="I3849" s="7">
        <v>17.822000000000003</v>
      </c>
      <c r="J3849" s="7">
        <v>4.2463317324806518</v>
      </c>
      <c r="K3849" s="7">
        <v>18.32089018531229</v>
      </c>
      <c r="L3849" s="7">
        <v>0.97276932614812339</v>
      </c>
      <c r="M3849" s="7" t="s">
        <v>290</v>
      </c>
      <c r="N3849" s="7" t="s">
        <v>330</v>
      </c>
      <c r="O3849" s="7" t="s">
        <v>421</v>
      </c>
    </row>
    <row r="3850" spans="1:15" ht="15">
      <c r="A3850" s="1">
        <v>3842</v>
      </c>
      <c r="B3850" s="6" t="s">
        <v>21</v>
      </c>
      <c r="C3850" s="7" t="s">
        <v>293</v>
      </c>
      <c r="D3850" s="7">
        <v>19.702000000000002</v>
      </c>
      <c r="E3850" s="7">
        <v>20.16</v>
      </c>
      <c r="F3850" s="7">
        <v>9.7633539994236642</v>
      </c>
      <c r="G3850" s="7">
        <v>22.399747349424771</v>
      </c>
      <c r="H3850" s="7">
        <v>0.90001015125367967</v>
      </c>
      <c r="I3850" s="7">
        <v>17.27</v>
      </c>
      <c r="J3850" s="7">
        <v>8.3637462088316799</v>
      </c>
      <c r="K3850" s="7">
        <v>19.188672456575684</v>
      </c>
      <c r="L3850" s="7">
        <v>0.90001015125367967</v>
      </c>
      <c r="M3850" s="7" t="s">
        <v>290</v>
      </c>
      <c r="N3850" s="7" t="s">
        <v>330</v>
      </c>
      <c r="O3850" s="7" t="s">
        <v>421</v>
      </c>
    </row>
    <row r="3851" spans="1:15" ht="15">
      <c r="A3851" s="1">
        <v>3843</v>
      </c>
      <c r="B3851" s="6" t="s">
        <v>21</v>
      </c>
      <c r="C3851" s="7" t="s">
        <v>294</v>
      </c>
      <c r="D3851" s="7">
        <v>20.16</v>
      </c>
      <c r="E3851" s="7">
        <v>26.092001179264098</v>
      </c>
      <c r="F3851" s="7">
        <v>4.5522626857646449</v>
      </c>
      <c r="G3851" s="7">
        <v>26.486140169887424</v>
      </c>
      <c r="H3851" s="7">
        <v>0.98511904761904756</v>
      </c>
      <c r="I3851" s="7">
        <v>20.878166124641965</v>
      </c>
      <c r="J3851" s="7">
        <v>3.6426066342483412</v>
      </c>
      <c r="K3851" s="7">
        <v>21.193546277582175</v>
      </c>
      <c r="L3851" s="7">
        <v>0.98511904761904756</v>
      </c>
      <c r="M3851" s="7" t="s">
        <v>290</v>
      </c>
      <c r="N3851" s="7" t="s">
        <v>330</v>
      </c>
      <c r="O3851" s="7" t="s">
        <v>421</v>
      </c>
    </row>
    <row r="3852" spans="1:15" ht="15">
      <c r="A3852" s="1">
        <v>3844</v>
      </c>
      <c r="B3852" s="6" t="s">
        <v>21</v>
      </c>
      <c r="C3852" s="7" t="s">
        <v>295</v>
      </c>
      <c r="D3852" s="7">
        <v>22.175999999999998</v>
      </c>
      <c r="E3852" s="7">
        <v>19.8505</v>
      </c>
      <c r="F3852" s="7" t="s">
        <v>422</v>
      </c>
      <c r="G3852" s="7">
        <v>19.8505</v>
      </c>
      <c r="H3852" s="7">
        <v>1</v>
      </c>
      <c r="I3852" s="7">
        <v>17.297499999999999</v>
      </c>
      <c r="J3852" s="7" t="s">
        <v>422</v>
      </c>
      <c r="K3852" s="7">
        <v>17.297499999999999</v>
      </c>
      <c r="L3852" s="7">
        <v>1</v>
      </c>
      <c r="M3852" s="7" t="s">
        <v>290</v>
      </c>
      <c r="N3852" s="7" t="s">
        <v>330</v>
      </c>
      <c r="O3852" s="7" t="s">
        <v>421</v>
      </c>
    </row>
    <row r="3853" spans="1:15" ht="15">
      <c r="A3853" s="1">
        <v>3845</v>
      </c>
      <c r="B3853" s="6" t="s">
        <v>21</v>
      </c>
      <c r="C3853" s="7" t="s">
        <v>296</v>
      </c>
      <c r="D3853" s="7">
        <v>20.202999999999999</v>
      </c>
      <c r="E3853" s="7">
        <v>20.638400000000001</v>
      </c>
      <c r="F3853" s="7">
        <v>2.5375623300172983</v>
      </c>
      <c r="G3853" s="7">
        <v>20.793815838819071</v>
      </c>
      <c r="H3853" s="7">
        <v>0.99252586249566899</v>
      </c>
      <c r="I3853" s="7">
        <v>18.014099999999999</v>
      </c>
      <c r="J3853" s="7">
        <v>2.2148956105688651</v>
      </c>
      <c r="K3853" s="7">
        <v>18.149753755236382</v>
      </c>
      <c r="L3853" s="7">
        <v>0.99252586249566899</v>
      </c>
      <c r="M3853" s="7" t="s">
        <v>290</v>
      </c>
      <c r="N3853" s="7" t="s">
        <v>330</v>
      </c>
      <c r="O3853" s="7" t="s">
        <v>421</v>
      </c>
    </row>
    <row r="3854" spans="1:15" ht="15">
      <c r="A3854" s="1">
        <v>3846</v>
      </c>
      <c r="B3854" s="6" t="s">
        <v>21</v>
      </c>
      <c r="C3854" s="7" t="s">
        <v>297</v>
      </c>
      <c r="D3854" s="7">
        <v>17.866700000000002</v>
      </c>
      <c r="E3854" s="7">
        <v>20.619900000000001</v>
      </c>
      <c r="F3854" s="7" t="s">
        <v>422</v>
      </c>
      <c r="G3854" s="7">
        <v>20.619900000000001</v>
      </c>
      <c r="H3854" s="7">
        <v>1</v>
      </c>
      <c r="I3854" s="7">
        <v>17.948599999999999</v>
      </c>
      <c r="J3854" s="7" t="s">
        <v>422</v>
      </c>
      <c r="K3854" s="7">
        <v>17.948599999999999</v>
      </c>
      <c r="L3854" s="7">
        <v>1</v>
      </c>
      <c r="M3854" s="7" t="s">
        <v>290</v>
      </c>
      <c r="N3854" s="7" t="s">
        <v>330</v>
      </c>
      <c r="O3854" s="7" t="s">
        <v>421</v>
      </c>
    </row>
    <row r="3855" spans="1:15" ht="15">
      <c r="A3855" s="1">
        <v>3847</v>
      </c>
      <c r="B3855" s="6" t="s">
        <v>21</v>
      </c>
      <c r="C3855" s="7" t="s">
        <v>298</v>
      </c>
      <c r="D3855" s="7" t="s">
        <v>422</v>
      </c>
      <c r="E3855" s="7">
        <v>21.16492928879487</v>
      </c>
      <c r="F3855" s="7">
        <v>4.8164471343201303</v>
      </c>
      <c r="G3855" s="7">
        <v>21.706045121057578</v>
      </c>
      <c r="H3855" s="7">
        <v>0.97507073125275323</v>
      </c>
      <c r="I3855" s="7">
        <v>18.493629288794864</v>
      </c>
      <c r="J3855" s="7">
        <v>4.2085464390543645</v>
      </c>
      <c r="K3855" s="7">
        <v>18.966448992920323</v>
      </c>
      <c r="L3855" s="7">
        <v>0.97507073125275323</v>
      </c>
      <c r="M3855" s="7" t="s">
        <v>290</v>
      </c>
      <c r="N3855" s="7" t="s">
        <v>330</v>
      </c>
      <c r="O3855" s="7" t="s">
        <v>421</v>
      </c>
    </row>
    <row r="3856" spans="1:15" ht="15">
      <c r="A3856" s="1">
        <v>3848</v>
      </c>
      <c r="B3856" s="6" t="s">
        <v>21</v>
      </c>
      <c r="C3856" s="7" t="s">
        <v>299</v>
      </c>
      <c r="D3856" s="7" t="s">
        <v>422</v>
      </c>
      <c r="E3856" s="7">
        <v>21.721214475544667</v>
      </c>
      <c r="F3856" s="7">
        <v>4.9430394870290222</v>
      </c>
      <c r="G3856" s="7">
        <v>22.276552643147891</v>
      </c>
      <c r="H3856" s="7">
        <v>0.97507073125275323</v>
      </c>
      <c r="I3856" s="7">
        <v>19.049914475544668</v>
      </c>
      <c r="J3856" s="7">
        <v>4.3351387917632405</v>
      </c>
      <c r="K3856" s="7">
        <v>19.53695651501064</v>
      </c>
      <c r="L3856" s="7">
        <v>0.97507073125275323</v>
      </c>
      <c r="M3856" s="7" t="s">
        <v>290</v>
      </c>
      <c r="N3856" s="7" t="s">
        <v>330</v>
      </c>
      <c r="O3856" s="7" t="s">
        <v>421</v>
      </c>
    </row>
    <row r="3857" spans="1:15" ht="15">
      <c r="A3857" s="1">
        <v>3849</v>
      </c>
      <c r="B3857" s="6" t="s">
        <v>21</v>
      </c>
      <c r="C3857" s="7" t="s">
        <v>300</v>
      </c>
      <c r="D3857" s="7" t="s">
        <v>422</v>
      </c>
      <c r="E3857" s="7">
        <v>22.45485721538925</v>
      </c>
      <c r="F3857" s="7">
        <v>5.1099926303031582</v>
      </c>
      <c r="G3857" s="7">
        <v>23.028952152568106</v>
      </c>
      <c r="H3857" s="7">
        <v>0.97507073125275323</v>
      </c>
      <c r="I3857" s="7">
        <v>19.783557215389248</v>
      </c>
      <c r="J3857" s="7">
        <v>4.5020919350373854</v>
      </c>
      <c r="K3857" s="7">
        <v>20.289356024430855</v>
      </c>
      <c r="L3857" s="7">
        <v>0.97507073125275323</v>
      </c>
      <c r="M3857" s="7" t="s">
        <v>290</v>
      </c>
      <c r="N3857" s="7" t="s">
        <v>330</v>
      </c>
      <c r="O3857" s="7" t="s">
        <v>421</v>
      </c>
    </row>
    <row r="3858" spans="1:15" ht="15">
      <c r="A3858" s="1">
        <v>3850</v>
      </c>
      <c r="B3858" s="6" t="s">
        <v>21</v>
      </c>
      <c r="C3858" s="7" t="s">
        <v>301</v>
      </c>
      <c r="D3858" s="7" t="s">
        <v>422</v>
      </c>
      <c r="E3858" s="7">
        <v>22.823782905465116</v>
      </c>
      <c r="F3858" s="7">
        <v>5.1939480765272892</v>
      </c>
      <c r="G3858" s="7">
        <v>23.407310027798221</v>
      </c>
      <c r="H3858" s="7">
        <v>0.97507073125275323</v>
      </c>
      <c r="I3858" s="7">
        <v>20.152482905465114</v>
      </c>
      <c r="J3858" s="7">
        <v>4.586047381261519</v>
      </c>
      <c r="K3858" s="7">
        <v>20.667713899660971</v>
      </c>
      <c r="L3858" s="7">
        <v>0.97507073125275323</v>
      </c>
      <c r="M3858" s="7" t="s">
        <v>290</v>
      </c>
      <c r="N3858" s="7" t="s">
        <v>330</v>
      </c>
      <c r="O3858" s="7" t="s">
        <v>421</v>
      </c>
    </row>
    <row r="3859" spans="1:15" ht="15">
      <c r="A3859" s="1">
        <v>3851</v>
      </c>
      <c r="B3859" s="6" t="s">
        <v>21</v>
      </c>
      <c r="C3859" s="7" t="s">
        <v>302</v>
      </c>
      <c r="D3859" s="7" t="s">
        <v>422</v>
      </c>
      <c r="E3859" s="7">
        <v>23.842027570774043</v>
      </c>
      <c r="F3859" s="7">
        <v>5.425667329322545</v>
      </c>
      <c r="G3859" s="7">
        <v>24.45158777368103</v>
      </c>
      <c r="H3859" s="7">
        <v>0.97507073125275323</v>
      </c>
      <c r="I3859" s="7">
        <v>21.170727570774037</v>
      </c>
      <c r="J3859" s="7">
        <v>4.8177666340567757</v>
      </c>
      <c r="K3859" s="7">
        <v>21.711991645543776</v>
      </c>
      <c r="L3859" s="7">
        <v>0.97507073125275323</v>
      </c>
      <c r="M3859" s="7" t="s">
        <v>290</v>
      </c>
      <c r="N3859" s="7" t="s">
        <v>330</v>
      </c>
      <c r="O3859" s="7" t="s">
        <v>421</v>
      </c>
    </row>
    <row r="3860" spans="1:15" ht="15">
      <c r="A3860" s="1">
        <v>3852</v>
      </c>
      <c r="B3860" s="6" t="s">
        <v>21</v>
      </c>
      <c r="C3860" s="7" t="s">
        <v>423</v>
      </c>
      <c r="D3860" s="7" t="s">
        <v>422</v>
      </c>
      <c r="E3860" s="7">
        <v>25.132972010627995</v>
      </c>
      <c r="F3860" s="7">
        <v>5.7194441505469316</v>
      </c>
      <c r="G3860" s="7">
        <v>25.775537307265502</v>
      </c>
      <c r="H3860" s="7">
        <v>0.97507073125275323</v>
      </c>
      <c r="I3860" s="7">
        <v>22.461672010627993</v>
      </c>
      <c r="J3860" s="7">
        <v>5.1115434552811667</v>
      </c>
      <c r="K3860" s="7">
        <v>23.035941179128251</v>
      </c>
      <c r="L3860" s="7">
        <v>0.97507073125275323</v>
      </c>
      <c r="M3860" s="7" t="s">
        <v>290</v>
      </c>
      <c r="N3860" s="7" t="s">
        <v>330</v>
      </c>
      <c r="O3860" s="7" t="s">
        <v>421</v>
      </c>
    </row>
    <row r="3861" spans="1:15" ht="15">
      <c r="A3861" s="1">
        <v>3853</v>
      </c>
      <c r="B3861" s="6" t="s">
        <v>21</v>
      </c>
      <c r="C3861" s="7" t="s">
        <v>424</v>
      </c>
      <c r="D3861" s="7" t="s">
        <v>422</v>
      </c>
      <c r="E3861" s="7">
        <v>26.207259694476011</v>
      </c>
      <c r="F3861" s="7">
        <v>5.9639169652538815</v>
      </c>
      <c r="G3861" s="7">
        <v>26.87729090258447</v>
      </c>
      <c r="H3861" s="7">
        <v>0.97507073125275323</v>
      </c>
      <c r="I3861" s="7">
        <v>23.556246736169289</v>
      </c>
      <c r="J3861" s="7">
        <v>5.3606329385578011</v>
      </c>
      <c r="K3861" s="7">
        <v>24.158500487348903</v>
      </c>
      <c r="L3861" s="7">
        <v>0.97507073125275323</v>
      </c>
      <c r="M3861" s="7" t="s">
        <v>290</v>
      </c>
      <c r="N3861" s="7" t="s">
        <v>330</v>
      </c>
      <c r="O3861" s="7" t="s">
        <v>421</v>
      </c>
    </row>
    <row r="3862" spans="1:15" ht="15">
      <c r="A3862" s="1">
        <v>3854</v>
      </c>
      <c r="B3862" s="6" t="s">
        <v>21</v>
      </c>
      <c r="C3862" s="7" t="s">
        <v>425</v>
      </c>
      <c r="D3862" s="7" t="s">
        <v>422</v>
      </c>
      <c r="E3862" s="7">
        <v>27.341358821453813</v>
      </c>
      <c r="F3862" s="7">
        <v>6.2220009123171582</v>
      </c>
      <c r="G3862" s="7">
        <v>28.04038511783256</v>
      </c>
      <c r="H3862" s="7">
        <v>0.97507073125275323</v>
      </c>
      <c r="I3862" s="7">
        <v>24.718360540010444</v>
      </c>
      <c r="J3862" s="7">
        <v>5.6250921117442676</v>
      </c>
      <c r="K3862" s="7">
        <v>25.350325620227306</v>
      </c>
      <c r="L3862" s="7">
        <v>0.97507073125275323</v>
      </c>
      <c r="M3862" s="7" t="s">
        <v>290</v>
      </c>
      <c r="N3862" s="7" t="s">
        <v>330</v>
      </c>
      <c r="O3862" s="7" t="s">
        <v>421</v>
      </c>
    </row>
    <row r="3863" spans="1:15" ht="15">
      <c r="A3863" s="1">
        <v>3855</v>
      </c>
      <c r="B3863" s="6" t="s">
        <v>21</v>
      </c>
      <c r="C3863" s="7" t="s">
        <v>426</v>
      </c>
      <c r="D3863" s="7" t="s">
        <v>422</v>
      </c>
      <c r="E3863" s="7">
        <v>28.718436347772204</v>
      </c>
      <c r="F3863" s="7">
        <v>6.5353788128464121</v>
      </c>
      <c r="G3863" s="7">
        <v>29.452669870292667</v>
      </c>
      <c r="H3863" s="7">
        <v>0.97507073125275323</v>
      </c>
      <c r="I3863" s="7">
        <v>26.095438066328832</v>
      </c>
      <c r="J3863" s="7">
        <v>5.9384700122735357</v>
      </c>
      <c r="K3863" s="7">
        <v>26.762610372687412</v>
      </c>
      <c r="L3863" s="7">
        <v>0.97507073125275323</v>
      </c>
      <c r="M3863" s="7" t="s">
        <v>290</v>
      </c>
      <c r="N3863" s="7" t="s">
        <v>330</v>
      </c>
      <c r="O3863" s="7" t="s">
        <v>421</v>
      </c>
    </row>
    <row r="3864" spans="1:15" ht="15">
      <c r="A3864" s="1">
        <v>3856</v>
      </c>
      <c r="B3864" s="6" t="s">
        <v>21</v>
      </c>
      <c r="C3864" s="7" t="s">
        <v>427</v>
      </c>
      <c r="D3864" s="7" t="s">
        <v>422</v>
      </c>
      <c r="E3864" s="7">
        <v>30.095514106565567</v>
      </c>
      <c r="F3864" s="7">
        <v>6.8487567662793927</v>
      </c>
      <c r="G3864" s="7">
        <v>30.864954861171348</v>
      </c>
      <c r="H3864" s="7">
        <v>0.97507073125275323</v>
      </c>
      <c r="I3864" s="7">
        <v>27.472515825122198</v>
      </c>
      <c r="J3864" s="7">
        <v>6.2518479657065056</v>
      </c>
      <c r="K3864" s="7">
        <v>28.174895363566094</v>
      </c>
      <c r="L3864" s="7">
        <v>0.97507073125275323</v>
      </c>
      <c r="M3864" s="7" t="s">
        <v>290</v>
      </c>
      <c r="N3864" s="7" t="s">
        <v>330</v>
      </c>
      <c r="O3864" s="7" t="s">
        <v>421</v>
      </c>
    </row>
    <row r="3865" spans="1:15" ht="15">
      <c r="A3865" s="1">
        <v>3857</v>
      </c>
      <c r="B3865" s="6" t="s">
        <v>216</v>
      </c>
      <c r="C3865" s="7" t="s">
        <v>292</v>
      </c>
      <c r="D3865" s="7">
        <v>2.2040000000000002</v>
      </c>
      <c r="E3865" s="7">
        <v>2.012</v>
      </c>
      <c r="F3865" s="7">
        <v>0.89970661884861181</v>
      </c>
      <c r="G3865" s="7">
        <v>2.2040000000000002</v>
      </c>
      <c r="H3865" s="7">
        <v>0.9128856624319418</v>
      </c>
      <c r="I3865" s="7">
        <v>2.012</v>
      </c>
      <c r="J3865" s="7">
        <v>0.89970661884861181</v>
      </c>
      <c r="K3865" s="7">
        <v>2.2040000000000002</v>
      </c>
      <c r="L3865" s="7">
        <v>0.9128856624319418</v>
      </c>
      <c r="M3865" s="7" t="s">
        <v>304</v>
      </c>
      <c r="N3865" s="7" t="s">
        <v>330</v>
      </c>
      <c r="O3865" s="7" t="s">
        <v>421</v>
      </c>
    </row>
    <row r="3866" spans="1:15" ht="15">
      <c r="A3866" s="1">
        <v>3858</v>
      </c>
      <c r="B3866" s="6" t="s">
        <v>216</v>
      </c>
      <c r="C3866" s="7" t="s">
        <v>293</v>
      </c>
      <c r="D3866" s="7">
        <v>2.1819999999999999</v>
      </c>
      <c r="E3866" s="7">
        <v>1.992</v>
      </c>
      <c r="F3866" s="7">
        <v>0.89053916253020549</v>
      </c>
      <c r="G3866" s="7">
        <v>2.1819999999999999</v>
      </c>
      <c r="H3866" s="7">
        <v>0.91292392300641612</v>
      </c>
      <c r="I3866" s="7">
        <v>1.992</v>
      </c>
      <c r="J3866" s="7">
        <v>0.89053916253020549</v>
      </c>
      <c r="K3866" s="7">
        <v>2.1819999999999999</v>
      </c>
      <c r="L3866" s="7">
        <v>0.91292392300641612</v>
      </c>
      <c r="M3866" s="7" t="s">
        <v>304</v>
      </c>
      <c r="N3866" s="7" t="s">
        <v>330</v>
      </c>
      <c r="O3866" s="7" t="s">
        <v>421</v>
      </c>
    </row>
    <row r="3867" spans="1:15" ht="15">
      <c r="A3867" s="1">
        <v>3859</v>
      </c>
      <c r="B3867" s="6" t="s">
        <v>216</v>
      </c>
      <c r="C3867" s="7" t="s">
        <v>294</v>
      </c>
      <c r="D3867" s="7">
        <v>2.2200000000000002</v>
      </c>
      <c r="E3867" s="7">
        <v>2.032</v>
      </c>
      <c r="F3867" s="7">
        <v>0.89949536786705564</v>
      </c>
      <c r="G3867" s="7">
        <v>2.222187192118227</v>
      </c>
      <c r="H3867" s="7">
        <v>0.91441441441441429</v>
      </c>
      <c r="I3867" s="7">
        <v>2.032</v>
      </c>
      <c r="J3867" s="7">
        <v>0.89949536786705564</v>
      </c>
      <c r="K3867" s="7">
        <v>2.222187192118227</v>
      </c>
      <c r="L3867" s="7">
        <v>0.91441441441441429</v>
      </c>
      <c r="M3867" s="7" t="s">
        <v>304</v>
      </c>
      <c r="N3867" s="7" t="s">
        <v>330</v>
      </c>
      <c r="O3867" s="7" t="s">
        <v>421</v>
      </c>
    </row>
    <row r="3868" spans="1:15" ht="15">
      <c r="A3868" s="1">
        <v>3860</v>
      </c>
      <c r="B3868" s="6" t="s">
        <v>216</v>
      </c>
      <c r="C3868" s="7" t="s">
        <v>295</v>
      </c>
      <c r="D3868" s="7">
        <v>2.1869999999999998</v>
      </c>
      <c r="E3868" s="7">
        <v>2.0059999999999998</v>
      </c>
      <c r="F3868" s="7">
        <v>0.87116760729494569</v>
      </c>
      <c r="G3868" s="7">
        <v>2.1869999999999998</v>
      </c>
      <c r="H3868" s="7">
        <v>0.91723822588020121</v>
      </c>
      <c r="I3868" s="7">
        <v>2.0059999999999998</v>
      </c>
      <c r="J3868" s="7">
        <v>0.87116760729494569</v>
      </c>
      <c r="K3868" s="7">
        <v>2.1869999999999998</v>
      </c>
      <c r="L3868" s="7">
        <v>0.91723822588020121</v>
      </c>
      <c r="M3868" s="7" t="s">
        <v>304</v>
      </c>
      <c r="N3868" s="7" t="s">
        <v>330</v>
      </c>
      <c r="O3868" s="7" t="s">
        <v>421</v>
      </c>
    </row>
    <row r="3869" spans="1:15" ht="15">
      <c r="A3869" s="1">
        <v>3861</v>
      </c>
      <c r="B3869" s="6" t="s">
        <v>216</v>
      </c>
      <c r="C3869" s="7" t="s">
        <v>296</v>
      </c>
      <c r="D3869" s="7">
        <v>2.2189999999999999</v>
      </c>
      <c r="E3869" s="7">
        <v>2.0299999999999998</v>
      </c>
      <c r="F3869" s="7">
        <v>0.89613670832077874</v>
      </c>
      <c r="G3869" s="7">
        <v>2.2189999999999999</v>
      </c>
      <c r="H3869" s="7">
        <v>0.91482649842271291</v>
      </c>
      <c r="I3869" s="7">
        <v>2.0299999999999998</v>
      </c>
      <c r="J3869" s="7">
        <v>0.89613670832077874</v>
      </c>
      <c r="K3869" s="7">
        <v>2.2189999999999999</v>
      </c>
      <c r="L3869" s="7">
        <v>0.91482649842271291</v>
      </c>
      <c r="M3869" s="7" t="s">
        <v>304</v>
      </c>
      <c r="N3869" s="7" t="s">
        <v>330</v>
      </c>
      <c r="O3869" s="7" t="s">
        <v>421</v>
      </c>
    </row>
    <row r="3870" spans="1:15" ht="15">
      <c r="A3870" s="1">
        <v>3862</v>
      </c>
      <c r="B3870" s="6" t="s">
        <v>216</v>
      </c>
      <c r="C3870" s="7" t="s">
        <v>297</v>
      </c>
      <c r="D3870" s="7">
        <v>2.1785999999999999</v>
      </c>
      <c r="E3870" s="7">
        <v>1.9984</v>
      </c>
      <c r="F3870" s="7">
        <v>0.86758019802206177</v>
      </c>
      <c r="G3870" s="7">
        <v>2.1785999999999999</v>
      </c>
      <c r="H3870" s="7">
        <v>0.91728633067107324</v>
      </c>
      <c r="I3870" s="7">
        <v>1.9984</v>
      </c>
      <c r="J3870" s="7">
        <v>0.86758019802206177</v>
      </c>
      <c r="K3870" s="7">
        <v>2.1785999999999999</v>
      </c>
      <c r="L3870" s="7">
        <v>0.91728633067107324</v>
      </c>
      <c r="M3870" s="7" t="s">
        <v>304</v>
      </c>
      <c r="N3870" s="7" t="s">
        <v>330</v>
      </c>
      <c r="O3870" s="7" t="s">
        <v>421</v>
      </c>
    </row>
    <row r="3871" spans="1:15" ht="15">
      <c r="A3871" s="1">
        <v>3863</v>
      </c>
      <c r="B3871" s="6" t="s">
        <v>216</v>
      </c>
      <c r="C3871" s="7" t="s">
        <v>298</v>
      </c>
      <c r="D3871" s="7" t="s">
        <v>422</v>
      </c>
      <c r="E3871" s="7">
        <v>1.9984</v>
      </c>
      <c r="F3871" s="7">
        <v>0.88157978371897683</v>
      </c>
      <c r="G3871" s="7">
        <v>2.1842127815444168</v>
      </c>
      <c r="H3871" s="7">
        <v>0.91492917580445987</v>
      </c>
      <c r="I3871" s="7">
        <v>1.9984</v>
      </c>
      <c r="J3871" s="7">
        <v>0.88157978371897683</v>
      </c>
      <c r="K3871" s="7">
        <v>2.1842127815444168</v>
      </c>
      <c r="L3871" s="7">
        <v>0.91492917580445987</v>
      </c>
      <c r="M3871" s="7" t="s">
        <v>304</v>
      </c>
      <c r="N3871" s="7" t="s">
        <v>330</v>
      </c>
      <c r="O3871" s="7" t="s">
        <v>421</v>
      </c>
    </row>
    <row r="3872" spans="1:15" ht="15">
      <c r="A3872" s="1">
        <v>3864</v>
      </c>
      <c r="B3872" s="6" t="s">
        <v>216</v>
      </c>
      <c r="C3872" s="7" t="s">
        <v>299</v>
      </c>
      <c r="D3872" s="7" t="s">
        <v>422</v>
      </c>
      <c r="E3872" s="7">
        <v>1.9984</v>
      </c>
      <c r="F3872" s="7">
        <v>0.88157978371897683</v>
      </c>
      <c r="G3872" s="7">
        <v>2.1842127815444168</v>
      </c>
      <c r="H3872" s="7">
        <v>0.91492917580445987</v>
      </c>
      <c r="I3872" s="7">
        <v>1.9984</v>
      </c>
      <c r="J3872" s="7">
        <v>0.88157978371897683</v>
      </c>
      <c r="K3872" s="7">
        <v>2.1842127815444168</v>
      </c>
      <c r="L3872" s="7">
        <v>0.91492917580445987</v>
      </c>
      <c r="M3872" s="7" t="s">
        <v>304</v>
      </c>
      <c r="N3872" s="7" t="s">
        <v>330</v>
      </c>
      <c r="O3872" s="7" t="s">
        <v>421</v>
      </c>
    </row>
    <row r="3873" spans="1:15" ht="15">
      <c r="A3873" s="1">
        <v>3865</v>
      </c>
      <c r="B3873" s="6" t="s">
        <v>216</v>
      </c>
      <c r="C3873" s="7" t="s">
        <v>300</v>
      </c>
      <c r="D3873" s="7" t="s">
        <v>422</v>
      </c>
      <c r="E3873" s="7">
        <v>1.9984</v>
      </c>
      <c r="F3873" s="7">
        <v>0.88157978371897683</v>
      </c>
      <c r="G3873" s="7">
        <v>2.1842127815444168</v>
      </c>
      <c r="H3873" s="7">
        <v>0.91492917580445987</v>
      </c>
      <c r="I3873" s="7">
        <v>1.9984</v>
      </c>
      <c r="J3873" s="7">
        <v>0.88157978371897683</v>
      </c>
      <c r="K3873" s="7">
        <v>2.1842127815444168</v>
      </c>
      <c r="L3873" s="7">
        <v>0.91492917580445987</v>
      </c>
      <c r="M3873" s="7" t="s">
        <v>304</v>
      </c>
      <c r="N3873" s="7" t="s">
        <v>330</v>
      </c>
      <c r="O3873" s="7" t="s">
        <v>421</v>
      </c>
    </row>
    <row r="3874" spans="1:15" ht="15">
      <c r="A3874" s="1">
        <v>3866</v>
      </c>
      <c r="B3874" s="6" t="s">
        <v>216</v>
      </c>
      <c r="C3874" s="7" t="s">
        <v>301</v>
      </c>
      <c r="D3874" s="7" t="s">
        <v>422</v>
      </c>
      <c r="E3874" s="7">
        <v>1.9984</v>
      </c>
      <c r="F3874" s="7">
        <v>0.88157978371897683</v>
      </c>
      <c r="G3874" s="7">
        <v>2.1842127815444168</v>
      </c>
      <c r="H3874" s="7">
        <v>0.91492917580445987</v>
      </c>
      <c r="I3874" s="7">
        <v>1.9984</v>
      </c>
      <c r="J3874" s="7">
        <v>0.88157978371897683</v>
      </c>
      <c r="K3874" s="7">
        <v>2.1842127815444168</v>
      </c>
      <c r="L3874" s="7">
        <v>0.91492917580445987</v>
      </c>
      <c r="M3874" s="7" t="s">
        <v>304</v>
      </c>
      <c r="N3874" s="7" t="s">
        <v>330</v>
      </c>
      <c r="O3874" s="7" t="s">
        <v>421</v>
      </c>
    </row>
    <row r="3875" spans="1:15" ht="15">
      <c r="A3875" s="1">
        <v>3867</v>
      </c>
      <c r="B3875" s="6" t="s">
        <v>216</v>
      </c>
      <c r="C3875" s="7" t="s">
        <v>302</v>
      </c>
      <c r="D3875" s="7" t="s">
        <v>422</v>
      </c>
      <c r="E3875" s="7">
        <v>1.9984</v>
      </c>
      <c r="F3875" s="7">
        <v>0.88157978371897683</v>
      </c>
      <c r="G3875" s="7">
        <v>2.1842127815444168</v>
      </c>
      <c r="H3875" s="7">
        <v>0.91492917580445987</v>
      </c>
      <c r="I3875" s="7">
        <v>1.9984</v>
      </c>
      <c r="J3875" s="7">
        <v>0.88157978371897683</v>
      </c>
      <c r="K3875" s="7">
        <v>2.1842127815444168</v>
      </c>
      <c r="L3875" s="7">
        <v>0.91492917580445987</v>
      </c>
      <c r="M3875" s="7" t="s">
        <v>304</v>
      </c>
      <c r="N3875" s="7" t="s">
        <v>330</v>
      </c>
      <c r="O3875" s="7" t="s">
        <v>421</v>
      </c>
    </row>
    <row r="3876" spans="1:15" ht="15">
      <c r="A3876" s="1">
        <v>3868</v>
      </c>
      <c r="B3876" s="6" t="s">
        <v>216</v>
      </c>
      <c r="C3876" s="7" t="s">
        <v>423</v>
      </c>
      <c r="D3876" s="7" t="s">
        <v>422</v>
      </c>
      <c r="E3876" s="7">
        <v>1.9984</v>
      </c>
      <c r="F3876" s="7">
        <v>0.88157978371897683</v>
      </c>
      <c r="G3876" s="7">
        <v>2.1842127815444168</v>
      </c>
      <c r="H3876" s="7">
        <v>0.91492917580445987</v>
      </c>
      <c r="I3876" s="7">
        <v>1.9984</v>
      </c>
      <c r="J3876" s="7">
        <v>0.88157978371897683</v>
      </c>
      <c r="K3876" s="7">
        <v>2.1842127815444168</v>
      </c>
      <c r="L3876" s="7">
        <v>0.91492917580445987</v>
      </c>
      <c r="M3876" s="7" t="s">
        <v>304</v>
      </c>
      <c r="N3876" s="7" t="s">
        <v>330</v>
      </c>
      <c r="O3876" s="7" t="s">
        <v>421</v>
      </c>
    </row>
    <row r="3877" spans="1:15" ht="15">
      <c r="A3877" s="1">
        <v>3869</v>
      </c>
      <c r="B3877" s="6" t="s">
        <v>216</v>
      </c>
      <c r="C3877" s="7" t="s">
        <v>424</v>
      </c>
      <c r="D3877" s="7" t="s">
        <v>422</v>
      </c>
      <c r="E3877" s="7">
        <v>1.9984</v>
      </c>
      <c r="F3877" s="7">
        <v>0.88157978371897683</v>
      </c>
      <c r="G3877" s="7">
        <v>2.1842127815444168</v>
      </c>
      <c r="H3877" s="7">
        <v>0.91492917580445987</v>
      </c>
      <c r="I3877" s="7">
        <v>1.9984</v>
      </c>
      <c r="J3877" s="7">
        <v>0.88157978371897683</v>
      </c>
      <c r="K3877" s="7">
        <v>2.1842127815444168</v>
      </c>
      <c r="L3877" s="7">
        <v>0.91492917580445987</v>
      </c>
      <c r="M3877" s="7" t="s">
        <v>304</v>
      </c>
      <c r="N3877" s="7" t="s">
        <v>330</v>
      </c>
      <c r="O3877" s="7" t="s">
        <v>421</v>
      </c>
    </row>
    <row r="3878" spans="1:15" ht="15">
      <c r="A3878" s="1">
        <v>3870</v>
      </c>
      <c r="B3878" s="6" t="s">
        <v>216</v>
      </c>
      <c r="C3878" s="7" t="s">
        <v>425</v>
      </c>
      <c r="D3878" s="7" t="s">
        <v>422</v>
      </c>
      <c r="E3878" s="7">
        <v>1.9984</v>
      </c>
      <c r="F3878" s="7">
        <v>0.88157978371897683</v>
      </c>
      <c r="G3878" s="7">
        <v>2.1842127815444168</v>
      </c>
      <c r="H3878" s="7">
        <v>0.91492917580445987</v>
      </c>
      <c r="I3878" s="7">
        <v>1.9984</v>
      </c>
      <c r="J3878" s="7">
        <v>0.88157978371897683</v>
      </c>
      <c r="K3878" s="7">
        <v>2.1842127815444168</v>
      </c>
      <c r="L3878" s="7">
        <v>0.91492917580445987</v>
      </c>
      <c r="M3878" s="7" t="s">
        <v>304</v>
      </c>
      <c r="N3878" s="7" t="s">
        <v>330</v>
      </c>
      <c r="O3878" s="7" t="s">
        <v>421</v>
      </c>
    </row>
    <row r="3879" spans="1:15" ht="15">
      <c r="A3879" s="1">
        <v>3871</v>
      </c>
      <c r="B3879" s="6" t="s">
        <v>216</v>
      </c>
      <c r="C3879" s="7" t="s">
        <v>426</v>
      </c>
      <c r="D3879" s="7" t="s">
        <v>422</v>
      </c>
      <c r="E3879" s="7">
        <v>1.9984</v>
      </c>
      <c r="F3879" s="7">
        <v>0.88157978371897683</v>
      </c>
      <c r="G3879" s="7">
        <v>2.1842127815444168</v>
      </c>
      <c r="H3879" s="7">
        <v>0.91492917580445987</v>
      </c>
      <c r="I3879" s="7">
        <v>1.9984</v>
      </c>
      <c r="J3879" s="7">
        <v>0.88157978371897683</v>
      </c>
      <c r="K3879" s="7">
        <v>2.1842127815444168</v>
      </c>
      <c r="L3879" s="7">
        <v>0.91492917580445987</v>
      </c>
      <c r="M3879" s="7" t="s">
        <v>304</v>
      </c>
      <c r="N3879" s="7" t="s">
        <v>330</v>
      </c>
      <c r="O3879" s="7" t="s">
        <v>421</v>
      </c>
    </row>
    <row r="3880" spans="1:15" ht="15">
      <c r="A3880" s="1">
        <v>3872</v>
      </c>
      <c r="B3880" s="6" t="s">
        <v>216</v>
      </c>
      <c r="C3880" s="7" t="s">
        <v>427</v>
      </c>
      <c r="D3880" s="7" t="s">
        <v>422</v>
      </c>
      <c r="E3880" s="7">
        <v>1.9984</v>
      </c>
      <c r="F3880" s="7">
        <v>0.88157978371897683</v>
      </c>
      <c r="G3880" s="7">
        <v>2.1842127815444168</v>
      </c>
      <c r="H3880" s="7">
        <v>0.91492917580445987</v>
      </c>
      <c r="I3880" s="7">
        <v>1.9984</v>
      </c>
      <c r="J3880" s="7">
        <v>0.88157978371897683</v>
      </c>
      <c r="K3880" s="7">
        <v>2.1842127815444168</v>
      </c>
      <c r="L3880" s="7">
        <v>0.91492917580445987</v>
      </c>
      <c r="M3880" s="7" t="s">
        <v>304</v>
      </c>
      <c r="N3880" s="7" t="s">
        <v>330</v>
      </c>
      <c r="O3880" s="7" t="s">
        <v>421</v>
      </c>
    </row>
    <row r="3881" spans="1:15" ht="15">
      <c r="A3881" s="1">
        <v>3873</v>
      </c>
      <c r="B3881" s="6" t="s">
        <v>227</v>
      </c>
      <c r="C3881" s="7" t="s">
        <v>292</v>
      </c>
      <c r="D3881" s="7">
        <v>5.085</v>
      </c>
      <c r="E3881" s="7">
        <v>4.8310000000000004</v>
      </c>
      <c r="F3881" s="7">
        <v>1.5870299304045887</v>
      </c>
      <c r="G3881" s="7">
        <v>5.085</v>
      </c>
      <c r="H3881" s="7">
        <v>0.95004916420845631</v>
      </c>
      <c r="I3881" s="7">
        <v>4.8310000000000004</v>
      </c>
      <c r="J3881" s="7">
        <v>1.5870299304045887</v>
      </c>
      <c r="K3881" s="7">
        <v>5.085</v>
      </c>
      <c r="L3881" s="7">
        <v>0.95004916420845631</v>
      </c>
      <c r="M3881" s="7" t="s">
        <v>304</v>
      </c>
      <c r="N3881" s="7" t="s">
        <v>330</v>
      </c>
      <c r="O3881" s="7" t="s">
        <v>421</v>
      </c>
    </row>
    <row r="3882" spans="1:15" ht="15">
      <c r="A3882" s="1">
        <v>3874</v>
      </c>
      <c r="B3882" s="6" t="s">
        <v>227</v>
      </c>
      <c r="C3882" s="7" t="s">
        <v>293</v>
      </c>
      <c r="D3882" s="7">
        <v>4.1390000000000002</v>
      </c>
      <c r="E3882" s="7">
        <v>3.9319999999999999</v>
      </c>
      <c r="F3882" s="7">
        <v>1.2925544475959239</v>
      </c>
      <c r="G3882" s="7">
        <v>4.1390000000000002</v>
      </c>
      <c r="H3882" s="7">
        <v>0.94998791978738817</v>
      </c>
      <c r="I3882" s="7">
        <v>3.9319999999999999</v>
      </c>
      <c r="J3882" s="7">
        <v>1.2925544475959239</v>
      </c>
      <c r="K3882" s="7">
        <v>4.1390000000000002</v>
      </c>
      <c r="L3882" s="7">
        <v>0.94998791978738817</v>
      </c>
      <c r="M3882" s="7" t="s">
        <v>304</v>
      </c>
      <c r="N3882" s="7" t="s">
        <v>330</v>
      </c>
      <c r="O3882" s="7" t="s">
        <v>421</v>
      </c>
    </row>
    <row r="3883" spans="1:15" ht="15">
      <c r="A3883" s="1">
        <v>3875</v>
      </c>
      <c r="B3883" s="6" t="s">
        <v>227</v>
      </c>
      <c r="C3883" s="7" t="s">
        <v>294</v>
      </c>
      <c r="D3883" s="7">
        <v>4.63</v>
      </c>
      <c r="E3883" s="7">
        <v>4.4039999999999999</v>
      </c>
      <c r="F3883" s="7">
        <v>1.4424555099775029</v>
      </c>
      <c r="G3883" s="7">
        <v>4.6342090909090903</v>
      </c>
      <c r="H3883" s="7">
        <v>0.95032397408207359</v>
      </c>
      <c r="I3883" s="7">
        <v>4.4039999999999999</v>
      </c>
      <c r="J3883" s="7">
        <v>1.4424555099775029</v>
      </c>
      <c r="K3883" s="7">
        <v>4.6342090909090903</v>
      </c>
      <c r="L3883" s="7">
        <v>0.95032397408207359</v>
      </c>
      <c r="M3883" s="7" t="s">
        <v>304</v>
      </c>
      <c r="N3883" s="7" t="s">
        <v>330</v>
      </c>
      <c r="O3883" s="7" t="s">
        <v>421</v>
      </c>
    </row>
    <row r="3884" spans="1:15" ht="15">
      <c r="A3884" s="1">
        <v>3876</v>
      </c>
      <c r="B3884" s="6" t="s">
        <v>227</v>
      </c>
      <c r="C3884" s="7" t="s">
        <v>295</v>
      </c>
      <c r="D3884" s="7">
        <v>4.2649999999999997</v>
      </c>
      <c r="E3884" s="7">
        <v>4.0979999999999999</v>
      </c>
      <c r="F3884" s="7">
        <v>1.1817872058877603</v>
      </c>
      <c r="G3884" s="7">
        <v>4.2649999999999997</v>
      </c>
      <c r="H3884" s="7">
        <v>0.96084407971864016</v>
      </c>
      <c r="I3884" s="7">
        <v>4.0979999999999999</v>
      </c>
      <c r="J3884" s="7">
        <v>1.1817872058877603</v>
      </c>
      <c r="K3884" s="7">
        <v>4.2649999999999997</v>
      </c>
      <c r="L3884" s="7">
        <v>0.96084407971864016</v>
      </c>
      <c r="M3884" s="7" t="s">
        <v>304</v>
      </c>
      <c r="N3884" s="7" t="s">
        <v>330</v>
      </c>
      <c r="O3884" s="7" t="s">
        <v>421</v>
      </c>
    </row>
    <row r="3885" spans="1:15" ht="15">
      <c r="A3885" s="1">
        <v>3877</v>
      </c>
      <c r="B3885" s="6" t="s">
        <v>227</v>
      </c>
      <c r="C3885" s="7" t="s">
        <v>296</v>
      </c>
      <c r="D3885" s="7">
        <v>3.694</v>
      </c>
      <c r="E3885" s="7">
        <v>3.61</v>
      </c>
      <c r="F3885" s="7">
        <v>0.78328538860366848</v>
      </c>
      <c r="G3885" s="7">
        <v>3.694</v>
      </c>
      <c r="H3885" s="7">
        <v>0.97726042230644283</v>
      </c>
      <c r="I3885" s="7">
        <v>3.61</v>
      </c>
      <c r="J3885" s="7">
        <v>0.78328538860366848</v>
      </c>
      <c r="K3885" s="7">
        <v>3.694</v>
      </c>
      <c r="L3885" s="7">
        <v>0.97726042230644283</v>
      </c>
      <c r="M3885" s="7" t="s">
        <v>304</v>
      </c>
      <c r="N3885" s="7" t="s">
        <v>330</v>
      </c>
      <c r="O3885" s="7" t="s">
        <v>421</v>
      </c>
    </row>
    <row r="3886" spans="1:15" ht="15">
      <c r="A3886" s="1">
        <v>3878</v>
      </c>
      <c r="B3886" s="6" t="s">
        <v>227</v>
      </c>
      <c r="C3886" s="7" t="s">
        <v>297</v>
      </c>
      <c r="D3886" s="7">
        <v>3.778</v>
      </c>
      <c r="E3886" s="7">
        <v>3.6779999999999999</v>
      </c>
      <c r="F3886" s="7">
        <v>0.86348132579691694</v>
      </c>
      <c r="G3886" s="7">
        <v>3.778</v>
      </c>
      <c r="H3886" s="7">
        <v>0.9735309687665431</v>
      </c>
      <c r="I3886" s="7">
        <v>3.6779999999999999</v>
      </c>
      <c r="J3886" s="7">
        <v>0.86348132579691694</v>
      </c>
      <c r="K3886" s="7">
        <v>3.778</v>
      </c>
      <c r="L3886" s="7">
        <v>0.9735309687665431</v>
      </c>
      <c r="M3886" s="7" t="s">
        <v>304</v>
      </c>
      <c r="N3886" s="7" t="s">
        <v>330</v>
      </c>
      <c r="O3886" s="7" t="s">
        <v>421</v>
      </c>
    </row>
    <row r="3887" spans="1:15" ht="15">
      <c r="A3887" s="1">
        <v>3879</v>
      </c>
      <c r="B3887" s="6" t="s">
        <v>227</v>
      </c>
      <c r="C3887" s="7" t="s">
        <v>298</v>
      </c>
      <c r="D3887" s="7" t="s">
        <v>422</v>
      </c>
      <c r="E3887" s="7">
        <v>3.6779999999999999</v>
      </c>
      <c r="F3887" s="7">
        <v>0.86348132579691694</v>
      </c>
      <c r="G3887" s="7">
        <v>3.778</v>
      </c>
      <c r="H3887" s="7">
        <v>0.9735309687665431</v>
      </c>
      <c r="I3887" s="7">
        <v>3.6779999999999999</v>
      </c>
      <c r="J3887" s="7">
        <v>0.86348132579691694</v>
      </c>
      <c r="K3887" s="7">
        <v>3.778</v>
      </c>
      <c r="L3887" s="7">
        <v>0.9735309687665431</v>
      </c>
      <c r="M3887" s="7" t="s">
        <v>304</v>
      </c>
      <c r="N3887" s="7" t="s">
        <v>330</v>
      </c>
      <c r="O3887" s="7" t="s">
        <v>421</v>
      </c>
    </row>
    <row r="3888" spans="1:15" ht="15">
      <c r="A3888" s="1">
        <v>3880</v>
      </c>
      <c r="B3888" s="6" t="s">
        <v>227</v>
      </c>
      <c r="C3888" s="7" t="s">
        <v>299</v>
      </c>
      <c r="D3888" s="7" t="s">
        <v>422</v>
      </c>
      <c r="E3888" s="7">
        <v>3.6779999999999999</v>
      </c>
      <c r="F3888" s="7">
        <v>0.86348132579691694</v>
      </c>
      <c r="G3888" s="7">
        <v>3.778</v>
      </c>
      <c r="H3888" s="7">
        <v>0.9735309687665431</v>
      </c>
      <c r="I3888" s="7">
        <v>3.6779999999999999</v>
      </c>
      <c r="J3888" s="7">
        <v>0.86348132579691694</v>
      </c>
      <c r="K3888" s="7">
        <v>3.778</v>
      </c>
      <c r="L3888" s="7">
        <v>0.9735309687665431</v>
      </c>
      <c r="M3888" s="7" t="s">
        <v>304</v>
      </c>
      <c r="N3888" s="7" t="s">
        <v>330</v>
      </c>
      <c r="O3888" s="7" t="s">
        <v>421</v>
      </c>
    </row>
    <row r="3889" spans="1:15" ht="15">
      <c r="A3889" s="1">
        <v>3881</v>
      </c>
      <c r="B3889" s="6" t="s">
        <v>227</v>
      </c>
      <c r="C3889" s="7" t="s">
        <v>300</v>
      </c>
      <c r="D3889" s="7" t="s">
        <v>422</v>
      </c>
      <c r="E3889" s="7">
        <v>9.2076559025939648</v>
      </c>
      <c r="F3889" s="7">
        <v>2.1616745313359575</v>
      </c>
      <c r="G3889" s="7">
        <v>9.4580000000000002</v>
      </c>
      <c r="H3889" s="7">
        <v>0.9735309687665431</v>
      </c>
      <c r="I3889" s="7">
        <v>9.2076559025939648</v>
      </c>
      <c r="J3889" s="7">
        <v>2.1616745313359575</v>
      </c>
      <c r="K3889" s="7">
        <v>9.4580000000000002</v>
      </c>
      <c r="L3889" s="7">
        <v>0.9735309687665431</v>
      </c>
      <c r="M3889" s="7" t="s">
        <v>304</v>
      </c>
      <c r="N3889" s="7" t="s">
        <v>330</v>
      </c>
      <c r="O3889" s="7" t="s">
        <v>421</v>
      </c>
    </row>
    <row r="3890" spans="1:15" ht="15">
      <c r="A3890" s="1">
        <v>3882</v>
      </c>
      <c r="B3890" s="6" t="s">
        <v>227</v>
      </c>
      <c r="C3890" s="7" t="s">
        <v>301</v>
      </c>
      <c r="D3890" s="7" t="s">
        <v>422</v>
      </c>
      <c r="E3890" s="7">
        <v>9.2076559025939648</v>
      </c>
      <c r="F3890" s="7">
        <v>2.1616745313359575</v>
      </c>
      <c r="G3890" s="7">
        <v>9.4580000000000002</v>
      </c>
      <c r="H3890" s="7">
        <v>0.9735309687665431</v>
      </c>
      <c r="I3890" s="7">
        <v>9.2076559025939648</v>
      </c>
      <c r="J3890" s="7">
        <v>2.1616745313359575</v>
      </c>
      <c r="K3890" s="7">
        <v>9.4580000000000002</v>
      </c>
      <c r="L3890" s="7">
        <v>0.9735309687665431</v>
      </c>
      <c r="M3890" s="7" t="s">
        <v>304</v>
      </c>
      <c r="N3890" s="7" t="s">
        <v>330</v>
      </c>
      <c r="O3890" s="7" t="s">
        <v>421</v>
      </c>
    </row>
    <row r="3891" spans="1:15" ht="15">
      <c r="A3891" s="1">
        <v>3883</v>
      </c>
      <c r="B3891" s="6" t="s">
        <v>227</v>
      </c>
      <c r="C3891" s="7" t="s">
        <v>302</v>
      </c>
      <c r="D3891" s="7" t="s">
        <v>422</v>
      </c>
      <c r="E3891" s="7">
        <v>9.2076559025939648</v>
      </c>
      <c r="F3891" s="7">
        <v>2.1616745313359575</v>
      </c>
      <c r="G3891" s="7">
        <v>9.4580000000000002</v>
      </c>
      <c r="H3891" s="7">
        <v>0.9735309687665431</v>
      </c>
      <c r="I3891" s="7">
        <v>9.2076559025939648</v>
      </c>
      <c r="J3891" s="7">
        <v>2.1616745313359575</v>
      </c>
      <c r="K3891" s="7">
        <v>9.4580000000000002</v>
      </c>
      <c r="L3891" s="7">
        <v>0.9735309687665431</v>
      </c>
      <c r="M3891" s="7" t="s">
        <v>304</v>
      </c>
      <c r="N3891" s="7" t="s">
        <v>330</v>
      </c>
      <c r="O3891" s="7" t="s">
        <v>421</v>
      </c>
    </row>
    <row r="3892" spans="1:15" ht="15">
      <c r="A3892" s="1">
        <v>3884</v>
      </c>
      <c r="B3892" s="6" t="s">
        <v>227</v>
      </c>
      <c r="C3892" s="7" t="s">
        <v>423</v>
      </c>
      <c r="D3892" s="7" t="s">
        <v>422</v>
      </c>
      <c r="E3892" s="7">
        <v>9.2076559025939648</v>
      </c>
      <c r="F3892" s="7">
        <v>2.1616745313359575</v>
      </c>
      <c r="G3892" s="7">
        <v>9.4580000000000002</v>
      </c>
      <c r="H3892" s="7">
        <v>0.9735309687665431</v>
      </c>
      <c r="I3892" s="7">
        <v>9.2076559025939648</v>
      </c>
      <c r="J3892" s="7">
        <v>2.1616745313359575</v>
      </c>
      <c r="K3892" s="7">
        <v>9.4580000000000002</v>
      </c>
      <c r="L3892" s="7">
        <v>0.9735309687665431</v>
      </c>
      <c r="M3892" s="7" t="s">
        <v>304</v>
      </c>
      <c r="N3892" s="7" t="s">
        <v>330</v>
      </c>
      <c r="O3892" s="7" t="s">
        <v>421</v>
      </c>
    </row>
    <row r="3893" spans="1:15" ht="15">
      <c r="A3893" s="1">
        <v>3885</v>
      </c>
      <c r="B3893" s="6" t="s">
        <v>227</v>
      </c>
      <c r="C3893" s="7" t="s">
        <v>424</v>
      </c>
      <c r="D3893" s="7" t="s">
        <v>422</v>
      </c>
      <c r="E3893" s="7">
        <v>9.2076559025939648</v>
      </c>
      <c r="F3893" s="7">
        <v>2.1616745313359575</v>
      </c>
      <c r="G3893" s="7">
        <v>9.4580000000000002</v>
      </c>
      <c r="H3893" s="7">
        <v>0.9735309687665431</v>
      </c>
      <c r="I3893" s="7">
        <v>9.2076559025939648</v>
      </c>
      <c r="J3893" s="7">
        <v>2.1616745313359575</v>
      </c>
      <c r="K3893" s="7">
        <v>9.4580000000000002</v>
      </c>
      <c r="L3893" s="7">
        <v>0.9735309687665431</v>
      </c>
      <c r="M3893" s="7" t="s">
        <v>304</v>
      </c>
      <c r="N3893" s="7" t="s">
        <v>330</v>
      </c>
      <c r="O3893" s="7" t="s">
        <v>421</v>
      </c>
    </row>
    <row r="3894" spans="1:15" ht="15">
      <c r="A3894" s="1">
        <v>3886</v>
      </c>
      <c r="B3894" s="6" t="s">
        <v>227</v>
      </c>
      <c r="C3894" s="7" t="s">
        <v>425</v>
      </c>
      <c r="D3894" s="7" t="s">
        <v>422</v>
      </c>
      <c r="E3894" s="7">
        <v>9.2076559025939648</v>
      </c>
      <c r="F3894" s="7">
        <v>2.1616745313359575</v>
      </c>
      <c r="G3894" s="7">
        <v>9.4580000000000002</v>
      </c>
      <c r="H3894" s="7">
        <v>0.9735309687665431</v>
      </c>
      <c r="I3894" s="7">
        <v>9.2076559025939648</v>
      </c>
      <c r="J3894" s="7">
        <v>2.1616745313359575</v>
      </c>
      <c r="K3894" s="7">
        <v>9.4580000000000002</v>
      </c>
      <c r="L3894" s="7">
        <v>0.9735309687665431</v>
      </c>
      <c r="M3894" s="7" t="s">
        <v>304</v>
      </c>
      <c r="N3894" s="7" t="s">
        <v>330</v>
      </c>
      <c r="O3894" s="7" t="s">
        <v>421</v>
      </c>
    </row>
    <row r="3895" spans="1:15" ht="15">
      <c r="A3895" s="1">
        <v>3887</v>
      </c>
      <c r="B3895" s="6" t="s">
        <v>227</v>
      </c>
      <c r="C3895" s="7" t="s">
        <v>426</v>
      </c>
      <c r="D3895" s="7" t="s">
        <v>422</v>
      </c>
      <c r="E3895" s="7">
        <v>9.2076559025939648</v>
      </c>
      <c r="F3895" s="7">
        <v>2.1616745313359575</v>
      </c>
      <c r="G3895" s="7">
        <v>9.4580000000000002</v>
      </c>
      <c r="H3895" s="7">
        <v>0.9735309687665431</v>
      </c>
      <c r="I3895" s="7">
        <v>9.2076559025939648</v>
      </c>
      <c r="J3895" s="7">
        <v>2.1616745313359575</v>
      </c>
      <c r="K3895" s="7">
        <v>9.4580000000000002</v>
      </c>
      <c r="L3895" s="7">
        <v>0.9735309687665431</v>
      </c>
      <c r="M3895" s="7" t="s">
        <v>304</v>
      </c>
      <c r="N3895" s="7" t="s">
        <v>330</v>
      </c>
      <c r="O3895" s="7" t="s">
        <v>421</v>
      </c>
    </row>
    <row r="3896" spans="1:15" ht="15">
      <c r="A3896" s="1">
        <v>3888</v>
      </c>
      <c r="B3896" s="6" t="s">
        <v>227</v>
      </c>
      <c r="C3896" s="7" t="s">
        <v>427</v>
      </c>
      <c r="D3896" s="7" t="s">
        <v>422</v>
      </c>
      <c r="E3896" s="7">
        <v>9.2076559025939648</v>
      </c>
      <c r="F3896" s="7">
        <v>2.1616745313359575</v>
      </c>
      <c r="G3896" s="7">
        <v>9.4580000000000002</v>
      </c>
      <c r="H3896" s="7">
        <v>0.9735309687665431</v>
      </c>
      <c r="I3896" s="7">
        <v>9.2076559025939648</v>
      </c>
      <c r="J3896" s="7">
        <v>2.1616745313359575</v>
      </c>
      <c r="K3896" s="7">
        <v>9.4580000000000002</v>
      </c>
      <c r="L3896" s="7">
        <v>0.9735309687665431</v>
      </c>
      <c r="M3896" s="7" t="s">
        <v>304</v>
      </c>
      <c r="N3896" s="7" t="s">
        <v>330</v>
      </c>
      <c r="O3896" s="7" t="s">
        <v>421</v>
      </c>
    </row>
    <row r="3897" spans="1:15" ht="15">
      <c r="A3897" s="1">
        <v>3889</v>
      </c>
      <c r="B3897" s="6" t="s">
        <v>76</v>
      </c>
      <c r="C3897" s="7" t="s">
        <v>292</v>
      </c>
      <c r="D3897" s="7">
        <v>3.085</v>
      </c>
      <c r="E3897" s="7">
        <v>2.7080000000000002</v>
      </c>
      <c r="F3897" s="7">
        <v>0.88929759083383275</v>
      </c>
      <c r="G3897" s="7">
        <v>2.8502831798021155</v>
      </c>
      <c r="H3897" s="7">
        <v>0.95008103727714754</v>
      </c>
      <c r="I3897" s="7">
        <v>2.3050000000000002</v>
      </c>
      <c r="J3897" s="7">
        <v>0.75695382085376006</v>
      </c>
      <c r="K3897" s="7">
        <v>2.426108836574548</v>
      </c>
      <c r="L3897" s="7">
        <v>0.95008103727714754</v>
      </c>
      <c r="M3897" s="7" t="s">
        <v>290</v>
      </c>
      <c r="N3897" s="7" t="s">
        <v>330</v>
      </c>
      <c r="O3897" s="7" t="s">
        <v>421</v>
      </c>
    </row>
    <row r="3898" spans="1:15" ht="15">
      <c r="A3898" s="1">
        <v>3890</v>
      </c>
      <c r="B3898" s="6" t="s">
        <v>76</v>
      </c>
      <c r="C3898" s="7" t="s">
        <v>293</v>
      </c>
      <c r="D3898" s="7">
        <v>2.7330000000000001</v>
      </c>
      <c r="E3898" s="7">
        <v>2.76</v>
      </c>
      <c r="F3898" s="7">
        <v>0.90842177889514264</v>
      </c>
      <c r="G3898" s="7">
        <v>2.905654853620955</v>
      </c>
      <c r="H3898" s="7">
        <v>0.94987193560190264</v>
      </c>
      <c r="I3898" s="7">
        <v>2.36</v>
      </c>
      <c r="J3898" s="7">
        <v>0.77676644862048394</v>
      </c>
      <c r="K3898" s="7">
        <v>2.4845454545454544</v>
      </c>
      <c r="L3898" s="7">
        <v>0.94987193560190264</v>
      </c>
      <c r="M3898" s="7" t="s">
        <v>290</v>
      </c>
      <c r="N3898" s="7" t="s">
        <v>330</v>
      </c>
      <c r="O3898" s="7" t="s">
        <v>421</v>
      </c>
    </row>
    <row r="3899" spans="1:15" ht="15">
      <c r="A3899" s="1">
        <v>3891</v>
      </c>
      <c r="B3899" s="6" t="s">
        <v>76</v>
      </c>
      <c r="C3899" s="7" t="s">
        <v>294</v>
      </c>
      <c r="D3899" s="7">
        <v>2.5499999999999998</v>
      </c>
      <c r="E3899" s="7">
        <v>2.8266209246539753</v>
      </c>
      <c r="F3899" s="7">
        <v>0.62425081196013599</v>
      </c>
      <c r="G3899" s="7">
        <v>2.894732272235998</v>
      </c>
      <c r="H3899" s="7">
        <v>0.97647058823529431</v>
      </c>
      <c r="I3899" s="7">
        <v>2.3100375480922306</v>
      </c>
      <c r="J3899" s="7">
        <v>0.51016491191917135</v>
      </c>
      <c r="K3899" s="7">
        <v>2.3657011034679467</v>
      </c>
      <c r="L3899" s="7">
        <v>0.97647058823529431</v>
      </c>
      <c r="M3899" s="7" t="s">
        <v>290</v>
      </c>
      <c r="N3899" s="7" t="s">
        <v>330</v>
      </c>
      <c r="O3899" s="7" t="s">
        <v>421</v>
      </c>
    </row>
    <row r="3900" spans="1:15" ht="15">
      <c r="A3900" s="1">
        <v>3892</v>
      </c>
      <c r="B3900" s="6" t="s">
        <v>76</v>
      </c>
      <c r="C3900" s="7" t="s">
        <v>295</v>
      </c>
      <c r="D3900" s="7">
        <v>2.327</v>
      </c>
      <c r="E3900" s="7">
        <v>2.2864</v>
      </c>
      <c r="F3900" s="7">
        <v>0.36438211690668981</v>
      </c>
      <c r="G3900" s="7">
        <v>2.3152536118363796</v>
      </c>
      <c r="H3900" s="7">
        <v>0.98753760206274177</v>
      </c>
      <c r="I3900" s="7">
        <v>1.9350000000000001</v>
      </c>
      <c r="J3900" s="7">
        <v>0.30837972192724022</v>
      </c>
      <c r="K3900" s="7">
        <v>1.9594190600522192</v>
      </c>
      <c r="L3900" s="7">
        <v>0.98753760206274177</v>
      </c>
      <c r="M3900" s="7" t="s">
        <v>290</v>
      </c>
      <c r="N3900" s="7" t="s">
        <v>330</v>
      </c>
      <c r="O3900" s="7" t="s">
        <v>421</v>
      </c>
    </row>
    <row r="3901" spans="1:15" ht="15">
      <c r="A3901" s="1">
        <v>3893</v>
      </c>
      <c r="B3901" s="6" t="s">
        <v>76</v>
      </c>
      <c r="C3901" s="7" t="s">
        <v>296</v>
      </c>
      <c r="D3901" s="7">
        <v>2.5249999999999999</v>
      </c>
      <c r="E3901" s="7">
        <v>2.4794999999999998</v>
      </c>
      <c r="F3901" s="7">
        <v>0.37906496024191033</v>
      </c>
      <c r="G3901" s="7">
        <v>2.5083082932692307</v>
      </c>
      <c r="H3901" s="7">
        <v>0.9885148514851485</v>
      </c>
      <c r="I3901" s="7">
        <v>2.1202000000000001</v>
      </c>
      <c r="J3901" s="7">
        <v>0.32413532111510496</v>
      </c>
      <c r="K3901" s="7">
        <v>2.1448337339743593</v>
      </c>
      <c r="L3901" s="7">
        <v>0.9885148514851485</v>
      </c>
      <c r="M3901" s="7" t="s">
        <v>290</v>
      </c>
      <c r="N3901" s="7" t="s">
        <v>330</v>
      </c>
      <c r="O3901" s="7" t="s">
        <v>421</v>
      </c>
    </row>
    <row r="3902" spans="1:15" ht="15">
      <c r="A3902" s="1">
        <v>3894</v>
      </c>
      <c r="B3902" s="6" t="s">
        <v>76</v>
      </c>
      <c r="C3902" s="7" t="s">
        <v>297</v>
      </c>
      <c r="D3902" s="7">
        <v>1.9617</v>
      </c>
      <c r="E3902" s="7">
        <v>2.7949558065</v>
      </c>
      <c r="F3902" s="7">
        <v>0.24837075301184466</v>
      </c>
      <c r="G3902" s="7">
        <v>2.8059697060445496</v>
      </c>
      <c r="H3902" s="7">
        <v>0.99607483305296429</v>
      </c>
      <c r="I3902" s="7">
        <v>2.1873390567</v>
      </c>
      <c r="J3902" s="7">
        <v>0.19437554158865888</v>
      </c>
      <c r="K3902" s="7">
        <v>2.1959585606593603</v>
      </c>
      <c r="L3902" s="7">
        <v>0.99607483305296429</v>
      </c>
      <c r="M3902" s="7" t="s">
        <v>290</v>
      </c>
      <c r="N3902" s="7" t="s">
        <v>330</v>
      </c>
      <c r="O3902" s="7" t="s">
        <v>421</v>
      </c>
    </row>
    <row r="3903" spans="1:15" ht="15">
      <c r="A3903" s="1">
        <v>3895</v>
      </c>
      <c r="B3903" s="6" t="s">
        <v>76</v>
      </c>
      <c r="C3903" s="7" t="s">
        <v>298</v>
      </c>
      <c r="D3903" s="7" t="s">
        <v>422</v>
      </c>
      <c r="E3903" s="7">
        <v>2.9073911019999166</v>
      </c>
      <c r="F3903" s="7">
        <v>0.66591872746685699</v>
      </c>
      <c r="G3903" s="7">
        <v>2.9826784559485064</v>
      </c>
      <c r="H3903" s="7">
        <v>0.97475847461919984</v>
      </c>
      <c r="I3903" s="7">
        <v>2.300901275863346</v>
      </c>
      <c r="J3903" s="7">
        <v>0.5270062388908795</v>
      </c>
      <c r="K3903" s="7">
        <v>2.360483479522677</v>
      </c>
      <c r="L3903" s="7">
        <v>0.97475847461919984</v>
      </c>
      <c r="M3903" s="7" t="s">
        <v>290</v>
      </c>
      <c r="N3903" s="7" t="s">
        <v>330</v>
      </c>
      <c r="O3903" s="7" t="s">
        <v>421</v>
      </c>
    </row>
    <row r="3904" spans="1:15" ht="15">
      <c r="A3904" s="1">
        <v>3896</v>
      </c>
      <c r="B3904" s="6" t="s">
        <v>76</v>
      </c>
      <c r="C3904" s="7" t="s">
        <v>299</v>
      </c>
      <c r="D3904" s="7" t="s">
        <v>422</v>
      </c>
      <c r="E3904" s="7">
        <v>2.9010393758907629</v>
      </c>
      <c r="F3904" s="7">
        <v>0.66446390655716914</v>
      </c>
      <c r="G3904" s="7">
        <v>2.9761622508838261</v>
      </c>
      <c r="H3904" s="7">
        <v>0.97475847461919984</v>
      </c>
      <c r="I3904" s="7">
        <v>2.2945495497541923</v>
      </c>
      <c r="J3904" s="7">
        <v>0.52555141798119331</v>
      </c>
      <c r="K3904" s="7">
        <v>2.3539672744579967</v>
      </c>
      <c r="L3904" s="7">
        <v>0.97475847461919984</v>
      </c>
      <c r="M3904" s="7" t="s">
        <v>290</v>
      </c>
      <c r="N3904" s="7" t="s">
        <v>330</v>
      </c>
      <c r="O3904" s="7" t="s">
        <v>421</v>
      </c>
    </row>
    <row r="3905" spans="1:15" ht="15">
      <c r="A3905" s="1">
        <v>3897</v>
      </c>
      <c r="B3905" s="6" t="s">
        <v>76</v>
      </c>
      <c r="C3905" s="7" t="s">
        <v>300</v>
      </c>
      <c r="D3905" s="7" t="s">
        <v>422</v>
      </c>
      <c r="E3905" s="7">
        <v>2.917579530023005</v>
      </c>
      <c r="F3905" s="7">
        <v>0.66825231960702591</v>
      </c>
      <c r="G3905" s="7">
        <v>2.9931307149320139</v>
      </c>
      <c r="H3905" s="7">
        <v>0.97475847461919984</v>
      </c>
      <c r="I3905" s="7">
        <v>2.3110897038864344</v>
      </c>
      <c r="J3905" s="7">
        <v>0.52933983103104865</v>
      </c>
      <c r="K3905" s="7">
        <v>2.3709357385061844</v>
      </c>
      <c r="L3905" s="7">
        <v>0.97475847461919984</v>
      </c>
      <c r="M3905" s="7" t="s">
        <v>290</v>
      </c>
      <c r="N3905" s="7" t="s">
        <v>330</v>
      </c>
      <c r="O3905" s="7" t="s">
        <v>421</v>
      </c>
    </row>
    <row r="3906" spans="1:15" ht="15">
      <c r="A3906" s="1">
        <v>3898</v>
      </c>
      <c r="B3906" s="6" t="s">
        <v>76</v>
      </c>
      <c r="C3906" s="7" t="s">
        <v>301</v>
      </c>
      <c r="D3906" s="7" t="s">
        <v>422</v>
      </c>
      <c r="E3906" s="7">
        <v>2.8957182528279186</v>
      </c>
      <c r="F3906" s="7">
        <v>0.66324513846770938</v>
      </c>
      <c r="G3906" s="7">
        <v>2.9707033364948821</v>
      </c>
      <c r="H3906" s="7">
        <v>0.97475847461919984</v>
      </c>
      <c r="I3906" s="7">
        <v>2.2892284266913481</v>
      </c>
      <c r="J3906" s="7">
        <v>0.52433264989173178</v>
      </c>
      <c r="K3906" s="7">
        <v>2.3485083600690526</v>
      </c>
      <c r="L3906" s="7">
        <v>0.97475847461919984</v>
      </c>
      <c r="M3906" s="7" t="s">
        <v>290</v>
      </c>
      <c r="N3906" s="7" t="s">
        <v>330</v>
      </c>
      <c r="O3906" s="7" t="s">
        <v>421</v>
      </c>
    </row>
    <row r="3907" spans="1:15" ht="15">
      <c r="A3907" s="1">
        <v>3899</v>
      </c>
      <c r="B3907" s="6" t="s">
        <v>76</v>
      </c>
      <c r="C3907" s="7" t="s">
        <v>302</v>
      </c>
      <c r="D3907" s="7" t="s">
        <v>422</v>
      </c>
      <c r="E3907" s="7">
        <v>2.9127561930450403</v>
      </c>
      <c r="F3907" s="7">
        <v>0.66714756613223514</v>
      </c>
      <c r="G3907" s="7">
        <v>2.9881824768776086</v>
      </c>
      <c r="H3907" s="7">
        <v>0.97475847461919984</v>
      </c>
      <c r="I3907" s="7">
        <v>2.3062663669084698</v>
      </c>
      <c r="J3907" s="7">
        <v>0.52823507755625776</v>
      </c>
      <c r="K3907" s="7">
        <v>2.3659875004517792</v>
      </c>
      <c r="L3907" s="7">
        <v>0.97475847461919984</v>
      </c>
      <c r="M3907" s="7" t="s">
        <v>290</v>
      </c>
      <c r="N3907" s="7" t="s">
        <v>330</v>
      </c>
      <c r="O3907" s="7" t="s">
        <v>421</v>
      </c>
    </row>
    <row r="3908" spans="1:15" ht="15">
      <c r="A3908" s="1">
        <v>3900</v>
      </c>
      <c r="B3908" s="6" t="s">
        <v>76</v>
      </c>
      <c r="C3908" s="7" t="s">
        <v>423</v>
      </c>
      <c r="D3908" s="7" t="s">
        <v>422</v>
      </c>
      <c r="E3908" s="7">
        <v>2.9495155441502128</v>
      </c>
      <c r="F3908" s="7">
        <v>0.67556705269309891</v>
      </c>
      <c r="G3908" s="7">
        <v>3.0258937172128446</v>
      </c>
      <c r="H3908" s="7">
        <v>0.97475847461919984</v>
      </c>
      <c r="I3908" s="7">
        <v>2.3430257180136422</v>
      </c>
      <c r="J3908" s="7">
        <v>0.53665456411712187</v>
      </c>
      <c r="K3908" s="7">
        <v>2.4036987407870152</v>
      </c>
      <c r="L3908" s="7">
        <v>0.97475847461919984</v>
      </c>
      <c r="M3908" s="7" t="s">
        <v>290</v>
      </c>
      <c r="N3908" s="7" t="s">
        <v>330</v>
      </c>
      <c r="O3908" s="7" t="s">
        <v>421</v>
      </c>
    </row>
    <row r="3909" spans="1:15" ht="15">
      <c r="A3909" s="1">
        <v>3901</v>
      </c>
      <c r="B3909" s="6" t="s">
        <v>76</v>
      </c>
      <c r="C3909" s="7" t="s">
        <v>424</v>
      </c>
      <c r="D3909" s="7" t="s">
        <v>422</v>
      </c>
      <c r="E3909" s="7">
        <v>3.0064122847777122</v>
      </c>
      <c r="F3909" s="7">
        <v>0.68859887530878172</v>
      </c>
      <c r="G3909" s="7">
        <v>3.0842638079676101</v>
      </c>
      <c r="H3909" s="7">
        <v>0.97475847461919984</v>
      </c>
      <c r="I3909" s="7">
        <v>2.3999224586411421</v>
      </c>
      <c r="J3909" s="7">
        <v>0.54968638673280368</v>
      </c>
      <c r="K3909" s="7">
        <v>2.4620688315417807</v>
      </c>
      <c r="L3909" s="7">
        <v>0.97475847461919984</v>
      </c>
      <c r="M3909" s="7" t="s">
        <v>290</v>
      </c>
      <c r="N3909" s="7" t="s">
        <v>330</v>
      </c>
      <c r="O3909" s="7" t="s">
        <v>421</v>
      </c>
    </row>
    <row r="3910" spans="1:15" ht="15">
      <c r="A3910" s="1">
        <v>3902</v>
      </c>
      <c r="B3910" s="6" t="s">
        <v>76</v>
      </c>
      <c r="C3910" s="7" t="s">
        <v>425</v>
      </c>
      <c r="D3910" s="7" t="s">
        <v>422</v>
      </c>
      <c r="E3910" s="7">
        <v>3.0610905503528234</v>
      </c>
      <c r="F3910" s="7">
        <v>0.70112257086760366</v>
      </c>
      <c r="G3910" s="7">
        <v>3.1403579759064648</v>
      </c>
      <c r="H3910" s="7">
        <v>0.97475847461919984</v>
      </c>
      <c r="I3910" s="7">
        <v>2.4546007242162529</v>
      </c>
      <c r="J3910" s="7">
        <v>0.56221008229162606</v>
      </c>
      <c r="K3910" s="7">
        <v>2.5181629994806354</v>
      </c>
      <c r="L3910" s="7">
        <v>0.97475847461919984</v>
      </c>
      <c r="M3910" s="7" t="s">
        <v>290</v>
      </c>
      <c r="N3910" s="7" t="s">
        <v>330</v>
      </c>
      <c r="O3910" s="7" t="s">
        <v>421</v>
      </c>
    </row>
    <row r="3911" spans="1:15" ht="15">
      <c r="A3911" s="1">
        <v>3903</v>
      </c>
      <c r="B3911" s="6" t="s">
        <v>76</v>
      </c>
      <c r="C3911" s="7" t="s">
        <v>426</v>
      </c>
      <c r="D3911" s="7" t="s">
        <v>422</v>
      </c>
      <c r="E3911" s="7">
        <v>3.1336920009223688</v>
      </c>
      <c r="F3911" s="7">
        <v>0.71775145355980918</v>
      </c>
      <c r="G3911" s="7">
        <v>3.2148394525593433</v>
      </c>
      <c r="H3911" s="7">
        <v>0.97475847461919984</v>
      </c>
      <c r="I3911" s="7">
        <v>2.5272021747857987</v>
      </c>
      <c r="J3911" s="7">
        <v>0.57883896498383058</v>
      </c>
      <c r="K3911" s="7">
        <v>2.5926444761335139</v>
      </c>
      <c r="L3911" s="7">
        <v>0.97475847461919984</v>
      </c>
      <c r="M3911" s="7" t="s">
        <v>290</v>
      </c>
      <c r="N3911" s="7" t="s">
        <v>330</v>
      </c>
      <c r="O3911" s="7" t="s">
        <v>421</v>
      </c>
    </row>
    <row r="3912" spans="1:15" ht="15">
      <c r="A3912" s="1">
        <v>3904</v>
      </c>
      <c r="B3912" s="6" t="s">
        <v>76</v>
      </c>
      <c r="C3912" s="7" t="s">
        <v>427</v>
      </c>
      <c r="D3912" s="7" t="s">
        <v>422</v>
      </c>
      <c r="E3912" s="7">
        <v>3.2062934514919146</v>
      </c>
      <c r="F3912" s="7">
        <v>0.73438033625201249</v>
      </c>
      <c r="G3912" s="7">
        <v>3.2893209292122219</v>
      </c>
      <c r="H3912" s="7">
        <v>0.97475847461919984</v>
      </c>
      <c r="I3912" s="7">
        <v>2.599803625355344</v>
      </c>
      <c r="J3912" s="7">
        <v>0.59546784767603622</v>
      </c>
      <c r="K3912" s="7">
        <v>2.6671259527863924</v>
      </c>
      <c r="L3912" s="7">
        <v>0.97475847461919984</v>
      </c>
      <c r="M3912" s="7" t="s">
        <v>290</v>
      </c>
      <c r="N3912" s="7" t="s">
        <v>330</v>
      </c>
      <c r="O3912" s="7" t="s">
        <v>421</v>
      </c>
    </row>
    <row r="3913" spans="1:15" ht="15">
      <c r="A3913" s="1">
        <v>3905</v>
      </c>
      <c r="B3913" s="6" t="s">
        <v>233</v>
      </c>
      <c r="C3913" s="7" t="s">
        <v>292</v>
      </c>
      <c r="D3913" s="7">
        <v>8.6337119762386596</v>
      </c>
      <c r="E3913" s="7">
        <v>7.939571067449851</v>
      </c>
      <c r="F3913" s="7">
        <v>3.391783270428713</v>
      </c>
      <c r="G3913" s="7">
        <v>8.6337119762386596</v>
      </c>
      <c r="H3913" s="7">
        <v>0.91960110428756547</v>
      </c>
      <c r="I3913" s="7">
        <v>7.939571067449851</v>
      </c>
      <c r="J3913" s="7">
        <v>3.391783270428713</v>
      </c>
      <c r="K3913" s="7">
        <v>8.6337119762386596</v>
      </c>
      <c r="L3913" s="7">
        <v>0.91960110428756547</v>
      </c>
      <c r="M3913" s="7" t="s">
        <v>304</v>
      </c>
      <c r="N3913" s="7" t="s">
        <v>330</v>
      </c>
      <c r="O3913" s="7" t="s">
        <v>421</v>
      </c>
    </row>
    <row r="3914" spans="1:15" ht="15">
      <c r="A3914" s="1">
        <v>3906</v>
      </c>
      <c r="B3914" s="6" t="s">
        <v>233</v>
      </c>
      <c r="C3914" s="7" t="s">
        <v>293</v>
      </c>
      <c r="D3914" s="7">
        <v>9.3604439438143281</v>
      </c>
      <c r="E3914" s="7">
        <v>8.6376034459445545</v>
      </c>
      <c r="F3914" s="7">
        <v>3.606898603495404</v>
      </c>
      <c r="G3914" s="7">
        <v>9.3604439438143281</v>
      </c>
      <c r="H3914" s="7">
        <v>0.92277711375565163</v>
      </c>
      <c r="I3914" s="7">
        <v>8.6376034459445545</v>
      </c>
      <c r="J3914" s="7">
        <v>3.606898603495404</v>
      </c>
      <c r="K3914" s="7">
        <v>9.3604439438143281</v>
      </c>
      <c r="L3914" s="7">
        <v>0.92277711375565163</v>
      </c>
      <c r="M3914" s="7" t="s">
        <v>304</v>
      </c>
      <c r="N3914" s="7" t="s">
        <v>330</v>
      </c>
      <c r="O3914" s="7" t="s">
        <v>421</v>
      </c>
    </row>
    <row r="3915" spans="1:15" ht="15">
      <c r="A3915" s="1">
        <v>3907</v>
      </c>
      <c r="B3915" s="6" t="s">
        <v>233</v>
      </c>
      <c r="C3915" s="7" t="s">
        <v>294</v>
      </c>
      <c r="D3915" s="7">
        <v>9.7797498046243874</v>
      </c>
      <c r="E3915" s="7">
        <v>9.011427754566979</v>
      </c>
      <c r="F3915" s="7">
        <v>3.8003735444365501</v>
      </c>
      <c r="G3915" s="7">
        <v>9.7800137654828116</v>
      </c>
      <c r="H3915" s="7">
        <v>0.92141258393434478</v>
      </c>
      <c r="I3915" s="7">
        <v>9.011427754566979</v>
      </c>
      <c r="J3915" s="7">
        <v>3.8003735444365501</v>
      </c>
      <c r="K3915" s="7">
        <v>9.7800137654828116</v>
      </c>
      <c r="L3915" s="7">
        <v>0.92141258393434478</v>
      </c>
      <c r="M3915" s="7" t="s">
        <v>304</v>
      </c>
      <c r="N3915" s="7" t="s">
        <v>330</v>
      </c>
      <c r="O3915" s="7" t="s">
        <v>421</v>
      </c>
    </row>
    <row r="3916" spans="1:15" ht="15">
      <c r="A3916" s="1">
        <v>3908</v>
      </c>
      <c r="B3916" s="6" t="s">
        <v>233</v>
      </c>
      <c r="C3916" s="7" t="s">
        <v>295</v>
      </c>
      <c r="D3916" s="7">
        <v>10.121712705029806</v>
      </c>
      <c r="E3916" s="7">
        <v>9.2719130080052459</v>
      </c>
      <c r="F3916" s="7">
        <v>4.059642503367126</v>
      </c>
      <c r="G3916" s="7">
        <v>10.121712705029806</v>
      </c>
      <c r="H3916" s="7">
        <v>0.91604190695886212</v>
      </c>
      <c r="I3916" s="7">
        <v>9.2719130080052459</v>
      </c>
      <c r="J3916" s="7">
        <v>4.059642503367126</v>
      </c>
      <c r="K3916" s="7">
        <v>10.121712705029806</v>
      </c>
      <c r="L3916" s="7">
        <v>0.91604190695886212</v>
      </c>
      <c r="M3916" s="7" t="s">
        <v>304</v>
      </c>
      <c r="N3916" s="7" t="s">
        <v>330</v>
      </c>
      <c r="O3916" s="7" t="s">
        <v>421</v>
      </c>
    </row>
    <row r="3917" spans="1:15" ht="15">
      <c r="A3917" s="1">
        <v>3909</v>
      </c>
      <c r="B3917" s="6" t="s">
        <v>233</v>
      </c>
      <c r="C3917" s="7" t="s">
        <v>296</v>
      </c>
      <c r="D3917" s="7">
        <v>11.585699999999999</v>
      </c>
      <c r="E3917" s="7">
        <v>10.612500000000001</v>
      </c>
      <c r="F3917" s="7">
        <v>4.647933760285313</v>
      </c>
      <c r="G3917" s="7">
        <v>11.585699999999999</v>
      </c>
      <c r="H3917" s="7">
        <v>0.91599989642404012</v>
      </c>
      <c r="I3917" s="7">
        <v>10.612500000000001</v>
      </c>
      <c r="J3917" s="7">
        <v>4.647933760285313</v>
      </c>
      <c r="K3917" s="7">
        <v>11.585699999999999</v>
      </c>
      <c r="L3917" s="7">
        <v>0.91599989642404012</v>
      </c>
      <c r="M3917" s="7" t="s">
        <v>304</v>
      </c>
      <c r="N3917" s="7" t="s">
        <v>330</v>
      </c>
      <c r="O3917" s="7" t="s">
        <v>421</v>
      </c>
    </row>
    <row r="3918" spans="1:15" ht="15">
      <c r="A3918" s="1">
        <v>3910</v>
      </c>
      <c r="B3918" s="6" t="s">
        <v>233</v>
      </c>
      <c r="C3918" s="7" t="s">
        <v>297</v>
      </c>
      <c r="D3918" s="7">
        <v>13.2646</v>
      </c>
      <c r="E3918" s="7">
        <v>13.1983</v>
      </c>
      <c r="F3918" s="7">
        <v>1.3245717307869707</v>
      </c>
      <c r="G3918" s="7">
        <v>13.2646</v>
      </c>
      <c r="H3918" s="7">
        <v>0.9950017339384527</v>
      </c>
      <c r="I3918" s="7">
        <v>13.1983</v>
      </c>
      <c r="J3918" s="7">
        <v>1.3245717307869707</v>
      </c>
      <c r="K3918" s="7">
        <v>13.2646</v>
      </c>
      <c r="L3918" s="7">
        <v>0.9950017339384527</v>
      </c>
      <c r="M3918" s="7" t="s">
        <v>304</v>
      </c>
      <c r="N3918" s="7" t="s">
        <v>330</v>
      </c>
      <c r="O3918" s="7" t="s">
        <v>421</v>
      </c>
    </row>
    <row r="3919" spans="1:15" ht="15">
      <c r="A3919" s="1">
        <v>3911</v>
      </c>
      <c r="B3919" s="6" t="s">
        <v>233</v>
      </c>
      <c r="C3919" s="7" t="s">
        <v>298</v>
      </c>
      <c r="D3919" s="7" t="s">
        <v>422</v>
      </c>
      <c r="E3919" s="7">
        <v>13.1983</v>
      </c>
      <c r="F3919" s="7">
        <v>1.3245717307869707</v>
      </c>
      <c r="G3919" s="7">
        <v>13.2646</v>
      </c>
      <c r="H3919" s="7">
        <v>0.9950017339384527</v>
      </c>
      <c r="I3919" s="7">
        <v>13.1983</v>
      </c>
      <c r="J3919" s="7">
        <v>1.3245717307869707</v>
      </c>
      <c r="K3919" s="7">
        <v>13.2646</v>
      </c>
      <c r="L3919" s="7">
        <v>0.9950017339384527</v>
      </c>
      <c r="M3919" s="7" t="s">
        <v>304</v>
      </c>
      <c r="N3919" s="7" t="s">
        <v>330</v>
      </c>
      <c r="O3919" s="7" t="s">
        <v>421</v>
      </c>
    </row>
    <row r="3920" spans="1:15" ht="15">
      <c r="A3920" s="1">
        <v>3912</v>
      </c>
      <c r="B3920" s="6" t="s">
        <v>233</v>
      </c>
      <c r="C3920" s="7" t="s">
        <v>299</v>
      </c>
      <c r="D3920" s="7" t="s">
        <v>422</v>
      </c>
      <c r="E3920" s="7">
        <v>13.1983</v>
      </c>
      <c r="F3920" s="7">
        <v>1.3245717307869707</v>
      </c>
      <c r="G3920" s="7">
        <v>13.2646</v>
      </c>
      <c r="H3920" s="7">
        <v>0.9950017339384527</v>
      </c>
      <c r="I3920" s="7">
        <v>13.1983</v>
      </c>
      <c r="J3920" s="7">
        <v>1.3245717307869707</v>
      </c>
      <c r="K3920" s="7">
        <v>13.2646</v>
      </c>
      <c r="L3920" s="7">
        <v>0.9950017339384527</v>
      </c>
      <c r="M3920" s="7" t="s">
        <v>304</v>
      </c>
      <c r="N3920" s="7" t="s">
        <v>330</v>
      </c>
      <c r="O3920" s="7" t="s">
        <v>421</v>
      </c>
    </row>
    <row r="3921" spans="1:15" ht="15">
      <c r="A3921" s="1">
        <v>3913</v>
      </c>
      <c r="B3921" s="6" t="s">
        <v>233</v>
      </c>
      <c r="C3921" s="7" t="s">
        <v>300</v>
      </c>
      <c r="D3921" s="7" t="s">
        <v>422</v>
      </c>
      <c r="E3921" s="7">
        <v>13.1983</v>
      </c>
      <c r="F3921" s="7">
        <v>1.3245717307869707</v>
      </c>
      <c r="G3921" s="7">
        <v>13.2646</v>
      </c>
      <c r="H3921" s="7">
        <v>0.9950017339384527</v>
      </c>
      <c r="I3921" s="7">
        <v>13.1983</v>
      </c>
      <c r="J3921" s="7">
        <v>1.3245717307869707</v>
      </c>
      <c r="K3921" s="7">
        <v>13.2646</v>
      </c>
      <c r="L3921" s="7">
        <v>0.9950017339384527</v>
      </c>
      <c r="M3921" s="7" t="s">
        <v>304</v>
      </c>
      <c r="N3921" s="7" t="s">
        <v>330</v>
      </c>
      <c r="O3921" s="7" t="s">
        <v>421</v>
      </c>
    </row>
    <row r="3922" spans="1:15" ht="15">
      <c r="A3922" s="1">
        <v>3914</v>
      </c>
      <c r="B3922" s="6" t="s">
        <v>233</v>
      </c>
      <c r="C3922" s="7" t="s">
        <v>301</v>
      </c>
      <c r="D3922" s="7" t="s">
        <v>422</v>
      </c>
      <c r="E3922" s="7">
        <v>13.1983</v>
      </c>
      <c r="F3922" s="7">
        <v>1.3245717307869707</v>
      </c>
      <c r="G3922" s="7">
        <v>13.2646</v>
      </c>
      <c r="H3922" s="7">
        <v>0.9950017339384527</v>
      </c>
      <c r="I3922" s="7">
        <v>13.1983</v>
      </c>
      <c r="J3922" s="7">
        <v>1.3245717307869707</v>
      </c>
      <c r="K3922" s="7">
        <v>13.2646</v>
      </c>
      <c r="L3922" s="7">
        <v>0.9950017339384527</v>
      </c>
      <c r="M3922" s="7" t="s">
        <v>304</v>
      </c>
      <c r="N3922" s="7" t="s">
        <v>330</v>
      </c>
      <c r="O3922" s="7" t="s">
        <v>421</v>
      </c>
    </row>
    <row r="3923" spans="1:15" ht="15">
      <c r="A3923" s="1">
        <v>3915</v>
      </c>
      <c r="B3923" s="6" t="s">
        <v>233</v>
      </c>
      <c r="C3923" s="7" t="s">
        <v>302</v>
      </c>
      <c r="D3923" s="7" t="s">
        <v>422</v>
      </c>
      <c r="E3923" s="7">
        <v>13.1983</v>
      </c>
      <c r="F3923" s="7">
        <v>1.3245717307869707</v>
      </c>
      <c r="G3923" s="7">
        <v>13.2646</v>
      </c>
      <c r="H3923" s="7">
        <v>0.9950017339384527</v>
      </c>
      <c r="I3923" s="7">
        <v>13.1983</v>
      </c>
      <c r="J3923" s="7">
        <v>1.3245717307869707</v>
      </c>
      <c r="K3923" s="7">
        <v>13.2646</v>
      </c>
      <c r="L3923" s="7">
        <v>0.9950017339384527</v>
      </c>
      <c r="M3923" s="7" t="s">
        <v>304</v>
      </c>
      <c r="N3923" s="7" t="s">
        <v>330</v>
      </c>
      <c r="O3923" s="7" t="s">
        <v>421</v>
      </c>
    </row>
    <row r="3924" spans="1:15" ht="15">
      <c r="A3924" s="1">
        <v>3916</v>
      </c>
      <c r="B3924" s="6" t="s">
        <v>233</v>
      </c>
      <c r="C3924" s="7" t="s">
        <v>423</v>
      </c>
      <c r="D3924" s="7" t="s">
        <v>422</v>
      </c>
      <c r="E3924" s="7">
        <v>13.1983</v>
      </c>
      <c r="F3924" s="7">
        <v>1.3245717307869707</v>
      </c>
      <c r="G3924" s="7">
        <v>13.2646</v>
      </c>
      <c r="H3924" s="7">
        <v>0.9950017339384527</v>
      </c>
      <c r="I3924" s="7">
        <v>13.1983</v>
      </c>
      <c r="J3924" s="7">
        <v>1.3245717307869707</v>
      </c>
      <c r="K3924" s="7">
        <v>13.2646</v>
      </c>
      <c r="L3924" s="7">
        <v>0.9950017339384527</v>
      </c>
      <c r="M3924" s="7" t="s">
        <v>304</v>
      </c>
      <c r="N3924" s="7" t="s">
        <v>330</v>
      </c>
      <c r="O3924" s="7" t="s">
        <v>421</v>
      </c>
    </row>
    <row r="3925" spans="1:15" ht="15">
      <c r="A3925" s="1">
        <v>3917</v>
      </c>
      <c r="B3925" s="6" t="s">
        <v>233</v>
      </c>
      <c r="C3925" s="7" t="s">
        <v>424</v>
      </c>
      <c r="D3925" s="7" t="s">
        <v>422</v>
      </c>
      <c r="E3925" s="7">
        <v>13.1983</v>
      </c>
      <c r="F3925" s="7">
        <v>1.3245717307869707</v>
      </c>
      <c r="G3925" s="7">
        <v>13.2646</v>
      </c>
      <c r="H3925" s="7">
        <v>0.9950017339384527</v>
      </c>
      <c r="I3925" s="7">
        <v>13.1983</v>
      </c>
      <c r="J3925" s="7">
        <v>1.3245717307869707</v>
      </c>
      <c r="K3925" s="7">
        <v>13.2646</v>
      </c>
      <c r="L3925" s="7">
        <v>0.9950017339384527</v>
      </c>
      <c r="M3925" s="7" t="s">
        <v>304</v>
      </c>
      <c r="N3925" s="7" t="s">
        <v>330</v>
      </c>
      <c r="O3925" s="7" t="s">
        <v>421</v>
      </c>
    </row>
    <row r="3926" spans="1:15" ht="15">
      <c r="A3926" s="1">
        <v>3918</v>
      </c>
      <c r="B3926" s="6" t="s">
        <v>233</v>
      </c>
      <c r="C3926" s="7" t="s">
        <v>425</v>
      </c>
      <c r="D3926" s="7" t="s">
        <v>422</v>
      </c>
      <c r="E3926" s="7">
        <v>13.1983</v>
      </c>
      <c r="F3926" s="7">
        <v>1.3245717307869707</v>
      </c>
      <c r="G3926" s="7">
        <v>13.2646</v>
      </c>
      <c r="H3926" s="7">
        <v>0.9950017339384527</v>
      </c>
      <c r="I3926" s="7">
        <v>13.1983</v>
      </c>
      <c r="J3926" s="7">
        <v>1.3245717307869707</v>
      </c>
      <c r="K3926" s="7">
        <v>13.2646</v>
      </c>
      <c r="L3926" s="7">
        <v>0.9950017339384527</v>
      </c>
      <c r="M3926" s="7" t="s">
        <v>304</v>
      </c>
      <c r="N3926" s="7" t="s">
        <v>330</v>
      </c>
      <c r="O3926" s="7" t="s">
        <v>421</v>
      </c>
    </row>
    <row r="3927" spans="1:15" ht="15">
      <c r="A3927" s="1">
        <v>3919</v>
      </c>
      <c r="B3927" s="6" t="s">
        <v>233</v>
      </c>
      <c r="C3927" s="7" t="s">
        <v>426</v>
      </c>
      <c r="D3927" s="7" t="s">
        <v>422</v>
      </c>
      <c r="E3927" s="7">
        <v>13.1983</v>
      </c>
      <c r="F3927" s="7">
        <v>1.3245717307869707</v>
      </c>
      <c r="G3927" s="7">
        <v>13.2646</v>
      </c>
      <c r="H3927" s="7">
        <v>0.9950017339384527</v>
      </c>
      <c r="I3927" s="7">
        <v>13.1983</v>
      </c>
      <c r="J3927" s="7">
        <v>1.3245717307869707</v>
      </c>
      <c r="K3927" s="7">
        <v>13.2646</v>
      </c>
      <c r="L3927" s="7">
        <v>0.9950017339384527</v>
      </c>
      <c r="M3927" s="7" t="s">
        <v>304</v>
      </c>
      <c r="N3927" s="7" t="s">
        <v>330</v>
      </c>
      <c r="O3927" s="7" t="s">
        <v>421</v>
      </c>
    </row>
    <row r="3928" spans="1:15" ht="15">
      <c r="A3928" s="1">
        <v>3920</v>
      </c>
      <c r="B3928" s="6" t="s">
        <v>233</v>
      </c>
      <c r="C3928" s="7" t="s">
        <v>427</v>
      </c>
      <c r="D3928" s="7" t="s">
        <v>422</v>
      </c>
      <c r="E3928" s="7">
        <v>13.1983</v>
      </c>
      <c r="F3928" s="7">
        <v>1.3245717307869707</v>
      </c>
      <c r="G3928" s="7">
        <v>13.2646</v>
      </c>
      <c r="H3928" s="7">
        <v>0.9950017339384527</v>
      </c>
      <c r="I3928" s="7">
        <v>13.1983</v>
      </c>
      <c r="J3928" s="7">
        <v>1.3245717307869707</v>
      </c>
      <c r="K3928" s="7">
        <v>13.2646</v>
      </c>
      <c r="L3928" s="7">
        <v>0.9950017339384527</v>
      </c>
      <c r="M3928" s="7" t="s">
        <v>304</v>
      </c>
      <c r="N3928" s="7" t="s">
        <v>330</v>
      </c>
      <c r="O3928" s="7" t="s">
        <v>421</v>
      </c>
    </row>
    <row r="3929" spans="1:15" ht="15">
      <c r="A3929" s="1">
        <v>3921</v>
      </c>
      <c r="B3929" s="6" t="s">
        <v>439</v>
      </c>
      <c r="C3929" s="7" t="s">
        <v>292</v>
      </c>
      <c r="D3929" s="7">
        <v>26.86428802376134</v>
      </c>
      <c r="E3929" s="7">
        <v>24.704428932550151</v>
      </c>
      <c r="F3929" s="7">
        <v>10.553727405053912</v>
      </c>
      <c r="G3929" s="7">
        <v>26.86428802376134</v>
      </c>
      <c r="H3929" s="7">
        <v>0.91960110428756558</v>
      </c>
      <c r="I3929" s="7">
        <v>24.704428932550151</v>
      </c>
      <c r="J3929" s="7">
        <v>10.553727405053912</v>
      </c>
      <c r="K3929" s="7">
        <v>26.86428802376134</v>
      </c>
      <c r="L3929" s="7">
        <v>0.91960110428756558</v>
      </c>
      <c r="M3929" s="7" t="s">
        <v>304</v>
      </c>
      <c r="N3929" s="7" t="s">
        <v>330</v>
      </c>
      <c r="O3929" s="7" t="s">
        <v>421</v>
      </c>
    </row>
    <row r="3930" spans="1:15" ht="15">
      <c r="A3930" s="1">
        <v>3922</v>
      </c>
      <c r="B3930" s="6" t="s">
        <v>439</v>
      </c>
      <c r="C3930" s="7" t="s">
        <v>293</v>
      </c>
      <c r="D3930" s="7">
        <v>29.125556056185669</v>
      </c>
      <c r="E3930" s="7">
        <v>26.87639655405545</v>
      </c>
      <c r="F3930" s="7">
        <v>11.22307105257603</v>
      </c>
      <c r="G3930" s="7">
        <v>29.125556056185669</v>
      </c>
      <c r="H3930" s="7">
        <v>0.92277711375565163</v>
      </c>
      <c r="I3930" s="7">
        <v>26.87639655405545</v>
      </c>
      <c r="J3930" s="7">
        <v>11.22307105257603</v>
      </c>
      <c r="K3930" s="7">
        <v>29.125556056185669</v>
      </c>
      <c r="L3930" s="7">
        <v>0.92277711375565163</v>
      </c>
      <c r="M3930" s="7" t="s">
        <v>304</v>
      </c>
      <c r="N3930" s="7" t="s">
        <v>330</v>
      </c>
      <c r="O3930" s="7" t="s">
        <v>421</v>
      </c>
    </row>
    <row r="3931" spans="1:15" ht="15">
      <c r="A3931" s="1">
        <v>3923</v>
      </c>
      <c r="B3931" s="6" t="s">
        <v>439</v>
      </c>
      <c r="C3931" s="7" t="s">
        <v>294</v>
      </c>
      <c r="D3931" s="7">
        <v>30.430250195375613</v>
      </c>
      <c r="E3931" s="7">
        <v>28.039572245433025</v>
      </c>
      <c r="F3931" s="7">
        <v>11.825079383769809</v>
      </c>
      <c r="G3931" s="7">
        <v>30.431071524665636</v>
      </c>
      <c r="H3931" s="7">
        <v>0.92141258393434478</v>
      </c>
      <c r="I3931" s="7">
        <v>28.039572245433025</v>
      </c>
      <c r="J3931" s="7">
        <v>11.825079383769809</v>
      </c>
      <c r="K3931" s="7">
        <v>30.431071524665636</v>
      </c>
      <c r="L3931" s="7">
        <v>0.92141258393434478</v>
      </c>
      <c r="M3931" s="7" t="s">
        <v>304</v>
      </c>
      <c r="N3931" s="7" t="s">
        <v>330</v>
      </c>
      <c r="O3931" s="7" t="s">
        <v>421</v>
      </c>
    </row>
    <row r="3932" spans="1:15" ht="15">
      <c r="A3932" s="1">
        <v>3924</v>
      </c>
      <c r="B3932" s="6" t="s">
        <v>439</v>
      </c>
      <c r="C3932" s="7" t="s">
        <v>295</v>
      </c>
      <c r="D3932" s="7">
        <v>31.494287294970196</v>
      </c>
      <c r="E3932" s="7">
        <v>28.850086991994758</v>
      </c>
      <c r="F3932" s="7">
        <v>12.631809560488788</v>
      </c>
      <c r="G3932" s="7">
        <v>31.494287294970196</v>
      </c>
      <c r="H3932" s="7">
        <v>0.91604190695886201</v>
      </c>
      <c r="I3932" s="7">
        <v>28.850086991994758</v>
      </c>
      <c r="J3932" s="7">
        <v>12.631809560488788</v>
      </c>
      <c r="K3932" s="7">
        <v>31.494287294970196</v>
      </c>
      <c r="L3932" s="7">
        <v>0.91604190695886201</v>
      </c>
      <c r="M3932" s="7" t="s">
        <v>304</v>
      </c>
      <c r="N3932" s="7" t="s">
        <v>330</v>
      </c>
      <c r="O3932" s="7" t="s">
        <v>421</v>
      </c>
    </row>
    <row r="3933" spans="1:15" ht="15">
      <c r="A3933" s="1">
        <v>3925</v>
      </c>
      <c r="B3933" s="6" t="s">
        <v>439</v>
      </c>
      <c r="C3933" s="7" t="s">
        <v>296</v>
      </c>
      <c r="D3933" s="7">
        <v>36.207700000000003</v>
      </c>
      <c r="E3933" s="7">
        <v>33.0214</v>
      </c>
      <c r="F3933" s="7">
        <v>14.852093499907696</v>
      </c>
      <c r="G3933" s="7">
        <v>36.207700000000003</v>
      </c>
      <c r="H3933" s="7">
        <v>0.91199938134706149</v>
      </c>
      <c r="I3933" s="7">
        <v>33.0214</v>
      </c>
      <c r="J3933" s="7">
        <v>14.852093499907696</v>
      </c>
      <c r="K3933" s="7">
        <v>36.207700000000003</v>
      </c>
      <c r="L3933" s="7">
        <v>0.91199938134706149</v>
      </c>
      <c r="M3933" s="7" t="s">
        <v>304</v>
      </c>
      <c r="N3933" s="7" t="s">
        <v>330</v>
      </c>
      <c r="O3933" s="7" t="s">
        <v>421</v>
      </c>
    </row>
    <row r="3934" spans="1:15" ht="15">
      <c r="A3934" s="1">
        <v>3926</v>
      </c>
      <c r="B3934" s="6" t="s">
        <v>439</v>
      </c>
      <c r="C3934" s="7" t="s">
        <v>297</v>
      </c>
      <c r="D3934" s="7">
        <v>39.019100000000002</v>
      </c>
      <c r="E3934" s="7">
        <v>38.823999999999998</v>
      </c>
      <c r="F3934" s="7">
        <v>3.8970743911298613</v>
      </c>
      <c r="G3934" s="7">
        <v>39.019100000000002</v>
      </c>
      <c r="H3934" s="7">
        <v>0.99499988467186573</v>
      </c>
      <c r="I3934" s="7">
        <v>38.823999999999998</v>
      </c>
      <c r="J3934" s="7">
        <v>3.8970743911298613</v>
      </c>
      <c r="K3934" s="7">
        <v>39.019100000000002</v>
      </c>
      <c r="L3934" s="7">
        <v>0.99499988467186573</v>
      </c>
      <c r="M3934" s="7" t="s">
        <v>304</v>
      </c>
      <c r="N3934" s="7" t="s">
        <v>330</v>
      </c>
      <c r="O3934" s="7" t="s">
        <v>421</v>
      </c>
    </row>
    <row r="3935" spans="1:15" ht="15">
      <c r="A3935" s="1">
        <v>3927</v>
      </c>
      <c r="B3935" s="6" t="s">
        <v>439</v>
      </c>
      <c r="C3935" s="7" t="s">
        <v>298</v>
      </c>
      <c r="D3935" s="7" t="s">
        <v>422</v>
      </c>
      <c r="E3935" s="7">
        <v>38.823999999999998</v>
      </c>
      <c r="F3935" s="7">
        <v>3.8970743911298613</v>
      </c>
      <c r="G3935" s="7">
        <v>39.019100000000002</v>
      </c>
      <c r="H3935" s="7">
        <v>0.99499988467186573</v>
      </c>
      <c r="I3935" s="7">
        <v>38.823999999999998</v>
      </c>
      <c r="J3935" s="7">
        <v>3.8970743911298613</v>
      </c>
      <c r="K3935" s="7">
        <v>39.019100000000002</v>
      </c>
      <c r="L3935" s="7">
        <v>0.99499988467186573</v>
      </c>
      <c r="M3935" s="7" t="s">
        <v>304</v>
      </c>
      <c r="N3935" s="7" t="s">
        <v>330</v>
      </c>
      <c r="O3935" s="7" t="s">
        <v>421</v>
      </c>
    </row>
    <row r="3936" spans="1:15" ht="15">
      <c r="A3936" s="1">
        <v>3928</v>
      </c>
      <c r="B3936" s="6" t="s">
        <v>439</v>
      </c>
      <c r="C3936" s="7" t="s">
        <v>299</v>
      </c>
      <c r="D3936" s="7" t="s">
        <v>422</v>
      </c>
      <c r="E3936" s="7">
        <v>38.823999999999998</v>
      </c>
      <c r="F3936" s="7">
        <v>3.8970743911298613</v>
      </c>
      <c r="G3936" s="7">
        <v>39.019100000000002</v>
      </c>
      <c r="H3936" s="7">
        <v>0.99499988467186573</v>
      </c>
      <c r="I3936" s="7">
        <v>38.823999999999998</v>
      </c>
      <c r="J3936" s="7">
        <v>3.8970743911298613</v>
      </c>
      <c r="K3936" s="7">
        <v>39.019100000000002</v>
      </c>
      <c r="L3936" s="7">
        <v>0.99499988467186573</v>
      </c>
      <c r="M3936" s="7" t="s">
        <v>304</v>
      </c>
      <c r="N3936" s="7" t="s">
        <v>330</v>
      </c>
      <c r="O3936" s="7" t="s">
        <v>421</v>
      </c>
    </row>
    <row r="3937" spans="1:15" ht="15">
      <c r="A3937" s="1">
        <v>3929</v>
      </c>
      <c r="B3937" s="6" t="s">
        <v>439</v>
      </c>
      <c r="C3937" s="7" t="s">
        <v>300</v>
      </c>
      <c r="D3937" s="7" t="s">
        <v>422</v>
      </c>
      <c r="E3937" s="7">
        <v>38.823999999999998</v>
      </c>
      <c r="F3937" s="7">
        <v>3.8970743911298613</v>
      </c>
      <c r="G3937" s="7">
        <v>39.019100000000002</v>
      </c>
      <c r="H3937" s="7">
        <v>0.99499988467186573</v>
      </c>
      <c r="I3937" s="7">
        <v>38.823999999999998</v>
      </c>
      <c r="J3937" s="7">
        <v>3.8970743911298613</v>
      </c>
      <c r="K3937" s="7">
        <v>39.019100000000002</v>
      </c>
      <c r="L3937" s="7">
        <v>0.99499988467186573</v>
      </c>
      <c r="M3937" s="7" t="s">
        <v>304</v>
      </c>
      <c r="N3937" s="7" t="s">
        <v>330</v>
      </c>
      <c r="O3937" s="7" t="s">
        <v>421</v>
      </c>
    </row>
    <row r="3938" spans="1:15" ht="15">
      <c r="A3938" s="1">
        <v>3930</v>
      </c>
      <c r="B3938" s="6" t="s">
        <v>439</v>
      </c>
      <c r="C3938" s="7" t="s">
        <v>301</v>
      </c>
      <c r="D3938" s="7" t="s">
        <v>422</v>
      </c>
      <c r="E3938" s="7">
        <v>38.823999999999998</v>
      </c>
      <c r="F3938" s="7">
        <v>3.8970743911298613</v>
      </c>
      <c r="G3938" s="7">
        <v>39.019100000000002</v>
      </c>
      <c r="H3938" s="7">
        <v>0.99499988467186573</v>
      </c>
      <c r="I3938" s="7">
        <v>38.823999999999998</v>
      </c>
      <c r="J3938" s="7">
        <v>3.8970743911298613</v>
      </c>
      <c r="K3938" s="7">
        <v>39.019100000000002</v>
      </c>
      <c r="L3938" s="7">
        <v>0.99499988467186573</v>
      </c>
      <c r="M3938" s="7" t="s">
        <v>304</v>
      </c>
      <c r="N3938" s="7" t="s">
        <v>330</v>
      </c>
      <c r="O3938" s="7" t="s">
        <v>421</v>
      </c>
    </row>
    <row r="3939" spans="1:15" ht="15">
      <c r="A3939" s="1">
        <v>3931</v>
      </c>
      <c r="B3939" s="6" t="s">
        <v>439</v>
      </c>
      <c r="C3939" s="7" t="s">
        <v>302</v>
      </c>
      <c r="D3939" s="7" t="s">
        <v>422</v>
      </c>
      <c r="E3939" s="7">
        <v>38.823999999999998</v>
      </c>
      <c r="F3939" s="7">
        <v>3.8970743911298613</v>
      </c>
      <c r="G3939" s="7">
        <v>39.019100000000002</v>
      </c>
      <c r="H3939" s="7">
        <v>0.99499988467186573</v>
      </c>
      <c r="I3939" s="7">
        <v>38.823999999999998</v>
      </c>
      <c r="J3939" s="7">
        <v>3.8970743911298613</v>
      </c>
      <c r="K3939" s="7">
        <v>39.019100000000002</v>
      </c>
      <c r="L3939" s="7">
        <v>0.99499988467186573</v>
      </c>
      <c r="M3939" s="7" t="s">
        <v>304</v>
      </c>
      <c r="N3939" s="7" t="s">
        <v>330</v>
      </c>
      <c r="O3939" s="7" t="s">
        <v>421</v>
      </c>
    </row>
    <row r="3940" spans="1:15" ht="15">
      <c r="A3940" s="1">
        <v>3932</v>
      </c>
      <c r="B3940" s="6" t="s">
        <v>439</v>
      </c>
      <c r="C3940" s="7" t="s">
        <v>423</v>
      </c>
      <c r="D3940" s="7" t="s">
        <v>422</v>
      </c>
      <c r="E3940" s="7">
        <v>38.823999999999998</v>
      </c>
      <c r="F3940" s="7">
        <v>3.8970743911298613</v>
      </c>
      <c r="G3940" s="7">
        <v>39.019100000000002</v>
      </c>
      <c r="H3940" s="7">
        <v>0.99499988467186573</v>
      </c>
      <c r="I3940" s="7">
        <v>38.823999999999998</v>
      </c>
      <c r="J3940" s="7">
        <v>3.8970743911298613</v>
      </c>
      <c r="K3940" s="7">
        <v>39.019100000000002</v>
      </c>
      <c r="L3940" s="7">
        <v>0.99499988467186573</v>
      </c>
      <c r="M3940" s="7" t="s">
        <v>304</v>
      </c>
      <c r="N3940" s="7" t="s">
        <v>330</v>
      </c>
      <c r="O3940" s="7" t="s">
        <v>421</v>
      </c>
    </row>
    <row r="3941" spans="1:15" ht="15">
      <c r="A3941" s="1">
        <v>3933</v>
      </c>
      <c r="B3941" s="6" t="s">
        <v>439</v>
      </c>
      <c r="C3941" s="7" t="s">
        <v>424</v>
      </c>
      <c r="D3941" s="7" t="s">
        <v>422</v>
      </c>
      <c r="E3941" s="7">
        <v>38.823999999999998</v>
      </c>
      <c r="F3941" s="7">
        <v>3.8970743911298613</v>
      </c>
      <c r="G3941" s="7">
        <v>39.019100000000002</v>
      </c>
      <c r="H3941" s="7">
        <v>0.99499988467186573</v>
      </c>
      <c r="I3941" s="7">
        <v>38.823999999999998</v>
      </c>
      <c r="J3941" s="7">
        <v>3.8970743911298613</v>
      </c>
      <c r="K3941" s="7">
        <v>39.019100000000002</v>
      </c>
      <c r="L3941" s="7">
        <v>0.99499988467186573</v>
      </c>
      <c r="M3941" s="7" t="s">
        <v>304</v>
      </c>
      <c r="N3941" s="7" t="s">
        <v>330</v>
      </c>
      <c r="O3941" s="7" t="s">
        <v>421</v>
      </c>
    </row>
    <row r="3942" spans="1:15" ht="15">
      <c r="A3942" s="1">
        <v>3934</v>
      </c>
      <c r="B3942" s="6" t="s">
        <v>439</v>
      </c>
      <c r="C3942" s="7" t="s">
        <v>425</v>
      </c>
      <c r="D3942" s="7" t="s">
        <v>422</v>
      </c>
      <c r="E3942" s="7">
        <v>38.823999999999998</v>
      </c>
      <c r="F3942" s="7">
        <v>3.8970743911298613</v>
      </c>
      <c r="G3942" s="7">
        <v>39.019100000000002</v>
      </c>
      <c r="H3942" s="7">
        <v>0.99499988467186573</v>
      </c>
      <c r="I3942" s="7">
        <v>38.823999999999998</v>
      </c>
      <c r="J3942" s="7">
        <v>3.8970743911298613</v>
      </c>
      <c r="K3942" s="7">
        <v>39.019100000000002</v>
      </c>
      <c r="L3942" s="7">
        <v>0.99499988467186573</v>
      </c>
      <c r="M3942" s="7" t="s">
        <v>304</v>
      </c>
      <c r="N3942" s="7" t="s">
        <v>330</v>
      </c>
      <c r="O3942" s="7" t="s">
        <v>421</v>
      </c>
    </row>
    <row r="3943" spans="1:15" ht="15">
      <c r="A3943" s="1">
        <v>3935</v>
      </c>
      <c r="B3943" s="6" t="s">
        <v>439</v>
      </c>
      <c r="C3943" s="7" t="s">
        <v>426</v>
      </c>
      <c r="D3943" s="7" t="s">
        <v>422</v>
      </c>
      <c r="E3943" s="7">
        <v>38.823999999999998</v>
      </c>
      <c r="F3943" s="7">
        <v>3.8970743911298613</v>
      </c>
      <c r="G3943" s="7">
        <v>39.019100000000002</v>
      </c>
      <c r="H3943" s="7">
        <v>0.99499988467186573</v>
      </c>
      <c r="I3943" s="7">
        <v>38.823999999999998</v>
      </c>
      <c r="J3943" s="7">
        <v>3.8970743911298613</v>
      </c>
      <c r="K3943" s="7">
        <v>39.019100000000002</v>
      </c>
      <c r="L3943" s="7">
        <v>0.99499988467186573</v>
      </c>
      <c r="M3943" s="7" t="s">
        <v>304</v>
      </c>
      <c r="N3943" s="7" t="s">
        <v>330</v>
      </c>
      <c r="O3943" s="7" t="s">
        <v>421</v>
      </c>
    </row>
    <row r="3944" spans="1:15" ht="15">
      <c r="A3944" s="1">
        <v>3936</v>
      </c>
      <c r="B3944" s="6" t="s">
        <v>439</v>
      </c>
      <c r="C3944" s="7" t="s">
        <v>427</v>
      </c>
      <c r="D3944" s="7" t="s">
        <v>422</v>
      </c>
      <c r="E3944" s="7">
        <v>38.823999999999998</v>
      </c>
      <c r="F3944" s="7">
        <v>3.8970743911298613</v>
      </c>
      <c r="G3944" s="7">
        <v>39.019100000000002</v>
      </c>
      <c r="H3944" s="7">
        <v>0.99499988467186573</v>
      </c>
      <c r="I3944" s="7">
        <v>38.823999999999998</v>
      </c>
      <c r="J3944" s="7">
        <v>3.8970743911298613</v>
      </c>
      <c r="K3944" s="7">
        <v>39.019100000000002</v>
      </c>
      <c r="L3944" s="7">
        <v>0.99499988467186573</v>
      </c>
      <c r="M3944" s="7" t="s">
        <v>304</v>
      </c>
      <c r="N3944" s="7" t="s">
        <v>330</v>
      </c>
      <c r="O3944" s="7" t="s">
        <v>421</v>
      </c>
    </row>
    <row r="3945" spans="1:15" ht="15">
      <c r="A3945" s="1">
        <v>3937</v>
      </c>
      <c r="B3945" s="6" t="s">
        <v>115</v>
      </c>
      <c r="C3945" s="7" t="s">
        <v>292</v>
      </c>
      <c r="D3945" s="7">
        <v>26.242999999999999</v>
      </c>
      <c r="E3945" s="7">
        <v>29.09</v>
      </c>
      <c r="F3945" s="7">
        <v>1.6673256120256357</v>
      </c>
      <c r="G3945" s="7">
        <v>29.137743129770993</v>
      </c>
      <c r="H3945" s="7">
        <v>0.99836146781999013</v>
      </c>
      <c r="I3945" s="7">
        <v>23.305999999999997</v>
      </c>
      <c r="J3945" s="7">
        <v>1.3358092373279018</v>
      </c>
      <c r="K3945" s="7">
        <v>23.344250305343508</v>
      </c>
      <c r="L3945" s="7">
        <v>0.99836146781999013</v>
      </c>
      <c r="M3945" s="7" t="s">
        <v>290</v>
      </c>
      <c r="N3945" s="7" t="s">
        <v>330</v>
      </c>
      <c r="O3945" s="7" t="s">
        <v>421</v>
      </c>
    </row>
    <row r="3946" spans="1:15" ht="15">
      <c r="A3946" s="1">
        <v>3938</v>
      </c>
      <c r="B3946" s="6" t="s">
        <v>115</v>
      </c>
      <c r="C3946" s="7" t="s">
        <v>293</v>
      </c>
      <c r="D3946" s="7">
        <v>20.420999999999999</v>
      </c>
      <c r="E3946" s="7">
        <v>25.5</v>
      </c>
      <c r="F3946" s="7">
        <v>2.4154198620701912</v>
      </c>
      <c r="G3946" s="7">
        <v>25.614141662567636</v>
      </c>
      <c r="H3946" s="7">
        <v>0.99554380294794564</v>
      </c>
      <c r="I3946" s="7">
        <v>22.86</v>
      </c>
      <c r="J3946" s="7">
        <v>2.1653528645852709</v>
      </c>
      <c r="K3946" s="7">
        <v>22.962324643384164</v>
      </c>
      <c r="L3946" s="7">
        <v>0.99554380294794564</v>
      </c>
      <c r="M3946" s="7" t="s">
        <v>290</v>
      </c>
      <c r="N3946" s="7" t="s">
        <v>330</v>
      </c>
      <c r="O3946" s="7" t="s">
        <v>421</v>
      </c>
    </row>
    <row r="3947" spans="1:15" ht="15">
      <c r="A3947" s="1">
        <v>3939</v>
      </c>
      <c r="B3947" s="6" t="s">
        <v>115</v>
      </c>
      <c r="C3947" s="7" t="s">
        <v>294</v>
      </c>
      <c r="D3947" s="7">
        <v>23.73</v>
      </c>
      <c r="E3947" s="7">
        <v>25.664626610213748</v>
      </c>
      <c r="F3947" s="7">
        <v>3.5192377367706245</v>
      </c>
      <c r="G3947" s="7">
        <v>25.90478900299329</v>
      </c>
      <c r="H3947" s="7">
        <v>0.99072903497682263</v>
      </c>
      <c r="I3947" s="7">
        <v>22.726367782363383</v>
      </c>
      <c r="J3947" s="7">
        <v>3.11633176410957</v>
      </c>
      <c r="K3947" s="7">
        <v>22.939034771394429</v>
      </c>
      <c r="L3947" s="7">
        <v>0.99072903497682263</v>
      </c>
      <c r="M3947" s="7" t="s">
        <v>290</v>
      </c>
      <c r="N3947" s="7" t="s">
        <v>330</v>
      </c>
      <c r="O3947" s="7" t="s">
        <v>421</v>
      </c>
    </row>
    <row r="3948" spans="1:15" ht="15">
      <c r="A3948" s="1">
        <v>3940</v>
      </c>
      <c r="B3948" s="6" t="s">
        <v>115</v>
      </c>
      <c r="C3948" s="7" t="s">
        <v>295</v>
      </c>
      <c r="D3948" s="7">
        <v>24.315999999999999</v>
      </c>
      <c r="E3948" s="7">
        <v>24.287800000000001</v>
      </c>
      <c r="F3948" s="7">
        <v>2.3809172433028052</v>
      </c>
      <c r="G3948" s="7">
        <v>24.404220859504132</v>
      </c>
      <c r="H3948" s="7">
        <v>0.99522947853265342</v>
      </c>
      <c r="I3948" s="7">
        <v>20.9697</v>
      </c>
      <c r="J3948" s="7">
        <v>2.0556460575633233</v>
      </c>
      <c r="K3948" s="7">
        <v>21.07021591735537</v>
      </c>
      <c r="L3948" s="7">
        <v>0.99522947853265342</v>
      </c>
      <c r="M3948" s="7" t="s">
        <v>290</v>
      </c>
      <c r="N3948" s="7" t="s">
        <v>330</v>
      </c>
      <c r="O3948" s="7" t="s">
        <v>421</v>
      </c>
    </row>
    <row r="3949" spans="1:15" ht="15">
      <c r="A3949" s="1">
        <v>3941</v>
      </c>
      <c r="B3949" s="6" t="s">
        <v>115</v>
      </c>
      <c r="C3949" s="7" t="s">
        <v>296</v>
      </c>
      <c r="D3949" s="7">
        <v>21.193999999999999</v>
      </c>
      <c r="E3949" s="7">
        <v>24.637</v>
      </c>
      <c r="F3949" s="7">
        <v>1.9928900995043048</v>
      </c>
      <c r="G3949" s="7">
        <v>24.717471147928993</v>
      </c>
      <c r="H3949" s="7">
        <v>0.99674436161177693</v>
      </c>
      <c r="I3949" s="7">
        <v>21.248100000000001</v>
      </c>
      <c r="J3949" s="7">
        <v>1.7187615425286109</v>
      </c>
      <c r="K3949" s="7">
        <v>21.317502078106511</v>
      </c>
      <c r="L3949" s="7">
        <v>0.99674436161177693</v>
      </c>
      <c r="M3949" s="7" t="s">
        <v>290</v>
      </c>
      <c r="N3949" s="7" t="s">
        <v>330</v>
      </c>
      <c r="O3949" s="7" t="s">
        <v>421</v>
      </c>
    </row>
    <row r="3950" spans="1:15" ht="15">
      <c r="A3950" s="1">
        <v>3942</v>
      </c>
      <c r="B3950" s="6" t="s">
        <v>115</v>
      </c>
      <c r="C3950" s="7" t="s">
        <v>297</v>
      </c>
      <c r="D3950" s="7">
        <v>20.995000000000001</v>
      </c>
      <c r="E3950" s="7">
        <v>26.084078271999999</v>
      </c>
      <c r="F3950" s="7">
        <v>14.946578101807679</v>
      </c>
      <c r="G3950" s="7">
        <v>30.062922949261925</v>
      </c>
      <c r="H3950" s="7">
        <v>0.86764944034293878</v>
      </c>
      <c r="I3950" s="7">
        <v>22.517480600999999</v>
      </c>
      <c r="J3950" s="7">
        <v>12.902862771273998</v>
      </c>
      <c r="K3950" s="7">
        <v>25.952279289317534</v>
      </c>
      <c r="L3950" s="7">
        <v>0.86764944034293878</v>
      </c>
      <c r="M3950" s="7" t="s">
        <v>290</v>
      </c>
      <c r="N3950" s="7" t="s">
        <v>330</v>
      </c>
      <c r="O3950" s="7" t="s">
        <v>421</v>
      </c>
    </row>
    <row r="3951" spans="1:15" ht="15">
      <c r="A3951" s="1">
        <v>3943</v>
      </c>
      <c r="B3951" s="6" t="s">
        <v>115</v>
      </c>
      <c r="C3951" s="7" t="s">
        <v>298</v>
      </c>
      <c r="D3951" s="7" t="s">
        <v>422</v>
      </c>
      <c r="E3951" s="7">
        <v>26.50749627555194</v>
      </c>
      <c r="F3951" s="7">
        <v>6.1602272330830647</v>
      </c>
      <c r="G3951" s="7">
        <v>27.21388907087001</v>
      </c>
      <c r="H3951" s="7">
        <v>0.97404293103868789</v>
      </c>
      <c r="I3951" s="7">
        <v>22.962991600260192</v>
      </c>
      <c r="J3951" s="7">
        <v>5.3364997108175665</v>
      </c>
      <c r="K3951" s="7">
        <v>23.574927622310447</v>
      </c>
      <c r="L3951" s="7">
        <v>0.97404293103868789</v>
      </c>
      <c r="M3951" s="7" t="s">
        <v>290</v>
      </c>
      <c r="N3951" s="7" t="s">
        <v>330</v>
      </c>
      <c r="O3951" s="7" t="s">
        <v>421</v>
      </c>
    </row>
    <row r="3952" spans="1:15" ht="15">
      <c r="A3952" s="1">
        <v>3944</v>
      </c>
      <c r="B3952" s="6" t="s">
        <v>115</v>
      </c>
      <c r="C3952" s="7" t="s">
        <v>299</v>
      </c>
      <c r="D3952" s="7" t="s">
        <v>422</v>
      </c>
      <c r="E3952" s="7">
        <v>26.439196772255716</v>
      </c>
      <c r="F3952" s="7">
        <v>6.1443547245730938</v>
      </c>
      <c r="G3952" s="7">
        <v>27.143769468212053</v>
      </c>
      <c r="H3952" s="7">
        <v>0.97404293103868789</v>
      </c>
      <c r="I3952" s="7">
        <v>22.942715121638681</v>
      </c>
      <c r="J3952" s="7">
        <v>5.331787545077856</v>
      </c>
      <c r="K3952" s="7">
        <v>23.554110799996579</v>
      </c>
      <c r="L3952" s="7">
        <v>0.97404293103868789</v>
      </c>
      <c r="M3952" s="7" t="s">
        <v>290</v>
      </c>
      <c r="N3952" s="7" t="s">
        <v>330</v>
      </c>
      <c r="O3952" s="7" t="s">
        <v>421</v>
      </c>
    </row>
    <row r="3953" spans="1:15" ht="15">
      <c r="A3953" s="1">
        <v>3945</v>
      </c>
      <c r="B3953" s="6" t="s">
        <v>115</v>
      </c>
      <c r="C3953" s="7" t="s">
        <v>300</v>
      </c>
      <c r="D3953" s="7" t="s">
        <v>422</v>
      </c>
      <c r="E3953" s="7">
        <v>26.626400566489128</v>
      </c>
      <c r="F3953" s="7">
        <v>6.1878600748855348</v>
      </c>
      <c r="G3953" s="7">
        <v>27.335962017706546</v>
      </c>
      <c r="H3953" s="7">
        <v>0.97404293103868789</v>
      </c>
      <c r="I3953" s="7">
        <v>23.175848157240996</v>
      </c>
      <c r="J3953" s="7">
        <v>5.3859666519961182</v>
      </c>
      <c r="K3953" s="7">
        <v>23.79345654973033</v>
      </c>
      <c r="L3953" s="7">
        <v>0.97404293103868789</v>
      </c>
      <c r="M3953" s="7" t="s">
        <v>290</v>
      </c>
      <c r="N3953" s="7" t="s">
        <v>330</v>
      </c>
      <c r="O3953" s="7" t="s">
        <v>421</v>
      </c>
    </row>
    <row r="3954" spans="1:15" ht="15">
      <c r="A3954" s="1">
        <v>3946</v>
      </c>
      <c r="B3954" s="6" t="s">
        <v>115</v>
      </c>
      <c r="C3954" s="7" t="s">
        <v>301</v>
      </c>
      <c r="D3954" s="7" t="s">
        <v>422</v>
      </c>
      <c r="E3954" s="7">
        <v>26.372466494139026</v>
      </c>
      <c r="F3954" s="7">
        <v>6.1288468971927887</v>
      </c>
      <c r="G3954" s="7">
        <v>27.075260908691448</v>
      </c>
      <c r="H3954" s="7">
        <v>0.97404293103868789</v>
      </c>
      <c r="I3954" s="7">
        <v>22.921914084890894</v>
      </c>
      <c r="J3954" s="7">
        <v>5.3269534743033704</v>
      </c>
      <c r="K3954" s="7">
        <v>23.532755440715231</v>
      </c>
      <c r="L3954" s="7">
        <v>0.97404293103868789</v>
      </c>
      <c r="M3954" s="7" t="s">
        <v>290</v>
      </c>
      <c r="N3954" s="7" t="s">
        <v>330</v>
      </c>
      <c r="O3954" s="7" t="s">
        <v>421</v>
      </c>
    </row>
    <row r="3955" spans="1:15" ht="15">
      <c r="A3955" s="1">
        <v>3947</v>
      </c>
      <c r="B3955" s="6" t="s">
        <v>115</v>
      </c>
      <c r="C3955" s="7" t="s">
        <v>302</v>
      </c>
      <c r="D3955" s="7" t="s">
        <v>422</v>
      </c>
      <c r="E3955" s="7">
        <v>26.406511012025994</v>
      </c>
      <c r="F3955" s="7">
        <v>6.1367586955778419</v>
      </c>
      <c r="G3955" s="7">
        <v>27.11021267190651</v>
      </c>
      <c r="H3955" s="7">
        <v>0.97404293103868789</v>
      </c>
      <c r="I3955" s="7">
        <v>22.955958602777862</v>
      </c>
      <c r="J3955" s="7">
        <v>5.3348652726884174</v>
      </c>
      <c r="K3955" s="7">
        <v>23.567707203930294</v>
      </c>
      <c r="L3955" s="7">
        <v>0.97404293103868789</v>
      </c>
      <c r="M3955" s="7" t="s">
        <v>290</v>
      </c>
      <c r="N3955" s="7" t="s">
        <v>330</v>
      </c>
      <c r="O3955" s="7" t="s">
        <v>421</v>
      </c>
    </row>
    <row r="3956" spans="1:15" ht="15">
      <c r="A3956" s="1">
        <v>3948</v>
      </c>
      <c r="B3956" s="6" t="s">
        <v>115</v>
      </c>
      <c r="C3956" s="7" t="s">
        <v>423</v>
      </c>
      <c r="D3956" s="7" t="s">
        <v>422</v>
      </c>
      <c r="E3956" s="7">
        <v>26.553782964156905</v>
      </c>
      <c r="F3956" s="7">
        <v>6.1709840588771607</v>
      </c>
      <c r="G3956" s="7">
        <v>27.261409243882927</v>
      </c>
      <c r="H3956" s="7">
        <v>0.97404293103868789</v>
      </c>
      <c r="I3956" s="7">
        <v>23.103230554908773</v>
      </c>
      <c r="J3956" s="7">
        <v>5.3690906359877504</v>
      </c>
      <c r="K3956" s="7">
        <v>23.718903775906711</v>
      </c>
      <c r="L3956" s="7">
        <v>0.97404293103868789</v>
      </c>
      <c r="M3956" s="7" t="s">
        <v>290</v>
      </c>
      <c r="N3956" s="7" t="s">
        <v>330</v>
      </c>
      <c r="O3956" s="7" t="s">
        <v>421</v>
      </c>
    </row>
    <row r="3957" spans="1:15" ht="15">
      <c r="A3957" s="1">
        <v>3949</v>
      </c>
      <c r="B3957" s="6" t="s">
        <v>115</v>
      </c>
      <c r="C3957" s="7" t="s">
        <v>424</v>
      </c>
      <c r="D3957" s="7" t="s">
        <v>422</v>
      </c>
      <c r="E3957" s="7">
        <v>26.816029640438352</v>
      </c>
      <c r="F3957" s="7">
        <v>6.2319290496911171</v>
      </c>
      <c r="G3957" s="7">
        <v>27.530644477695255</v>
      </c>
      <c r="H3957" s="7">
        <v>0.97404293103868789</v>
      </c>
      <c r="I3957" s="7">
        <v>23.365477231190219</v>
      </c>
      <c r="J3957" s="7">
        <v>5.4300356268017023</v>
      </c>
      <c r="K3957" s="7">
        <v>23.988139009719038</v>
      </c>
      <c r="L3957" s="7">
        <v>0.97404293103868789</v>
      </c>
      <c r="M3957" s="7" t="s">
        <v>290</v>
      </c>
      <c r="N3957" s="7" t="s">
        <v>330</v>
      </c>
      <c r="O3957" s="7" t="s">
        <v>421</v>
      </c>
    </row>
    <row r="3958" spans="1:15" ht="15">
      <c r="A3958" s="1">
        <v>3950</v>
      </c>
      <c r="B3958" s="6" t="s">
        <v>115</v>
      </c>
      <c r="C3958" s="7" t="s">
        <v>425</v>
      </c>
      <c r="D3958" s="7" t="s">
        <v>422</v>
      </c>
      <c r="E3958" s="7">
        <v>27.056658541506366</v>
      </c>
      <c r="F3958" s="7">
        <v>6.2878501632514663</v>
      </c>
      <c r="G3958" s="7">
        <v>27.777685848665847</v>
      </c>
      <c r="H3958" s="7">
        <v>0.97404293103868789</v>
      </c>
      <c r="I3958" s="7">
        <v>23.606106132258233</v>
      </c>
      <c r="J3958" s="7">
        <v>5.4859567403620497</v>
      </c>
      <c r="K3958" s="7">
        <v>24.235180380689631</v>
      </c>
      <c r="L3958" s="7">
        <v>0.97404293103868789</v>
      </c>
      <c r="M3958" s="7" t="s">
        <v>290</v>
      </c>
      <c r="N3958" s="7" t="s">
        <v>330</v>
      </c>
      <c r="O3958" s="7" t="s">
        <v>421</v>
      </c>
    </row>
    <row r="3959" spans="1:15" ht="15">
      <c r="A3959" s="1">
        <v>3951</v>
      </c>
      <c r="B3959" s="6" t="s">
        <v>115</v>
      </c>
      <c r="C3959" s="7" t="s">
        <v>426</v>
      </c>
      <c r="D3959" s="7" t="s">
        <v>422</v>
      </c>
      <c r="E3959" s="7">
        <v>27.403730681646969</v>
      </c>
      <c r="F3959" s="7">
        <v>6.3685082241755717</v>
      </c>
      <c r="G3959" s="7">
        <v>28.13400704261004</v>
      </c>
      <c r="H3959" s="7">
        <v>0.97404293103868789</v>
      </c>
      <c r="I3959" s="7">
        <v>23.953178272398837</v>
      </c>
      <c r="J3959" s="7">
        <v>5.5666148012861596</v>
      </c>
      <c r="K3959" s="7">
        <v>24.591501574633824</v>
      </c>
      <c r="L3959" s="7">
        <v>0.97404293103868789</v>
      </c>
      <c r="M3959" s="7" t="s">
        <v>290</v>
      </c>
      <c r="N3959" s="7" t="s">
        <v>330</v>
      </c>
      <c r="O3959" s="7" t="s">
        <v>421</v>
      </c>
    </row>
    <row r="3960" spans="1:15" ht="15">
      <c r="A3960" s="1">
        <v>3952</v>
      </c>
      <c r="B3960" s="6" t="s">
        <v>115</v>
      </c>
      <c r="C3960" s="7" t="s">
        <v>427</v>
      </c>
      <c r="D3960" s="7" t="s">
        <v>422</v>
      </c>
      <c r="E3960" s="7">
        <v>27.750802821787577</v>
      </c>
      <c r="F3960" s="7">
        <v>6.4491662850996603</v>
      </c>
      <c r="G3960" s="7">
        <v>28.490328236554234</v>
      </c>
      <c r="H3960" s="7">
        <v>0.97404293103868789</v>
      </c>
      <c r="I3960" s="7">
        <v>24.300250412539445</v>
      </c>
      <c r="J3960" s="7">
        <v>5.647272862210249</v>
      </c>
      <c r="K3960" s="7">
        <v>24.947822768578018</v>
      </c>
      <c r="L3960" s="7">
        <v>0.97404293103868789</v>
      </c>
      <c r="M3960" s="7" t="s">
        <v>290</v>
      </c>
      <c r="N3960" s="7" t="s">
        <v>330</v>
      </c>
      <c r="O3960" s="7" t="s">
        <v>421</v>
      </c>
    </row>
    <row r="3961" spans="1:15" ht="15">
      <c r="A3961" s="1">
        <v>3953</v>
      </c>
      <c r="B3961" s="6" t="s">
        <v>259</v>
      </c>
      <c r="C3961" s="7" t="s">
        <v>292</v>
      </c>
      <c r="D3961" s="7">
        <v>105.64599999999999</v>
      </c>
      <c r="E3961" s="7">
        <v>103.83843999999999</v>
      </c>
      <c r="F3961" s="7">
        <v>26.782821336686776</v>
      </c>
      <c r="G3961" s="7">
        <v>108.29284360196249</v>
      </c>
      <c r="H3961" s="7">
        <v>0.95886705479509848</v>
      </c>
      <c r="I3961" s="7">
        <v>93.882440000000003</v>
      </c>
      <c r="J3961" s="7">
        <v>25.467124645315344</v>
      </c>
      <c r="K3961" s="7">
        <v>98.210788783012646</v>
      </c>
      <c r="L3961" s="7">
        <v>0.9559279704740411</v>
      </c>
      <c r="M3961" s="7" t="s">
        <v>290</v>
      </c>
      <c r="N3961" s="7" t="s">
        <v>330</v>
      </c>
      <c r="O3961" s="7" t="s">
        <v>421</v>
      </c>
    </row>
    <row r="3962" spans="1:15" ht="15">
      <c r="A3962" s="1">
        <v>3954</v>
      </c>
      <c r="B3962" s="6" t="s">
        <v>259</v>
      </c>
      <c r="C3962" s="7" t="s">
        <v>293</v>
      </c>
      <c r="D3962" s="7">
        <v>98.838999999999984</v>
      </c>
      <c r="E3962" s="7">
        <v>101.40344</v>
      </c>
      <c r="F3962" s="7">
        <v>33.300351403250779</v>
      </c>
      <c r="G3962" s="7">
        <v>107.84246680150513</v>
      </c>
      <c r="H3962" s="7">
        <v>0.94029228936911469</v>
      </c>
      <c r="I3962" s="7">
        <v>94.073440000000005</v>
      </c>
      <c r="J3962" s="7">
        <v>31.262387536565718</v>
      </c>
      <c r="K3962" s="7">
        <v>100.13513809278832</v>
      </c>
      <c r="L3962" s="7">
        <v>0.93946482515287133</v>
      </c>
      <c r="M3962" s="7" t="s">
        <v>290</v>
      </c>
      <c r="N3962" s="7" t="s">
        <v>330</v>
      </c>
      <c r="O3962" s="7" t="s">
        <v>421</v>
      </c>
    </row>
    <row r="3963" spans="1:15" ht="15">
      <c r="A3963" s="1">
        <v>3955</v>
      </c>
      <c r="B3963" s="6" t="s">
        <v>259</v>
      </c>
      <c r="C3963" s="7" t="s">
        <v>294</v>
      </c>
      <c r="D3963" s="7">
        <v>104.82999999999998</v>
      </c>
      <c r="E3963" s="7">
        <v>109.74830348080377</v>
      </c>
      <c r="F3963" s="7">
        <v>29.325721485416317</v>
      </c>
      <c r="G3963" s="7">
        <v>114.44181521967789</v>
      </c>
      <c r="H3963" s="7">
        <v>0.95898779017210933</v>
      </c>
      <c r="I3963" s="7">
        <v>99.621418971939903</v>
      </c>
      <c r="J3963" s="7">
        <v>27.669089397780496</v>
      </c>
      <c r="K3963" s="7">
        <v>104.17820386568253</v>
      </c>
      <c r="L3963" s="7">
        <v>0.95625970956825368</v>
      </c>
      <c r="M3963" s="7" t="s">
        <v>290</v>
      </c>
      <c r="N3963" s="7" t="s">
        <v>330</v>
      </c>
      <c r="O3963" s="7" t="s">
        <v>421</v>
      </c>
    </row>
    <row r="3964" spans="1:15" ht="15">
      <c r="A3964" s="1">
        <v>3956</v>
      </c>
      <c r="B3964" s="6" t="s">
        <v>259</v>
      </c>
      <c r="C3964" s="7" t="s">
        <v>295</v>
      </c>
      <c r="D3964" s="7">
        <v>115.262</v>
      </c>
      <c r="E3964" s="7">
        <v>106.6345</v>
      </c>
      <c r="F3964" s="7">
        <v>25.704275591372259</v>
      </c>
      <c r="G3964" s="7">
        <v>111.75286440857477</v>
      </c>
      <c r="H3964" s="7">
        <v>0.9541992553330737</v>
      </c>
      <c r="I3964" s="7">
        <v>98.903400000000005</v>
      </c>
      <c r="J3964" s="7">
        <v>25.280065322055034</v>
      </c>
      <c r="K3964" s="7">
        <v>104.00081402174854</v>
      </c>
      <c r="L3964" s="7">
        <v>0.9509867872699288</v>
      </c>
      <c r="M3964" s="7" t="s">
        <v>290</v>
      </c>
      <c r="N3964" s="7" t="s">
        <v>330</v>
      </c>
      <c r="O3964" s="7" t="s">
        <v>421</v>
      </c>
    </row>
    <row r="3965" spans="1:15" ht="15">
      <c r="A3965" s="1">
        <v>3957</v>
      </c>
      <c r="B3965" s="6" t="s">
        <v>259</v>
      </c>
      <c r="C3965" s="7" t="s">
        <v>296</v>
      </c>
      <c r="D3965" s="7">
        <v>116.34840000000001</v>
      </c>
      <c r="E3965" s="7">
        <v>114.41720000000001</v>
      </c>
      <c r="F3965" s="7">
        <v>32.286488109490172</v>
      </c>
      <c r="G3965" s="7">
        <v>120.20791867024684</v>
      </c>
      <c r="H3965" s="7">
        <v>0.95182747747149776</v>
      </c>
      <c r="I3965" s="7">
        <v>106.73736000000001</v>
      </c>
      <c r="J3965" s="7">
        <v>31.104166019851785</v>
      </c>
      <c r="K3965" s="7">
        <v>112.38950146608124</v>
      </c>
      <c r="L3965" s="7">
        <v>0.94970934658174433</v>
      </c>
      <c r="M3965" s="7" t="s">
        <v>290</v>
      </c>
      <c r="N3965" s="7" t="s">
        <v>330</v>
      </c>
      <c r="O3965" s="7" t="s">
        <v>421</v>
      </c>
    </row>
    <row r="3966" spans="1:15" ht="15">
      <c r="A3966" s="1">
        <v>3958</v>
      </c>
      <c r="B3966" s="6" t="s">
        <v>259</v>
      </c>
      <c r="C3966" s="7" t="s">
        <v>297</v>
      </c>
      <c r="D3966" s="7">
        <v>116.68659000000002</v>
      </c>
      <c r="E3966" s="7">
        <v>125.45616916029999</v>
      </c>
      <c r="F3966" s="7">
        <v>27.423199426820236</v>
      </c>
      <c r="G3966" s="7">
        <v>130.9885345779733</v>
      </c>
      <c r="H3966" s="7">
        <v>0.95776450637074606</v>
      </c>
      <c r="I3966" s="7">
        <v>117.22194369269999</v>
      </c>
      <c r="J3966" s="7">
        <v>24.641120587832461</v>
      </c>
      <c r="K3966" s="7">
        <v>122.04839427423428</v>
      </c>
      <c r="L3966" s="7">
        <v>0.96045461630007534</v>
      </c>
      <c r="M3966" s="7" t="s">
        <v>290</v>
      </c>
      <c r="N3966" s="7" t="s">
        <v>330</v>
      </c>
      <c r="O3966" s="7" t="s">
        <v>421</v>
      </c>
    </row>
    <row r="3967" spans="1:15" ht="15">
      <c r="A3967" s="1">
        <v>3959</v>
      </c>
      <c r="B3967" s="6" t="s">
        <v>259</v>
      </c>
      <c r="C3967" s="7" t="s">
        <v>298</v>
      </c>
      <c r="D3967" s="7" t="s">
        <v>422</v>
      </c>
      <c r="E3967" s="7">
        <v>126.39957845088499</v>
      </c>
      <c r="F3967" s="7">
        <v>25.435962015381378</v>
      </c>
      <c r="G3967" s="7">
        <v>129.62315647600917</v>
      </c>
      <c r="H3967" s="7">
        <v>0.97513115624737312</v>
      </c>
      <c r="I3967" s="7">
        <v>118.18857290265667</v>
      </c>
      <c r="J3967" s="7">
        <v>23.472227134027186</v>
      </c>
      <c r="K3967" s="7">
        <v>121.17910214191608</v>
      </c>
      <c r="L3967" s="7">
        <v>0.97532141114763238</v>
      </c>
      <c r="M3967" s="7" t="s">
        <v>290</v>
      </c>
      <c r="N3967" s="7" t="s">
        <v>330</v>
      </c>
      <c r="O3967" s="7" t="s">
        <v>421</v>
      </c>
    </row>
    <row r="3968" spans="1:15" ht="15">
      <c r="A3968" s="1">
        <v>3960</v>
      </c>
      <c r="B3968" s="6" t="s">
        <v>259</v>
      </c>
      <c r="C3968" s="7" t="s">
        <v>299</v>
      </c>
      <c r="D3968" s="7" t="s">
        <v>422</v>
      </c>
      <c r="E3968" s="7">
        <v>126.77603566011314</v>
      </c>
      <c r="F3968" s="7">
        <v>25.515186217426322</v>
      </c>
      <c r="G3968" s="7">
        <v>130.00764290950767</v>
      </c>
      <c r="H3968" s="7">
        <v>0.97514294408334212</v>
      </c>
      <c r="I3968" s="7">
        <v>118.61305313655954</v>
      </c>
      <c r="J3968" s="7">
        <v>23.56261167884238</v>
      </c>
      <c r="K3968" s="7">
        <v>121.61289135575868</v>
      </c>
      <c r="L3968" s="7">
        <v>0.97533289287215785</v>
      </c>
      <c r="M3968" s="7" t="s">
        <v>290</v>
      </c>
      <c r="N3968" s="7" t="s">
        <v>330</v>
      </c>
      <c r="O3968" s="7" t="s">
        <v>421</v>
      </c>
    </row>
    <row r="3969" spans="1:15" ht="15">
      <c r="A3969" s="1">
        <v>3961</v>
      </c>
      <c r="B3969" s="6" t="s">
        <v>259</v>
      </c>
      <c r="C3969" s="7" t="s">
        <v>300</v>
      </c>
      <c r="D3969" s="7" t="s">
        <v>422</v>
      </c>
      <c r="E3969" s="7">
        <v>133.26202534784613</v>
      </c>
      <c r="F3969" s="7">
        <v>27.03330679617331</v>
      </c>
      <c r="G3969" s="7">
        <v>136.66898472868633</v>
      </c>
      <c r="H3969" s="7">
        <v>0.97507145174449306</v>
      </c>
      <c r="I3969" s="7">
        <v>125.14497206566142</v>
      </c>
      <c r="J3969" s="7">
        <v>25.09140601419519</v>
      </c>
      <c r="K3969" s="7">
        <v>128.32138637517659</v>
      </c>
      <c r="L3969" s="7">
        <v>0.97524641527618627</v>
      </c>
      <c r="M3969" s="7" t="s">
        <v>290</v>
      </c>
      <c r="N3969" s="7" t="s">
        <v>330</v>
      </c>
      <c r="O3969" s="7" t="s">
        <v>421</v>
      </c>
    </row>
    <row r="3970" spans="1:15" ht="15">
      <c r="A3970" s="1">
        <v>3962</v>
      </c>
      <c r="B3970" s="6" t="s">
        <v>259</v>
      </c>
      <c r="C3970" s="7" t="s">
        <v>301</v>
      </c>
      <c r="D3970" s="7" t="s">
        <v>422</v>
      </c>
      <c r="E3970" s="7">
        <v>133.18297674349358</v>
      </c>
      <c r="F3970" s="7">
        <v>27.003977615548546</v>
      </c>
      <c r="G3970" s="7">
        <v>136.5851212467505</v>
      </c>
      <c r="H3970" s="7">
        <v>0.97509139742160711</v>
      </c>
      <c r="I3970" s="7">
        <v>125.06592346130887</v>
      </c>
      <c r="J3970" s="7">
        <v>25.062076833570433</v>
      </c>
      <c r="K3970" s="7">
        <v>128.23752289324077</v>
      </c>
      <c r="L3970" s="7">
        <v>0.97526777373442963</v>
      </c>
      <c r="M3970" s="7" t="s">
        <v>290</v>
      </c>
      <c r="N3970" s="7" t="s">
        <v>330</v>
      </c>
      <c r="O3970" s="7" t="s">
        <v>421</v>
      </c>
    </row>
    <row r="3971" spans="1:15" ht="15">
      <c r="A3971" s="1">
        <v>3963</v>
      </c>
      <c r="B3971" s="6" t="s">
        <v>259</v>
      </c>
      <c r="C3971" s="7" t="s">
        <v>302</v>
      </c>
      <c r="D3971" s="7" t="s">
        <v>422</v>
      </c>
      <c r="E3971" s="7">
        <v>134.23373156910461</v>
      </c>
      <c r="F3971" s="7">
        <v>27.242532960059648</v>
      </c>
      <c r="G3971" s="7">
        <v>137.66260684887911</v>
      </c>
      <c r="H3971" s="7">
        <v>0.97509218110667772</v>
      </c>
      <c r="I3971" s="7">
        <v>126.14364296264321</v>
      </c>
      <c r="J3971" s="7">
        <v>25.30826685014398</v>
      </c>
      <c r="K3971" s="7">
        <v>129.34303316226058</v>
      </c>
      <c r="L3971" s="7">
        <v>0.9752643020548023</v>
      </c>
      <c r="M3971" s="7" t="s">
        <v>290</v>
      </c>
      <c r="N3971" s="7" t="s">
        <v>330</v>
      </c>
      <c r="O3971" s="7" t="s">
        <v>421</v>
      </c>
    </row>
    <row r="3972" spans="1:15" ht="15">
      <c r="A3972" s="1">
        <v>3964</v>
      </c>
      <c r="B3972" s="6" t="s">
        <v>259</v>
      </c>
      <c r="C3972" s="7" t="s">
        <v>423</v>
      </c>
      <c r="D3972" s="7" t="s">
        <v>422</v>
      </c>
      <c r="E3972" s="7">
        <v>135.74771583615208</v>
      </c>
      <c r="F3972" s="7">
        <v>27.59066809800634</v>
      </c>
      <c r="G3972" s="7">
        <v>139.21619539982936</v>
      </c>
      <c r="H3972" s="7">
        <v>0.97508566044549783</v>
      </c>
      <c r="I3972" s="7">
        <v>127.73250121139584</v>
      </c>
      <c r="J3972" s="7">
        <v>25.67760151231991</v>
      </c>
      <c r="K3972" s="7">
        <v>130.97443901825238</v>
      </c>
      <c r="L3972" s="7">
        <v>0.97524755340693037</v>
      </c>
      <c r="M3972" s="7" t="s">
        <v>290</v>
      </c>
      <c r="N3972" s="7" t="s">
        <v>330</v>
      </c>
      <c r="O3972" s="7" t="s">
        <v>421</v>
      </c>
    </row>
    <row r="3973" spans="1:15" ht="15">
      <c r="A3973" s="1">
        <v>3965</v>
      </c>
      <c r="B3973" s="6" t="s">
        <v>259</v>
      </c>
      <c r="C3973" s="7" t="s">
        <v>424</v>
      </c>
      <c r="D3973" s="7" t="s">
        <v>422</v>
      </c>
      <c r="E3973" s="7">
        <v>137.30754628326756</v>
      </c>
      <c r="F3973" s="7">
        <v>27.957296406604929</v>
      </c>
      <c r="G3973" s="7">
        <v>140.81879626518716</v>
      </c>
      <c r="H3973" s="7">
        <v>0.97506547367932839</v>
      </c>
      <c r="I3973" s="7">
        <v>129.31261870020461</v>
      </c>
      <c r="J3973" s="7">
        <v>26.048846489488177</v>
      </c>
      <c r="K3973" s="7">
        <v>132.59784559651186</v>
      </c>
      <c r="L3973" s="7">
        <v>0.97522413066722047</v>
      </c>
      <c r="M3973" s="7" t="s">
        <v>290</v>
      </c>
      <c r="N3973" s="7" t="s">
        <v>330</v>
      </c>
      <c r="O3973" s="7" t="s">
        <v>421</v>
      </c>
    </row>
    <row r="3974" spans="1:15" ht="15">
      <c r="A3974" s="1">
        <v>3966</v>
      </c>
      <c r="B3974" s="6" t="s">
        <v>259</v>
      </c>
      <c r="C3974" s="7" t="s">
        <v>425</v>
      </c>
      <c r="D3974" s="7" t="s">
        <v>422</v>
      </c>
      <c r="E3974" s="7">
        <v>138.91010803199316</v>
      </c>
      <c r="F3974" s="7">
        <v>28.333861853293591</v>
      </c>
      <c r="G3974" s="7">
        <v>142.46527412645801</v>
      </c>
      <c r="H3974" s="7">
        <v>0.97504538480507785</v>
      </c>
      <c r="I3974" s="7">
        <v>130.94319512579355</v>
      </c>
      <c r="J3974" s="7">
        <v>26.431787162300033</v>
      </c>
      <c r="K3974" s="7">
        <v>134.27305437541304</v>
      </c>
      <c r="L3974" s="7">
        <v>0.97520083783668499</v>
      </c>
      <c r="M3974" s="7" t="s">
        <v>290</v>
      </c>
      <c r="N3974" s="7" t="s">
        <v>330</v>
      </c>
      <c r="O3974" s="7" t="s">
        <v>421</v>
      </c>
    </row>
    <row r="3975" spans="1:15" ht="15">
      <c r="A3975" s="1">
        <v>3967</v>
      </c>
      <c r="B3975" s="6" t="s">
        <v>259</v>
      </c>
      <c r="C3975" s="7" t="s">
        <v>426</v>
      </c>
      <c r="D3975" s="7" t="s">
        <v>422</v>
      </c>
      <c r="E3975" s="7">
        <v>140.95860175613882</v>
      </c>
      <c r="F3975" s="7">
        <v>28.817153385904632</v>
      </c>
      <c r="G3975" s="7">
        <v>144.57038206818126</v>
      </c>
      <c r="H3975" s="7">
        <v>0.97501714901507919</v>
      </c>
      <c r="I3975" s="7">
        <v>132.99168884993924</v>
      </c>
      <c r="J3975" s="7">
        <v>26.915078694911085</v>
      </c>
      <c r="K3975" s="7">
        <v>136.37816231713632</v>
      </c>
      <c r="L3975" s="7">
        <v>0.97516850638211339</v>
      </c>
      <c r="M3975" s="7" t="s">
        <v>290</v>
      </c>
      <c r="N3975" s="7" t="s">
        <v>330</v>
      </c>
      <c r="O3975" s="7" t="s">
        <v>421</v>
      </c>
    </row>
    <row r="3976" spans="1:15" ht="15">
      <c r="A3976" s="1">
        <v>3968</v>
      </c>
      <c r="B3976" s="6" t="s">
        <v>259</v>
      </c>
      <c r="C3976" s="7" t="s">
        <v>427</v>
      </c>
      <c r="D3976" s="7" t="s">
        <v>422</v>
      </c>
      <c r="E3976" s="7">
        <v>143.00709571275951</v>
      </c>
      <c r="F3976" s="7">
        <v>29.300444971419381</v>
      </c>
      <c r="G3976" s="7">
        <v>146.67549024832311</v>
      </c>
      <c r="H3976" s="7">
        <v>0.97498972371353265</v>
      </c>
      <c r="I3976" s="7">
        <v>135.04018280655987</v>
      </c>
      <c r="J3976" s="7">
        <v>27.398370280425826</v>
      </c>
      <c r="K3976" s="7">
        <v>138.48327049727814</v>
      </c>
      <c r="L3976" s="7">
        <v>0.97513715787939925</v>
      </c>
      <c r="M3976" s="7" t="s">
        <v>290</v>
      </c>
      <c r="N3976" s="7" t="s">
        <v>330</v>
      </c>
      <c r="O3976" s="7" t="s">
        <v>421</v>
      </c>
    </row>
    <row r="3977" spans="1:15" ht="15">
      <c r="A3977" s="1">
        <v>3969</v>
      </c>
      <c r="B3977" s="6" t="s">
        <v>222</v>
      </c>
      <c r="C3977" s="7" t="s">
        <v>292</v>
      </c>
      <c r="D3977" s="7">
        <v>92.895068545106312</v>
      </c>
      <c r="E3977" s="7">
        <v>102.29899999999999</v>
      </c>
      <c r="F3977" s="7">
        <v>17.371528301886759</v>
      </c>
      <c r="G3977" s="7">
        <v>103.76345886940764</v>
      </c>
      <c r="H3977" s="7">
        <v>0.9858865646407301</v>
      </c>
      <c r="I3977" s="7">
        <v>89.655000000000001</v>
      </c>
      <c r="J3977" s="7">
        <v>15.224433962264122</v>
      </c>
      <c r="K3977" s="7">
        <v>90.938453992089293</v>
      </c>
      <c r="L3977" s="7">
        <v>0.9858865646407301</v>
      </c>
      <c r="M3977" s="7" t="s">
        <v>290</v>
      </c>
      <c r="N3977" s="7" t="s">
        <v>330</v>
      </c>
      <c r="O3977" s="7" t="s">
        <v>421</v>
      </c>
    </row>
    <row r="3978" spans="1:15" ht="15">
      <c r="A3978" s="1">
        <v>3970</v>
      </c>
      <c r="B3978" s="6" t="s">
        <v>222</v>
      </c>
      <c r="C3978" s="7" t="s">
        <v>293</v>
      </c>
      <c r="D3978" s="7">
        <v>91.494535355943526</v>
      </c>
      <c r="E3978" s="7">
        <v>103.79</v>
      </c>
      <c r="F3978" s="7">
        <v>10.835219780219926</v>
      </c>
      <c r="G3978" s="7">
        <v>104.35404202849868</v>
      </c>
      <c r="H3978" s="7">
        <v>0.9945949192045227</v>
      </c>
      <c r="I3978" s="7">
        <v>91.31</v>
      </c>
      <c r="J3978" s="7">
        <v>9.5323626373626613</v>
      </c>
      <c r="K3978" s="7">
        <v>91.806220036826417</v>
      </c>
      <c r="L3978" s="7">
        <v>0.9945949192045227</v>
      </c>
      <c r="M3978" s="7" t="s">
        <v>290</v>
      </c>
      <c r="N3978" s="7" t="s">
        <v>330</v>
      </c>
      <c r="O3978" s="7" t="s">
        <v>421</v>
      </c>
    </row>
    <row r="3979" spans="1:15" ht="15">
      <c r="A3979" s="1">
        <v>3971</v>
      </c>
      <c r="B3979" s="6" t="s">
        <v>222</v>
      </c>
      <c r="C3979" s="7" t="s">
        <v>294</v>
      </c>
      <c r="D3979" s="7">
        <v>96.849314050229594</v>
      </c>
      <c r="E3979" s="7">
        <v>111.88209900334483</v>
      </c>
      <c r="F3979" s="7">
        <v>27.221505342818382</v>
      </c>
      <c r="G3979" s="7">
        <v>115.14605694735424</v>
      </c>
      <c r="H3979" s="7">
        <v>0.97165375844783186</v>
      </c>
      <c r="I3979" s="7">
        <v>98.030437725370163</v>
      </c>
      <c r="J3979" s="7">
        <v>23.851323027289808</v>
      </c>
      <c r="K3979" s="7">
        <v>100.8902984968317</v>
      </c>
      <c r="L3979" s="7">
        <v>0.97165375844783186</v>
      </c>
      <c r="M3979" s="7" t="s">
        <v>290</v>
      </c>
      <c r="N3979" s="7" t="s">
        <v>330</v>
      </c>
      <c r="O3979" s="7" t="s">
        <v>421</v>
      </c>
    </row>
    <row r="3980" spans="1:15" ht="15">
      <c r="A3980" s="1">
        <v>3972</v>
      </c>
      <c r="B3980" s="6" t="s">
        <v>222</v>
      </c>
      <c r="C3980" s="7" t="s">
        <v>295</v>
      </c>
      <c r="D3980" s="7">
        <v>104.23633900420717</v>
      </c>
      <c r="E3980" s="7">
        <v>100.14100000000001</v>
      </c>
      <c r="F3980" s="7">
        <v>24.883791192170857</v>
      </c>
      <c r="G3980" s="7">
        <v>103.186350575527</v>
      </c>
      <c r="H3980" s="7">
        <v>0.97048688553726925</v>
      </c>
      <c r="I3980" s="7">
        <v>90.917000000000002</v>
      </c>
      <c r="J3980" s="7">
        <v>22.591742081850594</v>
      </c>
      <c r="K3980" s="7">
        <v>93.681842954186479</v>
      </c>
      <c r="L3980" s="7">
        <v>0.97048688553726925</v>
      </c>
      <c r="M3980" s="7" t="s">
        <v>290</v>
      </c>
      <c r="N3980" s="7" t="s">
        <v>330</v>
      </c>
      <c r="O3980" s="7" t="s">
        <v>421</v>
      </c>
    </row>
    <row r="3981" spans="1:15" ht="15">
      <c r="A3981" s="1">
        <v>3973</v>
      </c>
      <c r="B3981" s="6" t="s">
        <v>222</v>
      </c>
      <c r="C3981" s="7" t="s">
        <v>296</v>
      </c>
      <c r="D3981" s="7">
        <v>101.57178625976802</v>
      </c>
      <c r="E3981" s="7">
        <v>102.21669589</v>
      </c>
      <c r="F3981" s="7">
        <v>25.979375989595916</v>
      </c>
      <c r="G3981" s="7">
        <v>105.46649181364447</v>
      </c>
      <c r="H3981" s="7">
        <v>0.96918646038414991</v>
      </c>
      <c r="I3981" s="7">
        <v>93.472882216000002</v>
      </c>
      <c r="J3981" s="7">
        <v>23.757049968959599</v>
      </c>
      <c r="K3981" s="7">
        <v>96.444684316938137</v>
      </c>
      <c r="L3981" s="7">
        <v>0.96918646038414991</v>
      </c>
      <c r="M3981" s="7" t="s">
        <v>290</v>
      </c>
      <c r="N3981" s="7" t="s">
        <v>330</v>
      </c>
      <c r="O3981" s="7" t="s">
        <v>421</v>
      </c>
    </row>
    <row r="3982" spans="1:15" ht="15">
      <c r="A3982" s="1">
        <v>3974</v>
      </c>
      <c r="B3982" s="6" t="s">
        <v>222</v>
      </c>
      <c r="C3982" s="7" t="s">
        <v>297</v>
      </c>
      <c r="D3982" s="7">
        <v>97.268681829713302</v>
      </c>
      <c r="E3982" s="7">
        <v>107.50582719000001</v>
      </c>
      <c r="F3982" s="7">
        <v>15.286703462729221</v>
      </c>
      <c r="G3982" s="7">
        <v>108.58722845051145</v>
      </c>
      <c r="H3982" s="7">
        <v>0.99004117449222595</v>
      </c>
      <c r="I3982" s="7">
        <v>98.042337003</v>
      </c>
      <c r="J3982" s="7">
        <v>13.941050189856439</v>
      </c>
      <c r="K3982" s="7">
        <v>99.02854500297336</v>
      </c>
      <c r="L3982" s="7">
        <v>0.99004117449222595</v>
      </c>
      <c r="M3982" s="7" t="s">
        <v>290</v>
      </c>
      <c r="N3982" s="7" t="s">
        <v>330</v>
      </c>
      <c r="O3982" s="7" t="s">
        <v>421</v>
      </c>
    </row>
    <row r="3983" spans="1:15" ht="15">
      <c r="A3983" s="1">
        <v>3975</v>
      </c>
      <c r="B3983" s="6" t="s">
        <v>222</v>
      </c>
      <c r="C3983" s="7" t="s">
        <v>298</v>
      </c>
      <c r="D3983" s="7" t="s">
        <v>422</v>
      </c>
      <c r="E3983" s="7">
        <v>105.7183465580988</v>
      </c>
      <c r="F3983" s="7">
        <v>15.032534111360423</v>
      </c>
      <c r="G3983" s="7">
        <v>106.78176754852626</v>
      </c>
      <c r="H3983" s="7">
        <v>0.99004117449222595</v>
      </c>
      <c r="I3983" s="7">
        <v>98.850808384501391</v>
      </c>
      <c r="J3983" s="7">
        <v>14.056010118914786</v>
      </c>
      <c r="K3983" s="7">
        <v>99.84514879919027</v>
      </c>
      <c r="L3983" s="7">
        <v>0.99004117449222584</v>
      </c>
      <c r="M3983" s="7" t="s">
        <v>290</v>
      </c>
      <c r="N3983" s="7" t="s">
        <v>330</v>
      </c>
      <c r="O3983" s="7" t="s">
        <v>421</v>
      </c>
    </row>
    <row r="3984" spans="1:15" ht="15">
      <c r="A3984" s="1">
        <v>3976</v>
      </c>
      <c r="B3984" s="6" t="s">
        <v>222</v>
      </c>
      <c r="C3984" s="7" t="s">
        <v>299</v>
      </c>
      <c r="D3984" s="7" t="s">
        <v>422</v>
      </c>
      <c r="E3984" s="7">
        <v>106.03320863435914</v>
      </c>
      <c r="F3984" s="7">
        <v>15.077305667631023</v>
      </c>
      <c r="G3984" s="7">
        <v>107.09979682283581</v>
      </c>
      <c r="H3984" s="7">
        <v>0.99004117449222595</v>
      </c>
      <c r="I3984" s="7">
        <v>99.20583605963121</v>
      </c>
      <c r="J3984" s="7">
        <v>14.106492989775177</v>
      </c>
      <c r="K3984" s="7">
        <v>100.20374769818243</v>
      </c>
      <c r="L3984" s="7">
        <v>0.99004117449222595</v>
      </c>
      <c r="M3984" s="7" t="s">
        <v>290</v>
      </c>
      <c r="N3984" s="7" t="s">
        <v>330</v>
      </c>
      <c r="O3984" s="7" t="s">
        <v>421</v>
      </c>
    </row>
    <row r="3985" spans="1:15" ht="15">
      <c r="A3985" s="1">
        <v>3977</v>
      </c>
      <c r="B3985" s="6" t="s">
        <v>222</v>
      </c>
      <c r="C3985" s="7" t="s">
        <v>300</v>
      </c>
      <c r="D3985" s="7" t="s">
        <v>422</v>
      </c>
      <c r="E3985" s="7">
        <v>111.45797439690041</v>
      </c>
      <c r="F3985" s="7">
        <v>15.848675813178353</v>
      </c>
      <c r="G3985" s="7">
        <v>112.57913031148949</v>
      </c>
      <c r="H3985" s="7">
        <v>0.99004117449222595</v>
      </c>
      <c r="I3985" s="7">
        <v>104.66901621813564</v>
      </c>
      <c r="J3985" s="7">
        <v>14.883325439042533</v>
      </c>
      <c r="K3985" s="7">
        <v>105.72188199326</v>
      </c>
      <c r="L3985" s="7">
        <v>0.99004117449222595</v>
      </c>
      <c r="M3985" s="7" t="s">
        <v>290</v>
      </c>
      <c r="N3985" s="7" t="s">
        <v>330</v>
      </c>
      <c r="O3985" s="7" t="s">
        <v>421</v>
      </c>
    </row>
    <row r="3986" spans="1:15" ht="15">
      <c r="A3986" s="1">
        <v>3978</v>
      </c>
      <c r="B3986" s="6" t="s">
        <v>222</v>
      </c>
      <c r="C3986" s="7" t="s">
        <v>301</v>
      </c>
      <c r="D3986" s="7" t="s">
        <v>422</v>
      </c>
      <c r="E3986" s="7">
        <v>111.39185955813041</v>
      </c>
      <c r="F3986" s="7">
        <v>15.839274667573655</v>
      </c>
      <c r="G3986" s="7">
        <v>112.51235042346724</v>
      </c>
      <c r="H3986" s="7">
        <v>0.99004117449222595</v>
      </c>
      <c r="I3986" s="7">
        <v>104.60290137936562</v>
      </c>
      <c r="J3986" s="7">
        <v>14.873924293437867</v>
      </c>
      <c r="K3986" s="7">
        <v>105.65510210523773</v>
      </c>
      <c r="L3986" s="7">
        <v>0.99004117449222595</v>
      </c>
      <c r="M3986" s="7" t="s">
        <v>290</v>
      </c>
      <c r="N3986" s="7" t="s">
        <v>330</v>
      </c>
      <c r="O3986" s="7" t="s">
        <v>421</v>
      </c>
    </row>
    <row r="3987" spans="1:15" ht="15">
      <c r="A3987" s="1">
        <v>3979</v>
      </c>
      <c r="B3987" s="6" t="s">
        <v>222</v>
      </c>
      <c r="C3987" s="7" t="s">
        <v>302</v>
      </c>
      <c r="D3987" s="7" t="s">
        <v>422</v>
      </c>
      <c r="E3987" s="7">
        <v>112.27069209984418</v>
      </c>
      <c r="F3987" s="7">
        <v>15.964239544452775</v>
      </c>
      <c r="G3987" s="7">
        <v>113.40002314290189</v>
      </c>
      <c r="H3987" s="7">
        <v>0.99004117449222595</v>
      </c>
      <c r="I3987" s="7">
        <v>105.50428669354812</v>
      </c>
      <c r="J3987" s="7">
        <v>15.002096043413919</v>
      </c>
      <c r="K3987" s="7">
        <v>106.56555445550974</v>
      </c>
      <c r="L3987" s="7">
        <v>0.99004117449222595</v>
      </c>
      <c r="M3987" s="7" t="s">
        <v>290</v>
      </c>
      <c r="N3987" s="7" t="s">
        <v>330</v>
      </c>
      <c r="O3987" s="7" t="s">
        <v>421</v>
      </c>
    </row>
    <row r="3988" spans="1:15" ht="15">
      <c r="A3988" s="1">
        <v>3980</v>
      </c>
      <c r="B3988" s="6" t="s">
        <v>222</v>
      </c>
      <c r="C3988" s="7" t="s">
        <v>423</v>
      </c>
      <c r="D3988" s="7" t="s">
        <v>422</v>
      </c>
      <c r="E3988" s="7">
        <v>113.53696146077743</v>
      </c>
      <c r="F3988" s="7">
        <v>16.144295684017234</v>
      </c>
      <c r="G3988" s="7">
        <v>114.67902990904238</v>
      </c>
      <c r="H3988" s="7">
        <v>0.99004117449222595</v>
      </c>
      <c r="I3988" s="7">
        <v>106.83317931353888</v>
      </c>
      <c r="J3988" s="7">
        <v>15.191056846252105</v>
      </c>
      <c r="K3988" s="7">
        <v>107.90781440815496</v>
      </c>
      <c r="L3988" s="7">
        <v>0.99004117449222595</v>
      </c>
      <c r="M3988" s="7" t="s">
        <v>290</v>
      </c>
      <c r="N3988" s="7" t="s">
        <v>330</v>
      </c>
      <c r="O3988" s="7" t="s">
        <v>421</v>
      </c>
    </row>
    <row r="3989" spans="1:15" ht="15">
      <c r="A3989" s="1">
        <v>3981</v>
      </c>
      <c r="B3989" s="6" t="s">
        <v>222</v>
      </c>
      <c r="C3989" s="7" t="s">
        <v>424</v>
      </c>
      <c r="D3989" s="7" t="s">
        <v>422</v>
      </c>
      <c r="E3989" s="7">
        <v>114.84157574668745</v>
      </c>
      <c r="F3989" s="7">
        <v>16.329804248931612</v>
      </c>
      <c r="G3989" s="7">
        <v>115.99676731181165</v>
      </c>
      <c r="H3989" s="7">
        <v>0.99004117449222595</v>
      </c>
      <c r="I3989" s="7">
        <v>108.15476131825504</v>
      </c>
      <c r="J3989" s="7">
        <v>15.378978122110663</v>
      </c>
      <c r="K3989" s="7">
        <v>109.24269020803669</v>
      </c>
      <c r="L3989" s="7">
        <v>0.99004117449222595</v>
      </c>
      <c r="M3989" s="7" t="s">
        <v>290</v>
      </c>
      <c r="N3989" s="7" t="s">
        <v>330</v>
      </c>
      <c r="O3989" s="7" t="s">
        <v>421</v>
      </c>
    </row>
    <row r="3990" spans="1:15" ht="15">
      <c r="A3990" s="1">
        <v>3982</v>
      </c>
      <c r="B3990" s="6" t="s">
        <v>222</v>
      </c>
      <c r="C3990" s="7" t="s">
        <v>425</v>
      </c>
      <c r="D3990" s="7" t="s">
        <v>422</v>
      </c>
      <c r="E3990" s="7">
        <v>116.18192972894664</v>
      </c>
      <c r="F3990" s="7">
        <v>16.520394790834754</v>
      </c>
      <c r="G3990" s="7">
        <v>117.35060391658381</v>
      </c>
      <c r="H3990" s="7">
        <v>0.99004117449222595</v>
      </c>
      <c r="I3990" s="7">
        <v>109.51854627515551</v>
      </c>
      <c r="J3990" s="7">
        <v>15.572900412352906</v>
      </c>
      <c r="K3990" s="7">
        <v>110.62019347965561</v>
      </c>
      <c r="L3990" s="7">
        <v>0.99004117449222595</v>
      </c>
      <c r="M3990" s="7" t="s">
        <v>290</v>
      </c>
      <c r="N3990" s="7" t="s">
        <v>330</v>
      </c>
      <c r="O3990" s="7" t="s">
        <v>421</v>
      </c>
    </row>
    <row r="3991" spans="1:15" ht="15">
      <c r="A3991" s="1">
        <v>3983</v>
      </c>
      <c r="B3991" s="6" t="s">
        <v>222</v>
      </c>
      <c r="C3991" s="7" t="s">
        <v>426</v>
      </c>
      <c r="D3991" s="7" t="s">
        <v>422</v>
      </c>
      <c r="E3991" s="7">
        <v>117.89525323924197</v>
      </c>
      <c r="F3991" s="7">
        <v>16.76401943074675</v>
      </c>
      <c r="G3991" s="7">
        <v>119.08116175037699</v>
      </c>
      <c r="H3991" s="7">
        <v>0.99004117449222595</v>
      </c>
      <c r="I3991" s="7">
        <v>111.23186978545087</v>
      </c>
      <c r="J3991" s="7">
        <v>15.816525052265</v>
      </c>
      <c r="K3991" s="7">
        <v>112.35075131344882</v>
      </c>
      <c r="L3991" s="7">
        <v>0.99004117449222595</v>
      </c>
      <c r="M3991" s="7" t="s">
        <v>290</v>
      </c>
      <c r="N3991" s="7" t="s">
        <v>330</v>
      </c>
      <c r="O3991" s="7" t="s">
        <v>421</v>
      </c>
    </row>
    <row r="3992" spans="1:15" ht="15">
      <c r="A3992" s="1">
        <v>3984</v>
      </c>
      <c r="B3992" s="6" t="s">
        <v>222</v>
      </c>
      <c r="C3992" s="7" t="s">
        <v>427</v>
      </c>
      <c r="D3992" s="7" t="s">
        <v>422</v>
      </c>
      <c r="E3992" s="7">
        <v>119.60857694397527</v>
      </c>
      <c r="F3992" s="7">
        <v>17.007644098306677</v>
      </c>
      <c r="G3992" s="7">
        <v>120.81171978056399</v>
      </c>
      <c r="H3992" s="7">
        <v>0.99004117449222595</v>
      </c>
      <c r="I3992" s="7">
        <v>112.94519349018412</v>
      </c>
      <c r="J3992" s="7">
        <v>16.060149719824857</v>
      </c>
      <c r="K3992" s="7">
        <v>114.08130934363578</v>
      </c>
      <c r="L3992" s="7">
        <v>0.99004117449222595</v>
      </c>
      <c r="M3992" s="7" t="s">
        <v>290</v>
      </c>
      <c r="N3992" s="7" t="s">
        <v>330</v>
      </c>
      <c r="O3992" s="7" t="s">
        <v>421</v>
      </c>
    </row>
    <row r="3993" spans="1:15" ht="15">
      <c r="A3993" s="1">
        <v>3985</v>
      </c>
      <c r="B3993" s="6" t="s">
        <v>209</v>
      </c>
      <c r="C3993" s="7" t="s">
        <v>292</v>
      </c>
      <c r="D3993" s="7">
        <v>0.128</v>
      </c>
      <c r="E3993" s="7">
        <v>7.4999999999999997E-2</v>
      </c>
      <c r="F3993" s="7">
        <v>0.11718480226888525</v>
      </c>
      <c r="G3993" s="7">
        <v>0.1391304347826087</v>
      </c>
      <c r="H3993" s="7">
        <v>0.5390625</v>
      </c>
      <c r="I3993" s="7">
        <v>7.4999999999999997E-2</v>
      </c>
      <c r="J3993" s="7">
        <v>0.11718480226888525</v>
      </c>
      <c r="K3993" s="7">
        <v>0.1391304347826087</v>
      </c>
      <c r="L3993" s="7">
        <v>0.5390625</v>
      </c>
      <c r="M3993" s="7" t="s">
        <v>304</v>
      </c>
      <c r="N3993" s="7" t="s">
        <v>331</v>
      </c>
      <c r="O3993" s="7" t="s">
        <v>421</v>
      </c>
    </row>
    <row r="3994" spans="1:15" ht="15">
      <c r="A3994" s="1">
        <v>3986</v>
      </c>
      <c r="B3994" s="6" t="s">
        <v>209</v>
      </c>
      <c r="C3994" s="7" t="s">
        <v>293</v>
      </c>
      <c r="D3994" s="7">
        <v>0.112</v>
      </c>
      <c r="E3994" s="7">
        <v>7.5999999999999998E-2</v>
      </c>
      <c r="F3994" s="7">
        <v>8.2267855204812543E-2</v>
      </c>
      <c r="G3994" s="7">
        <v>0.11200000000000002</v>
      </c>
      <c r="H3994" s="7">
        <v>0.67857142857142849</v>
      </c>
      <c r="I3994" s="7">
        <v>7.5999999999999998E-2</v>
      </c>
      <c r="J3994" s="7">
        <v>8.2267855204812543E-2</v>
      </c>
      <c r="K3994" s="7">
        <v>0.11200000000000002</v>
      </c>
      <c r="L3994" s="7">
        <v>0.67857142857142849</v>
      </c>
      <c r="M3994" s="7" t="s">
        <v>304</v>
      </c>
      <c r="N3994" s="7" t="s">
        <v>331</v>
      </c>
      <c r="O3994" s="7" t="s">
        <v>421</v>
      </c>
    </row>
    <row r="3995" spans="1:15" ht="15">
      <c r="A3995" s="1">
        <v>3987</v>
      </c>
      <c r="B3995" s="6" t="s">
        <v>209</v>
      </c>
      <c r="C3995" s="7" t="s">
        <v>294</v>
      </c>
      <c r="D3995" s="7">
        <v>0.12</v>
      </c>
      <c r="E3995" s="7">
        <v>8.2000000000000003E-2</v>
      </c>
      <c r="F3995" s="7">
        <v>9.1678787077491372E-2</v>
      </c>
      <c r="G3995" s="7">
        <v>0.123</v>
      </c>
      <c r="H3995" s="7">
        <v>0.66666666666666674</v>
      </c>
      <c r="I3995" s="7">
        <v>8.2000000000000003E-2</v>
      </c>
      <c r="J3995" s="7">
        <v>9.1678787077491372E-2</v>
      </c>
      <c r="K3995" s="7">
        <v>0.123</v>
      </c>
      <c r="L3995" s="7">
        <v>0.66666666666666674</v>
      </c>
      <c r="M3995" s="7" t="s">
        <v>304</v>
      </c>
      <c r="N3995" s="7" t="s">
        <v>331</v>
      </c>
      <c r="O3995" s="7" t="s">
        <v>421</v>
      </c>
    </row>
    <row r="3996" spans="1:15" ht="15">
      <c r="A3996" s="1">
        <v>3988</v>
      </c>
      <c r="B3996" s="6" t="s">
        <v>209</v>
      </c>
      <c r="C3996" s="7" t="s">
        <v>295</v>
      </c>
      <c r="D3996" s="7">
        <v>0.12</v>
      </c>
      <c r="E3996" s="7">
        <v>7.8E-2</v>
      </c>
      <c r="F3996" s="7">
        <v>9.1192104921423989E-2</v>
      </c>
      <c r="G3996" s="7">
        <v>0.12</v>
      </c>
      <c r="H3996" s="7">
        <v>0.65</v>
      </c>
      <c r="I3996" s="7">
        <v>7.8E-2</v>
      </c>
      <c r="J3996" s="7">
        <v>9.1192104921423989E-2</v>
      </c>
      <c r="K3996" s="7">
        <v>0.12</v>
      </c>
      <c r="L3996" s="7">
        <v>0.65</v>
      </c>
      <c r="M3996" s="7" t="s">
        <v>304</v>
      </c>
      <c r="N3996" s="7" t="s">
        <v>331</v>
      </c>
      <c r="O3996" s="7" t="s">
        <v>421</v>
      </c>
    </row>
    <row r="3997" spans="1:15" ht="15">
      <c r="A3997" s="1">
        <v>3989</v>
      </c>
      <c r="B3997" s="6" t="s">
        <v>209</v>
      </c>
      <c r="C3997" s="7" t="s">
        <v>296</v>
      </c>
      <c r="D3997" s="7">
        <v>0.11799999999999999</v>
      </c>
      <c r="E3997" s="7">
        <v>7.5999999999999998E-2</v>
      </c>
      <c r="F3997" s="7">
        <v>9.8681743092393151E-2</v>
      </c>
      <c r="G3997" s="7">
        <v>0.12455555555555554</v>
      </c>
      <c r="H3997" s="7">
        <v>0.61016949152542377</v>
      </c>
      <c r="I3997" s="7">
        <v>7.5999999999999998E-2</v>
      </c>
      <c r="J3997" s="7">
        <v>9.8681743092393151E-2</v>
      </c>
      <c r="K3997" s="7">
        <v>0.12455555555555554</v>
      </c>
      <c r="L3997" s="7">
        <v>0.61016949152542377</v>
      </c>
      <c r="M3997" s="7" t="s">
        <v>304</v>
      </c>
      <c r="N3997" s="7" t="s">
        <v>331</v>
      </c>
      <c r="O3997" s="7" t="s">
        <v>421</v>
      </c>
    </row>
    <row r="3998" spans="1:15" ht="15">
      <c r="A3998" s="1">
        <v>3990</v>
      </c>
      <c r="B3998" s="6" t="s">
        <v>209</v>
      </c>
      <c r="C3998" s="7" t="s">
        <v>297</v>
      </c>
      <c r="D3998" s="7">
        <v>0.10199999999999999</v>
      </c>
      <c r="E3998" s="7">
        <v>6.9099999999999995E-2</v>
      </c>
      <c r="F3998" s="7">
        <v>7.9946067781350952E-2</v>
      </c>
      <c r="G3998" s="7">
        <v>0.10567016491754122</v>
      </c>
      <c r="H3998" s="7">
        <v>0.65392156862745099</v>
      </c>
      <c r="I3998" s="7">
        <v>6.9099999999999995E-2</v>
      </c>
      <c r="J3998" s="7">
        <v>7.9946067781350952E-2</v>
      </c>
      <c r="K3998" s="7">
        <v>0.10567016491754122</v>
      </c>
      <c r="L3998" s="7">
        <v>0.65392156862745099</v>
      </c>
      <c r="M3998" s="7" t="s">
        <v>304</v>
      </c>
      <c r="N3998" s="7" t="s">
        <v>331</v>
      </c>
      <c r="O3998" s="7" t="s">
        <v>421</v>
      </c>
    </row>
    <row r="3999" spans="1:15" ht="15">
      <c r="A3999" s="1">
        <v>3991</v>
      </c>
      <c r="B3999" s="6" t="s">
        <v>209</v>
      </c>
      <c r="C3999" s="7" t="s">
        <v>298</v>
      </c>
      <c r="D3999" s="7" t="s">
        <v>422</v>
      </c>
      <c r="E3999" s="7">
        <v>6.9099999999999995E-2</v>
      </c>
      <c r="F3999" s="7">
        <v>7.9946067781350952E-2</v>
      </c>
      <c r="G3999" s="7">
        <v>0.10567016491754122</v>
      </c>
      <c r="H3999" s="7">
        <v>0.65392156862745099</v>
      </c>
      <c r="I3999" s="7">
        <v>6.9099999999999995E-2</v>
      </c>
      <c r="J3999" s="7">
        <v>7.9946067781350952E-2</v>
      </c>
      <c r="K3999" s="7">
        <v>0.10567016491754122</v>
      </c>
      <c r="L3999" s="7">
        <v>0.65392156862745099</v>
      </c>
      <c r="M3999" s="7" t="s">
        <v>304</v>
      </c>
      <c r="N3999" s="7" t="s">
        <v>331</v>
      </c>
      <c r="O3999" s="7" t="s">
        <v>421</v>
      </c>
    </row>
    <row r="4000" spans="1:15" ht="15">
      <c r="A4000" s="1">
        <v>3992</v>
      </c>
      <c r="B4000" s="6" t="s">
        <v>209</v>
      </c>
      <c r="C4000" s="7" t="s">
        <v>299</v>
      </c>
      <c r="D4000" s="7" t="s">
        <v>422</v>
      </c>
      <c r="E4000" s="7">
        <v>6.9099999999999995E-2</v>
      </c>
      <c r="F4000" s="7">
        <v>7.9946067781350952E-2</v>
      </c>
      <c r="G4000" s="7">
        <v>0.10567016491754122</v>
      </c>
      <c r="H4000" s="7">
        <v>0.65392156862745099</v>
      </c>
      <c r="I4000" s="7">
        <v>6.9099999999999995E-2</v>
      </c>
      <c r="J4000" s="7">
        <v>7.9946067781350952E-2</v>
      </c>
      <c r="K4000" s="7">
        <v>0.10567016491754122</v>
      </c>
      <c r="L4000" s="7">
        <v>0.65392156862745099</v>
      </c>
      <c r="M4000" s="7" t="s">
        <v>304</v>
      </c>
      <c r="N4000" s="7" t="s">
        <v>331</v>
      </c>
      <c r="O4000" s="7" t="s">
        <v>421</v>
      </c>
    </row>
    <row r="4001" spans="1:15" ht="15">
      <c r="A4001" s="1">
        <v>3993</v>
      </c>
      <c r="B4001" s="6" t="s">
        <v>209</v>
      </c>
      <c r="C4001" s="7" t="s">
        <v>300</v>
      </c>
      <c r="D4001" s="7" t="s">
        <v>422</v>
      </c>
      <c r="E4001" s="7">
        <v>6.9099999999999995E-2</v>
      </c>
      <c r="F4001" s="7">
        <v>7.9946067781350952E-2</v>
      </c>
      <c r="G4001" s="7">
        <v>0.10567016491754122</v>
      </c>
      <c r="H4001" s="7">
        <v>0.65392156862745099</v>
      </c>
      <c r="I4001" s="7">
        <v>6.9099999999999995E-2</v>
      </c>
      <c r="J4001" s="7">
        <v>7.9946067781350952E-2</v>
      </c>
      <c r="K4001" s="7">
        <v>0.10567016491754122</v>
      </c>
      <c r="L4001" s="7">
        <v>0.65392156862745099</v>
      </c>
      <c r="M4001" s="7" t="s">
        <v>304</v>
      </c>
      <c r="N4001" s="7" t="s">
        <v>331</v>
      </c>
      <c r="O4001" s="7" t="s">
        <v>421</v>
      </c>
    </row>
    <row r="4002" spans="1:15" ht="15">
      <c r="A4002" s="1">
        <v>3994</v>
      </c>
      <c r="B4002" s="6" t="s">
        <v>209</v>
      </c>
      <c r="C4002" s="7" t="s">
        <v>301</v>
      </c>
      <c r="D4002" s="7" t="s">
        <v>422</v>
      </c>
      <c r="E4002" s="7">
        <v>6.9099999999999995E-2</v>
      </c>
      <c r="F4002" s="7">
        <v>7.9946067781350952E-2</v>
      </c>
      <c r="G4002" s="7">
        <v>0.10567016491754122</v>
      </c>
      <c r="H4002" s="7">
        <v>0.65392156862745099</v>
      </c>
      <c r="I4002" s="7">
        <v>6.9099999999999995E-2</v>
      </c>
      <c r="J4002" s="7">
        <v>7.9946067781350952E-2</v>
      </c>
      <c r="K4002" s="7">
        <v>0.10567016491754122</v>
      </c>
      <c r="L4002" s="7">
        <v>0.65392156862745099</v>
      </c>
      <c r="M4002" s="7" t="s">
        <v>304</v>
      </c>
      <c r="N4002" s="7" t="s">
        <v>331</v>
      </c>
      <c r="O4002" s="7" t="s">
        <v>421</v>
      </c>
    </row>
    <row r="4003" spans="1:15" ht="15">
      <c r="A4003" s="1">
        <v>3995</v>
      </c>
      <c r="B4003" s="6" t="s">
        <v>209</v>
      </c>
      <c r="C4003" s="7" t="s">
        <v>302</v>
      </c>
      <c r="D4003" s="7" t="s">
        <v>422</v>
      </c>
      <c r="E4003" s="7">
        <v>6.9099999999999995E-2</v>
      </c>
      <c r="F4003" s="7">
        <v>7.9946067781350952E-2</v>
      </c>
      <c r="G4003" s="7">
        <v>0.10567016491754122</v>
      </c>
      <c r="H4003" s="7">
        <v>0.65392156862745099</v>
      </c>
      <c r="I4003" s="7">
        <v>6.9099999999999995E-2</v>
      </c>
      <c r="J4003" s="7">
        <v>7.9946067781350952E-2</v>
      </c>
      <c r="K4003" s="7">
        <v>0.10567016491754122</v>
      </c>
      <c r="L4003" s="7">
        <v>0.65392156862745099</v>
      </c>
      <c r="M4003" s="7" t="s">
        <v>304</v>
      </c>
      <c r="N4003" s="7" t="s">
        <v>331</v>
      </c>
      <c r="O4003" s="7" t="s">
        <v>421</v>
      </c>
    </row>
    <row r="4004" spans="1:15" ht="15">
      <c r="A4004" s="1">
        <v>3996</v>
      </c>
      <c r="B4004" s="6" t="s">
        <v>209</v>
      </c>
      <c r="C4004" s="7" t="s">
        <v>423</v>
      </c>
      <c r="D4004" s="7" t="s">
        <v>422</v>
      </c>
      <c r="E4004" s="7">
        <v>6.9099999999999995E-2</v>
      </c>
      <c r="F4004" s="7">
        <v>7.9946067781350952E-2</v>
      </c>
      <c r="G4004" s="7">
        <v>0.10567016491754122</v>
      </c>
      <c r="H4004" s="7">
        <v>0.65392156862745099</v>
      </c>
      <c r="I4004" s="7">
        <v>6.9099999999999995E-2</v>
      </c>
      <c r="J4004" s="7">
        <v>7.9946067781350952E-2</v>
      </c>
      <c r="K4004" s="7">
        <v>0.10567016491754122</v>
      </c>
      <c r="L4004" s="7">
        <v>0.65392156862745099</v>
      </c>
      <c r="M4004" s="7" t="s">
        <v>304</v>
      </c>
      <c r="N4004" s="7" t="s">
        <v>331</v>
      </c>
      <c r="O4004" s="7" t="s">
        <v>421</v>
      </c>
    </row>
    <row r="4005" spans="1:15" ht="15">
      <c r="A4005" s="1">
        <v>3997</v>
      </c>
      <c r="B4005" s="6" t="s">
        <v>209</v>
      </c>
      <c r="C4005" s="7" t="s">
        <v>424</v>
      </c>
      <c r="D4005" s="7" t="s">
        <v>422</v>
      </c>
      <c r="E4005" s="7">
        <v>6.9099999999999995E-2</v>
      </c>
      <c r="F4005" s="7">
        <v>7.9946067781350952E-2</v>
      </c>
      <c r="G4005" s="7">
        <v>0.10567016491754122</v>
      </c>
      <c r="H4005" s="7">
        <v>0.65392156862745099</v>
      </c>
      <c r="I4005" s="7">
        <v>6.9099999999999995E-2</v>
      </c>
      <c r="J4005" s="7">
        <v>7.9946067781350952E-2</v>
      </c>
      <c r="K4005" s="7">
        <v>0.10567016491754122</v>
      </c>
      <c r="L4005" s="7">
        <v>0.65392156862745099</v>
      </c>
      <c r="M4005" s="7" t="s">
        <v>304</v>
      </c>
      <c r="N4005" s="7" t="s">
        <v>331</v>
      </c>
      <c r="O4005" s="7" t="s">
        <v>421</v>
      </c>
    </row>
    <row r="4006" spans="1:15" ht="15">
      <c r="A4006" s="1">
        <v>3998</v>
      </c>
      <c r="B4006" s="6" t="s">
        <v>209</v>
      </c>
      <c r="C4006" s="7" t="s">
        <v>425</v>
      </c>
      <c r="D4006" s="7" t="s">
        <v>422</v>
      </c>
      <c r="E4006" s="7">
        <v>6.9099999999999995E-2</v>
      </c>
      <c r="F4006" s="7">
        <v>7.9946067781350952E-2</v>
      </c>
      <c r="G4006" s="7">
        <v>0.10567016491754122</v>
      </c>
      <c r="H4006" s="7">
        <v>0.65392156862745099</v>
      </c>
      <c r="I4006" s="7">
        <v>6.9099999999999995E-2</v>
      </c>
      <c r="J4006" s="7">
        <v>7.9946067781350952E-2</v>
      </c>
      <c r="K4006" s="7">
        <v>0.10567016491754122</v>
      </c>
      <c r="L4006" s="7">
        <v>0.65392156862745099</v>
      </c>
      <c r="M4006" s="7" t="s">
        <v>304</v>
      </c>
      <c r="N4006" s="7" t="s">
        <v>331</v>
      </c>
      <c r="O4006" s="7" t="s">
        <v>421</v>
      </c>
    </row>
    <row r="4007" spans="1:15" ht="15">
      <c r="A4007" s="1">
        <v>3999</v>
      </c>
      <c r="B4007" s="6" t="s">
        <v>209</v>
      </c>
      <c r="C4007" s="7" t="s">
        <v>426</v>
      </c>
      <c r="D4007" s="7" t="s">
        <v>422</v>
      </c>
      <c r="E4007" s="7">
        <v>6.9099999999999995E-2</v>
      </c>
      <c r="F4007" s="7">
        <v>7.9946067781350952E-2</v>
      </c>
      <c r="G4007" s="7">
        <v>0.10567016491754122</v>
      </c>
      <c r="H4007" s="7">
        <v>0.65392156862745099</v>
      </c>
      <c r="I4007" s="7">
        <v>6.9099999999999995E-2</v>
      </c>
      <c r="J4007" s="7">
        <v>7.9946067781350952E-2</v>
      </c>
      <c r="K4007" s="7">
        <v>0.10567016491754122</v>
      </c>
      <c r="L4007" s="7">
        <v>0.65392156862745099</v>
      </c>
      <c r="M4007" s="7" t="s">
        <v>304</v>
      </c>
      <c r="N4007" s="7" t="s">
        <v>331</v>
      </c>
      <c r="O4007" s="7" t="s">
        <v>421</v>
      </c>
    </row>
    <row r="4008" spans="1:15" ht="15">
      <c r="A4008" s="1">
        <v>4000</v>
      </c>
      <c r="B4008" s="6" t="s">
        <v>209</v>
      </c>
      <c r="C4008" s="7" t="s">
        <v>427</v>
      </c>
      <c r="D4008" s="7" t="s">
        <v>422</v>
      </c>
      <c r="E4008" s="7">
        <v>6.9099999999999995E-2</v>
      </c>
      <c r="F4008" s="7">
        <v>7.9946067781350952E-2</v>
      </c>
      <c r="G4008" s="7">
        <v>0.10567016491754122</v>
      </c>
      <c r="H4008" s="7">
        <v>0.65392156862745099</v>
      </c>
      <c r="I4008" s="7">
        <v>6.9099999999999995E-2</v>
      </c>
      <c r="J4008" s="7">
        <v>7.9946067781350952E-2</v>
      </c>
      <c r="K4008" s="7">
        <v>0.10567016491754122</v>
      </c>
      <c r="L4008" s="7">
        <v>0.65392156862745099</v>
      </c>
      <c r="M4008" s="7" t="s">
        <v>304</v>
      </c>
      <c r="N4008" s="7" t="s">
        <v>331</v>
      </c>
      <c r="O4008" s="7" t="s">
        <v>421</v>
      </c>
    </row>
    <row r="4009" spans="1:15" ht="15">
      <c r="A4009" s="1">
        <v>4001</v>
      </c>
      <c r="B4009" s="6" t="s">
        <v>220</v>
      </c>
      <c r="C4009" s="7" t="s">
        <v>292</v>
      </c>
      <c r="D4009" s="7">
        <v>10.297000000000001</v>
      </c>
      <c r="E4009" s="7">
        <v>9.8949999999999996</v>
      </c>
      <c r="F4009" s="7">
        <v>4.2613043549704539</v>
      </c>
      <c r="G4009" s="7">
        <v>10.773566717001856</v>
      </c>
      <c r="H4009" s="7">
        <v>0.91845163815476427</v>
      </c>
      <c r="I4009" s="7">
        <v>9.8949999999999996</v>
      </c>
      <c r="J4009" s="7">
        <v>4.2613043549704539</v>
      </c>
      <c r="K4009" s="7">
        <v>10.773566717001856</v>
      </c>
      <c r="L4009" s="7">
        <v>0.91845163815476427</v>
      </c>
      <c r="M4009" s="7" t="s">
        <v>304</v>
      </c>
      <c r="N4009" s="7" t="s">
        <v>331</v>
      </c>
      <c r="O4009" s="7" t="s">
        <v>421</v>
      </c>
    </row>
    <row r="4010" spans="1:15" ht="15">
      <c r="A4010" s="1">
        <v>4002</v>
      </c>
      <c r="B4010" s="6" t="s">
        <v>220</v>
      </c>
      <c r="C4010" s="7" t="s">
        <v>293</v>
      </c>
      <c r="D4010" s="7">
        <v>10.164999999999999</v>
      </c>
      <c r="E4010" s="7">
        <v>9.75</v>
      </c>
      <c r="F4010" s="7">
        <v>2.8748434739999298</v>
      </c>
      <c r="G4010" s="7">
        <v>10.164999999999999</v>
      </c>
      <c r="H4010" s="7">
        <v>0.95917363502213482</v>
      </c>
      <c r="I4010" s="7">
        <v>9.75</v>
      </c>
      <c r="J4010" s="7">
        <v>2.8748434739999298</v>
      </c>
      <c r="K4010" s="7">
        <v>10.164999999999999</v>
      </c>
      <c r="L4010" s="7">
        <v>0.95917363502213482</v>
      </c>
      <c r="M4010" s="7" t="s">
        <v>304</v>
      </c>
      <c r="N4010" s="7" t="s">
        <v>331</v>
      </c>
      <c r="O4010" s="7" t="s">
        <v>421</v>
      </c>
    </row>
    <row r="4011" spans="1:15" ht="15">
      <c r="A4011" s="1">
        <v>4003</v>
      </c>
      <c r="B4011" s="6" t="s">
        <v>220</v>
      </c>
      <c r="C4011" s="7" t="s">
        <v>294</v>
      </c>
      <c r="D4011" s="7">
        <v>10.49</v>
      </c>
      <c r="E4011" s="7">
        <v>9.8379999999999992</v>
      </c>
      <c r="F4011" s="7">
        <v>3.6344365172529662</v>
      </c>
      <c r="G4011" s="7">
        <v>10.487867886178861</v>
      </c>
      <c r="H4011" s="7">
        <v>0.93803622497616779</v>
      </c>
      <c r="I4011" s="7">
        <v>9.8379999999999992</v>
      </c>
      <c r="J4011" s="7">
        <v>3.6344365172529662</v>
      </c>
      <c r="K4011" s="7">
        <v>10.487867886178861</v>
      </c>
      <c r="L4011" s="7">
        <v>0.93803622497616779</v>
      </c>
      <c r="M4011" s="7" t="s">
        <v>304</v>
      </c>
      <c r="N4011" s="7" t="s">
        <v>331</v>
      </c>
      <c r="O4011" s="7" t="s">
        <v>421</v>
      </c>
    </row>
    <row r="4012" spans="1:15" ht="15">
      <c r="A4012" s="1">
        <v>4004</v>
      </c>
      <c r="B4012" s="6" t="s">
        <v>220</v>
      </c>
      <c r="C4012" s="7" t="s">
        <v>295</v>
      </c>
      <c r="D4012" s="7">
        <v>13.135</v>
      </c>
      <c r="E4012" s="7">
        <v>10.852</v>
      </c>
      <c r="F4012" s="7">
        <v>7.4001568226626109</v>
      </c>
      <c r="G4012" s="7">
        <v>13.135</v>
      </c>
      <c r="H4012" s="7">
        <v>0.82618956985154168</v>
      </c>
      <c r="I4012" s="7">
        <v>10.852</v>
      </c>
      <c r="J4012" s="7">
        <v>7.4001568226626109</v>
      </c>
      <c r="K4012" s="7">
        <v>13.135</v>
      </c>
      <c r="L4012" s="7">
        <v>0.82618956985154168</v>
      </c>
      <c r="M4012" s="7" t="s">
        <v>304</v>
      </c>
      <c r="N4012" s="7" t="s">
        <v>331</v>
      </c>
      <c r="O4012" s="7" t="s">
        <v>421</v>
      </c>
    </row>
    <row r="4013" spans="1:15" ht="15">
      <c r="A4013" s="1">
        <v>4005</v>
      </c>
      <c r="B4013" s="6" t="s">
        <v>220</v>
      </c>
      <c r="C4013" s="7" t="s">
        <v>296</v>
      </c>
      <c r="D4013" s="7">
        <v>12.86</v>
      </c>
      <c r="E4013" s="7">
        <v>12.167</v>
      </c>
      <c r="F4013" s="7">
        <v>4.1645781298950295</v>
      </c>
      <c r="G4013" s="7">
        <v>12.86</v>
      </c>
      <c r="H4013" s="7">
        <v>0.9461119751166408</v>
      </c>
      <c r="I4013" s="7">
        <v>12.167</v>
      </c>
      <c r="J4013" s="7">
        <v>4.1645781298950295</v>
      </c>
      <c r="K4013" s="7">
        <v>12.86</v>
      </c>
      <c r="L4013" s="7">
        <v>0.9461119751166408</v>
      </c>
      <c r="M4013" s="7" t="s">
        <v>304</v>
      </c>
      <c r="N4013" s="7" t="s">
        <v>331</v>
      </c>
      <c r="O4013" s="7" t="s">
        <v>421</v>
      </c>
    </row>
    <row r="4014" spans="1:15" ht="15">
      <c r="A4014" s="1">
        <v>4006</v>
      </c>
      <c r="B4014" s="6" t="s">
        <v>220</v>
      </c>
      <c r="C4014" s="7" t="s">
        <v>297</v>
      </c>
      <c r="D4014" s="7">
        <v>13.9634</v>
      </c>
      <c r="E4014" s="7">
        <v>13.4533</v>
      </c>
      <c r="F4014" s="7">
        <v>3.7396869748683486</v>
      </c>
      <c r="G4014" s="7">
        <v>13.9634</v>
      </c>
      <c r="H4014" s="7">
        <v>0.96346878267470681</v>
      </c>
      <c r="I4014" s="7">
        <v>13.4533</v>
      </c>
      <c r="J4014" s="7">
        <v>3.7396869748683486</v>
      </c>
      <c r="K4014" s="7">
        <v>13.9634</v>
      </c>
      <c r="L4014" s="7">
        <v>0.96346878267470681</v>
      </c>
      <c r="M4014" s="7" t="s">
        <v>304</v>
      </c>
      <c r="N4014" s="7" t="s">
        <v>331</v>
      </c>
      <c r="O4014" s="7" t="s">
        <v>421</v>
      </c>
    </row>
    <row r="4015" spans="1:15" ht="15">
      <c r="A4015" s="1">
        <v>4007</v>
      </c>
      <c r="B4015" s="6" t="s">
        <v>220</v>
      </c>
      <c r="C4015" s="7" t="s">
        <v>298</v>
      </c>
      <c r="D4015" s="7" t="s">
        <v>422</v>
      </c>
      <c r="E4015" s="7">
        <v>13.4533</v>
      </c>
      <c r="F4015" s="7">
        <v>5.7936943788503248</v>
      </c>
      <c r="G4015" s="7">
        <v>14.647804458195155</v>
      </c>
      <c r="H4015" s="7">
        <v>0.91845163815476427</v>
      </c>
      <c r="I4015" s="7">
        <v>13.4533</v>
      </c>
      <c r="J4015" s="7">
        <v>5.7936943788503248</v>
      </c>
      <c r="K4015" s="7">
        <v>14.647804458195155</v>
      </c>
      <c r="L4015" s="7">
        <v>0.91845163815476427</v>
      </c>
      <c r="M4015" s="7" t="s">
        <v>304</v>
      </c>
      <c r="N4015" s="7" t="s">
        <v>331</v>
      </c>
      <c r="O4015" s="7" t="s">
        <v>421</v>
      </c>
    </row>
    <row r="4016" spans="1:15" ht="15">
      <c r="A4016" s="1">
        <v>4008</v>
      </c>
      <c r="B4016" s="6" t="s">
        <v>220</v>
      </c>
      <c r="C4016" s="7" t="s">
        <v>299</v>
      </c>
      <c r="D4016" s="7" t="s">
        <v>422</v>
      </c>
      <c r="E4016" s="7">
        <v>13.4533</v>
      </c>
      <c r="F4016" s="7">
        <v>5.7936943788503248</v>
      </c>
      <c r="G4016" s="7">
        <v>14.647804458195155</v>
      </c>
      <c r="H4016" s="7">
        <v>0.91845163815476427</v>
      </c>
      <c r="I4016" s="7">
        <v>13.4533</v>
      </c>
      <c r="J4016" s="7">
        <v>5.7936943788503248</v>
      </c>
      <c r="K4016" s="7">
        <v>14.647804458195155</v>
      </c>
      <c r="L4016" s="7">
        <v>0.91845163815476427</v>
      </c>
      <c r="M4016" s="7" t="s">
        <v>304</v>
      </c>
      <c r="N4016" s="7" t="s">
        <v>331</v>
      </c>
      <c r="O4016" s="7" t="s">
        <v>421</v>
      </c>
    </row>
    <row r="4017" spans="1:15" ht="15">
      <c r="A4017" s="1">
        <v>4009</v>
      </c>
      <c r="B4017" s="6" t="s">
        <v>220</v>
      </c>
      <c r="C4017" s="7" t="s">
        <v>300</v>
      </c>
      <c r="D4017" s="7" t="s">
        <v>422</v>
      </c>
      <c r="E4017" s="7">
        <v>13.4533</v>
      </c>
      <c r="F4017" s="7">
        <v>5.7936943788503248</v>
      </c>
      <c r="G4017" s="7">
        <v>14.647804458195155</v>
      </c>
      <c r="H4017" s="7">
        <v>0.91845163815476427</v>
      </c>
      <c r="I4017" s="7">
        <v>13.4533</v>
      </c>
      <c r="J4017" s="7">
        <v>5.7936943788503248</v>
      </c>
      <c r="K4017" s="7">
        <v>14.647804458195155</v>
      </c>
      <c r="L4017" s="7">
        <v>0.91845163815476427</v>
      </c>
      <c r="M4017" s="7" t="s">
        <v>304</v>
      </c>
      <c r="N4017" s="7" t="s">
        <v>331</v>
      </c>
      <c r="O4017" s="7" t="s">
        <v>421</v>
      </c>
    </row>
    <row r="4018" spans="1:15" ht="15">
      <c r="A4018" s="1">
        <v>4010</v>
      </c>
      <c r="B4018" s="6" t="s">
        <v>220</v>
      </c>
      <c r="C4018" s="7" t="s">
        <v>301</v>
      </c>
      <c r="D4018" s="7" t="s">
        <v>422</v>
      </c>
      <c r="E4018" s="7">
        <v>13.4533</v>
      </c>
      <c r="F4018" s="7">
        <v>5.7936943788503248</v>
      </c>
      <c r="G4018" s="7">
        <v>14.647804458195155</v>
      </c>
      <c r="H4018" s="7">
        <v>0.91845163815476427</v>
      </c>
      <c r="I4018" s="7">
        <v>13.4533</v>
      </c>
      <c r="J4018" s="7">
        <v>5.7936943788503248</v>
      </c>
      <c r="K4018" s="7">
        <v>14.647804458195155</v>
      </c>
      <c r="L4018" s="7">
        <v>0.91845163815476427</v>
      </c>
      <c r="M4018" s="7" t="s">
        <v>304</v>
      </c>
      <c r="N4018" s="7" t="s">
        <v>331</v>
      </c>
      <c r="O4018" s="7" t="s">
        <v>421</v>
      </c>
    </row>
    <row r="4019" spans="1:15" ht="15">
      <c r="A4019" s="1">
        <v>4011</v>
      </c>
      <c r="B4019" s="6" t="s">
        <v>220</v>
      </c>
      <c r="C4019" s="7" t="s">
        <v>302</v>
      </c>
      <c r="D4019" s="7" t="s">
        <v>422</v>
      </c>
      <c r="E4019" s="7">
        <v>13.4533</v>
      </c>
      <c r="F4019" s="7">
        <v>5.7936943788503248</v>
      </c>
      <c r="G4019" s="7">
        <v>14.647804458195155</v>
      </c>
      <c r="H4019" s="7">
        <v>0.91845163815476427</v>
      </c>
      <c r="I4019" s="7">
        <v>13.4533</v>
      </c>
      <c r="J4019" s="7">
        <v>5.7936943788503248</v>
      </c>
      <c r="K4019" s="7">
        <v>14.647804458195155</v>
      </c>
      <c r="L4019" s="7">
        <v>0.91845163815476427</v>
      </c>
      <c r="M4019" s="7" t="s">
        <v>304</v>
      </c>
      <c r="N4019" s="7" t="s">
        <v>331</v>
      </c>
      <c r="O4019" s="7" t="s">
        <v>421</v>
      </c>
    </row>
    <row r="4020" spans="1:15" ht="15">
      <c r="A4020" s="1">
        <v>4012</v>
      </c>
      <c r="B4020" s="6" t="s">
        <v>220</v>
      </c>
      <c r="C4020" s="7" t="s">
        <v>423</v>
      </c>
      <c r="D4020" s="7" t="s">
        <v>422</v>
      </c>
      <c r="E4020" s="7">
        <v>13.4533</v>
      </c>
      <c r="F4020" s="7">
        <v>5.7936943788503248</v>
      </c>
      <c r="G4020" s="7">
        <v>14.647804458195155</v>
      </c>
      <c r="H4020" s="7">
        <v>0.91845163815476427</v>
      </c>
      <c r="I4020" s="7">
        <v>13.4533</v>
      </c>
      <c r="J4020" s="7">
        <v>5.7936943788503248</v>
      </c>
      <c r="K4020" s="7">
        <v>14.647804458195155</v>
      </c>
      <c r="L4020" s="7">
        <v>0.91845163815476427</v>
      </c>
      <c r="M4020" s="7" t="s">
        <v>304</v>
      </c>
      <c r="N4020" s="7" t="s">
        <v>331</v>
      </c>
      <c r="O4020" s="7" t="s">
        <v>421</v>
      </c>
    </row>
    <row r="4021" spans="1:15" ht="15">
      <c r="A4021" s="1">
        <v>4013</v>
      </c>
      <c r="B4021" s="6" t="s">
        <v>220</v>
      </c>
      <c r="C4021" s="7" t="s">
        <v>424</v>
      </c>
      <c r="D4021" s="7" t="s">
        <v>422</v>
      </c>
      <c r="E4021" s="7">
        <v>13.4533</v>
      </c>
      <c r="F4021" s="7">
        <v>5.7936943788503248</v>
      </c>
      <c r="G4021" s="7">
        <v>14.647804458195155</v>
      </c>
      <c r="H4021" s="7">
        <v>0.91845163815476427</v>
      </c>
      <c r="I4021" s="7">
        <v>13.4533</v>
      </c>
      <c r="J4021" s="7">
        <v>5.7936943788503248</v>
      </c>
      <c r="K4021" s="7">
        <v>14.647804458195155</v>
      </c>
      <c r="L4021" s="7">
        <v>0.91845163815476427</v>
      </c>
      <c r="M4021" s="7" t="s">
        <v>304</v>
      </c>
      <c r="N4021" s="7" t="s">
        <v>331</v>
      </c>
      <c r="O4021" s="7" t="s">
        <v>421</v>
      </c>
    </row>
    <row r="4022" spans="1:15" ht="15">
      <c r="A4022" s="1">
        <v>4014</v>
      </c>
      <c r="B4022" s="6" t="s">
        <v>220</v>
      </c>
      <c r="C4022" s="7" t="s">
        <v>425</v>
      </c>
      <c r="D4022" s="7" t="s">
        <v>422</v>
      </c>
      <c r="E4022" s="7">
        <v>13.4533</v>
      </c>
      <c r="F4022" s="7">
        <v>5.7936943788503248</v>
      </c>
      <c r="G4022" s="7">
        <v>14.647804458195155</v>
      </c>
      <c r="H4022" s="7">
        <v>0.91845163815476427</v>
      </c>
      <c r="I4022" s="7">
        <v>13.4533</v>
      </c>
      <c r="J4022" s="7">
        <v>5.7936943788503248</v>
      </c>
      <c r="K4022" s="7">
        <v>14.647804458195155</v>
      </c>
      <c r="L4022" s="7">
        <v>0.91845163815476427</v>
      </c>
      <c r="M4022" s="7" t="s">
        <v>304</v>
      </c>
      <c r="N4022" s="7" t="s">
        <v>331</v>
      </c>
      <c r="O4022" s="7" t="s">
        <v>421</v>
      </c>
    </row>
    <row r="4023" spans="1:15" ht="15">
      <c r="A4023" s="1">
        <v>4015</v>
      </c>
      <c r="B4023" s="6" t="s">
        <v>220</v>
      </c>
      <c r="C4023" s="7" t="s">
        <v>426</v>
      </c>
      <c r="D4023" s="7" t="s">
        <v>422</v>
      </c>
      <c r="E4023" s="7">
        <v>13.4533</v>
      </c>
      <c r="F4023" s="7">
        <v>5.7936943788503248</v>
      </c>
      <c r="G4023" s="7">
        <v>14.647804458195155</v>
      </c>
      <c r="H4023" s="7">
        <v>0.91845163815476427</v>
      </c>
      <c r="I4023" s="7">
        <v>13.4533</v>
      </c>
      <c r="J4023" s="7">
        <v>5.7936943788503248</v>
      </c>
      <c r="K4023" s="7">
        <v>14.647804458195155</v>
      </c>
      <c r="L4023" s="7">
        <v>0.91845163815476427</v>
      </c>
      <c r="M4023" s="7" t="s">
        <v>304</v>
      </c>
      <c r="N4023" s="7" t="s">
        <v>331</v>
      </c>
      <c r="O4023" s="7" t="s">
        <v>421</v>
      </c>
    </row>
    <row r="4024" spans="1:15" ht="15">
      <c r="A4024" s="1">
        <v>4016</v>
      </c>
      <c r="B4024" s="6" t="s">
        <v>220</v>
      </c>
      <c r="C4024" s="7" t="s">
        <v>427</v>
      </c>
      <c r="D4024" s="7" t="s">
        <v>422</v>
      </c>
      <c r="E4024" s="7">
        <v>13.4533</v>
      </c>
      <c r="F4024" s="7">
        <v>5.7936943788503248</v>
      </c>
      <c r="G4024" s="7">
        <v>14.647804458195155</v>
      </c>
      <c r="H4024" s="7">
        <v>0.91845163815476427</v>
      </c>
      <c r="I4024" s="7">
        <v>13.4533</v>
      </c>
      <c r="J4024" s="7">
        <v>5.7936943788503248</v>
      </c>
      <c r="K4024" s="7">
        <v>14.647804458195155</v>
      </c>
      <c r="L4024" s="7">
        <v>0.91845163815476427</v>
      </c>
      <c r="M4024" s="7" t="s">
        <v>304</v>
      </c>
      <c r="N4024" s="7" t="s">
        <v>331</v>
      </c>
      <c r="O4024" s="7" t="s">
        <v>421</v>
      </c>
    </row>
    <row r="4025" spans="1:15" ht="15">
      <c r="A4025" s="1">
        <v>4017</v>
      </c>
      <c r="B4025" s="6" t="s">
        <v>221</v>
      </c>
      <c r="C4025" s="7" t="s">
        <v>292</v>
      </c>
      <c r="D4025" s="7">
        <v>0.64100000000000001</v>
      </c>
      <c r="E4025" s="7">
        <v>0.61799999999999999</v>
      </c>
      <c r="F4025" s="7">
        <v>0.17016756447690026</v>
      </c>
      <c r="G4025" s="7">
        <v>0.64100000000000001</v>
      </c>
      <c r="H4025" s="7">
        <v>0.96411856474258972</v>
      </c>
      <c r="I4025" s="7">
        <v>0.61799999999999999</v>
      </c>
      <c r="J4025" s="7">
        <v>0.17016756447690026</v>
      </c>
      <c r="K4025" s="7">
        <v>0.64100000000000001</v>
      </c>
      <c r="L4025" s="7">
        <v>0.96411856474258972</v>
      </c>
      <c r="M4025" s="7" t="s">
        <v>304</v>
      </c>
      <c r="N4025" s="7" t="s">
        <v>331</v>
      </c>
      <c r="O4025" s="7" t="s">
        <v>421</v>
      </c>
    </row>
    <row r="4026" spans="1:15" ht="15">
      <c r="A4026" s="1">
        <v>4018</v>
      </c>
      <c r="B4026" s="6" t="s">
        <v>221</v>
      </c>
      <c r="C4026" s="7" t="s">
        <v>293</v>
      </c>
      <c r="D4026" s="7">
        <v>0.752</v>
      </c>
      <c r="E4026" s="7">
        <v>0.73099999999999998</v>
      </c>
      <c r="F4026" s="7">
        <v>0.17647379408852759</v>
      </c>
      <c r="G4026" s="7">
        <v>0.752</v>
      </c>
      <c r="H4026" s="7">
        <v>0.97207446808510634</v>
      </c>
      <c r="I4026" s="7">
        <v>0.73099999999999998</v>
      </c>
      <c r="J4026" s="7">
        <v>0.17647379408852759</v>
      </c>
      <c r="K4026" s="7">
        <v>0.752</v>
      </c>
      <c r="L4026" s="7">
        <v>0.97207446808510634</v>
      </c>
      <c r="M4026" s="7" t="s">
        <v>304</v>
      </c>
      <c r="N4026" s="7" t="s">
        <v>331</v>
      </c>
      <c r="O4026" s="7" t="s">
        <v>421</v>
      </c>
    </row>
    <row r="4027" spans="1:15" ht="15">
      <c r="A4027" s="1">
        <v>4019</v>
      </c>
      <c r="B4027" s="6" t="s">
        <v>221</v>
      </c>
      <c r="C4027" s="7" t="s">
        <v>294</v>
      </c>
      <c r="D4027" s="7">
        <v>1.51</v>
      </c>
      <c r="E4027" s="7">
        <v>1.444</v>
      </c>
      <c r="F4027" s="7">
        <v>0.45568499600757051</v>
      </c>
      <c r="G4027" s="7">
        <v>1.5141944444444444</v>
      </c>
      <c r="H4027" s="7">
        <v>0.95364238410596025</v>
      </c>
      <c r="I4027" s="7">
        <v>1.444</v>
      </c>
      <c r="J4027" s="7">
        <v>0.45568499600757051</v>
      </c>
      <c r="K4027" s="7">
        <v>1.5141944444444444</v>
      </c>
      <c r="L4027" s="7">
        <v>0.95364238410596025</v>
      </c>
      <c r="M4027" s="7" t="s">
        <v>304</v>
      </c>
      <c r="N4027" s="7" t="s">
        <v>331</v>
      </c>
      <c r="O4027" s="7" t="s">
        <v>421</v>
      </c>
    </row>
    <row r="4028" spans="1:15" ht="15">
      <c r="A4028" s="1">
        <v>4020</v>
      </c>
      <c r="B4028" s="6" t="s">
        <v>221</v>
      </c>
      <c r="C4028" s="7" t="s">
        <v>295</v>
      </c>
      <c r="D4028" s="7">
        <v>1.603</v>
      </c>
      <c r="E4028" s="7">
        <v>1.538</v>
      </c>
      <c r="F4028" s="7">
        <v>0.45184621277598391</v>
      </c>
      <c r="G4028" s="7">
        <v>1.603</v>
      </c>
      <c r="H4028" s="7">
        <v>0.95945102932002502</v>
      </c>
      <c r="I4028" s="7">
        <v>1.538</v>
      </c>
      <c r="J4028" s="7">
        <v>0.45184621277598391</v>
      </c>
      <c r="K4028" s="7">
        <v>1.603</v>
      </c>
      <c r="L4028" s="7">
        <v>0.95945102932002502</v>
      </c>
      <c r="M4028" s="7" t="s">
        <v>304</v>
      </c>
      <c r="N4028" s="7" t="s">
        <v>331</v>
      </c>
      <c r="O4028" s="7" t="s">
        <v>421</v>
      </c>
    </row>
    <row r="4029" spans="1:15" ht="15">
      <c r="A4029" s="1">
        <v>4021</v>
      </c>
      <c r="B4029" s="6" t="s">
        <v>221</v>
      </c>
      <c r="C4029" s="7" t="s">
        <v>296</v>
      </c>
      <c r="D4029" s="7">
        <v>0.77900000000000003</v>
      </c>
      <c r="E4029" s="7">
        <v>0.71299999999999997</v>
      </c>
      <c r="F4029" s="7">
        <v>0.31380248564981145</v>
      </c>
      <c r="G4029" s="7">
        <v>0.77900000000000003</v>
      </c>
      <c r="H4029" s="7">
        <v>0.91527599486521172</v>
      </c>
      <c r="I4029" s="7">
        <v>0.71299999999999997</v>
      </c>
      <c r="J4029" s="7">
        <v>0.31380248564981145</v>
      </c>
      <c r="K4029" s="7">
        <v>0.77900000000000003</v>
      </c>
      <c r="L4029" s="7">
        <v>0.91527599486521172</v>
      </c>
      <c r="M4029" s="7" t="s">
        <v>304</v>
      </c>
      <c r="N4029" s="7" t="s">
        <v>331</v>
      </c>
      <c r="O4029" s="7" t="s">
        <v>421</v>
      </c>
    </row>
    <row r="4030" spans="1:15" ht="15">
      <c r="A4030" s="1">
        <v>4022</v>
      </c>
      <c r="B4030" s="6" t="s">
        <v>221</v>
      </c>
      <c r="C4030" s="7" t="s">
        <v>297</v>
      </c>
      <c r="D4030" s="7">
        <v>0.51319999999999999</v>
      </c>
      <c r="E4030" s="7">
        <v>0.4929</v>
      </c>
      <c r="F4030" s="7">
        <v>0.14291196590908675</v>
      </c>
      <c r="G4030" s="7">
        <v>0.51319999999999999</v>
      </c>
      <c r="H4030" s="7">
        <v>0.960444271239283</v>
      </c>
      <c r="I4030" s="7">
        <v>0.4929</v>
      </c>
      <c r="J4030" s="7">
        <v>0.14291196590908675</v>
      </c>
      <c r="K4030" s="7">
        <v>0.51319999999999999</v>
      </c>
      <c r="L4030" s="7">
        <v>0.960444271239283</v>
      </c>
      <c r="M4030" s="7" t="s">
        <v>304</v>
      </c>
      <c r="N4030" s="7" t="s">
        <v>331</v>
      </c>
      <c r="O4030" s="7" t="s">
        <v>421</v>
      </c>
    </row>
    <row r="4031" spans="1:15" ht="15">
      <c r="A4031" s="1">
        <v>4023</v>
      </c>
      <c r="B4031" s="6" t="s">
        <v>221</v>
      </c>
      <c r="C4031" s="7" t="s">
        <v>298</v>
      </c>
      <c r="D4031" s="7" t="s">
        <v>422</v>
      </c>
      <c r="E4031" s="7">
        <v>0.4929</v>
      </c>
      <c r="F4031" s="7">
        <v>0.14291196590908675</v>
      </c>
      <c r="G4031" s="7">
        <v>0.51319999999999999</v>
      </c>
      <c r="H4031" s="7">
        <v>0.960444271239283</v>
      </c>
      <c r="I4031" s="7">
        <v>0.4929</v>
      </c>
      <c r="J4031" s="7">
        <v>0.14291196590908675</v>
      </c>
      <c r="K4031" s="7">
        <v>0.51319999999999999</v>
      </c>
      <c r="L4031" s="7">
        <v>0.960444271239283</v>
      </c>
      <c r="M4031" s="7" t="s">
        <v>304</v>
      </c>
      <c r="N4031" s="7" t="s">
        <v>331</v>
      </c>
      <c r="O4031" s="7" t="s">
        <v>421</v>
      </c>
    </row>
    <row r="4032" spans="1:15" ht="15">
      <c r="A4032" s="1">
        <v>4024</v>
      </c>
      <c r="B4032" s="6" t="s">
        <v>221</v>
      </c>
      <c r="C4032" s="7" t="s">
        <v>299</v>
      </c>
      <c r="D4032" s="7" t="s">
        <v>422</v>
      </c>
      <c r="E4032" s="7">
        <v>0.4929</v>
      </c>
      <c r="F4032" s="7">
        <v>0.14291196590908675</v>
      </c>
      <c r="G4032" s="7">
        <v>0.51319999999999999</v>
      </c>
      <c r="H4032" s="7">
        <v>0.960444271239283</v>
      </c>
      <c r="I4032" s="7">
        <v>0.4929</v>
      </c>
      <c r="J4032" s="7">
        <v>0.14291196590908675</v>
      </c>
      <c r="K4032" s="7">
        <v>0.51319999999999999</v>
      </c>
      <c r="L4032" s="7">
        <v>0.960444271239283</v>
      </c>
      <c r="M4032" s="7" t="s">
        <v>304</v>
      </c>
      <c r="N4032" s="7" t="s">
        <v>331</v>
      </c>
      <c r="O4032" s="7" t="s">
        <v>421</v>
      </c>
    </row>
    <row r="4033" spans="1:15" ht="15">
      <c r="A4033" s="1">
        <v>4025</v>
      </c>
      <c r="B4033" s="6" t="s">
        <v>221</v>
      </c>
      <c r="C4033" s="7" t="s">
        <v>300</v>
      </c>
      <c r="D4033" s="7" t="s">
        <v>422</v>
      </c>
      <c r="E4033" s="7">
        <v>0.4929</v>
      </c>
      <c r="F4033" s="7">
        <v>0.14291196590908675</v>
      </c>
      <c r="G4033" s="7">
        <v>0.51319999999999999</v>
      </c>
      <c r="H4033" s="7">
        <v>0.960444271239283</v>
      </c>
      <c r="I4033" s="7">
        <v>0.4929</v>
      </c>
      <c r="J4033" s="7">
        <v>0.14291196590908675</v>
      </c>
      <c r="K4033" s="7">
        <v>0.51319999999999999</v>
      </c>
      <c r="L4033" s="7">
        <v>0.960444271239283</v>
      </c>
      <c r="M4033" s="7" t="s">
        <v>304</v>
      </c>
      <c r="N4033" s="7" t="s">
        <v>331</v>
      </c>
      <c r="O4033" s="7" t="s">
        <v>421</v>
      </c>
    </row>
    <row r="4034" spans="1:15" ht="15">
      <c r="A4034" s="1">
        <v>4026</v>
      </c>
      <c r="B4034" s="6" t="s">
        <v>221</v>
      </c>
      <c r="C4034" s="7" t="s">
        <v>301</v>
      </c>
      <c r="D4034" s="7" t="s">
        <v>422</v>
      </c>
      <c r="E4034" s="7">
        <v>0.4929</v>
      </c>
      <c r="F4034" s="7">
        <v>0.14291196590908675</v>
      </c>
      <c r="G4034" s="7">
        <v>0.51319999999999999</v>
      </c>
      <c r="H4034" s="7">
        <v>0.960444271239283</v>
      </c>
      <c r="I4034" s="7">
        <v>0.4929</v>
      </c>
      <c r="J4034" s="7">
        <v>0.14291196590908675</v>
      </c>
      <c r="K4034" s="7">
        <v>0.51319999999999999</v>
      </c>
      <c r="L4034" s="7">
        <v>0.960444271239283</v>
      </c>
      <c r="M4034" s="7" t="s">
        <v>304</v>
      </c>
      <c r="N4034" s="7" t="s">
        <v>331</v>
      </c>
      <c r="O4034" s="7" t="s">
        <v>421</v>
      </c>
    </row>
    <row r="4035" spans="1:15" ht="15">
      <c r="A4035" s="1">
        <v>4027</v>
      </c>
      <c r="B4035" s="6" t="s">
        <v>221</v>
      </c>
      <c r="C4035" s="7" t="s">
        <v>302</v>
      </c>
      <c r="D4035" s="7" t="s">
        <v>422</v>
      </c>
      <c r="E4035" s="7">
        <v>0.4929</v>
      </c>
      <c r="F4035" s="7">
        <v>0.14291196590908675</v>
      </c>
      <c r="G4035" s="7">
        <v>0.51319999999999999</v>
      </c>
      <c r="H4035" s="7">
        <v>0.960444271239283</v>
      </c>
      <c r="I4035" s="7">
        <v>0.4929</v>
      </c>
      <c r="J4035" s="7">
        <v>0.14291196590908675</v>
      </c>
      <c r="K4035" s="7">
        <v>0.51319999999999999</v>
      </c>
      <c r="L4035" s="7">
        <v>0.960444271239283</v>
      </c>
      <c r="M4035" s="7" t="s">
        <v>304</v>
      </c>
      <c r="N4035" s="7" t="s">
        <v>331</v>
      </c>
      <c r="O4035" s="7" t="s">
        <v>421</v>
      </c>
    </row>
    <row r="4036" spans="1:15" ht="15">
      <c r="A4036" s="1">
        <v>4028</v>
      </c>
      <c r="B4036" s="6" t="s">
        <v>221</v>
      </c>
      <c r="C4036" s="7" t="s">
        <v>423</v>
      </c>
      <c r="D4036" s="7" t="s">
        <v>422</v>
      </c>
      <c r="E4036" s="7">
        <v>0.4929</v>
      </c>
      <c r="F4036" s="7">
        <v>0.14291196590908675</v>
      </c>
      <c r="G4036" s="7">
        <v>0.51319999999999999</v>
      </c>
      <c r="H4036" s="7">
        <v>0.960444271239283</v>
      </c>
      <c r="I4036" s="7">
        <v>0.4929</v>
      </c>
      <c r="J4036" s="7">
        <v>0.14291196590908675</v>
      </c>
      <c r="K4036" s="7">
        <v>0.51319999999999999</v>
      </c>
      <c r="L4036" s="7">
        <v>0.960444271239283</v>
      </c>
      <c r="M4036" s="7" t="s">
        <v>304</v>
      </c>
      <c r="N4036" s="7" t="s">
        <v>331</v>
      </c>
      <c r="O4036" s="7" t="s">
        <v>421</v>
      </c>
    </row>
    <row r="4037" spans="1:15" ht="15">
      <c r="A4037" s="1">
        <v>4029</v>
      </c>
      <c r="B4037" s="6" t="s">
        <v>221</v>
      </c>
      <c r="C4037" s="7" t="s">
        <v>424</v>
      </c>
      <c r="D4037" s="7" t="s">
        <v>422</v>
      </c>
      <c r="E4037" s="7">
        <v>2.5444089633671085</v>
      </c>
      <c r="F4037" s="7">
        <v>0.73772872191417083</v>
      </c>
      <c r="G4037" s="7">
        <v>2.6492</v>
      </c>
      <c r="H4037" s="7">
        <v>0.960444271239283</v>
      </c>
      <c r="I4037" s="7">
        <v>2.5444089633671085</v>
      </c>
      <c r="J4037" s="7">
        <v>0.73772872191417083</v>
      </c>
      <c r="K4037" s="7">
        <v>2.6492</v>
      </c>
      <c r="L4037" s="7">
        <v>0.960444271239283</v>
      </c>
      <c r="M4037" s="7" t="s">
        <v>304</v>
      </c>
      <c r="N4037" s="7" t="s">
        <v>331</v>
      </c>
      <c r="O4037" s="7" t="s">
        <v>421</v>
      </c>
    </row>
    <row r="4038" spans="1:15" ht="15">
      <c r="A4038" s="1">
        <v>4030</v>
      </c>
      <c r="B4038" s="6" t="s">
        <v>221</v>
      </c>
      <c r="C4038" s="7" t="s">
        <v>425</v>
      </c>
      <c r="D4038" s="7" t="s">
        <v>422</v>
      </c>
      <c r="E4038" s="7">
        <v>2.5444089633671085</v>
      </c>
      <c r="F4038" s="7">
        <v>0.73772872191417083</v>
      </c>
      <c r="G4038" s="7">
        <v>2.6492</v>
      </c>
      <c r="H4038" s="7">
        <v>0.960444271239283</v>
      </c>
      <c r="I4038" s="7">
        <v>2.5444089633671085</v>
      </c>
      <c r="J4038" s="7">
        <v>0.73772872191417083</v>
      </c>
      <c r="K4038" s="7">
        <v>2.6492</v>
      </c>
      <c r="L4038" s="7">
        <v>0.960444271239283</v>
      </c>
      <c r="M4038" s="7" t="s">
        <v>304</v>
      </c>
      <c r="N4038" s="7" t="s">
        <v>331</v>
      </c>
      <c r="O4038" s="7" t="s">
        <v>421</v>
      </c>
    </row>
    <row r="4039" spans="1:15" ht="15">
      <c r="A4039" s="1">
        <v>4031</v>
      </c>
      <c r="B4039" s="6" t="s">
        <v>221</v>
      </c>
      <c r="C4039" s="7" t="s">
        <v>426</v>
      </c>
      <c r="D4039" s="7" t="s">
        <v>422</v>
      </c>
      <c r="E4039" s="7">
        <v>2.5444089633671085</v>
      </c>
      <c r="F4039" s="7">
        <v>0.73772872191417083</v>
      </c>
      <c r="G4039" s="7">
        <v>2.6492</v>
      </c>
      <c r="H4039" s="7">
        <v>0.960444271239283</v>
      </c>
      <c r="I4039" s="7">
        <v>2.5444089633671085</v>
      </c>
      <c r="J4039" s="7">
        <v>0.73772872191417083</v>
      </c>
      <c r="K4039" s="7">
        <v>2.6492</v>
      </c>
      <c r="L4039" s="7">
        <v>0.960444271239283</v>
      </c>
      <c r="M4039" s="7" t="s">
        <v>304</v>
      </c>
      <c r="N4039" s="7" t="s">
        <v>331</v>
      </c>
      <c r="O4039" s="7" t="s">
        <v>421</v>
      </c>
    </row>
    <row r="4040" spans="1:15" ht="15">
      <c r="A4040" s="1">
        <v>4032</v>
      </c>
      <c r="B4040" s="6" t="s">
        <v>221</v>
      </c>
      <c r="C4040" s="7" t="s">
        <v>427</v>
      </c>
      <c r="D4040" s="7" t="s">
        <v>422</v>
      </c>
      <c r="E4040" s="7">
        <v>2.5444089633671085</v>
      </c>
      <c r="F4040" s="7">
        <v>0.73772872191417083</v>
      </c>
      <c r="G4040" s="7">
        <v>2.6492</v>
      </c>
      <c r="H4040" s="7">
        <v>0.960444271239283</v>
      </c>
      <c r="I4040" s="7">
        <v>2.5444089633671085</v>
      </c>
      <c r="J4040" s="7">
        <v>0.73772872191417083</v>
      </c>
      <c r="K4040" s="7">
        <v>2.6492</v>
      </c>
      <c r="L4040" s="7">
        <v>0.960444271239283</v>
      </c>
      <c r="M4040" s="7" t="s">
        <v>304</v>
      </c>
      <c r="N4040" s="7" t="s">
        <v>331</v>
      </c>
      <c r="O4040" s="7" t="s">
        <v>421</v>
      </c>
    </row>
    <row r="4041" spans="1:15" ht="15">
      <c r="A4041" s="1">
        <v>4033</v>
      </c>
      <c r="B4041" s="6" t="s">
        <v>46</v>
      </c>
      <c r="C4041" s="7" t="s">
        <v>292</v>
      </c>
      <c r="D4041" s="7">
        <v>34.734000000000002</v>
      </c>
      <c r="E4041" s="7">
        <v>35.814999999999998</v>
      </c>
      <c r="F4041" s="7">
        <v>2.7777694574231928</v>
      </c>
      <c r="G4041" s="7">
        <v>35.922558764077387</v>
      </c>
      <c r="H4041" s="7">
        <v>0.99700581562733925</v>
      </c>
      <c r="I4041" s="7">
        <v>30.506</v>
      </c>
      <c r="J4041" s="7">
        <v>2.3660096347383233</v>
      </c>
      <c r="K4041" s="7">
        <v>30.597614900375397</v>
      </c>
      <c r="L4041" s="7">
        <v>0.99700581562733925</v>
      </c>
      <c r="M4041" s="7" t="s">
        <v>290</v>
      </c>
      <c r="N4041" s="7" t="s">
        <v>331</v>
      </c>
      <c r="O4041" s="7" t="s">
        <v>421</v>
      </c>
    </row>
    <row r="4042" spans="1:15" ht="15">
      <c r="A4042" s="1">
        <v>4034</v>
      </c>
      <c r="B4042" s="6" t="s">
        <v>46</v>
      </c>
      <c r="C4042" s="7" t="s">
        <v>293</v>
      </c>
      <c r="D4042" s="7">
        <v>32.676000000000002</v>
      </c>
      <c r="E4042" s="7">
        <v>35.270000000000003</v>
      </c>
      <c r="F4042" s="7">
        <v>3.4588178968342267</v>
      </c>
      <c r="G4042" s="7">
        <v>35.439191881918823</v>
      </c>
      <c r="H4042" s="7">
        <v>0.99522585383767903</v>
      </c>
      <c r="I4042" s="7">
        <v>29.76</v>
      </c>
      <c r="J4042" s="7">
        <v>2.9184695381283183</v>
      </c>
      <c r="K4042" s="7">
        <v>29.902760147601477</v>
      </c>
      <c r="L4042" s="7">
        <v>0.99522585383767903</v>
      </c>
      <c r="M4042" s="7" t="s">
        <v>290</v>
      </c>
      <c r="N4042" s="7" t="s">
        <v>331</v>
      </c>
      <c r="O4042" s="7" t="s">
        <v>421</v>
      </c>
    </row>
    <row r="4043" spans="1:15" ht="15">
      <c r="A4043" s="1">
        <v>4035</v>
      </c>
      <c r="B4043" s="6" t="s">
        <v>46</v>
      </c>
      <c r="C4043" s="7" t="s">
        <v>294</v>
      </c>
      <c r="D4043" s="7">
        <v>32.35</v>
      </c>
      <c r="E4043" s="7">
        <v>37.586767490439989</v>
      </c>
      <c r="F4043" s="7">
        <v>4.303729240514242</v>
      </c>
      <c r="G4043" s="7">
        <v>37.832356201485176</v>
      </c>
      <c r="H4043" s="7">
        <v>0.99350850077279751</v>
      </c>
      <c r="I4043" s="7">
        <v>31.583624233278051</v>
      </c>
      <c r="J4043" s="7">
        <v>3.6163622521874754</v>
      </c>
      <c r="K4043" s="7">
        <v>31.78998892179667</v>
      </c>
      <c r="L4043" s="7">
        <v>0.99350850077279751</v>
      </c>
      <c r="M4043" s="7" t="s">
        <v>290</v>
      </c>
      <c r="N4043" s="7" t="s">
        <v>331</v>
      </c>
      <c r="O4043" s="7" t="s">
        <v>421</v>
      </c>
    </row>
    <row r="4044" spans="1:15" ht="15">
      <c r="A4044" s="1">
        <v>4036</v>
      </c>
      <c r="B4044" s="6" t="s">
        <v>46</v>
      </c>
      <c r="C4044" s="7" t="s">
        <v>295</v>
      </c>
      <c r="D4044" s="7">
        <v>34.901000000000003</v>
      </c>
      <c r="E4044" s="7">
        <v>35.925899999999999</v>
      </c>
      <c r="F4044" s="7">
        <v>3.4735794159932945</v>
      </c>
      <c r="G4044" s="7">
        <v>36.093434926163681</v>
      </c>
      <c r="H4044" s="7">
        <v>0.99535829918913477</v>
      </c>
      <c r="I4044" s="7">
        <v>29.993099999999998</v>
      </c>
      <c r="J4044" s="7">
        <v>2.8999528134807773</v>
      </c>
      <c r="K4044" s="7">
        <v>30.132968223034634</v>
      </c>
      <c r="L4044" s="7">
        <v>0.99535829918913477</v>
      </c>
      <c r="M4044" s="7" t="s">
        <v>290</v>
      </c>
      <c r="N4044" s="7" t="s">
        <v>331</v>
      </c>
      <c r="O4044" s="7" t="s">
        <v>421</v>
      </c>
    </row>
    <row r="4045" spans="1:15" ht="15">
      <c r="A4045" s="1">
        <v>4037</v>
      </c>
      <c r="B4045" s="6" t="s">
        <v>46</v>
      </c>
      <c r="C4045" s="7" t="s">
        <v>296</v>
      </c>
      <c r="D4045" s="7">
        <v>32.972999999999999</v>
      </c>
      <c r="E4045" s="7">
        <v>36.670999999999999</v>
      </c>
      <c r="F4045" s="7">
        <v>2.4609701187263266</v>
      </c>
      <c r="G4045" s="7">
        <v>36.753484391622841</v>
      </c>
      <c r="H4045" s="7">
        <v>0.99775573954447583</v>
      </c>
      <c r="I4045" s="7">
        <v>30.524000000000001</v>
      </c>
      <c r="J4045" s="7">
        <v>2.0484484171144377</v>
      </c>
      <c r="K4045" s="7">
        <v>30.592657892337154</v>
      </c>
      <c r="L4045" s="7">
        <v>0.99775573954447583</v>
      </c>
      <c r="M4045" s="7" t="s">
        <v>290</v>
      </c>
      <c r="N4045" s="7" t="s">
        <v>331</v>
      </c>
      <c r="O4045" s="7" t="s">
        <v>421</v>
      </c>
    </row>
    <row r="4046" spans="1:15" ht="15">
      <c r="A4046" s="1">
        <v>4038</v>
      </c>
      <c r="B4046" s="6" t="s">
        <v>46</v>
      </c>
      <c r="C4046" s="7" t="s">
        <v>297</v>
      </c>
      <c r="D4046" s="7">
        <v>30.401700000000002</v>
      </c>
      <c r="E4046" s="7">
        <v>37.450990625000003</v>
      </c>
      <c r="F4046" s="7">
        <v>3.266729076868812</v>
      </c>
      <c r="G4046" s="7">
        <v>37.593193767695482</v>
      </c>
      <c r="H4046" s="7">
        <v>0.99621731679478442</v>
      </c>
      <c r="I4046" s="7">
        <v>30.780350177999999</v>
      </c>
      <c r="J4046" s="7">
        <v>2.684870633450072</v>
      </c>
      <c r="K4046" s="7">
        <v>30.897224590546433</v>
      </c>
      <c r="L4046" s="7">
        <v>0.99621731679478442</v>
      </c>
      <c r="M4046" s="7" t="s">
        <v>290</v>
      </c>
      <c r="N4046" s="7" t="s">
        <v>331</v>
      </c>
      <c r="O4046" s="7" t="s">
        <v>421</v>
      </c>
    </row>
    <row r="4047" spans="1:15" ht="15">
      <c r="A4047" s="1">
        <v>4039</v>
      </c>
      <c r="B4047" s="6" t="s">
        <v>46</v>
      </c>
      <c r="C4047" s="7" t="s">
        <v>298</v>
      </c>
      <c r="D4047" s="7" t="s">
        <v>422</v>
      </c>
      <c r="E4047" s="7">
        <v>37.62253280649611</v>
      </c>
      <c r="F4047" s="7">
        <v>2.9273852161439637</v>
      </c>
      <c r="G4047" s="7">
        <v>37.736249932651951</v>
      </c>
      <c r="H4047" s="7">
        <v>0.99698652816963018</v>
      </c>
      <c r="I4047" s="7">
        <v>30.951892359496107</v>
      </c>
      <c r="J4047" s="7">
        <v>2.408346949177874</v>
      </c>
      <c r="K4047" s="7">
        <v>31.045446939308956</v>
      </c>
      <c r="L4047" s="7">
        <v>0.99698652816963018</v>
      </c>
      <c r="M4047" s="7" t="s">
        <v>290</v>
      </c>
      <c r="N4047" s="7" t="s">
        <v>331</v>
      </c>
      <c r="O4047" s="7" t="s">
        <v>421</v>
      </c>
    </row>
    <row r="4048" spans="1:15" ht="15">
      <c r="A4048" s="1">
        <v>4040</v>
      </c>
      <c r="B4048" s="6" t="s">
        <v>46</v>
      </c>
      <c r="C4048" s="7" t="s">
        <v>299</v>
      </c>
      <c r="D4048" s="7" t="s">
        <v>422</v>
      </c>
      <c r="E4048" s="7">
        <v>37.465933964434271</v>
      </c>
      <c r="F4048" s="7">
        <v>2.9152003603960868</v>
      </c>
      <c r="G4048" s="7">
        <v>37.579177758016513</v>
      </c>
      <c r="H4048" s="7">
        <v>0.99698652816963018</v>
      </c>
      <c r="I4048" s="7">
        <v>30.79529351743426</v>
      </c>
      <c r="J4048" s="7">
        <v>2.3961620934299983</v>
      </c>
      <c r="K4048" s="7">
        <v>30.888374764673511</v>
      </c>
      <c r="L4048" s="7">
        <v>0.99698652816963018</v>
      </c>
      <c r="M4048" s="7" t="s">
        <v>290</v>
      </c>
      <c r="N4048" s="7" t="s">
        <v>331</v>
      </c>
      <c r="O4048" s="7" t="s">
        <v>421</v>
      </c>
    </row>
    <row r="4049" spans="1:15" ht="15">
      <c r="A4049" s="1">
        <v>4041</v>
      </c>
      <c r="B4049" s="6" t="s">
        <v>46</v>
      </c>
      <c r="C4049" s="7" t="s">
        <v>300</v>
      </c>
      <c r="D4049" s="7" t="s">
        <v>422</v>
      </c>
      <c r="E4049" s="7">
        <v>37.904098544886963</v>
      </c>
      <c r="F4049" s="7">
        <v>2.9492936661724944</v>
      </c>
      <c r="G4049" s="7">
        <v>38.018666726094267</v>
      </c>
      <c r="H4049" s="7">
        <v>0.99698652816963018</v>
      </c>
      <c r="I4049" s="7">
        <v>31.233458097886956</v>
      </c>
      <c r="J4049" s="7">
        <v>2.4302553992063802</v>
      </c>
      <c r="K4049" s="7">
        <v>31.327863732751265</v>
      </c>
      <c r="L4049" s="7">
        <v>0.99698652816963018</v>
      </c>
      <c r="M4049" s="7" t="s">
        <v>290</v>
      </c>
      <c r="N4049" s="7" t="s">
        <v>331</v>
      </c>
      <c r="O4049" s="7" t="s">
        <v>421</v>
      </c>
    </row>
    <row r="4050" spans="1:15" ht="15">
      <c r="A4050" s="1">
        <v>4042</v>
      </c>
      <c r="B4050" s="6" t="s">
        <v>46</v>
      </c>
      <c r="C4050" s="7" t="s">
        <v>301</v>
      </c>
      <c r="D4050" s="7" t="s">
        <v>422</v>
      </c>
      <c r="E4050" s="7">
        <v>37.502190275518849</v>
      </c>
      <c r="F4050" s="7">
        <v>2.9180214407738232</v>
      </c>
      <c r="G4050" s="7">
        <v>37.615543656712397</v>
      </c>
      <c r="H4050" s="7">
        <v>0.99698652816963018</v>
      </c>
      <c r="I4050" s="7">
        <v>30.831549828518842</v>
      </c>
      <c r="J4050" s="7">
        <v>2.3989831738077116</v>
      </c>
      <c r="K4050" s="7">
        <v>30.924740663369398</v>
      </c>
      <c r="L4050" s="7">
        <v>0.99698652816963018</v>
      </c>
      <c r="M4050" s="7" t="s">
        <v>290</v>
      </c>
      <c r="N4050" s="7" t="s">
        <v>331</v>
      </c>
      <c r="O4050" s="7" t="s">
        <v>421</v>
      </c>
    </row>
    <row r="4051" spans="1:15" ht="15">
      <c r="A4051" s="1">
        <v>4043</v>
      </c>
      <c r="B4051" s="6" t="s">
        <v>46</v>
      </c>
      <c r="C4051" s="7" t="s">
        <v>302</v>
      </c>
      <c r="D4051" s="7" t="s">
        <v>422</v>
      </c>
      <c r="E4051" s="7">
        <v>37.442496052814789</v>
      </c>
      <c r="F4051" s="7">
        <v>2.9133766714827645</v>
      </c>
      <c r="G4051" s="7">
        <v>37.555669003427312</v>
      </c>
      <c r="H4051" s="7">
        <v>0.99698652816963018</v>
      </c>
      <c r="I4051" s="7">
        <v>30.771855605814789</v>
      </c>
      <c r="J4051" s="7">
        <v>2.3943384045166018</v>
      </c>
      <c r="K4051" s="7">
        <v>30.864866010084317</v>
      </c>
      <c r="L4051" s="7">
        <v>0.99698652816963018</v>
      </c>
      <c r="M4051" s="7" t="s">
        <v>290</v>
      </c>
      <c r="N4051" s="7" t="s">
        <v>331</v>
      </c>
      <c r="O4051" s="7" t="s">
        <v>421</v>
      </c>
    </row>
    <row r="4052" spans="1:15" ht="15">
      <c r="A4052" s="1">
        <v>4044</v>
      </c>
      <c r="B4052" s="6" t="s">
        <v>46</v>
      </c>
      <c r="C4052" s="7" t="s">
        <v>423</v>
      </c>
      <c r="D4052" s="7" t="s">
        <v>422</v>
      </c>
      <c r="E4052" s="7">
        <v>37.573280348198928</v>
      </c>
      <c r="F4052" s="7">
        <v>2.9235529138633218</v>
      </c>
      <c r="G4052" s="7">
        <v>37.686848604845039</v>
      </c>
      <c r="H4052" s="7">
        <v>0.99698652816963018</v>
      </c>
      <c r="I4052" s="7">
        <v>30.961104839300337</v>
      </c>
      <c r="J4052" s="7">
        <v>2.4090637663395924</v>
      </c>
      <c r="K4052" s="7">
        <v>31.054687264573072</v>
      </c>
      <c r="L4052" s="7">
        <v>0.99698652816963018</v>
      </c>
      <c r="M4052" s="7" t="s">
        <v>290</v>
      </c>
      <c r="N4052" s="7" t="s">
        <v>331</v>
      </c>
      <c r="O4052" s="7" t="s">
        <v>421</v>
      </c>
    </row>
    <row r="4053" spans="1:15" ht="15">
      <c r="A4053" s="1">
        <v>4045</v>
      </c>
      <c r="B4053" s="6" t="s">
        <v>46</v>
      </c>
      <c r="C4053" s="7" t="s">
        <v>424</v>
      </c>
      <c r="D4053" s="7" t="s">
        <v>422</v>
      </c>
      <c r="E4053" s="7">
        <v>21.383782914095267</v>
      </c>
      <c r="F4053" s="7">
        <v>1.6638584725254357</v>
      </c>
      <c r="G4053" s="7">
        <v>21.448417114876971</v>
      </c>
      <c r="H4053" s="7">
        <v>0.99698652816963018</v>
      </c>
      <c r="I4053" s="7">
        <v>14.852898289879253</v>
      </c>
      <c r="J4053" s="7">
        <v>1.1556945167491484</v>
      </c>
      <c r="K4053" s="7">
        <v>14.897792367513453</v>
      </c>
      <c r="L4053" s="7">
        <v>0.99698652816963018</v>
      </c>
      <c r="M4053" s="7" t="s">
        <v>290</v>
      </c>
      <c r="N4053" s="7" t="s">
        <v>331</v>
      </c>
      <c r="O4053" s="7" t="s">
        <v>421</v>
      </c>
    </row>
    <row r="4054" spans="1:15" ht="15">
      <c r="A4054" s="1">
        <v>4046</v>
      </c>
      <c r="B4054" s="6" t="s">
        <v>46</v>
      </c>
      <c r="C4054" s="7" t="s">
        <v>425</v>
      </c>
      <c r="D4054" s="7" t="s">
        <v>422</v>
      </c>
      <c r="E4054" s="7">
        <v>21.706992519926111</v>
      </c>
      <c r="F4054" s="7">
        <v>1.6890072052461216</v>
      </c>
      <c r="G4054" s="7">
        <v>21.77260364769224</v>
      </c>
      <c r="H4054" s="7">
        <v>0.99698652816963018</v>
      </c>
      <c r="I4054" s="7">
        <v>15.2206329706388</v>
      </c>
      <c r="J4054" s="7">
        <v>1.1843077170739631</v>
      </c>
      <c r="K4054" s="7">
        <v>15.266638555871356</v>
      </c>
      <c r="L4054" s="7">
        <v>0.99698652816963018</v>
      </c>
      <c r="M4054" s="7" t="s">
        <v>290</v>
      </c>
      <c r="N4054" s="7" t="s">
        <v>331</v>
      </c>
      <c r="O4054" s="7" t="s">
        <v>421</v>
      </c>
    </row>
    <row r="4055" spans="1:15" ht="15">
      <c r="A4055" s="1">
        <v>4047</v>
      </c>
      <c r="B4055" s="6" t="s">
        <v>46</v>
      </c>
      <c r="C4055" s="7" t="s">
        <v>426</v>
      </c>
      <c r="D4055" s="7" t="s">
        <v>422</v>
      </c>
      <c r="E4055" s="7">
        <v>22.244859795642327</v>
      </c>
      <c r="F4055" s="7">
        <v>1.7308583139759854</v>
      </c>
      <c r="G4055" s="7">
        <v>22.312096670435171</v>
      </c>
      <c r="H4055" s="7">
        <v>0.99698652816963018</v>
      </c>
      <c r="I4055" s="7">
        <v>15.758500246355007</v>
      </c>
      <c r="J4055" s="7">
        <v>1.2261588258038769</v>
      </c>
      <c r="K4055" s="7">
        <v>15.806131578614281</v>
      </c>
      <c r="L4055" s="7">
        <v>0.99698652816963018</v>
      </c>
      <c r="M4055" s="7" t="s">
        <v>290</v>
      </c>
      <c r="N4055" s="7" t="s">
        <v>331</v>
      </c>
      <c r="O4055" s="7" t="s">
        <v>421</v>
      </c>
    </row>
    <row r="4056" spans="1:15" ht="15">
      <c r="A4056" s="1">
        <v>4048</v>
      </c>
      <c r="B4056" s="6" t="s">
        <v>46</v>
      </c>
      <c r="C4056" s="7" t="s">
        <v>427</v>
      </c>
      <c r="D4056" s="7" t="s">
        <v>422</v>
      </c>
      <c r="E4056" s="7">
        <v>22.782727071358533</v>
      </c>
      <c r="F4056" s="7">
        <v>1.7727094227059457</v>
      </c>
      <c r="G4056" s="7">
        <v>22.851589693178095</v>
      </c>
      <c r="H4056" s="7">
        <v>0.99698652816963018</v>
      </c>
      <c r="I4056" s="7">
        <v>16.296367522071218</v>
      </c>
      <c r="J4056" s="7">
        <v>1.2680099345337874</v>
      </c>
      <c r="K4056" s="7">
        <v>16.345624601357208</v>
      </c>
      <c r="L4056" s="7">
        <v>0.99698652816963018</v>
      </c>
      <c r="M4056" s="7" t="s">
        <v>290</v>
      </c>
      <c r="N4056" s="7" t="s">
        <v>331</v>
      </c>
      <c r="O4056" s="7" t="s">
        <v>421</v>
      </c>
    </row>
    <row r="4057" spans="1:15" ht="15">
      <c r="A4057" s="1">
        <v>4049</v>
      </c>
      <c r="B4057" s="6" t="s">
        <v>225</v>
      </c>
      <c r="C4057" s="7" t="s">
        <v>292</v>
      </c>
      <c r="D4057" s="7">
        <v>4.1609999999999996</v>
      </c>
      <c r="E4057" s="7">
        <v>3.8879999999999999</v>
      </c>
      <c r="F4057" s="7">
        <v>1.4823552205864821</v>
      </c>
      <c r="G4057" s="7">
        <v>4.1609999999999996</v>
      </c>
      <c r="H4057" s="7">
        <v>0.93439077144917093</v>
      </c>
      <c r="I4057" s="7">
        <v>3.8879999999999999</v>
      </c>
      <c r="J4057" s="7">
        <v>1.4823552205864821</v>
      </c>
      <c r="K4057" s="7">
        <v>4.1609999999999996</v>
      </c>
      <c r="L4057" s="7">
        <v>0.93439077144917093</v>
      </c>
      <c r="M4057" s="7" t="s">
        <v>304</v>
      </c>
      <c r="N4057" s="7" t="s">
        <v>331</v>
      </c>
      <c r="O4057" s="7" t="s">
        <v>421</v>
      </c>
    </row>
    <row r="4058" spans="1:15" ht="15">
      <c r="A4058" s="1">
        <v>4050</v>
      </c>
      <c r="B4058" s="6" t="s">
        <v>225</v>
      </c>
      <c r="C4058" s="7" t="s">
        <v>293</v>
      </c>
      <c r="D4058" s="7">
        <v>2.351</v>
      </c>
      <c r="E4058" s="7">
        <v>2.2000000000000002</v>
      </c>
      <c r="F4058" s="7">
        <v>0.82897587419658902</v>
      </c>
      <c r="G4058" s="7">
        <v>2.351</v>
      </c>
      <c r="H4058" s="7">
        <v>0.93577201190982573</v>
      </c>
      <c r="I4058" s="7">
        <v>2.2000000000000002</v>
      </c>
      <c r="J4058" s="7">
        <v>0.82897587419658902</v>
      </c>
      <c r="K4058" s="7">
        <v>2.351</v>
      </c>
      <c r="L4058" s="7">
        <v>0.93577201190982573</v>
      </c>
      <c r="M4058" s="7" t="s">
        <v>304</v>
      </c>
      <c r="N4058" s="7" t="s">
        <v>331</v>
      </c>
      <c r="O4058" s="7" t="s">
        <v>421</v>
      </c>
    </row>
    <row r="4059" spans="1:15" ht="15">
      <c r="A4059" s="1">
        <v>4051</v>
      </c>
      <c r="B4059" s="6" t="s">
        <v>225</v>
      </c>
      <c r="C4059" s="7" t="s">
        <v>294</v>
      </c>
      <c r="D4059" s="7">
        <v>2.35</v>
      </c>
      <c r="E4059" s="7">
        <v>2.246</v>
      </c>
      <c r="F4059" s="7">
        <v>0.67702725075997205</v>
      </c>
      <c r="G4059" s="7">
        <v>2.3458222222222225</v>
      </c>
      <c r="H4059" s="7">
        <v>0.95744680851063824</v>
      </c>
      <c r="I4059" s="7">
        <v>2.246</v>
      </c>
      <c r="J4059" s="7">
        <v>0.67702725075997205</v>
      </c>
      <c r="K4059" s="7">
        <v>2.3458222222222225</v>
      </c>
      <c r="L4059" s="7">
        <v>0.95744680851063824</v>
      </c>
      <c r="M4059" s="7" t="s">
        <v>304</v>
      </c>
      <c r="N4059" s="7" t="s">
        <v>331</v>
      </c>
      <c r="O4059" s="7" t="s">
        <v>421</v>
      </c>
    </row>
    <row r="4060" spans="1:15" ht="15">
      <c r="A4060" s="1">
        <v>4052</v>
      </c>
      <c r="B4060" s="6" t="s">
        <v>225</v>
      </c>
      <c r="C4060" s="7" t="s">
        <v>295</v>
      </c>
      <c r="D4060" s="7">
        <v>2.121</v>
      </c>
      <c r="E4060" s="7">
        <v>2.0129999999999999</v>
      </c>
      <c r="F4060" s="7">
        <v>0.66818560295774176</v>
      </c>
      <c r="G4060" s="7">
        <v>2.121</v>
      </c>
      <c r="H4060" s="7">
        <v>0.94908062234794899</v>
      </c>
      <c r="I4060" s="7">
        <v>2.0129999999999999</v>
      </c>
      <c r="J4060" s="7">
        <v>0.66818560295774176</v>
      </c>
      <c r="K4060" s="7">
        <v>2.121</v>
      </c>
      <c r="L4060" s="7">
        <v>0.94908062234794899</v>
      </c>
      <c r="M4060" s="7" t="s">
        <v>304</v>
      </c>
      <c r="N4060" s="7" t="s">
        <v>331</v>
      </c>
      <c r="O4060" s="7" t="s">
        <v>421</v>
      </c>
    </row>
    <row r="4061" spans="1:15" ht="15">
      <c r="A4061" s="1">
        <v>4053</v>
      </c>
      <c r="B4061" s="6" t="s">
        <v>225</v>
      </c>
      <c r="C4061" s="7" t="s">
        <v>296</v>
      </c>
      <c r="D4061" s="7">
        <v>3.5150000000000001</v>
      </c>
      <c r="E4061" s="7">
        <v>3.2829999999999999</v>
      </c>
      <c r="F4061" s="7">
        <v>1.2558407542359824</v>
      </c>
      <c r="G4061" s="7">
        <v>3.5150000000000001</v>
      </c>
      <c r="H4061" s="7">
        <v>0.93399715504978653</v>
      </c>
      <c r="I4061" s="7">
        <v>3.2829999999999999</v>
      </c>
      <c r="J4061" s="7">
        <v>1.2558407542359824</v>
      </c>
      <c r="K4061" s="7">
        <v>3.5150000000000001</v>
      </c>
      <c r="L4061" s="7">
        <v>0.93399715504978653</v>
      </c>
      <c r="M4061" s="7" t="s">
        <v>304</v>
      </c>
      <c r="N4061" s="7" t="s">
        <v>331</v>
      </c>
      <c r="O4061" s="7" t="s">
        <v>421</v>
      </c>
    </row>
    <row r="4062" spans="1:15" ht="15">
      <c r="A4062" s="1">
        <v>4054</v>
      </c>
      <c r="B4062" s="6" t="s">
        <v>225</v>
      </c>
      <c r="C4062" s="7" t="s">
        <v>297</v>
      </c>
      <c r="D4062" s="7">
        <v>4.0666000000000002</v>
      </c>
      <c r="E4062" s="7">
        <v>3.746</v>
      </c>
      <c r="F4062" s="7">
        <v>1.5826305822901323</v>
      </c>
      <c r="G4062" s="7">
        <v>4.0666000000000002</v>
      </c>
      <c r="H4062" s="7">
        <v>0.92116264201052467</v>
      </c>
      <c r="I4062" s="7">
        <v>3.746</v>
      </c>
      <c r="J4062" s="7">
        <v>1.5826305822901323</v>
      </c>
      <c r="K4062" s="7">
        <v>4.0666000000000002</v>
      </c>
      <c r="L4062" s="7">
        <v>0.92116264201052467</v>
      </c>
      <c r="M4062" s="7" t="s">
        <v>304</v>
      </c>
      <c r="N4062" s="7" t="s">
        <v>331</v>
      </c>
      <c r="O4062" s="7" t="s">
        <v>421</v>
      </c>
    </row>
    <row r="4063" spans="1:15" ht="15">
      <c r="A4063" s="1">
        <v>4055</v>
      </c>
      <c r="B4063" s="6" t="s">
        <v>225</v>
      </c>
      <c r="C4063" s="7" t="s">
        <v>298</v>
      </c>
      <c r="D4063" s="7" t="s">
        <v>422</v>
      </c>
      <c r="E4063" s="7">
        <v>3.746</v>
      </c>
      <c r="F4063" s="7">
        <v>1.3764279581440695</v>
      </c>
      <c r="G4063" s="7">
        <v>3.9908733284784486</v>
      </c>
      <c r="H4063" s="7">
        <v>0.93864166854631581</v>
      </c>
      <c r="I4063" s="7">
        <v>3.746</v>
      </c>
      <c r="J4063" s="7">
        <v>1.3764279581440695</v>
      </c>
      <c r="K4063" s="7">
        <v>3.9908733284784486</v>
      </c>
      <c r="L4063" s="7">
        <v>0.93864166854631581</v>
      </c>
      <c r="M4063" s="7" t="s">
        <v>304</v>
      </c>
      <c r="N4063" s="7" t="s">
        <v>331</v>
      </c>
      <c r="O4063" s="7" t="s">
        <v>421</v>
      </c>
    </row>
    <row r="4064" spans="1:15" ht="15">
      <c r="A4064" s="1">
        <v>4056</v>
      </c>
      <c r="B4064" s="6" t="s">
        <v>225</v>
      </c>
      <c r="C4064" s="7" t="s">
        <v>299</v>
      </c>
      <c r="D4064" s="7" t="s">
        <v>422</v>
      </c>
      <c r="E4064" s="7">
        <v>3.746</v>
      </c>
      <c r="F4064" s="7">
        <v>1.3764279581440695</v>
      </c>
      <c r="G4064" s="7">
        <v>3.9908733284784486</v>
      </c>
      <c r="H4064" s="7">
        <v>0.93864166854631581</v>
      </c>
      <c r="I4064" s="7">
        <v>3.746</v>
      </c>
      <c r="J4064" s="7">
        <v>1.3764279581440695</v>
      </c>
      <c r="K4064" s="7">
        <v>3.9908733284784486</v>
      </c>
      <c r="L4064" s="7">
        <v>0.93864166854631581</v>
      </c>
      <c r="M4064" s="7" t="s">
        <v>304</v>
      </c>
      <c r="N4064" s="7" t="s">
        <v>331</v>
      </c>
      <c r="O4064" s="7" t="s">
        <v>421</v>
      </c>
    </row>
    <row r="4065" spans="1:15" ht="15">
      <c r="A4065" s="1">
        <v>4057</v>
      </c>
      <c r="B4065" s="6" t="s">
        <v>225</v>
      </c>
      <c r="C4065" s="7" t="s">
        <v>300</v>
      </c>
      <c r="D4065" s="7" t="s">
        <v>422</v>
      </c>
      <c r="E4065" s="7">
        <v>3.746</v>
      </c>
      <c r="F4065" s="7">
        <v>1.3764279581440695</v>
      </c>
      <c r="G4065" s="7">
        <v>3.9908733284784486</v>
      </c>
      <c r="H4065" s="7">
        <v>0.93864166854631581</v>
      </c>
      <c r="I4065" s="7">
        <v>3.746</v>
      </c>
      <c r="J4065" s="7">
        <v>1.3764279581440695</v>
      </c>
      <c r="K4065" s="7">
        <v>3.9908733284784486</v>
      </c>
      <c r="L4065" s="7">
        <v>0.93864166854631581</v>
      </c>
      <c r="M4065" s="7" t="s">
        <v>304</v>
      </c>
      <c r="N4065" s="7" t="s">
        <v>331</v>
      </c>
      <c r="O4065" s="7" t="s">
        <v>421</v>
      </c>
    </row>
    <row r="4066" spans="1:15" ht="15">
      <c r="A4066" s="1">
        <v>4058</v>
      </c>
      <c r="B4066" s="6" t="s">
        <v>225</v>
      </c>
      <c r="C4066" s="7" t="s">
        <v>301</v>
      </c>
      <c r="D4066" s="7" t="s">
        <v>422</v>
      </c>
      <c r="E4066" s="7">
        <v>3.746</v>
      </c>
      <c r="F4066" s="7">
        <v>1.3764279581440695</v>
      </c>
      <c r="G4066" s="7">
        <v>3.9908733284784486</v>
      </c>
      <c r="H4066" s="7">
        <v>0.93864166854631581</v>
      </c>
      <c r="I4066" s="7">
        <v>3.746</v>
      </c>
      <c r="J4066" s="7">
        <v>1.3764279581440695</v>
      </c>
      <c r="K4066" s="7">
        <v>3.9908733284784486</v>
      </c>
      <c r="L4066" s="7">
        <v>0.93864166854631581</v>
      </c>
      <c r="M4066" s="7" t="s">
        <v>304</v>
      </c>
      <c r="N4066" s="7" t="s">
        <v>331</v>
      </c>
      <c r="O4066" s="7" t="s">
        <v>421</v>
      </c>
    </row>
    <row r="4067" spans="1:15" ht="15">
      <c r="A4067" s="1">
        <v>4059</v>
      </c>
      <c r="B4067" s="6" t="s">
        <v>225</v>
      </c>
      <c r="C4067" s="7" t="s">
        <v>302</v>
      </c>
      <c r="D4067" s="7" t="s">
        <v>422</v>
      </c>
      <c r="E4067" s="7">
        <v>3.746</v>
      </c>
      <c r="F4067" s="7">
        <v>1.3764279581440695</v>
      </c>
      <c r="G4067" s="7">
        <v>3.9908733284784486</v>
      </c>
      <c r="H4067" s="7">
        <v>0.93864166854631581</v>
      </c>
      <c r="I4067" s="7">
        <v>3.746</v>
      </c>
      <c r="J4067" s="7">
        <v>1.3764279581440695</v>
      </c>
      <c r="K4067" s="7">
        <v>3.9908733284784486</v>
      </c>
      <c r="L4067" s="7">
        <v>0.93864166854631581</v>
      </c>
      <c r="M4067" s="7" t="s">
        <v>304</v>
      </c>
      <c r="N4067" s="7" t="s">
        <v>331</v>
      </c>
      <c r="O4067" s="7" t="s">
        <v>421</v>
      </c>
    </row>
    <row r="4068" spans="1:15" ht="15">
      <c r="A4068" s="1">
        <v>4060</v>
      </c>
      <c r="B4068" s="6" t="s">
        <v>225</v>
      </c>
      <c r="C4068" s="7" t="s">
        <v>423</v>
      </c>
      <c r="D4068" s="7" t="s">
        <v>422</v>
      </c>
      <c r="E4068" s="7">
        <v>3.746</v>
      </c>
      <c r="F4068" s="7">
        <v>1.3764279581440695</v>
      </c>
      <c r="G4068" s="7">
        <v>3.9908733284784486</v>
      </c>
      <c r="H4068" s="7">
        <v>0.93864166854631581</v>
      </c>
      <c r="I4068" s="7">
        <v>3.746</v>
      </c>
      <c r="J4068" s="7">
        <v>1.3764279581440695</v>
      </c>
      <c r="K4068" s="7">
        <v>3.9908733284784486</v>
      </c>
      <c r="L4068" s="7">
        <v>0.93864166854631581</v>
      </c>
      <c r="M4068" s="7" t="s">
        <v>304</v>
      </c>
      <c r="N4068" s="7" t="s">
        <v>331</v>
      </c>
      <c r="O4068" s="7" t="s">
        <v>421</v>
      </c>
    </row>
    <row r="4069" spans="1:15" ht="15">
      <c r="A4069" s="1">
        <v>4061</v>
      </c>
      <c r="B4069" s="6" t="s">
        <v>225</v>
      </c>
      <c r="C4069" s="7" t="s">
        <v>424</v>
      </c>
      <c r="D4069" s="7" t="s">
        <v>422</v>
      </c>
      <c r="E4069" s="7">
        <v>3.746</v>
      </c>
      <c r="F4069" s="7">
        <v>1.3764279581440695</v>
      </c>
      <c r="G4069" s="7">
        <v>3.9908733284784486</v>
      </c>
      <c r="H4069" s="7">
        <v>0.93864166854631581</v>
      </c>
      <c r="I4069" s="7">
        <v>3.746</v>
      </c>
      <c r="J4069" s="7">
        <v>1.3764279581440695</v>
      </c>
      <c r="K4069" s="7">
        <v>3.9908733284784486</v>
      </c>
      <c r="L4069" s="7">
        <v>0.93864166854631581</v>
      </c>
      <c r="M4069" s="7" t="s">
        <v>304</v>
      </c>
      <c r="N4069" s="7" t="s">
        <v>331</v>
      </c>
      <c r="O4069" s="7" t="s">
        <v>421</v>
      </c>
    </row>
    <row r="4070" spans="1:15" ht="15">
      <c r="A4070" s="1">
        <v>4062</v>
      </c>
      <c r="B4070" s="6" t="s">
        <v>225</v>
      </c>
      <c r="C4070" s="7" t="s">
        <v>425</v>
      </c>
      <c r="D4070" s="7" t="s">
        <v>422</v>
      </c>
      <c r="E4070" s="7">
        <v>3.746</v>
      </c>
      <c r="F4070" s="7">
        <v>1.3764279581440695</v>
      </c>
      <c r="G4070" s="7">
        <v>3.9908733284784486</v>
      </c>
      <c r="H4070" s="7">
        <v>0.93864166854631581</v>
      </c>
      <c r="I4070" s="7">
        <v>3.746</v>
      </c>
      <c r="J4070" s="7">
        <v>1.3764279581440695</v>
      </c>
      <c r="K4070" s="7">
        <v>3.9908733284784486</v>
      </c>
      <c r="L4070" s="7">
        <v>0.93864166854631581</v>
      </c>
      <c r="M4070" s="7" t="s">
        <v>304</v>
      </c>
      <c r="N4070" s="7" t="s">
        <v>331</v>
      </c>
      <c r="O4070" s="7" t="s">
        <v>421</v>
      </c>
    </row>
    <row r="4071" spans="1:15" ht="15">
      <c r="A4071" s="1">
        <v>4063</v>
      </c>
      <c r="B4071" s="6" t="s">
        <v>225</v>
      </c>
      <c r="C4071" s="7" t="s">
        <v>426</v>
      </c>
      <c r="D4071" s="7" t="s">
        <v>422</v>
      </c>
      <c r="E4071" s="7">
        <v>3.746</v>
      </c>
      <c r="F4071" s="7">
        <v>1.3764279581440695</v>
      </c>
      <c r="G4071" s="7">
        <v>3.9908733284784486</v>
      </c>
      <c r="H4071" s="7">
        <v>0.93864166854631581</v>
      </c>
      <c r="I4071" s="7">
        <v>3.746</v>
      </c>
      <c r="J4071" s="7">
        <v>1.3764279581440695</v>
      </c>
      <c r="K4071" s="7">
        <v>3.9908733284784486</v>
      </c>
      <c r="L4071" s="7">
        <v>0.93864166854631581</v>
      </c>
      <c r="M4071" s="7" t="s">
        <v>304</v>
      </c>
      <c r="N4071" s="7" t="s">
        <v>331</v>
      </c>
      <c r="O4071" s="7" t="s">
        <v>421</v>
      </c>
    </row>
    <row r="4072" spans="1:15" ht="15">
      <c r="A4072" s="1">
        <v>4064</v>
      </c>
      <c r="B4072" s="6" t="s">
        <v>225</v>
      </c>
      <c r="C4072" s="7" t="s">
        <v>427</v>
      </c>
      <c r="D4072" s="7" t="s">
        <v>422</v>
      </c>
      <c r="E4072" s="7">
        <v>3.746</v>
      </c>
      <c r="F4072" s="7">
        <v>1.3764279581440695</v>
      </c>
      <c r="G4072" s="7">
        <v>3.9908733284784486</v>
      </c>
      <c r="H4072" s="7">
        <v>0.93864166854631581</v>
      </c>
      <c r="I4072" s="7">
        <v>3.746</v>
      </c>
      <c r="J4072" s="7">
        <v>1.3764279581440695</v>
      </c>
      <c r="K4072" s="7">
        <v>3.9908733284784486</v>
      </c>
      <c r="L4072" s="7">
        <v>0.93864166854631581</v>
      </c>
      <c r="M4072" s="7" t="s">
        <v>304</v>
      </c>
      <c r="N4072" s="7" t="s">
        <v>331</v>
      </c>
      <c r="O4072" s="7" t="s">
        <v>421</v>
      </c>
    </row>
    <row r="4073" spans="1:15" ht="15">
      <c r="A4073" s="1">
        <v>4065</v>
      </c>
      <c r="B4073" s="6" t="s">
        <v>54</v>
      </c>
      <c r="C4073" s="7" t="s">
        <v>292</v>
      </c>
      <c r="D4073" s="7">
        <v>24.765000000000001</v>
      </c>
      <c r="E4073" s="7">
        <v>24.1</v>
      </c>
      <c r="F4073" s="7">
        <v>5.7004583149076709</v>
      </c>
      <c r="G4073" s="7">
        <v>24.765000000000001</v>
      </c>
      <c r="H4073" s="7">
        <v>0.97314758732081574</v>
      </c>
      <c r="I4073" s="7">
        <v>24.1</v>
      </c>
      <c r="J4073" s="7">
        <v>5.7004583149076709</v>
      </c>
      <c r="K4073" s="7">
        <v>24.765000000000001</v>
      </c>
      <c r="L4073" s="7">
        <v>0.97314758732081574</v>
      </c>
      <c r="M4073" s="7" t="s">
        <v>290</v>
      </c>
      <c r="N4073" s="7" t="s">
        <v>331</v>
      </c>
      <c r="O4073" s="7" t="s">
        <v>421</v>
      </c>
    </row>
    <row r="4074" spans="1:15" ht="15">
      <c r="A4074" s="1">
        <v>4066</v>
      </c>
      <c r="B4074" s="6" t="s">
        <v>54</v>
      </c>
      <c r="C4074" s="7" t="s">
        <v>293</v>
      </c>
      <c r="D4074" s="7">
        <v>23.396999999999998</v>
      </c>
      <c r="E4074" s="7">
        <v>23</v>
      </c>
      <c r="F4074" s="7">
        <v>4.2918071951102279</v>
      </c>
      <c r="G4074" s="7">
        <v>23.396999999999998</v>
      </c>
      <c r="H4074" s="7">
        <v>0.98303201265119466</v>
      </c>
      <c r="I4074" s="7">
        <v>23</v>
      </c>
      <c r="J4074" s="7">
        <v>4.2918071951102279</v>
      </c>
      <c r="K4074" s="7">
        <v>23.396999999999998</v>
      </c>
      <c r="L4074" s="7">
        <v>0.98303201265119466</v>
      </c>
      <c r="M4074" s="7" t="s">
        <v>290</v>
      </c>
      <c r="N4074" s="7" t="s">
        <v>331</v>
      </c>
      <c r="O4074" s="7" t="s">
        <v>421</v>
      </c>
    </row>
    <row r="4075" spans="1:15" ht="15">
      <c r="A4075" s="1">
        <v>4067</v>
      </c>
      <c r="B4075" s="6" t="s">
        <v>54</v>
      </c>
      <c r="C4075" s="7" t="s">
        <v>294</v>
      </c>
      <c r="D4075" s="7">
        <v>22.59</v>
      </c>
      <c r="E4075" s="7">
        <v>22.163</v>
      </c>
      <c r="F4075" s="7">
        <v>4.3872212636067927</v>
      </c>
      <c r="G4075" s="7">
        <v>22.593058212996389</v>
      </c>
      <c r="H4075" s="7">
        <v>0.98096502877379377</v>
      </c>
      <c r="I4075" s="7">
        <v>22.163</v>
      </c>
      <c r="J4075" s="7">
        <v>4.3872212636067927</v>
      </c>
      <c r="K4075" s="7">
        <v>22.593058212996389</v>
      </c>
      <c r="L4075" s="7">
        <v>0.98096502877379377</v>
      </c>
      <c r="M4075" s="7" t="s">
        <v>290</v>
      </c>
      <c r="N4075" s="7" t="s">
        <v>331</v>
      </c>
      <c r="O4075" s="7" t="s">
        <v>421</v>
      </c>
    </row>
    <row r="4076" spans="1:15" ht="15">
      <c r="A4076" s="1">
        <v>4068</v>
      </c>
      <c r="B4076" s="6" t="s">
        <v>54</v>
      </c>
      <c r="C4076" s="7" t="s">
        <v>295</v>
      </c>
      <c r="D4076" s="7">
        <v>24.576000000000001</v>
      </c>
      <c r="E4076" s="7">
        <v>24.163</v>
      </c>
      <c r="F4076" s="7">
        <v>4.4865584806174041</v>
      </c>
      <c r="G4076" s="7">
        <v>24.576000000000001</v>
      </c>
      <c r="H4076" s="7">
        <v>0.98319498697916663</v>
      </c>
      <c r="I4076" s="7">
        <v>24.163</v>
      </c>
      <c r="J4076" s="7">
        <v>4.4865584806174041</v>
      </c>
      <c r="K4076" s="7">
        <v>24.576000000000001</v>
      </c>
      <c r="L4076" s="7">
        <v>0.98319498697916663</v>
      </c>
      <c r="M4076" s="7" t="s">
        <v>290</v>
      </c>
      <c r="N4076" s="7" t="s">
        <v>331</v>
      </c>
      <c r="O4076" s="7" t="s">
        <v>421</v>
      </c>
    </row>
    <row r="4077" spans="1:15" ht="15">
      <c r="A4077" s="1">
        <v>4069</v>
      </c>
      <c r="B4077" s="6" t="s">
        <v>54</v>
      </c>
      <c r="C4077" s="7" t="s">
        <v>296</v>
      </c>
      <c r="D4077" s="7">
        <v>24.170999999999999</v>
      </c>
      <c r="E4077" s="7">
        <v>23.863</v>
      </c>
      <c r="F4077" s="7">
        <v>3.8463582776439234</v>
      </c>
      <c r="G4077" s="7">
        <v>24.170999999999999</v>
      </c>
      <c r="H4077" s="7">
        <v>0.98725745728352154</v>
      </c>
      <c r="I4077" s="7">
        <v>23.863</v>
      </c>
      <c r="J4077" s="7">
        <v>3.8463582776439234</v>
      </c>
      <c r="K4077" s="7">
        <v>24.170999999999999</v>
      </c>
      <c r="L4077" s="7">
        <v>0.98725745728352154</v>
      </c>
      <c r="M4077" s="7" t="s">
        <v>290</v>
      </c>
      <c r="N4077" s="7" t="s">
        <v>331</v>
      </c>
      <c r="O4077" s="7" t="s">
        <v>421</v>
      </c>
    </row>
    <row r="4078" spans="1:15" ht="15">
      <c r="A4078" s="1">
        <v>4070</v>
      </c>
      <c r="B4078" s="6" t="s">
        <v>54</v>
      </c>
      <c r="C4078" s="7" t="s">
        <v>297</v>
      </c>
      <c r="D4078" s="7">
        <v>21.906300000000002</v>
      </c>
      <c r="E4078" s="7">
        <v>21.675000000000001</v>
      </c>
      <c r="F4078" s="7">
        <v>3.1749574312106983</v>
      </c>
      <c r="G4078" s="7">
        <v>21.906300000000002</v>
      </c>
      <c r="H4078" s="7">
        <v>0.98944139357171224</v>
      </c>
      <c r="I4078" s="7">
        <v>21.675000000000001</v>
      </c>
      <c r="J4078" s="7">
        <v>3.1749574312106983</v>
      </c>
      <c r="K4078" s="7">
        <v>21.906300000000002</v>
      </c>
      <c r="L4078" s="7">
        <v>0.98944139357171224</v>
      </c>
      <c r="M4078" s="7" t="s">
        <v>290</v>
      </c>
      <c r="N4078" s="7" t="s">
        <v>331</v>
      </c>
      <c r="O4078" s="7" t="s">
        <v>421</v>
      </c>
    </row>
    <row r="4079" spans="1:15" ht="15">
      <c r="A4079" s="1">
        <v>4071</v>
      </c>
      <c r="B4079" s="6" t="s">
        <v>54</v>
      </c>
      <c r="C4079" s="7" t="s">
        <v>298</v>
      </c>
      <c r="D4079" s="7" t="s">
        <v>422</v>
      </c>
      <c r="E4079" s="7">
        <v>21.483012050815848</v>
      </c>
      <c r="F4079" s="7">
        <v>3.3082984694821831</v>
      </c>
      <c r="G4079" s="7">
        <v>21.736251874200324</v>
      </c>
      <c r="H4079" s="7">
        <v>0.98834942542761683</v>
      </c>
      <c r="I4079" s="7">
        <v>21.483012050815848</v>
      </c>
      <c r="J4079" s="7">
        <v>3.3082984694821831</v>
      </c>
      <c r="K4079" s="7">
        <v>21.736251874200324</v>
      </c>
      <c r="L4079" s="7">
        <v>0.98834942542761683</v>
      </c>
      <c r="M4079" s="7" t="s">
        <v>290</v>
      </c>
      <c r="N4079" s="7" t="s">
        <v>331</v>
      </c>
      <c r="O4079" s="7" t="s">
        <v>421</v>
      </c>
    </row>
    <row r="4080" spans="1:15" ht="15">
      <c r="A4080" s="1">
        <v>4072</v>
      </c>
      <c r="B4080" s="6" t="s">
        <v>54</v>
      </c>
      <c r="C4080" s="7" t="s">
        <v>299</v>
      </c>
      <c r="D4080" s="7" t="s">
        <v>422</v>
      </c>
      <c r="E4080" s="7">
        <v>21.303795493577034</v>
      </c>
      <c r="F4080" s="7">
        <v>3.2806998319812211</v>
      </c>
      <c r="G4080" s="7">
        <v>21.554922728224167</v>
      </c>
      <c r="H4080" s="7">
        <v>0.98834942542761683</v>
      </c>
      <c r="I4080" s="7">
        <v>21.303795493577034</v>
      </c>
      <c r="J4080" s="7">
        <v>3.2806998319812211</v>
      </c>
      <c r="K4080" s="7">
        <v>21.554922728224167</v>
      </c>
      <c r="L4080" s="7">
        <v>0.98834942542761683</v>
      </c>
      <c r="M4080" s="7" t="s">
        <v>290</v>
      </c>
      <c r="N4080" s="7" t="s">
        <v>331</v>
      </c>
      <c r="O4080" s="7" t="s">
        <v>421</v>
      </c>
    </row>
    <row r="4081" spans="1:15" ht="15">
      <c r="A4081" s="1">
        <v>4073</v>
      </c>
      <c r="B4081" s="6" t="s">
        <v>54</v>
      </c>
      <c r="C4081" s="7" t="s">
        <v>300</v>
      </c>
      <c r="D4081" s="7" t="s">
        <v>422</v>
      </c>
      <c r="E4081" s="7">
        <v>21.391799149518921</v>
      </c>
      <c r="F4081" s="7">
        <v>3.2942520452170885</v>
      </c>
      <c r="G4081" s="7">
        <v>21.643963763386211</v>
      </c>
      <c r="H4081" s="7">
        <v>0.98834942542761683</v>
      </c>
      <c r="I4081" s="7">
        <v>21.391799149518921</v>
      </c>
      <c r="J4081" s="7">
        <v>3.2942520452170885</v>
      </c>
      <c r="K4081" s="7">
        <v>21.643963763386211</v>
      </c>
      <c r="L4081" s="7">
        <v>0.98834942542761683</v>
      </c>
      <c r="M4081" s="7" t="s">
        <v>290</v>
      </c>
      <c r="N4081" s="7" t="s">
        <v>331</v>
      </c>
      <c r="O4081" s="7" t="s">
        <v>421</v>
      </c>
    </row>
    <row r="4082" spans="1:15" ht="15">
      <c r="A4082" s="1">
        <v>4074</v>
      </c>
      <c r="B4082" s="6" t="s">
        <v>54</v>
      </c>
      <c r="C4082" s="7" t="s">
        <v>301</v>
      </c>
      <c r="D4082" s="7" t="s">
        <v>422</v>
      </c>
      <c r="E4082" s="7">
        <v>21.062844971478512</v>
      </c>
      <c r="F4082" s="7">
        <v>3.2435944092595888</v>
      </c>
      <c r="G4082" s="7">
        <v>21.311131902935557</v>
      </c>
      <c r="H4082" s="7">
        <v>0.98834942542761683</v>
      </c>
      <c r="I4082" s="7">
        <v>21.062844971478512</v>
      </c>
      <c r="J4082" s="7">
        <v>3.2435944092595888</v>
      </c>
      <c r="K4082" s="7">
        <v>21.311131902935557</v>
      </c>
      <c r="L4082" s="7">
        <v>0.98834942542761683</v>
      </c>
      <c r="M4082" s="7" t="s">
        <v>290</v>
      </c>
      <c r="N4082" s="7" t="s">
        <v>331</v>
      </c>
      <c r="O4082" s="7" t="s">
        <v>421</v>
      </c>
    </row>
    <row r="4083" spans="1:15" ht="15">
      <c r="A4083" s="1">
        <v>4075</v>
      </c>
      <c r="B4083" s="6" t="s">
        <v>54</v>
      </c>
      <c r="C4083" s="7" t="s">
        <v>302</v>
      </c>
      <c r="D4083" s="7" t="s">
        <v>422</v>
      </c>
      <c r="E4083" s="7">
        <v>21.1022358930488</v>
      </c>
      <c r="F4083" s="7">
        <v>3.2496604546183185</v>
      </c>
      <c r="G4083" s="7">
        <v>21.350987161163935</v>
      </c>
      <c r="H4083" s="7">
        <v>0.98834942542761683</v>
      </c>
      <c r="I4083" s="7">
        <v>21.1022358930488</v>
      </c>
      <c r="J4083" s="7">
        <v>3.2496604546183185</v>
      </c>
      <c r="K4083" s="7">
        <v>21.350987161163935</v>
      </c>
      <c r="L4083" s="7">
        <v>0.98834942542761683</v>
      </c>
      <c r="M4083" s="7" t="s">
        <v>290</v>
      </c>
      <c r="N4083" s="7" t="s">
        <v>331</v>
      </c>
      <c r="O4083" s="7" t="s">
        <v>421</v>
      </c>
    </row>
    <row r="4084" spans="1:15" ht="15">
      <c r="A4084" s="1">
        <v>4076</v>
      </c>
      <c r="B4084" s="6" t="s">
        <v>54</v>
      </c>
      <c r="C4084" s="7" t="s">
        <v>423</v>
      </c>
      <c r="D4084" s="7" t="s">
        <v>422</v>
      </c>
      <c r="E4084" s="7">
        <v>21.295725275450195</v>
      </c>
      <c r="F4084" s="7">
        <v>3.2794570504655756</v>
      </c>
      <c r="G4084" s="7">
        <v>21.546757379088312</v>
      </c>
      <c r="H4084" s="7">
        <v>0.98834942542761683</v>
      </c>
      <c r="I4084" s="7">
        <v>21.295725275450195</v>
      </c>
      <c r="J4084" s="7">
        <v>3.2794570504655756</v>
      </c>
      <c r="K4084" s="7">
        <v>21.546757379088312</v>
      </c>
      <c r="L4084" s="7">
        <v>0.98834942542761683</v>
      </c>
      <c r="M4084" s="7" t="s">
        <v>290</v>
      </c>
      <c r="N4084" s="7" t="s">
        <v>331</v>
      </c>
      <c r="O4084" s="7" t="s">
        <v>421</v>
      </c>
    </row>
    <row r="4085" spans="1:15" ht="15">
      <c r="A4085" s="1">
        <v>4077</v>
      </c>
      <c r="B4085" s="6" t="s">
        <v>54</v>
      </c>
      <c r="C4085" s="7" t="s">
        <v>424</v>
      </c>
      <c r="D4085" s="7" t="s">
        <v>422</v>
      </c>
      <c r="E4085" s="7">
        <v>21.641867082244968</v>
      </c>
      <c r="F4085" s="7">
        <v>3.3327615129373189</v>
      </c>
      <c r="G4085" s="7">
        <v>21.896979474522841</v>
      </c>
      <c r="H4085" s="7">
        <v>0.98834942542761683</v>
      </c>
      <c r="I4085" s="7">
        <v>21.641867082244968</v>
      </c>
      <c r="J4085" s="7">
        <v>3.3327615129373189</v>
      </c>
      <c r="K4085" s="7">
        <v>21.896979474522841</v>
      </c>
      <c r="L4085" s="7">
        <v>0.98834942542761683</v>
      </c>
      <c r="M4085" s="7" t="s">
        <v>290</v>
      </c>
      <c r="N4085" s="7" t="s">
        <v>331</v>
      </c>
      <c r="O4085" s="7" t="s">
        <v>421</v>
      </c>
    </row>
    <row r="4086" spans="1:15" ht="15">
      <c r="A4086" s="1">
        <v>4078</v>
      </c>
      <c r="B4086" s="6" t="s">
        <v>54</v>
      </c>
      <c r="C4086" s="7" t="s">
        <v>425</v>
      </c>
      <c r="D4086" s="7" t="s">
        <v>422</v>
      </c>
      <c r="E4086" s="7">
        <v>21.962121262995751</v>
      </c>
      <c r="F4086" s="7">
        <v>3.3820793838912118</v>
      </c>
      <c r="G4086" s="7">
        <v>22.221008782894444</v>
      </c>
      <c r="H4086" s="7">
        <v>0.98834942542761683</v>
      </c>
      <c r="I4086" s="7">
        <v>21.962121262995751</v>
      </c>
      <c r="J4086" s="7">
        <v>3.3820793838912118</v>
      </c>
      <c r="K4086" s="7">
        <v>22.221008782894444</v>
      </c>
      <c r="L4086" s="7">
        <v>0.98834942542761683</v>
      </c>
      <c r="M4086" s="7" t="s">
        <v>290</v>
      </c>
      <c r="N4086" s="7" t="s">
        <v>331</v>
      </c>
      <c r="O4086" s="7" t="s">
        <v>421</v>
      </c>
    </row>
    <row r="4087" spans="1:15" ht="15">
      <c r="A4087" s="1">
        <v>4079</v>
      </c>
      <c r="B4087" s="6" t="s">
        <v>54</v>
      </c>
      <c r="C4087" s="7" t="s">
        <v>426</v>
      </c>
      <c r="D4087" s="7" t="s">
        <v>422</v>
      </c>
      <c r="E4087" s="7">
        <v>22.421071275092803</v>
      </c>
      <c r="F4087" s="7">
        <v>3.4527558616122005</v>
      </c>
      <c r="G4087" s="7">
        <v>22.685368856659331</v>
      </c>
      <c r="H4087" s="7">
        <v>0.98834942542761683</v>
      </c>
      <c r="I4087" s="7">
        <v>22.421071275092803</v>
      </c>
      <c r="J4087" s="7">
        <v>3.4527558616122005</v>
      </c>
      <c r="K4087" s="7">
        <v>22.685368856659331</v>
      </c>
      <c r="L4087" s="7">
        <v>0.98834942542761683</v>
      </c>
      <c r="M4087" s="7" t="s">
        <v>290</v>
      </c>
      <c r="N4087" s="7" t="s">
        <v>331</v>
      </c>
      <c r="O4087" s="7" t="s">
        <v>421</v>
      </c>
    </row>
    <row r="4088" spans="1:15" ht="15">
      <c r="A4088" s="1">
        <v>4080</v>
      </c>
      <c r="B4088" s="6" t="s">
        <v>54</v>
      </c>
      <c r="C4088" s="7" t="s">
        <v>427</v>
      </c>
      <c r="D4088" s="7" t="s">
        <v>422</v>
      </c>
      <c r="E4088" s="7">
        <v>22.880021287189855</v>
      </c>
      <c r="F4088" s="7">
        <v>3.5234323393332043</v>
      </c>
      <c r="G4088" s="7">
        <v>23.149728930424217</v>
      </c>
      <c r="H4088" s="7">
        <v>0.98834942542761683</v>
      </c>
      <c r="I4088" s="7">
        <v>22.880021287189855</v>
      </c>
      <c r="J4088" s="7">
        <v>3.5234323393332043</v>
      </c>
      <c r="K4088" s="7">
        <v>23.149728930424217</v>
      </c>
      <c r="L4088" s="7">
        <v>0.98834942542761683</v>
      </c>
      <c r="M4088" s="7" t="s">
        <v>290</v>
      </c>
      <c r="N4088" s="7" t="s">
        <v>331</v>
      </c>
      <c r="O4088" s="7" t="s">
        <v>421</v>
      </c>
    </row>
    <row r="4089" spans="1:15" ht="15">
      <c r="A4089" s="1">
        <v>4081</v>
      </c>
      <c r="B4089" s="6" t="s">
        <v>71</v>
      </c>
      <c r="C4089" s="7" t="s">
        <v>292</v>
      </c>
      <c r="D4089" s="7">
        <v>8.8949999999999996</v>
      </c>
      <c r="E4089" s="7">
        <v>7.77</v>
      </c>
      <c r="F4089" s="7">
        <v>4.329910507158317</v>
      </c>
      <c r="G4089" s="7">
        <v>8.8949999999999996</v>
      </c>
      <c r="H4089" s="7">
        <v>0.87352445193929174</v>
      </c>
      <c r="I4089" s="7">
        <v>7.77</v>
      </c>
      <c r="J4089" s="7">
        <v>4.329910507158317</v>
      </c>
      <c r="K4089" s="7">
        <v>8.8949999999999996</v>
      </c>
      <c r="L4089" s="7">
        <v>0.87352445193929174</v>
      </c>
      <c r="M4089" s="7" t="s">
        <v>290</v>
      </c>
      <c r="N4089" s="7" t="s">
        <v>331</v>
      </c>
      <c r="O4089" s="7" t="s">
        <v>421</v>
      </c>
    </row>
    <row r="4090" spans="1:15" ht="15">
      <c r="A4090" s="1">
        <v>4082</v>
      </c>
      <c r="B4090" s="6" t="s">
        <v>71</v>
      </c>
      <c r="C4090" s="7" t="s">
        <v>293</v>
      </c>
      <c r="D4090" s="7">
        <v>8.69</v>
      </c>
      <c r="E4090" s="7">
        <v>7.82</v>
      </c>
      <c r="F4090" s="7">
        <v>3.789947229184067</v>
      </c>
      <c r="G4090" s="7">
        <v>8.69</v>
      </c>
      <c r="H4090" s="7">
        <v>0.89988492520138097</v>
      </c>
      <c r="I4090" s="7">
        <v>7.82</v>
      </c>
      <c r="J4090" s="7">
        <v>3.789947229184067</v>
      </c>
      <c r="K4090" s="7">
        <v>8.69</v>
      </c>
      <c r="L4090" s="7">
        <v>0.89988492520138097</v>
      </c>
      <c r="M4090" s="7" t="s">
        <v>290</v>
      </c>
      <c r="N4090" s="7" t="s">
        <v>331</v>
      </c>
      <c r="O4090" s="7" t="s">
        <v>421</v>
      </c>
    </row>
    <row r="4091" spans="1:15" ht="15">
      <c r="A4091" s="1">
        <v>4083</v>
      </c>
      <c r="B4091" s="6" t="s">
        <v>71</v>
      </c>
      <c r="C4091" s="7" t="s">
        <v>294</v>
      </c>
      <c r="D4091" s="7">
        <v>8.39</v>
      </c>
      <c r="E4091" s="7">
        <v>8.3209999999999997</v>
      </c>
      <c r="F4091" s="7">
        <v>1.0816566898893214</v>
      </c>
      <c r="G4091" s="7">
        <v>8.3910084134615381</v>
      </c>
      <c r="H4091" s="7">
        <v>0.99165673420738976</v>
      </c>
      <c r="I4091" s="7">
        <v>8.3209999999999997</v>
      </c>
      <c r="J4091" s="7">
        <v>1.0816566898893214</v>
      </c>
      <c r="K4091" s="7">
        <v>8.3910084134615381</v>
      </c>
      <c r="L4091" s="7">
        <v>0.99165673420738976</v>
      </c>
      <c r="M4091" s="7" t="s">
        <v>290</v>
      </c>
      <c r="N4091" s="7" t="s">
        <v>331</v>
      </c>
      <c r="O4091" s="7" t="s">
        <v>421</v>
      </c>
    </row>
    <row r="4092" spans="1:15" ht="15">
      <c r="A4092" s="1">
        <v>4084</v>
      </c>
      <c r="B4092" s="6" t="s">
        <v>71</v>
      </c>
      <c r="C4092" s="7" t="s">
        <v>295</v>
      </c>
      <c r="D4092" s="7">
        <v>8.91</v>
      </c>
      <c r="E4092" s="7">
        <v>8.8580000000000005</v>
      </c>
      <c r="F4092" s="7">
        <v>0.96121589666421858</v>
      </c>
      <c r="G4092" s="7">
        <v>8.91</v>
      </c>
      <c r="H4092" s="7">
        <v>0.99416386083052755</v>
      </c>
      <c r="I4092" s="7">
        <v>8.8580000000000005</v>
      </c>
      <c r="J4092" s="7">
        <v>0.96121589666421858</v>
      </c>
      <c r="K4092" s="7">
        <v>8.91</v>
      </c>
      <c r="L4092" s="7">
        <v>0.99416386083052755</v>
      </c>
      <c r="M4092" s="7" t="s">
        <v>290</v>
      </c>
      <c r="N4092" s="7" t="s">
        <v>331</v>
      </c>
      <c r="O4092" s="7" t="s">
        <v>421</v>
      </c>
    </row>
    <row r="4093" spans="1:15" ht="15">
      <c r="A4093" s="1">
        <v>4085</v>
      </c>
      <c r="B4093" s="6" t="s">
        <v>71</v>
      </c>
      <c r="C4093" s="7" t="s">
        <v>296</v>
      </c>
      <c r="D4093" s="7">
        <v>9.1199999999999992</v>
      </c>
      <c r="E4093" s="7">
        <v>9.0340000000000007</v>
      </c>
      <c r="F4093" s="7">
        <v>1.5778549173260421</v>
      </c>
      <c r="G4093" s="7">
        <v>9.1707569011576133</v>
      </c>
      <c r="H4093" s="7">
        <v>0.98508771929824568</v>
      </c>
      <c r="I4093" s="7">
        <v>9.0340000000000007</v>
      </c>
      <c r="J4093" s="7">
        <v>1.5778549173260421</v>
      </c>
      <c r="K4093" s="7">
        <v>9.1707569011576133</v>
      </c>
      <c r="L4093" s="7">
        <v>0.98508771929824568</v>
      </c>
      <c r="M4093" s="7" t="s">
        <v>290</v>
      </c>
      <c r="N4093" s="7" t="s">
        <v>331</v>
      </c>
      <c r="O4093" s="7" t="s">
        <v>421</v>
      </c>
    </row>
    <row r="4094" spans="1:15" ht="15">
      <c r="A4094" s="1">
        <v>4086</v>
      </c>
      <c r="B4094" s="6" t="s">
        <v>71</v>
      </c>
      <c r="C4094" s="7" t="s">
        <v>297</v>
      </c>
      <c r="D4094" s="7">
        <v>8.7423999999999999</v>
      </c>
      <c r="E4094" s="7">
        <v>8.6652000000000005</v>
      </c>
      <c r="F4094" s="7">
        <v>1.1592526558088965</v>
      </c>
      <c r="G4094" s="7">
        <v>8.7423999999999999</v>
      </c>
      <c r="H4094" s="7">
        <v>0.99116947291361646</v>
      </c>
      <c r="I4094" s="7">
        <v>8.6652000000000005</v>
      </c>
      <c r="J4094" s="7">
        <v>1.1592526558088965</v>
      </c>
      <c r="K4094" s="7">
        <v>8.7423999999999999</v>
      </c>
      <c r="L4094" s="7">
        <v>0.99116947291361646</v>
      </c>
      <c r="M4094" s="7" t="s">
        <v>290</v>
      </c>
      <c r="N4094" s="7" t="s">
        <v>331</v>
      </c>
      <c r="O4094" s="7" t="s">
        <v>421</v>
      </c>
    </row>
    <row r="4095" spans="1:15" ht="15">
      <c r="A4095" s="1">
        <v>4087</v>
      </c>
      <c r="B4095" s="6" t="s">
        <v>71</v>
      </c>
      <c r="C4095" s="7" t="s">
        <v>298</v>
      </c>
      <c r="D4095" s="7" t="s">
        <v>422</v>
      </c>
      <c r="E4095" s="7">
        <v>9.5691465592972182</v>
      </c>
      <c r="F4095" s="7">
        <v>1.2801849423775407</v>
      </c>
      <c r="G4095" s="7">
        <v>9.654399999999999</v>
      </c>
      <c r="H4095" s="7">
        <v>0.99116947291361646</v>
      </c>
      <c r="I4095" s="7">
        <v>9.5691465592972182</v>
      </c>
      <c r="J4095" s="7">
        <v>1.2801849423775407</v>
      </c>
      <c r="K4095" s="7">
        <v>9.654399999999999</v>
      </c>
      <c r="L4095" s="7">
        <v>0.99116947291361646</v>
      </c>
      <c r="M4095" s="7" t="s">
        <v>290</v>
      </c>
      <c r="N4095" s="7" t="s">
        <v>331</v>
      </c>
      <c r="O4095" s="7" t="s">
        <v>421</v>
      </c>
    </row>
    <row r="4096" spans="1:15" ht="15">
      <c r="A4096" s="1">
        <v>4088</v>
      </c>
      <c r="B4096" s="6" t="s">
        <v>71</v>
      </c>
      <c r="C4096" s="7" t="s">
        <v>299</v>
      </c>
      <c r="D4096" s="7" t="s">
        <v>422</v>
      </c>
      <c r="E4096" s="7">
        <v>9.5691465592972182</v>
      </c>
      <c r="F4096" s="7">
        <v>1.2801849423775407</v>
      </c>
      <c r="G4096" s="7">
        <v>9.654399999999999</v>
      </c>
      <c r="H4096" s="7">
        <v>0.99116947291361646</v>
      </c>
      <c r="I4096" s="7">
        <v>9.5691465592972182</v>
      </c>
      <c r="J4096" s="7">
        <v>1.2801849423775407</v>
      </c>
      <c r="K4096" s="7">
        <v>9.654399999999999</v>
      </c>
      <c r="L4096" s="7">
        <v>0.99116947291361646</v>
      </c>
      <c r="M4096" s="7" t="s">
        <v>290</v>
      </c>
      <c r="N4096" s="7" t="s">
        <v>331</v>
      </c>
      <c r="O4096" s="7" t="s">
        <v>421</v>
      </c>
    </row>
    <row r="4097" spans="1:15" ht="15">
      <c r="A4097" s="1">
        <v>4089</v>
      </c>
      <c r="B4097" s="6" t="s">
        <v>71</v>
      </c>
      <c r="C4097" s="7" t="s">
        <v>300</v>
      </c>
      <c r="D4097" s="7" t="s">
        <v>422</v>
      </c>
      <c r="E4097" s="7">
        <v>9.5691465592972182</v>
      </c>
      <c r="F4097" s="7">
        <v>1.2801849423775407</v>
      </c>
      <c r="G4097" s="7">
        <v>9.654399999999999</v>
      </c>
      <c r="H4097" s="7">
        <v>0.99116947291361646</v>
      </c>
      <c r="I4097" s="7">
        <v>9.5691465592972182</v>
      </c>
      <c r="J4097" s="7">
        <v>1.2801849423775407</v>
      </c>
      <c r="K4097" s="7">
        <v>9.654399999999999</v>
      </c>
      <c r="L4097" s="7">
        <v>0.99116947291361646</v>
      </c>
      <c r="M4097" s="7" t="s">
        <v>290</v>
      </c>
      <c r="N4097" s="7" t="s">
        <v>331</v>
      </c>
      <c r="O4097" s="7" t="s">
        <v>421</v>
      </c>
    </row>
    <row r="4098" spans="1:15" ht="15">
      <c r="A4098" s="1">
        <v>4090</v>
      </c>
      <c r="B4098" s="6" t="s">
        <v>71</v>
      </c>
      <c r="C4098" s="7" t="s">
        <v>301</v>
      </c>
      <c r="D4098" s="7" t="s">
        <v>422</v>
      </c>
      <c r="E4098" s="7">
        <v>9.5691465592972182</v>
      </c>
      <c r="F4098" s="7">
        <v>1.2801849423775407</v>
      </c>
      <c r="G4098" s="7">
        <v>9.654399999999999</v>
      </c>
      <c r="H4098" s="7">
        <v>0.99116947291361646</v>
      </c>
      <c r="I4098" s="7">
        <v>9.5691465592972182</v>
      </c>
      <c r="J4098" s="7">
        <v>1.2801849423775407</v>
      </c>
      <c r="K4098" s="7">
        <v>9.654399999999999</v>
      </c>
      <c r="L4098" s="7">
        <v>0.99116947291361646</v>
      </c>
      <c r="M4098" s="7" t="s">
        <v>290</v>
      </c>
      <c r="N4098" s="7" t="s">
        <v>331</v>
      </c>
      <c r="O4098" s="7" t="s">
        <v>421</v>
      </c>
    </row>
    <row r="4099" spans="1:15" ht="15">
      <c r="A4099" s="1">
        <v>4091</v>
      </c>
      <c r="B4099" s="6" t="s">
        <v>71</v>
      </c>
      <c r="C4099" s="7" t="s">
        <v>302</v>
      </c>
      <c r="D4099" s="7" t="s">
        <v>422</v>
      </c>
      <c r="E4099" s="7">
        <v>9.5691465592972182</v>
      </c>
      <c r="F4099" s="7">
        <v>1.2801849423775407</v>
      </c>
      <c r="G4099" s="7">
        <v>9.654399999999999</v>
      </c>
      <c r="H4099" s="7">
        <v>0.99116947291361646</v>
      </c>
      <c r="I4099" s="7">
        <v>9.5691465592972182</v>
      </c>
      <c r="J4099" s="7">
        <v>1.2801849423775407</v>
      </c>
      <c r="K4099" s="7">
        <v>9.654399999999999</v>
      </c>
      <c r="L4099" s="7">
        <v>0.99116947291361646</v>
      </c>
      <c r="M4099" s="7" t="s">
        <v>290</v>
      </c>
      <c r="N4099" s="7" t="s">
        <v>331</v>
      </c>
      <c r="O4099" s="7" t="s">
        <v>421</v>
      </c>
    </row>
    <row r="4100" spans="1:15" ht="15">
      <c r="A4100" s="1">
        <v>4092</v>
      </c>
      <c r="B4100" s="6" t="s">
        <v>71</v>
      </c>
      <c r="C4100" s="7" t="s">
        <v>423</v>
      </c>
      <c r="D4100" s="7" t="s">
        <v>422</v>
      </c>
      <c r="E4100" s="7">
        <v>9.5691465592972182</v>
      </c>
      <c r="F4100" s="7">
        <v>1.2801849423775407</v>
      </c>
      <c r="G4100" s="7">
        <v>9.654399999999999</v>
      </c>
      <c r="H4100" s="7">
        <v>0.99116947291361646</v>
      </c>
      <c r="I4100" s="7">
        <v>9.5691465592972182</v>
      </c>
      <c r="J4100" s="7">
        <v>1.2801849423775407</v>
      </c>
      <c r="K4100" s="7">
        <v>9.654399999999999</v>
      </c>
      <c r="L4100" s="7">
        <v>0.99116947291361646</v>
      </c>
      <c r="M4100" s="7" t="s">
        <v>290</v>
      </c>
      <c r="N4100" s="7" t="s">
        <v>331</v>
      </c>
      <c r="O4100" s="7" t="s">
        <v>421</v>
      </c>
    </row>
    <row r="4101" spans="1:15" ht="15">
      <c r="A4101" s="1">
        <v>4093</v>
      </c>
      <c r="B4101" s="6" t="s">
        <v>71</v>
      </c>
      <c r="C4101" s="7" t="s">
        <v>424</v>
      </c>
      <c r="D4101" s="7" t="s">
        <v>422</v>
      </c>
      <c r="E4101" s="7">
        <v>9.5691465592972182</v>
      </c>
      <c r="F4101" s="7">
        <v>1.2801849423775407</v>
      </c>
      <c r="G4101" s="7">
        <v>9.654399999999999</v>
      </c>
      <c r="H4101" s="7">
        <v>0.99116947291361646</v>
      </c>
      <c r="I4101" s="7">
        <v>9.5691465592972182</v>
      </c>
      <c r="J4101" s="7">
        <v>1.2801849423775407</v>
      </c>
      <c r="K4101" s="7">
        <v>9.654399999999999</v>
      </c>
      <c r="L4101" s="7">
        <v>0.99116947291361646</v>
      </c>
      <c r="M4101" s="7" t="s">
        <v>290</v>
      </c>
      <c r="N4101" s="7" t="s">
        <v>331</v>
      </c>
      <c r="O4101" s="7" t="s">
        <v>421</v>
      </c>
    </row>
    <row r="4102" spans="1:15" ht="15">
      <c r="A4102" s="1">
        <v>4094</v>
      </c>
      <c r="B4102" s="6" t="s">
        <v>71</v>
      </c>
      <c r="C4102" s="7" t="s">
        <v>425</v>
      </c>
      <c r="D4102" s="7" t="s">
        <v>422</v>
      </c>
      <c r="E4102" s="7">
        <v>9.5691465592972182</v>
      </c>
      <c r="F4102" s="7">
        <v>1.2801849423775407</v>
      </c>
      <c r="G4102" s="7">
        <v>9.654399999999999</v>
      </c>
      <c r="H4102" s="7">
        <v>0.99116947291361646</v>
      </c>
      <c r="I4102" s="7">
        <v>9.5691465592972182</v>
      </c>
      <c r="J4102" s="7">
        <v>1.2801849423775407</v>
      </c>
      <c r="K4102" s="7">
        <v>9.654399999999999</v>
      </c>
      <c r="L4102" s="7">
        <v>0.99116947291361646</v>
      </c>
      <c r="M4102" s="7" t="s">
        <v>290</v>
      </c>
      <c r="N4102" s="7" t="s">
        <v>331</v>
      </c>
      <c r="O4102" s="7" t="s">
        <v>421</v>
      </c>
    </row>
    <row r="4103" spans="1:15" ht="15">
      <c r="A4103" s="1">
        <v>4095</v>
      </c>
      <c r="B4103" s="6" t="s">
        <v>71</v>
      </c>
      <c r="C4103" s="7" t="s">
        <v>426</v>
      </c>
      <c r="D4103" s="7" t="s">
        <v>422</v>
      </c>
      <c r="E4103" s="7">
        <v>9.5691465592972182</v>
      </c>
      <c r="F4103" s="7">
        <v>1.2801849423775407</v>
      </c>
      <c r="G4103" s="7">
        <v>9.654399999999999</v>
      </c>
      <c r="H4103" s="7">
        <v>0.99116947291361646</v>
      </c>
      <c r="I4103" s="7">
        <v>9.5691465592972182</v>
      </c>
      <c r="J4103" s="7">
        <v>1.2801849423775407</v>
      </c>
      <c r="K4103" s="7">
        <v>9.654399999999999</v>
      </c>
      <c r="L4103" s="7">
        <v>0.99116947291361646</v>
      </c>
      <c r="M4103" s="7" t="s">
        <v>290</v>
      </c>
      <c r="N4103" s="7" t="s">
        <v>331</v>
      </c>
      <c r="O4103" s="7" t="s">
        <v>421</v>
      </c>
    </row>
    <row r="4104" spans="1:15" ht="15">
      <c r="A4104" s="1">
        <v>4096</v>
      </c>
      <c r="B4104" s="6" t="s">
        <v>71</v>
      </c>
      <c r="C4104" s="7" t="s">
        <v>427</v>
      </c>
      <c r="D4104" s="7" t="s">
        <v>422</v>
      </c>
      <c r="E4104" s="7">
        <v>9.5691465592972182</v>
      </c>
      <c r="F4104" s="7">
        <v>1.2801849423775407</v>
      </c>
      <c r="G4104" s="7">
        <v>9.654399999999999</v>
      </c>
      <c r="H4104" s="7">
        <v>0.99116947291361646</v>
      </c>
      <c r="I4104" s="7">
        <v>9.5691465592972182</v>
      </c>
      <c r="J4104" s="7">
        <v>1.2801849423775407</v>
      </c>
      <c r="K4104" s="7">
        <v>9.654399999999999</v>
      </c>
      <c r="L4104" s="7">
        <v>0.99116947291361646</v>
      </c>
      <c r="M4104" s="7" t="s">
        <v>290</v>
      </c>
      <c r="N4104" s="7" t="s">
        <v>331</v>
      </c>
      <c r="O4104" s="7" t="s">
        <v>421</v>
      </c>
    </row>
    <row r="4105" spans="1:15" ht="15">
      <c r="A4105" s="1">
        <v>4097</v>
      </c>
      <c r="B4105" s="6" t="s">
        <v>81</v>
      </c>
      <c r="C4105" s="7" t="s">
        <v>292</v>
      </c>
      <c r="D4105" s="7">
        <v>20.508474576271187</v>
      </c>
      <c r="E4105" s="7">
        <v>19.236000000000001</v>
      </c>
      <c r="F4105" s="7">
        <v>6.7233375814706404</v>
      </c>
      <c r="G4105" s="7">
        <v>20.377118644067799</v>
      </c>
      <c r="H4105" s="7">
        <v>0.94399999999999995</v>
      </c>
      <c r="I4105" s="7">
        <v>17.673000000000002</v>
      </c>
      <c r="J4105" s="7">
        <v>6.177040189089757</v>
      </c>
      <c r="K4105" s="7">
        <v>18.721398305084747</v>
      </c>
      <c r="L4105" s="7">
        <v>0.94399999999999995</v>
      </c>
      <c r="M4105" s="7" t="s">
        <v>290</v>
      </c>
      <c r="N4105" s="7" t="s">
        <v>331</v>
      </c>
      <c r="O4105" s="7" t="s">
        <v>421</v>
      </c>
    </row>
    <row r="4106" spans="1:15" ht="15">
      <c r="A4106" s="1">
        <v>4098</v>
      </c>
      <c r="B4106" s="6" t="s">
        <v>81</v>
      </c>
      <c r="C4106" s="7" t="s">
        <v>293</v>
      </c>
      <c r="D4106" s="7">
        <v>18.475999999999999</v>
      </c>
      <c r="E4106" s="7">
        <v>18.16</v>
      </c>
      <c r="F4106" s="7">
        <v>3.1746070710983481</v>
      </c>
      <c r="G4106" s="7">
        <v>18.435393406593406</v>
      </c>
      <c r="H4106" s="7">
        <v>0.98506170166702756</v>
      </c>
      <c r="I4106" s="7">
        <v>17.05</v>
      </c>
      <c r="J4106" s="7">
        <v>2.98056445827239</v>
      </c>
      <c r="K4106" s="7">
        <v>17.308560439560438</v>
      </c>
      <c r="L4106" s="7">
        <v>0.98506170166702756</v>
      </c>
      <c r="M4106" s="7" t="s">
        <v>290</v>
      </c>
      <c r="N4106" s="7" t="s">
        <v>331</v>
      </c>
      <c r="O4106" s="7" t="s">
        <v>421</v>
      </c>
    </row>
    <row r="4107" spans="1:15" ht="15">
      <c r="A4107" s="1">
        <v>4099</v>
      </c>
      <c r="B4107" s="6" t="s">
        <v>81</v>
      </c>
      <c r="C4107" s="7" t="s">
        <v>294</v>
      </c>
      <c r="D4107" s="7">
        <v>19.87</v>
      </c>
      <c r="E4107" s="7">
        <v>19.571999999999999</v>
      </c>
      <c r="F4107" s="7">
        <v>3.4401189687393208</v>
      </c>
      <c r="G4107" s="7">
        <v>19.872030659172204</v>
      </c>
      <c r="H4107" s="7">
        <v>0.98490186210367381</v>
      </c>
      <c r="I4107" s="7">
        <v>19.571999999999999</v>
      </c>
      <c r="J4107" s="7">
        <v>3.4401189687393208</v>
      </c>
      <c r="K4107" s="7">
        <v>19.872030659172204</v>
      </c>
      <c r="L4107" s="7">
        <v>0.98490186210367381</v>
      </c>
      <c r="M4107" s="7" t="s">
        <v>290</v>
      </c>
      <c r="N4107" s="7" t="s">
        <v>331</v>
      </c>
      <c r="O4107" s="7" t="s">
        <v>421</v>
      </c>
    </row>
    <row r="4108" spans="1:15" ht="15">
      <c r="A4108" s="1">
        <v>4100</v>
      </c>
      <c r="B4108" s="6" t="s">
        <v>81</v>
      </c>
      <c r="C4108" s="7" t="s">
        <v>295</v>
      </c>
      <c r="D4108" s="7">
        <v>17.045999999999999</v>
      </c>
      <c r="E4108" s="7">
        <v>17.310400000000001</v>
      </c>
      <c r="F4108" s="7">
        <v>4.1834689774715894</v>
      </c>
      <c r="G4108" s="7">
        <v>17.808743943508965</v>
      </c>
      <c r="H4108" s="7">
        <v>0.97201689545934533</v>
      </c>
      <c r="I4108" s="7">
        <v>16.020900000000001</v>
      </c>
      <c r="J4108" s="7">
        <v>3.8718306995317557</v>
      </c>
      <c r="K4108" s="7">
        <v>16.482120912547529</v>
      </c>
      <c r="L4108" s="7">
        <v>0.97201689545934533</v>
      </c>
      <c r="M4108" s="7" t="s">
        <v>290</v>
      </c>
      <c r="N4108" s="7" t="s">
        <v>331</v>
      </c>
      <c r="O4108" s="7" t="s">
        <v>421</v>
      </c>
    </row>
    <row r="4109" spans="1:15" ht="15">
      <c r="A4109" s="1">
        <v>4101</v>
      </c>
      <c r="B4109" s="6" t="s">
        <v>81</v>
      </c>
      <c r="C4109" s="7" t="s">
        <v>296</v>
      </c>
      <c r="D4109" s="7">
        <v>15.515000000000001</v>
      </c>
      <c r="E4109" s="7">
        <v>16.974900000000002</v>
      </c>
      <c r="F4109" s="7">
        <v>0.96480973954654581</v>
      </c>
      <c r="G4109" s="7">
        <v>17.002296546158814</v>
      </c>
      <c r="H4109" s="7">
        <v>0.99838865613922012</v>
      </c>
      <c r="I4109" s="7">
        <v>15.585800000000001</v>
      </c>
      <c r="J4109" s="7">
        <v>0.88585686152050858</v>
      </c>
      <c r="K4109" s="7">
        <v>15.610954615881214</v>
      </c>
      <c r="L4109" s="7">
        <v>0.99838865613922012</v>
      </c>
      <c r="M4109" s="7" t="s">
        <v>290</v>
      </c>
      <c r="N4109" s="7" t="s">
        <v>331</v>
      </c>
      <c r="O4109" s="7" t="s">
        <v>421</v>
      </c>
    </row>
    <row r="4110" spans="1:15" ht="15">
      <c r="A4110" s="1">
        <v>4102</v>
      </c>
      <c r="B4110" s="6" t="s">
        <v>81</v>
      </c>
      <c r="C4110" s="7" t="s">
        <v>297</v>
      </c>
      <c r="D4110" s="7">
        <v>15.1533</v>
      </c>
      <c r="E4110" s="7">
        <v>16.708991642000001</v>
      </c>
      <c r="F4110" s="7">
        <v>0.2502646735178965</v>
      </c>
      <c r="G4110" s="7">
        <v>16.707117324230857</v>
      </c>
      <c r="H4110" s="7">
        <v>1.0001121867843967</v>
      </c>
      <c r="I4110" s="7">
        <v>15.271996828000001</v>
      </c>
      <c r="J4110" s="7">
        <v>0.22874158908068032</v>
      </c>
      <c r="K4110" s="7">
        <v>15.270283703974426</v>
      </c>
      <c r="L4110" s="7">
        <v>1.0001121867843967</v>
      </c>
      <c r="M4110" s="7" t="s">
        <v>290</v>
      </c>
      <c r="N4110" s="7" t="s">
        <v>331</v>
      </c>
      <c r="O4110" s="7" t="s">
        <v>421</v>
      </c>
    </row>
    <row r="4111" spans="1:15" ht="15">
      <c r="A4111" s="1">
        <v>4103</v>
      </c>
      <c r="B4111" s="6" t="s">
        <v>81</v>
      </c>
      <c r="C4111" s="7" t="s">
        <v>298</v>
      </c>
      <c r="D4111" s="7" t="s">
        <v>422</v>
      </c>
      <c r="E4111" s="7">
        <v>19.747933324159554</v>
      </c>
      <c r="F4111" s="7">
        <v>3.9321468012427419</v>
      </c>
      <c r="G4111" s="7">
        <v>20.135606497991933</v>
      </c>
      <c r="H4111" s="7">
        <v>0.98074688369227714</v>
      </c>
      <c r="I4111" s="7">
        <v>18.310938510159552</v>
      </c>
      <c r="J4111" s="7">
        <v>3.6460168823028272</v>
      </c>
      <c r="K4111" s="7">
        <v>18.670401930030359</v>
      </c>
      <c r="L4111" s="7">
        <v>0.98074688369227714</v>
      </c>
      <c r="M4111" s="7" t="s">
        <v>290</v>
      </c>
      <c r="N4111" s="7" t="s">
        <v>331</v>
      </c>
      <c r="O4111" s="7" t="s">
        <v>421</v>
      </c>
    </row>
    <row r="4112" spans="1:15" ht="15">
      <c r="A4112" s="1">
        <v>4104</v>
      </c>
      <c r="B4112" s="6" t="s">
        <v>81</v>
      </c>
      <c r="C4112" s="7" t="s">
        <v>299</v>
      </c>
      <c r="D4112" s="7" t="s">
        <v>422</v>
      </c>
      <c r="E4112" s="7">
        <v>22.370382829030607</v>
      </c>
      <c r="F4112" s="7">
        <v>4.4543207554855337</v>
      </c>
      <c r="G4112" s="7">
        <v>22.809537507589596</v>
      </c>
      <c r="H4112" s="7">
        <v>0.98074688369227714</v>
      </c>
      <c r="I4112" s="7">
        <v>20.933388015030609</v>
      </c>
      <c r="J4112" s="7">
        <v>4.1681908365456257</v>
      </c>
      <c r="K4112" s="7">
        <v>21.344332939628028</v>
      </c>
      <c r="L4112" s="7">
        <v>0.98074688369227714</v>
      </c>
      <c r="M4112" s="7" t="s">
        <v>290</v>
      </c>
      <c r="N4112" s="7" t="s">
        <v>331</v>
      </c>
      <c r="O4112" s="7" t="s">
        <v>421</v>
      </c>
    </row>
    <row r="4113" spans="1:15" ht="15">
      <c r="A4113" s="1">
        <v>4105</v>
      </c>
      <c r="B4113" s="6" t="s">
        <v>81</v>
      </c>
      <c r="C4113" s="7" t="s">
        <v>300</v>
      </c>
      <c r="D4113" s="7" t="s">
        <v>422</v>
      </c>
      <c r="E4113" s="7">
        <v>22.370162631922238</v>
      </c>
      <c r="F4113" s="7">
        <v>4.4542769105250937</v>
      </c>
      <c r="G4113" s="7">
        <v>22.809312987775126</v>
      </c>
      <c r="H4113" s="7">
        <v>0.98074688369227714</v>
      </c>
      <c r="I4113" s="7">
        <v>20.933167817922239</v>
      </c>
      <c r="J4113" s="7">
        <v>4.1681469915851821</v>
      </c>
      <c r="K4113" s="7">
        <v>21.344108419813555</v>
      </c>
      <c r="L4113" s="7">
        <v>0.98074688369227714</v>
      </c>
      <c r="M4113" s="7" t="s">
        <v>290</v>
      </c>
      <c r="N4113" s="7" t="s">
        <v>331</v>
      </c>
      <c r="O4113" s="7" t="s">
        <v>421</v>
      </c>
    </row>
    <row r="4114" spans="1:15" ht="15">
      <c r="A4114" s="1">
        <v>4106</v>
      </c>
      <c r="B4114" s="6" t="s">
        <v>81</v>
      </c>
      <c r="C4114" s="7" t="s">
        <v>301</v>
      </c>
      <c r="D4114" s="7" t="s">
        <v>422</v>
      </c>
      <c r="E4114" s="7">
        <v>22.325835879736438</v>
      </c>
      <c r="F4114" s="7">
        <v>4.4454507060835651</v>
      </c>
      <c r="G4114" s="7">
        <v>22.76411605376202</v>
      </c>
      <c r="H4114" s="7">
        <v>0.98074688369227714</v>
      </c>
      <c r="I4114" s="7">
        <v>20.88884106573644</v>
      </c>
      <c r="J4114" s="7">
        <v>4.1593207871436384</v>
      </c>
      <c r="K4114" s="7">
        <v>21.298911485800449</v>
      </c>
      <c r="L4114" s="7">
        <v>0.98074688369227714</v>
      </c>
      <c r="M4114" s="7" t="s">
        <v>290</v>
      </c>
      <c r="N4114" s="7" t="s">
        <v>331</v>
      </c>
      <c r="O4114" s="7" t="s">
        <v>421</v>
      </c>
    </row>
    <row r="4115" spans="1:15" ht="15">
      <c r="A4115" s="1">
        <v>4107</v>
      </c>
      <c r="B4115" s="6" t="s">
        <v>81</v>
      </c>
      <c r="C4115" s="7" t="s">
        <v>302</v>
      </c>
      <c r="D4115" s="7" t="s">
        <v>422</v>
      </c>
      <c r="E4115" s="7">
        <v>22.31082556761266</v>
      </c>
      <c r="F4115" s="7">
        <v>4.4424618996178591</v>
      </c>
      <c r="G4115" s="7">
        <v>22.74881107306479</v>
      </c>
      <c r="H4115" s="7">
        <v>0.98074688369227714</v>
      </c>
      <c r="I4115" s="7">
        <v>20.873830753612658</v>
      </c>
      <c r="J4115" s="7">
        <v>4.1563319806779724</v>
      </c>
      <c r="K4115" s="7">
        <v>21.283606505103219</v>
      </c>
      <c r="L4115" s="7">
        <v>0.98074688369227714</v>
      </c>
      <c r="M4115" s="7" t="s">
        <v>290</v>
      </c>
      <c r="N4115" s="7" t="s">
        <v>331</v>
      </c>
      <c r="O4115" s="7" t="s">
        <v>421</v>
      </c>
    </row>
    <row r="4116" spans="1:15" ht="15">
      <c r="A4116" s="1">
        <v>4108</v>
      </c>
      <c r="B4116" s="6" t="s">
        <v>81</v>
      </c>
      <c r="C4116" s="7" t="s">
        <v>423</v>
      </c>
      <c r="D4116" s="7" t="s">
        <v>422</v>
      </c>
      <c r="E4116" s="7">
        <v>22.300377786487843</v>
      </c>
      <c r="F4116" s="7">
        <v>4.4403815700737335</v>
      </c>
      <c r="G4116" s="7">
        <v>22.738158190757908</v>
      </c>
      <c r="H4116" s="7">
        <v>0.98074688369227714</v>
      </c>
      <c r="I4116" s="7">
        <v>20.863382972487848</v>
      </c>
      <c r="J4116" s="7">
        <v>4.1542516511338166</v>
      </c>
      <c r="K4116" s="7">
        <v>21.27295362279634</v>
      </c>
      <c r="L4116" s="7">
        <v>0.98074688369227714</v>
      </c>
      <c r="M4116" s="7" t="s">
        <v>290</v>
      </c>
      <c r="N4116" s="7" t="s">
        <v>331</v>
      </c>
      <c r="O4116" s="7" t="s">
        <v>421</v>
      </c>
    </row>
    <row r="4117" spans="1:15" ht="15">
      <c r="A4117" s="1">
        <v>4109</v>
      </c>
      <c r="B4117" s="6" t="s">
        <v>81</v>
      </c>
      <c r="C4117" s="7" t="s">
        <v>424</v>
      </c>
      <c r="D4117" s="7" t="s">
        <v>422</v>
      </c>
      <c r="E4117" s="7">
        <v>22.294088787440099</v>
      </c>
      <c r="F4117" s="7">
        <v>4.439129324226899</v>
      </c>
      <c r="G4117" s="7">
        <v>22.731745731893835</v>
      </c>
      <c r="H4117" s="7">
        <v>0.98074688369227714</v>
      </c>
      <c r="I4117" s="7">
        <v>20.857093973440101</v>
      </c>
      <c r="J4117" s="7">
        <v>4.1529994052869874</v>
      </c>
      <c r="K4117" s="7">
        <v>21.266541163932263</v>
      </c>
      <c r="L4117" s="7">
        <v>0.98074688369227714</v>
      </c>
      <c r="M4117" s="7" t="s">
        <v>290</v>
      </c>
      <c r="N4117" s="7" t="s">
        <v>331</v>
      </c>
      <c r="O4117" s="7" t="s">
        <v>421</v>
      </c>
    </row>
    <row r="4118" spans="1:15" ht="15">
      <c r="A4118" s="1">
        <v>4110</v>
      </c>
      <c r="B4118" s="6" t="s">
        <v>81</v>
      </c>
      <c r="C4118" s="7" t="s">
        <v>425</v>
      </c>
      <c r="D4118" s="7" t="s">
        <v>422</v>
      </c>
      <c r="E4118" s="7">
        <v>22.286828622110676</v>
      </c>
      <c r="F4118" s="7">
        <v>4.4376837027834721</v>
      </c>
      <c r="G4118" s="7">
        <v>22.724343041709297</v>
      </c>
      <c r="H4118" s="7">
        <v>0.98074688369227714</v>
      </c>
      <c r="I4118" s="7">
        <v>20.849833808110674</v>
      </c>
      <c r="J4118" s="7">
        <v>4.1515537838435765</v>
      </c>
      <c r="K4118" s="7">
        <v>21.259138473747726</v>
      </c>
      <c r="L4118" s="7">
        <v>0.98074688369227714</v>
      </c>
      <c r="M4118" s="7" t="s">
        <v>290</v>
      </c>
      <c r="N4118" s="7" t="s">
        <v>331</v>
      </c>
      <c r="O4118" s="7" t="s">
        <v>421</v>
      </c>
    </row>
    <row r="4119" spans="1:15" ht="15">
      <c r="A4119" s="1">
        <v>4111</v>
      </c>
      <c r="B4119" s="6" t="s">
        <v>81</v>
      </c>
      <c r="C4119" s="7" t="s">
        <v>426</v>
      </c>
      <c r="D4119" s="7" t="s">
        <v>422</v>
      </c>
      <c r="E4119" s="7">
        <v>22.285995878549294</v>
      </c>
      <c r="F4119" s="7">
        <v>4.4375178894866094</v>
      </c>
      <c r="G4119" s="7">
        <v>22.723493950496032</v>
      </c>
      <c r="H4119" s="7">
        <v>0.98074688369227714</v>
      </c>
      <c r="I4119" s="7">
        <v>20.849001064549295</v>
      </c>
      <c r="J4119" s="7">
        <v>4.1513879705466872</v>
      </c>
      <c r="K4119" s="7">
        <v>21.258289382534461</v>
      </c>
      <c r="L4119" s="7">
        <v>0.98074688369227714</v>
      </c>
      <c r="M4119" s="7" t="s">
        <v>290</v>
      </c>
      <c r="N4119" s="7" t="s">
        <v>331</v>
      </c>
      <c r="O4119" s="7" t="s">
        <v>421</v>
      </c>
    </row>
    <row r="4120" spans="1:15" ht="15">
      <c r="A4120" s="1">
        <v>4112</v>
      </c>
      <c r="B4120" s="6" t="s">
        <v>81</v>
      </c>
      <c r="C4120" s="7" t="s">
        <v>427</v>
      </c>
      <c r="D4120" s="7" t="s">
        <v>422</v>
      </c>
      <c r="E4120" s="7">
        <v>22.285163134987911</v>
      </c>
      <c r="F4120" s="7">
        <v>4.4373520761897147</v>
      </c>
      <c r="G4120" s="7">
        <v>22.722644859282763</v>
      </c>
      <c r="H4120" s="7">
        <v>0.98074688369227714</v>
      </c>
      <c r="I4120" s="7">
        <v>20.848168320987913</v>
      </c>
      <c r="J4120" s="7">
        <v>4.151222157249812</v>
      </c>
      <c r="K4120" s="7">
        <v>21.257440291321196</v>
      </c>
      <c r="L4120" s="7">
        <v>0.98074688369227714</v>
      </c>
      <c r="M4120" s="7" t="s">
        <v>290</v>
      </c>
      <c r="N4120" s="7" t="s">
        <v>331</v>
      </c>
      <c r="O4120" s="7" t="s">
        <v>421</v>
      </c>
    </row>
    <row r="4121" spans="1:15" ht="15">
      <c r="A4121" s="1">
        <v>4113</v>
      </c>
      <c r="B4121" s="6" t="s">
        <v>79</v>
      </c>
      <c r="C4121" s="7" t="s">
        <v>292</v>
      </c>
      <c r="D4121" s="7">
        <v>4.3710000000000004</v>
      </c>
      <c r="E4121" s="7">
        <v>4.2300000000000004</v>
      </c>
      <c r="F4121" s="7">
        <v>1.1012452043028371</v>
      </c>
      <c r="G4121" s="7">
        <v>4.3710000000000004</v>
      </c>
      <c r="H4121" s="7">
        <v>0.967741935483871</v>
      </c>
      <c r="I4121" s="7">
        <v>4.2300000000000004</v>
      </c>
      <c r="J4121" s="7">
        <v>1.1012452043028371</v>
      </c>
      <c r="K4121" s="7">
        <v>4.3710000000000004</v>
      </c>
      <c r="L4121" s="7">
        <v>0.967741935483871</v>
      </c>
      <c r="M4121" s="7" t="s">
        <v>290</v>
      </c>
      <c r="N4121" s="7" t="s">
        <v>331</v>
      </c>
      <c r="O4121" s="7" t="s">
        <v>421</v>
      </c>
    </row>
    <row r="4122" spans="1:15" ht="15">
      <c r="A4122" s="1">
        <v>4114</v>
      </c>
      <c r="B4122" s="6" t="s">
        <v>79</v>
      </c>
      <c r="C4122" s="7" t="s">
        <v>293</v>
      </c>
      <c r="D4122" s="7">
        <v>4.1230000000000002</v>
      </c>
      <c r="E4122" s="7">
        <v>4</v>
      </c>
      <c r="F4122" s="7">
        <v>0.99956440512855571</v>
      </c>
      <c r="G4122" s="7">
        <v>4.1230000000000002</v>
      </c>
      <c r="H4122" s="7">
        <v>0.97016735386854225</v>
      </c>
      <c r="I4122" s="7">
        <v>4</v>
      </c>
      <c r="J4122" s="7">
        <v>0.99956440512855571</v>
      </c>
      <c r="K4122" s="7">
        <v>4.1230000000000002</v>
      </c>
      <c r="L4122" s="7">
        <v>0.97016735386854225</v>
      </c>
      <c r="M4122" s="7" t="s">
        <v>290</v>
      </c>
      <c r="N4122" s="7" t="s">
        <v>331</v>
      </c>
      <c r="O4122" s="7" t="s">
        <v>421</v>
      </c>
    </row>
    <row r="4123" spans="1:15" ht="15">
      <c r="A4123" s="1">
        <v>4115</v>
      </c>
      <c r="B4123" s="6" t="s">
        <v>79</v>
      </c>
      <c r="C4123" s="7" t="s">
        <v>294</v>
      </c>
      <c r="D4123" s="7">
        <v>4.34</v>
      </c>
      <c r="E4123" s="7">
        <v>4.3019999999999996</v>
      </c>
      <c r="F4123" s="7">
        <v>0.58815096968111025</v>
      </c>
      <c r="G4123" s="7">
        <v>4.3420186046511624</v>
      </c>
      <c r="H4123" s="7">
        <v>0.99078341013824889</v>
      </c>
      <c r="I4123" s="7">
        <v>4.3019999999999996</v>
      </c>
      <c r="J4123" s="7">
        <v>0.58815096968111025</v>
      </c>
      <c r="K4123" s="7">
        <v>4.3420186046511624</v>
      </c>
      <c r="L4123" s="7">
        <v>0.99078341013824889</v>
      </c>
      <c r="M4123" s="7" t="s">
        <v>290</v>
      </c>
      <c r="N4123" s="7" t="s">
        <v>331</v>
      </c>
      <c r="O4123" s="7" t="s">
        <v>421</v>
      </c>
    </row>
    <row r="4124" spans="1:15" ht="15">
      <c r="A4124" s="1">
        <v>4116</v>
      </c>
      <c r="B4124" s="6" t="s">
        <v>79</v>
      </c>
      <c r="C4124" s="7" t="s">
        <v>295</v>
      </c>
      <c r="D4124" s="7">
        <v>4.7539999999999996</v>
      </c>
      <c r="E4124" s="7">
        <v>4.734</v>
      </c>
      <c r="F4124" s="7">
        <v>0.43561450848197902</v>
      </c>
      <c r="G4124" s="7">
        <v>4.7539999999999996</v>
      </c>
      <c r="H4124" s="7">
        <v>0.99579301640723605</v>
      </c>
      <c r="I4124" s="7">
        <v>4.734</v>
      </c>
      <c r="J4124" s="7">
        <v>0.43561450848197902</v>
      </c>
      <c r="K4124" s="7">
        <v>4.7539999999999996</v>
      </c>
      <c r="L4124" s="7">
        <v>0.99579301640723605</v>
      </c>
      <c r="M4124" s="7" t="s">
        <v>290</v>
      </c>
      <c r="N4124" s="7" t="s">
        <v>331</v>
      </c>
      <c r="O4124" s="7" t="s">
        <v>421</v>
      </c>
    </row>
    <row r="4125" spans="1:15" ht="15">
      <c r="A4125" s="1">
        <v>4117</v>
      </c>
      <c r="B4125" s="6" t="s">
        <v>79</v>
      </c>
      <c r="C4125" s="7" t="s">
        <v>296</v>
      </c>
      <c r="D4125" s="7">
        <v>5.6509999999999998</v>
      </c>
      <c r="E4125" s="7">
        <v>5.64</v>
      </c>
      <c r="F4125" s="7">
        <v>0.35242162249215481</v>
      </c>
      <c r="G4125" s="7">
        <v>5.6509999999999998</v>
      </c>
      <c r="H4125" s="7">
        <v>0.99805344186869582</v>
      </c>
      <c r="I4125" s="7">
        <v>5.64</v>
      </c>
      <c r="J4125" s="7">
        <v>0.35242162249215481</v>
      </c>
      <c r="K4125" s="7">
        <v>5.6509999999999998</v>
      </c>
      <c r="L4125" s="7">
        <v>0.99805344186869582</v>
      </c>
      <c r="M4125" s="7" t="s">
        <v>290</v>
      </c>
      <c r="N4125" s="7" t="s">
        <v>331</v>
      </c>
      <c r="O4125" s="7" t="s">
        <v>421</v>
      </c>
    </row>
    <row r="4126" spans="1:15" ht="15">
      <c r="A4126" s="1">
        <v>4118</v>
      </c>
      <c r="B4126" s="6" t="s">
        <v>79</v>
      </c>
      <c r="C4126" s="7" t="s">
        <v>297</v>
      </c>
      <c r="D4126" s="7">
        <v>6.3917000000000002</v>
      </c>
      <c r="E4126" s="7">
        <v>6.3917000000000002</v>
      </c>
      <c r="F4126" s="7" t="s">
        <v>422</v>
      </c>
      <c r="G4126" s="7">
        <v>6.3917000000000002</v>
      </c>
      <c r="H4126" s="7">
        <v>1</v>
      </c>
      <c r="I4126" s="7">
        <v>6.3917000000000002</v>
      </c>
      <c r="J4126" s="7" t="s">
        <v>422</v>
      </c>
      <c r="K4126" s="7">
        <v>6.3917000000000002</v>
      </c>
      <c r="L4126" s="7">
        <v>1</v>
      </c>
      <c r="M4126" s="7" t="s">
        <v>290</v>
      </c>
      <c r="N4126" s="7" t="s">
        <v>331</v>
      </c>
      <c r="O4126" s="7" t="s">
        <v>421</v>
      </c>
    </row>
    <row r="4127" spans="1:15" ht="15">
      <c r="A4127" s="1">
        <v>4119</v>
      </c>
      <c r="B4127" s="6" t="s">
        <v>79</v>
      </c>
      <c r="C4127" s="7" t="s">
        <v>298</v>
      </c>
      <c r="D4127" s="7" t="s">
        <v>422</v>
      </c>
      <c r="E4127" s="7">
        <v>8.8027590093399759</v>
      </c>
      <c r="F4127" s="7">
        <v>1.4283556524911751</v>
      </c>
      <c r="G4127" s="7">
        <v>8.9178902239554176</v>
      </c>
      <c r="H4127" s="7">
        <v>0.98708985962776563</v>
      </c>
      <c r="I4127" s="7">
        <v>8.8027590093399759</v>
      </c>
      <c r="J4127" s="7">
        <v>1.4283556524911751</v>
      </c>
      <c r="K4127" s="7">
        <v>8.9178902239554176</v>
      </c>
      <c r="L4127" s="7">
        <v>0.98708985962776563</v>
      </c>
      <c r="M4127" s="7" t="s">
        <v>290</v>
      </c>
      <c r="N4127" s="7" t="s">
        <v>331</v>
      </c>
      <c r="O4127" s="7" t="s">
        <v>421</v>
      </c>
    </row>
    <row r="4128" spans="1:15" ht="15">
      <c r="A4128" s="1">
        <v>4120</v>
      </c>
      <c r="B4128" s="6" t="s">
        <v>79</v>
      </c>
      <c r="C4128" s="7" t="s">
        <v>299</v>
      </c>
      <c r="D4128" s="7" t="s">
        <v>422</v>
      </c>
      <c r="E4128" s="7">
        <v>9.6768773958632934</v>
      </c>
      <c r="F4128" s="7">
        <v>1.5701920854790898</v>
      </c>
      <c r="G4128" s="7">
        <v>9.8034411978585929</v>
      </c>
      <c r="H4128" s="7">
        <v>0.98708985962776563</v>
      </c>
      <c r="I4128" s="7">
        <v>9.6768773958632934</v>
      </c>
      <c r="J4128" s="7">
        <v>1.5701920854790898</v>
      </c>
      <c r="K4128" s="7">
        <v>9.8034411978585929</v>
      </c>
      <c r="L4128" s="7">
        <v>0.98708985962776563</v>
      </c>
      <c r="M4128" s="7" t="s">
        <v>290</v>
      </c>
      <c r="N4128" s="7" t="s">
        <v>331</v>
      </c>
      <c r="O4128" s="7" t="s">
        <v>421</v>
      </c>
    </row>
    <row r="4129" spans="1:15" ht="15">
      <c r="A4129" s="1">
        <v>4121</v>
      </c>
      <c r="B4129" s="6" t="s">
        <v>79</v>
      </c>
      <c r="C4129" s="7" t="s">
        <v>300</v>
      </c>
      <c r="D4129" s="7" t="s">
        <v>422</v>
      </c>
      <c r="E4129" s="7">
        <v>9.7987967317338907</v>
      </c>
      <c r="F4129" s="7">
        <v>1.58997499358256</v>
      </c>
      <c r="G4129" s="7">
        <v>9.9269551157470559</v>
      </c>
      <c r="H4129" s="7">
        <v>0.98708985962776563</v>
      </c>
      <c r="I4129" s="7">
        <v>9.7987967317338907</v>
      </c>
      <c r="J4129" s="7">
        <v>1.58997499358256</v>
      </c>
      <c r="K4129" s="7">
        <v>9.9269551157470559</v>
      </c>
      <c r="L4129" s="7">
        <v>0.98708985962776563</v>
      </c>
      <c r="M4129" s="7" t="s">
        <v>290</v>
      </c>
      <c r="N4129" s="7" t="s">
        <v>331</v>
      </c>
      <c r="O4129" s="7" t="s">
        <v>421</v>
      </c>
    </row>
    <row r="4130" spans="1:15" ht="15">
      <c r="A4130" s="1">
        <v>4122</v>
      </c>
      <c r="B4130" s="6" t="s">
        <v>79</v>
      </c>
      <c r="C4130" s="7" t="s">
        <v>301</v>
      </c>
      <c r="D4130" s="7" t="s">
        <v>422</v>
      </c>
      <c r="E4130" s="7">
        <v>9.7311342341573681</v>
      </c>
      <c r="F4130" s="7">
        <v>1.5789959231828592</v>
      </c>
      <c r="G4130" s="7">
        <v>9.85840766090638</v>
      </c>
      <c r="H4130" s="7">
        <v>0.98708985962776563</v>
      </c>
      <c r="I4130" s="7">
        <v>9.7311342341573681</v>
      </c>
      <c r="J4130" s="7">
        <v>1.5789959231828592</v>
      </c>
      <c r="K4130" s="7">
        <v>9.85840766090638</v>
      </c>
      <c r="L4130" s="7">
        <v>0.98708985962776563</v>
      </c>
      <c r="M4130" s="7" t="s">
        <v>290</v>
      </c>
      <c r="N4130" s="7" t="s">
        <v>331</v>
      </c>
      <c r="O4130" s="7" t="s">
        <v>421</v>
      </c>
    </row>
    <row r="4131" spans="1:15" ht="15">
      <c r="A4131" s="1">
        <v>4123</v>
      </c>
      <c r="B4131" s="6" t="s">
        <v>79</v>
      </c>
      <c r="C4131" s="7" t="s">
        <v>302</v>
      </c>
      <c r="D4131" s="7" t="s">
        <v>422</v>
      </c>
      <c r="E4131" s="7">
        <v>9.7553313989835768</v>
      </c>
      <c r="F4131" s="7">
        <v>1.5829222100569065</v>
      </c>
      <c r="G4131" s="7">
        <v>9.8829213002576477</v>
      </c>
      <c r="H4131" s="7">
        <v>0.98708985962776563</v>
      </c>
      <c r="I4131" s="7">
        <v>9.7553313989835768</v>
      </c>
      <c r="J4131" s="7">
        <v>1.5829222100569065</v>
      </c>
      <c r="K4131" s="7">
        <v>9.8829213002576477</v>
      </c>
      <c r="L4131" s="7">
        <v>0.98708985962776563</v>
      </c>
      <c r="M4131" s="7" t="s">
        <v>290</v>
      </c>
      <c r="N4131" s="7" t="s">
        <v>331</v>
      </c>
      <c r="O4131" s="7" t="s">
        <v>421</v>
      </c>
    </row>
    <row r="4132" spans="1:15" ht="15">
      <c r="A4132" s="1">
        <v>4124</v>
      </c>
      <c r="B4132" s="6" t="s">
        <v>79</v>
      </c>
      <c r="C4132" s="7" t="s">
        <v>423</v>
      </c>
      <c r="D4132" s="7" t="s">
        <v>422</v>
      </c>
      <c r="E4132" s="7">
        <v>9.8184932398987534</v>
      </c>
      <c r="F4132" s="7">
        <v>1.5931709936936365</v>
      </c>
      <c r="G4132" s="7">
        <v>9.9469092343845329</v>
      </c>
      <c r="H4132" s="7">
        <v>0.98708985962776563</v>
      </c>
      <c r="I4132" s="7">
        <v>9.8184932398987534</v>
      </c>
      <c r="J4132" s="7">
        <v>1.5931709936936365</v>
      </c>
      <c r="K4132" s="7">
        <v>9.9469092343845329</v>
      </c>
      <c r="L4132" s="7">
        <v>0.98708985962776563</v>
      </c>
      <c r="M4132" s="7" t="s">
        <v>290</v>
      </c>
      <c r="N4132" s="7" t="s">
        <v>331</v>
      </c>
      <c r="O4132" s="7" t="s">
        <v>421</v>
      </c>
    </row>
    <row r="4133" spans="1:15" ht="15">
      <c r="A4133" s="1">
        <v>4125</v>
      </c>
      <c r="B4133" s="6" t="s">
        <v>79</v>
      </c>
      <c r="C4133" s="7" t="s">
        <v>424</v>
      </c>
      <c r="D4133" s="7" t="s">
        <v>422</v>
      </c>
      <c r="E4133" s="7">
        <v>4.4715000666913776</v>
      </c>
      <c r="F4133" s="7">
        <v>0.72555574776006104</v>
      </c>
      <c r="G4133" s="7">
        <v>4.5299827802684476</v>
      </c>
      <c r="H4133" s="7">
        <v>0.98708985962776563</v>
      </c>
      <c r="I4133" s="7">
        <v>4.4715000666913776</v>
      </c>
      <c r="J4133" s="7">
        <v>0.72555574776006104</v>
      </c>
      <c r="K4133" s="7">
        <v>4.5299827802684476</v>
      </c>
      <c r="L4133" s="7">
        <v>0.98708985962776563</v>
      </c>
      <c r="M4133" s="7" t="s">
        <v>290</v>
      </c>
      <c r="N4133" s="7" t="s">
        <v>331</v>
      </c>
      <c r="O4133" s="7" t="s">
        <v>421</v>
      </c>
    </row>
    <row r="4134" spans="1:15" ht="15">
      <c r="A4134" s="1">
        <v>4126</v>
      </c>
      <c r="B4134" s="6" t="s">
        <v>79</v>
      </c>
      <c r="C4134" s="7" t="s">
        <v>425</v>
      </c>
      <c r="D4134" s="7" t="s">
        <v>422</v>
      </c>
      <c r="E4134" s="7">
        <v>4.5667806175095071</v>
      </c>
      <c r="F4134" s="7">
        <v>0.7410161861509309</v>
      </c>
      <c r="G4134" s="7">
        <v>4.6265095046479896</v>
      </c>
      <c r="H4134" s="7">
        <v>0.98708985962776563</v>
      </c>
      <c r="I4134" s="7">
        <v>4.5667806175095071</v>
      </c>
      <c r="J4134" s="7">
        <v>0.7410161861509309</v>
      </c>
      <c r="K4134" s="7">
        <v>4.6265095046479896</v>
      </c>
      <c r="L4134" s="7">
        <v>0.98708985962776563</v>
      </c>
      <c r="M4134" s="7" t="s">
        <v>290</v>
      </c>
      <c r="N4134" s="7" t="s">
        <v>331</v>
      </c>
      <c r="O4134" s="7" t="s">
        <v>421</v>
      </c>
    </row>
    <row r="4135" spans="1:15" ht="15">
      <c r="A4135" s="1">
        <v>4127</v>
      </c>
      <c r="B4135" s="6" t="s">
        <v>79</v>
      </c>
      <c r="C4135" s="7" t="s">
        <v>426</v>
      </c>
      <c r="D4135" s="7" t="s">
        <v>422</v>
      </c>
      <c r="E4135" s="7">
        <v>4.6974540967798584</v>
      </c>
      <c r="F4135" s="7">
        <v>0.76221956142775127</v>
      </c>
      <c r="G4135" s="7">
        <v>4.7588920613076517</v>
      </c>
      <c r="H4135" s="7">
        <v>0.98708985962776563</v>
      </c>
      <c r="I4135" s="7">
        <v>4.6974540967798584</v>
      </c>
      <c r="J4135" s="7">
        <v>0.76221956142775127</v>
      </c>
      <c r="K4135" s="7">
        <v>4.7588920613076517</v>
      </c>
      <c r="L4135" s="7">
        <v>0.98708985962776563</v>
      </c>
      <c r="M4135" s="7" t="s">
        <v>290</v>
      </c>
      <c r="N4135" s="7" t="s">
        <v>331</v>
      </c>
      <c r="O4135" s="7" t="s">
        <v>421</v>
      </c>
    </row>
    <row r="4136" spans="1:15" ht="15">
      <c r="A4136" s="1">
        <v>4128</v>
      </c>
      <c r="B4136" s="6" t="s">
        <v>79</v>
      </c>
      <c r="C4136" s="7" t="s">
        <v>427</v>
      </c>
      <c r="D4136" s="7" t="s">
        <v>422</v>
      </c>
      <c r="E4136" s="7">
        <v>4.8281275760502105</v>
      </c>
      <c r="F4136" s="7">
        <v>0.78342293670457874</v>
      </c>
      <c r="G4136" s="7">
        <v>4.8912746179673157</v>
      </c>
      <c r="H4136" s="7">
        <v>0.98708985962776563</v>
      </c>
      <c r="I4136" s="7">
        <v>4.8281275760502105</v>
      </c>
      <c r="J4136" s="7">
        <v>0.78342293670457874</v>
      </c>
      <c r="K4136" s="7">
        <v>4.8912746179673157</v>
      </c>
      <c r="L4136" s="7">
        <v>0.98708985962776563</v>
      </c>
      <c r="M4136" s="7" t="s">
        <v>290</v>
      </c>
      <c r="N4136" s="7" t="s">
        <v>331</v>
      </c>
      <c r="O4136" s="7" t="s">
        <v>421</v>
      </c>
    </row>
    <row r="4137" spans="1:15" ht="15">
      <c r="A4137" s="1">
        <v>4129</v>
      </c>
      <c r="B4137" s="6" t="s">
        <v>231</v>
      </c>
      <c r="C4137" s="7" t="s">
        <v>292</v>
      </c>
      <c r="D4137" s="7">
        <v>31.988</v>
      </c>
      <c r="E4137" s="7">
        <v>30.388000000000002</v>
      </c>
      <c r="F4137" s="7">
        <v>9.990075074792987</v>
      </c>
      <c r="G4137" s="7">
        <v>31.988000000000003</v>
      </c>
      <c r="H4137" s="7">
        <v>0.9499812429661123</v>
      </c>
      <c r="I4137" s="7">
        <v>30.388000000000002</v>
      </c>
      <c r="J4137" s="7">
        <v>9.990075074792987</v>
      </c>
      <c r="K4137" s="7">
        <v>31.988000000000003</v>
      </c>
      <c r="L4137" s="7">
        <v>0.9499812429661123</v>
      </c>
      <c r="M4137" s="7" t="s">
        <v>304</v>
      </c>
      <c r="N4137" s="7" t="s">
        <v>331</v>
      </c>
      <c r="O4137" s="7" t="s">
        <v>421</v>
      </c>
    </row>
    <row r="4138" spans="1:15" ht="15">
      <c r="A4138" s="1">
        <v>4130</v>
      </c>
      <c r="B4138" s="6" t="s">
        <v>231</v>
      </c>
      <c r="C4138" s="7" t="s">
        <v>293</v>
      </c>
      <c r="D4138" s="7">
        <v>34.018999999999998</v>
      </c>
      <c r="E4138" s="7">
        <v>32.317999999999998</v>
      </c>
      <c r="F4138" s="7">
        <v>10.622581465914955</v>
      </c>
      <c r="G4138" s="7">
        <v>34.018999999999998</v>
      </c>
      <c r="H4138" s="7">
        <v>0.94999853023310499</v>
      </c>
      <c r="I4138" s="7">
        <v>32.317999999999998</v>
      </c>
      <c r="J4138" s="7">
        <v>10.622581465914955</v>
      </c>
      <c r="K4138" s="7">
        <v>34.018999999999998</v>
      </c>
      <c r="L4138" s="7">
        <v>0.94999853023310499</v>
      </c>
      <c r="M4138" s="7" t="s">
        <v>304</v>
      </c>
      <c r="N4138" s="7" t="s">
        <v>331</v>
      </c>
      <c r="O4138" s="7" t="s">
        <v>421</v>
      </c>
    </row>
    <row r="4139" spans="1:15" ht="15">
      <c r="A4139" s="1">
        <v>4131</v>
      </c>
      <c r="B4139" s="6" t="s">
        <v>231</v>
      </c>
      <c r="C4139" s="7" t="s">
        <v>294</v>
      </c>
      <c r="D4139" s="7">
        <v>31.91</v>
      </c>
      <c r="E4139" s="7">
        <v>30.245999999999999</v>
      </c>
      <c r="F4139" s="7">
        <v>10.222804747188889</v>
      </c>
      <c r="G4139" s="7">
        <v>31.926889182930861</v>
      </c>
      <c r="H4139" s="7">
        <v>0.94735192729551865</v>
      </c>
      <c r="I4139" s="7">
        <v>30.245999999999999</v>
      </c>
      <c r="J4139" s="7">
        <v>10.222804747188889</v>
      </c>
      <c r="K4139" s="7">
        <v>31.926889182930861</v>
      </c>
      <c r="L4139" s="7">
        <v>0.94735192729551865</v>
      </c>
      <c r="M4139" s="7" t="s">
        <v>304</v>
      </c>
      <c r="N4139" s="7" t="s">
        <v>331</v>
      </c>
      <c r="O4139" s="7" t="s">
        <v>421</v>
      </c>
    </row>
    <row r="4140" spans="1:15" ht="15">
      <c r="A4140" s="1">
        <v>4132</v>
      </c>
      <c r="B4140" s="6" t="s">
        <v>231</v>
      </c>
      <c r="C4140" s="7" t="s">
        <v>295</v>
      </c>
      <c r="D4140" s="7">
        <v>32.375</v>
      </c>
      <c r="E4140" s="7">
        <v>30.687999999999999</v>
      </c>
      <c r="F4140" s="7">
        <v>10.314421021075299</v>
      </c>
      <c r="G4140" s="7">
        <v>32.375</v>
      </c>
      <c r="H4140" s="7">
        <v>0.94789189189189182</v>
      </c>
      <c r="I4140" s="7">
        <v>30.687999999999999</v>
      </c>
      <c r="J4140" s="7">
        <v>10.314421021075299</v>
      </c>
      <c r="K4140" s="7">
        <v>32.375</v>
      </c>
      <c r="L4140" s="7">
        <v>0.94789189189189182</v>
      </c>
      <c r="M4140" s="7" t="s">
        <v>304</v>
      </c>
      <c r="N4140" s="7" t="s">
        <v>331</v>
      </c>
      <c r="O4140" s="7" t="s">
        <v>421</v>
      </c>
    </row>
    <row r="4141" spans="1:15" ht="15">
      <c r="A4141" s="1">
        <v>4133</v>
      </c>
      <c r="B4141" s="6" t="s">
        <v>231</v>
      </c>
      <c r="C4141" s="7" t="s">
        <v>296</v>
      </c>
      <c r="D4141" s="7">
        <v>31.664999999999999</v>
      </c>
      <c r="E4141" s="7">
        <v>29.852</v>
      </c>
      <c r="F4141" s="7">
        <v>10.560791684338813</v>
      </c>
      <c r="G4141" s="7">
        <v>31.664999999999999</v>
      </c>
      <c r="H4141" s="7">
        <v>0.94274435496605091</v>
      </c>
      <c r="I4141" s="7">
        <v>29.852</v>
      </c>
      <c r="J4141" s="7">
        <v>10.560791684338813</v>
      </c>
      <c r="K4141" s="7">
        <v>31.664999999999999</v>
      </c>
      <c r="L4141" s="7">
        <v>0.94274435496605091</v>
      </c>
      <c r="M4141" s="7" t="s">
        <v>304</v>
      </c>
      <c r="N4141" s="7" t="s">
        <v>331</v>
      </c>
      <c r="O4141" s="7" t="s">
        <v>421</v>
      </c>
    </row>
    <row r="4142" spans="1:15" ht="15">
      <c r="A4142" s="1">
        <v>4134</v>
      </c>
      <c r="B4142" s="6" t="s">
        <v>231</v>
      </c>
      <c r="C4142" s="7" t="s">
        <v>297</v>
      </c>
      <c r="D4142" s="7">
        <v>31.827500000000001</v>
      </c>
      <c r="E4142" s="7">
        <v>30.196400000000001</v>
      </c>
      <c r="F4142" s="7">
        <v>10.100485507257321</v>
      </c>
      <c r="G4142" s="7">
        <v>31.840891640189902</v>
      </c>
      <c r="H4142" s="7">
        <v>0.94835283952556759</v>
      </c>
      <c r="I4142" s="7">
        <v>30.196400000000001</v>
      </c>
      <c r="J4142" s="7">
        <v>10.100485507257321</v>
      </c>
      <c r="K4142" s="7">
        <v>31.840891640189902</v>
      </c>
      <c r="L4142" s="7">
        <v>0.94835283952556759</v>
      </c>
      <c r="M4142" s="7" t="s">
        <v>304</v>
      </c>
      <c r="N4142" s="7" t="s">
        <v>331</v>
      </c>
      <c r="O4142" s="7" t="s">
        <v>421</v>
      </c>
    </row>
    <row r="4143" spans="1:15" ht="15">
      <c r="A4143" s="1">
        <v>4135</v>
      </c>
      <c r="B4143" s="6" t="s">
        <v>231</v>
      </c>
      <c r="C4143" s="7" t="s">
        <v>298</v>
      </c>
      <c r="D4143" s="7" t="s">
        <v>422</v>
      </c>
      <c r="E4143" s="7">
        <v>30.196400000000001</v>
      </c>
      <c r="F4143" s="7">
        <v>10.167298756108446</v>
      </c>
      <c r="G4143" s="7">
        <v>31.862148969521254</v>
      </c>
      <c r="H4143" s="7">
        <v>0.94772013114637443</v>
      </c>
      <c r="I4143" s="7">
        <v>30.196400000000001</v>
      </c>
      <c r="J4143" s="7">
        <v>10.167298756108446</v>
      </c>
      <c r="K4143" s="7">
        <v>31.862148969521254</v>
      </c>
      <c r="L4143" s="7">
        <v>0.94772013114637443</v>
      </c>
      <c r="M4143" s="7" t="s">
        <v>304</v>
      </c>
      <c r="N4143" s="7" t="s">
        <v>331</v>
      </c>
      <c r="O4143" s="7" t="s">
        <v>421</v>
      </c>
    </row>
    <row r="4144" spans="1:15" ht="15">
      <c r="A4144" s="1">
        <v>4136</v>
      </c>
      <c r="B4144" s="6" t="s">
        <v>231</v>
      </c>
      <c r="C4144" s="7" t="s">
        <v>299</v>
      </c>
      <c r="D4144" s="7" t="s">
        <v>422</v>
      </c>
      <c r="E4144" s="7">
        <v>30.196400000000001</v>
      </c>
      <c r="F4144" s="7">
        <v>10.167298756108446</v>
      </c>
      <c r="G4144" s="7">
        <v>31.862148969521254</v>
      </c>
      <c r="H4144" s="7">
        <v>0.94772013114637443</v>
      </c>
      <c r="I4144" s="7">
        <v>30.196400000000001</v>
      </c>
      <c r="J4144" s="7">
        <v>10.167298756108446</v>
      </c>
      <c r="K4144" s="7">
        <v>31.862148969521254</v>
      </c>
      <c r="L4144" s="7">
        <v>0.94772013114637443</v>
      </c>
      <c r="M4144" s="7" t="s">
        <v>304</v>
      </c>
      <c r="N4144" s="7" t="s">
        <v>331</v>
      </c>
      <c r="O4144" s="7" t="s">
        <v>421</v>
      </c>
    </row>
    <row r="4145" spans="1:15" ht="15">
      <c r="A4145" s="1">
        <v>4137</v>
      </c>
      <c r="B4145" s="6" t="s">
        <v>231</v>
      </c>
      <c r="C4145" s="7" t="s">
        <v>300</v>
      </c>
      <c r="D4145" s="7" t="s">
        <v>422</v>
      </c>
      <c r="E4145" s="7">
        <v>30.196400000000001</v>
      </c>
      <c r="F4145" s="7">
        <v>10.167298756108446</v>
      </c>
      <c r="G4145" s="7">
        <v>31.862148969521254</v>
      </c>
      <c r="H4145" s="7">
        <v>0.94772013114637443</v>
      </c>
      <c r="I4145" s="7">
        <v>30.196400000000001</v>
      </c>
      <c r="J4145" s="7">
        <v>10.167298756108446</v>
      </c>
      <c r="K4145" s="7">
        <v>31.862148969521254</v>
      </c>
      <c r="L4145" s="7">
        <v>0.94772013114637443</v>
      </c>
      <c r="M4145" s="7" t="s">
        <v>304</v>
      </c>
      <c r="N4145" s="7" t="s">
        <v>331</v>
      </c>
      <c r="O4145" s="7" t="s">
        <v>421</v>
      </c>
    </row>
    <row r="4146" spans="1:15" ht="15">
      <c r="A4146" s="1">
        <v>4138</v>
      </c>
      <c r="B4146" s="6" t="s">
        <v>231</v>
      </c>
      <c r="C4146" s="7" t="s">
        <v>301</v>
      </c>
      <c r="D4146" s="7" t="s">
        <v>422</v>
      </c>
      <c r="E4146" s="7">
        <v>30.196400000000001</v>
      </c>
      <c r="F4146" s="7">
        <v>10.167298756108446</v>
      </c>
      <c r="G4146" s="7">
        <v>31.862148969521254</v>
      </c>
      <c r="H4146" s="7">
        <v>0.94772013114637443</v>
      </c>
      <c r="I4146" s="7">
        <v>30.196400000000001</v>
      </c>
      <c r="J4146" s="7">
        <v>10.167298756108446</v>
      </c>
      <c r="K4146" s="7">
        <v>31.862148969521254</v>
      </c>
      <c r="L4146" s="7">
        <v>0.94772013114637443</v>
      </c>
      <c r="M4146" s="7" t="s">
        <v>304</v>
      </c>
      <c r="N4146" s="7" t="s">
        <v>331</v>
      </c>
      <c r="O4146" s="7" t="s">
        <v>421</v>
      </c>
    </row>
    <row r="4147" spans="1:15" ht="15">
      <c r="A4147" s="1">
        <v>4139</v>
      </c>
      <c r="B4147" s="6" t="s">
        <v>231</v>
      </c>
      <c r="C4147" s="7" t="s">
        <v>302</v>
      </c>
      <c r="D4147" s="7" t="s">
        <v>422</v>
      </c>
      <c r="E4147" s="7">
        <v>30.196400000000001</v>
      </c>
      <c r="F4147" s="7">
        <v>10.167298756108446</v>
      </c>
      <c r="G4147" s="7">
        <v>31.862148969521254</v>
      </c>
      <c r="H4147" s="7">
        <v>0.94772013114637443</v>
      </c>
      <c r="I4147" s="7">
        <v>30.196400000000001</v>
      </c>
      <c r="J4147" s="7">
        <v>10.167298756108446</v>
      </c>
      <c r="K4147" s="7">
        <v>31.862148969521254</v>
      </c>
      <c r="L4147" s="7">
        <v>0.94772013114637443</v>
      </c>
      <c r="M4147" s="7" t="s">
        <v>304</v>
      </c>
      <c r="N4147" s="7" t="s">
        <v>331</v>
      </c>
      <c r="O4147" s="7" t="s">
        <v>421</v>
      </c>
    </row>
    <row r="4148" spans="1:15" ht="15">
      <c r="A4148" s="1">
        <v>4140</v>
      </c>
      <c r="B4148" s="6" t="s">
        <v>231</v>
      </c>
      <c r="C4148" s="7" t="s">
        <v>423</v>
      </c>
      <c r="D4148" s="7" t="s">
        <v>422</v>
      </c>
      <c r="E4148" s="7">
        <v>30.196400000000001</v>
      </c>
      <c r="F4148" s="7">
        <v>10.167298756108446</v>
      </c>
      <c r="G4148" s="7">
        <v>31.862148969521254</v>
      </c>
      <c r="H4148" s="7">
        <v>0.94772013114637443</v>
      </c>
      <c r="I4148" s="7">
        <v>30.196400000000001</v>
      </c>
      <c r="J4148" s="7">
        <v>10.167298756108446</v>
      </c>
      <c r="K4148" s="7">
        <v>31.862148969521254</v>
      </c>
      <c r="L4148" s="7">
        <v>0.94772013114637443</v>
      </c>
      <c r="M4148" s="7" t="s">
        <v>304</v>
      </c>
      <c r="N4148" s="7" t="s">
        <v>331</v>
      </c>
      <c r="O4148" s="7" t="s">
        <v>421</v>
      </c>
    </row>
    <row r="4149" spans="1:15" ht="15">
      <c r="A4149" s="1">
        <v>4141</v>
      </c>
      <c r="B4149" s="6" t="s">
        <v>231</v>
      </c>
      <c r="C4149" s="7" t="s">
        <v>424</v>
      </c>
      <c r="D4149" s="7" t="s">
        <v>422</v>
      </c>
      <c r="E4149" s="7">
        <v>30.196400000000001</v>
      </c>
      <c r="F4149" s="7">
        <v>10.167298756108446</v>
      </c>
      <c r="G4149" s="7">
        <v>31.862148969521254</v>
      </c>
      <c r="H4149" s="7">
        <v>0.94772013114637443</v>
      </c>
      <c r="I4149" s="7">
        <v>30.196400000000001</v>
      </c>
      <c r="J4149" s="7">
        <v>10.167298756108446</v>
      </c>
      <c r="K4149" s="7">
        <v>31.862148969521254</v>
      </c>
      <c r="L4149" s="7">
        <v>0.94772013114637443</v>
      </c>
      <c r="M4149" s="7" t="s">
        <v>304</v>
      </c>
      <c r="N4149" s="7" t="s">
        <v>331</v>
      </c>
      <c r="O4149" s="7" t="s">
        <v>421</v>
      </c>
    </row>
    <row r="4150" spans="1:15" ht="15">
      <c r="A4150" s="1">
        <v>4142</v>
      </c>
      <c r="B4150" s="6" t="s">
        <v>231</v>
      </c>
      <c r="C4150" s="7" t="s">
        <v>425</v>
      </c>
      <c r="D4150" s="7" t="s">
        <v>422</v>
      </c>
      <c r="E4150" s="7">
        <v>30.196400000000001</v>
      </c>
      <c r="F4150" s="7">
        <v>10.167298756108446</v>
      </c>
      <c r="G4150" s="7">
        <v>31.862148969521254</v>
      </c>
      <c r="H4150" s="7">
        <v>0.94772013114637443</v>
      </c>
      <c r="I4150" s="7">
        <v>30.196400000000001</v>
      </c>
      <c r="J4150" s="7">
        <v>10.167298756108446</v>
      </c>
      <c r="K4150" s="7">
        <v>31.862148969521254</v>
      </c>
      <c r="L4150" s="7">
        <v>0.94772013114637443</v>
      </c>
      <c r="M4150" s="7" t="s">
        <v>304</v>
      </c>
      <c r="N4150" s="7" t="s">
        <v>331</v>
      </c>
      <c r="O4150" s="7" t="s">
        <v>421</v>
      </c>
    </row>
    <row r="4151" spans="1:15" ht="15">
      <c r="A4151" s="1">
        <v>4143</v>
      </c>
      <c r="B4151" s="6" t="s">
        <v>231</v>
      </c>
      <c r="C4151" s="7" t="s">
        <v>426</v>
      </c>
      <c r="D4151" s="7" t="s">
        <v>422</v>
      </c>
      <c r="E4151" s="7">
        <v>30.196400000000001</v>
      </c>
      <c r="F4151" s="7">
        <v>10.167298756108446</v>
      </c>
      <c r="G4151" s="7">
        <v>31.862148969521254</v>
      </c>
      <c r="H4151" s="7">
        <v>0.94772013114637443</v>
      </c>
      <c r="I4151" s="7">
        <v>30.196400000000001</v>
      </c>
      <c r="J4151" s="7">
        <v>10.167298756108446</v>
      </c>
      <c r="K4151" s="7">
        <v>31.862148969521254</v>
      </c>
      <c r="L4151" s="7">
        <v>0.94772013114637443</v>
      </c>
      <c r="M4151" s="7" t="s">
        <v>304</v>
      </c>
      <c r="N4151" s="7" t="s">
        <v>331</v>
      </c>
      <c r="O4151" s="7" t="s">
        <v>421</v>
      </c>
    </row>
    <row r="4152" spans="1:15" ht="15">
      <c r="A4152" s="1">
        <v>4144</v>
      </c>
      <c r="B4152" s="6" t="s">
        <v>231</v>
      </c>
      <c r="C4152" s="7" t="s">
        <v>427</v>
      </c>
      <c r="D4152" s="7" t="s">
        <v>422</v>
      </c>
      <c r="E4152" s="7">
        <v>30.196400000000001</v>
      </c>
      <c r="F4152" s="7">
        <v>10.167298756108446</v>
      </c>
      <c r="G4152" s="7">
        <v>31.862148969521254</v>
      </c>
      <c r="H4152" s="7">
        <v>0.94772013114637443</v>
      </c>
      <c r="I4152" s="7">
        <v>30.196400000000001</v>
      </c>
      <c r="J4152" s="7">
        <v>10.167298756108446</v>
      </c>
      <c r="K4152" s="7">
        <v>31.862148969521254</v>
      </c>
      <c r="L4152" s="7">
        <v>0.94772013114637443</v>
      </c>
      <c r="M4152" s="7" t="s">
        <v>304</v>
      </c>
      <c r="N4152" s="7" t="s">
        <v>331</v>
      </c>
      <c r="O4152" s="7" t="s">
        <v>421</v>
      </c>
    </row>
    <row r="4153" spans="1:15" ht="15">
      <c r="A4153" s="1">
        <v>4145</v>
      </c>
      <c r="B4153" s="6" t="s">
        <v>236</v>
      </c>
      <c r="C4153" s="7" t="s">
        <v>292</v>
      </c>
      <c r="D4153" s="7">
        <v>0.25800000000000001</v>
      </c>
      <c r="E4153" s="7">
        <v>0.25600000000000001</v>
      </c>
      <c r="F4153" s="7">
        <v>3.2062439083762814E-2</v>
      </c>
      <c r="G4153" s="7">
        <v>0.25800000000000001</v>
      </c>
      <c r="H4153" s="7">
        <v>0.99224806201550386</v>
      </c>
      <c r="I4153" s="7">
        <v>0.25600000000000001</v>
      </c>
      <c r="J4153" s="7">
        <v>3.2062439083762814E-2</v>
      </c>
      <c r="K4153" s="7">
        <v>0.25800000000000001</v>
      </c>
      <c r="L4153" s="7">
        <v>0.99224806201550386</v>
      </c>
      <c r="M4153" s="7" t="s">
        <v>304</v>
      </c>
      <c r="N4153" s="7" t="s">
        <v>331</v>
      </c>
      <c r="O4153" s="7" t="s">
        <v>421</v>
      </c>
    </row>
    <row r="4154" spans="1:15" ht="15">
      <c r="A4154" s="1">
        <v>4146</v>
      </c>
      <c r="B4154" s="6" t="s">
        <v>236</v>
      </c>
      <c r="C4154" s="7" t="s">
        <v>293</v>
      </c>
      <c r="D4154" s="7">
        <v>0.20200000000000001</v>
      </c>
      <c r="E4154" s="7">
        <v>0.192</v>
      </c>
      <c r="F4154" s="7">
        <v>6.2769419305900909E-2</v>
      </c>
      <c r="G4154" s="7">
        <v>0.20200000000000001</v>
      </c>
      <c r="H4154" s="7">
        <v>0.95049504950495045</v>
      </c>
      <c r="I4154" s="7">
        <v>0.192</v>
      </c>
      <c r="J4154" s="7">
        <v>6.2769419305900909E-2</v>
      </c>
      <c r="K4154" s="7">
        <v>0.20200000000000001</v>
      </c>
      <c r="L4154" s="7">
        <v>0.95049504950495045</v>
      </c>
      <c r="M4154" s="7" t="s">
        <v>304</v>
      </c>
      <c r="N4154" s="7" t="s">
        <v>331</v>
      </c>
      <c r="O4154" s="7" t="s">
        <v>421</v>
      </c>
    </row>
    <row r="4155" spans="1:15" ht="15">
      <c r="A4155" s="1">
        <v>4147</v>
      </c>
      <c r="B4155" s="6" t="s">
        <v>236</v>
      </c>
      <c r="C4155" s="7" t="s">
        <v>294</v>
      </c>
      <c r="D4155" s="7">
        <v>0.22</v>
      </c>
      <c r="E4155" s="7">
        <v>0.184</v>
      </c>
      <c r="F4155" s="7">
        <v>0.12930201988244039</v>
      </c>
      <c r="G4155" s="7">
        <v>0.22488888888888889</v>
      </c>
      <c r="H4155" s="7">
        <v>0.81818181818181812</v>
      </c>
      <c r="I4155" s="7">
        <v>0.184</v>
      </c>
      <c r="J4155" s="7">
        <v>0.12930201988244039</v>
      </c>
      <c r="K4155" s="7">
        <v>0.22488888888888889</v>
      </c>
      <c r="L4155" s="7">
        <v>0.81818181818181812</v>
      </c>
      <c r="M4155" s="7" t="s">
        <v>304</v>
      </c>
      <c r="N4155" s="7" t="s">
        <v>331</v>
      </c>
      <c r="O4155" s="7" t="s">
        <v>421</v>
      </c>
    </row>
    <row r="4156" spans="1:15" ht="15">
      <c r="A4156" s="1">
        <v>4148</v>
      </c>
      <c r="B4156" s="6" t="s">
        <v>236</v>
      </c>
      <c r="C4156" s="7" t="s">
        <v>295</v>
      </c>
      <c r="D4156" s="7">
        <v>0.08</v>
      </c>
      <c r="E4156" s="7">
        <v>7.8E-2</v>
      </c>
      <c r="F4156" s="7">
        <v>1.7776388834631188E-2</v>
      </c>
      <c r="G4156" s="7">
        <v>0.08</v>
      </c>
      <c r="H4156" s="7">
        <v>0.97499999999999998</v>
      </c>
      <c r="I4156" s="7">
        <v>7.8E-2</v>
      </c>
      <c r="J4156" s="7">
        <v>1.7776388834631188E-2</v>
      </c>
      <c r="K4156" s="7">
        <v>0.08</v>
      </c>
      <c r="L4156" s="7">
        <v>0.97499999999999998</v>
      </c>
      <c r="M4156" s="7" t="s">
        <v>304</v>
      </c>
      <c r="N4156" s="7" t="s">
        <v>331</v>
      </c>
      <c r="O4156" s="7" t="s">
        <v>421</v>
      </c>
    </row>
    <row r="4157" spans="1:15" ht="15">
      <c r="A4157" s="1">
        <v>4149</v>
      </c>
      <c r="B4157" s="6" t="s">
        <v>236</v>
      </c>
      <c r="C4157" s="7" t="s">
        <v>296</v>
      </c>
      <c r="D4157" s="7">
        <v>0.33600000000000002</v>
      </c>
      <c r="E4157" s="7">
        <v>0.33</v>
      </c>
      <c r="F4157" s="7">
        <v>6.3213922517116425E-2</v>
      </c>
      <c r="G4157" s="7">
        <v>0.33600000000000002</v>
      </c>
      <c r="H4157" s="7">
        <v>0.9821428571428571</v>
      </c>
      <c r="I4157" s="7">
        <v>0.33</v>
      </c>
      <c r="J4157" s="7">
        <v>6.3213922517116425E-2</v>
      </c>
      <c r="K4157" s="7">
        <v>0.33600000000000002</v>
      </c>
      <c r="L4157" s="7">
        <v>0.9821428571428571</v>
      </c>
      <c r="M4157" s="7" t="s">
        <v>304</v>
      </c>
      <c r="N4157" s="7" t="s">
        <v>331</v>
      </c>
      <c r="O4157" s="7" t="s">
        <v>421</v>
      </c>
    </row>
    <row r="4158" spans="1:15" ht="15">
      <c r="A4158" s="1">
        <v>4150</v>
      </c>
      <c r="B4158" s="6" t="s">
        <v>236</v>
      </c>
      <c r="C4158" s="7" t="s">
        <v>297</v>
      </c>
      <c r="D4158" s="7">
        <v>0.13769999999999999</v>
      </c>
      <c r="E4158" s="7">
        <v>0.1268</v>
      </c>
      <c r="F4158" s="7">
        <v>5.397214850391624E-2</v>
      </c>
      <c r="G4158" s="7">
        <v>0.13780868192580897</v>
      </c>
      <c r="H4158" s="7">
        <v>0.9201161946259987</v>
      </c>
      <c r="I4158" s="7">
        <v>0.1268</v>
      </c>
      <c r="J4158" s="7">
        <v>5.397214850391624E-2</v>
      </c>
      <c r="K4158" s="7">
        <v>0.13780868192580897</v>
      </c>
      <c r="L4158" s="7">
        <v>0.9201161946259987</v>
      </c>
      <c r="M4158" s="7" t="s">
        <v>304</v>
      </c>
      <c r="N4158" s="7" t="s">
        <v>331</v>
      </c>
      <c r="O4158" s="7" t="s">
        <v>421</v>
      </c>
    </row>
    <row r="4159" spans="1:15" ht="15">
      <c r="A4159" s="1">
        <v>4151</v>
      </c>
      <c r="B4159" s="6" t="s">
        <v>236</v>
      </c>
      <c r="C4159" s="7" t="s">
        <v>298</v>
      </c>
      <c r="D4159" s="7" t="s">
        <v>422</v>
      </c>
      <c r="E4159" s="7">
        <v>0.1268</v>
      </c>
      <c r="F4159" s="7">
        <v>5.397214850391624E-2</v>
      </c>
      <c r="G4159" s="7">
        <v>0.13780868192580897</v>
      </c>
      <c r="H4159" s="7">
        <v>0.9201161946259987</v>
      </c>
      <c r="I4159" s="7">
        <v>0.1268</v>
      </c>
      <c r="J4159" s="7">
        <v>5.397214850391624E-2</v>
      </c>
      <c r="K4159" s="7">
        <v>0.13780868192580897</v>
      </c>
      <c r="L4159" s="7">
        <v>0.9201161946259987</v>
      </c>
      <c r="M4159" s="7" t="s">
        <v>304</v>
      </c>
      <c r="N4159" s="7" t="s">
        <v>331</v>
      </c>
      <c r="O4159" s="7" t="s">
        <v>421</v>
      </c>
    </row>
    <row r="4160" spans="1:15" ht="15">
      <c r="A4160" s="1">
        <v>4152</v>
      </c>
      <c r="B4160" s="6" t="s">
        <v>236</v>
      </c>
      <c r="C4160" s="7" t="s">
        <v>299</v>
      </c>
      <c r="D4160" s="7" t="s">
        <v>422</v>
      </c>
      <c r="E4160" s="7">
        <v>0.1268</v>
      </c>
      <c r="F4160" s="7">
        <v>5.397214850391624E-2</v>
      </c>
      <c r="G4160" s="7">
        <v>0.13780868192580897</v>
      </c>
      <c r="H4160" s="7">
        <v>0.9201161946259987</v>
      </c>
      <c r="I4160" s="7">
        <v>0.1268</v>
      </c>
      <c r="J4160" s="7">
        <v>5.397214850391624E-2</v>
      </c>
      <c r="K4160" s="7">
        <v>0.13780868192580897</v>
      </c>
      <c r="L4160" s="7">
        <v>0.9201161946259987</v>
      </c>
      <c r="M4160" s="7" t="s">
        <v>304</v>
      </c>
      <c r="N4160" s="7" t="s">
        <v>331</v>
      </c>
      <c r="O4160" s="7" t="s">
        <v>421</v>
      </c>
    </row>
    <row r="4161" spans="1:15" ht="15">
      <c r="A4161" s="1">
        <v>4153</v>
      </c>
      <c r="B4161" s="6" t="s">
        <v>236</v>
      </c>
      <c r="C4161" s="7" t="s">
        <v>300</v>
      </c>
      <c r="D4161" s="7" t="s">
        <v>422</v>
      </c>
      <c r="E4161" s="7">
        <v>0.1268</v>
      </c>
      <c r="F4161" s="7">
        <v>5.397214850391624E-2</v>
      </c>
      <c r="G4161" s="7">
        <v>0.13780868192580897</v>
      </c>
      <c r="H4161" s="7">
        <v>0.9201161946259987</v>
      </c>
      <c r="I4161" s="7">
        <v>0.1268</v>
      </c>
      <c r="J4161" s="7">
        <v>5.397214850391624E-2</v>
      </c>
      <c r="K4161" s="7">
        <v>0.13780868192580897</v>
      </c>
      <c r="L4161" s="7">
        <v>0.9201161946259987</v>
      </c>
      <c r="M4161" s="7" t="s">
        <v>304</v>
      </c>
      <c r="N4161" s="7" t="s">
        <v>331</v>
      </c>
      <c r="O4161" s="7" t="s">
        <v>421</v>
      </c>
    </row>
    <row r="4162" spans="1:15" ht="15">
      <c r="A4162" s="1">
        <v>4154</v>
      </c>
      <c r="B4162" s="6" t="s">
        <v>236</v>
      </c>
      <c r="C4162" s="7" t="s">
        <v>301</v>
      </c>
      <c r="D4162" s="7" t="s">
        <v>422</v>
      </c>
      <c r="E4162" s="7">
        <v>0.1268</v>
      </c>
      <c r="F4162" s="7">
        <v>5.397214850391624E-2</v>
      </c>
      <c r="G4162" s="7">
        <v>0.13780868192580897</v>
      </c>
      <c r="H4162" s="7">
        <v>0.9201161946259987</v>
      </c>
      <c r="I4162" s="7">
        <v>0.1268</v>
      </c>
      <c r="J4162" s="7">
        <v>5.397214850391624E-2</v>
      </c>
      <c r="K4162" s="7">
        <v>0.13780868192580897</v>
      </c>
      <c r="L4162" s="7">
        <v>0.9201161946259987</v>
      </c>
      <c r="M4162" s="7" t="s">
        <v>304</v>
      </c>
      <c r="N4162" s="7" t="s">
        <v>331</v>
      </c>
      <c r="O4162" s="7" t="s">
        <v>421</v>
      </c>
    </row>
    <row r="4163" spans="1:15" ht="15">
      <c r="A4163" s="1">
        <v>4155</v>
      </c>
      <c r="B4163" s="6" t="s">
        <v>236</v>
      </c>
      <c r="C4163" s="7" t="s">
        <v>302</v>
      </c>
      <c r="D4163" s="7" t="s">
        <v>422</v>
      </c>
      <c r="E4163" s="7">
        <v>0.1268</v>
      </c>
      <c r="F4163" s="7">
        <v>5.397214850391624E-2</v>
      </c>
      <c r="G4163" s="7">
        <v>0.13780868192580897</v>
      </c>
      <c r="H4163" s="7">
        <v>0.9201161946259987</v>
      </c>
      <c r="I4163" s="7">
        <v>0.1268</v>
      </c>
      <c r="J4163" s="7">
        <v>5.397214850391624E-2</v>
      </c>
      <c r="K4163" s="7">
        <v>0.13780868192580897</v>
      </c>
      <c r="L4163" s="7">
        <v>0.9201161946259987</v>
      </c>
      <c r="M4163" s="7" t="s">
        <v>304</v>
      </c>
      <c r="N4163" s="7" t="s">
        <v>331</v>
      </c>
      <c r="O4163" s="7" t="s">
        <v>421</v>
      </c>
    </row>
    <row r="4164" spans="1:15" ht="15">
      <c r="A4164" s="1">
        <v>4156</v>
      </c>
      <c r="B4164" s="6" t="s">
        <v>236</v>
      </c>
      <c r="C4164" s="7" t="s">
        <v>423</v>
      </c>
      <c r="D4164" s="7" t="s">
        <v>422</v>
      </c>
      <c r="E4164" s="7">
        <v>0.1268</v>
      </c>
      <c r="F4164" s="7">
        <v>5.397214850391624E-2</v>
      </c>
      <c r="G4164" s="7">
        <v>0.13780868192580897</v>
      </c>
      <c r="H4164" s="7">
        <v>0.9201161946259987</v>
      </c>
      <c r="I4164" s="7">
        <v>0.1268</v>
      </c>
      <c r="J4164" s="7">
        <v>5.397214850391624E-2</v>
      </c>
      <c r="K4164" s="7">
        <v>0.13780868192580897</v>
      </c>
      <c r="L4164" s="7">
        <v>0.9201161946259987</v>
      </c>
      <c r="M4164" s="7" t="s">
        <v>304</v>
      </c>
      <c r="N4164" s="7" t="s">
        <v>331</v>
      </c>
      <c r="O4164" s="7" t="s">
        <v>421</v>
      </c>
    </row>
    <row r="4165" spans="1:15" ht="15">
      <c r="A4165" s="1">
        <v>4157</v>
      </c>
      <c r="B4165" s="6" t="s">
        <v>236</v>
      </c>
      <c r="C4165" s="7" t="s">
        <v>424</v>
      </c>
      <c r="D4165" s="7" t="s">
        <v>422</v>
      </c>
      <c r="E4165" s="7">
        <v>0.1268</v>
      </c>
      <c r="F4165" s="7">
        <v>5.397214850391624E-2</v>
      </c>
      <c r="G4165" s="7">
        <v>0.13780868192580897</v>
      </c>
      <c r="H4165" s="7">
        <v>0.9201161946259987</v>
      </c>
      <c r="I4165" s="7">
        <v>0.1268</v>
      </c>
      <c r="J4165" s="7">
        <v>5.397214850391624E-2</v>
      </c>
      <c r="K4165" s="7">
        <v>0.13780868192580897</v>
      </c>
      <c r="L4165" s="7">
        <v>0.9201161946259987</v>
      </c>
      <c r="M4165" s="7" t="s">
        <v>304</v>
      </c>
      <c r="N4165" s="7" t="s">
        <v>331</v>
      </c>
      <c r="O4165" s="7" t="s">
        <v>421</v>
      </c>
    </row>
    <row r="4166" spans="1:15" ht="15">
      <c r="A4166" s="1">
        <v>4158</v>
      </c>
      <c r="B4166" s="6" t="s">
        <v>236</v>
      </c>
      <c r="C4166" s="7" t="s">
        <v>425</v>
      </c>
      <c r="D4166" s="7" t="s">
        <v>422</v>
      </c>
      <c r="E4166" s="7">
        <v>0.1268</v>
      </c>
      <c r="F4166" s="7">
        <v>5.397214850391624E-2</v>
      </c>
      <c r="G4166" s="7">
        <v>0.13780868192580897</v>
      </c>
      <c r="H4166" s="7">
        <v>0.9201161946259987</v>
      </c>
      <c r="I4166" s="7">
        <v>0.1268</v>
      </c>
      <c r="J4166" s="7">
        <v>5.397214850391624E-2</v>
      </c>
      <c r="K4166" s="7">
        <v>0.13780868192580897</v>
      </c>
      <c r="L4166" s="7">
        <v>0.9201161946259987</v>
      </c>
      <c r="M4166" s="7" t="s">
        <v>304</v>
      </c>
      <c r="N4166" s="7" t="s">
        <v>331</v>
      </c>
      <c r="O4166" s="7" t="s">
        <v>421</v>
      </c>
    </row>
    <row r="4167" spans="1:15" ht="15">
      <c r="A4167" s="1">
        <v>4159</v>
      </c>
      <c r="B4167" s="6" t="s">
        <v>236</v>
      </c>
      <c r="C4167" s="7" t="s">
        <v>426</v>
      </c>
      <c r="D4167" s="7" t="s">
        <v>422</v>
      </c>
      <c r="E4167" s="7">
        <v>0.1268</v>
      </c>
      <c r="F4167" s="7">
        <v>5.397214850391624E-2</v>
      </c>
      <c r="G4167" s="7">
        <v>0.13780868192580897</v>
      </c>
      <c r="H4167" s="7">
        <v>0.9201161946259987</v>
      </c>
      <c r="I4167" s="7">
        <v>0.1268</v>
      </c>
      <c r="J4167" s="7">
        <v>5.397214850391624E-2</v>
      </c>
      <c r="K4167" s="7">
        <v>0.13780868192580897</v>
      </c>
      <c r="L4167" s="7">
        <v>0.9201161946259987</v>
      </c>
      <c r="M4167" s="7" t="s">
        <v>304</v>
      </c>
      <c r="N4167" s="7" t="s">
        <v>331</v>
      </c>
      <c r="O4167" s="7" t="s">
        <v>421</v>
      </c>
    </row>
    <row r="4168" spans="1:15" ht="15">
      <c r="A4168" s="1">
        <v>4160</v>
      </c>
      <c r="B4168" s="6" t="s">
        <v>236</v>
      </c>
      <c r="C4168" s="7" t="s">
        <v>427</v>
      </c>
      <c r="D4168" s="7" t="s">
        <v>422</v>
      </c>
      <c r="E4168" s="7">
        <v>0.1268</v>
      </c>
      <c r="F4168" s="7">
        <v>5.397214850391624E-2</v>
      </c>
      <c r="G4168" s="7">
        <v>0.13780868192580897</v>
      </c>
      <c r="H4168" s="7">
        <v>0.9201161946259987</v>
      </c>
      <c r="I4168" s="7">
        <v>0.1268</v>
      </c>
      <c r="J4168" s="7">
        <v>5.397214850391624E-2</v>
      </c>
      <c r="K4168" s="7">
        <v>0.13780868192580897</v>
      </c>
      <c r="L4168" s="7">
        <v>0.9201161946259987</v>
      </c>
      <c r="M4168" s="7" t="s">
        <v>304</v>
      </c>
      <c r="N4168" s="7" t="s">
        <v>331</v>
      </c>
      <c r="O4168" s="7" t="s">
        <v>421</v>
      </c>
    </row>
    <row r="4169" spans="1:15" ht="15">
      <c r="A4169" s="1">
        <v>4161</v>
      </c>
      <c r="B4169" s="6" t="s">
        <v>113</v>
      </c>
      <c r="C4169" s="7" t="s">
        <v>292</v>
      </c>
      <c r="D4169" s="7">
        <v>13.472</v>
      </c>
      <c r="E4169" s="7">
        <v>13.436999999999999</v>
      </c>
      <c r="F4169" s="7">
        <v>0.97047153487363613</v>
      </c>
      <c r="G4169" s="7">
        <v>13.472</v>
      </c>
      <c r="H4169" s="7">
        <v>0.99740201900237524</v>
      </c>
      <c r="I4169" s="7">
        <v>13.436999999999999</v>
      </c>
      <c r="J4169" s="7">
        <v>0.97047153487363613</v>
      </c>
      <c r="K4169" s="7">
        <v>13.472</v>
      </c>
      <c r="L4169" s="7">
        <v>0.99740201900237524</v>
      </c>
      <c r="M4169" s="7" t="s">
        <v>290</v>
      </c>
      <c r="N4169" s="7" t="s">
        <v>331</v>
      </c>
      <c r="O4169" s="7" t="s">
        <v>421</v>
      </c>
    </row>
    <row r="4170" spans="1:15" ht="15">
      <c r="A4170" s="1">
        <v>4162</v>
      </c>
      <c r="B4170" s="6" t="s">
        <v>113</v>
      </c>
      <c r="C4170" s="7" t="s">
        <v>293</v>
      </c>
      <c r="D4170" s="7">
        <v>13.32</v>
      </c>
      <c r="E4170" s="7">
        <v>13.32</v>
      </c>
      <c r="F4170" s="7" t="s">
        <v>422</v>
      </c>
      <c r="G4170" s="7">
        <v>13.32</v>
      </c>
      <c r="H4170" s="7">
        <v>1</v>
      </c>
      <c r="I4170" s="7">
        <v>13.32</v>
      </c>
      <c r="J4170" s="7" t="s">
        <v>422</v>
      </c>
      <c r="K4170" s="7">
        <v>13.32</v>
      </c>
      <c r="L4170" s="7">
        <v>1</v>
      </c>
      <c r="M4170" s="7" t="s">
        <v>290</v>
      </c>
      <c r="N4170" s="7" t="s">
        <v>331</v>
      </c>
      <c r="O4170" s="7" t="s">
        <v>421</v>
      </c>
    </row>
    <row r="4171" spans="1:15" ht="15">
      <c r="A4171" s="1">
        <v>4163</v>
      </c>
      <c r="B4171" s="6" t="s">
        <v>113</v>
      </c>
      <c r="C4171" s="7" t="s">
        <v>294</v>
      </c>
      <c r="D4171" s="7">
        <v>12.88</v>
      </c>
      <c r="E4171" s="7">
        <v>12.528</v>
      </c>
      <c r="F4171" s="7">
        <v>2.9817211674533701</v>
      </c>
      <c r="G4171" s="7">
        <v>12.877944134078215</v>
      </c>
      <c r="H4171" s="7">
        <v>0.97282608695652162</v>
      </c>
      <c r="I4171" s="7">
        <v>12.528</v>
      </c>
      <c r="J4171" s="7">
        <v>2.9817211674533701</v>
      </c>
      <c r="K4171" s="7">
        <v>12.877944134078215</v>
      </c>
      <c r="L4171" s="7">
        <v>0.97282608695652162</v>
      </c>
      <c r="M4171" s="7" t="s">
        <v>290</v>
      </c>
      <c r="N4171" s="7" t="s">
        <v>331</v>
      </c>
      <c r="O4171" s="7" t="s">
        <v>421</v>
      </c>
    </row>
    <row r="4172" spans="1:15" ht="15">
      <c r="A4172" s="1">
        <v>4164</v>
      </c>
      <c r="B4172" s="6" t="s">
        <v>113</v>
      </c>
      <c r="C4172" s="7" t="s">
        <v>295</v>
      </c>
      <c r="D4172" s="7">
        <v>13.494999999999999</v>
      </c>
      <c r="E4172" s="7">
        <v>13.241</v>
      </c>
      <c r="F4172" s="7">
        <v>2.6059439748390592</v>
      </c>
      <c r="G4172" s="7">
        <v>13.494999999999999</v>
      </c>
      <c r="H4172" s="7">
        <v>0.98117821415339013</v>
      </c>
      <c r="I4172" s="7">
        <v>13.241</v>
      </c>
      <c r="J4172" s="7">
        <v>2.6059439748390592</v>
      </c>
      <c r="K4172" s="7">
        <v>13.494999999999999</v>
      </c>
      <c r="L4172" s="7">
        <v>0.98117821415339013</v>
      </c>
      <c r="M4172" s="7" t="s">
        <v>290</v>
      </c>
      <c r="N4172" s="7" t="s">
        <v>331</v>
      </c>
      <c r="O4172" s="7" t="s">
        <v>421</v>
      </c>
    </row>
    <row r="4173" spans="1:15" ht="15">
      <c r="A4173" s="1">
        <v>4165</v>
      </c>
      <c r="B4173" s="6" t="s">
        <v>113</v>
      </c>
      <c r="C4173" s="7" t="s">
        <v>296</v>
      </c>
      <c r="D4173" s="7">
        <v>11.172000000000001</v>
      </c>
      <c r="E4173" s="7">
        <v>11.095000000000001</v>
      </c>
      <c r="F4173" s="7">
        <v>1.3094116999630057</v>
      </c>
      <c r="G4173" s="7">
        <v>11.172000000000001</v>
      </c>
      <c r="H4173" s="7">
        <v>0.99310776942355894</v>
      </c>
      <c r="I4173" s="7">
        <v>11.095000000000001</v>
      </c>
      <c r="J4173" s="7">
        <v>1.3094116999630057</v>
      </c>
      <c r="K4173" s="7">
        <v>11.172000000000001</v>
      </c>
      <c r="L4173" s="7">
        <v>0.99310776942355894</v>
      </c>
      <c r="M4173" s="7" t="s">
        <v>290</v>
      </c>
      <c r="N4173" s="7" t="s">
        <v>331</v>
      </c>
      <c r="O4173" s="7" t="s">
        <v>421</v>
      </c>
    </row>
    <row r="4174" spans="1:15" ht="15">
      <c r="A4174" s="1">
        <v>4166</v>
      </c>
      <c r="B4174" s="6" t="s">
        <v>113</v>
      </c>
      <c r="C4174" s="7" t="s">
        <v>297</v>
      </c>
      <c r="D4174" s="7">
        <v>13.878170120372497</v>
      </c>
      <c r="E4174" s="7">
        <v>13.6717</v>
      </c>
      <c r="F4174" s="7">
        <v>2.3849999999999918</v>
      </c>
      <c r="G4174" s="7">
        <v>13.878170120372497</v>
      </c>
      <c r="H4174" s="7">
        <v>0.98512266973371299</v>
      </c>
      <c r="I4174" s="7">
        <v>13.6717</v>
      </c>
      <c r="J4174" s="7">
        <v>2.3849999999999918</v>
      </c>
      <c r="K4174" s="7">
        <v>13.878170120372497</v>
      </c>
      <c r="L4174" s="7">
        <v>0.98512266973371299</v>
      </c>
      <c r="M4174" s="7" t="s">
        <v>290</v>
      </c>
      <c r="N4174" s="7" t="s">
        <v>331</v>
      </c>
      <c r="O4174" s="7" t="s">
        <v>421</v>
      </c>
    </row>
    <row r="4175" spans="1:15" ht="15">
      <c r="A4175" s="1">
        <v>4167</v>
      </c>
      <c r="B4175" s="6" t="s">
        <v>113</v>
      </c>
      <c r="C4175" s="7" t="s">
        <v>298</v>
      </c>
      <c r="D4175" s="7" t="s">
        <v>422</v>
      </c>
      <c r="E4175" s="7">
        <v>13.965308220899072</v>
      </c>
      <c r="F4175" s="7">
        <v>2.1577889372859782</v>
      </c>
      <c r="G4175" s="7">
        <v>14.131025681194728</v>
      </c>
      <c r="H4175" s="7">
        <v>0.98827279321159323</v>
      </c>
      <c r="I4175" s="7">
        <v>13.965308220899072</v>
      </c>
      <c r="J4175" s="7">
        <v>2.1577889372859782</v>
      </c>
      <c r="K4175" s="7">
        <v>14.131025681194728</v>
      </c>
      <c r="L4175" s="7">
        <v>0.98827279321159323</v>
      </c>
      <c r="M4175" s="7" t="s">
        <v>290</v>
      </c>
      <c r="N4175" s="7" t="s">
        <v>331</v>
      </c>
      <c r="O4175" s="7" t="s">
        <v>421</v>
      </c>
    </row>
    <row r="4176" spans="1:15" ht="15">
      <c r="A4176" s="1">
        <v>4168</v>
      </c>
      <c r="B4176" s="6" t="s">
        <v>113</v>
      </c>
      <c r="C4176" s="7" t="s">
        <v>299</v>
      </c>
      <c r="D4176" s="7" t="s">
        <v>422</v>
      </c>
      <c r="E4176" s="7">
        <v>13.367979000732378</v>
      </c>
      <c r="F4176" s="7">
        <v>2.0654952075088908</v>
      </c>
      <c r="G4176" s="7">
        <v>13.526608333808738</v>
      </c>
      <c r="H4176" s="7">
        <v>0.98827279321159323</v>
      </c>
      <c r="I4176" s="7">
        <v>13.367979000732378</v>
      </c>
      <c r="J4176" s="7">
        <v>2.0654952075088908</v>
      </c>
      <c r="K4176" s="7">
        <v>13.526608333808738</v>
      </c>
      <c r="L4176" s="7">
        <v>0.98827279321159323</v>
      </c>
      <c r="M4176" s="7" t="s">
        <v>290</v>
      </c>
      <c r="N4176" s="7" t="s">
        <v>331</v>
      </c>
      <c r="O4176" s="7" t="s">
        <v>421</v>
      </c>
    </row>
    <row r="4177" spans="1:15" ht="15">
      <c r="A4177" s="1">
        <v>4169</v>
      </c>
      <c r="B4177" s="6" t="s">
        <v>113</v>
      </c>
      <c r="C4177" s="7" t="s">
        <v>300</v>
      </c>
      <c r="D4177" s="7" t="s">
        <v>422</v>
      </c>
      <c r="E4177" s="7">
        <v>12.947493184887374</v>
      </c>
      <c r="F4177" s="7">
        <v>2.0005256681787018</v>
      </c>
      <c r="G4177" s="7">
        <v>13.101132879325622</v>
      </c>
      <c r="H4177" s="7">
        <v>0.98827279321159323</v>
      </c>
      <c r="I4177" s="7">
        <v>12.947493184887374</v>
      </c>
      <c r="J4177" s="7">
        <v>2.0005256681787018</v>
      </c>
      <c r="K4177" s="7">
        <v>13.101132879325622</v>
      </c>
      <c r="L4177" s="7">
        <v>0.98827279321159323</v>
      </c>
      <c r="M4177" s="7" t="s">
        <v>290</v>
      </c>
      <c r="N4177" s="7" t="s">
        <v>331</v>
      </c>
      <c r="O4177" s="7" t="s">
        <v>421</v>
      </c>
    </row>
    <row r="4178" spans="1:15" ht="15">
      <c r="A4178" s="1">
        <v>4170</v>
      </c>
      <c r="B4178" s="6" t="s">
        <v>113</v>
      </c>
      <c r="C4178" s="7" t="s">
        <v>301</v>
      </c>
      <c r="D4178" s="7" t="s">
        <v>422</v>
      </c>
      <c r="E4178" s="7">
        <v>12.314766117570217</v>
      </c>
      <c r="F4178" s="7">
        <v>1.9027625938102235</v>
      </c>
      <c r="G4178" s="7">
        <v>12.460897640975102</v>
      </c>
      <c r="H4178" s="7">
        <v>0.98827279321159323</v>
      </c>
      <c r="I4178" s="7">
        <v>12.314766117570217</v>
      </c>
      <c r="J4178" s="7">
        <v>1.9027625938102235</v>
      </c>
      <c r="K4178" s="7">
        <v>12.460897640975102</v>
      </c>
      <c r="L4178" s="7">
        <v>0.98827279321159323</v>
      </c>
      <c r="M4178" s="7" t="s">
        <v>290</v>
      </c>
      <c r="N4178" s="7" t="s">
        <v>331</v>
      </c>
      <c r="O4178" s="7" t="s">
        <v>421</v>
      </c>
    </row>
    <row r="4179" spans="1:15" ht="15">
      <c r="A4179" s="1">
        <v>4171</v>
      </c>
      <c r="B4179" s="6" t="s">
        <v>113</v>
      </c>
      <c r="C4179" s="7" t="s">
        <v>302</v>
      </c>
      <c r="D4179" s="7" t="s">
        <v>422</v>
      </c>
      <c r="E4179" s="7">
        <v>12.010004200558789</v>
      </c>
      <c r="F4179" s="7">
        <v>1.8556736300271581</v>
      </c>
      <c r="G4179" s="7">
        <v>12.152519307477686</v>
      </c>
      <c r="H4179" s="7">
        <v>0.98827279321159323</v>
      </c>
      <c r="I4179" s="7">
        <v>12.010004200558789</v>
      </c>
      <c r="J4179" s="7">
        <v>1.8556736300271581</v>
      </c>
      <c r="K4179" s="7">
        <v>12.152519307477686</v>
      </c>
      <c r="L4179" s="7">
        <v>0.98827279321159323</v>
      </c>
      <c r="M4179" s="7" t="s">
        <v>290</v>
      </c>
      <c r="N4179" s="7" t="s">
        <v>331</v>
      </c>
      <c r="O4179" s="7" t="s">
        <v>421</v>
      </c>
    </row>
    <row r="4180" spans="1:15" ht="15">
      <c r="A4180" s="1">
        <v>4172</v>
      </c>
      <c r="B4180" s="6" t="s">
        <v>113</v>
      </c>
      <c r="C4180" s="7" t="s">
        <v>423</v>
      </c>
      <c r="D4180" s="7" t="s">
        <v>422</v>
      </c>
      <c r="E4180" s="7">
        <v>12.033291710480105</v>
      </c>
      <c r="F4180" s="7">
        <v>1.8592717984664409</v>
      </c>
      <c r="G4180" s="7">
        <v>12.176083155517698</v>
      </c>
      <c r="H4180" s="7">
        <v>0.98827279321159323</v>
      </c>
      <c r="I4180" s="7">
        <v>12.033291710480105</v>
      </c>
      <c r="J4180" s="7">
        <v>1.8592717984664409</v>
      </c>
      <c r="K4180" s="7">
        <v>12.176083155517698</v>
      </c>
      <c r="L4180" s="7">
        <v>0.98827279321159323</v>
      </c>
      <c r="M4180" s="7" t="s">
        <v>290</v>
      </c>
      <c r="N4180" s="7" t="s">
        <v>331</v>
      </c>
      <c r="O4180" s="7" t="s">
        <v>421</v>
      </c>
    </row>
    <row r="4181" spans="1:15" ht="15">
      <c r="A4181" s="1">
        <v>4173</v>
      </c>
      <c r="B4181" s="6" t="s">
        <v>113</v>
      </c>
      <c r="C4181" s="7" t="s">
        <v>424</v>
      </c>
      <c r="D4181" s="7" t="s">
        <v>422</v>
      </c>
      <c r="E4181" s="7">
        <v>12.102587213610732</v>
      </c>
      <c r="F4181" s="7">
        <v>1.8699786921270507</v>
      </c>
      <c r="G4181" s="7">
        <v>12.246200944458783</v>
      </c>
      <c r="H4181" s="7">
        <v>0.98827279321159323</v>
      </c>
      <c r="I4181" s="7">
        <v>12.102587213610732</v>
      </c>
      <c r="J4181" s="7">
        <v>1.8699786921270507</v>
      </c>
      <c r="K4181" s="7">
        <v>12.246200944458783</v>
      </c>
      <c r="L4181" s="7">
        <v>0.98827279321159323</v>
      </c>
      <c r="M4181" s="7" t="s">
        <v>290</v>
      </c>
      <c r="N4181" s="7" t="s">
        <v>331</v>
      </c>
      <c r="O4181" s="7" t="s">
        <v>421</v>
      </c>
    </row>
    <row r="4182" spans="1:15" ht="15">
      <c r="A4182" s="1">
        <v>4174</v>
      </c>
      <c r="B4182" s="6" t="s">
        <v>113</v>
      </c>
      <c r="C4182" s="7" t="s">
        <v>425</v>
      </c>
      <c r="D4182" s="7" t="s">
        <v>422</v>
      </c>
      <c r="E4182" s="7">
        <v>12.160310802972882</v>
      </c>
      <c r="F4182" s="7">
        <v>1.8788976017977821</v>
      </c>
      <c r="G4182" s="7">
        <v>12.304609503065931</v>
      </c>
      <c r="H4182" s="7">
        <v>0.98827279321159323</v>
      </c>
      <c r="I4182" s="7">
        <v>12.160310802972882</v>
      </c>
      <c r="J4182" s="7">
        <v>1.8788976017977821</v>
      </c>
      <c r="K4182" s="7">
        <v>12.304609503065931</v>
      </c>
      <c r="L4182" s="7">
        <v>0.98827279321159323</v>
      </c>
      <c r="M4182" s="7" t="s">
        <v>290</v>
      </c>
      <c r="N4182" s="7" t="s">
        <v>331</v>
      </c>
      <c r="O4182" s="7" t="s">
        <v>421</v>
      </c>
    </row>
    <row r="4183" spans="1:15" ht="15">
      <c r="A4183" s="1">
        <v>4175</v>
      </c>
      <c r="B4183" s="6" t="s">
        <v>113</v>
      </c>
      <c r="C4183" s="7" t="s">
        <v>426</v>
      </c>
      <c r="D4183" s="7" t="s">
        <v>422</v>
      </c>
      <c r="E4183" s="7">
        <v>12.277270446644842</v>
      </c>
      <c r="F4183" s="7">
        <v>1.8969691130907855</v>
      </c>
      <c r="G4183" s="7">
        <v>12.422957032690698</v>
      </c>
      <c r="H4183" s="7">
        <v>0.98827279321159323</v>
      </c>
      <c r="I4183" s="7">
        <v>12.277270446644842</v>
      </c>
      <c r="J4183" s="7">
        <v>1.8969691130907855</v>
      </c>
      <c r="K4183" s="7">
        <v>12.422957032690698</v>
      </c>
      <c r="L4183" s="7">
        <v>0.98827279321159323</v>
      </c>
      <c r="M4183" s="7" t="s">
        <v>290</v>
      </c>
      <c r="N4183" s="7" t="s">
        <v>331</v>
      </c>
      <c r="O4183" s="7" t="s">
        <v>421</v>
      </c>
    </row>
    <row r="4184" spans="1:15" ht="15">
      <c r="A4184" s="1">
        <v>4176</v>
      </c>
      <c r="B4184" s="6" t="s">
        <v>113</v>
      </c>
      <c r="C4184" s="7" t="s">
        <v>427</v>
      </c>
      <c r="D4184" s="7" t="s">
        <v>422</v>
      </c>
      <c r="E4184" s="7">
        <v>12.394230090316803</v>
      </c>
      <c r="F4184" s="7">
        <v>1.9150406243837845</v>
      </c>
      <c r="G4184" s="7">
        <v>12.541304562315466</v>
      </c>
      <c r="H4184" s="7">
        <v>0.98827279321159323</v>
      </c>
      <c r="I4184" s="7">
        <v>12.394230090316803</v>
      </c>
      <c r="J4184" s="7">
        <v>1.9150406243837845</v>
      </c>
      <c r="K4184" s="7">
        <v>12.541304562315466</v>
      </c>
      <c r="L4184" s="7">
        <v>0.98827279321159323</v>
      </c>
      <c r="M4184" s="7" t="s">
        <v>290</v>
      </c>
      <c r="N4184" s="7" t="s">
        <v>331</v>
      </c>
      <c r="O4184" s="7" t="s">
        <v>421</v>
      </c>
    </row>
    <row r="4185" spans="1:15" ht="15">
      <c r="A4185" s="1">
        <v>4177</v>
      </c>
      <c r="B4185" s="6" t="s">
        <v>122</v>
      </c>
      <c r="C4185" s="7" t="s">
        <v>292</v>
      </c>
      <c r="D4185" s="7">
        <v>13.124000000000001</v>
      </c>
      <c r="E4185" s="7">
        <v>13.08</v>
      </c>
      <c r="F4185" s="7">
        <v>2.9615651153834643</v>
      </c>
      <c r="G4185" s="7">
        <v>13.411087500000001</v>
      </c>
      <c r="H4185" s="7">
        <v>0.97531240475464798</v>
      </c>
      <c r="I4185" s="7">
        <v>12.96</v>
      </c>
      <c r="J4185" s="7">
        <v>2.9343947932239751</v>
      </c>
      <c r="K4185" s="7">
        <v>13.28805</v>
      </c>
      <c r="L4185" s="7">
        <v>0.97531240475464798</v>
      </c>
      <c r="M4185" s="7" t="s">
        <v>290</v>
      </c>
      <c r="N4185" s="7" t="s">
        <v>331</v>
      </c>
      <c r="O4185" s="7" t="s">
        <v>421</v>
      </c>
    </row>
    <row r="4186" spans="1:15" ht="15">
      <c r="A4186" s="1">
        <v>4178</v>
      </c>
      <c r="B4186" s="6" t="s">
        <v>122</v>
      </c>
      <c r="C4186" s="7" t="s">
        <v>293</v>
      </c>
      <c r="D4186" s="7">
        <v>12.706</v>
      </c>
      <c r="E4186" s="7">
        <v>12.17</v>
      </c>
      <c r="F4186" s="7">
        <v>2.0469446553840167</v>
      </c>
      <c r="G4186" s="7">
        <v>12.340943335993614</v>
      </c>
      <c r="H4186" s="7">
        <v>0.98614827640484815</v>
      </c>
      <c r="I4186" s="7">
        <v>10.8</v>
      </c>
      <c r="J4186" s="7">
        <v>1.8165162102011019</v>
      </c>
      <c r="K4186" s="7">
        <v>10.95169992019154</v>
      </c>
      <c r="L4186" s="7">
        <v>0.98614827640484815</v>
      </c>
      <c r="M4186" s="7" t="s">
        <v>290</v>
      </c>
      <c r="N4186" s="7" t="s">
        <v>331</v>
      </c>
      <c r="O4186" s="7" t="s">
        <v>421</v>
      </c>
    </row>
    <row r="4187" spans="1:15" ht="15">
      <c r="A4187" s="1">
        <v>4179</v>
      </c>
      <c r="B4187" s="6" t="s">
        <v>122</v>
      </c>
      <c r="C4187" s="7" t="s">
        <v>294</v>
      </c>
      <c r="D4187" s="7">
        <v>12.17</v>
      </c>
      <c r="E4187" s="7">
        <v>12.867330549652097</v>
      </c>
      <c r="F4187" s="7">
        <v>2.4803932715230692</v>
      </c>
      <c r="G4187" s="7">
        <v>13.104218643453224</v>
      </c>
      <c r="H4187" s="7">
        <v>0.98192276088742803</v>
      </c>
      <c r="I4187" s="7">
        <v>11.167499797457694</v>
      </c>
      <c r="J4187" s="7">
        <v>2.1527224508970377</v>
      </c>
      <c r="K4187" s="7">
        <v>11.373093935988297</v>
      </c>
      <c r="L4187" s="7">
        <v>0.98192276088742803</v>
      </c>
      <c r="M4187" s="7" t="s">
        <v>290</v>
      </c>
      <c r="N4187" s="7" t="s">
        <v>331</v>
      </c>
      <c r="O4187" s="7" t="s">
        <v>421</v>
      </c>
    </row>
    <row r="4188" spans="1:15" ht="15">
      <c r="A4188" s="1">
        <v>4180</v>
      </c>
      <c r="B4188" s="6" t="s">
        <v>122</v>
      </c>
      <c r="C4188" s="7" t="s">
        <v>295</v>
      </c>
      <c r="D4188" s="7">
        <v>12.955</v>
      </c>
      <c r="E4188" s="7">
        <v>11.8386</v>
      </c>
      <c r="F4188" s="7">
        <v>2.1945040050432341</v>
      </c>
      <c r="G4188" s="7">
        <v>12.040278144135657</v>
      </c>
      <c r="H4188" s="7">
        <v>0.98324971053647237</v>
      </c>
      <c r="I4188" s="7">
        <v>10.5228</v>
      </c>
      <c r="J4188" s="7">
        <v>1.9505960792888448</v>
      </c>
      <c r="K4188" s="7">
        <v>10.702062647197362</v>
      </c>
      <c r="L4188" s="7">
        <v>0.98324971053647237</v>
      </c>
      <c r="M4188" s="7" t="s">
        <v>290</v>
      </c>
      <c r="N4188" s="7" t="s">
        <v>331</v>
      </c>
      <c r="O4188" s="7" t="s">
        <v>421</v>
      </c>
    </row>
    <row r="4189" spans="1:15" ht="15">
      <c r="A4189" s="1">
        <v>4181</v>
      </c>
      <c r="B4189" s="6" t="s">
        <v>122</v>
      </c>
      <c r="C4189" s="7" t="s">
        <v>296</v>
      </c>
      <c r="D4189" s="7">
        <v>12.361000000000001</v>
      </c>
      <c r="E4189" s="7">
        <v>11.783200000000001</v>
      </c>
      <c r="F4189" s="7">
        <v>1.5898394894431742</v>
      </c>
      <c r="G4189" s="7">
        <v>11.889970220408165</v>
      </c>
      <c r="H4189" s="7">
        <v>0.99102014400129435</v>
      </c>
      <c r="I4189" s="7">
        <v>10.501300000000001</v>
      </c>
      <c r="J4189" s="7">
        <v>1.4168800860962776</v>
      </c>
      <c r="K4189" s="7">
        <v>10.596454636734695</v>
      </c>
      <c r="L4189" s="7">
        <v>0.99102014400129435</v>
      </c>
      <c r="M4189" s="7" t="s">
        <v>290</v>
      </c>
      <c r="N4189" s="7" t="s">
        <v>331</v>
      </c>
      <c r="O4189" s="7" t="s">
        <v>421</v>
      </c>
    </row>
    <row r="4190" spans="1:15" ht="15">
      <c r="A4190" s="1">
        <v>4182</v>
      </c>
      <c r="B4190" s="6" t="s">
        <v>122</v>
      </c>
      <c r="C4190" s="7" t="s">
        <v>297</v>
      </c>
      <c r="D4190" s="7">
        <v>9.6344999999999992</v>
      </c>
      <c r="E4190" s="7">
        <v>11.016299203999999</v>
      </c>
      <c r="F4190" s="7">
        <v>0.74574823412165758</v>
      </c>
      <c r="G4190" s="7">
        <v>11.04151206043568</v>
      </c>
      <c r="H4190" s="7">
        <v>0.99771653951943551</v>
      </c>
      <c r="I4190" s="7">
        <v>9.6821635300000004</v>
      </c>
      <c r="J4190" s="7">
        <v>0.65543393668473848</v>
      </c>
      <c r="K4190" s="7">
        <v>9.7043229679880358</v>
      </c>
      <c r="L4190" s="7">
        <v>0.99771653951943551</v>
      </c>
      <c r="M4190" s="7" t="s">
        <v>290</v>
      </c>
      <c r="N4190" s="7" t="s">
        <v>331</v>
      </c>
      <c r="O4190" s="7" t="s">
        <v>421</v>
      </c>
    </row>
    <row r="4191" spans="1:15" ht="15">
      <c r="A4191" s="1">
        <v>4183</v>
      </c>
      <c r="B4191" s="6" t="s">
        <v>122</v>
      </c>
      <c r="C4191" s="7" t="s">
        <v>298</v>
      </c>
      <c r="D4191" s="7" t="s">
        <v>422</v>
      </c>
      <c r="E4191" s="7">
        <v>12.222252525622524</v>
      </c>
      <c r="F4191" s="7">
        <v>0.82738522884911969</v>
      </c>
      <c r="G4191" s="7">
        <v>12.250225431272842</v>
      </c>
      <c r="H4191" s="7">
        <v>0.99771653951943551</v>
      </c>
      <c r="I4191" s="7">
        <v>10.888116851622526</v>
      </c>
      <c r="J4191" s="7">
        <v>0.73707093141220092</v>
      </c>
      <c r="K4191" s="7">
        <v>10.913036338825197</v>
      </c>
      <c r="L4191" s="7">
        <v>0.99771653951943551</v>
      </c>
      <c r="M4191" s="7" t="s">
        <v>290</v>
      </c>
      <c r="N4191" s="7" t="s">
        <v>331</v>
      </c>
      <c r="O4191" s="7" t="s">
        <v>421</v>
      </c>
    </row>
    <row r="4192" spans="1:15" ht="15">
      <c r="A4192" s="1">
        <v>4184</v>
      </c>
      <c r="B4192" s="6" t="s">
        <v>122</v>
      </c>
      <c r="C4192" s="7" t="s">
        <v>299</v>
      </c>
      <c r="D4192" s="7" t="s">
        <v>422</v>
      </c>
      <c r="E4192" s="7">
        <v>12.132200431969139</v>
      </c>
      <c r="F4192" s="7">
        <v>0.82128915351770859</v>
      </c>
      <c r="G4192" s="7">
        <v>12.159967236598872</v>
      </c>
      <c r="H4192" s="7">
        <v>0.99771653951943551</v>
      </c>
      <c r="I4192" s="7">
        <v>10.798064757969142</v>
      </c>
      <c r="J4192" s="7">
        <v>0.73097485608077117</v>
      </c>
      <c r="K4192" s="7">
        <v>10.822778144151227</v>
      </c>
      <c r="L4192" s="7">
        <v>0.99771653951943551</v>
      </c>
      <c r="M4192" s="7" t="s">
        <v>290</v>
      </c>
      <c r="N4192" s="7" t="s">
        <v>331</v>
      </c>
      <c r="O4192" s="7" t="s">
        <v>421</v>
      </c>
    </row>
    <row r="4193" spans="1:15" ht="15">
      <c r="A4193" s="1">
        <v>4185</v>
      </c>
      <c r="B4193" s="6" t="s">
        <v>122</v>
      </c>
      <c r="C4193" s="7" t="s">
        <v>300</v>
      </c>
      <c r="D4193" s="7" t="s">
        <v>422</v>
      </c>
      <c r="E4193" s="7">
        <v>12.243478993181057</v>
      </c>
      <c r="F4193" s="7">
        <v>0.82882215429979034</v>
      </c>
      <c r="G4193" s="7">
        <v>12.271500479563368</v>
      </c>
      <c r="H4193" s="7">
        <v>0.99771653951943551</v>
      </c>
      <c r="I4193" s="7">
        <v>10.909343319181058</v>
      </c>
      <c r="J4193" s="7">
        <v>0.73850785686286524</v>
      </c>
      <c r="K4193" s="7">
        <v>10.934311387115724</v>
      </c>
      <c r="L4193" s="7">
        <v>0.99771653951943551</v>
      </c>
      <c r="M4193" s="7" t="s">
        <v>290</v>
      </c>
      <c r="N4193" s="7" t="s">
        <v>331</v>
      </c>
      <c r="O4193" s="7" t="s">
        <v>421</v>
      </c>
    </row>
    <row r="4194" spans="1:15" ht="15">
      <c r="A4194" s="1">
        <v>4186</v>
      </c>
      <c r="B4194" s="6" t="s">
        <v>122</v>
      </c>
      <c r="C4194" s="7" t="s">
        <v>301</v>
      </c>
      <c r="D4194" s="7" t="s">
        <v>422</v>
      </c>
      <c r="E4194" s="7">
        <v>12.016911761583511</v>
      </c>
      <c r="F4194" s="7">
        <v>0.81348468844626332</v>
      </c>
      <c r="G4194" s="7">
        <v>12.044414706577511</v>
      </c>
      <c r="H4194" s="7">
        <v>0.99771653951943551</v>
      </c>
      <c r="I4194" s="7">
        <v>10.682776087583512</v>
      </c>
      <c r="J4194" s="7">
        <v>0.72317039100933456</v>
      </c>
      <c r="K4194" s="7">
        <v>10.707225614129866</v>
      </c>
      <c r="L4194" s="7">
        <v>0.99771653951943551</v>
      </c>
      <c r="M4194" s="7" t="s">
        <v>290</v>
      </c>
      <c r="N4194" s="7" t="s">
        <v>331</v>
      </c>
      <c r="O4194" s="7" t="s">
        <v>421</v>
      </c>
    </row>
    <row r="4195" spans="1:15" ht="15">
      <c r="A4195" s="1">
        <v>4187</v>
      </c>
      <c r="B4195" s="6" t="s">
        <v>122</v>
      </c>
      <c r="C4195" s="7" t="s">
        <v>302</v>
      </c>
      <c r="D4195" s="7" t="s">
        <v>422</v>
      </c>
      <c r="E4195" s="7">
        <v>12.065138741012136</v>
      </c>
      <c r="F4195" s="7">
        <v>0.81674941320362171</v>
      </c>
      <c r="G4195" s="7">
        <v>12.092752062448001</v>
      </c>
      <c r="H4195" s="7">
        <v>0.99771653951943551</v>
      </c>
      <c r="I4195" s="7">
        <v>10.731003067012137</v>
      </c>
      <c r="J4195" s="7">
        <v>0.72643511576670383</v>
      </c>
      <c r="K4195" s="7">
        <v>10.755562970000357</v>
      </c>
      <c r="L4195" s="7">
        <v>0.99771653951943551</v>
      </c>
      <c r="M4195" s="7" t="s">
        <v>290</v>
      </c>
      <c r="N4195" s="7" t="s">
        <v>331</v>
      </c>
      <c r="O4195" s="7" t="s">
        <v>421</v>
      </c>
    </row>
    <row r="4196" spans="1:15" ht="15">
      <c r="A4196" s="1">
        <v>4188</v>
      </c>
      <c r="B4196" s="6" t="s">
        <v>122</v>
      </c>
      <c r="C4196" s="7" t="s">
        <v>423</v>
      </c>
      <c r="D4196" s="7" t="s">
        <v>422</v>
      </c>
      <c r="E4196" s="7">
        <v>12.228227709331245</v>
      </c>
      <c r="F4196" s="7">
        <v>0.82778971883407426</v>
      </c>
      <c r="G4196" s="7">
        <v>12.256214290304484</v>
      </c>
      <c r="H4196" s="7">
        <v>0.99771653951943551</v>
      </c>
      <c r="I4196" s="7">
        <v>10.894092035331244</v>
      </c>
      <c r="J4196" s="7">
        <v>0.73747542139715994</v>
      </c>
      <c r="K4196" s="7">
        <v>10.919025197856838</v>
      </c>
      <c r="L4196" s="7">
        <v>0.99771653951943551</v>
      </c>
      <c r="M4196" s="7" t="s">
        <v>290</v>
      </c>
      <c r="N4196" s="7" t="s">
        <v>331</v>
      </c>
      <c r="O4196" s="7" t="s">
        <v>421</v>
      </c>
    </row>
    <row r="4197" spans="1:15" ht="15">
      <c r="A4197" s="1">
        <v>4189</v>
      </c>
      <c r="B4197" s="6" t="s">
        <v>122</v>
      </c>
      <c r="C4197" s="7" t="s">
        <v>424</v>
      </c>
      <c r="D4197" s="7" t="s">
        <v>422</v>
      </c>
      <c r="E4197" s="7">
        <v>12.506831902693568</v>
      </c>
      <c r="F4197" s="7">
        <v>0.84664982615063133</v>
      </c>
      <c r="G4197" s="7">
        <v>12.535456121352526</v>
      </c>
      <c r="H4197" s="7">
        <v>0.99771653951943551</v>
      </c>
      <c r="I4197" s="7">
        <v>11.172696228693567</v>
      </c>
      <c r="J4197" s="7">
        <v>0.7563355287137169</v>
      </c>
      <c r="K4197" s="7">
        <v>11.19826702890488</v>
      </c>
      <c r="L4197" s="7">
        <v>0.99771653951943551</v>
      </c>
      <c r="M4197" s="7" t="s">
        <v>290</v>
      </c>
      <c r="N4197" s="7" t="s">
        <v>331</v>
      </c>
      <c r="O4197" s="7" t="s">
        <v>421</v>
      </c>
    </row>
    <row r="4198" spans="1:15" ht="15">
      <c r="A4198" s="1">
        <v>4190</v>
      </c>
      <c r="B4198" s="6" t="s">
        <v>122</v>
      </c>
      <c r="C4198" s="7" t="s">
        <v>425</v>
      </c>
      <c r="D4198" s="7" t="s">
        <v>422</v>
      </c>
      <c r="E4198" s="7">
        <v>12.758638994093616</v>
      </c>
      <c r="F4198" s="7">
        <v>0.86369590399162866</v>
      </c>
      <c r="G4198" s="7">
        <v>12.787839520269953</v>
      </c>
      <c r="H4198" s="7">
        <v>0.99771653951943551</v>
      </c>
      <c r="I4198" s="7">
        <v>11.424503320093617</v>
      </c>
      <c r="J4198" s="7">
        <v>0.7733816065547181</v>
      </c>
      <c r="K4198" s="7">
        <v>11.450650427822309</v>
      </c>
      <c r="L4198" s="7">
        <v>0.99771653951943551</v>
      </c>
      <c r="M4198" s="7" t="s">
        <v>290</v>
      </c>
      <c r="N4198" s="7" t="s">
        <v>331</v>
      </c>
      <c r="O4198" s="7" t="s">
        <v>421</v>
      </c>
    </row>
    <row r="4199" spans="1:15" ht="15">
      <c r="A4199" s="1">
        <v>4191</v>
      </c>
      <c r="B4199" s="6" t="s">
        <v>122</v>
      </c>
      <c r="C4199" s="7" t="s">
        <v>426</v>
      </c>
      <c r="D4199" s="7" t="s">
        <v>422</v>
      </c>
      <c r="E4199" s="7">
        <v>13.107914416689077</v>
      </c>
      <c r="F4199" s="7">
        <v>0.88734009926983437</v>
      </c>
      <c r="G4199" s="7">
        <v>13.137914324846907</v>
      </c>
      <c r="H4199" s="7">
        <v>0.99771653951943551</v>
      </c>
      <c r="I4199" s="7">
        <v>11.773778742689078</v>
      </c>
      <c r="J4199" s="7">
        <v>0.79702580183292626</v>
      </c>
      <c r="K4199" s="7">
        <v>11.800725232399262</v>
      </c>
      <c r="L4199" s="7">
        <v>0.99771653951943551</v>
      </c>
      <c r="M4199" s="7" t="s">
        <v>290</v>
      </c>
      <c r="N4199" s="7" t="s">
        <v>331</v>
      </c>
      <c r="O4199" s="7" t="s">
        <v>421</v>
      </c>
    </row>
    <row r="4200" spans="1:15" ht="15">
      <c r="A4200" s="1">
        <v>4192</v>
      </c>
      <c r="B4200" s="6" t="s">
        <v>122</v>
      </c>
      <c r="C4200" s="7" t="s">
        <v>427</v>
      </c>
      <c r="D4200" s="7" t="s">
        <v>422</v>
      </c>
      <c r="E4200" s="7">
        <v>13.45718983928454</v>
      </c>
      <c r="F4200" s="7">
        <v>0.91098429454805763</v>
      </c>
      <c r="G4200" s="7">
        <v>13.487989129423863</v>
      </c>
      <c r="H4200" s="7">
        <v>0.99771653951943551</v>
      </c>
      <c r="I4200" s="7">
        <v>12.12305416528454</v>
      </c>
      <c r="J4200" s="7">
        <v>0.82066999711113642</v>
      </c>
      <c r="K4200" s="7">
        <v>12.150800036976216</v>
      </c>
      <c r="L4200" s="7">
        <v>0.99771653951943551</v>
      </c>
      <c r="M4200" s="7" t="s">
        <v>290</v>
      </c>
      <c r="N4200" s="7" t="s">
        <v>331</v>
      </c>
      <c r="O4200" s="7" t="s">
        <v>421</v>
      </c>
    </row>
    <row r="4201" spans="1:15" ht="15">
      <c r="A4201" s="1">
        <v>4193</v>
      </c>
      <c r="B4201" s="6" t="s">
        <v>146</v>
      </c>
      <c r="C4201" s="7" t="s">
        <v>292</v>
      </c>
      <c r="D4201" s="7">
        <v>15.04</v>
      </c>
      <c r="E4201" s="7">
        <v>15.247</v>
      </c>
      <c r="F4201" s="7">
        <v>1.9620254028296928</v>
      </c>
      <c r="G4201" s="7">
        <v>15.372721056512702</v>
      </c>
      <c r="H4201" s="7">
        <v>0.99182180851063839</v>
      </c>
      <c r="I4201" s="7">
        <v>15.097</v>
      </c>
      <c r="J4201" s="7">
        <v>1.9427229951150993</v>
      </c>
      <c r="K4201" s="7">
        <v>15.221484212643292</v>
      </c>
      <c r="L4201" s="7">
        <v>0.99182180851063839</v>
      </c>
      <c r="M4201" s="7" t="s">
        <v>290</v>
      </c>
      <c r="N4201" s="7" t="s">
        <v>331</v>
      </c>
      <c r="O4201" s="7" t="s">
        <v>421</v>
      </c>
    </row>
    <row r="4202" spans="1:15" ht="15">
      <c r="A4202" s="1">
        <v>4194</v>
      </c>
      <c r="B4202" s="6" t="s">
        <v>146</v>
      </c>
      <c r="C4202" s="7" t="s">
        <v>293</v>
      </c>
      <c r="D4202" s="7">
        <v>13.233000000000001</v>
      </c>
      <c r="E4202" s="7">
        <v>13.51</v>
      </c>
      <c r="F4202" s="7">
        <v>3.3680777068383576</v>
      </c>
      <c r="G4202" s="7">
        <v>13.923507009345796</v>
      </c>
      <c r="H4202" s="7">
        <v>0.97030151892994776</v>
      </c>
      <c r="I4202" s="7">
        <v>12.44</v>
      </c>
      <c r="J4202" s="7">
        <v>3.1013239580362097</v>
      </c>
      <c r="K4202" s="7">
        <v>12.820757009345796</v>
      </c>
      <c r="L4202" s="7">
        <v>0.97030151892994776</v>
      </c>
      <c r="M4202" s="7" t="s">
        <v>290</v>
      </c>
      <c r="N4202" s="7" t="s">
        <v>331</v>
      </c>
      <c r="O4202" s="7" t="s">
        <v>421</v>
      </c>
    </row>
    <row r="4203" spans="1:15" ht="15">
      <c r="A4203" s="1">
        <v>4195</v>
      </c>
      <c r="B4203" s="6" t="s">
        <v>146</v>
      </c>
      <c r="C4203" s="7" t="s">
        <v>294</v>
      </c>
      <c r="D4203" s="7">
        <v>13.48</v>
      </c>
      <c r="E4203" s="7">
        <v>14.448861724786356</v>
      </c>
      <c r="F4203" s="7">
        <v>0.96558420869437644</v>
      </c>
      <c r="G4203" s="7">
        <v>14.48108966915391</v>
      </c>
      <c r="H4203" s="7">
        <v>0.99777448071216612</v>
      </c>
      <c r="I4203" s="7">
        <v>12.859965428361981</v>
      </c>
      <c r="J4203" s="7">
        <v>0.85940192234523682</v>
      </c>
      <c r="K4203" s="7">
        <v>12.88864936612041</v>
      </c>
      <c r="L4203" s="7">
        <v>0.99777448071216612</v>
      </c>
      <c r="M4203" s="7" t="s">
        <v>290</v>
      </c>
      <c r="N4203" s="7" t="s">
        <v>331</v>
      </c>
      <c r="O4203" s="7" t="s">
        <v>421</v>
      </c>
    </row>
    <row r="4204" spans="1:15" ht="15">
      <c r="A4204" s="1">
        <v>4196</v>
      </c>
      <c r="B4204" s="6" t="s">
        <v>146</v>
      </c>
      <c r="C4204" s="7" t="s">
        <v>295</v>
      </c>
      <c r="D4204" s="7">
        <v>14.52</v>
      </c>
      <c r="E4204" s="7">
        <v>13.41</v>
      </c>
      <c r="F4204" s="7">
        <v>0.54553222674237201</v>
      </c>
      <c r="G4204" s="7">
        <v>13.421091811414394</v>
      </c>
      <c r="H4204" s="7">
        <v>0.99917355371900818</v>
      </c>
      <c r="I4204" s="7">
        <v>12.103</v>
      </c>
      <c r="J4204" s="7">
        <v>0.49236215811056427</v>
      </c>
      <c r="K4204" s="7">
        <v>12.113010752688172</v>
      </c>
      <c r="L4204" s="7">
        <v>0.99917355371900818</v>
      </c>
      <c r="M4204" s="7" t="s">
        <v>290</v>
      </c>
      <c r="N4204" s="7" t="s">
        <v>331</v>
      </c>
      <c r="O4204" s="7" t="s">
        <v>421</v>
      </c>
    </row>
    <row r="4205" spans="1:15" ht="15">
      <c r="A4205" s="1">
        <v>4197</v>
      </c>
      <c r="B4205" s="6" t="s">
        <v>146</v>
      </c>
      <c r="C4205" s="7" t="s">
        <v>296</v>
      </c>
      <c r="D4205" s="7">
        <v>11.422000000000001</v>
      </c>
      <c r="E4205" s="7">
        <v>13.0684</v>
      </c>
      <c r="F4205" s="7">
        <v>2.5965963026557763</v>
      </c>
      <c r="G4205" s="7">
        <v>13.323865464607696</v>
      </c>
      <c r="H4205" s="7">
        <v>0.98082647522325328</v>
      </c>
      <c r="I4205" s="7">
        <v>11.8139</v>
      </c>
      <c r="J4205" s="7">
        <v>2.3473362507992581</v>
      </c>
      <c r="K4205" s="7">
        <v>12.044842078014819</v>
      </c>
      <c r="L4205" s="7">
        <v>0.98082647522325328</v>
      </c>
      <c r="M4205" s="7" t="s">
        <v>290</v>
      </c>
      <c r="N4205" s="7" t="s">
        <v>331</v>
      </c>
      <c r="O4205" s="7" t="s">
        <v>421</v>
      </c>
    </row>
    <row r="4206" spans="1:15" ht="15">
      <c r="A4206" s="1">
        <v>4198</v>
      </c>
      <c r="B4206" s="6" t="s">
        <v>146</v>
      </c>
      <c r="C4206" s="7" t="s">
        <v>297</v>
      </c>
      <c r="D4206" s="7">
        <v>12.557788944723617</v>
      </c>
      <c r="E4206" s="7">
        <v>13.097231453999999</v>
      </c>
      <c r="F4206" s="7">
        <v>1.3146582582573048</v>
      </c>
      <c r="G4206" s="7">
        <v>13.163046687437186</v>
      </c>
      <c r="H4206" s="7">
        <v>0.995</v>
      </c>
      <c r="I4206" s="7">
        <v>11.846261058</v>
      </c>
      <c r="J4206" s="7">
        <v>1.1890898457486723</v>
      </c>
      <c r="K4206" s="7">
        <v>11.905790008040201</v>
      </c>
      <c r="L4206" s="7">
        <v>0.995</v>
      </c>
      <c r="M4206" s="7" t="s">
        <v>290</v>
      </c>
      <c r="N4206" s="7" t="s">
        <v>331</v>
      </c>
      <c r="O4206" s="7" t="s">
        <v>421</v>
      </c>
    </row>
    <row r="4207" spans="1:15" ht="15">
      <c r="A4207" s="1">
        <v>4199</v>
      </c>
      <c r="B4207" s="6" t="s">
        <v>146</v>
      </c>
      <c r="C4207" s="7" t="s">
        <v>298</v>
      </c>
      <c r="D4207" s="7" t="s">
        <v>422</v>
      </c>
      <c r="E4207" s="7">
        <v>13.161379191029161</v>
      </c>
      <c r="F4207" s="7">
        <v>1.9547679774718967</v>
      </c>
      <c r="G4207" s="7">
        <v>13.305751390124684</v>
      </c>
      <c r="H4207" s="7">
        <v>0.98914963951583568</v>
      </c>
      <c r="I4207" s="7">
        <v>11.910408795029161</v>
      </c>
      <c r="J4207" s="7">
        <v>1.7689700580157905</v>
      </c>
      <c r="K4207" s="7">
        <v>12.041058621685403</v>
      </c>
      <c r="L4207" s="7">
        <v>0.98914963951583568</v>
      </c>
      <c r="M4207" s="7" t="s">
        <v>290</v>
      </c>
      <c r="N4207" s="7" t="s">
        <v>331</v>
      </c>
      <c r="O4207" s="7" t="s">
        <v>421</v>
      </c>
    </row>
    <row r="4208" spans="1:15" ht="15">
      <c r="A4208" s="1">
        <v>4200</v>
      </c>
      <c r="B4208" s="6" t="s">
        <v>146</v>
      </c>
      <c r="C4208" s="7" t="s">
        <v>299</v>
      </c>
      <c r="D4208" s="7" t="s">
        <v>422</v>
      </c>
      <c r="E4208" s="7">
        <v>12.97315861822608</v>
      </c>
      <c r="F4208" s="7">
        <v>1.9268128868178955</v>
      </c>
      <c r="G4208" s="7">
        <v>13.115466153913902</v>
      </c>
      <c r="H4208" s="7">
        <v>0.98914963951583568</v>
      </c>
      <c r="I4208" s="7">
        <v>11.722188222226082</v>
      </c>
      <c r="J4208" s="7">
        <v>1.7410149673617785</v>
      </c>
      <c r="K4208" s="7">
        <v>11.850773385474621</v>
      </c>
      <c r="L4208" s="7">
        <v>0.98914963951583568</v>
      </c>
      <c r="M4208" s="7" t="s">
        <v>290</v>
      </c>
      <c r="N4208" s="7" t="s">
        <v>331</v>
      </c>
      <c r="O4208" s="7" t="s">
        <v>421</v>
      </c>
    </row>
    <row r="4209" spans="1:15" ht="15">
      <c r="A4209" s="1">
        <v>4201</v>
      </c>
      <c r="B4209" s="6" t="s">
        <v>146</v>
      </c>
      <c r="C4209" s="7" t="s">
        <v>300</v>
      </c>
      <c r="D4209" s="7" t="s">
        <v>422</v>
      </c>
      <c r="E4209" s="7">
        <v>13.148470409045176</v>
      </c>
      <c r="F4209" s="7">
        <v>1.9528507259981518</v>
      </c>
      <c r="G4209" s="7">
        <v>13.29270100677692</v>
      </c>
      <c r="H4209" s="7">
        <v>0.98914963951583568</v>
      </c>
      <c r="I4209" s="7">
        <v>11.897500013045178</v>
      </c>
      <c r="J4209" s="7">
        <v>1.7670528065420383</v>
      </c>
      <c r="K4209" s="7">
        <v>12.028008238337639</v>
      </c>
      <c r="L4209" s="7">
        <v>0.98914963951583568</v>
      </c>
      <c r="M4209" s="7" t="s">
        <v>290</v>
      </c>
      <c r="N4209" s="7" t="s">
        <v>331</v>
      </c>
      <c r="O4209" s="7" t="s">
        <v>421</v>
      </c>
    </row>
    <row r="4210" spans="1:15" ht="15">
      <c r="A4210" s="1">
        <v>4202</v>
      </c>
      <c r="B4210" s="6" t="s">
        <v>146</v>
      </c>
      <c r="C4210" s="7" t="s">
        <v>301</v>
      </c>
      <c r="D4210" s="7" t="s">
        <v>422</v>
      </c>
      <c r="E4210" s="7">
        <v>12.895050569821937</v>
      </c>
      <c r="F4210" s="7">
        <v>1.915212042439276</v>
      </c>
      <c r="G4210" s="7">
        <v>13.036501308471129</v>
      </c>
      <c r="H4210" s="7">
        <v>0.98914963951583568</v>
      </c>
      <c r="I4210" s="7">
        <v>11.644080173821937</v>
      </c>
      <c r="J4210" s="7">
        <v>1.7294141229831543</v>
      </c>
      <c r="K4210" s="7">
        <v>11.771808540031847</v>
      </c>
      <c r="L4210" s="7">
        <v>0.98914963951583568</v>
      </c>
      <c r="M4210" s="7" t="s">
        <v>290</v>
      </c>
      <c r="N4210" s="7" t="s">
        <v>331</v>
      </c>
      <c r="O4210" s="7" t="s">
        <v>421</v>
      </c>
    </row>
    <row r="4211" spans="1:15" ht="15">
      <c r="A4211" s="1">
        <v>4203</v>
      </c>
      <c r="B4211" s="6" t="s">
        <v>146</v>
      </c>
      <c r="C4211" s="7" t="s">
        <v>302</v>
      </c>
      <c r="D4211" s="7" t="s">
        <v>422</v>
      </c>
      <c r="E4211" s="7">
        <v>12.788430387007203</v>
      </c>
      <c r="F4211" s="7">
        <v>1.899376489333974</v>
      </c>
      <c r="G4211" s="7">
        <v>12.928711568117059</v>
      </c>
      <c r="H4211" s="7">
        <v>0.98914963951583568</v>
      </c>
      <c r="I4211" s="7">
        <v>11.537459991007204</v>
      </c>
      <c r="J4211" s="7">
        <v>1.7135785698778596</v>
      </c>
      <c r="K4211" s="7">
        <v>11.664018799677777</v>
      </c>
      <c r="L4211" s="7">
        <v>0.98914963951583568</v>
      </c>
      <c r="M4211" s="7" t="s">
        <v>290</v>
      </c>
      <c r="N4211" s="7" t="s">
        <v>331</v>
      </c>
      <c r="O4211" s="7" t="s">
        <v>421</v>
      </c>
    </row>
    <row r="4212" spans="1:15" ht="15">
      <c r="A4212" s="1">
        <v>4204</v>
      </c>
      <c r="B4212" s="6" t="s">
        <v>146</v>
      </c>
      <c r="C4212" s="7" t="s">
        <v>423</v>
      </c>
      <c r="D4212" s="7" t="s">
        <v>422</v>
      </c>
      <c r="E4212" s="7">
        <v>12.720595508975302</v>
      </c>
      <c r="F4212" s="7">
        <v>1.8893014473943739</v>
      </c>
      <c r="G4212" s="7">
        <v>12.860132583379112</v>
      </c>
      <c r="H4212" s="7">
        <v>0.98914963951583568</v>
      </c>
      <c r="I4212" s="7">
        <v>11.471906597665313</v>
      </c>
      <c r="J4212" s="7">
        <v>1.7038423809679153</v>
      </c>
      <c r="K4212" s="7">
        <v>11.597746326107472</v>
      </c>
      <c r="L4212" s="7">
        <v>0.98914963951583568</v>
      </c>
      <c r="M4212" s="7" t="s">
        <v>290</v>
      </c>
      <c r="N4212" s="7" t="s">
        <v>331</v>
      </c>
      <c r="O4212" s="7" t="s">
        <v>421</v>
      </c>
    </row>
    <row r="4213" spans="1:15" ht="15">
      <c r="A4213" s="1">
        <v>4205</v>
      </c>
      <c r="B4213" s="6" t="s">
        <v>146</v>
      </c>
      <c r="C4213" s="7" t="s">
        <v>424</v>
      </c>
      <c r="D4213" s="7" t="s">
        <v>422</v>
      </c>
      <c r="E4213" s="7">
        <v>12.695544590467149</v>
      </c>
      <c r="F4213" s="7">
        <v>1.8855808089570814</v>
      </c>
      <c r="G4213" s="7">
        <v>12.834806871770487</v>
      </c>
      <c r="H4213" s="7">
        <v>0.98914963951583568</v>
      </c>
      <c r="I4213" s="7">
        <v>11.452929781159035</v>
      </c>
      <c r="J4213" s="7">
        <v>1.7010238865926339</v>
      </c>
      <c r="K4213" s="7">
        <v>11.578561345647319</v>
      </c>
      <c r="L4213" s="7">
        <v>0.98914963951583568</v>
      </c>
      <c r="M4213" s="7" t="s">
        <v>290</v>
      </c>
      <c r="N4213" s="7" t="s">
        <v>331</v>
      </c>
      <c r="O4213" s="7" t="s">
        <v>421</v>
      </c>
    </row>
    <row r="4214" spans="1:15" ht="15">
      <c r="A4214" s="1">
        <v>4206</v>
      </c>
      <c r="B4214" s="6" t="s">
        <v>146</v>
      </c>
      <c r="C4214" s="7" t="s">
        <v>425</v>
      </c>
      <c r="D4214" s="7" t="s">
        <v>422</v>
      </c>
      <c r="E4214" s="7">
        <v>12.668921834459207</v>
      </c>
      <c r="F4214" s="7">
        <v>1.8816267164443607</v>
      </c>
      <c r="G4214" s="7">
        <v>12.807892080575726</v>
      </c>
      <c r="H4214" s="7">
        <v>0.98914963951583568</v>
      </c>
      <c r="I4214" s="7">
        <v>11.426307025151093</v>
      </c>
      <c r="J4214" s="7">
        <v>1.6970697940799198</v>
      </c>
      <c r="K4214" s="7">
        <v>11.551646554452558</v>
      </c>
      <c r="L4214" s="7">
        <v>0.98914963951583568</v>
      </c>
      <c r="M4214" s="7" t="s">
        <v>290</v>
      </c>
      <c r="N4214" s="7" t="s">
        <v>331</v>
      </c>
      <c r="O4214" s="7" t="s">
        <v>421</v>
      </c>
    </row>
    <row r="4215" spans="1:15" ht="15">
      <c r="A4215" s="1">
        <v>4207</v>
      </c>
      <c r="B4215" s="6" t="s">
        <v>146</v>
      </c>
      <c r="C4215" s="7" t="s">
        <v>426</v>
      </c>
      <c r="D4215" s="7" t="s">
        <v>422</v>
      </c>
      <c r="E4215" s="7">
        <v>12.681327603345332</v>
      </c>
      <c r="F4215" s="7">
        <v>1.8834692588863395</v>
      </c>
      <c r="G4215" s="7">
        <v>12.820433933082692</v>
      </c>
      <c r="H4215" s="7">
        <v>0.98914963951583568</v>
      </c>
      <c r="I4215" s="7">
        <v>11.438712794037219</v>
      </c>
      <c r="J4215" s="7">
        <v>1.6989123365218897</v>
      </c>
      <c r="K4215" s="7">
        <v>11.564188406959524</v>
      </c>
      <c r="L4215" s="7">
        <v>0.98914963951583568</v>
      </c>
      <c r="M4215" s="7" t="s">
        <v>290</v>
      </c>
      <c r="N4215" s="7" t="s">
        <v>331</v>
      </c>
      <c r="O4215" s="7" t="s">
        <v>421</v>
      </c>
    </row>
    <row r="4216" spans="1:15" ht="15">
      <c r="A4216" s="1">
        <v>4208</v>
      </c>
      <c r="B4216" s="6" t="s">
        <v>146</v>
      </c>
      <c r="C4216" s="7" t="s">
        <v>427</v>
      </c>
      <c r="D4216" s="7" t="s">
        <v>422</v>
      </c>
      <c r="E4216" s="7">
        <v>12.693733372231456</v>
      </c>
      <c r="F4216" s="7">
        <v>1.885311801328339</v>
      </c>
      <c r="G4216" s="7">
        <v>12.832975785589657</v>
      </c>
      <c r="H4216" s="7">
        <v>0.98914963951583568</v>
      </c>
      <c r="I4216" s="7">
        <v>11.451118562923346</v>
      </c>
      <c r="J4216" s="7">
        <v>1.7007548789638745</v>
      </c>
      <c r="K4216" s="7">
        <v>11.57673025946649</v>
      </c>
      <c r="L4216" s="7">
        <v>0.98914963951583568</v>
      </c>
      <c r="M4216" s="7" t="s">
        <v>290</v>
      </c>
      <c r="N4216" s="7" t="s">
        <v>331</v>
      </c>
      <c r="O4216" s="7" t="s">
        <v>421</v>
      </c>
    </row>
    <row r="4217" spans="1:15" ht="15">
      <c r="A4217" s="1">
        <v>4209</v>
      </c>
      <c r="B4217" s="6" t="s">
        <v>156</v>
      </c>
      <c r="C4217" s="7" t="s">
        <v>292</v>
      </c>
      <c r="D4217" s="7">
        <v>17.094000000000001</v>
      </c>
      <c r="E4217" s="7">
        <v>14.875</v>
      </c>
      <c r="F4217" s="7">
        <v>0.75540695841929639</v>
      </c>
      <c r="G4217" s="7">
        <v>14.894168814432993</v>
      </c>
      <c r="H4217" s="7">
        <v>0.99871299871299857</v>
      </c>
      <c r="I4217" s="7">
        <v>12.91</v>
      </c>
      <c r="J4217" s="7">
        <v>0.65561706441635603</v>
      </c>
      <c r="K4217" s="7">
        <v>12.926636597938147</v>
      </c>
      <c r="L4217" s="7">
        <v>0.99871299871299857</v>
      </c>
      <c r="M4217" s="7" t="s">
        <v>290</v>
      </c>
      <c r="N4217" s="7" t="s">
        <v>331</v>
      </c>
      <c r="O4217" s="7" t="s">
        <v>421</v>
      </c>
    </row>
    <row r="4218" spans="1:15" ht="15">
      <c r="A4218" s="1">
        <v>4210</v>
      </c>
      <c r="B4218" s="6" t="s">
        <v>156</v>
      </c>
      <c r="C4218" s="7" t="s">
        <v>293</v>
      </c>
      <c r="D4218" s="7">
        <v>16.186</v>
      </c>
      <c r="E4218" s="7">
        <v>13.76</v>
      </c>
      <c r="F4218" s="7">
        <v>3.0642027277209287</v>
      </c>
      <c r="G4218" s="7">
        <v>14.097054243939489</v>
      </c>
      <c r="H4218" s="7">
        <v>0.97609044853577165</v>
      </c>
      <c r="I4218" s="7">
        <v>12.46</v>
      </c>
      <c r="J4218" s="7">
        <v>2.7747068304798508</v>
      </c>
      <c r="K4218" s="7">
        <v>12.765210456357998</v>
      </c>
      <c r="L4218" s="7">
        <v>0.97609044853577165</v>
      </c>
      <c r="M4218" s="7" t="s">
        <v>290</v>
      </c>
      <c r="N4218" s="7" t="s">
        <v>331</v>
      </c>
      <c r="O4218" s="7" t="s">
        <v>421</v>
      </c>
    </row>
    <row r="4219" spans="1:15" ht="15">
      <c r="A4219" s="1">
        <v>4211</v>
      </c>
      <c r="B4219" s="6" t="s">
        <v>156</v>
      </c>
      <c r="C4219" s="7" t="s">
        <v>294</v>
      </c>
      <c r="D4219" s="7">
        <v>14.88</v>
      </c>
      <c r="E4219" s="7">
        <v>14.460597559377138</v>
      </c>
      <c r="F4219" s="7">
        <v>0.91964003249178605</v>
      </c>
      <c r="G4219" s="7">
        <v>14.489810887779921</v>
      </c>
      <c r="H4219" s="7">
        <v>0.99798387096774188</v>
      </c>
      <c r="I4219" s="7">
        <v>13.197637814231273</v>
      </c>
      <c r="J4219" s="7">
        <v>0.8393205065321907</v>
      </c>
      <c r="K4219" s="7">
        <v>13.224299708805479</v>
      </c>
      <c r="L4219" s="7">
        <v>0.99798387096774188</v>
      </c>
      <c r="M4219" s="7" t="s">
        <v>290</v>
      </c>
      <c r="N4219" s="7" t="s">
        <v>331</v>
      </c>
      <c r="O4219" s="7" t="s">
        <v>421</v>
      </c>
    </row>
    <row r="4220" spans="1:15" ht="15">
      <c r="A4220" s="1">
        <v>4212</v>
      </c>
      <c r="B4220" s="6" t="s">
        <v>156</v>
      </c>
      <c r="C4220" s="7" t="s">
        <v>295</v>
      </c>
      <c r="D4220" s="7">
        <v>13.662000000000001</v>
      </c>
      <c r="E4220" s="7">
        <v>14.368</v>
      </c>
      <c r="F4220" s="7">
        <v>1.6197997343596942</v>
      </c>
      <c r="G4220" s="7">
        <v>14.459017088980556</v>
      </c>
      <c r="H4220" s="7">
        <v>0.99370516761821104</v>
      </c>
      <c r="I4220" s="7">
        <v>13.537000000000001</v>
      </c>
      <c r="J4220" s="7">
        <v>1.5261156044005497</v>
      </c>
      <c r="K4220" s="7">
        <v>13.622752946375959</v>
      </c>
      <c r="L4220" s="7">
        <v>0.99370516761821104</v>
      </c>
      <c r="M4220" s="7" t="s">
        <v>290</v>
      </c>
      <c r="N4220" s="7" t="s">
        <v>331</v>
      </c>
      <c r="O4220" s="7" t="s">
        <v>421</v>
      </c>
    </row>
    <row r="4221" spans="1:15" ht="15">
      <c r="A4221" s="1">
        <v>4213</v>
      </c>
      <c r="B4221" s="6" t="s">
        <v>156</v>
      </c>
      <c r="C4221" s="7" t="s">
        <v>296</v>
      </c>
      <c r="D4221" s="7">
        <v>12.521000000000001</v>
      </c>
      <c r="E4221" s="7">
        <v>13.356299999999999</v>
      </c>
      <c r="F4221" s="7">
        <v>1.5455684703775974</v>
      </c>
      <c r="G4221" s="7">
        <v>13.445427906415821</v>
      </c>
      <c r="H4221" s="7">
        <v>0.99337113649069564</v>
      </c>
      <c r="I4221" s="7">
        <v>12.522</v>
      </c>
      <c r="J4221" s="7">
        <v>1.449024683937044</v>
      </c>
      <c r="K4221" s="7">
        <v>12.605560540279788</v>
      </c>
      <c r="L4221" s="7">
        <v>0.99337113649069564</v>
      </c>
      <c r="M4221" s="7" t="s">
        <v>290</v>
      </c>
      <c r="N4221" s="7" t="s">
        <v>331</v>
      </c>
      <c r="O4221" s="7" t="s">
        <v>421</v>
      </c>
    </row>
    <row r="4222" spans="1:15" ht="15">
      <c r="A4222" s="1">
        <v>4214</v>
      </c>
      <c r="B4222" s="6" t="s">
        <v>156</v>
      </c>
      <c r="C4222" s="7" t="s">
        <v>297</v>
      </c>
      <c r="D4222" s="7">
        <v>13.005599999999999</v>
      </c>
      <c r="E4222" s="7">
        <v>13.523368995</v>
      </c>
      <c r="F4222" s="7">
        <v>0.93841401564020321</v>
      </c>
      <c r="G4222" s="7">
        <v>13.5558891202192</v>
      </c>
      <c r="H4222" s="7">
        <v>0.99760103340099648</v>
      </c>
      <c r="I4222" s="7">
        <v>12.725711627000001</v>
      </c>
      <c r="J4222" s="7">
        <v>0.88306295230039578</v>
      </c>
      <c r="K4222" s="7">
        <v>12.756313597246209</v>
      </c>
      <c r="L4222" s="7">
        <v>0.99760103340099648</v>
      </c>
      <c r="M4222" s="7" t="s">
        <v>290</v>
      </c>
      <c r="N4222" s="7" t="s">
        <v>331</v>
      </c>
      <c r="O4222" s="7" t="s">
        <v>421</v>
      </c>
    </row>
    <row r="4223" spans="1:15" ht="15">
      <c r="A4223" s="1">
        <v>4215</v>
      </c>
      <c r="B4223" s="6" t="s">
        <v>156</v>
      </c>
      <c r="C4223" s="7" t="s">
        <v>298</v>
      </c>
      <c r="D4223" s="7" t="s">
        <v>422</v>
      </c>
      <c r="E4223" s="7">
        <v>13.382758763506637</v>
      </c>
      <c r="F4223" s="7">
        <v>1.6020597304008972</v>
      </c>
      <c r="G4223" s="7">
        <v>13.478309519445897</v>
      </c>
      <c r="H4223" s="7">
        <v>0.99291077595440258</v>
      </c>
      <c r="I4223" s="7">
        <v>12.585101395506639</v>
      </c>
      <c r="J4223" s="7">
        <v>1.5065715899873464</v>
      </c>
      <c r="K4223" s="7">
        <v>12.674957005486849</v>
      </c>
      <c r="L4223" s="7">
        <v>0.99291077595440258</v>
      </c>
      <c r="M4223" s="7" t="s">
        <v>290</v>
      </c>
      <c r="N4223" s="7" t="s">
        <v>331</v>
      </c>
      <c r="O4223" s="7" t="s">
        <v>421</v>
      </c>
    </row>
    <row r="4224" spans="1:15" ht="15">
      <c r="A4224" s="1">
        <v>4216</v>
      </c>
      <c r="B4224" s="6" t="s">
        <v>156</v>
      </c>
      <c r="C4224" s="7" t="s">
        <v>299</v>
      </c>
      <c r="D4224" s="7" t="s">
        <v>422</v>
      </c>
      <c r="E4224" s="7">
        <v>13.078857708530398</v>
      </c>
      <c r="F4224" s="7">
        <v>1.5656795153191316</v>
      </c>
      <c r="G4224" s="7">
        <v>13.172238659570171</v>
      </c>
      <c r="H4224" s="7">
        <v>0.99291077595440258</v>
      </c>
      <c r="I4224" s="7">
        <v>12.2812003405304</v>
      </c>
      <c r="J4224" s="7">
        <v>1.4701913749055802</v>
      </c>
      <c r="K4224" s="7">
        <v>12.368886145611123</v>
      </c>
      <c r="L4224" s="7">
        <v>0.99291077595440258</v>
      </c>
      <c r="M4224" s="7" t="s">
        <v>290</v>
      </c>
      <c r="N4224" s="7" t="s">
        <v>331</v>
      </c>
      <c r="O4224" s="7" t="s">
        <v>421</v>
      </c>
    </row>
    <row r="4225" spans="1:15" ht="15">
      <c r="A4225" s="1">
        <v>4217</v>
      </c>
      <c r="B4225" s="6" t="s">
        <v>156</v>
      </c>
      <c r="C4225" s="7" t="s">
        <v>300</v>
      </c>
      <c r="D4225" s="7" t="s">
        <v>422</v>
      </c>
      <c r="E4225" s="7">
        <v>12.874582966256147</v>
      </c>
      <c r="F4225" s="7">
        <v>1.5412256381837179</v>
      </c>
      <c r="G4225" s="7">
        <v>12.966505428326006</v>
      </c>
      <c r="H4225" s="7">
        <v>0.99291077595440258</v>
      </c>
      <c r="I4225" s="7">
        <v>12.07692559825615</v>
      </c>
      <c r="J4225" s="7">
        <v>1.44573749777017</v>
      </c>
      <c r="K4225" s="7">
        <v>12.163152914366957</v>
      </c>
      <c r="L4225" s="7">
        <v>0.99291077595440258</v>
      </c>
      <c r="M4225" s="7" t="s">
        <v>290</v>
      </c>
      <c r="N4225" s="7" t="s">
        <v>331</v>
      </c>
      <c r="O4225" s="7" t="s">
        <v>421</v>
      </c>
    </row>
    <row r="4226" spans="1:15" ht="15">
      <c r="A4226" s="1">
        <v>4218</v>
      </c>
      <c r="B4226" s="6" t="s">
        <v>156</v>
      </c>
      <c r="C4226" s="7" t="s">
        <v>301</v>
      </c>
      <c r="D4226" s="7" t="s">
        <v>422</v>
      </c>
      <c r="E4226" s="7">
        <v>12.600238457447441</v>
      </c>
      <c r="F4226" s="7">
        <v>1.5083836586198809</v>
      </c>
      <c r="G4226" s="7">
        <v>12.690202143627538</v>
      </c>
      <c r="H4226" s="7">
        <v>0.99291077595440258</v>
      </c>
      <c r="I4226" s="7">
        <v>11.802581089447443</v>
      </c>
      <c r="J4226" s="7">
        <v>1.4128955182063243</v>
      </c>
      <c r="K4226" s="7">
        <v>11.88684962966849</v>
      </c>
      <c r="L4226" s="7">
        <v>0.99291077595440258</v>
      </c>
      <c r="M4226" s="7" t="s">
        <v>290</v>
      </c>
      <c r="N4226" s="7" t="s">
        <v>331</v>
      </c>
      <c r="O4226" s="7" t="s">
        <v>421</v>
      </c>
    </row>
    <row r="4227" spans="1:15" ht="15">
      <c r="A4227" s="1">
        <v>4219</v>
      </c>
      <c r="B4227" s="6" t="s">
        <v>156</v>
      </c>
      <c r="C4227" s="7" t="s">
        <v>302</v>
      </c>
      <c r="D4227" s="7" t="s">
        <v>422</v>
      </c>
      <c r="E4227" s="7">
        <v>12.451821712042369</v>
      </c>
      <c r="F4227" s="7">
        <v>1.4906165826878968</v>
      </c>
      <c r="G4227" s="7">
        <v>12.540725726411287</v>
      </c>
      <c r="H4227" s="7">
        <v>0.99291077595440258</v>
      </c>
      <c r="I4227" s="7">
        <v>11.654164344042369</v>
      </c>
      <c r="J4227" s="7">
        <v>1.3951284422743468</v>
      </c>
      <c r="K4227" s="7">
        <v>11.737373212452237</v>
      </c>
      <c r="L4227" s="7">
        <v>0.99291077595440258</v>
      </c>
      <c r="M4227" s="7" t="s">
        <v>290</v>
      </c>
      <c r="N4227" s="7" t="s">
        <v>331</v>
      </c>
      <c r="O4227" s="7" t="s">
        <v>421</v>
      </c>
    </row>
    <row r="4228" spans="1:15" ht="15">
      <c r="A4228" s="1">
        <v>4220</v>
      </c>
      <c r="B4228" s="6" t="s">
        <v>156</v>
      </c>
      <c r="C4228" s="7" t="s">
        <v>423</v>
      </c>
      <c r="D4228" s="7" t="s">
        <v>422</v>
      </c>
      <c r="E4228" s="7">
        <v>12.371276308830806</v>
      </c>
      <c r="F4228" s="7">
        <v>1.4809744342165312</v>
      </c>
      <c r="G4228" s="7">
        <v>12.45960524191041</v>
      </c>
      <c r="H4228" s="7">
        <v>0.99291077595440258</v>
      </c>
      <c r="I4228" s="7">
        <v>11.573618940830809</v>
      </c>
      <c r="J4228" s="7">
        <v>1.3854862938029877</v>
      </c>
      <c r="K4228" s="7">
        <v>11.656252727951362</v>
      </c>
      <c r="L4228" s="7">
        <v>0.99291077595440258</v>
      </c>
      <c r="M4228" s="7" t="s">
        <v>290</v>
      </c>
      <c r="N4228" s="7" t="s">
        <v>331</v>
      </c>
      <c r="O4228" s="7" t="s">
        <v>421</v>
      </c>
    </row>
    <row r="4229" spans="1:15" ht="15">
      <c r="A4229" s="1">
        <v>4221</v>
      </c>
      <c r="B4229" s="6" t="s">
        <v>156</v>
      </c>
      <c r="C4229" s="7" t="s">
        <v>424</v>
      </c>
      <c r="D4229" s="7" t="s">
        <v>422</v>
      </c>
      <c r="E4229" s="7">
        <v>12.358728450651133</v>
      </c>
      <c r="F4229" s="7">
        <v>1.4794723210388405</v>
      </c>
      <c r="G4229" s="7">
        <v>12.446967794031357</v>
      </c>
      <c r="H4229" s="7">
        <v>0.99291077595440258</v>
      </c>
      <c r="I4229" s="7">
        <v>11.561071082651132</v>
      </c>
      <c r="J4229" s="7">
        <v>1.3839841806253059</v>
      </c>
      <c r="K4229" s="7">
        <v>11.643615280072307</v>
      </c>
      <c r="L4229" s="7">
        <v>0.99291077595440258</v>
      </c>
      <c r="M4229" s="7" t="s">
        <v>290</v>
      </c>
      <c r="N4229" s="7" t="s">
        <v>331</v>
      </c>
      <c r="O4229" s="7" t="s">
        <v>421</v>
      </c>
    </row>
    <row r="4230" spans="1:15" ht="15">
      <c r="A4230" s="1">
        <v>4222</v>
      </c>
      <c r="B4230" s="6" t="s">
        <v>156</v>
      </c>
      <c r="C4230" s="7" t="s">
        <v>425</v>
      </c>
      <c r="D4230" s="7" t="s">
        <v>422</v>
      </c>
      <c r="E4230" s="7">
        <v>12.337417358268425</v>
      </c>
      <c r="F4230" s="7">
        <v>1.4769211547568823</v>
      </c>
      <c r="G4230" s="7">
        <v>12.425504543859434</v>
      </c>
      <c r="H4230" s="7">
        <v>0.99291077595440258</v>
      </c>
      <c r="I4230" s="7">
        <v>11.539759990268426</v>
      </c>
      <c r="J4230" s="7">
        <v>1.3814330143433227</v>
      </c>
      <c r="K4230" s="7">
        <v>11.622152029900384</v>
      </c>
      <c r="L4230" s="7">
        <v>0.99291077595440258</v>
      </c>
      <c r="M4230" s="7" t="s">
        <v>290</v>
      </c>
      <c r="N4230" s="7" t="s">
        <v>331</v>
      </c>
      <c r="O4230" s="7" t="s">
        <v>421</v>
      </c>
    </row>
    <row r="4231" spans="1:15" ht="15">
      <c r="A4231" s="1">
        <v>4223</v>
      </c>
      <c r="B4231" s="6" t="s">
        <v>156</v>
      </c>
      <c r="C4231" s="7" t="s">
        <v>426</v>
      </c>
      <c r="D4231" s="7" t="s">
        <v>422</v>
      </c>
      <c r="E4231" s="7">
        <v>12.362124051668761</v>
      </c>
      <c r="F4231" s="7">
        <v>1.4798788108924681</v>
      </c>
      <c r="G4231" s="7">
        <v>12.450387639096856</v>
      </c>
      <c r="H4231" s="7">
        <v>0.99291077595440258</v>
      </c>
      <c r="I4231" s="7">
        <v>11.564466683668762</v>
      </c>
      <c r="J4231" s="7">
        <v>1.3843906704789126</v>
      </c>
      <c r="K4231" s="7">
        <v>11.647035125137807</v>
      </c>
      <c r="L4231" s="7">
        <v>0.99291077595440258</v>
      </c>
      <c r="M4231" s="7" t="s">
        <v>290</v>
      </c>
      <c r="N4231" s="7" t="s">
        <v>331</v>
      </c>
      <c r="O4231" s="7" t="s">
        <v>421</v>
      </c>
    </row>
    <row r="4232" spans="1:15" ht="15">
      <c r="A4232" s="1">
        <v>4224</v>
      </c>
      <c r="B4232" s="6" t="s">
        <v>156</v>
      </c>
      <c r="C4232" s="7" t="s">
        <v>427</v>
      </c>
      <c r="D4232" s="7" t="s">
        <v>422</v>
      </c>
      <c r="E4232" s="7">
        <v>12.386830745069098</v>
      </c>
      <c r="F4232" s="7">
        <v>1.4828364670280676</v>
      </c>
      <c r="G4232" s="7">
        <v>12.475270734334279</v>
      </c>
      <c r="H4232" s="7">
        <v>0.99291077595440258</v>
      </c>
      <c r="I4232" s="7">
        <v>11.589173377069098</v>
      </c>
      <c r="J4232" s="7">
        <v>1.3873483266145068</v>
      </c>
      <c r="K4232" s="7">
        <v>11.671918220375229</v>
      </c>
      <c r="L4232" s="7">
        <v>0.99291077595440258</v>
      </c>
      <c r="M4232" s="7" t="s">
        <v>290</v>
      </c>
      <c r="N4232" s="7" t="s">
        <v>331</v>
      </c>
      <c r="O4232" s="7" t="s">
        <v>421</v>
      </c>
    </row>
    <row r="4233" spans="1:15" ht="15">
      <c r="A4233" s="1">
        <v>4225</v>
      </c>
      <c r="B4233" s="6" t="s">
        <v>262</v>
      </c>
      <c r="C4233" s="7" t="s">
        <v>292</v>
      </c>
      <c r="D4233" s="7">
        <v>1.875</v>
      </c>
      <c r="E4233" s="7">
        <v>1.7809999999999999</v>
      </c>
      <c r="F4233" s="7">
        <v>0.58622862434377976</v>
      </c>
      <c r="G4233" s="7">
        <v>1.875</v>
      </c>
      <c r="H4233" s="7">
        <v>0.94986666666666664</v>
      </c>
      <c r="I4233" s="7">
        <v>1.7809999999999999</v>
      </c>
      <c r="J4233" s="7">
        <v>0.58622862434377976</v>
      </c>
      <c r="K4233" s="7">
        <v>1.875</v>
      </c>
      <c r="L4233" s="7">
        <v>0.94986666666666664</v>
      </c>
      <c r="M4233" s="7" t="s">
        <v>290</v>
      </c>
      <c r="N4233" s="7" t="s">
        <v>331</v>
      </c>
      <c r="O4233" s="7" t="s">
        <v>421</v>
      </c>
    </row>
    <row r="4234" spans="1:15" ht="15">
      <c r="A4234" s="1">
        <v>4226</v>
      </c>
      <c r="B4234" s="6" t="s">
        <v>262</v>
      </c>
      <c r="C4234" s="7" t="s">
        <v>293</v>
      </c>
      <c r="D4234" s="7">
        <v>1.875</v>
      </c>
      <c r="E4234" s="7">
        <v>1.5960000000000001</v>
      </c>
      <c r="F4234" s="7">
        <v>0.52533457858095056</v>
      </c>
      <c r="G4234" s="7">
        <v>1.6802358225715892</v>
      </c>
      <c r="H4234" s="7">
        <v>0.94986666666666664</v>
      </c>
      <c r="I4234" s="7">
        <v>1.5960000000000001</v>
      </c>
      <c r="J4234" s="7">
        <v>0.52533457858095056</v>
      </c>
      <c r="K4234" s="7">
        <v>1.6802358225715892</v>
      </c>
      <c r="L4234" s="7">
        <v>0.94986666666666664</v>
      </c>
      <c r="M4234" s="7" t="s">
        <v>290</v>
      </c>
      <c r="N4234" s="7" t="s">
        <v>331</v>
      </c>
      <c r="O4234" s="7" t="s">
        <v>421</v>
      </c>
    </row>
    <row r="4235" spans="1:15" ht="15">
      <c r="A4235" s="1">
        <v>4227</v>
      </c>
      <c r="B4235" s="6" t="s">
        <v>262</v>
      </c>
      <c r="C4235" s="7" t="s">
        <v>294</v>
      </c>
      <c r="D4235" s="7">
        <v>0.65</v>
      </c>
      <c r="E4235" s="7">
        <v>0.64800000000000002</v>
      </c>
      <c r="F4235" s="7" t="s">
        <v>422</v>
      </c>
      <c r="G4235" s="7">
        <v>0.64800000000000002</v>
      </c>
      <c r="H4235" s="7">
        <v>1</v>
      </c>
      <c r="I4235" s="7">
        <v>0.64800000000000002</v>
      </c>
      <c r="J4235" s="7" t="s">
        <v>422</v>
      </c>
      <c r="K4235" s="7">
        <v>0.64800000000000002</v>
      </c>
      <c r="L4235" s="7">
        <v>1</v>
      </c>
      <c r="M4235" s="7" t="s">
        <v>290</v>
      </c>
      <c r="N4235" s="7" t="s">
        <v>331</v>
      </c>
      <c r="O4235" s="7" t="s">
        <v>421</v>
      </c>
    </row>
    <row r="4236" spans="1:15" ht="15">
      <c r="A4236" s="1">
        <v>4228</v>
      </c>
      <c r="B4236" s="6" t="s">
        <v>262</v>
      </c>
      <c r="C4236" s="7" t="s">
        <v>295</v>
      </c>
      <c r="D4236" s="7">
        <v>0.64800000000000002</v>
      </c>
      <c r="E4236" s="7">
        <v>0.64400000000000002</v>
      </c>
      <c r="F4236" s="7">
        <v>7.1888803022445366E-2</v>
      </c>
      <c r="G4236" s="7">
        <v>0.64800000000000002</v>
      </c>
      <c r="H4236" s="7">
        <v>0.99382716049382713</v>
      </c>
      <c r="I4236" s="7">
        <v>0.64400000000000002</v>
      </c>
      <c r="J4236" s="7">
        <v>7.1888803022445366E-2</v>
      </c>
      <c r="K4236" s="7">
        <v>0.64800000000000002</v>
      </c>
      <c r="L4236" s="7">
        <v>0.99382716049382713</v>
      </c>
      <c r="M4236" s="7" t="s">
        <v>290</v>
      </c>
      <c r="N4236" s="7" t="s">
        <v>331</v>
      </c>
      <c r="O4236" s="7" t="s">
        <v>421</v>
      </c>
    </row>
    <row r="4237" spans="1:15" ht="15">
      <c r="A4237" s="1">
        <v>4229</v>
      </c>
      <c r="B4237" s="6" t="s">
        <v>262</v>
      </c>
      <c r="C4237" s="7" t="s">
        <v>296</v>
      </c>
      <c r="D4237" s="7">
        <v>0.64100000000000001</v>
      </c>
      <c r="E4237" s="7">
        <v>0.63700000000000001</v>
      </c>
      <c r="F4237" s="7">
        <v>7.1498251726877945E-2</v>
      </c>
      <c r="G4237" s="7">
        <v>0.64100000000000001</v>
      </c>
      <c r="H4237" s="7">
        <v>0.99375975039001563</v>
      </c>
      <c r="I4237" s="7">
        <v>0.63700000000000001</v>
      </c>
      <c r="J4237" s="7">
        <v>7.1498251726877945E-2</v>
      </c>
      <c r="K4237" s="7">
        <v>0.64100000000000001</v>
      </c>
      <c r="L4237" s="7">
        <v>0.99375975039001563</v>
      </c>
      <c r="M4237" s="7" t="s">
        <v>290</v>
      </c>
      <c r="N4237" s="7" t="s">
        <v>331</v>
      </c>
      <c r="O4237" s="7" t="s">
        <v>421</v>
      </c>
    </row>
    <row r="4238" spans="1:15" ht="15">
      <c r="A4238" s="1">
        <v>4230</v>
      </c>
      <c r="B4238" s="6" t="s">
        <v>262</v>
      </c>
      <c r="C4238" s="7" t="s">
        <v>297</v>
      </c>
      <c r="D4238" s="7">
        <v>7.4999999999999997E-2</v>
      </c>
      <c r="E4238" s="7">
        <v>6.8000000000000005E-2</v>
      </c>
      <c r="F4238" s="7">
        <v>3.1638584039112738E-2</v>
      </c>
      <c r="G4238" s="7">
        <v>7.4999999999999997E-2</v>
      </c>
      <c r="H4238" s="7">
        <v>0.90666666666666673</v>
      </c>
      <c r="I4238" s="7">
        <v>6.8000000000000005E-2</v>
      </c>
      <c r="J4238" s="7">
        <v>3.1638584039112738E-2</v>
      </c>
      <c r="K4238" s="7">
        <v>7.4999999999999997E-2</v>
      </c>
      <c r="L4238" s="7">
        <v>0.90666666666666673</v>
      </c>
      <c r="M4238" s="7" t="s">
        <v>290</v>
      </c>
      <c r="N4238" s="7" t="s">
        <v>331</v>
      </c>
      <c r="O4238" s="7" t="s">
        <v>421</v>
      </c>
    </row>
    <row r="4239" spans="1:15" ht="15">
      <c r="A4239" s="1">
        <v>4231</v>
      </c>
      <c r="B4239" s="6" t="s">
        <v>262</v>
      </c>
      <c r="C4239" s="7" t="s">
        <v>298</v>
      </c>
      <c r="D4239" s="7" t="s">
        <v>422</v>
      </c>
      <c r="E4239" s="7">
        <v>6.8000000000000005E-2</v>
      </c>
      <c r="F4239" s="7">
        <v>3.1638584039112738E-2</v>
      </c>
      <c r="G4239" s="7">
        <v>7.4999999999999997E-2</v>
      </c>
      <c r="H4239" s="7">
        <v>0.90666666666666673</v>
      </c>
      <c r="I4239" s="7">
        <v>6.8000000000000005E-2</v>
      </c>
      <c r="J4239" s="7">
        <v>3.1638584039112738E-2</v>
      </c>
      <c r="K4239" s="7">
        <v>7.4999999999999997E-2</v>
      </c>
      <c r="L4239" s="7">
        <v>0.90666666666666673</v>
      </c>
      <c r="M4239" s="7" t="s">
        <v>290</v>
      </c>
      <c r="N4239" s="7" t="s">
        <v>331</v>
      </c>
      <c r="O4239" s="7" t="s">
        <v>421</v>
      </c>
    </row>
    <row r="4240" spans="1:15" ht="15">
      <c r="A4240" s="1">
        <v>4232</v>
      </c>
      <c r="B4240" s="6" t="s">
        <v>262</v>
      </c>
      <c r="C4240" s="7" t="s">
        <v>299</v>
      </c>
      <c r="D4240" s="7" t="s">
        <v>422</v>
      </c>
      <c r="E4240" s="7">
        <v>6.8000000000000005E-2</v>
      </c>
      <c r="F4240" s="7">
        <v>3.1638584039112738E-2</v>
      </c>
      <c r="G4240" s="7">
        <v>7.4999999999999997E-2</v>
      </c>
      <c r="H4240" s="7">
        <v>0.90666666666666673</v>
      </c>
      <c r="I4240" s="7">
        <v>6.8000000000000005E-2</v>
      </c>
      <c r="J4240" s="7">
        <v>3.1638584039112738E-2</v>
      </c>
      <c r="K4240" s="7">
        <v>7.4999999999999997E-2</v>
      </c>
      <c r="L4240" s="7">
        <v>0.90666666666666673</v>
      </c>
      <c r="M4240" s="7" t="s">
        <v>290</v>
      </c>
      <c r="N4240" s="7" t="s">
        <v>331</v>
      </c>
      <c r="O4240" s="7" t="s">
        <v>421</v>
      </c>
    </row>
    <row r="4241" spans="1:15" ht="15">
      <c r="A4241" s="1">
        <v>4233</v>
      </c>
      <c r="B4241" s="6" t="s">
        <v>262</v>
      </c>
      <c r="C4241" s="7" t="s">
        <v>300</v>
      </c>
      <c r="D4241" s="7" t="s">
        <v>422</v>
      </c>
      <c r="E4241" s="7">
        <v>6.8000000000000005E-2</v>
      </c>
      <c r="F4241" s="7">
        <v>3.1638584039112738E-2</v>
      </c>
      <c r="G4241" s="7">
        <v>7.4999999999999997E-2</v>
      </c>
      <c r="H4241" s="7">
        <v>0.90666666666666673</v>
      </c>
      <c r="I4241" s="7">
        <v>6.8000000000000005E-2</v>
      </c>
      <c r="J4241" s="7">
        <v>3.1638584039112738E-2</v>
      </c>
      <c r="K4241" s="7">
        <v>7.4999999999999997E-2</v>
      </c>
      <c r="L4241" s="7">
        <v>0.90666666666666673</v>
      </c>
      <c r="M4241" s="7" t="s">
        <v>290</v>
      </c>
      <c r="N4241" s="7" t="s">
        <v>331</v>
      </c>
      <c r="O4241" s="7" t="s">
        <v>421</v>
      </c>
    </row>
    <row r="4242" spans="1:15" ht="15">
      <c r="A4242" s="1">
        <v>4234</v>
      </c>
      <c r="B4242" s="6" t="s">
        <v>262</v>
      </c>
      <c r="C4242" s="7" t="s">
        <v>301</v>
      </c>
      <c r="D4242" s="7" t="s">
        <v>422</v>
      </c>
      <c r="E4242" s="7">
        <v>6.8000000000000005E-2</v>
      </c>
      <c r="F4242" s="7">
        <v>3.1638584039112738E-2</v>
      </c>
      <c r="G4242" s="7">
        <v>7.4999999999999997E-2</v>
      </c>
      <c r="H4242" s="7">
        <v>0.90666666666666673</v>
      </c>
      <c r="I4242" s="7">
        <v>6.8000000000000005E-2</v>
      </c>
      <c r="J4242" s="7">
        <v>3.1638584039112738E-2</v>
      </c>
      <c r="K4242" s="7">
        <v>7.4999999999999997E-2</v>
      </c>
      <c r="L4242" s="7">
        <v>0.90666666666666673</v>
      </c>
      <c r="M4242" s="7" t="s">
        <v>290</v>
      </c>
      <c r="N4242" s="7" t="s">
        <v>331</v>
      </c>
      <c r="O4242" s="7" t="s">
        <v>421</v>
      </c>
    </row>
    <row r="4243" spans="1:15" ht="15">
      <c r="A4243" s="1">
        <v>4235</v>
      </c>
      <c r="B4243" s="6" t="s">
        <v>262</v>
      </c>
      <c r="C4243" s="7" t="s">
        <v>302</v>
      </c>
      <c r="D4243" s="7" t="s">
        <v>422</v>
      </c>
      <c r="E4243" s="7">
        <v>6.8000000000000005E-2</v>
      </c>
      <c r="F4243" s="7">
        <v>3.1638584039112738E-2</v>
      </c>
      <c r="G4243" s="7">
        <v>7.4999999999999997E-2</v>
      </c>
      <c r="H4243" s="7">
        <v>0.90666666666666673</v>
      </c>
      <c r="I4243" s="7">
        <v>6.8000000000000005E-2</v>
      </c>
      <c r="J4243" s="7">
        <v>3.1638584039112738E-2</v>
      </c>
      <c r="K4243" s="7">
        <v>7.4999999999999997E-2</v>
      </c>
      <c r="L4243" s="7">
        <v>0.90666666666666673</v>
      </c>
      <c r="M4243" s="7" t="s">
        <v>290</v>
      </c>
      <c r="N4243" s="7" t="s">
        <v>331</v>
      </c>
      <c r="O4243" s="7" t="s">
        <v>421</v>
      </c>
    </row>
    <row r="4244" spans="1:15" ht="15">
      <c r="A4244" s="1">
        <v>4236</v>
      </c>
      <c r="B4244" s="6" t="s">
        <v>262</v>
      </c>
      <c r="C4244" s="7" t="s">
        <v>423</v>
      </c>
      <c r="D4244" s="7" t="s">
        <v>422</v>
      </c>
      <c r="E4244" s="7">
        <v>6.8000000000000005E-2</v>
      </c>
      <c r="F4244" s="7">
        <v>3.1638584039112738E-2</v>
      </c>
      <c r="G4244" s="7">
        <v>7.4999999999999997E-2</v>
      </c>
      <c r="H4244" s="7">
        <v>0.90666666666666673</v>
      </c>
      <c r="I4244" s="7">
        <v>6.8000000000000005E-2</v>
      </c>
      <c r="J4244" s="7">
        <v>3.1638584039112738E-2</v>
      </c>
      <c r="K4244" s="7">
        <v>7.4999999999999997E-2</v>
      </c>
      <c r="L4244" s="7">
        <v>0.90666666666666673</v>
      </c>
      <c r="M4244" s="7" t="s">
        <v>290</v>
      </c>
      <c r="N4244" s="7" t="s">
        <v>331</v>
      </c>
      <c r="O4244" s="7" t="s">
        <v>421</v>
      </c>
    </row>
    <row r="4245" spans="1:15" ht="15">
      <c r="A4245" s="1">
        <v>4237</v>
      </c>
      <c r="B4245" s="6" t="s">
        <v>262</v>
      </c>
      <c r="C4245" s="7" t="s">
        <v>424</v>
      </c>
      <c r="D4245" s="7" t="s">
        <v>422</v>
      </c>
      <c r="E4245" s="7">
        <v>6.8000000000000005E-2</v>
      </c>
      <c r="F4245" s="7">
        <v>3.1638584039112738E-2</v>
      </c>
      <c r="G4245" s="7">
        <v>7.4999999999999997E-2</v>
      </c>
      <c r="H4245" s="7">
        <v>0.90666666666666673</v>
      </c>
      <c r="I4245" s="7">
        <v>6.8000000000000005E-2</v>
      </c>
      <c r="J4245" s="7">
        <v>3.1638584039112738E-2</v>
      </c>
      <c r="K4245" s="7">
        <v>7.4999999999999997E-2</v>
      </c>
      <c r="L4245" s="7">
        <v>0.90666666666666673</v>
      </c>
      <c r="M4245" s="7" t="s">
        <v>290</v>
      </c>
      <c r="N4245" s="7" t="s">
        <v>331</v>
      </c>
      <c r="O4245" s="7" t="s">
        <v>421</v>
      </c>
    </row>
    <row r="4246" spans="1:15" ht="15">
      <c r="A4246" s="1">
        <v>4238</v>
      </c>
      <c r="B4246" s="6" t="s">
        <v>262</v>
      </c>
      <c r="C4246" s="7" t="s">
        <v>425</v>
      </c>
      <c r="D4246" s="7" t="s">
        <v>422</v>
      </c>
      <c r="E4246" s="7">
        <v>6.8000000000000005E-2</v>
      </c>
      <c r="F4246" s="7">
        <v>3.1638584039112738E-2</v>
      </c>
      <c r="G4246" s="7">
        <v>7.4999999999999997E-2</v>
      </c>
      <c r="H4246" s="7">
        <v>0.90666666666666673</v>
      </c>
      <c r="I4246" s="7">
        <v>6.8000000000000005E-2</v>
      </c>
      <c r="J4246" s="7">
        <v>3.1638584039112738E-2</v>
      </c>
      <c r="K4246" s="7">
        <v>7.4999999999999997E-2</v>
      </c>
      <c r="L4246" s="7">
        <v>0.90666666666666673</v>
      </c>
      <c r="M4246" s="7" t="s">
        <v>290</v>
      </c>
      <c r="N4246" s="7" t="s">
        <v>331</v>
      </c>
      <c r="O4246" s="7" t="s">
        <v>421</v>
      </c>
    </row>
    <row r="4247" spans="1:15" ht="15">
      <c r="A4247" s="1">
        <v>4239</v>
      </c>
      <c r="B4247" s="6" t="s">
        <v>262</v>
      </c>
      <c r="C4247" s="7" t="s">
        <v>426</v>
      </c>
      <c r="D4247" s="7" t="s">
        <v>422</v>
      </c>
      <c r="E4247" s="7">
        <v>6.8000000000000005E-2</v>
      </c>
      <c r="F4247" s="7">
        <v>3.1638584039112738E-2</v>
      </c>
      <c r="G4247" s="7">
        <v>7.4999999999999997E-2</v>
      </c>
      <c r="H4247" s="7">
        <v>0.90666666666666673</v>
      </c>
      <c r="I4247" s="7">
        <v>6.8000000000000005E-2</v>
      </c>
      <c r="J4247" s="7">
        <v>3.1638584039112738E-2</v>
      </c>
      <c r="K4247" s="7">
        <v>7.4999999999999997E-2</v>
      </c>
      <c r="L4247" s="7">
        <v>0.90666666666666673</v>
      </c>
      <c r="M4247" s="7" t="s">
        <v>290</v>
      </c>
      <c r="N4247" s="7" t="s">
        <v>331</v>
      </c>
      <c r="O4247" s="7" t="s">
        <v>421</v>
      </c>
    </row>
    <row r="4248" spans="1:15" ht="15">
      <c r="A4248" s="1">
        <v>4240</v>
      </c>
      <c r="B4248" s="6" t="s">
        <v>262</v>
      </c>
      <c r="C4248" s="7" t="s">
        <v>427</v>
      </c>
      <c r="D4248" s="7" t="s">
        <v>422</v>
      </c>
      <c r="E4248" s="7">
        <v>6.8000000000000005E-2</v>
      </c>
      <c r="F4248" s="7">
        <v>3.1638584039112738E-2</v>
      </c>
      <c r="G4248" s="7">
        <v>7.4999999999999997E-2</v>
      </c>
      <c r="H4248" s="7">
        <v>0.90666666666666673</v>
      </c>
      <c r="I4248" s="7">
        <v>6.8000000000000005E-2</v>
      </c>
      <c r="J4248" s="7">
        <v>3.1638584039112738E-2</v>
      </c>
      <c r="K4248" s="7">
        <v>7.4999999999999997E-2</v>
      </c>
      <c r="L4248" s="7">
        <v>0.90666666666666673</v>
      </c>
      <c r="M4248" s="7" t="s">
        <v>290</v>
      </c>
      <c r="N4248" s="7" t="s">
        <v>331</v>
      </c>
      <c r="O4248" s="7" t="s">
        <v>421</v>
      </c>
    </row>
    <row r="4249" spans="1:15" ht="15">
      <c r="A4249" s="1">
        <v>4241</v>
      </c>
      <c r="B4249" s="6" t="s">
        <v>166</v>
      </c>
      <c r="C4249" s="7" t="s">
        <v>292</v>
      </c>
      <c r="D4249" s="7">
        <v>13.869</v>
      </c>
      <c r="E4249" s="7">
        <v>13.557</v>
      </c>
      <c r="F4249" s="7">
        <v>2.3805716518330833</v>
      </c>
      <c r="G4249" s="7">
        <v>13.764424084919474</v>
      </c>
      <c r="H4249" s="7">
        <v>0.98493042036195833</v>
      </c>
      <c r="I4249" s="7">
        <v>11.600999999999999</v>
      </c>
      <c r="J4249" s="7">
        <v>2.0371034692716297</v>
      </c>
      <c r="K4249" s="7">
        <v>11.77849699853587</v>
      </c>
      <c r="L4249" s="7">
        <v>0.98493042036195833</v>
      </c>
      <c r="M4249" s="7" t="s">
        <v>290</v>
      </c>
      <c r="N4249" s="7" t="s">
        <v>331</v>
      </c>
      <c r="O4249" s="7" t="s">
        <v>421</v>
      </c>
    </row>
    <row r="4250" spans="1:15" ht="15">
      <c r="A4250" s="1">
        <v>4242</v>
      </c>
      <c r="B4250" s="6" t="s">
        <v>166</v>
      </c>
      <c r="C4250" s="7" t="s">
        <v>293</v>
      </c>
      <c r="D4250" s="7">
        <v>12.821</v>
      </c>
      <c r="E4250" s="7">
        <v>13.09</v>
      </c>
      <c r="F4250" s="7">
        <v>1.8112460631486946</v>
      </c>
      <c r="G4250" s="7">
        <v>13.214715748031496</v>
      </c>
      <c r="H4250" s="7">
        <v>0.99056235863037201</v>
      </c>
      <c r="I4250" s="7">
        <v>11.25</v>
      </c>
      <c r="J4250" s="7">
        <v>1.556647686052171</v>
      </c>
      <c r="K4250" s="7">
        <v>11.35718503937008</v>
      </c>
      <c r="L4250" s="7">
        <v>0.99056235863037201</v>
      </c>
      <c r="M4250" s="7" t="s">
        <v>290</v>
      </c>
      <c r="N4250" s="7" t="s">
        <v>331</v>
      </c>
      <c r="O4250" s="7" t="s">
        <v>421</v>
      </c>
    </row>
    <row r="4251" spans="1:15" ht="15">
      <c r="A4251" s="1">
        <v>4243</v>
      </c>
      <c r="B4251" s="6" t="s">
        <v>166</v>
      </c>
      <c r="C4251" s="7" t="s">
        <v>294</v>
      </c>
      <c r="D4251" s="7">
        <v>13.04</v>
      </c>
      <c r="E4251" s="7">
        <v>14.613362055585053</v>
      </c>
      <c r="F4251" s="7">
        <v>2.1587852286343003</v>
      </c>
      <c r="G4251" s="7">
        <v>14.771956682544891</v>
      </c>
      <c r="H4251" s="7">
        <v>0.98926380368098166</v>
      </c>
      <c r="I4251" s="7">
        <v>12.535180486255378</v>
      </c>
      <c r="J4251" s="7">
        <v>1.8517821134562642</v>
      </c>
      <c r="K4251" s="7">
        <v>12.671221204710861</v>
      </c>
      <c r="L4251" s="7">
        <v>0.98926380368098166</v>
      </c>
      <c r="M4251" s="7" t="s">
        <v>290</v>
      </c>
      <c r="N4251" s="7" t="s">
        <v>331</v>
      </c>
      <c r="O4251" s="7" t="s">
        <v>421</v>
      </c>
    </row>
    <row r="4252" spans="1:15" ht="15">
      <c r="A4252" s="1">
        <v>4244</v>
      </c>
      <c r="B4252" s="6" t="s">
        <v>166</v>
      </c>
      <c r="C4252" s="7" t="s">
        <v>295</v>
      </c>
      <c r="D4252" s="7">
        <v>13.3</v>
      </c>
      <c r="E4252" s="7">
        <v>12.8789</v>
      </c>
      <c r="F4252" s="7">
        <v>1.5882825952659902</v>
      </c>
      <c r="G4252" s="7">
        <v>12.976467424242426</v>
      </c>
      <c r="H4252" s="7">
        <v>0.99248120300751874</v>
      </c>
      <c r="I4252" s="7">
        <v>11.2126</v>
      </c>
      <c r="J4252" s="7">
        <v>1.3827871501199049</v>
      </c>
      <c r="K4252" s="7">
        <v>11.29754393939394</v>
      </c>
      <c r="L4252" s="7">
        <v>0.99248120300751874</v>
      </c>
      <c r="M4252" s="7" t="s">
        <v>290</v>
      </c>
      <c r="N4252" s="7" t="s">
        <v>331</v>
      </c>
      <c r="O4252" s="7" t="s">
        <v>421</v>
      </c>
    </row>
    <row r="4253" spans="1:15" ht="15">
      <c r="A4253" s="1">
        <v>4245</v>
      </c>
      <c r="B4253" s="6" t="s">
        <v>166</v>
      </c>
      <c r="C4253" s="7" t="s">
        <v>296</v>
      </c>
      <c r="D4253" s="7">
        <v>12.9</v>
      </c>
      <c r="E4253" s="7">
        <v>13.162800000000001</v>
      </c>
      <c r="F4253" s="7" t="s">
        <v>422</v>
      </c>
      <c r="G4253" s="7">
        <v>13.162800000000001</v>
      </c>
      <c r="H4253" s="7">
        <v>1</v>
      </c>
      <c r="I4253" s="7">
        <v>11.462400000000001</v>
      </c>
      <c r="J4253" s="7" t="s">
        <v>422</v>
      </c>
      <c r="K4253" s="7">
        <v>11.462400000000001</v>
      </c>
      <c r="L4253" s="7">
        <v>1</v>
      </c>
      <c r="M4253" s="7" t="s">
        <v>290</v>
      </c>
      <c r="N4253" s="7" t="s">
        <v>331</v>
      </c>
      <c r="O4253" s="7" t="s">
        <v>421</v>
      </c>
    </row>
    <row r="4254" spans="1:15" ht="15">
      <c r="A4254" s="1">
        <v>4246</v>
      </c>
      <c r="B4254" s="6" t="s">
        <v>166</v>
      </c>
      <c r="C4254" s="7" t="s">
        <v>297</v>
      </c>
      <c r="D4254" s="7">
        <v>13.1241</v>
      </c>
      <c r="E4254" s="7">
        <v>13.899636921999999</v>
      </c>
      <c r="F4254" s="7">
        <v>1.8091401764996635</v>
      </c>
      <c r="G4254" s="7">
        <v>13.781397548333056</v>
      </c>
      <c r="H4254" s="7">
        <v>1.0085796359369406</v>
      </c>
      <c r="I4254" s="7">
        <v>12.058246621</v>
      </c>
      <c r="J4254" s="7">
        <v>1.5694696589998085</v>
      </c>
      <c r="K4254" s="7">
        <v>11.955671313746333</v>
      </c>
      <c r="L4254" s="7">
        <v>1.0085796359369406</v>
      </c>
      <c r="M4254" s="7" t="s">
        <v>290</v>
      </c>
      <c r="N4254" s="7" t="s">
        <v>331</v>
      </c>
      <c r="O4254" s="7" t="s">
        <v>421</v>
      </c>
    </row>
    <row r="4255" spans="1:15" ht="15">
      <c r="A4255" s="1">
        <v>4247</v>
      </c>
      <c r="B4255" s="6" t="s">
        <v>166</v>
      </c>
      <c r="C4255" s="7" t="s">
        <v>298</v>
      </c>
      <c r="D4255" s="7" t="s">
        <v>422</v>
      </c>
      <c r="E4255" s="7">
        <v>13.765041657523435</v>
      </c>
      <c r="F4255" s="7">
        <v>1.4756425417502737</v>
      </c>
      <c r="G4255" s="7">
        <v>13.843911757316958</v>
      </c>
      <c r="H4255" s="7">
        <v>0.99430290360296192</v>
      </c>
      <c r="I4255" s="7">
        <v>11.923651356523436</v>
      </c>
      <c r="J4255" s="7">
        <v>1.2782414781191471</v>
      </c>
      <c r="K4255" s="7">
        <v>11.991970769990536</v>
      </c>
      <c r="L4255" s="7">
        <v>0.99430290360296192</v>
      </c>
      <c r="M4255" s="7" t="s">
        <v>290</v>
      </c>
      <c r="N4255" s="7" t="s">
        <v>331</v>
      </c>
      <c r="O4255" s="7" t="s">
        <v>421</v>
      </c>
    </row>
    <row r="4256" spans="1:15" ht="15">
      <c r="A4256" s="1">
        <v>4248</v>
      </c>
      <c r="B4256" s="6" t="s">
        <v>166</v>
      </c>
      <c r="C4256" s="7" t="s">
        <v>299</v>
      </c>
      <c r="D4256" s="7" t="s">
        <v>422</v>
      </c>
      <c r="E4256" s="7">
        <v>13.642546403766232</v>
      </c>
      <c r="F4256" s="7">
        <v>1.4625107829002799</v>
      </c>
      <c r="G4256" s="7">
        <v>13.720714637693423</v>
      </c>
      <c r="H4256" s="7">
        <v>0.99430290360296192</v>
      </c>
      <c r="I4256" s="7">
        <v>11.806454826997287</v>
      </c>
      <c r="J4256" s="7">
        <v>1.2656777540842099</v>
      </c>
      <c r="K4256" s="7">
        <v>11.874102734906382</v>
      </c>
      <c r="L4256" s="7">
        <v>0.99430290360296192</v>
      </c>
      <c r="M4256" s="7" t="s">
        <v>290</v>
      </c>
      <c r="N4256" s="7" t="s">
        <v>331</v>
      </c>
      <c r="O4256" s="7" t="s">
        <v>421</v>
      </c>
    </row>
    <row r="4257" spans="1:15" ht="15">
      <c r="A4257" s="1">
        <v>4249</v>
      </c>
      <c r="B4257" s="6" t="s">
        <v>166</v>
      </c>
      <c r="C4257" s="7" t="s">
        <v>300</v>
      </c>
      <c r="D4257" s="7" t="s">
        <v>422</v>
      </c>
      <c r="E4257" s="7">
        <v>13.742470631852051</v>
      </c>
      <c r="F4257" s="7">
        <v>1.4732228784815113</v>
      </c>
      <c r="G4257" s="7">
        <v>13.821211405553329</v>
      </c>
      <c r="H4257" s="7">
        <v>0.99430290360296192</v>
      </c>
      <c r="I4257" s="7">
        <v>11.910493890693317</v>
      </c>
      <c r="J4257" s="7">
        <v>1.2768309690336144</v>
      </c>
      <c r="K4257" s="7">
        <v>11.978737915311703</v>
      </c>
      <c r="L4257" s="7">
        <v>0.99430290360296192</v>
      </c>
      <c r="M4257" s="7" t="s">
        <v>290</v>
      </c>
      <c r="N4257" s="7" t="s">
        <v>331</v>
      </c>
      <c r="O4257" s="7" t="s">
        <v>421</v>
      </c>
    </row>
    <row r="4258" spans="1:15" ht="15">
      <c r="A4258" s="1">
        <v>4250</v>
      </c>
      <c r="B4258" s="6" t="s">
        <v>166</v>
      </c>
      <c r="C4258" s="7" t="s">
        <v>301</v>
      </c>
      <c r="D4258" s="7" t="s">
        <v>422</v>
      </c>
      <c r="E4258" s="7">
        <v>13.519058886046473</v>
      </c>
      <c r="F4258" s="7">
        <v>1.449272651185453</v>
      </c>
      <c r="G4258" s="7">
        <v>13.596519568693534</v>
      </c>
      <c r="H4258" s="7">
        <v>0.99430290360296192</v>
      </c>
      <c r="I4258" s="7">
        <v>11.687082144887739</v>
      </c>
      <c r="J4258" s="7">
        <v>1.2528807417375649</v>
      </c>
      <c r="K4258" s="7">
        <v>11.754046078451907</v>
      </c>
      <c r="L4258" s="7">
        <v>0.99430290360296192</v>
      </c>
      <c r="M4258" s="7" t="s">
        <v>290</v>
      </c>
      <c r="N4258" s="7" t="s">
        <v>331</v>
      </c>
      <c r="O4258" s="7" t="s">
        <v>421</v>
      </c>
    </row>
    <row r="4259" spans="1:15" ht="15">
      <c r="A4259" s="1">
        <v>4251</v>
      </c>
      <c r="B4259" s="6" t="s">
        <v>166</v>
      </c>
      <c r="C4259" s="7" t="s">
        <v>302</v>
      </c>
      <c r="D4259" s="7" t="s">
        <v>422</v>
      </c>
      <c r="E4259" s="7">
        <v>13.540760341813078</v>
      </c>
      <c r="F4259" s="7">
        <v>1.4515990946604476</v>
      </c>
      <c r="G4259" s="7">
        <v>13.618345368143549</v>
      </c>
      <c r="H4259" s="7">
        <v>0.99430290360296192</v>
      </c>
      <c r="I4259" s="7">
        <v>11.708783600654344</v>
      </c>
      <c r="J4259" s="7">
        <v>1.2552071852125601</v>
      </c>
      <c r="K4259" s="7">
        <v>11.775871877901922</v>
      </c>
      <c r="L4259" s="7">
        <v>0.99430290360296192</v>
      </c>
      <c r="M4259" s="7" t="s">
        <v>290</v>
      </c>
      <c r="N4259" s="7" t="s">
        <v>331</v>
      </c>
      <c r="O4259" s="7" t="s">
        <v>421</v>
      </c>
    </row>
    <row r="4260" spans="1:15" ht="15">
      <c r="A4260" s="1">
        <v>4252</v>
      </c>
      <c r="B4260" s="6" t="s">
        <v>166</v>
      </c>
      <c r="C4260" s="7" t="s">
        <v>423</v>
      </c>
      <c r="D4260" s="7" t="s">
        <v>422</v>
      </c>
      <c r="E4260" s="7">
        <v>13.642995481464785</v>
      </c>
      <c r="F4260" s="7">
        <v>1.4625589250107898</v>
      </c>
      <c r="G4260" s="7">
        <v>13.721166288490103</v>
      </c>
      <c r="H4260" s="7">
        <v>0.99430290360296192</v>
      </c>
      <c r="I4260" s="7">
        <v>11.811018740306052</v>
      </c>
      <c r="J4260" s="7">
        <v>1.2661670155629019</v>
      </c>
      <c r="K4260" s="7">
        <v>11.878692798248476</v>
      </c>
      <c r="L4260" s="7">
        <v>0.99430290360296192</v>
      </c>
      <c r="M4260" s="7" t="s">
        <v>290</v>
      </c>
      <c r="N4260" s="7" t="s">
        <v>331</v>
      </c>
      <c r="O4260" s="7" t="s">
        <v>421</v>
      </c>
    </row>
    <row r="4261" spans="1:15" ht="15">
      <c r="A4261" s="1">
        <v>4253</v>
      </c>
      <c r="B4261" s="6" t="s">
        <v>166</v>
      </c>
      <c r="C4261" s="7" t="s">
        <v>424</v>
      </c>
      <c r="D4261" s="7" t="s">
        <v>422</v>
      </c>
      <c r="E4261" s="7">
        <v>13.824279435866108</v>
      </c>
      <c r="F4261" s="7">
        <v>1.4819929610207758</v>
      </c>
      <c r="G4261" s="7">
        <v>13.903488952684707</v>
      </c>
      <c r="H4261" s="7">
        <v>0.99430290360296192</v>
      </c>
      <c r="I4261" s="7">
        <v>11.992302694707375</v>
      </c>
      <c r="J4261" s="7">
        <v>1.2856010515728789</v>
      </c>
      <c r="K4261" s="7">
        <v>12.061015462443081</v>
      </c>
      <c r="L4261" s="7">
        <v>0.99430290360296192</v>
      </c>
      <c r="M4261" s="7" t="s">
        <v>290</v>
      </c>
      <c r="N4261" s="7" t="s">
        <v>331</v>
      </c>
      <c r="O4261" s="7" t="s">
        <v>421</v>
      </c>
    </row>
    <row r="4262" spans="1:15" ht="15">
      <c r="A4262" s="1">
        <v>4254</v>
      </c>
      <c r="B4262" s="6" t="s">
        <v>166</v>
      </c>
      <c r="C4262" s="7" t="s">
        <v>425</v>
      </c>
      <c r="D4262" s="7" t="s">
        <v>422</v>
      </c>
      <c r="E4262" s="7">
        <v>13.990197199920543</v>
      </c>
      <c r="F4262" s="7">
        <v>1.499779707851072</v>
      </c>
      <c r="G4262" s="7">
        <v>14.070357382268101</v>
      </c>
      <c r="H4262" s="7">
        <v>0.99430290360296192</v>
      </c>
      <c r="I4262" s="7">
        <v>12.158220458761809</v>
      </c>
      <c r="J4262" s="7">
        <v>1.3033877984031623</v>
      </c>
      <c r="K4262" s="7">
        <v>12.227883892026473</v>
      </c>
      <c r="L4262" s="7">
        <v>0.99430290360296192</v>
      </c>
      <c r="M4262" s="7" t="s">
        <v>290</v>
      </c>
      <c r="N4262" s="7" t="s">
        <v>331</v>
      </c>
      <c r="O4262" s="7" t="s">
        <v>421</v>
      </c>
    </row>
    <row r="4263" spans="1:15" ht="15">
      <c r="A4263" s="1">
        <v>4255</v>
      </c>
      <c r="B4263" s="6" t="s">
        <v>166</v>
      </c>
      <c r="C4263" s="7" t="s">
        <v>426</v>
      </c>
      <c r="D4263" s="7" t="s">
        <v>422</v>
      </c>
      <c r="E4263" s="7">
        <v>14.237329633830923</v>
      </c>
      <c r="F4263" s="7">
        <v>1.5262728447407115</v>
      </c>
      <c r="G4263" s="7">
        <v>14.318905820590938</v>
      </c>
      <c r="H4263" s="7">
        <v>0.99430290360296192</v>
      </c>
      <c r="I4263" s="7">
        <v>12.405352892672189</v>
      </c>
      <c r="J4263" s="7">
        <v>1.3298809352928196</v>
      </c>
      <c r="K4263" s="7">
        <v>12.476432330349311</v>
      </c>
      <c r="L4263" s="7">
        <v>0.99430290360296192</v>
      </c>
      <c r="M4263" s="7" t="s">
        <v>290</v>
      </c>
      <c r="N4263" s="7" t="s">
        <v>331</v>
      </c>
      <c r="O4263" s="7" t="s">
        <v>421</v>
      </c>
    </row>
    <row r="4264" spans="1:15" ht="15">
      <c r="A4264" s="1">
        <v>4256</v>
      </c>
      <c r="B4264" s="6" t="s">
        <v>166</v>
      </c>
      <c r="C4264" s="7" t="s">
        <v>427</v>
      </c>
      <c r="D4264" s="7" t="s">
        <v>422</v>
      </c>
      <c r="E4264" s="7">
        <v>14.484462067741303</v>
      </c>
      <c r="F4264" s="7">
        <v>1.5527659816303507</v>
      </c>
      <c r="G4264" s="7">
        <v>14.567454258913777</v>
      </c>
      <c r="H4264" s="7">
        <v>0.99430290360296192</v>
      </c>
      <c r="I4264" s="7">
        <v>12.652485326582569</v>
      </c>
      <c r="J4264" s="7">
        <v>1.3563740721824651</v>
      </c>
      <c r="K4264" s="7">
        <v>12.72498076867215</v>
      </c>
      <c r="L4264" s="7">
        <v>0.99430290360296192</v>
      </c>
      <c r="M4264" s="7" t="s">
        <v>290</v>
      </c>
      <c r="N4264" s="7" t="s">
        <v>331</v>
      </c>
      <c r="O4264" s="7" t="s">
        <v>421</v>
      </c>
    </row>
    <row r="4265" spans="1:15" ht="15">
      <c r="A4265" s="1">
        <v>4257</v>
      </c>
      <c r="B4265" s="6" t="s">
        <v>264</v>
      </c>
      <c r="C4265" s="7" t="s">
        <v>292</v>
      </c>
      <c r="D4265" s="7">
        <v>2.0699999999999998</v>
      </c>
      <c r="E4265" s="7">
        <v>1.36</v>
      </c>
      <c r="F4265" s="7">
        <v>1.5605447766725564</v>
      </c>
      <c r="G4265" s="7">
        <v>2.0699999999999998</v>
      </c>
      <c r="H4265" s="7">
        <v>0.65700483091787454</v>
      </c>
      <c r="I4265" s="7">
        <v>1.36</v>
      </c>
      <c r="J4265" s="7">
        <v>1.5605447766725564</v>
      </c>
      <c r="K4265" s="7">
        <v>2.0699999999999998</v>
      </c>
      <c r="L4265" s="7">
        <v>0.65700483091787454</v>
      </c>
      <c r="M4265" s="7" t="s">
        <v>304</v>
      </c>
      <c r="N4265" s="7" t="s">
        <v>331</v>
      </c>
      <c r="O4265" s="7" t="s">
        <v>421</v>
      </c>
    </row>
    <row r="4266" spans="1:15" ht="15">
      <c r="A4266" s="1">
        <v>4258</v>
      </c>
      <c r="B4266" s="6" t="s">
        <v>264</v>
      </c>
      <c r="C4266" s="7" t="s">
        <v>293</v>
      </c>
      <c r="D4266" s="7">
        <v>2.056</v>
      </c>
      <c r="E4266" s="7">
        <v>1.24</v>
      </c>
      <c r="F4266" s="7">
        <v>1.6399804876888016</v>
      </c>
      <c r="G4266" s="7">
        <v>2.056</v>
      </c>
      <c r="H4266" s="7">
        <v>0.60311284046692604</v>
      </c>
      <c r="I4266" s="7">
        <v>1.24</v>
      </c>
      <c r="J4266" s="7">
        <v>1.6399804876888016</v>
      </c>
      <c r="K4266" s="7">
        <v>2.056</v>
      </c>
      <c r="L4266" s="7">
        <v>0.60311284046692604</v>
      </c>
      <c r="M4266" s="7" t="s">
        <v>304</v>
      </c>
      <c r="N4266" s="7" t="s">
        <v>331</v>
      </c>
      <c r="O4266" s="7" t="s">
        <v>421</v>
      </c>
    </row>
    <row r="4267" spans="1:15" ht="15">
      <c r="A4267" s="1">
        <v>4259</v>
      </c>
      <c r="B4267" s="6" t="s">
        <v>264</v>
      </c>
      <c r="C4267" s="7" t="s">
        <v>294</v>
      </c>
      <c r="D4267" s="7">
        <v>1.94</v>
      </c>
      <c r="E4267" s="7">
        <v>1.208</v>
      </c>
      <c r="F4267" s="7">
        <v>1.53449816045652</v>
      </c>
      <c r="G4267" s="7">
        <v>1.9529333333333332</v>
      </c>
      <c r="H4267" s="7">
        <v>0.61855670103092786</v>
      </c>
      <c r="I4267" s="7">
        <v>1.208</v>
      </c>
      <c r="J4267" s="7">
        <v>1.53449816045652</v>
      </c>
      <c r="K4267" s="7">
        <v>1.9529333333333332</v>
      </c>
      <c r="L4267" s="7">
        <v>0.61855670103092786</v>
      </c>
      <c r="M4267" s="7" t="s">
        <v>304</v>
      </c>
      <c r="N4267" s="7" t="s">
        <v>331</v>
      </c>
      <c r="O4267" s="7" t="s">
        <v>421</v>
      </c>
    </row>
    <row r="4268" spans="1:15" ht="15">
      <c r="A4268" s="1">
        <v>4260</v>
      </c>
      <c r="B4268" s="6" t="s">
        <v>264</v>
      </c>
      <c r="C4268" s="7" t="s">
        <v>295</v>
      </c>
      <c r="D4268" s="7">
        <v>0.51</v>
      </c>
      <c r="E4268" s="7">
        <v>0.313</v>
      </c>
      <c r="F4268" s="7">
        <v>0.40265493912281763</v>
      </c>
      <c r="G4268" s="7">
        <v>0.51</v>
      </c>
      <c r="H4268" s="7">
        <v>0.61372549019607847</v>
      </c>
      <c r="I4268" s="7">
        <v>0.313</v>
      </c>
      <c r="J4268" s="7">
        <v>0.40265493912281763</v>
      </c>
      <c r="K4268" s="7">
        <v>0.51</v>
      </c>
      <c r="L4268" s="7">
        <v>0.61372549019607847</v>
      </c>
      <c r="M4268" s="7" t="s">
        <v>304</v>
      </c>
      <c r="N4268" s="7" t="s">
        <v>331</v>
      </c>
      <c r="O4268" s="7" t="s">
        <v>421</v>
      </c>
    </row>
    <row r="4269" spans="1:15" ht="15">
      <c r="A4269" s="1">
        <v>4261</v>
      </c>
      <c r="B4269" s="6" t="s">
        <v>264</v>
      </c>
      <c r="C4269" s="7" t="s">
        <v>296</v>
      </c>
      <c r="D4269" s="7">
        <v>0.34200000000000003</v>
      </c>
      <c r="E4269" s="7">
        <v>0.19699999999999998</v>
      </c>
      <c r="F4269" s="7">
        <v>0.29709640586250324</v>
      </c>
      <c r="G4269" s="7">
        <v>0.3564761904761905</v>
      </c>
      <c r="H4269" s="7">
        <v>0.55263157894736836</v>
      </c>
      <c r="I4269" s="7">
        <v>0.19699999999999998</v>
      </c>
      <c r="J4269" s="7">
        <v>0.29709640586250324</v>
      </c>
      <c r="K4269" s="7">
        <v>0.3564761904761905</v>
      </c>
      <c r="L4269" s="7">
        <v>0.55263157894736836</v>
      </c>
      <c r="M4269" s="7" t="s">
        <v>304</v>
      </c>
      <c r="N4269" s="7" t="s">
        <v>331</v>
      </c>
      <c r="O4269" s="7" t="s">
        <v>421</v>
      </c>
    </row>
    <row r="4270" spans="1:15" ht="15">
      <c r="A4270" s="1">
        <v>4262</v>
      </c>
      <c r="B4270" s="6" t="s">
        <v>264</v>
      </c>
      <c r="C4270" s="7" t="s">
        <v>297</v>
      </c>
      <c r="D4270" s="7">
        <v>0.3503</v>
      </c>
      <c r="E4270" s="7">
        <v>0.222</v>
      </c>
      <c r="F4270" s="7">
        <v>0.27097248937853452</v>
      </c>
      <c r="G4270" s="7">
        <v>0.3503</v>
      </c>
      <c r="H4270" s="7">
        <v>0.63374250642306595</v>
      </c>
      <c r="I4270" s="7">
        <v>0.222</v>
      </c>
      <c r="J4270" s="7">
        <v>0.27097248937853452</v>
      </c>
      <c r="K4270" s="7">
        <v>0.3503</v>
      </c>
      <c r="L4270" s="7">
        <v>0.63374250642306595</v>
      </c>
      <c r="M4270" s="7" t="s">
        <v>304</v>
      </c>
      <c r="N4270" s="7" t="s">
        <v>331</v>
      </c>
      <c r="O4270" s="7" t="s">
        <v>421</v>
      </c>
    </row>
    <row r="4271" spans="1:15" ht="15">
      <c r="A4271" s="1">
        <v>4263</v>
      </c>
      <c r="B4271" s="6" t="s">
        <v>264</v>
      </c>
      <c r="C4271" s="7" t="s">
        <v>298</v>
      </c>
      <c r="D4271" s="7" t="s">
        <v>422</v>
      </c>
      <c r="E4271" s="7">
        <v>0.222</v>
      </c>
      <c r="F4271" s="7">
        <v>0.30129511467734454</v>
      </c>
      <c r="G4271" s="7">
        <v>0.37424957732565872</v>
      </c>
      <c r="H4271" s="7">
        <v>0.59318704268521716</v>
      </c>
      <c r="I4271" s="7">
        <v>0.222</v>
      </c>
      <c r="J4271" s="7">
        <v>0.30129511467734454</v>
      </c>
      <c r="K4271" s="7">
        <v>0.37424957732565872</v>
      </c>
      <c r="L4271" s="7">
        <v>0.59318704268521716</v>
      </c>
      <c r="M4271" s="7" t="s">
        <v>304</v>
      </c>
      <c r="N4271" s="7" t="s">
        <v>331</v>
      </c>
      <c r="O4271" s="7" t="s">
        <v>421</v>
      </c>
    </row>
    <row r="4272" spans="1:15" ht="15">
      <c r="A4272" s="1">
        <v>4264</v>
      </c>
      <c r="B4272" s="6" t="s">
        <v>264</v>
      </c>
      <c r="C4272" s="7" t="s">
        <v>299</v>
      </c>
      <c r="D4272" s="7" t="s">
        <v>422</v>
      </c>
      <c r="E4272" s="7">
        <v>0.222</v>
      </c>
      <c r="F4272" s="7">
        <v>0.30129511467734454</v>
      </c>
      <c r="G4272" s="7">
        <v>0.37424957732565872</v>
      </c>
      <c r="H4272" s="7">
        <v>0.59318704268521716</v>
      </c>
      <c r="I4272" s="7">
        <v>0.222</v>
      </c>
      <c r="J4272" s="7">
        <v>0.30129511467734454</v>
      </c>
      <c r="K4272" s="7">
        <v>0.37424957732565872</v>
      </c>
      <c r="L4272" s="7">
        <v>0.59318704268521716</v>
      </c>
      <c r="M4272" s="7" t="s">
        <v>304</v>
      </c>
      <c r="N4272" s="7" t="s">
        <v>331</v>
      </c>
      <c r="O4272" s="7" t="s">
        <v>421</v>
      </c>
    </row>
    <row r="4273" spans="1:15" ht="15">
      <c r="A4273" s="1">
        <v>4265</v>
      </c>
      <c r="B4273" s="6" t="s">
        <v>264</v>
      </c>
      <c r="C4273" s="7" t="s">
        <v>300</v>
      </c>
      <c r="D4273" s="7" t="s">
        <v>422</v>
      </c>
      <c r="E4273" s="7">
        <v>0.222</v>
      </c>
      <c r="F4273" s="7">
        <v>0.30129511467734454</v>
      </c>
      <c r="G4273" s="7">
        <v>0.37424957732565872</v>
      </c>
      <c r="H4273" s="7">
        <v>0.59318704268521716</v>
      </c>
      <c r="I4273" s="7">
        <v>0.222</v>
      </c>
      <c r="J4273" s="7">
        <v>0.30129511467734454</v>
      </c>
      <c r="K4273" s="7">
        <v>0.37424957732565872</v>
      </c>
      <c r="L4273" s="7">
        <v>0.59318704268521716</v>
      </c>
      <c r="M4273" s="7" t="s">
        <v>304</v>
      </c>
      <c r="N4273" s="7" t="s">
        <v>331</v>
      </c>
      <c r="O4273" s="7" t="s">
        <v>421</v>
      </c>
    </row>
    <row r="4274" spans="1:15" ht="15">
      <c r="A4274" s="1">
        <v>4266</v>
      </c>
      <c r="B4274" s="6" t="s">
        <v>264</v>
      </c>
      <c r="C4274" s="7" t="s">
        <v>301</v>
      </c>
      <c r="D4274" s="7" t="s">
        <v>422</v>
      </c>
      <c r="E4274" s="7">
        <v>0.222</v>
      </c>
      <c r="F4274" s="7">
        <v>0.30129511467734454</v>
      </c>
      <c r="G4274" s="7">
        <v>0.37424957732565872</v>
      </c>
      <c r="H4274" s="7">
        <v>0.59318704268521716</v>
      </c>
      <c r="I4274" s="7">
        <v>0.222</v>
      </c>
      <c r="J4274" s="7">
        <v>0.30129511467734454</v>
      </c>
      <c r="K4274" s="7">
        <v>0.37424957732565872</v>
      </c>
      <c r="L4274" s="7">
        <v>0.59318704268521716</v>
      </c>
      <c r="M4274" s="7" t="s">
        <v>304</v>
      </c>
      <c r="N4274" s="7" t="s">
        <v>331</v>
      </c>
      <c r="O4274" s="7" t="s">
        <v>421</v>
      </c>
    </row>
    <row r="4275" spans="1:15" ht="15">
      <c r="A4275" s="1">
        <v>4267</v>
      </c>
      <c r="B4275" s="6" t="s">
        <v>264</v>
      </c>
      <c r="C4275" s="7" t="s">
        <v>302</v>
      </c>
      <c r="D4275" s="7" t="s">
        <v>422</v>
      </c>
      <c r="E4275" s="7">
        <v>0.222</v>
      </c>
      <c r="F4275" s="7">
        <v>0.30129511467734454</v>
      </c>
      <c r="G4275" s="7">
        <v>0.37424957732565872</v>
      </c>
      <c r="H4275" s="7">
        <v>0.59318704268521716</v>
      </c>
      <c r="I4275" s="7">
        <v>0.222</v>
      </c>
      <c r="J4275" s="7">
        <v>0.30129511467734454</v>
      </c>
      <c r="K4275" s="7">
        <v>0.37424957732565872</v>
      </c>
      <c r="L4275" s="7">
        <v>0.59318704268521716</v>
      </c>
      <c r="M4275" s="7" t="s">
        <v>304</v>
      </c>
      <c r="N4275" s="7" t="s">
        <v>331</v>
      </c>
      <c r="O4275" s="7" t="s">
        <v>421</v>
      </c>
    </row>
    <row r="4276" spans="1:15" ht="15">
      <c r="A4276" s="1">
        <v>4268</v>
      </c>
      <c r="B4276" s="6" t="s">
        <v>264</v>
      </c>
      <c r="C4276" s="7" t="s">
        <v>423</v>
      </c>
      <c r="D4276" s="7" t="s">
        <v>422</v>
      </c>
      <c r="E4276" s="7">
        <v>0.222</v>
      </c>
      <c r="F4276" s="7">
        <v>0.30129511467734454</v>
      </c>
      <c r="G4276" s="7">
        <v>0.37424957732565872</v>
      </c>
      <c r="H4276" s="7">
        <v>0.59318704268521716</v>
      </c>
      <c r="I4276" s="7">
        <v>0.222</v>
      </c>
      <c r="J4276" s="7">
        <v>0.30129511467734454</v>
      </c>
      <c r="K4276" s="7">
        <v>0.37424957732565872</v>
      </c>
      <c r="L4276" s="7">
        <v>0.59318704268521716</v>
      </c>
      <c r="M4276" s="7" t="s">
        <v>304</v>
      </c>
      <c r="N4276" s="7" t="s">
        <v>331</v>
      </c>
      <c r="O4276" s="7" t="s">
        <v>421</v>
      </c>
    </row>
    <row r="4277" spans="1:15" ht="15">
      <c r="A4277" s="1">
        <v>4269</v>
      </c>
      <c r="B4277" s="6" t="s">
        <v>264</v>
      </c>
      <c r="C4277" s="7" t="s">
        <v>424</v>
      </c>
      <c r="D4277" s="7" t="s">
        <v>422</v>
      </c>
      <c r="E4277" s="7">
        <v>0.222</v>
      </c>
      <c r="F4277" s="7">
        <v>0.30129511467734454</v>
      </c>
      <c r="G4277" s="7">
        <v>0.37424957732565872</v>
      </c>
      <c r="H4277" s="7">
        <v>0.59318704268521716</v>
      </c>
      <c r="I4277" s="7">
        <v>0.222</v>
      </c>
      <c r="J4277" s="7">
        <v>0.30129511467734454</v>
      </c>
      <c r="K4277" s="7">
        <v>0.37424957732565872</v>
      </c>
      <c r="L4277" s="7">
        <v>0.59318704268521716</v>
      </c>
      <c r="M4277" s="7" t="s">
        <v>304</v>
      </c>
      <c r="N4277" s="7" t="s">
        <v>331</v>
      </c>
      <c r="O4277" s="7" t="s">
        <v>421</v>
      </c>
    </row>
    <row r="4278" spans="1:15" ht="15">
      <c r="A4278" s="1">
        <v>4270</v>
      </c>
      <c r="B4278" s="6" t="s">
        <v>264</v>
      </c>
      <c r="C4278" s="7" t="s">
        <v>425</v>
      </c>
      <c r="D4278" s="7" t="s">
        <v>422</v>
      </c>
      <c r="E4278" s="7">
        <v>0.222</v>
      </c>
      <c r="F4278" s="7">
        <v>0.30129511467734454</v>
      </c>
      <c r="G4278" s="7">
        <v>0.37424957732565872</v>
      </c>
      <c r="H4278" s="7">
        <v>0.59318704268521716</v>
      </c>
      <c r="I4278" s="7">
        <v>0.222</v>
      </c>
      <c r="J4278" s="7">
        <v>0.30129511467734454</v>
      </c>
      <c r="K4278" s="7">
        <v>0.37424957732565872</v>
      </c>
      <c r="L4278" s="7">
        <v>0.59318704268521716</v>
      </c>
      <c r="M4278" s="7" t="s">
        <v>304</v>
      </c>
      <c r="N4278" s="7" t="s">
        <v>331</v>
      </c>
      <c r="O4278" s="7" t="s">
        <v>421</v>
      </c>
    </row>
    <row r="4279" spans="1:15" ht="15">
      <c r="A4279" s="1">
        <v>4271</v>
      </c>
      <c r="B4279" s="6" t="s">
        <v>264</v>
      </c>
      <c r="C4279" s="7" t="s">
        <v>426</v>
      </c>
      <c r="D4279" s="7" t="s">
        <v>422</v>
      </c>
      <c r="E4279" s="7">
        <v>0.222</v>
      </c>
      <c r="F4279" s="7">
        <v>0.30129511467734454</v>
      </c>
      <c r="G4279" s="7">
        <v>0.37424957732565872</v>
      </c>
      <c r="H4279" s="7">
        <v>0.59318704268521716</v>
      </c>
      <c r="I4279" s="7">
        <v>0.222</v>
      </c>
      <c r="J4279" s="7">
        <v>0.30129511467734454</v>
      </c>
      <c r="K4279" s="7">
        <v>0.37424957732565872</v>
      </c>
      <c r="L4279" s="7">
        <v>0.59318704268521716</v>
      </c>
      <c r="M4279" s="7" t="s">
        <v>304</v>
      </c>
      <c r="N4279" s="7" t="s">
        <v>331</v>
      </c>
      <c r="O4279" s="7" t="s">
        <v>421</v>
      </c>
    </row>
    <row r="4280" spans="1:15" ht="15">
      <c r="A4280" s="1">
        <v>4272</v>
      </c>
      <c r="B4280" s="6" t="s">
        <v>264</v>
      </c>
      <c r="C4280" s="7" t="s">
        <v>427</v>
      </c>
      <c r="D4280" s="7" t="s">
        <v>422</v>
      </c>
      <c r="E4280" s="7">
        <v>0.222</v>
      </c>
      <c r="F4280" s="7">
        <v>0.30129511467734454</v>
      </c>
      <c r="G4280" s="7">
        <v>0.37424957732565872</v>
      </c>
      <c r="H4280" s="7">
        <v>0.59318704268521716</v>
      </c>
      <c r="I4280" s="7">
        <v>0.222</v>
      </c>
      <c r="J4280" s="7">
        <v>0.30129511467734454</v>
      </c>
      <c r="K4280" s="7">
        <v>0.37424957732565872</v>
      </c>
      <c r="L4280" s="7">
        <v>0.59318704268521716</v>
      </c>
      <c r="M4280" s="7" t="s">
        <v>304</v>
      </c>
      <c r="N4280" s="7" t="s">
        <v>331</v>
      </c>
      <c r="O4280" s="7" t="s">
        <v>421</v>
      </c>
    </row>
    <row r="4281" spans="1:15" ht="15">
      <c r="A4281" s="1">
        <v>4273</v>
      </c>
      <c r="B4281" s="6" t="s">
        <v>265</v>
      </c>
      <c r="C4281" s="7" t="s">
        <v>292</v>
      </c>
      <c r="D4281" s="7">
        <v>3.0649999999999999</v>
      </c>
      <c r="E4281" s="7">
        <v>2.016</v>
      </c>
      <c r="F4281" s="7">
        <v>2.3821592538585237</v>
      </c>
      <c r="G4281" s="7">
        <v>3.1207272727272724</v>
      </c>
      <c r="H4281" s="7">
        <v>0.64600326264274066</v>
      </c>
      <c r="I4281" s="7">
        <v>2.016</v>
      </c>
      <c r="J4281" s="7">
        <v>2.3821592538585237</v>
      </c>
      <c r="K4281" s="7">
        <v>3.1207272727272724</v>
      </c>
      <c r="L4281" s="7">
        <v>0.64600326264274066</v>
      </c>
      <c r="M4281" s="7" t="s">
        <v>304</v>
      </c>
      <c r="N4281" s="7" t="s">
        <v>331</v>
      </c>
      <c r="O4281" s="7" t="s">
        <v>421</v>
      </c>
    </row>
    <row r="4282" spans="1:15" ht="15">
      <c r="A4282" s="1">
        <v>4274</v>
      </c>
      <c r="B4282" s="6" t="s">
        <v>265</v>
      </c>
      <c r="C4282" s="7" t="s">
        <v>293</v>
      </c>
      <c r="D4282" s="7">
        <v>2.7530000000000001</v>
      </c>
      <c r="E4282" s="7">
        <v>1.8360000000000001</v>
      </c>
      <c r="F4282" s="7">
        <v>2.0513685675665405</v>
      </c>
      <c r="G4282" s="7">
        <v>2.7530000000000001</v>
      </c>
      <c r="H4282" s="7">
        <v>0.66690882673447149</v>
      </c>
      <c r="I4282" s="7">
        <v>1.8360000000000001</v>
      </c>
      <c r="J4282" s="7">
        <v>2.0513685675665405</v>
      </c>
      <c r="K4282" s="7">
        <v>2.7530000000000001</v>
      </c>
      <c r="L4282" s="7">
        <v>0.66690882673447149</v>
      </c>
      <c r="M4282" s="7" t="s">
        <v>304</v>
      </c>
      <c r="N4282" s="7" t="s">
        <v>331</v>
      </c>
      <c r="O4282" s="7" t="s">
        <v>421</v>
      </c>
    </row>
    <row r="4283" spans="1:15" ht="15">
      <c r="A4283" s="1">
        <v>4275</v>
      </c>
      <c r="B4283" s="6" t="s">
        <v>265</v>
      </c>
      <c r="C4283" s="7" t="s">
        <v>294</v>
      </c>
      <c r="D4283" s="7">
        <v>2.67</v>
      </c>
      <c r="E4283" s="7">
        <v>1.7239999999999998</v>
      </c>
      <c r="F4283" s="7">
        <v>2.0469294638198878</v>
      </c>
      <c r="G4283" s="7">
        <v>2.6762093023255811</v>
      </c>
      <c r="H4283" s="7">
        <v>0.64419475655430714</v>
      </c>
      <c r="I4283" s="7">
        <v>1.7239999999999998</v>
      </c>
      <c r="J4283" s="7">
        <v>2.0469294638198878</v>
      </c>
      <c r="K4283" s="7">
        <v>2.6762093023255811</v>
      </c>
      <c r="L4283" s="7">
        <v>0.64419475655430714</v>
      </c>
      <c r="M4283" s="7" t="s">
        <v>304</v>
      </c>
      <c r="N4283" s="7" t="s">
        <v>331</v>
      </c>
      <c r="O4283" s="7" t="s">
        <v>421</v>
      </c>
    </row>
    <row r="4284" spans="1:15" ht="15">
      <c r="A4284" s="1">
        <v>4276</v>
      </c>
      <c r="B4284" s="6" t="s">
        <v>265</v>
      </c>
      <c r="C4284" s="7" t="s">
        <v>295</v>
      </c>
      <c r="D4284" s="7" t="s">
        <v>422</v>
      </c>
      <c r="E4284" s="7" t="s">
        <v>422</v>
      </c>
      <c r="F4284" s="7" t="s">
        <v>422</v>
      </c>
      <c r="G4284" s="7" t="s">
        <v>422</v>
      </c>
      <c r="H4284" s="7" t="s">
        <v>422</v>
      </c>
      <c r="I4284" s="7" t="s">
        <v>422</v>
      </c>
      <c r="J4284" s="7" t="s">
        <v>422</v>
      </c>
      <c r="K4284" s="7" t="s">
        <v>422</v>
      </c>
      <c r="L4284" s="7" t="s">
        <v>422</v>
      </c>
      <c r="M4284" s="7" t="s">
        <v>304</v>
      </c>
      <c r="N4284" s="7" t="s">
        <v>331</v>
      </c>
      <c r="O4284" s="7" t="s">
        <v>421</v>
      </c>
    </row>
    <row r="4285" spans="1:15" ht="15">
      <c r="A4285" s="1">
        <v>4277</v>
      </c>
      <c r="B4285" s="6" t="s">
        <v>265</v>
      </c>
      <c r="C4285" s="7" t="s">
        <v>296</v>
      </c>
      <c r="D4285" s="7" t="s">
        <v>422</v>
      </c>
      <c r="E4285" s="7" t="s">
        <v>422</v>
      </c>
      <c r="F4285" s="7" t="s">
        <v>422</v>
      </c>
      <c r="G4285" s="7" t="s">
        <v>422</v>
      </c>
      <c r="H4285" s="7" t="s">
        <v>422</v>
      </c>
      <c r="I4285" s="7" t="s">
        <v>422</v>
      </c>
      <c r="J4285" s="7" t="s">
        <v>422</v>
      </c>
      <c r="K4285" s="7" t="s">
        <v>422</v>
      </c>
      <c r="L4285" s="7" t="s">
        <v>422</v>
      </c>
      <c r="M4285" s="7" t="s">
        <v>304</v>
      </c>
      <c r="N4285" s="7" t="s">
        <v>331</v>
      </c>
      <c r="O4285" s="7" t="s">
        <v>421</v>
      </c>
    </row>
    <row r="4286" spans="1:15" ht="15">
      <c r="A4286" s="1">
        <v>4278</v>
      </c>
      <c r="B4286" s="6" t="s">
        <v>265</v>
      </c>
      <c r="C4286" s="7" t="s">
        <v>297</v>
      </c>
      <c r="D4286" s="7" t="s">
        <v>422</v>
      </c>
      <c r="E4286" s="7" t="s">
        <v>422</v>
      </c>
      <c r="F4286" s="7" t="s">
        <v>422</v>
      </c>
      <c r="G4286" s="7" t="s">
        <v>422</v>
      </c>
      <c r="H4286" s="7" t="s">
        <v>422</v>
      </c>
      <c r="I4286" s="7" t="s">
        <v>422</v>
      </c>
      <c r="J4286" s="7" t="s">
        <v>422</v>
      </c>
      <c r="K4286" s="7" t="s">
        <v>422</v>
      </c>
      <c r="L4286" s="7" t="s">
        <v>422</v>
      </c>
      <c r="M4286" s="7" t="s">
        <v>304</v>
      </c>
      <c r="N4286" s="7" t="s">
        <v>331</v>
      </c>
      <c r="O4286" s="7" t="s">
        <v>421</v>
      </c>
    </row>
    <row r="4287" spans="1:15" ht="15">
      <c r="A4287" s="1">
        <v>4279</v>
      </c>
      <c r="B4287" s="6" t="s">
        <v>265</v>
      </c>
      <c r="C4287" s="7" t="s">
        <v>298</v>
      </c>
      <c r="D4287" s="7" t="s">
        <v>422</v>
      </c>
      <c r="E4287" s="7" t="s">
        <v>422</v>
      </c>
      <c r="F4287" s="7" t="s">
        <v>422</v>
      </c>
      <c r="G4287" s="7" t="s">
        <v>422</v>
      </c>
      <c r="H4287" s="7" t="s">
        <v>422</v>
      </c>
      <c r="I4287" s="7" t="s">
        <v>422</v>
      </c>
      <c r="J4287" s="7" t="s">
        <v>422</v>
      </c>
      <c r="K4287" s="7" t="s">
        <v>422</v>
      </c>
      <c r="L4287" s="7" t="s">
        <v>422</v>
      </c>
      <c r="M4287" s="7" t="s">
        <v>304</v>
      </c>
      <c r="N4287" s="7" t="s">
        <v>331</v>
      </c>
      <c r="O4287" s="7" t="s">
        <v>421</v>
      </c>
    </row>
    <row r="4288" spans="1:15" ht="15">
      <c r="A4288" s="1">
        <v>4280</v>
      </c>
      <c r="B4288" s="6" t="s">
        <v>265</v>
      </c>
      <c r="C4288" s="7" t="s">
        <v>299</v>
      </c>
      <c r="D4288" s="7" t="s">
        <v>422</v>
      </c>
      <c r="E4288" s="7" t="s">
        <v>422</v>
      </c>
      <c r="F4288" s="7" t="s">
        <v>422</v>
      </c>
      <c r="G4288" s="7" t="s">
        <v>422</v>
      </c>
      <c r="H4288" s="7" t="s">
        <v>422</v>
      </c>
      <c r="I4288" s="7" t="s">
        <v>422</v>
      </c>
      <c r="J4288" s="7" t="s">
        <v>422</v>
      </c>
      <c r="K4288" s="7" t="s">
        <v>422</v>
      </c>
      <c r="L4288" s="7" t="s">
        <v>422</v>
      </c>
      <c r="M4288" s="7" t="s">
        <v>304</v>
      </c>
      <c r="N4288" s="7" t="s">
        <v>331</v>
      </c>
      <c r="O4288" s="7" t="s">
        <v>421</v>
      </c>
    </row>
    <row r="4289" spans="1:15" ht="15">
      <c r="A4289" s="1">
        <v>4281</v>
      </c>
      <c r="B4289" s="6" t="s">
        <v>265</v>
      </c>
      <c r="C4289" s="7" t="s">
        <v>300</v>
      </c>
      <c r="D4289" s="7" t="s">
        <v>422</v>
      </c>
      <c r="E4289" s="7" t="s">
        <v>422</v>
      </c>
      <c r="F4289" s="7" t="s">
        <v>422</v>
      </c>
      <c r="G4289" s="7" t="s">
        <v>422</v>
      </c>
      <c r="H4289" s="7" t="s">
        <v>422</v>
      </c>
      <c r="I4289" s="7" t="s">
        <v>422</v>
      </c>
      <c r="J4289" s="7" t="s">
        <v>422</v>
      </c>
      <c r="K4289" s="7" t="s">
        <v>422</v>
      </c>
      <c r="L4289" s="7" t="s">
        <v>422</v>
      </c>
      <c r="M4289" s="7" t="s">
        <v>304</v>
      </c>
      <c r="N4289" s="7" t="s">
        <v>331</v>
      </c>
      <c r="O4289" s="7" t="s">
        <v>421</v>
      </c>
    </row>
    <row r="4290" spans="1:15" ht="15">
      <c r="A4290" s="1">
        <v>4282</v>
      </c>
      <c r="B4290" s="6" t="s">
        <v>265</v>
      </c>
      <c r="C4290" s="7" t="s">
        <v>301</v>
      </c>
      <c r="D4290" s="7" t="s">
        <v>422</v>
      </c>
      <c r="E4290" s="7" t="s">
        <v>422</v>
      </c>
      <c r="F4290" s="7" t="s">
        <v>422</v>
      </c>
      <c r="G4290" s="7" t="s">
        <v>422</v>
      </c>
      <c r="H4290" s="7" t="s">
        <v>422</v>
      </c>
      <c r="I4290" s="7" t="s">
        <v>422</v>
      </c>
      <c r="J4290" s="7" t="s">
        <v>422</v>
      </c>
      <c r="K4290" s="7" t="s">
        <v>422</v>
      </c>
      <c r="L4290" s="7" t="s">
        <v>422</v>
      </c>
      <c r="M4290" s="7" t="s">
        <v>304</v>
      </c>
      <c r="N4290" s="7" t="s">
        <v>331</v>
      </c>
      <c r="O4290" s="7" t="s">
        <v>421</v>
      </c>
    </row>
    <row r="4291" spans="1:15" ht="15">
      <c r="A4291" s="1">
        <v>4283</v>
      </c>
      <c r="B4291" s="6" t="s">
        <v>265</v>
      </c>
      <c r="C4291" s="7" t="s">
        <v>302</v>
      </c>
      <c r="D4291" s="7" t="s">
        <v>422</v>
      </c>
      <c r="E4291" s="7" t="s">
        <v>422</v>
      </c>
      <c r="F4291" s="7" t="s">
        <v>422</v>
      </c>
      <c r="G4291" s="7" t="s">
        <v>422</v>
      </c>
      <c r="H4291" s="7" t="s">
        <v>422</v>
      </c>
      <c r="I4291" s="7" t="s">
        <v>422</v>
      </c>
      <c r="J4291" s="7" t="s">
        <v>422</v>
      </c>
      <c r="K4291" s="7" t="s">
        <v>422</v>
      </c>
      <c r="L4291" s="7" t="s">
        <v>422</v>
      </c>
      <c r="M4291" s="7" t="s">
        <v>304</v>
      </c>
      <c r="N4291" s="7" t="s">
        <v>331</v>
      </c>
      <c r="O4291" s="7" t="s">
        <v>421</v>
      </c>
    </row>
    <row r="4292" spans="1:15" ht="15">
      <c r="A4292" s="1">
        <v>4284</v>
      </c>
      <c r="B4292" s="6" t="s">
        <v>265</v>
      </c>
      <c r="C4292" s="7" t="s">
        <v>423</v>
      </c>
      <c r="D4292" s="7" t="s">
        <v>422</v>
      </c>
      <c r="E4292" s="7" t="s">
        <v>422</v>
      </c>
      <c r="F4292" s="7" t="s">
        <v>422</v>
      </c>
      <c r="G4292" s="7" t="s">
        <v>422</v>
      </c>
      <c r="H4292" s="7" t="s">
        <v>422</v>
      </c>
      <c r="I4292" s="7" t="s">
        <v>422</v>
      </c>
      <c r="J4292" s="7" t="s">
        <v>422</v>
      </c>
      <c r="K4292" s="7" t="s">
        <v>422</v>
      </c>
      <c r="L4292" s="7" t="s">
        <v>422</v>
      </c>
      <c r="M4292" s="7" t="s">
        <v>304</v>
      </c>
      <c r="N4292" s="7" t="s">
        <v>331</v>
      </c>
      <c r="O4292" s="7" t="s">
        <v>421</v>
      </c>
    </row>
    <row r="4293" spans="1:15" ht="15">
      <c r="A4293" s="1">
        <v>4285</v>
      </c>
      <c r="B4293" s="6" t="s">
        <v>265</v>
      </c>
      <c r="C4293" s="7" t="s">
        <v>424</v>
      </c>
      <c r="D4293" s="7" t="s">
        <v>422</v>
      </c>
      <c r="E4293" s="7" t="s">
        <v>422</v>
      </c>
      <c r="F4293" s="7" t="s">
        <v>422</v>
      </c>
      <c r="G4293" s="7" t="s">
        <v>422</v>
      </c>
      <c r="H4293" s="7" t="s">
        <v>422</v>
      </c>
      <c r="I4293" s="7" t="s">
        <v>422</v>
      </c>
      <c r="J4293" s="7" t="s">
        <v>422</v>
      </c>
      <c r="K4293" s="7" t="s">
        <v>422</v>
      </c>
      <c r="L4293" s="7" t="s">
        <v>422</v>
      </c>
      <c r="M4293" s="7" t="s">
        <v>304</v>
      </c>
      <c r="N4293" s="7" t="s">
        <v>331</v>
      </c>
      <c r="O4293" s="7" t="s">
        <v>421</v>
      </c>
    </row>
    <row r="4294" spans="1:15" ht="15">
      <c r="A4294" s="1">
        <v>4286</v>
      </c>
      <c r="B4294" s="6" t="s">
        <v>265</v>
      </c>
      <c r="C4294" s="7" t="s">
        <v>425</v>
      </c>
      <c r="D4294" s="7" t="s">
        <v>422</v>
      </c>
      <c r="E4294" s="7" t="s">
        <v>422</v>
      </c>
      <c r="F4294" s="7" t="s">
        <v>422</v>
      </c>
      <c r="G4294" s="7" t="s">
        <v>422</v>
      </c>
      <c r="H4294" s="7" t="s">
        <v>422</v>
      </c>
      <c r="I4294" s="7" t="s">
        <v>422</v>
      </c>
      <c r="J4294" s="7" t="s">
        <v>422</v>
      </c>
      <c r="K4294" s="7" t="s">
        <v>422</v>
      </c>
      <c r="L4294" s="7" t="s">
        <v>422</v>
      </c>
      <c r="M4294" s="7" t="s">
        <v>304</v>
      </c>
      <c r="N4294" s="7" t="s">
        <v>331</v>
      </c>
      <c r="O4294" s="7" t="s">
        <v>421</v>
      </c>
    </row>
    <row r="4295" spans="1:15" ht="15">
      <c r="A4295" s="1">
        <v>4287</v>
      </c>
      <c r="B4295" s="6" t="s">
        <v>265</v>
      </c>
      <c r="C4295" s="7" t="s">
        <v>426</v>
      </c>
      <c r="D4295" s="7" t="s">
        <v>422</v>
      </c>
      <c r="E4295" s="7" t="s">
        <v>422</v>
      </c>
      <c r="F4295" s="7" t="s">
        <v>422</v>
      </c>
      <c r="G4295" s="7" t="s">
        <v>422</v>
      </c>
      <c r="H4295" s="7" t="s">
        <v>422</v>
      </c>
      <c r="I4295" s="7" t="s">
        <v>422</v>
      </c>
      <c r="J4295" s="7" t="s">
        <v>422</v>
      </c>
      <c r="K4295" s="7" t="s">
        <v>422</v>
      </c>
      <c r="L4295" s="7" t="s">
        <v>422</v>
      </c>
      <c r="M4295" s="7" t="s">
        <v>304</v>
      </c>
      <c r="N4295" s="7" t="s">
        <v>331</v>
      </c>
      <c r="O4295" s="7" t="s">
        <v>421</v>
      </c>
    </row>
    <row r="4296" spans="1:15" ht="15">
      <c r="A4296" s="1">
        <v>4288</v>
      </c>
      <c r="B4296" s="6" t="s">
        <v>265</v>
      </c>
      <c r="C4296" s="7" t="s">
        <v>427</v>
      </c>
      <c r="D4296" s="7" t="s">
        <v>422</v>
      </c>
      <c r="E4296" s="7" t="s">
        <v>422</v>
      </c>
      <c r="F4296" s="7" t="s">
        <v>422</v>
      </c>
      <c r="G4296" s="7" t="s">
        <v>422</v>
      </c>
      <c r="H4296" s="7" t="s">
        <v>422</v>
      </c>
      <c r="I4296" s="7" t="s">
        <v>422</v>
      </c>
      <c r="J4296" s="7" t="s">
        <v>422</v>
      </c>
      <c r="K4296" s="7" t="s">
        <v>422</v>
      </c>
      <c r="L4296" s="7" t="s">
        <v>422</v>
      </c>
      <c r="M4296" s="7" t="s">
        <v>304</v>
      </c>
      <c r="N4296" s="7" t="s">
        <v>331</v>
      </c>
      <c r="O4296" s="7" t="s">
        <v>421</v>
      </c>
    </row>
    <row r="4297" spans="1:15" ht="15">
      <c r="A4297" s="1">
        <v>4289</v>
      </c>
      <c r="B4297" s="6" t="s">
        <v>259</v>
      </c>
      <c r="C4297" s="7" t="s">
        <v>292</v>
      </c>
      <c r="D4297" s="7">
        <v>220.35547457627115</v>
      </c>
      <c r="E4297" s="7">
        <v>211.624</v>
      </c>
      <c r="F4297" s="7">
        <v>50.244843839656163</v>
      </c>
      <c r="G4297" s="7">
        <v>220.27150328852207</v>
      </c>
      <c r="H4297" s="7">
        <v>0.96074161587213958</v>
      </c>
      <c r="I4297" s="7">
        <v>200.56100000000001</v>
      </c>
      <c r="J4297" s="7">
        <v>48.797055818151932</v>
      </c>
      <c r="K4297" s="7">
        <v>209.06310543908916</v>
      </c>
      <c r="L4297" s="7">
        <v>0.95933234885594743</v>
      </c>
      <c r="M4297" s="7" t="s">
        <v>290</v>
      </c>
      <c r="N4297" s="7" t="s">
        <v>331</v>
      </c>
      <c r="O4297" s="7" t="s">
        <v>421</v>
      </c>
    </row>
    <row r="4298" spans="1:15" ht="15">
      <c r="A4298" s="1">
        <v>4290</v>
      </c>
      <c r="B4298" s="6" t="s">
        <v>259</v>
      </c>
      <c r="C4298" s="7" t="s">
        <v>293</v>
      </c>
      <c r="D4298" s="7">
        <v>209.91299999999998</v>
      </c>
      <c r="E4298" s="7">
        <v>204.03900000000004</v>
      </c>
      <c r="F4298" s="7">
        <v>44.869810466994437</v>
      </c>
      <c r="G4298" s="7">
        <v>211.0710414483942</v>
      </c>
      <c r="H4298" s="7">
        <v>0.96668400648360164</v>
      </c>
      <c r="I4298" s="7">
        <v>191.839</v>
      </c>
      <c r="J4298" s="7">
        <v>43.094143027139907</v>
      </c>
      <c r="K4298" s="7">
        <v>198.72640883499889</v>
      </c>
      <c r="L4298" s="7">
        <v>0.96534225684761676</v>
      </c>
      <c r="M4298" s="7" t="s">
        <v>290</v>
      </c>
      <c r="N4298" s="7" t="s">
        <v>331</v>
      </c>
      <c r="O4298" s="7" t="s">
        <v>421</v>
      </c>
    </row>
    <row r="4299" spans="1:15" ht="15">
      <c r="A4299" s="1">
        <v>4291</v>
      </c>
      <c r="B4299" s="6" t="s">
        <v>259</v>
      </c>
      <c r="C4299" s="7" t="s">
        <v>294</v>
      </c>
      <c r="D4299" s="7">
        <v>205.85</v>
      </c>
      <c r="E4299" s="7">
        <v>208.48291937984061</v>
      </c>
      <c r="F4299" s="7">
        <v>42.099362983673416</v>
      </c>
      <c r="G4299" s="7">
        <v>214.65529736910085</v>
      </c>
      <c r="H4299" s="7">
        <v>0.97124516345549672</v>
      </c>
      <c r="I4299" s="7">
        <v>195.84990775958434</v>
      </c>
      <c r="J4299" s="7">
        <v>40.59082024723385</v>
      </c>
      <c r="K4299" s="7">
        <v>201.9231184221054</v>
      </c>
      <c r="L4299" s="7">
        <v>0.96992315337649715</v>
      </c>
      <c r="M4299" s="7" t="s">
        <v>290</v>
      </c>
      <c r="N4299" s="7" t="s">
        <v>331</v>
      </c>
      <c r="O4299" s="7" t="s">
        <v>421</v>
      </c>
    </row>
    <row r="4300" spans="1:15" ht="15">
      <c r="A4300" s="1">
        <v>4292</v>
      </c>
      <c r="B4300" s="6" t="s">
        <v>259</v>
      </c>
      <c r="C4300" s="7" t="s">
        <v>295</v>
      </c>
      <c r="D4300" s="7">
        <v>208.71100000000001</v>
      </c>
      <c r="E4300" s="7">
        <v>202.93180000000001</v>
      </c>
      <c r="F4300" s="7">
        <v>41.512621710851789</v>
      </c>
      <c r="G4300" s="7">
        <v>209.12603333844572</v>
      </c>
      <c r="H4300" s="7">
        <v>0.97038038144002337</v>
      </c>
      <c r="I4300" s="7">
        <v>190.58940000000004</v>
      </c>
      <c r="J4300" s="7">
        <v>40.031099260908015</v>
      </c>
      <c r="K4300" s="7">
        <v>196.67745942123759</v>
      </c>
      <c r="L4300" s="7">
        <v>0.96904546439051598</v>
      </c>
      <c r="M4300" s="7" t="s">
        <v>290</v>
      </c>
      <c r="N4300" s="7" t="s">
        <v>331</v>
      </c>
      <c r="O4300" s="7" t="s">
        <v>421</v>
      </c>
    </row>
    <row r="4301" spans="1:15" ht="15">
      <c r="A4301" s="1">
        <v>4293</v>
      </c>
      <c r="B4301" s="6" t="s">
        <v>259</v>
      </c>
      <c r="C4301" s="7" t="s">
        <v>296</v>
      </c>
      <c r="D4301" s="7">
        <v>198.06200000000001</v>
      </c>
      <c r="E4301" s="7">
        <v>201.90360000000001</v>
      </c>
      <c r="F4301" s="7">
        <v>33.06933401549307</v>
      </c>
      <c r="G4301" s="7">
        <v>206.01963317640269</v>
      </c>
      <c r="H4301" s="7">
        <v>0.98002116054211996</v>
      </c>
      <c r="I4301" s="7">
        <v>189.29640000000003</v>
      </c>
      <c r="J4301" s="7">
        <v>32.059096194211186</v>
      </c>
      <c r="K4301" s="7">
        <v>193.35465841043705</v>
      </c>
      <c r="L4301" s="7">
        <v>0.97901132331747354</v>
      </c>
      <c r="M4301" s="7" t="s">
        <v>290</v>
      </c>
      <c r="N4301" s="7" t="s">
        <v>331</v>
      </c>
      <c r="O4301" s="7" t="s">
        <v>421</v>
      </c>
    </row>
    <row r="4302" spans="1:15" ht="15">
      <c r="A4302" s="1">
        <v>4294</v>
      </c>
      <c r="B4302" s="6" t="s">
        <v>259</v>
      </c>
      <c r="C4302" s="7" t="s">
        <v>297</v>
      </c>
      <c r="D4302" s="7">
        <v>195.83125906509611</v>
      </c>
      <c r="E4302" s="7">
        <v>204.47461884200001</v>
      </c>
      <c r="F4302" s="7">
        <v>31.046408841952925</v>
      </c>
      <c r="G4302" s="7">
        <v>207.81359711575723</v>
      </c>
      <c r="H4302" s="7">
        <v>0.9839328209506073</v>
      </c>
      <c r="I4302" s="7">
        <v>191.14282984199997</v>
      </c>
      <c r="J4302" s="7">
        <v>29.932123023311753</v>
      </c>
      <c r="K4302" s="7">
        <v>194.46104678894741</v>
      </c>
      <c r="L4302" s="7">
        <v>0.98293634122751183</v>
      </c>
      <c r="M4302" s="7" t="s">
        <v>290</v>
      </c>
      <c r="N4302" s="7" t="s">
        <v>331</v>
      </c>
      <c r="O4302" s="7" t="s">
        <v>421</v>
      </c>
    </row>
    <row r="4303" spans="1:15" ht="15">
      <c r="A4303" s="1">
        <v>4295</v>
      </c>
      <c r="B4303" s="6" t="s">
        <v>259</v>
      </c>
      <c r="C4303" s="7" t="s">
        <v>298</v>
      </c>
      <c r="D4303" s="7" t="s">
        <v>422</v>
      </c>
      <c r="E4303" s="7">
        <v>212.09662410868953</v>
      </c>
      <c r="F4303" s="7">
        <v>38.841200471509417</v>
      </c>
      <c r="G4303" s="7">
        <v>216.89637748851862</v>
      </c>
      <c r="H4303" s="7">
        <v>0.97787075360406528</v>
      </c>
      <c r="I4303" s="7">
        <v>198.76483510868951</v>
      </c>
      <c r="J4303" s="7">
        <v>37.467030864665709</v>
      </c>
      <c r="K4303" s="7">
        <v>203.48319456504163</v>
      </c>
      <c r="L4303" s="7">
        <v>0.97681204353785622</v>
      </c>
      <c r="M4303" s="7" t="s">
        <v>290</v>
      </c>
      <c r="N4303" s="7" t="s">
        <v>331</v>
      </c>
      <c r="O4303" s="7" t="s">
        <v>421</v>
      </c>
    </row>
    <row r="4304" spans="1:15" ht="15">
      <c r="A4304" s="1">
        <v>4296</v>
      </c>
      <c r="B4304" s="6" t="s">
        <v>259</v>
      </c>
      <c r="C4304" s="7" t="s">
        <v>299</v>
      </c>
      <c r="D4304" s="7" t="s">
        <v>422</v>
      </c>
      <c r="E4304" s="7">
        <v>213.95537840542667</v>
      </c>
      <c r="F4304" s="7">
        <v>39.28957049579703</v>
      </c>
      <c r="G4304" s="7">
        <v>218.80322939363788</v>
      </c>
      <c r="H4304" s="7">
        <v>0.97784378685065165</v>
      </c>
      <c r="I4304" s="7">
        <v>200.62888812965772</v>
      </c>
      <c r="J4304" s="7">
        <v>37.915968923768361</v>
      </c>
      <c r="K4304" s="7">
        <v>205.39537555470028</v>
      </c>
      <c r="L4304" s="7">
        <v>0.97679359911502406</v>
      </c>
      <c r="M4304" s="7" t="s">
        <v>290</v>
      </c>
      <c r="N4304" s="7" t="s">
        <v>331</v>
      </c>
      <c r="O4304" s="7" t="s">
        <v>421</v>
      </c>
    </row>
    <row r="4305" spans="1:15" ht="15">
      <c r="A4305" s="1">
        <v>4297</v>
      </c>
      <c r="B4305" s="6" t="s">
        <v>259</v>
      </c>
      <c r="C4305" s="7" t="s">
        <v>300</v>
      </c>
      <c r="D4305" s="7" t="s">
        <v>422</v>
      </c>
      <c r="E4305" s="7">
        <v>214.36499980258102</v>
      </c>
      <c r="F4305" s="7">
        <v>39.311814597030292</v>
      </c>
      <c r="G4305" s="7">
        <v>219.21310497291182</v>
      </c>
      <c r="H4305" s="7">
        <v>0.97788405409918411</v>
      </c>
      <c r="I4305" s="7">
        <v>201.04262436242232</v>
      </c>
      <c r="J4305" s="7">
        <v>37.938654144369792</v>
      </c>
      <c r="K4305" s="7">
        <v>205.80938954651961</v>
      </c>
      <c r="L4305" s="7">
        <v>0.97683893239953534</v>
      </c>
      <c r="M4305" s="7" t="s">
        <v>290</v>
      </c>
      <c r="N4305" s="7" t="s">
        <v>331</v>
      </c>
      <c r="O4305" s="7" t="s">
        <v>421</v>
      </c>
    </row>
    <row r="4306" spans="1:15" ht="15">
      <c r="A4306" s="1">
        <v>4298</v>
      </c>
      <c r="B4306" s="6" t="s">
        <v>259</v>
      </c>
      <c r="C4306" s="7" t="s">
        <v>301</v>
      </c>
      <c r="D4306" s="7" t="s">
        <v>422</v>
      </c>
      <c r="E4306" s="7">
        <v>211.91167771265799</v>
      </c>
      <c r="F4306" s="7">
        <v>39.002548030192116</v>
      </c>
      <c r="G4306" s="7">
        <v>216.73888982302503</v>
      </c>
      <c r="H4306" s="7">
        <v>0.97772798359210644</v>
      </c>
      <c r="I4306" s="7">
        <v>198.58930227249922</v>
      </c>
      <c r="J4306" s="7">
        <v>37.629387577531588</v>
      </c>
      <c r="K4306" s="7">
        <v>203.33517439663288</v>
      </c>
      <c r="L4306" s="7">
        <v>0.97665985662236587</v>
      </c>
      <c r="M4306" s="7" t="s">
        <v>290</v>
      </c>
      <c r="N4306" s="7" t="s">
        <v>331</v>
      </c>
      <c r="O4306" s="7" t="s">
        <v>421</v>
      </c>
    </row>
    <row r="4307" spans="1:15" ht="15">
      <c r="A4307" s="1">
        <v>4299</v>
      </c>
      <c r="B4307" s="6" t="s">
        <v>259</v>
      </c>
      <c r="C4307" s="7" t="s">
        <v>302</v>
      </c>
      <c r="D4307" s="7" t="s">
        <v>422</v>
      </c>
      <c r="E4307" s="7">
        <v>211.41069085419065</v>
      </c>
      <c r="F4307" s="7">
        <v>38.929806362080136</v>
      </c>
      <c r="G4307" s="7">
        <v>216.23259775087516</v>
      </c>
      <c r="H4307" s="7">
        <v>0.97770037012532263</v>
      </c>
      <c r="I4307" s="7">
        <v>198.08831541403188</v>
      </c>
      <c r="J4307" s="7">
        <v>37.556645909419622</v>
      </c>
      <c r="K4307" s="7">
        <v>202.82888232448298</v>
      </c>
      <c r="L4307" s="7">
        <v>0.97662775214198938</v>
      </c>
      <c r="M4307" s="7" t="s">
        <v>290</v>
      </c>
      <c r="N4307" s="7" t="s">
        <v>331</v>
      </c>
      <c r="O4307" s="7" t="s">
        <v>421</v>
      </c>
    </row>
    <row r="4308" spans="1:15" ht="15">
      <c r="A4308" s="1">
        <v>4300</v>
      </c>
      <c r="B4308" s="6" t="s">
        <v>259</v>
      </c>
      <c r="C4308" s="7" t="s">
        <v>423</v>
      </c>
      <c r="D4308" s="7" t="s">
        <v>422</v>
      </c>
      <c r="E4308" s="7">
        <v>211.92790992841518</v>
      </c>
      <c r="F4308" s="7">
        <v>38.983828768409666</v>
      </c>
      <c r="G4308" s="7">
        <v>216.75303014904148</v>
      </c>
      <c r="H4308" s="7">
        <v>0.97773908758134309</v>
      </c>
      <c r="I4308" s="7">
        <v>198.66628091104786</v>
      </c>
      <c r="J4308" s="7">
        <v>37.615556288221221</v>
      </c>
      <c r="K4308" s="7">
        <v>203.41026288688798</v>
      </c>
      <c r="L4308" s="7">
        <v>0.9766777648850582</v>
      </c>
      <c r="M4308" s="7" t="s">
        <v>290</v>
      </c>
      <c r="N4308" s="7" t="s">
        <v>331</v>
      </c>
      <c r="O4308" s="7" t="s">
        <v>421</v>
      </c>
    </row>
    <row r="4309" spans="1:15" ht="15">
      <c r="A4309" s="1">
        <v>4301</v>
      </c>
      <c r="B4309" s="6" t="s">
        <v>259</v>
      </c>
      <c r="C4309" s="7" t="s">
        <v>424</v>
      </c>
      <c r="D4309" s="7" t="s">
        <v>422</v>
      </c>
      <c r="E4309" s="7">
        <v>193.27436596642471</v>
      </c>
      <c r="F4309" s="7">
        <v>37.547166339140368</v>
      </c>
      <c r="G4309" s="7">
        <v>198.07120096622384</v>
      </c>
      <c r="H4309" s="7">
        <v>0.97578226932335754</v>
      </c>
      <c r="I4309" s="7">
        <v>180.10010193574189</v>
      </c>
      <c r="J4309" s="7">
        <v>36.186121194761377</v>
      </c>
      <c r="K4309" s="7">
        <v>184.81611102812727</v>
      </c>
      <c r="L4309" s="7">
        <v>0.97448269490062123</v>
      </c>
      <c r="M4309" s="7" t="s">
        <v>290</v>
      </c>
      <c r="N4309" s="7" t="s">
        <v>331</v>
      </c>
      <c r="O4309" s="7" t="s">
        <v>421</v>
      </c>
    </row>
    <row r="4310" spans="1:15" ht="15">
      <c r="A4310" s="1">
        <v>4302</v>
      </c>
      <c r="B4310" s="6" t="s">
        <v>259</v>
      </c>
      <c r="C4310" s="7" t="s">
        <v>425</v>
      </c>
      <c r="D4310" s="7" t="s">
        <v>422</v>
      </c>
      <c r="E4310" s="7">
        <v>194.43336473492104</v>
      </c>
      <c r="F4310" s="7">
        <v>37.672894235309741</v>
      </c>
      <c r="G4310" s="7">
        <v>199.237823187347</v>
      </c>
      <c r="H4310" s="7">
        <v>0.97588581136068608</v>
      </c>
      <c r="I4310" s="7">
        <v>181.30362577916691</v>
      </c>
      <c r="J4310" s="7">
        <v>36.315313558534861</v>
      </c>
      <c r="K4310" s="7">
        <v>186.02739290479306</v>
      </c>
      <c r="L4310" s="7">
        <v>0.9746071422500463</v>
      </c>
      <c r="M4310" s="7" t="s">
        <v>290</v>
      </c>
      <c r="N4310" s="7" t="s">
        <v>331</v>
      </c>
      <c r="O4310" s="7" t="s">
        <v>421</v>
      </c>
    </row>
    <row r="4311" spans="1:15" ht="15">
      <c r="A4311" s="1">
        <v>4303</v>
      </c>
      <c r="B4311" s="6" t="s">
        <v>259</v>
      </c>
      <c r="C4311" s="7" t="s">
        <v>426</v>
      </c>
      <c r="D4311" s="7" t="s">
        <v>422</v>
      </c>
      <c r="E4311" s="7">
        <v>196.31050272090755</v>
      </c>
      <c r="F4311" s="7">
        <v>37.879468425778967</v>
      </c>
      <c r="G4311" s="7">
        <v>201.12760546957017</v>
      </c>
      <c r="H4311" s="7">
        <v>0.97604951971950249</v>
      </c>
      <c r="I4311" s="7">
        <v>183.18076376515339</v>
      </c>
      <c r="J4311" s="7">
        <v>36.521887749004129</v>
      </c>
      <c r="K4311" s="7">
        <v>187.91717518701617</v>
      </c>
      <c r="L4311" s="7">
        <v>0.97479521806801805</v>
      </c>
      <c r="M4311" s="7" t="s">
        <v>290</v>
      </c>
      <c r="N4311" s="7" t="s">
        <v>331</v>
      </c>
      <c r="O4311" s="7" t="s">
        <v>421</v>
      </c>
    </row>
    <row r="4312" spans="1:15" ht="15">
      <c r="A4312" s="1">
        <v>4304</v>
      </c>
      <c r="B4312" s="6" t="s">
        <v>259</v>
      </c>
      <c r="C4312" s="7" t="s">
        <v>427</v>
      </c>
      <c r="D4312" s="7" t="s">
        <v>422</v>
      </c>
      <c r="E4312" s="7">
        <v>198.18764070689403</v>
      </c>
      <c r="F4312" s="7">
        <v>38.086042616248321</v>
      </c>
      <c r="G4312" s="7">
        <v>203.01738775179331</v>
      </c>
      <c r="H4312" s="7">
        <v>0.97621018032798224</v>
      </c>
      <c r="I4312" s="7">
        <v>185.05790175113989</v>
      </c>
      <c r="J4312" s="7">
        <v>36.728461939473426</v>
      </c>
      <c r="K4312" s="7">
        <v>189.80695746923936</v>
      </c>
      <c r="L4312" s="7">
        <v>0.97497954879304616</v>
      </c>
      <c r="M4312" s="7" t="s">
        <v>290</v>
      </c>
      <c r="N4312" s="7" t="s">
        <v>331</v>
      </c>
      <c r="O4312" s="7" t="s">
        <v>421</v>
      </c>
    </row>
    <row r="4313" spans="1:15" ht="15">
      <c r="A4313" s="1">
        <v>4305</v>
      </c>
      <c r="B4313" s="6" t="s">
        <v>222</v>
      </c>
      <c r="C4313" s="7" t="s">
        <v>292</v>
      </c>
      <c r="D4313" s="7">
        <v>179.7509741392241</v>
      </c>
      <c r="E4313" s="7">
        <v>171.58100000000002</v>
      </c>
      <c r="F4313" s="7">
        <v>43.045821804666595</v>
      </c>
      <c r="G4313" s="7">
        <v>176.89822592620627</v>
      </c>
      <c r="H4313" s="7">
        <v>0.96994189230351946</v>
      </c>
      <c r="I4313" s="7">
        <v>157.892</v>
      </c>
      <c r="J4313" s="7">
        <v>39.611558951063415</v>
      </c>
      <c r="K4313" s="7">
        <v>162.78500934217982</v>
      </c>
      <c r="L4313" s="7">
        <v>0.96994189230351946</v>
      </c>
      <c r="M4313" s="7" t="s">
        <v>290</v>
      </c>
      <c r="N4313" s="7" t="s">
        <v>331</v>
      </c>
      <c r="O4313" s="7" t="s">
        <v>421</v>
      </c>
    </row>
    <row r="4314" spans="1:15" ht="15">
      <c r="A4314" s="1">
        <v>4306</v>
      </c>
      <c r="B4314" s="6" t="s">
        <v>222</v>
      </c>
      <c r="C4314" s="7" t="s">
        <v>293</v>
      </c>
      <c r="D4314" s="7">
        <v>156.96734087064098</v>
      </c>
      <c r="E4314" s="7">
        <v>166.21</v>
      </c>
      <c r="F4314" s="7">
        <v>35.526710749185717</v>
      </c>
      <c r="G4314" s="7">
        <v>169.96444121243806</v>
      </c>
      <c r="H4314" s="7">
        <v>0.97791043123105159</v>
      </c>
      <c r="I4314" s="7">
        <v>153.91999999999999</v>
      </c>
      <c r="J4314" s="7">
        <v>32.899773289902285</v>
      </c>
      <c r="K4314" s="7">
        <v>157.39682805738801</v>
      </c>
      <c r="L4314" s="7">
        <v>0.97791043123105159</v>
      </c>
      <c r="M4314" s="7" t="s">
        <v>290</v>
      </c>
      <c r="N4314" s="7" t="s">
        <v>331</v>
      </c>
      <c r="O4314" s="7" t="s">
        <v>421</v>
      </c>
    </row>
    <row r="4315" spans="1:15" ht="15">
      <c r="A4315" s="1">
        <v>4307</v>
      </c>
      <c r="B4315" s="6" t="s">
        <v>222</v>
      </c>
      <c r="C4315" s="7" t="s">
        <v>294</v>
      </c>
      <c r="D4315" s="7">
        <v>175.97158423236974</v>
      </c>
      <c r="E4315" s="7">
        <v>184.68342086542069</v>
      </c>
      <c r="F4315" s="7">
        <v>46.484975796646765</v>
      </c>
      <c r="G4315" s="7">
        <v>190.44374213233928</v>
      </c>
      <c r="H4315" s="7">
        <v>0.96975316068450412</v>
      </c>
      <c r="I4315" s="7">
        <v>161.17131140680195</v>
      </c>
      <c r="J4315" s="7">
        <v>40.566957633508835</v>
      </c>
      <c r="K4315" s="7">
        <v>166.19828420361995</v>
      </c>
      <c r="L4315" s="7">
        <v>0.96975316068450412</v>
      </c>
      <c r="M4315" s="7" t="s">
        <v>290</v>
      </c>
      <c r="N4315" s="7" t="s">
        <v>331</v>
      </c>
      <c r="O4315" s="7" t="s">
        <v>421</v>
      </c>
    </row>
    <row r="4316" spans="1:15" ht="15">
      <c r="A4316" s="1">
        <v>4308</v>
      </c>
      <c r="B4316" s="6" t="s">
        <v>222</v>
      </c>
      <c r="C4316" s="7" t="s">
        <v>295</v>
      </c>
      <c r="D4316" s="7">
        <v>163.64931866035985</v>
      </c>
      <c r="E4316" s="7">
        <v>167.89</v>
      </c>
      <c r="F4316" s="7">
        <v>35.355692126117077</v>
      </c>
      <c r="G4316" s="7">
        <v>171.57236684768552</v>
      </c>
      <c r="H4316" s="7">
        <v>0.9785375295839186</v>
      </c>
      <c r="I4316" s="7">
        <v>150.80600000000001</v>
      </c>
      <c r="J4316" s="7">
        <v>31.757999325577476</v>
      </c>
      <c r="K4316" s="7">
        <v>154.11365986557902</v>
      </c>
      <c r="L4316" s="7">
        <v>0.9785375295839186</v>
      </c>
      <c r="M4316" s="7" t="s">
        <v>290</v>
      </c>
      <c r="N4316" s="7" t="s">
        <v>331</v>
      </c>
      <c r="O4316" s="7" t="s">
        <v>421</v>
      </c>
    </row>
    <row r="4317" spans="1:15" ht="15">
      <c r="A4317" s="1">
        <v>4309</v>
      </c>
      <c r="B4317" s="6" t="s">
        <v>222</v>
      </c>
      <c r="C4317" s="7" t="s">
        <v>296</v>
      </c>
      <c r="D4317" s="7">
        <v>160.52124371836271</v>
      </c>
      <c r="E4317" s="7">
        <v>172.84985904000001</v>
      </c>
      <c r="F4317" s="7">
        <v>27.692292274829249</v>
      </c>
      <c r="G4317" s="7">
        <v>175.05409684318286</v>
      </c>
      <c r="H4317" s="7">
        <v>0.98740824783348291</v>
      </c>
      <c r="I4317" s="7">
        <v>155.21052824</v>
      </c>
      <c r="J4317" s="7">
        <v>24.866293418023997</v>
      </c>
      <c r="K4317" s="7">
        <v>157.18982354112845</v>
      </c>
      <c r="L4317" s="7">
        <v>0.98740824783348291</v>
      </c>
      <c r="M4317" s="7" t="s">
        <v>290</v>
      </c>
      <c r="N4317" s="7" t="s">
        <v>331</v>
      </c>
      <c r="O4317" s="7" t="s">
        <v>421</v>
      </c>
    </row>
    <row r="4318" spans="1:15" ht="15">
      <c r="A4318" s="1">
        <v>4310</v>
      </c>
      <c r="B4318" s="6" t="s">
        <v>222</v>
      </c>
      <c r="C4318" s="7" t="s">
        <v>297</v>
      </c>
      <c r="D4318" s="7">
        <v>157.84247341704324</v>
      </c>
      <c r="E4318" s="7">
        <v>175.29323681</v>
      </c>
      <c r="F4318" s="7">
        <v>42.060395058278999</v>
      </c>
      <c r="G4318" s="7">
        <v>180.26867643543966</v>
      </c>
      <c r="H4318" s="7">
        <v>0.9723998660010047</v>
      </c>
      <c r="I4318" s="7">
        <v>156.93411818999999</v>
      </c>
      <c r="J4318" s="7">
        <v>37.65525201835684</v>
      </c>
      <c r="K4318" s="7">
        <v>161.3884613491276</v>
      </c>
      <c r="L4318" s="7">
        <v>0.9723998660010047</v>
      </c>
      <c r="M4318" s="7" t="s">
        <v>290</v>
      </c>
      <c r="N4318" s="7" t="s">
        <v>331</v>
      </c>
      <c r="O4318" s="7" t="s">
        <v>421</v>
      </c>
    </row>
    <row r="4319" spans="1:15" ht="15">
      <c r="A4319" s="1">
        <v>4311</v>
      </c>
      <c r="B4319" s="6" t="s">
        <v>222</v>
      </c>
      <c r="C4319" s="7" t="s">
        <v>298</v>
      </c>
      <c r="D4319" s="7" t="s">
        <v>422</v>
      </c>
      <c r="E4319" s="7">
        <v>178.58306420276563</v>
      </c>
      <c r="F4319" s="7">
        <v>39.85345326707683</v>
      </c>
      <c r="G4319" s="7">
        <v>182.97597808827308</v>
      </c>
      <c r="H4319" s="7">
        <v>0.97599185460624682</v>
      </c>
      <c r="I4319" s="7">
        <v>163.1920179833441</v>
      </c>
      <c r="J4319" s="7">
        <v>36.418713562192572</v>
      </c>
      <c r="K4319" s="7">
        <v>167.20633191061017</v>
      </c>
      <c r="L4319" s="7">
        <v>0.97599185460624682</v>
      </c>
      <c r="M4319" s="7" t="s">
        <v>290</v>
      </c>
      <c r="N4319" s="7" t="s">
        <v>331</v>
      </c>
      <c r="O4319" s="7" t="s">
        <v>421</v>
      </c>
    </row>
    <row r="4320" spans="1:15" ht="15">
      <c r="A4320" s="1">
        <v>4312</v>
      </c>
      <c r="B4320" s="6" t="s">
        <v>222</v>
      </c>
      <c r="C4320" s="7" t="s">
        <v>299</v>
      </c>
      <c r="D4320" s="7" t="s">
        <v>422</v>
      </c>
      <c r="E4320" s="7">
        <v>180.14811522281991</v>
      </c>
      <c r="F4320" s="7">
        <v>40.202717560232337</v>
      </c>
      <c r="G4320" s="7">
        <v>184.57952735220181</v>
      </c>
      <c r="H4320" s="7">
        <v>0.97599185460624682</v>
      </c>
      <c r="I4320" s="7">
        <v>164.72246261130562</v>
      </c>
      <c r="J4320" s="7">
        <v>36.760254926882496</v>
      </c>
      <c r="K4320" s="7">
        <v>168.77442350967272</v>
      </c>
      <c r="L4320" s="7">
        <v>0.97599185460624682</v>
      </c>
      <c r="M4320" s="7" t="s">
        <v>290</v>
      </c>
      <c r="N4320" s="7" t="s">
        <v>331</v>
      </c>
      <c r="O4320" s="7" t="s">
        <v>421</v>
      </c>
    </row>
    <row r="4321" spans="1:15" ht="15">
      <c r="A4321" s="1">
        <v>4313</v>
      </c>
      <c r="B4321" s="6" t="s">
        <v>222</v>
      </c>
      <c r="C4321" s="7" t="s">
        <v>300</v>
      </c>
      <c r="D4321" s="7" t="s">
        <v>422</v>
      </c>
      <c r="E4321" s="7">
        <v>180.49301201018864</v>
      </c>
      <c r="F4321" s="7">
        <v>40.279686381764947</v>
      </c>
      <c r="G4321" s="7">
        <v>184.93290815731916</v>
      </c>
      <c r="H4321" s="7">
        <v>0.97599185460624682</v>
      </c>
      <c r="I4321" s="7">
        <v>165.06215273154626</v>
      </c>
      <c r="J4321" s="7">
        <v>36.83606180360249</v>
      </c>
      <c r="K4321" s="7">
        <v>169.12246957034162</v>
      </c>
      <c r="L4321" s="7">
        <v>0.97599185460624682</v>
      </c>
      <c r="M4321" s="7" t="s">
        <v>290</v>
      </c>
      <c r="N4321" s="7" t="s">
        <v>331</v>
      </c>
      <c r="O4321" s="7" t="s">
        <v>421</v>
      </c>
    </row>
    <row r="4322" spans="1:15" ht="15">
      <c r="A4322" s="1">
        <v>4314</v>
      </c>
      <c r="B4322" s="6" t="s">
        <v>222</v>
      </c>
      <c r="C4322" s="7" t="s">
        <v>301</v>
      </c>
      <c r="D4322" s="7" t="s">
        <v>422</v>
      </c>
      <c r="E4322" s="7">
        <v>178.42734133704172</v>
      </c>
      <c r="F4322" s="7">
        <v>39.81870140536234</v>
      </c>
      <c r="G4322" s="7">
        <v>182.81642464016903</v>
      </c>
      <c r="H4322" s="7">
        <v>0.97599185460624682</v>
      </c>
      <c r="I4322" s="7">
        <v>163.04790014809134</v>
      </c>
      <c r="J4322" s="7">
        <v>36.386551534747127</v>
      </c>
      <c r="K4322" s="7">
        <v>167.05866896181345</v>
      </c>
      <c r="L4322" s="7">
        <v>0.97599185460624671</v>
      </c>
      <c r="M4322" s="7" t="s">
        <v>290</v>
      </c>
      <c r="N4322" s="7" t="s">
        <v>331</v>
      </c>
      <c r="O4322" s="7" t="s">
        <v>421</v>
      </c>
    </row>
    <row r="4323" spans="1:15" ht="15">
      <c r="A4323" s="1">
        <v>4315</v>
      </c>
      <c r="B4323" s="6" t="s">
        <v>222</v>
      </c>
      <c r="C4323" s="7" t="s">
        <v>302</v>
      </c>
      <c r="D4323" s="7" t="s">
        <v>422</v>
      </c>
      <c r="E4323" s="7">
        <v>178.00551581913734</v>
      </c>
      <c r="F4323" s="7">
        <v>39.724564799297724</v>
      </c>
      <c r="G4323" s="7">
        <v>182.38422275660457</v>
      </c>
      <c r="H4323" s="7">
        <v>0.97599185460624682</v>
      </c>
      <c r="I4323" s="7">
        <v>162.63657459157773</v>
      </c>
      <c r="J4323" s="7">
        <v>36.294758150434554</v>
      </c>
      <c r="K4323" s="7">
        <v>166.63722532519665</v>
      </c>
      <c r="L4323" s="7">
        <v>0.97599185460624682</v>
      </c>
      <c r="M4323" s="7" t="s">
        <v>290</v>
      </c>
      <c r="N4323" s="7" t="s">
        <v>331</v>
      </c>
      <c r="O4323" s="7" t="s">
        <v>421</v>
      </c>
    </row>
    <row r="4324" spans="1:15" ht="15">
      <c r="A4324" s="1">
        <v>4316</v>
      </c>
      <c r="B4324" s="6" t="s">
        <v>222</v>
      </c>
      <c r="C4324" s="7" t="s">
        <v>423</v>
      </c>
      <c r="D4324" s="7" t="s">
        <v>422</v>
      </c>
      <c r="E4324" s="7">
        <v>178.44100868719829</v>
      </c>
      <c r="F4324" s="7">
        <v>39.82175147678528</v>
      </c>
      <c r="G4324" s="7">
        <v>182.83042818957577</v>
      </c>
      <c r="H4324" s="7">
        <v>0.97599185460624682</v>
      </c>
      <c r="I4324" s="7">
        <v>163.11110196826994</v>
      </c>
      <c r="J4324" s="7">
        <v>36.400655956116097</v>
      </c>
      <c r="K4324" s="7">
        <v>167.12342546554891</v>
      </c>
      <c r="L4324" s="7">
        <v>0.97599185460624682</v>
      </c>
      <c r="M4324" s="7" t="s">
        <v>290</v>
      </c>
      <c r="N4324" s="7" t="s">
        <v>331</v>
      </c>
      <c r="O4324" s="7" t="s">
        <v>421</v>
      </c>
    </row>
    <row r="4325" spans="1:15" ht="15">
      <c r="A4325" s="1">
        <v>4317</v>
      </c>
      <c r="B4325" s="6" t="s">
        <v>222</v>
      </c>
      <c r="C4325" s="7" t="s">
        <v>424</v>
      </c>
      <c r="D4325" s="7" t="s">
        <v>422</v>
      </c>
      <c r="E4325" s="7">
        <v>162.73492636282253</v>
      </c>
      <c r="F4325" s="7">
        <v>36.316706803497169</v>
      </c>
      <c r="G4325" s="7">
        <v>166.737996423624</v>
      </c>
      <c r="H4325" s="7">
        <v>0.97599185460624682</v>
      </c>
      <c r="I4325" s="7">
        <v>147.86770032952774</v>
      </c>
      <c r="J4325" s="7">
        <v>32.998865324104436</v>
      </c>
      <c r="K4325" s="7">
        <v>151.50505573551465</v>
      </c>
      <c r="L4325" s="7">
        <v>0.97599185460624682</v>
      </c>
      <c r="M4325" s="7" t="s">
        <v>290</v>
      </c>
      <c r="N4325" s="7" t="s">
        <v>331</v>
      </c>
      <c r="O4325" s="7" t="s">
        <v>421</v>
      </c>
    </row>
    <row r="4326" spans="1:15" ht="15">
      <c r="A4326" s="1">
        <v>4318</v>
      </c>
      <c r="B4326" s="6" t="s">
        <v>222</v>
      </c>
      <c r="C4326" s="7" t="s">
        <v>425</v>
      </c>
      <c r="D4326" s="7" t="s">
        <v>422</v>
      </c>
      <c r="E4326" s="7">
        <v>163.71079079421133</v>
      </c>
      <c r="F4326" s="7">
        <v>36.534485391209152</v>
      </c>
      <c r="G4326" s="7">
        <v>167.73786586595915</v>
      </c>
      <c r="H4326" s="7">
        <v>0.97599185460624682</v>
      </c>
      <c r="I4326" s="7">
        <v>148.85583027007885</v>
      </c>
      <c r="J4326" s="7">
        <v>33.219381141678511</v>
      </c>
      <c r="K4326" s="7">
        <v>152.51749240277533</v>
      </c>
      <c r="L4326" s="7">
        <v>0.97599185460624682</v>
      </c>
      <c r="M4326" s="7" t="s">
        <v>290</v>
      </c>
      <c r="N4326" s="7" t="s">
        <v>331</v>
      </c>
      <c r="O4326" s="7" t="s">
        <v>421</v>
      </c>
    </row>
    <row r="4327" spans="1:15" ht="15">
      <c r="A4327" s="1">
        <v>4319</v>
      </c>
      <c r="B4327" s="6" t="s">
        <v>222</v>
      </c>
      <c r="C4327" s="7" t="s">
        <v>426</v>
      </c>
      <c r="D4327" s="7" t="s">
        <v>422</v>
      </c>
      <c r="E4327" s="7">
        <v>165.29132068183975</v>
      </c>
      <c r="F4327" s="7">
        <v>36.887204022704346</v>
      </c>
      <c r="G4327" s="7">
        <v>169.35727475771273</v>
      </c>
      <c r="H4327" s="7">
        <v>0.97599185460624682</v>
      </c>
      <c r="I4327" s="7">
        <v>150.3970180551255</v>
      </c>
      <c r="J4327" s="7">
        <v>33.56332000083831</v>
      </c>
      <c r="K4327" s="7">
        <v>154.09659142678146</v>
      </c>
      <c r="L4327" s="7">
        <v>0.97599185460624671</v>
      </c>
      <c r="M4327" s="7" t="s">
        <v>290</v>
      </c>
      <c r="N4327" s="7" t="s">
        <v>331</v>
      </c>
      <c r="O4327" s="7" t="s">
        <v>421</v>
      </c>
    </row>
    <row r="4328" spans="1:15" ht="15">
      <c r="A4328" s="1">
        <v>4320</v>
      </c>
      <c r="B4328" s="6" t="s">
        <v>222</v>
      </c>
      <c r="C4328" s="7" t="s">
        <v>427</v>
      </c>
      <c r="D4328" s="7" t="s">
        <v>422</v>
      </c>
      <c r="E4328" s="7">
        <v>166.87185056946817</v>
      </c>
      <c r="F4328" s="7">
        <v>37.239922654199432</v>
      </c>
      <c r="G4328" s="7">
        <v>170.97668364946628</v>
      </c>
      <c r="H4328" s="7">
        <v>0.97599185460624693</v>
      </c>
      <c r="I4328" s="7">
        <v>151.93820584017217</v>
      </c>
      <c r="J4328" s="7">
        <v>33.907258859997938</v>
      </c>
      <c r="K4328" s="7">
        <v>155.67569045078758</v>
      </c>
      <c r="L4328" s="7">
        <v>0.97599185460624693</v>
      </c>
      <c r="M4328" s="7" t="s">
        <v>290</v>
      </c>
      <c r="N4328" s="7" t="s">
        <v>331</v>
      </c>
      <c r="O4328" s="7" t="s">
        <v>421</v>
      </c>
    </row>
    <row r="4329" spans="1:15" ht="15">
      <c r="A4329" s="1">
        <v>4321</v>
      </c>
      <c r="B4329" s="6" t="s">
        <v>78</v>
      </c>
      <c r="C4329" s="7" t="s">
        <v>292</v>
      </c>
      <c r="D4329" s="7">
        <v>19.960999999999999</v>
      </c>
      <c r="E4329" s="7">
        <v>20.844999999999999</v>
      </c>
      <c r="F4329" s="7">
        <v>3.470307038814076</v>
      </c>
      <c r="G4329" s="7">
        <v>21.131896648044691</v>
      </c>
      <c r="H4329" s="7">
        <v>0.98642352587545723</v>
      </c>
      <c r="I4329" s="7">
        <v>17.696000000000002</v>
      </c>
      <c r="J4329" s="7">
        <v>2.9460567694341</v>
      </c>
      <c r="K4329" s="7">
        <v>17.93955591670899</v>
      </c>
      <c r="L4329" s="7">
        <v>0.98642352587545723</v>
      </c>
      <c r="M4329" s="7" t="s">
        <v>290</v>
      </c>
      <c r="N4329" s="7" t="s">
        <v>332</v>
      </c>
      <c r="O4329" s="7" t="s">
        <v>421</v>
      </c>
    </row>
    <row r="4330" spans="1:15" ht="15">
      <c r="A4330" s="1">
        <v>4322</v>
      </c>
      <c r="B4330" s="6" t="s">
        <v>78</v>
      </c>
      <c r="C4330" s="7" t="s">
        <v>293</v>
      </c>
      <c r="D4330" s="7">
        <v>21.887</v>
      </c>
      <c r="E4330" s="7">
        <v>21.78</v>
      </c>
      <c r="F4330" s="7">
        <v>5.546704904007977</v>
      </c>
      <c r="G4330" s="7">
        <v>22.475193776520509</v>
      </c>
      <c r="H4330" s="7">
        <v>0.96906839676520307</v>
      </c>
      <c r="I4330" s="7">
        <v>18.54</v>
      </c>
      <c r="J4330" s="7">
        <v>4.7215752488662961</v>
      </c>
      <c r="K4330" s="7">
        <v>19.131776520509192</v>
      </c>
      <c r="L4330" s="7">
        <v>0.96906839676520307</v>
      </c>
      <c r="M4330" s="7" t="s">
        <v>290</v>
      </c>
      <c r="N4330" s="7" t="s">
        <v>332</v>
      </c>
      <c r="O4330" s="7" t="s">
        <v>421</v>
      </c>
    </row>
    <row r="4331" spans="1:15" ht="15">
      <c r="A4331" s="1">
        <v>4323</v>
      </c>
      <c r="B4331" s="6" t="s">
        <v>78</v>
      </c>
      <c r="C4331" s="7" t="s">
        <v>294</v>
      </c>
      <c r="D4331" s="7">
        <v>22.46</v>
      </c>
      <c r="E4331" s="7">
        <v>24.416317964244705</v>
      </c>
      <c r="F4331" s="7">
        <v>7.128164101351814</v>
      </c>
      <c r="G4331" s="7">
        <v>25.435552016555476</v>
      </c>
      <c r="H4331" s="7">
        <v>0.95992876224398926</v>
      </c>
      <c r="I4331" s="7">
        <v>21.156474412756673</v>
      </c>
      <c r="J4331" s="7">
        <v>6.1764767988777809</v>
      </c>
      <c r="K4331" s="7">
        <v>22.039629652621283</v>
      </c>
      <c r="L4331" s="7">
        <v>0.95992876224398926</v>
      </c>
      <c r="M4331" s="7" t="s">
        <v>290</v>
      </c>
      <c r="N4331" s="7" t="s">
        <v>332</v>
      </c>
      <c r="O4331" s="7" t="s">
        <v>421</v>
      </c>
    </row>
    <row r="4332" spans="1:15" ht="15">
      <c r="A4332" s="1">
        <v>4324</v>
      </c>
      <c r="B4332" s="6" t="s">
        <v>78</v>
      </c>
      <c r="C4332" s="7" t="s">
        <v>295</v>
      </c>
      <c r="D4332" s="7">
        <v>25.518999999999998</v>
      </c>
      <c r="E4332" s="7">
        <v>22.407</v>
      </c>
      <c r="F4332" s="7">
        <v>8.9402857595872405</v>
      </c>
      <c r="G4332" s="7">
        <v>24.124725044300057</v>
      </c>
      <c r="H4332" s="7">
        <v>0.92879815039774294</v>
      </c>
      <c r="I4332" s="7">
        <v>19.257000000000001</v>
      </c>
      <c r="J4332" s="7">
        <v>7.6834508355590447</v>
      </c>
      <c r="K4332" s="7">
        <v>20.733245422327229</v>
      </c>
      <c r="L4332" s="7">
        <v>0.92879815039774294</v>
      </c>
      <c r="M4332" s="7" t="s">
        <v>290</v>
      </c>
      <c r="N4332" s="7" t="s">
        <v>332</v>
      </c>
      <c r="O4332" s="7" t="s">
        <v>421</v>
      </c>
    </row>
    <row r="4333" spans="1:15" ht="15">
      <c r="A4333" s="1">
        <v>4325</v>
      </c>
      <c r="B4333" s="6" t="s">
        <v>78</v>
      </c>
      <c r="C4333" s="7" t="s">
        <v>296</v>
      </c>
      <c r="D4333" s="7">
        <v>21.577000000000002</v>
      </c>
      <c r="E4333" s="7">
        <v>22.486625010000001</v>
      </c>
      <c r="F4333" s="7">
        <v>7.483595892222052</v>
      </c>
      <c r="G4333" s="7">
        <v>23.69920909689689</v>
      </c>
      <c r="H4333" s="7">
        <v>0.94883440700746158</v>
      </c>
      <c r="I4333" s="7">
        <v>19.453344496</v>
      </c>
      <c r="J4333" s="7">
        <v>6.4741137852169937</v>
      </c>
      <c r="K4333" s="7">
        <v>20.502359897923707</v>
      </c>
      <c r="L4333" s="7">
        <v>0.94883440700746158</v>
      </c>
      <c r="M4333" s="7" t="s">
        <v>290</v>
      </c>
      <c r="N4333" s="7" t="s">
        <v>332</v>
      </c>
      <c r="O4333" s="7" t="s">
        <v>421</v>
      </c>
    </row>
    <row r="4334" spans="1:15" ht="15">
      <c r="A4334" s="1">
        <v>4326</v>
      </c>
      <c r="B4334" s="6" t="s">
        <v>78</v>
      </c>
      <c r="C4334" s="7" t="s">
        <v>297</v>
      </c>
      <c r="D4334" s="7">
        <v>17.335000000000001</v>
      </c>
      <c r="E4334" s="7">
        <v>22.349270043000001</v>
      </c>
      <c r="F4334" s="7">
        <v>8.4142986567269684</v>
      </c>
      <c r="G4334" s="7">
        <v>23.880751523759351</v>
      </c>
      <c r="H4334" s="7">
        <v>0.93586962792039208</v>
      </c>
      <c r="I4334" s="7">
        <v>19.383109157</v>
      </c>
      <c r="J4334" s="7">
        <v>7.2975658278387652</v>
      </c>
      <c r="K4334" s="7">
        <v>20.711334761521705</v>
      </c>
      <c r="L4334" s="7">
        <v>0.93586962792039208</v>
      </c>
      <c r="M4334" s="7" t="s">
        <v>290</v>
      </c>
      <c r="N4334" s="7" t="s">
        <v>332</v>
      </c>
      <c r="O4334" s="7" t="s">
        <v>421</v>
      </c>
    </row>
    <row r="4335" spans="1:15" ht="15">
      <c r="A4335" s="1">
        <v>4327</v>
      </c>
      <c r="B4335" s="6" t="s">
        <v>78</v>
      </c>
      <c r="C4335" s="7" t="s">
        <v>298</v>
      </c>
      <c r="D4335" s="7" t="s">
        <v>422</v>
      </c>
      <c r="E4335" s="7">
        <v>25.659514534159751</v>
      </c>
      <c r="F4335" s="7">
        <v>7.9863982818177783</v>
      </c>
      <c r="G4335" s="7">
        <v>26.873653336392085</v>
      </c>
      <c r="H4335" s="7">
        <v>0.95482047836837436</v>
      </c>
      <c r="I4335" s="7">
        <v>22.69335364815975</v>
      </c>
      <c r="J4335" s="7">
        <v>7.0631952269817564</v>
      </c>
      <c r="K4335" s="7">
        <v>23.767141742643421</v>
      </c>
      <c r="L4335" s="7">
        <v>0.95482047836837436</v>
      </c>
      <c r="M4335" s="7" t="s">
        <v>290</v>
      </c>
      <c r="N4335" s="7" t="s">
        <v>332</v>
      </c>
      <c r="O4335" s="7" t="s">
        <v>421</v>
      </c>
    </row>
    <row r="4336" spans="1:15" ht="15">
      <c r="A4336" s="1">
        <v>4328</v>
      </c>
      <c r="B4336" s="6" t="s">
        <v>78</v>
      </c>
      <c r="C4336" s="7" t="s">
        <v>299</v>
      </c>
      <c r="D4336" s="7" t="s">
        <v>422</v>
      </c>
      <c r="E4336" s="7">
        <v>25.588645707974738</v>
      </c>
      <c r="F4336" s="7">
        <v>7.9643407066082075</v>
      </c>
      <c r="G4336" s="7">
        <v>26.799431189097849</v>
      </c>
      <c r="H4336" s="7">
        <v>0.95482047836837436</v>
      </c>
      <c r="I4336" s="7">
        <v>22.622484821974741</v>
      </c>
      <c r="J4336" s="7">
        <v>7.0411376517721767</v>
      </c>
      <c r="K4336" s="7">
        <v>23.692919595349185</v>
      </c>
      <c r="L4336" s="7">
        <v>0.95482047836837436</v>
      </c>
      <c r="M4336" s="7" t="s">
        <v>290</v>
      </c>
      <c r="N4336" s="7" t="s">
        <v>332</v>
      </c>
      <c r="O4336" s="7" t="s">
        <v>421</v>
      </c>
    </row>
    <row r="4337" spans="1:15" ht="15">
      <c r="A4337" s="1">
        <v>4329</v>
      </c>
      <c r="B4337" s="6" t="s">
        <v>78</v>
      </c>
      <c r="C4337" s="7" t="s">
        <v>300</v>
      </c>
      <c r="D4337" s="7" t="s">
        <v>422</v>
      </c>
      <c r="E4337" s="7">
        <v>26.139927600829996</v>
      </c>
      <c r="F4337" s="7">
        <v>8.1359244969420033</v>
      </c>
      <c r="G4337" s="7">
        <v>27.376798249550198</v>
      </c>
      <c r="H4337" s="7">
        <v>0.95482047836837436</v>
      </c>
      <c r="I4337" s="7">
        <v>23.189799215266248</v>
      </c>
      <c r="J4337" s="7">
        <v>7.2177114793791723</v>
      </c>
      <c r="K4337" s="7">
        <v>24.287077770780186</v>
      </c>
      <c r="L4337" s="7">
        <v>0.95482047836837436</v>
      </c>
      <c r="M4337" s="7" t="s">
        <v>290</v>
      </c>
      <c r="N4337" s="7" t="s">
        <v>332</v>
      </c>
      <c r="O4337" s="7" t="s">
        <v>421</v>
      </c>
    </row>
    <row r="4338" spans="1:15" ht="15">
      <c r="A4338" s="1">
        <v>4330</v>
      </c>
      <c r="B4338" s="6" t="s">
        <v>78</v>
      </c>
      <c r="C4338" s="7" t="s">
        <v>301</v>
      </c>
      <c r="D4338" s="7" t="s">
        <v>422</v>
      </c>
      <c r="E4338" s="7">
        <v>25.964659283144655</v>
      </c>
      <c r="F4338" s="7">
        <v>8.081373091093873</v>
      </c>
      <c r="G4338" s="7">
        <v>27.193236709285749</v>
      </c>
      <c r="H4338" s="7">
        <v>0.95482047836837436</v>
      </c>
      <c r="I4338" s="7">
        <v>23.07842644903414</v>
      </c>
      <c r="J4338" s="7">
        <v>7.1830472511182144</v>
      </c>
      <c r="K4338" s="7">
        <v>24.170435146585085</v>
      </c>
      <c r="L4338" s="7">
        <v>0.95482047836837436</v>
      </c>
      <c r="M4338" s="7" t="s">
        <v>290</v>
      </c>
      <c r="N4338" s="7" t="s">
        <v>332</v>
      </c>
      <c r="O4338" s="7" t="s">
        <v>421</v>
      </c>
    </row>
    <row r="4339" spans="1:15" ht="15">
      <c r="A4339" s="1">
        <v>4331</v>
      </c>
      <c r="B4339" s="6" t="s">
        <v>78</v>
      </c>
      <c r="C4339" s="7" t="s">
        <v>302</v>
      </c>
      <c r="D4339" s="7" t="s">
        <v>422</v>
      </c>
      <c r="E4339" s="7">
        <v>26.033223564310109</v>
      </c>
      <c r="F4339" s="7">
        <v>8.1027133879480715</v>
      </c>
      <c r="G4339" s="7">
        <v>27.26504526672538</v>
      </c>
      <c r="H4339" s="7">
        <v>0.95482047836837436</v>
      </c>
      <c r="I4339" s="7">
        <v>23.14699073019959</v>
      </c>
      <c r="J4339" s="7">
        <v>7.2043875479724298</v>
      </c>
      <c r="K4339" s="7">
        <v>24.242243704024716</v>
      </c>
      <c r="L4339" s="7">
        <v>0.95482047836837436</v>
      </c>
      <c r="M4339" s="7" t="s">
        <v>290</v>
      </c>
      <c r="N4339" s="7" t="s">
        <v>332</v>
      </c>
      <c r="O4339" s="7" t="s">
        <v>421</v>
      </c>
    </row>
    <row r="4340" spans="1:15" ht="15">
      <c r="A4340" s="1">
        <v>4332</v>
      </c>
      <c r="B4340" s="6" t="s">
        <v>78</v>
      </c>
      <c r="C4340" s="7" t="s">
        <v>423</v>
      </c>
      <c r="D4340" s="7" t="s">
        <v>422</v>
      </c>
      <c r="E4340" s="7">
        <v>26.133419273124598</v>
      </c>
      <c r="F4340" s="7">
        <v>8.1338988118054267</v>
      </c>
      <c r="G4340" s="7">
        <v>27.369981965387005</v>
      </c>
      <c r="H4340" s="7">
        <v>0.95482047836837436</v>
      </c>
      <c r="I4340" s="7">
        <v>23.247186439014083</v>
      </c>
      <c r="J4340" s="7">
        <v>7.2355729718297752</v>
      </c>
      <c r="K4340" s="7">
        <v>24.347180402686341</v>
      </c>
      <c r="L4340" s="7">
        <v>0.95482047836837436</v>
      </c>
      <c r="M4340" s="7" t="s">
        <v>290</v>
      </c>
      <c r="N4340" s="7" t="s">
        <v>332</v>
      </c>
      <c r="O4340" s="7" t="s">
        <v>421</v>
      </c>
    </row>
    <row r="4341" spans="1:15" ht="15">
      <c r="A4341" s="1">
        <v>4333</v>
      </c>
      <c r="B4341" s="6" t="s">
        <v>78</v>
      </c>
      <c r="C4341" s="7" t="s">
        <v>424</v>
      </c>
      <c r="D4341" s="7" t="s">
        <v>422</v>
      </c>
      <c r="E4341" s="7">
        <v>26.264241628541281</v>
      </c>
      <c r="F4341" s="7">
        <v>8.1746166294840226</v>
      </c>
      <c r="G4341" s="7">
        <v>27.50699448070322</v>
      </c>
      <c r="H4341" s="7">
        <v>0.95482047836837436</v>
      </c>
      <c r="I4341" s="7">
        <v>23.378008794430759</v>
      </c>
      <c r="J4341" s="7">
        <v>7.2762907895083586</v>
      </c>
      <c r="K4341" s="7">
        <v>24.484192918002549</v>
      </c>
      <c r="L4341" s="7">
        <v>0.95482047836837436</v>
      </c>
      <c r="M4341" s="7" t="s">
        <v>290</v>
      </c>
      <c r="N4341" s="7" t="s">
        <v>332</v>
      </c>
      <c r="O4341" s="7" t="s">
        <v>421</v>
      </c>
    </row>
    <row r="4342" spans="1:15" ht="15">
      <c r="A4342" s="1">
        <v>4334</v>
      </c>
      <c r="B4342" s="6" t="s">
        <v>78</v>
      </c>
      <c r="C4342" s="7" t="s">
        <v>425</v>
      </c>
      <c r="D4342" s="7" t="s">
        <v>422</v>
      </c>
      <c r="E4342" s="7">
        <v>26.402156516050908</v>
      </c>
      <c r="F4342" s="7">
        <v>8.2175419630548276</v>
      </c>
      <c r="G4342" s="7">
        <v>27.651435127541145</v>
      </c>
      <c r="H4342" s="7">
        <v>0.95482047836837436</v>
      </c>
      <c r="I4342" s="7">
        <v>23.515923681940386</v>
      </c>
      <c r="J4342" s="7">
        <v>7.319216123079185</v>
      </c>
      <c r="K4342" s="7">
        <v>24.628633564840477</v>
      </c>
      <c r="L4342" s="7">
        <v>0.95482047836837436</v>
      </c>
      <c r="M4342" s="7" t="s">
        <v>290</v>
      </c>
      <c r="N4342" s="7" t="s">
        <v>332</v>
      </c>
      <c r="O4342" s="7" t="s">
        <v>421</v>
      </c>
    </row>
    <row r="4343" spans="1:15" ht="15">
      <c r="A4343" s="1">
        <v>4335</v>
      </c>
      <c r="B4343" s="6" t="s">
        <v>78</v>
      </c>
      <c r="C4343" s="7" t="s">
        <v>426</v>
      </c>
      <c r="D4343" s="7" t="s">
        <v>422</v>
      </c>
      <c r="E4343" s="7">
        <v>26.60008606535683</v>
      </c>
      <c r="F4343" s="7">
        <v>8.2791465663061192</v>
      </c>
      <c r="G4343" s="7">
        <v>27.85873016759323</v>
      </c>
      <c r="H4343" s="7">
        <v>0.95482047836837436</v>
      </c>
      <c r="I4343" s="7">
        <v>23.716494664828424</v>
      </c>
      <c r="J4343" s="7">
        <v>7.3816428596016941</v>
      </c>
      <c r="K4343" s="7">
        <v>24.838695023965002</v>
      </c>
      <c r="L4343" s="7">
        <v>0.95482047836837436</v>
      </c>
      <c r="M4343" s="7" t="s">
        <v>290</v>
      </c>
      <c r="N4343" s="7" t="s">
        <v>332</v>
      </c>
      <c r="O4343" s="7" t="s">
        <v>421</v>
      </c>
    </row>
    <row r="4344" spans="1:15" ht="15">
      <c r="A4344" s="1">
        <v>4336</v>
      </c>
      <c r="B4344" s="6" t="s">
        <v>78</v>
      </c>
      <c r="C4344" s="7" t="s">
        <v>427</v>
      </c>
      <c r="D4344" s="7" t="s">
        <v>422</v>
      </c>
      <c r="E4344" s="7">
        <v>26.798015614662756</v>
      </c>
      <c r="F4344" s="7">
        <v>8.3407511695574232</v>
      </c>
      <c r="G4344" s="7">
        <v>28.066025207645318</v>
      </c>
      <c r="H4344" s="7">
        <v>0.95482047836837436</v>
      </c>
      <c r="I4344" s="7">
        <v>23.917065647716456</v>
      </c>
      <c r="J4344" s="7">
        <v>7.4440695961242112</v>
      </c>
      <c r="K4344" s="7">
        <v>25.048756483089523</v>
      </c>
      <c r="L4344" s="7">
        <v>0.95482047836837436</v>
      </c>
      <c r="M4344" s="7" t="s">
        <v>290</v>
      </c>
      <c r="N4344" s="7" t="s">
        <v>332</v>
      </c>
      <c r="O4344" s="7" t="s">
        <v>421</v>
      </c>
    </row>
    <row r="4345" spans="1:15" ht="15">
      <c r="A4345" s="1">
        <v>4337</v>
      </c>
      <c r="B4345" s="6" t="s">
        <v>82</v>
      </c>
      <c r="C4345" s="7" t="s">
        <v>292</v>
      </c>
      <c r="D4345" s="7">
        <v>23.338000000000001</v>
      </c>
      <c r="E4345" s="7">
        <v>20.679000000000002</v>
      </c>
      <c r="F4345" s="7">
        <v>8.3510520355351989</v>
      </c>
      <c r="G4345" s="7">
        <v>22.301594362292054</v>
      </c>
      <c r="H4345" s="7">
        <v>0.92724312280401067</v>
      </c>
      <c r="I4345" s="7">
        <v>17.878</v>
      </c>
      <c r="J4345" s="7">
        <v>7.2198901441703338</v>
      </c>
      <c r="K4345" s="7">
        <v>19.280811645101664</v>
      </c>
      <c r="L4345" s="7">
        <v>0.92724312280401067</v>
      </c>
      <c r="M4345" s="7" t="s">
        <v>290</v>
      </c>
      <c r="N4345" s="7" t="s">
        <v>332</v>
      </c>
      <c r="O4345" s="7" t="s">
        <v>421</v>
      </c>
    </row>
    <row r="4346" spans="1:15" ht="15">
      <c r="A4346" s="1">
        <v>4338</v>
      </c>
      <c r="B4346" s="6" t="s">
        <v>82</v>
      </c>
      <c r="C4346" s="7" t="s">
        <v>293</v>
      </c>
      <c r="D4346" s="7">
        <v>19.602</v>
      </c>
      <c r="E4346" s="7">
        <v>18.04</v>
      </c>
      <c r="F4346" s="7">
        <v>6.9603376084317352</v>
      </c>
      <c r="G4346" s="7">
        <v>19.336181102362204</v>
      </c>
      <c r="H4346" s="7">
        <v>0.93296602387511474</v>
      </c>
      <c r="I4346" s="7">
        <v>15.93</v>
      </c>
      <c r="J4346" s="7">
        <v>6.1462404713036367</v>
      </c>
      <c r="K4346" s="7">
        <v>17.074576771653543</v>
      </c>
      <c r="L4346" s="7">
        <v>0.93296602387511474</v>
      </c>
      <c r="M4346" s="7" t="s">
        <v>290</v>
      </c>
      <c r="N4346" s="7" t="s">
        <v>332</v>
      </c>
      <c r="O4346" s="7" t="s">
        <v>421</v>
      </c>
    </row>
    <row r="4347" spans="1:15" ht="15">
      <c r="A4347" s="1">
        <v>4339</v>
      </c>
      <c r="B4347" s="6" t="s">
        <v>82</v>
      </c>
      <c r="C4347" s="7" t="s">
        <v>294</v>
      </c>
      <c r="D4347" s="7">
        <v>21.7</v>
      </c>
      <c r="E4347" s="7">
        <v>21.285592337772883</v>
      </c>
      <c r="F4347" s="7">
        <v>2.4296530364670725</v>
      </c>
      <c r="G4347" s="7">
        <v>21.423810469836344</v>
      </c>
      <c r="H4347" s="7">
        <v>0.99354838709677418</v>
      </c>
      <c r="I4347" s="7">
        <v>18.628694192521383</v>
      </c>
      <c r="J4347" s="7">
        <v>2.126380261918142</v>
      </c>
      <c r="K4347" s="7">
        <v>18.749659739226068</v>
      </c>
      <c r="L4347" s="7">
        <v>0.99354838709677418</v>
      </c>
      <c r="M4347" s="7" t="s">
        <v>290</v>
      </c>
      <c r="N4347" s="7" t="s">
        <v>332</v>
      </c>
      <c r="O4347" s="7" t="s">
        <v>421</v>
      </c>
    </row>
    <row r="4348" spans="1:15" ht="15">
      <c r="A4348" s="1">
        <v>4340</v>
      </c>
      <c r="B4348" s="6" t="s">
        <v>82</v>
      </c>
      <c r="C4348" s="7" t="s">
        <v>295</v>
      </c>
      <c r="D4348" s="7">
        <v>24.937000000000001</v>
      </c>
      <c r="E4348" s="7">
        <v>21.505299999999998</v>
      </c>
      <c r="F4348" s="7">
        <v>5.8202790643425946</v>
      </c>
      <c r="G4348" s="7">
        <v>22.278994063395785</v>
      </c>
      <c r="H4348" s="7">
        <v>0.96527248666639931</v>
      </c>
      <c r="I4348" s="7">
        <v>18.593900000000001</v>
      </c>
      <c r="J4348" s="7">
        <v>5.0323263053517007</v>
      </c>
      <c r="K4348" s="7">
        <v>19.262850911885675</v>
      </c>
      <c r="L4348" s="7">
        <v>0.96527248666639931</v>
      </c>
      <c r="M4348" s="7" t="s">
        <v>290</v>
      </c>
      <c r="N4348" s="7" t="s">
        <v>332</v>
      </c>
      <c r="O4348" s="7" t="s">
        <v>421</v>
      </c>
    </row>
    <row r="4349" spans="1:15" ht="15">
      <c r="A4349" s="1">
        <v>4341</v>
      </c>
      <c r="B4349" s="6" t="s">
        <v>82</v>
      </c>
      <c r="C4349" s="7" t="s">
        <v>296</v>
      </c>
      <c r="D4349" s="7">
        <v>22.931999999999999</v>
      </c>
      <c r="E4349" s="7">
        <v>21.254983628000002</v>
      </c>
      <c r="F4349" s="7">
        <v>6.7139875816018444</v>
      </c>
      <c r="G4349" s="7">
        <v>22.290176272799009</v>
      </c>
      <c r="H4349" s="7">
        <v>0.95355834641548942</v>
      </c>
      <c r="I4349" s="7">
        <v>18.989347301999999</v>
      </c>
      <c r="J4349" s="7">
        <v>5.9983222852451261</v>
      </c>
      <c r="K4349" s="7">
        <v>19.914195469404305</v>
      </c>
      <c r="L4349" s="7">
        <v>0.95355834641548942</v>
      </c>
      <c r="M4349" s="7" t="s">
        <v>290</v>
      </c>
      <c r="N4349" s="7" t="s">
        <v>332</v>
      </c>
      <c r="O4349" s="7" t="s">
        <v>421</v>
      </c>
    </row>
    <row r="4350" spans="1:15" ht="15">
      <c r="A4350" s="1">
        <v>4342</v>
      </c>
      <c r="B4350" s="6" t="s">
        <v>82</v>
      </c>
      <c r="C4350" s="7" t="s">
        <v>297</v>
      </c>
      <c r="D4350" s="7">
        <v>19.375</v>
      </c>
      <c r="E4350" s="7">
        <v>21.444571138000001</v>
      </c>
      <c r="F4350" s="7">
        <v>6.3684009164608355</v>
      </c>
      <c r="G4350" s="7">
        <v>22.370207006765089</v>
      </c>
      <c r="H4350" s="7">
        <v>0.95862193548387098</v>
      </c>
      <c r="I4350" s="7">
        <v>19.199078059000001</v>
      </c>
      <c r="J4350" s="7">
        <v>5.7015561430127866</v>
      </c>
      <c r="K4350" s="7">
        <v>20.027789213178327</v>
      </c>
      <c r="L4350" s="7">
        <v>0.95862193548387098</v>
      </c>
      <c r="M4350" s="7" t="s">
        <v>290</v>
      </c>
      <c r="N4350" s="7" t="s">
        <v>332</v>
      </c>
      <c r="O4350" s="7" t="s">
        <v>421</v>
      </c>
    </row>
    <row r="4351" spans="1:15" ht="15">
      <c r="A4351" s="1">
        <v>4343</v>
      </c>
      <c r="B4351" s="6" t="s">
        <v>82</v>
      </c>
      <c r="C4351" s="7" t="s">
        <v>298</v>
      </c>
      <c r="D4351" s="7" t="s">
        <v>422</v>
      </c>
      <c r="E4351" s="7">
        <v>21.017700128307716</v>
      </c>
      <c r="F4351" s="7">
        <v>6.5120326016952799</v>
      </c>
      <c r="G4351" s="7">
        <v>22.003415355099044</v>
      </c>
      <c r="H4351" s="7">
        <v>0.95520171705694323</v>
      </c>
      <c r="I4351" s="7">
        <v>18.7766883977825</v>
      </c>
      <c r="J4351" s="7">
        <v>5.8176872946030684</v>
      </c>
      <c r="K4351" s="7">
        <v>19.657301764108063</v>
      </c>
      <c r="L4351" s="7">
        <v>0.95520171705694323</v>
      </c>
      <c r="M4351" s="7" t="s">
        <v>290</v>
      </c>
      <c r="N4351" s="7" t="s">
        <v>332</v>
      </c>
      <c r="O4351" s="7" t="s">
        <v>421</v>
      </c>
    </row>
    <row r="4352" spans="1:15" ht="15">
      <c r="A4352" s="1">
        <v>4344</v>
      </c>
      <c r="B4352" s="6" t="s">
        <v>82</v>
      </c>
      <c r="C4352" s="7" t="s">
        <v>299</v>
      </c>
      <c r="D4352" s="7" t="s">
        <v>422</v>
      </c>
      <c r="E4352" s="7">
        <v>21.74866312335643</v>
      </c>
      <c r="F4352" s="7">
        <v>6.7385109901645652</v>
      </c>
      <c r="G4352" s="7">
        <v>22.768659996095785</v>
      </c>
      <c r="H4352" s="7">
        <v>0.95520171705694323</v>
      </c>
      <c r="I4352" s="7">
        <v>19.526253582215464</v>
      </c>
      <c r="J4352" s="7">
        <v>6.0499293043531779</v>
      </c>
      <c r="K4352" s="7">
        <v>20.442021023975432</v>
      </c>
      <c r="L4352" s="7">
        <v>0.95520171705694323</v>
      </c>
      <c r="M4352" s="7" t="s">
        <v>290</v>
      </c>
      <c r="N4352" s="7" t="s">
        <v>332</v>
      </c>
      <c r="O4352" s="7" t="s">
        <v>421</v>
      </c>
    </row>
    <row r="4353" spans="1:15" ht="15">
      <c r="A4353" s="1">
        <v>4345</v>
      </c>
      <c r="B4353" s="6" t="s">
        <v>82</v>
      </c>
      <c r="C4353" s="7" t="s">
        <v>300</v>
      </c>
      <c r="D4353" s="7" t="s">
        <v>422</v>
      </c>
      <c r="E4353" s="7">
        <v>21.516458132944084</v>
      </c>
      <c r="F4353" s="7">
        <v>6.6665656080052287</v>
      </c>
      <c r="G4353" s="7">
        <v>22.525564756351255</v>
      </c>
      <c r="H4353" s="7">
        <v>0.95520171705694323</v>
      </c>
      <c r="I4353" s="7">
        <v>19.343477182385925</v>
      </c>
      <c r="J4353" s="7">
        <v>5.9932986612645216</v>
      </c>
      <c r="K4353" s="7">
        <v>20.250672540649113</v>
      </c>
      <c r="L4353" s="7">
        <v>0.95520171705694323</v>
      </c>
      <c r="M4353" s="7" t="s">
        <v>290</v>
      </c>
      <c r="N4353" s="7" t="s">
        <v>332</v>
      </c>
      <c r="O4353" s="7" t="s">
        <v>421</v>
      </c>
    </row>
    <row r="4354" spans="1:15" ht="15">
      <c r="A4354" s="1">
        <v>4346</v>
      </c>
      <c r="B4354" s="6" t="s">
        <v>82</v>
      </c>
      <c r="C4354" s="7" t="s">
        <v>301</v>
      </c>
      <c r="D4354" s="7" t="s">
        <v>422</v>
      </c>
      <c r="E4354" s="7">
        <v>21.22893671699514</v>
      </c>
      <c r="F4354" s="7">
        <v>6.5774812256553608</v>
      </c>
      <c r="G4354" s="7">
        <v>22.22455878995201</v>
      </c>
      <c r="H4354" s="7">
        <v>0.95520171705694323</v>
      </c>
      <c r="I4354" s="7">
        <v>19.055955766436981</v>
      </c>
      <c r="J4354" s="7">
        <v>5.9042142789146492</v>
      </c>
      <c r="K4354" s="7">
        <v>19.949666574249868</v>
      </c>
      <c r="L4354" s="7">
        <v>0.95520171705694323</v>
      </c>
      <c r="M4354" s="7" t="s">
        <v>290</v>
      </c>
      <c r="N4354" s="7" t="s">
        <v>332</v>
      </c>
      <c r="O4354" s="7" t="s">
        <v>421</v>
      </c>
    </row>
    <row r="4355" spans="1:15" ht="15">
      <c r="A4355" s="1">
        <v>4347</v>
      </c>
      <c r="B4355" s="6" t="s">
        <v>82</v>
      </c>
      <c r="C4355" s="7" t="s">
        <v>302</v>
      </c>
      <c r="D4355" s="7" t="s">
        <v>422</v>
      </c>
      <c r="E4355" s="7">
        <v>21.105104505822695</v>
      </c>
      <c r="F4355" s="7">
        <v>6.5391135930708195</v>
      </c>
      <c r="G4355" s="7">
        <v>22.094918935917846</v>
      </c>
      <c r="H4355" s="7">
        <v>0.95520171705694323</v>
      </c>
      <c r="I4355" s="7">
        <v>18.932123555264535</v>
      </c>
      <c r="J4355" s="7">
        <v>5.8658466463301115</v>
      </c>
      <c r="K4355" s="7">
        <v>19.820026720215704</v>
      </c>
      <c r="L4355" s="7">
        <v>0.95520171705694323</v>
      </c>
      <c r="M4355" s="7" t="s">
        <v>290</v>
      </c>
      <c r="N4355" s="7" t="s">
        <v>332</v>
      </c>
      <c r="O4355" s="7" t="s">
        <v>421</v>
      </c>
    </row>
    <row r="4356" spans="1:15" ht="15">
      <c r="A4356" s="1">
        <v>4348</v>
      </c>
      <c r="B4356" s="6" t="s">
        <v>82</v>
      </c>
      <c r="C4356" s="7" t="s">
        <v>423</v>
      </c>
      <c r="D4356" s="7" t="s">
        <v>422</v>
      </c>
      <c r="E4356" s="7">
        <v>21.028129733766153</v>
      </c>
      <c r="F4356" s="7">
        <v>6.515264065192877</v>
      </c>
      <c r="G4356" s="7">
        <v>22.014334101655081</v>
      </c>
      <c r="H4356" s="7">
        <v>0.95520171705694323</v>
      </c>
      <c r="I4356" s="7">
        <v>18.855148783207994</v>
      </c>
      <c r="J4356" s="7">
        <v>5.8419971184521691</v>
      </c>
      <c r="K4356" s="7">
        <v>19.739441885952939</v>
      </c>
      <c r="L4356" s="7">
        <v>0.95520171705694323</v>
      </c>
      <c r="M4356" s="7" t="s">
        <v>290</v>
      </c>
      <c r="N4356" s="7" t="s">
        <v>332</v>
      </c>
      <c r="O4356" s="7" t="s">
        <v>421</v>
      </c>
    </row>
    <row r="4357" spans="1:15" ht="15">
      <c r="A4357" s="1">
        <v>4349</v>
      </c>
      <c r="B4357" s="6" t="s">
        <v>82</v>
      </c>
      <c r="C4357" s="7" t="s">
        <v>424</v>
      </c>
      <c r="D4357" s="7" t="s">
        <v>422</v>
      </c>
      <c r="E4357" s="7">
        <v>20.99803905725539</v>
      </c>
      <c r="F4357" s="7">
        <v>6.5059409011335898</v>
      </c>
      <c r="G4357" s="7">
        <v>21.982832193761244</v>
      </c>
      <c r="H4357" s="7">
        <v>0.95520171705694323</v>
      </c>
      <c r="I4357" s="7">
        <v>18.825058106697231</v>
      </c>
      <c r="J4357" s="7">
        <v>5.8326739543928774</v>
      </c>
      <c r="K4357" s="7">
        <v>19.707939978059102</v>
      </c>
      <c r="L4357" s="7">
        <v>0.95520171705694323</v>
      </c>
      <c r="M4357" s="7" t="s">
        <v>290</v>
      </c>
      <c r="N4357" s="7" t="s">
        <v>332</v>
      </c>
      <c r="O4357" s="7" t="s">
        <v>421</v>
      </c>
    </row>
    <row r="4358" spans="1:15" ht="15">
      <c r="A4358" s="1">
        <v>4350</v>
      </c>
      <c r="B4358" s="6" t="s">
        <v>82</v>
      </c>
      <c r="C4358" s="7" t="s">
        <v>425</v>
      </c>
      <c r="D4358" s="7" t="s">
        <v>422</v>
      </c>
      <c r="E4358" s="7">
        <v>20.983566473864983</v>
      </c>
      <c r="F4358" s="7">
        <v>6.5014567789749469</v>
      </c>
      <c r="G4358" s="7">
        <v>21.967680856476175</v>
      </c>
      <c r="H4358" s="7">
        <v>0.95520171705694323</v>
      </c>
      <c r="I4358" s="7">
        <v>18.810585523306823</v>
      </c>
      <c r="J4358" s="7">
        <v>5.8281898322342389</v>
      </c>
      <c r="K4358" s="7">
        <v>19.692788640774033</v>
      </c>
      <c r="L4358" s="7">
        <v>0.95520171705694323</v>
      </c>
      <c r="M4358" s="7" t="s">
        <v>290</v>
      </c>
      <c r="N4358" s="7" t="s">
        <v>332</v>
      </c>
      <c r="O4358" s="7" t="s">
        <v>421</v>
      </c>
    </row>
    <row r="4359" spans="1:15" ht="15">
      <c r="A4359" s="1">
        <v>4351</v>
      </c>
      <c r="B4359" s="6" t="s">
        <v>82</v>
      </c>
      <c r="C4359" s="7" t="s">
        <v>426</v>
      </c>
      <c r="D4359" s="7" t="s">
        <v>422</v>
      </c>
      <c r="E4359" s="7">
        <v>21.051846115760561</v>
      </c>
      <c r="F4359" s="7">
        <v>6.5226122456217057</v>
      </c>
      <c r="G4359" s="7">
        <v>22.039162765141448</v>
      </c>
      <c r="H4359" s="7">
        <v>0.95520171705694323</v>
      </c>
      <c r="I4359" s="7">
        <v>18.878865165202402</v>
      </c>
      <c r="J4359" s="7">
        <v>5.8493452988810084</v>
      </c>
      <c r="K4359" s="7">
        <v>19.76427054943931</v>
      </c>
      <c r="L4359" s="7">
        <v>0.95520171705694323</v>
      </c>
      <c r="M4359" s="7" t="s">
        <v>290</v>
      </c>
      <c r="N4359" s="7" t="s">
        <v>332</v>
      </c>
      <c r="O4359" s="7" t="s">
        <v>421</v>
      </c>
    </row>
    <row r="4360" spans="1:15" ht="15">
      <c r="A4360" s="1">
        <v>4352</v>
      </c>
      <c r="B4360" s="6" t="s">
        <v>82</v>
      </c>
      <c r="C4360" s="7" t="s">
        <v>427</v>
      </c>
      <c r="D4360" s="7" t="s">
        <v>422</v>
      </c>
      <c r="E4360" s="7">
        <v>21.12012575765614</v>
      </c>
      <c r="F4360" s="7">
        <v>6.5437677122684699</v>
      </c>
      <c r="G4360" s="7">
        <v>22.110644673806725</v>
      </c>
      <c r="H4360" s="7">
        <v>0.95520171705694323</v>
      </c>
      <c r="I4360" s="7">
        <v>18.947144807097981</v>
      </c>
      <c r="J4360" s="7">
        <v>5.8705007655277592</v>
      </c>
      <c r="K4360" s="7">
        <v>19.835752458104583</v>
      </c>
      <c r="L4360" s="7">
        <v>0.95520171705694323</v>
      </c>
      <c r="M4360" s="7" t="s">
        <v>290</v>
      </c>
      <c r="N4360" s="7" t="s">
        <v>332</v>
      </c>
      <c r="O4360" s="7" t="s">
        <v>421</v>
      </c>
    </row>
    <row r="4361" spans="1:15" ht="15">
      <c r="A4361" s="1">
        <v>4353</v>
      </c>
      <c r="B4361" s="6" t="s">
        <v>259</v>
      </c>
      <c r="C4361" s="7" t="s">
        <v>292</v>
      </c>
      <c r="D4361" s="7">
        <v>43.298999999999999</v>
      </c>
      <c r="E4361" s="7">
        <v>41.524000000000001</v>
      </c>
      <c r="F4361" s="7">
        <v>11.821359074349274</v>
      </c>
      <c r="G4361" s="7">
        <v>43.433491010336745</v>
      </c>
      <c r="H4361" s="7">
        <v>0.95603643718433073</v>
      </c>
      <c r="I4361" s="7">
        <v>35.573999999999998</v>
      </c>
      <c r="J4361" s="7">
        <v>10.165946913604433</v>
      </c>
      <c r="K4361" s="7">
        <v>37.220367561810654</v>
      </c>
      <c r="L4361" s="7">
        <v>0.95576702569966332</v>
      </c>
      <c r="M4361" s="7" t="s">
        <v>290</v>
      </c>
      <c r="N4361" s="7" t="s">
        <v>332</v>
      </c>
      <c r="O4361" s="7" t="s">
        <v>421</v>
      </c>
    </row>
    <row r="4362" spans="1:15" ht="15">
      <c r="A4362" s="1">
        <v>4354</v>
      </c>
      <c r="B4362" s="6" t="s">
        <v>259</v>
      </c>
      <c r="C4362" s="7" t="s">
        <v>293</v>
      </c>
      <c r="D4362" s="7">
        <v>41.489000000000004</v>
      </c>
      <c r="E4362" s="7">
        <v>39.82</v>
      </c>
      <c r="F4362" s="7">
        <v>12.507042512439712</v>
      </c>
      <c r="G4362" s="7">
        <v>41.811374878882717</v>
      </c>
      <c r="H4362" s="7">
        <v>0.95237241337671286</v>
      </c>
      <c r="I4362" s="7">
        <v>34.47</v>
      </c>
      <c r="J4362" s="7">
        <v>10.867815720169933</v>
      </c>
      <c r="K4362" s="7">
        <v>36.206353292162731</v>
      </c>
      <c r="L4362" s="7">
        <v>0.95204285617633344</v>
      </c>
      <c r="M4362" s="7" t="s">
        <v>290</v>
      </c>
      <c r="N4362" s="7" t="s">
        <v>332</v>
      </c>
      <c r="O4362" s="7" t="s">
        <v>421</v>
      </c>
    </row>
    <row r="4363" spans="1:15" ht="15">
      <c r="A4363" s="1">
        <v>4355</v>
      </c>
      <c r="B4363" s="6" t="s">
        <v>259</v>
      </c>
      <c r="C4363" s="7" t="s">
        <v>294</v>
      </c>
      <c r="D4363" s="7">
        <v>44.16</v>
      </c>
      <c r="E4363" s="7">
        <v>45.701910302017588</v>
      </c>
      <c r="F4363" s="7">
        <v>9.557817137818887</v>
      </c>
      <c r="G4363" s="7">
        <v>46.859362486391817</v>
      </c>
      <c r="H4363" s="7">
        <v>0.97529944662157197</v>
      </c>
      <c r="I4363" s="7">
        <v>39.785168605278059</v>
      </c>
      <c r="J4363" s="7">
        <v>8.3028570607959225</v>
      </c>
      <c r="K4363" s="7">
        <v>40.789289391847348</v>
      </c>
      <c r="L4363" s="7">
        <v>0.97538273400835507</v>
      </c>
      <c r="M4363" s="7" t="s">
        <v>290</v>
      </c>
      <c r="N4363" s="7" t="s">
        <v>332</v>
      </c>
      <c r="O4363" s="7" t="s">
        <v>421</v>
      </c>
    </row>
    <row r="4364" spans="1:15" ht="15">
      <c r="A4364" s="1">
        <v>4356</v>
      </c>
      <c r="B4364" s="6" t="s">
        <v>259</v>
      </c>
      <c r="C4364" s="7" t="s">
        <v>295</v>
      </c>
      <c r="D4364" s="7">
        <v>50.456000000000003</v>
      </c>
      <c r="E4364" s="7">
        <v>43.912300000000002</v>
      </c>
      <c r="F4364" s="7">
        <v>14.760564823929835</v>
      </c>
      <c r="G4364" s="7">
        <v>46.403719107695842</v>
      </c>
      <c r="H4364" s="7">
        <v>0.94630992610929221</v>
      </c>
      <c r="I4364" s="7">
        <v>37.850900000000003</v>
      </c>
      <c r="J4364" s="7">
        <v>12.715777140910745</v>
      </c>
      <c r="K4364" s="7">
        <v>39.996096334212908</v>
      </c>
      <c r="L4364" s="7">
        <v>0.94636485730288911</v>
      </c>
      <c r="M4364" s="7" t="s">
        <v>290</v>
      </c>
      <c r="N4364" s="7" t="s">
        <v>332</v>
      </c>
      <c r="O4364" s="7" t="s">
        <v>421</v>
      </c>
    </row>
    <row r="4365" spans="1:15" ht="15">
      <c r="A4365" s="1">
        <v>4357</v>
      </c>
      <c r="B4365" s="6" t="s">
        <v>259</v>
      </c>
      <c r="C4365" s="7" t="s">
        <v>296</v>
      </c>
      <c r="D4365" s="7">
        <v>44.509</v>
      </c>
      <c r="E4365" s="7">
        <v>43.741608638000002</v>
      </c>
      <c r="F4365" s="7">
        <v>14.197583473823897</v>
      </c>
      <c r="G4365" s="7">
        <v>45.989385369695896</v>
      </c>
      <c r="H4365" s="7">
        <v>0.95112401016828907</v>
      </c>
      <c r="I4365" s="7">
        <v>38.442691797999998</v>
      </c>
      <c r="J4365" s="7">
        <v>12.47243607046212</v>
      </c>
      <c r="K4365" s="7">
        <v>40.416555367328016</v>
      </c>
      <c r="L4365" s="7">
        <v>0.95116200400087403</v>
      </c>
      <c r="M4365" s="7" t="s">
        <v>290</v>
      </c>
      <c r="N4365" s="7" t="s">
        <v>332</v>
      </c>
      <c r="O4365" s="7" t="s">
        <v>421</v>
      </c>
    </row>
    <row r="4366" spans="1:15" ht="15">
      <c r="A4366" s="1">
        <v>4358</v>
      </c>
      <c r="B4366" s="6" t="s">
        <v>259</v>
      </c>
      <c r="C4366" s="7" t="s">
        <v>297</v>
      </c>
      <c r="D4366" s="7">
        <v>36.71</v>
      </c>
      <c r="E4366" s="7">
        <v>43.793841181000005</v>
      </c>
      <c r="F4366" s="7">
        <v>14.782699573187804</v>
      </c>
      <c r="G4366" s="7">
        <v>46.250958530524443</v>
      </c>
      <c r="H4366" s="7">
        <v>0.94687423941921545</v>
      </c>
      <c r="I4366" s="7">
        <v>38.582187216000001</v>
      </c>
      <c r="J4366" s="7">
        <v>12.999121970851551</v>
      </c>
      <c r="K4366" s="7">
        <v>40.739123974700036</v>
      </c>
      <c r="L4366" s="7">
        <v>0.94705490574516171</v>
      </c>
      <c r="M4366" s="7" t="s">
        <v>290</v>
      </c>
      <c r="N4366" s="7" t="s">
        <v>332</v>
      </c>
      <c r="O4366" s="7" t="s">
        <v>421</v>
      </c>
    </row>
    <row r="4367" spans="1:15" ht="15">
      <c r="A4367" s="1">
        <v>4359</v>
      </c>
      <c r="B4367" s="6" t="s">
        <v>259</v>
      </c>
      <c r="C4367" s="7" t="s">
        <v>298</v>
      </c>
      <c r="D4367" s="7" t="s">
        <v>422</v>
      </c>
      <c r="E4367" s="7">
        <v>46.677214662467463</v>
      </c>
      <c r="F4367" s="7">
        <v>14.498430883513059</v>
      </c>
      <c r="G4367" s="7">
        <v>48.877068691491132</v>
      </c>
      <c r="H4367" s="7">
        <v>0.9549921039064555</v>
      </c>
      <c r="I4367" s="7">
        <v>41.47004204594225</v>
      </c>
      <c r="J4367" s="7">
        <v>12.880882521584825</v>
      </c>
      <c r="K4367" s="7">
        <v>43.424443506751487</v>
      </c>
      <c r="L4367" s="7">
        <v>0.95499305683663227</v>
      </c>
      <c r="M4367" s="7" t="s">
        <v>290</v>
      </c>
      <c r="N4367" s="7" t="s">
        <v>332</v>
      </c>
      <c r="O4367" s="7" t="s">
        <v>421</v>
      </c>
    </row>
    <row r="4368" spans="1:15" ht="15">
      <c r="A4368" s="1">
        <v>4360</v>
      </c>
      <c r="B4368" s="6" t="s">
        <v>259</v>
      </c>
      <c r="C4368" s="7" t="s">
        <v>299</v>
      </c>
      <c r="D4368" s="7" t="s">
        <v>422</v>
      </c>
      <c r="E4368" s="7">
        <v>47.337308831331171</v>
      </c>
      <c r="F4368" s="7">
        <v>14.702851696772772</v>
      </c>
      <c r="G4368" s="7">
        <v>49.568091185193637</v>
      </c>
      <c r="H4368" s="7">
        <v>0.95499559695514724</v>
      </c>
      <c r="I4368" s="7">
        <v>42.148738404190205</v>
      </c>
      <c r="J4368" s="7">
        <v>13.091066956125355</v>
      </c>
      <c r="K4368" s="7">
        <v>44.134940619324617</v>
      </c>
      <c r="L4368" s="7">
        <v>0.95499705704226667</v>
      </c>
      <c r="M4368" s="7" t="s">
        <v>290</v>
      </c>
      <c r="N4368" s="7" t="s">
        <v>332</v>
      </c>
      <c r="O4368" s="7" t="s">
        <v>421</v>
      </c>
    </row>
    <row r="4369" spans="1:15" ht="15">
      <c r="A4369" s="1">
        <v>4361</v>
      </c>
      <c r="B4369" s="6" t="s">
        <v>259</v>
      </c>
      <c r="C4369" s="7" t="s">
        <v>300</v>
      </c>
      <c r="D4369" s="7" t="s">
        <v>422</v>
      </c>
      <c r="E4369" s="7">
        <v>47.65638573377408</v>
      </c>
      <c r="F4369" s="7">
        <v>14.802490104947232</v>
      </c>
      <c r="G4369" s="7">
        <v>49.902363005901449</v>
      </c>
      <c r="H4369" s="7">
        <v>0.95499256674755539</v>
      </c>
      <c r="I4369" s="7">
        <v>42.533276397652173</v>
      </c>
      <c r="J4369" s="7">
        <v>13.211010140643694</v>
      </c>
      <c r="K4369" s="7">
        <v>44.537750311429299</v>
      </c>
      <c r="L4369" s="7">
        <v>0.95499382210010875</v>
      </c>
      <c r="M4369" s="7" t="s">
        <v>290</v>
      </c>
      <c r="N4369" s="7" t="s">
        <v>332</v>
      </c>
      <c r="O4369" s="7" t="s">
        <v>421</v>
      </c>
    </row>
    <row r="4370" spans="1:15" ht="15">
      <c r="A4370" s="1">
        <v>4362</v>
      </c>
      <c r="B4370" s="6" t="s">
        <v>259</v>
      </c>
      <c r="C4370" s="7" t="s">
        <v>301</v>
      </c>
      <c r="D4370" s="7" t="s">
        <v>422</v>
      </c>
      <c r="E4370" s="7">
        <v>47.193596000139792</v>
      </c>
      <c r="F4370" s="7">
        <v>14.658854316749235</v>
      </c>
      <c r="G4370" s="7">
        <v>49.417795499237755</v>
      </c>
      <c r="H4370" s="7">
        <v>0.95499193202310551</v>
      </c>
      <c r="I4370" s="7">
        <v>42.134382215471121</v>
      </c>
      <c r="J4370" s="7">
        <v>13.087261530032864</v>
      </c>
      <c r="K4370" s="7">
        <v>44.120101720834953</v>
      </c>
      <c r="L4370" s="7">
        <v>0.95499286203082101</v>
      </c>
      <c r="M4370" s="7" t="s">
        <v>290</v>
      </c>
      <c r="N4370" s="7" t="s">
        <v>332</v>
      </c>
      <c r="O4370" s="7" t="s">
        <v>421</v>
      </c>
    </row>
    <row r="4371" spans="1:15" ht="15">
      <c r="A4371" s="1">
        <v>4363</v>
      </c>
      <c r="B4371" s="6" t="s">
        <v>259</v>
      </c>
      <c r="C4371" s="7" t="s">
        <v>302</v>
      </c>
      <c r="D4371" s="7" t="s">
        <v>422</v>
      </c>
      <c r="E4371" s="7">
        <v>47.1383280701328</v>
      </c>
      <c r="F4371" s="7">
        <v>14.641826981018891</v>
      </c>
      <c r="G4371" s="7">
        <v>49.359964202643226</v>
      </c>
      <c r="H4371" s="7">
        <v>0.9549911316104347</v>
      </c>
      <c r="I4371" s="7">
        <v>42.079114285464129</v>
      </c>
      <c r="J4371" s="7">
        <v>13.070234194302541</v>
      </c>
      <c r="K4371" s="7">
        <v>44.062270424240424</v>
      </c>
      <c r="L4371" s="7">
        <v>0.95499196660358021</v>
      </c>
      <c r="M4371" s="7" t="s">
        <v>290</v>
      </c>
      <c r="N4371" s="7" t="s">
        <v>332</v>
      </c>
      <c r="O4371" s="7" t="s">
        <v>421</v>
      </c>
    </row>
    <row r="4372" spans="1:15" ht="15">
      <c r="A4372" s="1">
        <v>4364</v>
      </c>
      <c r="B4372" s="6" t="s">
        <v>259</v>
      </c>
      <c r="C4372" s="7" t="s">
        <v>423</v>
      </c>
      <c r="D4372" s="7" t="s">
        <v>422</v>
      </c>
      <c r="E4372" s="7">
        <v>47.161549006890752</v>
      </c>
      <c r="F4372" s="7">
        <v>14.649162876998304</v>
      </c>
      <c r="G4372" s="7">
        <v>49.384316067042086</v>
      </c>
      <c r="H4372" s="7">
        <v>0.95499042535824941</v>
      </c>
      <c r="I4372" s="7">
        <v>42.102335222222081</v>
      </c>
      <c r="J4372" s="7">
        <v>13.077570090281945</v>
      </c>
      <c r="K4372" s="7">
        <v>44.086622288639276</v>
      </c>
      <c r="L4372" s="7">
        <v>0.95499117502298358</v>
      </c>
      <c r="M4372" s="7" t="s">
        <v>290</v>
      </c>
      <c r="N4372" s="7" t="s">
        <v>332</v>
      </c>
      <c r="O4372" s="7" t="s">
        <v>421</v>
      </c>
    </row>
    <row r="4373" spans="1:15" ht="15">
      <c r="A4373" s="1">
        <v>4365</v>
      </c>
      <c r="B4373" s="6" t="s">
        <v>259</v>
      </c>
      <c r="C4373" s="7" t="s">
        <v>424</v>
      </c>
      <c r="D4373" s="7" t="s">
        <v>422</v>
      </c>
      <c r="E4373" s="7">
        <v>47.262280685796668</v>
      </c>
      <c r="F4373" s="7">
        <v>14.680557530617612</v>
      </c>
      <c r="G4373" s="7">
        <v>49.489826674464467</v>
      </c>
      <c r="H4373" s="7">
        <v>0.95498982036610858</v>
      </c>
      <c r="I4373" s="7">
        <v>42.20306690112799</v>
      </c>
      <c r="J4373" s="7">
        <v>13.108964743901236</v>
      </c>
      <c r="K4373" s="7">
        <v>44.192132896061651</v>
      </c>
      <c r="L4373" s="7">
        <v>0.95499049571533756</v>
      </c>
      <c r="M4373" s="7" t="s">
        <v>290</v>
      </c>
      <c r="N4373" s="7" t="s">
        <v>332</v>
      </c>
      <c r="O4373" s="7" t="s">
        <v>421</v>
      </c>
    </row>
    <row r="4374" spans="1:15" ht="15">
      <c r="A4374" s="1">
        <v>4366</v>
      </c>
      <c r="B4374" s="6" t="s">
        <v>259</v>
      </c>
      <c r="C4374" s="7" t="s">
        <v>425</v>
      </c>
      <c r="D4374" s="7" t="s">
        <v>422</v>
      </c>
      <c r="E4374" s="7">
        <v>47.385722989915891</v>
      </c>
      <c r="F4374" s="7">
        <v>14.718998742029775</v>
      </c>
      <c r="G4374" s="7">
        <v>49.61911598401732</v>
      </c>
      <c r="H4374" s="7">
        <v>0.9549892627103469</v>
      </c>
      <c r="I4374" s="7">
        <v>42.326509205247206</v>
      </c>
      <c r="J4374" s="7">
        <v>13.147405955313424</v>
      </c>
      <c r="K4374" s="7">
        <v>44.32142220561451</v>
      </c>
      <c r="L4374" s="7">
        <v>0.9549898694335085</v>
      </c>
      <c r="M4374" s="7" t="s">
        <v>290</v>
      </c>
      <c r="N4374" s="7" t="s">
        <v>332</v>
      </c>
      <c r="O4374" s="7" t="s">
        <v>421</v>
      </c>
    </row>
    <row r="4375" spans="1:15" ht="15">
      <c r="A4375" s="1">
        <v>4367</v>
      </c>
      <c r="B4375" s="6" t="s">
        <v>259</v>
      </c>
      <c r="C4375" s="7" t="s">
        <v>426</v>
      </c>
      <c r="D4375" s="7" t="s">
        <v>422</v>
      </c>
      <c r="E4375" s="7">
        <v>47.651932181117388</v>
      </c>
      <c r="F4375" s="7">
        <v>14.801758811927826</v>
      </c>
      <c r="G4375" s="7">
        <v>49.897892932734678</v>
      </c>
      <c r="H4375" s="7">
        <v>0.95498886586964749</v>
      </c>
      <c r="I4375" s="7">
        <v>42.59535983003083</v>
      </c>
      <c r="J4375" s="7">
        <v>13.230988158482702</v>
      </c>
      <c r="K4375" s="7">
        <v>44.602965573404312</v>
      </c>
      <c r="L4375" s="7">
        <v>0.95498941118456548</v>
      </c>
      <c r="M4375" s="7" t="s">
        <v>290</v>
      </c>
      <c r="N4375" s="7" t="s">
        <v>332</v>
      </c>
      <c r="O4375" s="7" t="s">
        <v>421</v>
      </c>
    </row>
    <row r="4376" spans="1:15" ht="15">
      <c r="A4376" s="1">
        <v>4368</v>
      </c>
      <c r="B4376" s="6" t="s">
        <v>259</v>
      </c>
      <c r="C4376" s="7" t="s">
        <v>427</v>
      </c>
      <c r="D4376" s="7" t="s">
        <v>422</v>
      </c>
      <c r="E4376" s="7">
        <v>47.9181413723189</v>
      </c>
      <c r="F4376" s="7">
        <v>14.884518881825894</v>
      </c>
      <c r="G4376" s="7">
        <v>50.176669881452042</v>
      </c>
      <c r="H4376" s="7">
        <v>0.95498847343856885</v>
      </c>
      <c r="I4376" s="7">
        <v>42.86421045481444</v>
      </c>
      <c r="J4376" s="7">
        <v>13.31457036165197</v>
      </c>
      <c r="K4376" s="7">
        <v>44.884508941194106</v>
      </c>
      <c r="L4376" s="7">
        <v>0.95498895868446332</v>
      </c>
      <c r="M4376" s="7" t="s">
        <v>290</v>
      </c>
      <c r="N4376" s="7" t="s">
        <v>332</v>
      </c>
      <c r="O4376" s="7" t="s">
        <v>421</v>
      </c>
    </row>
    <row r="4377" spans="1:15" ht="15">
      <c r="A4377" s="1">
        <v>4369</v>
      </c>
      <c r="B4377" s="6" t="s">
        <v>222</v>
      </c>
      <c r="C4377" s="7" t="s">
        <v>292</v>
      </c>
      <c r="D4377" s="7">
        <v>38.207035175879398</v>
      </c>
      <c r="E4377" s="7">
        <v>38.1</v>
      </c>
      <c r="F4377" s="7">
        <v>3.8243563012171351</v>
      </c>
      <c r="G4377" s="7">
        <v>38.29145728643217</v>
      </c>
      <c r="H4377" s="7">
        <v>0.99499999999999988</v>
      </c>
      <c r="I4377" s="7">
        <v>34.17</v>
      </c>
      <c r="J4377" s="7">
        <v>3.4298754543986689</v>
      </c>
      <c r="K4377" s="7">
        <v>34.341708542713576</v>
      </c>
      <c r="L4377" s="7">
        <v>0.99499999999999988</v>
      </c>
      <c r="M4377" s="7" t="s">
        <v>290</v>
      </c>
      <c r="N4377" s="7" t="s">
        <v>332</v>
      </c>
      <c r="O4377" s="7" t="s">
        <v>421</v>
      </c>
    </row>
    <row r="4378" spans="1:15" ht="15">
      <c r="A4378" s="1">
        <v>4370</v>
      </c>
      <c r="B4378" s="6" t="s">
        <v>222</v>
      </c>
      <c r="C4378" s="7" t="s">
        <v>293</v>
      </c>
      <c r="D4378" s="7">
        <v>36.100502512562812</v>
      </c>
      <c r="E4378" s="7">
        <v>36.53</v>
      </c>
      <c r="F4378" s="7">
        <v>3.6667647161012211</v>
      </c>
      <c r="G4378" s="7">
        <v>36.713567839195974</v>
      </c>
      <c r="H4378" s="7">
        <v>0.99500000000000011</v>
      </c>
      <c r="I4378" s="7">
        <v>33.17</v>
      </c>
      <c r="J4378" s="7">
        <v>3.329498648592359</v>
      </c>
      <c r="K4378" s="7">
        <v>33.336683417085425</v>
      </c>
      <c r="L4378" s="7">
        <v>0.99500000000000011</v>
      </c>
      <c r="M4378" s="7" t="s">
        <v>290</v>
      </c>
      <c r="N4378" s="7" t="s">
        <v>332</v>
      </c>
      <c r="O4378" s="7" t="s">
        <v>421</v>
      </c>
    </row>
    <row r="4379" spans="1:15" ht="15">
      <c r="A4379" s="1">
        <v>4371</v>
      </c>
      <c r="B4379" s="6" t="s">
        <v>222</v>
      </c>
      <c r="C4379" s="7" t="s">
        <v>294</v>
      </c>
      <c r="D4379" s="7">
        <v>40.656398463218551</v>
      </c>
      <c r="E4379" s="7">
        <v>38.532127691116585</v>
      </c>
      <c r="F4379" s="7">
        <v>13.401955662566479</v>
      </c>
      <c r="G4379" s="7">
        <v>40.796290027230555</v>
      </c>
      <c r="H4379" s="7">
        <v>0.94450077851190151</v>
      </c>
      <c r="I4379" s="7">
        <v>34.876105132380829</v>
      </c>
      <c r="J4379" s="7">
        <v>12.130345316356212</v>
      </c>
      <c r="K4379" s="7">
        <v>36.925438205916059</v>
      </c>
      <c r="L4379" s="7">
        <v>0.94450077851190151</v>
      </c>
      <c r="M4379" s="7" t="s">
        <v>290</v>
      </c>
      <c r="N4379" s="7" t="s">
        <v>332</v>
      </c>
      <c r="O4379" s="7" t="s">
        <v>421</v>
      </c>
    </row>
    <row r="4380" spans="1:15" ht="15">
      <c r="A4380" s="1">
        <v>4372</v>
      </c>
      <c r="B4380" s="6" t="s">
        <v>222</v>
      </c>
      <c r="C4380" s="7" t="s">
        <v>295</v>
      </c>
      <c r="D4380" s="7">
        <v>43.621137078255991</v>
      </c>
      <c r="E4380" s="7">
        <v>40.308999999999997</v>
      </c>
      <c r="F4380" s="7">
        <v>25.315885219274499</v>
      </c>
      <c r="G4380" s="7">
        <v>47.59946980204171</v>
      </c>
      <c r="H4380" s="7">
        <v>0.84683716368351236</v>
      </c>
      <c r="I4380" s="7">
        <v>35.680999999999997</v>
      </c>
      <c r="J4380" s="7">
        <v>22.409290741743362</v>
      </c>
      <c r="K4380" s="7">
        <v>42.134428589313806</v>
      </c>
      <c r="L4380" s="7">
        <v>0.84683716368351236</v>
      </c>
      <c r="M4380" s="7" t="s">
        <v>290</v>
      </c>
      <c r="N4380" s="7" t="s">
        <v>332</v>
      </c>
      <c r="O4380" s="7" t="s">
        <v>421</v>
      </c>
    </row>
    <row r="4381" spans="1:15" ht="15">
      <c r="A4381" s="1">
        <v>4373</v>
      </c>
      <c r="B4381" s="6" t="s">
        <v>222</v>
      </c>
      <c r="C4381" s="7" t="s">
        <v>296</v>
      </c>
      <c r="D4381" s="7">
        <v>40.930757689053351</v>
      </c>
      <c r="E4381" s="7">
        <v>41.232183595000002</v>
      </c>
      <c r="F4381" s="7">
        <v>24.653629843807991</v>
      </c>
      <c r="G4381" s="7">
        <v>48.040549835397258</v>
      </c>
      <c r="H4381" s="7">
        <v>0.85827876109401413</v>
      </c>
      <c r="I4381" s="7">
        <v>36.624019015999998</v>
      </c>
      <c r="J4381" s="7">
        <v>21.898306844038711</v>
      </c>
      <c r="K4381" s="7">
        <v>42.671473041365729</v>
      </c>
      <c r="L4381" s="7">
        <v>0.85827876109401413</v>
      </c>
      <c r="M4381" s="7" t="s">
        <v>290</v>
      </c>
      <c r="N4381" s="7" t="s">
        <v>332</v>
      </c>
      <c r="O4381" s="7" t="s">
        <v>421</v>
      </c>
    </row>
    <row r="4382" spans="1:15" ht="15">
      <c r="A4382" s="1">
        <v>4374</v>
      </c>
      <c r="B4382" s="6" t="s">
        <v>222</v>
      </c>
      <c r="C4382" s="7" t="s">
        <v>297</v>
      </c>
      <c r="D4382" s="7">
        <v>35.216060100471203</v>
      </c>
      <c r="E4382" s="7">
        <v>41.82</v>
      </c>
      <c r="F4382" s="7">
        <v>4.1975154109589052</v>
      </c>
      <c r="G4382" s="7">
        <v>42.030126524021284</v>
      </c>
      <c r="H4382" s="7">
        <v>0.99500057360281347</v>
      </c>
      <c r="I4382" s="7">
        <v>37.130000000000003</v>
      </c>
      <c r="J4382" s="7">
        <v>3.7267753995433806</v>
      </c>
      <c r="K4382" s="7">
        <v>37.316561402126027</v>
      </c>
      <c r="L4382" s="7">
        <v>0.99500057360281347</v>
      </c>
      <c r="M4382" s="7" t="s">
        <v>290</v>
      </c>
      <c r="N4382" s="7" t="s">
        <v>332</v>
      </c>
      <c r="O4382" s="7" t="s">
        <v>421</v>
      </c>
    </row>
    <row r="4383" spans="1:15" ht="15">
      <c r="A4383" s="1">
        <v>4375</v>
      </c>
      <c r="B4383" s="6" t="s">
        <v>222</v>
      </c>
      <c r="C4383" s="7" t="s">
        <v>298</v>
      </c>
      <c r="D4383" s="7" t="s">
        <v>422</v>
      </c>
      <c r="E4383" s="7">
        <v>44.463547123203476</v>
      </c>
      <c r="F4383" s="7">
        <v>16.27008187254836</v>
      </c>
      <c r="G4383" s="7">
        <v>47.346832913266361</v>
      </c>
      <c r="H4383" s="7">
        <v>0.9391028794820403</v>
      </c>
      <c r="I4383" s="7">
        <v>39.503324738732594</v>
      </c>
      <c r="J4383" s="7">
        <v>14.455039449644746</v>
      </c>
      <c r="K4383" s="7">
        <v>42.064959656518731</v>
      </c>
      <c r="L4383" s="7">
        <v>0.93910287948204019</v>
      </c>
      <c r="M4383" s="7" t="s">
        <v>290</v>
      </c>
      <c r="N4383" s="7" t="s">
        <v>332</v>
      </c>
      <c r="O4383" s="7" t="s">
        <v>421</v>
      </c>
    </row>
    <row r="4384" spans="1:15" ht="15">
      <c r="A4384" s="1">
        <v>4376</v>
      </c>
      <c r="B4384" s="6" t="s">
        <v>222</v>
      </c>
      <c r="C4384" s="7" t="s">
        <v>299</v>
      </c>
      <c r="D4384" s="7" t="s">
        <v>422</v>
      </c>
      <c r="E4384" s="7">
        <v>45.092336317144465</v>
      </c>
      <c r="F4384" s="7">
        <v>16.500168141591324</v>
      </c>
      <c r="G4384" s="7">
        <v>48.016396608234267</v>
      </c>
      <c r="H4384" s="7">
        <v>0.93910287948204008</v>
      </c>
      <c r="I4384" s="7">
        <v>40.149833912973655</v>
      </c>
      <c r="J4384" s="7">
        <v>14.691609806191186</v>
      </c>
      <c r="K4384" s="7">
        <v>42.75339240267072</v>
      </c>
      <c r="L4384" s="7">
        <v>0.93910287948204019</v>
      </c>
      <c r="M4384" s="7" t="s">
        <v>290</v>
      </c>
      <c r="N4384" s="7" t="s">
        <v>332</v>
      </c>
      <c r="O4384" s="7" t="s">
        <v>421</v>
      </c>
    </row>
    <row r="4385" spans="1:15" ht="15">
      <c r="A4385" s="1">
        <v>4377</v>
      </c>
      <c r="B4385" s="6" t="s">
        <v>222</v>
      </c>
      <c r="C4385" s="7" t="s">
        <v>300</v>
      </c>
      <c r="D4385" s="7" t="s">
        <v>422</v>
      </c>
      <c r="E4385" s="7">
        <v>45.39628099315582</v>
      </c>
      <c r="F4385" s="7">
        <v>16.611387445569186</v>
      </c>
      <c r="G4385" s="7">
        <v>48.340050898570368</v>
      </c>
      <c r="H4385" s="7">
        <v>0.9391028794820403</v>
      </c>
      <c r="I4385" s="7">
        <v>40.516135186873498</v>
      </c>
      <c r="J4385" s="7">
        <v>14.825646609414637</v>
      </c>
      <c r="K4385" s="7">
        <v>43.143446870506956</v>
      </c>
      <c r="L4385" s="7">
        <v>0.93910287948204019</v>
      </c>
      <c r="M4385" s="7" t="s">
        <v>290</v>
      </c>
      <c r="N4385" s="7" t="s">
        <v>332</v>
      </c>
      <c r="O4385" s="7" t="s">
        <v>421</v>
      </c>
    </row>
    <row r="4386" spans="1:15" ht="15">
      <c r="A4386" s="1">
        <v>4378</v>
      </c>
      <c r="B4386" s="6" t="s">
        <v>222</v>
      </c>
      <c r="C4386" s="7" t="s">
        <v>301</v>
      </c>
      <c r="D4386" s="7" t="s">
        <v>422</v>
      </c>
      <c r="E4386" s="7">
        <v>44.955439068924015</v>
      </c>
      <c r="F4386" s="7">
        <v>16.450074759916198</v>
      </c>
      <c r="G4386" s="7">
        <v>47.870622113009681</v>
      </c>
      <c r="H4386" s="7">
        <v>0.93910287948204008</v>
      </c>
      <c r="I4386" s="7">
        <v>40.136158566699535</v>
      </c>
      <c r="J4386" s="7">
        <v>14.686605729415685</v>
      </c>
      <c r="K4386" s="7">
        <v>42.73883026408835</v>
      </c>
      <c r="L4386" s="7">
        <v>0.93910287948204019</v>
      </c>
      <c r="M4386" s="7" t="s">
        <v>290</v>
      </c>
      <c r="N4386" s="7" t="s">
        <v>332</v>
      </c>
      <c r="O4386" s="7" t="s">
        <v>421</v>
      </c>
    </row>
    <row r="4387" spans="1:15" ht="15">
      <c r="A4387" s="1">
        <v>4379</v>
      </c>
      <c r="B4387" s="6" t="s">
        <v>222</v>
      </c>
      <c r="C4387" s="7" t="s">
        <v>302</v>
      </c>
      <c r="D4387" s="7" t="s">
        <v>422</v>
      </c>
      <c r="E4387" s="7">
        <v>44.90279222124817</v>
      </c>
      <c r="F4387" s="7">
        <v>16.430810248255789</v>
      </c>
      <c r="G4387" s="7">
        <v>47.814561324755168</v>
      </c>
      <c r="H4387" s="7">
        <v>0.93910287948204019</v>
      </c>
      <c r="I4387" s="7">
        <v>40.08351171902369</v>
      </c>
      <c r="J4387" s="7">
        <v>14.66734121775529</v>
      </c>
      <c r="K4387" s="7">
        <v>42.682769475833837</v>
      </c>
      <c r="L4387" s="7">
        <v>0.9391028794820403</v>
      </c>
      <c r="M4387" s="7" t="s">
        <v>290</v>
      </c>
      <c r="N4387" s="7" t="s">
        <v>332</v>
      </c>
      <c r="O4387" s="7" t="s">
        <v>421</v>
      </c>
    </row>
    <row r="4388" spans="1:15" ht="15">
      <c r="A4388" s="1">
        <v>4380</v>
      </c>
      <c r="B4388" s="6" t="s">
        <v>222</v>
      </c>
      <c r="C4388" s="7" t="s">
        <v>423</v>
      </c>
      <c r="D4388" s="7" t="s">
        <v>422</v>
      </c>
      <c r="E4388" s="7">
        <v>44.924911904765025</v>
      </c>
      <c r="F4388" s="7">
        <v>16.438904273251506</v>
      </c>
      <c r="G4388" s="7">
        <v>47.83811538256942</v>
      </c>
      <c r="H4388" s="7">
        <v>0.9391028794820403</v>
      </c>
      <c r="I4388" s="7">
        <v>40.105631402540546</v>
      </c>
      <c r="J4388" s="7">
        <v>14.675435242751025</v>
      </c>
      <c r="K4388" s="7">
        <v>42.706323533648096</v>
      </c>
      <c r="L4388" s="7">
        <v>0.93910287948204019</v>
      </c>
      <c r="M4388" s="7" t="s">
        <v>290</v>
      </c>
      <c r="N4388" s="7" t="s">
        <v>332</v>
      </c>
      <c r="O4388" s="7" t="s">
        <v>421</v>
      </c>
    </row>
    <row r="4389" spans="1:15" ht="15">
      <c r="A4389" s="1">
        <v>4381</v>
      </c>
      <c r="B4389" s="6" t="s">
        <v>222</v>
      </c>
      <c r="C4389" s="7" t="s">
        <v>424</v>
      </c>
      <c r="D4389" s="7" t="s">
        <v>422</v>
      </c>
      <c r="E4389" s="7">
        <v>45.020866382430846</v>
      </c>
      <c r="F4389" s="7">
        <v>16.474015894088556</v>
      </c>
      <c r="G4389" s="7">
        <v>47.94029212993361</v>
      </c>
      <c r="H4389" s="7">
        <v>0.9391028794820403</v>
      </c>
      <c r="I4389" s="7">
        <v>40.201585880206359</v>
      </c>
      <c r="J4389" s="7">
        <v>14.710546863588075</v>
      </c>
      <c r="K4389" s="7">
        <v>42.808500281012279</v>
      </c>
      <c r="L4389" s="7">
        <v>0.93910287948204019</v>
      </c>
      <c r="M4389" s="7" t="s">
        <v>290</v>
      </c>
      <c r="N4389" s="7" t="s">
        <v>332</v>
      </c>
      <c r="O4389" s="7" t="s">
        <v>421</v>
      </c>
    </row>
    <row r="4390" spans="1:15" ht="15">
      <c r="A4390" s="1">
        <v>4382</v>
      </c>
      <c r="B4390" s="6" t="s">
        <v>222</v>
      </c>
      <c r="C4390" s="7" t="s">
        <v>425</v>
      </c>
      <c r="D4390" s="7" t="s">
        <v>422</v>
      </c>
      <c r="E4390" s="7">
        <v>45.13845443360082</v>
      </c>
      <c r="F4390" s="7">
        <v>16.517043662756414</v>
      </c>
      <c r="G4390" s="7">
        <v>48.065505302780906</v>
      </c>
      <c r="H4390" s="7">
        <v>0.93910287948204019</v>
      </c>
      <c r="I4390" s="7">
        <v>40.319173931376326</v>
      </c>
      <c r="J4390" s="7">
        <v>14.75357463225593</v>
      </c>
      <c r="K4390" s="7">
        <v>42.933713453859568</v>
      </c>
      <c r="L4390" s="7">
        <v>0.93910287948204008</v>
      </c>
      <c r="M4390" s="7" t="s">
        <v>290</v>
      </c>
      <c r="N4390" s="7" t="s">
        <v>332</v>
      </c>
      <c r="O4390" s="7" t="s">
        <v>421</v>
      </c>
    </row>
    <row r="4391" spans="1:15" ht="15">
      <c r="A4391" s="1">
        <v>4383</v>
      </c>
      <c r="B4391" s="6" t="s">
        <v>222</v>
      </c>
      <c r="C4391" s="7" t="s">
        <v>426</v>
      </c>
      <c r="D4391" s="7" t="s">
        <v>422</v>
      </c>
      <c r="E4391" s="7">
        <v>45.392038650294346</v>
      </c>
      <c r="F4391" s="7">
        <v>16.60983508930989</v>
      </c>
      <c r="G4391" s="7">
        <v>48.33553345649436</v>
      </c>
      <c r="H4391" s="7">
        <v>0.93910287948204019</v>
      </c>
      <c r="I4391" s="7">
        <v>40.575274311628476</v>
      </c>
      <c r="J4391" s="7">
        <v>14.847286772287109</v>
      </c>
      <c r="K4391" s="7">
        <v>43.206420934421651</v>
      </c>
      <c r="L4391" s="7">
        <v>0.9391028794820403</v>
      </c>
      <c r="M4391" s="7" t="s">
        <v>290</v>
      </c>
      <c r="N4391" s="7" t="s">
        <v>332</v>
      </c>
      <c r="O4391" s="7" t="s">
        <v>421</v>
      </c>
    </row>
    <row r="4392" spans="1:15" ht="15">
      <c r="A4392" s="1">
        <v>4384</v>
      </c>
      <c r="B4392" s="6" t="s">
        <v>222</v>
      </c>
      <c r="C4392" s="7" t="s">
        <v>427</v>
      </c>
      <c r="D4392" s="7" t="s">
        <v>422</v>
      </c>
      <c r="E4392" s="7">
        <v>45.645622866987893</v>
      </c>
      <c r="F4392" s="7">
        <v>16.702626515863386</v>
      </c>
      <c r="G4392" s="7">
        <v>48.605561610207843</v>
      </c>
      <c r="H4392" s="7">
        <v>0.93910287948204008</v>
      </c>
      <c r="I4392" s="7">
        <v>40.831374691880619</v>
      </c>
      <c r="J4392" s="7">
        <v>14.94099891231831</v>
      </c>
      <c r="K4392" s="7">
        <v>43.479128414983734</v>
      </c>
      <c r="L4392" s="7">
        <v>0.93910287948204019</v>
      </c>
      <c r="M4392" s="7" t="s">
        <v>290</v>
      </c>
      <c r="N4392" s="7" t="s">
        <v>332</v>
      </c>
      <c r="O4392" s="7" t="s">
        <v>421</v>
      </c>
    </row>
    <row r="4393" spans="1:15" ht="15">
      <c r="A4393" s="1">
        <v>4385</v>
      </c>
      <c r="B4393" s="6" t="s">
        <v>223</v>
      </c>
      <c r="C4393" s="7" t="s">
        <v>292</v>
      </c>
      <c r="D4393" s="7">
        <v>33.406999999999996</v>
      </c>
      <c r="E4393" s="7">
        <v>33.343211644874195</v>
      </c>
      <c r="F4393" s="7">
        <v>3.3468850802333439</v>
      </c>
      <c r="G4393" s="7">
        <v>33.510765472235377</v>
      </c>
      <c r="H4393" s="7">
        <v>0.99499999999999988</v>
      </c>
      <c r="I4393" s="7">
        <v>28.573493961563113</v>
      </c>
      <c r="J4393" s="7">
        <v>2.8681160545851099</v>
      </c>
      <c r="K4393" s="7">
        <v>28.717079358354891</v>
      </c>
      <c r="L4393" s="7">
        <v>0.99499999999999988</v>
      </c>
      <c r="M4393" s="7" t="s">
        <v>290</v>
      </c>
      <c r="N4393" s="7" t="s">
        <v>332</v>
      </c>
      <c r="O4393" s="7" t="s">
        <v>421</v>
      </c>
    </row>
    <row r="4394" spans="1:15" ht="15">
      <c r="A4394" s="1">
        <v>4386</v>
      </c>
      <c r="B4394" s="6" t="s">
        <v>223</v>
      </c>
      <c r="C4394" s="7" t="s">
        <v>293</v>
      </c>
      <c r="D4394" s="7">
        <v>31.133807999999998</v>
      </c>
      <c r="E4394" s="7">
        <v>31.218843093511097</v>
      </c>
      <c r="F4394" s="7">
        <v>3.1336477506922513</v>
      </c>
      <c r="G4394" s="7">
        <v>31.375721702021199</v>
      </c>
      <c r="H4394" s="7">
        <v>0.99500000000000011</v>
      </c>
      <c r="I4394" s="7">
        <v>27.03380277951916</v>
      </c>
      <c r="J4394" s="7">
        <v>2.7135667718034839</v>
      </c>
      <c r="K4394" s="7">
        <v>27.16965103469262</v>
      </c>
      <c r="L4394" s="7">
        <v>0.99500000000000011</v>
      </c>
      <c r="M4394" s="7" t="s">
        <v>290</v>
      </c>
      <c r="N4394" s="7" t="s">
        <v>332</v>
      </c>
      <c r="O4394" s="7" t="s">
        <v>421</v>
      </c>
    </row>
    <row r="4395" spans="1:15" ht="15">
      <c r="A4395" s="1">
        <v>4387</v>
      </c>
      <c r="B4395" s="6" t="s">
        <v>223</v>
      </c>
      <c r="C4395" s="7" t="s">
        <v>294</v>
      </c>
      <c r="D4395" s="7">
        <v>30.488442211055276</v>
      </c>
      <c r="E4395" s="7">
        <v>30.55658853894262</v>
      </c>
      <c r="F4395" s="7">
        <v>10.627963451200978</v>
      </c>
      <c r="G4395" s="7">
        <v>32.352105190517406</v>
      </c>
      <c r="H4395" s="7">
        <v>0.94450077851190151</v>
      </c>
      <c r="I4395" s="7">
        <v>26.598345914426204</v>
      </c>
      <c r="J4395" s="7">
        <v>9.2512371883613618</v>
      </c>
      <c r="K4395" s="7">
        <v>28.161274738526902</v>
      </c>
      <c r="L4395" s="7">
        <v>0.94450077851190151</v>
      </c>
      <c r="M4395" s="7" t="s">
        <v>290</v>
      </c>
      <c r="N4395" s="7" t="s">
        <v>332</v>
      </c>
      <c r="O4395" s="7" t="s">
        <v>421</v>
      </c>
    </row>
    <row r="4396" spans="1:15" ht="15">
      <c r="A4396" s="1">
        <v>4388</v>
      </c>
      <c r="B4396" s="6" t="s">
        <v>223</v>
      </c>
      <c r="C4396" s="7" t="s">
        <v>295</v>
      </c>
      <c r="D4396" s="7">
        <v>31.681574999999999</v>
      </c>
      <c r="E4396" s="7">
        <v>24.674402444381315</v>
      </c>
      <c r="F4396" s="7">
        <v>15.496646906054311</v>
      </c>
      <c r="G4396" s="7">
        <v>29.137127540617541</v>
      </c>
      <c r="H4396" s="7">
        <v>0.84683716368351236</v>
      </c>
      <c r="I4396" s="7">
        <v>21.267256076268765</v>
      </c>
      <c r="J4396" s="7">
        <v>13.356804032740534</v>
      </c>
      <c r="K4396" s="7">
        <v>25.113749122395575</v>
      </c>
      <c r="L4396" s="7">
        <v>0.84683716368351236</v>
      </c>
      <c r="M4396" s="7" t="s">
        <v>290</v>
      </c>
      <c r="N4396" s="7" t="s">
        <v>332</v>
      </c>
      <c r="O4396" s="7" t="s">
        <v>421</v>
      </c>
    </row>
    <row r="4397" spans="1:15" ht="15">
      <c r="A4397" s="1">
        <v>4389</v>
      </c>
      <c r="B4397" s="6" t="s">
        <v>223</v>
      </c>
      <c r="C4397" s="7" t="s">
        <v>296</v>
      </c>
      <c r="D4397" s="7">
        <v>29.093</v>
      </c>
      <c r="E4397" s="7">
        <v>25.80041199621926</v>
      </c>
      <c r="F4397" s="7">
        <v>15.426634044423153</v>
      </c>
      <c r="G4397" s="7">
        <v>30.060643657699849</v>
      </c>
      <c r="H4397" s="7">
        <v>0.85827876109401413</v>
      </c>
      <c r="I4397" s="7">
        <v>22.674009916909768</v>
      </c>
      <c r="J4397" s="7">
        <v>13.557289447898935</v>
      </c>
      <c r="K4397" s="7">
        <v>26.41800187156921</v>
      </c>
      <c r="L4397" s="7">
        <v>0.85827876109401413</v>
      </c>
      <c r="M4397" s="7" t="s">
        <v>290</v>
      </c>
      <c r="N4397" s="7" t="s">
        <v>332</v>
      </c>
      <c r="O4397" s="7" t="s">
        <v>421</v>
      </c>
    </row>
    <row r="4398" spans="1:15" ht="15">
      <c r="A4398" s="1">
        <v>4390</v>
      </c>
      <c r="B4398" s="6" t="s">
        <v>223</v>
      </c>
      <c r="C4398" s="7" t="s">
        <v>297</v>
      </c>
      <c r="D4398" s="7">
        <v>29.305527638190952</v>
      </c>
      <c r="E4398" s="7">
        <v>36.737468734890513</v>
      </c>
      <c r="F4398" s="7">
        <v>3.6873766421406757</v>
      </c>
      <c r="G4398" s="7">
        <v>36.922057845521863</v>
      </c>
      <c r="H4398" s="7">
        <v>0.99500057360281347</v>
      </c>
      <c r="I4398" s="7">
        <v>32.359378937403413</v>
      </c>
      <c r="J4398" s="7">
        <v>3.2479433710857832</v>
      </c>
      <c r="K4398" s="7">
        <v>32.521970133376726</v>
      </c>
      <c r="L4398" s="7">
        <v>0.99500057360281347</v>
      </c>
      <c r="M4398" s="7" t="s">
        <v>290</v>
      </c>
      <c r="N4398" s="7" t="s">
        <v>332</v>
      </c>
      <c r="O4398" s="7" t="s">
        <v>421</v>
      </c>
    </row>
    <row r="4399" spans="1:15" ht="15">
      <c r="A4399" s="1">
        <v>4391</v>
      </c>
      <c r="B4399" s="6" t="s">
        <v>223</v>
      </c>
      <c r="C4399" s="7" t="s">
        <v>298</v>
      </c>
      <c r="D4399" s="7" t="s">
        <v>422</v>
      </c>
      <c r="E4399" s="7">
        <v>32.835818187538734</v>
      </c>
      <c r="F4399" s="7">
        <v>12.015268345169247</v>
      </c>
      <c r="G4399" s="7">
        <v>34.965091583628457</v>
      </c>
      <c r="H4399" s="7">
        <v>0.93910287948204019</v>
      </c>
      <c r="I4399" s="7">
        <v>29.172721893016583</v>
      </c>
      <c r="J4399" s="7">
        <v>10.674869738333809</v>
      </c>
      <c r="K4399" s="7">
        <v>31.064457931495987</v>
      </c>
      <c r="L4399" s="7">
        <v>0.93910287948204019</v>
      </c>
      <c r="M4399" s="7" t="s">
        <v>290</v>
      </c>
      <c r="N4399" s="7" t="s">
        <v>332</v>
      </c>
      <c r="O4399" s="7" t="s">
        <v>421</v>
      </c>
    </row>
    <row r="4400" spans="1:15" ht="15">
      <c r="A4400" s="1">
        <v>4392</v>
      </c>
      <c r="B4400" s="6" t="s">
        <v>223</v>
      </c>
      <c r="C4400" s="7" t="s">
        <v>299</v>
      </c>
      <c r="D4400" s="7" t="s">
        <v>422</v>
      </c>
      <c r="E4400" s="7">
        <v>33.300049975044949</v>
      </c>
      <c r="F4400" s="7">
        <v>12.185139839443806</v>
      </c>
      <c r="G4400" s="7">
        <v>35.459426972912176</v>
      </c>
      <c r="H4400" s="7">
        <v>0.93910287948204019</v>
      </c>
      <c r="I4400" s="7">
        <v>29.65003681053912</v>
      </c>
      <c r="J4400" s="7">
        <v>10.849528605867745</v>
      </c>
      <c r="K4400" s="7">
        <v>31.572724840214018</v>
      </c>
      <c r="L4400" s="7">
        <v>0.93910287948204019</v>
      </c>
      <c r="M4400" s="7" t="s">
        <v>290</v>
      </c>
      <c r="N4400" s="7" t="s">
        <v>332</v>
      </c>
      <c r="O4400" s="7" t="s">
        <v>421</v>
      </c>
    </row>
    <row r="4401" spans="1:15" ht="15">
      <c r="A4401" s="1">
        <v>4393</v>
      </c>
      <c r="B4401" s="6" t="s">
        <v>223</v>
      </c>
      <c r="C4401" s="7" t="s">
        <v>300</v>
      </c>
      <c r="D4401" s="7" t="s">
        <v>422</v>
      </c>
      <c r="E4401" s="7">
        <v>33.524615175533135</v>
      </c>
      <c r="F4401" s="7">
        <v>12.267312640177479</v>
      </c>
      <c r="G4401" s="7">
        <v>35.698554341589869</v>
      </c>
      <c r="H4401" s="7">
        <v>0.93910287948204019</v>
      </c>
      <c r="I4401" s="7">
        <v>29.920646038306302</v>
      </c>
      <c r="J4401" s="7">
        <v>10.948549817086883</v>
      </c>
      <c r="K4401" s="7">
        <v>31.860882009869844</v>
      </c>
      <c r="L4401" s="7">
        <v>0.93910287948204019</v>
      </c>
      <c r="M4401" s="7" t="s">
        <v>290</v>
      </c>
      <c r="N4401" s="7" t="s">
        <v>332</v>
      </c>
      <c r="O4401" s="7" t="s">
        <v>421</v>
      </c>
    </row>
    <row r="4402" spans="1:15" ht="15">
      <c r="A4402" s="1">
        <v>4394</v>
      </c>
      <c r="B4402" s="6" t="s">
        <v>223</v>
      </c>
      <c r="C4402" s="7" t="s">
        <v>301</v>
      </c>
      <c r="D4402" s="7" t="s">
        <v>422</v>
      </c>
      <c r="E4402" s="7">
        <v>33.199080707645372</v>
      </c>
      <c r="F4402" s="7">
        <v>12.148193208923065</v>
      </c>
      <c r="G4402" s="7">
        <v>35.351910246464413</v>
      </c>
      <c r="H4402" s="7">
        <v>0.93910287948204019</v>
      </c>
      <c r="I4402" s="7">
        <v>29.640067976769945</v>
      </c>
      <c r="J4402" s="7">
        <v>10.845880814539964</v>
      </c>
      <c r="K4402" s="7">
        <v>31.562109566864336</v>
      </c>
      <c r="L4402" s="7">
        <v>0.93910287948204019</v>
      </c>
      <c r="M4402" s="7" t="s">
        <v>290</v>
      </c>
      <c r="N4402" s="7" t="s">
        <v>332</v>
      </c>
      <c r="O4402" s="7" t="s">
        <v>421</v>
      </c>
    </row>
    <row r="4403" spans="1:15" ht="15">
      <c r="A4403" s="1">
        <v>4395</v>
      </c>
      <c r="B4403" s="6" t="s">
        <v>223</v>
      </c>
      <c r="C4403" s="7" t="s">
        <v>302</v>
      </c>
      <c r="D4403" s="7" t="s">
        <v>422</v>
      </c>
      <c r="E4403" s="7">
        <v>33.160229401882475</v>
      </c>
      <c r="F4403" s="7">
        <v>12.133976755974151</v>
      </c>
      <c r="G4403" s="7">
        <v>35.310539586644552</v>
      </c>
      <c r="H4403" s="7">
        <v>0.9391028794820403</v>
      </c>
      <c r="I4403" s="7">
        <v>29.601216671007045</v>
      </c>
      <c r="J4403" s="7">
        <v>10.831664361591061</v>
      </c>
      <c r="K4403" s="7">
        <v>31.520738907044475</v>
      </c>
      <c r="L4403" s="7">
        <v>0.9391028794820403</v>
      </c>
      <c r="M4403" s="7" t="s">
        <v>290</v>
      </c>
      <c r="N4403" s="7" t="s">
        <v>332</v>
      </c>
      <c r="O4403" s="7" t="s">
        <v>421</v>
      </c>
    </row>
    <row r="4404" spans="1:15" ht="15">
      <c r="A4404" s="1">
        <v>4396</v>
      </c>
      <c r="B4404" s="6" t="s">
        <v>223</v>
      </c>
      <c r="C4404" s="7" t="s">
        <v>423</v>
      </c>
      <c r="D4404" s="7" t="s">
        <v>422</v>
      </c>
      <c r="E4404" s="7">
        <v>33.176589085745178</v>
      </c>
      <c r="F4404" s="7">
        <v>12.139963084395463</v>
      </c>
      <c r="G4404" s="7">
        <v>35.327960131528549</v>
      </c>
      <c r="H4404" s="7">
        <v>0.93910287948204019</v>
      </c>
      <c r="I4404" s="7">
        <v>29.617576354869744</v>
      </c>
      <c r="J4404" s="7">
        <v>10.837650690012358</v>
      </c>
      <c r="K4404" s="7">
        <v>31.538159451928465</v>
      </c>
      <c r="L4404" s="7">
        <v>0.93910287948204019</v>
      </c>
      <c r="M4404" s="7" t="s">
        <v>290</v>
      </c>
      <c r="N4404" s="7" t="s">
        <v>332</v>
      </c>
      <c r="O4404" s="7" t="s">
        <v>421</v>
      </c>
    </row>
    <row r="4405" spans="1:15" ht="15">
      <c r="A4405" s="1">
        <v>4397</v>
      </c>
      <c r="B4405" s="6" t="s">
        <v>223</v>
      </c>
      <c r="C4405" s="7" t="s">
        <v>424</v>
      </c>
      <c r="D4405" s="7" t="s">
        <v>422</v>
      </c>
      <c r="E4405" s="7">
        <v>33.247471550977401</v>
      </c>
      <c r="F4405" s="7">
        <v>12.165900365320475</v>
      </c>
      <c r="G4405" s="7">
        <v>35.403439045267291</v>
      </c>
      <c r="H4405" s="7">
        <v>0.93910287948204019</v>
      </c>
      <c r="I4405" s="7">
        <v>29.688458820101971</v>
      </c>
      <c r="J4405" s="7">
        <v>10.863587970937362</v>
      </c>
      <c r="K4405" s="7">
        <v>31.613638365667207</v>
      </c>
      <c r="L4405" s="7">
        <v>0.93910287948204019</v>
      </c>
      <c r="M4405" s="7" t="s">
        <v>290</v>
      </c>
      <c r="N4405" s="7" t="s">
        <v>332</v>
      </c>
      <c r="O4405" s="7" t="s">
        <v>421</v>
      </c>
    </row>
    <row r="4406" spans="1:15" ht="15">
      <c r="A4406" s="1">
        <v>4398</v>
      </c>
      <c r="B4406" s="6" t="s">
        <v>223</v>
      </c>
      <c r="C4406" s="7" t="s">
        <v>425</v>
      </c>
      <c r="D4406" s="7" t="s">
        <v>422</v>
      </c>
      <c r="E4406" s="7">
        <v>33.334328647274766</v>
      </c>
      <c r="F4406" s="7">
        <v>12.197683076314149</v>
      </c>
      <c r="G4406" s="7">
        <v>35.495928481936119</v>
      </c>
      <c r="H4406" s="7">
        <v>0.93910287948204008</v>
      </c>
      <c r="I4406" s="7">
        <v>29.775315916399339</v>
      </c>
      <c r="J4406" s="7">
        <v>10.895370681931039</v>
      </c>
      <c r="K4406" s="7">
        <v>31.706127802336038</v>
      </c>
      <c r="L4406" s="7">
        <v>0.93910287948204008</v>
      </c>
      <c r="M4406" s="7" t="s">
        <v>290</v>
      </c>
      <c r="N4406" s="7" t="s">
        <v>332</v>
      </c>
      <c r="O4406" s="7" t="s">
        <v>421</v>
      </c>
    </row>
    <row r="4407" spans="1:15" ht="15">
      <c r="A4407" s="1">
        <v>4399</v>
      </c>
      <c r="B4407" s="6" t="s">
        <v>223</v>
      </c>
      <c r="C4407" s="7" t="s">
        <v>426</v>
      </c>
      <c r="D4407" s="7" t="s">
        <v>422</v>
      </c>
      <c r="E4407" s="7">
        <v>33.521612161773952</v>
      </c>
      <c r="F4407" s="7">
        <v>12.266213778685589</v>
      </c>
      <c r="G4407" s="7">
        <v>35.695356594223952</v>
      </c>
      <c r="H4407" s="7">
        <v>0.9391028794820403</v>
      </c>
      <c r="I4407" s="7">
        <v>29.964457922746032</v>
      </c>
      <c r="J4407" s="7">
        <v>10.964581442833007</v>
      </c>
      <c r="K4407" s="7">
        <v>31.907534922342958</v>
      </c>
      <c r="L4407" s="7">
        <v>0.9391028794820403</v>
      </c>
      <c r="M4407" s="7" t="s">
        <v>290</v>
      </c>
      <c r="N4407" s="7" t="s">
        <v>332</v>
      </c>
      <c r="O4407" s="7" t="s">
        <v>421</v>
      </c>
    </row>
    <row r="4408" spans="1:15" ht="15">
      <c r="A4408" s="1">
        <v>4400</v>
      </c>
      <c r="B4408" s="6" t="s">
        <v>223</v>
      </c>
      <c r="C4408" s="7" t="s">
        <v>427</v>
      </c>
      <c r="D4408" s="7" t="s">
        <v>422</v>
      </c>
      <c r="E4408" s="7">
        <v>33.708895676273123</v>
      </c>
      <c r="F4408" s="7">
        <v>12.334744481057074</v>
      </c>
      <c r="G4408" s="7">
        <v>35.894784706511793</v>
      </c>
      <c r="H4408" s="7">
        <v>0.93910287948204019</v>
      </c>
      <c r="I4408" s="7">
        <v>30.153599929092707</v>
      </c>
      <c r="J4408" s="7">
        <v>11.03379220373502</v>
      </c>
      <c r="K4408" s="7">
        <v>32.108942042349874</v>
      </c>
      <c r="L4408" s="7">
        <v>0.93910287948204019</v>
      </c>
      <c r="M4408" s="7" t="s">
        <v>290</v>
      </c>
      <c r="N4408" s="7" t="s">
        <v>332</v>
      </c>
      <c r="O4408" s="7" t="s">
        <v>421</v>
      </c>
    </row>
    <row r="4409" spans="1:15" ht="15">
      <c r="A4409" s="1">
        <v>4401</v>
      </c>
      <c r="B4409" s="6" t="s">
        <v>440</v>
      </c>
      <c r="C4409" s="7" t="s">
        <v>292</v>
      </c>
      <c r="D4409" s="7" t="s">
        <v>422</v>
      </c>
      <c r="E4409" s="7" t="s">
        <v>422</v>
      </c>
      <c r="F4409" s="7" t="s">
        <v>422</v>
      </c>
      <c r="G4409" s="7" t="s">
        <v>422</v>
      </c>
      <c r="H4409" s="7" t="s">
        <v>422</v>
      </c>
      <c r="I4409" s="7" t="s">
        <v>422</v>
      </c>
      <c r="J4409" s="7" t="s">
        <v>422</v>
      </c>
      <c r="K4409" s="7" t="s">
        <v>422</v>
      </c>
      <c r="L4409" s="7" t="s">
        <v>422</v>
      </c>
      <c r="M4409" s="7" t="s">
        <v>304</v>
      </c>
      <c r="N4409" s="7" t="s">
        <v>333</v>
      </c>
      <c r="O4409" s="7" t="s">
        <v>421</v>
      </c>
    </row>
    <row r="4410" spans="1:15" ht="15">
      <c r="A4410" s="1">
        <v>4402</v>
      </c>
      <c r="B4410" s="6" t="s">
        <v>440</v>
      </c>
      <c r="C4410" s="7" t="s">
        <v>293</v>
      </c>
      <c r="D4410" s="7" t="s">
        <v>422</v>
      </c>
      <c r="E4410" s="7" t="s">
        <v>422</v>
      </c>
      <c r="F4410" s="7" t="s">
        <v>422</v>
      </c>
      <c r="G4410" s="7" t="s">
        <v>422</v>
      </c>
      <c r="H4410" s="7" t="s">
        <v>422</v>
      </c>
      <c r="I4410" s="7" t="s">
        <v>422</v>
      </c>
      <c r="J4410" s="7" t="s">
        <v>422</v>
      </c>
      <c r="K4410" s="7" t="s">
        <v>422</v>
      </c>
      <c r="L4410" s="7" t="s">
        <v>422</v>
      </c>
      <c r="M4410" s="7" t="s">
        <v>304</v>
      </c>
      <c r="N4410" s="7" t="s">
        <v>333</v>
      </c>
      <c r="O4410" s="7" t="s">
        <v>421</v>
      </c>
    </row>
    <row r="4411" spans="1:15" ht="15">
      <c r="A4411" s="1">
        <v>4403</v>
      </c>
      <c r="B4411" s="6" t="s">
        <v>440</v>
      </c>
      <c r="C4411" s="7" t="s">
        <v>294</v>
      </c>
      <c r="D4411" s="7">
        <v>16.32</v>
      </c>
      <c r="E4411" s="7">
        <v>16.317</v>
      </c>
      <c r="F4411" s="7" t="s">
        <v>422</v>
      </c>
      <c r="G4411" s="7">
        <v>16.317</v>
      </c>
      <c r="H4411" s="7">
        <v>1</v>
      </c>
      <c r="I4411" s="7">
        <v>16.317</v>
      </c>
      <c r="J4411" s="7" t="s">
        <v>422</v>
      </c>
      <c r="K4411" s="7">
        <v>16.317</v>
      </c>
      <c r="L4411" s="7">
        <v>1</v>
      </c>
      <c r="M4411" s="7" t="s">
        <v>304</v>
      </c>
      <c r="N4411" s="7" t="s">
        <v>333</v>
      </c>
      <c r="O4411" s="7" t="s">
        <v>421</v>
      </c>
    </row>
    <row r="4412" spans="1:15" ht="15">
      <c r="A4412" s="1">
        <v>4404</v>
      </c>
      <c r="B4412" s="6" t="s">
        <v>440</v>
      </c>
      <c r="C4412" s="7" t="s">
        <v>295</v>
      </c>
      <c r="D4412" s="7">
        <v>11.82</v>
      </c>
      <c r="E4412" s="7">
        <v>11.82</v>
      </c>
      <c r="F4412" s="7" t="s">
        <v>422</v>
      </c>
      <c r="G4412" s="7">
        <v>11.82</v>
      </c>
      <c r="H4412" s="7">
        <v>1</v>
      </c>
      <c r="I4412" s="7">
        <v>11.82</v>
      </c>
      <c r="J4412" s="7" t="s">
        <v>422</v>
      </c>
      <c r="K4412" s="7">
        <v>11.82</v>
      </c>
      <c r="L4412" s="7">
        <v>1</v>
      </c>
      <c r="M4412" s="7" t="s">
        <v>304</v>
      </c>
      <c r="N4412" s="7" t="s">
        <v>333</v>
      </c>
      <c r="O4412" s="7" t="s">
        <v>421</v>
      </c>
    </row>
    <row r="4413" spans="1:15" ht="15">
      <c r="A4413" s="1">
        <v>4405</v>
      </c>
      <c r="B4413" s="6" t="s">
        <v>440</v>
      </c>
      <c r="C4413" s="7" t="s">
        <v>296</v>
      </c>
      <c r="D4413" s="7">
        <v>17.045999999999999</v>
      </c>
      <c r="E4413" s="7">
        <v>17.036999999999999</v>
      </c>
      <c r="F4413" s="7">
        <v>0.5538474519215314</v>
      </c>
      <c r="G4413" s="7">
        <v>17.045999999999999</v>
      </c>
      <c r="H4413" s="7">
        <v>0.99947201689545928</v>
      </c>
      <c r="I4413" s="7">
        <v>17.036999999999999</v>
      </c>
      <c r="J4413" s="7">
        <v>0.5538474519215314</v>
      </c>
      <c r="K4413" s="7">
        <v>17.045999999999999</v>
      </c>
      <c r="L4413" s="7">
        <v>0.99947201689545928</v>
      </c>
      <c r="M4413" s="7" t="s">
        <v>304</v>
      </c>
      <c r="N4413" s="7" t="s">
        <v>333</v>
      </c>
      <c r="O4413" s="7" t="s">
        <v>421</v>
      </c>
    </row>
    <row r="4414" spans="1:15" ht="15">
      <c r="A4414" s="1">
        <v>4406</v>
      </c>
      <c r="B4414" s="6" t="s">
        <v>440</v>
      </c>
      <c r="C4414" s="7" t="s">
        <v>297</v>
      </c>
      <c r="D4414" s="7">
        <v>24.632999999999999</v>
      </c>
      <c r="E4414" s="7">
        <v>24.608000000000001</v>
      </c>
      <c r="F4414" s="7">
        <v>1.109515660096752</v>
      </c>
      <c r="G4414" s="7">
        <v>24.632999999999999</v>
      </c>
      <c r="H4414" s="7">
        <v>0.99898510128689166</v>
      </c>
      <c r="I4414" s="7">
        <v>24.608000000000001</v>
      </c>
      <c r="J4414" s="7">
        <v>1.109515660096752</v>
      </c>
      <c r="K4414" s="7">
        <v>24.632999999999999</v>
      </c>
      <c r="L4414" s="7">
        <v>0.99898510128689166</v>
      </c>
      <c r="M4414" s="7" t="s">
        <v>304</v>
      </c>
      <c r="N4414" s="7" t="s">
        <v>333</v>
      </c>
      <c r="O4414" s="7" t="s">
        <v>421</v>
      </c>
    </row>
    <row r="4415" spans="1:15" ht="15">
      <c r="A4415" s="1">
        <v>4407</v>
      </c>
      <c r="B4415" s="6" t="s">
        <v>440</v>
      </c>
      <c r="C4415" s="7" t="s">
        <v>298</v>
      </c>
      <c r="D4415" s="7" t="s">
        <v>422</v>
      </c>
      <c r="E4415" s="7">
        <v>24.608000000000001</v>
      </c>
      <c r="F4415" s="7">
        <v>8.088258460241466</v>
      </c>
      <c r="G4415" s="7">
        <v>25.903157894736843</v>
      </c>
      <c r="H4415" s="7">
        <v>0.95</v>
      </c>
      <c r="I4415" s="7">
        <v>24.608000000000001</v>
      </c>
      <c r="J4415" s="7">
        <v>8.088258460241466</v>
      </c>
      <c r="K4415" s="7">
        <v>25.903157894736843</v>
      </c>
      <c r="L4415" s="7">
        <v>0.95</v>
      </c>
      <c r="M4415" s="7" t="s">
        <v>304</v>
      </c>
      <c r="N4415" s="7" t="s">
        <v>333</v>
      </c>
      <c r="O4415" s="7" t="s">
        <v>421</v>
      </c>
    </row>
    <row r="4416" spans="1:15" ht="15">
      <c r="A4416" s="1">
        <v>4408</v>
      </c>
      <c r="B4416" s="6" t="s">
        <v>440</v>
      </c>
      <c r="C4416" s="7" t="s">
        <v>299</v>
      </c>
      <c r="D4416" s="7" t="s">
        <v>422</v>
      </c>
      <c r="E4416" s="7">
        <v>24.608000000000001</v>
      </c>
      <c r="F4416" s="7">
        <v>8.088258460241466</v>
      </c>
      <c r="G4416" s="7">
        <v>25.903157894736843</v>
      </c>
      <c r="H4416" s="7">
        <v>0.95</v>
      </c>
      <c r="I4416" s="7">
        <v>24.608000000000001</v>
      </c>
      <c r="J4416" s="7">
        <v>8.088258460241466</v>
      </c>
      <c r="K4416" s="7">
        <v>25.903157894736843</v>
      </c>
      <c r="L4416" s="7">
        <v>0.95</v>
      </c>
      <c r="M4416" s="7" t="s">
        <v>304</v>
      </c>
      <c r="N4416" s="7" t="s">
        <v>333</v>
      </c>
      <c r="O4416" s="7" t="s">
        <v>421</v>
      </c>
    </row>
    <row r="4417" spans="1:15" ht="15">
      <c r="A4417" s="1">
        <v>4409</v>
      </c>
      <c r="B4417" s="6" t="s">
        <v>440</v>
      </c>
      <c r="C4417" s="7" t="s">
        <v>300</v>
      </c>
      <c r="D4417" s="7" t="s">
        <v>422</v>
      </c>
      <c r="E4417" s="7">
        <v>24.608000000000001</v>
      </c>
      <c r="F4417" s="7">
        <v>8.088258460241466</v>
      </c>
      <c r="G4417" s="7">
        <v>25.903157894736843</v>
      </c>
      <c r="H4417" s="7">
        <v>0.95</v>
      </c>
      <c r="I4417" s="7">
        <v>24.608000000000001</v>
      </c>
      <c r="J4417" s="7">
        <v>8.088258460241466</v>
      </c>
      <c r="K4417" s="7">
        <v>25.903157894736843</v>
      </c>
      <c r="L4417" s="7">
        <v>0.95</v>
      </c>
      <c r="M4417" s="7" t="s">
        <v>304</v>
      </c>
      <c r="N4417" s="7" t="s">
        <v>333</v>
      </c>
      <c r="O4417" s="7" t="s">
        <v>421</v>
      </c>
    </row>
    <row r="4418" spans="1:15" ht="15">
      <c r="A4418" s="1">
        <v>4410</v>
      </c>
      <c r="B4418" s="6" t="s">
        <v>440</v>
      </c>
      <c r="C4418" s="7" t="s">
        <v>301</v>
      </c>
      <c r="D4418" s="7" t="s">
        <v>422</v>
      </c>
      <c r="E4418" s="7">
        <v>24.608000000000001</v>
      </c>
      <c r="F4418" s="7">
        <v>8.088258460241466</v>
      </c>
      <c r="G4418" s="7">
        <v>25.903157894736843</v>
      </c>
      <c r="H4418" s="7">
        <v>0.95</v>
      </c>
      <c r="I4418" s="7">
        <v>24.608000000000001</v>
      </c>
      <c r="J4418" s="7">
        <v>8.088258460241466</v>
      </c>
      <c r="K4418" s="7">
        <v>25.903157894736843</v>
      </c>
      <c r="L4418" s="7">
        <v>0.95</v>
      </c>
      <c r="M4418" s="7" t="s">
        <v>304</v>
      </c>
      <c r="N4418" s="7" t="s">
        <v>333</v>
      </c>
      <c r="O4418" s="7" t="s">
        <v>421</v>
      </c>
    </row>
    <row r="4419" spans="1:15" ht="15">
      <c r="A4419" s="1">
        <v>4411</v>
      </c>
      <c r="B4419" s="6" t="s">
        <v>440</v>
      </c>
      <c r="C4419" s="7" t="s">
        <v>302</v>
      </c>
      <c r="D4419" s="7" t="s">
        <v>422</v>
      </c>
      <c r="E4419" s="7">
        <v>24.608000000000001</v>
      </c>
      <c r="F4419" s="7">
        <v>8.088258460241466</v>
      </c>
      <c r="G4419" s="7">
        <v>25.903157894736843</v>
      </c>
      <c r="H4419" s="7">
        <v>0.95</v>
      </c>
      <c r="I4419" s="7">
        <v>24.608000000000001</v>
      </c>
      <c r="J4419" s="7">
        <v>8.088258460241466</v>
      </c>
      <c r="K4419" s="7">
        <v>25.903157894736843</v>
      </c>
      <c r="L4419" s="7">
        <v>0.95</v>
      </c>
      <c r="M4419" s="7" t="s">
        <v>304</v>
      </c>
      <c r="N4419" s="7" t="s">
        <v>333</v>
      </c>
      <c r="O4419" s="7" t="s">
        <v>421</v>
      </c>
    </row>
    <row r="4420" spans="1:15" ht="15">
      <c r="A4420" s="1">
        <v>4412</v>
      </c>
      <c r="B4420" s="6" t="s">
        <v>440</v>
      </c>
      <c r="C4420" s="7" t="s">
        <v>423</v>
      </c>
      <c r="D4420" s="7" t="s">
        <v>422</v>
      </c>
      <c r="E4420" s="7">
        <v>24.608000000000001</v>
      </c>
      <c r="F4420" s="7">
        <v>8.088258460241466</v>
      </c>
      <c r="G4420" s="7">
        <v>25.903157894736843</v>
      </c>
      <c r="H4420" s="7">
        <v>0.95</v>
      </c>
      <c r="I4420" s="7">
        <v>24.608000000000001</v>
      </c>
      <c r="J4420" s="7">
        <v>8.088258460241466</v>
      </c>
      <c r="K4420" s="7">
        <v>25.903157894736843</v>
      </c>
      <c r="L4420" s="7">
        <v>0.95</v>
      </c>
      <c r="M4420" s="7" t="s">
        <v>304</v>
      </c>
      <c r="N4420" s="7" t="s">
        <v>333</v>
      </c>
      <c r="O4420" s="7" t="s">
        <v>421</v>
      </c>
    </row>
    <row r="4421" spans="1:15" ht="15">
      <c r="A4421" s="1">
        <v>4413</v>
      </c>
      <c r="B4421" s="6" t="s">
        <v>440</v>
      </c>
      <c r="C4421" s="7" t="s">
        <v>424</v>
      </c>
      <c r="D4421" s="7" t="s">
        <v>422</v>
      </c>
      <c r="E4421" s="7">
        <v>24.608000000000001</v>
      </c>
      <c r="F4421" s="7">
        <v>8.088258460241466</v>
      </c>
      <c r="G4421" s="7">
        <v>25.903157894736843</v>
      </c>
      <c r="H4421" s="7">
        <v>0.95</v>
      </c>
      <c r="I4421" s="7">
        <v>24.608000000000001</v>
      </c>
      <c r="J4421" s="7">
        <v>8.088258460241466</v>
      </c>
      <c r="K4421" s="7">
        <v>25.903157894736843</v>
      </c>
      <c r="L4421" s="7">
        <v>0.95</v>
      </c>
      <c r="M4421" s="7" t="s">
        <v>304</v>
      </c>
      <c r="N4421" s="7" t="s">
        <v>333</v>
      </c>
      <c r="O4421" s="7" t="s">
        <v>421</v>
      </c>
    </row>
    <row r="4422" spans="1:15" ht="15">
      <c r="A4422" s="1">
        <v>4414</v>
      </c>
      <c r="B4422" s="6" t="s">
        <v>440</v>
      </c>
      <c r="C4422" s="7" t="s">
        <v>425</v>
      </c>
      <c r="D4422" s="7" t="s">
        <v>422</v>
      </c>
      <c r="E4422" s="7">
        <v>24.608000000000001</v>
      </c>
      <c r="F4422" s="7">
        <v>8.088258460241466</v>
      </c>
      <c r="G4422" s="7">
        <v>25.903157894736843</v>
      </c>
      <c r="H4422" s="7">
        <v>0.95</v>
      </c>
      <c r="I4422" s="7">
        <v>24.608000000000001</v>
      </c>
      <c r="J4422" s="7">
        <v>8.088258460241466</v>
      </c>
      <c r="K4422" s="7">
        <v>25.903157894736843</v>
      </c>
      <c r="L4422" s="7">
        <v>0.95</v>
      </c>
      <c r="M4422" s="7" t="s">
        <v>304</v>
      </c>
      <c r="N4422" s="7" t="s">
        <v>333</v>
      </c>
      <c r="O4422" s="7" t="s">
        <v>421</v>
      </c>
    </row>
    <row r="4423" spans="1:15" ht="15">
      <c r="A4423" s="1">
        <v>4415</v>
      </c>
      <c r="B4423" s="6" t="s">
        <v>440</v>
      </c>
      <c r="C4423" s="7" t="s">
        <v>426</v>
      </c>
      <c r="D4423" s="7" t="s">
        <v>422</v>
      </c>
      <c r="E4423" s="7">
        <v>24.608000000000001</v>
      </c>
      <c r="F4423" s="7">
        <v>8.088258460241466</v>
      </c>
      <c r="G4423" s="7">
        <v>25.903157894736843</v>
      </c>
      <c r="H4423" s="7">
        <v>0.95</v>
      </c>
      <c r="I4423" s="7">
        <v>24.608000000000001</v>
      </c>
      <c r="J4423" s="7">
        <v>8.088258460241466</v>
      </c>
      <c r="K4423" s="7">
        <v>25.903157894736843</v>
      </c>
      <c r="L4423" s="7">
        <v>0.95</v>
      </c>
      <c r="M4423" s="7" t="s">
        <v>304</v>
      </c>
      <c r="N4423" s="7" t="s">
        <v>333</v>
      </c>
      <c r="O4423" s="7" t="s">
        <v>421</v>
      </c>
    </row>
    <row r="4424" spans="1:15" ht="15">
      <c r="A4424" s="1">
        <v>4416</v>
      </c>
      <c r="B4424" s="6" t="s">
        <v>440</v>
      </c>
      <c r="C4424" s="7" t="s">
        <v>427</v>
      </c>
      <c r="D4424" s="7" t="s">
        <v>422</v>
      </c>
      <c r="E4424" s="7">
        <v>24.608000000000001</v>
      </c>
      <c r="F4424" s="7">
        <v>8.088258460241466</v>
      </c>
      <c r="G4424" s="7">
        <v>25.903157894736843</v>
      </c>
      <c r="H4424" s="7">
        <v>0.95</v>
      </c>
      <c r="I4424" s="7">
        <v>24.608000000000001</v>
      </c>
      <c r="J4424" s="7">
        <v>8.088258460241466</v>
      </c>
      <c r="K4424" s="7">
        <v>25.903157894736843</v>
      </c>
      <c r="L4424" s="7">
        <v>0.95</v>
      </c>
      <c r="M4424" s="7" t="s">
        <v>304</v>
      </c>
      <c r="N4424" s="7" t="s">
        <v>333</v>
      </c>
      <c r="O4424" s="7" t="s">
        <v>421</v>
      </c>
    </row>
    <row r="4425" spans="1:15" ht="15">
      <c r="A4425" s="1">
        <v>4417</v>
      </c>
      <c r="B4425" s="6" t="s">
        <v>441</v>
      </c>
      <c r="C4425" s="7" t="s">
        <v>292</v>
      </c>
      <c r="D4425" s="7" t="s">
        <v>422</v>
      </c>
      <c r="E4425" s="7" t="s">
        <v>422</v>
      </c>
      <c r="F4425" s="7" t="s">
        <v>422</v>
      </c>
      <c r="G4425" s="7" t="s">
        <v>422</v>
      </c>
      <c r="H4425" s="7" t="s">
        <v>422</v>
      </c>
      <c r="I4425" s="7" t="s">
        <v>422</v>
      </c>
      <c r="J4425" s="7" t="s">
        <v>422</v>
      </c>
      <c r="K4425" s="7" t="s">
        <v>422</v>
      </c>
      <c r="L4425" s="7" t="s">
        <v>422</v>
      </c>
      <c r="M4425" s="7" t="s">
        <v>304</v>
      </c>
      <c r="N4425" s="7" t="s">
        <v>333</v>
      </c>
      <c r="O4425" s="7" t="s">
        <v>421</v>
      </c>
    </row>
    <row r="4426" spans="1:15" ht="15">
      <c r="A4426" s="1">
        <v>4418</v>
      </c>
      <c r="B4426" s="6" t="s">
        <v>441</v>
      </c>
      <c r="C4426" s="7" t="s">
        <v>293</v>
      </c>
      <c r="D4426" s="7" t="s">
        <v>422</v>
      </c>
      <c r="E4426" s="7" t="s">
        <v>422</v>
      </c>
      <c r="F4426" s="7" t="s">
        <v>422</v>
      </c>
      <c r="G4426" s="7" t="s">
        <v>422</v>
      </c>
      <c r="H4426" s="7" t="s">
        <v>422</v>
      </c>
      <c r="I4426" s="7" t="s">
        <v>422</v>
      </c>
      <c r="J4426" s="7" t="s">
        <v>422</v>
      </c>
      <c r="K4426" s="7" t="s">
        <v>422</v>
      </c>
      <c r="L4426" s="7" t="s">
        <v>422</v>
      </c>
      <c r="M4426" s="7" t="s">
        <v>304</v>
      </c>
      <c r="N4426" s="7" t="s">
        <v>333</v>
      </c>
      <c r="O4426" s="7" t="s">
        <v>421</v>
      </c>
    </row>
    <row r="4427" spans="1:15" ht="15">
      <c r="A4427" s="1">
        <v>4419</v>
      </c>
      <c r="B4427" s="6" t="s">
        <v>441</v>
      </c>
      <c r="C4427" s="7" t="s">
        <v>294</v>
      </c>
      <c r="D4427" s="7" t="s">
        <v>422</v>
      </c>
      <c r="E4427" s="7" t="s">
        <v>422</v>
      </c>
      <c r="F4427" s="7" t="s">
        <v>422</v>
      </c>
      <c r="G4427" s="7" t="s">
        <v>422</v>
      </c>
      <c r="H4427" s="7" t="s">
        <v>422</v>
      </c>
      <c r="I4427" s="7" t="s">
        <v>422</v>
      </c>
      <c r="J4427" s="7" t="s">
        <v>422</v>
      </c>
      <c r="K4427" s="7" t="s">
        <v>422</v>
      </c>
      <c r="L4427" s="7" t="s">
        <v>422</v>
      </c>
      <c r="M4427" s="7" t="s">
        <v>304</v>
      </c>
      <c r="N4427" s="7" t="s">
        <v>333</v>
      </c>
      <c r="O4427" s="7" t="s">
        <v>421</v>
      </c>
    </row>
    <row r="4428" spans="1:15" ht="15">
      <c r="A4428" s="1">
        <v>4420</v>
      </c>
      <c r="B4428" s="6" t="s">
        <v>441</v>
      </c>
      <c r="C4428" s="7" t="s">
        <v>295</v>
      </c>
      <c r="D4428" s="7" t="s">
        <v>422</v>
      </c>
      <c r="E4428" s="7" t="s">
        <v>422</v>
      </c>
      <c r="F4428" s="7" t="s">
        <v>422</v>
      </c>
      <c r="G4428" s="7" t="s">
        <v>422</v>
      </c>
      <c r="H4428" s="7" t="s">
        <v>422</v>
      </c>
      <c r="I4428" s="7" t="s">
        <v>422</v>
      </c>
      <c r="J4428" s="7" t="s">
        <v>422</v>
      </c>
      <c r="K4428" s="7" t="s">
        <v>422</v>
      </c>
      <c r="L4428" s="7" t="s">
        <v>422</v>
      </c>
      <c r="M4428" s="7" t="s">
        <v>304</v>
      </c>
      <c r="N4428" s="7" t="s">
        <v>333</v>
      </c>
      <c r="O4428" s="7" t="s">
        <v>421</v>
      </c>
    </row>
    <row r="4429" spans="1:15" ht="15">
      <c r="A4429" s="1">
        <v>4421</v>
      </c>
      <c r="B4429" s="6" t="s">
        <v>441</v>
      </c>
      <c r="C4429" s="7" t="s">
        <v>296</v>
      </c>
      <c r="D4429" s="7" t="s">
        <v>422</v>
      </c>
      <c r="E4429" s="7" t="s">
        <v>422</v>
      </c>
      <c r="F4429" s="7" t="s">
        <v>422</v>
      </c>
      <c r="G4429" s="7" t="s">
        <v>422</v>
      </c>
      <c r="H4429" s="7" t="s">
        <v>422</v>
      </c>
      <c r="I4429" s="7" t="s">
        <v>422</v>
      </c>
      <c r="J4429" s="7" t="s">
        <v>422</v>
      </c>
      <c r="K4429" s="7" t="s">
        <v>422</v>
      </c>
      <c r="L4429" s="7" t="s">
        <v>422</v>
      </c>
      <c r="M4429" s="7" t="s">
        <v>304</v>
      </c>
      <c r="N4429" s="7" t="s">
        <v>333</v>
      </c>
      <c r="O4429" s="7" t="s">
        <v>421</v>
      </c>
    </row>
    <row r="4430" spans="1:15" ht="15">
      <c r="A4430" s="1">
        <v>4422</v>
      </c>
      <c r="B4430" s="6" t="s">
        <v>441</v>
      </c>
      <c r="C4430" s="7" t="s">
        <v>297</v>
      </c>
      <c r="D4430" s="7" t="s">
        <v>422</v>
      </c>
      <c r="E4430" s="7" t="s">
        <v>422</v>
      </c>
      <c r="F4430" s="7" t="s">
        <v>422</v>
      </c>
      <c r="G4430" s="7" t="s">
        <v>422</v>
      </c>
      <c r="H4430" s="7" t="s">
        <v>422</v>
      </c>
      <c r="I4430" s="7" t="s">
        <v>422</v>
      </c>
      <c r="J4430" s="7" t="s">
        <v>422</v>
      </c>
      <c r="K4430" s="7" t="s">
        <v>422</v>
      </c>
      <c r="L4430" s="7" t="s">
        <v>422</v>
      </c>
      <c r="M4430" s="7" t="s">
        <v>304</v>
      </c>
      <c r="N4430" s="7" t="s">
        <v>333</v>
      </c>
      <c r="O4430" s="7" t="s">
        <v>421</v>
      </c>
    </row>
    <row r="4431" spans="1:15" ht="15">
      <c r="A4431" s="1">
        <v>4423</v>
      </c>
      <c r="B4431" s="6" t="s">
        <v>441</v>
      </c>
      <c r="C4431" s="7" t="s">
        <v>298</v>
      </c>
      <c r="D4431" s="7" t="s">
        <v>422</v>
      </c>
      <c r="E4431" s="7" t="s">
        <v>422</v>
      </c>
      <c r="F4431" s="7" t="s">
        <v>422</v>
      </c>
      <c r="G4431" s="7" t="s">
        <v>422</v>
      </c>
      <c r="H4431" s="7">
        <v>0.95</v>
      </c>
      <c r="I4431" s="7" t="s">
        <v>422</v>
      </c>
      <c r="J4431" s="7" t="s">
        <v>422</v>
      </c>
      <c r="K4431" s="7" t="s">
        <v>422</v>
      </c>
      <c r="L4431" s="7">
        <v>0.95</v>
      </c>
      <c r="M4431" s="7" t="s">
        <v>304</v>
      </c>
      <c r="N4431" s="7" t="s">
        <v>333</v>
      </c>
      <c r="O4431" s="7" t="s">
        <v>421</v>
      </c>
    </row>
    <row r="4432" spans="1:15" ht="15">
      <c r="A4432" s="1">
        <v>4424</v>
      </c>
      <c r="B4432" s="6" t="s">
        <v>441</v>
      </c>
      <c r="C4432" s="7" t="s">
        <v>299</v>
      </c>
      <c r="D4432" s="7" t="s">
        <v>422</v>
      </c>
      <c r="E4432" s="7" t="s">
        <v>422</v>
      </c>
      <c r="F4432" s="7" t="s">
        <v>422</v>
      </c>
      <c r="G4432" s="7" t="s">
        <v>422</v>
      </c>
      <c r="H4432" s="7">
        <v>0.95</v>
      </c>
      <c r="I4432" s="7" t="s">
        <v>422</v>
      </c>
      <c r="J4432" s="7" t="s">
        <v>422</v>
      </c>
      <c r="K4432" s="7" t="s">
        <v>422</v>
      </c>
      <c r="L4432" s="7">
        <v>0.95</v>
      </c>
      <c r="M4432" s="7" t="s">
        <v>304</v>
      </c>
      <c r="N4432" s="7" t="s">
        <v>333</v>
      </c>
      <c r="O4432" s="7" t="s">
        <v>421</v>
      </c>
    </row>
    <row r="4433" spans="1:15" ht="15">
      <c r="A4433" s="1">
        <v>4425</v>
      </c>
      <c r="B4433" s="6" t="s">
        <v>441</v>
      </c>
      <c r="C4433" s="7" t="s">
        <v>300</v>
      </c>
      <c r="D4433" s="7" t="s">
        <v>422</v>
      </c>
      <c r="E4433" s="7" t="s">
        <v>422</v>
      </c>
      <c r="F4433" s="7" t="s">
        <v>422</v>
      </c>
      <c r="G4433" s="7" t="s">
        <v>422</v>
      </c>
      <c r="H4433" s="7">
        <v>0.95</v>
      </c>
      <c r="I4433" s="7" t="s">
        <v>422</v>
      </c>
      <c r="J4433" s="7" t="s">
        <v>422</v>
      </c>
      <c r="K4433" s="7" t="s">
        <v>422</v>
      </c>
      <c r="L4433" s="7">
        <v>0.95</v>
      </c>
      <c r="M4433" s="7" t="s">
        <v>304</v>
      </c>
      <c r="N4433" s="7" t="s">
        <v>333</v>
      </c>
      <c r="O4433" s="7" t="s">
        <v>421</v>
      </c>
    </row>
    <row r="4434" spans="1:15" ht="15">
      <c r="A4434" s="1">
        <v>4426</v>
      </c>
      <c r="B4434" s="6" t="s">
        <v>441</v>
      </c>
      <c r="C4434" s="7" t="s">
        <v>301</v>
      </c>
      <c r="D4434" s="7" t="s">
        <v>422</v>
      </c>
      <c r="E4434" s="7" t="s">
        <v>422</v>
      </c>
      <c r="F4434" s="7" t="s">
        <v>422</v>
      </c>
      <c r="G4434" s="7" t="s">
        <v>422</v>
      </c>
      <c r="H4434" s="7">
        <v>0.95</v>
      </c>
      <c r="I4434" s="7" t="s">
        <v>422</v>
      </c>
      <c r="J4434" s="7" t="s">
        <v>422</v>
      </c>
      <c r="K4434" s="7" t="s">
        <v>422</v>
      </c>
      <c r="L4434" s="7">
        <v>0.95</v>
      </c>
      <c r="M4434" s="7" t="s">
        <v>304</v>
      </c>
      <c r="N4434" s="7" t="s">
        <v>333</v>
      </c>
      <c r="O4434" s="7" t="s">
        <v>421</v>
      </c>
    </row>
    <row r="4435" spans="1:15" ht="15">
      <c r="A4435" s="1">
        <v>4427</v>
      </c>
      <c r="B4435" s="6" t="s">
        <v>441</v>
      </c>
      <c r="C4435" s="7" t="s">
        <v>302</v>
      </c>
      <c r="D4435" s="7" t="s">
        <v>422</v>
      </c>
      <c r="E4435" s="7" t="s">
        <v>422</v>
      </c>
      <c r="F4435" s="7" t="s">
        <v>422</v>
      </c>
      <c r="G4435" s="7" t="s">
        <v>422</v>
      </c>
      <c r="H4435" s="7">
        <v>0.95</v>
      </c>
      <c r="I4435" s="7" t="s">
        <v>422</v>
      </c>
      <c r="J4435" s="7" t="s">
        <v>422</v>
      </c>
      <c r="K4435" s="7" t="s">
        <v>422</v>
      </c>
      <c r="L4435" s="7">
        <v>0.95</v>
      </c>
      <c r="M4435" s="7" t="s">
        <v>304</v>
      </c>
      <c r="N4435" s="7" t="s">
        <v>333</v>
      </c>
      <c r="O4435" s="7" t="s">
        <v>421</v>
      </c>
    </row>
    <row r="4436" spans="1:15" ht="15">
      <c r="A4436" s="1">
        <v>4428</v>
      </c>
      <c r="B4436" s="6" t="s">
        <v>441</v>
      </c>
      <c r="C4436" s="7" t="s">
        <v>423</v>
      </c>
      <c r="D4436" s="7" t="s">
        <v>422</v>
      </c>
      <c r="E4436" s="7" t="s">
        <v>422</v>
      </c>
      <c r="F4436" s="7" t="s">
        <v>422</v>
      </c>
      <c r="G4436" s="7" t="s">
        <v>422</v>
      </c>
      <c r="H4436" s="7">
        <v>0.95</v>
      </c>
      <c r="I4436" s="7" t="s">
        <v>422</v>
      </c>
      <c r="J4436" s="7" t="s">
        <v>422</v>
      </c>
      <c r="K4436" s="7" t="s">
        <v>422</v>
      </c>
      <c r="L4436" s="7">
        <v>0.95</v>
      </c>
      <c r="M4436" s="7" t="s">
        <v>304</v>
      </c>
      <c r="N4436" s="7" t="s">
        <v>333</v>
      </c>
      <c r="O4436" s="7" t="s">
        <v>421</v>
      </c>
    </row>
    <row r="4437" spans="1:15" ht="15">
      <c r="A4437" s="1">
        <v>4429</v>
      </c>
      <c r="B4437" s="6" t="s">
        <v>441</v>
      </c>
      <c r="C4437" s="7" t="s">
        <v>424</v>
      </c>
      <c r="D4437" s="7" t="s">
        <v>422</v>
      </c>
      <c r="E4437" s="7" t="s">
        <v>422</v>
      </c>
      <c r="F4437" s="7" t="s">
        <v>422</v>
      </c>
      <c r="G4437" s="7" t="s">
        <v>422</v>
      </c>
      <c r="H4437" s="7">
        <v>0.95</v>
      </c>
      <c r="I4437" s="7" t="s">
        <v>422</v>
      </c>
      <c r="J4437" s="7" t="s">
        <v>422</v>
      </c>
      <c r="K4437" s="7" t="s">
        <v>422</v>
      </c>
      <c r="L4437" s="7">
        <v>0.95</v>
      </c>
      <c r="M4437" s="7" t="s">
        <v>304</v>
      </c>
      <c r="N4437" s="7" t="s">
        <v>333</v>
      </c>
      <c r="O4437" s="7" t="s">
        <v>421</v>
      </c>
    </row>
    <row r="4438" spans="1:15" ht="15">
      <c r="A4438" s="1">
        <v>4430</v>
      </c>
      <c r="B4438" s="6" t="s">
        <v>441</v>
      </c>
      <c r="C4438" s="7" t="s">
        <v>425</v>
      </c>
      <c r="D4438" s="7" t="s">
        <v>422</v>
      </c>
      <c r="E4438" s="7" t="s">
        <v>422</v>
      </c>
      <c r="F4438" s="7" t="s">
        <v>422</v>
      </c>
      <c r="G4438" s="7" t="s">
        <v>422</v>
      </c>
      <c r="H4438" s="7">
        <v>0.95</v>
      </c>
      <c r="I4438" s="7" t="s">
        <v>422</v>
      </c>
      <c r="J4438" s="7" t="s">
        <v>422</v>
      </c>
      <c r="K4438" s="7" t="s">
        <v>422</v>
      </c>
      <c r="L4438" s="7">
        <v>0.95</v>
      </c>
      <c r="M4438" s="7" t="s">
        <v>304</v>
      </c>
      <c r="N4438" s="7" t="s">
        <v>333</v>
      </c>
      <c r="O4438" s="7" t="s">
        <v>421</v>
      </c>
    </row>
    <row r="4439" spans="1:15" ht="15">
      <c r="A4439" s="1">
        <v>4431</v>
      </c>
      <c r="B4439" s="6" t="s">
        <v>441</v>
      </c>
      <c r="C4439" s="7" t="s">
        <v>426</v>
      </c>
      <c r="D4439" s="7" t="s">
        <v>422</v>
      </c>
      <c r="E4439" s="7" t="s">
        <v>422</v>
      </c>
      <c r="F4439" s="7" t="s">
        <v>422</v>
      </c>
      <c r="G4439" s="7" t="s">
        <v>422</v>
      </c>
      <c r="H4439" s="7">
        <v>0.95</v>
      </c>
      <c r="I4439" s="7" t="s">
        <v>422</v>
      </c>
      <c r="J4439" s="7" t="s">
        <v>422</v>
      </c>
      <c r="K4439" s="7" t="s">
        <v>422</v>
      </c>
      <c r="L4439" s="7">
        <v>0.95</v>
      </c>
      <c r="M4439" s="7" t="s">
        <v>304</v>
      </c>
      <c r="N4439" s="7" t="s">
        <v>333</v>
      </c>
      <c r="O4439" s="7" t="s">
        <v>421</v>
      </c>
    </row>
    <row r="4440" spans="1:15" ht="15">
      <c r="A4440" s="1">
        <v>4432</v>
      </c>
      <c r="B4440" s="6" t="s">
        <v>441</v>
      </c>
      <c r="C4440" s="7" t="s">
        <v>427</v>
      </c>
      <c r="D4440" s="7" t="s">
        <v>422</v>
      </c>
      <c r="E4440" s="7" t="s">
        <v>422</v>
      </c>
      <c r="F4440" s="7" t="s">
        <v>422</v>
      </c>
      <c r="G4440" s="7" t="s">
        <v>422</v>
      </c>
      <c r="H4440" s="7">
        <v>0.95</v>
      </c>
      <c r="I4440" s="7" t="s">
        <v>422</v>
      </c>
      <c r="J4440" s="7" t="s">
        <v>422</v>
      </c>
      <c r="K4440" s="7" t="s">
        <v>422</v>
      </c>
      <c r="L4440" s="7">
        <v>0.95</v>
      </c>
      <c r="M4440" s="7" t="s">
        <v>304</v>
      </c>
      <c r="N4440" s="7" t="s">
        <v>333</v>
      </c>
      <c r="O4440" s="7" t="s">
        <v>421</v>
      </c>
    </row>
    <row r="4441" spans="1:15" ht="15">
      <c r="A4441" s="1">
        <v>4433</v>
      </c>
      <c r="B4441" s="6" t="s">
        <v>442</v>
      </c>
      <c r="C4441" s="7" t="s">
        <v>292</v>
      </c>
      <c r="D4441" s="7" t="s">
        <v>422</v>
      </c>
      <c r="E4441" s="7" t="s">
        <v>422</v>
      </c>
      <c r="F4441" s="7" t="s">
        <v>422</v>
      </c>
      <c r="G4441" s="7" t="s">
        <v>422</v>
      </c>
      <c r="H4441" s="7" t="s">
        <v>422</v>
      </c>
      <c r="I4441" s="7" t="s">
        <v>422</v>
      </c>
      <c r="J4441" s="7" t="s">
        <v>422</v>
      </c>
      <c r="K4441" s="7" t="s">
        <v>422</v>
      </c>
      <c r="L4441" s="7" t="s">
        <v>422</v>
      </c>
      <c r="M4441" s="7" t="s">
        <v>304</v>
      </c>
      <c r="N4441" s="7" t="s">
        <v>333</v>
      </c>
      <c r="O4441" s="7" t="s">
        <v>421</v>
      </c>
    </row>
    <row r="4442" spans="1:15" ht="15">
      <c r="A4442" s="1">
        <v>4434</v>
      </c>
      <c r="B4442" s="6" t="s">
        <v>442</v>
      </c>
      <c r="C4442" s="7" t="s">
        <v>293</v>
      </c>
      <c r="D4442" s="7" t="s">
        <v>422</v>
      </c>
      <c r="E4442" s="7" t="s">
        <v>422</v>
      </c>
      <c r="F4442" s="7" t="s">
        <v>422</v>
      </c>
      <c r="G4442" s="7" t="s">
        <v>422</v>
      </c>
      <c r="H4442" s="7" t="s">
        <v>422</v>
      </c>
      <c r="I4442" s="7" t="s">
        <v>422</v>
      </c>
      <c r="J4442" s="7" t="s">
        <v>422</v>
      </c>
      <c r="K4442" s="7" t="s">
        <v>422</v>
      </c>
      <c r="L4442" s="7" t="s">
        <v>422</v>
      </c>
      <c r="M4442" s="7" t="s">
        <v>304</v>
      </c>
      <c r="N4442" s="7" t="s">
        <v>333</v>
      </c>
      <c r="O4442" s="7" t="s">
        <v>421</v>
      </c>
    </row>
    <row r="4443" spans="1:15" ht="15">
      <c r="A4443" s="1">
        <v>4435</v>
      </c>
      <c r="B4443" s="6" t="s">
        <v>442</v>
      </c>
      <c r="C4443" s="7" t="s">
        <v>294</v>
      </c>
      <c r="D4443" s="7" t="s">
        <v>422</v>
      </c>
      <c r="E4443" s="7" t="s">
        <v>422</v>
      </c>
      <c r="F4443" s="7" t="s">
        <v>422</v>
      </c>
      <c r="G4443" s="7" t="s">
        <v>422</v>
      </c>
      <c r="H4443" s="7" t="s">
        <v>422</v>
      </c>
      <c r="I4443" s="7" t="s">
        <v>422</v>
      </c>
      <c r="J4443" s="7" t="s">
        <v>422</v>
      </c>
      <c r="K4443" s="7" t="s">
        <v>422</v>
      </c>
      <c r="L4443" s="7" t="s">
        <v>422</v>
      </c>
      <c r="M4443" s="7" t="s">
        <v>304</v>
      </c>
      <c r="N4443" s="7" t="s">
        <v>333</v>
      </c>
      <c r="O4443" s="7" t="s">
        <v>421</v>
      </c>
    </row>
    <row r="4444" spans="1:15" ht="15">
      <c r="A4444" s="1">
        <v>4436</v>
      </c>
      <c r="B4444" s="6" t="s">
        <v>442</v>
      </c>
      <c r="C4444" s="7" t="s">
        <v>295</v>
      </c>
      <c r="D4444" s="7" t="s">
        <v>422</v>
      </c>
      <c r="E4444" s="7" t="s">
        <v>422</v>
      </c>
      <c r="F4444" s="7" t="s">
        <v>422</v>
      </c>
      <c r="G4444" s="7" t="s">
        <v>422</v>
      </c>
      <c r="H4444" s="7" t="s">
        <v>422</v>
      </c>
      <c r="I4444" s="7" t="s">
        <v>422</v>
      </c>
      <c r="J4444" s="7" t="s">
        <v>422</v>
      </c>
      <c r="K4444" s="7" t="s">
        <v>422</v>
      </c>
      <c r="L4444" s="7" t="s">
        <v>422</v>
      </c>
      <c r="M4444" s="7" t="s">
        <v>304</v>
      </c>
      <c r="N4444" s="7" t="s">
        <v>333</v>
      </c>
      <c r="O4444" s="7" t="s">
        <v>421</v>
      </c>
    </row>
    <row r="4445" spans="1:15" ht="15">
      <c r="A4445" s="1">
        <v>4437</v>
      </c>
      <c r="B4445" s="6" t="s">
        <v>442</v>
      </c>
      <c r="C4445" s="7" t="s">
        <v>296</v>
      </c>
      <c r="D4445" s="7" t="s">
        <v>422</v>
      </c>
      <c r="E4445" s="7" t="s">
        <v>422</v>
      </c>
      <c r="F4445" s="7" t="s">
        <v>422</v>
      </c>
      <c r="G4445" s="7" t="s">
        <v>422</v>
      </c>
      <c r="H4445" s="7" t="s">
        <v>422</v>
      </c>
      <c r="I4445" s="7" t="s">
        <v>422</v>
      </c>
      <c r="J4445" s="7" t="s">
        <v>422</v>
      </c>
      <c r="K4445" s="7" t="s">
        <v>422</v>
      </c>
      <c r="L4445" s="7" t="s">
        <v>422</v>
      </c>
      <c r="M4445" s="7" t="s">
        <v>304</v>
      </c>
      <c r="N4445" s="7" t="s">
        <v>333</v>
      </c>
      <c r="O4445" s="7" t="s">
        <v>421</v>
      </c>
    </row>
    <row r="4446" spans="1:15" ht="15">
      <c r="A4446" s="1">
        <v>4438</v>
      </c>
      <c r="B4446" s="6" t="s">
        <v>442</v>
      </c>
      <c r="C4446" s="7" t="s">
        <v>297</v>
      </c>
      <c r="D4446" s="7" t="s">
        <v>422</v>
      </c>
      <c r="E4446" s="7" t="s">
        <v>422</v>
      </c>
      <c r="F4446" s="7" t="s">
        <v>422</v>
      </c>
      <c r="G4446" s="7" t="s">
        <v>422</v>
      </c>
      <c r="H4446" s="7" t="s">
        <v>422</v>
      </c>
      <c r="I4446" s="7" t="s">
        <v>422</v>
      </c>
      <c r="J4446" s="7" t="s">
        <v>422</v>
      </c>
      <c r="K4446" s="7" t="s">
        <v>422</v>
      </c>
      <c r="L4446" s="7" t="s">
        <v>422</v>
      </c>
      <c r="M4446" s="7" t="s">
        <v>304</v>
      </c>
      <c r="N4446" s="7" t="s">
        <v>333</v>
      </c>
      <c r="O4446" s="7" t="s">
        <v>421</v>
      </c>
    </row>
    <row r="4447" spans="1:15" ht="15">
      <c r="A4447" s="1">
        <v>4439</v>
      </c>
      <c r="B4447" s="6" t="s">
        <v>442</v>
      </c>
      <c r="C4447" s="7" t="s">
        <v>298</v>
      </c>
      <c r="D4447" s="7" t="s">
        <v>422</v>
      </c>
      <c r="E4447" s="7" t="s">
        <v>422</v>
      </c>
      <c r="F4447" s="7" t="s">
        <v>422</v>
      </c>
      <c r="G4447" s="7" t="s">
        <v>422</v>
      </c>
      <c r="H4447" s="7">
        <v>0.95</v>
      </c>
      <c r="I4447" s="7" t="s">
        <v>422</v>
      </c>
      <c r="J4447" s="7" t="s">
        <v>422</v>
      </c>
      <c r="K4447" s="7" t="s">
        <v>422</v>
      </c>
      <c r="L4447" s="7">
        <v>0.95</v>
      </c>
      <c r="M4447" s="7" t="s">
        <v>304</v>
      </c>
      <c r="N4447" s="7" t="s">
        <v>333</v>
      </c>
      <c r="O4447" s="7" t="s">
        <v>421</v>
      </c>
    </row>
    <row r="4448" spans="1:15" ht="15">
      <c r="A4448" s="1">
        <v>4440</v>
      </c>
      <c r="B4448" s="6" t="s">
        <v>442</v>
      </c>
      <c r="C4448" s="7" t="s">
        <v>299</v>
      </c>
      <c r="D4448" s="7" t="s">
        <v>422</v>
      </c>
      <c r="E4448" s="7" t="s">
        <v>422</v>
      </c>
      <c r="F4448" s="7" t="s">
        <v>422</v>
      </c>
      <c r="G4448" s="7" t="s">
        <v>422</v>
      </c>
      <c r="H4448" s="7">
        <v>0.95</v>
      </c>
      <c r="I4448" s="7" t="s">
        <v>422</v>
      </c>
      <c r="J4448" s="7" t="s">
        <v>422</v>
      </c>
      <c r="K4448" s="7" t="s">
        <v>422</v>
      </c>
      <c r="L4448" s="7">
        <v>0.95</v>
      </c>
      <c r="M4448" s="7" t="s">
        <v>304</v>
      </c>
      <c r="N4448" s="7" t="s">
        <v>333</v>
      </c>
      <c r="O4448" s="7" t="s">
        <v>421</v>
      </c>
    </row>
    <row r="4449" spans="1:15" ht="15">
      <c r="A4449" s="1">
        <v>4441</v>
      </c>
      <c r="B4449" s="6" t="s">
        <v>442</v>
      </c>
      <c r="C4449" s="7" t="s">
        <v>300</v>
      </c>
      <c r="D4449" s="7" t="s">
        <v>422</v>
      </c>
      <c r="E4449" s="7" t="s">
        <v>422</v>
      </c>
      <c r="F4449" s="7" t="s">
        <v>422</v>
      </c>
      <c r="G4449" s="7" t="s">
        <v>422</v>
      </c>
      <c r="H4449" s="7">
        <v>0.95</v>
      </c>
      <c r="I4449" s="7" t="s">
        <v>422</v>
      </c>
      <c r="J4449" s="7" t="s">
        <v>422</v>
      </c>
      <c r="K4449" s="7" t="s">
        <v>422</v>
      </c>
      <c r="L4449" s="7">
        <v>0.95</v>
      </c>
      <c r="M4449" s="7" t="s">
        <v>304</v>
      </c>
      <c r="N4449" s="7" t="s">
        <v>333</v>
      </c>
      <c r="O4449" s="7" t="s">
        <v>421</v>
      </c>
    </row>
    <row r="4450" spans="1:15" ht="15">
      <c r="A4450" s="1">
        <v>4442</v>
      </c>
      <c r="B4450" s="6" t="s">
        <v>442</v>
      </c>
      <c r="C4450" s="7" t="s">
        <v>301</v>
      </c>
      <c r="D4450" s="7" t="s">
        <v>422</v>
      </c>
      <c r="E4450" s="7" t="s">
        <v>422</v>
      </c>
      <c r="F4450" s="7" t="s">
        <v>422</v>
      </c>
      <c r="G4450" s="7" t="s">
        <v>422</v>
      </c>
      <c r="H4450" s="7">
        <v>0.95</v>
      </c>
      <c r="I4450" s="7" t="s">
        <v>422</v>
      </c>
      <c r="J4450" s="7" t="s">
        <v>422</v>
      </c>
      <c r="K4450" s="7" t="s">
        <v>422</v>
      </c>
      <c r="L4450" s="7">
        <v>0.95</v>
      </c>
      <c r="M4450" s="7" t="s">
        <v>304</v>
      </c>
      <c r="N4450" s="7" t="s">
        <v>333</v>
      </c>
      <c r="O4450" s="7" t="s">
        <v>421</v>
      </c>
    </row>
    <row r="4451" spans="1:15" ht="15">
      <c r="A4451" s="1">
        <v>4443</v>
      </c>
      <c r="B4451" s="6" t="s">
        <v>442</v>
      </c>
      <c r="C4451" s="7" t="s">
        <v>302</v>
      </c>
      <c r="D4451" s="7" t="s">
        <v>422</v>
      </c>
      <c r="E4451" s="7" t="s">
        <v>422</v>
      </c>
      <c r="F4451" s="7" t="s">
        <v>422</v>
      </c>
      <c r="G4451" s="7" t="s">
        <v>422</v>
      </c>
      <c r="H4451" s="7">
        <v>0.95</v>
      </c>
      <c r="I4451" s="7" t="s">
        <v>422</v>
      </c>
      <c r="J4451" s="7" t="s">
        <v>422</v>
      </c>
      <c r="K4451" s="7" t="s">
        <v>422</v>
      </c>
      <c r="L4451" s="7">
        <v>0.95</v>
      </c>
      <c r="M4451" s="7" t="s">
        <v>304</v>
      </c>
      <c r="N4451" s="7" t="s">
        <v>333</v>
      </c>
      <c r="O4451" s="7" t="s">
        <v>421</v>
      </c>
    </row>
    <row r="4452" spans="1:15" ht="15">
      <c r="A4452" s="1">
        <v>4444</v>
      </c>
      <c r="B4452" s="6" t="s">
        <v>442</v>
      </c>
      <c r="C4452" s="7" t="s">
        <v>423</v>
      </c>
      <c r="D4452" s="7" t="s">
        <v>422</v>
      </c>
      <c r="E4452" s="7" t="s">
        <v>422</v>
      </c>
      <c r="F4452" s="7" t="s">
        <v>422</v>
      </c>
      <c r="G4452" s="7" t="s">
        <v>422</v>
      </c>
      <c r="H4452" s="7">
        <v>0.95</v>
      </c>
      <c r="I4452" s="7" t="s">
        <v>422</v>
      </c>
      <c r="J4452" s="7" t="s">
        <v>422</v>
      </c>
      <c r="K4452" s="7" t="s">
        <v>422</v>
      </c>
      <c r="L4452" s="7">
        <v>0.95</v>
      </c>
      <c r="M4452" s="7" t="s">
        <v>304</v>
      </c>
      <c r="N4452" s="7" t="s">
        <v>333</v>
      </c>
      <c r="O4452" s="7" t="s">
        <v>421</v>
      </c>
    </row>
    <row r="4453" spans="1:15" ht="15">
      <c r="A4453" s="1">
        <v>4445</v>
      </c>
      <c r="B4453" s="6" t="s">
        <v>442</v>
      </c>
      <c r="C4453" s="7" t="s">
        <v>424</v>
      </c>
      <c r="D4453" s="7" t="s">
        <v>422</v>
      </c>
      <c r="E4453" s="7" t="s">
        <v>422</v>
      </c>
      <c r="F4453" s="7" t="s">
        <v>422</v>
      </c>
      <c r="G4453" s="7" t="s">
        <v>422</v>
      </c>
      <c r="H4453" s="7">
        <v>0.95</v>
      </c>
      <c r="I4453" s="7" t="s">
        <v>422</v>
      </c>
      <c r="J4453" s="7" t="s">
        <v>422</v>
      </c>
      <c r="K4453" s="7" t="s">
        <v>422</v>
      </c>
      <c r="L4453" s="7">
        <v>0.95</v>
      </c>
      <c r="M4453" s="7" t="s">
        <v>304</v>
      </c>
      <c r="N4453" s="7" t="s">
        <v>333</v>
      </c>
      <c r="O4453" s="7" t="s">
        <v>421</v>
      </c>
    </row>
    <row r="4454" spans="1:15" ht="15">
      <c r="A4454" s="1">
        <v>4446</v>
      </c>
      <c r="B4454" s="6" t="s">
        <v>442</v>
      </c>
      <c r="C4454" s="7" t="s">
        <v>425</v>
      </c>
      <c r="D4454" s="7" t="s">
        <v>422</v>
      </c>
      <c r="E4454" s="7" t="s">
        <v>422</v>
      </c>
      <c r="F4454" s="7" t="s">
        <v>422</v>
      </c>
      <c r="G4454" s="7" t="s">
        <v>422</v>
      </c>
      <c r="H4454" s="7">
        <v>0.95</v>
      </c>
      <c r="I4454" s="7" t="s">
        <v>422</v>
      </c>
      <c r="J4454" s="7" t="s">
        <v>422</v>
      </c>
      <c r="K4454" s="7" t="s">
        <v>422</v>
      </c>
      <c r="L4454" s="7">
        <v>0.95</v>
      </c>
      <c r="M4454" s="7" t="s">
        <v>304</v>
      </c>
      <c r="N4454" s="7" t="s">
        <v>333</v>
      </c>
      <c r="O4454" s="7" t="s">
        <v>421</v>
      </c>
    </row>
    <row r="4455" spans="1:15" ht="15">
      <c r="A4455" s="1">
        <v>4447</v>
      </c>
      <c r="B4455" s="6" t="s">
        <v>442</v>
      </c>
      <c r="C4455" s="7" t="s">
        <v>426</v>
      </c>
      <c r="D4455" s="7" t="s">
        <v>422</v>
      </c>
      <c r="E4455" s="7" t="s">
        <v>422</v>
      </c>
      <c r="F4455" s="7" t="s">
        <v>422</v>
      </c>
      <c r="G4455" s="7" t="s">
        <v>422</v>
      </c>
      <c r="H4455" s="7">
        <v>0.95</v>
      </c>
      <c r="I4455" s="7" t="s">
        <v>422</v>
      </c>
      <c r="J4455" s="7" t="s">
        <v>422</v>
      </c>
      <c r="K4455" s="7" t="s">
        <v>422</v>
      </c>
      <c r="L4455" s="7">
        <v>0.95</v>
      </c>
      <c r="M4455" s="7" t="s">
        <v>304</v>
      </c>
      <c r="N4455" s="7" t="s">
        <v>333</v>
      </c>
      <c r="O4455" s="7" t="s">
        <v>421</v>
      </c>
    </row>
    <row r="4456" spans="1:15" ht="15">
      <c r="A4456" s="1">
        <v>4448</v>
      </c>
      <c r="B4456" s="6" t="s">
        <v>442</v>
      </c>
      <c r="C4456" s="7" t="s">
        <v>427</v>
      </c>
      <c r="D4456" s="7" t="s">
        <v>422</v>
      </c>
      <c r="E4456" s="7" t="s">
        <v>422</v>
      </c>
      <c r="F4456" s="7" t="s">
        <v>422</v>
      </c>
      <c r="G4456" s="7" t="s">
        <v>422</v>
      </c>
      <c r="H4456" s="7">
        <v>0.95</v>
      </c>
      <c r="I4456" s="7" t="s">
        <v>422</v>
      </c>
      <c r="J4456" s="7" t="s">
        <v>422</v>
      </c>
      <c r="K4456" s="7" t="s">
        <v>422</v>
      </c>
      <c r="L4456" s="7">
        <v>0.95</v>
      </c>
      <c r="M4456" s="7" t="s">
        <v>304</v>
      </c>
      <c r="N4456" s="7" t="s">
        <v>333</v>
      </c>
      <c r="O4456" s="7" t="s">
        <v>421</v>
      </c>
    </row>
    <row r="4457" spans="1:15" ht="15">
      <c r="A4457" s="1">
        <v>4449</v>
      </c>
      <c r="B4457" s="6" t="s">
        <v>443</v>
      </c>
      <c r="C4457" s="7" t="s">
        <v>292</v>
      </c>
      <c r="D4457" s="7" t="s">
        <v>422</v>
      </c>
      <c r="E4457" s="7" t="s">
        <v>422</v>
      </c>
      <c r="F4457" s="7" t="s">
        <v>422</v>
      </c>
      <c r="G4457" s="7" t="s">
        <v>422</v>
      </c>
      <c r="H4457" s="7" t="s">
        <v>422</v>
      </c>
      <c r="I4457" s="7" t="s">
        <v>422</v>
      </c>
      <c r="J4457" s="7" t="s">
        <v>422</v>
      </c>
      <c r="K4457" s="7" t="s">
        <v>422</v>
      </c>
      <c r="L4457" s="7" t="s">
        <v>422</v>
      </c>
      <c r="M4457" s="7" t="s">
        <v>304</v>
      </c>
      <c r="N4457" s="7" t="s">
        <v>333</v>
      </c>
      <c r="O4457" s="7" t="s">
        <v>421</v>
      </c>
    </row>
    <row r="4458" spans="1:15" ht="15">
      <c r="A4458" s="1">
        <v>4450</v>
      </c>
      <c r="B4458" s="6" t="s">
        <v>443</v>
      </c>
      <c r="C4458" s="7" t="s">
        <v>293</v>
      </c>
      <c r="D4458" s="7" t="s">
        <v>422</v>
      </c>
      <c r="E4458" s="7" t="s">
        <v>422</v>
      </c>
      <c r="F4458" s="7" t="s">
        <v>422</v>
      </c>
      <c r="G4458" s="7" t="s">
        <v>422</v>
      </c>
      <c r="H4458" s="7" t="s">
        <v>422</v>
      </c>
      <c r="I4458" s="7" t="s">
        <v>422</v>
      </c>
      <c r="J4458" s="7" t="s">
        <v>422</v>
      </c>
      <c r="K4458" s="7" t="s">
        <v>422</v>
      </c>
      <c r="L4458" s="7" t="s">
        <v>422</v>
      </c>
      <c r="M4458" s="7" t="s">
        <v>304</v>
      </c>
      <c r="N4458" s="7" t="s">
        <v>333</v>
      </c>
      <c r="O4458" s="7" t="s">
        <v>421</v>
      </c>
    </row>
    <row r="4459" spans="1:15" ht="15">
      <c r="A4459" s="1">
        <v>4451</v>
      </c>
      <c r="B4459" s="6" t="s">
        <v>443</v>
      </c>
      <c r="C4459" s="7" t="s">
        <v>294</v>
      </c>
      <c r="D4459" s="7" t="s">
        <v>422</v>
      </c>
      <c r="E4459" s="7" t="s">
        <v>422</v>
      </c>
      <c r="F4459" s="7" t="s">
        <v>422</v>
      </c>
      <c r="G4459" s="7" t="s">
        <v>422</v>
      </c>
      <c r="H4459" s="7" t="s">
        <v>422</v>
      </c>
      <c r="I4459" s="7" t="s">
        <v>422</v>
      </c>
      <c r="J4459" s="7" t="s">
        <v>422</v>
      </c>
      <c r="K4459" s="7" t="s">
        <v>422</v>
      </c>
      <c r="L4459" s="7" t="s">
        <v>422</v>
      </c>
      <c r="M4459" s="7" t="s">
        <v>304</v>
      </c>
      <c r="N4459" s="7" t="s">
        <v>333</v>
      </c>
      <c r="O4459" s="7" t="s">
        <v>421</v>
      </c>
    </row>
    <row r="4460" spans="1:15" ht="15">
      <c r="A4460" s="1">
        <v>4452</v>
      </c>
      <c r="B4460" s="6" t="s">
        <v>443</v>
      </c>
      <c r="C4460" s="7" t="s">
        <v>295</v>
      </c>
      <c r="D4460" s="7" t="s">
        <v>422</v>
      </c>
      <c r="E4460" s="7" t="s">
        <v>422</v>
      </c>
      <c r="F4460" s="7" t="s">
        <v>422</v>
      </c>
      <c r="G4460" s="7" t="s">
        <v>422</v>
      </c>
      <c r="H4460" s="7" t="s">
        <v>422</v>
      </c>
      <c r="I4460" s="7" t="s">
        <v>422</v>
      </c>
      <c r="J4460" s="7" t="s">
        <v>422</v>
      </c>
      <c r="K4460" s="7" t="s">
        <v>422</v>
      </c>
      <c r="L4460" s="7" t="s">
        <v>422</v>
      </c>
      <c r="M4460" s="7" t="s">
        <v>304</v>
      </c>
      <c r="N4460" s="7" t="s">
        <v>333</v>
      </c>
      <c r="O4460" s="7" t="s">
        <v>421</v>
      </c>
    </row>
    <row r="4461" spans="1:15" ht="15">
      <c r="A4461" s="1">
        <v>4453</v>
      </c>
      <c r="B4461" s="6" t="s">
        <v>443</v>
      </c>
      <c r="C4461" s="7" t="s">
        <v>296</v>
      </c>
      <c r="D4461" s="7" t="s">
        <v>422</v>
      </c>
      <c r="E4461" s="7" t="s">
        <v>422</v>
      </c>
      <c r="F4461" s="7" t="s">
        <v>422</v>
      </c>
      <c r="G4461" s="7" t="s">
        <v>422</v>
      </c>
      <c r="H4461" s="7" t="s">
        <v>422</v>
      </c>
      <c r="I4461" s="7" t="s">
        <v>422</v>
      </c>
      <c r="J4461" s="7" t="s">
        <v>422</v>
      </c>
      <c r="K4461" s="7" t="s">
        <v>422</v>
      </c>
      <c r="L4461" s="7" t="s">
        <v>422</v>
      </c>
      <c r="M4461" s="7" t="s">
        <v>304</v>
      </c>
      <c r="N4461" s="7" t="s">
        <v>333</v>
      </c>
      <c r="O4461" s="7" t="s">
        <v>421</v>
      </c>
    </row>
    <row r="4462" spans="1:15" ht="15">
      <c r="A4462" s="1">
        <v>4454</v>
      </c>
      <c r="B4462" s="6" t="s">
        <v>443</v>
      </c>
      <c r="C4462" s="7" t="s">
        <v>297</v>
      </c>
      <c r="D4462" s="7" t="s">
        <v>422</v>
      </c>
      <c r="E4462" s="7" t="s">
        <v>422</v>
      </c>
      <c r="F4462" s="7" t="s">
        <v>422</v>
      </c>
      <c r="G4462" s="7" t="s">
        <v>422</v>
      </c>
      <c r="H4462" s="7" t="s">
        <v>422</v>
      </c>
      <c r="I4462" s="7" t="s">
        <v>422</v>
      </c>
      <c r="J4462" s="7" t="s">
        <v>422</v>
      </c>
      <c r="K4462" s="7" t="s">
        <v>422</v>
      </c>
      <c r="L4462" s="7" t="s">
        <v>422</v>
      </c>
      <c r="M4462" s="7" t="s">
        <v>304</v>
      </c>
      <c r="N4462" s="7" t="s">
        <v>333</v>
      </c>
      <c r="O4462" s="7" t="s">
        <v>421</v>
      </c>
    </row>
    <row r="4463" spans="1:15" ht="15">
      <c r="A4463" s="1">
        <v>4455</v>
      </c>
      <c r="B4463" s="6" t="s">
        <v>443</v>
      </c>
      <c r="C4463" s="7" t="s">
        <v>298</v>
      </c>
      <c r="D4463" s="7" t="s">
        <v>422</v>
      </c>
      <c r="E4463" s="7" t="s">
        <v>422</v>
      </c>
      <c r="F4463" s="7" t="s">
        <v>422</v>
      </c>
      <c r="G4463" s="7" t="s">
        <v>422</v>
      </c>
      <c r="H4463" s="7" t="s">
        <v>422</v>
      </c>
      <c r="I4463" s="7" t="s">
        <v>422</v>
      </c>
      <c r="J4463" s="7" t="s">
        <v>422</v>
      </c>
      <c r="K4463" s="7" t="s">
        <v>422</v>
      </c>
      <c r="L4463" s="7" t="s">
        <v>422</v>
      </c>
      <c r="M4463" s="7" t="s">
        <v>304</v>
      </c>
      <c r="N4463" s="7" t="s">
        <v>333</v>
      </c>
      <c r="O4463" s="7" t="s">
        <v>421</v>
      </c>
    </row>
    <row r="4464" spans="1:15" ht="15">
      <c r="A4464" s="1">
        <v>4456</v>
      </c>
      <c r="B4464" s="6" t="s">
        <v>443</v>
      </c>
      <c r="C4464" s="7" t="s">
        <v>299</v>
      </c>
      <c r="D4464" s="7" t="s">
        <v>422</v>
      </c>
      <c r="E4464" s="7" t="s">
        <v>422</v>
      </c>
      <c r="F4464" s="7" t="s">
        <v>422</v>
      </c>
      <c r="G4464" s="7" t="s">
        <v>422</v>
      </c>
      <c r="H4464" s="7" t="s">
        <v>422</v>
      </c>
      <c r="I4464" s="7" t="s">
        <v>422</v>
      </c>
      <c r="J4464" s="7" t="s">
        <v>422</v>
      </c>
      <c r="K4464" s="7" t="s">
        <v>422</v>
      </c>
      <c r="L4464" s="7" t="s">
        <v>422</v>
      </c>
      <c r="M4464" s="7" t="s">
        <v>304</v>
      </c>
      <c r="N4464" s="7" t="s">
        <v>333</v>
      </c>
      <c r="O4464" s="7" t="s">
        <v>421</v>
      </c>
    </row>
    <row r="4465" spans="1:15" ht="15">
      <c r="A4465" s="1">
        <v>4457</v>
      </c>
      <c r="B4465" s="6" t="s">
        <v>443</v>
      </c>
      <c r="C4465" s="7" t="s">
        <v>300</v>
      </c>
      <c r="D4465" s="7" t="s">
        <v>422</v>
      </c>
      <c r="E4465" s="7" t="s">
        <v>422</v>
      </c>
      <c r="F4465" s="7" t="s">
        <v>422</v>
      </c>
      <c r="G4465" s="7" t="s">
        <v>422</v>
      </c>
      <c r="H4465" s="7">
        <v>0.95</v>
      </c>
      <c r="I4465" s="7" t="s">
        <v>422</v>
      </c>
      <c r="J4465" s="7" t="s">
        <v>422</v>
      </c>
      <c r="K4465" s="7" t="s">
        <v>422</v>
      </c>
      <c r="L4465" s="7">
        <v>0.95</v>
      </c>
      <c r="M4465" s="7" t="s">
        <v>304</v>
      </c>
      <c r="N4465" s="7" t="s">
        <v>333</v>
      </c>
      <c r="O4465" s="7" t="s">
        <v>421</v>
      </c>
    </row>
    <row r="4466" spans="1:15" ht="15">
      <c r="A4466" s="1">
        <v>4458</v>
      </c>
      <c r="B4466" s="6" t="s">
        <v>443</v>
      </c>
      <c r="C4466" s="7" t="s">
        <v>301</v>
      </c>
      <c r="D4466" s="7" t="s">
        <v>422</v>
      </c>
      <c r="E4466" s="7" t="s">
        <v>422</v>
      </c>
      <c r="F4466" s="7" t="s">
        <v>422</v>
      </c>
      <c r="G4466" s="7" t="s">
        <v>422</v>
      </c>
      <c r="H4466" s="7">
        <v>0.95</v>
      </c>
      <c r="I4466" s="7" t="s">
        <v>422</v>
      </c>
      <c r="J4466" s="7" t="s">
        <v>422</v>
      </c>
      <c r="K4466" s="7" t="s">
        <v>422</v>
      </c>
      <c r="L4466" s="7">
        <v>0.95</v>
      </c>
      <c r="M4466" s="7" t="s">
        <v>304</v>
      </c>
      <c r="N4466" s="7" t="s">
        <v>333</v>
      </c>
      <c r="O4466" s="7" t="s">
        <v>421</v>
      </c>
    </row>
    <row r="4467" spans="1:15" ht="15">
      <c r="A4467" s="1">
        <v>4459</v>
      </c>
      <c r="B4467" s="6" t="s">
        <v>443</v>
      </c>
      <c r="C4467" s="7" t="s">
        <v>302</v>
      </c>
      <c r="D4467" s="7" t="s">
        <v>422</v>
      </c>
      <c r="E4467" s="7" t="s">
        <v>422</v>
      </c>
      <c r="F4467" s="7" t="s">
        <v>422</v>
      </c>
      <c r="G4467" s="7" t="s">
        <v>422</v>
      </c>
      <c r="H4467" s="7">
        <v>0.95</v>
      </c>
      <c r="I4467" s="7" t="s">
        <v>422</v>
      </c>
      <c r="J4467" s="7" t="s">
        <v>422</v>
      </c>
      <c r="K4467" s="7" t="s">
        <v>422</v>
      </c>
      <c r="L4467" s="7">
        <v>0.95</v>
      </c>
      <c r="M4467" s="7" t="s">
        <v>304</v>
      </c>
      <c r="N4467" s="7" t="s">
        <v>333</v>
      </c>
      <c r="O4467" s="7" t="s">
        <v>421</v>
      </c>
    </row>
    <row r="4468" spans="1:15" ht="15">
      <c r="A4468" s="1">
        <v>4460</v>
      </c>
      <c r="B4468" s="6" t="s">
        <v>443</v>
      </c>
      <c r="C4468" s="7" t="s">
        <v>423</v>
      </c>
      <c r="D4468" s="7" t="s">
        <v>422</v>
      </c>
      <c r="E4468" s="7" t="s">
        <v>422</v>
      </c>
      <c r="F4468" s="7" t="s">
        <v>422</v>
      </c>
      <c r="G4468" s="7" t="s">
        <v>422</v>
      </c>
      <c r="H4468" s="7">
        <v>0.95</v>
      </c>
      <c r="I4468" s="7" t="s">
        <v>422</v>
      </c>
      <c r="J4468" s="7" t="s">
        <v>422</v>
      </c>
      <c r="K4468" s="7" t="s">
        <v>422</v>
      </c>
      <c r="L4468" s="7">
        <v>0.95</v>
      </c>
      <c r="M4468" s="7" t="s">
        <v>304</v>
      </c>
      <c r="N4468" s="7" t="s">
        <v>333</v>
      </c>
      <c r="O4468" s="7" t="s">
        <v>421</v>
      </c>
    </row>
    <row r="4469" spans="1:15" ht="15">
      <c r="A4469" s="1">
        <v>4461</v>
      </c>
      <c r="B4469" s="6" t="s">
        <v>443</v>
      </c>
      <c r="C4469" s="7" t="s">
        <v>424</v>
      </c>
      <c r="D4469" s="7" t="s">
        <v>422</v>
      </c>
      <c r="E4469" s="7" t="s">
        <v>422</v>
      </c>
      <c r="F4469" s="7" t="s">
        <v>422</v>
      </c>
      <c r="G4469" s="7" t="s">
        <v>422</v>
      </c>
      <c r="H4469" s="7">
        <v>0.95</v>
      </c>
      <c r="I4469" s="7" t="s">
        <v>422</v>
      </c>
      <c r="J4469" s="7" t="s">
        <v>422</v>
      </c>
      <c r="K4469" s="7" t="s">
        <v>422</v>
      </c>
      <c r="L4469" s="7">
        <v>0.95</v>
      </c>
      <c r="M4469" s="7" t="s">
        <v>304</v>
      </c>
      <c r="N4469" s="7" t="s">
        <v>333</v>
      </c>
      <c r="O4469" s="7" t="s">
        <v>421</v>
      </c>
    </row>
    <row r="4470" spans="1:15" ht="15">
      <c r="A4470" s="1">
        <v>4462</v>
      </c>
      <c r="B4470" s="6" t="s">
        <v>443</v>
      </c>
      <c r="C4470" s="7" t="s">
        <v>425</v>
      </c>
      <c r="D4470" s="7" t="s">
        <v>422</v>
      </c>
      <c r="E4470" s="7" t="s">
        <v>422</v>
      </c>
      <c r="F4470" s="7" t="s">
        <v>422</v>
      </c>
      <c r="G4470" s="7" t="s">
        <v>422</v>
      </c>
      <c r="H4470" s="7">
        <v>0.95</v>
      </c>
      <c r="I4470" s="7" t="s">
        <v>422</v>
      </c>
      <c r="J4470" s="7" t="s">
        <v>422</v>
      </c>
      <c r="K4470" s="7" t="s">
        <v>422</v>
      </c>
      <c r="L4470" s="7">
        <v>0.95</v>
      </c>
      <c r="M4470" s="7" t="s">
        <v>304</v>
      </c>
      <c r="N4470" s="7" t="s">
        <v>333</v>
      </c>
      <c r="O4470" s="7" t="s">
        <v>421</v>
      </c>
    </row>
    <row r="4471" spans="1:15" ht="15">
      <c r="A4471" s="1">
        <v>4463</v>
      </c>
      <c r="B4471" s="6" t="s">
        <v>443</v>
      </c>
      <c r="C4471" s="7" t="s">
        <v>426</v>
      </c>
      <c r="D4471" s="7" t="s">
        <v>422</v>
      </c>
      <c r="E4471" s="7" t="s">
        <v>422</v>
      </c>
      <c r="F4471" s="7" t="s">
        <v>422</v>
      </c>
      <c r="G4471" s="7" t="s">
        <v>422</v>
      </c>
      <c r="H4471" s="7">
        <v>0.95</v>
      </c>
      <c r="I4471" s="7" t="s">
        <v>422</v>
      </c>
      <c r="J4471" s="7" t="s">
        <v>422</v>
      </c>
      <c r="K4471" s="7" t="s">
        <v>422</v>
      </c>
      <c r="L4471" s="7">
        <v>0.95</v>
      </c>
      <c r="M4471" s="7" t="s">
        <v>304</v>
      </c>
      <c r="N4471" s="7" t="s">
        <v>333</v>
      </c>
      <c r="O4471" s="7" t="s">
        <v>421</v>
      </c>
    </row>
    <row r="4472" spans="1:15" ht="15">
      <c r="A4472" s="1">
        <v>4464</v>
      </c>
      <c r="B4472" s="6" t="s">
        <v>443</v>
      </c>
      <c r="C4472" s="7" t="s">
        <v>427</v>
      </c>
      <c r="D4472" s="7" t="s">
        <v>422</v>
      </c>
      <c r="E4472" s="7" t="s">
        <v>422</v>
      </c>
      <c r="F4472" s="7" t="s">
        <v>422</v>
      </c>
      <c r="G4472" s="7" t="s">
        <v>422</v>
      </c>
      <c r="H4472" s="7">
        <v>0.95</v>
      </c>
      <c r="I4472" s="7" t="s">
        <v>422</v>
      </c>
      <c r="J4472" s="7" t="s">
        <v>422</v>
      </c>
      <c r="K4472" s="7" t="s">
        <v>422</v>
      </c>
      <c r="L4472" s="7">
        <v>0.95</v>
      </c>
      <c r="M4472" s="7" t="s">
        <v>304</v>
      </c>
      <c r="N4472" s="7" t="s">
        <v>333</v>
      </c>
      <c r="O4472" s="7" t="s">
        <v>421</v>
      </c>
    </row>
    <row r="4473" spans="1:15" ht="15">
      <c r="A4473" s="1">
        <v>4465</v>
      </c>
      <c r="B4473" s="6" t="s">
        <v>444</v>
      </c>
      <c r="C4473" s="7" t="s">
        <v>292</v>
      </c>
      <c r="D4473" s="7" t="s">
        <v>422</v>
      </c>
      <c r="E4473" s="7" t="s">
        <v>422</v>
      </c>
      <c r="F4473" s="7" t="s">
        <v>422</v>
      </c>
      <c r="G4473" s="7" t="s">
        <v>422</v>
      </c>
      <c r="H4473" s="7" t="s">
        <v>422</v>
      </c>
      <c r="I4473" s="7" t="s">
        <v>422</v>
      </c>
      <c r="J4473" s="7" t="s">
        <v>422</v>
      </c>
      <c r="K4473" s="7" t="s">
        <v>422</v>
      </c>
      <c r="L4473" s="7" t="s">
        <v>422</v>
      </c>
      <c r="M4473" s="7" t="s">
        <v>304</v>
      </c>
      <c r="N4473" s="7" t="s">
        <v>333</v>
      </c>
      <c r="O4473" s="7" t="s">
        <v>421</v>
      </c>
    </row>
    <row r="4474" spans="1:15" ht="15">
      <c r="A4474" s="1">
        <v>4466</v>
      </c>
      <c r="B4474" s="6" t="s">
        <v>444</v>
      </c>
      <c r="C4474" s="7" t="s">
        <v>293</v>
      </c>
      <c r="D4474" s="7" t="s">
        <v>422</v>
      </c>
      <c r="E4474" s="7" t="s">
        <v>422</v>
      </c>
      <c r="F4474" s="7" t="s">
        <v>422</v>
      </c>
      <c r="G4474" s="7" t="s">
        <v>422</v>
      </c>
      <c r="H4474" s="7" t="s">
        <v>422</v>
      </c>
      <c r="I4474" s="7" t="s">
        <v>422</v>
      </c>
      <c r="J4474" s="7" t="s">
        <v>422</v>
      </c>
      <c r="K4474" s="7" t="s">
        <v>422</v>
      </c>
      <c r="L4474" s="7" t="s">
        <v>422</v>
      </c>
      <c r="M4474" s="7" t="s">
        <v>304</v>
      </c>
      <c r="N4474" s="7" t="s">
        <v>333</v>
      </c>
      <c r="O4474" s="7" t="s">
        <v>421</v>
      </c>
    </row>
    <row r="4475" spans="1:15" ht="15">
      <c r="A4475" s="1">
        <v>4467</v>
      </c>
      <c r="B4475" s="6" t="s">
        <v>444</v>
      </c>
      <c r="C4475" s="7" t="s">
        <v>294</v>
      </c>
      <c r="D4475" s="7" t="s">
        <v>422</v>
      </c>
      <c r="E4475" s="7" t="s">
        <v>422</v>
      </c>
      <c r="F4475" s="7" t="s">
        <v>422</v>
      </c>
      <c r="G4475" s="7" t="s">
        <v>422</v>
      </c>
      <c r="H4475" s="7" t="s">
        <v>422</v>
      </c>
      <c r="I4475" s="7" t="s">
        <v>422</v>
      </c>
      <c r="J4475" s="7" t="s">
        <v>422</v>
      </c>
      <c r="K4475" s="7" t="s">
        <v>422</v>
      </c>
      <c r="L4475" s="7" t="s">
        <v>422</v>
      </c>
      <c r="M4475" s="7" t="s">
        <v>304</v>
      </c>
      <c r="N4475" s="7" t="s">
        <v>333</v>
      </c>
      <c r="O4475" s="7" t="s">
        <v>421</v>
      </c>
    </row>
    <row r="4476" spans="1:15" ht="15">
      <c r="A4476" s="1">
        <v>4468</v>
      </c>
      <c r="B4476" s="6" t="s">
        <v>444</v>
      </c>
      <c r="C4476" s="7" t="s">
        <v>295</v>
      </c>
      <c r="D4476" s="7" t="s">
        <v>422</v>
      </c>
      <c r="E4476" s="7" t="s">
        <v>422</v>
      </c>
      <c r="F4476" s="7" t="s">
        <v>422</v>
      </c>
      <c r="G4476" s="7" t="s">
        <v>422</v>
      </c>
      <c r="H4476" s="7" t="s">
        <v>422</v>
      </c>
      <c r="I4476" s="7" t="s">
        <v>422</v>
      </c>
      <c r="J4476" s="7" t="s">
        <v>422</v>
      </c>
      <c r="K4476" s="7" t="s">
        <v>422</v>
      </c>
      <c r="L4476" s="7" t="s">
        <v>422</v>
      </c>
      <c r="M4476" s="7" t="s">
        <v>304</v>
      </c>
      <c r="N4476" s="7" t="s">
        <v>333</v>
      </c>
      <c r="O4476" s="7" t="s">
        <v>421</v>
      </c>
    </row>
    <row r="4477" spans="1:15" ht="15">
      <c r="A4477" s="1">
        <v>4469</v>
      </c>
      <c r="B4477" s="6" t="s">
        <v>444</v>
      </c>
      <c r="C4477" s="7" t="s">
        <v>296</v>
      </c>
      <c r="D4477" s="7" t="s">
        <v>422</v>
      </c>
      <c r="E4477" s="7" t="s">
        <v>422</v>
      </c>
      <c r="F4477" s="7" t="s">
        <v>422</v>
      </c>
      <c r="G4477" s="7" t="s">
        <v>422</v>
      </c>
      <c r="H4477" s="7" t="s">
        <v>422</v>
      </c>
      <c r="I4477" s="7" t="s">
        <v>422</v>
      </c>
      <c r="J4477" s="7" t="s">
        <v>422</v>
      </c>
      <c r="K4477" s="7" t="s">
        <v>422</v>
      </c>
      <c r="L4477" s="7" t="s">
        <v>422</v>
      </c>
      <c r="M4477" s="7" t="s">
        <v>304</v>
      </c>
      <c r="N4477" s="7" t="s">
        <v>333</v>
      </c>
      <c r="O4477" s="7" t="s">
        <v>421</v>
      </c>
    </row>
    <row r="4478" spans="1:15" ht="15">
      <c r="A4478" s="1">
        <v>4470</v>
      </c>
      <c r="B4478" s="6" t="s">
        <v>444</v>
      </c>
      <c r="C4478" s="7" t="s">
        <v>297</v>
      </c>
      <c r="D4478" s="7" t="s">
        <v>422</v>
      </c>
      <c r="E4478" s="7" t="s">
        <v>422</v>
      </c>
      <c r="F4478" s="7" t="s">
        <v>422</v>
      </c>
      <c r="G4478" s="7" t="s">
        <v>422</v>
      </c>
      <c r="H4478" s="7" t="s">
        <v>422</v>
      </c>
      <c r="I4478" s="7" t="s">
        <v>422</v>
      </c>
      <c r="J4478" s="7" t="s">
        <v>422</v>
      </c>
      <c r="K4478" s="7" t="s">
        <v>422</v>
      </c>
      <c r="L4478" s="7" t="s">
        <v>422</v>
      </c>
      <c r="M4478" s="7" t="s">
        <v>304</v>
      </c>
      <c r="N4478" s="7" t="s">
        <v>333</v>
      </c>
      <c r="O4478" s="7" t="s">
        <v>421</v>
      </c>
    </row>
    <row r="4479" spans="1:15" ht="15">
      <c r="A4479" s="1">
        <v>4471</v>
      </c>
      <c r="B4479" s="6" t="s">
        <v>444</v>
      </c>
      <c r="C4479" s="7" t="s">
        <v>298</v>
      </c>
      <c r="D4479" s="7" t="s">
        <v>422</v>
      </c>
      <c r="E4479" s="7" t="s">
        <v>422</v>
      </c>
      <c r="F4479" s="7" t="s">
        <v>422</v>
      </c>
      <c r="G4479" s="7" t="s">
        <v>422</v>
      </c>
      <c r="H4479" s="7" t="s">
        <v>422</v>
      </c>
      <c r="I4479" s="7" t="s">
        <v>422</v>
      </c>
      <c r="J4479" s="7" t="s">
        <v>422</v>
      </c>
      <c r="K4479" s="7" t="s">
        <v>422</v>
      </c>
      <c r="L4479" s="7" t="s">
        <v>422</v>
      </c>
      <c r="M4479" s="7" t="s">
        <v>304</v>
      </c>
      <c r="N4479" s="7" t="s">
        <v>333</v>
      </c>
      <c r="O4479" s="7" t="s">
        <v>421</v>
      </c>
    </row>
    <row r="4480" spans="1:15" ht="15">
      <c r="A4480" s="1">
        <v>4472</v>
      </c>
      <c r="B4480" s="6" t="s">
        <v>444</v>
      </c>
      <c r="C4480" s="7" t="s">
        <v>299</v>
      </c>
      <c r="D4480" s="7" t="s">
        <v>422</v>
      </c>
      <c r="E4480" s="7" t="s">
        <v>422</v>
      </c>
      <c r="F4480" s="7" t="s">
        <v>422</v>
      </c>
      <c r="G4480" s="7" t="s">
        <v>422</v>
      </c>
      <c r="H4480" s="7">
        <v>0.95</v>
      </c>
      <c r="I4480" s="7" t="s">
        <v>422</v>
      </c>
      <c r="J4480" s="7" t="s">
        <v>422</v>
      </c>
      <c r="K4480" s="7" t="s">
        <v>422</v>
      </c>
      <c r="L4480" s="7">
        <v>0.95</v>
      </c>
      <c r="M4480" s="7" t="s">
        <v>304</v>
      </c>
      <c r="N4480" s="7" t="s">
        <v>333</v>
      </c>
      <c r="O4480" s="7" t="s">
        <v>421</v>
      </c>
    </row>
    <row r="4481" spans="1:15" ht="15">
      <c r="A4481" s="1">
        <v>4473</v>
      </c>
      <c r="B4481" s="6" t="s">
        <v>444</v>
      </c>
      <c r="C4481" s="7" t="s">
        <v>300</v>
      </c>
      <c r="D4481" s="7" t="s">
        <v>422</v>
      </c>
      <c r="E4481" s="7" t="s">
        <v>422</v>
      </c>
      <c r="F4481" s="7" t="s">
        <v>422</v>
      </c>
      <c r="G4481" s="7" t="s">
        <v>422</v>
      </c>
      <c r="H4481" s="7">
        <v>0.95</v>
      </c>
      <c r="I4481" s="7" t="s">
        <v>422</v>
      </c>
      <c r="J4481" s="7" t="s">
        <v>422</v>
      </c>
      <c r="K4481" s="7" t="s">
        <v>422</v>
      </c>
      <c r="L4481" s="7">
        <v>0.95</v>
      </c>
      <c r="M4481" s="7" t="s">
        <v>304</v>
      </c>
      <c r="N4481" s="7" t="s">
        <v>333</v>
      </c>
      <c r="O4481" s="7" t="s">
        <v>421</v>
      </c>
    </row>
    <row r="4482" spans="1:15" ht="15">
      <c r="A4482" s="1">
        <v>4474</v>
      </c>
      <c r="B4482" s="6" t="s">
        <v>444</v>
      </c>
      <c r="C4482" s="7" t="s">
        <v>301</v>
      </c>
      <c r="D4482" s="7" t="s">
        <v>422</v>
      </c>
      <c r="E4482" s="7" t="s">
        <v>422</v>
      </c>
      <c r="F4482" s="7" t="s">
        <v>422</v>
      </c>
      <c r="G4482" s="7" t="s">
        <v>422</v>
      </c>
      <c r="H4482" s="7">
        <v>0.95</v>
      </c>
      <c r="I4482" s="7" t="s">
        <v>422</v>
      </c>
      <c r="J4482" s="7" t="s">
        <v>422</v>
      </c>
      <c r="K4482" s="7" t="s">
        <v>422</v>
      </c>
      <c r="L4482" s="7">
        <v>0.95</v>
      </c>
      <c r="M4482" s="7" t="s">
        <v>304</v>
      </c>
      <c r="N4482" s="7" t="s">
        <v>333</v>
      </c>
      <c r="O4482" s="7" t="s">
        <v>421</v>
      </c>
    </row>
    <row r="4483" spans="1:15" ht="15">
      <c r="A4483" s="1">
        <v>4475</v>
      </c>
      <c r="B4483" s="6" t="s">
        <v>444</v>
      </c>
      <c r="C4483" s="7" t="s">
        <v>302</v>
      </c>
      <c r="D4483" s="7" t="s">
        <v>422</v>
      </c>
      <c r="E4483" s="7" t="s">
        <v>422</v>
      </c>
      <c r="F4483" s="7" t="s">
        <v>422</v>
      </c>
      <c r="G4483" s="7" t="s">
        <v>422</v>
      </c>
      <c r="H4483" s="7">
        <v>0.95</v>
      </c>
      <c r="I4483" s="7" t="s">
        <v>422</v>
      </c>
      <c r="J4483" s="7" t="s">
        <v>422</v>
      </c>
      <c r="K4483" s="7" t="s">
        <v>422</v>
      </c>
      <c r="L4483" s="7">
        <v>0.95</v>
      </c>
      <c r="M4483" s="7" t="s">
        <v>304</v>
      </c>
      <c r="N4483" s="7" t="s">
        <v>333</v>
      </c>
      <c r="O4483" s="7" t="s">
        <v>421</v>
      </c>
    </row>
    <row r="4484" spans="1:15" ht="15">
      <c r="A4484" s="1">
        <v>4476</v>
      </c>
      <c r="B4484" s="6" t="s">
        <v>444</v>
      </c>
      <c r="C4484" s="7" t="s">
        <v>423</v>
      </c>
      <c r="D4484" s="7" t="s">
        <v>422</v>
      </c>
      <c r="E4484" s="7" t="s">
        <v>422</v>
      </c>
      <c r="F4484" s="7" t="s">
        <v>422</v>
      </c>
      <c r="G4484" s="7" t="s">
        <v>422</v>
      </c>
      <c r="H4484" s="7">
        <v>0.95</v>
      </c>
      <c r="I4484" s="7" t="s">
        <v>422</v>
      </c>
      <c r="J4484" s="7" t="s">
        <v>422</v>
      </c>
      <c r="K4484" s="7" t="s">
        <v>422</v>
      </c>
      <c r="L4484" s="7">
        <v>0.95</v>
      </c>
      <c r="M4484" s="7" t="s">
        <v>304</v>
      </c>
      <c r="N4484" s="7" t="s">
        <v>333</v>
      </c>
      <c r="O4484" s="7" t="s">
        <v>421</v>
      </c>
    </row>
    <row r="4485" spans="1:15" ht="15">
      <c r="A4485" s="1">
        <v>4477</v>
      </c>
      <c r="B4485" s="6" t="s">
        <v>444</v>
      </c>
      <c r="C4485" s="7" t="s">
        <v>424</v>
      </c>
      <c r="D4485" s="7" t="s">
        <v>422</v>
      </c>
      <c r="E4485" s="7" t="s">
        <v>422</v>
      </c>
      <c r="F4485" s="7" t="s">
        <v>422</v>
      </c>
      <c r="G4485" s="7" t="s">
        <v>422</v>
      </c>
      <c r="H4485" s="7">
        <v>0.95</v>
      </c>
      <c r="I4485" s="7" t="s">
        <v>422</v>
      </c>
      <c r="J4485" s="7" t="s">
        <v>422</v>
      </c>
      <c r="K4485" s="7" t="s">
        <v>422</v>
      </c>
      <c r="L4485" s="7">
        <v>0.95</v>
      </c>
      <c r="M4485" s="7" t="s">
        <v>304</v>
      </c>
      <c r="N4485" s="7" t="s">
        <v>333</v>
      </c>
      <c r="O4485" s="7" t="s">
        <v>421</v>
      </c>
    </row>
    <row r="4486" spans="1:15" ht="15">
      <c r="A4486" s="1">
        <v>4478</v>
      </c>
      <c r="B4486" s="6" t="s">
        <v>444</v>
      </c>
      <c r="C4486" s="7" t="s">
        <v>425</v>
      </c>
      <c r="D4486" s="7" t="s">
        <v>422</v>
      </c>
      <c r="E4486" s="7" t="s">
        <v>422</v>
      </c>
      <c r="F4486" s="7" t="s">
        <v>422</v>
      </c>
      <c r="G4486" s="7" t="s">
        <v>422</v>
      </c>
      <c r="H4486" s="7">
        <v>0.95</v>
      </c>
      <c r="I4486" s="7" t="s">
        <v>422</v>
      </c>
      <c r="J4486" s="7" t="s">
        <v>422</v>
      </c>
      <c r="K4486" s="7" t="s">
        <v>422</v>
      </c>
      <c r="L4486" s="7">
        <v>0.95</v>
      </c>
      <c r="M4486" s="7" t="s">
        <v>304</v>
      </c>
      <c r="N4486" s="7" t="s">
        <v>333</v>
      </c>
      <c r="O4486" s="7" t="s">
        <v>421</v>
      </c>
    </row>
    <row r="4487" spans="1:15" ht="15">
      <c r="A4487" s="1">
        <v>4479</v>
      </c>
      <c r="B4487" s="6" t="s">
        <v>444</v>
      </c>
      <c r="C4487" s="7" t="s">
        <v>426</v>
      </c>
      <c r="D4487" s="7" t="s">
        <v>422</v>
      </c>
      <c r="E4487" s="7" t="s">
        <v>422</v>
      </c>
      <c r="F4487" s="7" t="s">
        <v>422</v>
      </c>
      <c r="G4487" s="7" t="s">
        <v>422</v>
      </c>
      <c r="H4487" s="7">
        <v>0.95</v>
      </c>
      <c r="I4487" s="7" t="s">
        <v>422</v>
      </c>
      <c r="J4487" s="7" t="s">
        <v>422</v>
      </c>
      <c r="K4487" s="7" t="s">
        <v>422</v>
      </c>
      <c r="L4487" s="7">
        <v>0.95</v>
      </c>
      <c r="M4487" s="7" t="s">
        <v>304</v>
      </c>
      <c r="N4487" s="7" t="s">
        <v>333</v>
      </c>
      <c r="O4487" s="7" t="s">
        <v>421</v>
      </c>
    </row>
    <row r="4488" spans="1:15" ht="15">
      <c r="A4488" s="1">
        <v>4480</v>
      </c>
      <c r="B4488" s="6" t="s">
        <v>444</v>
      </c>
      <c r="C4488" s="7" t="s">
        <v>427</v>
      </c>
      <c r="D4488" s="7" t="s">
        <v>422</v>
      </c>
      <c r="E4488" s="7" t="s">
        <v>422</v>
      </c>
      <c r="F4488" s="7" t="s">
        <v>422</v>
      </c>
      <c r="G4488" s="7" t="s">
        <v>422</v>
      </c>
      <c r="H4488" s="7">
        <v>0.95</v>
      </c>
      <c r="I4488" s="7" t="s">
        <v>422</v>
      </c>
      <c r="J4488" s="7" t="s">
        <v>422</v>
      </c>
      <c r="K4488" s="7" t="s">
        <v>422</v>
      </c>
      <c r="L4488" s="7">
        <v>0.95</v>
      </c>
      <c r="M4488" s="7" t="s">
        <v>304</v>
      </c>
      <c r="N4488" s="7" t="s">
        <v>333</v>
      </c>
      <c r="O4488" s="7" t="s">
        <v>421</v>
      </c>
    </row>
    <row r="4489" spans="1:15" ht="15">
      <c r="A4489" s="1">
        <v>4481</v>
      </c>
      <c r="B4489" s="6" t="s">
        <v>445</v>
      </c>
      <c r="C4489" s="7" t="s">
        <v>292</v>
      </c>
      <c r="D4489" s="7" t="s">
        <v>422</v>
      </c>
      <c r="E4489" s="7" t="s">
        <v>422</v>
      </c>
      <c r="F4489" s="7" t="s">
        <v>422</v>
      </c>
      <c r="G4489" s="7" t="s">
        <v>422</v>
      </c>
      <c r="H4489" s="7" t="s">
        <v>422</v>
      </c>
      <c r="I4489" s="7" t="s">
        <v>422</v>
      </c>
      <c r="J4489" s="7" t="s">
        <v>422</v>
      </c>
      <c r="K4489" s="7" t="s">
        <v>422</v>
      </c>
      <c r="L4489" s="7" t="s">
        <v>422</v>
      </c>
      <c r="M4489" s="7" t="s">
        <v>304</v>
      </c>
      <c r="N4489" s="7" t="s">
        <v>333</v>
      </c>
      <c r="O4489" s="7" t="s">
        <v>421</v>
      </c>
    </row>
    <row r="4490" spans="1:15" ht="15">
      <c r="A4490" s="1">
        <v>4482</v>
      </c>
      <c r="B4490" s="6" t="s">
        <v>445</v>
      </c>
      <c r="C4490" s="7" t="s">
        <v>293</v>
      </c>
      <c r="D4490" s="7" t="s">
        <v>422</v>
      </c>
      <c r="E4490" s="7" t="s">
        <v>422</v>
      </c>
      <c r="F4490" s="7" t="s">
        <v>422</v>
      </c>
      <c r="G4490" s="7" t="s">
        <v>422</v>
      </c>
      <c r="H4490" s="7" t="s">
        <v>422</v>
      </c>
      <c r="I4490" s="7" t="s">
        <v>422</v>
      </c>
      <c r="J4490" s="7" t="s">
        <v>422</v>
      </c>
      <c r="K4490" s="7" t="s">
        <v>422</v>
      </c>
      <c r="L4490" s="7" t="s">
        <v>422</v>
      </c>
      <c r="M4490" s="7" t="s">
        <v>304</v>
      </c>
      <c r="N4490" s="7" t="s">
        <v>333</v>
      </c>
      <c r="O4490" s="7" t="s">
        <v>421</v>
      </c>
    </row>
    <row r="4491" spans="1:15" ht="15">
      <c r="A4491" s="1">
        <v>4483</v>
      </c>
      <c r="B4491" s="6" t="s">
        <v>445</v>
      </c>
      <c r="C4491" s="7" t="s">
        <v>294</v>
      </c>
      <c r="D4491" s="7" t="s">
        <v>422</v>
      </c>
      <c r="E4491" s="7" t="s">
        <v>422</v>
      </c>
      <c r="F4491" s="7" t="s">
        <v>422</v>
      </c>
      <c r="G4491" s="7" t="s">
        <v>422</v>
      </c>
      <c r="H4491" s="7" t="s">
        <v>422</v>
      </c>
      <c r="I4491" s="7" t="s">
        <v>422</v>
      </c>
      <c r="J4491" s="7" t="s">
        <v>422</v>
      </c>
      <c r="K4491" s="7" t="s">
        <v>422</v>
      </c>
      <c r="L4491" s="7" t="s">
        <v>422</v>
      </c>
      <c r="M4491" s="7" t="s">
        <v>304</v>
      </c>
      <c r="N4491" s="7" t="s">
        <v>333</v>
      </c>
      <c r="O4491" s="7" t="s">
        <v>421</v>
      </c>
    </row>
    <row r="4492" spans="1:15" ht="15">
      <c r="A4492" s="1">
        <v>4484</v>
      </c>
      <c r="B4492" s="6" t="s">
        <v>445</v>
      </c>
      <c r="C4492" s="7" t="s">
        <v>295</v>
      </c>
      <c r="D4492" s="7" t="s">
        <v>422</v>
      </c>
      <c r="E4492" s="7" t="s">
        <v>422</v>
      </c>
      <c r="F4492" s="7" t="s">
        <v>422</v>
      </c>
      <c r="G4492" s="7" t="s">
        <v>422</v>
      </c>
      <c r="H4492" s="7" t="s">
        <v>422</v>
      </c>
      <c r="I4492" s="7" t="s">
        <v>422</v>
      </c>
      <c r="J4492" s="7" t="s">
        <v>422</v>
      </c>
      <c r="K4492" s="7" t="s">
        <v>422</v>
      </c>
      <c r="L4492" s="7" t="s">
        <v>422</v>
      </c>
      <c r="M4492" s="7" t="s">
        <v>304</v>
      </c>
      <c r="N4492" s="7" t="s">
        <v>333</v>
      </c>
      <c r="O4492" s="7" t="s">
        <v>421</v>
      </c>
    </row>
    <row r="4493" spans="1:15" ht="15">
      <c r="A4493" s="1">
        <v>4485</v>
      </c>
      <c r="B4493" s="6" t="s">
        <v>445</v>
      </c>
      <c r="C4493" s="7" t="s">
        <v>296</v>
      </c>
      <c r="D4493" s="7" t="s">
        <v>422</v>
      </c>
      <c r="E4493" s="7" t="s">
        <v>422</v>
      </c>
      <c r="F4493" s="7" t="s">
        <v>422</v>
      </c>
      <c r="G4493" s="7" t="s">
        <v>422</v>
      </c>
      <c r="H4493" s="7" t="s">
        <v>422</v>
      </c>
      <c r="I4493" s="7" t="s">
        <v>422</v>
      </c>
      <c r="J4493" s="7" t="s">
        <v>422</v>
      </c>
      <c r="K4493" s="7" t="s">
        <v>422</v>
      </c>
      <c r="L4493" s="7" t="s">
        <v>422</v>
      </c>
      <c r="M4493" s="7" t="s">
        <v>304</v>
      </c>
      <c r="N4493" s="7" t="s">
        <v>333</v>
      </c>
      <c r="O4493" s="7" t="s">
        <v>421</v>
      </c>
    </row>
    <row r="4494" spans="1:15" ht="15">
      <c r="A4494" s="1">
        <v>4486</v>
      </c>
      <c r="B4494" s="6" t="s">
        <v>445</v>
      </c>
      <c r="C4494" s="7" t="s">
        <v>297</v>
      </c>
      <c r="D4494" s="7" t="s">
        <v>422</v>
      </c>
      <c r="E4494" s="7" t="s">
        <v>422</v>
      </c>
      <c r="F4494" s="7" t="s">
        <v>422</v>
      </c>
      <c r="G4494" s="7" t="s">
        <v>422</v>
      </c>
      <c r="H4494" s="7" t="s">
        <v>422</v>
      </c>
      <c r="I4494" s="7" t="s">
        <v>422</v>
      </c>
      <c r="J4494" s="7" t="s">
        <v>422</v>
      </c>
      <c r="K4494" s="7" t="s">
        <v>422</v>
      </c>
      <c r="L4494" s="7" t="s">
        <v>422</v>
      </c>
      <c r="M4494" s="7" t="s">
        <v>304</v>
      </c>
      <c r="N4494" s="7" t="s">
        <v>333</v>
      </c>
      <c r="O4494" s="7" t="s">
        <v>421</v>
      </c>
    </row>
    <row r="4495" spans="1:15" ht="15">
      <c r="A4495" s="1">
        <v>4487</v>
      </c>
      <c r="B4495" s="6" t="s">
        <v>445</v>
      </c>
      <c r="C4495" s="7" t="s">
        <v>298</v>
      </c>
      <c r="D4495" s="7" t="s">
        <v>422</v>
      </c>
      <c r="E4495" s="7" t="s">
        <v>422</v>
      </c>
      <c r="F4495" s="7" t="s">
        <v>422</v>
      </c>
      <c r="G4495" s="7" t="s">
        <v>422</v>
      </c>
      <c r="H4495" s="7" t="s">
        <v>422</v>
      </c>
      <c r="I4495" s="7" t="s">
        <v>422</v>
      </c>
      <c r="J4495" s="7" t="s">
        <v>422</v>
      </c>
      <c r="K4495" s="7" t="s">
        <v>422</v>
      </c>
      <c r="L4495" s="7" t="s">
        <v>422</v>
      </c>
      <c r="M4495" s="7" t="s">
        <v>304</v>
      </c>
      <c r="N4495" s="7" t="s">
        <v>333</v>
      </c>
      <c r="O4495" s="7" t="s">
        <v>421</v>
      </c>
    </row>
    <row r="4496" spans="1:15" ht="15">
      <c r="A4496" s="1">
        <v>4488</v>
      </c>
      <c r="B4496" s="6" t="s">
        <v>445</v>
      </c>
      <c r="C4496" s="7" t="s">
        <v>299</v>
      </c>
      <c r="D4496" s="7" t="s">
        <v>422</v>
      </c>
      <c r="E4496" s="7" t="s">
        <v>422</v>
      </c>
      <c r="F4496" s="7" t="s">
        <v>422</v>
      </c>
      <c r="G4496" s="7" t="s">
        <v>422</v>
      </c>
      <c r="H4496" s="7">
        <v>0.95</v>
      </c>
      <c r="I4496" s="7" t="s">
        <v>422</v>
      </c>
      <c r="J4496" s="7" t="s">
        <v>422</v>
      </c>
      <c r="K4496" s="7" t="s">
        <v>422</v>
      </c>
      <c r="L4496" s="7">
        <v>0.95</v>
      </c>
      <c r="M4496" s="7" t="s">
        <v>304</v>
      </c>
      <c r="N4496" s="7" t="s">
        <v>333</v>
      </c>
      <c r="O4496" s="7" t="s">
        <v>421</v>
      </c>
    </row>
    <row r="4497" spans="1:15" ht="15">
      <c r="A4497" s="1">
        <v>4489</v>
      </c>
      <c r="B4497" s="6" t="s">
        <v>445</v>
      </c>
      <c r="C4497" s="7" t="s">
        <v>300</v>
      </c>
      <c r="D4497" s="7" t="s">
        <v>422</v>
      </c>
      <c r="E4497" s="7" t="s">
        <v>422</v>
      </c>
      <c r="F4497" s="7" t="s">
        <v>422</v>
      </c>
      <c r="G4497" s="7" t="s">
        <v>422</v>
      </c>
      <c r="H4497" s="7">
        <v>0.95</v>
      </c>
      <c r="I4497" s="7" t="s">
        <v>422</v>
      </c>
      <c r="J4497" s="7" t="s">
        <v>422</v>
      </c>
      <c r="K4497" s="7" t="s">
        <v>422</v>
      </c>
      <c r="L4497" s="7">
        <v>0.95</v>
      </c>
      <c r="M4497" s="7" t="s">
        <v>304</v>
      </c>
      <c r="N4497" s="7" t="s">
        <v>333</v>
      </c>
      <c r="O4497" s="7" t="s">
        <v>421</v>
      </c>
    </row>
    <row r="4498" spans="1:15" ht="15">
      <c r="A4498" s="1">
        <v>4490</v>
      </c>
      <c r="B4498" s="6" t="s">
        <v>445</v>
      </c>
      <c r="C4498" s="7" t="s">
        <v>301</v>
      </c>
      <c r="D4498" s="7" t="s">
        <v>422</v>
      </c>
      <c r="E4498" s="7" t="s">
        <v>422</v>
      </c>
      <c r="F4498" s="7" t="s">
        <v>422</v>
      </c>
      <c r="G4498" s="7" t="s">
        <v>422</v>
      </c>
      <c r="H4498" s="7">
        <v>0.95</v>
      </c>
      <c r="I4498" s="7" t="s">
        <v>422</v>
      </c>
      <c r="J4498" s="7" t="s">
        <v>422</v>
      </c>
      <c r="K4498" s="7" t="s">
        <v>422</v>
      </c>
      <c r="L4498" s="7">
        <v>0.95</v>
      </c>
      <c r="M4498" s="7" t="s">
        <v>304</v>
      </c>
      <c r="N4498" s="7" t="s">
        <v>333</v>
      </c>
      <c r="O4498" s="7" t="s">
        <v>421</v>
      </c>
    </row>
    <row r="4499" spans="1:15" ht="15">
      <c r="A4499" s="1">
        <v>4491</v>
      </c>
      <c r="B4499" s="6" t="s">
        <v>445</v>
      </c>
      <c r="C4499" s="7" t="s">
        <v>302</v>
      </c>
      <c r="D4499" s="7" t="s">
        <v>422</v>
      </c>
      <c r="E4499" s="7" t="s">
        <v>422</v>
      </c>
      <c r="F4499" s="7" t="s">
        <v>422</v>
      </c>
      <c r="G4499" s="7" t="s">
        <v>422</v>
      </c>
      <c r="H4499" s="7">
        <v>0.95</v>
      </c>
      <c r="I4499" s="7" t="s">
        <v>422</v>
      </c>
      <c r="J4499" s="7" t="s">
        <v>422</v>
      </c>
      <c r="K4499" s="7" t="s">
        <v>422</v>
      </c>
      <c r="L4499" s="7">
        <v>0.95</v>
      </c>
      <c r="M4499" s="7" t="s">
        <v>304</v>
      </c>
      <c r="N4499" s="7" t="s">
        <v>333</v>
      </c>
      <c r="O4499" s="7" t="s">
        <v>421</v>
      </c>
    </row>
    <row r="4500" spans="1:15" ht="15">
      <c r="A4500" s="1">
        <v>4492</v>
      </c>
      <c r="B4500" s="6" t="s">
        <v>445</v>
      </c>
      <c r="C4500" s="7" t="s">
        <v>423</v>
      </c>
      <c r="D4500" s="7" t="s">
        <v>422</v>
      </c>
      <c r="E4500" s="7" t="s">
        <v>422</v>
      </c>
      <c r="F4500" s="7" t="s">
        <v>422</v>
      </c>
      <c r="G4500" s="7" t="s">
        <v>422</v>
      </c>
      <c r="H4500" s="7">
        <v>0.95</v>
      </c>
      <c r="I4500" s="7" t="s">
        <v>422</v>
      </c>
      <c r="J4500" s="7" t="s">
        <v>422</v>
      </c>
      <c r="K4500" s="7" t="s">
        <v>422</v>
      </c>
      <c r="L4500" s="7">
        <v>0.95</v>
      </c>
      <c r="M4500" s="7" t="s">
        <v>304</v>
      </c>
      <c r="N4500" s="7" t="s">
        <v>333</v>
      </c>
      <c r="O4500" s="7" t="s">
        <v>421</v>
      </c>
    </row>
    <row r="4501" spans="1:15" ht="15">
      <c r="A4501" s="1">
        <v>4493</v>
      </c>
      <c r="B4501" s="6" t="s">
        <v>445</v>
      </c>
      <c r="C4501" s="7" t="s">
        <v>424</v>
      </c>
      <c r="D4501" s="7" t="s">
        <v>422</v>
      </c>
      <c r="E4501" s="7" t="s">
        <v>422</v>
      </c>
      <c r="F4501" s="7" t="s">
        <v>422</v>
      </c>
      <c r="G4501" s="7" t="s">
        <v>422</v>
      </c>
      <c r="H4501" s="7">
        <v>0.95</v>
      </c>
      <c r="I4501" s="7" t="s">
        <v>422</v>
      </c>
      <c r="J4501" s="7" t="s">
        <v>422</v>
      </c>
      <c r="K4501" s="7" t="s">
        <v>422</v>
      </c>
      <c r="L4501" s="7">
        <v>0.95</v>
      </c>
      <c r="M4501" s="7" t="s">
        <v>304</v>
      </c>
      <c r="N4501" s="7" t="s">
        <v>333</v>
      </c>
      <c r="O4501" s="7" t="s">
        <v>421</v>
      </c>
    </row>
    <row r="4502" spans="1:15" ht="15">
      <c r="A4502" s="1">
        <v>4494</v>
      </c>
      <c r="B4502" s="6" t="s">
        <v>445</v>
      </c>
      <c r="C4502" s="7" t="s">
        <v>425</v>
      </c>
      <c r="D4502" s="7" t="s">
        <v>422</v>
      </c>
      <c r="E4502" s="7" t="s">
        <v>422</v>
      </c>
      <c r="F4502" s="7" t="s">
        <v>422</v>
      </c>
      <c r="G4502" s="7" t="s">
        <v>422</v>
      </c>
      <c r="H4502" s="7">
        <v>0.95</v>
      </c>
      <c r="I4502" s="7" t="s">
        <v>422</v>
      </c>
      <c r="J4502" s="7" t="s">
        <v>422</v>
      </c>
      <c r="K4502" s="7" t="s">
        <v>422</v>
      </c>
      <c r="L4502" s="7">
        <v>0.95</v>
      </c>
      <c r="M4502" s="7" t="s">
        <v>304</v>
      </c>
      <c r="N4502" s="7" t="s">
        <v>333</v>
      </c>
      <c r="O4502" s="7" t="s">
        <v>421</v>
      </c>
    </row>
    <row r="4503" spans="1:15" ht="15">
      <c r="A4503" s="1">
        <v>4495</v>
      </c>
      <c r="B4503" s="6" t="s">
        <v>445</v>
      </c>
      <c r="C4503" s="7" t="s">
        <v>426</v>
      </c>
      <c r="D4503" s="7" t="s">
        <v>422</v>
      </c>
      <c r="E4503" s="7" t="s">
        <v>422</v>
      </c>
      <c r="F4503" s="7" t="s">
        <v>422</v>
      </c>
      <c r="G4503" s="7" t="s">
        <v>422</v>
      </c>
      <c r="H4503" s="7">
        <v>0.95</v>
      </c>
      <c r="I4503" s="7" t="s">
        <v>422</v>
      </c>
      <c r="J4503" s="7" t="s">
        <v>422</v>
      </c>
      <c r="K4503" s="7" t="s">
        <v>422</v>
      </c>
      <c r="L4503" s="7">
        <v>0.95</v>
      </c>
      <c r="M4503" s="7" t="s">
        <v>304</v>
      </c>
      <c r="N4503" s="7" t="s">
        <v>333</v>
      </c>
      <c r="O4503" s="7" t="s">
        <v>421</v>
      </c>
    </row>
    <row r="4504" spans="1:15" ht="15">
      <c r="A4504" s="1">
        <v>4496</v>
      </c>
      <c r="B4504" s="6" t="s">
        <v>445</v>
      </c>
      <c r="C4504" s="7" t="s">
        <v>427</v>
      </c>
      <c r="D4504" s="7" t="s">
        <v>422</v>
      </c>
      <c r="E4504" s="7" t="s">
        <v>422</v>
      </c>
      <c r="F4504" s="7" t="s">
        <v>422</v>
      </c>
      <c r="G4504" s="7" t="s">
        <v>422</v>
      </c>
      <c r="H4504" s="7">
        <v>0.95</v>
      </c>
      <c r="I4504" s="7" t="s">
        <v>422</v>
      </c>
      <c r="J4504" s="7" t="s">
        <v>422</v>
      </c>
      <c r="K4504" s="7" t="s">
        <v>422</v>
      </c>
      <c r="L4504" s="7">
        <v>0.95</v>
      </c>
      <c r="M4504" s="7" t="s">
        <v>304</v>
      </c>
      <c r="N4504" s="7" t="s">
        <v>333</v>
      </c>
      <c r="O4504" s="7" t="s">
        <v>421</v>
      </c>
    </row>
    <row r="4505" spans="1:15" ht="15">
      <c r="A4505" s="1">
        <v>4497</v>
      </c>
      <c r="B4505" s="6" t="s">
        <v>446</v>
      </c>
      <c r="C4505" s="7" t="s">
        <v>292</v>
      </c>
      <c r="D4505" s="7" t="s">
        <v>422</v>
      </c>
      <c r="E4505" s="7" t="s">
        <v>422</v>
      </c>
      <c r="F4505" s="7" t="s">
        <v>422</v>
      </c>
      <c r="G4505" s="7" t="s">
        <v>422</v>
      </c>
      <c r="H4505" s="7" t="s">
        <v>422</v>
      </c>
      <c r="I4505" s="7" t="s">
        <v>422</v>
      </c>
      <c r="J4505" s="7" t="s">
        <v>422</v>
      </c>
      <c r="K4505" s="7" t="s">
        <v>422</v>
      </c>
      <c r="L4505" s="7" t="s">
        <v>422</v>
      </c>
      <c r="M4505" s="7" t="s">
        <v>304</v>
      </c>
      <c r="N4505" s="7" t="s">
        <v>333</v>
      </c>
      <c r="O4505" s="7" t="s">
        <v>421</v>
      </c>
    </row>
    <row r="4506" spans="1:15" ht="15">
      <c r="A4506" s="1">
        <v>4498</v>
      </c>
      <c r="B4506" s="6" t="s">
        <v>446</v>
      </c>
      <c r="C4506" s="7" t="s">
        <v>293</v>
      </c>
      <c r="D4506" s="7" t="s">
        <v>422</v>
      </c>
      <c r="E4506" s="7" t="s">
        <v>422</v>
      </c>
      <c r="F4506" s="7" t="s">
        <v>422</v>
      </c>
      <c r="G4506" s="7" t="s">
        <v>422</v>
      </c>
      <c r="H4506" s="7" t="s">
        <v>422</v>
      </c>
      <c r="I4506" s="7" t="s">
        <v>422</v>
      </c>
      <c r="J4506" s="7" t="s">
        <v>422</v>
      </c>
      <c r="K4506" s="7" t="s">
        <v>422</v>
      </c>
      <c r="L4506" s="7" t="s">
        <v>422</v>
      </c>
      <c r="M4506" s="7" t="s">
        <v>304</v>
      </c>
      <c r="N4506" s="7" t="s">
        <v>333</v>
      </c>
      <c r="O4506" s="7" t="s">
        <v>421</v>
      </c>
    </row>
    <row r="4507" spans="1:15" ht="15">
      <c r="A4507" s="1">
        <v>4499</v>
      </c>
      <c r="B4507" s="6" t="s">
        <v>446</v>
      </c>
      <c r="C4507" s="7" t="s">
        <v>294</v>
      </c>
      <c r="D4507" s="7" t="s">
        <v>422</v>
      </c>
      <c r="E4507" s="7" t="s">
        <v>422</v>
      </c>
      <c r="F4507" s="7" t="s">
        <v>422</v>
      </c>
      <c r="G4507" s="7" t="s">
        <v>422</v>
      </c>
      <c r="H4507" s="7" t="s">
        <v>422</v>
      </c>
      <c r="I4507" s="7" t="s">
        <v>422</v>
      </c>
      <c r="J4507" s="7" t="s">
        <v>422</v>
      </c>
      <c r="K4507" s="7" t="s">
        <v>422</v>
      </c>
      <c r="L4507" s="7" t="s">
        <v>422</v>
      </c>
      <c r="M4507" s="7" t="s">
        <v>304</v>
      </c>
      <c r="N4507" s="7" t="s">
        <v>333</v>
      </c>
      <c r="O4507" s="7" t="s">
        <v>421</v>
      </c>
    </row>
    <row r="4508" spans="1:15" ht="15">
      <c r="A4508" s="1">
        <v>4500</v>
      </c>
      <c r="B4508" s="6" t="s">
        <v>446</v>
      </c>
      <c r="C4508" s="7" t="s">
        <v>295</v>
      </c>
      <c r="D4508" s="7" t="s">
        <v>422</v>
      </c>
      <c r="E4508" s="7" t="s">
        <v>422</v>
      </c>
      <c r="F4508" s="7" t="s">
        <v>422</v>
      </c>
      <c r="G4508" s="7" t="s">
        <v>422</v>
      </c>
      <c r="H4508" s="7" t="s">
        <v>422</v>
      </c>
      <c r="I4508" s="7" t="s">
        <v>422</v>
      </c>
      <c r="J4508" s="7" t="s">
        <v>422</v>
      </c>
      <c r="K4508" s="7" t="s">
        <v>422</v>
      </c>
      <c r="L4508" s="7" t="s">
        <v>422</v>
      </c>
      <c r="M4508" s="7" t="s">
        <v>304</v>
      </c>
      <c r="N4508" s="7" t="s">
        <v>333</v>
      </c>
      <c r="O4508" s="7" t="s">
        <v>421</v>
      </c>
    </row>
    <row r="4509" spans="1:15" ht="15">
      <c r="A4509" s="1">
        <v>4501</v>
      </c>
      <c r="B4509" s="6" t="s">
        <v>446</v>
      </c>
      <c r="C4509" s="7" t="s">
        <v>296</v>
      </c>
      <c r="D4509" s="7" t="s">
        <v>422</v>
      </c>
      <c r="E4509" s="7" t="s">
        <v>422</v>
      </c>
      <c r="F4509" s="7" t="s">
        <v>422</v>
      </c>
      <c r="G4509" s="7" t="s">
        <v>422</v>
      </c>
      <c r="H4509" s="7" t="s">
        <v>422</v>
      </c>
      <c r="I4509" s="7" t="s">
        <v>422</v>
      </c>
      <c r="J4509" s="7" t="s">
        <v>422</v>
      </c>
      <c r="K4509" s="7" t="s">
        <v>422</v>
      </c>
      <c r="L4509" s="7" t="s">
        <v>422</v>
      </c>
      <c r="M4509" s="7" t="s">
        <v>304</v>
      </c>
      <c r="N4509" s="7" t="s">
        <v>333</v>
      </c>
      <c r="O4509" s="7" t="s">
        <v>421</v>
      </c>
    </row>
    <row r="4510" spans="1:15" ht="15">
      <c r="A4510" s="1">
        <v>4502</v>
      </c>
      <c r="B4510" s="6" t="s">
        <v>446</v>
      </c>
      <c r="C4510" s="7" t="s">
        <v>297</v>
      </c>
      <c r="D4510" s="7" t="s">
        <v>422</v>
      </c>
      <c r="E4510" s="7" t="s">
        <v>422</v>
      </c>
      <c r="F4510" s="7" t="s">
        <v>422</v>
      </c>
      <c r="G4510" s="7" t="s">
        <v>422</v>
      </c>
      <c r="H4510" s="7" t="s">
        <v>422</v>
      </c>
      <c r="I4510" s="7" t="s">
        <v>422</v>
      </c>
      <c r="J4510" s="7" t="s">
        <v>422</v>
      </c>
      <c r="K4510" s="7" t="s">
        <v>422</v>
      </c>
      <c r="L4510" s="7" t="s">
        <v>422</v>
      </c>
      <c r="M4510" s="7" t="s">
        <v>304</v>
      </c>
      <c r="N4510" s="7" t="s">
        <v>333</v>
      </c>
      <c r="O4510" s="7" t="s">
        <v>421</v>
      </c>
    </row>
    <row r="4511" spans="1:15" ht="15">
      <c r="A4511" s="1">
        <v>4503</v>
      </c>
      <c r="B4511" s="6" t="s">
        <v>446</v>
      </c>
      <c r="C4511" s="7" t="s">
        <v>298</v>
      </c>
      <c r="D4511" s="7" t="s">
        <v>422</v>
      </c>
      <c r="E4511" s="7" t="s">
        <v>422</v>
      </c>
      <c r="F4511" s="7" t="s">
        <v>422</v>
      </c>
      <c r="G4511" s="7" t="s">
        <v>422</v>
      </c>
      <c r="H4511" s="7" t="s">
        <v>422</v>
      </c>
      <c r="I4511" s="7" t="s">
        <v>422</v>
      </c>
      <c r="J4511" s="7" t="s">
        <v>422</v>
      </c>
      <c r="K4511" s="7" t="s">
        <v>422</v>
      </c>
      <c r="L4511" s="7" t="s">
        <v>422</v>
      </c>
      <c r="M4511" s="7" t="s">
        <v>304</v>
      </c>
      <c r="N4511" s="7" t="s">
        <v>333</v>
      </c>
      <c r="O4511" s="7" t="s">
        <v>421</v>
      </c>
    </row>
    <row r="4512" spans="1:15" ht="15">
      <c r="A4512" s="1">
        <v>4504</v>
      </c>
      <c r="B4512" s="6" t="s">
        <v>446</v>
      </c>
      <c r="C4512" s="7" t="s">
        <v>299</v>
      </c>
      <c r="D4512" s="7" t="s">
        <v>422</v>
      </c>
      <c r="E4512" s="7" t="s">
        <v>422</v>
      </c>
      <c r="F4512" s="7" t="s">
        <v>422</v>
      </c>
      <c r="G4512" s="7" t="s">
        <v>422</v>
      </c>
      <c r="H4512" s="7">
        <v>0.95</v>
      </c>
      <c r="I4512" s="7" t="s">
        <v>422</v>
      </c>
      <c r="J4512" s="7" t="s">
        <v>422</v>
      </c>
      <c r="K4512" s="7" t="s">
        <v>422</v>
      </c>
      <c r="L4512" s="7">
        <v>0.95</v>
      </c>
      <c r="M4512" s="7" t="s">
        <v>304</v>
      </c>
      <c r="N4512" s="7" t="s">
        <v>333</v>
      </c>
      <c r="O4512" s="7" t="s">
        <v>421</v>
      </c>
    </row>
    <row r="4513" spans="1:15" ht="15">
      <c r="A4513" s="1">
        <v>4505</v>
      </c>
      <c r="B4513" s="6" t="s">
        <v>446</v>
      </c>
      <c r="C4513" s="7" t="s">
        <v>300</v>
      </c>
      <c r="D4513" s="7" t="s">
        <v>422</v>
      </c>
      <c r="E4513" s="7" t="s">
        <v>422</v>
      </c>
      <c r="F4513" s="7" t="s">
        <v>422</v>
      </c>
      <c r="G4513" s="7" t="s">
        <v>422</v>
      </c>
      <c r="H4513" s="7">
        <v>0.95</v>
      </c>
      <c r="I4513" s="7" t="s">
        <v>422</v>
      </c>
      <c r="J4513" s="7" t="s">
        <v>422</v>
      </c>
      <c r="K4513" s="7" t="s">
        <v>422</v>
      </c>
      <c r="L4513" s="7">
        <v>0.95</v>
      </c>
      <c r="M4513" s="7" t="s">
        <v>304</v>
      </c>
      <c r="N4513" s="7" t="s">
        <v>333</v>
      </c>
      <c r="O4513" s="7" t="s">
        <v>421</v>
      </c>
    </row>
    <row r="4514" spans="1:15" ht="15">
      <c r="A4514" s="1">
        <v>4506</v>
      </c>
      <c r="B4514" s="6" t="s">
        <v>446</v>
      </c>
      <c r="C4514" s="7" t="s">
        <v>301</v>
      </c>
      <c r="D4514" s="7" t="s">
        <v>422</v>
      </c>
      <c r="E4514" s="7" t="s">
        <v>422</v>
      </c>
      <c r="F4514" s="7" t="s">
        <v>422</v>
      </c>
      <c r="G4514" s="7" t="s">
        <v>422</v>
      </c>
      <c r="H4514" s="7">
        <v>0.95</v>
      </c>
      <c r="I4514" s="7" t="s">
        <v>422</v>
      </c>
      <c r="J4514" s="7" t="s">
        <v>422</v>
      </c>
      <c r="K4514" s="7" t="s">
        <v>422</v>
      </c>
      <c r="L4514" s="7">
        <v>0.95</v>
      </c>
      <c r="M4514" s="7" t="s">
        <v>304</v>
      </c>
      <c r="N4514" s="7" t="s">
        <v>333</v>
      </c>
      <c r="O4514" s="7" t="s">
        <v>421</v>
      </c>
    </row>
    <row r="4515" spans="1:15" ht="15">
      <c r="A4515" s="1">
        <v>4507</v>
      </c>
      <c r="B4515" s="6" t="s">
        <v>446</v>
      </c>
      <c r="C4515" s="7" t="s">
        <v>302</v>
      </c>
      <c r="D4515" s="7" t="s">
        <v>422</v>
      </c>
      <c r="E4515" s="7" t="s">
        <v>422</v>
      </c>
      <c r="F4515" s="7" t="s">
        <v>422</v>
      </c>
      <c r="G4515" s="7" t="s">
        <v>422</v>
      </c>
      <c r="H4515" s="7">
        <v>0.95</v>
      </c>
      <c r="I4515" s="7" t="s">
        <v>422</v>
      </c>
      <c r="J4515" s="7" t="s">
        <v>422</v>
      </c>
      <c r="K4515" s="7" t="s">
        <v>422</v>
      </c>
      <c r="L4515" s="7">
        <v>0.95</v>
      </c>
      <c r="M4515" s="7" t="s">
        <v>304</v>
      </c>
      <c r="N4515" s="7" t="s">
        <v>333</v>
      </c>
      <c r="O4515" s="7" t="s">
        <v>421</v>
      </c>
    </row>
    <row r="4516" spans="1:15" ht="15">
      <c r="A4516" s="1">
        <v>4508</v>
      </c>
      <c r="B4516" s="6" t="s">
        <v>446</v>
      </c>
      <c r="C4516" s="7" t="s">
        <v>423</v>
      </c>
      <c r="D4516" s="7" t="s">
        <v>422</v>
      </c>
      <c r="E4516" s="7" t="s">
        <v>422</v>
      </c>
      <c r="F4516" s="7" t="s">
        <v>422</v>
      </c>
      <c r="G4516" s="7" t="s">
        <v>422</v>
      </c>
      <c r="H4516" s="7">
        <v>0.95</v>
      </c>
      <c r="I4516" s="7" t="s">
        <v>422</v>
      </c>
      <c r="J4516" s="7" t="s">
        <v>422</v>
      </c>
      <c r="K4516" s="7" t="s">
        <v>422</v>
      </c>
      <c r="L4516" s="7">
        <v>0.95</v>
      </c>
      <c r="M4516" s="7" t="s">
        <v>304</v>
      </c>
      <c r="N4516" s="7" t="s">
        <v>333</v>
      </c>
      <c r="O4516" s="7" t="s">
        <v>421</v>
      </c>
    </row>
    <row r="4517" spans="1:15" ht="15">
      <c r="A4517" s="1">
        <v>4509</v>
      </c>
      <c r="B4517" s="6" t="s">
        <v>446</v>
      </c>
      <c r="C4517" s="7" t="s">
        <v>424</v>
      </c>
      <c r="D4517" s="7" t="s">
        <v>422</v>
      </c>
      <c r="E4517" s="7" t="s">
        <v>422</v>
      </c>
      <c r="F4517" s="7" t="s">
        <v>422</v>
      </c>
      <c r="G4517" s="7" t="s">
        <v>422</v>
      </c>
      <c r="H4517" s="7">
        <v>0.95</v>
      </c>
      <c r="I4517" s="7" t="s">
        <v>422</v>
      </c>
      <c r="J4517" s="7" t="s">
        <v>422</v>
      </c>
      <c r="K4517" s="7" t="s">
        <v>422</v>
      </c>
      <c r="L4517" s="7">
        <v>0.95</v>
      </c>
      <c r="M4517" s="7" t="s">
        <v>304</v>
      </c>
      <c r="N4517" s="7" t="s">
        <v>333</v>
      </c>
      <c r="O4517" s="7" t="s">
        <v>421</v>
      </c>
    </row>
    <row r="4518" spans="1:15" ht="15">
      <c r="A4518" s="1">
        <v>4510</v>
      </c>
      <c r="B4518" s="6" t="s">
        <v>446</v>
      </c>
      <c r="C4518" s="7" t="s">
        <v>425</v>
      </c>
      <c r="D4518" s="7" t="s">
        <v>422</v>
      </c>
      <c r="E4518" s="7" t="s">
        <v>422</v>
      </c>
      <c r="F4518" s="7" t="s">
        <v>422</v>
      </c>
      <c r="G4518" s="7" t="s">
        <v>422</v>
      </c>
      <c r="H4518" s="7">
        <v>0.95</v>
      </c>
      <c r="I4518" s="7" t="s">
        <v>422</v>
      </c>
      <c r="J4518" s="7" t="s">
        <v>422</v>
      </c>
      <c r="K4518" s="7" t="s">
        <v>422</v>
      </c>
      <c r="L4518" s="7">
        <v>0.95</v>
      </c>
      <c r="M4518" s="7" t="s">
        <v>304</v>
      </c>
      <c r="N4518" s="7" t="s">
        <v>333</v>
      </c>
      <c r="O4518" s="7" t="s">
        <v>421</v>
      </c>
    </row>
    <row r="4519" spans="1:15" ht="15">
      <c r="A4519" s="1">
        <v>4511</v>
      </c>
      <c r="B4519" s="6" t="s">
        <v>446</v>
      </c>
      <c r="C4519" s="7" t="s">
        <v>426</v>
      </c>
      <c r="D4519" s="7" t="s">
        <v>422</v>
      </c>
      <c r="E4519" s="7" t="s">
        <v>422</v>
      </c>
      <c r="F4519" s="7" t="s">
        <v>422</v>
      </c>
      <c r="G4519" s="7" t="s">
        <v>422</v>
      </c>
      <c r="H4519" s="7">
        <v>0.95</v>
      </c>
      <c r="I4519" s="7" t="s">
        <v>422</v>
      </c>
      <c r="J4519" s="7" t="s">
        <v>422</v>
      </c>
      <c r="K4519" s="7" t="s">
        <v>422</v>
      </c>
      <c r="L4519" s="7">
        <v>0.95</v>
      </c>
      <c r="M4519" s="7" t="s">
        <v>304</v>
      </c>
      <c r="N4519" s="7" t="s">
        <v>333</v>
      </c>
      <c r="O4519" s="7" t="s">
        <v>421</v>
      </c>
    </row>
    <row r="4520" spans="1:15" ht="15">
      <c r="A4520" s="1">
        <v>4512</v>
      </c>
      <c r="B4520" s="6" t="s">
        <v>446</v>
      </c>
      <c r="C4520" s="7" t="s">
        <v>427</v>
      </c>
      <c r="D4520" s="7" t="s">
        <v>422</v>
      </c>
      <c r="E4520" s="7" t="s">
        <v>422</v>
      </c>
      <c r="F4520" s="7" t="s">
        <v>422</v>
      </c>
      <c r="G4520" s="7" t="s">
        <v>422</v>
      </c>
      <c r="H4520" s="7">
        <v>0.95</v>
      </c>
      <c r="I4520" s="7" t="s">
        <v>422</v>
      </c>
      <c r="J4520" s="7" t="s">
        <v>422</v>
      </c>
      <c r="K4520" s="7" t="s">
        <v>422</v>
      </c>
      <c r="L4520" s="7">
        <v>0.95</v>
      </c>
      <c r="M4520" s="7" t="s">
        <v>304</v>
      </c>
      <c r="N4520" s="7" t="s">
        <v>333</v>
      </c>
      <c r="O4520" s="7" t="s">
        <v>421</v>
      </c>
    </row>
    <row r="4521" spans="1:15" ht="15">
      <c r="A4521" s="1">
        <v>4513</v>
      </c>
      <c r="B4521" s="6" t="s">
        <v>447</v>
      </c>
      <c r="C4521" s="7" t="s">
        <v>292</v>
      </c>
      <c r="D4521" s="7" t="s">
        <v>422</v>
      </c>
      <c r="E4521" s="7" t="s">
        <v>422</v>
      </c>
      <c r="F4521" s="7" t="s">
        <v>422</v>
      </c>
      <c r="G4521" s="7" t="s">
        <v>422</v>
      </c>
      <c r="H4521" s="7" t="s">
        <v>422</v>
      </c>
      <c r="I4521" s="7" t="s">
        <v>422</v>
      </c>
      <c r="J4521" s="7" t="s">
        <v>422</v>
      </c>
      <c r="K4521" s="7" t="s">
        <v>422</v>
      </c>
      <c r="L4521" s="7" t="s">
        <v>422</v>
      </c>
      <c r="M4521" s="7" t="s">
        <v>290</v>
      </c>
      <c r="N4521" s="7" t="s">
        <v>333</v>
      </c>
      <c r="O4521" s="7" t="s">
        <v>421</v>
      </c>
    </row>
    <row r="4522" spans="1:15" ht="15">
      <c r="A4522" s="1">
        <v>4514</v>
      </c>
      <c r="B4522" s="6" t="s">
        <v>447</v>
      </c>
      <c r="C4522" s="7" t="s">
        <v>293</v>
      </c>
      <c r="D4522" s="7" t="s">
        <v>422</v>
      </c>
      <c r="E4522" s="7" t="s">
        <v>422</v>
      </c>
      <c r="F4522" s="7" t="s">
        <v>422</v>
      </c>
      <c r="G4522" s="7" t="s">
        <v>422</v>
      </c>
      <c r="H4522" s="7" t="s">
        <v>422</v>
      </c>
      <c r="I4522" s="7" t="s">
        <v>422</v>
      </c>
      <c r="J4522" s="7" t="s">
        <v>422</v>
      </c>
      <c r="K4522" s="7" t="s">
        <v>422</v>
      </c>
      <c r="L4522" s="7" t="s">
        <v>422</v>
      </c>
      <c r="M4522" s="7" t="s">
        <v>290</v>
      </c>
      <c r="N4522" s="7" t="s">
        <v>333</v>
      </c>
      <c r="O4522" s="7" t="s">
        <v>421</v>
      </c>
    </row>
    <row r="4523" spans="1:15" ht="15">
      <c r="A4523" s="1">
        <v>4515</v>
      </c>
      <c r="B4523" s="6" t="s">
        <v>447</v>
      </c>
      <c r="C4523" s="7" t="s">
        <v>294</v>
      </c>
      <c r="D4523" s="7" t="s">
        <v>422</v>
      </c>
      <c r="E4523" s="7" t="s">
        <v>422</v>
      </c>
      <c r="F4523" s="7" t="s">
        <v>422</v>
      </c>
      <c r="G4523" s="7" t="s">
        <v>422</v>
      </c>
      <c r="H4523" s="7" t="s">
        <v>422</v>
      </c>
      <c r="I4523" s="7" t="s">
        <v>422</v>
      </c>
      <c r="J4523" s="7" t="s">
        <v>422</v>
      </c>
      <c r="K4523" s="7" t="s">
        <v>422</v>
      </c>
      <c r="L4523" s="7" t="s">
        <v>422</v>
      </c>
      <c r="M4523" s="7" t="s">
        <v>290</v>
      </c>
      <c r="N4523" s="7" t="s">
        <v>333</v>
      </c>
      <c r="O4523" s="7" t="s">
        <v>421</v>
      </c>
    </row>
    <row r="4524" spans="1:15" ht="15">
      <c r="A4524" s="1">
        <v>4516</v>
      </c>
      <c r="B4524" s="6" t="s">
        <v>447</v>
      </c>
      <c r="C4524" s="7" t="s">
        <v>295</v>
      </c>
      <c r="D4524" s="7" t="s">
        <v>422</v>
      </c>
      <c r="E4524" s="7" t="s">
        <v>422</v>
      </c>
      <c r="F4524" s="7" t="s">
        <v>422</v>
      </c>
      <c r="G4524" s="7" t="s">
        <v>422</v>
      </c>
      <c r="H4524" s="7" t="s">
        <v>422</v>
      </c>
      <c r="I4524" s="7" t="s">
        <v>422</v>
      </c>
      <c r="J4524" s="7" t="s">
        <v>422</v>
      </c>
      <c r="K4524" s="7" t="s">
        <v>422</v>
      </c>
      <c r="L4524" s="7" t="s">
        <v>422</v>
      </c>
      <c r="M4524" s="7" t="s">
        <v>290</v>
      </c>
      <c r="N4524" s="7" t="s">
        <v>333</v>
      </c>
      <c r="O4524" s="7" t="s">
        <v>421</v>
      </c>
    </row>
    <row r="4525" spans="1:15" ht="15">
      <c r="A4525" s="1">
        <v>4517</v>
      </c>
      <c r="B4525" s="6" t="s">
        <v>447</v>
      </c>
      <c r="C4525" s="7" t="s">
        <v>296</v>
      </c>
      <c r="D4525" s="7" t="s">
        <v>422</v>
      </c>
      <c r="E4525" s="7" t="s">
        <v>422</v>
      </c>
      <c r="F4525" s="7" t="s">
        <v>422</v>
      </c>
      <c r="G4525" s="7" t="s">
        <v>422</v>
      </c>
      <c r="H4525" s="7" t="s">
        <v>422</v>
      </c>
      <c r="I4525" s="7" t="s">
        <v>422</v>
      </c>
      <c r="J4525" s="7" t="s">
        <v>422</v>
      </c>
      <c r="K4525" s="7" t="s">
        <v>422</v>
      </c>
      <c r="L4525" s="7" t="s">
        <v>422</v>
      </c>
      <c r="M4525" s="7" t="s">
        <v>290</v>
      </c>
      <c r="N4525" s="7" t="s">
        <v>333</v>
      </c>
      <c r="O4525" s="7" t="s">
        <v>421</v>
      </c>
    </row>
    <row r="4526" spans="1:15" ht="15">
      <c r="A4526" s="1">
        <v>4518</v>
      </c>
      <c r="B4526" s="6" t="s">
        <v>447</v>
      </c>
      <c r="C4526" s="7" t="s">
        <v>297</v>
      </c>
      <c r="D4526" s="7" t="s">
        <v>422</v>
      </c>
      <c r="E4526" s="7" t="s">
        <v>422</v>
      </c>
      <c r="F4526" s="7" t="s">
        <v>422</v>
      </c>
      <c r="G4526" s="7" t="s">
        <v>422</v>
      </c>
      <c r="H4526" s="7" t="s">
        <v>422</v>
      </c>
      <c r="I4526" s="7" t="s">
        <v>422</v>
      </c>
      <c r="J4526" s="7" t="s">
        <v>422</v>
      </c>
      <c r="K4526" s="7" t="s">
        <v>422</v>
      </c>
      <c r="L4526" s="7" t="s">
        <v>422</v>
      </c>
      <c r="M4526" s="7" t="s">
        <v>290</v>
      </c>
      <c r="N4526" s="7" t="s">
        <v>333</v>
      </c>
      <c r="O4526" s="7" t="s">
        <v>421</v>
      </c>
    </row>
    <row r="4527" spans="1:15" ht="15">
      <c r="A4527" s="1">
        <v>4519</v>
      </c>
      <c r="B4527" s="6" t="s">
        <v>447</v>
      </c>
      <c r="C4527" s="7" t="s">
        <v>298</v>
      </c>
      <c r="D4527" s="7" t="s">
        <v>422</v>
      </c>
      <c r="E4527" s="7" t="s">
        <v>422</v>
      </c>
      <c r="F4527" s="7" t="s">
        <v>422</v>
      </c>
      <c r="G4527" s="7" t="s">
        <v>422</v>
      </c>
      <c r="H4527" s="7" t="s">
        <v>422</v>
      </c>
      <c r="I4527" s="7" t="s">
        <v>422</v>
      </c>
      <c r="J4527" s="7" t="s">
        <v>422</v>
      </c>
      <c r="K4527" s="7" t="s">
        <v>422</v>
      </c>
      <c r="L4527" s="7" t="s">
        <v>422</v>
      </c>
      <c r="M4527" s="7" t="s">
        <v>290</v>
      </c>
      <c r="N4527" s="7" t="s">
        <v>333</v>
      </c>
      <c r="O4527" s="7" t="s">
        <v>421</v>
      </c>
    </row>
    <row r="4528" spans="1:15" ht="15">
      <c r="A4528" s="1">
        <v>4520</v>
      </c>
      <c r="B4528" s="6" t="s">
        <v>447</v>
      </c>
      <c r="C4528" s="7" t="s">
        <v>299</v>
      </c>
      <c r="D4528" s="7" t="s">
        <v>422</v>
      </c>
      <c r="E4528" s="7" t="s">
        <v>422</v>
      </c>
      <c r="F4528" s="7" t="s">
        <v>422</v>
      </c>
      <c r="G4528" s="7" t="s">
        <v>422</v>
      </c>
      <c r="H4528" s="7" t="s">
        <v>422</v>
      </c>
      <c r="I4528" s="7" t="s">
        <v>422</v>
      </c>
      <c r="J4528" s="7" t="s">
        <v>422</v>
      </c>
      <c r="K4528" s="7" t="s">
        <v>422</v>
      </c>
      <c r="L4528" s="7" t="s">
        <v>422</v>
      </c>
      <c r="M4528" s="7" t="s">
        <v>290</v>
      </c>
      <c r="N4528" s="7" t="s">
        <v>333</v>
      </c>
      <c r="O4528" s="7" t="s">
        <v>421</v>
      </c>
    </row>
    <row r="4529" spans="1:15" ht="15">
      <c r="A4529" s="1">
        <v>4521</v>
      </c>
      <c r="B4529" s="6" t="s">
        <v>447</v>
      </c>
      <c r="C4529" s="7" t="s">
        <v>300</v>
      </c>
      <c r="D4529" s="7" t="s">
        <v>422</v>
      </c>
      <c r="E4529" s="7">
        <v>18.0345789882</v>
      </c>
      <c r="F4529" s="7">
        <v>5.9276794570140492</v>
      </c>
      <c r="G4529" s="7">
        <v>18.983767356000001</v>
      </c>
      <c r="H4529" s="7">
        <v>0.95</v>
      </c>
      <c r="I4529" s="7">
        <v>18.0345789882</v>
      </c>
      <c r="J4529" s="7">
        <v>5.9276794570140492</v>
      </c>
      <c r="K4529" s="7">
        <v>18.983767356000001</v>
      </c>
      <c r="L4529" s="7">
        <v>0.95</v>
      </c>
      <c r="M4529" s="7" t="s">
        <v>290</v>
      </c>
      <c r="N4529" s="7" t="s">
        <v>333</v>
      </c>
      <c r="O4529" s="7" t="s">
        <v>421</v>
      </c>
    </row>
    <row r="4530" spans="1:15" ht="15">
      <c r="A4530" s="1">
        <v>4522</v>
      </c>
      <c r="B4530" s="6" t="s">
        <v>447</v>
      </c>
      <c r="C4530" s="7" t="s">
        <v>301</v>
      </c>
      <c r="D4530" s="7" t="s">
        <v>422</v>
      </c>
      <c r="E4530" s="7">
        <v>28.370281428439998</v>
      </c>
      <c r="F4530" s="7">
        <v>9.3248605649793266</v>
      </c>
      <c r="G4530" s="7">
        <v>29.863454135200001</v>
      </c>
      <c r="H4530" s="7">
        <v>0.95</v>
      </c>
      <c r="I4530" s="7">
        <v>28.370281428439998</v>
      </c>
      <c r="J4530" s="7">
        <v>9.3248605649793266</v>
      </c>
      <c r="K4530" s="7">
        <v>29.863454135200001</v>
      </c>
      <c r="L4530" s="7">
        <v>0.95</v>
      </c>
      <c r="M4530" s="7" t="s">
        <v>290</v>
      </c>
      <c r="N4530" s="7" t="s">
        <v>333</v>
      </c>
      <c r="O4530" s="7" t="s">
        <v>421</v>
      </c>
    </row>
    <row r="4531" spans="1:15" ht="15">
      <c r="A4531" s="1">
        <v>4523</v>
      </c>
      <c r="B4531" s="6" t="s">
        <v>447</v>
      </c>
      <c r="C4531" s="7" t="s">
        <v>302</v>
      </c>
      <c r="D4531" s="7" t="s">
        <v>422</v>
      </c>
      <c r="E4531" s="7">
        <v>46.592461719079999</v>
      </c>
      <c r="F4531" s="7">
        <v>15.314201588216259</v>
      </c>
      <c r="G4531" s="7">
        <v>49.044696546400004</v>
      </c>
      <c r="H4531" s="7">
        <v>0.95</v>
      </c>
      <c r="I4531" s="7">
        <v>46.592461719079999</v>
      </c>
      <c r="J4531" s="7">
        <v>15.314201588216259</v>
      </c>
      <c r="K4531" s="7">
        <v>49.044696546400004</v>
      </c>
      <c r="L4531" s="7">
        <v>0.95</v>
      </c>
      <c r="M4531" s="7" t="s">
        <v>290</v>
      </c>
      <c r="N4531" s="7" t="s">
        <v>333</v>
      </c>
      <c r="O4531" s="7" t="s">
        <v>421</v>
      </c>
    </row>
    <row r="4532" spans="1:15" ht="15">
      <c r="A4532" s="1">
        <v>4524</v>
      </c>
      <c r="B4532" s="6" t="s">
        <v>447</v>
      </c>
      <c r="C4532" s="7" t="s">
        <v>423</v>
      </c>
      <c r="D4532" s="7" t="s">
        <v>422</v>
      </c>
      <c r="E4532" s="7">
        <v>44.55986188568</v>
      </c>
      <c r="F4532" s="7">
        <v>14.646118330788459</v>
      </c>
      <c r="G4532" s="7">
        <v>46.905117774400004</v>
      </c>
      <c r="H4532" s="7">
        <v>0.95</v>
      </c>
      <c r="I4532" s="7">
        <v>44.55986188568</v>
      </c>
      <c r="J4532" s="7">
        <v>14.646118330788459</v>
      </c>
      <c r="K4532" s="7">
        <v>46.905117774400004</v>
      </c>
      <c r="L4532" s="7">
        <v>0.95</v>
      </c>
      <c r="M4532" s="7" t="s">
        <v>290</v>
      </c>
      <c r="N4532" s="7" t="s">
        <v>333</v>
      </c>
      <c r="O4532" s="7" t="s">
        <v>421</v>
      </c>
    </row>
    <row r="4533" spans="1:15" ht="15">
      <c r="A4533" s="1">
        <v>4525</v>
      </c>
      <c r="B4533" s="6" t="s">
        <v>447</v>
      </c>
      <c r="C4533" s="7" t="s">
        <v>424</v>
      </c>
      <c r="D4533" s="7" t="s">
        <v>422</v>
      </c>
      <c r="E4533" s="7">
        <v>46.073173791439999</v>
      </c>
      <c r="F4533" s="7">
        <v>15.143519900389713</v>
      </c>
      <c r="G4533" s="7">
        <v>48.498077675200001</v>
      </c>
      <c r="H4533" s="7">
        <v>0.95</v>
      </c>
      <c r="I4533" s="7">
        <v>46.073173791439999</v>
      </c>
      <c r="J4533" s="7">
        <v>15.143519900389713</v>
      </c>
      <c r="K4533" s="7">
        <v>48.498077675200001</v>
      </c>
      <c r="L4533" s="7">
        <v>0.95</v>
      </c>
      <c r="M4533" s="7" t="s">
        <v>290</v>
      </c>
      <c r="N4533" s="7" t="s">
        <v>333</v>
      </c>
      <c r="O4533" s="7" t="s">
        <v>421</v>
      </c>
    </row>
    <row r="4534" spans="1:15" ht="15">
      <c r="A4534" s="1">
        <v>4526</v>
      </c>
      <c r="B4534" s="6" t="s">
        <v>447</v>
      </c>
      <c r="C4534" s="7" t="s">
        <v>425</v>
      </c>
      <c r="D4534" s="7" t="s">
        <v>422</v>
      </c>
      <c r="E4534" s="7">
        <v>47.506353346159997</v>
      </c>
      <c r="F4534" s="7">
        <v>15.614583239893502</v>
      </c>
      <c r="G4534" s="7">
        <v>50.006687732800003</v>
      </c>
      <c r="H4534" s="7">
        <v>0.95</v>
      </c>
      <c r="I4534" s="7">
        <v>47.506353346159997</v>
      </c>
      <c r="J4534" s="7">
        <v>15.614583239893502</v>
      </c>
      <c r="K4534" s="7">
        <v>50.006687732800003</v>
      </c>
      <c r="L4534" s="7">
        <v>0.95</v>
      </c>
      <c r="M4534" s="7" t="s">
        <v>290</v>
      </c>
      <c r="N4534" s="7" t="s">
        <v>333</v>
      </c>
      <c r="O4534" s="7" t="s">
        <v>421</v>
      </c>
    </row>
    <row r="4535" spans="1:15" ht="15">
      <c r="A4535" s="1">
        <v>4527</v>
      </c>
      <c r="B4535" s="6" t="s">
        <v>447</v>
      </c>
      <c r="C4535" s="7" t="s">
        <v>426</v>
      </c>
      <c r="D4535" s="7" t="s">
        <v>422</v>
      </c>
      <c r="E4535" s="7">
        <v>61.409752088799998</v>
      </c>
      <c r="F4535" s="7">
        <v>20.184409414563056</v>
      </c>
      <c r="G4535" s="7">
        <v>64.641844304000003</v>
      </c>
      <c r="H4535" s="7">
        <v>0.95</v>
      </c>
      <c r="I4535" s="7">
        <v>61.409752088799998</v>
      </c>
      <c r="J4535" s="7">
        <v>20.184409414563056</v>
      </c>
      <c r="K4535" s="7">
        <v>64.641844304000003</v>
      </c>
      <c r="L4535" s="7">
        <v>0.95</v>
      </c>
      <c r="M4535" s="7" t="s">
        <v>290</v>
      </c>
      <c r="N4535" s="7" t="s">
        <v>333</v>
      </c>
      <c r="O4535" s="7" t="s">
        <v>421</v>
      </c>
    </row>
    <row r="4536" spans="1:15" ht="15">
      <c r="A4536" s="1">
        <v>4528</v>
      </c>
      <c r="B4536" s="6" t="s">
        <v>447</v>
      </c>
      <c r="C4536" s="7" t="s">
        <v>427</v>
      </c>
      <c r="D4536" s="7" t="s">
        <v>422</v>
      </c>
      <c r="E4536" s="7">
        <v>63.341272986200003</v>
      </c>
      <c r="F4536" s="7">
        <v>20.819269632359251</v>
      </c>
      <c r="G4536" s="7">
        <v>66.67502419600001</v>
      </c>
      <c r="H4536" s="7">
        <v>0.95</v>
      </c>
      <c r="I4536" s="7">
        <v>63.341272986200003</v>
      </c>
      <c r="J4536" s="7">
        <v>20.819269632359251</v>
      </c>
      <c r="K4536" s="7">
        <v>66.67502419600001</v>
      </c>
      <c r="L4536" s="7">
        <v>0.95</v>
      </c>
      <c r="M4536" s="7" t="s">
        <v>290</v>
      </c>
      <c r="N4536" s="7" t="s">
        <v>333</v>
      </c>
      <c r="O4536" s="7" t="s">
        <v>421</v>
      </c>
    </row>
    <row r="4537" spans="1:15" ht="15">
      <c r="A4537" s="1">
        <v>4529</v>
      </c>
      <c r="B4537" s="6" t="s">
        <v>12</v>
      </c>
      <c r="C4537" s="7" t="s">
        <v>292</v>
      </c>
      <c r="D4537" s="7">
        <v>32.14</v>
      </c>
      <c r="E4537" s="7">
        <v>32.325000000000003</v>
      </c>
      <c r="F4537" s="7" t="s">
        <v>422</v>
      </c>
      <c r="G4537" s="7">
        <v>32.325000000000003</v>
      </c>
      <c r="H4537" s="7">
        <v>1</v>
      </c>
      <c r="I4537" s="7">
        <v>29.593</v>
      </c>
      <c r="J4537" s="7" t="s">
        <v>422</v>
      </c>
      <c r="K4537" s="7">
        <v>29.593</v>
      </c>
      <c r="L4537" s="7">
        <v>1</v>
      </c>
      <c r="M4537" s="7" t="s">
        <v>290</v>
      </c>
      <c r="N4537" s="7" t="s">
        <v>333</v>
      </c>
      <c r="O4537" s="7" t="s">
        <v>421</v>
      </c>
    </row>
    <row r="4538" spans="1:15" ht="15">
      <c r="A4538" s="1">
        <v>4530</v>
      </c>
      <c r="B4538" s="6" t="s">
        <v>12</v>
      </c>
      <c r="C4538" s="7" t="s">
        <v>293</v>
      </c>
      <c r="D4538" s="7">
        <v>27.92</v>
      </c>
      <c r="E4538" s="7">
        <v>30.98</v>
      </c>
      <c r="F4538" s="7" t="s">
        <v>422</v>
      </c>
      <c r="G4538" s="7">
        <v>30.98</v>
      </c>
      <c r="H4538" s="7">
        <v>1</v>
      </c>
      <c r="I4538" s="7">
        <v>28.31</v>
      </c>
      <c r="J4538" s="7" t="s">
        <v>422</v>
      </c>
      <c r="K4538" s="7">
        <v>28.31</v>
      </c>
      <c r="L4538" s="7">
        <v>1</v>
      </c>
      <c r="M4538" s="7" t="s">
        <v>290</v>
      </c>
      <c r="N4538" s="7" t="s">
        <v>333</v>
      </c>
      <c r="O4538" s="7" t="s">
        <v>421</v>
      </c>
    </row>
    <row r="4539" spans="1:15" ht="15">
      <c r="A4539" s="1">
        <v>4531</v>
      </c>
      <c r="B4539" s="6" t="s">
        <v>12</v>
      </c>
      <c r="C4539" s="7" t="s">
        <v>294</v>
      </c>
      <c r="D4539" s="7">
        <v>30.96</v>
      </c>
      <c r="E4539" s="7">
        <v>31.601559270363026</v>
      </c>
      <c r="F4539" s="7">
        <v>1.9702920977322917</v>
      </c>
      <c r="G4539" s="7">
        <v>31.662921521373445</v>
      </c>
      <c r="H4539" s="7">
        <v>0.99806201550387585</v>
      </c>
      <c r="I4539" s="7">
        <v>28.885043923503645</v>
      </c>
      <c r="J4539" s="7">
        <v>1.8009229639026694</v>
      </c>
      <c r="K4539" s="7">
        <v>28.94113138743278</v>
      </c>
      <c r="L4539" s="7">
        <v>0.99806201550387585</v>
      </c>
      <c r="M4539" s="7" t="s">
        <v>290</v>
      </c>
      <c r="N4539" s="7" t="s">
        <v>333</v>
      </c>
      <c r="O4539" s="7" t="s">
        <v>421</v>
      </c>
    </row>
    <row r="4540" spans="1:15" ht="15">
      <c r="A4540" s="1">
        <v>4532</v>
      </c>
      <c r="B4540" s="6" t="s">
        <v>12</v>
      </c>
      <c r="C4540" s="7" t="s">
        <v>295</v>
      </c>
      <c r="D4540" s="7">
        <v>28.962</v>
      </c>
      <c r="E4540" s="7">
        <v>30.312000000000001</v>
      </c>
      <c r="F4540" s="7">
        <v>3.1994886008472654</v>
      </c>
      <c r="G4540" s="7">
        <v>30.480388306367615</v>
      </c>
      <c r="H4540" s="7">
        <v>0.99447551964643321</v>
      </c>
      <c r="I4540" s="7">
        <v>27.87</v>
      </c>
      <c r="J4540" s="7">
        <v>2.9417309087362451</v>
      </c>
      <c r="K4540" s="7">
        <v>28.024822581765157</v>
      </c>
      <c r="L4540" s="7">
        <v>0.99447551964643321</v>
      </c>
      <c r="M4540" s="7" t="s">
        <v>290</v>
      </c>
      <c r="N4540" s="7" t="s">
        <v>333</v>
      </c>
      <c r="O4540" s="7" t="s">
        <v>421</v>
      </c>
    </row>
    <row r="4541" spans="1:15" ht="15">
      <c r="A4541" s="1">
        <v>4533</v>
      </c>
      <c r="B4541" s="6" t="s">
        <v>12</v>
      </c>
      <c r="C4541" s="7" t="s">
        <v>296</v>
      </c>
      <c r="D4541" s="7">
        <v>31.215</v>
      </c>
      <c r="E4541" s="7">
        <v>32.961599999999997</v>
      </c>
      <c r="F4541" s="7">
        <v>3.8612730888927356</v>
      </c>
      <c r="G4541" s="7">
        <v>33.186993000677347</v>
      </c>
      <c r="H4541" s="7">
        <v>0.99320839340060874</v>
      </c>
      <c r="I4541" s="7">
        <v>30.577100000000002</v>
      </c>
      <c r="J4541" s="7">
        <v>3.5819418161249201</v>
      </c>
      <c r="K4541" s="7">
        <v>30.786187675386252</v>
      </c>
      <c r="L4541" s="7">
        <v>0.99320839340060874</v>
      </c>
      <c r="M4541" s="7" t="s">
        <v>290</v>
      </c>
      <c r="N4541" s="7" t="s">
        <v>333</v>
      </c>
      <c r="O4541" s="7" t="s">
        <v>421</v>
      </c>
    </row>
    <row r="4542" spans="1:15" ht="15">
      <c r="A4542" s="1">
        <v>4534</v>
      </c>
      <c r="B4542" s="6" t="s">
        <v>12</v>
      </c>
      <c r="C4542" s="7" t="s">
        <v>297</v>
      </c>
      <c r="D4542" s="7">
        <v>27.385000000000002</v>
      </c>
      <c r="E4542" s="7">
        <v>30.318840206000001</v>
      </c>
      <c r="F4542" s="7">
        <v>5.7629980666598382</v>
      </c>
      <c r="G4542" s="7">
        <v>30.861694998060091</v>
      </c>
      <c r="H4542" s="7">
        <v>0.98241007851013329</v>
      </c>
      <c r="I4542" s="7">
        <v>27.949081641999999</v>
      </c>
      <c r="J4542" s="7">
        <v>5.3125549121726845</v>
      </c>
      <c r="K4542" s="7">
        <v>28.44950622288604</v>
      </c>
      <c r="L4542" s="7">
        <v>0.98241007851013329</v>
      </c>
      <c r="M4542" s="7" t="s">
        <v>290</v>
      </c>
      <c r="N4542" s="7" t="s">
        <v>333</v>
      </c>
      <c r="O4542" s="7" t="s">
        <v>421</v>
      </c>
    </row>
    <row r="4543" spans="1:15" ht="15">
      <c r="A4543" s="1">
        <v>4535</v>
      </c>
      <c r="B4543" s="6" t="s">
        <v>12</v>
      </c>
      <c r="C4543" s="7" t="s">
        <v>298</v>
      </c>
      <c r="D4543" s="7" t="s">
        <v>422</v>
      </c>
      <c r="E4543" s="7">
        <v>30.66040518347431</v>
      </c>
      <c r="F4543" s="7">
        <v>3.171502828946978</v>
      </c>
      <c r="G4543" s="7">
        <v>30.82399838127489</v>
      </c>
      <c r="H4543" s="7">
        <v>0.99469266784350863</v>
      </c>
      <c r="I4543" s="7">
        <v>28.29531977587018</v>
      </c>
      <c r="J4543" s="7">
        <v>2.9268591259028636</v>
      </c>
      <c r="K4543" s="7">
        <v>28.446293705184704</v>
      </c>
      <c r="L4543" s="7">
        <v>0.99469266784350863</v>
      </c>
      <c r="M4543" s="7" t="s">
        <v>290</v>
      </c>
      <c r="N4543" s="7" t="s">
        <v>333</v>
      </c>
      <c r="O4543" s="7" t="s">
        <v>421</v>
      </c>
    </row>
    <row r="4544" spans="1:15" ht="15">
      <c r="A4544" s="1">
        <v>4536</v>
      </c>
      <c r="B4544" s="6" t="s">
        <v>12</v>
      </c>
      <c r="C4544" s="7" t="s">
        <v>299</v>
      </c>
      <c r="D4544" s="7" t="s">
        <v>422</v>
      </c>
      <c r="E4544" s="7">
        <v>32.69483588750262</v>
      </c>
      <c r="F4544" s="7">
        <v>3.3819437117243769</v>
      </c>
      <c r="G4544" s="7">
        <v>32.869284095945886</v>
      </c>
      <c r="H4544" s="7">
        <v>0.99469266784350863</v>
      </c>
      <c r="I4544" s="7">
        <v>30.32975047989849</v>
      </c>
      <c r="J4544" s="7">
        <v>3.1373000086802385</v>
      </c>
      <c r="K4544" s="7">
        <v>30.4915794198557</v>
      </c>
      <c r="L4544" s="7">
        <v>0.99469266784350863</v>
      </c>
      <c r="M4544" s="7" t="s">
        <v>290</v>
      </c>
      <c r="N4544" s="7" t="s">
        <v>333</v>
      </c>
      <c r="O4544" s="7" t="s">
        <v>421</v>
      </c>
    </row>
    <row r="4545" spans="1:15" ht="15">
      <c r="A4545" s="1">
        <v>4537</v>
      </c>
      <c r="B4545" s="6" t="s">
        <v>12</v>
      </c>
      <c r="C4545" s="7" t="s">
        <v>300</v>
      </c>
      <c r="D4545" s="7" t="s">
        <v>422</v>
      </c>
      <c r="E4545" s="7">
        <v>32.498769459138749</v>
      </c>
      <c r="F4545" s="7">
        <v>3.3616626610175184</v>
      </c>
      <c r="G4545" s="7">
        <v>32.672171525699497</v>
      </c>
      <c r="H4545" s="7">
        <v>0.99469266784350863</v>
      </c>
      <c r="I4545" s="7">
        <v>30.133684051534615</v>
      </c>
      <c r="J4545" s="7">
        <v>3.1170189579734102</v>
      </c>
      <c r="K4545" s="7">
        <v>30.294466849609307</v>
      </c>
      <c r="L4545" s="7">
        <v>0.99469266784350863</v>
      </c>
      <c r="M4545" s="7" t="s">
        <v>290</v>
      </c>
      <c r="N4545" s="7" t="s">
        <v>333</v>
      </c>
      <c r="O4545" s="7" t="s">
        <v>421</v>
      </c>
    </row>
    <row r="4546" spans="1:15" ht="15">
      <c r="A4546" s="1">
        <v>4538</v>
      </c>
      <c r="B4546" s="6" t="s">
        <v>12</v>
      </c>
      <c r="C4546" s="7" t="s">
        <v>301</v>
      </c>
      <c r="D4546" s="7" t="s">
        <v>422</v>
      </c>
      <c r="E4546" s="7">
        <v>32.106552954365917</v>
      </c>
      <c r="F4546" s="7">
        <v>3.3210919070759481</v>
      </c>
      <c r="G4546" s="7">
        <v>32.277862290844915</v>
      </c>
      <c r="H4546" s="7">
        <v>0.99469266784350863</v>
      </c>
      <c r="I4546" s="7">
        <v>29.741467546761776</v>
      </c>
      <c r="J4546" s="7">
        <v>3.0764482040318621</v>
      </c>
      <c r="K4546" s="7">
        <v>29.900157614754722</v>
      </c>
      <c r="L4546" s="7">
        <v>0.99469266784350863</v>
      </c>
      <c r="M4546" s="7" t="s">
        <v>290</v>
      </c>
      <c r="N4546" s="7" t="s">
        <v>333</v>
      </c>
      <c r="O4546" s="7" t="s">
        <v>421</v>
      </c>
    </row>
    <row r="4547" spans="1:15" ht="15">
      <c r="A4547" s="1">
        <v>4539</v>
      </c>
      <c r="B4547" s="6" t="s">
        <v>12</v>
      </c>
      <c r="C4547" s="7" t="s">
        <v>302</v>
      </c>
      <c r="D4547" s="7" t="s">
        <v>422</v>
      </c>
      <c r="E4547" s="7">
        <v>31.894049385369069</v>
      </c>
      <c r="F4547" s="7">
        <v>3.2991106036261018</v>
      </c>
      <c r="G4547" s="7">
        <v>32.064224877132446</v>
      </c>
      <c r="H4547" s="7">
        <v>0.99469266784350863</v>
      </c>
      <c r="I4547" s="7">
        <v>29.528963977764935</v>
      </c>
      <c r="J4547" s="7">
        <v>3.0544669005819682</v>
      </c>
      <c r="K4547" s="7">
        <v>29.686520201042256</v>
      </c>
      <c r="L4547" s="7">
        <v>0.99469266784350863</v>
      </c>
      <c r="M4547" s="7" t="s">
        <v>290</v>
      </c>
      <c r="N4547" s="7" t="s">
        <v>333</v>
      </c>
      <c r="O4547" s="7" t="s">
        <v>421</v>
      </c>
    </row>
    <row r="4548" spans="1:15" ht="15">
      <c r="A4548" s="1">
        <v>4540</v>
      </c>
      <c r="B4548" s="6" t="s">
        <v>12</v>
      </c>
      <c r="C4548" s="7" t="s">
        <v>423</v>
      </c>
      <c r="D4548" s="7" t="s">
        <v>422</v>
      </c>
      <c r="E4548" s="7">
        <v>31.737062531644547</v>
      </c>
      <c r="F4548" s="7">
        <v>3.2828719320327111</v>
      </c>
      <c r="G4548" s="7">
        <v>31.906400396466605</v>
      </c>
      <c r="H4548" s="7">
        <v>0.99469266784350863</v>
      </c>
      <c r="I4548" s="7">
        <v>29.371977124040416</v>
      </c>
      <c r="J4548" s="7">
        <v>3.03822822898859</v>
      </c>
      <c r="K4548" s="7">
        <v>29.528695720376419</v>
      </c>
      <c r="L4548" s="7">
        <v>0.99469266784350863</v>
      </c>
      <c r="M4548" s="7" t="s">
        <v>290</v>
      </c>
      <c r="N4548" s="7" t="s">
        <v>333</v>
      </c>
      <c r="O4548" s="7" t="s">
        <v>421</v>
      </c>
    </row>
    <row r="4549" spans="1:15" ht="15">
      <c r="A4549" s="1">
        <v>4541</v>
      </c>
      <c r="B4549" s="6" t="s">
        <v>12</v>
      </c>
      <c r="C4549" s="7" t="s">
        <v>424</v>
      </c>
      <c r="D4549" s="7" t="s">
        <v>422</v>
      </c>
      <c r="E4549" s="7">
        <v>31.634835047952869</v>
      </c>
      <c r="F4549" s="7">
        <v>3.2722975527384781</v>
      </c>
      <c r="G4549" s="7">
        <v>31.803627462678616</v>
      </c>
      <c r="H4549" s="7">
        <v>0.99469266784350863</v>
      </c>
      <c r="I4549" s="7">
        <v>29.269749640348735</v>
      </c>
      <c r="J4549" s="7">
        <v>3.027653849694361</v>
      </c>
      <c r="K4549" s="7">
        <v>29.425922786588426</v>
      </c>
      <c r="L4549" s="7">
        <v>0.99469266784350863</v>
      </c>
      <c r="M4549" s="7" t="s">
        <v>290</v>
      </c>
      <c r="N4549" s="7" t="s">
        <v>333</v>
      </c>
      <c r="O4549" s="7" t="s">
        <v>421</v>
      </c>
    </row>
    <row r="4550" spans="1:15" ht="15">
      <c r="A4550" s="1">
        <v>4542</v>
      </c>
      <c r="B4550" s="6" t="s">
        <v>12</v>
      </c>
      <c r="C4550" s="7" t="s">
        <v>425</v>
      </c>
      <c r="D4550" s="7" t="s">
        <v>422</v>
      </c>
      <c r="E4550" s="7">
        <v>31.521347594298852</v>
      </c>
      <c r="F4550" s="7">
        <v>3.2605584456340533</v>
      </c>
      <c r="G4550" s="7">
        <v>31.689534479667032</v>
      </c>
      <c r="H4550" s="7">
        <v>0.99469266784350863</v>
      </c>
      <c r="I4550" s="7">
        <v>29.156262186694715</v>
      </c>
      <c r="J4550" s="7">
        <v>3.0159147425899571</v>
      </c>
      <c r="K4550" s="7">
        <v>29.311829803576842</v>
      </c>
      <c r="L4550" s="7">
        <v>0.99469266784350863</v>
      </c>
      <c r="M4550" s="7" t="s">
        <v>290</v>
      </c>
      <c r="N4550" s="7" t="s">
        <v>333</v>
      </c>
      <c r="O4550" s="7" t="s">
        <v>421</v>
      </c>
    </row>
    <row r="4551" spans="1:15" ht="15">
      <c r="A4551" s="1">
        <v>4543</v>
      </c>
      <c r="B4551" s="6" t="s">
        <v>12</v>
      </c>
      <c r="C4551" s="7" t="s">
        <v>426</v>
      </c>
      <c r="D4551" s="7" t="s">
        <v>422</v>
      </c>
      <c r="E4551" s="7">
        <v>31.456357699870548</v>
      </c>
      <c r="F4551" s="7">
        <v>3.2538359110556936</v>
      </c>
      <c r="G4551" s="7">
        <v>31.624197821893929</v>
      </c>
      <c r="H4551" s="7">
        <v>0.99469266784350863</v>
      </c>
      <c r="I4551" s="7">
        <v>29.091272292266414</v>
      </c>
      <c r="J4551" s="7">
        <v>3.0091922080116196</v>
      </c>
      <c r="K4551" s="7">
        <v>29.246493145803743</v>
      </c>
      <c r="L4551" s="7">
        <v>0.99469266784350863</v>
      </c>
      <c r="M4551" s="7" t="s">
        <v>290</v>
      </c>
      <c r="N4551" s="7" t="s">
        <v>333</v>
      </c>
      <c r="O4551" s="7" t="s">
        <v>421</v>
      </c>
    </row>
    <row r="4552" spans="1:15" ht="15">
      <c r="A4552" s="1">
        <v>4544</v>
      </c>
      <c r="B4552" s="6" t="s">
        <v>12</v>
      </c>
      <c r="C4552" s="7" t="s">
        <v>427</v>
      </c>
      <c r="D4552" s="7" t="s">
        <v>422</v>
      </c>
      <c r="E4552" s="7">
        <v>31.391367805442243</v>
      </c>
      <c r="F4552" s="7">
        <v>3.2471133764773268</v>
      </c>
      <c r="G4552" s="7">
        <v>31.558861164120827</v>
      </c>
      <c r="H4552" s="7">
        <v>0.99469266784350863</v>
      </c>
      <c r="I4552" s="7">
        <v>29.026282397838109</v>
      </c>
      <c r="J4552" s="7">
        <v>3.0024696734332554</v>
      </c>
      <c r="K4552" s="7">
        <v>29.181156488030641</v>
      </c>
      <c r="L4552" s="7">
        <v>0.99469266784350863</v>
      </c>
      <c r="M4552" s="7" t="s">
        <v>290</v>
      </c>
      <c r="N4552" s="7" t="s">
        <v>333</v>
      </c>
      <c r="O4552" s="7" t="s">
        <v>421</v>
      </c>
    </row>
    <row r="4553" spans="1:15" ht="15">
      <c r="A4553" s="1">
        <v>4545</v>
      </c>
      <c r="B4553" s="6" t="s">
        <v>13</v>
      </c>
      <c r="C4553" s="7" t="s">
        <v>292</v>
      </c>
      <c r="D4553" s="7">
        <v>35.713999999999999</v>
      </c>
      <c r="E4553" s="7">
        <v>35.378999999999998</v>
      </c>
      <c r="F4553" s="7">
        <v>4.9608137282223961</v>
      </c>
      <c r="G4553" s="7">
        <v>35.725107611400134</v>
      </c>
      <c r="H4553" s="7">
        <v>0.99031192249538003</v>
      </c>
      <c r="I4553" s="7">
        <v>30.983000000000001</v>
      </c>
      <c r="J4553" s="7">
        <v>4.3444102925892327</v>
      </c>
      <c r="K4553" s="7">
        <v>31.286102182764079</v>
      </c>
      <c r="L4553" s="7">
        <v>0.99031192249538003</v>
      </c>
      <c r="M4553" s="7" t="s">
        <v>290</v>
      </c>
      <c r="N4553" s="7" t="s">
        <v>333</v>
      </c>
      <c r="O4553" s="7" t="s">
        <v>421</v>
      </c>
    </row>
    <row r="4554" spans="1:15" ht="15">
      <c r="A4554" s="1">
        <v>4546</v>
      </c>
      <c r="B4554" s="6" t="s">
        <v>13</v>
      </c>
      <c r="C4554" s="7" t="s">
        <v>293</v>
      </c>
      <c r="D4554" s="7">
        <v>33.378</v>
      </c>
      <c r="E4554" s="7">
        <v>33.1</v>
      </c>
      <c r="F4554" s="7">
        <v>4.2989398693166008</v>
      </c>
      <c r="G4554" s="7">
        <v>33.378</v>
      </c>
      <c r="H4554" s="7">
        <v>0.99167116064473604</v>
      </c>
      <c r="I4554" s="7">
        <v>29.01</v>
      </c>
      <c r="J4554" s="7">
        <v>3.7677415591805246</v>
      </c>
      <c r="K4554" s="7">
        <v>29.25364894259819</v>
      </c>
      <c r="L4554" s="7">
        <v>0.99167116064473604</v>
      </c>
      <c r="M4554" s="7" t="s">
        <v>290</v>
      </c>
      <c r="N4554" s="7" t="s">
        <v>333</v>
      </c>
      <c r="O4554" s="7" t="s">
        <v>421</v>
      </c>
    </row>
    <row r="4555" spans="1:15" ht="15">
      <c r="A4555" s="1">
        <v>4547</v>
      </c>
      <c r="B4555" s="6" t="s">
        <v>13</v>
      </c>
      <c r="C4555" s="7" t="s">
        <v>294</v>
      </c>
      <c r="D4555" s="7">
        <v>33.68</v>
      </c>
      <c r="E4555" s="7">
        <v>35.587253640507306</v>
      </c>
      <c r="F4555" s="7">
        <v>3.3699503118886343</v>
      </c>
      <c r="G4555" s="7">
        <v>35.746456982173754</v>
      </c>
      <c r="H4555" s="7">
        <v>0.99554631828978624</v>
      </c>
      <c r="I4555" s="7">
        <v>31.335902603813157</v>
      </c>
      <c r="J4555" s="7">
        <v>2.9673667942960633</v>
      </c>
      <c r="K4555" s="7">
        <v>31.476087077137702</v>
      </c>
      <c r="L4555" s="7">
        <v>0.99554631828978624</v>
      </c>
      <c r="M4555" s="7" t="s">
        <v>290</v>
      </c>
      <c r="N4555" s="7" t="s">
        <v>333</v>
      </c>
      <c r="O4555" s="7" t="s">
        <v>421</v>
      </c>
    </row>
    <row r="4556" spans="1:15" ht="15">
      <c r="A4556" s="1">
        <v>4548</v>
      </c>
      <c r="B4556" s="6" t="s">
        <v>13</v>
      </c>
      <c r="C4556" s="7" t="s">
        <v>295</v>
      </c>
      <c r="D4556" s="7">
        <v>35.408000000000001</v>
      </c>
      <c r="E4556" s="7">
        <v>34.320999999999998</v>
      </c>
      <c r="F4556" s="7">
        <v>7.3980695462500465</v>
      </c>
      <c r="G4556" s="7">
        <v>35.10929327131425</v>
      </c>
      <c r="H4556" s="7">
        <v>0.97754744690465423</v>
      </c>
      <c r="I4556" s="7">
        <v>30.105</v>
      </c>
      <c r="J4556" s="7">
        <v>6.4892888811473117</v>
      </c>
      <c r="K4556" s="7">
        <v>30.796459133851446</v>
      </c>
      <c r="L4556" s="7">
        <v>0.97754744690465423</v>
      </c>
      <c r="M4556" s="7" t="s">
        <v>290</v>
      </c>
      <c r="N4556" s="7" t="s">
        <v>333</v>
      </c>
      <c r="O4556" s="7" t="s">
        <v>421</v>
      </c>
    </row>
    <row r="4557" spans="1:15" ht="15">
      <c r="A4557" s="1">
        <v>4549</v>
      </c>
      <c r="B4557" s="6" t="s">
        <v>13</v>
      </c>
      <c r="C4557" s="7" t="s">
        <v>296</v>
      </c>
      <c r="D4557" s="7">
        <v>31.111000000000001</v>
      </c>
      <c r="E4557" s="7">
        <v>35.087699999999998</v>
      </c>
      <c r="F4557" s="7">
        <v>14.841318968517545</v>
      </c>
      <c r="G4557" s="7">
        <v>38.097394136807814</v>
      </c>
      <c r="H4557" s="7">
        <v>0.92100000000000004</v>
      </c>
      <c r="I4557" s="7">
        <v>31.1434</v>
      </c>
      <c r="J4557" s="7">
        <v>13.172967540309832</v>
      </c>
      <c r="K4557" s="7">
        <v>33.814766558089033</v>
      </c>
      <c r="L4557" s="7">
        <v>0.92100000000000004</v>
      </c>
      <c r="M4557" s="7" t="s">
        <v>290</v>
      </c>
      <c r="N4557" s="7" t="s">
        <v>333</v>
      </c>
      <c r="O4557" s="7" t="s">
        <v>421</v>
      </c>
    </row>
    <row r="4558" spans="1:15" ht="15">
      <c r="A4558" s="1">
        <v>4550</v>
      </c>
      <c r="B4558" s="6" t="s">
        <v>13</v>
      </c>
      <c r="C4558" s="7" t="s">
        <v>297</v>
      </c>
      <c r="D4558" s="7">
        <v>29.447500000000002</v>
      </c>
      <c r="E4558" s="7">
        <v>35.916180093000001</v>
      </c>
      <c r="F4558" s="7">
        <v>14.863719444233686</v>
      </c>
      <c r="G4558" s="7">
        <v>38.870324775974026</v>
      </c>
      <c r="H4558" s="7">
        <v>0.92400000000000004</v>
      </c>
      <c r="I4558" s="7">
        <v>32.091884616000002</v>
      </c>
      <c r="J4558" s="7">
        <v>13.281055171619172</v>
      </c>
      <c r="K4558" s="7">
        <v>34.731476857142859</v>
      </c>
      <c r="L4558" s="7">
        <v>0.92400000000000004</v>
      </c>
      <c r="M4558" s="7" t="s">
        <v>290</v>
      </c>
      <c r="N4558" s="7" t="s">
        <v>333</v>
      </c>
      <c r="O4558" s="7" t="s">
        <v>421</v>
      </c>
    </row>
    <row r="4559" spans="1:15" ht="15">
      <c r="A4559" s="1">
        <v>4551</v>
      </c>
      <c r="B4559" s="6" t="s">
        <v>13</v>
      </c>
      <c r="C4559" s="7" t="s">
        <v>298</v>
      </c>
      <c r="D4559" s="7" t="s">
        <v>422</v>
      </c>
      <c r="E4559" s="7">
        <v>35.544708260351754</v>
      </c>
      <c r="F4559" s="7">
        <v>14.709987808864291</v>
      </c>
      <c r="G4559" s="7">
        <v>38.46829898306467</v>
      </c>
      <c r="H4559" s="7">
        <v>0.92399999999999993</v>
      </c>
      <c r="I4559" s="7">
        <v>31.739095223395722</v>
      </c>
      <c r="J4559" s="7">
        <v>13.135055164352433</v>
      </c>
      <c r="K4559" s="7">
        <v>34.349670155190175</v>
      </c>
      <c r="L4559" s="7">
        <v>0.92400000000000004</v>
      </c>
      <c r="M4559" s="7" t="s">
        <v>290</v>
      </c>
      <c r="N4559" s="7" t="s">
        <v>333</v>
      </c>
      <c r="O4559" s="7" t="s">
        <v>421</v>
      </c>
    </row>
    <row r="4560" spans="1:15" ht="15">
      <c r="A4560" s="1">
        <v>4552</v>
      </c>
      <c r="B4560" s="6" t="s">
        <v>13</v>
      </c>
      <c r="C4560" s="7" t="s">
        <v>299</v>
      </c>
      <c r="D4560" s="7" t="s">
        <v>422</v>
      </c>
      <c r="E4560" s="7">
        <v>35.924717275969527</v>
      </c>
      <c r="F4560" s="7">
        <v>14.867252511842059</v>
      </c>
      <c r="G4560" s="7">
        <v>38.879564151482171</v>
      </c>
      <c r="H4560" s="7">
        <v>0.92400000000000004</v>
      </c>
      <c r="I4560" s="7">
        <v>32.119104239013495</v>
      </c>
      <c r="J4560" s="7">
        <v>13.292319867330203</v>
      </c>
      <c r="K4560" s="7">
        <v>34.760935323607676</v>
      </c>
      <c r="L4560" s="7">
        <v>0.92400000000000004</v>
      </c>
      <c r="M4560" s="7" t="s">
        <v>290</v>
      </c>
      <c r="N4560" s="7" t="s">
        <v>333</v>
      </c>
      <c r="O4560" s="7" t="s">
        <v>421</v>
      </c>
    </row>
    <row r="4561" spans="1:15" ht="15">
      <c r="A4561" s="1">
        <v>4553</v>
      </c>
      <c r="B4561" s="6" t="s">
        <v>13</v>
      </c>
      <c r="C4561" s="7" t="s">
        <v>300</v>
      </c>
      <c r="D4561" s="7" t="s">
        <v>422</v>
      </c>
      <c r="E4561" s="7">
        <v>35.888913514272872</v>
      </c>
      <c r="F4561" s="7">
        <v>14.852435316151176</v>
      </c>
      <c r="G4561" s="7">
        <v>38.840815491637308</v>
      </c>
      <c r="H4561" s="7">
        <v>0.92399999999999993</v>
      </c>
      <c r="I4561" s="7">
        <v>32.08330047731684</v>
      </c>
      <c r="J4561" s="7">
        <v>13.27750267163932</v>
      </c>
      <c r="K4561" s="7">
        <v>34.722186663762812</v>
      </c>
      <c r="L4561" s="7">
        <v>0.92400000000000004</v>
      </c>
      <c r="M4561" s="7" t="s">
        <v>290</v>
      </c>
      <c r="N4561" s="7" t="s">
        <v>333</v>
      </c>
      <c r="O4561" s="7" t="s">
        <v>421</v>
      </c>
    </row>
    <row r="4562" spans="1:15" ht="15">
      <c r="A4562" s="1">
        <v>4554</v>
      </c>
      <c r="B4562" s="6" t="s">
        <v>13</v>
      </c>
      <c r="C4562" s="7" t="s">
        <v>301</v>
      </c>
      <c r="D4562" s="7" t="s">
        <v>422</v>
      </c>
      <c r="E4562" s="7">
        <v>35.501465486791162</v>
      </c>
      <c r="F4562" s="7">
        <v>14.692092017816043</v>
      </c>
      <c r="G4562" s="7">
        <v>38.421499444579176</v>
      </c>
      <c r="H4562" s="7">
        <v>0.92400000000000004</v>
      </c>
      <c r="I4562" s="7">
        <v>31.695852449835133</v>
      </c>
      <c r="J4562" s="7">
        <v>13.117159373304187</v>
      </c>
      <c r="K4562" s="7">
        <v>34.302870616704688</v>
      </c>
      <c r="L4562" s="7">
        <v>0.92400000000000004</v>
      </c>
      <c r="M4562" s="7" t="s">
        <v>290</v>
      </c>
      <c r="N4562" s="7" t="s">
        <v>333</v>
      </c>
      <c r="O4562" s="7" t="s">
        <v>421</v>
      </c>
    </row>
    <row r="4563" spans="1:15" ht="15">
      <c r="A4563" s="1">
        <v>4555</v>
      </c>
      <c r="B4563" s="6" t="s">
        <v>13</v>
      </c>
      <c r="C4563" s="7" t="s">
        <v>302</v>
      </c>
      <c r="D4563" s="7" t="s">
        <v>422</v>
      </c>
      <c r="E4563" s="7">
        <v>35.447307917369884</v>
      </c>
      <c r="F4563" s="7">
        <v>14.669679196753918</v>
      </c>
      <c r="G4563" s="7">
        <v>38.362887356460909</v>
      </c>
      <c r="H4563" s="7">
        <v>0.92400000000000004</v>
      </c>
      <c r="I4563" s="7">
        <v>31.641694880413855</v>
      </c>
      <c r="J4563" s="7">
        <v>13.094746552242066</v>
      </c>
      <c r="K4563" s="7">
        <v>34.244258528586421</v>
      </c>
      <c r="L4563" s="7">
        <v>0.92400000000000004</v>
      </c>
      <c r="M4563" s="7" t="s">
        <v>290</v>
      </c>
      <c r="N4563" s="7" t="s">
        <v>333</v>
      </c>
      <c r="O4563" s="7" t="s">
        <v>421</v>
      </c>
    </row>
    <row r="4564" spans="1:15" ht="15">
      <c r="A4564" s="1">
        <v>4556</v>
      </c>
      <c r="B4564" s="6" t="s">
        <v>13</v>
      </c>
      <c r="C4564" s="7" t="s">
        <v>423</v>
      </c>
      <c r="D4564" s="7" t="s">
        <v>422</v>
      </c>
      <c r="E4564" s="7">
        <v>35.50756896563427</v>
      </c>
      <c r="F4564" s="7">
        <v>14.694617909960561</v>
      </c>
      <c r="G4564" s="7">
        <v>38.42810494116263</v>
      </c>
      <c r="H4564" s="7">
        <v>0.92400000000000004</v>
      </c>
      <c r="I4564" s="7">
        <v>31.701955928678238</v>
      </c>
      <c r="J4564" s="7">
        <v>13.119685265448704</v>
      </c>
      <c r="K4564" s="7">
        <v>34.309476113288135</v>
      </c>
      <c r="L4564" s="7">
        <v>0.92400000000000004</v>
      </c>
      <c r="M4564" s="7" t="s">
        <v>290</v>
      </c>
      <c r="N4564" s="7" t="s">
        <v>333</v>
      </c>
      <c r="O4564" s="7" t="s">
        <v>421</v>
      </c>
    </row>
    <row r="4565" spans="1:15" ht="15">
      <c r="A4565" s="1">
        <v>4557</v>
      </c>
      <c r="B4565" s="6" t="s">
        <v>13</v>
      </c>
      <c r="C4565" s="7" t="s">
        <v>424</v>
      </c>
      <c r="D4565" s="7" t="s">
        <v>422</v>
      </c>
      <c r="E4565" s="7">
        <v>35.68134667370704</v>
      </c>
      <c r="F4565" s="7">
        <v>14.766534886982265</v>
      </c>
      <c r="G4565" s="7">
        <v>38.616176053795499</v>
      </c>
      <c r="H4565" s="7">
        <v>0.92399999999999993</v>
      </c>
      <c r="I4565" s="7">
        <v>31.875733636751001</v>
      </c>
      <c r="J4565" s="7">
        <v>13.191602242470406</v>
      </c>
      <c r="K4565" s="7">
        <v>34.497547225920997</v>
      </c>
      <c r="L4565" s="7">
        <v>0.92400000000000004</v>
      </c>
      <c r="M4565" s="7" t="s">
        <v>290</v>
      </c>
      <c r="N4565" s="7" t="s">
        <v>333</v>
      </c>
      <c r="O4565" s="7" t="s">
        <v>421</v>
      </c>
    </row>
    <row r="4566" spans="1:15" ht="15">
      <c r="A4566" s="1">
        <v>4558</v>
      </c>
      <c r="B4566" s="6" t="s">
        <v>13</v>
      </c>
      <c r="C4566" s="7" t="s">
        <v>425</v>
      </c>
      <c r="D4566" s="7" t="s">
        <v>422</v>
      </c>
      <c r="E4566" s="7">
        <v>35.857747585996208</v>
      </c>
      <c r="F4566" s="7">
        <v>14.839537463068693</v>
      </c>
      <c r="G4566" s="7">
        <v>38.807086132030527</v>
      </c>
      <c r="H4566" s="7">
        <v>0.92400000000000004</v>
      </c>
      <c r="I4566" s="7">
        <v>32.052134549040169</v>
      </c>
      <c r="J4566" s="7">
        <v>13.264604818556831</v>
      </c>
      <c r="K4566" s="7">
        <v>34.688457304156024</v>
      </c>
      <c r="L4566" s="7">
        <v>0.92400000000000004</v>
      </c>
      <c r="M4566" s="7" t="s">
        <v>290</v>
      </c>
      <c r="N4566" s="7" t="s">
        <v>333</v>
      </c>
      <c r="O4566" s="7" t="s">
        <v>421</v>
      </c>
    </row>
    <row r="4567" spans="1:15" ht="15">
      <c r="A4567" s="1">
        <v>4559</v>
      </c>
      <c r="B4567" s="6" t="s">
        <v>13</v>
      </c>
      <c r="C4567" s="7" t="s">
        <v>426</v>
      </c>
      <c r="D4567" s="7" t="s">
        <v>422</v>
      </c>
      <c r="E4567" s="7">
        <v>36.175742083946588</v>
      </c>
      <c r="F4567" s="7">
        <v>14.971137788885795</v>
      </c>
      <c r="G4567" s="7">
        <v>39.151236021587216</v>
      </c>
      <c r="H4567" s="7">
        <v>0.92400000000000004</v>
      </c>
      <c r="I4567" s="7">
        <v>32.370129046990556</v>
      </c>
      <c r="J4567" s="7">
        <v>13.396205144373932</v>
      </c>
      <c r="K4567" s="7">
        <v>35.032607193712721</v>
      </c>
      <c r="L4567" s="7">
        <v>0.92400000000000004</v>
      </c>
      <c r="M4567" s="7" t="s">
        <v>290</v>
      </c>
      <c r="N4567" s="7" t="s">
        <v>333</v>
      </c>
      <c r="O4567" s="7" t="s">
        <v>421</v>
      </c>
    </row>
    <row r="4568" spans="1:15" ht="15">
      <c r="A4568" s="1">
        <v>4560</v>
      </c>
      <c r="B4568" s="6" t="s">
        <v>13</v>
      </c>
      <c r="C4568" s="7" t="s">
        <v>427</v>
      </c>
      <c r="D4568" s="7" t="s">
        <v>422</v>
      </c>
      <c r="E4568" s="7">
        <v>36.493736581896968</v>
      </c>
      <c r="F4568" s="7">
        <v>15.102738114702897</v>
      </c>
      <c r="G4568" s="7">
        <v>39.495385911143906</v>
      </c>
      <c r="H4568" s="7">
        <v>0.92399999999999993</v>
      </c>
      <c r="I4568" s="7">
        <v>32.688123544940943</v>
      </c>
      <c r="J4568" s="7">
        <v>13.527805470191032</v>
      </c>
      <c r="K4568" s="7">
        <v>35.376757083269418</v>
      </c>
      <c r="L4568" s="7">
        <v>0.92400000000000004</v>
      </c>
      <c r="M4568" s="7" t="s">
        <v>290</v>
      </c>
      <c r="N4568" s="7" t="s">
        <v>333</v>
      </c>
      <c r="O4568" s="7" t="s">
        <v>421</v>
      </c>
    </row>
    <row r="4569" spans="1:15" ht="15">
      <c r="A4569" s="1">
        <v>4561</v>
      </c>
      <c r="B4569" s="6" t="s">
        <v>238</v>
      </c>
      <c r="C4569" s="7" t="s">
        <v>292</v>
      </c>
      <c r="D4569" s="7">
        <v>80.593000000000004</v>
      </c>
      <c r="E4569" s="7">
        <v>74.572000000000003</v>
      </c>
      <c r="F4569" s="7">
        <v>30.565478321138698</v>
      </c>
      <c r="G4569" s="7">
        <v>80.593000000000004</v>
      </c>
      <c r="H4569" s="7">
        <v>0.92529127839886838</v>
      </c>
      <c r="I4569" s="7">
        <v>74.572000000000003</v>
      </c>
      <c r="J4569" s="7">
        <v>30.565478321138698</v>
      </c>
      <c r="K4569" s="7">
        <v>80.593000000000004</v>
      </c>
      <c r="L4569" s="7">
        <v>0.92529127839886838</v>
      </c>
      <c r="M4569" s="7" t="s">
        <v>304</v>
      </c>
      <c r="N4569" s="7" t="s">
        <v>333</v>
      </c>
      <c r="O4569" s="7" t="s">
        <v>421</v>
      </c>
    </row>
    <row r="4570" spans="1:15" ht="15">
      <c r="A4570" s="1">
        <v>4562</v>
      </c>
      <c r="B4570" s="6" t="s">
        <v>238</v>
      </c>
      <c r="C4570" s="7" t="s">
        <v>293</v>
      </c>
      <c r="D4570" s="7">
        <v>82.128</v>
      </c>
      <c r="E4570" s="7">
        <v>75.938000000000002</v>
      </c>
      <c r="F4570" s="7">
        <v>31.279842390907262</v>
      </c>
      <c r="G4570" s="7">
        <v>82.128</v>
      </c>
      <c r="H4570" s="7">
        <v>0.9246298460939022</v>
      </c>
      <c r="I4570" s="7">
        <v>75.938000000000002</v>
      </c>
      <c r="J4570" s="7">
        <v>31.279842390907262</v>
      </c>
      <c r="K4570" s="7">
        <v>82.128</v>
      </c>
      <c r="L4570" s="7">
        <v>0.9246298460939022</v>
      </c>
      <c r="M4570" s="7" t="s">
        <v>304</v>
      </c>
      <c r="N4570" s="7" t="s">
        <v>333</v>
      </c>
      <c r="O4570" s="7" t="s">
        <v>421</v>
      </c>
    </row>
    <row r="4571" spans="1:15" ht="15">
      <c r="A4571" s="1">
        <v>4563</v>
      </c>
      <c r="B4571" s="6" t="s">
        <v>238</v>
      </c>
      <c r="C4571" s="7" t="s">
        <v>294</v>
      </c>
      <c r="D4571" s="7">
        <v>76.752440000000007</v>
      </c>
      <c r="E4571" s="7">
        <v>68.385000000000005</v>
      </c>
      <c r="F4571" s="7">
        <v>35.932071463472752</v>
      </c>
      <c r="G4571" s="7">
        <v>77.250385012995977</v>
      </c>
      <c r="H4571" s="7">
        <v>0.88523830643038826</v>
      </c>
      <c r="I4571" s="7">
        <v>68.385000000000005</v>
      </c>
      <c r="J4571" s="7">
        <v>35.932071463472752</v>
      </c>
      <c r="K4571" s="7">
        <v>77.250385012995977</v>
      </c>
      <c r="L4571" s="7">
        <v>0.88523830643038826</v>
      </c>
      <c r="M4571" s="7" t="s">
        <v>304</v>
      </c>
      <c r="N4571" s="7" t="s">
        <v>333</v>
      </c>
      <c r="O4571" s="7" t="s">
        <v>421</v>
      </c>
    </row>
    <row r="4572" spans="1:15" ht="15">
      <c r="A4572" s="1">
        <v>4564</v>
      </c>
      <c r="B4572" s="6" t="s">
        <v>238</v>
      </c>
      <c r="C4572" s="7" t="s">
        <v>295</v>
      </c>
      <c r="D4572" s="7">
        <v>73.308999999999997</v>
      </c>
      <c r="E4572" s="7">
        <v>68.287999999999997</v>
      </c>
      <c r="F4572" s="7">
        <v>26.663805748617364</v>
      </c>
      <c r="G4572" s="7">
        <v>73.308999999999997</v>
      </c>
      <c r="H4572" s="7">
        <v>0.93150909165313944</v>
      </c>
      <c r="I4572" s="7">
        <v>68.287999999999997</v>
      </c>
      <c r="J4572" s="7">
        <v>26.663805748617364</v>
      </c>
      <c r="K4572" s="7">
        <v>73.308999999999997</v>
      </c>
      <c r="L4572" s="7">
        <v>0.93150909165313944</v>
      </c>
      <c r="M4572" s="7" t="s">
        <v>304</v>
      </c>
      <c r="N4572" s="7" t="s">
        <v>333</v>
      </c>
      <c r="O4572" s="7" t="s">
        <v>421</v>
      </c>
    </row>
    <row r="4573" spans="1:15" ht="15">
      <c r="A4573" s="1">
        <v>4565</v>
      </c>
      <c r="B4573" s="6" t="s">
        <v>238</v>
      </c>
      <c r="C4573" s="7" t="s">
        <v>296</v>
      </c>
      <c r="D4573" s="7">
        <v>75.224999999999994</v>
      </c>
      <c r="E4573" s="7">
        <v>69.465999999999994</v>
      </c>
      <c r="F4573" s="7">
        <v>28.866511202429713</v>
      </c>
      <c r="G4573" s="7">
        <v>75.224999999999994</v>
      </c>
      <c r="H4573" s="7">
        <v>0.92344300432037218</v>
      </c>
      <c r="I4573" s="7">
        <v>69.465999999999994</v>
      </c>
      <c r="J4573" s="7">
        <v>28.866511202429713</v>
      </c>
      <c r="K4573" s="7">
        <v>75.224999999999994</v>
      </c>
      <c r="L4573" s="7">
        <v>0.92344300432037218</v>
      </c>
      <c r="M4573" s="7" t="s">
        <v>304</v>
      </c>
      <c r="N4573" s="7" t="s">
        <v>333</v>
      </c>
      <c r="O4573" s="7" t="s">
        <v>421</v>
      </c>
    </row>
    <row r="4574" spans="1:15" ht="15">
      <c r="A4574" s="1">
        <v>4566</v>
      </c>
      <c r="B4574" s="6" t="s">
        <v>238</v>
      </c>
      <c r="C4574" s="7" t="s">
        <v>297</v>
      </c>
      <c r="D4574" s="7">
        <v>79.708500000000001</v>
      </c>
      <c r="E4574" s="7">
        <v>79.31</v>
      </c>
      <c r="F4574" s="7">
        <v>7.9604567865167191</v>
      </c>
      <c r="G4574" s="7">
        <v>79.708500000000001</v>
      </c>
      <c r="H4574" s="7">
        <v>0.99500053319282133</v>
      </c>
      <c r="I4574" s="7">
        <v>79.31</v>
      </c>
      <c r="J4574" s="7">
        <v>7.9604567865167191</v>
      </c>
      <c r="K4574" s="7">
        <v>79.708500000000001</v>
      </c>
      <c r="L4574" s="7">
        <v>0.99500053319282133</v>
      </c>
      <c r="M4574" s="7" t="s">
        <v>304</v>
      </c>
      <c r="N4574" s="7" t="s">
        <v>333</v>
      </c>
      <c r="O4574" s="7" t="s">
        <v>421</v>
      </c>
    </row>
    <row r="4575" spans="1:15" ht="15">
      <c r="A4575" s="1">
        <v>4567</v>
      </c>
      <c r="B4575" s="6" t="s">
        <v>238</v>
      </c>
      <c r="C4575" s="7" t="s">
        <v>298</v>
      </c>
      <c r="D4575" s="7" t="s">
        <v>422</v>
      </c>
      <c r="E4575" s="7">
        <v>79.31</v>
      </c>
      <c r="F4575" s="7">
        <v>31.132327005694389</v>
      </c>
      <c r="G4575" s="7">
        <v>85.201513394947909</v>
      </c>
      <c r="H4575" s="7">
        <v>0.93085201001491535</v>
      </c>
      <c r="I4575" s="7">
        <v>79.31</v>
      </c>
      <c r="J4575" s="7">
        <v>31.132327005694389</v>
      </c>
      <c r="K4575" s="7">
        <v>85.201513394947909</v>
      </c>
      <c r="L4575" s="7">
        <v>0.93085201001491535</v>
      </c>
      <c r="M4575" s="7" t="s">
        <v>304</v>
      </c>
      <c r="N4575" s="7" t="s">
        <v>333</v>
      </c>
      <c r="O4575" s="7" t="s">
        <v>421</v>
      </c>
    </row>
    <row r="4576" spans="1:15" ht="15">
      <c r="A4576" s="1">
        <v>4568</v>
      </c>
      <c r="B4576" s="6" t="s">
        <v>238</v>
      </c>
      <c r="C4576" s="7" t="s">
        <v>299</v>
      </c>
      <c r="D4576" s="7" t="s">
        <v>422</v>
      </c>
      <c r="E4576" s="7">
        <v>79.31</v>
      </c>
      <c r="F4576" s="7">
        <v>31.132327005694389</v>
      </c>
      <c r="G4576" s="7">
        <v>85.201513394947909</v>
      </c>
      <c r="H4576" s="7">
        <v>0.93085201001491535</v>
      </c>
      <c r="I4576" s="7">
        <v>79.31</v>
      </c>
      <c r="J4576" s="7">
        <v>31.132327005694389</v>
      </c>
      <c r="K4576" s="7">
        <v>85.201513394947909</v>
      </c>
      <c r="L4576" s="7">
        <v>0.93085201001491535</v>
      </c>
      <c r="M4576" s="7" t="s">
        <v>304</v>
      </c>
      <c r="N4576" s="7" t="s">
        <v>333</v>
      </c>
      <c r="O4576" s="7" t="s">
        <v>421</v>
      </c>
    </row>
    <row r="4577" spans="1:15" ht="15">
      <c r="A4577" s="1">
        <v>4569</v>
      </c>
      <c r="B4577" s="6" t="s">
        <v>238</v>
      </c>
      <c r="C4577" s="7" t="s">
        <v>300</v>
      </c>
      <c r="D4577" s="7" t="s">
        <v>422</v>
      </c>
      <c r="E4577" s="7">
        <v>79.31</v>
      </c>
      <c r="F4577" s="7">
        <v>31.132327005694389</v>
      </c>
      <c r="G4577" s="7">
        <v>85.201513394947909</v>
      </c>
      <c r="H4577" s="7">
        <v>0.93085201001491535</v>
      </c>
      <c r="I4577" s="7">
        <v>79.31</v>
      </c>
      <c r="J4577" s="7">
        <v>31.132327005694389</v>
      </c>
      <c r="K4577" s="7">
        <v>85.201513394947909</v>
      </c>
      <c r="L4577" s="7">
        <v>0.93085201001491535</v>
      </c>
      <c r="M4577" s="7" t="s">
        <v>304</v>
      </c>
      <c r="N4577" s="7" t="s">
        <v>333</v>
      </c>
      <c r="O4577" s="7" t="s">
        <v>421</v>
      </c>
    </row>
    <row r="4578" spans="1:15" ht="15">
      <c r="A4578" s="1">
        <v>4570</v>
      </c>
      <c r="B4578" s="6" t="s">
        <v>238</v>
      </c>
      <c r="C4578" s="7" t="s">
        <v>301</v>
      </c>
      <c r="D4578" s="7" t="s">
        <v>422</v>
      </c>
      <c r="E4578" s="7">
        <v>79.31</v>
      </c>
      <c r="F4578" s="7">
        <v>31.132327005694389</v>
      </c>
      <c r="G4578" s="7">
        <v>85.201513394947909</v>
      </c>
      <c r="H4578" s="7">
        <v>0.93085201001491535</v>
      </c>
      <c r="I4578" s="7">
        <v>79.31</v>
      </c>
      <c r="J4578" s="7">
        <v>31.132327005694389</v>
      </c>
      <c r="K4578" s="7">
        <v>85.201513394947909</v>
      </c>
      <c r="L4578" s="7">
        <v>0.93085201001491535</v>
      </c>
      <c r="M4578" s="7" t="s">
        <v>304</v>
      </c>
      <c r="N4578" s="7" t="s">
        <v>333</v>
      </c>
      <c r="O4578" s="7" t="s">
        <v>421</v>
      </c>
    </row>
    <row r="4579" spans="1:15" ht="15">
      <c r="A4579" s="1">
        <v>4571</v>
      </c>
      <c r="B4579" s="6" t="s">
        <v>238</v>
      </c>
      <c r="C4579" s="7" t="s">
        <v>302</v>
      </c>
      <c r="D4579" s="7" t="s">
        <v>422</v>
      </c>
      <c r="E4579" s="7">
        <v>79.31</v>
      </c>
      <c r="F4579" s="7">
        <v>31.132327005694389</v>
      </c>
      <c r="G4579" s="7">
        <v>85.201513394947909</v>
      </c>
      <c r="H4579" s="7">
        <v>0.93085201001491535</v>
      </c>
      <c r="I4579" s="7">
        <v>79.31</v>
      </c>
      <c r="J4579" s="7">
        <v>31.132327005694389</v>
      </c>
      <c r="K4579" s="7">
        <v>85.201513394947909</v>
      </c>
      <c r="L4579" s="7">
        <v>0.93085201001491535</v>
      </c>
      <c r="M4579" s="7" t="s">
        <v>304</v>
      </c>
      <c r="N4579" s="7" t="s">
        <v>333</v>
      </c>
      <c r="O4579" s="7" t="s">
        <v>421</v>
      </c>
    </row>
    <row r="4580" spans="1:15" ht="15">
      <c r="A4580" s="1">
        <v>4572</v>
      </c>
      <c r="B4580" s="6" t="s">
        <v>238</v>
      </c>
      <c r="C4580" s="7" t="s">
        <v>423</v>
      </c>
      <c r="D4580" s="7" t="s">
        <v>422</v>
      </c>
      <c r="E4580" s="7">
        <v>79.31</v>
      </c>
      <c r="F4580" s="7">
        <v>31.132327005694389</v>
      </c>
      <c r="G4580" s="7">
        <v>85.201513394947909</v>
      </c>
      <c r="H4580" s="7">
        <v>0.93085201001491535</v>
      </c>
      <c r="I4580" s="7">
        <v>79.31</v>
      </c>
      <c r="J4580" s="7">
        <v>31.132327005694389</v>
      </c>
      <c r="K4580" s="7">
        <v>85.201513394947909</v>
      </c>
      <c r="L4580" s="7">
        <v>0.93085201001491535</v>
      </c>
      <c r="M4580" s="7" t="s">
        <v>304</v>
      </c>
      <c r="N4580" s="7" t="s">
        <v>333</v>
      </c>
      <c r="O4580" s="7" t="s">
        <v>421</v>
      </c>
    </row>
    <row r="4581" spans="1:15" ht="15">
      <c r="A4581" s="1">
        <v>4573</v>
      </c>
      <c r="B4581" s="6" t="s">
        <v>238</v>
      </c>
      <c r="C4581" s="7" t="s">
        <v>424</v>
      </c>
      <c r="D4581" s="7" t="s">
        <v>422</v>
      </c>
      <c r="E4581" s="7">
        <v>79.31</v>
      </c>
      <c r="F4581" s="7">
        <v>31.132327005694389</v>
      </c>
      <c r="G4581" s="7">
        <v>85.201513394947909</v>
      </c>
      <c r="H4581" s="7">
        <v>0.93085201001491535</v>
      </c>
      <c r="I4581" s="7">
        <v>79.31</v>
      </c>
      <c r="J4581" s="7">
        <v>31.132327005694389</v>
      </c>
      <c r="K4581" s="7">
        <v>85.201513394947909</v>
      </c>
      <c r="L4581" s="7">
        <v>0.93085201001491535</v>
      </c>
      <c r="M4581" s="7" t="s">
        <v>304</v>
      </c>
      <c r="N4581" s="7" t="s">
        <v>333</v>
      </c>
      <c r="O4581" s="7" t="s">
        <v>421</v>
      </c>
    </row>
    <row r="4582" spans="1:15" ht="15">
      <c r="A4582" s="1">
        <v>4574</v>
      </c>
      <c r="B4582" s="6" t="s">
        <v>238</v>
      </c>
      <c r="C4582" s="7" t="s">
        <v>425</v>
      </c>
      <c r="D4582" s="7" t="s">
        <v>422</v>
      </c>
      <c r="E4582" s="7">
        <v>79.31</v>
      </c>
      <c r="F4582" s="7">
        <v>31.132327005694389</v>
      </c>
      <c r="G4582" s="7">
        <v>85.201513394947909</v>
      </c>
      <c r="H4582" s="7">
        <v>0.93085201001491535</v>
      </c>
      <c r="I4582" s="7">
        <v>79.31</v>
      </c>
      <c r="J4582" s="7">
        <v>31.132327005694389</v>
      </c>
      <c r="K4582" s="7">
        <v>85.201513394947909</v>
      </c>
      <c r="L4582" s="7">
        <v>0.93085201001491535</v>
      </c>
      <c r="M4582" s="7" t="s">
        <v>304</v>
      </c>
      <c r="N4582" s="7" t="s">
        <v>333</v>
      </c>
      <c r="O4582" s="7" t="s">
        <v>421</v>
      </c>
    </row>
    <row r="4583" spans="1:15" ht="15">
      <c r="A4583" s="1">
        <v>4575</v>
      </c>
      <c r="B4583" s="6" t="s">
        <v>238</v>
      </c>
      <c r="C4583" s="7" t="s">
        <v>426</v>
      </c>
      <c r="D4583" s="7" t="s">
        <v>422</v>
      </c>
      <c r="E4583" s="7">
        <v>79.31</v>
      </c>
      <c r="F4583" s="7">
        <v>31.132327005694389</v>
      </c>
      <c r="G4583" s="7">
        <v>85.201513394947909</v>
      </c>
      <c r="H4583" s="7">
        <v>0.93085201001491535</v>
      </c>
      <c r="I4583" s="7">
        <v>79.31</v>
      </c>
      <c r="J4583" s="7">
        <v>31.132327005694389</v>
      </c>
      <c r="K4583" s="7">
        <v>85.201513394947909</v>
      </c>
      <c r="L4583" s="7">
        <v>0.93085201001491535</v>
      </c>
      <c r="M4583" s="7" t="s">
        <v>304</v>
      </c>
      <c r="N4583" s="7" t="s">
        <v>333</v>
      </c>
      <c r="O4583" s="7" t="s">
        <v>421</v>
      </c>
    </row>
    <row r="4584" spans="1:15" ht="15">
      <c r="A4584" s="1">
        <v>4576</v>
      </c>
      <c r="B4584" s="6" t="s">
        <v>238</v>
      </c>
      <c r="C4584" s="7" t="s">
        <v>427</v>
      </c>
      <c r="D4584" s="7" t="s">
        <v>422</v>
      </c>
      <c r="E4584" s="7">
        <v>79.31</v>
      </c>
      <c r="F4584" s="7">
        <v>31.132327005694389</v>
      </c>
      <c r="G4584" s="7">
        <v>85.201513394947909</v>
      </c>
      <c r="H4584" s="7">
        <v>0.93085201001491535</v>
      </c>
      <c r="I4584" s="7">
        <v>79.31</v>
      </c>
      <c r="J4584" s="7">
        <v>31.132327005694389</v>
      </c>
      <c r="K4584" s="7">
        <v>85.201513394947909</v>
      </c>
      <c r="L4584" s="7">
        <v>0.93085201001491535</v>
      </c>
      <c r="M4584" s="7" t="s">
        <v>304</v>
      </c>
      <c r="N4584" s="7" t="s">
        <v>333</v>
      </c>
      <c r="O4584" s="7" t="s">
        <v>421</v>
      </c>
    </row>
    <row r="4585" spans="1:15" ht="15">
      <c r="A4585" s="1">
        <v>4577</v>
      </c>
      <c r="B4585" s="6" t="s">
        <v>27</v>
      </c>
      <c r="C4585" s="7" t="s">
        <v>292</v>
      </c>
      <c r="D4585" s="7">
        <v>14.606</v>
      </c>
      <c r="E4585" s="7">
        <v>13.73</v>
      </c>
      <c r="F4585" s="7">
        <v>3.0428627573723634</v>
      </c>
      <c r="G4585" s="7">
        <v>14.063140252454419</v>
      </c>
      <c r="H4585" s="7">
        <v>0.97631110502533203</v>
      </c>
      <c r="I4585" s="7">
        <v>12.242000000000001</v>
      </c>
      <c r="J4585" s="7">
        <v>2.7130900128006137</v>
      </c>
      <c r="K4585" s="7">
        <v>12.539035904628332</v>
      </c>
      <c r="L4585" s="7">
        <v>0.97631110502533203</v>
      </c>
      <c r="M4585" s="7" t="s">
        <v>290</v>
      </c>
      <c r="N4585" s="7" t="s">
        <v>333</v>
      </c>
      <c r="O4585" s="7" t="s">
        <v>421</v>
      </c>
    </row>
    <row r="4586" spans="1:15" ht="15">
      <c r="A4586" s="1">
        <v>4578</v>
      </c>
      <c r="B4586" s="6" t="s">
        <v>27</v>
      </c>
      <c r="C4586" s="7" t="s">
        <v>293</v>
      </c>
      <c r="D4586" s="7">
        <v>16.913</v>
      </c>
      <c r="E4586" s="7">
        <v>14.03</v>
      </c>
      <c r="F4586" s="7">
        <v>5.9265260499494179</v>
      </c>
      <c r="G4586" s="7">
        <v>15.230384467265724</v>
      </c>
      <c r="H4586" s="7">
        <v>0.92118488736474902</v>
      </c>
      <c r="I4586" s="7">
        <v>12.56</v>
      </c>
      <c r="J4586" s="7">
        <v>5.3055714317437443</v>
      </c>
      <c r="K4586" s="7">
        <v>13.634613607188705</v>
      </c>
      <c r="L4586" s="7">
        <v>0.92118488736474902</v>
      </c>
      <c r="M4586" s="7" t="s">
        <v>290</v>
      </c>
      <c r="N4586" s="7" t="s">
        <v>333</v>
      </c>
      <c r="O4586" s="7" t="s">
        <v>421</v>
      </c>
    </row>
    <row r="4587" spans="1:15" ht="15">
      <c r="A4587" s="1">
        <v>4579</v>
      </c>
      <c r="B4587" s="6" t="s">
        <v>27</v>
      </c>
      <c r="C4587" s="7" t="s">
        <v>294</v>
      </c>
      <c r="D4587" s="7">
        <v>12.75</v>
      </c>
      <c r="E4587" s="7">
        <v>13.508488912765864</v>
      </c>
      <c r="F4587" s="7">
        <v>4.5610580272606907</v>
      </c>
      <c r="G4587" s="7">
        <v>14.257718016371255</v>
      </c>
      <c r="H4587" s="7">
        <v>0.94745098039215692</v>
      </c>
      <c r="I4587" s="7">
        <v>12.055400717835003</v>
      </c>
      <c r="J4587" s="7">
        <v>4.0704317537665577</v>
      </c>
      <c r="K4587" s="7">
        <v>12.724036353675189</v>
      </c>
      <c r="L4587" s="7">
        <v>0.94745098039215692</v>
      </c>
      <c r="M4587" s="7" t="s">
        <v>290</v>
      </c>
      <c r="N4587" s="7" t="s">
        <v>333</v>
      </c>
      <c r="O4587" s="7" t="s">
        <v>421</v>
      </c>
    </row>
    <row r="4588" spans="1:15" ht="15">
      <c r="A4588" s="1">
        <v>4580</v>
      </c>
      <c r="B4588" s="6" t="s">
        <v>27</v>
      </c>
      <c r="C4588" s="7" t="s">
        <v>295</v>
      </c>
      <c r="D4588" s="7">
        <v>12.5267</v>
      </c>
      <c r="E4588" s="7">
        <v>12.136699999999999</v>
      </c>
      <c r="F4588" s="7">
        <v>3.7443019928578605</v>
      </c>
      <c r="G4588" s="7">
        <v>12.701152873015872</v>
      </c>
      <c r="H4588" s="7">
        <v>0.95555892613377835</v>
      </c>
      <c r="I4588" s="7">
        <v>10.8063</v>
      </c>
      <c r="J4588" s="7">
        <v>3.3338593378282293</v>
      </c>
      <c r="K4588" s="7">
        <v>11.308878714285713</v>
      </c>
      <c r="L4588" s="7">
        <v>0.95555892613377835</v>
      </c>
      <c r="M4588" s="7" t="s">
        <v>290</v>
      </c>
      <c r="N4588" s="7" t="s">
        <v>333</v>
      </c>
      <c r="O4588" s="7" t="s">
        <v>421</v>
      </c>
    </row>
    <row r="4589" spans="1:15" ht="15">
      <c r="A4589" s="1">
        <v>4581</v>
      </c>
      <c r="B4589" s="6" t="s">
        <v>27</v>
      </c>
      <c r="C4589" s="7" t="s">
        <v>296</v>
      </c>
      <c r="D4589" s="7" t="s">
        <v>422</v>
      </c>
      <c r="E4589" s="7" t="s">
        <v>422</v>
      </c>
      <c r="F4589" s="7" t="s">
        <v>422</v>
      </c>
      <c r="G4589" s="7" t="s">
        <v>422</v>
      </c>
      <c r="H4589" s="7" t="s">
        <v>422</v>
      </c>
      <c r="I4589" s="7" t="s">
        <v>422</v>
      </c>
      <c r="J4589" s="7" t="s">
        <v>422</v>
      </c>
      <c r="K4589" s="7" t="s">
        <v>422</v>
      </c>
      <c r="L4589" s="7" t="s">
        <v>422</v>
      </c>
      <c r="M4589" s="7" t="s">
        <v>290</v>
      </c>
      <c r="N4589" s="7" t="s">
        <v>333</v>
      </c>
      <c r="O4589" s="7" t="s">
        <v>421</v>
      </c>
    </row>
    <row r="4590" spans="1:15" ht="15">
      <c r="A4590" s="1">
        <v>4582</v>
      </c>
      <c r="B4590" s="6" t="s">
        <v>27</v>
      </c>
      <c r="C4590" s="7" t="s">
        <v>297</v>
      </c>
      <c r="D4590" s="7" t="s">
        <v>422</v>
      </c>
      <c r="E4590" s="7" t="s">
        <v>422</v>
      </c>
      <c r="F4590" s="7" t="s">
        <v>422</v>
      </c>
      <c r="G4590" s="7" t="s">
        <v>422</v>
      </c>
      <c r="H4590" s="7" t="s">
        <v>422</v>
      </c>
      <c r="I4590" s="7" t="s">
        <v>422</v>
      </c>
      <c r="J4590" s="7" t="s">
        <v>422</v>
      </c>
      <c r="K4590" s="7" t="s">
        <v>422</v>
      </c>
      <c r="L4590" s="7" t="s">
        <v>422</v>
      </c>
      <c r="M4590" s="7" t="s">
        <v>290</v>
      </c>
      <c r="N4590" s="7" t="s">
        <v>333</v>
      </c>
      <c r="O4590" s="7" t="s">
        <v>421</v>
      </c>
    </row>
    <row r="4591" spans="1:15" ht="15">
      <c r="A4591" s="1">
        <v>4583</v>
      </c>
      <c r="B4591" s="6" t="s">
        <v>27</v>
      </c>
      <c r="C4591" s="7" t="s">
        <v>298</v>
      </c>
      <c r="D4591" s="7" t="s">
        <v>422</v>
      </c>
      <c r="E4591" s="7" t="s">
        <v>422</v>
      </c>
      <c r="F4591" s="7" t="s">
        <v>422</v>
      </c>
      <c r="G4591" s="7" t="s">
        <v>422</v>
      </c>
      <c r="H4591" s="7" t="s">
        <v>422</v>
      </c>
      <c r="I4591" s="7" t="s">
        <v>422</v>
      </c>
      <c r="J4591" s="7" t="s">
        <v>422</v>
      </c>
      <c r="K4591" s="7" t="s">
        <v>422</v>
      </c>
      <c r="L4591" s="7" t="s">
        <v>422</v>
      </c>
      <c r="M4591" s="7" t="s">
        <v>290</v>
      </c>
      <c r="N4591" s="7" t="s">
        <v>333</v>
      </c>
      <c r="O4591" s="7" t="s">
        <v>421</v>
      </c>
    </row>
    <row r="4592" spans="1:15" ht="15">
      <c r="A4592" s="1">
        <v>4584</v>
      </c>
      <c r="B4592" s="6" t="s">
        <v>27</v>
      </c>
      <c r="C4592" s="7" t="s">
        <v>299</v>
      </c>
      <c r="D4592" s="7" t="s">
        <v>422</v>
      </c>
      <c r="E4592" s="7" t="s">
        <v>422</v>
      </c>
      <c r="F4592" s="7" t="s">
        <v>422</v>
      </c>
      <c r="G4592" s="7" t="s">
        <v>422</v>
      </c>
      <c r="H4592" s="7" t="s">
        <v>422</v>
      </c>
      <c r="I4592" s="7" t="s">
        <v>422</v>
      </c>
      <c r="J4592" s="7" t="s">
        <v>422</v>
      </c>
      <c r="K4592" s="7" t="s">
        <v>422</v>
      </c>
      <c r="L4592" s="7" t="s">
        <v>422</v>
      </c>
      <c r="M4592" s="7" t="s">
        <v>290</v>
      </c>
      <c r="N4592" s="7" t="s">
        <v>333</v>
      </c>
      <c r="O4592" s="7" t="s">
        <v>421</v>
      </c>
    </row>
    <row r="4593" spans="1:15" ht="15">
      <c r="A4593" s="1">
        <v>4585</v>
      </c>
      <c r="B4593" s="6" t="s">
        <v>27</v>
      </c>
      <c r="C4593" s="7" t="s">
        <v>300</v>
      </c>
      <c r="D4593" s="7" t="s">
        <v>422</v>
      </c>
      <c r="E4593" s="7" t="s">
        <v>422</v>
      </c>
      <c r="F4593" s="7" t="s">
        <v>422</v>
      </c>
      <c r="G4593" s="7" t="s">
        <v>422</v>
      </c>
      <c r="H4593" s="7" t="s">
        <v>422</v>
      </c>
      <c r="I4593" s="7" t="s">
        <v>422</v>
      </c>
      <c r="J4593" s="7" t="s">
        <v>422</v>
      </c>
      <c r="K4593" s="7" t="s">
        <v>422</v>
      </c>
      <c r="L4593" s="7" t="s">
        <v>422</v>
      </c>
      <c r="M4593" s="7" t="s">
        <v>290</v>
      </c>
      <c r="N4593" s="7" t="s">
        <v>333</v>
      </c>
      <c r="O4593" s="7" t="s">
        <v>421</v>
      </c>
    </row>
    <row r="4594" spans="1:15" ht="15">
      <c r="A4594" s="1">
        <v>4586</v>
      </c>
      <c r="B4594" s="6" t="s">
        <v>27</v>
      </c>
      <c r="C4594" s="7" t="s">
        <v>301</v>
      </c>
      <c r="D4594" s="7" t="s">
        <v>422</v>
      </c>
      <c r="E4594" s="7" t="s">
        <v>422</v>
      </c>
      <c r="F4594" s="7" t="s">
        <v>422</v>
      </c>
      <c r="G4594" s="7" t="s">
        <v>422</v>
      </c>
      <c r="H4594" s="7" t="s">
        <v>422</v>
      </c>
      <c r="I4594" s="7" t="s">
        <v>422</v>
      </c>
      <c r="J4594" s="7" t="s">
        <v>422</v>
      </c>
      <c r="K4594" s="7" t="s">
        <v>422</v>
      </c>
      <c r="L4594" s="7" t="s">
        <v>422</v>
      </c>
      <c r="M4594" s="7" t="s">
        <v>290</v>
      </c>
      <c r="N4594" s="7" t="s">
        <v>333</v>
      </c>
      <c r="O4594" s="7" t="s">
        <v>421</v>
      </c>
    </row>
    <row r="4595" spans="1:15" ht="15">
      <c r="A4595" s="1">
        <v>4587</v>
      </c>
      <c r="B4595" s="6" t="s">
        <v>27</v>
      </c>
      <c r="C4595" s="7" t="s">
        <v>302</v>
      </c>
      <c r="D4595" s="7" t="s">
        <v>422</v>
      </c>
      <c r="E4595" s="7" t="s">
        <v>422</v>
      </c>
      <c r="F4595" s="7" t="s">
        <v>422</v>
      </c>
      <c r="G4595" s="7" t="s">
        <v>422</v>
      </c>
      <c r="H4595" s="7" t="s">
        <v>422</v>
      </c>
      <c r="I4595" s="7" t="s">
        <v>422</v>
      </c>
      <c r="J4595" s="7" t="s">
        <v>422</v>
      </c>
      <c r="K4595" s="7" t="s">
        <v>422</v>
      </c>
      <c r="L4595" s="7" t="s">
        <v>422</v>
      </c>
      <c r="M4595" s="7" t="s">
        <v>290</v>
      </c>
      <c r="N4595" s="7" t="s">
        <v>333</v>
      </c>
      <c r="O4595" s="7" t="s">
        <v>421</v>
      </c>
    </row>
    <row r="4596" spans="1:15" ht="15">
      <c r="A4596" s="1">
        <v>4588</v>
      </c>
      <c r="B4596" s="6" t="s">
        <v>27</v>
      </c>
      <c r="C4596" s="7" t="s">
        <v>423</v>
      </c>
      <c r="D4596" s="7" t="s">
        <v>422</v>
      </c>
      <c r="E4596" s="7" t="s">
        <v>422</v>
      </c>
      <c r="F4596" s="7" t="s">
        <v>422</v>
      </c>
      <c r="G4596" s="7" t="s">
        <v>422</v>
      </c>
      <c r="H4596" s="7" t="s">
        <v>422</v>
      </c>
      <c r="I4596" s="7" t="s">
        <v>422</v>
      </c>
      <c r="J4596" s="7" t="s">
        <v>422</v>
      </c>
      <c r="K4596" s="7" t="s">
        <v>422</v>
      </c>
      <c r="L4596" s="7" t="s">
        <v>422</v>
      </c>
      <c r="M4596" s="7" t="s">
        <v>290</v>
      </c>
      <c r="N4596" s="7" t="s">
        <v>333</v>
      </c>
      <c r="O4596" s="7" t="s">
        <v>421</v>
      </c>
    </row>
    <row r="4597" spans="1:15" ht="15">
      <c r="A4597" s="1">
        <v>4589</v>
      </c>
      <c r="B4597" s="6" t="s">
        <v>27</v>
      </c>
      <c r="C4597" s="7" t="s">
        <v>424</v>
      </c>
      <c r="D4597" s="7" t="s">
        <v>422</v>
      </c>
      <c r="E4597" s="7" t="s">
        <v>422</v>
      </c>
      <c r="F4597" s="7" t="s">
        <v>422</v>
      </c>
      <c r="G4597" s="7" t="s">
        <v>422</v>
      </c>
      <c r="H4597" s="7" t="s">
        <v>422</v>
      </c>
      <c r="I4597" s="7" t="s">
        <v>422</v>
      </c>
      <c r="J4597" s="7" t="s">
        <v>422</v>
      </c>
      <c r="K4597" s="7" t="s">
        <v>422</v>
      </c>
      <c r="L4597" s="7" t="s">
        <v>422</v>
      </c>
      <c r="M4597" s="7" t="s">
        <v>290</v>
      </c>
      <c r="N4597" s="7" t="s">
        <v>333</v>
      </c>
      <c r="O4597" s="7" t="s">
        <v>421</v>
      </c>
    </row>
    <row r="4598" spans="1:15" ht="15">
      <c r="A4598" s="1">
        <v>4590</v>
      </c>
      <c r="B4598" s="6" t="s">
        <v>27</v>
      </c>
      <c r="C4598" s="7" t="s">
        <v>425</v>
      </c>
      <c r="D4598" s="7" t="s">
        <v>422</v>
      </c>
      <c r="E4598" s="7" t="s">
        <v>422</v>
      </c>
      <c r="F4598" s="7" t="s">
        <v>422</v>
      </c>
      <c r="G4598" s="7" t="s">
        <v>422</v>
      </c>
      <c r="H4598" s="7" t="s">
        <v>422</v>
      </c>
      <c r="I4598" s="7" t="s">
        <v>422</v>
      </c>
      <c r="J4598" s="7" t="s">
        <v>422</v>
      </c>
      <c r="K4598" s="7" t="s">
        <v>422</v>
      </c>
      <c r="L4598" s="7" t="s">
        <v>422</v>
      </c>
      <c r="M4598" s="7" t="s">
        <v>290</v>
      </c>
      <c r="N4598" s="7" t="s">
        <v>333</v>
      </c>
      <c r="O4598" s="7" t="s">
        <v>421</v>
      </c>
    </row>
    <row r="4599" spans="1:15" ht="15">
      <c r="A4599" s="1">
        <v>4591</v>
      </c>
      <c r="B4599" s="6" t="s">
        <v>27</v>
      </c>
      <c r="C4599" s="7" t="s">
        <v>426</v>
      </c>
      <c r="D4599" s="7" t="s">
        <v>422</v>
      </c>
      <c r="E4599" s="7" t="s">
        <v>422</v>
      </c>
      <c r="F4599" s="7" t="s">
        <v>422</v>
      </c>
      <c r="G4599" s="7" t="s">
        <v>422</v>
      </c>
      <c r="H4599" s="7" t="s">
        <v>422</v>
      </c>
      <c r="I4599" s="7" t="s">
        <v>422</v>
      </c>
      <c r="J4599" s="7" t="s">
        <v>422</v>
      </c>
      <c r="K4599" s="7" t="s">
        <v>422</v>
      </c>
      <c r="L4599" s="7" t="s">
        <v>422</v>
      </c>
      <c r="M4599" s="7" t="s">
        <v>290</v>
      </c>
      <c r="N4599" s="7" t="s">
        <v>333</v>
      </c>
      <c r="O4599" s="7" t="s">
        <v>421</v>
      </c>
    </row>
    <row r="4600" spans="1:15" ht="15">
      <c r="A4600" s="1">
        <v>4592</v>
      </c>
      <c r="B4600" s="6" t="s">
        <v>27</v>
      </c>
      <c r="C4600" s="7" t="s">
        <v>427</v>
      </c>
      <c r="D4600" s="7" t="s">
        <v>422</v>
      </c>
      <c r="E4600" s="7" t="s">
        <v>422</v>
      </c>
      <c r="F4600" s="7" t="s">
        <v>422</v>
      </c>
      <c r="G4600" s="7" t="s">
        <v>422</v>
      </c>
      <c r="H4600" s="7" t="s">
        <v>422</v>
      </c>
      <c r="I4600" s="7" t="s">
        <v>422</v>
      </c>
      <c r="J4600" s="7" t="s">
        <v>422</v>
      </c>
      <c r="K4600" s="7" t="s">
        <v>422</v>
      </c>
      <c r="L4600" s="7" t="s">
        <v>422</v>
      </c>
      <c r="M4600" s="7" t="s">
        <v>290</v>
      </c>
      <c r="N4600" s="7" t="s">
        <v>333</v>
      </c>
      <c r="O4600" s="7" t="s">
        <v>421</v>
      </c>
    </row>
    <row r="4601" spans="1:15" ht="15">
      <c r="A4601" s="1">
        <v>4593</v>
      </c>
      <c r="B4601" s="6" t="s">
        <v>48</v>
      </c>
      <c r="C4601" s="7" t="s">
        <v>292</v>
      </c>
      <c r="D4601" s="7">
        <v>49.41</v>
      </c>
      <c r="E4601" s="7">
        <v>46.415999999999997</v>
      </c>
      <c r="F4601" s="7">
        <v>10.906436148314882</v>
      </c>
      <c r="G4601" s="7">
        <v>47.680136382536375</v>
      </c>
      <c r="H4601" s="7">
        <v>0.9734871483505364</v>
      </c>
      <c r="I4601" s="7">
        <v>39.335000000000001</v>
      </c>
      <c r="J4601" s="7">
        <v>9.2426031087117639</v>
      </c>
      <c r="K4601" s="7">
        <v>40.406285862785857</v>
      </c>
      <c r="L4601" s="7">
        <v>0.9734871483505364</v>
      </c>
      <c r="M4601" s="7" t="s">
        <v>290</v>
      </c>
      <c r="N4601" s="7" t="s">
        <v>333</v>
      </c>
      <c r="O4601" s="7" t="s">
        <v>421</v>
      </c>
    </row>
    <row r="4602" spans="1:15" ht="15">
      <c r="A4602" s="1">
        <v>4594</v>
      </c>
      <c r="B4602" s="6" t="s">
        <v>48</v>
      </c>
      <c r="C4602" s="7" t="s">
        <v>293</v>
      </c>
      <c r="D4602" s="7">
        <v>42.241999999999997</v>
      </c>
      <c r="E4602" s="7">
        <v>42.67</v>
      </c>
      <c r="F4602" s="7">
        <v>1.6618325049237339</v>
      </c>
      <c r="G4602" s="7">
        <v>42.702348732527831</v>
      </c>
      <c r="H4602" s="7">
        <v>0.99924246011079032</v>
      </c>
      <c r="I4602" s="7">
        <v>36.83</v>
      </c>
      <c r="J4602" s="7">
        <v>1.4343869499964206</v>
      </c>
      <c r="K4602" s="7">
        <v>36.857921345652684</v>
      </c>
      <c r="L4602" s="7">
        <v>0.99924246011079032</v>
      </c>
      <c r="M4602" s="7" t="s">
        <v>290</v>
      </c>
      <c r="N4602" s="7" t="s">
        <v>333</v>
      </c>
      <c r="O4602" s="7" t="s">
        <v>421</v>
      </c>
    </row>
    <row r="4603" spans="1:15" ht="15">
      <c r="A4603" s="1">
        <v>4595</v>
      </c>
      <c r="B4603" s="6" t="s">
        <v>48</v>
      </c>
      <c r="C4603" s="7" t="s">
        <v>294</v>
      </c>
      <c r="D4603" s="7">
        <v>43.28</v>
      </c>
      <c r="E4603" s="7">
        <v>48.711530269995443</v>
      </c>
      <c r="F4603" s="7">
        <v>3.9275595736073163</v>
      </c>
      <c r="G4603" s="7">
        <v>48.869611267626397</v>
      </c>
      <c r="H4603" s="7">
        <v>0.99676524953789281</v>
      </c>
      <c r="I4603" s="7">
        <v>41.904645341173527</v>
      </c>
      <c r="J4603" s="7">
        <v>3.3787275841285611</v>
      </c>
      <c r="K4603" s="7">
        <v>42.040636308901028</v>
      </c>
      <c r="L4603" s="7">
        <v>0.99676524953789281</v>
      </c>
      <c r="M4603" s="7" t="s">
        <v>290</v>
      </c>
      <c r="N4603" s="7" t="s">
        <v>333</v>
      </c>
      <c r="O4603" s="7" t="s">
        <v>421</v>
      </c>
    </row>
    <row r="4604" spans="1:15" ht="15">
      <c r="A4604" s="1">
        <v>4596</v>
      </c>
      <c r="B4604" s="6" t="s">
        <v>48</v>
      </c>
      <c r="C4604" s="7" t="s">
        <v>295</v>
      </c>
      <c r="D4604" s="7">
        <v>48.165999999999997</v>
      </c>
      <c r="E4604" s="7">
        <v>44.765000000000001</v>
      </c>
      <c r="F4604" s="7">
        <v>8.2779876511650965</v>
      </c>
      <c r="G4604" s="7">
        <v>45.523953085742036</v>
      </c>
      <c r="H4604" s="7">
        <v>0.98332848897562597</v>
      </c>
      <c r="I4604" s="7">
        <v>38.186999999999998</v>
      </c>
      <c r="J4604" s="7">
        <v>7.0615774474487152</v>
      </c>
      <c r="K4604" s="7">
        <v>38.83442860460697</v>
      </c>
      <c r="L4604" s="7">
        <v>0.98332848897562597</v>
      </c>
      <c r="M4604" s="7" t="s">
        <v>290</v>
      </c>
      <c r="N4604" s="7" t="s">
        <v>333</v>
      </c>
      <c r="O4604" s="7" t="s">
        <v>421</v>
      </c>
    </row>
    <row r="4605" spans="1:15" ht="15">
      <c r="A4605" s="1">
        <v>4597</v>
      </c>
      <c r="B4605" s="6" t="s">
        <v>48</v>
      </c>
      <c r="C4605" s="7" t="s">
        <v>296</v>
      </c>
      <c r="D4605" s="7">
        <v>42.798999999999999</v>
      </c>
      <c r="E4605" s="7">
        <v>47.222999999999999</v>
      </c>
      <c r="F4605" s="7">
        <v>1.9381041998776516</v>
      </c>
      <c r="G4605" s="7">
        <v>47.262754647709471</v>
      </c>
      <c r="H4605" s="7">
        <v>0.9991588588518423</v>
      </c>
      <c r="I4605" s="7">
        <v>41.06</v>
      </c>
      <c r="J4605" s="7">
        <v>1.6851652467436895</v>
      </c>
      <c r="K4605" s="7">
        <v>41.094566330706456</v>
      </c>
      <c r="L4605" s="7">
        <v>0.9991588588518423</v>
      </c>
      <c r="M4605" s="7" t="s">
        <v>290</v>
      </c>
      <c r="N4605" s="7" t="s">
        <v>333</v>
      </c>
      <c r="O4605" s="7" t="s">
        <v>421</v>
      </c>
    </row>
    <row r="4606" spans="1:15" ht="15">
      <c r="A4606" s="1">
        <v>4598</v>
      </c>
      <c r="B4606" s="6" t="s">
        <v>48</v>
      </c>
      <c r="C4606" s="7" t="s">
        <v>297</v>
      </c>
      <c r="D4606" s="7">
        <v>38.528300000000002</v>
      </c>
      <c r="E4606" s="7">
        <v>48.563708953999999</v>
      </c>
      <c r="F4606" s="7">
        <v>0.64513059450067678</v>
      </c>
      <c r="G4606" s="7">
        <v>48.55942373921728</v>
      </c>
      <c r="H4606" s="7">
        <v>1.0000882468211676</v>
      </c>
      <c r="I4606" s="7">
        <v>42.550402601999998</v>
      </c>
      <c r="J4606" s="7">
        <v>0.56524855943066699</v>
      </c>
      <c r="K4606" s="7">
        <v>42.546647995563056</v>
      </c>
      <c r="L4606" s="7">
        <v>1.0000882468211676</v>
      </c>
      <c r="M4606" s="7" t="s">
        <v>290</v>
      </c>
      <c r="N4606" s="7" t="s">
        <v>333</v>
      </c>
      <c r="O4606" s="7" t="s">
        <v>421</v>
      </c>
    </row>
    <row r="4607" spans="1:15" ht="15">
      <c r="A4607" s="1">
        <v>4599</v>
      </c>
      <c r="B4607" s="6" t="s">
        <v>48</v>
      </c>
      <c r="C4607" s="7" t="s">
        <v>298</v>
      </c>
      <c r="D4607" s="7" t="s">
        <v>422</v>
      </c>
      <c r="E4607" s="7">
        <v>47.118190697628656</v>
      </c>
      <c r="F4607" s="7">
        <v>5.9916133306023625</v>
      </c>
      <c r="G4607" s="7">
        <v>47.497613886610679</v>
      </c>
      <c r="H4607" s="7">
        <v>0.99201174210797605</v>
      </c>
      <c r="I4607" s="7">
        <v>41.104884345628655</v>
      </c>
      <c r="J4607" s="7">
        <v>5.2269531013747406</v>
      </c>
      <c r="K4607" s="7">
        <v>41.435884880034585</v>
      </c>
      <c r="L4607" s="7">
        <v>0.99201174210797605</v>
      </c>
      <c r="M4607" s="7" t="s">
        <v>290</v>
      </c>
      <c r="N4607" s="7" t="s">
        <v>333</v>
      </c>
      <c r="O4607" s="7" t="s">
        <v>421</v>
      </c>
    </row>
    <row r="4608" spans="1:15" ht="15">
      <c r="A4608" s="1">
        <v>4600</v>
      </c>
      <c r="B4608" s="6" t="s">
        <v>48</v>
      </c>
      <c r="C4608" s="7" t="s">
        <v>299</v>
      </c>
      <c r="D4608" s="7" t="s">
        <v>422</v>
      </c>
      <c r="E4608" s="7">
        <v>46.499422455012379</v>
      </c>
      <c r="F4608" s="7">
        <v>5.9129299177607093</v>
      </c>
      <c r="G4608" s="7">
        <v>46.873862960738144</v>
      </c>
      <c r="H4608" s="7">
        <v>0.99201174210797605</v>
      </c>
      <c r="I4608" s="7">
        <v>40.486116103012378</v>
      </c>
      <c r="J4608" s="7">
        <v>5.1482696885330981</v>
      </c>
      <c r="K4608" s="7">
        <v>40.81213395416205</v>
      </c>
      <c r="L4608" s="7">
        <v>0.99201174210797605</v>
      </c>
      <c r="M4608" s="7" t="s">
        <v>290</v>
      </c>
      <c r="N4608" s="7" t="s">
        <v>333</v>
      </c>
      <c r="O4608" s="7" t="s">
        <v>421</v>
      </c>
    </row>
    <row r="4609" spans="1:15" ht="15">
      <c r="A4609" s="1">
        <v>4601</v>
      </c>
      <c r="B4609" s="6" t="s">
        <v>48</v>
      </c>
      <c r="C4609" s="7" t="s">
        <v>300</v>
      </c>
      <c r="D4609" s="7" t="s">
        <v>422</v>
      </c>
      <c r="E4609" s="7">
        <v>46.298552763293202</v>
      </c>
      <c r="F4609" s="7">
        <v>5.8873870540641464</v>
      </c>
      <c r="G4609" s="7">
        <v>46.671375748951377</v>
      </c>
      <c r="H4609" s="7">
        <v>0.99201174210797605</v>
      </c>
      <c r="I4609" s="7">
        <v>40.285246411293201</v>
      </c>
      <c r="J4609" s="7">
        <v>5.1227268248365379</v>
      </c>
      <c r="K4609" s="7">
        <v>40.609646742375283</v>
      </c>
      <c r="L4609" s="7">
        <v>0.99201174210797605</v>
      </c>
      <c r="M4609" s="7" t="s">
        <v>290</v>
      </c>
      <c r="N4609" s="7" t="s">
        <v>333</v>
      </c>
      <c r="O4609" s="7" t="s">
        <v>421</v>
      </c>
    </row>
    <row r="4610" spans="1:15" ht="15">
      <c r="A4610" s="1">
        <v>4602</v>
      </c>
      <c r="B4610" s="6" t="s">
        <v>48</v>
      </c>
      <c r="C4610" s="7" t="s">
        <v>301</v>
      </c>
      <c r="D4610" s="7" t="s">
        <v>422</v>
      </c>
      <c r="E4610" s="7">
        <v>45.433144589135146</v>
      </c>
      <c r="F4610" s="7">
        <v>5.7773405714652712</v>
      </c>
      <c r="G4610" s="7">
        <v>45.798998802768153</v>
      </c>
      <c r="H4610" s="7">
        <v>0.99201174210797605</v>
      </c>
      <c r="I4610" s="7">
        <v>39.419838237135146</v>
      </c>
      <c r="J4610" s="7">
        <v>5.0126803422376458</v>
      </c>
      <c r="K4610" s="7">
        <v>39.737269796192059</v>
      </c>
      <c r="L4610" s="7">
        <v>0.99201174210797605</v>
      </c>
      <c r="M4610" s="7" t="s">
        <v>290</v>
      </c>
      <c r="N4610" s="7" t="s">
        <v>333</v>
      </c>
      <c r="O4610" s="7" t="s">
        <v>421</v>
      </c>
    </row>
    <row r="4611" spans="1:15" ht="15">
      <c r="A4611" s="1">
        <v>4603</v>
      </c>
      <c r="B4611" s="6" t="s">
        <v>48</v>
      </c>
      <c r="C4611" s="7" t="s">
        <v>302</v>
      </c>
      <c r="D4611" s="7" t="s">
        <v>422</v>
      </c>
      <c r="E4611" s="7">
        <v>45.256778869468484</v>
      </c>
      <c r="F4611" s="7">
        <v>5.7549136662431266</v>
      </c>
      <c r="G4611" s="7">
        <v>45.621212883327431</v>
      </c>
      <c r="H4611" s="7">
        <v>0.99201174210797605</v>
      </c>
      <c r="I4611" s="7">
        <v>39.522911760387181</v>
      </c>
      <c r="J4611" s="7">
        <v>5.0257873118985321</v>
      </c>
      <c r="K4611" s="7">
        <v>39.841173327649273</v>
      </c>
      <c r="L4611" s="7">
        <v>0.99201174210797605</v>
      </c>
      <c r="M4611" s="7" t="s">
        <v>290</v>
      </c>
      <c r="N4611" s="7" t="s">
        <v>333</v>
      </c>
      <c r="O4611" s="7" t="s">
        <v>421</v>
      </c>
    </row>
    <row r="4612" spans="1:15" ht="15">
      <c r="A4612" s="1">
        <v>4604</v>
      </c>
      <c r="B4612" s="6" t="s">
        <v>48</v>
      </c>
      <c r="C4612" s="7" t="s">
        <v>423</v>
      </c>
      <c r="D4612" s="7" t="s">
        <v>422</v>
      </c>
      <c r="E4612" s="7">
        <v>45.632098832870689</v>
      </c>
      <c r="F4612" s="7">
        <v>5.8026398641863359</v>
      </c>
      <c r="G4612" s="7">
        <v>45.999555142265486</v>
      </c>
      <c r="H4612" s="7">
        <v>0.99201174210797605</v>
      </c>
      <c r="I4612" s="7">
        <v>39.898231723789387</v>
      </c>
      <c r="J4612" s="7">
        <v>5.0735135098417361</v>
      </c>
      <c r="K4612" s="7">
        <v>40.21951558658732</v>
      </c>
      <c r="L4612" s="7">
        <v>0.99201174210797605</v>
      </c>
      <c r="M4612" s="7" t="s">
        <v>290</v>
      </c>
      <c r="N4612" s="7" t="s">
        <v>333</v>
      </c>
      <c r="O4612" s="7" t="s">
        <v>421</v>
      </c>
    </row>
    <row r="4613" spans="1:15" ht="15">
      <c r="A4613" s="1">
        <v>4605</v>
      </c>
      <c r="B4613" s="6" t="s">
        <v>48</v>
      </c>
      <c r="C4613" s="7" t="s">
        <v>424</v>
      </c>
      <c r="D4613" s="7" t="s">
        <v>422</v>
      </c>
      <c r="E4613" s="7">
        <v>46.238010865770768</v>
      </c>
      <c r="F4613" s="7">
        <v>5.8796884638830811</v>
      </c>
      <c r="G4613" s="7">
        <v>46.610346332713036</v>
      </c>
      <c r="H4613" s="7">
        <v>0.99201174210797605</v>
      </c>
      <c r="I4613" s="7">
        <v>40.504143756689466</v>
      </c>
      <c r="J4613" s="7">
        <v>5.1505621095384786</v>
      </c>
      <c r="K4613" s="7">
        <v>40.83030677703487</v>
      </c>
      <c r="L4613" s="7">
        <v>0.99201174210797605</v>
      </c>
      <c r="M4613" s="7" t="s">
        <v>290</v>
      </c>
      <c r="N4613" s="7" t="s">
        <v>333</v>
      </c>
      <c r="O4613" s="7" t="s">
        <v>421</v>
      </c>
    </row>
    <row r="4614" spans="1:15" ht="15">
      <c r="A4614" s="1">
        <v>4606</v>
      </c>
      <c r="B4614" s="6" t="s">
        <v>48</v>
      </c>
      <c r="C4614" s="7" t="s">
        <v>425</v>
      </c>
      <c r="D4614" s="7" t="s">
        <v>422</v>
      </c>
      <c r="E4614" s="7">
        <v>46.812971176269237</v>
      </c>
      <c r="F4614" s="7">
        <v>5.9528012003855633</v>
      </c>
      <c r="G4614" s="7">
        <v>47.189936559414086</v>
      </c>
      <c r="H4614" s="7">
        <v>0.99201174210797605</v>
      </c>
      <c r="I4614" s="7">
        <v>41.079104067187934</v>
      </c>
      <c r="J4614" s="7">
        <v>5.2236748460409945</v>
      </c>
      <c r="K4614" s="7">
        <v>41.409897003735928</v>
      </c>
      <c r="L4614" s="7">
        <v>0.99201174210797605</v>
      </c>
      <c r="M4614" s="7" t="s">
        <v>290</v>
      </c>
      <c r="N4614" s="7" t="s">
        <v>333</v>
      </c>
      <c r="O4614" s="7" t="s">
        <v>421</v>
      </c>
    </row>
    <row r="4615" spans="1:15" ht="15">
      <c r="A4615" s="1">
        <v>4607</v>
      </c>
      <c r="B4615" s="6" t="s">
        <v>48</v>
      </c>
      <c r="C4615" s="7" t="s">
        <v>426</v>
      </c>
      <c r="D4615" s="7" t="s">
        <v>422</v>
      </c>
      <c r="E4615" s="7">
        <v>47.621304812134809</v>
      </c>
      <c r="F4615" s="7">
        <v>6.0555900069275586</v>
      </c>
      <c r="G4615" s="7">
        <v>48.004779369790405</v>
      </c>
      <c r="H4615" s="7">
        <v>0.99201174210797605</v>
      </c>
      <c r="I4615" s="7">
        <v>41.887437703053507</v>
      </c>
      <c r="J4615" s="7">
        <v>5.3264636525829712</v>
      </c>
      <c r="K4615" s="7">
        <v>42.224739814112247</v>
      </c>
      <c r="L4615" s="7">
        <v>0.99201174210797605</v>
      </c>
      <c r="M4615" s="7" t="s">
        <v>290</v>
      </c>
      <c r="N4615" s="7" t="s">
        <v>333</v>
      </c>
      <c r="O4615" s="7" t="s">
        <v>421</v>
      </c>
    </row>
    <row r="4616" spans="1:15" ht="15">
      <c r="A4616" s="1">
        <v>4608</v>
      </c>
      <c r="B4616" s="6" t="s">
        <v>48</v>
      </c>
      <c r="C4616" s="7" t="s">
        <v>427</v>
      </c>
      <c r="D4616" s="7" t="s">
        <v>422</v>
      </c>
      <c r="E4616" s="7">
        <v>48.429638448000382</v>
      </c>
      <c r="F4616" s="7">
        <v>6.1583788134694872</v>
      </c>
      <c r="G4616" s="7">
        <v>48.819622180166725</v>
      </c>
      <c r="H4616" s="7">
        <v>0.99201174210797605</v>
      </c>
      <c r="I4616" s="7">
        <v>42.69577133891908</v>
      </c>
      <c r="J4616" s="7">
        <v>5.4292524591249363</v>
      </c>
      <c r="K4616" s="7">
        <v>43.039582624488567</v>
      </c>
      <c r="L4616" s="7">
        <v>0.99201174210797605</v>
      </c>
      <c r="M4616" s="7" t="s">
        <v>290</v>
      </c>
      <c r="N4616" s="7" t="s">
        <v>333</v>
      </c>
      <c r="O4616" s="7" t="s">
        <v>421</v>
      </c>
    </row>
    <row r="4617" spans="1:15" ht="15">
      <c r="A4617" s="1">
        <v>4609</v>
      </c>
      <c r="B4617" s="6" t="s">
        <v>418</v>
      </c>
      <c r="C4617" s="7" t="s">
        <v>292</v>
      </c>
      <c r="D4617" s="7">
        <v>19.72</v>
      </c>
      <c r="E4617" s="7">
        <v>19.2</v>
      </c>
      <c r="F4617" s="7">
        <v>4.4987109264766012</v>
      </c>
      <c r="G4617" s="7">
        <v>19.72</v>
      </c>
      <c r="H4617" s="7">
        <v>0.97363083164300201</v>
      </c>
      <c r="I4617" s="7">
        <v>19.2</v>
      </c>
      <c r="J4617" s="7">
        <v>4.4987109264766012</v>
      </c>
      <c r="K4617" s="7">
        <v>19.72</v>
      </c>
      <c r="L4617" s="7">
        <v>0.97363083164300201</v>
      </c>
      <c r="M4617" s="7" t="s">
        <v>290</v>
      </c>
      <c r="N4617" s="7" t="s">
        <v>333</v>
      </c>
      <c r="O4617" s="7" t="s">
        <v>421</v>
      </c>
    </row>
    <row r="4618" spans="1:15" ht="15">
      <c r="A4618" s="1">
        <v>4610</v>
      </c>
      <c r="B4618" s="6" t="s">
        <v>418</v>
      </c>
      <c r="C4618" s="7" t="s">
        <v>293</v>
      </c>
      <c r="D4618" s="7">
        <v>18.594999999999999</v>
      </c>
      <c r="E4618" s="7">
        <v>18.3</v>
      </c>
      <c r="F4618" s="7">
        <v>3.2990945727577885</v>
      </c>
      <c r="G4618" s="7">
        <v>18.594999999999999</v>
      </c>
      <c r="H4618" s="7">
        <v>0.98413552030115636</v>
      </c>
      <c r="I4618" s="7">
        <v>18.3</v>
      </c>
      <c r="J4618" s="7">
        <v>3.2990945727577885</v>
      </c>
      <c r="K4618" s="7">
        <v>18.594999999999999</v>
      </c>
      <c r="L4618" s="7">
        <v>0.98413552030115636</v>
      </c>
      <c r="M4618" s="7" t="s">
        <v>290</v>
      </c>
      <c r="N4618" s="7" t="s">
        <v>333</v>
      </c>
      <c r="O4618" s="7" t="s">
        <v>421</v>
      </c>
    </row>
    <row r="4619" spans="1:15" ht="15">
      <c r="A4619" s="1">
        <v>4611</v>
      </c>
      <c r="B4619" s="6" t="s">
        <v>418</v>
      </c>
      <c r="C4619" s="7" t="s">
        <v>294</v>
      </c>
      <c r="D4619" s="7">
        <v>20.5</v>
      </c>
      <c r="E4619" s="7">
        <v>20.213000000000001</v>
      </c>
      <c r="F4619" s="7">
        <v>3.4364815186435842</v>
      </c>
      <c r="G4619" s="7">
        <v>20.503043047996044</v>
      </c>
      <c r="H4619" s="7">
        <v>0.98585365853658535</v>
      </c>
      <c r="I4619" s="7">
        <v>20.213000000000001</v>
      </c>
      <c r="J4619" s="7">
        <v>3.4364815186435842</v>
      </c>
      <c r="K4619" s="7">
        <v>20.503043047996044</v>
      </c>
      <c r="L4619" s="7">
        <v>0.98585365853658535</v>
      </c>
      <c r="M4619" s="7" t="s">
        <v>290</v>
      </c>
      <c r="N4619" s="7" t="s">
        <v>333</v>
      </c>
      <c r="O4619" s="7" t="s">
        <v>421</v>
      </c>
    </row>
    <row r="4620" spans="1:15" ht="15">
      <c r="A4620" s="1">
        <v>4612</v>
      </c>
      <c r="B4620" s="6" t="s">
        <v>418</v>
      </c>
      <c r="C4620" s="7" t="s">
        <v>295</v>
      </c>
      <c r="D4620" s="7">
        <v>24.48</v>
      </c>
      <c r="E4620" s="7">
        <v>24.225000000000001</v>
      </c>
      <c r="F4620" s="7">
        <v>3.5241701150767337</v>
      </c>
      <c r="G4620" s="7">
        <v>24.48</v>
      </c>
      <c r="H4620" s="7">
        <v>0.98958333333333337</v>
      </c>
      <c r="I4620" s="7">
        <v>24.225000000000001</v>
      </c>
      <c r="J4620" s="7">
        <v>3.5241701150767337</v>
      </c>
      <c r="K4620" s="7">
        <v>24.48</v>
      </c>
      <c r="L4620" s="7">
        <v>0.98958333333333337</v>
      </c>
      <c r="M4620" s="7" t="s">
        <v>290</v>
      </c>
      <c r="N4620" s="7" t="s">
        <v>333</v>
      </c>
      <c r="O4620" s="7" t="s">
        <v>421</v>
      </c>
    </row>
    <row r="4621" spans="1:15" ht="15">
      <c r="A4621" s="1">
        <v>4613</v>
      </c>
      <c r="B4621" s="6" t="s">
        <v>418</v>
      </c>
      <c r="C4621" s="7" t="s">
        <v>296</v>
      </c>
      <c r="D4621" s="7">
        <v>25.838999999999999</v>
      </c>
      <c r="E4621" s="7">
        <v>25.8</v>
      </c>
      <c r="F4621" s="7">
        <v>1.4191268442249911</v>
      </c>
      <c r="G4621" s="7">
        <v>25.838999999999999</v>
      </c>
      <c r="H4621" s="7">
        <v>0.99849065366306755</v>
      </c>
      <c r="I4621" s="7">
        <v>25.8</v>
      </c>
      <c r="J4621" s="7">
        <v>1.4191268442249911</v>
      </c>
      <c r="K4621" s="7">
        <v>25.838999999999999</v>
      </c>
      <c r="L4621" s="7">
        <v>0.99849065366306755</v>
      </c>
      <c r="M4621" s="7" t="s">
        <v>290</v>
      </c>
      <c r="N4621" s="7" t="s">
        <v>333</v>
      </c>
      <c r="O4621" s="7" t="s">
        <v>421</v>
      </c>
    </row>
    <row r="4622" spans="1:15" ht="15">
      <c r="A4622" s="1">
        <v>4614</v>
      </c>
      <c r="B4622" s="6" t="s">
        <v>418</v>
      </c>
      <c r="C4622" s="7" t="s">
        <v>297</v>
      </c>
      <c r="D4622" s="7">
        <v>20.9</v>
      </c>
      <c r="E4622" s="7">
        <v>21</v>
      </c>
      <c r="F4622" s="7">
        <v>4.677880845441905</v>
      </c>
      <c r="G4622" s="7">
        <v>21.514705882352942</v>
      </c>
      <c r="H4622" s="7">
        <v>0.97607655502392343</v>
      </c>
      <c r="I4622" s="7">
        <v>21</v>
      </c>
      <c r="J4622" s="7">
        <v>4.677880845441905</v>
      </c>
      <c r="K4622" s="7">
        <v>21.514705882352942</v>
      </c>
      <c r="L4622" s="7">
        <v>0.97607655502392343</v>
      </c>
      <c r="M4622" s="7" t="s">
        <v>290</v>
      </c>
      <c r="N4622" s="7" t="s">
        <v>333</v>
      </c>
      <c r="O4622" s="7" t="s">
        <v>421</v>
      </c>
    </row>
    <row r="4623" spans="1:15" ht="15">
      <c r="A4623" s="1">
        <v>4615</v>
      </c>
      <c r="B4623" s="6" t="s">
        <v>418</v>
      </c>
      <c r="C4623" s="7" t="s">
        <v>298</v>
      </c>
      <c r="D4623" s="7" t="s">
        <v>422</v>
      </c>
      <c r="E4623" s="7">
        <v>31.118269845221075</v>
      </c>
      <c r="F4623" s="7">
        <v>4.8543465953986891</v>
      </c>
      <c r="G4623" s="7">
        <v>31.494624922806338</v>
      </c>
      <c r="H4623" s="7">
        <v>0.98805018067344152</v>
      </c>
      <c r="I4623" s="7">
        <v>31.118269845221075</v>
      </c>
      <c r="J4623" s="7">
        <v>4.8543465953986891</v>
      </c>
      <c r="K4623" s="7">
        <v>31.494624922806338</v>
      </c>
      <c r="L4623" s="7">
        <v>0.98805018067344152</v>
      </c>
      <c r="M4623" s="7" t="s">
        <v>290</v>
      </c>
      <c r="N4623" s="7" t="s">
        <v>333</v>
      </c>
      <c r="O4623" s="7" t="s">
        <v>421</v>
      </c>
    </row>
    <row r="4624" spans="1:15" ht="15">
      <c r="A4624" s="1">
        <v>4616</v>
      </c>
      <c r="B4624" s="6" t="s">
        <v>418</v>
      </c>
      <c r="C4624" s="7" t="s">
        <v>299</v>
      </c>
      <c r="D4624" s="7" t="s">
        <v>422</v>
      </c>
      <c r="E4624" s="7">
        <v>56.729703258042974</v>
      </c>
      <c r="F4624" s="7">
        <v>8.8496450232740251</v>
      </c>
      <c r="G4624" s="7">
        <v>57.415811835970501</v>
      </c>
      <c r="H4624" s="7">
        <v>0.98805018067344152</v>
      </c>
      <c r="I4624" s="7">
        <v>56.729703258042974</v>
      </c>
      <c r="J4624" s="7">
        <v>8.8496450232740251</v>
      </c>
      <c r="K4624" s="7">
        <v>57.415811835970501</v>
      </c>
      <c r="L4624" s="7">
        <v>0.98805018067344152</v>
      </c>
      <c r="M4624" s="7" t="s">
        <v>290</v>
      </c>
      <c r="N4624" s="7" t="s">
        <v>333</v>
      </c>
      <c r="O4624" s="7" t="s">
        <v>421</v>
      </c>
    </row>
    <row r="4625" spans="1:15" ht="15">
      <c r="A4625" s="1">
        <v>4617</v>
      </c>
      <c r="B4625" s="6" t="s">
        <v>418</v>
      </c>
      <c r="C4625" s="7" t="s">
        <v>300</v>
      </c>
      <c r="D4625" s="7" t="s">
        <v>422</v>
      </c>
      <c r="E4625" s="7">
        <v>58.258346807546694</v>
      </c>
      <c r="F4625" s="7">
        <v>9.0881083326745618</v>
      </c>
      <c r="G4625" s="7">
        <v>58.96294332726967</v>
      </c>
      <c r="H4625" s="7">
        <v>0.98805018067344152</v>
      </c>
      <c r="I4625" s="7">
        <v>58.258346807546694</v>
      </c>
      <c r="J4625" s="7">
        <v>9.0881083326745618</v>
      </c>
      <c r="K4625" s="7">
        <v>58.96294332726967</v>
      </c>
      <c r="L4625" s="7">
        <v>0.98805018067344152</v>
      </c>
      <c r="M4625" s="7" t="s">
        <v>290</v>
      </c>
      <c r="N4625" s="7" t="s">
        <v>333</v>
      </c>
      <c r="O4625" s="7" t="s">
        <v>421</v>
      </c>
    </row>
    <row r="4626" spans="1:15" ht="15">
      <c r="A4626" s="1">
        <v>4618</v>
      </c>
      <c r="B4626" s="6" t="s">
        <v>418</v>
      </c>
      <c r="C4626" s="7" t="s">
        <v>301</v>
      </c>
      <c r="D4626" s="7" t="s">
        <v>422</v>
      </c>
      <c r="E4626" s="7">
        <v>59.22264227748547</v>
      </c>
      <c r="F4626" s="7">
        <v>9.2385352187045164</v>
      </c>
      <c r="G4626" s="7">
        <v>59.938901318878486</v>
      </c>
      <c r="H4626" s="7">
        <v>0.98805018067344152</v>
      </c>
      <c r="I4626" s="7">
        <v>59.22264227748547</v>
      </c>
      <c r="J4626" s="7">
        <v>9.2385352187045164</v>
      </c>
      <c r="K4626" s="7">
        <v>59.938901318878486</v>
      </c>
      <c r="L4626" s="7">
        <v>0.98805018067344152</v>
      </c>
      <c r="M4626" s="7" t="s">
        <v>290</v>
      </c>
      <c r="N4626" s="7" t="s">
        <v>333</v>
      </c>
      <c r="O4626" s="7" t="s">
        <v>421</v>
      </c>
    </row>
    <row r="4627" spans="1:15" ht="15">
      <c r="A4627" s="1">
        <v>4619</v>
      </c>
      <c r="B4627" s="6" t="s">
        <v>418</v>
      </c>
      <c r="C4627" s="7" t="s">
        <v>302</v>
      </c>
      <c r="D4627" s="7" t="s">
        <v>422</v>
      </c>
      <c r="E4627" s="7">
        <v>59.872340767277201</v>
      </c>
      <c r="F4627" s="7">
        <v>9.3398860221920774</v>
      </c>
      <c r="G4627" s="7">
        <v>60.596457486065162</v>
      </c>
      <c r="H4627" s="7">
        <v>0.98805018067344152</v>
      </c>
      <c r="I4627" s="7">
        <v>59.872340767277201</v>
      </c>
      <c r="J4627" s="7">
        <v>9.3398860221920774</v>
      </c>
      <c r="K4627" s="7">
        <v>60.596457486065162</v>
      </c>
      <c r="L4627" s="7">
        <v>0.98805018067344152</v>
      </c>
      <c r="M4627" s="7" t="s">
        <v>290</v>
      </c>
      <c r="N4627" s="7" t="s">
        <v>333</v>
      </c>
      <c r="O4627" s="7" t="s">
        <v>421</v>
      </c>
    </row>
    <row r="4628" spans="1:15" ht="15">
      <c r="A4628" s="1">
        <v>4620</v>
      </c>
      <c r="B4628" s="6" t="s">
        <v>418</v>
      </c>
      <c r="C4628" s="7" t="s">
        <v>423</v>
      </c>
      <c r="D4628" s="7" t="s">
        <v>422</v>
      </c>
      <c r="E4628" s="7">
        <v>60.100736369146837</v>
      </c>
      <c r="F4628" s="7">
        <v>9.3755149764319849</v>
      </c>
      <c r="G4628" s="7">
        <v>60.82761538303955</v>
      </c>
      <c r="H4628" s="7">
        <v>0.98805018067344152</v>
      </c>
      <c r="I4628" s="7">
        <v>60.100736369146837</v>
      </c>
      <c r="J4628" s="7">
        <v>9.3755149764319849</v>
      </c>
      <c r="K4628" s="7">
        <v>60.82761538303955</v>
      </c>
      <c r="L4628" s="7">
        <v>0.98805018067344152</v>
      </c>
      <c r="M4628" s="7" t="s">
        <v>290</v>
      </c>
      <c r="N4628" s="7" t="s">
        <v>333</v>
      </c>
      <c r="O4628" s="7" t="s">
        <v>421</v>
      </c>
    </row>
    <row r="4629" spans="1:15" ht="15">
      <c r="A4629" s="1">
        <v>4621</v>
      </c>
      <c r="B4629" s="6" t="s">
        <v>418</v>
      </c>
      <c r="C4629" s="7" t="s">
        <v>424</v>
      </c>
      <c r="D4629" s="7" t="s">
        <v>422</v>
      </c>
      <c r="E4629" s="7">
        <v>60.123022679732266</v>
      </c>
      <c r="F4629" s="7">
        <v>9.3789915667582608</v>
      </c>
      <c r="G4629" s="7">
        <v>60.850171231944145</v>
      </c>
      <c r="H4629" s="7">
        <v>0.98805018067344152</v>
      </c>
      <c r="I4629" s="7">
        <v>60.123022679732266</v>
      </c>
      <c r="J4629" s="7">
        <v>9.3789915667582608</v>
      </c>
      <c r="K4629" s="7">
        <v>60.850171231944145</v>
      </c>
      <c r="L4629" s="7">
        <v>0.98805018067344152</v>
      </c>
      <c r="M4629" s="7" t="s">
        <v>290</v>
      </c>
      <c r="N4629" s="7" t="s">
        <v>333</v>
      </c>
      <c r="O4629" s="7" t="s">
        <v>421</v>
      </c>
    </row>
    <row r="4630" spans="1:15" ht="15">
      <c r="A4630" s="1">
        <v>4622</v>
      </c>
      <c r="B4630" s="6" t="s">
        <v>418</v>
      </c>
      <c r="C4630" s="7" t="s">
        <v>425</v>
      </c>
      <c r="D4630" s="7" t="s">
        <v>422</v>
      </c>
      <c r="E4630" s="7">
        <v>60.143900083818842</v>
      </c>
      <c r="F4630" s="7">
        <v>9.3822483723567967</v>
      </c>
      <c r="G4630" s="7">
        <v>60.871301134549242</v>
      </c>
      <c r="H4630" s="7">
        <v>0.98805018067344152</v>
      </c>
      <c r="I4630" s="7">
        <v>60.143900083818842</v>
      </c>
      <c r="J4630" s="7">
        <v>9.3822483723567967</v>
      </c>
      <c r="K4630" s="7">
        <v>60.871301134549242</v>
      </c>
      <c r="L4630" s="7">
        <v>0.98805018067344152</v>
      </c>
      <c r="M4630" s="7" t="s">
        <v>290</v>
      </c>
      <c r="N4630" s="7" t="s">
        <v>333</v>
      </c>
      <c r="O4630" s="7" t="s">
        <v>421</v>
      </c>
    </row>
    <row r="4631" spans="1:15" ht="15">
      <c r="A4631" s="1">
        <v>4623</v>
      </c>
      <c r="B4631" s="6" t="s">
        <v>418</v>
      </c>
      <c r="C4631" s="7" t="s">
        <v>426</v>
      </c>
      <c r="D4631" s="7" t="s">
        <v>422</v>
      </c>
      <c r="E4631" s="7">
        <v>60.169991259203051</v>
      </c>
      <c r="F4631" s="7">
        <v>9.3863185089365633</v>
      </c>
      <c r="G4631" s="7">
        <v>60.897707865598491</v>
      </c>
      <c r="H4631" s="7">
        <v>0.98805018067344152</v>
      </c>
      <c r="I4631" s="7">
        <v>60.169991259203051</v>
      </c>
      <c r="J4631" s="7">
        <v>9.3863185089365633</v>
      </c>
      <c r="K4631" s="7">
        <v>60.897707865598491</v>
      </c>
      <c r="L4631" s="7">
        <v>0.98805018067344152</v>
      </c>
      <c r="M4631" s="7" t="s">
        <v>290</v>
      </c>
      <c r="N4631" s="7" t="s">
        <v>333</v>
      </c>
      <c r="O4631" s="7" t="s">
        <v>421</v>
      </c>
    </row>
    <row r="4632" spans="1:15" ht="15">
      <c r="A4632" s="1">
        <v>4624</v>
      </c>
      <c r="B4632" s="6" t="s">
        <v>418</v>
      </c>
      <c r="C4632" s="7" t="s">
        <v>427</v>
      </c>
      <c r="D4632" s="7" t="s">
        <v>422</v>
      </c>
      <c r="E4632" s="7">
        <v>60.196082434587261</v>
      </c>
      <c r="F4632" s="7">
        <v>9.390388645516321</v>
      </c>
      <c r="G4632" s="7">
        <v>60.924114596647748</v>
      </c>
      <c r="H4632" s="7">
        <v>0.98805018067344152</v>
      </c>
      <c r="I4632" s="7">
        <v>60.196082434587261</v>
      </c>
      <c r="J4632" s="7">
        <v>9.390388645516321</v>
      </c>
      <c r="K4632" s="7">
        <v>60.924114596647748</v>
      </c>
      <c r="L4632" s="7">
        <v>0.98805018067344152</v>
      </c>
      <c r="M4632" s="7" t="s">
        <v>290</v>
      </c>
      <c r="N4632" s="7" t="s">
        <v>333</v>
      </c>
      <c r="O4632" s="7" t="s">
        <v>421</v>
      </c>
    </row>
    <row r="4633" spans="1:15" ht="15">
      <c r="A4633" s="1">
        <v>4625</v>
      </c>
      <c r="B4633" s="6" t="s">
        <v>68</v>
      </c>
      <c r="C4633" s="7" t="s">
        <v>292</v>
      </c>
      <c r="D4633" s="7">
        <v>27.03</v>
      </c>
      <c r="E4633" s="7">
        <v>26.4</v>
      </c>
      <c r="F4633" s="7">
        <v>5.8018014443791577</v>
      </c>
      <c r="G4633" s="7">
        <v>27.03</v>
      </c>
      <c r="H4633" s="7">
        <v>0.97669256381797998</v>
      </c>
      <c r="I4633" s="7">
        <v>26.4</v>
      </c>
      <c r="J4633" s="7">
        <v>5.8018014443791577</v>
      </c>
      <c r="K4633" s="7">
        <v>27.03</v>
      </c>
      <c r="L4633" s="7">
        <v>0.97669256381797998</v>
      </c>
      <c r="M4633" s="7" t="s">
        <v>290</v>
      </c>
      <c r="N4633" s="7" t="s">
        <v>333</v>
      </c>
      <c r="O4633" s="7" t="s">
        <v>421</v>
      </c>
    </row>
    <row r="4634" spans="1:15" ht="15">
      <c r="A4634" s="1">
        <v>4626</v>
      </c>
      <c r="B4634" s="6" t="s">
        <v>68</v>
      </c>
      <c r="C4634" s="7" t="s">
        <v>293</v>
      </c>
      <c r="D4634" s="7">
        <v>25.303000000000001</v>
      </c>
      <c r="E4634" s="7">
        <v>25.1</v>
      </c>
      <c r="F4634" s="7">
        <v>3.1987199002100644</v>
      </c>
      <c r="G4634" s="7">
        <v>25.303000000000001</v>
      </c>
      <c r="H4634" s="7">
        <v>0.99197723590088138</v>
      </c>
      <c r="I4634" s="7">
        <v>25.1</v>
      </c>
      <c r="J4634" s="7">
        <v>3.1987199002100644</v>
      </c>
      <c r="K4634" s="7">
        <v>25.303000000000001</v>
      </c>
      <c r="L4634" s="7">
        <v>0.99197723590088138</v>
      </c>
      <c r="M4634" s="7" t="s">
        <v>290</v>
      </c>
      <c r="N4634" s="7" t="s">
        <v>333</v>
      </c>
      <c r="O4634" s="7" t="s">
        <v>421</v>
      </c>
    </row>
    <row r="4635" spans="1:15" ht="15">
      <c r="A4635" s="1">
        <v>4627</v>
      </c>
      <c r="B4635" s="6" t="s">
        <v>68</v>
      </c>
      <c r="C4635" s="7" t="s">
        <v>294</v>
      </c>
      <c r="D4635" s="7">
        <v>28.1</v>
      </c>
      <c r="E4635" s="7">
        <v>25.343</v>
      </c>
      <c r="F4635" s="7">
        <v>3.1900173243709999</v>
      </c>
      <c r="G4635" s="7">
        <v>25.542980631276905</v>
      </c>
      <c r="H4635" s="7">
        <v>0.99217081850533795</v>
      </c>
      <c r="I4635" s="7">
        <v>25.343</v>
      </c>
      <c r="J4635" s="7">
        <v>3.1900173243709999</v>
      </c>
      <c r="K4635" s="7">
        <v>25.542980631276905</v>
      </c>
      <c r="L4635" s="7">
        <v>0.99217081850533795</v>
      </c>
      <c r="M4635" s="7" t="s">
        <v>290</v>
      </c>
      <c r="N4635" s="7" t="s">
        <v>333</v>
      </c>
      <c r="O4635" s="7" t="s">
        <v>421</v>
      </c>
    </row>
    <row r="4636" spans="1:15" ht="15">
      <c r="A4636" s="1">
        <v>4628</v>
      </c>
      <c r="B4636" s="6" t="s">
        <v>68</v>
      </c>
      <c r="C4636" s="7" t="s">
        <v>295</v>
      </c>
      <c r="D4636" s="7">
        <v>32.591000000000001</v>
      </c>
      <c r="E4636" s="7">
        <v>32.4</v>
      </c>
      <c r="F4636" s="7">
        <v>3.5232486429430576</v>
      </c>
      <c r="G4636" s="7">
        <v>32.591000000000001</v>
      </c>
      <c r="H4636" s="7">
        <v>0.99413948636126526</v>
      </c>
      <c r="I4636" s="7">
        <v>32.4</v>
      </c>
      <c r="J4636" s="7">
        <v>3.5232486429430576</v>
      </c>
      <c r="K4636" s="7">
        <v>32.591000000000001</v>
      </c>
      <c r="L4636" s="7">
        <v>0.99413948636126526</v>
      </c>
      <c r="M4636" s="7" t="s">
        <v>290</v>
      </c>
      <c r="N4636" s="7" t="s">
        <v>333</v>
      </c>
      <c r="O4636" s="7" t="s">
        <v>421</v>
      </c>
    </row>
    <row r="4637" spans="1:15" ht="15">
      <c r="A4637" s="1">
        <v>4629</v>
      </c>
      <c r="B4637" s="6" t="s">
        <v>68</v>
      </c>
      <c r="C4637" s="7" t="s">
        <v>296</v>
      </c>
      <c r="D4637" s="7">
        <v>34.857999999999997</v>
      </c>
      <c r="E4637" s="7">
        <v>34.838000000000001</v>
      </c>
      <c r="F4637" s="7">
        <v>1.1806438921197842</v>
      </c>
      <c r="G4637" s="7">
        <v>34.857999999999997</v>
      </c>
      <c r="H4637" s="7">
        <v>0.99942624361696031</v>
      </c>
      <c r="I4637" s="7">
        <v>34.838000000000001</v>
      </c>
      <c r="J4637" s="7">
        <v>1.1806438921197842</v>
      </c>
      <c r="K4637" s="7">
        <v>34.857999999999997</v>
      </c>
      <c r="L4637" s="7">
        <v>0.99942624361696031</v>
      </c>
      <c r="M4637" s="7" t="s">
        <v>290</v>
      </c>
      <c r="N4637" s="7" t="s">
        <v>333</v>
      </c>
      <c r="O4637" s="7" t="s">
        <v>421</v>
      </c>
    </row>
    <row r="4638" spans="1:15" ht="15">
      <c r="A4638" s="1">
        <v>4630</v>
      </c>
      <c r="B4638" s="6" t="s">
        <v>68</v>
      </c>
      <c r="C4638" s="7" t="s">
        <v>297</v>
      </c>
      <c r="D4638" s="7">
        <v>42.601399999999998</v>
      </c>
      <c r="E4638" s="7">
        <v>42.512500000000003</v>
      </c>
      <c r="F4638" s="7">
        <v>2.7507500268108149</v>
      </c>
      <c r="G4638" s="7">
        <v>42.601399999999998</v>
      </c>
      <c r="H4638" s="7">
        <v>0.99791321411972389</v>
      </c>
      <c r="I4638" s="7">
        <v>42.512500000000003</v>
      </c>
      <c r="J4638" s="7">
        <v>2.7507500268108149</v>
      </c>
      <c r="K4638" s="7">
        <v>42.601399999999998</v>
      </c>
      <c r="L4638" s="7">
        <v>0.99791321411972389</v>
      </c>
      <c r="M4638" s="7" t="s">
        <v>290</v>
      </c>
      <c r="N4638" s="7" t="s">
        <v>333</v>
      </c>
      <c r="O4638" s="7" t="s">
        <v>421</v>
      </c>
    </row>
    <row r="4639" spans="1:15" ht="15">
      <c r="A4639" s="1">
        <v>4631</v>
      </c>
      <c r="B4639" s="6" t="s">
        <v>68</v>
      </c>
      <c r="C4639" s="7" t="s">
        <v>298</v>
      </c>
      <c r="D4639" s="7" t="s">
        <v>422</v>
      </c>
      <c r="E4639" s="7">
        <v>47.984631252817387</v>
      </c>
      <c r="F4639" s="7">
        <v>3.104821539669385</v>
      </c>
      <c r="G4639" s="7">
        <v>48.084974298236389</v>
      </c>
      <c r="H4639" s="7">
        <v>0.99791321411972378</v>
      </c>
      <c r="I4639" s="7">
        <v>47.984631252817387</v>
      </c>
      <c r="J4639" s="7">
        <v>3.104821539669385</v>
      </c>
      <c r="K4639" s="7">
        <v>48.084974298236389</v>
      </c>
      <c r="L4639" s="7">
        <v>0.99791321411972378</v>
      </c>
      <c r="M4639" s="7" t="s">
        <v>290</v>
      </c>
      <c r="N4639" s="7" t="s">
        <v>333</v>
      </c>
      <c r="O4639" s="7" t="s">
        <v>421</v>
      </c>
    </row>
    <row r="4640" spans="1:15" ht="15">
      <c r="A4640" s="1">
        <v>4632</v>
      </c>
      <c r="B4640" s="6" t="s">
        <v>68</v>
      </c>
      <c r="C4640" s="7" t="s">
        <v>299</v>
      </c>
      <c r="D4640" s="7" t="s">
        <v>422</v>
      </c>
      <c r="E4640" s="7">
        <v>56.43691082527112</v>
      </c>
      <c r="F4640" s="7">
        <v>3.651722057412099</v>
      </c>
      <c r="G4640" s="7">
        <v>56.554928852260034</v>
      </c>
      <c r="H4640" s="7">
        <v>0.99791321411972389</v>
      </c>
      <c r="I4640" s="7">
        <v>56.43691082527112</v>
      </c>
      <c r="J4640" s="7">
        <v>3.651722057412099</v>
      </c>
      <c r="K4640" s="7">
        <v>56.554928852260034</v>
      </c>
      <c r="L4640" s="7">
        <v>0.99791321411972389</v>
      </c>
      <c r="M4640" s="7" t="s">
        <v>290</v>
      </c>
      <c r="N4640" s="7" t="s">
        <v>333</v>
      </c>
      <c r="O4640" s="7" t="s">
        <v>421</v>
      </c>
    </row>
    <row r="4641" spans="1:15" ht="15">
      <c r="A4641" s="1">
        <v>4633</v>
      </c>
      <c r="B4641" s="6" t="s">
        <v>68</v>
      </c>
      <c r="C4641" s="7" t="s">
        <v>300</v>
      </c>
      <c r="D4641" s="7" t="s">
        <v>422</v>
      </c>
      <c r="E4641" s="7">
        <v>69.787187385487002</v>
      </c>
      <c r="F4641" s="7">
        <v>4.5155450178579022</v>
      </c>
      <c r="G4641" s="7">
        <v>69.933122838790609</v>
      </c>
      <c r="H4641" s="7">
        <v>0.99791321411972378</v>
      </c>
      <c r="I4641" s="7">
        <v>69.787187385487002</v>
      </c>
      <c r="J4641" s="7">
        <v>4.5155450178579022</v>
      </c>
      <c r="K4641" s="7">
        <v>69.933122838790609</v>
      </c>
      <c r="L4641" s="7">
        <v>0.99791321411972378</v>
      </c>
      <c r="M4641" s="7" t="s">
        <v>290</v>
      </c>
      <c r="N4641" s="7" t="s">
        <v>333</v>
      </c>
      <c r="O4641" s="7" t="s">
        <v>421</v>
      </c>
    </row>
    <row r="4642" spans="1:15" ht="15">
      <c r="A4642" s="1">
        <v>4634</v>
      </c>
      <c r="B4642" s="6" t="s">
        <v>68</v>
      </c>
      <c r="C4642" s="7" t="s">
        <v>301</v>
      </c>
      <c r="D4642" s="7" t="s">
        <v>422</v>
      </c>
      <c r="E4642" s="7">
        <v>74.404714739793803</v>
      </c>
      <c r="F4642" s="7">
        <v>4.8143198133568585</v>
      </c>
      <c r="G4642" s="7">
        <v>74.560306133863008</v>
      </c>
      <c r="H4642" s="7">
        <v>0.997913214119724</v>
      </c>
      <c r="I4642" s="7">
        <v>74.404714739793803</v>
      </c>
      <c r="J4642" s="7">
        <v>4.8143198133568585</v>
      </c>
      <c r="K4642" s="7">
        <v>74.560306133863008</v>
      </c>
      <c r="L4642" s="7">
        <v>0.997913214119724</v>
      </c>
      <c r="M4642" s="7" t="s">
        <v>290</v>
      </c>
      <c r="N4642" s="7" t="s">
        <v>333</v>
      </c>
      <c r="O4642" s="7" t="s">
        <v>421</v>
      </c>
    </row>
    <row r="4643" spans="1:15" ht="15">
      <c r="A4643" s="1">
        <v>4635</v>
      </c>
      <c r="B4643" s="6" t="s">
        <v>68</v>
      </c>
      <c r="C4643" s="7" t="s">
        <v>302</v>
      </c>
      <c r="D4643" s="7" t="s">
        <v>422</v>
      </c>
      <c r="E4643" s="7">
        <v>79.066125463302711</v>
      </c>
      <c r="F4643" s="7">
        <v>5.1159340602881684</v>
      </c>
      <c r="G4643" s="7">
        <v>79.231464564830191</v>
      </c>
      <c r="H4643" s="7">
        <v>0.997913214119724</v>
      </c>
      <c r="I4643" s="7">
        <v>79.066125463302711</v>
      </c>
      <c r="J4643" s="7">
        <v>5.1159340602881684</v>
      </c>
      <c r="K4643" s="7">
        <v>79.231464564830191</v>
      </c>
      <c r="L4643" s="7">
        <v>0.997913214119724</v>
      </c>
      <c r="M4643" s="7" t="s">
        <v>290</v>
      </c>
      <c r="N4643" s="7" t="s">
        <v>333</v>
      </c>
      <c r="O4643" s="7" t="s">
        <v>421</v>
      </c>
    </row>
    <row r="4644" spans="1:15" ht="15">
      <c r="A4644" s="1">
        <v>4636</v>
      </c>
      <c r="B4644" s="6" t="s">
        <v>68</v>
      </c>
      <c r="C4644" s="7" t="s">
        <v>423</v>
      </c>
      <c r="D4644" s="7" t="s">
        <v>422</v>
      </c>
      <c r="E4644" s="7">
        <v>83.751020714804653</v>
      </c>
      <c r="F4644" s="7">
        <v>5.4190678618449679</v>
      </c>
      <c r="G4644" s="7">
        <v>83.926156633453189</v>
      </c>
      <c r="H4644" s="7">
        <v>0.99791321411972378</v>
      </c>
      <c r="I4644" s="7">
        <v>83.751020714804653</v>
      </c>
      <c r="J4644" s="7">
        <v>5.4190678618449679</v>
      </c>
      <c r="K4644" s="7">
        <v>83.926156633453189</v>
      </c>
      <c r="L4644" s="7">
        <v>0.99791321411972378</v>
      </c>
      <c r="M4644" s="7" t="s">
        <v>290</v>
      </c>
      <c r="N4644" s="7" t="s">
        <v>333</v>
      </c>
      <c r="O4644" s="7" t="s">
        <v>421</v>
      </c>
    </row>
    <row r="4645" spans="1:15" ht="15">
      <c r="A4645" s="1">
        <v>4637</v>
      </c>
      <c r="B4645" s="6" t="s">
        <v>68</v>
      </c>
      <c r="C4645" s="7" t="s">
        <v>424</v>
      </c>
      <c r="D4645" s="7" t="s">
        <v>422</v>
      </c>
      <c r="E4645" s="7">
        <v>83.769697576876069</v>
      </c>
      <c r="F4645" s="7">
        <v>5.4202763388539381</v>
      </c>
      <c r="G4645" s="7">
        <v>83.944872551638412</v>
      </c>
      <c r="H4645" s="7">
        <v>0.99791321411972378</v>
      </c>
      <c r="I4645" s="7">
        <v>83.769697576876069</v>
      </c>
      <c r="J4645" s="7">
        <v>5.4202763388539381</v>
      </c>
      <c r="K4645" s="7">
        <v>83.944872551638412</v>
      </c>
      <c r="L4645" s="7">
        <v>0.99791321411972378</v>
      </c>
      <c r="M4645" s="7" t="s">
        <v>290</v>
      </c>
      <c r="N4645" s="7" t="s">
        <v>333</v>
      </c>
      <c r="O4645" s="7" t="s">
        <v>421</v>
      </c>
    </row>
    <row r="4646" spans="1:15" ht="15">
      <c r="A4646" s="1">
        <v>4638</v>
      </c>
      <c r="B4646" s="6" t="s">
        <v>68</v>
      </c>
      <c r="C4646" s="7" t="s">
        <v>425</v>
      </c>
      <c r="D4646" s="7" t="s">
        <v>422</v>
      </c>
      <c r="E4646" s="7">
        <v>83.78613495261844</v>
      </c>
      <c r="F4646" s="7">
        <v>5.4213399110211968</v>
      </c>
      <c r="G4646" s="7">
        <v>83.961344300393506</v>
      </c>
      <c r="H4646" s="7">
        <v>0.99791321411972389</v>
      </c>
      <c r="I4646" s="7">
        <v>83.78613495261844</v>
      </c>
      <c r="J4646" s="7">
        <v>5.4213399110211968</v>
      </c>
      <c r="K4646" s="7">
        <v>83.961344300393506</v>
      </c>
      <c r="L4646" s="7">
        <v>0.99791321411972389</v>
      </c>
      <c r="M4646" s="7" t="s">
        <v>290</v>
      </c>
      <c r="N4646" s="7" t="s">
        <v>333</v>
      </c>
      <c r="O4646" s="7" t="s">
        <v>421</v>
      </c>
    </row>
    <row r="4647" spans="1:15" ht="15">
      <c r="A4647" s="1">
        <v>4639</v>
      </c>
      <c r="B4647" s="6" t="s">
        <v>68</v>
      </c>
      <c r="C4647" s="7" t="s">
        <v>426</v>
      </c>
      <c r="D4647" s="7" t="s">
        <v>422</v>
      </c>
      <c r="E4647" s="7">
        <v>83.822085077578137</v>
      </c>
      <c r="F4647" s="7">
        <v>5.4236660458566588</v>
      </c>
      <c r="G4647" s="7">
        <v>83.997369602444849</v>
      </c>
      <c r="H4647" s="7">
        <v>0.99791321411972389</v>
      </c>
      <c r="I4647" s="7">
        <v>83.822085077578137</v>
      </c>
      <c r="J4647" s="7">
        <v>5.4236660458566588</v>
      </c>
      <c r="K4647" s="7">
        <v>83.997369602444849</v>
      </c>
      <c r="L4647" s="7">
        <v>0.99791321411972389</v>
      </c>
      <c r="M4647" s="7" t="s">
        <v>290</v>
      </c>
      <c r="N4647" s="7" t="s">
        <v>333</v>
      </c>
      <c r="O4647" s="7" t="s">
        <v>421</v>
      </c>
    </row>
    <row r="4648" spans="1:15" ht="15">
      <c r="A4648" s="1">
        <v>4640</v>
      </c>
      <c r="B4648" s="6" t="s">
        <v>68</v>
      </c>
      <c r="C4648" s="7" t="s">
        <v>427</v>
      </c>
      <c r="D4648" s="7" t="s">
        <v>422</v>
      </c>
      <c r="E4648" s="7">
        <v>83.85803520253782</v>
      </c>
      <c r="F4648" s="7">
        <v>5.4259921806923606</v>
      </c>
      <c r="G4648" s="7">
        <v>84.033394904496191</v>
      </c>
      <c r="H4648" s="7">
        <v>0.99791321411972389</v>
      </c>
      <c r="I4648" s="7">
        <v>83.85803520253782</v>
      </c>
      <c r="J4648" s="7">
        <v>5.4259921806923606</v>
      </c>
      <c r="K4648" s="7">
        <v>84.033394904496191</v>
      </c>
      <c r="L4648" s="7">
        <v>0.99791321411972389</v>
      </c>
      <c r="M4648" s="7" t="s">
        <v>290</v>
      </c>
      <c r="N4648" s="7" t="s">
        <v>333</v>
      </c>
      <c r="O4648" s="7" t="s">
        <v>421</v>
      </c>
    </row>
    <row r="4649" spans="1:15" ht="15">
      <c r="A4649" s="1">
        <v>4641</v>
      </c>
      <c r="B4649" s="6" t="s">
        <v>94</v>
      </c>
      <c r="C4649" s="7" t="s">
        <v>292</v>
      </c>
      <c r="D4649" s="7">
        <v>57.222000000000001</v>
      </c>
      <c r="E4649" s="7">
        <v>50.526000000000003</v>
      </c>
      <c r="F4649" s="7">
        <v>7.0040686538199282</v>
      </c>
      <c r="G4649" s="7">
        <v>51.009152646436142</v>
      </c>
      <c r="H4649" s="7">
        <v>0.99052811855580014</v>
      </c>
      <c r="I4649" s="7">
        <v>47.101999999999997</v>
      </c>
      <c r="J4649" s="7">
        <v>6.5294233015126073</v>
      </c>
      <c r="K4649" s="7">
        <v>47.552410797459423</v>
      </c>
      <c r="L4649" s="7">
        <v>0.99052811855580014</v>
      </c>
      <c r="M4649" s="7" t="s">
        <v>290</v>
      </c>
      <c r="N4649" s="7" t="s">
        <v>333</v>
      </c>
      <c r="O4649" s="7" t="s">
        <v>421</v>
      </c>
    </row>
    <row r="4650" spans="1:15" ht="15">
      <c r="A4650" s="1">
        <v>4642</v>
      </c>
      <c r="B4650" s="6" t="s">
        <v>94</v>
      </c>
      <c r="C4650" s="7" t="s">
        <v>293</v>
      </c>
      <c r="D4650" s="7">
        <v>55.484000000000002</v>
      </c>
      <c r="E4650" s="7">
        <v>53.38</v>
      </c>
      <c r="F4650" s="7">
        <v>6.4771237041875329</v>
      </c>
      <c r="G4650" s="7">
        <v>53.771530864197537</v>
      </c>
      <c r="H4650" s="7">
        <v>0.99271862158460089</v>
      </c>
      <c r="I4650" s="7">
        <v>49.68</v>
      </c>
      <c r="J4650" s="7">
        <v>6.0281660851262249</v>
      </c>
      <c r="K4650" s="7">
        <v>50.044392156862749</v>
      </c>
      <c r="L4650" s="7">
        <v>0.99271862158460089</v>
      </c>
      <c r="M4650" s="7" t="s">
        <v>290</v>
      </c>
      <c r="N4650" s="7" t="s">
        <v>333</v>
      </c>
      <c r="O4650" s="7" t="s">
        <v>421</v>
      </c>
    </row>
    <row r="4651" spans="1:15" ht="15">
      <c r="A4651" s="1">
        <v>4643</v>
      </c>
      <c r="B4651" s="6" t="s">
        <v>94</v>
      </c>
      <c r="C4651" s="7" t="s">
        <v>294</v>
      </c>
      <c r="D4651" s="7">
        <v>58.92</v>
      </c>
      <c r="E4651" s="7">
        <v>61.417324719885357</v>
      </c>
      <c r="F4651" s="7">
        <v>7.7198356121510638</v>
      </c>
      <c r="G4651" s="7">
        <v>61.900594808341516</v>
      </c>
      <c r="H4651" s="7">
        <v>0.99219280380176511</v>
      </c>
      <c r="I4651" s="7">
        <v>56.438455170342721</v>
      </c>
      <c r="J4651" s="7">
        <v>7.0940178216153509</v>
      </c>
      <c r="K4651" s="7">
        <v>56.882548385846611</v>
      </c>
      <c r="L4651" s="7">
        <v>0.99219280380176511</v>
      </c>
      <c r="M4651" s="7" t="s">
        <v>290</v>
      </c>
      <c r="N4651" s="7" t="s">
        <v>333</v>
      </c>
      <c r="O4651" s="7" t="s">
        <v>421</v>
      </c>
    </row>
    <row r="4652" spans="1:15" ht="15">
      <c r="A4652" s="1">
        <v>4644</v>
      </c>
      <c r="B4652" s="6" t="s">
        <v>94</v>
      </c>
      <c r="C4652" s="7" t="s">
        <v>295</v>
      </c>
      <c r="D4652" s="7">
        <v>56.186</v>
      </c>
      <c r="E4652" s="7">
        <v>57.0687</v>
      </c>
      <c r="F4652" s="7">
        <v>5.6463445687793294</v>
      </c>
      <c r="G4652" s="7">
        <v>57.347342803999069</v>
      </c>
      <c r="H4652" s="7">
        <v>0.99514113836186946</v>
      </c>
      <c r="I4652" s="7">
        <v>52.133299999999998</v>
      </c>
      <c r="J4652" s="7">
        <v>5.1580389128812865</v>
      </c>
      <c r="K4652" s="7">
        <v>52.387845291792608</v>
      </c>
      <c r="L4652" s="7">
        <v>0.99514113836186946</v>
      </c>
      <c r="M4652" s="7" t="s">
        <v>290</v>
      </c>
      <c r="N4652" s="7" t="s">
        <v>333</v>
      </c>
      <c r="O4652" s="7" t="s">
        <v>421</v>
      </c>
    </row>
    <row r="4653" spans="1:15" ht="15">
      <c r="A4653" s="1">
        <v>4645</v>
      </c>
      <c r="B4653" s="6" t="s">
        <v>94</v>
      </c>
      <c r="C4653" s="7" t="s">
        <v>296</v>
      </c>
      <c r="D4653" s="7">
        <v>51.887999999999998</v>
      </c>
      <c r="E4653" s="7">
        <v>57.895953620999997</v>
      </c>
      <c r="F4653" s="7">
        <v>7.3486816717935328</v>
      </c>
      <c r="G4653" s="7">
        <v>58.360470937084948</v>
      </c>
      <c r="H4653" s="7">
        <v>0.992040548874499</v>
      </c>
      <c r="I4653" s="7">
        <v>53.065600533999998</v>
      </c>
      <c r="J4653" s="7">
        <v>6.7355692696540146</v>
      </c>
      <c r="K4653" s="7">
        <v>53.491362418808968</v>
      </c>
      <c r="L4653" s="7">
        <v>0.992040548874499</v>
      </c>
      <c r="M4653" s="7" t="s">
        <v>290</v>
      </c>
      <c r="N4653" s="7" t="s">
        <v>333</v>
      </c>
      <c r="O4653" s="7" t="s">
        <v>421</v>
      </c>
    </row>
    <row r="4654" spans="1:15" ht="15">
      <c r="A4654" s="1">
        <v>4646</v>
      </c>
      <c r="B4654" s="6" t="s">
        <v>94</v>
      </c>
      <c r="C4654" s="7" t="s">
        <v>297</v>
      </c>
      <c r="D4654" s="7">
        <v>55.686999999999998</v>
      </c>
      <c r="E4654" s="7">
        <v>63.809706288000001</v>
      </c>
      <c r="F4654" s="7">
        <v>1.893438551061889</v>
      </c>
      <c r="G4654" s="7">
        <v>63.837792302894329</v>
      </c>
      <c r="H4654" s="7">
        <v>0.99956004094312867</v>
      </c>
      <c r="I4654" s="7">
        <v>58.838605606000002</v>
      </c>
      <c r="J4654" s="7">
        <v>1.7459300571342897</v>
      </c>
      <c r="K4654" s="7">
        <v>58.864503577477144</v>
      </c>
      <c r="L4654" s="7">
        <v>0.99956004094312867</v>
      </c>
      <c r="M4654" s="7" t="s">
        <v>290</v>
      </c>
      <c r="N4654" s="7" t="s">
        <v>333</v>
      </c>
      <c r="O4654" s="7" t="s">
        <v>421</v>
      </c>
    </row>
    <row r="4655" spans="1:15" ht="15">
      <c r="A4655" s="1">
        <v>4647</v>
      </c>
      <c r="B4655" s="6" t="s">
        <v>94</v>
      </c>
      <c r="C4655" s="7" t="s">
        <v>298</v>
      </c>
      <c r="D4655" s="7" t="s">
        <v>422</v>
      </c>
      <c r="E4655" s="7">
        <v>84.123218270414881</v>
      </c>
      <c r="F4655" s="7">
        <v>2.4962055740186844</v>
      </c>
      <c r="G4655" s="7">
        <v>84.16024533257746</v>
      </c>
      <c r="H4655" s="7">
        <v>0.99956004094312867</v>
      </c>
      <c r="I4655" s="7">
        <v>79.152117588414882</v>
      </c>
      <c r="J4655" s="7">
        <v>2.3486970800913509</v>
      </c>
      <c r="K4655" s="7">
        <v>79.186956607160283</v>
      </c>
      <c r="L4655" s="7">
        <v>0.99956004094312867</v>
      </c>
      <c r="M4655" s="7" t="s">
        <v>290</v>
      </c>
      <c r="N4655" s="7" t="s">
        <v>333</v>
      </c>
      <c r="O4655" s="7" t="s">
        <v>421</v>
      </c>
    </row>
    <row r="4656" spans="1:15" ht="15">
      <c r="A4656" s="1">
        <v>4648</v>
      </c>
      <c r="B4656" s="6" t="s">
        <v>94</v>
      </c>
      <c r="C4656" s="7" t="s">
        <v>299</v>
      </c>
      <c r="D4656" s="7" t="s">
        <v>422</v>
      </c>
      <c r="E4656" s="7">
        <v>91.715574341065732</v>
      </c>
      <c r="F4656" s="7">
        <v>2.7214951187264007</v>
      </c>
      <c r="G4656" s="7">
        <v>91.755943199298031</v>
      </c>
      <c r="H4656" s="7">
        <v>0.99956004094312867</v>
      </c>
      <c r="I4656" s="7">
        <v>86.753711902428208</v>
      </c>
      <c r="J4656" s="7">
        <v>2.5742607530959654</v>
      </c>
      <c r="K4656" s="7">
        <v>86.791896783481135</v>
      </c>
      <c r="L4656" s="7">
        <v>0.99956004094312878</v>
      </c>
      <c r="M4656" s="7" t="s">
        <v>290</v>
      </c>
      <c r="N4656" s="7" t="s">
        <v>333</v>
      </c>
      <c r="O4656" s="7" t="s">
        <v>421</v>
      </c>
    </row>
    <row r="4657" spans="1:15" ht="15">
      <c r="A4657" s="1">
        <v>4649</v>
      </c>
      <c r="B4657" s="6" t="s">
        <v>94</v>
      </c>
      <c r="C4657" s="7" t="s">
        <v>300</v>
      </c>
      <c r="D4657" s="7" t="s">
        <v>422</v>
      </c>
      <c r="E4657" s="7">
        <v>96.547007120665185</v>
      </c>
      <c r="F4657" s="7">
        <v>2.8648592182330148</v>
      </c>
      <c r="G4657" s="7">
        <v>96.589502547109475</v>
      </c>
      <c r="H4657" s="7">
        <v>0.99956004094312878</v>
      </c>
      <c r="I4657" s="7">
        <v>91.585144682027661</v>
      </c>
      <c r="J4657" s="7">
        <v>2.7176248526027242</v>
      </c>
      <c r="K4657" s="7">
        <v>91.625456131292594</v>
      </c>
      <c r="L4657" s="7">
        <v>0.99956004094312867</v>
      </c>
      <c r="M4657" s="7" t="s">
        <v>290</v>
      </c>
      <c r="N4657" s="7" t="s">
        <v>333</v>
      </c>
      <c r="O4657" s="7" t="s">
        <v>421</v>
      </c>
    </row>
    <row r="4658" spans="1:15" ht="15">
      <c r="A4658" s="1">
        <v>4650</v>
      </c>
      <c r="B4658" s="6" t="s">
        <v>94</v>
      </c>
      <c r="C4658" s="7" t="s">
        <v>301</v>
      </c>
      <c r="D4658" s="7" t="s">
        <v>422</v>
      </c>
      <c r="E4658" s="7">
        <v>97.951585313069728</v>
      </c>
      <c r="F4658" s="7">
        <v>2.9065375560940026</v>
      </c>
      <c r="G4658" s="7">
        <v>97.994698968406254</v>
      </c>
      <c r="H4658" s="7">
        <v>0.99956004094312867</v>
      </c>
      <c r="I4658" s="7">
        <v>92.989722874432218</v>
      </c>
      <c r="J4658" s="7">
        <v>2.7593031904633416</v>
      </c>
      <c r="K4658" s="7">
        <v>93.030652552589373</v>
      </c>
      <c r="L4658" s="7">
        <v>0.99956004094312878</v>
      </c>
      <c r="M4658" s="7" t="s">
        <v>290</v>
      </c>
      <c r="N4658" s="7" t="s">
        <v>333</v>
      </c>
      <c r="O4658" s="7" t="s">
        <v>421</v>
      </c>
    </row>
    <row r="4659" spans="1:15" ht="15">
      <c r="A4659" s="1">
        <v>4651</v>
      </c>
      <c r="B4659" s="6" t="s">
        <v>94</v>
      </c>
      <c r="C4659" s="7" t="s">
        <v>302</v>
      </c>
      <c r="D4659" s="7" t="s">
        <v>422</v>
      </c>
      <c r="E4659" s="7">
        <v>99.690968755487177</v>
      </c>
      <c r="F4659" s="7">
        <v>2.9581506390641401</v>
      </c>
      <c r="G4659" s="7">
        <v>99.734848005152728</v>
      </c>
      <c r="H4659" s="7">
        <v>0.99956004094312867</v>
      </c>
      <c r="I4659" s="7">
        <v>94.729106316849652</v>
      </c>
      <c r="J4659" s="7">
        <v>2.810916273433655</v>
      </c>
      <c r="K4659" s="7">
        <v>94.770801589335832</v>
      </c>
      <c r="L4659" s="7">
        <v>0.99956004094312867</v>
      </c>
      <c r="M4659" s="7" t="s">
        <v>290</v>
      </c>
      <c r="N4659" s="7" t="s">
        <v>333</v>
      </c>
      <c r="O4659" s="7" t="s">
        <v>421</v>
      </c>
    </row>
    <row r="4660" spans="1:15" ht="15">
      <c r="A4660" s="1">
        <v>4652</v>
      </c>
      <c r="B4660" s="6" t="s">
        <v>94</v>
      </c>
      <c r="C4660" s="7" t="s">
        <v>423</v>
      </c>
      <c r="D4660" s="7" t="s">
        <v>422</v>
      </c>
      <c r="E4660" s="7">
        <v>101.12880694085871</v>
      </c>
      <c r="F4660" s="7">
        <v>3.0008159075437835</v>
      </c>
      <c r="G4660" s="7">
        <v>101.1733190588924</v>
      </c>
      <c r="H4660" s="7">
        <v>0.99956004094312867</v>
      </c>
      <c r="I4660" s="7">
        <v>96.166944502221185</v>
      </c>
      <c r="J4660" s="7">
        <v>2.8535815419134196</v>
      </c>
      <c r="K4660" s="7">
        <v>96.209272643075508</v>
      </c>
      <c r="L4660" s="7">
        <v>0.99956004094312867</v>
      </c>
      <c r="M4660" s="7" t="s">
        <v>290</v>
      </c>
      <c r="N4660" s="7" t="s">
        <v>333</v>
      </c>
      <c r="O4660" s="7" t="s">
        <v>421</v>
      </c>
    </row>
    <row r="4661" spans="1:15" ht="15">
      <c r="A4661" s="1">
        <v>4653</v>
      </c>
      <c r="B4661" s="6" t="s">
        <v>94</v>
      </c>
      <c r="C4661" s="7" t="s">
        <v>424</v>
      </c>
      <c r="D4661" s="7" t="s">
        <v>422</v>
      </c>
      <c r="E4661" s="7">
        <v>102.2642716299513</v>
      </c>
      <c r="F4661" s="7">
        <v>3.03450878501876</v>
      </c>
      <c r="G4661" s="7">
        <v>102.3092835258405</v>
      </c>
      <c r="H4661" s="7">
        <v>0.99956004094312878</v>
      </c>
      <c r="I4661" s="7">
        <v>97.302409191313757</v>
      </c>
      <c r="J4661" s="7">
        <v>2.8872744193887687</v>
      </c>
      <c r="K4661" s="7">
        <v>97.345237110023604</v>
      </c>
      <c r="L4661" s="7">
        <v>0.99956004094312867</v>
      </c>
      <c r="M4661" s="7" t="s">
        <v>290</v>
      </c>
      <c r="N4661" s="7" t="s">
        <v>333</v>
      </c>
      <c r="O4661" s="7" t="s">
        <v>421</v>
      </c>
    </row>
    <row r="4662" spans="1:15" ht="15">
      <c r="A4662" s="1">
        <v>4654</v>
      </c>
      <c r="B4662" s="6" t="s">
        <v>94</v>
      </c>
      <c r="C4662" s="7" t="s">
        <v>425</v>
      </c>
      <c r="D4662" s="7" t="s">
        <v>422</v>
      </c>
      <c r="E4662" s="7">
        <v>102.93031152670696</v>
      </c>
      <c r="F4662" s="7">
        <v>3.0542723239918081</v>
      </c>
      <c r="G4662" s="7">
        <v>102.97561658185906</v>
      </c>
      <c r="H4662" s="7">
        <v>0.99956004094312867</v>
      </c>
      <c r="I4662" s="7">
        <v>97.968449088069434</v>
      </c>
      <c r="J4662" s="7">
        <v>2.9070379583614754</v>
      </c>
      <c r="K4662" s="7">
        <v>98.011570166042162</v>
      </c>
      <c r="L4662" s="7">
        <v>0.99956004094312867</v>
      </c>
      <c r="M4662" s="7" t="s">
        <v>290</v>
      </c>
      <c r="N4662" s="7" t="s">
        <v>333</v>
      </c>
      <c r="O4662" s="7" t="s">
        <v>421</v>
      </c>
    </row>
    <row r="4663" spans="1:15" ht="15">
      <c r="A4663" s="1">
        <v>4655</v>
      </c>
      <c r="B4663" s="6" t="s">
        <v>94</v>
      </c>
      <c r="C4663" s="7" t="s">
        <v>426</v>
      </c>
      <c r="D4663" s="7" t="s">
        <v>422</v>
      </c>
      <c r="E4663" s="7">
        <v>103.26147284789953</v>
      </c>
      <c r="F4663" s="7">
        <v>3.0640989420512805</v>
      </c>
      <c r="G4663" s="7">
        <v>103.30692366460329</v>
      </c>
      <c r="H4663" s="7">
        <v>0.99956004094312867</v>
      </c>
      <c r="I4663" s="7">
        <v>98.299610409261987</v>
      </c>
      <c r="J4663" s="7">
        <v>2.9168645764207044</v>
      </c>
      <c r="K4663" s="7">
        <v>98.34287724878638</v>
      </c>
      <c r="L4663" s="7">
        <v>0.99956004094312867</v>
      </c>
      <c r="M4663" s="7" t="s">
        <v>290</v>
      </c>
      <c r="N4663" s="7" t="s">
        <v>333</v>
      </c>
      <c r="O4663" s="7" t="s">
        <v>421</v>
      </c>
    </row>
    <row r="4664" spans="1:15" ht="15">
      <c r="A4664" s="1">
        <v>4656</v>
      </c>
      <c r="B4664" s="6" t="s">
        <v>94</v>
      </c>
      <c r="C4664" s="7" t="s">
        <v>427</v>
      </c>
      <c r="D4664" s="7" t="s">
        <v>422</v>
      </c>
      <c r="E4664" s="7">
        <v>103.37193091244747</v>
      </c>
      <c r="F4664" s="7">
        <v>3.0673765869399903</v>
      </c>
      <c r="G4664" s="7">
        <v>103.41743034756723</v>
      </c>
      <c r="H4664" s="7">
        <v>0.99956004094312878</v>
      </c>
      <c r="I4664" s="7">
        <v>98.410068473809929</v>
      </c>
      <c r="J4664" s="7">
        <v>2.9201422213097001</v>
      </c>
      <c r="K4664" s="7">
        <v>98.453383931750338</v>
      </c>
      <c r="L4664" s="7">
        <v>0.99956004094312867</v>
      </c>
      <c r="M4664" s="7" t="s">
        <v>290</v>
      </c>
      <c r="N4664" s="7" t="s">
        <v>333</v>
      </c>
      <c r="O4664" s="7" t="s">
        <v>421</v>
      </c>
    </row>
    <row r="4665" spans="1:15" ht="15">
      <c r="A4665" s="1">
        <v>4657</v>
      </c>
      <c r="B4665" s="6" t="s">
        <v>107</v>
      </c>
      <c r="C4665" s="7" t="s">
        <v>292</v>
      </c>
      <c r="D4665" s="7">
        <v>10.632</v>
      </c>
      <c r="E4665" s="7">
        <v>10.199999999999999</v>
      </c>
      <c r="F4665" s="7">
        <v>2.9999039984639517</v>
      </c>
      <c r="G4665" s="7">
        <v>10.632</v>
      </c>
      <c r="H4665" s="7">
        <v>0.9593679458239277</v>
      </c>
      <c r="I4665" s="7">
        <v>10.199999999999999</v>
      </c>
      <c r="J4665" s="7">
        <v>2.9999039984639517</v>
      </c>
      <c r="K4665" s="7">
        <v>10.632</v>
      </c>
      <c r="L4665" s="7">
        <v>0.9593679458239277</v>
      </c>
      <c r="M4665" s="7" t="s">
        <v>290</v>
      </c>
      <c r="N4665" s="7" t="s">
        <v>333</v>
      </c>
      <c r="O4665" s="7" t="s">
        <v>421</v>
      </c>
    </row>
    <row r="4666" spans="1:15" ht="15">
      <c r="A4666" s="1">
        <v>4658</v>
      </c>
      <c r="B4666" s="6" t="s">
        <v>107</v>
      </c>
      <c r="C4666" s="7" t="s">
        <v>293</v>
      </c>
      <c r="D4666" s="7">
        <v>11.788</v>
      </c>
      <c r="E4666" s="7">
        <v>11.4</v>
      </c>
      <c r="F4666" s="7">
        <v>2.9994906234225813</v>
      </c>
      <c r="G4666" s="7">
        <v>11.788</v>
      </c>
      <c r="H4666" s="7">
        <v>0.96708517136070582</v>
      </c>
      <c r="I4666" s="7">
        <v>11.4</v>
      </c>
      <c r="J4666" s="7">
        <v>2.9994906234225813</v>
      </c>
      <c r="K4666" s="7">
        <v>11.788</v>
      </c>
      <c r="L4666" s="7">
        <v>0.96708517136070582</v>
      </c>
      <c r="M4666" s="7" t="s">
        <v>290</v>
      </c>
      <c r="N4666" s="7" t="s">
        <v>333</v>
      </c>
      <c r="O4666" s="7" t="s">
        <v>421</v>
      </c>
    </row>
    <row r="4667" spans="1:15" ht="15">
      <c r="A4667" s="1">
        <v>4659</v>
      </c>
      <c r="B4667" s="6" t="s">
        <v>107</v>
      </c>
      <c r="C4667" s="7" t="s">
        <v>294</v>
      </c>
      <c r="D4667" s="7">
        <v>13.52</v>
      </c>
      <c r="E4667" s="7">
        <v>13.163</v>
      </c>
      <c r="F4667" s="7">
        <v>3.0998676725437906</v>
      </c>
      <c r="G4667" s="7">
        <v>13.5230820668693</v>
      </c>
      <c r="H4667" s="7">
        <v>0.97337278106508884</v>
      </c>
      <c r="I4667" s="7">
        <v>13.163</v>
      </c>
      <c r="J4667" s="7">
        <v>3.0998676725437906</v>
      </c>
      <c r="K4667" s="7">
        <v>13.5230820668693</v>
      </c>
      <c r="L4667" s="7">
        <v>0.97337278106508884</v>
      </c>
      <c r="M4667" s="7" t="s">
        <v>290</v>
      </c>
      <c r="N4667" s="7" t="s">
        <v>333</v>
      </c>
      <c r="O4667" s="7" t="s">
        <v>421</v>
      </c>
    </row>
    <row r="4668" spans="1:15" ht="15">
      <c r="A4668" s="1">
        <v>4660</v>
      </c>
      <c r="B4668" s="6" t="s">
        <v>107</v>
      </c>
      <c r="C4668" s="7" t="s">
        <v>295</v>
      </c>
      <c r="D4668" s="7">
        <v>13.914</v>
      </c>
      <c r="E4668" s="7">
        <v>13.65</v>
      </c>
      <c r="F4668" s="7">
        <v>2.6975722418500614</v>
      </c>
      <c r="G4668" s="7">
        <v>13.914</v>
      </c>
      <c r="H4668" s="7">
        <v>0.98102630444156969</v>
      </c>
      <c r="I4668" s="7">
        <v>13.65</v>
      </c>
      <c r="J4668" s="7">
        <v>2.6975722418500614</v>
      </c>
      <c r="K4668" s="7">
        <v>13.914</v>
      </c>
      <c r="L4668" s="7">
        <v>0.98102630444156969</v>
      </c>
      <c r="M4668" s="7" t="s">
        <v>290</v>
      </c>
      <c r="N4668" s="7" t="s">
        <v>333</v>
      </c>
      <c r="O4668" s="7" t="s">
        <v>421</v>
      </c>
    </row>
    <row r="4669" spans="1:15" ht="15">
      <c r="A4669" s="1">
        <v>4661</v>
      </c>
      <c r="B4669" s="6" t="s">
        <v>107</v>
      </c>
      <c r="C4669" s="7" t="s">
        <v>296</v>
      </c>
      <c r="D4669" s="7">
        <v>12.41</v>
      </c>
      <c r="E4669" s="7">
        <v>12.113</v>
      </c>
      <c r="F4669" s="7">
        <v>2.6987647174216636</v>
      </c>
      <c r="G4669" s="7">
        <v>12.41</v>
      </c>
      <c r="H4669" s="7">
        <v>0.97606768734891214</v>
      </c>
      <c r="I4669" s="7">
        <v>12.113</v>
      </c>
      <c r="J4669" s="7">
        <v>2.6987647174216636</v>
      </c>
      <c r="K4669" s="7">
        <v>12.41</v>
      </c>
      <c r="L4669" s="7">
        <v>0.97606768734891214</v>
      </c>
      <c r="M4669" s="7" t="s">
        <v>290</v>
      </c>
      <c r="N4669" s="7" t="s">
        <v>333</v>
      </c>
      <c r="O4669" s="7" t="s">
        <v>421</v>
      </c>
    </row>
    <row r="4670" spans="1:15" ht="15">
      <c r="A4670" s="1">
        <v>4662</v>
      </c>
      <c r="B4670" s="6" t="s">
        <v>107</v>
      </c>
      <c r="C4670" s="7" t="s">
        <v>297</v>
      </c>
      <c r="D4670" s="7">
        <v>13.0982</v>
      </c>
      <c r="E4670" s="7">
        <v>12.75</v>
      </c>
      <c r="F4670" s="7">
        <v>3.0000572061212445</v>
      </c>
      <c r="G4670" s="7">
        <v>13.0982</v>
      </c>
      <c r="H4670" s="7">
        <v>0.97341619459162321</v>
      </c>
      <c r="I4670" s="7">
        <v>12.75</v>
      </c>
      <c r="J4670" s="7">
        <v>3.0000572061212445</v>
      </c>
      <c r="K4670" s="7">
        <v>13.0982</v>
      </c>
      <c r="L4670" s="7">
        <v>0.97341619459162321</v>
      </c>
      <c r="M4670" s="7" t="s">
        <v>290</v>
      </c>
      <c r="N4670" s="7" t="s">
        <v>333</v>
      </c>
      <c r="O4670" s="7" t="s">
        <v>421</v>
      </c>
    </row>
    <row r="4671" spans="1:15" ht="15">
      <c r="A4671" s="1">
        <v>4663</v>
      </c>
      <c r="B4671" s="6" t="s">
        <v>107</v>
      </c>
      <c r="C4671" s="7" t="s">
        <v>298</v>
      </c>
      <c r="D4671" s="7" t="s">
        <v>422</v>
      </c>
      <c r="E4671" s="7">
        <v>20.238795251375368</v>
      </c>
      <c r="F4671" s="7">
        <v>4.7621602774196932</v>
      </c>
      <c r="G4671" s="7">
        <v>20.791512781299204</v>
      </c>
      <c r="H4671" s="7">
        <v>0.97341619459162321</v>
      </c>
      <c r="I4671" s="7">
        <v>20.238795251375368</v>
      </c>
      <c r="J4671" s="7">
        <v>4.7621602774196932</v>
      </c>
      <c r="K4671" s="7">
        <v>20.791512781299204</v>
      </c>
      <c r="L4671" s="7">
        <v>0.97341619459162321</v>
      </c>
      <c r="M4671" s="7" t="s">
        <v>290</v>
      </c>
      <c r="N4671" s="7" t="s">
        <v>333</v>
      </c>
      <c r="O4671" s="7" t="s">
        <v>421</v>
      </c>
    </row>
    <row r="4672" spans="1:15" ht="15">
      <c r="A4672" s="1">
        <v>4664</v>
      </c>
      <c r="B4672" s="6" t="s">
        <v>107</v>
      </c>
      <c r="C4672" s="7" t="s">
        <v>299</v>
      </c>
      <c r="D4672" s="7" t="s">
        <v>422</v>
      </c>
      <c r="E4672" s="7">
        <v>23.642986086207245</v>
      </c>
      <c r="F4672" s="7">
        <v>5.5631616299725799</v>
      </c>
      <c r="G4672" s="7">
        <v>24.28867140034194</v>
      </c>
      <c r="H4672" s="7">
        <v>0.97341619459162321</v>
      </c>
      <c r="I4672" s="7">
        <v>23.642986086207245</v>
      </c>
      <c r="J4672" s="7">
        <v>5.5631616299725799</v>
      </c>
      <c r="K4672" s="7">
        <v>24.28867140034194</v>
      </c>
      <c r="L4672" s="7">
        <v>0.97341619459162321</v>
      </c>
      <c r="M4672" s="7" t="s">
        <v>290</v>
      </c>
      <c r="N4672" s="7" t="s">
        <v>333</v>
      </c>
      <c r="O4672" s="7" t="s">
        <v>421</v>
      </c>
    </row>
    <row r="4673" spans="1:15" ht="15">
      <c r="A4673" s="1">
        <v>4665</v>
      </c>
      <c r="B4673" s="6" t="s">
        <v>107</v>
      </c>
      <c r="C4673" s="7" t="s">
        <v>300</v>
      </c>
      <c r="D4673" s="7" t="s">
        <v>422</v>
      </c>
      <c r="E4673" s="7">
        <v>23.625465462939008</v>
      </c>
      <c r="F4673" s="7">
        <v>5.5590390517693304</v>
      </c>
      <c r="G4673" s="7">
        <v>24.270672292287667</v>
      </c>
      <c r="H4673" s="7">
        <v>0.97341619459162321</v>
      </c>
      <c r="I4673" s="7">
        <v>23.625465462939008</v>
      </c>
      <c r="J4673" s="7">
        <v>5.5590390517693304</v>
      </c>
      <c r="K4673" s="7">
        <v>24.270672292287667</v>
      </c>
      <c r="L4673" s="7">
        <v>0.97341619459162321</v>
      </c>
      <c r="M4673" s="7" t="s">
        <v>290</v>
      </c>
      <c r="N4673" s="7" t="s">
        <v>333</v>
      </c>
      <c r="O4673" s="7" t="s">
        <v>421</v>
      </c>
    </row>
    <row r="4674" spans="1:15" ht="15">
      <c r="A4674" s="1">
        <v>4666</v>
      </c>
      <c r="B4674" s="6" t="s">
        <v>107</v>
      </c>
      <c r="C4674" s="7" t="s">
        <v>301</v>
      </c>
      <c r="D4674" s="7" t="s">
        <v>422</v>
      </c>
      <c r="E4674" s="7">
        <v>23.606754029866213</v>
      </c>
      <c r="F4674" s="7">
        <v>5.5546362776809382</v>
      </c>
      <c r="G4674" s="7">
        <v>24.251449853646562</v>
      </c>
      <c r="H4674" s="7">
        <v>0.97341619459162321</v>
      </c>
      <c r="I4674" s="7">
        <v>23.606754029866213</v>
      </c>
      <c r="J4674" s="7">
        <v>5.5546362776809382</v>
      </c>
      <c r="K4674" s="7">
        <v>24.251449853646562</v>
      </c>
      <c r="L4674" s="7">
        <v>0.97341619459162321</v>
      </c>
      <c r="M4674" s="7" t="s">
        <v>290</v>
      </c>
      <c r="N4674" s="7" t="s">
        <v>333</v>
      </c>
      <c r="O4674" s="7" t="s">
        <v>421</v>
      </c>
    </row>
    <row r="4675" spans="1:15" ht="15">
      <c r="A4675" s="1">
        <v>4667</v>
      </c>
      <c r="B4675" s="6" t="s">
        <v>107</v>
      </c>
      <c r="C4675" s="7" t="s">
        <v>302</v>
      </c>
      <c r="D4675" s="7" t="s">
        <v>422</v>
      </c>
      <c r="E4675" s="7">
        <v>23.591592168426338</v>
      </c>
      <c r="F4675" s="7">
        <v>5.5510687128440024</v>
      </c>
      <c r="G4675" s="7">
        <v>24.235873924743679</v>
      </c>
      <c r="H4675" s="7">
        <v>0.97341619459162321</v>
      </c>
      <c r="I4675" s="7">
        <v>23.591592168426338</v>
      </c>
      <c r="J4675" s="7">
        <v>5.5510687128440024</v>
      </c>
      <c r="K4675" s="7">
        <v>24.235873924743679</v>
      </c>
      <c r="L4675" s="7">
        <v>0.97341619459162321</v>
      </c>
      <c r="M4675" s="7" t="s">
        <v>290</v>
      </c>
      <c r="N4675" s="7" t="s">
        <v>333</v>
      </c>
      <c r="O4675" s="7" t="s">
        <v>421</v>
      </c>
    </row>
    <row r="4676" spans="1:15" ht="15">
      <c r="A4676" s="1">
        <v>4668</v>
      </c>
      <c r="B4676" s="6" t="s">
        <v>107</v>
      </c>
      <c r="C4676" s="7" t="s">
        <v>423</v>
      </c>
      <c r="D4676" s="7" t="s">
        <v>422</v>
      </c>
      <c r="E4676" s="7">
        <v>23.577239516254011</v>
      </c>
      <c r="F4676" s="7">
        <v>5.5476915538184013</v>
      </c>
      <c r="G4676" s="7">
        <v>24.22112930445477</v>
      </c>
      <c r="H4676" s="7">
        <v>0.97341619459162321</v>
      </c>
      <c r="I4676" s="7">
        <v>23.577239516254011</v>
      </c>
      <c r="J4676" s="7">
        <v>5.5476915538184013</v>
      </c>
      <c r="K4676" s="7">
        <v>24.22112930445477</v>
      </c>
      <c r="L4676" s="7">
        <v>0.97341619459162321</v>
      </c>
      <c r="M4676" s="7" t="s">
        <v>290</v>
      </c>
      <c r="N4676" s="7" t="s">
        <v>333</v>
      </c>
      <c r="O4676" s="7" t="s">
        <v>421</v>
      </c>
    </row>
    <row r="4677" spans="1:15" ht="15">
      <c r="A4677" s="1">
        <v>4669</v>
      </c>
      <c r="B4677" s="6" t="s">
        <v>107</v>
      </c>
      <c r="C4677" s="7" t="s">
        <v>424</v>
      </c>
      <c r="D4677" s="7" t="s">
        <v>422</v>
      </c>
      <c r="E4677" s="7">
        <v>23.56363616503943</v>
      </c>
      <c r="F4677" s="7">
        <v>5.5444907042624232</v>
      </c>
      <c r="G4677" s="7">
        <v>24.207154448385843</v>
      </c>
      <c r="H4677" s="7">
        <v>0.97341619459162321</v>
      </c>
      <c r="I4677" s="7">
        <v>23.56363616503943</v>
      </c>
      <c r="J4677" s="7">
        <v>5.5444907042624232</v>
      </c>
      <c r="K4677" s="7">
        <v>24.207154448385843</v>
      </c>
      <c r="L4677" s="7">
        <v>0.97341619459162321</v>
      </c>
      <c r="M4677" s="7" t="s">
        <v>290</v>
      </c>
      <c r="N4677" s="7" t="s">
        <v>333</v>
      </c>
      <c r="O4677" s="7" t="s">
        <v>421</v>
      </c>
    </row>
    <row r="4678" spans="1:15" ht="15">
      <c r="A4678" s="1">
        <v>4670</v>
      </c>
      <c r="B4678" s="6" t="s">
        <v>107</v>
      </c>
      <c r="C4678" s="7" t="s">
        <v>425</v>
      </c>
      <c r="D4678" s="7" t="s">
        <v>422</v>
      </c>
      <c r="E4678" s="7">
        <v>23.549855265749823</v>
      </c>
      <c r="F4678" s="7">
        <v>5.5412480778921624</v>
      </c>
      <c r="G4678" s="7">
        <v>24.192997195438771</v>
      </c>
      <c r="H4678" s="7">
        <v>0.97341619459162321</v>
      </c>
      <c r="I4678" s="7">
        <v>23.549855265749823</v>
      </c>
      <c r="J4678" s="7">
        <v>5.5412480778921624</v>
      </c>
      <c r="K4678" s="7">
        <v>24.192997195438771</v>
      </c>
      <c r="L4678" s="7">
        <v>0.97341619459162321</v>
      </c>
      <c r="M4678" s="7" t="s">
        <v>290</v>
      </c>
      <c r="N4678" s="7" t="s">
        <v>333</v>
      </c>
      <c r="O4678" s="7" t="s">
        <v>421</v>
      </c>
    </row>
    <row r="4679" spans="1:15" ht="15">
      <c r="A4679" s="1">
        <v>4671</v>
      </c>
      <c r="B4679" s="6" t="s">
        <v>107</v>
      </c>
      <c r="C4679" s="7" t="s">
        <v>426</v>
      </c>
      <c r="D4679" s="7" t="s">
        <v>422</v>
      </c>
      <c r="E4679" s="7">
        <v>23.536524425170242</v>
      </c>
      <c r="F4679" s="7">
        <v>5.5381113497082932</v>
      </c>
      <c r="G4679" s="7">
        <v>24.179302292216853</v>
      </c>
      <c r="H4679" s="7">
        <v>0.97341619459162321</v>
      </c>
      <c r="I4679" s="7">
        <v>23.536524425170242</v>
      </c>
      <c r="J4679" s="7">
        <v>5.5381113497082932</v>
      </c>
      <c r="K4679" s="7">
        <v>24.179302292216853</v>
      </c>
      <c r="L4679" s="7">
        <v>0.97341619459162321</v>
      </c>
      <c r="M4679" s="7" t="s">
        <v>290</v>
      </c>
      <c r="N4679" s="7" t="s">
        <v>333</v>
      </c>
      <c r="O4679" s="7" t="s">
        <v>421</v>
      </c>
    </row>
    <row r="4680" spans="1:15" ht="15">
      <c r="A4680" s="1">
        <v>4672</v>
      </c>
      <c r="B4680" s="6" t="s">
        <v>107</v>
      </c>
      <c r="C4680" s="7" t="s">
        <v>427</v>
      </c>
      <c r="D4680" s="7" t="s">
        <v>422</v>
      </c>
      <c r="E4680" s="7">
        <v>23.523193584590668</v>
      </c>
      <c r="F4680" s="7">
        <v>5.5349746215244231</v>
      </c>
      <c r="G4680" s="7">
        <v>24.165607388994943</v>
      </c>
      <c r="H4680" s="7">
        <v>0.97341619459162321</v>
      </c>
      <c r="I4680" s="7">
        <v>23.523193584590668</v>
      </c>
      <c r="J4680" s="7">
        <v>5.5349746215244231</v>
      </c>
      <c r="K4680" s="7">
        <v>24.165607388994943</v>
      </c>
      <c r="L4680" s="7">
        <v>0.97341619459162321</v>
      </c>
      <c r="M4680" s="7" t="s">
        <v>290</v>
      </c>
      <c r="N4680" s="7" t="s">
        <v>333</v>
      </c>
      <c r="O4680" s="7" t="s">
        <v>421</v>
      </c>
    </row>
    <row r="4681" spans="1:15" ht="15">
      <c r="A4681" s="1">
        <v>4673</v>
      </c>
      <c r="B4681" s="6" t="s">
        <v>126</v>
      </c>
      <c r="C4681" s="7" t="s">
        <v>292</v>
      </c>
      <c r="D4681" s="7">
        <v>44.213999999999999</v>
      </c>
      <c r="E4681" s="7">
        <v>41.236000000000004</v>
      </c>
      <c r="F4681" s="7">
        <v>9.8675769426025646</v>
      </c>
      <c r="G4681" s="7">
        <v>42.400197767441867</v>
      </c>
      <c r="H4681" s="7">
        <v>0.97254263355498261</v>
      </c>
      <c r="I4681" s="7">
        <v>36.247999999999998</v>
      </c>
      <c r="J4681" s="7">
        <v>8.6739724758816976</v>
      </c>
      <c r="K4681" s="7">
        <v>37.271373767441858</v>
      </c>
      <c r="L4681" s="7">
        <v>0.97254263355498261</v>
      </c>
      <c r="M4681" s="7" t="s">
        <v>290</v>
      </c>
      <c r="N4681" s="7" t="s">
        <v>333</v>
      </c>
      <c r="O4681" s="7" t="s">
        <v>421</v>
      </c>
    </row>
    <row r="4682" spans="1:15" ht="15">
      <c r="A4682" s="1">
        <v>4674</v>
      </c>
      <c r="B4682" s="6" t="s">
        <v>126</v>
      </c>
      <c r="C4682" s="7" t="s">
        <v>293</v>
      </c>
      <c r="D4682" s="7">
        <v>42.843000000000004</v>
      </c>
      <c r="E4682" s="7">
        <v>42.46</v>
      </c>
      <c r="F4682" s="7">
        <v>13.53230094783865</v>
      </c>
      <c r="G4682" s="7">
        <v>44.564276825085749</v>
      </c>
      <c r="H4682" s="7">
        <v>0.95278108442452669</v>
      </c>
      <c r="I4682" s="7">
        <v>37.49</v>
      </c>
      <c r="J4682" s="7">
        <v>11.948326955592799</v>
      </c>
      <c r="K4682" s="7">
        <v>39.347968397844198</v>
      </c>
      <c r="L4682" s="7">
        <v>0.95278108442452669</v>
      </c>
      <c r="M4682" s="7" t="s">
        <v>290</v>
      </c>
      <c r="N4682" s="7" t="s">
        <v>333</v>
      </c>
      <c r="O4682" s="7" t="s">
        <v>421</v>
      </c>
    </row>
    <row r="4683" spans="1:15" ht="15">
      <c r="A4683" s="1">
        <v>4675</v>
      </c>
      <c r="B4683" s="6" t="s">
        <v>126</v>
      </c>
      <c r="C4683" s="7" t="s">
        <v>294</v>
      </c>
      <c r="D4683" s="7">
        <v>43.99</v>
      </c>
      <c r="E4683" s="7">
        <v>46.996341970230681</v>
      </c>
      <c r="F4683" s="7">
        <v>9.7654537750390844</v>
      </c>
      <c r="G4683" s="7">
        <v>48.000210895529314</v>
      </c>
      <c r="H4683" s="7">
        <v>0.97908615594453285</v>
      </c>
      <c r="I4683" s="7">
        <v>41.249323276413044</v>
      </c>
      <c r="J4683" s="7">
        <v>8.5712705036195462</v>
      </c>
      <c r="K4683" s="7">
        <v>42.13043257323914</v>
      </c>
      <c r="L4683" s="7">
        <v>0.97908615594453285</v>
      </c>
      <c r="M4683" s="7" t="s">
        <v>290</v>
      </c>
      <c r="N4683" s="7" t="s">
        <v>333</v>
      </c>
      <c r="O4683" s="7" t="s">
        <v>421</v>
      </c>
    </row>
    <row r="4684" spans="1:15" ht="15">
      <c r="A4684" s="1">
        <v>4676</v>
      </c>
      <c r="B4684" s="6" t="s">
        <v>126</v>
      </c>
      <c r="C4684" s="7" t="s">
        <v>295</v>
      </c>
      <c r="D4684" s="7">
        <v>44.808300000000003</v>
      </c>
      <c r="E4684" s="7">
        <v>42.042000000000002</v>
      </c>
      <c r="F4684" s="7">
        <v>2.204010015990673</v>
      </c>
      <c r="G4684" s="7">
        <v>41.984188736349459</v>
      </c>
      <c r="H4684" s="7">
        <v>1.0013769770332728</v>
      </c>
      <c r="I4684" s="7">
        <v>36.484299999999998</v>
      </c>
      <c r="J4684" s="7">
        <v>1.9126531236954936</v>
      </c>
      <c r="K4684" s="7">
        <v>36.434131038332964</v>
      </c>
      <c r="L4684" s="7">
        <v>1.0013769770332728</v>
      </c>
      <c r="M4684" s="7" t="s">
        <v>290</v>
      </c>
      <c r="N4684" s="7" t="s">
        <v>333</v>
      </c>
      <c r="O4684" s="7" t="s">
        <v>421</v>
      </c>
    </row>
    <row r="4685" spans="1:15" ht="15">
      <c r="A4685" s="1">
        <v>4677</v>
      </c>
      <c r="B4685" s="6" t="s">
        <v>126</v>
      </c>
      <c r="C4685" s="7" t="s">
        <v>296</v>
      </c>
      <c r="D4685" s="7">
        <v>39.914999999999999</v>
      </c>
      <c r="E4685" s="7">
        <v>44.63</v>
      </c>
      <c r="F4685" s="7">
        <v>4.1929971710341398</v>
      </c>
      <c r="G4685" s="7">
        <v>44.826533719174634</v>
      </c>
      <c r="H4685" s="7">
        <v>0.99561568332707007</v>
      </c>
      <c r="I4685" s="7">
        <v>39.248399999999997</v>
      </c>
      <c r="J4685" s="7">
        <v>3.6873948054585819</v>
      </c>
      <c r="K4685" s="7">
        <v>39.421235178661291</v>
      </c>
      <c r="L4685" s="7">
        <v>0.99561568332707007</v>
      </c>
      <c r="M4685" s="7" t="s">
        <v>290</v>
      </c>
      <c r="N4685" s="7" t="s">
        <v>333</v>
      </c>
      <c r="O4685" s="7" t="s">
        <v>421</v>
      </c>
    </row>
    <row r="4686" spans="1:15" ht="15">
      <c r="A4686" s="1">
        <v>4678</v>
      </c>
      <c r="B4686" s="6" t="s">
        <v>126</v>
      </c>
      <c r="C4686" s="7" t="s">
        <v>297</v>
      </c>
      <c r="D4686" s="7">
        <v>37.768900000000002</v>
      </c>
      <c r="E4686" s="7">
        <v>45.904620106000003</v>
      </c>
      <c r="F4686" s="7">
        <v>1.9860774251069007</v>
      </c>
      <c r="G4686" s="7">
        <v>45.947564142342728</v>
      </c>
      <c r="H4686" s="7">
        <v>0.99906536859691442</v>
      </c>
      <c r="I4686" s="7">
        <v>40.466314193999999</v>
      </c>
      <c r="J4686" s="7">
        <v>1.7507874569576358</v>
      </c>
      <c r="K4686" s="7">
        <v>40.504170663858382</v>
      </c>
      <c r="L4686" s="7">
        <v>0.99906536859691442</v>
      </c>
      <c r="M4686" s="7" t="s">
        <v>290</v>
      </c>
      <c r="N4686" s="7" t="s">
        <v>333</v>
      </c>
      <c r="O4686" s="7" t="s">
        <v>421</v>
      </c>
    </row>
    <row r="4687" spans="1:15" ht="15">
      <c r="A4687" s="1">
        <v>4679</v>
      </c>
      <c r="B4687" s="6" t="s">
        <v>126</v>
      </c>
      <c r="C4687" s="7" t="s">
        <v>298</v>
      </c>
      <c r="D4687" s="7" t="s">
        <v>422</v>
      </c>
      <c r="E4687" s="7">
        <v>44.857651536489868</v>
      </c>
      <c r="F4687" s="7">
        <v>8.2739649471675509</v>
      </c>
      <c r="G4687" s="7">
        <v>45.614333244234857</v>
      </c>
      <c r="H4687" s="7">
        <v>0.98341131714688335</v>
      </c>
      <c r="I4687" s="7">
        <v>39.419345624489864</v>
      </c>
      <c r="J4687" s="7">
        <v>7.2708729228055642</v>
      </c>
      <c r="K4687" s="7">
        <v>40.084291218912369</v>
      </c>
      <c r="L4687" s="7">
        <v>0.98341131714688335</v>
      </c>
      <c r="M4687" s="7" t="s">
        <v>290</v>
      </c>
      <c r="N4687" s="7" t="s">
        <v>333</v>
      </c>
      <c r="O4687" s="7" t="s">
        <v>421</v>
      </c>
    </row>
    <row r="4688" spans="1:15" ht="15">
      <c r="A4688" s="1">
        <v>4680</v>
      </c>
      <c r="B4688" s="6" t="s">
        <v>126</v>
      </c>
      <c r="C4688" s="7" t="s">
        <v>299</v>
      </c>
      <c r="D4688" s="7" t="s">
        <v>422</v>
      </c>
      <c r="E4688" s="7">
        <v>44.238474967804308</v>
      </c>
      <c r="F4688" s="7">
        <v>8.1597582276908227</v>
      </c>
      <c r="G4688" s="7">
        <v>44.984712089902459</v>
      </c>
      <c r="H4688" s="7">
        <v>0.98341131714688335</v>
      </c>
      <c r="I4688" s="7">
        <v>38.800169055804304</v>
      </c>
      <c r="J4688" s="7">
        <v>7.1566662033288653</v>
      </c>
      <c r="K4688" s="7">
        <v>39.454670064579979</v>
      </c>
      <c r="L4688" s="7">
        <v>0.98341131714688335</v>
      </c>
      <c r="M4688" s="7" t="s">
        <v>290</v>
      </c>
      <c r="N4688" s="7" t="s">
        <v>333</v>
      </c>
      <c r="O4688" s="7" t="s">
        <v>421</v>
      </c>
    </row>
    <row r="4689" spans="1:15" ht="15">
      <c r="A4689" s="1">
        <v>4681</v>
      </c>
      <c r="B4689" s="6" t="s">
        <v>126</v>
      </c>
      <c r="C4689" s="7" t="s">
        <v>300</v>
      </c>
      <c r="D4689" s="7" t="s">
        <v>422</v>
      </c>
      <c r="E4689" s="7">
        <v>44.034434928639918</v>
      </c>
      <c r="F4689" s="7">
        <v>8.1221231738251269</v>
      </c>
      <c r="G4689" s="7">
        <v>44.777230199459751</v>
      </c>
      <c r="H4689" s="7">
        <v>0.98341131714688335</v>
      </c>
      <c r="I4689" s="7">
        <v>38.742944284998551</v>
      </c>
      <c r="J4689" s="7">
        <v>7.1461111311942522</v>
      </c>
      <c r="K4689" s="7">
        <v>39.396479997201276</v>
      </c>
      <c r="L4689" s="7">
        <v>0.98341131714688335</v>
      </c>
      <c r="M4689" s="7" t="s">
        <v>290</v>
      </c>
      <c r="N4689" s="7" t="s">
        <v>333</v>
      </c>
      <c r="O4689" s="7" t="s">
        <v>421</v>
      </c>
    </row>
    <row r="4690" spans="1:15" ht="15">
      <c r="A4690" s="1">
        <v>4682</v>
      </c>
      <c r="B4690" s="6" t="s">
        <v>126</v>
      </c>
      <c r="C4690" s="7" t="s">
        <v>301</v>
      </c>
      <c r="D4690" s="7" t="s">
        <v>422</v>
      </c>
      <c r="E4690" s="7">
        <v>43.25726625218585</v>
      </c>
      <c r="F4690" s="7">
        <v>7.9787749117836766</v>
      </c>
      <c r="G4690" s="7">
        <v>43.986951846035041</v>
      </c>
      <c r="H4690" s="7">
        <v>0.98341131714688335</v>
      </c>
      <c r="I4690" s="7">
        <v>37.965775608544483</v>
      </c>
      <c r="J4690" s="7">
        <v>7.0027628691528019</v>
      </c>
      <c r="K4690" s="7">
        <v>38.606201643776565</v>
      </c>
      <c r="L4690" s="7">
        <v>0.98341131714688335</v>
      </c>
      <c r="M4690" s="7" t="s">
        <v>290</v>
      </c>
      <c r="N4690" s="7" t="s">
        <v>333</v>
      </c>
      <c r="O4690" s="7" t="s">
        <v>421</v>
      </c>
    </row>
    <row r="4691" spans="1:15" ht="15">
      <c r="A4691" s="1">
        <v>4683</v>
      </c>
      <c r="B4691" s="6" t="s">
        <v>126</v>
      </c>
      <c r="C4691" s="7" t="s">
        <v>302</v>
      </c>
      <c r="D4691" s="7" t="s">
        <v>422</v>
      </c>
      <c r="E4691" s="7">
        <v>42.992924444148159</v>
      </c>
      <c r="F4691" s="7">
        <v>7.9300172354707339</v>
      </c>
      <c r="G4691" s="7">
        <v>43.718150985775864</v>
      </c>
      <c r="H4691" s="7">
        <v>0.98341131714688335</v>
      </c>
      <c r="I4691" s="7">
        <v>37.701433800506791</v>
      </c>
      <c r="J4691" s="7">
        <v>6.9540051928398601</v>
      </c>
      <c r="K4691" s="7">
        <v>38.337400783517388</v>
      </c>
      <c r="L4691" s="7">
        <v>0.98341131714688335</v>
      </c>
      <c r="M4691" s="7" t="s">
        <v>290</v>
      </c>
      <c r="N4691" s="7" t="s">
        <v>333</v>
      </c>
      <c r="O4691" s="7" t="s">
        <v>421</v>
      </c>
    </row>
    <row r="4692" spans="1:15" ht="15">
      <c r="A4692" s="1">
        <v>4684</v>
      </c>
      <c r="B4692" s="6" t="s">
        <v>126</v>
      </c>
      <c r="C4692" s="7" t="s">
        <v>423</v>
      </c>
      <c r="D4692" s="7" t="s">
        <v>422</v>
      </c>
      <c r="E4692" s="7">
        <v>42.93596336731153</v>
      </c>
      <c r="F4692" s="7">
        <v>7.919510801518955</v>
      </c>
      <c r="G4692" s="7">
        <v>43.66022906049043</v>
      </c>
      <c r="H4692" s="7">
        <v>0.98341131714688335</v>
      </c>
      <c r="I4692" s="7">
        <v>37.644472723670162</v>
      </c>
      <c r="J4692" s="7">
        <v>6.9434987588880936</v>
      </c>
      <c r="K4692" s="7">
        <v>38.279478858231954</v>
      </c>
      <c r="L4692" s="7">
        <v>0.98341131714688335</v>
      </c>
      <c r="M4692" s="7" t="s">
        <v>290</v>
      </c>
      <c r="N4692" s="7" t="s">
        <v>333</v>
      </c>
      <c r="O4692" s="7" t="s">
        <v>421</v>
      </c>
    </row>
    <row r="4693" spans="1:15" ht="15">
      <c r="A4693" s="1">
        <v>4685</v>
      </c>
      <c r="B4693" s="6" t="s">
        <v>126</v>
      </c>
      <c r="C4693" s="7" t="s">
        <v>424</v>
      </c>
      <c r="D4693" s="7" t="s">
        <v>422</v>
      </c>
      <c r="E4693" s="7">
        <v>43.084917509255291</v>
      </c>
      <c r="F4693" s="7">
        <v>7.9469852971058721</v>
      </c>
      <c r="G4693" s="7">
        <v>43.811695836748321</v>
      </c>
      <c r="H4693" s="7">
        <v>0.98341131714688335</v>
      </c>
      <c r="I4693" s="7">
        <v>37.793426865613924</v>
      </c>
      <c r="J4693" s="7">
        <v>6.9709732544749921</v>
      </c>
      <c r="K4693" s="7">
        <v>38.430945634489845</v>
      </c>
      <c r="L4693" s="7">
        <v>0.98341131714688335</v>
      </c>
      <c r="M4693" s="7" t="s">
        <v>290</v>
      </c>
      <c r="N4693" s="7" t="s">
        <v>333</v>
      </c>
      <c r="O4693" s="7" t="s">
        <v>421</v>
      </c>
    </row>
    <row r="4694" spans="1:15" ht="15">
      <c r="A4694" s="1">
        <v>4686</v>
      </c>
      <c r="B4694" s="6" t="s">
        <v>126</v>
      </c>
      <c r="C4694" s="7" t="s">
        <v>425</v>
      </c>
      <c r="D4694" s="7" t="s">
        <v>422</v>
      </c>
      <c r="E4694" s="7">
        <v>45.169220797527586</v>
      </c>
      <c r="F4694" s="7">
        <v>8.3314336967819713</v>
      </c>
      <c r="G4694" s="7">
        <v>45.9311582142196</v>
      </c>
      <c r="H4694" s="7">
        <v>0.98341131714688335</v>
      </c>
      <c r="I4694" s="7">
        <v>39.877730153886219</v>
      </c>
      <c r="J4694" s="7">
        <v>7.3554216541510913</v>
      </c>
      <c r="K4694" s="7">
        <v>40.550408011961125</v>
      </c>
      <c r="L4694" s="7">
        <v>0.98341131714688335</v>
      </c>
      <c r="M4694" s="7" t="s">
        <v>290</v>
      </c>
      <c r="N4694" s="7" t="s">
        <v>333</v>
      </c>
      <c r="O4694" s="7" t="s">
        <v>421</v>
      </c>
    </row>
    <row r="4695" spans="1:15" ht="15">
      <c r="A4695" s="1">
        <v>4687</v>
      </c>
      <c r="B4695" s="6" t="s">
        <v>126</v>
      </c>
      <c r="C4695" s="7" t="s">
        <v>426</v>
      </c>
      <c r="D4695" s="7" t="s">
        <v>422</v>
      </c>
      <c r="E4695" s="7">
        <v>45.467492844690319</v>
      </c>
      <c r="F4695" s="7">
        <v>8.3864497838577083</v>
      </c>
      <c r="G4695" s="7">
        <v>46.234461666154743</v>
      </c>
      <c r="H4695" s="7">
        <v>0.98341131714688335</v>
      </c>
      <c r="I4695" s="7">
        <v>40.176002201048959</v>
      </c>
      <c r="J4695" s="7">
        <v>7.410437741226807</v>
      </c>
      <c r="K4695" s="7">
        <v>40.853711463896268</v>
      </c>
      <c r="L4695" s="7">
        <v>0.98341131714688335</v>
      </c>
      <c r="M4695" s="7" t="s">
        <v>290</v>
      </c>
      <c r="N4695" s="7" t="s">
        <v>333</v>
      </c>
      <c r="O4695" s="7" t="s">
        <v>421</v>
      </c>
    </row>
    <row r="4696" spans="1:15" ht="15">
      <c r="A4696" s="1">
        <v>4688</v>
      </c>
      <c r="B4696" s="6" t="s">
        <v>126</v>
      </c>
      <c r="C4696" s="7" t="s">
        <v>427</v>
      </c>
      <c r="D4696" s="7" t="s">
        <v>422</v>
      </c>
      <c r="E4696" s="7">
        <v>45.76576489185306</v>
      </c>
      <c r="F4696" s="7">
        <v>8.4414658709334187</v>
      </c>
      <c r="G4696" s="7">
        <v>46.537765118089887</v>
      </c>
      <c r="H4696" s="7">
        <v>0.98341131714688335</v>
      </c>
      <c r="I4696" s="7">
        <v>40.474274248211685</v>
      </c>
      <c r="J4696" s="7">
        <v>7.4654538283025502</v>
      </c>
      <c r="K4696" s="7">
        <v>41.157014915831404</v>
      </c>
      <c r="L4696" s="7">
        <v>0.98341131714688335</v>
      </c>
      <c r="M4696" s="7" t="s">
        <v>290</v>
      </c>
      <c r="N4696" s="7" t="s">
        <v>333</v>
      </c>
      <c r="O4696" s="7" t="s">
        <v>421</v>
      </c>
    </row>
    <row r="4697" spans="1:15" ht="15">
      <c r="A4697" s="1">
        <v>4689</v>
      </c>
      <c r="B4697" s="6" t="s">
        <v>131</v>
      </c>
      <c r="C4697" s="7" t="s">
        <v>292</v>
      </c>
      <c r="D4697" s="7">
        <v>42.633000000000003</v>
      </c>
      <c r="E4697" s="7">
        <v>38.375999999999998</v>
      </c>
      <c r="F4697" s="7">
        <v>18.585580243816445</v>
      </c>
      <c r="G4697" s="7">
        <v>42.639666614542612</v>
      </c>
      <c r="H4697" s="7">
        <v>0.90000703680247685</v>
      </c>
      <c r="I4697" s="7">
        <v>34.71</v>
      </c>
      <c r="J4697" s="7">
        <v>16.810128472557551</v>
      </c>
      <c r="K4697" s="7">
        <v>38.566365129007039</v>
      </c>
      <c r="L4697" s="7">
        <v>0.90000703680247685</v>
      </c>
      <c r="M4697" s="7" t="s">
        <v>290</v>
      </c>
      <c r="N4697" s="7" t="s">
        <v>333</v>
      </c>
      <c r="O4697" s="7" t="s">
        <v>421</v>
      </c>
    </row>
    <row r="4698" spans="1:15" ht="15">
      <c r="A4698" s="1">
        <v>4690</v>
      </c>
      <c r="B4698" s="6" t="s">
        <v>131</v>
      </c>
      <c r="C4698" s="7" t="s">
        <v>293</v>
      </c>
      <c r="D4698" s="7">
        <v>38.667000000000002</v>
      </c>
      <c r="E4698" s="7">
        <v>38.76</v>
      </c>
      <c r="F4698" s="7">
        <v>9.2992187710253837</v>
      </c>
      <c r="G4698" s="7">
        <v>39.859918085106379</v>
      </c>
      <c r="H4698" s="7">
        <v>0.97240541029818706</v>
      </c>
      <c r="I4698" s="7">
        <v>35.1</v>
      </c>
      <c r="J4698" s="7">
        <v>8.4211191657118452</v>
      </c>
      <c r="K4698" s="7">
        <v>36.096055851063831</v>
      </c>
      <c r="L4698" s="7">
        <v>0.97240541029818706</v>
      </c>
      <c r="M4698" s="7" t="s">
        <v>290</v>
      </c>
      <c r="N4698" s="7" t="s">
        <v>333</v>
      </c>
      <c r="O4698" s="7" t="s">
        <v>421</v>
      </c>
    </row>
    <row r="4699" spans="1:15" ht="15">
      <c r="A4699" s="1">
        <v>4691</v>
      </c>
      <c r="B4699" s="6" t="s">
        <v>131</v>
      </c>
      <c r="C4699" s="7" t="s">
        <v>294</v>
      </c>
      <c r="D4699" s="7">
        <v>38.67</v>
      </c>
      <c r="E4699" s="7">
        <v>40.670643268192492</v>
      </c>
      <c r="F4699" s="7">
        <v>2.4504633585258726</v>
      </c>
      <c r="G4699" s="7">
        <v>40.744398320751394</v>
      </c>
      <c r="H4699" s="7">
        <v>0.99818981122317041</v>
      </c>
      <c r="I4699" s="7">
        <v>36.749726963934407</v>
      </c>
      <c r="J4699" s="7">
        <v>2.214222646224445</v>
      </c>
      <c r="K4699" s="7">
        <v>36.81637154651149</v>
      </c>
      <c r="L4699" s="7">
        <v>0.99818981122317041</v>
      </c>
      <c r="M4699" s="7" t="s">
        <v>290</v>
      </c>
      <c r="N4699" s="7" t="s">
        <v>333</v>
      </c>
      <c r="O4699" s="7" t="s">
        <v>421</v>
      </c>
    </row>
    <row r="4700" spans="1:15" ht="15">
      <c r="A4700" s="1">
        <v>4692</v>
      </c>
      <c r="B4700" s="6" t="s">
        <v>131</v>
      </c>
      <c r="C4700" s="7" t="s">
        <v>295</v>
      </c>
      <c r="D4700" s="7">
        <v>35.85</v>
      </c>
      <c r="E4700" s="7">
        <v>36.921999999999997</v>
      </c>
      <c r="F4700" s="7">
        <v>3.466854106395187</v>
      </c>
      <c r="G4700" s="7">
        <v>37.08440590591993</v>
      </c>
      <c r="H4700" s="7">
        <v>0.99562064156206409</v>
      </c>
      <c r="I4700" s="7">
        <v>32.987499999999997</v>
      </c>
      <c r="J4700" s="7">
        <v>3.0974175243678403</v>
      </c>
      <c r="K4700" s="7">
        <v>33.132599529319471</v>
      </c>
      <c r="L4700" s="7">
        <v>0.99562064156206409</v>
      </c>
      <c r="M4700" s="7" t="s">
        <v>290</v>
      </c>
      <c r="N4700" s="7" t="s">
        <v>333</v>
      </c>
      <c r="O4700" s="7" t="s">
        <v>421</v>
      </c>
    </row>
    <row r="4701" spans="1:15" ht="15">
      <c r="A4701" s="1">
        <v>4693</v>
      </c>
      <c r="B4701" s="6" t="s">
        <v>131</v>
      </c>
      <c r="C4701" s="7" t="s">
        <v>296</v>
      </c>
      <c r="D4701" s="7">
        <v>39.621000000000002</v>
      </c>
      <c r="E4701" s="7">
        <v>38.016500000000001</v>
      </c>
      <c r="F4701" s="7">
        <v>18.373896003481779</v>
      </c>
      <c r="G4701" s="7">
        <v>42.223859683794466</v>
      </c>
      <c r="H4701" s="7">
        <v>0.90035587188612098</v>
      </c>
      <c r="I4701" s="7">
        <v>34.1387</v>
      </c>
      <c r="J4701" s="7">
        <v>16.499702063421498</v>
      </c>
      <c r="K4701" s="7">
        <v>37.916896047430832</v>
      </c>
      <c r="L4701" s="7">
        <v>0.90035587188612098</v>
      </c>
      <c r="M4701" s="7" t="s">
        <v>290</v>
      </c>
      <c r="N4701" s="7" t="s">
        <v>333</v>
      </c>
      <c r="O4701" s="7" t="s">
        <v>421</v>
      </c>
    </row>
    <row r="4702" spans="1:15" ht="15">
      <c r="A4702" s="1">
        <v>4694</v>
      </c>
      <c r="B4702" s="6" t="s">
        <v>131</v>
      </c>
      <c r="C4702" s="7" t="s">
        <v>297</v>
      </c>
      <c r="D4702" s="7">
        <v>34.22</v>
      </c>
      <c r="E4702" s="7">
        <v>38.629636421000001</v>
      </c>
      <c r="F4702" s="7">
        <v>1.5268821024706443</v>
      </c>
      <c r="G4702" s="7">
        <v>38.659800555273108</v>
      </c>
      <c r="H4702" s="7">
        <v>0.99921975452951495</v>
      </c>
      <c r="I4702" s="7">
        <v>34.788042056999998</v>
      </c>
      <c r="J4702" s="7">
        <v>1.3750385382336423</v>
      </c>
      <c r="K4702" s="7">
        <v>34.81520646414765</v>
      </c>
      <c r="L4702" s="7">
        <v>0.99921975452951495</v>
      </c>
      <c r="M4702" s="7" t="s">
        <v>290</v>
      </c>
      <c r="N4702" s="7" t="s">
        <v>333</v>
      </c>
      <c r="O4702" s="7" t="s">
        <v>421</v>
      </c>
    </row>
    <row r="4703" spans="1:15" ht="15">
      <c r="A4703" s="1">
        <v>4695</v>
      </c>
      <c r="B4703" s="6" t="s">
        <v>131</v>
      </c>
      <c r="C4703" s="7" t="s">
        <v>298</v>
      </c>
      <c r="D4703" s="7" t="s">
        <v>422</v>
      </c>
      <c r="E4703" s="7">
        <v>40.095023874400027</v>
      </c>
      <c r="F4703" s="7">
        <v>11.543473999002581</v>
      </c>
      <c r="G4703" s="7">
        <v>41.723647149480556</v>
      </c>
      <c r="H4703" s="7">
        <v>0.96096642105025565</v>
      </c>
      <c r="I4703" s="7">
        <v>36.253429510400032</v>
      </c>
      <c r="J4703" s="7">
        <v>10.437467807449639</v>
      </c>
      <c r="K4703" s="7">
        <v>37.72601072863511</v>
      </c>
      <c r="L4703" s="7">
        <v>0.96096642105025565</v>
      </c>
      <c r="M4703" s="7" t="s">
        <v>290</v>
      </c>
      <c r="N4703" s="7" t="s">
        <v>333</v>
      </c>
      <c r="O4703" s="7" t="s">
        <v>421</v>
      </c>
    </row>
    <row r="4704" spans="1:15" ht="15">
      <c r="A4704" s="1">
        <v>4696</v>
      </c>
      <c r="B4704" s="6" t="s">
        <v>131</v>
      </c>
      <c r="C4704" s="7" t="s">
        <v>299</v>
      </c>
      <c r="D4704" s="7" t="s">
        <v>422</v>
      </c>
      <c r="E4704" s="7">
        <v>39.50782232085399</v>
      </c>
      <c r="F4704" s="7">
        <v>11.37441696372642</v>
      </c>
      <c r="G4704" s="7">
        <v>41.112594004767885</v>
      </c>
      <c r="H4704" s="7">
        <v>0.96096642105025565</v>
      </c>
      <c r="I4704" s="7">
        <v>35.700925539743061</v>
      </c>
      <c r="J4704" s="7">
        <v>10.278400307213138</v>
      </c>
      <c r="K4704" s="7">
        <v>37.151064550960008</v>
      </c>
      <c r="L4704" s="7">
        <v>0.96096642105025565</v>
      </c>
      <c r="M4704" s="7" t="s">
        <v>290</v>
      </c>
      <c r="N4704" s="7" t="s">
        <v>333</v>
      </c>
      <c r="O4704" s="7" t="s">
        <v>421</v>
      </c>
    </row>
    <row r="4705" spans="1:15" ht="15">
      <c r="A4705" s="1">
        <v>4697</v>
      </c>
      <c r="B4705" s="6" t="s">
        <v>131</v>
      </c>
      <c r="C4705" s="7" t="s">
        <v>300</v>
      </c>
      <c r="D4705" s="7" t="s">
        <v>422</v>
      </c>
      <c r="E4705" s="7">
        <v>39.481243594858555</v>
      </c>
      <c r="F4705" s="7">
        <v>11.366764871202014</v>
      </c>
      <c r="G4705" s="7">
        <v>41.084935675180894</v>
      </c>
      <c r="H4705" s="7">
        <v>0.96096642105025565</v>
      </c>
      <c r="I4705" s="7">
        <v>35.674346813747626</v>
      </c>
      <c r="J4705" s="7">
        <v>10.270748214688712</v>
      </c>
      <c r="K4705" s="7">
        <v>37.123406221373017</v>
      </c>
      <c r="L4705" s="7">
        <v>0.96096642105025565</v>
      </c>
      <c r="M4705" s="7" t="s">
        <v>290</v>
      </c>
      <c r="N4705" s="7" t="s">
        <v>333</v>
      </c>
      <c r="O4705" s="7" t="s">
        <v>421</v>
      </c>
    </row>
    <row r="4706" spans="1:15" ht="15">
      <c r="A4706" s="1">
        <v>4698</v>
      </c>
      <c r="B4706" s="6" t="s">
        <v>131</v>
      </c>
      <c r="C4706" s="7" t="s">
        <v>301</v>
      </c>
      <c r="D4706" s="7" t="s">
        <v>422</v>
      </c>
      <c r="E4706" s="7">
        <v>38.699527842373428</v>
      </c>
      <c r="F4706" s="7">
        <v>11.141706632262188</v>
      </c>
      <c r="G4706" s="7">
        <v>40.271467342301193</v>
      </c>
      <c r="H4706" s="7">
        <v>0.96096642105025565</v>
      </c>
      <c r="I4706" s="7">
        <v>34.907834299863566</v>
      </c>
      <c r="J4706" s="7">
        <v>10.050067032364254</v>
      </c>
      <c r="K4706" s="7">
        <v>36.325758668770376</v>
      </c>
      <c r="L4706" s="7">
        <v>0.96096642105025565</v>
      </c>
      <c r="M4706" s="7" t="s">
        <v>290</v>
      </c>
      <c r="N4706" s="7" t="s">
        <v>333</v>
      </c>
      <c r="O4706" s="7" t="s">
        <v>421</v>
      </c>
    </row>
    <row r="4707" spans="1:15" ht="15">
      <c r="A4707" s="1">
        <v>4699</v>
      </c>
      <c r="B4707" s="6" t="s">
        <v>131</v>
      </c>
      <c r="C4707" s="7" t="s">
        <v>302</v>
      </c>
      <c r="D4707" s="7" t="s">
        <v>422</v>
      </c>
      <c r="E4707" s="7">
        <v>38.386650471877289</v>
      </c>
      <c r="F4707" s="7">
        <v>11.05162832722085</v>
      </c>
      <c r="G4707" s="7">
        <v>39.945881178578439</v>
      </c>
      <c r="H4707" s="7">
        <v>0.96096642105025565</v>
      </c>
      <c r="I4707" s="7">
        <v>34.658630320586724</v>
      </c>
      <c r="J4707" s="7">
        <v>9.9783204818635749</v>
      </c>
      <c r="K4707" s="7">
        <v>36.066432251303588</v>
      </c>
      <c r="L4707" s="7">
        <v>0.96096642105025565</v>
      </c>
      <c r="M4707" s="7" t="s">
        <v>290</v>
      </c>
      <c r="N4707" s="7" t="s">
        <v>333</v>
      </c>
      <c r="O4707" s="7" t="s">
        <v>421</v>
      </c>
    </row>
    <row r="4708" spans="1:15" ht="15">
      <c r="A4708" s="1">
        <v>4700</v>
      </c>
      <c r="B4708" s="6" t="s">
        <v>131</v>
      </c>
      <c r="C4708" s="7" t="s">
        <v>423</v>
      </c>
      <c r="D4708" s="7" t="s">
        <v>422</v>
      </c>
      <c r="E4708" s="7">
        <v>38.298492376476979</v>
      </c>
      <c r="F4708" s="7">
        <v>11.026247355127065</v>
      </c>
      <c r="G4708" s="7">
        <v>39.854142181804789</v>
      </c>
      <c r="H4708" s="7">
        <v>0.96096642105025565</v>
      </c>
      <c r="I4708" s="7">
        <v>34.570472225186407</v>
      </c>
      <c r="J4708" s="7">
        <v>9.9529395097698146</v>
      </c>
      <c r="K4708" s="7">
        <v>35.974693254529939</v>
      </c>
      <c r="L4708" s="7">
        <v>0.96096642105025565</v>
      </c>
      <c r="M4708" s="7" t="s">
        <v>290</v>
      </c>
      <c r="N4708" s="7" t="s">
        <v>333</v>
      </c>
      <c r="O4708" s="7" t="s">
        <v>421</v>
      </c>
    </row>
    <row r="4709" spans="1:15" ht="15">
      <c r="A4709" s="1">
        <v>4701</v>
      </c>
      <c r="B4709" s="6" t="s">
        <v>131</v>
      </c>
      <c r="C4709" s="7" t="s">
        <v>424</v>
      </c>
      <c r="D4709" s="7" t="s">
        <v>422</v>
      </c>
      <c r="E4709" s="7">
        <v>38.370448883153834</v>
      </c>
      <c r="F4709" s="7">
        <v>11.046963842701327</v>
      </c>
      <c r="G4709" s="7">
        <v>39.929021496108213</v>
      </c>
      <c r="H4709" s="7">
        <v>0.96096642105025565</v>
      </c>
      <c r="I4709" s="7">
        <v>34.642428731863276</v>
      </c>
      <c r="J4709" s="7">
        <v>9.9736559973440624</v>
      </c>
      <c r="K4709" s="7">
        <v>36.049572568833369</v>
      </c>
      <c r="L4709" s="7">
        <v>0.96096642105025565</v>
      </c>
      <c r="M4709" s="7" t="s">
        <v>290</v>
      </c>
      <c r="N4709" s="7" t="s">
        <v>333</v>
      </c>
      <c r="O4709" s="7" t="s">
        <v>421</v>
      </c>
    </row>
    <row r="4710" spans="1:15" ht="15">
      <c r="A4710" s="1">
        <v>4702</v>
      </c>
      <c r="B4710" s="6" t="s">
        <v>131</v>
      </c>
      <c r="C4710" s="7" t="s">
        <v>425</v>
      </c>
      <c r="D4710" s="7" t="s">
        <v>422</v>
      </c>
      <c r="E4710" s="7">
        <v>38.41843105549254</v>
      </c>
      <c r="F4710" s="7">
        <v>11.060778049684778</v>
      </c>
      <c r="G4710" s="7">
        <v>39.978952660494024</v>
      </c>
      <c r="H4710" s="7">
        <v>0.96096642105025565</v>
      </c>
      <c r="I4710" s="7">
        <v>34.690410904201968</v>
      </c>
      <c r="J4710" s="7">
        <v>9.9874702043275345</v>
      </c>
      <c r="K4710" s="7">
        <v>36.099503733219173</v>
      </c>
      <c r="L4710" s="7">
        <v>0.96096642105025565</v>
      </c>
      <c r="M4710" s="7" t="s">
        <v>290</v>
      </c>
      <c r="N4710" s="7" t="s">
        <v>333</v>
      </c>
      <c r="O4710" s="7" t="s">
        <v>421</v>
      </c>
    </row>
    <row r="4711" spans="1:15" ht="15">
      <c r="A4711" s="1">
        <v>4703</v>
      </c>
      <c r="B4711" s="6" t="s">
        <v>131</v>
      </c>
      <c r="C4711" s="7" t="s">
        <v>426</v>
      </c>
      <c r="D4711" s="7" t="s">
        <v>422</v>
      </c>
      <c r="E4711" s="7">
        <v>38.602683001652949</v>
      </c>
      <c r="F4711" s="7">
        <v>11.113824720923366</v>
      </c>
      <c r="G4711" s="7">
        <v>40.170688752540862</v>
      </c>
      <c r="H4711" s="7">
        <v>0.96096642105025565</v>
      </c>
      <c r="I4711" s="7">
        <v>34.874662850362384</v>
      </c>
      <c r="J4711" s="7">
        <v>10.040516875566098</v>
      </c>
      <c r="K4711" s="7">
        <v>36.291239825266011</v>
      </c>
      <c r="L4711" s="7">
        <v>0.96096642105025565</v>
      </c>
      <c r="M4711" s="7" t="s">
        <v>290</v>
      </c>
      <c r="N4711" s="7" t="s">
        <v>333</v>
      </c>
      <c r="O4711" s="7" t="s">
        <v>421</v>
      </c>
    </row>
    <row r="4712" spans="1:15" ht="15">
      <c r="A4712" s="1">
        <v>4704</v>
      </c>
      <c r="B4712" s="6" t="s">
        <v>131</v>
      </c>
      <c r="C4712" s="7" t="s">
        <v>427</v>
      </c>
      <c r="D4712" s="7" t="s">
        <v>422</v>
      </c>
      <c r="E4712" s="7">
        <v>38.786934947813364</v>
      </c>
      <c r="F4712" s="7">
        <v>11.166871392161944</v>
      </c>
      <c r="G4712" s="7">
        <v>40.3624248445877</v>
      </c>
      <c r="H4712" s="7">
        <v>0.96096642105025565</v>
      </c>
      <c r="I4712" s="7">
        <v>35.058914796522807</v>
      </c>
      <c r="J4712" s="7">
        <v>10.09356354680466</v>
      </c>
      <c r="K4712" s="7">
        <v>36.482975917312856</v>
      </c>
      <c r="L4712" s="7">
        <v>0.96096642105025565</v>
      </c>
      <c r="M4712" s="7" t="s">
        <v>290</v>
      </c>
      <c r="N4712" s="7" t="s">
        <v>333</v>
      </c>
      <c r="O4712" s="7" t="s">
        <v>421</v>
      </c>
    </row>
    <row r="4713" spans="1:15" ht="15">
      <c r="A4713" s="1">
        <v>4705</v>
      </c>
      <c r="B4713" s="6" t="s">
        <v>136</v>
      </c>
      <c r="C4713" s="7" t="s">
        <v>292</v>
      </c>
      <c r="D4713" s="7" t="s">
        <v>422</v>
      </c>
      <c r="E4713" s="7" t="s">
        <v>422</v>
      </c>
      <c r="F4713" s="7" t="s">
        <v>422</v>
      </c>
      <c r="G4713" s="7" t="s">
        <v>422</v>
      </c>
      <c r="H4713" s="7" t="s">
        <v>422</v>
      </c>
      <c r="I4713" s="7" t="s">
        <v>422</v>
      </c>
      <c r="J4713" s="7" t="s">
        <v>422</v>
      </c>
      <c r="K4713" s="7" t="s">
        <v>422</v>
      </c>
      <c r="L4713" s="7" t="s">
        <v>422</v>
      </c>
      <c r="M4713" s="7" t="s">
        <v>290</v>
      </c>
      <c r="N4713" s="7" t="s">
        <v>333</v>
      </c>
      <c r="O4713" s="7" t="s">
        <v>421</v>
      </c>
    </row>
    <row r="4714" spans="1:15" ht="15">
      <c r="A4714" s="1">
        <v>4706</v>
      </c>
      <c r="B4714" s="6" t="s">
        <v>136</v>
      </c>
      <c r="C4714" s="7" t="s">
        <v>293</v>
      </c>
      <c r="D4714" s="7" t="s">
        <v>422</v>
      </c>
      <c r="E4714" s="7" t="s">
        <v>422</v>
      </c>
      <c r="F4714" s="7" t="s">
        <v>422</v>
      </c>
      <c r="G4714" s="7" t="s">
        <v>422</v>
      </c>
      <c r="H4714" s="7" t="s">
        <v>422</v>
      </c>
      <c r="I4714" s="7" t="s">
        <v>422</v>
      </c>
      <c r="J4714" s="7" t="s">
        <v>422</v>
      </c>
      <c r="K4714" s="7" t="s">
        <v>422</v>
      </c>
      <c r="L4714" s="7" t="s">
        <v>422</v>
      </c>
      <c r="M4714" s="7" t="s">
        <v>290</v>
      </c>
      <c r="N4714" s="7" t="s">
        <v>333</v>
      </c>
      <c r="O4714" s="7" t="s">
        <v>421</v>
      </c>
    </row>
    <row r="4715" spans="1:15" ht="15">
      <c r="A4715" s="1">
        <v>4707</v>
      </c>
      <c r="B4715" s="6" t="s">
        <v>136</v>
      </c>
      <c r="C4715" s="7" t="s">
        <v>294</v>
      </c>
      <c r="D4715" s="7" t="s">
        <v>422</v>
      </c>
      <c r="E4715" s="7" t="s">
        <v>422</v>
      </c>
      <c r="F4715" s="7" t="s">
        <v>422</v>
      </c>
      <c r="G4715" s="7" t="s">
        <v>422</v>
      </c>
      <c r="H4715" s="7" t="s">
        <v>422</v>
      </c>
      <c r="I4715" s="7" t="s">
        <v>422</v>
      </c>
      <c r="J4715" s="7" t="s">
        <v>422</v>
      </c>
      <c r="K4715" s="7" t="s">
        <v>422</v>
      </c>
      <c r="L4715" s="7" t="s">
        <v>422</v>
      </c>
      <c r="M4715" s="7" t="s">
        <v>290</v>
      </c>
      <c r="N4715" s="7" t="s">
        <v>333</v>
      </c>
      <c r="O4715" s="7" t="s">
        <v>421</v>
      </c>
    </row>
    <row r="4716" spans="1:15" ht="15">
      <c r="A4716" s="1">
        <v>4708</v>
      </c>
      <c r="B4716" s="6" t="s">
        <v>136</v>
      </c>
      <c r="C4716" s="7" t="s">
        <v>295</v>
      </c>
      <c r="D4716" s="7" t="s">
        <v>422</v>
      </c>
      <c r="E4716" s="7" t="s">
        <v>422</v>
      </c>
      <c r="F4716" s="7" t="s">
        <v>422</v>
      </c>
      <c r="G4716" s="7" t="s">
        <v>422</v>
      </c>
      <c r="H4716" s="7" t="s">
        <v>422</v>
      </c>
      <c r="I4716" s="7" t="s">
        <v>422</v>
      </c>
      <c r="J4716" s="7" t="s">
        <v>422</v>
      </c>
      <c r="K4716" s="7" t="s">
        <v>422</v>
      </c>
      <c r="L4716" s="7" t="s">
        <v>422</v>
      </c>
      <c r="M4716" s="7" t="s">
        <v>290</v>
      </c>
      <c r="N4716" s="7" t="s">
        <v>333</v>
      </c>
      <c r="O4716" s="7" t="s">
        <v>421</v>
      </c>
    </row>
    <row r="4717" spans="1:15" ht="15">
      <c r="A4717" s="1">
        <v>4709</v>
      </c>
      <c r="B4717" s="6" t="s">
        <v>136</v>
      </c>
      <c r="C4717" s="7" t="s">
        <v>296</v>
      </c>
      <c r="D4717" s="7" t="s">
        <v>422</v>
      </c>
      <c r="E4717" s="7" t="s">
        <v>422</v>
      </c>
      <c r="F4717" s="7" t="s">
        <v>422</v>
      </c>
      <c r="G4717" s="7" t="s">
        <v>422</v>
      </c>
      <c r="H4717" s="7" t="s">
        <v>422</v>
      </c>
      <c r="I4717" s="7" t="s">
        <v>422</v>
      </c>
      <c r="J4717" s="7" t="s">
        <v>422</v>
      </c>
      <c r="K4717" s="7" t="s">
        <v>422</v>
      </c>
      <c r="L4717" s="7" t="s">
        <v>422</v>
      </c>
      <c r="M4717" s="7" t="s">
        <v>290</v>
      </c>
      <c r="N4717" s="7" t="s">
        <v>333</v>
      </c>
      <c r="O4717" s="7" t="s">
        <v>421</v>
      </c>
    </row>
    <row r="4718" spans="1:15" ht="15">
      <c r="A4718" s="1">
        <v>4710</v>
      </c>
      <c r="B4718" s="6" t="s">
        <v>136</v>
      </c>
      <c r="C4718" s="7" t="s">
        <v>297</v>
      </c>
      <c r="D4718" s="7" t="s">
        <v>422</v>
      </c>
      <c r="E4718" s="7" t="s">
        <v>422</v>
      </c>
      <c r="F4718" s="7" t="s">
        <v>422</v>
      </c>
      <c r="G4718" s="7" t="s">
        <v>422</v>
      </c>
      <c r="H4718" s="7" t="s">
        <v>422</v>
      </c>
      <c r="I4718" s="7" t="s">
        <v>422</v>
      </c>
      <c r="J4718" s="7" t="s">
        <v>422</v>
      </c>
      <c r="K4718" s="7" t="s">
        <v>422</v>
      </c>
      <c r="L4718" s="7" t="s">
        <v>422</v>
      </c>
      <c r="M4718" s="7" t="s">
        <v>290</v>
      </c>
      <c r="N4718" s="7" t="s">
        <v>333</v>
      </c>
      <c r="O4718" s="7" t="s">
        <v>421</v>
      </c>
    </row>
    <row r="4719" spans="1:15" ht="15">
      <c r="A4719" s="1">
        <v>4711</v>
      </c>
      <c r="B4719" s="6" t="s">
        <v>136</v>
      </c>
      <c r="C4719" s="7" t="s">
        <v>298</v>
      </c>
      <c r="D4719" s="7" t="s">
        <v>422</v>
      </c>
      <c r="E4719" s="7" t="s">
        <v>422</v>
      </c>
      <c r="F4719" s="7" t="s">
        <v>422</v>
      </c>
      <c r="G4719" s="7" t="s">
        <v>422</v>
      </c>
      <c r="H4719" s="7" t="s">
        <v>422</v>
      </c>
      <c r="I4719" s="7" t="s">
        <v>422</v>
      </c>
      <c r="J4719" s="7" t="s">
        <v>422</v>
      </c>
      <c r="K4719" s="7" t="s">
        <v>422</v>
      </c>
      <c r="L4719" s="7" t="s">
        <v>422</v>
      </c>
      <c r="M4719" s="7" t="s">
        <v>290</v>
      </c>
      <c r="N4719" s="7" t="s">
        <v>333</v>
      </c>
      <c r="O4719" s="7" t="s">
        <v>421</v>
      </c>
    </row>
    <row r="4720" spans="1:15" ht="15">
      <c r="A4720" s="1">
        <v>4712</v>
      </c>
      <c r="B4720" s="6" t="s">
        <v>136</v>
      </c>
      <c r="C4720" s="7" t="s">
        <v>299</v>
      </c>
      <c r="D4720" s="7" t="s">
        <v>422</v>
      </c>
      <c r="E4720" s="7" t="s">
        <v>422</v>
      </c>
      <c r="F4720" s="7" t="s">
        <v>422</v>
      </c>
      <c r="G4720" s="7" t="s">
        <v>422</v>
      </c>
      <c r="H4720" s="7" t="s">
        <v>422</v>
      </c>
      <c r="I4720" s="7" t="s">
        <v>422</v>
      </c>
      <c r="J4720" s="7" t="s">
        <v>422</v>
      </c>
      <c r="K4720" s="7" t="s">
        <v>422</v>
      </c>
      <c r="L4720" s="7" t="s">
        <v>422</v>
      </c>
      <c r="M4720" s="7" t="s">
        <v>290</v>
      </c>
      <c r="N4720" s="7" t="s">
        <v>333</v>
      </c>
      <c r="O4720" s="7" t="s">
        <v>421</v>
      </c>
    </row>
    <row r="4721" spans="1:15" ht="15">
      <c r="A4721" s="1">
        <v>4713</v>
      </c>
      <c r="B4721" s="6" t="s">
        <v>136</v>
      </c>
      <c r="C4721" s="7" t="s">
        <v>300</v>
      </c>
      <c r="D4721" s="7" t="s">
        <v>422</v>
      </c>
      <c r="E4721" s="7" t="s">
        <v>422</v>
      </c>
      <c r="F4721" s="7" t="s">
        <v>422</v>
      </c>
      <c r="G4721" s="7" t="s">
        <v>422</v>
      </c>
      <c r="H4721" s="7" t="s">
        <v>422</v>
      </c>
      <c r="I4721" s="7" t="s">
        <v>422</v>
      </c>
      <c r="J4721" s="7" t="s">
        <v>422</v>
      </c>
      <c r="K4721" s="7" t="s">
        <v>422</v>
      </c>
      <c r="L4721" s="7" t="s">
        <v>422</v>
      </c>
      <c r="M4721" s="7" t="s">
        <v>290</v>
      </c>
      <c r="N4721" s="7" t="s">
        <v>333</v>
      </c>
      <c r="O4721" s="7" t="s">
        <v>421</v>
      </c>
    </row>
    <row r="4722" spans="1:15" ht="15">
      <c r="A4722" s="1">
        <v>4714</v>
      </c>
      <c r="B4722" s="6" t="s">
        <v>136</v>
      </c>
      <c r="C4722" s="7" t="s">
        <v>301</v>
      </c>
      <c r="D4722" s="7" t="s">
        <v>422</v>
      </c>
      <c r="E4722" s="7">
        <v>7.7918999999999992</v>
      </c>
      <c r="F4722" s="7">
        <v>2.5610736791431852</v>
      </c>
      <c r="G4722" s="7">
        <v>8.202</v>
      </c>
      <c r="H4722" s="7">
        <v>0.95</v>
      </c>
      <c r="I4722" s="7">
        <v>7.7918999999999992</v>
      </c>
      <c r="J4722" s="7">
        <v>2.5610736791431852</v>
      </c>
      <c r="K4722" s="7">
        <v>8.202</v>
      </c>
      <c r="L4722" s="7">
        <v>0.95</v>
      </c>
      <c r="M4722" s="7" t="s">
        <v>290</v>
      </c>
      <c r="N4722" s="7" t="s">
        <v>333</v>
      </c>
      <c r="O4722" s="7" t="s">
        <v>421</v>
      </c>
    </row>
    <row r="4723" spans="1:15" ht="15">
      <c r="A4723" s="1">
        <v>4715</v>
      </c>
      <c r="B4723" s="6" t="s">
        <v>136</v>
      </c>
      <c r="C4723" s="7" t="s">
        <v>302</v>
      </c>
      <c r="D4723" s="7" t="s">
        <v>422</v>
      </c>
      <c r="E4723" s="7">
        <v>9.5322999999999993</v>
      </c>
      <c r="F4723" s="7">
        <v>3.13311549579648</v>
      </c>
      <c r="G4723" s="7">
        <v>10.034000000000001</v>
      </c>
      <c r="H4723" s="7">
        <v>0.95</v>
      </c>
      <c r="I4723" s="7">
        <v>9.5322999999999993</v>
      </c>
      <c r="J4723" s="7">
        <v>3.13311549579648</v>
      </c>
      <c r="K4723" s="7">
        <v>10.034000000000001</v>
      </c>
      <c r="L4723" s="7">
        <v>0.95</v>
      </c>
      <c r="M4723" s="7" t="s">
        <v>290</v>
      </c>
      <c r="N4723" s="7" t="s">
        <v>333</v>
      </c>
      <c r="O4723" s="7" t="s">
        <v>421</v>
      </c>
    </row>
    <row r="4724" spans="1:15" ht="15">
      <c r="A4724" s="1">
        <v>4716</v>
      </c>
      <c r="B4724" s="6" t="s">
        <v>136</v>
      </c>
      <c r="C4724" s="7" t="s">
        <v>423</v>
      </c>
      <c r="D4724" s="7" t="s">
        <v>422</v>
      </c>
      <c r="E4724" s="7">
        <v>11.2727</v>
      </c>
      <c r="F4724" s="7">
        <v>3.7051573124497743</v>
      </c>
      <c r="G4724" s="7">
        <v>11.866000000000001</v>
      </c>
      <c r="H4724" s="7">
        <v>0.95</v>
      </c>
      <c r="I4724" s="7">
        <v>11.2727</v>
      </c>
      <c r="J4724" s="7">
        <v>3.7051573124497743</v>
      </c>
      <c r="K4724" s="7">
        <v>11.866000000000001</v>
      </c>
      <c r="L4724" s="7">
        <v>0.95</v>
      </c>
      <c r="M4724" s="7" t="s">
        <v>290</v>
      </c>
      <c r="N4724" s="7" t="s">
        <v>333</v>
      </c>
      <c r="O4724" s="7" t="s">
        <v>421</v>
      </c>
    </row>
    <row r="4725" spans="1:15" ht="15">
      <c r="A4725" s="1">
        <v>4717</v>
      </c>
      <c r="B4725" s="6" t="s">
        <v>136</v>
      </c>
      <c r="C4725" s="7" t="s">
        <v>424</v>
      </c>
      <c r="D4725" s="7" t="s">
        <v>422</v>
      </c>
      <c r="E4725" s="7">
        <v>13.013100000000001</v>
      </c>
      <c r="F4725" s="7">
        <v>4.2771991291030655</v>
      </c>
      <c r="G4725" s="7">
        <v>13.698000000000002</v>
      </c>
      <c r="H4725" s="7">
        <v>0.95</v>
      </c>
      <c r="I4725" s="7">
        <v>13.013100000000001</v>
      </c>
      <c r="J4725" s="7">
        <v>4.2771991291030655</v>
      </c>
      <c r="K4725" s="7">
        <v>13.698000000000002</v>
      </c>
      <c r="L4725" s="7">
        <v>0.95</v>
      </c>
      <c r="M4725" s="7" t="s">
        <v>290</v>
      </c>
      <c r="N4725" s="7" t="s">
        <v>333</v>
      </c>
      <c r="O4725" s="7" t="s">
        <v>421</v>
      </c>
    </row>
    <row r="4726" spans="1:15" ht="15">
      <c r="A4726" s="1">
        <v>4718</v>
      </c>
      <c r="B4726" s="6" t="s">
        <v>136</v>
      </c>
      <c r="C4726" s="7" t="s">
        <v>425</v>
      </c>
      <c r="D4726" s="7" t="s">
        <v>422</v>
      </c>
      <c r="E4726" s="7">
        <v>15.847900000000001</v>
      </c>
      <c r="F4726" s="7">
        <v>5.2089528304641064</v>
      </c>
      <c r="G4726" s="7">
        <v>16.682000000000002</v>
      </c>
      <c r="H4726" s="7">
        <v>0.95</v>
      </c>
      <c r="I4726" s="7">
        <v>15.847900000000001</v>
      </c>
      <c r="J4726" s="7">
        <v>5.2089528304641064</v>
      </c>
      <c r="K4726" s="7">
        <v>16.682000000000002</v>
      </c>
      <c r="L4726" s="7">
        <v>0.95</v>
      </c>
      <c r="M4726" s="7" t="s">
        <v>290</v>
      </c>
      <c r="N4726" s="7" t="s">
        <v>333</v>
      </c>
      <c r="O4726" s="7" t="s">
        <v>421</v>
      </c>
    </row>
    <row r="4727" spans="1:15" ht="15">
      <c r="A4727" s="1">
        <v>4719</v>
      </c>
      <c r="B4727" s="6" t="s">
        <v>136</v>
      </c>
      <c r="C4727" s="7" t="s">
        <v>426</v>
      </c>
      <c r="D4727" s="7" t="s">
        <v>422</v>
      </c>
      <c r="E4727" s="7">
        <v>18.682700000000004</v>
      </c>
      <c r="F4727" s="7">
        <v>6.1407065318251455</v>
      </c>
      <c r="G4727" s="7">
        <v>19.666000000000004</v>
      </c>
      <c r="H4727" s="7">
        <v>0.95</v>
      </c>
      <c r="I4727" s="7">
        <v>18.682700000000004</v>
      </c>
      <c r="J4727" s="7">
        <v>6.1407065318251455</v>
      </c>
      <c r="K4727" s="7">
        <v>19.666000000000004</v>
      </c>
      <c r="L4727" s="7">
        <v>0.95</v>
      </c>
      <c r="M4727" s="7" t="s">
        <v>290</v>
      </c>
      <c r="N4727" s="7" t="s">
        <v>333</v>
      </c>
      <c r="O4727" s="7" t="s">
        <v>421</v>
      </c>
    </row>
    <row r="4728" spans="1:15" ht="15">
      <c r="A4728" s="1">
        <v>4720</v>
      </c>
      <c r="B4728" s="6" t="s">
        <v>136</v>
      </c>
      <c r="C4728" s="7" t="s">
        <v>427</v>
      </c>
      <c r="D4728" s="7" t="s">
        <v>422</v>
      </c>
      <c r="E4728" s="7">
        <v>21.517500000000005</v>
      </c>
      <c r="F4728" s="7">
        <v>7.072460233186189</v>
      </c>
      <c r="G4728" s="7">
        <v>22.650000000000006</v>
      </c>
      <c r="H4728" s="7">
        <v>0.95</v>
      </c>
      <c r="I4728" s="7">
        <v>21.517500000000005</v>
      </c>
      <c r="J4728" s="7">
        <v>7.072460233186189</v>
      </c>
      <c r="K4728" s="7">
        <v>22.650000000000006</v>
      </c>
      <c r="L4728" s="7">
        <v>0.95</v>
      </c>
      <c r="M4728" s="7" t="s">
        <v>290</v>
      </c>
      <c r="N4728" s="7" t="s">
        <v>333</v>
      </c>
      <c r="O4728" s="7" t="s">
        <v>421</v>
      </c>
    </row>
    <row r="4729" spans="1:15" ht="15">
      <c r="A4729" s="1">
        <v>4721</v>
      </c>
      <c r="B4729" s="6" t="s">
        <v>420</v>
      </c>
      <c r="C4729" s="7" t="s">
        <v>292</v>
      </c>
      <c r="D4729" s="7" t="s">
        <v>422</v>
      </c>
      <c r="E4729" s="7" t="s">
        <v>422</v>
      </c>
      <c r="F4729" s="7" t="s">
        <v>422</v>
      </c>
      <c r="G4729" s="7" t="s">
        <v>422</v>
      </c>
      <c r="H4729" s="7" t="s">
        <v>422</v>
      </c>
      <c r="I4729" s="7" t="s">
        <v>422</v>
      </c>
      <c r="J4729" s="7" t="s">
        <v>422</v>
      </c>
      <c r="K4729" s="7" t="s">
        <v>422</v>
      </c>
      <c r="L4729" s="7" t="s">
        <v>422</v>
      </c>
      <c r="M4729" s="7" t="s">
        <v>290</v>
      </c>
      <c r="N4729" s="7" t="s">
        <v>333</v>
      </c>
      <c r="O4729" s="7" t="s">
        <v>421</v>
      </c>
    </row>
    <row r="4730" spans="1:15" ht="15">
      <c r="A4730" s="1">
        <v>4722</v>
      </c>
      <c r="B4730" s="6" t="s">
        <v>420</v>
      </c>
      <c r="C4730" s="7" t="s">
        <v>293</v>
      </c>
      <c r="D4730" s="7" t="s">
        <v>422</v>
      </c>
      <c r="E4730" s="7" t="s">
        <v>422</v>
      </c>
      <c r="F4730" s="7" t="s">
        <v>422</v>
      </c>
      <c r="G4730" s="7" t="s">
        <v>422</v>
      </c>
      <c r="H4730" s="7" t="s">
        <v>422</v>
      </c>
      <c r="I4730" s="7" t="s">
        <v>422</v>
      </c>
      <c r="J4730" s="7" t="s">
        <v>422</v>
      </c>
      <c r="K4730" s="7" t="s">
        <v>422</v>
      </c>
      <c r="L4730" s="7" t="s">
        <v>422</v>
      </c>
      <c r="M4730" s="7" t="s">
        <v>290</v>
      </c>
      <c r="N4730" s="7" t="s">
        <v>333</v>
      </c>
      <c r="O4730" s="7" t="s">
        <v>421</v>
      </c>
    </row>
    <row r="4731" spans="1:15" ht="15">
      <c r="A4731" s="1">
        <v>4723</v>
      </c>
      <c r="B4731" s="6" t="s">
        <v>420</v>
      </c>
      <c r="C4731" s="7" t="s">
        <v>294</v>
      </c>
      <c r="D4731" s="7" t="s">
        <v>422</v>
      </c>
      <c r="E4731" s="7" t="s">
        <v>422</v>
      </c>
      <c r="F4731" s="7" t="s">
        <v>422</v>
      </c>
      <c r="G4731" s="7" t="s">
        <v>422</v>
      </c>
      <c r="H4731" s="7" t="s">
        <v>422</v>
      </c>
      <c r="I4731" s="7" t="s">
        <v>422</v>
      </c>
      <c r="J4731" s="7" t="s">
        <v>422</v>
      </c>
      <c r="K4731" s="7" t="s">
        <v>422</v>
      </c>
      <c r="L4731" s="7" t="s">
        <v>422</v>
      </c>
      <c r="M4731" s="7" t="s">
        <v>290</v>
      </c>
      <c r="N4731" s="7" t="s">
        <v>333</v>
      </c>
      <c r="O4731" s="7" t="s">
        <v>421</v>
      </c>
    </row>
    <row r="4732" spans="1:15" ht="15">
      <c r="A4732" s="1">
        <v>4724</v>
      </c>
      <c r="B4732" s="6" t="s">
        <v>420</v>
      </c>
      <c r="C4732" s="7" t="s">
        <v>295</v>
      </c>
      <c r="D4732" s="7" t="s">
        <v>422</v>
      </c>
      <c r="E4732" s="7" t="s">
        <v>422</v>
      </c>
      <c r="F4732" s="7" t="s">
        <v>422</v>
      </c>
      <c r="G4732" s="7" t="s">
        <v>422</v>
      </c>
      <c r="H4732" s="7" t="s">
        <v>422</v>
      </c>
      <c r="I4732" s="7" t="s">
        <v>422</v>
      </c>
      <c r="J4732" s="7" t="s">
        <v>422</v>
      </c>
      <c r="K4732" s="7" t="s">
        <v>422</v>
      </c>
      <c r="L4732" s="7" t="s">
        <v>422</v>
      </c>
      <c r="M4732" s="7" t="s">
        <v>290</v>
      </c>
      <c r="N4732" s="7" t="s">
        <v>333</v>
      </c>
      <c r="O4732" s="7" t="s">
        <v>421</v>
      </c>
    </row>
    <row r="4733" spans="1:15" ht="15">
      <c r="A4733" s="1">
        <v>4725</v>
      </c>
      <c r="B4733" s="6" t="s">
        <v>420</v>
      </c>
      <c r="C4733" s="7" t="s">
        <v>296</v>
      </c>
      <c r="D4733" s="7" t="s">
        <v>422</v>
      </c>
      <c r="E4733" s="7" t="s">
        <v>422</v>
      </c>
      <c r="F4733" s="7" t="s">
        <v>422</v>
      </c>
      <c r="G4733" s="7" t="s">
        <v>422</v>
      </c>
      <c r="H4733" s="7" t="s">
        <v>422</v>
      </c>
      <c r="I4733" s="7" t="s">
        <v>422</v>
      </c>
      <c r="J4733" s="7" t="s">
        <v>422</v>
      </c>
      <c r="K4733" s="7" t="s">
        <v>422</v>
      </c>
      <c r="L4733" s="7" t="s">
        <v>422</v>
      </c>
      <c r="M4733" s="7" t="s">
        <v>290</v>
      </c>
      <c r="N4733" s="7" t="s">
        <v>333</v>
      </c>
      <c r="O4733" s="7" t="s">
        <v>421</v>
      </c>
    </row>
    <row r="4734" spans="1:15" ht="15">
      <c r="A4734" s="1">
        <v>4726</v>
      </c>
      <c r="B4734" s="6" t="s">
        <v>420</v>
      </c>
      <c r="C4734" s="7" t="s">
        <v>297</v>
      </c>
      <c r="D4734" s="7" t="s">
        <v>422</v>
      </c>
      <c r="E4734" s="7" t="s">
        <v>422</v>
      </c>
      <c r="F4734" s="7" t="s">
        <v>422</v>
      </c>
      <c r="G4734" s="7" t="s">
        <v>422</v>
      </c>
      <c r="H4734" s="7" t="s">
        <v>422</v>
      </c>
      <c r="I4734" s="7" t="s">
        <v>422</v>
      </c>
      <c r="J4734" s="7" t="s">
        <v>422</v>
      </c>
      <c r="K4734" s="7" t="s">
        <v>422</v>
      </c>
      <c r="L4734" s="7" t="s">
        <v>422</v>
      </c>
      <c r="M4734" s="7" t="s">
        <v>290</v>
      </c>
      <c r="N4734" s="7" t="s">
        <v>333</v>
      </c>
      <c r="O4734" s="7" t="s">
        <v>421</v>
      </c>
    </row>
    <row r="4735" spans="1:15" ht="15">
      <c r="A4735" s="1">
        <v>4727</v>
      </c>
      <c r="B4735" s="6" t="s">
        <v>420</v>
      </c>
      <c r="C4735" s="7" t="s">
        <v>298</v>
      </c>
      <c r="D4735" s="7" t="s">
        <v>422</v>
      </c>
      <c r="E4735" s="7">
        <v>50.93092683961391</v>
      </c>
      <c r="F4735" s="7">
        <v>16.740186114208665</v>
      </c>
      <c r="G4735" s="7">
        <v>53.611501936435701</v>
      </c>
      <c r="H4735" s="7">
        <v>0.95</v>
      </c>
      <c r="I4735" s="7">
        <v>50.93092683961391</v>
      </c>
      <c r="J4735" s="7">
        <v>16.740186114208665</v>
      </c>
      <c r="K4735" s="7">
        <v>53.611501936435701</v>
      </c>
      <c r="L4735" s="7">
        <v>0.95</v>
      </c>
      <c r="M4735" s="7" t="s">
        <v>290</v>
      </c>
      <c r="N4735" s="7" t="s">
        <v>333</v>
      </c>
      <c r="O4735" s="7" t="s">
        <v>421</v>
      </c>
    </row>
    <row r="4736" spans="1:15" ht="15">
      <c r="A4736" s="1">
        <v>4728</v>
      </c>
      <c r="B4736" s="6" t="s">
        <v>420</v>
      </c>
      <c r="C4736" s="7" t="s">
        <v>299</v>
      </c>
      <c r="D4736" s="7" t="s">
        <v>422</v>
      </c>
      <c r="E4736" s="7">
        <v>54.337981554684639</v>
      </c>
      <c r="F4736" s="7">
        <v>17.860030844527099</v>
      </c>
      <c r="G4736" s="7">
        <v>57.197875320720676</v>
      </c>
      <c r="H4736" s="7">
        <v>0.95</v>
      </c>
      <c r="I4736" s="7">
        <v>54.337981554684639</v>
      </c>
      <c r="J4736" s="7">
        <v>17.860030844527099</v>
      </c>
      <c r="K4736" s="7">
        <v>57.197875320720676</v>
      </c>
      <c r="L4736" s="7">
        <v>0.95</v>
      </c>
      <c r="M4736" s="7" t="s">
        <v>290</v>
      </c>
      <c r="N4736" s="7" t="s">
        <v>333</v>
      </c>
      <c r="O4736" s="7" t="s">
        <v>421</v>
      </c>
    </row>
    <row r="4737" spans="1:15" ht="15">
      <c r="A4737" s="1">
        <v>4729</v>
      </c>
      <c r="B4737" s="6" t="s">
        <v>420</v>
      </c>
      <c r="C4737" s="7" t="s">
        <v>300</v>
      </c>
      <c r="D4737" s="7" t="s">
        <v>422</v>
      </c>
      <c r="E4737" s="7">
        <v>63.048662447676655</v>
      </c>
      <c r="F4737" s="7">
        <v>20.723093199338795</v>
      </c>
      <c r="G4737" s="7">
        <v>66.367013102817538</v>
      </c>
      <c r="H4737" s="7">
        <v>0.95</v>
      </c>
      <c r="I4737" s="7">
        <v>63.048662447676655</v>
      </c>
      <c r="J4737" s="7">
        <v>20.723093199338795</v>
      </c>
      <c r="K4737" s="7">
        <v>66.367013102817538</v>
      </c>
      <c r="L4737" s="7">
        <v>0.95</v>
      </c>
      <c r="M4737" s="7" t="s">
        <v>290</v>
      </c>
      <c r="N4737" s="7" t="s">
        <v>333</v>
      </c>
      <c r="O4737" s="7" t="s">
        <v>421</v>
      </c>
    </row>
    <row r="4738" spans="1:15" ht="15">
      <c r="A4738" s="1">
        <v>4730</v>
      </c>
      <c r="B4738" s="6" t="s">
        <v>420</v>
      </c>
      <c r="C4738" s="7" t="s">
        <v>301</v>
      </c>
      <c r="D4738" s="7" t="s">
        <v>422</v>
      </c>
      <c r="E4738" s="7">
        <v>72.841279663310047</v>
      </c>
      <c r="F4738" s="7">
        <v>23.941770826218384</v>
      </c>
      <c r="G4738" s="7">
        <v>76.675031224536895</v>
      </c>
      <c r="H4738" s="7">
        <v>0.95</v>
      </c>
      <c r="I4738" s="7">
        <v>72.841279663310047</v>
      </c>
      <c r="J4738" s="7">
        <v>23.941770826218384</v>
      </c>
      <c r="K4738" s="7">
        <v>76.675031224536895</v>
      </c>
      <c r="L4738" s="7">
        <v>0.95</v>
      </c>
      <c r="M4738" s="7" t="s">
        <v>290</v>
      </c>
      <c r="N4738" s="7" t="s">
        <v>333</v>
      </c>
      <c r="O4738" s="7" t="s">
        <v>421</v>
      </c>
    </row>
    <row r="4739" spans="1:15" ht="15">
      <c r="A4739" s="1">
        <v>4731</v>
      </c>
      <c r="B4739" s="6" t="s">
        <v>420</v>
      </c>
      <c r="C4739" s="7" t="s">
        <v>302</v>
      </c>
      <c r="D4739" s="7" t="s">
        <v>422</v>
      </c>
      <c r="E4739" s="7">
        <v>82.577588738665582</v>
      </c>
      <c r="F4739" s="7">
        <v>27.141940862396449</v>
      </c>
      <c r="G4739" s="7">
        <v>86.923777619647979</v>
      </c>
      <c r="H4739" s="7">
        <v>0.95</v>
      </c>
      <c r="I4739" s="7">
        <v>82.577588738665582</v>
      </c>
      <c r="J4739" s="7">
        <v>27.141940862396449</v>
      </c>
      <c r="K4739" s="7">
        <v>86.923777619647979</v>
      </c>
      <c r="L4739" s="7">
        <v>0.95</v>
      </c>
      <c r="M4739" s="7" t="s">
        <v>290</v>
      </c>
      <c r="N4739" s="7" t="s">
        <v>333</v>
      </c>
      <c r="O4739" s="7" t="s">
        <v>421</v>
      </c>
    </row>
    <row r="4740" spans="1:15" ht="15">
      <c r="A4740" s="1">
        <v>4732</v>
      </c>
      <c r="B4740" s="6" t="s">
        <v>420</v>
      </c>
      <c r="C4740" s="7" t="s">
        <v>423</v>
      </c>
      <c r="D4740" s="7" t="s">
        <v>422</v>
      </c>
      <c r="E4740" s="7">
        <v>96.309100903544419</v>
      </c>
      <c r="F4740" s="7">
        <v>31.655270651062349</v>
      </c>
      <c r="G4740" s="7">
        <v>101.37800095109939</v>
      </c>
      <c r="H4740" s="7">
        <v>0.95</v>
      </c>
      <c r="I4740" s="7">
        <v>96.309100903544419</v>
      </c>
      <c r="J4740" s="7">
        <v>31.655270651062349</v>
      </c>
      <c r="K4740" s="7">
        <v>101.37800095109939</v>
      </c>
      <c r="L4740" s="7">
        <v>0.95</v>
      </c>
      <c r="M4740" s="7" t="s">
        <v>290</v>
      </c>
      <c r="N4740" s="7" t="s">
        <v>333</v>
      </c>
      <c r="O4740" s="7" t="s">
        <v>421</v>
      </c>
    </row>
    <row r="4741" spans="1:15" ht="15">
      <c r="A4741" s="1">
        <v>4733</v>
      </c>
      <c r="B4741" s="6" t="s">
        <v>420</v>
      </c>
      <c r="C4741" s="7" t="s">
        <v>424</v>
      </c>
      <c r="D4741" s="7" t="s">
        <v>422</v>
      </c>
      <c r="E4741" s="7">
        <v>105.43670176604748</v>
      </c>
      <c r="F4741" s="7">
        <v>34.655367972984017</v>
      </c>
      <c r="G4741" s="7">
        <v>110.98600185899735</v>
      </c>
      <c r="H4741" s="7">
        <v>0.95</v>
      </c>
      <c r="I4741" s="7">
        <v>105.43670176604748</v>
      </c>
      <c r="J4741" s="7">
        <v>34.655367972984017</v>
      </c>
      <c r="K4741" s="7">
        <v>110.98600185899735</v>
      </c>
      <c r="L4741" s="7">
        <v>0.95</v>
      </c>
      <c r="M4741" s="7" t="s">
        <v>290</v>
      </c>
      <c r="N4741" s="7" t="s">
        <v>333</v>
      </c>
      <c r="O4741" s="7" t="s">
        <v>421</v>
      </c>
    </row>
    <row r="4742" spans="1:15" ht="15">
      <c r="A4742" s="1">
        <v>4734</v>
      </c>
      <c r="B4742" s="6" t="s">
        <v>420</v>
      </c>
      <c r="C4742" s="7" t="s">
        <v>425</v>
      </c>
      <c r="D4742" s="7" t="s">
        <v>422</v>
      </c>
      <c r="E4742" s="7">
        <v>108.11190084556104</v>
      </c>
      <c r="F4742" s="7">
        <v>35.534663388609196</v>
      </c>
      <c r="G4742" s="7">
        <v>113.80200089006425</v>
      </c>
      <c r="H4742" s="7">
        <v>0.95</v>
      </c>
      <c r="I4742" s="7">
        <v>108.11190084556104</v>
      </c>
      <c r="J4742" s="7">
        <v>35.534663388609196</v>
      </c>
      <c r="K4742" s="7">
        <v>113.80200089006425</v>
      </c>
      <c r="L4742" s="7">
        <v>0.95</v>
      </c>
      <c r="M4742" s="7" t="s">
        <v>290</v>
      </c>
      <c r="N4742" s="7" t="s">
        <v>333</v>
      </c>
      <c r="O4742" s="7" t="s">
        <v>421</v>
      </c>
    </row>
    <row r="4743" spans="1:15" ht="15">
      <c r="A4743" s="1">
        <v>4735</v>
      </c>
      <c r="B4743" s="6" t="s">
        <v>420</v>
      </c>
      <c r="C4743" s="7" t="s">
        <v>426</v>
      </c>
      <c r="D4743" s="7" t="s">
        <v>422</v>
      </c>
      <c r="E4743" s="7">
        <v>108.11190084556104</v>
      </c>
      <c r="F4743" s="7">
        <v>35.534663388609196</v>
      </c>
      <c r="G4743" s="7">
        <v>113.80200089006425</v>
      </c>
      <c r="H4743" s="7">
        <v>0.95</v>
      </c>
      <c r="I4743" s="7">
        <v>108.11190084556104</v>
      </c>
      <c r="J4743" s="7">
        <v>35.534663388609196</v>
      </c>
      <c r="K4743" s="7">
        <v>113.80200089006425</v>
      </c>
      <c r="L4743" s="7">
        <v>0.95</v>
      </c>
      <c r="M4743" s="7" t="s">
        <v>290</v>
      </c>
      <c r="N4743" s="7" t="s">
        <v>333</v>
      </c>
      <c r="O4743" s="7" t="s">
        <v>421</v>
      </c>
    </row>
    <row r="4744" spans="1:15" ht="15">
      <c r="A4744" s="1">
        <v>4736</v>
      </c>
      <c r="B4744" s="6" t="s">
        <v>420</v>
      </c>
      <c r="C4744" s="7" t="s">
        <v>427</v>
      </c>
      <c r="D4744" s="7" t="s">
        <v>422</v>
      </c>
      <c r="E4744" s="7">
        <v>108.11190084556104</v>
      </c>
      <c r="F4744" s="7">
        <v>35.534663388609196</v>
      </c>
      <c r="G4744" s="7">
        <v>113.80200089006425</v>
      </c>
      <c r="H4744" s="7">
        <v>0.95</v>
      </c>
      <c r="I4744" s="7">
        <v>108.11190084556104</v>
      </c>
      <c r="J4744" s="7">
        <v>35.534663388609196</v>
      </c>
      <c r="K4744" s="7">
        <v>113.80200089006425</v>
      </c>
      <c r="L4744" s="7">
        <v>0.95</v>
      </c>
      <c r="M4744" s="7" t="s">
        <v>290</v>
      </c>
      <c r="N4744" s="7" t="s">
        <v>333</v>
      </c>
      <c r="O4744" s="7" t="s">
        <v>421</v>
      </c>
    </row>
    <row r="4745" spans="1:15" ht="15">
      <c r="A4745" s="1">
        <v>4737</v>
      </c>
      <c r="B4745" s="6" t="s">
        <v>165</v>
      </c>
      <c r="C4745" s="7" t="s">
        <v>292</v>
      </c>
      <c r="D4745" s="7">
        <v>32.707000000000001</v>
      </c>
      <c r="E4745" s="7">
        <v>29.925000000000001</v>
      </c>
      <c r="F4745" s="7">
        <v>13.20008424215543</v>
      </c>
      <c r="G4745" s="7">
        <v>32.707000000000001</v>
      </c>
      <c r="H4745" s="7">
        <v>0.91494175558748891</v>
      </c>
      <c r="I4745" s="7">
        <v>29.925000000000001</v>
      </c>
      <c r="J4745" s="7">
        <v>13.20008424215543</v>
      </c>
      <c r="K4745" s="7">
        <v>32.707000000000001</v>
      </c>
      <c r="L4745" s="7">
        <v>0.91494175558748891</v>
      </c>
      <c r="M4745" s="7" t="s">
        <v>290</v>
      </c>
      <c r="N4745" s="7" t="s">
        <v>333</v>
      </c>
      <c r="O4745" s="7" t="s">
        <v>421</v>
      </c>
    </row>
    <row r="4746" spans="1:15" ht="15">
      <c r="A4746" s="1">
        <v>4738</v>
      </c>
      <c r="B4746" s="6" t="s">
        <v>165</v>
      </c>
      <c r="C4746" s="7" t="s">
        <v>293</v>
      </c>
      <c r="D4746" s="7">
        <v>31.821999999999999</v>
      </c>
      <c r="E4746" s="7">
        <v>29.324999999999999</v>
      </c>
      <c r="F4746" s="7">
        <v>12.3565391190252</v>
      </c>
      <c r="G4746" s="7">
        <v>31.821999999999999</v>
      </c>
      <c r="H4746" s="7">
        <v>0.92153227327006471</v>
      </c>
      <c r="I4746" s="7">
        <v>29.324999999999999</v>
      </c>
      <c r="J4746" s="7">
        <v>12.3565391190252</v>
      </c>
      <c r="K4746" s="7">
        <v>31.821999999999999</v>
      </c>
      <c r="L4746" s="7">
        <v>0.92153227327006471</v>
      </c>
      <c r="M4746" s="7" t="s">
        <v>290</v>
      </c>
      <c r="N4746" s="7" t="s">
        <v>333</v>
      </c>
      <c r="O4746" s="7" t="s">
        <v>421</v>
      </c>
    </row>
    <row r="4747" spans="1:15" ht="15">
      <c r="A4747" s="1">
        <v>4739</v>
      </c>
      <c r="B4747" s="6" t="s">
        <v>165</v>
      </c>
      <c r="C4747" s="7" t="s">
        <v>294</v>
      </c>
      <c r="D4747" s="7">
        <v>27.8</v>
      </c>
      <c r="E4747" s="7">
        <v>25.8</v>
      </c>
      <c r="F4747" s="7">
        <v>10.353743284435829</v>
      </c>
      <c r="G4747" s="7">
        <v>27.8</v>
      </c>
      <c r="H4747" s="7">
        <v>0.92805755395683454</v>
      </c>
      <c r="I4747" s="7">
        <v>25.8</v>
      </c>
      <c r="J4747" s="7">
        <v>10.353743284435829</v>
      </c>
      <c r="K4747" s="7">
        <v>27.8</v>
      </c>
      <c r="L4747" s="7">
        <v>0.92805755395683454</v>
      </c>
      <c r="M4747" s="7" t="s">
        <v>290</v>
      </c>
      <c r="N4747" s="7" t="s">
        <v>333</v>
      </c>
      <c r="O4747" s="7" t="s">
        <v>421</v>
      </c>
    </row>
    <row r="4748" spans="1:15" ht="15">
      <c r="A4748" s="1">
        <v>4740</v>
      </c>
      <c r="B4748" s="6" t="s">
        <v>165</v>
      </c>
      <c r="C4748" s="7" t="s">
        <v>295</v>
      </c>
      <c r="D4748" s="7">
        <v>24.283000000000001</v>
      </c>
      <c r="E4748" s="7">
        <v>23.4</v>
      </c>
      <c r="F4748" s="7">
        <v>6.488766369657653</v>
      </c>
      <c r="G4748" s="7">
        <v>24.283000000000001</v>
      </c>
      <c r="H4748" s="7">
        <v>0.96363711238314864</v>
      </c>
      <c r="I4748" s="7">
        <v>23.4</v>
      </c>
      <c r="J4748" s="7">
        <v>6.488766369657653</v>
      </c>
      <c r="K4748" s="7">
        <v>24.283000000000001</v>
      </c>
      <c r="L4748" s="7">
        <v>0.96363711238314864</v>
      </c>
      <c r="M4748" s="7" t="s">
        <v>290</v>
      </c>
      <c r="N4748" s="7" t="s">
        <v>333</v>
      </c>
      <c r="O4748" s="7" t="s">
        <v>421</v>
      </c>
    </row>
    <row r="4749" spans="1:15" ht="15">
      <c r="A4749" s="1">
        <v>4741</v>
      </c>
      <c r="B4749" s="6" t="s">
        <v>165</v>
      </c>
      <c r="C4749" s="7" t="s">
        <v>296</v>
      </c>
      <c r="D4749" s="7">
        <v>24.274999999999999</v>
      </c>
      <c r="E4749" s="7">
        <v>23.1</v>
      </c>
      <c r="F4749" s="7">
        <v>7.4609399541880688</v>
      </c>
      <c r="G4749" s="7">
        <v>24.274999999999999</v>
      </c>
      <c r="H4749" s="7">
        <v>0.95159629248197741</v>
      </c>
      <c r="I4749" s="7">
        <v>23.1</v>
      </c>
      <c r="J4749" s="7">
        <v>7.4609399541880688</v>
      </c>
      <c r="K4749" s="7">
        <v>24.274999999999999</v>
      </c>
      <c r="L4749" s="7">
        <v>0.95159629248197741</v>
      </c>
      <c r="M4749" s="7" t="s">
        <v>290</v>
      </c>
      <c r="N4749" s="7" t="s">
        <v>333</v>
      </c>
      <c r="O4749" s="7" t="s">
        <v>421</v>
      </c>
    </row>
    <row r="4750" spans="1:15" ht="15">
      <c r="A4750" s="1">
        <v>4742</v>
      </c>
      <c r="B4750" s="6" t="s">
        <v>165</v>
      </c>
      <c r="C4750" s="7" t="s">
        <v>297</v>
      </c>
      <c r="D4750" s="7">
        <v>21.733799999999999</v>
      </c>
      <c r="E4750" s="7">
        <v>21.487500000000001</v>
      </c>
      <c r="F4750" s="7">
        <v>3.262729867764103</v>
      </c>
      <c r="G4750" s="7">
        <v>21.733799999999999</v>
      </c>
      <c r="H4750" s="7">
        <v>0.98866742125169105</v>
      </c>
      <c r="I4750" s="7">
        <v>21.487500000000001</v>
      </c>
      <c r="J4750" s="7">
        <v>3.262729867764103</v>
      </c>
      <c r="K4750" s="7">
        <v>21.733799999999999</v>
      </c>
      <c r="L4750" s="7">
        <v>0.98866742125169105</v>
      </c>
      <c r="M4750" s="7" t="s">
        <v>290</v>
      </c>
      <c r="N4750" s="7" t="s">
        <v>333</v>
      </c>
      <c r="O4750" s="7" t="s">
        <v>421</v>
      </c>
    </row>
    <row r="4751" spans="1:15" ht="15">
      <c r="A4751" s="1">
        <v>4743</v>
      </c>
      <c r="B4751" s="6" t="s">
        <v>165</v>
      </c>
      <c r="C4751" s="7" t="s">
        <v>298</v>
      </c>
      <c r="D4751" s="7" t="s">
        <v>422</v>
      </c>
      <c r="E4751" s="7">
        <v>31.999766009125334</v>
      </c>
      <c r="F4751" s="7">
        <v>11.103914898867213</v>
      </c>
      <c r="G4751" s="7">
        <v>33.871550757531878</v>
      </c>
      <c r="H4751" s="7">
        <v>0.94473873482186754</v>
      </c>
      <c r="I4751" s="7">
        <v>31.999766009125334</v>
      </c>
      <c r="J4751" s="7">
        <v>11.103914898867213</v>
      </c>
      <c r="K4751" s="7">
        <v>33.871550757531878</v>
      </c>
      <c r="L4751" s="7">
        <v>0.94473873482186754</v>
      </c>
      <c r="M4751" s="7" t="s">
        <v>290</v>
      </c>
      <c r="N4751" s="7" t="s">
        <v>333</v>
      </c>
      <c r="O4751" s="7" t="s">
        <v>421</v>
      </c>
    </row>
    <row r="4752" spans="1:15" ht="15">
      <c r="A4752" s="1">
        <v>4744</v>
      </c>
      <c r="B4752" s="6" t="s">
        <v>165</v>
      </c>
      <c r="C4752" s="7" t="s">
        <v>299</v>
      </c>
      <c r="D4752" s="7" t="s">
        <v>422</v>
      </c>
      <c r="E4752" s="7">
        <v>35.35014552436995</v>
      </c>
      <c r="F4752" s="7">
        <v>12.26649618166706</v>
      </c>
      <c r="G4752" s="7">
        <v>37.41790637073359</v>
      </c>
      <c r="H4752" s="7">
        <v>0.94473873482186754</v>
      </c>
      <c r="I4752" s="7">
        <v>35.35014552436995</v>
      </c>
      <c r="J4752" s="7">
        <v>12.26649618166706</v>
      </c>
      <c r="K4752" s="7">
        <v>37.41790637073359</v>
      </c>
      <c r="L4752" s="7">
        <v>0.94473873482186754</v>
      </c>
      <c r="M4752" s="7" t="s">
        <v>290</v>
      </c>
      <c r="N4752" s="7" t="s">
        <v>333</v>
      </c>
      <c r="O4752" s="7" t="s">
        <v>421</v>
      </c>
    </row>
    <row r="4753" spans="1:15" ht="15">
      <c r="A4753" s="1">
        <v>4745</v>
      </c>
      <c r="B4753" s="6" t="s">
        <v>165</v>
      </c>
      <c r="C4753" s="7" t="s">
        <v>300</v>
      </c>
      <c r="D4753" s="7" t="s">
        <v>422</v>
      </c>
      <c r="E4753" s="7">
        <v>38.723448275094931</v>
      </c>
      <c r="F4753" s="7">
        <v>13.4370318243803</v>
      </c>
      <c r="G4753" s="7">
        <v>40.988526084300247</v>
      </c>
      <c r="H4753" s="7">
        <v>0.94473873482186754</v>
      </c>
      <c r="I4753" s="7">
        <v>38.723448275094931</v>
      </c>
      <c r="J4753" s="7">
        <v>13.4370318243803</v>
      </c>
      <c r="K4753" s="7">
        <v>40.988526084300247</v>
      </c>
      <c r="L4753" s="7">
        <v>0.94473873482186754</v>
      </c>
      <c r="M4753" s="7" t="s">
        <v>290</v>
      </c>
      <c r="N4753" s="7" t="s">
        <v>333</v>
      </c>
      <c r="O4753" s="7" t="s">
        <v>421</v>
      </c>
    </row>
    <row r="4754" spans="1:15" ht="15">
      <c r="A4754" s="1">
        <v>4746</v>
      </c>
      <c r="B4754" s="6" t="s">
        <v>165</v>
      </c>
      <c r="C4754" s="7" t="s">
        <v>301</v>
      </c>
      <c r="D4754" s="7" t="s">
        <v>422</v>
      </c>
      <c r="E4754" s="7">
        <v>38.696582873817263</v>
      </c>
      <c r="F4754" s="7">
        <v>13.427709533416479</v>
      </c>
      <c r="G4754" s="7">
        <v>40.960089226270142</v>
      </c>
      <c r="H4754" s="7">
        <v>0.94473873482186754</v>
      </c>
      <c r="I4754" s="7">
        <v>38.696582873817263</v>
      </c>
      <c r="J4754" s="7">
        <v>13.427709533416479</v>
      </c>
      <c r="K4754" s="7">
        <v>40.960089226270142</v>
      </c>
      <c r="L4754" s="7">
        <v>0.94473873482186754</v>
      </c>
      <c r="M4754" s="7" t="s">
        <v>290</v>
      </c>
      <c r="N4754" s="7" t="s">
        <v>333</v>
      </c>
      <c r="O4754" s="7" t="s">
        <v>421</v>
      </c>
    </row>
    <row r="4755" spans="1:15" ht="15">
      <c r="A4755" s="1">
        <v>4747</v>
      </c>
      <c r="B4755" s="6" t="s">
        <v>165</v>
      </c>
      <c r="C4755" s="7" t="s">
        <v>302</v>
      </c>
      <c r="D4755" s="7" t="s">
        <v>422</v>
      </c>
      <c r="E4755" s="7">
        <v>38.682979975299652</v>
      </c>
      <c r="F4755" s="7">
        <v>13.422989329291424</v>
      </c>
      <c r="G4755" s="7">
        <v>40.945690643872467</v>
      </c>
      <c r="H4755" s="7">
        <v>0.94473873482186754</v>
      </c>
      <c r="I4755" s="7">
        <v>38.682979975299652</v>
      </c>
      <c r="J4755" s="7">
        <v>13.422989329291424</v>
      </c>
      <c r="K4755" s="7">
        <v>40.945690643872467</v>
      </c>
      <c r="L4755" s="7">
        <v>0.94473873482186754</v>
      </c>
      <c r="M4755" s="7" t="s">
        <v>290</v>
      </c>
      <c r="N4755" s="7" t="s">
        <v>333</v>
      </c>
      <c r="O4755" s="7" t="s">
        <v>421</v>
      </c>
    </row>
    <row r="4756" spans="1:15" ht="15">
      <c r="A4756" s="1">
        <v>4748</v>
      </c>
      <c r="B4756" s="6" t="s">
        <v>165</v>
      </c>
      <c r="C4756" s="7" t="s">
        <v>423</v>
      </c>
      <c r="D4756" s="7" t="s">
        <v>422</v>
      </c>
      <c r="E4756" s="7">
        <v>38.674265101593797</v>
      </c>
      <c r="F4756" s="7">
        <v>13.419965269179341</v>
      </c>
      <c r="G4756" s="7">
        <v>40.936466004948883</v>
      </c>
      <c r="H4756" s="7">
        <v>0.94473873482186754</v>
      </c>
      <c r="I4756" s="7">
        <v>38.674265101593797</v>
      </c>
      <c r="J4756" s="7">
        <v>13.419965269179341</v>
      </c>
      <c r="K4756" s="7">
        <v>40.936466004948883</v>
      </c>
      <c r="L4756" s="7">
        <v>0.94473873482186754</v>
      </c>
      <c r="M4756" s="7" t="s">
        <v>290</v>
      </c>
      <c r="N4756" s="7" t="s">
        <v>333</v>
      </c>
      <c r="O4756" s="7" t="s">
        <v>421</v>
      </c>
    </row>
    <row r="4757" spans="1:15" ht="15">
      <c r="A4757" s="1">
        <v>4749</v>
      </c>
      <c r="B4757" s="6" t="s">
        <v>165</v>
      </c>
      <c r="C4757" s="7" t="s">
        <v>424</v>
      </c>
      <c r="D4757" s="7" t="s">
        <v>422</v>
      </c>
      <c r="E4757" s="7">
        <v>38.669908718394154</v>
      </c>
      <c r="F4757" s="7">
        <v>13.418453604740854</v>
      </c>
      <c r="G4757" s="7">
        <v>40.931854800772456</v>
      </c>
      <c r="H4757" s="7">
        <v>0.94473873482186754</v>
      </c>
      <c r="I4757" s="7">
        <v>38.669908718394154</v>
      </c>
      <c r="J4757" s="7">
        <v>13.418453604740854</v>
      </c>
      <c r="K4757" s="7">
        <v>40.931854800772456</v>
      </c>
      <c r="L4757" s="7">
        <v>0.94473873482186754</v>
      </c>
      <c r="M4757" s="7" t="s">
        <v>290</v>
      </c>
      <c r="N4757" s="7" t="s">
        <v>333</v>
      </c>
      <c r="O4757" s="7" t="s">
        <v>421</v>
      </c>
    </row>
    <row r="4758" spans="1:15" ht="15">
      <c r="A4758" s="1">
        <v>4750</v>
      </c>
      <c r="B4758" s="6" t="s">
        <v>165</v>
      </c>
      <c r="C4758" s="7" t="s">
        <v>425</v>
      </c>
      <c r="D4758" s="7" t="s">
        <v>422</v>
      </c>
      <c r="E4758" s="7">
        <v>38.665921801876209</v>
      </c>
      <c r="F4758" s="7">
        <v>13.417070145195824</v>
      </c>
      <c r="G4758" s="7">
        <v>40.927634674751374</v>
      </c>
      <c r="H4758" s="7">
        <v>0.94473873482186754</v>
      </c>
      <c r="I4758" s="7">
        <v>38.665921801876209</v>
      </c>
      <c r="J4758" s="7">
        <v>13.417070145195824</v>
      </c>
      <c r="K4758" s="7">
        <v>40.927634674751374</v>
      </c>
      <c r="L4758" s="7">
        <v>0.94473873482186754</v>
      </c>
      <c r="M4758" s="7" t="s">
        <v>290</v>
      </c>
      <c r="N4758" s="7" t="s">
        <v>333</v>
      </c>
      <c r="O4758" s="7" t="s">
        <v>421</v>
      </c>
    </row>
    <row r="4759" spans="1:15" ht="15">
      <c r="A4759" s="1">
        <v>4751</v>
      </c>
      <c r="B4759" s="6" t="s">
        <v>165</v>
      </c>
      <c r="C4759" s="7" t="s">
        <v>426</v>
      </c>
      <c r="D4759" s="7" t="s">
        <v>422</v>
      </c>
      <c r="E4759" s="7">
        <v>38.666836711380711</v>
      </c>
      <c r="F4759" s="7">
        <v>13.4173876186822</v>
      </c>
      <c r="G4759" s="7">
        <v>40.928603100698972</v>
      </c>
      <c r="H4759" s="7">
        <v>0.94473873482186754</v>
      </c>
      <c r="I4759" s="7">
        <v>38.666836711380711</v>
      </c>
      <c r="J4759" s="7">
        <v>13.4173876186822</v>
      </c>
      <c r="K4759" s="7">
        <v>40.928603100698972</v>
      </c>
      <c r="L4759" s="7">
        <v>0.94473873482186754</v>
      </c>
      <c r="M4759" s="7" t="s">
        <v>290</v>
      </c>
      <c r="N4759" s="7" t="s">
        <v>333</v>
      </c>
      <c r="O4759" s="7" t="s">
        <v>421</v>
      </c>
    </row>
    <row r="4760" spans="1:15" ht="15">
      <c r="A4760" s="1">
        <v>4752</v>
      </c>
      <c r="B4760" s="6" t="s">
        <v>165</v>
      </c>
      <c r="C4760" s="7" t="s">
        <v>427</v>
      </c>
      <c r="D4760" s="7" t="s">
        <v>422</v>
      </c>
      <c r="E4760" s="7">
        <v>38.667751620885213</v>
      </c>
      <c r="F4760" s="7">
        <v>13.417705092168578</v>
      </c>
      <c r="G4760" s="7">
        <v>40.929571526646569</v>
      </c>
      <c r="H4760" s="7">
        <v>0.94473873482186754</v>
      </c>
      <c r="I4760" s="7">
        <v>38.667751620885213</v>
      </c>
      <c r="J4760" s="7">
        <v>13.417705092168578</v>
      </c>
      <c r="K4760" s="7">
        <v>40.929571526646569</v>
      </c>
      <c r="L4760" s="7">
        <v>0.94473873482186754</v>
      </c>
      <c r="M4760" s="7" t="s">
        <v>290</v>
      </c>
      <c r="N4760" s="7" t="s">
        <v>333</v>
      </c>
      <c r="O4760" s="7" t="s">
        <v>421</v>
      </c>
    </row>
    <row r="4761" spans="1:15" ht="15">
      <c r="A4761" s="1">
        <v>4753</v>
      </c>
      <c r="B4761" s="6" t="s">
        <v>168</v>
      </c>
      <c r="C4761" s="7" t="s">
        <v>292</v>
      </c>
      <c r="D4761" s="7">
        <v>29.117999999999999</v>
      </c>
      <c r="E4761" s="7">
        <v>27.661999999999999</v>
      </c>
      <c r="F4761" s="7">
        <v>9.0923968237203514</v>
      </c>
      <c r="G4761" s="7">
        <v>29.117999999999999</v>
      </c>
      <c r="H4761" s="7">
        <v>0.94999656569819357</v>
      </c>
      <c r="I4761" s="7">
        <v>27.661999999999999</v>
      </c>
      <c r="J4761" s="7">
        <v>9.0923968237203514</v>
      </c>
      <c r="K4761" s="7">
        <v>29.117999999999999</v>
      </c>
      <c r="L4761" s="7">
        <v>0.94999656569819357</v>
      </c>
      <c r="M4761" s="7" t="s">
        <v>290</v>
      </c>
      <c r="N4761" s="7" t="s">
        <v>333</v>
      </c>
      <c r="O4761" s="7" t="s">
        <v>421</v>
      </c>
    </row>
    <row r="4762" spans="1:15" ht="15">
      <c r="A4762" s="1">
        <v>4754</v>
      </c>
      <c r="B4762" s="6" t="s">
        <v>168</v>
      </c>
      <c r="C4762" s="7" t="s">
        <v>293</v>
      </c>
      <c r="D4762" s="7">
        <v>27.646000000000001</v>
      </c>
      <c r="E4762" s="7">
        <v>26.263999999999999</v>
      </c>
      <c r="F4762" s="7">
        <v>8.6315479492383105</v>
      </c>
      <c r="G4762" s="7">
        <v>27.646000000000001</v>
      </c>
      <c r="H4762" s="7">
        <v>0.95001085147941833</v>
      </c>
      <c r="I4762" s="7">
        <v>26.263999999999999</v>
      </c>
      <c r="J4762" s="7">
        <v>8.6315479492383105</v>
      </c>
      <c r="K4762" s="7">
        <v>27.646000000000001</v>
      </c>
      <c r="L4762" s="7">
        <v>0.95001085147941833</v>
      </c>
      <c r="M4762" s="7" t="s">
        <v>290</v>
      </c>
      <c r="N4762" s="7" t="s">
        <v>333</v>
      </c>
      <c r="O4762" s="7" t="s">
        <v>421</v>
      </c>
    </row>
    <row r="4763" spans="1:15" ht="15">
      <c r="A4763" s="1">
        <v>4755</v>
      </c>
      <c r="B4763" s="6" t="s">
        <v>168</v>
      </c>
      <c r="C4763" s="7" t="s">
        <v>294</v>
      </c>
      <c r="D4763" s="7">
        <v>28.53</v>
      </c>
      <c r="E4763" s="7">
        <v>28.530999999999999</v>
      </c>
      <c r="F4763" s="7" t="s">
        <v>422</v>
      </c>
      <c r="G4763" s="7">
        <v>28.530999999999999</v>
      </c>
      <c r="H4763" s="7">
        <v>1</v>
      </c>
      <c r="I4763" s="7">
        <v>28.530999999999999</v>
      </c>
      <c r="J4763" s="7" t="s">
        <v>422</v>
      </c>
      <c r="K4763" s="7">
        <v>28.530999999999999</v>
      </c>
      <c r="L4763" s="7">
        <v>1</v>
      </c>
      <c r="M4763" s="7" t="s">
        <v>290</v>
      </c>
      <c r="N4763" s="7" t="s">
        <v>333</v>
      </c>
      <c r="O4763" s="7" t="s">
        <v>421</v>
      </c>
    </row>
    <row r="4764" spans="1:15" ht="15">
      <c r="A4764" s="1">
        <v>4756</v>
      </c>
      <c r="B4764" s="6" t="s">
        <v>168</v>
      </c>
      <c r="C4764" s="7" t="s">
        <v>295</v>
      </c>
      <c r="D4764" s="7">
        <v>26.77</v>
      </c>
      <c r="E4764" s="7">
        <v>26.276</v>
      </c>
      <c r="F4764" s="7">
        <v>5.1190549909138445</v>
      </c>
      <c r="G4764" s="7">
        <v>26.77</v>
      </c>
      <c r="H4764" s="7">
        <v>0.9815465072842734</v>
      </c>
      <c r="I4764" s="7">
        <v>26.276</v>
      </c>
      <c r="J4764" s="7">
        <v>5.1190549909138445</v>
      </c>
      <c r="K4764" s="7">
        <v>26.77</v>
      </c>
      <c r="L4764" s="7">
        <v>0.9815465072842734</v>
      </c>
      <c r="M4764" s="7" t="s">
        <v>290</v>
      </c>
      <c r="N4764" s="7" t="s">
        <v>333</v>
      </c>
      <c r="O4764" s="7" t="s">
        <v>421</v>
      </c>
    </row>
    <row r="4765" spans="1:15" ht="15">
      <c r="A4765" s="1">
        <v>4757</v>
      </c>
      <c r="B4765" s="6" t="s">
        <v>168</v>
      </c>
      <c r="C4765" s="7" t="s">
        <v>296</v>
      </c>
      <c r="D4765" s="7">
        <v>27.183</v>
      </c>
      <c r="E4765" s="7">
        <v>26.605</v>
      </c>
      <c r="F4765" s="7">
        <v>5.5757926790726273</v>
      </c>
      <c r="G4765" s="7">
        <v>27.183</v>
      </c>
      <c r="H4765" s="7">
        <v>0.97873671044402755</v>
      </c>
      <c r="I4765" s="7">
        <v>26.605</v>
      </c>
      <c r="J4765" s="7">
        <v>5.5757926790726273</v>
      </c>
      <c r="K4765" s="7">
        <v>27.183</v>
      </c>
      <c r="L4765" s="7">
        <v>0.97873671044402755</v>
      </c>
      <c r="M4765" s="7" t="s">
        <v>290</v>
      </c>
      <c r="N4765" s="7" t="s">
        <v>333</v>
      </c>
      <c r="O4765" s="7" t="s">
        <v>421</v>
      </c>
    </row>
    <row r="4766" spans="1:15" ht="15">
      <c r="A4766" s="1">
        <v>4758</v>
      </c>
      <c r="B4766" s="6" t="s">
        <v>168</v>
      </c>
      <c r="C4766" s="7" t="s">
        <v>297</v>
      </c>
      <c r="D4766" s="7">
        <v>27.008299999999998</v>
      </c>
      <c r="E4766" s="7">
        <v>26.83</v>
      </c>
      <c r="F4766" s="7">
        <v>3.0982848303537129</v>
      </c>
      <c r="G4766" s="7">
        <v>27.008299999999998</v>
      </c>
      <c r="H4766" s="7">
        <v>0.9933983256998774</v>
      </c>
      <c r="I4766" s="7">
        <v>26.83</v>
      </c>
      <c r="J4766" s="7">
        <v>3.0982848303537129</v>
      </c>
      <c r="K4766" s="7">
        <v>27.008299999999998</v>
      </c>
      <c r="L4766" s="7">
        <v>0.9933983256998774</v>
      </c>
      <c r="M4766" s="7" t="s">
        <v>290</v>
      </c>
      <c r="N4766" s="7" t="s">
        <v>333</v>
      </c>
      <c r="O4766" s="7" t="s">
        <v>421</v>
      </c>
    </row>
    <row r="4767" spans="1:15" ht="15">
      <c r="A4767" s="1">
        <v>4759</v>
      </c>
      <c r="B4767" s="6" t="s">
        <v>168</v>
      </c>
      <c r="C4767" s="7" t="s">
        <v>298</v>
      </c>
      <c r="D4767" s="7" t="s">
        <v>422</v>
      </c>
      <c r="E4767" s="7">
        <v>37.842162849533366</v>
      </c>
      <c r="F4767" s="7">
        <v>7.8799924790964333</v>
      </c>
      <c r="G4767" s="7">
        <v>38.653894636908447</v>
      </c>
      <c r="H4767" s="7">
        <v>0.97899999999999998</v>
      </c>
      <c r="I4767" s="7">
        <v>37.842162849533366</v>
      </c>
      <c r="J4767" s="7">
        <v>7.8799924790964333</v>
      </c>
      <c r="K4767" s="7">
        <v>38.653894636908447</v>
      </c>
      <c r="L4767" s="7">
        <v>0.97899999999999998</v>
      </c>
      <c r="M4767" s="7" t="s">
        <v>290</v>
      </c>
      <c r="N4767" s="7" t="s">
        <v>333</v>
      </c>
      <c r="O4767" s="7" t="s">
        <v>421</v>
      </c>
    </row>
    <row r="4768" spans="1:15" ht="15">
      <c r="A4768" s="1">
        <v>4760</v>
      </c>
      <c r="B4768" s="6" t="s">
        <v>168</v>
      </c>
      <c r="C4768" s="7" t="s">
        <v>299</v>
      </c>
      <c r="D4768" s="7" t="s">
        <v>422</v>
      </c>
      <c r="E4768" s="7">
        <v>37.72941105970451</v>
      </c>
      <c r="F4768" s="7">
        <v>7.8565138196078488</v>
      </c>
      <c r="G4768" s="7">
        <v>38.538724269361097</v>
      </c>
      <c r="H4768" s="7">
        <v>0.97899999999999998</v>
      </c>
      <c r="I4768" s="7">
        <v>37.72941105970451</v>
      </c>
      <c r="J4768" s="7">
        <v>7.8565138196078488</v>
      </c>
      <c r="K4768" s="7">
        <v>38.538724269361097</v>
      </c>
      <c r="L4768" s="7">
        <v>0.97899999999999998</v>
      </c>
      <c r="M4768" s="7" t="s">
        <v>290</v>
      </c>
      <c r="N4768" s="7" t="s">
        <v>333</v>
      </c>
      <c r="O4768" s="7" t="s">
        <v>421</v>
      </c>
    </row>
    <row r="4769" spans="1:15" ht="15">
      <c r="A4769" s="1">
        <v>4761</v>
      </c>
      <c r="B4769" s="6" t="s">
        <v>168</v>
      </c>
      <c r="C4769" s="7" t="s">
        <v>300</v>
      </c>
      <c r="D4769" s="7" t="s">
        <v>422</v>
      </c>
      <c r="E4769" s="7">
        <v>37.649193026600493</v>
      </c>
      <c r="F4769" s="7">
        <v>7.8398097665107107</v>
      </c>
      <c r="G4769" s="7">
        <v>38.456785522574556</v>
      </c>
      <c r="H4769" s="7">
        <v>0.97899999999999998</v>
      </c>
      <c r="I4769" s="7">
        <v>37.649193026600493</v>
      </c>
      <c r="J4769" s="7">
        <v>7.8398097665107107</v>
      </c>
      <c r="K4769" s="7">
        <v>38.456785522574556</v>
      </c>
      <c r="L4769" s="7">
        <v>0.97899999999999998</v>
      </c>
      <c r="M4769" s="7" t="s">
        <v>290</v>
      </c>
      <c r="N4769" s="7" t="s">
        <v>333</v>
      </c>
      <c r="O4769" s="7" t="s">
        <v>421</v>
      </c>
    </row>
    <row r="4770" spans="1:15" ht="15">
      <c r="A4770" s="1">
        <v>4762</v>
      </c>
      <c r="B4770" s="6" t="s">
        <v>168</v>
      </c>
      <c r="C4770" s="7" t="s">
        <v>301</v>
      </c>
      <c r="D4770" s="7" t="s">
        <v>422</v>
      </c>
      <c r="E4770" s="7">
        <v>37.539977663266818</v>
      </c>
      <c r="F4770" s="7">
        <v>7.8170675082235093</v>
      </c>
      <c r="G4770" s="7">
        <v>38.345227439496242</v>
      </c>
      <c r="H4770" s="7">
        <v>0.97899999999999998</v>
      </c>
      <c r="I4770" s="7">
        <v>37.539977663266818</v>
      </c>
      <c r="J4770" s="7">
        <v>7.8170675082235093</v>
      </c>
      <c r="K4770" s="7">
        <v>38.345227439496242</v>
      </c>
      <c r="L4770" s="7">
        <v>0.97899999999999998</v>
      </c>
      <c r="M4770" s="7" t="s">
        <v>290</v>
      </c>
      <c r="N4770" s="7" t="s">
        <v>333</v>
      </c>
      <c r="O4770" s="7" t="s">
        <v>421</v>
      </c>
    </row>
    <row r="4771" spans="1:15" ht="15">
      <c r="A4771" s="1">
        <v>4763</v>
      </c>
      <c r="B4771" s="6" t="s">
        <v>168</v>
      </c>
      <c r="C4771" s="7" t="s">
        <v>302</v>
      </c>
      <c r="D4771" s="7" t="s">
        <v>422</v>
      </c>
      <c r="E4771" s="7">
        <v>37.475561050866787</v>
      </c>
      <c r="F4771" s="7">
        <v>7.8036538346113584</v>
      </c>
      <c r="G4771" s="7">
        <v>38.279429061150957</v>
      </c>
      <c r="H4771" s="7">
        <v>0.97899999999999998</v>
      </c>
      <c r="I4771" s="7">
        <v>37.475561050866787</v>
      </c>
      <c r="J4771" s="7">
        <v>7.8036538346113584</v>
      </c>
      <c r="K4771" s="7">
        <v>38.279429061150957</v>
      </c>
      <c r="L4771" s="7">
        <v>0.97899999999999998</v>
      </c>
      <c r="M4771" s="7" t="s">
        <v>290</v>
      </c>
      <c r="N4771" s="7" t="s">
        <v>333</v>
      </c>
      <c r="O4771" s="7" t="s">
        <v>421</v>
      </c>
    </row>
    <row r="4772" spans="1:15" ht="15">
      <c r="A4772" s="1">
        <v>4764</v>
      </c>
      <c r="B4772" s="6" t="s">
        <v>168</v>
      </c>
      <c r="C4772" s="7" t="s">
        <v>423</v>
      </c>
      <c r="D4772" s="7" t="s">
        <v>422</v>
      </c>
      <c r="E4772" s="7">
        <v>37.429031899914364</v>
      </c>
      <c r="F4772" s="7">
        <v>7.7939649233030703</v>
      </c>
      <c r="G4772" s="7">
        <v>38.231901838523356</v>
      </c>
      <c r="H4772" s="7">
        <v>0.97899999999999998</v>
      </c>
      <c r="I4772" s="7">
        <v>37.429031899914364</v>
      </c>
      <c r="J4772" s="7">
        <v>7.7939649233030703</v>
      </c>
      <c r="K4772" s="7">
        <v>38.231901838523356</v>
      </c>
      <c r="L4772" s="7">
        <v>0.97899999999999998</v>
      </c>
      <c r="M4772" s="7" t="s">
        <v>290</v>
      </c>
      <c r="N4772" s="7" t="s">
        <v>333</v>
      </c>
      <c r="O4772" s="7" t="s">
        <v>421</v>
      </c>
    </row>
    <row r="4773" spans="1:15" ht="15">
      <c r="A4773" s="1">
        <v>4765</v>
      </c>
      <c r="B4773" s="6" t="s">
        <v>168</v>
      </c>
      <c r="C4773" s="7" t="s">
        <v>424</v>
      </c>
      <c r="D4773" s="7" t="s">
        <v>422</v>
      </c>
      <c r="E4773" s="7">
        <v>37.399994311571668</v>
      </c>
      <c r="F4773" s="7">
        <v>7.7879183350395467</v>
      </c>
      <c r="G4773" s="7">
        <v>38.2022413805635</v>
      </c>
      <c r="H4773" s="7">
        <v>0.97899999999999998</v>
      </c>
      <c r="I4773" s="7">
        <v>37.399994311571668</v>
      </c>
      <c r="J4773" s="7">
        <v>7.7879183350395467</v>
      </c>
      <c r="K4773" s="7">
        <v>38.2022413805635</v>
      </c>
      <c r="L4773" s="7">
        <v>0.97899999999999998</v>
      </c>
      <c r="M4773" s="7" t="s">
        <v>290</v>
      </c>
      <c r="N4773" s="7" t="s">
        <v>333</v>
      </c>
      <c r="O4773" s="7" t="s">
        <v>421</v>
      </c>
    </row>
    <row r="4774" spans="1:15" ht="15">
      <c r="A4774" s="1">
        <v>4766</v>
      </c>
      <c r="B4774" s="6" t="s">
        <v>168</v>
      </c>
      <c r="C4774" s="7" t="s">
        <v>425</v>
      </c>
      <c r="D4774" s="7" t="s">
        <v>422</v>
      </c>
      <c r="E4774" s="7">
        <v>37.368926839532726</v>
      </c>
      <c r="F4774" s="7">
        <v>7.7814490577156272</v>
      </c>
      <c r="G4774" s="7">
        <v>38.17050749696908</v>
      </c>
      <c r="H4774" s="7">
        <v>0.97899999999999998</v>
      </c>
      <c r="I4774" s="7">
        <v>37.368926839532726</v>
      </c>
      <c r="J4774" s="7">
        <v>7.7814490577156272</v>
      </c>
      <c r="K4774" s="7">
        <v>38.17050749696908</v>
      </c>
      <c r="L4774" s="7">
        <v>0.97899999999999998</v>
      </c>
      <c r="M4774" s="7" t="s">
        <v>290</v>
      </c>
      <c r="N4774" s="7" t="s">
        <v>333</v>
      </c>
      <c r="O4774" s="7" t="s">
        <v>421</v>
      </c>
    </row>
    <row r="4775" spans="1:15" ht="15">
      <c r="A4775" s="1">
        <v>4767</v>
      </c>
      <c r="B4775" s="6" t="s">
        <v>168</v>
      </c>
      <c r="C4775" s="7" t="s">
        <v>426</v>
      </c>
      <c r="D4775" s="7" t="s">
        <v>422</v>
      </c>
      <c r="E4775" s="7">
        <v>37.350876829162189</v>
      </c>
      <c r="F4775" s="7">
        <v>7.7776904473388084</v>
      </c>
      <c r="G4775" s="7">
        <v>38.152070305579358</v>
      </c>
      <c r="H4775" s="7">
        <v>0.97899999999999998</v>
      </c>
      <c r="I4775" s="7">
        <v>37.350876829162189</v>
      </c>
      <c r="J4775" s="7">
        <v>7.7776904473388084</v>
      </c>
      <c r="K4775" s="7">
        <v>38.152070305579358</v>
      </c>
      <c r="L4775" s="7">
        <v>0.97899999999999998</v>
      </c>
      <c r="M4775" s="7" t="s">
        <v>290</v>
      </c>
      <c r="N4775" s="7" t="s">
        <v>333</v>
      </c>
      <c r="O4775" s="7" t="s">
        <v>421</v>
      </c>
    </row>
    <row r="4776" spans="1:15" ht="15">
      <c r="A4776" s="1">
        <v>4768</v>
      </c>
      <c r="B4776" s="6" t="s">
        <v>168</v>
      </c>
      <c r="C4776" s="7" t="s">
        <v>427</v>
      </c>
      <c r="D4776" s="7" t="s">
        <v>422</v>
      </c>
      <c r="E4776" s="7">
        <v>37.332826818791652</v>
      </c>
      <c r="F4776" s="7">
        <v>7.7739318369619932</v>
      </c>
      <c r="G4776" s="7">
        <v>38.133633114189635</v>
      </c>
      <c r="H4776" s="7">
        <v>0.97899999999999998</v>
      </c>
      <c r="I4776" s="7">
        <v>37.332826818791652</v>
      </c>
      <c r="J4776" s="7">
        <v>7.7739318369619932</v>
      </c>
      <c r="K4776" s="7">
        <v>38.133633114189635</v>
      </c>
      <c r="L4776" s="7">
        <v>0.97899999999999998</v>
      </c>
      <c r="M4776" s="7" t="s">
        <v>290</v>
      </c>
      <c r="N4776" s="7" t="s">
        <v>333</v>
      </c>
      <c r="O4776" s="7" t="s">
        <v>421</v>
      </c>
    </row>
    <row r="4777" spans="1:15" ht="15">
      <c r="A4777" s="1">
        <v>4769</v>
      </c>
      <c r="B4777" s="6" t="s">
        <v>259</v>
      </c>
      <c r="C4777" s="7" t="s">
        <v>292</v>
      </c>
      <c r="D4777" s="7">
        <v>475.73899999999992</v>
      </c>
      <c r="E4777" s="7">
        <v>445.947</v>
      </c>
      <c r="F4777" s="7">
        <v>120.52571423048275</v>
      </c>
      <c r="G4777" s="7">
        <v>465.6424012748115</v>
      </c>
      <c r="H4777" s="7">
        <v>0.95770273235235781</v>
      </c>
      <c r="I4777" s="7">
        <v>418.17199999999997</v>
      </c>
      <c r="J4777" s="7">
        <v>114.47200342038765</v>
      </c>
      <c r="K4777" s="7">
        <v>437.01457364408651</v>
      </c>
      <c r="L4777" s="7">
        <v>0.9568834204155573</v>
      </c>
      <c r="M4777" s="7" t="s">
        <v>290</v>
      </c>
      <c r="N4777" s="7" t="s">
        <v>333</v>
      </c>
      <c r="O4777" s="7" t="s">
        <v>421</v>
      </c>
    </row>
    <row r="4778" spans="1:15" ht="15">
      <c r="A4778" s="1">
        <v>4770</v>
      </c>
      <c r="B4778" s="6" t="s">
        <v>259</v>
      </c>
      <c r="C4778" s="7" t="s">
        <v>293</v>
      </c>
      <c r="D4778" s="7">
        <v>454.72900000000004</v>
      </c>
      <c r="E4778" s="7">
        <v>441.70700000000005</v>
      </c>
      <c r="F4778" s="7">
        <v>102.96117640280254</v>
      </c>
      <c r="G4778" s="7">
        <v>457.7684589741832</v>
      </c>
      <c r="H4778" s="7">
        <v>0.96491357440795422</v>
      </c>
      <c r="I4778" s="7">
        <v>415.30700000000002</v>
      </c>
      <c r="J4778" s="7">
        <v>98.670546702912773</v>
      </c>
      <c r="K4778" s="7">
        <v>430.82660030121042</v>
      </c>
      <c r="L4778" s="7">
        <v>0.96397715393998429</v>
      </c>
      <c r="M4778" s="7" t="s">
        <v>290</v>
      </c>
      <c r="N4778" s="7" t="s">
        <v>333</v>
      </c>
      <c r="O4778" s="7" t="s">
        <v>421</v>
      </c>
    </row>
    <row r="4779" spans="1:15" ht="15">
      <c r="A4779" s="1">
        <v>4771</v>
      </c>
      <c r="B4779" s="6" t="s">
        <v>259</v>
      </c>
      <c r="C4779" s="7" t="s">
        <v>294</v>
      </c>
      <c r="D4779" s="7">
        <v>473.77244000000002</v>
      </c>
      <c r="E4779" s="7">
        <v>476.24514205194021</v>
      </c>
      <c r="F4779" s="7">
        <v>89.776794019671911</v>
      </c>
      <c r="G4779" s="7">
        <v>490.64940257130536</v>
      </c>
      <c r="H4779" s="7">
        <v>0.970642457844893</v>
      </c>
      <c r="I4779" s="7">
        <v>446.37049799701555</v>
      </c>
      <c r="J4779" s="7">
        <v>86.109141331020155</v>
      </c>
      <c r="K4779" s="7">
        <v>460.4787343918822</v>
      </c>
      <c r="L4779" s="7">
        <v>0.96936180687366968</v>
      </c>
      <c r="M4779" s="7" t="s">
        <v>290</v>
      </c>
      <c r="N4779" s="7" t="s">
        <v>333</v>
      </c>
      <c r="O4779" s="7" t="s">
        <v>421</v>
      </c>
    </row>
    <row r="4780" spans="1:15" ht="15">
      <c r="A4780" s="1">
        <v>4772</v>
      </c>
      <c r="B4780" s="6" t="s">
        <v>259</v>
      </c>
      <c r="C4780" s="7" t="s">
        <v>295</v>
      </c>
      <c r="D4780" s="7">
        <v>469.07400000000001</v>
      </c>
      <c r="E4780" s="7">
        <v>457.62639999999993</v>
      </c>
      <c r="F4780" s="7">
        <v>81.953674591344168</v>
      </c>
      <c r="G4780" s="7">
        <v>467.39772498270821</v>
      </c>
      <c r="H4780" s="7">
        <v>0.97909419652594631</v>
      </c>
      <c r="I4780" s="7">
        <v>428.6323999999999</v>
      </c>
      <c r="J4780" s="7">
        <v>78.011184245163847</v>
      </c>
      <c r="K4780" s="7">
        <v>438.08616489395428</v>
      </c>
      <c r="L4780" s="7">
        <v>0.97842030711870842</v>
      </c>
      <c r="M4780" s="7" t="s">
        <v>290</v>
      </c>
      <c r="N4780" s="7" t="s">
        <v>333</v>
      </c>
      <c r="O4780" s="7" t="s">
        <v>421</v>
      </c>
    </row>
    <row r="4781" spans="1:15" ht="15">
      <c r="A4781" s="1">
        <v>4773</v>
      </c>
      <c r="B4781" s="6" t="s">
        <v>259</v>
      </c>
      <c r="C4781" s="7" t="s">
        <v>296</v>
      </c>
      <c r="D4781" s="7">
        <v>453.38499999999993</v>
      </c>
      <c r="E4781" s="7">
        <v>464.77375362100003</v>
      </c>
      <c r="F4781" s="7">
        <v>98.311897844975761</v>
      </c>
      <c r="G4781" s="7">
        <v>480.79400612524864</v>
      </c>
      <c r="H4781" s="7">
        <v>0.96667959188310826</v>
      </c>
      <c r="I4781" s="7">
        <v>438.19220053400005</v>
      </c>
      <c r="J4781" s="7">
        <v>93.118367483090907</v>
      </c>
      <c r="K4781" s="7">
        <v>453.3610142090829</v>
      </c>
      <c r="L4781" s="7">
        <v>0.96654142460496784</v>
      </c>
      <c r="M4781" s="7" t="s">
        <v>290</v>
      </c>
      <c r="N4781" s="7" t="s">
        <v>333</v>
      </c>
      <c r="O4781" s="7" t="s">
        <v>421</v>
      </c>
    </row>
    <row r="4782" spans="1:15" ht="15">
      <c r="A4782" s="1">
        <v>4774</v>
      </c>
      <c r="B4782" s="6" t="s">
        <v>259</v>
      </c>
      <c r="C4782" s="7" t="s">
        <v>297</v>
      </c>
      <c r="D4782" s="7">
        <v>452.71989999999994</v>
      </c>
      <c r="E4782" s="7">
        <v>491.64069206800002</v>
      </c>
      <c r="F4782" s="7">
        <v>52.537921407138889</v>
      </c>
      <c r="G4782" s="7">
        <v>497.03450639611452</v>
      </c>
      <c r="H4782" s="7">
        <v>0.98914800831993765</v>
      </c>
      <c r="I4782" s="7">
        <v>465.18233071700007</v>
      </c>
      <c r="J4782" s="7">
        <v>49.89028991865333</v>
      </c>
      <c r="K4782" s="7">
        <v>470.20941766342804</v>
      </c>
      <c r="L4782" s="7">
        <v>0.98930883398420932</v>
      </c>
      <c r="M4782" s="7" t="s">
        <v>290</v>
      </c>
      <c r="N4782" s="7" t="s">
        <v>333</v>
      </c>
      <c r="O4782" s="7" t="s">
        <v>421</v>
      </c>
    </row>
    <row r="4783" spans="1:15" ht="15">
      <c r="A4783" s="1">
        <v>4775</v>
      </c>
      <c r="B4783" s="6" t="s">
        <v>259</v>
      </c>
      <c r="C4783" s="7" t="s">
        <v>298</v>
      </c>
      <c r="D4783" s="7" t="s">
        <v>422</v>
      </c>
      <c r="E4783" s="7">
        <v>606.43174987044586</v>
      </c>
      <c r="F4783" s="7">
        <v>133.85275585919837</v>
      </c>
      <c r="G4783" s="7">
        <v>625.90086760014583</v>
      </c>
      <c r="H4783" s="7">
        <v>0.96889424709643035</v>
      </c>
      <c r="I4783" s="7">
        <v>579.9967441158858</v>
      </c>
      <c r="J4783" s="7">
        <v>129.01191257257256</v>
      </c>
      <c r="K4783" s="7">
        <v>598.84183791802002</v>
      </c>
      <c r="L4783" s="7">
        <v>0.96853076620756406</v>
      </c>
      <c r="M4783" s="7" t="s">
        <v>290</v>
      </c>
      <c r="N4783" s="7" t="s">
        <v>333</v>
      </c>
      <c r="O4783" s="7" t="s">
        <v>421</v>
      </c>
    </row>
    <row r="4784" spans="1:15" ht="15">
      <c r="A4784" s="1">
        <v>4776</v>
      </c>
      <c r="B4784" s="6" t="s">
        <v>259</v>
      </c>
      <c r="C4784" s="7" t="s">
        <v>299</v>
      </c>
      <c r="D4784" s="7" t="s">
        <v>422</v>
      </c>
      <c r="E4784" s="7">
        <v>658.72598555648904</v>
      </c>
      <c r="F4784" s="7">
        <v>141.68595147386733</v>
      </c>
      <c r="G4784" s="7">
        <v>678.99454984120712</v>
      </c>
      <c r="H4784" s="7">
        <v>0.97014915025539128</v>
      </c>
      <c r="I4784" s="7">
        <v>632.3349156281804</v>
      </c>
      <c r="J4784" s="7">
        <v>136.85537185057808</v>
      </c>
      <c r="K4784" s="7">
        <v>651.98086943571911</v>
      </c>
      <c r="L4784" s="7">
        <v>0.96986728487211282</v>
      </c>
      <c r="M4784" s="7" t="s">
        <v>290</v>
      </c>
      <c r="N4784" s="7" t="s">
        <v>333</v>
      </c>
      <c r="O4784" s="7" t="s">
        <v>421</v>
      </c>
    </row>
    <row r="4785" spans="1:15" ht="15">
      <c r="A4785" s="1">
        <v>4777</v>
      </c>
      <c r="B4785" s="6" t="s">
        <v>259</v>
      </c>
      <c r="C4785" s="7" t="s">
        <v>300</v>
      </c>
      <c r="D4785" s="7" t="s">
        <v>422</v>
      </c>
      <c r="E4785" s="7">
        <v>707.79380377441316</v>
      </c>
      <c r="F4785" s="7">
        <v>152.76612440997451</v>
      </c>
      <c r="G4785" s="7">
        <v>729.70353300176339</v>
      </c>
      <c r="H4785" s="7">
        <v>0.9699744783512001</v>
      </c>
      <c r="I4785" s="7">
        <v>681.54954911446316</v>
      </c>
      <c r="J4785" s="7">
        <v>147.96262476841648</v>
      </c>
      <c r="K4785" s="7">
        <v>702.83914441933939</v>
      </c>
      <c r="L4785" s="7">
        <v>0.96970914970527866</v>
      </c>
      <c r="M4785" s="7" t="s">
        <v>290</v>
      </c>
      <c r="N4785" s="7" t="s">
        <v>333</v>
      </c>
      <c r="O4785" s="7" t="s">
        <v>421</v>
      </c>
    </row>
    <row r="4786" spans="1:15" ht="15">
      <c r="A4786" s="1">
        <v>4778</v>
      </c>
      <c r="B4786" s="6" t="s">
        <v>259</v>
      </c>
      <c r="C4786" s="7" t="s">
        <v>301</v>
      </c>
      <c r="D4786" s="7" t="s">
        <v>422</v>
      </c>
      <c r="E4786" s="7">
        <v>739.34167511390081</v>
      </c>
      <c r="F4786" s="7">
        <v>161.71810248415619</v>
      </c>
      <c r="G4786" s="7">
        <v>762.65260931651073</v>
      </c>
      <c r="H4786" s="7">
        <v>0.96943440051493279</v>
      </c>
      <c r="I4786" s="7">
        <v>713.11262369255189</v>
      </c>
      <c r="J4786" s="7">
        <v>156.91897989921316</v>
      </c>
      <c r="K4786" s="7">
        <v>735.80404151436392</v>
      </c>
      <c r="L4786" s="7">
        <v>0.96916105845911005</v>
      </c>
      <c r="M4786" s="7" t="s">
        <v>290</v>
      </c>
      <c r="N4786" s="7" t="s">
        <v>333</v>
      </c>
      <c r="O4786" s="7" t="s">
        <v>421</v>
      </c>
    </row>
    <row r="4787" spans="1:15" ht="15">
      <c r="A4787" s="1">
        <v>4779</v>
      </c>
      <c r="B4787" s="6" t="s">
        <v>259</v>
      </c>
      <c r="C4787" s="7" t="s">
        <v>302</v>
      </c>
      <c r="D4787" s="7" t="s">
        <v>422</v>
      </c>
      <c r="E4787" s="7">
        <v>774.97762972663827</v>
      </c>
      <c r="F4787" s="7">
        <v>171.70687503995094</v>
      </c>
      <c r="G4787" s="7">
        <v>799.84326642282315</v>
      </c>
      <c r="H4787" s="7">
        <v>0.96891186343620461</v>
      </c>
      <c r="I4787" s="7">
        <v>749.09169093942728</v>
      </c>
      <c r="J4787" s="7">
        <v>166.96161808443171</v>
      </c>
      <c r="K4787" s="7">
        <v>773.34264781782997</v>
      </c>
      <c r="L4787" s="7">
        <v>0.9686413817383116</v>
      </c>
      <c r="M4787" s="7" t="s">
        <v>290</v>
      </c>
      <c r="N4787" s="7" t="s">
        <v>333</v>
      </c>
      <c r="O4787" s="7" t="s">
        <v>421</v>
      </c>
    </row>
    <row r="4788" spans="1:15" ht="15">
      <c r="A4788" s="1">
        <v>4780</v>
      </c>
      <c r="B4788" s="6" t="s">
        <v>259</v>
      </c>
      <c r="C4788" s="7" t="s">
        <v>423</v>
      </c>
      <c r="D4788" s="7" t="s">
        <v>422</v>
      </c>
      <c r="E4788" s="7">
        <v>794.83194940573469</v>
      </c>
      <c r="F4788" s="7">
        <v>176.51004011518359</v>
      </c>
      <c r="G4788" s="7">
        <v>820.41880996068619</v>
      </c>
      <c r="H4788" s="7">
        <v>0.96881244037276815</v>
      </c>
      <c r="I4788" s="7">
        <v>768.9460106185237</v>
      </c>
      <c r="J4788" s="7">
        <v>171.76478315966455</v>
      </c>
      <c r="K4788" s="7">
        <v>793.91819135569312</v>
      </c>
      <c r="L4788" s="7">
        <v>0.96854564990565717</v>
      </c>
      <c r="M4788" s="7" t="s">
        <v>290</v>
      </c>
      <c r="N4788" s="7" t="s">
        <v>333</v>
      </c>
      <c r="O4788" s="7" t="s">
        <v>421</v>
      </c>
    </row>
    <row r="4789" spans="1:15" ht="15">
      <c r="A4789" s="1">
        <v>4781</v>
      </c>
      <c r="B4789" s="6" t="s">
        <v>259</v>
      </c>
      <c r="C4789" s="7" t="s">
        <v>424</v>
      </c>
      <c r="D4789" s="7" t="s">
        <v>422</v>
      </c>
      <c r="E4789" s="7">
        <v>809.24106561889209</v>
      </c>
      <c r="F4789" s="7">
        <v>180.7937818464975</v>
      </c>
      <c r="G4789" s="7">
        <v>835.50319594507062</v>
      </c>
      <c r="H4789" s="7">
        <v>0.96856728920531254</v>
      </c>
      <c r="I4789" s="7">
        <v>783.35512683168122</v>
      </c>
      <c r="J4789" s="7">
        <v>176.04852489097877</v>
      </c>
      <c r="K4789" s="7">
        <v>809.00257734007744</v>
      </c>
      <c r="L4789" s="7">
        <v>0.968297442768696</v>
      </c>
      <c r="M4789" s="7" t="s">
        <v>290</v>
      </c>
      <c r="N4789" s="7" t="s">
        <v>333</v>
      </c>
      <c r="O4789" s="7" t="s">
        <v>421</v>
      </c>
    </row>
    <row r="4790" spans="1:15" ht="15">
      <c r="A4790" s="1">
        <v>4782</v>
      </c>
      <c r="B4790" s="6" t="s">
        <v>259</v>
      </c>
      <c r="C4790" s="7" t="s">
        <v>425</v>
      </c>
      <c r="D4790" s="7" t="s">
        <v>422</v>
      </c>
      <c r="E4790" s="7">
        <v>819.60892287160846</v>
      </c>
      <c r="F4790" s="7">
        <v>183.62152166863115</v>
      </c>
      <c r="G4790" s="7">
        <v>846.29142934233528</v>
      </c>
      <c r="H4790" s="7">
        <v>0.96847125523714428</v>
      </c>
      <c r="I4790" s="7">
        <v>793.72298408439758</v>
      </c>
      <c r="J4790" s="7">
        <v>178.87626471311214</v>
      </c>
      <c r="K4790" s="7">
        <v>819.79081073734233</v>
      </c>
      <c r="L4790" s="7">
        <v>0.96820185550811599</v>
      </c>
      <c r="M4790" s="7" t="s">
        <v>290</v>
      </c>
      <c r="N4790" s="7" t="s">
        <v>333</v>
      </c>
      <c r="O4790" s="7" t="s">
        <v>421</v>
      </c>
    </row>
    <row r="4791" spans="1:15" ht="15">
      <c r="A4791" s="1">
        <v>4783</v>
      </c>
      <c r="B4791" s="6" t="s">
        <v>259</v>
      </c>
      <c r="C4791" s="7" t="s">
        <v>426</v>
      </c>
      <c r="D4791" s="7" t="s">
        <v>422</v>
      </c>
      <c r="E4791" s="7">
        <v>838.25372052705006</v>
      </c>
      <c r="F4791" s="7">
        <v>189.46847592515715</v>
      </c>
      <c r="G4791" s="7">
        <v>865.86185694685798</v>
      </c>
      <c r="H4791" s="7">
        <v>0.96811484857739571</v>
      </c>
      <c r="I4791" s="7">
        <v>812.36778173983907</v>
      </c>
      <c r="J4791" s="7">
        <v>184.72321896963791</v>
      </c>
      <c r="K4791" s="7">
        <v>839.36123834186503</v>
      </c>
      <c r="L4791" s="7">
        <v>0.96784047753342672</v>
      </c>
      <c r="M4791" s="7" t="s">
        <v>290</v>
      </c>
      <c r="N4791" s="7" t="s">
        <v>333</v>
      </c>
      <c r="O4791" s="7" t="s">
        <v>421</v>
      </c>
    </row>
    <row r="4792" spans="1:15" ht="15">
      <c r="A4792" s="1">
        <v>4784</v>
      </c>
      <c r="B4792" s="6" t="s">
        <v>259</v>
      </c>
      <c r="C4792" s="7" t="s">
        <v>427</v>
      </c>
      <c r="D4792" s="7" t="s">
        <v>422</v>
      </c>
      <c r="E4792" s="7">
        <v>844.70593708060721</v>
      </c>
      <c r="F4792" s="7">
        <v>191.37391525163923</v>
      </c>
      <c r="G4792" s="7">
        <v>872.60950747240031</v>
      </c>
      <c r="H4792" s="7">
        <v>0.96802284394927285</v>
      </c>
      <c r="I4792" s="7">
        <v>818.81999829339622</v>
      </c>
      <c r="J4792" s="7">
        <v>186.62865829612031</v>
      </c>
      <c r="K4792" s="7">
        <v>846.10888886740736</v>
      </c>
      <c r="L4792" s="7">
        <v>0.96774777935433376</v>
      </c>
      <c r="M4792" s="7" t="s">
        <v>290</v>
      </c>
      <c r="N4792" s="7" t="s">
        <v>333</v>
      </c>
      <c r="O4792" s="7" t="s">
        <v>421</v>
      </c>
    </row>
    <row r="4793" spans="1:15" ht="15">
      <c r="A4793" s="1">
        <v>4785</v>
      </c>
      <c r="B4793" s="6" t="s">
        <v>14</v>
      </c>
      <c r="C4793" s="7" t="s">
        <v>292</v>
      </c>
      <c r="D4793" s="7">
        <v>52.731000000000002</v>
      </c>
      <c r="E4793" s="7">
        <v>50.244599999999998</v>
      </c>
      <c r="F4793" s="7">
        <v>13.201462101926143</v>
      </c>
      <c r="G4793" s="7">
        <v>51.949960835294114</v>
      </c>
      <c r="H4793" s="7">
        <v>0.96717301018376289</v>
      </c>
      <c r="I4793" s="7">
        <v>45.263299999999994</v>
      </c>
      <c r="J4793" s="7">
        <v>11.892655918409433</v>
      </c>
      <c r="K4793" s="7">
        <v>46.799589652941172</v>
      </c>
      <c r="L4793" s="7">
        <v>0.96717301018376289</v>
      </c>
      <c r="M4793" s="7" t="s">
        <v>290</v>
      </c>
      <c r="N4793" s="7" t="s">
        <v>334</v>
      </c>
      <c r="O4793" s="7" t="s">
        <v>421</v>
      </c>
    </row>
    <row r="4794" spans="1:15" ht="15">
      <c r="A4794" s="1">
        <v>4786</v>
      </c>
      <c r="B4794" s="6" t="s">
        <v>14</v>
      </c>
      <c r="C4794" s="7" t="s">
        <v>293</v>
      </c>
      <c r="D4794" s="7">
        <v>47.484000000000002</v>
      </c>
      <c r="E4794" s="7">
        <v>48.64</v>
      </c>
      <c r="F4794" s="7">
        <v>11.214975084660102</v>
      </c>
      <c r="G4794" s="7">
        <v>49.916182407607522</v>
      </c>
      <c r="H4794" s="7">
        <v>0.97443349338724627</v>
      </c>
      <c r="I4794" s="7">
        <v>43.51</v>
      </c>
      <c r="J4794" s="7">
        <v>10.032145681199854</v>
      </c>
      <c r="K4794" s="7">
        <v>44.651585044305165</v>
      </c>
      <c r="L4794" s="7">
        <v>0.97443349338724627</v>
      </c>
      <c r="M4794" s="7" t="s">
        <v>290</v>
      </c>
      <c r="N4794" s="7" t="s">
        <v>334</v>
      </c>
      <c r="O4794" s="7" t="s">
        <v>421</v>
      </c>
    </row>
    <row r="4795" spans="1:15" ht="15">
      <c r="A4795" s="1">
        <v>4787</v>
      </c>
      <c r="B4795" s="6" t="s">
        <v>14</v>
      </c>
      <c r="C4795" s="7" t="s">
        <v>294</v>
      </c>
      <c r="D4795" s="7">
        <v>41.95</v>
      </c>
      <c r="E4795" s="7">
        <v>51.17617958875671</v>
      </c>
      <c r="F4795" s="7">
        <v>1.117620946680755</v>
      </c>
      <c r="G4795" s="7">
        <v>51.188381825187037</v>
      </c>
      <c r="H4795" s="7">
        <v>0.99976162097735388</v>
      </c>
      <c r="I4795" s="7">
        <v>46.115221967526821</v>
      </c>
      <c r="J4795" s="7">
        <v>1.0070962398112306</v>
      </c>
      <c r="K4795" s="7">
        <v>46.12621749017049</v>
      </c>
      <c r="L4795" s="7">
        <v>0.99976162097735388</v>
      </c>
      <c r="M4795" s="7" t="s">
        <v>290</v>
      </c>
      <c r="N4795" s="7" t="s">
        <v>334</v>
      </c>
      <c r="O4795" s="7" t="s">
        <v>421</v>
      </c>
    </row>
    <row r="4796" spans="1:15" ht="15">
      <c r="A4796" s="1">
        <v>4788</v>
      </c>
      <c r="B4796" s="6" t="s">
        <v>14</v>
      </c>
      <c r="C4796" s="7" t="s">
        <v>295</v>
      </c>
      <c r="D4796" s="7">
        <v>51.827199999999998</v>
      </c>
      <c r="E4796" s="7">
        <v>49.655999999999999</v>
      </c>
      <c r="F4796" s="7">
        <v>8.7615323573349055</v>
      </c>
      <c r="G4796" s="7">
        <v>48.876925913475503</v>
      </c>
      <c r="H4796" s="7">
        <v>1.0159395066683132</v>
      </c>
      <c r="I4796" s="7">
        <v>44.456000000000003</v>
      </c>
      <c r="J4796" s="7">
        <v>7.8440205106669962</v>
      </c>
      <c r="K4796" s="7">
        <v>43.758510923341937</v>
      </c>
      <c r="L4796" s="7">
        <v>1.0159395066683132</v>
      </c>
      <c r="M4796" s="7" t="s">
        <v>290</v>
      </c>
      <c r="N4796" s="7" t="s">
        <v>334</v>
      </c>
      <c r="O4796" s="7" t="s">
        <v>421</v>
      </c>
    </row>
    <row r="4797" spans="1:15" ht="15">
      <c r="A4797" s="1">
        <v>4789</v>
      </c>
      <c r="B4797" s="6" t="s">
        <v>14</v>
      </c>
      <c r="C4797" s="7" t="s">
        <v>296</v>
      </c>
      <c r="D4797" s="7">
        <v>45.6</v>
      </c>
      <c r="E4797" s="7">
        <v>50.626199999999997</v>
      </c>
      <c r="F4797" s="7" t="s">
        <v>422</v>
      </c>
      <c r="G4797" s="7">
        <v>50.626199999999997</v>
      </c>
      <c r="H4797" s="7">
        <v>1</v>
      </c>
      <c r="I4797" s="7">
        <v>45.608699999999999</v>
      </c>
      <c r="J4797" s="7" t="s">
        <v>422</v>
      </c>
      <c r="K4797" s="7">
        <v>45.608699999999999</v>
      </c>
      <c r="L4797" s="7">
        <v>1</v>
      </c>
      <c r="M4797" s="7" t="s">
        <v>290</v>
      </c>
      <c r="N4797" s="7" t="s">
        <v>334</v>
      </c>
      <c r="O4797" s="7" t="s">
        <v>421</v>
      </c>
    </row>
    <row r="4798" spans="1:15" ht="15">
      <c r="A4798" s="1">
        <v>4790</v>
      </c>
      <c r="B4798" s="6" t="s">
        <v>14</v>
      </c>
      <c r="C4798" s="7" t="s">
        <v>297</v>
      </c>
      <c r="D4798" s="7">
        <v>44.1721</v>
      </c>
      <c r="E4798" s="7">
        <v>51.182173380999998</v>
      </c>
      <c r="F4798" s="7">
        <v>9.772589317024341</v>
      </c>
      <c r="G4798" s="7">
        <v>50.240535128952665</v>
      </c>
      <c r="H4798" s="7">
        <v>1.0187425999669475</v>
      </c>
      <c r="I4798" s="7">
        <v>46.069039883999999</v>
      </c>
      <c r="J4798" s="7">
        <v>8.7963010805452484</v>
      </c>
      <c r="K4798" s="7">
        <v>45.221471925778587</v>
      </c>
      <c r="L4798" s="7">
        <v>1.0187425999669475</v>
      </c>
      <c r="M4798" s="7" t="s">
        <v>290</v>
      </c>
      <c r="N4798" s="7" t="s">
        <v>334</v>
      </c>
      <c r="O4798" s="7" t="s">
        <v>421</v>
      </c>
    </row>
    <row r="4799" spans="1:15" ht="15">
      <c r="A4799" s="1">
        <v>4791</v>
      </c>
      <c r="B4799" s="6" t="s">
        <v>14</v>
      </c>
      <c r="C4799" s="7" t="s">
        <v>298</v>
      </c>
      <c r="D4799" s="7" t="s">
        <v>422</v>
      </c>
      <c r="E4799" s="7">
        <v>54.074330297691681</v>
      </c>
      <c r="F4799" s="7">
        <v>4.8460107975862723</v>
      </c>
      <c r="G4799" s="7">
        <v>54.291039940253299</v>
      </c>
      <c r="H4799" s="7">
        <v>0.99600837186393731</v>
      </c>
      <c r="I4799" s="7">
        <v>48.961196800691688</v>
      </c>
      <c r="J4799" s="7">
        <v>4.3877841307083516</v>
      </c>
      <c r="K4799" s="7">
        <v>49.157414921187204</v>
      </c>
      <c r="L4799" s="7">
        <v>0.99600837186393743</v>
      </c>
      <c r="M4799" s="7" t="s">
        <v>290</v>
      </c>
      <c r="N4799" s="7" t="s">
        <v>334</v>
      </c>
      <c r="O4799" s="7" t="s">
        <v>421</v>
      </c>
    </row>
    <row r="4800" spans="1:15" ht="15">
      <c r="A4800" s="1">
        <v>4792</v>
      </c>
      <c r="B4800" s="6" t="s">
        <v>14</v>
      </c>
      <c r="C4800" s="7" t="s">
        <v>299</v>
      </c>
      <c r="D4800" s="7" t="s">
        <v>422</v>
      </c>
      <c r="E4800" s="7">
        <v>55.652968686319014</v>
      </c>
      <c r="F4800" s="7">
        <v>4.9874845548136655</v>
      </c>
      <c r="G4800" s="7">
        <v>55.876004919687212</v>
      </c>
      <c r="H4800" s="7">
        <v>0.99600837186393731</v>
      </c>
      <c r="I4800" s="7">
        <v>50.539835189319007</v>
      </c>
      <c r="J4800" s="7">
        <v>4.5292578879359029</v>
      </c>
      <c r="K4800" s="7">
        <v>50.74237990062111</v>
      </c>
      <c r="L4800" s="7">
        <v>0.99600837186393731</v>
      </c>
      <c r="M4800" s="7" t="s">
        <v>290</v>
      </c>
      <c r="N4800" s="7" t="s">
        <v>334</v>
      </c>
      <c r="O4800" s="7" t="s">
        <v>421</v>
      </c>
    </row>
    <row r="4801" spans="1:15" ht="15">
      <c r="A4801" s="1">
        <v>4793</v>
      </c>
      <c r="B4801" s="6" t="s">
        <v>14</v>
      </c>
      <c r="C4801" s="7" t="s">
        <v>300</v>
      </c>
      <c r="D4801" s="7" t="s">
        <v>422</v>
      </c>
      <c r="E4801" s="7">
        <v>57.329606210852383</v>
      </c>
      <c r="F4801" s="7">
        <v>5.1377407577623808</v>
      </c>
      <c r="G4801" s="7">
        <v>57.559361778822542</v>
      </c>
      <c r="H4801" s="7">
        <v>0.99600837186393731</v>
      </c>
      <c r="I4801" s="7">
        <v>52.216472713852383</v>
      </c>
      <c r="J4801" s="7">
        <v>4.6795140908845712</v>
      </c>
      <c r="K4801" s="7">
        <v>52.42573675975644</v>
      </c>
      <c r="L4801" s="7">
        <v>0.99600837186393743</v>
      </c>
      <c r="M4801" s="7" t="s">
        <v>290</v>
      </c>
      <c r="N4801" s="7" t="s">
        <v>334</v>
      </c>
      <c r="O4801" s="7" t="s">
        <v>421</v>
      </c>
    </row>
    <row r="4802" spans="1:15" ht="15">
      <c r="A4802" s="1">
        <v>4794</v>
      </c>
      <c r="B4802" s="6" t="s">
        <v>14</v>
      </c>
      <c r="C4802" s="7" t="s">
        <v>301</v>
      </c>
      <c r="D4802" s="7" t="s">
        <v>422</v>
      </c>
      <c r="E4802" s="7">
        <v>58.664557171729008</v>
      </c>
      <c r="F4802" s="7">
        <v>5.2573758366444077</v>
      </c>
      <c r="G4802" s="7">
        <v>58.899662722657368</v>
      </c>
      <c r="H4802" s="7">
        <v>0.99600837186393731</v>
      </c>
      <c r="I4802" s="7">
        <v>53.690810923928801</v>
      </c>
      <c r="J4802" s="7">
        <v>4.8116407181768679</v>
      </c>
      <c r="K4802" s="7">
        <v>53.905983564627498</v>
      </c>
      <c r="L4802" s="7">
        <v>0.99600837186393743</v>
      </c>
      <c r="M4802" s="7" t="s">
        <v>290</v>
      </c>
      <c r="N4802" s="7" t="s">
        <v>334</v>
      </c>
      <c r="O4802" s="7" t="s">
        <v>421</v>
      </c>
    </row>
    <row r="4803" spans="1:15" ht="15">
      <c r="A4803" s="1">
        <v>4795</v>
      </c>
      <c r="B4803" s="6" t="s">
        <v>14</v>
      </c>
      <c r="C4803" s="7" t="s">
        <v>302</v>
      </c>
      <c r="D4803" s="7" t="s">
        <v>422</v>
      </c>
      <c r="E4803" s="7">
        <v>60.300272355855441</v>
      </c>
      <c r="F4803" s="7">
        <v>5.4039646783446482</v>
      </c>
      <c r="G4803" s="7">
        <v>60.541933239987806</v>
      </c>
      <c r="H4803" s="7">
        <v>0.99600837186393731</v>
      </c>
      <c r="I4803" s="7">
        <v>55.326526108055234</v>
      </c>
      <c r="J4803" s="7">
        <v>4.9582295598771156</v>
      </c>
      <c r="K4803" s="7">
        <v>55.548254081957936</v>
      </c>
      <c r="L4803" s="7">
        <v>0.99600837186393731</v>
      </c>
      <c r="M4803" s="7" t="s">
        <v>290</v>
      </c>
      <c r="N4803" s="7" t="s">
        <v>334</v>
      </c>
      <c r="O4803" s="7" t="s">
        <v>421</v>
      </c>
    </row>
    <row r="4804" spans="1:15" ht="15">
      <c r="A4804" s="1">
        <v>4796</v>
      </c>
      <c r="B4804" s="6" t="s">
        <v>14</v>
      </c>
      <c r="C4804" s="7" t="s">
        <v>423</v>
      </c>
      <c r="D4804" s="7" t="s">
        <v>422</v>
      </c>
      <c r="E4804" s="7">
        <v>61.837122932982474</v>
      </c>
      <c r="F4804" s="7">
        <v>5.5416935128958125</v>
      </c>
      <c r="G4804" s="7">
        <v>62.084942938039802</v>
      </c>
      <c r="H4804" s="7">
        <v>0.99600837186393731</v>
      </c>
      <c r="I4804" s="7">
        <v>56.863376685182267</v>
      </c>
      <c r="J4804" s="7">
        <v>5.0959583944282834</v>
      </c>
      <c r="K4804" s="7">
        <v>57.091263780009932</v>
      </c>
      <c r="L4804" s="7">
        <v>0.99600837186393731</v>
      </c>
      <c r="M4804" s="7" t="s">
        <v>290</v>
      </c>
      <c r="N4804" s="7" t="s">
        <v>334</v>
      </c>
      <c r="O4804" s="7" t="s">
        <v>421</v>
      </c>
    </row>
    <row r="4805" spans="1:15" ht="15">
      <c r="A4805" s="1">
        <v>4797</v>
      </c>
      <c r="B4805" s="6" t="s">
        <v>14</v>
      </c>
      <c r="C4805" s="7" t="s">
        <v>424</v>
      </c>
      <c r="D4805" s="7" t="s">
        <v>422</v>
      </c>
      <c r="E4805" s="7">
        <v>63.274133076650394</v>
      </c>
      <c r="F4805" s="7">
        <v>5.670474889088859</v>
      </c>
      <c r="G4805" s="7">
        <v>63.527712079607042</v>
      </c>
      <c r="H4805" s="7">
        <v>0.99600837186393731</v>
      </c>
      <c r="I4805" s="7">
        <v>58.300386828850186</v>
      </c>
      <c r="J4805" s="7">
        <v>5.2247397706212864</v>
      </c>
      <c r="K4805" s="7">
        <v>58.534032921577172</v>
      </c>
      <c r="L4805" s="7">
        <v>0.99600837186393731</v>
      </c>
      <c r="M4805" s="7" t="s">
        <v>290</v>
      </c>
      <c r="N4805" s="7" t="s">
        <v>334</v>
      </c>
      <c r="O4805" s="7" t="s">
        <v>421</v>
      </c>
    </row>
    <row r="4806" spans="1:15" ht="15">
      <c r="A4806" s="1">
        <v>4798</v>
      </c>
      <c r="B4806" s="6" t="s">
        <v>14</v>
      </c>
      <c r="C4806" s="7" t="s">
        <v>425</v>
      </c>
      <c r="D4806" s="7" t="s">
        <v>422</v>
      </c>
      <c r="E4806" s="7">
        <v>64.49785658548214</v>
      </c>
      <c r="F4806" s="7">
        <v>5.7801420325265784</v>
      </c>
      <c r="G4806" s="7">
        <v>64.756339813470021</v>
      </c>
      <c r="H4806" s="7">
        <v>0.99600837186393731</v>
      </c>
      <c r="I4806" s="7">
        <v>59.52411033768194</v>
      </c>
      <c r="J4806" s="7">
        <v>5.3344069140590618</v>
      </c>
      <c r="K4806" s="7">
        <v>59.762660655440158</v>
      </c>
      <c r="L4806" s="7">
        <v>0.99600837186393743</v>
      </c>
      <c r="M4806" s="7" t="s">
        <v>290</v>
      </c>
      <c r="N4806" s="7" t="s">
        <v>334</v>
      </c>
      <c r="O4806" s="7" t="s">
        <v>421</v>
      </c>
    </row>
    <row r="4807" spans="1:15" ht="15">
      <c r="A4807" s="1">
        <v>4799</v>
      </c>
      <c r="B4807" s="6" t="s">
        <v>14</v>
      </c>
      <c r="C4807" s="7" t="s">
        <v>426</v>
      </c>
      <c r="D4807" s="7" t="s">
        <v>422</v>
      </c>
      <c r="E4807" s="7">
        <v>65.639331412163571</v>
      </c>
      <c r="F4807" s="7">
        <v>5.8824382478439183</v>
      </c>
      <c r="G4807" s="7">
        <v>65.902389243300888</v>
      </c>
      <c r="H4807" s="7">
        <v>0.99600837186393731</v>
      </c>
      <c r="I4807" s="7">
        <v>60.665585164363371</v>
      </c>
      <c r="J4807" s="7">
        <v>5.4367031293764239</v>
      </c>
      <c r="K4807" s="7">
        <v>60.908710085271025</v>
      </c>
      <c r="L4807" s="7">
        <v>0.99600837186393731</v>
      </c>
      <c r="M4807" s="7" t="s">
        <v>290</v>
      </c>
      <c r="N4807" s="7" t="s">
        <v>334</v>
      </c>
      <c r="O4807" s="7" t="s">
        <v>421</v>
      </c>
    </row>
    <row r="4808" spans="1:15" ht="15">
      <c r="A4808" s="1">
        <v>4800</v>
      </c>
      <c r="B4808" s="6" t="s">
        <v>14</v>
      </c>
      <c r="C4808" s="7" t="s">
        <v>427</v>
      </c>
      <c r="D4808" s="7" t="s">
        <v>422</v>
      </c>
      <c r="E4808" s="7">
        <v>66.567416025494111</v>
      </c>
      <c r="F4808" s="7">
        <v>5.9656109479497257</v>
      </c>
      <c r="G4808" s="7">
        <v>66.834193271808914</v>
      </c>
      <c r="H4808" s="7">
        <v>0.99600837186393731</v>
      </c>
      <c r="I4808" s="7">
        <v>61.593669777693911</v>
      </c>
      <c r="J4808" s="7">
        <v>5.5198758294821841</v>
      </c>
      <c r="K4808" s="7">
        <v>61.840514113779051</v>
      </c>
      <c r="L4808" s="7">
        <v>0.99600837186393731</v>
      </c>
      <c r="M4808" s="7" t="s">
        <v>290</v>
      </c>
      <c r="N4808" s="7" t="s">
        <v>334</v>
      </c>
      <c r="O4808" s="7" t="s">
        <v>421</v>
      </c>
    </row>
    <row r="4809" spans="1:15" ht="15">
      <c r="A4809" s="1">
        <v>4801</v>
      </c>
      <c r="B4809" s="6" t="s">
        <v>26</v>
      </c>
      <c r="C4809" s="7" t="s">
        <v>292</v>
      </c>
      <c r="D4809" s="7" t="s">
        <v>422</v>
      </c>
      <c r="E4809" s="7" t="s">
        <v>422</v>
      </c>
      <c r="F4809" s="7" t="s">
        <v>422</v>
      </c>
      <c r="G4809" s="7" t="s">
        <v>422</v>
      </c>
      <c r="H4809" s="7" t="s">
        <v>422</v>
      </c>
      <c r="I4809" s="7" t="s">
        <v>422</v>
      </c>
      <c r="J4809" s="7" t="s">
        <v>422</v>
      </c>
      <c r="K4809" s="7" t="s">
        <v>422</v>
      </c>
      <c r="L4809" s="7" t="s">
        <v>422</v>
      </c>
      <c r="M4809" s="7" t="s">
        <v>290</v>
      </c>
      <c r="N4809" s="7" t="s">
        <v>334</v>
      </c>
      <c r="O4809" s="7" t="s">
        <v>421</v>
      </c>
    </row>
    <row r="4810" spans="1:15" ht="15">
      <c r="A4810" s="1">
        <v>4802</v>
      </c>
      <c r="B4810" s="6" t="s">
        <v>26</v>
      </c>
      <c r="C4810" s="7" t="s">
        <v>293</v>
      </c>
      <c r="D4810" s="7" t="s">
        <v>422</v>
      </c>
      <c r="E4810" s="7" t="s">
        <v>422</v>
      </c>
      <c r="F4810" s="7" t="s">
        <v>422</v>
      </c>
      <c r="G4810" s="7" t="s">
        <v>422</v>
      </c>
      <c r="H4810" s="7" t="s">
        <v>422</v>
      </c>
      <c r="I4810" s="7" t="s">
        <v>422</v>
      </c>
      <c r="J4810" s="7" t="s">
        <v>422</v>
      </c>
      <c r="K4810" s="7" t="s">
        <v>422</v>
      </c>
      <c r="L4810" s="7" t="s">
        <v>422</v>
      </c>
      <c r="M4810" s="7" t="s">
        <v>290</v>
      </c>
      <c r="N4810" s="7" t="s">
        <v>334</v>
      </c>
      <c r="O4810" s="7" t="s">
        <v>421</v>
      </c>
    </row>
    <row r="4811" spans="1:15" ht="15">
      <c r="A4811" s="1">
        <v>4803</v>
      </c>
      <c r="B4811" s="6" t="s">
        <v>26</v>
      </c>
      <c r="C4811" s="7" t="s">
        <v>294</v>
      </c>
      <c r="D4811" s="7" t="s">
        <v>422</v>
      </c>
      <c r="E4811" s="7" t="s">
        <v>422</v>
      </c>
      <c r="F4811" s="7" t="s">
        <v>422</v>
      </c>
      <c r="G4811" s="7" t="s">
        <v>422</v>
      </c>
      <c r="H4811" s="7" t="s">
        <v>422</v>
      </c>
      <c r="I4811" s="7" t="s">
        <v>422</v>
      </c>
      <c r="J4811" s="7" t="s">
        <v>422</v>
      </c>
      <c r="K4811" s="7" t="s">
        <v>422</v>
      </c>
      <c r="L4811" s="7" t="s">
        <v>422</v>
      </c>
      <c r="M4811" s="7" t="s">
        <v>290</v>
      </c>
      <c r="N4811" s="7" t="s">
        <v>334</v>
      </c>
      <c r="O4811" s="7" t="s">
        <v>421</v>
      </c>
    </row>
    <row r="4812" spans="1:15" ht="15">
      <c r="A4812" s="1">
        <v>4804</v>
      </c>
      <c r="B4812" s="6" t="s">
        <v>26</v>
      </c>
      <c r="C4812" s="7" t="s">
        <v>295</v>
      </c>
      <c r="D4812" s="7" t="s">
        <v>422</v>
      </c>
      <c r="E4812" s="7" t="s">
        <v>422</v>
      </c>
      <c r="F4812" s="7" t="s">
        <v>422</v>
      </c>
      <c r="G4812" s="7" t="s">
        <v>422</v>
      </c>
      <c r="H4812" s="7" t="s">
        <v>422</v>
      </c>
      <c r="I4812" s="7" t="s">
        <v>422</v>
      </c>
      <c r="J4812" s="7" t="s">
        <v>422</v>
      </c>
      <c r="K4812" s="7" t="s">
        <v>422</v>
      </c>
      <c r="L4812" s="7" t="s">
        <v>422</v>
      </c>
      <c r="M4812" s="7" t="s">
        <v>290</v>
      </c>
      <c r="N4812" s="7" t="s">
        <v>334</v>
      </c>
      <c r="O4812" s="7" t="s">
        <v>421</v>
      </c>
    </row>
    <row r="4813" spans="1:15" ht="15">
      <c r="A4813" s="1">
        <v>4805</v>
      </c>
      <c r="B4813" s="6" t="s">
        <v>26</v>
      </c>
      <c r="C4813" s="7" t="s">
        <v>296</v>
      </c>
      <c r="D4813" s="7" t="s">
        <v>422</v>
      </c>
      <c r="E4813" s="7" t="s">
        <v>422</v>
      </c>
      <c r="F4813" s="7" t="s">
        <v>422</v>
      </c>
      <c r="G4813" s="7" t="s">
        <v>422</v>
      </c>
      <c r="H4813" s="7" t="s">
        <v>422</v>
      </c>
      <c r="I4813" s="7" t="s">
        <v>422</v>
      </c>
      <c r="J4813" s="7" t="s">
        <v>422</v>
      </c>
      <c r="K4813" s="7" t="s">
        <v>422</v>
      </c>
      <c r="L4813" s="7" t="s">
        <v>422</v>
      </c>
      <c r="M4813" s="7" t="s">
        <v>290</v>
      </c>
      <c r="N4813" s="7" t="s">
        <v>334</v>
      </c>
      <c r="O4813" s="7" t="s">
        <v>421</v>
      </c>
    </row>
    <row r="4814" spans="1:15" ht="15">
      <c r="A4814" s="1">
        <v>4806</v>
      </c>
      <c r="B4814" s="6" t="s">
        <v>26</v>
      </c>
      <c r="C4814" s="7" t="s">
        <v>297</v>
      </c>
      <c r="D4814" s="7" t="s">
        <v>422</v>
      </c>
      <c r="E4814" s="7" t="s">
        <v>422</v>
      </c>
      <c r="F4814" s="7" t="s">
        <v>422</v>
      </c>
      <c r="G4814" s="7" t="s">
        <v>422</v>
      </c>
      <c r="H4814" s="7" t="s">
        <v>422</v>
      </c>
      <c r="I4814" s="7" t="s">
        <v>422</v>
      </c>
      <c r="J4814" s="7" t="s">
        <v>422</v>
      </c>
      <c r="K4814" s="7" t="s">
        <v>422</v>
      </c>
      <c r="L4814" s="7" t="s">
        <v>422</v>
      </c>
      <c r="M4814" s="7" t="s">
        <v>290</v>
      </c>
      <c r="N4814" s="7" t="s">
        <v>334</v>
      </c>
      <c r="O4814" s="7" t="s">
        <v>421</v>
      </c>
    </row>
    <row r="4815" spans="1:15" ht="15">
      <c r="A4815" s="1">
        <v>4807</v>
      </c>
      <c r="B4815" s="6" t="s">
        <v>26</v>
      </c>
      <c r="C4815" s="7" t="s">
        <v>298</v>
      </c>
      <c r="D4815" s="7" t="s">
        <v>422</v>
      </c>
      <c r="E4815" s="7" t="s">
        <v>422</v>
      </c>
      <c r="F4815" s="7" t="s">
        <v>422</v>
      </c>
      <c r="G4815" s="7" t="s">
        <v>422</v>
      </c>
      <c r="H4815" s="7" t="s">
        <v>422</v>
      </c>
      <c r="I4815" s="7" t="s">
        <v>422</v>
      </c>
      <c r="J4815" s="7" t="s">
        <v>422</v>
      </c>
      <c r="K4815" s="7" t="s">
        <v>422</v>
      </c>
      <c r="L4815" s="7" t="s">
        <v>422</v>
      </c>
      <c r="M4815" s="7" t="s">
        <v>290</v>
      </c>
      <c r="N4815" s="7" t="s">
        <v>334</v>
      </c>
      <c r="O4815" s="7" t="s">
        <v>421</v>
      </c>
    </row>
    <row r="4816" spans="1:15" ht="15">
      <c r="A4816" s="1">
        <v>4808</v>
      </c>
      <c r="B4816" s="6" t="s">
        <v>26</v>
      </c>
      <c r="C4816" s="7" t="s">
        <v>299</v>
      </c>
      <c r="D4816" s="7" t="s">
        <v>422</v>
      </c>
      <c r="E4816" s="7">
        <v>16.514191999999998</v>
      </c>
      <c r="F4816" s="7">
        <v>5.4279524202719429</v>
      </c>
      <c r="G4816" s="7">
        <v>17.38336</v>
      </c>
      <c r="H4816" s="7">
        <v>0.94999999999999984</v>
      </c>
      <c r="I4816" s="7">
        <v>16.514191999999998</v>
      </c>
      <c r="J4816" s="7">
        <v>5.4279524202719429</v>
      </c>
      <c r="K4816" s="7">
        <v>17.38336</v>
      </c>
      <c r="L4816" s="7">
        <v>0.94999999999999984</v>
      </c>
      <c r="M4816" s="7" t="s">
        <v>290</v>
      </c>
      <c r="N4816" s="7" t="s">
        <v>334</v>
      </c>
      <c r="O4816" s="7" t="s">
        <v>421</v>
      </c>
    </row>
    <row r="4817" spans="1:15" ht="15">
      <c r="A4817" s="1">
        <v>4809</v>
      </c>
      <c r="B4817" s="6" t="s">
        <v>26</v>
      </c>
      <c r="C4817" s="7" t="s">
        <v>300</v>
      </c>
      <c r="D4817" s="7" t="s">
        <v>422</v>
      </c>
      <c r="E4817" s="7">
        <v>24.596488000000001</v>
      </c>
      <c r="F4817" s="7">
        <v>8.0844746488226438</v>
      </c>
      <c r="G4817" s="7">
        <v>25.89104</v>
      </c>
      <c r="H4817" s="7">
        <v>0.95000000000000007</v>
      </c>
      <c r="I4817" s="7">
        <v>24.596488000000001</v>
      </c>
      <c r="J4817" s="7">
        <v>8.0844746488226438</v>
      </c>
      <c r="K4817" s="7">
        <v>25.89104</v>
      </c>
      <c r="L4817" s="7">
        <v>0.95000000000000007</v>
      </c>
      <c r="M4817" s="7" t="s">
        <v>290</v>
      </c>
      <c r="N4817" s="7" t="s">
        <v>334</v>
      </c>
      <c r="O4817" s="7" t="s">
        <v>421</v>
      </c>
    </row>
    <row r="4818" spans="1:15" ht="15">
      <c r="A4818" s="1">
        <v>4810</v>
      </c>
      <c r="B4818" s="6" t="s">
        <v>26</v>
      </c>
      <c r="C4818" s="7" t="s">
        <v>301</v>
      </c>
      <c r="D4818" s="7" t="s">
        <v>422</v>
      </c>
      <c r="E4818" s="7">
        <v>28.639688</v>
      </c>
      <c r="F4818" s="7">
        <v>9.4134102228818293</v>
      </c>
      <c r="G4818" s="7">
        <v>30.147040000000001</v>
      </c>
      <c r="H4818" s="7">
        <v>0.95</v>
      </c>
      <c r="I4818" s="7">
        <v>28.639688</v>
      </c>
      <c r="J4818" s="7">
        <v>9.4134102228818293</v>
      </c>
      <c r="K4818" s="7">
        <v>30.147040000000001</v>
      </c>
      <c r="L4818" s="7">
        <v>0.95</v>
      </c>
      <c r="M4818" s="7" t="s">
        <v>290</v>
      </c>
      <c r="N4818" s="7" t="s">
        <v>334</v>
      </c>
      <c r="O4818" s="7" t="s">
        <v>421</v>
      </c>
    </row>
    <row r="4819" spans="1:15" ht="15">
      <c r="A4819" s="1">
        <v>4811</v>
      </c>
      <c r="B4819" s="6" t="s">
        <v>26</v>
      </c>
      <c r="C4819" s="7" t="s">
        <v>302</v>
      </c>
      <c r="D4819" s="7" t="s">
        <v>422</v>
      </c>
      <c r="E4819" s="7">
        <v>33.013488000000002</v>
      </c>
      <c r="F4819" s="7">
        <v>10.851008762113144</v>
      </c>
      <c r="G4819" s="7">
        <v>34.751040000000003</v>
      </c>
      <c r="H4819" s="7">
        <v>0.95</v>
      </c>
      <c r="I4819" s="7">
        <v>33.013488000000002</v>
      </c>
      <c r="J4819" s="7">
        <v>10.851008762113144</v>
      </c>
      <c r="K4819" s="7">
        <v>34.751040000000003</v>
      </c>
      <c r="L4819" s="7">
        <v>0.95</v>
      </c>
      <c r="M4819" s="7" t="s">
        <v>290</v>
      </c>
      <c r="N4819" s="7" t="s">
        <v>334</v>
      </c>
      <c r="O4819" s="7" t="s">
        <v>421</v>
      </c>
    </row>
    <row r="4820" spans="1:15" ht="15">
      <c r="A4820" s="1">
        <v>4812</v>
      </c>
      <c r="B4820" s="6" t="s">
        <v>26</v>
      </c>
      <c r="C4820" s="7" t="s">
        <v>423</v>
      </c>
      <c r="D4820" s="7" t="s">
        <v>422</v>
      </c>
      <c r="E4820" s="7">
        <v>39.144598000000002</v>
      </c>
      <c r="F4820" s="7">
        <v>12.866207166216322</v>
      </c>
      <c r="G4820" s="7">
        <v>41.204840000000004</v>
      </c>
      <c r="H4820" s="7">
        <v>0.95</v>
      </c>
      <c r="I4820" s="7">
        <v>39.144598000000002</v>
      </c>
      <c r="J4820" s="7">
        <v>12.866207166216322</v>
      </c>
      <c r="K4820" s="7">
        <v>41.204840000000004</v>
      </c>
      <c r="L4820" s="7">
        <v>0.95</v>
      </c>
      <c r="M4820" s="7" t="s">
        <v>290</v>
      </c>
      <c r="N4820" s="7" t="s">
        <v>334</v>
      </c>
      <c r="O4820" s="7" t="s">
        <v>421</v>
      </c>
    </row>
    <row r="4821" spans="1:15" ht="15">
      <c r="A4821" s="1">
        <v>4813</v>
      </c>
      <c r="B4821" s="6" t="s">
        <v>26</v>
      </c>
      <c r="C4821" s="7" t="s">
        <v>424</v>
      </c>
      <c r="D4821" s="7" t="s">
        <v>422</v>
      </c>
      <c r="E4821" s="7">
        <v>45.962215999999998</v>
      </c>
      <c r="F4821" s="7">
        <v>15.107049837997636</v>
      </c>
      <c r="G4821" s="7">
        <v>48.381280000000004</v>
      </c>
      <c r="H4821" s="7">
        <v>0.94999999999999984</v>
      </c>
      <c r="I4821" s="7">
        <v>45.962215999999998</v>
      </c>
      <c r="J4821" s="7">
        <v>15.107049837997636</v>
      </c>
      <c r="K4821" s="7">
        <v>48.381280000000004</v>
      </c>
      <c r="L4821" s="7">
        <v>0.94999999999999984</v>
      </c>
      <c r="M4821" s="7" t="s">
        <v>290</v>
      </c>
      <c r="N4821" s="7" t="s">
        <v>334</v>
      </c>
      <c r="O4821" s="7" t="s">
        <v>421</v>
      </c>
    </row>
    <row r="4822" spans="1:15" ht="15">
      <c r="A4822" s="1">
        <v>4814</v>
      </c>
      <c r="B4822" s="6" t="s">
        <v>26</v>
      </c>
      <c r="C4822" s="7" t="s">
        <v>425</v>
      </c>
      <c r="D4822" s="7" t="s">
        <v>422</v>
      </c>
      <c r="E4822" s="7">
        <v>50.382984000000008</v>
      </c>
      <c r="F4822" s="7">
        <v>16.560086012280969</v>
      </c>
      <c r="G4822" s="7">
        <v>53.034720000000007</v>
      </c>
      <c r="H4822" s="7">
        <v>0.95000000000000007</v>
      </c>
      <c r="I4822" s="7">
        <v>50.382984000000008</v>
      </c>
      <c r="J4822" s="7">
        <v>16.560086012280969</v>
      </c>
      <c r="K4822" s="7">
        <v>53.034720000000007</v>
      </c>
      <c r="L4822" s="7">
        <v>0.95000000000000007</v>
      </c>
      <c r="M4822" s="7" t="s">
        <v>290</v>
      </c>
      <c r="N4822" s="7" t="s">
        <v>334</v>
      </c>
      <c r="O4822" s="7" t="s">
        <v>421</v>
      </c>
    </row>
    <row r="4823" spans="1:15" ht="15">
      <c r="A4823" s="1">
        <v>4815</v>
      </c>
      <c r="B4823" s="6" t="s">
        <v>26</v>
      </c>
      <c r="C4823" s="7" t="s">
        <v>426</v>
      </c>
      <c r="D4823" s="7" t="s">
        <v>422</v>
      </c>
      <c r="E4823" s="7">
        <v>55.037680000000009</v>
      </c>
      <c r="F4823" s="7">
        <v>18.090010601920618</v>
      </c>
      <c r="G4823" s="7">
        <v>57.934400000000011</v>
      </c>
      <c r="H4823" s="7">
        <v>0.95</v>
      </c>
      <c r="I4823" s="7">
        <v>55.037680000000009</v>
      </c>
      <c r="J4823" s="7">
        <v>18.090010601920618</v>
      </c>
      <c r="K4823" s="7">
        <v>57.934400000000011</v>
      </c>
      <c r="L4823" s="7">
        <v>0.95</v>
      </c>
      <c r="M4823" s="7" t="s">
        <v>290</v>
      </c>
      <c r="N4823" s="7" t="s">
        <v>334</v>
      </c>
      <c r="O4823" s="7" t="s">
        <v>421</v>
      </c>
    </row>
    <row r="4824" spans="1:15" ht="15">
      <c r="A4824" s="1">
        <v>4816</v>
      </c>
      <c r="B4824" s="6" t="s">
        <v>26</v>
      </c>
      <c r="C4824" s="7" t="s">
        <v>427</v>
      </c>
      <c r="D4824" s="7" t="s">
        <v>422</v>
      </c>
      <c r="E4824" s="7">
        <v>59.69237600000001</v>
      </c>
      <c r="F4824" s="7">
        <v>19.619935191560248</v>
      </c>
      <c r="G4824" s="7">
        <v>62.834080000000014</v>
      </c>
      <c r="H4824" s="7">
        <v>0.95</v>
      </c>
      <c r="I4824" s="7">
        <v>59.69237600000001</v>
      </c>
      <c r="J4824" s="7">
        <v>19.619935191560248</v>
      </c>
      <c r="K4824" s="7">
        <v>62.834080000000014</v>
      </c>
      <c r="L4824" s="7">
        <v>0.95</v>
      </c>
      <c r="M4824" s="7" t="s">
        <v>290</v>
      </c>
      <c r="N4824" s="7" t="s">
        <v>334</v>
      </c>
      <c r="O4824" s="7" t="s">
        <v>421</v>
      </c>
    </row>
    <row r="4825" spans="1:15" ht="15">
      <c r="A4825" s="1">
        <v>4817</v>
      </c>
      <c r="B4825" s="6" t="s">
        <v>40</v>
      </c>
      <c r="C4825" s="7" t="s">
        <v>292</v>
      </c>
      <c r="D4825" s="7">
        <v>33.786999999999999</v>
      </c>
      <c r="E4825" s="7">
        <v>30.759</v>
      </c>
      <c r="F4825" s="7">
        <v>7.9966410154298302</v>
      </c>
      <c r="G4825" s="7">
        <v>31.781478073394489</v>
      </c>
      <c r="H4825" s="7">
        <v>0.9678278627874628</v>
      </c>
      <c r="I4825" s="7">
        <v>26.970000000000002</v>
      </c>
      <c r="J4825" s="7">
        <v>7.0115871187666245</v>
      </c>
      <c r="K4825" s="7">
        <v>27.866525688073391</v>
      </c>
      <c r="L4825" s="7">
        <v>0.9678278627874628</v>
      </c>
      <c r="M4825" s="7" t="s">
        <v>290</v>
      </c>
      <c r="N4825" s="7" t="s">
        <v>334</v>
      </c>
      <c r="O4825" s="7" t="s">
        <v>421</v>
      </c>
    </row>
    <row r="4826" spans="1:15" ht="15">
      <c r="A4826" s="1">
        <v>4818</v>
      </c>
      <c r="B4826" s="6" t="s">
        <v>40</v>
      </c>
      <c r="C4826" s="7" t="s">
        <v>293</v>
      </c>
      <c r="D4826" s="7">
        <v>33.914000000000001</v>
      </c>
      <c r="E4826" s="7">
        <v>31.699642201834862</v>
      </c>
      <c r="F4826" s="7">
        <v>3.5780768222211345</v>
      </c>
      <c r="G4826" s="7">
        <v>31.900939633027519</v>
      </c>
      <c r="H4826" s="7">
        <v>0.99368992156631486</v>
      </c>
      <c r="I4826" s="7">
        <v>27.794770642201836</v>
      </c>
      <c r="J4826" s="7">
        <v>3.1373169444814519</v>
      </c>
      <c r="K4826" s="7">
        <v>27.971271559633028</v>
      </c>
      <c r="L4826" s="7">
        <v>0.99368992156631486</v>
      </c>
      <c r="M4826" s="7" t="s">
        <v>290</v>
      </c>
      <c r="N4826" s="7" t="s">
        <v>334</v>
      </c>
      <c r="O4826" s="7" t="s">
        <v>421</v>
      </c>
    </row>
    <row r="4827" spans="1:15" ht="15">
      <c r="A4827" s="1">
        <v>4819</v>
      </c>
      <c r="B4827" s="6" t="s">
        <v>40</v>
      </c>
      <c r="C4827" s="7" t="s">
        <v>294</v>
      </c>
      <c r="D4827" s="7">
        <v>24</v>
      </c>
      <c r="E4827" s="7">
        <v>26.240866818826536</v>
      </c>
      <c r="F4827" s="7">
        <v>5.4417943045239117</v>
      </c>
      <c r="G4827" s="7">
        <v>26.799183134120717</v>
      </c>
      <c r="H4827" s="7">
        <v>0.97916666666666663</v>
      </c>
      <c r="I4827" s="7">
        <v>23.492383865455636</v>
      </c>
      <c r="J4827" s="7">
        <v>4.8718177490617984</v>
      </c>
      <c r="K4827" s="7">
        <v>23.992221820039799</v>
      </c>
      <c r="L4827" s="7">
        <v>0.97916666666666663</v>
      </c>
      <c r="M4827" s="7" t="s">
        <v>290</v>
      </c>
      <c r="N4827" s="7" t="s">
        <v>334</v>
      </c>
      <c r="O4827" s="7" t="s">
        <v>421</v>
      </c>
    </row>
    <row r="4828" spans="1:15" ht="15">
      <c r="A4828" s="1">
        <v>4820</v>
      </c>
      <c r="B4828" s="6" t="s">
        <v>40</v>
      </c>
      <c r="C4828" s="7" t="s">
        <v>295</v>
      </c>
      <c r="D4828" s="7">
        <v>27.25</v>
      </c>
      <c r="E4828" s="7">
        <v>25.407</v>
      </c>
      <c r="F4828" s="7">
        <v>3.1878558533861101</v>
      </c>
      <c r="G4828" s="7">
        <v>25.606211628078999</v>
      </c>
      <c r="H4828" s="7">
        <v>0.99222018348623853</v>
      </c>
      <c r="I4828" s="7">
        <v>22.582999999999998</v>
      </c>
      <c r="J4828" s="7">
        <v>2.8335241758971708</v>
      </c>
      <c r="K4828" s="7">
        <v>22.76006916192026</v>
      </c>
      <c r="L4828" s="7">
        <v>0.99222018348623853</v>
      </c>
      <c r="M4828" s="7" t="s">
        <v>290</v>
      </c>
      <c r="N4828" s="7" t="s">
        <v>334</v>
      </c>
      <c r="O4828" s="7" t="s">
        <v>421</v>
      </c>
    </row>
    <row r="4829" spans="1:15" ht="15">
      <c r="A4829" s="1">
        <v>4821</v>
      </c>
      <c r="B4829" s="6" t="s">
        <v>40</v>
      </c>
      <c r="C4829" s="7" t="s">
        <v>296</v>
      </c>
      <c r="D4829" s="7">
        <v>22.992999999999999</v>
      </c>
      <c r="E4829" s="7">
        <v>25.884</v>
      </c>
      <c r="F4829" s="7">
        <v>0.53988891535990136</v>
      </c>
      <c r="G4829" s="7">
        <v>25.889629893857666</v>
      </c>
      <c r="H4829" s="7">
        <v>0.99978254251293874</v>
      </c>
      <c r="I4829" s="7">
        <v>23.082000000000001</v>
      </c>
      <c r="J4829" s="7">
        <v>0.48144475136507042</v>
      </c>
      <c r="K4829" s="7">
        <v>23.087020445449799</v>
      </c>
      <c r="L4829" s="7">
        <v>0.99978254251293874</v>
      </c>
      <c r="M4829" s="7" t="s">
        <v>290</v>
      </c>
      <c r="N4829" s="7" t="s">
        <v>334</v>
      </c>
      <c r="O4829" s="7" t="s">
        <v>421</v>
      </c>
    </row>
    <row r="4830" spans="1:15" ht="15">
      <c r="A4830" s="1">
        <v>4822</v>
      </c>
      <c r="B4830" s="6" t="s">
        <v>40</v>
      </c>
      <c r="C4830" s="7" t="s">
        <v>297</v>
      </c>
      <c r="D4830" s="7">
        <v>22.8812</v>
      </c>
      <c r="E4830" s="7">
        <v>26.371762110999999</v>
      </c>
      <c r="F4830" s="7">
        <v>1.0668463585380243</v>
      </c>
      <c r="G4830" s="7">
        <v>26.393332453328075</v>
      </c>
      <c r="H4830" s="7">
        <v>0.99918273517123235</v>
      </c>
      <c r="I4830" s="7">
        <v>23.657662194</v>
      </c>
      <c r="J4830" s="7">
        <v>0.95704984206065413</v>
      </c>
      <c r="K4830" s="7">
        <v>23.677012583634895</v>
      </c>
      <c r="L4830" s="7">
        <v>0.99918273517123235</v>
      </c>
      <c r="M4830" s="7" t="s">
        <v>290</v>
      </c>
      <c r="N4830" s="7" t="s">
        <v>334</v>
      </c>
      <c r="O4830" s="7" t="s">
        <v>421</v>
      </c>
    </row>
    <row r="4831" spans="1:15" ht="15">
      <c r="A4831" s="1">
        <v>4823</v>
      </c>
      <c r="B4831" s="6" t="s">
        <v>40</v>
      </c>
      <c r="C4831" s="7" t="s">
        <v>298</v>
      </c>
      <c r="D4831" s="7" t="s">
        <v>422</v>
      </c>
      <c r="E4831" s="7">
        <v>25.958351814146628</v>
      </c>
      <c r="F4831" s="7">
        <v>1.0501222098852556</v>
      </c>
      <c r="G4831" s="7">
        <v>25.979584014427633</v>
      </c>
      <c r="H4831" s="7">
        <v>0.99918273517123235</v>
      </c>
      <c r="I4831" s="7">
        <v>23.268794318500802</v>
      </c>
      <c r="J4831" s="7">
        <v>0.94131853540072286</v>
      </c>
      <c r="K4831" s="7">
        <v>23.287826640152236</v>
      </c>
      <c r="L4831" s="7">
        <v>0.99918273517123235</v>
      </c>
      <c r="M4831" s="7" t="s">
        <v>290</v>
      </c>
      <c r="N4831" s="7" t="s">
        <v>334</v>
      </c>
      <c r="O4831" s="7" t="s">
        <v>421</v>
      </c>
    </row>
    <row r="4832" spans="1:15" ht="15">
      <c r="A4832" s="1">
        <v>4824</v>
      </c>
      <c r="B4832" s="6" t="s">
        <v>40</v>
      </c>
      <c r="C4832" s="7" t="s">
        <v>299</v>
      </c>
      <c r="D4832" s="7" t="s">
        <v>422</v>
      </c>
      <c r="E4832" s="7">
        <v>26.782099157210464</v>
      </c>
      <c r="F4832" s="7">
        <v>1.0834461815487628</v>
      </c>
      <c r="G4832" s="7">
        <v>26.80400512787158</v>
      </c>
      <c r="H4832" s="7">
        <v>0.99918273517123235</v>
      </c>
      <c r="I4832" s="7">
        <v>24.096442841618952</v>
      </c>
      <c r="J4832" s="7">
        <v>0.97480032585988585</v>
      </c>
      <c r="K4832" s="7">
        <v>24.116152124555562</v>
      </c>
      <c r="L4832" s="7">
        <v>0.99918273517123235</v>
      </c>
      <c r="M4832" s="7" t="s">
        <v>290</v>
      </c>
      <c r="N4832" s="7" t="s">
        <v>334</v>
      </c>
      <c r="O4832" s="7" t="s">
        <v>421</v>
      </c>
    </row>
    <row r="4833" spans="1:15" ht="15">
      <c r="A4833" s="1">
        <v>4825</v>
      </c>
      <c r="B4833" s="6" t="s">
        <v>40</v>
      </c>
      <c r="C4833" s="7" t="s">
        <v>300</v>
      </c>
      <c r="D4833" s="7" t="s">
        <v>422</v>
      </c>
      <c r="E4833" s="7">
        <v>26.583452794233679</v>
      </c>
      <c r="F4833" s="7">
        <v>1.075410118274464</v>
      </c>
      <c r="G4833" s="7">
        <v>26.605196285420213</v>
      </c>
      <c r="H4833" s="7">
        <v>0.99918273517123235</v>
      </c>
      <c r="I4833" s="7">
        <v>23.912305461905898</v>
      </c>
      <c r="J4833" s="7">
        <v>0.96735121069680607</v>
      </c>
      <c r="K4833" s="7">
        <v>23.931864132748441</v>
      </c>
      <c r="L4833" s="7">
        <v>0.99918273517123235</v>
      </c>
      <c r="M4833" s="7" t="s">
        <v>290</v>
      </c>
      <c r="N4833" s="7" t="s">
        <v>334</v>
      </c>
      <c r="O4833" s="7" t="s">
        <v>421</v>
      </c>
    </row>
    <row r="4834" spans="1:15" ht="15">
      <c r="A4834" s="1">
        <v>4826</v>
      </c>
      <c r="B4834" s="6" t="s">
        <v>40</v>
      </c>
      <c r="C4834" s="7" t="s">
        <v>301</v>
      </c>
      <c r="D4834" s="7" t="s">
        <v>422</v>
      </c>
      <c r="E4834" s="7">
        <v>27.251356846149481</v>
      </c>
      <c r="F4834" s="7">
        <v>1.1024295871533902</v>
      </c>
      <c r="G4834" s="7">
        <v>27.273646638299201</v>
      </c>
      <c r="H4834" s="7">
        <v>0.99918273517123224</v>
      </c>
      <c r="I4834" s="7">
        <v>24.5802095138217</v>
      </c>
      <c r="J4834" s="7">
        <v>0.99437067957563363</v>
      </c>
      <c r="K4834" s="7">
        <v>24.600314485627425</v>
      </c>
      <c r="L4834" s="7">
        <v>0.99918273517123235</v>
      </c>
      <c r="M4834" s="7" t="s">
        <v>290</v>
      </c>
      <c r="N4834" s="7" t="s">
        <v>334</v>
      </c>
      <c r="O4834" s="7" t="s">
        <v>421</v>
      </c>
    </row>
    <row r="4835" spans="1:15" ht="15">
      <c r="A4835" s="1">
        <v>4827</v>
      </c>
      <c r="B4835" s="6" t="s">
        <v>40</v>
      </c>
      <c r="C4835" s="7" t="s">
        <v>302</v>
      </c>
      <c r="D4835" s="7" t="s">
        <v>422</v>
      </c>
      <c r="E4835" s="7">
        <v>28.044478769058742</v>
      </c>
      <c r="F4835" s="7">
        <v>1.1345146344766848</v>
      </c>
      <c r="G4835" s="7">
        <v>28.067417282037695</v>
      </c>
      <c r="H4835" s="7">
        <v>0.99918273517123235</v>
      </c>
      <c r="I4835" s="7">
        <v>25.373331436730961</v>
      </c>
      <c r="J4835" s="7">
        <v>1.02645572689906</v>
      </c>
      <c r="K4835" s="7">
        <v>25.394085129365923</v>
      </c>
      <c r="L4835" s="7">
        <v>0.99918273517123235</v>
      </c>
      <c r="M4835" s="7" t="s">
        <v>290</v>
      </c>
      <c r="N4835" s="7" t="s">
        <v>334</v>
      </c>
      <c r="O4835" s="7" t="s">
        <v>421</v>
      </c>
    </row>
    <row r="4836" spans="1:15" ht="15">
      <c r="A4836" s="1">
        <v>4828</v>
      </c>
      <c r="B4836" s="6" t="s">
        <v>40</v>
      </c>
      <c r="C4836" s="7" t="s">
        <v>423</v>
      </c>
      <c r="D4836" s="7" t="s">
        <v>422</v>
      </c>
      <c r="E4836" s="7">
        <v>28.797482687237835</v>
      </c>
      <c r="F4836" s="7">
        <v>1.1649767433298237</v>
      </c>
      <c r="G4836" s="7">
        <v>28.821037107194151</v>
      </c>
      <c r="H4836" s="7">
        <v>0.99918273517123235</v>
      </c>
      <c r="I4836" s="7">
        <v>26.126335354910051</v>
      </c>
      <c r="J4836" s="7">
        <v>1.0569178357521642</v>
      </c>
      <c r="K4836" s="7">
        <v>26.147704954522375</v>
      </c>
      <c r="L4836" s="7">
        <v>0.99918273517123235</v>
      </c>
      <c r="M4836" s="7" t="s">
        <v>290</v>
      </c>
      <c r="N4836" s="7" t="s">
        <v>334</v>
      </c>
      <c r="O4836" s="7" t="s">
        <v>421</v>
      </c>
    </row>
    <row r="4837" spans="1:15" ht="15">
      <c r="A4837" s="1">
        <v>4829</v>
      </c>
      <c r="B4837" s="6" t="s">
        <v>40</v>
      </c>
      <c r="C4837" s="7" t="s">
        <v>424</v>
      </c>
      <c r="D4837" s="7" t="s">
        <v>422</v>
      </c>
      <c r="E4837" s="7">
        <v>29.509745068765483</v>
      </c>
      <c r="F4837" s="7">
        <v>1.1937906892792418</v>
      </c>
      <c r="G4837" s="7">
        <v>29.53388207183977</v>
      </c>
      <c r="H4837" s="7">
        <v>0.99918273517123235</v>
      </c>
      <c r="I4837" s="7">
        <v>26.838597736437702</v>
      </c>
      <c r="J4837" s="7">
        <v>1.0857317817015182</v>
      </c>
      <c r="K4837" s="7">
        <v>26.860549919167994</v>
      </c>
      <c r="L4837" s="7">
        <v>0.99918273517123246</v>
      </c>
      <c r="M4837" s="7" t="s">
        <v>290</v>
      </c>
      <c r="N4837" s="7" t="s">
        <v>334</v>
      </c>
      <c r="O4837" s="7" t="s">
        <v>421</v>
      </c>
    </row>
    <row r="4838" spans="1:15" ht="15">
      <c r="A4838" s="1">
        <v>4830</v>
      </c>
      <c r="B4838" s="6" t="s">
        <v>40</v>
      </c>
      <c r="C4838" s="7" t="s">
        <v>425</v>
      </c>
      <c r="D4838" s="7" t="s">
        <v>422</v>
      </c>
      <c r="E4838" s="7">
        <v>30.128947940473633</v>
      </c>
      <c r="F4838" s="7">
        <v>1.2188399949001123</v>
      </c>
      <c r="G4838" s="7">
        <v>30.153591410194217</v>
      </c>
      <c r="H4838" s="7">
        <v>0.99918273517123235</v>
      </c>
      <c r="I4838" s="7">
        <v>27.457800608145853</v>
      </c>
      <c r="J4838" s="7">
        <v>1.1107810873223598</v>
      </c>
      <c r="K4838" s="7">
        <v>27.480259257522441</v>
      </c>
      <c r="L4838" s="7">
        <v>0.99918273517123235</v>
      </c>
      <c r="M4838" s="7" t="s">
        <v>290</v>
      </c>
      <c r="N4838" s="7" t="s">
        <v>334</v>
      </c>
      <c r="O4838" s="7" t="s">
        <v>421</v>
      </c>
    </row>
    <row r="4839" spans="1:15" ht="15">
      <c r="A4839" s="1">
        <v>4831</v>
      </c>
      <c r="B4839" s="6" t="s">
        <v>40</v>
      </c>
      <c r="C4839" s="7" t="s">
        <v>426</v>
      </c>
      <c r="D4839" s="7" t="s">
        <v>422</v>
      </c>
      <c r="E4839" s="7">
        <v>30.746650225700328</v>
      </c>
      <c r="F4839" s="7">
        <v>1.2438285956193431</v>
      </c>
      <c r="G4839" s="7">
        <v>30.77179893468756</v>
      </c>
      <c r="H4839" s="7">
        <v>0.99918273517123235</v>
      </c>
      <c r="I4839" s="7">
        <v>28.075502893372548</v>
      </c>
      <c r="J4839" s="7">
        <v>1.1357696880416124</v>
      </c>
      <c r="K4839" s="7">
        <v>28.098466782015784</v>
      </c>
      <c r="L4839" s="7">
        <v>0.99918273517123235</v>
      </c>
      <c r="M4839" s="7" t="s">
        <v>290</v>
      </c>
      <c r="N4839" s="7" t="s">
        <v>334</v>
      </c>
      <c r="O4839" s="7" t="s">
        <v>421</v>
      </c>
    </row>
    <row r="4840" spans="1:15" ht="15">
      <c r="A4840" s="1">
        <v>4832</v>
      </c>
      <c r="B4840" s="6" t="s">
        <v>40</v>
      </c>
      <c r="C4840" s="7" t="s">
        <v>427</v>
      </c>
      <c r="D4840" s="7" t="s">
        <v>422</v>
      </c>
      <c r="E4840" s="7">
        <v>31.259843834044965</v>
      </c>
      <c r="F4840" s="7">
        <v>1.264589390062399</v>
      </c>
      <c r="G4840" s="7">
        <v>31.285412301172208</v>
      </c>
      <c r="H4840" s="7">
        <v>0.99918273517123235</v>
      </c>
      <c r="I4840" s="7">
        <v>28.588696501717187</v>
      </c>
      <c r="J4840" s="7">
        <v>1.156530482484764</v>
      </c>
      <c r="K4840" s="7">
        <v>28.612080148500439</v>
      </c>
      <c r="L4840" s="7">
        <v>0.99918273517123235</v>
      </c>
      <c r="M4840" s="7" t="s">
        <v>290</v>
      </c>
      <c r="N4840" s="7" t="s">
        <v>334</v>
      </c>
      <c r="O4840" s="7" t="s">
        <v>421</v>
      </c>
    </row>
    <row r="4841" spans="1:15" ht="15">
      <c r="A4841" s="1">
        <v>4833</v>
      </c>
      <c r="B4841" s="6" t="s">
        <v>96</v>
      </c>
      <c r="C4841" s="7" t="s">
        <v>292</v>
      </c>
      <c r="D4841" s="7" t="s">
        <v>422</v>
      </c>
      <c r="E4841" s="7" t="s">
        <v>422</v>
      </c>
      <c r="F4841" s="7" t="s">
        <v>422</v>
      </c>
      <c r="G4841" s="7" t="s">
        <v>422</v>
      </c>
      <c r="H4841" s="7" t="s">
        <v>422</v>
      </c>
      <c r="I4841" s="7" t="s">
        <v>422</v>
      </c>
      <c r="J4841" s="7" t="s">
        <v>422</v>
      </c>
      <c r="K4841" s="7" t="s">
        <v>422</v>
      </c>
      <c r="L4841" s="7" t="s">
        <v>422</v>
      </c>
      <c r="M4841" s="7" t="s">
        <v>290</v>
      </c>
      <c r="N4841" s="7" t="s">
        <v>334</v>
      </c>
      <c r="O4841" s="7" t="s">
        <v>421</v>
      </c>
    </row>
    <row r="4842" spans="1:15" ht="15">
      <c r="A4842" s="1">
        <v>4834</v>
      </c>
      <c r="B4842" s="6" t="s">
        <v>96</v>
      </c>
      <c r="C4842" s="7" t="s">
        <v>293</v>
      </c>
      <c r="D4842" s="7">
        <v>3.1549999999999998</v>
      </c>
      <c r="E4842" s="7">
        <v>2.9969999999999999</v>
      </c>
      <c r="F4842" s="7">
        <v>0.98590871788416512</v>
      </c>
      <c r="G4842" s="7">
        <v>3.1549999999999998</v>
      </c>
      <c r="H4842" s="7">
        <v>0.94992076069730591</v>
      </c>
      <c r="I4842" s="7">
        <v>2.9969999999999999</v>
      </c>
      <c r="J4842" s="7">
        <v>0.98590871788416512</v>
      </c>
      <c r="K4842" s="7">
        <v>3.1549999999999998</v>
      </c>
      <c r="L4842" s="7">
        <v>0.94992076069730591</v>
      </c>
      <c r="M4842" s="7" t="s">
        <v>290</v>
      </c>
      <c r="N4842" s="7" t="s">
        <v>334</v>
      </c>
      <c r="O4842" s="7" t="s">
        <v>421</v>
      </c>
    </row>
    <row r="4843" spans="1:15" ht="15">
      <c r="A4843" s="1">
        <v>4835</v>
      </c>
      <c r="B4843" s="6" t="s">
        <v>96</v>
      </c>
      <c r="C4843" s="7" t="s">
        <v>294</v>
      </c>
      <c r="D4843" s="7">
        <v>5.4</v>
      </c>
      <c r="E4843" s="7">
        <v>5.3879999999999999</v>
      </c>
      <c r="F4843" s="7">
        <v>0.32835946863853088</v>
      </c>
      <c r="G4843" s="7">
        <v>5.3979962894248619</v>
      </c>
      <c r="H4843" s="7">
        <v>0.99814814814814801</v>
      </c>
      <c r="I4843" s="7">
        <v>5.3879999999999999</v>
      </c>
      <c r="J4843" s="7">
        <v>0.32835946863853088</v>
      </c>
      <c r="K4843" s="7">
        <v>5.3979962894248619</v>
      </c>
      <c r="L4843" s="7">
        <v>0.99814814814814801</v>
      </c>
      <c r="M4843" s="7" t="s">
        <v>290</v>
      </c>
      <c r="N4843" s="7" t="s">
        <v>334</v>
      </c>
      <c r="O4843" s="7" t="s">
        <v>421</v>
      </c>
    </row>
    <row r="4844" spans="1:15" ht="15">
      <c r="A4844" s="1">
        <v>4836</v>
      </c>
      <c r="B4844" s="6" t="s">
        <v>96</v>
      </c>
      <c r="C4844" s="7" t="s">
        <v>295</v>
      </c>
      <c r="D4844" s="7">
        <v>10.257</v>
      </c>
      <c r="E4844" s="7">
        <v>10.163</v>
      </c>
      <c r="F4844" s="7">
        <v>1.3854529945111791</v>
      </c>
      <c r="G4844" s="7">
        <v>10.257</v>
      </c>
      <c r="H4844" s="7">
        <v>0.99083552695720001</v>
      </c>
      <c r="I4844" s="7">
        <v>10.163</v>
      </c>
      <c r="J4844" s="7">
        <v>1.3854529945111791</v>
      </c>
      <c r="K4844" s="7">
        <v>10.257</v>
      </c>
      <c r="L4844" s="7">
        <v>0.99083552695720001</v>
      </c>
      <c r="M4844" s="7" t="s">
        <v>290</v>
      </c>
      <c r="N4844" s="7" t="s">
        <v>334</v>
      </c>
      <c r="O4844" s="7" t="s">
        <v>421</v>
      </c>
    </row>
    <row r="4845" spans="1:15" ht="15">
      <c r="A4845" s="1">
        <v>4837</v>
      </c>
      <c r="B4845" s="6" t="s">
        <v>96</v>
      </c>
      <c r="C4845" s="7" t="s">
        <v>296</v>
      </c>
      <c r="D4845" s="7">
        <v>10.541</v>
      </c>
      <c r="E4845" s="7">
        <v>10.462999999999999</v>
      </c>
      <c r="F4845" s="7">
        <v>1.2799656245384199</v>
      </c>
      <c r="G4845" s="7">
        <v>10.541</v>
      </c>
      <c r="H4845" s="7">
        <v>0.9926003225500426</v>
      </c>
      <c r="I4845" s="7">
        <v>10.462999999999999</v>
      </c>
      <c r="J4845" s="7">
        <v>1.2799656245384199</v>
      </c>
      <c r="K4845" s="7">
        <v>10.541</v>
      </c>
      <c r="L4845" s="7">
        <v>0.9926003225500426</v>
      </c>
      <c r="M4845" s="7" t="s">
        <v>290</v>
      </c>
      <c r="N4845" s="7" t="s">
        <v>334</v>
      </c>
      <c r="O4845" s="7" t="s">
        <v>421</v>
      </c>
    </row>
    <row r="4846" spans="1:15" ht="15">
      <c r="A4846" s="1">
        <v>4838</v>
      </c>
      <c r="B4846" s="6" t="s">
        <v>96</v>
      </c>
      <c r="C4846" s="7" t="s">
        <v>297</v>
      </c>
      <c r="D4846" s="7">
        <v>13.666</v>
      </c>
      <c r="E4846" s="7">
        <v>13.5875</v>
      </c>
      <c r="F4846" s="7">
        <v>1.4626687082179599</v>
      </c>
      <c r="G4846" s="7">
        <v>13.666</v>
      </c>
      <c r="H4846" s="7">
        <v>0.99425581735694424</v>
      </c>
      <c r="I4846" s="7">
        <v>13.5875</v>
      </c>
      <c r="J4846" s="7">
        <v>1.4626687082179599</v>
      </c>
      <c r="K4846" s="7">
        <v>13.666</v>
      </c>
      <c r="L4846" s="7">
        <v>0.99425581735694424</v>
      </c>
      <c r="M4846" s="7" t="s">
        <v>290</v>
      </c>
      <c r="N4846" s="7" t="s">
        <v>334</v>
      </c>
      <c r="O4846" s="7" t="s">
        <v>421</v>
      </c>
    </row>
    <row r="4847" spans="1:15" ht="15">
      <c r="A4847" s="1">
        <v>4839</v>
      </c>
      <c r="B4847" s="6" t="s">
        <v>96</v>
      </c>
      <c r="C4847" s="7" t="s">
        <v>298</v>
      </c>
      <c r="D4847" s="7" t="s">
        <v>422</v>
      </c>
      <c r="E4847" s="7">
        <v>19.379414276800436</v>
      </c>
      <c r="F4847" s="7">
        <v>9.3858787130647148</v>
      </c>
      <c r="G4847" s="7">
        <v>21.53268252977826</v>
      </c>
      <c r="H4847" s="7">
        <v>0.90000000000000013</v>
      </c>
      <c r="I4847" s="7">
        <v>19.379414276800436</v>
      </c>
      <c r="J4847" s="7">
        <v>9.3858787130647148</v>
      </c>
      <c r="K4847" s="7">
        <v>21.53268252977826</v>
      </c>
      <c r="L4847" s="7">
        <v>0.90000000000000013</v>
      </c>
      <c r="M4847" s="7" t="s">
        <v>290</v>
      </c>
      <c r="N4847" s="7" t="s">
        <v>334</v>
      </c>
      <c r="O4847" s="7" t="s">
        <v>421</v>
      </c>
    </row>
    <row r="4848" spans="1:15" ht="15">
      <c r="A4848" s="1">
        <v>4840</v>
      </c>
      <c r="B4848" s="6" t="s">
        <v>96</v>
      </c>
      <c r="C4848" s="7" t="s">
        <v>299</v>
      </c>
      <c r="D4848" s="7" t="s">
        <v>422</v>
      </c>
      <c r="E4848" s="7">
        <v>32.019463183198347</v>
      </c>
      <c r="F4848" s="7">
        <v>15.507733804664728</v>
      </c>
      <c r="G4848" s="7">
        <v>35.57718131466482</v>
      </c>
      <c r="H4848" s="7">
        <v>0.90000000000000024</v>
      </c>
      <c r="I4848" s="7">
        <v>32.019463183198347</v>
      </c>
      <c r="J4848" s="7">
        <v>15.507733804664728</v>
      </c>
      <c r="K4848" s="7">
        <v>35.57718131466482</v>
      </c>
      <c r="L4848" s="7">
        <v>0.90000000000000024</v>
      </c>
      <c r="M4848" s="7" t="s">
        <v>290</v>
      </c>
      <c r="N4848" s="7" t="s">
        <v>334</v>
      </c>
      <c r="O4848" s="7" t="s">
        <v>421</v>
      </c>
    </row>
    <row r="4849" spans="1:15" ht="15">
      <c r="A4849" s="1">
        <v>4841</v>
      </c>
      <c r="B4849" s="6" t="s">
        <v>96</v>
      </c>
      <c r="C4849" s="7" t="s">
        <v>300</v>
      </c>
      <c r="D4849" s="7" t="s">
        <v>422</v>
      </c>
      <c r="E4849" s="7">
        <v>37.590688235113909</v>
      </c>
      <c r="F4849" s="7">
        <v>18.206001248333873</v>
      </c>
      <c r="G4849" s="7">
        <v>41.767431372348788</v>
      </c>
      <c r="H4849" s="7">
        <v>0.9</v>
      </c>
      <c r="I4849" s="7">
        <v>37.590688235113909</v>
      </c>
      <c r="J4849" s="7">
        <v>18.206001248333873</v>
      </c>
      <c r="K4849" s="7">
        <v>41.767431372348788</v>
      </c>
      <c r="L4849" s="7">
        <v>0.9</v>
      </c>
      <c r="M4849" s="7" t="s">
        <v>290</v>
      </c>
      <c r="N4849" s="7" t="s">
        <v>334</v>
      </c>
      <c r="O4849" s="7" t="s">
        <v>421</v>
      </c>
    </row>
    <row r="4850" spans="1:15" ht="15">
      <c r="A4850" s="1">
        <v>4842</v>
      </c>
      <c r="B4850" s="6" t="s">
        <v>96</v>
      </c>
      <c r="C4850" s="7" t="s">
        <v>301</v>
      </c>
      <c r="D4850" s="7" t="s">
        <v>422</v>
      </c>
      <c r="E4850" s="7">
        <v>40.271079489658923</v>
      </c>
      <c r="F4850" s="7">
        <v>19.504173982524087</v>
      </c>
      <c r="G4850" s="7">
        <v>44.745643877398805</v>
      </c>
      <c r="H4850" s="7">
        <v>0.9</v>
      </c>
      <c r="I4850" s="7">
        <v>40.271079489658923</v>
      </c>
      <c r="J4850" s="7">
        <v>19.504173982524087</v>
      </c>
      <c r="K4850" s="7">
        <v>44.745643877398805</v>
      </c>
      <c r="L4850" s="7">
        <v>0.9</v>
      </c>
      <c r="M4850" s="7" t="s">
        <v>290</v>
      </c>
      <c r="N4850" s="7" t="s">
        <v>334</v>
      </c>
      <c r="O4850" s="7" t="s">
        <v>421</v>
      </c>
    </row>
    <row r="4851" spans="1:15" ht="15">
      <c r="A4851" s="1">
        <v>4843</v>
      </c>
      <c r="B4851" s="6" t="s">
        <v>96</v>
      </c>
      <c r="C4851" s="7" t="s">
        <v>302</v>
      </c>
      <c r="D4851" s="7" t="s">
        <v>422</v>
      </c>
      <c r="E4851" s="7">
        <v>42.162233926114318</v>
      </c>
      <c r="F4851" s="7">
        <v>20.420101879761607</v>
      </c>
      <c r="G4851" s="7">
        <v>46.846926584571463</v>
      </c>
      <c r="H4851" s="7">
        <v>0.9</v>
      </c>
      <c r="I4851" s="7">
        <v>42.162233926114318</v>
      </c>
      <c r="J4851" s="7">
        <v>20.420101879761607</v>
      </c>
      <c r="K4851" s="7">
        <v>46.846926584571463</v>
      </c>
      <c r="L4851" s="7">
        <v>0.9</v>
      </c>
      <c r="M4851" s="7" t="s">
        <v>290</v>
      </c>
      <c r="N4851" s="7" t="s">
        <v>334</v>
      </c>
      <c r="O4851" s="7" t="s">
        <v>421</v>
      </c>
    </row>
    <row r="4852" spans="1:15" ht="15">
      <c r="A4852" s="1">
        <v>4844</v>
      </c>
      <c r="B4852" s="6" t="s">
        <v>96</v>
      </c>
      <c r="C4852" s="7" t="s">
        <v>423</v>
      </c>
      <c r="D4852" s="7" t="s">
        <v>422</v>
      </c>
      <c r="E4852" s="7">
        <v>45.115869190280556</v>
      </c>
      <c r="F4852" s="7">
        <v>21.850612727825897</v>
      </c>
      <c r="G4852" s="7">
        <v>50.128743544756169</v>
      </c>
      <c r="H4852" s="7">
        <v>0.9</v>
      </c>
      <c r="I4852" s="7">
        <v>45.115869190280556</v>
      </c>
      <c r="J4852" s="7">
        <v>21.850612727825897</v>
      </c>
      <c r="K4852" s="7">
        <v>50.128743544756169</v>
      </c>
      <c r="L4852" s="7">
        <v>0.9</v>
      </c>
      <c r="M4852" s="7" t="s">
        <v>290</v>
      </c>
      <c r="N4852" s="7" t="s">
        <v>334</v>
      </c>
      <c r="O4852" s="7" t="s">
        <v>421</v>
      </c>
    </row>
    <row r="4853" spans="1:15" ht="15">
      <c r="A4853" s="1">
        <v>4845</v>
      </c>
      <c r="B4853" s="6" t="s">
        <v>96</v>
      </c>
      <c r="C4853" s="7" t="s">
        <v>424</v>
      </c>
      <c r="D4853" s="7" t="s">
        <v>422</v>
      </c>
      <c r="E4853" s="7">
        <v>49.522435861585464</v>
      </c>
      <c r="F4853" s="7">
        <v>23.984810373180625</v>
      </c>
      <c r="G4853" s="7">
        <v>55.02492873509496</v>
      </c>
      <c r="H4853" s="7">
        <v>0.9</v>
      </c>
      <c r="I4853" s="7">
        <v>49.522435861585464</v>
      </c>
      <c r="J4853" s="7">
        <v>23.984810373180625</v>
      </c>
      <c r="K4853" s="7">
        <v>55.02492873509496</v>
      </c>
      <c r="L4853" s="7">
        <v>0.9</v>
      </c>
      <c r="M4853" s="7" t="s">
        <v>290</v>
      </c>
      <c r="N4853" s="7" t="s">
        <v>334</v>
      </c>
      <c r="O4853" s="7" t="s">
        <v>421</v>
      </c>
    </row>
    <row r="4854" spans="1:15" ht="15">
      <c r="A4854" s="1">
        <v>4846</v>
      </c>
      <c r="B4854" s="6" t="s">
        <v>96</v>
      </c>
      <c r="C4854" s="7" t="s">
        <v>425</v>
      </c>
      <c r="D4854" s="7" t="s">
        <v>422</v>
      </c>
      <c r="E4854" s="7">
        <v>53.91976509379576</v>
      </c>
      <c r="F4854" s="7">
        <v>26.114534122589731</v>
      </c>
      <c r="G4854" s="7">
        <v>59.910850104217509</v>
      </c>
      <c r="H4854" s="7">
        <v>0.9</v>
      </c>
      <c r="I4854" s="7">
        <v>53.91976509379576</v>
      </c>
      <c r="J4854" s="7">
        <v>26.114534122589731</v>
      </c>
      <c r="K4854" s="7">
        <v>59.910850104217509</v>
      </c>
      <c r="L4854" s="7">
        <v>0.9</v>
      </c>
      <c r="M4854" s="7" t="s">
        <v>290</v>
      </c>
      <c r="N4854" s="7" t="s">
        <v>334</v>
      </c>
      <c r="O4854" s="7" t="s">
        <v>421</v>
      </c>
    </row>
    <row r="4855" spans="1:15" ht="15">
      <c r="A4855" s="1">
        <v>4847</v>
      </c>
      <c r="B4855" s="6" t="s">
        <v>96</v>
      </c>
      <c r="C4855" s="7" t="s">
        <v>426</v>
      </c>
      <c r="D4855" s="7" t="s">
        <v>422</v>
      </c>
      <c r="E4855" s="7">
        <v>58.383280275869716</v>
      </c>
      <c r="F4855" s="7">
        <v>28.276313190547508</v>
      </c>
      <c r="G4855" s="7">
        <v>64.870311417633019</v>
      </c>
      <c r="H4855" s="7">
        <v>0.9</v>
      </c>
      <c r="I4855" s="7">
        <v>58.383280275869716</v>
      </c>
      <c r="J4855" s="7">
        <v>28.276313190547508</v>
      </c>
      <c r="K4855" s="7">
        <v>64.870311417633019</v>
      </c>
      <c r="L4855" s="7">
        <v>0.9</v>
      </c>
      <c r="M4855" s="7" t="s">
        <v>290</v>
      </c>
      <c r="N4855" s="7" t="s">
        <v>334</v>
      </c>
      <c r="O4855" s="7" t="s">
        <v>421</v>
      </c>
    </row>
    <row r="4856" spans="1:15" ht="15">
      <c r="A4856" s="1">
        <v>4848</v>
      </c>
      <c r="B4856" s="6" t="s">
        <v>96</v>
      </c>
      <c r="C4856" s="7" t="s">
        <v>427</v>
      </c>
      <c r="D4856" s="7" t="s">
        <v>422</v>
      </c>
      <c r="E4856" s="7">
        <v>62.846795457943671</v>
      </c>
      <c r="F4856" s="7">
        <v>30.438092258505272</v>
      </c>
      <c r="G4856" s="7">
        <v>69.829772731048521</v>
      </c>
      <c r="H4856" s="7">
        <v>0.9</v>
      </c>
      <c r="I4856" s="7">
        <v>62.846795457943671</v>
      </c>
      <c r="J4856" s="7">
        <v>30.438092258505272</v>
      </c>
      <c r="K4856" s="7">
        <v>69.829772731048521</v>
      </c>
      <c r="L4856" s="7">
        <v>0.9</v>
      </c>
      <c r="M4856" s="7" t="s">
        <v>290</v>
      </c>
      <c r="N4856" s="7" t="s">
        <v>334</v>
      </c>
      <c r="O4856" s="7" t="s">
        <v>421</v>
      </c>
    </row>
    <row r="4857" spans="1:15" ht="15">
      <c r="A4857" s="1">
        <v>4849</v>
      </c>
      <c r="B4857" s="6" t="s">
        <v>103</v>
      </c>
      <c r="C4857" s="7" t="s">
        <v>292</v>
      </c>
      <c r="D4857" s="7">
        <v>58.456000000000003</v>
      </c>
      <c r="E4857" s="7">
        <v>56.064</v>
      </c>
      <c r="F4857" s="7">
        <v>10.803473523355768</v>
      </c>
      <c r="G4857" s="7">
        <v>57.095421324041816</v>
      </c>
      <c r="H4857" s="7">
        <v>0.98193513069659222</v>
      </c>
      <c r="I4857" s="7">
        <v>49.547000000000004</v>
      </c>
      <c r="J4857" s="7">
        <v>9.5476545138004294</v>
      </c>
      <c r="K4857" s="7">
        <v>50.458526689895479</v>
      </c>
      <c r="L4857" s="7">
        <v>0.98193513069659222</v>
      </c>
      <c r="M4857" s="7" t="s">
        <v>290</v>
      </c>
      <c r="N4857" s="7" t="s">
        <v>334</v>
      </c>
      <c r="O4857" s="7" t="s">
        <v>421</v>
      </c>
    </row>
    <row r="4858" spans="1:15" ht="15">
      <c r="A4858" s="1">
        <v>4850</v>
      </c>
      <c r="B4858" s="6" t="s">
        <v>103</v>
      </c>
      <c r="C4858" s="7" t="s">
        <v>293</v>
      </c>
      <c r="D4858" s="7">
        <v>61.033999999999999</v>
      </c>
      <c r="E4858" s="7">
        <v>63.769999999999996</v>
      </c>
      <c r="F4858" s="7">
        <v>9.4840924511342966</v>
      </c>
      <c r="G4858" s="7">
        <v>64.471396057644526</v>
      </c>
      <c r="H4858" s="7">
        <v>0.98912081790477435</v>
      </c>
      <c r="I4858" s="7">
        <v>56.75</v>
      </c>
      <c r="J4858" s="7">
        <v>8.4400540473870329</v>
      </c>
      <c r="K4858" s="7">
        <v>57.374184197449068</v>
      </c>
      <c r="L4858" s="7">
        <v>0.98912081790477435</v>
      </c>
      <c r="M4858" s="7" t="s">
        <v>290</v>
      </c>
      <c r="N4858" s="7" t="s">
        <v>334</v>
      </c>
      <c r="O4858" s="7" t="s">
        <v>421</v>
      </c>
    </row>
    <row r="4859" spans="1:15" ht="15">
      <c r="A4859" s="1">
        <v>4851</v>
      </c>
      <c r="B4859" s="6" t="s">
        <v>103</v>
      </c>
      <c r="C4859" s="7" t="s">
        <v>294</v>
      </c>
      <c r="D4859" s="7">
        <v>76.25</v>
      </c>
      <c r="E4859" s="7">
        <v>83.188681068414354</v>
      </c>
      <c r="F4859" s="7">
        <v>14.743324406915567</v>
      </c>
      <c r="G4859" s="7">
        <v>84.485041708398967</v>
      </c>
      <c r="H4859" s="7">
        <v>0.98465573770491799</v>
      </c>
      <c r="I4859" s="7">
        <v>73.528172234389658</v>
      </c>
      <c r="J4859" s="7">
        <v>13.031216295010701</v>
      </c>
      <c r="K4859" s="7">
        <v>74.673989516145596</v>
      </c>
      <c r="L4859" s="7">
        <v>0.98465573770491799</v>
      </c>
      <c r="M4859" s="7" t="s">
        <v>290</v>
      </c>
      <c r="N4859" s="7" t="s">
        <v>334</v>
      </c>
      <c r="O4859" s="7" t="s">
        <v>421</v>
      </c>
    </row>
    <row r="4860" spans="1:15" ht="15">
      <c r="A4860" s="1">
        <v>4852</v>
      </c>
      <c r="B4860" s="6" t="s">
        <v>103</v>
      </c>
      <c r="C4860" s="7" t="s">
        <v>295</v>
      </c>
      <c r="D4860" s="7">
        <v>82.623000000000005</v>
      </c>
      <c r="E4860" s="7">
        <v>81.16</v>
      </c>
      <c r="F4860" s="7">
        <v>15.479487362312788</v>
      </c>
      <c r="G4860" s="7">
        <v>82.623000000000005</v>
      </c>
      <c r="H4860" s="7">
        <v>0.98229306609539702</v>
      </c>
      <c r="I4860" s="7">
        <v>81.16</v>
      </c>
      <c r="J4860" s="7">
        <v>15.479487362312788</v>
      </c>
      <c r="K4860" s="7">
        <v>82.623000000000005</v>
      </c>
      <c r="L4860" s="7">
        <v>0.98229306609539702</v>
      </c>
      <c r="M4860" s="7" t="s">
        <v>290</v>
      </c>
      <c r="N4860" s="7" t="s">
        <v>334</v>
      </c>
      <c r="O4860" s="7" t="s">
        <v>421</v>
      </c>
    </row>
    <row r="4861" spans="1:15" ht="15">
      <c r="A4861" s="1">
        <v>4853</v>
      </c>
      <c r="B4861" s="6" t="s">
        <v>103</v>
      </c>
      <c r="C4861" s="7" t="s">
        <v>296</v>
      </c>
      <c r="D4861" s="7">
        <v>87.16</v>
      </c>
      <c r="E4861" s="7">
        <v>85.47</v>
      </c>
      <c r="F4861" s="7">
        <v>17.080535705884618</v>
      </c>
      <c r="G4861" s="7">
        <v>87.16</v>
      </c>
      <c r="H4861" s="7">
        <v>0.98061037173015142</v>
      </c>
      <c r="I4861" s="7">
        <v>85.47</v>
      </c>
      <c r="J4861" s="7">
        <v>17.080535705884618</v>
      </c>
      <c r="K4861" s="7">
        <v>87.16</v>
      </c>
      <c r="L4861" s="7">
        <v>0.98061037173015142</v>
      </c>
      <c r="M4861" s="7" t="s">
        <v>290</v>
      </c>
      <c r="N4861" s="7" t="s">
        <v>334</v>
      </c>
      <c r="O4861" s="7" t="s">
        <v>421</v>
      </c>
    </row>
    <row r="4862" spans="1:15" ht="15">
      <c r="A4862" s="1">
        <v>4854</v>
      </c>
      <c r="B4862" s="6" t="s">
        <v>103</v>
      </c>
      <c r="C4862" s="7" t="s">
        <v>297</v>
      </c>
      <c r="D4862" s="7">
        <v>81.2333</v>
      </c>
      <c r="E4862" s="7">
        <v>80.0167</v>
      </c>
      <c r="F4862" s="7">
        <v>14.006311077510757</v>
      </c>
      <c r="G4862" s="7">
        <v>81.2333</v>
      </c>
      <c r="H4862" s="7">
        <v>0.98502338326769934</v>
      </c>
      <c r="I4862" s="7">
        <v>80.0167</v>
      </c>
      <c r="J4862" s="7">
        <v>14.006311077510757</v>
      </c>
      <c r="K4862" s="7">
        <v>81.2333</v>
      </c>
      <c r="L4862" s="7">
        <v>0.98502338326769934</v>
      </c>
      <c r="M4862" s="7" t="s">
        <v>290</v>
      </c>
      <c r="N4862" s="7" t="s">
        <v>334</v>
      </c>
      <c r="O4862" s="7" t="s">
        <v>421</v>
      </c>
    </row>
    <row r="4863" spans="1:15" ht="15">
      <c r="A4863" s="1">
        <v>4855</v>
      </c>
      <c r="B4863" s="6" t="s">
        <v>103</v>
      </c>
      <c r="C4863" s="7" t="s">
        <v>298</v>
      </c>
      <c r="D4863" s="7" t="s">
        <v>422</v>
      </c>
      <c r="E4863" s="7">
        <v>79.648518387874105</v>
      </c>
      <c r="F4863" s="7">
        <v>14.44939184817194</v>
      </c>
      <c r="G4863" s="7">
        <v>80.948572601161644</v>
      </c>
      <c r="H4863" s="7">
        <v>0.98393975123325539</v>
      </c>
      <c r="I4863" s="7">
        <v>79.648518387874105</v>
      </c>
      <c r="J4863" s="7">
        <v>14.44939184817194</v>
      </c>
      <c r="K4863" s="7">
        <v>80.948572601161644</v>
      </c>
      <c r="L4863" s="7">
        <v>0.98393975123325539</v>
      </c>
      <c r="M4863" s="7" t="s">
        <v>290</v>
      </c>
      <c r="N4863" s="7" t="s">
        <v>334</v>
      </c>
      <c r="O4863" s="7" t="s">
        <v>421</v>
      </c>
    </row>
    <row r="4864" spans="1:15" ht="15">
      <c r="A4864" s="1">
        <v>4856</v>
      </c>
      <c r="B4864" s="6" t="s">
        <v>103</v>
      </c>
      <c r="C4864" s="7" t="s">
        <v>299</v>
      </c>
      <c r="D4864" s="7" t="s">
        <v>422</v>
      </c>
      <c r="E4864" s="7">
        <v>72.503337795930562</v>
      </c>
      <c r="F4864" s="7">
        <v>13.153152868607178</v>
      </c>
      <c r="G4864" s="7">
        <v>73.68676558199418</v>
      </c>
      <c r="H4864" s="7">
        <v>0.98393975123325539</v>
      </c>
      <c r="I4864" s="7">
        <v>72.503337795930562</v>
      </c>
      <c r="J4864" s="7">
        <v>13.153152868607178</v>
      </c>
      <c r="K4864" s="7">
        <v>73.68676558199418</v>
      </c>
      <c r="L4864" s="7">
        <v>0.98393975123325539</v>
      </c>
      <c r="M4864" s="7" t="s">
        <v>290</v>
      </c>
      <c r="N4864" s="7" t="s">
        <v>334</v>
      </c>
      <c r="O4864" s="7" t="s">
        <v>421</v>
      </c>
    </row>
    <row r="4865" spans="1:15" ht="15">
      <c r="A4865" s="1">
        <v>4857</v>
      </c>
      <c r="B4865" s="6" t="s">
        <v>103</v>
      </c>
      <c r="C4865" s="7" t="s">
        <v>300</v>
      </c>
      <c r="D4865" s="7" t="s">
        <v>422</v>
      </c>
      <c r="E4865" s="7">
        <v>75.198547131240687</v>
      </c>
      <c r="F4865" s="7">
        <v>13.642102777368738</v>
      </c>
      <c r="G4865" s="7">
        <v>76.425967176331625</v>
      </c>
      <c r="H4865" s="7">
        <v>0.98393975123325539</v>
      </c>
      <c r="I4865" s="7">
        <v>75.198547131240687</v>
      </c>
      <c r="J4865" s="7">
        <v>13.642102777368738</v>
      </c>
      <c r="K4865" s="7">
        <v>76.425967176331625</v>
      </c>
      <c r="L4865" s="7">
        <v>0.98393975123325539</v>
      </c>
      <c r="M4865" s="7" t="s">
        <v>290</v>
      </c>
      <c r="N4865" s="7" t="s">
        <v>334</v>
      </c>
      <c r="O4865" s="7" t="s">
        <v>421</v>
      </c>
    </row>
    <row r="4866" spans="1:15" ht="15">
      <c r="A4866" s="1">
        <v>4858</v>
      </c>
      <c r="B4866" s="6" t="s">
        <v>103</v>
      </c>
      <c r="C4866" s="7" t="s">
        <v>301</v>
      </c>
      <c r="D4866" s="7" t="s">
        <v>422</v>
      </c>
      <c r="E4866" s="7">
        <v>78.810963732339218</v>
      </c>
      <c r="F4866" s="7">
        <v>14.297447334237035</v>
      </c>
      <c r="G4866" s="7">
        <v>80.097347051543281</v>
      </c>
      <c r="H4866" s="7">
        <v>0.98393975123325539</v>
      </c>
      <c r="I4866" s="7">
        <v>78.810963732339218</v>
      </c>
      <c r="J4866" s="7">
        <v>14.297447334237035</v>
      </c>
      <c r="K4866" s="7">
        <v>80.097347051543281</v>
      </c>
      <c r="L4866" s="7">
        <v>0.98393975123325539</v>
      </c>
      <c r="M4866" s="7" t="s">
        <v>290</v>
      </c>
      <c r="N4866" s="7" t="s">
        <v>334</v>
      </c>
      <c r="O4866" s="7" t="s">
        <v>421</v>
      </c>
    </row>
    <row r="4867" spans="1:15" ht="15">
      <c r="A4867" s="1">
        <v>4859</v>
      </c>
      <c r="B4867" s="6" t="s">
        <v>103</v>
      </c>
      <c r="C4867" s="7" t="s">
        <v>302</v>
      </c>
      <c r="D4867" s="7" t="s">
        <v>422</v>
      </c>
      <c r="E4867" s="7">
        <v>79.53328219329326</v>
      </c>
      <c r="F4867" s="7">
        <v>14.428486337758313</v>
      </c>
      <c r="G4867" s="7">
        <v>80.831455476422647</v>
      </c>
      <c r="H4867" s="7">
        <v>0.98393975123325539</v>
      </c>
      <c r="I4867" s="7">
        <v>79.53328219329326</v>
      </c>
      <c r="J4867" s="7">
        <v>14.428486337758313</v>
      </c>
      <c r="K4867" s="7">
        <v>80.831455476422647</v>
      </c>
      <c r="L4867" s="7">
        <v>0.98393975123325539</v>
      </c>
      <c r="M4867" s="7" t="s">
        <v>290</v>
      </c>
      <c r="N4867" s="7" t="s">
        <v>334</v>
      </c>
      <c r="O4867" s="7" t="s">
        <v>421</v>
      </c>
    </row>
    <row r="4868" spans="1:15" ht="15">
      <c r="A4868" s="1">
        <v>4860</v>
      </c>
      <c r="B4868" s="6" t="s">
        <v>103</v>
      </c>
      <c r="C4868" s="7" t="s">
        <v>423</v>
      </c>
      <c r="D4868" s="7" t="s">
        <v>422</v>
      </c>
      <c r="E4868" s="7">
        <v>80.376614855561456</v>
      </c>
      <c r="F4868" s="7">
        <v>14.581479065584464</v>
      </c>
      <c r="G4868" s="7">
        <v>81.688553343656054</v>
      </c>
      <c r="H4868" s="7">
        <v>0.98393975123325539</v>
      </c>
      <c r="I4868" s="7">
        <v>80.376614855561456</v>
      </c>
      <c r="J4868" s="7">
        <v>14.581479065584464</v>
      </c>
      <c r="K4868" s="7">
        <v>81.688553343656054</v>
      </c>
      <c r="L4868" s="7">
        <v>0.98393975123325539</v>
      </c>
      <c r="M4868" s="7" t="s">
        <v>290</v>
      </c>
      <c r="N4868" s="7" t="s">
        <v>334</v>
      </c>
      <c r="O4868" s="7" t="s">
        <v>421</v>
      </c>
    </row>
    <row r="4869" spans="1:15" ht="15">
      <c r="A4869" s="1">
        <v>4861</v>
      </c>
      <c r="B4869" s="6" t="s">
        <v>103</v>
      </c>
      <c r="C4869" s="7" t="s">
        <v>424</v>
      </c>
      <c r="D4869" s="7" t="s">
        <v>422</v>
      </c>
      <c r="E4869" s="7">
        <v>81.338765068505239</v>
      </c>
      <c r="F4869" s="7">
        <v>14.756027013556698</v>
      </c>
      <c r="G4869" s="7">
        <v>82.66640814801562</v>
      </c>
      <c r="H4869" s="7">
        <v>0.98393975123325539</v>
      </c>
      <c r="I4869" s="7">
        <v>81.338765068505239</v>
      </c>
      <c r="J4869" s="7">
        <v>14.756027013556698</v>
      </c>
      <c r="K4869" s="7">
        <v>82.66640814801562</v>
      </c>
      <c r="L4869" s="7">
        <v>0.98393975123325539</v>
      </c>
      <c r="M4869" s="7" t="s">
        <v>290</v>
      </c>
      <c r="N4869" s="7" t="s">
        <v>334</v>
      </c>
      <c r="O4869" s="7" t="s">
        <v>421</v>
      </c>
    </row>
    <row r="4870" spans="1:15" ht="15">
      <c r="A4870" s="1">
        <v>4862</v>
      </c>
      <c r="B4870" s="6" t="s">
        <v>103</v>
      </c>
      <c r="C4870" s="7" t="s">
        <v>425</v>
      </c>
      <c r="D4870" s="7" t="s">
        <v>422</v>
      </c>
      <c r="E4870" s="7">
        <v>82.151197799043658</v>
      </c>
      <c r="F4870" s="7">
        <v>14.903414047382773</v>
      </c>
      <c r="G4870" s="7">
        <v>83.492101722769689</v>
      </c>
      <c r="H4870" s="7">
        <v>0.98393975123325539</v>
      </c>
      <c r="I4870" s="7">
        <v>82.151197799043658</v>
      </c>
      <c r="J4870" s="7">
        <v>14.903414047382773</v>
      </c>
      <c r="K4870" s="7">
        <v>83.492101722769689</v>
      </c>
      <c r="L4870" s="7">
        <v>0.98393975123325539</v>
      </c>
      <c r="M4870" s="7" t="s">
        <v>290</v>
      </c>
      <c r="N4870" s="7" t="s">
        <v>334</v>
      </c>
      <c r="O4870" s="7" t="s">
        <v>421</v>
      </c>
    </row>
    <row r="4871" spans="1:15" ht="15">
      <c r="A4871" s="1">
        <v>4863</v>
      </c>
      <c r="B4871" s="6" t="s">
        <v>103</v>
      </c>
      <c r="C4871" s="7" t="s">
        <v>426</v>
      </c>
      <c r="D4871" s="7" t="s">
        <v>422</v>
      </c>
      <c r="E4871" s="7">
        <v>83.569108452865166</v>
      </c>
      <c r="F4871" s="7">
        <v>15.160643523303351</v>
      </c>
      <c r="G4871" s="7">
        <v>84.933156067859741</v>
      </c>
      <c r="H4871" s="7">
        <v>0.98393975123325539</v>
      </c>
      <c r="I4871" s="7">
        <v>83.569108452865166</v>
      </c>
      <c r="J4871" s="7">
        <v>15.160643523303351</v>
      </c>
      <c r="K4871" s="7">
        <v>84.933156067859741</v>
      </c>
      <c r="L4871" s="7">
        <v>0.98393975123325539</v>
      </c>
      <c r="M4871" s="7" t="s">
        <v>290</v>
      </c>
      <c r="N4871" s="7" t="s">
        <v>334</v>
      </c>
      <c r="O4871" s="7" t="s">
        <v>421</v>
      </c>
    </row>
    <row r="4872" spans="1:15" ht="15">
      <c r="A4872" s="1">
        <v>4864</v>
      </c>
      <c r="B4872" s="6" t="s">
        <v>103</v>
      </c>
      <c r="C4872" s="7" t="s">
        <v>427</v>
      </c>
      <c r="D4872" s="7" t="s">
        <v>422</v>
      </c>
      <c r="E4872" s="7">
        <v>84.844457927994199</v>
      </c>
      <c r="F4872" s="7">
        <v>15.39201034195224</v>
      </c>
      <c r="G4872" s="7">
        <v>86.229322295040348</v>
      </c>
      <c r="H4872" s="7">
        <v>0.98393975123325539</v>
      </c>
      <c r="I4872" s="7">
        <v>84.844457927994199</v>
      </c>
      <c r="J4872" s="7">
        <v>15.39201034195224</v>
      </c>
      <c r="K4872" s="7">
        <v>86.229322295040348</v>
      </c>
      <c r="L4872" s="7">
        <v>0.98393975123325539</v>
      </c>
      <c r="M4872" s="7" t="s">
        <v>290</v>
      </c>
      <c r="N4872" s="7" t="s">
        <v>334</v>
      </c>
      <c r="O4872" s="7" t="s">
        <v>421</v>
      </c>
    </row>
    <row r="4873" spans="1:15" ht="15">
      <c r="A4873" s="1">
        <v>4865</v>
      </c>
      <c r="B4873" s="6" t="s">
        <v>448</v>
      </c>
      <c r="C4873" s="7" t="s">
        <v>292</v>
      </c>
      <c r="D4873" s="7" t="s">
        <v>422</v>
      </c>
      <c r="E4873" s="7" t="s">
        <v>422</v>
      </c>
      <c r="F4873" s="7" t="s">
        <v>422</v>
      </c>
      <c r="G4873" s="7" t="s">
        <v>422</v>
      </c>
      <c r="H4873" s="7" t="s">
        <v>422</v>
      </c>
      <c r="I4873" s="7" t="s">
        <v>422</v>
      </c>
      <c r="J4873" s="7" t="s">
        <v>422</v>
      </c>
      <c r="K4873" s="7" t="s">
        <v>422</v>
      </c>
      <c r="L4873" s="7" t="s">
        <v>422</v>
      </c>
      <c r="M4873" s="7" t="s">
        <v>304</v>
      </c>
      <c r="N4873" s="7" t="s">
        <v>334</v>
      </c>
      <c r="O4873" s="7" t="s">
        <v>421</v>
      </c>
    </row>
    <row r="4874" spans="1:15" ht="15">
      <c r="A4874" s="1">
        <v>4866</v>
      </c>
      <c r="B4874" s="6" t="s">
        <v>448</v>
      </c>
      <c r="C4874" s="7" t="s">
        <v>293</v>
      </c>
      <c r="D4874" s="7" t="s">
        <v>422</v>
      </c>
      <c r="E4874" s="7" t="s">
        <v>422</v>
      </c>
      <c r="F4874" s="7" t="s">
        <v>422</v>
      </c>
      <c r="G4874" s="7" t="s">
        <v>422</v>
      </c>
      <c r="H4874" s="7" t="s">
        <v>422</v>
      </c>
      <c r="I4874" s="7" t="s">
        <v>422</v>
      </c>
      <c r="J4874" s="7" t="s">
        <v>422</v>
      </c>
      <c r="K4874" s="7" t="s">
        <v>422</v>
      </c>
      <c r="L4874" s="7" t="s">
        <v>422</v>
      </c>
      <c r="M4874" s="7" t="s">
        <v>304</v>
      </c>
      <c r="N4874" s="7" t="s">
        <v>334</v>
      </c>
      <c r="O4874" s="7" t="s">
        <v>421</v>
      </c>
    </row>
    <row r="4875" spans="1:15" ht="15">
      <c r="A4875" s="1">
        <v>4867</v>
      </c>
      <c r="B4875" s="6" t="s">
        <v>448</v>
      </c>
      <c r="C4875" s="7" t="s">
        <v>294</v>
      </c>
      <c r="D4875" s="7" t="s">
        <v>422</v>
      </c>
      <c r="E4875" s="7" t="s">
        <v>422</v>
      </c>
      <c r="F4875" s="7" t="s">
        <v>422</v>
      </c>
      <c r="G4875" s="7" t="s">
        <v>422</v>
      </c>
      <c r="H4875" s="7" t="s">
        <v>422</v>
      </c>
      <c r="I4875" s="7" t="s">
        <v>422</v>
      </c>
      <c r="J4875" s="7" t="s">
        <v>422</v>
      </c>
      <c r="K4875" s="7" t="s">
        <v>422</v>
      </c>
      <c r="L4875" s="7" t="s">
        <v>422</v>
      </c>
      <c r="M4875" s="7" t="s">
        <v>304</v>
      </c>
      <c r="N4875" s="7" t="s">
        <v>334</v>
      </c>
      <c r="O4875" s="7" t="s">
        <v>421</v>
      </c>
    </row>
    <row r="4876" spans="1:15" ht="15">
      <c r="A4876" s="1">
        <v>4868</v>
      </c>
      <c r="B4876" s="6" t="s">
        <v>448</v>
      </c>
      <c r="C4876" s="7" t="s">
        <v>295</v>
      </c>
      <c r="D4876" s="7" t="s">
        <v>422</v>
      </c>
      <c r="E4876" s="7" t="s">
        <v>422</v>
      </c>
      <c r="F4876" s="7" t="s">
        <v>422</v>
      </c>
      <c r="G4876" s="7" t="s">
        <v>422</v>
      </c>
      <c r="H4876" s="7" t="s">
        <v>422</v>
      </c>
      <c r="I4876" s="7" t="s">
        <v>422</v>
      </c>
      <c r="J4876" s="7" t="s">
        <v>422</v>
      </c>
      <c r="K4876" s="7" t="s">
        <v>422</v>
      </c>
      <c r="L4876" s="7" t="s">
        <v>422</v>
      </c>
      <c r="M4876" s="7" t="s">
        <v>304</v>
      </c>
      <c r="N4876" s="7" t="s">
        <v>334</v>
      </c>
      <c r="O4876" s="7" t="s">
        <v>421</v>
      </c>
    </row>
    <row r="4877" spans="1:15" ht="15">
      <c r="A4877" s="1">
        <v>4869</v>
      </c>
      <c r="B4877" s="6" t="s">
        <v>448</v>
      </c>
      <c r="C4877" s="7" t="s">
        <v>296</v>
      </c>
      <c r="D4877" s="7" t="s">
        <v>422</v>
      </c>
      <c r="E4877" s="7" t="s">
        <v>422</v>
      </c>
      <c r="F4877" s="7" t="s">
        <v>422</v>
      </c>
      <c r="G4877" s="7" t="s">
        <v>422</v>
      </c>
      <c r="H4877" s="7" t="s">
        <v>422</v>
      </c>
      <c r="I4877" s="7" t="s">
        <v>422</v>
      </c>
      <c r="J4877" s="7" t="s">
        <v>422</v>
      </c>
      <c r="K4877" s="7" t="s">
        <v>422</v>
      </c>
      <c r="L4877" s="7" t="s">
        <v>422</v>
      </c>
      <c r="M4877" s="7" t="s">
        <v>304</v>
      </c>
      <c r="N4877" s="7" t="s">
        <v>334</v>
      </c>
      <c r="O4877" s="7" t="s">
        <v>421</v>
      </c>
    </row>
    <row r="4878" spans="1:15" ht="15">
      <c r="A4878" s="1">
        <v>4870</v>
      </c>
      <c r="B4878" s="6" t="s">
        <v>448</v>
      </c>
      <c r="C4878" s="7" t="s">
        <v>297</v>
      </c>
      <c r="D4878" s="7" t="s">
        <v>422</v>
      </c>
      <c r="E4878" s="7" t="s">
        <v>422</v>
      </c>
      <c r="F4878" s="7" t="s">
        <v>422</v>
      </c>
      <c r="G4878" s="7" t="s">
        <v>422</v>
      </c>
      <c r="H4878" s="7" t="s">
        <v>422</v>
      </c>
      <c r="I4878" s="7" t="s">
        <v>422</v>
      </c>
      <c r="J4878" s="7" t="s">
        <v>422</v>
      </c>
      <c r="K4878" s="7" t="s">
        <v>422</v>
      </c>
      <c r="L4878" s="7" t="s">
        <v>422</v>
      </c>
      <c r="M4878" s="7" t="s">
        <v>304</v>
      </c>
      <c r="N4878" s="7" t="s">
        <v>334</v>
      </c>
      <c r="O4878" s="7" t="s">
        <v>421</v>
      </c>
    </row>
    <row r="4879" spans="1:15" ht="15">
      <c r="A4879" s="1">
        <v>4871</v>
      </c>
      <c r="B4879" s="6" t="s">
        <v>448</v>
      </c>
      <c r="C4879" s="7" t="s">
        <v>298</v>
      </c>
      <c r="D4879" s="7" t="s">
        <v>422</v>
      </c>
      <c r="E4879" s="7" t="s">
        <v>422</v>
      </c>
      <c r="F4879" s="7" t="s">
        <v>422</v>
      </c>
      <c r="G4879" s="7" t="s">
        <v>422</v>
      </c>
      <c r="H4879" s="7" t="s">
        <v>422</v>
      </c>
      <c r="I4879" s="7" t="s">
        <v>422</v>
      </c>
      <c r="J4879" s="7" t="s">
        <v>422</v>
      </c>
      <c r="K4879" s="7" t="s">
        <v>422</v>
      </c>
      <c r="L4879" s="7" t="s">
        <v>422</v>
      </c>
      <c r="M4879" s="7" t="s">
        <v>304</v>
      </c>
      <c r="N4879" s="7" t="s">
        <v>334</v>
      </c>
      <c r="O4879" s="7" t="s">
        <v>421</v>
      </c>
    </row>
    <row r="4880" spans="1:15" ht="15">
      <c r="A4880" s="1">
        <v>4872</v>
      </c>
      <c r="B4880" s="6" t="s">
        <v>448</v>
      </c>
      <c r="C4880" s="7" t="s">
        <v>299</v>
      </c>
      <c r="D4880" s="7" t="s">
        <v>422</v>
      </c>
      <c r="E4880" s="7" t="s">
        <v>422</v>
      </c>
      <c r="F4880" s="7" t="s">
        <v>422</v>
      </c>
      <c r="G4880" s="7" t="s">
        <v>422</v>
      </c>
      <c r="H4880" s="7" t="s">
        <v>422</v>
      </c>
      <c r="I4880" s="7" t="s">
        <v>422</v>
      </c>
      <c r="J4880" s="7" t="s">
        <v>422</v>
      </c>
      <c r="K4880" s="7" t="s">
        <v>422</v>
      </c>
      <c r="L4880" s="7" t="s">
        <v>422</v>
      </c>
      <c r="M4880" s="7" t="s">
        <v>304</v>
      </c>
      <c r="N4880" s="7" t="s">
        <v>334</v>
      </c>
      <c r="O4880" s="7" t="s">
        <v>421</v>
      </c>
    </row>
    <row r="4881" spans="1:15" ht="15">
      <c r="A4881" s="1">
        <v>4873</v>
      </c>
      <c r="B4881" s="6" t="s">
        <v>448</v>
      </c>
      <c r="C4881" s="7" t="s">
        <v>300</v>
      </c>
      <c r="D4881" s="7" t="s">
        <v>422</v>
      </c>
      <c r="E4881" s="7" t="s">
        <v>422</v>
      </c>
      <c r="F4881" s="7" t="s">
        <v>422</v>
      </c>
      <c r="G4881" s="7" t="s">
        <v>422</v>
      </c>
      <c r="H4881" s="7" t="s">
        <v>422</v>
      </c>
      <c r="I4881" s="7" t="s">
        <v>422</v>
      </c>
      <c r="J4881" s="7" t="s">
        <v>422</v>
      </c>
      <c r="K4881" s="7" t="s">
        <v>422</v>
      </c>
      <c r="L4881" s="7" t="s">
        <v>422</v>
      </c>
      <c r="M4881" s="7" t="s">
        <v>304</v>
      </c>
      <c r="N4881" s="7" t="s">
        <v>334</v>
      </c>
      <c r="O4881" s="7" t="s">
        <v>421</v>
      </c>
    </row>
    <row r="4882" spans="1:15" ht="15">
      <c r="A4882" s="1">
        <v>4874</v>
      </c>
      <c r="B4882" s="6" t="s">
        <v>448</v>
      </c>
      <c r="C4882" s="7" t="s">
        <v>301</v>
      </c>
      <c r="D4882" s="7" t="s">
        <v>422</v>
      </c>
      <c r="E4882" s="7" t="s">
        <v>422</v>
      </c>
      <c r="F4882" s="7" t="s">
        <v>422</v>
      </c>
      <c r="G4882" s="7" t="s">
        <v>422</v>
      </c>
      <c r="H4882" s="7" t="s">
        <v>422</v>
      </c>
      <c r="I4882" s="7" t="s">
        <v>422</v>
      </c>
      <c r="J4882" s="7" t="s">
        <v>422</v>
      </c>
      <c r="K4882" s="7" t="s">
        <v>422</v>
      </c>
      <c r="L4882" s="7" t="s">
        <v>422</v>
      </c>
      <c r="M4882" s="7" t="s">
        <v>304</v>
      </c>
      <c r="N4882" s="7" t="s">
        <v>334</v>
      </c>
      <c r="O4882" s="7" t="s">
        <v>421</v>
      </c>
    </row>
    <row r="4883" spans="1:15" ht="15">
      <c r="A4883" s="1">
        <v>4875</v>
      </c>
      <c r="B4883" s="6" t="s">
        <v>448</v>
      </c>
      <c r="C4883" s="7" t="s">
        <v>302</v>
      </c>
      <c r="D4883" s="7" t="s">
        <v>422</v>
      </c>
      <c r="E4883" s="7" t="s">
        <v>422</v>
      </c>
      <c r="F4883" s="7" t="s">
        <v>422</v>
      </c>
      <c r="G4883" s="7" t="s">
        <v>422</v>
      </c>
      <c r="H4883" s="7" t="s">
        <v>422</v>
      </c>
      <c r="I4883" s="7" t="s">
        <v>422</v>
      </c>
      <c r="J4883" s="7" t="s">
        <v>422</v>
      </c>
      <c r="K4883" s="7" t="s">
        <v>422</v>
      </c>
      <c r="L4883" s="7" t="s">
        <v>422</v>
      </c>
      <c r="M4883" s="7" t="s">
        <v>304</v>
      </c>
      <c r="N4883" s="7" t="s">
        <v>334</v>
      </c>
      <c r="O4883" s="7" t="s">
        <v>421</v>
      </c>
    </row>
    <row r="4884" spans="1:15" ht="15">
      <c r="A4884" s="1">
        <v>4876</v>
      </c>
      <c r="B4884" s="6" t="s">
        <v>448</v>
      </c>
      <c r="C4884" s="7" t="s">
        <v>423</v>
      </c>
      <c r="D4884" s="7" t="s">
        <v>422</v>
      </c>
      <c r="E4884" s="7" t="s">
        <v>422</v>
      </c>
      <c r="F4884" s="7" t="s">
        <v>422</v>
      </c>
      <c r="G4884" s="7" t="s">
        <v>422</v>
      </c>
      <c r="H4884" s="7" t="s">
        <v>422</v>
      </c>
      <c r="I4884" s="7" t="s">
        <v>422</v>
      </c>
      <c r="J4884" s="7" t="s">
        <v>422</v>
      </c>
      <c r="K4884" s="7" t="s">
        <v>422</v>
      </c>
      <c r="L4884" s="7" t="s">
        <v>422</v>
      </c>
      <c r="M4884" s="7" t="s">
        <v>304</v>
      </c>
      <c r="N4884" s="7" t="s">
        <v>334</v>
      </c>
      <c r="O4884" s="7" t="s">
        <v>421</v>
      </c>
    </row>
    <row r="4885" spans="1:15" ht="15">
      <c r="A4885" s="1">
        <v>4877</v>
      </c>
      <c r="B4885" s="6" t="s">
        <v>448</v>
      </c>
      <c r="C4885" s="7" t="s">
        <v>424</v>
      </c>
      <c r="D4885" s="7" t="s">
        <v>422</v>
      </c>
      <c r="E4885" s="7" t="s">
        <v>422</v>
      </c>
      <c r="F4885" s="7" t="s">
        <v>422</v>
      </c>
      <c r="G4885" s="7" t="s">
        <v>422</v>
      </c>
      <c r="H4885" s="7" t="s">
        <v>422</v>
      </c>
      <c r="I4885" s="7" t="s">
        <v>422</v>
      </c>
      <c r="J4885" s="7" t="s">
        <v>422</v>
      </c>
      <c r="K4885" s="7" t="s">
        <v>422</v>
      </c>
      <c r="L4885" s="7" t="s">
        <v>422</v>
      </c>
      <c r="M4885" s="7" t="s">
        <v>304</v>
      </c>
      <c r="N4885" s="7" t="s">
        <v>334</v>
      </c>
      <c r="O4885" s="7" t="s">
        <v>421</v>
      </c>
    </row>
    <row r="4886" spans="1:15" ht="15">
      <c r="A4886" s="1">
        <v>4878</v>
      </c>
      <c r="B4886" s="6" t="s">
        <v>448</v>
      </c>
      <c r="C4886" s="7" t="s">
        <v>425</v>
      </c>
      <c r="D4886" s="7" t="s">
        <v>422</v>
      </c>
      <c r="E4886" s="7" t="s">
        <v>422</v>
      </c>
      <c r="F4886" s="7" t="s">
        <v>422</v>
      </c>
      <c r="G4886" s="7" t="s">
        <v>422</v>
      </c>
      <c r="H4886" s="7" t="s">
        <v>422</v>
      </c>
      <c r="I4886" s="7" t="s">
        <v>422</v>
      </c>
      <c r="J4886" s="7" t="s">
        <v>422</v>
      </c>
      <c r="K4886" s="7" t="s">
        <v>422</v>
      </c>
      <c r="L4886" s="7" t="s">
        <v>422</v>
      </c>
      <c r="M4886" s="7" t="s">
        <v>304</v>
      </c>
      <c r="N4886" s="7" t="s">
        <v>334</v>
      </c>
      <c r="O4886" s="7" t="s">
        <v>421</v>
      </c>
    </row>
    <row r="4887" spans="1:15" ht="15">
      <c r="A4887" s="1">
        <v>4879</v>
      </c>
      <c r="B4887" s="6" t="s">
        <v>448</v>
      </c>
      <c r="C4887" s="7" t="s">
        <v>426</v>
      </c>
      <c r="D4887" s="7" t="s">
        <v>422</v>
      </c>
      <c r="E4887" s="7" t="s">
        <v>422</v>
      </c>
      <c r="F4887" s="7" t="s">
        <v>422</v>
      </c>
      <c r="G4887" s="7" t="s">
        <v>422</v>
      </c>
      <c r="H4887" s="7" t="s">
        <v>422</v>
      </c>
      <c r="I4887" s="7" t="s">
        <v>422</v>
      </c>
      <c r="J4887" s="7" t="s">
        <v>422</v>
      </c>
      <c r="K4887" s="7" t="s">
        <v>422</v>
      </c>
      <c r="L4887" s="7" t="s">
        <v>422</v>
      </c>
      <c r="M4887" s="7" t="s">
        <v>304</v>
      </c>
      <c r="N4887" s="7" t="s">
        <v>334</v>
      </c>
      <c r="O4887" s="7" t="s">
        <v>421</v>
      </c>
    </row>
    <row r="4888" spans="1:15" ht="15">
      <c r="A4888" s="1">
        <v>4880</v>
      </c>
      <c r="B4888" s="6" t="s">
        <v>448</v>
      </c>
      <c r="C4888" s="7" t="s">
        <v>427</v>
      </c>
      <c r="D4888" s="7" t="s">
        <v>422</v>
      </c>
      <c r="E4888" s="7" t="s">
        <v>422</v>
      </c>
      <c r="F4888" s="7" t="s">
        <v>422</v>
      </c>
      <c r="G4888" s="7" t="s">
        <v>422</v>
      </c>
      <c r="H4888" s="7" t="s">
        <v>422</v>
      </c>
      <c r="I4888" s="7" t="s">
        <v>422</v>
      </c>
      <c r="J4888" s="7" t="s">
        <v>422</v>
      </c>
      <c r="K4888" s="7" t="s">
        <v>422</v>
      </c>
      <c r="L4888" s="7" t="s">
        <v>422</v>
      </c>
      <c r="M4888" s="7" t="s">
        <v>304</v>
      </c>
      <c r="N4888" s="7" t="s">
        <v>334</v>
      </c>
      <c r="O4888" s="7" t="s">
        <v>421</v>
      </c>
    </row>
    <row r="4889" spans="1:15" ht="15">
      <c r="A4889" s="1">
        <v>4881</v>
      </c>
      <c r="B4889" s="6" t="s">
        <v>237</v>
      </c>
      <c r="C4889" s="7" t="s">
        <v>292</v>
      </c>
      <c r="D4889" s="7" t="s">
        <v>422</v>
      </c>
      <c r="E4889" s="7" t="s">
        <v>422</v>
      </c>
      <c r="F4889" s="7" t="s">
        <v>422</v>
      </c>
      <c r="G4889" s="7" t="s">
        <v>422</v>
      </c>
      <c r="H4889" s="7" t="s">
        <v>422</v>
      </c>
      <c r="I4889" s="7" t="s">
        <v>422</v>
      </c>
      <c r="J4889" s="7" t="s">
        <v>422</v>
      </c>
      <c r="K4889" s="7" t="s">
        <v>422</v>
      </c>
      <c r="L4889" s="7" t="s">
        <v>422</v>
      </c>
      <c r="M4889" s="7" t="s">
        <v>304</v>
      </c>
      <c r="N4889" s="7" t="s">
        <v>334</v>
      </c>
      <c r="O4889" s="7" t="s">
        <v>421</v>
      </c>
    </row>
    <row r="4890" spans="1:15" ht="15">
      <c r="A4890" s="1">
        <v>4882</v>
      </c>
      <c r="B4890" s="6" t="s">
        <v>237</v>
      </c>
      <c r="C4890" s="7" t="s">
        <v>293</v>
      </c>
      <c r="D4890" s="7" t="s">
        <v>422</v>
      </c>
      <c r="E4890" s="7" t="s">
        <v>422</v>
      </c>
      <c r="F4890" s="7" t="s">
        <v>422</v>
      </c>
      <c r="G4890" s="7" t="s">
        <v>422</v>
      </c>
      <c r="H4890" s="7" t="s">
        <v>422</v>
      </c>
      <c r="I4890" s="7" t="s">
        <v>422</v>
      </c>
      <c r="J4890" s="7" t="s">
        <v>422</v>
      </c>
      <c r="K4890" s="7" t="s">
        <v>422</v>
      </c>
      <c r="L4890" s="7" t="s">
        <v>422</v>
      </c>
      <c r="M4890" s="7" t="s">
        <v>304</v>
      </c>
      <c r="N4890" s="7" t="s">
        <v>334</v>
      </c>
      <c r="O4890" s="7" t="s">
        <v>421</v>
      </c>
    </row>
    <row r="4891" spans="1:15" ht="15">
      <c r="A4891" s="1">
        <v>4883</v>
      </c>
      <c r="B4891" s="6" t="s">
        <v>237</v>
      </c>
      <c r="C4891" s="7" t="s">
        <v>294</v>
      </c>
      <c r="D4891" s="7" t="s">
        <v>422</v>
      </c>
      <c r="E4891" s="7" t="s">
        <v>422</v>
      </c>
      <c r="F4891" s="7" t="s">
        <v>422</v>
      </c>
      <c r="G4891" s="7" t="s">
        <v>422</v>
      </c>
      <c r="H4891" s="7" t="s">
        <v>422</v>
      </c>
      <c r="I4891" s="7" t="s">
        <v>422</v>
      </c>
      <c r="J4891" s="7" t="s">
        <v>422</v>
      </c>
      <c r="K4891" s="7" t="s">
        <v>422</v>
      </c>
      <c r="L4891" s="7" t="s">
        <v>422</v>
      </c>
      <c r="M4891" s="7" t="s">
        <v>304</v>
      </c>
      <c r="N4891" s="7" t="s">
        <v>334</v>
      </c>
      <c r="O4891" s="7" t="s">
        <v>421</v>
      </c>
    </row>
    <row r="4892" spans="1:15" ht="15">
      <c r="A4892" s="1">
        <v>4884</v>
      </c>
      <c r="B4892" s="6" t="s">
        <v>237</v>
      </c>
      <c r="C4892" s="7" t="s">
        <v>295</v>
      </c>
      <c r="D4892" s="7">
        <v>19.776</v>
      </c>
      <c r="E4892" s="7">
        <v>19.123000000000001</v>
      </c>
      <c r="F4892" s="7">
        <v>5.0399451385902951</v>
      </c>
      <c r="G4892" s="7">
        <v>19.776</v>
      </c>
      <c r="H4892" s="7">
        <v>0.96698017799352753</v>
      </c>
      <c r="I4892" s="7">
        <v>19.123000000000001</v>
      </c>
      <c r="J4892" s="7">
        <v>5.0399451385902951</v>
      </c>
      <c r="K4892" s="7">
        <v>19.776</v>
      </c>
      <c r="L4892" s="7">
        <v>0.96698017799352753</v>
      </c>
      <c r="M4892" s="7" t="s">
        <v>304</v>
      </c>
      <c r="N4892" s="7" t="s">
        <v>334</v>
      </c>
      <c r="O4892" s="7" t="s">
        <v>421</v>
      </c>
    </row>
    <row r="4893" spans="1:15" ht="15">
      <c r="A4893" s="1">
        <v>4885</v>
      </c>
      <c r="B4893" s="6" t="s">
        <v>237</v>
      </c>
      <c r="C4893" s="7" t="s">
        <v>296</v>
      </c>
      <c r="D4893" s="7">
        <v>9.6268799999999999</v>
      </c>
      <c r="E4893" s="7">
        <v>9.18</v>
      </c>
      <c r="F4893" s="7">
        <v>2.9075254584842734</v>
      </c>
      <c r="G4893" s="7">
        <v>9.6294394588539873</v>
      </c>
      <c r="H4893" s="7">
        <v>0.95332651907990962</v>
      </c>
      <c r="I4893" s="7">
        <v>9.18</v>
      </c>
      <c r="J4893" s="7">
        <v>2.9075254584842734</v>
      </c>
      <c r="K4893" s="7">
        <v>9.6294394588539873</v>
      </c>
      <c r="L4893" s="7">
        <v>0.95332651907990962</v>
      </c>
      <c r="M4893" s="7" t="s">
        <v>304</v>
      </c>
      <c r="N4893" s="7" t="s">
        <v>334</v>
      </c>
      <c r="O4893" s="7" t="s">
        <v>421</v>
      </c>
    </row>
    <row r="4894" spans="1:15" ht="15">
      <c r="A4894" s="1">
        <v>4886</v>
      </c>
      <c r="B4894" s="6" t="s">
        <v>237</v>
      </c>
      <c r="C4894" s="7" t="s">
        <v>297</v>
      </c>
      <c r="D4894" s="7">
        <v>11.034000000000001</v>
      </c>
      <c r="E4894" s="7">
        <v>10.662000000000001</v>
      </c>
      <c r="F4894" s="7">
        <v>2.8409350573358751</v>
      </c>
      <c r="G4894" s="7">
        <v>11.034000000000001</v>
      </c>
      <c r="H4894" s="7">
        <v>0.9662860250135944</v>
      </c>
      <c r="I4894" s="7">
        <v>10.662000000000001</v>
      </c>
      <c r="J4894" s="7">
        <v>2.8409350573358751</v>
      </c>
      <c r="K4894" s="7">
        <v>11.034000000000001</v>
      </c>
      <c r="L4894" s="7">
        <v>0.9662860250135944</v>
      </c>
      <c r="M4894" s="7" t="s">
        <v>304</v>
      </c>
      <c r="N4894" s="7" t="s">
        <v>334</v>
      </c>
      <c r="O4894" s="7" t="s">
        <v>421</v>
      </c>
    </row>
    <row r="4895" spans="1:15" ht="15">
      <c r="A4895" s="1">
        <v>4887</v>
      </c>
      <c r="B4895" s="6" t="s">
        <v>237</v>
      </c>
      <c r="C4895" s="7" t="s">
        <v>298</v>
      </c>
      <c r="D4895" s="7" t="s">
        <v>422</v>
      </c>
      <c r="E4895" s="7">
        <v>10.662000000000001</v>
      </c>
      <c r="F4895" s="7">
        <v>3.1177465732940721</v>
      </c>
      <c r="G4895" s="7">
        <v>11.108491693082682</v>
      </c>
      <c r="H4895" s="7">
        <v>0.95980627204675195</v>
      </c>
      <c r="I4895" s="7">
        <v>10.662000000000001</v>
      </c>
      <c r="J4895" s="7">
        <v>3.1177465732940721</v>
      </c>
      <c r="K4895" s="7">
        <v>11.108491693082682</v>
      </c>
      <c r="L4895" s="7">
        <v>0.95980627204675195</v>
      </c>
      <c r="M4895" s="7" t="s">
        <v>304</v>
      </c>
      <c r="N4895" s="7" t="s">
        <v>334</v>
      </c>
      <c r="O4895" s="7" t="s">
        <v>421</v>
      </c>
    </row>
    <row r="4896" spans="1:15" ht="15">
      <c r="A4896" s="1">
        <v>4888</v>
      </c>
      <c r="B4896" s="6" t="s">
        <v>237</v>
      </c>
      <c r="C4896" s="7" t="s">
        <v>299</v>
      </c>
      <c r="D4896" s="7" t="s">
        <v>422</v>
      </c>
      <c r="E4896" s="7">
        <v>10.662000000000001</v>
      </c>
      <c r="F4896" s="7">
        <v>3.1177465732940721</v>
      </c>
      <c r="G4896" s="7">
        <v>11.108491693082682</v>
      </c>
      <c r="H4896" s="7">
        <v>0.95980627204675195</v>
      </c>
      <c r="I4896" s="7">
        <v>10.662000000000001</v>
      </c>
      <c r="J4896" s="7">
        <v>3.1177465732940721</v>
      </c>
      <c r="K4896" s="7">
        <v>11.108491693082682</v>
      </c>
      <c r="L4896" s="7">
        <v>0.95980627204675195</v>
      </c>
      <c r="M4896" s="7" t="s">
        <v>304</v>
      </c>
      <c r="N4896" s="7" t="s">
        <v>334</v>
      </c>
      <c r="O4896" s="7" t="s">
        <v>421</v>
      </c>
    </row>
    <row r="4897" spans="1:15" ht="15">
      <c r="A4897" s="1">
        <v>4889</v>
      </c>
      <c r="B4897" s="6" t="s">
        <v>237</v>
      </c>
      <c r="C4897" s="7" t="s">
        <v>300</v>
      </c>
      <c r="D4897" s="7" t="s">
        <v>422</v>
      </c>
      <c r="E4897" s="7">
        <v>10.662000000000001</v>
      </c>
      <c r="F4897" s="7">
        <v>3.1177465732940721</v>
      </c>
      <c r="G4897" s="7">
        <v>11.108491693082682</v>
      </c>
      <c r="H4897" s="7">
        <v>0.95980627204675195</v>
      </c>
      <c r="I4897" s="7">
        <v>10.662000000000001</v>
      </c>
      <c r="J4897" s="7">
        <v>3.1177465732940721</v>
      </c>
      <c r="K4897" s="7">
        <v>11.108491693082682</v>
      </c>
      <c r="L4897" s="7">
        <v>0.95980627204675195</v>
      </c>
      <c r="M4897" s="7" t="s">
        <v>304</v>
      </c>
      <c r="N4897" s="7" t="s">
        <v>334</v>
      </c>
      <c r="O4897" s="7" t="s">
        <v>421</v>
      </c>
    </row>
    <row r="4898" spans="1:15" ht="15">
      <c r="A4898" s="1">
        <v>4890</v>
      </c>
      <c r="B4898" s="6" t="s">
        <v>237</v>
      </c>
      <c r="C4898" s="7" t="s">
        <v>301</v>
      </c>
      <c r="D4898" s="7" t="s">
        <v>422</v>
      </c>
      <c r="E4898" s="7">
        <v>10.662000000000001</v>
      </c>
      <c r="F4898" s="7">
        <v>3.1177465732940721</v>
      </c>
      <c r="G4898" s="7">
        <v>11.108491693082682</v>
      </c>
      <c r="H4898" s="7">
        <v>0.95980627204675195</v>
      </c>
      <c r="I4898" s="7">
        <v>10.662000000000001</v>
      </c>
      <c r="J4898" s="7">
        <v>3.1177465732940721</v>
      </c>
      <c r="K4898" s="7">
        <v>11.108491693082682</v>
      </c>
      <c r="L4898" s="7">
        <v>0.95980627204675195</v>
      </c>
      <c r="M4898" s="7" t="s">
        <v>304</v>
      </c>
      <c r="N4898" s="7" t="s">
        <v>334</v>
      </c>
      <c r="O4898" s="7" t="s">
        <v>421</v>
      </c>
    </row>
    <row r="4899" spans="1:15" ht="15">
      <c r="A4899" s="1">
        <v>4891</v>
      </c>
      <c r="B4899" s="6" t="s">
        <v>237</v>
      </c>
      <c r="C4899" s="7" t="s">
        <v>302</v>
      </c>
      <c r="D4899" s="7" t="s">
        <v>422</v>
      </c>
      <c r="E4899" s="7">
        <v>10.662000000000001</v>
      </c>
      <c r="F4899" s="7">
        <v>3.1177465732940721</v>
      </c>
      <c r="G4899" s="7">
        <v>11.108491693082682</v>
      </c>
      <c r="H4899" s="7">
        <v>0.95980627204675195</v>
      </c>
      <c r="I4899" s="7">
        <v>10.662000000000001</v>
      </c>
      <c r="J4899" s="7">
        <v>3.1177465732940721</v>
      </c>
      <c r="K4899" s="7">
        <v>11.108491693082682</v>
      </c>
      <c r="L4899" s="7">
        <v>0.95980627204675195</v>
      </c>
      <c r="M4899" s="7" t="s">
        <v>304</v>
      </c>
      <c r="N4899" s="7" t="s">
        <v>334</v>
      </c>
      <c r="O4899" s="7" t="s">
        <v>421</v>
      </c>
    </row>
    <row r="4900" spans="1:15" ht="15">
      <c r="A4900" s="1">
        <v>4892</v>
      </c>
      <c r="B4900" s="6" t="s">
        <v>237</v>
      </c>
      <c r="C4900" s="7" t="s">
        <v>423</v>
      </c>
      <c r="D4900" s="7" t="s">
        <v>422</v>
      </c>
      <c r="E4900" s="7">
        <v>10.662000000000001</v>
      </c>
      <c r="F4900" s="7">
        <v>3.1177465732940721</v>
      </c>
      <c r="G4900" s="7">
        <v>11.108491693082682</v>
      </c>
      <c r="H4900" s="7">
        <v>0.95980627204675195</v>
      </c>
      <c r="I4900" s="7">
        <v>10.662000000000001</v>
      </c>
      <c r="J4900" s="7">
        <v>3.1177465732940721</v>
      </c>
      <c r="K4900" s="7">
        <v>11.108491693082682</v>
      </c>
      <c r="L4900" s="7">
        <v>0.95980627204675195</v>
      </c>
      <c r="M4900" s="7" t="s">
        <v>304</v>
      </c>
      <c r="N4900" s="7" t="s">
        <v>334</v>
      </c>
      <c r="O4900" s="7" t="s">
        <v>421</v>
      </c>
    </row>
    <row r="4901" spans="1:15" ht="15">
      <c r="A4901" s="1">
        <v>4893</v>
      </c>
      <c r="B4901" s="6" t="s">
        <v>237</v>
      </c>
      <c r="C4901" s="7" t="s">
        <v>424</v>
      </c>
      <c r="D4901" s="7" t="s">
        <v>422</v>
      </c>
      <c r="E4901" s="7">
        <v>10.662000000000001</v>
      </c>
      <c r="F4901" s="7">
        <v>3.1177465732940721</v>
      </c>
      <c r="G4901" s="7">
        <v>11.108491693082682</v>
      </c>
      <c r="H4901" s="7">
        <v>0.95980627204675195</v>
      </c>
      <c r="I4901" s="7">
        <v>10.662000000000001</v>
      </c>
      <c r="J4901" s="7">
        <v>3.1177465732940721</v>
      </c>
      <c r="K4901" s="7">
        <v>11.108491693082682</v>
      </c>
      <c r="L4901" s="7">
        <v>0.95980627204675195</v>
      </c>
      <c r="M4901" s="7" t="s">
        <v>304</v>
      </c>
      <c r="N4901" s="7" t="s">
        <v>334</v>
      </c>
      <c r="O4901" s="7" t="s">
        <v>421</v>
      </c>
    </row>
    <row r="4902" spans="1:15" ht="15">
      <c r="A4902" s="1">
        <v>4894</v>
      </c>
      <c r="B4902" s="6" t="s">
        <v>237</v>
      </c>
      <c r="C4902" s="7" t="s">
        <v>425</v>
      </c>
      <c r="D4902" s="7" t="s">
        <v>422</v>
      </c>
      <c r="E4902" s="7">
        <v>10.662000000000001</v>
      </c>
      <c r="F4902" s="7">
        <v>3.1177465732940721</v>
      </c>
      <c r="G4902" s="7">
        <v>11.108491693082682</v>
      </c>
      <c r="H4902" s="7">
        <v>0.95980627204675195</v>
      </c>
      <c r="I4902" s="7">
        <v>10.662000000000001</v>
      </c>
      <c r="J4902" s="7">
        <v>3.1177465732940721</v>
      </c>
      <c r="K4902" s="7">
        <v>11.108491693082682</v>
      </c>
      <c r="L4902" s="7">
        <v>0.95980627204675195</v>
      </c>
      <c r="M4902" s="7" t="s">
        <v>304</v>
      </c>
      <c r="N4902" s="7" t="s">
        <v>334</v>
      </c>
      <c r="O4902" s="7" t="s">
        <v>421</v>
      </c>
    </row>
    <row r="4903" spans="1:15" ht="15">
      <c r="A4903" s="1">
        <v>4895</v>
      </c>
      <c r="B4903" s="6" t="s">
        <v>237</v>
      </c>
      <c r="C4903" s="7" t="s">
        <v>426</v>
      </c>
      <c r="D4903" s="7" t="s">
        <v>422</v>
      </c>
      <c r="E4903" s="7">
        <v>10.662000000000001</v>
      </c>
      <c r="F4903" s="7">
        <v>3.1177465732940721</v>
      </c>
      <c r="G4903" s="7">
        <v>11.108491693082682</v>
      </c>
      <c r="H4903" s="7">
        <v>0.95980627204675195</v>
      </c>
      <c r="I4903" s="7">
        <v>10.662000000000001</v>
      </c>
      <c r="J4903" s="7">
        <v>3.1177465732940721</v>
      </c>
      <c r="K4903" s="7">
        <v>11.108491693082682</v>
      </c>
      <c r="L4903" s="7">
        <v>0.95980627204675195</v>
      </c>
      <c r="M4903" s="7" t="s">
        <v>304</v>
      </c>
      <c r="N4903" s="7" t="s">
        <v>334</v>
      </c>
      <c r="O4903" s="7" t="s">
        <v>421</v>
      </c>
    </row>
    <row r="4904" spans="1:15" ht="15">
      <c r="A4904" s="1">
        <v>4896</v>
      </c>
      <c r="B4904" s="6" t="s">
        <v>237</v>
      </c>
      <c r="C4904" s="7" t="s">
        <v>427</v>
      </c>
      <c r="D4904" s="7" t="s">
        <v>422</v>
      </c>
      <c r="E4904" s="7">
        <v>10.662000000000001</v>
      </c>
      <c r="F4904" s="7">
        <v>3.1177465732940721</v>
      </c>
      <c r="G4904" s="7">
        <v>11.108491693082682</v>
      </c>
      <c r="H4904" s="7">
        <v>0.95980627204675195</v>
      </c>
      <c r="I4904" s="7">
        <v>10.662000000000001</v>
      </c>
      <c r="J4904" s="7">
        <v>3.1177465732940721</v>
      </c>
      <c r="K4904" s="7">
        <v>11.108491693082682</v>
      </c>
      <c r="L4904" s="7">
        <v>0.95980627204675195</v>
      </c>
      <c r="M4904" s="7" t="s">
        <v>304</v>
      </c>
      <c r="N4904" s="7" t="s">
        <v>334</v>
      </c>
      <c r="O4904" s="7" t="s">
        <v>421</v>
      </c>
    </row>
    <row r="4905" spans="1:15" ht="15">
      <c r="A4905" s="1">
        <v>4897</v>
      </c>
      <c r="B4905" s="6" t="s">
        <v>135</v>
      </c>
      <c r="C4905" s="7" t="s">
        <v>292</v>
      </c>
      <c r="D4905" s="7">
        <v>19.558</v>
      </c>
      <c r="E4905" s="7">
        <v>18.847999999999999</v>
      </c>
      <c r="F4905" s="7">
        <v>1.3229371490133286</v>
      </c>
      <c r="G4905" s="7">
        <v>18.894371296770885</v>
      </c>
      <c r="H4905" s="7">
        <v>0.99754576132528894</v>
      </c>
      <c r="I4905" s="7">
        <v>16.902999999999999</v>
      </c>
      <c r="J4905" s="7">
        <v>1.1864180087952219</v>
      </c>
      <c r="K4905" s="7">
        <v>16.944586058431572</v>
      </c>
      <c r="L4905" s="7">
        <v>0.99754576132528894</v>
      </c>
      <c r="M4905" s="7" t="s">
        <v>290</v>
      </c>
      <c r="N4905" s="7" t="s">
        <v>334</v>
      </c>
      <c r="O4905" s="7" t="s">
        <v>421</v>
      </c>
    </row>
    <row r="4906" spans="1:15" ht="15">
      <c r="A4906" s="1">
        <v>4898</v>
      </c>
      <c r="B4906" s="6" t="s">
        <v>135</v>
      </c>
      <c r="C4906" s="7" t="s">
        <v>293</v>
      </c>
      <c r="D4906" s="7">
        <v>21.216999999999999</v>
      </c>
      <c r="E4906" s="7">
        <v>21.94</v>
      </c>
      <c r="F4906" s="7">
        <v>3.897168734809112</v>
      </c>
      <c r="G4906" s="7">
        <v>22.283436093824797</v>
      </c>
      <c r="H4906" s="7">
        <v>0.9845878305132677</v>
      </c>
      <c r="I4906" s="7">
        <v>18.989999999999998</v>
      </c>
      <c r="J4906" s="7">
        <v>3.3731647344587605</v>
      </c>
      <c r="K4906" s="7">
        <v>19.287258496888462</v>
      </c>
      <c r="L4906" s="7">
        <v>0.9845878305132677</v>
      </c>
      <c r="M4906" s="7" t="s">
        <v>290</v>
      </c>
      <c r="N4906" s="7" t="s">
        <v>334</v>
      </c>
      <c r="O4906" s="7" t="s">
        <v>421</v>
      </c>
    </row>
    <row r="4907" spans="1:15" ht="15">
      <c r="A4907" s="1">
        <v>4899</v>
      </c>
      <c r="B4907" s="6" t="s">
        <v>135</v>
      </c>
      <c r="C4907" s="7" t="s">
        <v>294</v>
      </c>
      <c r="D4907" s="7">
        <v>26.72</v>
      </c>
      <c r="E4907" s="7">
        <v>28.527713785587711</v>
      </c>
      <c r="F4907" s="7">
        <v>5.362991883713069</v>
      </c>
      <c r="G4907" s="7">
        <v>29.02743763712504</v>
      </c>
      <c r="H4907" s="7">
        <v>0.98278443113772462</v>
      </c>
      <c r="I4907" s="7">
        <v>25.182585262552877</v>
      </c>
      <c r="J4907" s="7">
        <v>4.7341333199372357</v>
      </c>
      <c r="K4907" s="7">
        <v>25.623712041714121</v>
      </c>
      <c r="L4907" s="7">
        <v>0.98278443113772462</v>
      </c>
      <c r="M4907" s="7" t="s">
        <v>290</v>
      </c>
      <c r="N4907" s="7" t="s">
        <v>334</v>
      </c>
      <c r="O4907" s="7" t="s">
        <v>421</v>
      </c>
    </row>
    <row r="4908" spans="1:15" ht="15">
      <c r="A4908" s="1">
        <v>4900</v>
      </c>
      <c r="B4908" s="6" t="s">
        <v>135</v>
      </c>
      <c r="C4908" s="7" t="s">
        <v>295</v>
      </c>
      <c r="D4908" s="7">
        <v>32.340000000000003</v>
      </c>
      <c r="E4908" s="7">
        <v>29.375</v>
      </c>
      <c r="F4908" s="7">
        <v>3.498899698262036</v>
      </c>
      <c r="G4908" s="7">
        <v>29.58264565752188</v>
      </c>
      <c r="H4908" s="7">
        <v>0.99298082869511428</v>
      </c>
      <c r="I4908" s="7">
        <v>25.253799999999998</v>
      </c>
      <c r="J4908" s="7">
        <v>3.0080174706372644</v>
      </c>
      <c r="K4908" s="7">
        <v>25.432313767010246</v>
      </c>
      <c r="L4908" s="7">
        <v>0.99298082869511428</v>
      </c>
      <c r="M4908" s="7" t="s">
        <v>290</v>
      </c>
      <c r="N4908" s="7" t="s">
        <v>334</v>
      </c>
      <c r="O4908" s="7" t="s">
        <v>421</v>
      </c>
    </row>
    <row r="4909" spans="1:15" ht="15">
      <c r="A4909" s="1">
        <v>4901</v>
      </c>
      <c r="B4909" s="6" t="s">
        <v>135</v>
      </c>
      <c r="C4909" s="7" t="s">
        <v>296</v>
      </c>
      <c r="D4909" s="7">
        <v>28.009</v>
      </c>
      <c r="E4909" s="7">
        <v>27.314</v>
      </c>
      <c r="F4909" s="7">
        <v>1.0582918887557968</v>
      </c>
      <c r="G4909" s="7">
        <v>27.334494283264256</v>
      </c>
      <c r="H4909" s="7">
        <v>0.9992502409939662</v>
      </c>
      <c r="I4909" s="7">
        <v>24.340699999999998</v>
      </c>
      <c r="J4909" s="7">
        <v>0.94309018732659555</v>
      </c>
      <c r="K4909" s="7">
        <v>24.358963352150919</v>
      </c>
      <c r="L4909" s="7">
        <v>0.9992502409939662</v>
      </c>
      <c r="M4909" s="7" t="s">
        <v>290</v>
      </c>
      <c r="N4909" s="7" t="s">
        <v>334</v>
      </c>
      <c r="O4909" s="7" t="s">
        <v>421</v>
      </c>
    </row>
    <row r="4910" spans="1:15" ht="15">
      <c r="A4910" s="1">
        <v>4902</v>
      </c>
      <c r="B4910" s="6" t="s">
        <v>135</v>
      </c>
      <c r="C4910" s="7" t="s">
        <v>297</v>
      </c>
      <c r="D4910" s="7">
        <v>27.399000000000001</v>
      </c>
      <c r="E4910" s="7">
        <v>30.072302832999998</v>
      </c>
      <c r="F4910" s="7">
        <v>2.2146815746797195</v>
      </c>
      <c r="G4910" s="7">
        <v>30.15374292118452</v>
      </c>
      <c r="H4910" s="7">
        <v>0.99729917150260949</v>
      </c>
      <c r="I4910" s="7">
        <v>26.985512351000001</v>
      </c>
      <c r="J4910" s="7">
        <v>1.9873541883021244</v>
      </c>
      <c r="K4910" s="7">
        <v>27.058592969992649</v>
      </c>
      <c r="L4910" s="7">
        <v>0.99729917150260949</v>
      </c>
      <c r="M4910" s="7" t="s">
        <v>290</v>
      </c>
      <c r="N4910" s="7" t="s">
        <v>334</v>
      </c>
      <c r="O4910" s="7" t="s">
        <v>421</v>
      </c>
    </row>
    <row r="4911" spans="1:15" ht="15">
      <c r="A4911" s="1">
        <v>4903</v>
      </c>
      <c r="B4911" s="6" t="s">
        <v>135</v>
      </c>
      <c r="C4911" s="7" t="s">
        <v>298</v>
      </c>
      <c r="D4911" s="7" t="s">
        <v>422</v>
      </c>
      <c r="E4911" s="7">
        <v>35.272955485866412</v>
      </c>
      <c r="F4911" s="7">
        <v>4.3713699060857376</v>
      </c>
      <c r="G4911" s="7">
        <v>35.542794819256201</v>
      </c>
      <c r="H4911" s="7">
        <v>0.99240804402799521</v>
      </c>
      <c r="I4911" s="7">
        <v>32.186165003866407</v>
      </c>
      <c r="J4911" s="7">
        <v>3.9888246151244688</v>
      </c>
      <c r="K4911" s="7">
        <v>32.432390282961528</v>
      </c>
      <c r="L4911" s="7">
        <v>0.99240804402799521</v>
      </c>
      <c r="M4911" s="7" t="s">
        <v>290</v>
      </c>
      <c r="N4911" s="7" t="s">
        <v>334</v>
      </c>
      <c r="O4911" s="7" t="s">
        <v>421</v>
      </c>
    </row>
    <row r="4912" spans="1:15" ht="15">
      <c r="A4912" s="1">
        <v>4904</v>
      </c>
      <c r="B4912" s="6" t="s">
        <v>135</v>
      </c>
      <c r="C4912" s="7" t="s">
        <v>299</v>
      </c>
      <c r="D4912" s="7" t="s">
        <v>422</v>
      </c>
      <c r="E4912" s="7">
        <v>49.442352726838777</v>
      </c>
      <c r="F4912" s="7">
        <v>6.1273803065009247</v>
      </c>
      <c r="G4912" s="7">
        <v>49.820588440780554</v>
      </c>
      <c r="H4912" s="7">
        <v>0.99240804402799521</v>
      </c>
      <c r="I4912" s="7">
        <v>46.452672404834772</v>
      </c>
      <c r="J4912" s="7">
        <v>5.7568698571097121</v>
      </c>
      <c r="K4912" s="7">
        <v>46.808036960575436</v>
      </c>
      <c r="L4912" s="7">
        <v>0.99240804402799521</v>
      </c>
      <c r="M4912" s="7" t="s">
        <v>290</v>
      </c>
      <c r="N4912" s="7" t="s">
        <v>334</v>
      </c>
      <c r="O4912" s="7" t="s">
        <v>421</v>
      </c>
    </row>
    <row r="4913" spans="1:15" ht="15">
      <c r="A4913" s="1">
        <v>4905</v>
      </c>
      <c r="B4913" s="6" t="s">
        <v>135</v>
      </c>
      <c r="C4913" s="7" t="s">
        <v>300</v>
      </c>
      <c r="D4913" s="7" t="s">
        <v>422</v>
      </c>
      <c r="E4913" s="7">
        <v>60.417847205041511</v>
      </c>
      <c r="F4913" s="7">
        <v>7.4875710136746063</v>
      </c>
      <c r="G4913" s="7">
        <v>60.880045832576066</v>
      </c>
      <c r="H4913" s="7">
        <v>0.99240804402799521</v>
      </c>
      <c r="I4913" s="7">
        <v>57.428166883037512</v>
      </c>
      <c r="J4913" s="7">
        <v>7.1170605642833591</v>
      </c>
      <c r="K4913" s="7">
        <v>57.867494352370947</v>
      </c>
      <c r="L4913" s="7">
        <v>0.99240804402799521</v>
      </c>
      <c r="M4913" s="7" t="s">
        <v>290</v>
      </c>
      <c r="N4913" s="7" t="s">
        <v>334</v>
      </c>
      <c r="O4913" s="7" t="s">
        <v>421</v>
      </c>
    </row>
    <row r="4914" spans="1:15" ht="15">
      <c r="A4914" s="1">
        <v>4906</v>
      </c>
      <c r="B4914" s="6" t="s">
        <v>135</v>
      </c>
      <c r="C4914" s="7" t="s">
        <v>301</v>
      </c>
      <c r="D4914" s="7" t="s">
        <v>422</v>
      </c>
      <c r="E4914" s="7">
        <v>70.770837037864865</v>
      </c>
      <c r="F4914" s="7">
        <v>8.7706148519305156</v>
      </c>
      <c r="G4914" s="7">
        <v>71.312236396854985</v>
      </c>
      <c r="H4914" s="7">
        <v>0.99240804402799521</v>
      </c>
      <c r="I4914" s="7">
        <v>67.78115671586086</v>
      </c>
      <c r="J4914" s="7">
        <v>8.4001044025392595</v>
      </c>
      <c r="K4914" s="7">
        <v>68.299684916649866</v>
      </c>
      <c r="L4914" s="7">
        <v>0.99240804402799521</v>
      </c>
      <c r="M4914" s="7" t="s">
        <v>290</v>
      </c>
      <c r="N4914" s="7" t="s">
        <v>334</v>
      </c>
      <c r="O4914" s="7" t="s">
        <v>421</v>
      </c>
    </row>
    <row r="4915" spans="1:15" ht="15">
      <c r="A4915" s="1">
        <v>4907</v>
      </c>
      <c r="B4915" s="6" t="s">
        <v>135</v>
      </c>
      <c r="C4915" s="7" t="s">
        <v>302</v>
      </c>
      <c r="D4915" s="7" t="s">
        <v>422</v>
      </c>
      <c r="E4915" s="7">
        <v>77.397820913370452</v>
      </c>
      <c r="F4915" s="7">
        <v>9.5918955606907357</v>
      </c>
      <c r="G4915" s="7">
        <v>77.989916928955395</v>
      </c>
      <c r="H4915" s="7">
        <v>0.99240804402799521</v>
      </c>
      <c r="I4915" s="7">
        <v>74.408140591366447</v>
      </c>
      <c r="J4915" s="7">
        <v>9.2213851112995417</v>
      </c>
      <c r="K4915" s="7">
        <v>74.977365448750277</v>
      </c>
      <c r="L4915" s="7">
        <v>0.99240804402799521</v>
      </c>
      <c r="M4915" s="7" t="s">
        <v>290</v>
      </c>
      <c r="N4915" s="7" t="s">
        <v>334</v>
      </c>
      <c r="O4915" s="7" t="s">
        <v>421</v>
      </c>
    </row>
    <row r="4916" spans="1:15" ht="15">
      <c r="A4916" s="1">
        <v>4908</v>
      </c>
      <c r="B4916" s="6" t="s">
        <v>135</v>
      </c>
      <c r="C4916" s="7" t="s">
        <v>423</v>
      </c>
      <c r="D4916" s="7" t="s">
        <v>422</v>
      </c>
      <c r="E4916" s="7">
        <v>83.891869964829439</v>
      </c>
      <c r="F4916" s="7">
        <v>10.396701684849177</v>
      </c>
      <c r="G4916" s="7">
        <v>84.533645680992592</v>
      </c>
      <c r="H4916" s="7">
        <v>0.99240804402799521</v>
      </c>
      <c r="I4916" s="7">
        <v>80.902189642825434</v>
      </c>
      <c r="J4916" s="7">
        <v>10.026191235457949</v>
      </c>
      <c r="K4916" s="7">
        <v>81.521094200787473</v>
      </c>
      <c r="L4916" s="7">
        <v>0.99240804402799521</v>
      </c>
      <c r="M4916" s="7" t="s">
        <v>290</v>
      </c>
      <c r="N4916" s="7" t="s">
        <v>334</v>
      </c>
      <c r="O4916" s="7" t="s">
        <v>421</v>
      </c>
    </row>
    <row r="4917" spans="1:15" ht="15">
      <c r="A4917" s="1">
        <v>4909</v>
      </c>
      <c r="B4917" s="6" t="s">
        <v>135</v>
      </c>
      <c r="C4917" s="7" t="s">
        <v>424</v>
      </c>
      <c r="D4917" s="7" t="s">
        <v>422</v>
      </c>
      <c r="E4917" s="7">
        <v>89.051039303120902</v>
      </c>
      <c r="F4917" s="7">
        <v>11.036076448748549</v>
      </c>
      <c r="G4917" s="7">
        <v>89.732282843738048</v>
      </c>
      <c r="H4917" s="7">
        <v>0.99240804402799521</v>
      </c>
      <c r="I4917" s="7">
        <v>86.095864506528756</v>
      </c>
      <c r="J4917" s="7">
        <v>10.669842261816727</v>
      </c>
      <c r="K4917" s="7">
        <v>86.754500857411472</v>
      </c>
      <c r="L4917" s="7">
        <v>0.99240804402799521</v>
      </c>
      <c r="M4917" s="7" t="s">
        <v>290</v>
      </c>
      <c r="N4917" s="7" t="s">
        <v>334</v>
      </c>
      <c r="O4917" s="7" t="s">
        <v>421</v>
      </c>
    </row>
    <row r="4918" spans="1:15" ht="15">
      <c r="A4918" s="1">
        <v>4910</v>
      </c>
      <c r="B4918" s="6" t="s">
        <v>135</v>
      </c>
      <c r="C4918" s="7" t="s">
        <v>425</v>
      </c>
      <c r="D4918" s="7" t="s">
        <v>422</v>
      </c>
      <c r="E4918" s="7">
        <v>92.38402944462328</v>
      </c>
      <c r="F4918" s="7">
        <v>11.44913321139153</v>
      </c>
      <c r="G4918" s="7">
        <v>93.090770475473079</v>
      </c>
      <c r="H4918" s="7">
        <v>0.99240804402799521</v>
      </c>
      <c r="I4918" s="7">
        <v>89.476746003736636</v>
      </c>
      <c r="J4918" s="7">
        <v>11.088834190033761</v>
      </c>
      <c r="K4918" s="7">
        <v>90.161246215384921</v>
      </c>
      <c r="L4918" s="7">
        <v>0.99240804402799521</v>
      </c>
      <c r="M4918" s="7" t="s">
        <v>290</v>
      </c>
      <c r="N4918" s="7" t="s">
        <v>334</v>
      </c>
      <c r="O4918" s="7" t="s">
        <v>421</v>
      </c>
    </row>
    <row r="4919" spans="1:15" ht="15">
      <c r="A4919" s="1">
        <v>4911</v>
      </c>
      <c r="B4919" s="6" t="s">
        <v>135</v>
      </c>
      <c r="C4919" s="7" t="s">
        <v>426</v>
      </c>
      <c r="D4919" s="7" t="s">
        <v>422</v>
      </c>
      <c r="E4919" s="7">
        <v>95.778375271011498</v>
      </c>
      <c r="F4919" s="7">
        <v>11.869793771073518</v>
      </c>
      <c r="G4919" s="7">
        <v>96.511083165212284</v>
      </c>
      <c r="H4919" s="7">
        <v>0.99240804402799521</v>
      </c>
      <c r="I4919" s="7">
        <v>92.871091830124854</v>
      </c>
      <c r="J4919" s="7">
        <v>11.509494749715744</v>
      </c>
      <c r="K4919" s="7">
        <v>93.581558905124126</v>
      </c>
      <c r="L4919" s="7">
        <v>0.99240804402799521</v>
      </c>
      <c r="M4919" s="7" t="s">
        <v>290</v>
      </c>
      <c r="N4919" s="7" t="s">
        <v>334</v>
      </c>
      <c r="O4919" s="7" t="s">
        <v>421</v>
      </c>
    </row>
    <row r="4920" spans="1:15" ht="15">
      <c r="A4920" s="1">
        <v>4912</v>
      </c>
      <c r="B4920" s="6" t="s">
        <v>135</v>
      </c>
      <c r="C4920" s="7" t="s">
        <v>427</v>
      </c>
      <c r="D4920" s="7" t="s">
        <v>422</v>
      </c>
      <c r="E4920" s="7">
        <v>99.040345257878172</v>
      </c>
      <c r="F4920" s="7">
        <v>12.274049020987565</v>
      </c>
      <c r="G4920" s="7">
        <v>99.798007335664352</v>
      </c>
      <c r="H4920" s="7">
        <v>0.99240804402799521</v>
      </c>
      <c r="I4920" s="7">
        <v>96.133061816991543</v>
      </c>
      <c r="J4920" s="7">
        <v>11.913749999629669</v>
      </c>
      <c r="K4920" s="7">
        <v>96.868483075576208</v>
      </c>
      <c r="L4920" s="7">
        <v>0.99240804402799521</v>
      </c>
      <c r="M4920" s="7" t="s">
        <v>290</v>
      </c>
      <c r="N4920" s="7" t="s">
        <v>334</v>
      </c>
      <c r="O4920" s="7" t="s">
        <v>421</v>
      </c>
    </row>
    <row r="4921" spans="1:15" ht="15">
      <c r="A4921" s="1">
        <v>4913</v>
      </c>
      <c r="B4921" s="6" t="s">
        <v>143</v>
      </c>
      <c r="C4921" s="7" t="s">
        <v>292</v>
      </c>
      <c r="D4921" s="7">
        <v>4.7249999999999996</v>
      </c>
      <c r="E4921" s="7">
        <v>4.57</v>
      </c>
      <c r="F4921" s="7">
        <v>1.2003020453202575</v>
      </c>
      <c r="G4921" s="7">
        <v>4.7249999999999996</v>
      </c>
      <c r="H4921" s="7">
        <v>0.96719576719576728</v>
      </c>
      <c r="I4921" s="7">
        <v>4.57</v>
      </c>
      <c r="J4921" s="7">
        <v>1.2003020453202575</v>
      </c>
      <c r="K4921" s="7">
        <v>4.7249999999999996</v>
      </c>
      <c r="L4921" s="7">
        <v>0.96719576719576728</v>
      </c>
      <c r="M4921" s="7" t="s">
        <v>290</v>
      </c>
      <c r="N4921" s="7" t="s">
        <v>334</v>
      </c>
      <c r="O4921" s="7" t="s">
        <v>421</v>
      </c>
    </row>
    <row r="4922" spans="1:15" ht="15">
      <c r="A4922" s="1">
        <v>4914</v>
      </c>
      <c r="B4922" s="6" t="s">
        <v>143</v>
      </c>
      <c r="C4922" s="7" t="s">
        <v>293</v>
      </c>
      <c r="D4922" s="7">
        <v>6.8929999999999998</v>
      </c>
      <c r="E4922" s="7">
        <v>6.89</v>
      </c>
      <c r="F4922" s="7">
        <v>0.20334453521055526</v>
      </c>
      <c r="G4922" s="7">
        <v>6.8929999999999998</v>
      </c>
      <c r="H4922" s="7">
        <v>0.99956477585956771</v>
      </c>
      <c r="I4922" s="7">
        <v>6.89</v>
      </c>
      <c r="J4922" s="7">
        <v>0.20334453521055526</v>
      </c>
      <c r="K4922" s="7">
        <v>6.8929999999999998</v>
      </c>
      <c r="L4922" s="7">
        <v>0.99956477585956771</v>
      </c>
      <c r="M4922" s="7" t="s">
        <v>290</v>
      </c>
      <c r="N4922" s="7" t="s">
        <v>334</v>
      </c>
      <c r="O4922" s="7" t="s">
        <v>421</v>
      </c>
    </row>
    <row r="4923" spans="1:15" ht="15">
      <c r="A4923" s="1">
        <v>4915</v>
      </c>
      <c r="B4923" s="6" t="s">
        <v>143</v>
      </c>
      <c r="C4923" s="7" t="s">
        <v>294</v>
      </c>
      <c r="D4923" s="7">
        <v>8.7899999999999991</v>
      </c>
      <c r="E4923" s="7">
        <v>8.4380000000000006</v>
      </c>
      <c r="F4923" s="7">
        <v>2.4551257160806057</v>
      </c>
      <c r="G4923" s="7">
        <v>8.7879170616113758</v>
      </c>
      <c r="H4923" s="7">
        <v>0.96018202502844141</v>
      </c>
      <c r="I4923" s="7">
        <v>8.4380000000000006</v>
      </c>
      <c r="J4923" s="7">
        <v>2.4551257160806057</v>
      </c>
      <c r="K4923" s="7">
        <v>8.7879170616113758</v>
      </c>
      <c r="L4923" s="7">
        <v>0.96018202502844141</v>
      </c>
      <c r="M4923" s="7" t="s">
        <v>290</v>
      </c>
      <c r="N4923" s="7" t="s">
        <v>334</v>
      </c>
      <c r="O4923" s="7" t="s">
        <v>421</v>
      </c>
    </row>
    <row r="4924" spans="1:15" ht="15">
      <c r="A4924" s="1">
        <v>4916</v>
      </c>
      <c r="B4924" s="6" t="s">
        <v>143</v>
      </c>
      <c r="C4924" s="7" t="s">
        <v>295</v>
      </c>
      <c r="D4924" s="7">
        <v>10.613</v>
      </c>
      <c r="E4924" s="7">
        <v>10.34</v>
      </c>
      <c r="F4924" s="7">
        <v>2.3916874795842369</v>
      </c>
      <c r="G4924" s="7">
        <v>10.613</v>
      </c>
      <c r="H4924" s="7">
        <v>0.97427683030245926</v>
      </c>
      <c r="I4924" s="7">
        <v>10.34</v>
      </c>
      <c r="J4924" s="7">
        <v>2.3916874795842369</v>
      </c>
      <c r="K4924" s="7">
        <v>10.613</v>
      </c>
      <c r="L4924" s="7">
        <v>0.97427683030245926</v>
      </c>
      <c r="M4924" s="7" t="s">
        <v>290</v>
      </c>
      <c r="N4924" s="7" t="s">
        <v>334</v>
      </c>
      <c r="O4924" s="7" t="s">
        <v>421</v>
      </c>
    </row>
    <row r="4925" spans="1:15" ht="15">
      <c r="A4925" s="1">
        <v>4917</v>
      </c>
      <c r="B4925" s="6" t="s">
        <v>143</v>
      </c>
      <c r="C4925" s="7" t="s">
        <v>296</v>
      </c>
      <c r="D4925" s="7">
        <v>11.49</v>
      </c>
      <c r="E4925" s="7">
        <v>11.297000000000001</v>
      </c>
      <c r="F4925" s="7">
        <v>2.0971149229357939</v>
      </c>
      <c r="G4925" s="7">
        <v>11.49</v>
      </c>
      <c r="H4925" s="7">
        <v>0.98320278503046132</v>
      </c>
      <c r="I4925" s="7">
        <v>11.297000000000001</v>
      </c>
      <c r="J4925" s="7">
        <v>2.0971149229357939</v>
      </c>
      <c r="K4925" s="7">
        <v>11.49</v>
      </c>
      <c r="L4925" s="7">
        <v>0.98320278503046132</v>
      </c>
      <c r="M4925" s="7" t="s">
        <v>290</v>
      </c>
      <c r="N4925" s="7" t="s">
        <v>334</v>
      </c>
      <c r="O4925" s="7" t="s">
        <v>421</v>
      </c>
    </row>
    <row r="4926" spans="1:15" ht="15">
      <c r="A4926" s="1">
        <v>4918</v>
      </c>
      <c r="B4926" s="6" t="s">
        <v>143</v>
      </c>
      <c r="C4926" s="7" t="s">
        <v>297</v>
      </c>
      <c r="D4926" s="7">
        <v>12.077999999999999</v>
      </c>
      <c r="E4926" s="7">
        <v>11.81</v>
      </c>
      <c r="F4926" s="7">
        <v>2.5302142201797797</v>
      </c>
      <c r="G4926" s="7">
        <v>12.077999999999999</v>
      </c>
      <c r="H4926" s="7">
        <v>0.97781089584368286</v>
      </c>
      <c r="I4926" s="7">
        <v>11.81</v>
      </c>
      <c r="J4926" s="7">
        <v>2.5302142201797797</v>
      </c>
      <c r="K4926" s="7">
        <v>12.077999999999999</v>
      </c>
      <c r="L4926" s="7">
        <v>0.97781089584368286</v>
      </c>
      <c r="M4926" s="7" t="s">
        <v>290</v>
      </c>
      <c r="N4926" s="7" t="s">
        <v>334</v>
      </c>
      <c r="O4926" s="7" t="s">
        <v>421</v>
      </c>
    </row>
    <row r="4927" spans="1:15" ht="15">
      <c r="A4927" s="1">
        <v>4919</v>
      </c>
      <c r="B4927" s="6" t="s">
        <v>143</v>
      </c>
      <c r="C4927" s="7" t="s">
        <v>298</v>
      </c>
      <c r="D4927" s="7" t="s">
        <v>422</v>
      </c>
      <c r="E4927" s="7">
        <v>13.500100749562465</v>
      </c>
      <c r="F4927" s="7">
        <v>2.8923071033363756</v>
      </c>
      <c r="G4927" s="7">
        <v>13.806453586216378</v>
      </c>
      <c r="H4927" s="7">
        <v>0.97781089584368286</v>
      </c>
      <c r="I4927" s="7">
        <v>13.500100749562465</v>
      </c>
      <c r="J4927" s="7">
        <v>2.8923071033363756</v>
      </c>
      <c r="K4927" s="7">
        <v>13.806453586216378</v>
      </c>
      <c r="L4927" s="7">
        <v>0.97781089584368286</v>
      </c>
      <c r="M4927" s="7" t="s">
        <v>290</v>
      </c>
      <c r="N4927" s="7" t="s">
        <v>334</v>
      </c>
      <c r="O4927" s="7" t="s">
        <v>421</v>
      </c>
    </row>
    <row r="4928" spans="1:15" ht="15">
      <c r="A4928" s="1">
        <v>4920</v>
      </c>
      <c r="B4928" s="6" t="s">
        <v>143</v>
      </c>
      <c r="C4928" s="7" t="s">
        <v>299</v>
      </c>
      <c r="D4928" s="7" t="s">
        <v>422</v>
      </c>
      <c r="E4928" s="7">
        <v>19.731079548577362</v>
      </c>
      <c r="F4928" s="7">
        <v>4.2272530104410571</v>
      </c>
      <c r="G4928" s="7">
        <v>20.178829702600961</v>
      </c>
      <c r="H4928" s="7">
        <v>0.97781089584368286</v>
      </c>
      <c r="I4928" s="7">
        <v>19.731079548577362</v>
      </c>
      <c r="J4928" s="7">
        <v>4.2272530104410571</v>
      </c>
      <c r="K4928" s="7">
        <v>20.178829702600961</v>
      </c>
      <c r="L4928" s="7">
        <v>0.97781089584368286</v>
      </c>
      <c r="M4928" s="7" t="s">
        <v>290</v>
      </c>
      <c r="N4928" s="7" t="s">
        <v>334</v>
      </c>
      <c r="O4928" s="7" t="s">
        <v>421</v>
      </c>
    </row>
    <row r="4929" spans="1:15" ht="15">
      <c r="A4929" s="1">
        <v>4921</v>
      </c>
      <c r="B4929" s="6" t="s">
        <v>143</v>
      </c>
      <c r="C4929" s="7" t="s">
        <v>300</v>
      </c>
      <c r="D4929" s="7" t="s">
        <v>422</v>
      </c>
      <c r="E4929" s="7">
        <v>23.500060364730157</v>
      </c>
      <c r="F4929" s="7">
        <v>5.034732168494779</v>
      </c>
      <c r="G4929" s="7">
        <v>24.033338618561455</v>
      </c>
      <c r="H4929" s="7">
        <v>0.97781089584368286</v>
      </c>
      <c r="I4929" s="7">
        <v>23.500060364730157</v>
      </c>
      <c r="J4929" s="7">
        <v>5.034732168494779</v>
      </c>
      <c r="K4929" s="7">
        <v>24.033338618561455</v>
      </c>
      <c r="L4929" s="7">
        <v>0.97781089584368286</v>
      </c>
      <c r="M4929" s="7" t="s">
        <v>290</v>
      </c>
      <c r="N4929" s="7" t="s">
        <v>334</v>
      </c>
      <c r="O4929" s="7" t="s">
        <v>421</v>
      </c>
    </row>
    <row r="4930" spans="1:15" ht="15">
      <c r="A4930" s="1">
        <v>4922</v>
      </c>
      <c r="B4930" s="6" t="s">
        <v>143</v>
      </c>
      <c r="C4930" s="7" t="s">
        <v>301</v>
      </c>
      <c r="D4930" s="7" t="s">
        <v>422</v>
      </c>
      <c r="E4930" s="7">
        <v>26.406446594090536</v>
      </c>
      <c r="F4930" s="7">
        <v>5.6574061538345255</v>
      </c>
      <c r="G4930" s="7">
        <v>27.005678405031791</v>
      </c>
      <c r="H4930" s="7">
        <v>0.97781089584368286</v>
      </c>
      <c r="I4930" s="7">
        <v>26.406446594090536</v>
      </c>
      <c r="J4930" s="7">
        <v>5.6574061538345255</v>
      </c>
      <c r="K4930" s="7">
        <v>27.005678405031791</v>
      </c>
      <c r="L4930" s="7">
        <v>0.97781089584368286</v>
      </c>
      <c r="M4930" s="7" t="s">
        <v>290</v>
      </c>
      <c r="N4930" s="7" t="s">
        <v>334</v>
      </c>
      <c r="O4930" s="7" t="s">
        <v>421</v>
      </c>
    </row>
    <row r="4931" spans="1:15" ht="15">
      <c r="A4931" s="1">
        <v>4923</v>
      </c>
      <c r="B4931" s="6" t="s">
        <v>143</v>
      </c>
      <c r="C4931" s="7" t="s">
        <v>302</v>
      </c>
      <c r="D4931" s="7" t="s">
        <v>422</v>
      </c>
      <c r="E4931" s="7">
        <v>29.399727520987149</v>
      </c>
      <c r="F4931" s="7">
        <v>6.2986967521602475</v>
      </c>
      <c r="G4931" s="7">
        <v>30.066884758550614</v>
      </c>
      <c r="H4931" s="7">
        <v>0.97781089584368286</v>
      </c>
      <c r="I4931" s="7">
        <v>29.399727520987149</v>
      </c>
      <c r="J4931" s="7">
        <v>6.2986967521602475</v>
      </c>
      <c r="K4931" s="7">
        <v>30.066884758550614</v>
      </c>
      <c r="L4931" s="7">
        <v>0.97781089584368286</v>
      </c>
      <c r="M4931" s="7" t="s">
        <v>290</v>
      </c>
      <c r="N4931" s="7" t="s">
        <v>334</v>
      </c>
      <c r="O4931" s="7" t="s">
        <v>421</v>
      </c>
    </row>
    <row r="4932" spans="1:15" ht="15">
      <c r="A4932" s="1">
        <v>4924</v>
      </c>
      <c r="B4932" s="6" t="s">
        <v>143</v>
      </c>
      <c r="C4932" s="7" t="s">
        <v>423</v>
      </c>
      <c r="D4932" s="7" t="s">
        <v>422</v>
      </c>
      <c r="E4932" s="7">
        <v>32.457145901119183</v>
      </c>
      <c r="F4932" s="7">
        <v>6.9537283747215399</v>
      </c>
      <c r="G4932" s="7">
        <v>33.193684013015869</v>
      </c>
      <c r="H4932" s="7">
        <v>0.97781089584368297</v>
      </c>
      <c r="I4932" s="7">
        <v>32.457145901119183</v>
      </c>
      <c r="J4932" s="7">
        <v>6.9537283747215399</v>
      </c>
      <c r="K4932" s="7">
        <v>33.193684013015869</v>
      </c>
      <c r="L4932" s="7">
        <v>0.97781089584368297</v>
      </c>
      <c r="M4932" s="7" t="s">
        <v>290</v>
      </c>
      <c r="N4932" s="7" t="s">
        <v>334</v>
      </c>
      <c r="O4932" s="7" t="s">
        <v>421</v>
      </c>
    </row>
    <row r="4933" spans="1:15" ht="15">
      <c r="A4933" s="1">
        <v>4925</v>
      </c>
      <c r="B4933" s="6" t="s">
        <v>143</v>
      </c>
      <c r="C4933" s="7" t="s">
        <v>424</v>
      </c>
      <c r="D4933" s="7" t="s">
        <v>422</v>
      </c>
      <c r="E4933" s="7">
        <v>35.589575501617603</v>
      </c>
      <c r="F4933" s="7">
        <v>7.6248306540520465</v>
      </c>
      <c r="G4933" s="7">
        <v>36.397196689969292</v>
      </c>
      <c r="H4933" s="7">
        <v>0.97781089584368286</v>
      </c>
      <c r="I4933" s="7">
        <v>35.589575501617603</v>
      </c>
      <c r="J4933" s="7">
        <v>7.6248306540520465</v>
      </c>
      <c r="K4933" s="7">
        <v>36.397196689969292</v>
      </c>
      <c r="L4933" s="7">
        <v>0.97781089584368286</v>
      </c>
      <c r="M4933" s="7" t="s">
        <v>290</v>
      </c>
      <c r="N4933" s="7" t="s">
        <v>334</v>
      </c>
      <c r="O4933" s="7" t="s">
        <v>421</v>
      </c>
    </row>
    <row r="4934" spans="1:15" ht="15">
      <c r="A4934" s="1">
        <v>4926</v>
      </c>
      <c r="B4934" s="6" t="s">
        <v>143</v>
      </c>
      <c r="C4934" s="7" t="s">
        <v>425</v>
      </c>
      <c r="D4934" s="7" t="s">
        <v>422</v>
      </c>
      <c r="E4934" s="7">
        <v>37.143959982977975</v>
      </c>
      <c r="F4934" s="7">
        <v>7.9578472263098678</v>
      </c>
      <c r="G4934" s="7">
        <v>37.98685424846807</v>
      </c>
      <c r="H4934" s="7">
        <v>0.97781089584368286</v>
      </c>
      <c r="I4934" s="7">
        <v>37.143959982977975</v>
      </c>
      <c r="J4934" s="7">
        <v>7.9578472263098678</v>
      </c>
      <c r="K4934" s="7">
        <v>37.98685424846807</v>
      </c>
      <c r="L4934" s="7">
        <v>0.97781089584368286</v>
      </c>
      <c r="M4934" s="7" t="s">
        <v>290</v>
      </c>
      <c r="N4934" s="7" t="s">
        <v>334</v>
      </c>
      <c r="O4934" s="7" t="s">
        <v>421</v>
      </c>
    </row>
    <row r="4935" spans="1:15" ht="15">
      <c r="A4935" s="1">
        <v>4927</v>
      </c>
      <c r="B4935" s="6" t="s">
        <v>143</v>
      </c>
      <c r="C4935" s="7" t="s">
        <v>426</v>
      </c>
      <c r="D4935" s="7" t="s">
        <v>422</v>
      </c>
      <c r="E4935" s="7">
        <v>38.818686702261544</v>
      </c>
      <c r="F4935" s="7">
        <v>8.3166463253823775</v>
      </c>
      <c r="G4935" s="7">
        <v>39.699584927173149</v>
      </c>
      <c r="H4935" s="7">
        <v>0.97781089584368286</v>
      </c>
      <c r="I4935" s="7">
        <v>38.818686702261544</v>
      </c>
      <c r="J4935" s="7">
        <v>8.3166463253823775</v>
      </c>
      <c r="K4935" s="7">
        <v>39.699584927173149</v>
      </c>
      <c r="L4935" s="7">
        <v>0.97781089584368286</v>
      </c>
      <c r="M4935" s="7" t="s">
        <v>290</v>
      </c>
      <c r="N4935" s="7" t="s">
        <v>334</v>
      </c>
      <c r="O4935" s="7" t="s">
        <v>421</v>
      </c>
    </row>
    <row r="4936" spans="1:15" ht="15">
      <c r="A4936" s="1">
        <v>4928</v>
      </c>
      <c r="B4936" s="6" t="s">
        <v>143</v>
      </c>
      <c r="C4936" s="7" t="s">
        <v>427</v>
      </c>
      <c r="D4936" s="7" t="s">
        <v>422</v>
      </c>
      <c r="E4936" s="7">
        <v>40.493413421545114</v>
      </c>
      <c r="F4936" s="7">
        <v>8.6754454244548622</v>
      </c>
      <c r="G4936" s="7">
        <v>41.41231560587822</v>
      </c>
      <c r="H4936" s="7">
        <v>0.97781089584368297</v>
      </c>
      <c r="I4936" s="7">
        <v>40.493413421545114</v>
      </c>
      <c r="J4936" s="7">
        <v>8.6754454244548622</v>
      </c>
      <c r="K4936" s="7">
        <v>41.41231560587822</v>
      </c>
      <c r="L4936" s="7">
        <v>0.97781089584368297</v>
      </c>
      <c r="M4936" s="7" t="s">
        <v>290</v>
      </c>
      <c r="N4936" s="7" t="s">
        <v>334</v>
      </c>
      <c r="O4936" s="7" t="s">
        <v>421</v>
      </c>
    </row>
    <row r="4937" spans="1:15" ht="15">
      <c r="A4937" s="1">
        <v>4929</v>
      </c>
      <c r="B4937" s="6" t="s">
        <v>118</v>
      </c>
      <c r="C4937" s="7" t="s">
        <v>292</v>
      </c>
      <c r="D4937" s="7">
        <v>106.75</v>
      </c>
      <c r="E4937" s="7">
        <v>98.268000000000001</v>
      </c>
      <c r="F4937" s="7">
        <v>29.29824287560383</v>
      </c>
      <c r="G4937" s="7">
        <v>102.54260997067449</v>
      </c>
      <c r="H4937" s="7">
        <v>0.9583138173302107</v>
      </c>
      <c r="I4937" s="7">
        <v>85.433000000000007</v>
      </c>
      <c r="J4937" s="7">
        <v>25.471534818979379</v>
      </c>
      <c r="K4937" s="7">
        <v>89.149293743890539</v>
      </c>
      <c r="L4937" s="7">
        <v>0.9583138173302107</v>
      </c>
      <c r="M4937" s="7" t="s">
        <v>290</v>
      </c>
      <c r="N4937" s="7" t="s">
        <v>334</v>
      </c>
      <c r="O4937" s="7" t="s">
        <v>421</v>
      </c>
    </row>
    <row r="4938" spans="1:15" ht="15">
      <c r="A4938" s="1">
        <v>4930</v>
      </c>
      <c r="B4938" s="6" t="s">
        <v>118</v>
      </c>
      <c r="C4938" s="7" t="s">
        <v>293</v>
      </c>
      <c r="D4938" s="7">
        <v>86.290999999999997</v>
      </c>
      <c r="E4938" s="7">
        <v>91.57</v>
      </c>
      <c r="F4938" s="7">
        <v>23.556671254094187</v>
      </c>
      <c r="G4938" s="7">
        <v>94.551476247457217</v>
      </c>
      <c r="H4938" s="7">
        <v>0.96846716343535244</v>
      </c>
      <c r="I4938" s="7">
        <v>80.56</v>
      </c>
      <c r="J4938" s="7">
        <v>20.724314035490114</v>
      </c>
      <c r="K4938" s="7">
        <v>83.18299581189423</v>
      </c>
      <c r="L4938" s="7">
        <v>0.96846716343535244</v>
      </c>
      <c r="M4938" s="7" t="s">
        <v>290</v>
      </c>
      <c r="N4938" s="7" t="s">
        <v>334</v>
      </c>
      <c r="O4938" s="7" t="s">
        <v>421</v>
      </c>
    </row>
    <row r="4939" spans="1:15" ht="15">
      <c r="A4939" s="1">
        <v>4931</v>
      </c>
      <c r="B4939" s="6" t="s">
        <v>118</v>
      </c>
      <c r="C4939" s="7" t="s">
        <v>294</v>
      </c>
      <c r="D4939" s="7">
        <v>80.63</v>
      </c>
      <c r="E4939" s="7">
        <v>91.096274368096118</v>
      </c>
      <c r="F4939" s="7">
        <v>21.778940643380846</v>
      </c>
      <c r="G4939" s="7">
        <v>93.66351188854361</v>
      </c>
      <c r="H4939" s="7">
        <v>0.97259084707925092</v>
      </c>
      <c r="I4939" s="7">
        <v>79.558217053215913</v>
      </c>
      <c r="J4939" s="7">
        <v>19.020467070846799</v>
      </c>
      <c r="K4939" s="7">
        <v>81.800293815363418</v>
      </c>
      <c r="L4939" s="7">
        <v>0.97259084707925092</v>
      </c>
      <c r="M4939" s="7" t="s">
        <v>290</v>
      </c>
      <c r="N4939" s="7" t="s">
        <v>334</v>
      </c>
      <c r="O4939" s="7" t="s">
        <v>421</v>
      </c>
    </row>
    <row r="4940" spans="1:15" ht="15">
      <c r="A4940" s="1">
        <v>4932</v>
      </c>
      <c r="B4940" s="6" t="s">
        <v>118</v>
      </c>
      <c r="C4940" s="7" t="s">
        <v>295</v>
      </c>
      <c r="D4940" s="7">
        <v>86.5</v>
      </c>
      <c r="E4940" s="7">
        <v>86.792000000000002</v>
      </c>
      <c r="F4940" s="7">
        <v>19.957557773731036</v>
      </c>
      <c r="G4940" s="7">
        <v>89.057034400948993</v>
      </c>
      <c r="H4940" s="7">
        <v>0.97456647398843932</v>
      </c>
      <c r="I4940" s="7">
        <v>75.353899999999996</v>
      </c>
      <c r="J4940" s="7">
        <v>17.32740128958833</v>
      </c>
      <c r="K4940" s="7">
        <v>77.320431198102014</v>
      </c>
      <c r="L4940" s="7">
        <v>0.97456647398843932</v>
      </c>
      <c r="M4940" s="7" t="s">
        <v>290</v>
      </c>
      <c r="N4940" s="7" t="s">
        <v>334</v>
      </c>
      <c r="O4940" s="7" t="s">
        <v>421</v>
      </c>
    </row>
    <row r="4941" spans="1:15" ht="15">
      <c r="A4941" s="1">
        <v>4933</v>
      </c>
      <c r="B4941" s="6" t="s">
        <v>118</v>
      </c>
      <c r="C4941" s="7" t="s">
        <v>296</v>
      </c>
      <c r="D4941" s="7">
        <v>73.738</v>
      </c>
      <c r="E4941" s="7">
        <v>89.412999999999997</v>
      </c>
      <c r="F4941" s="7">
        <v>20.75647259515738</v>
      </c>
      <c r="G4941" s="7">
        <v>91.790608035863443</v>
      </c>
      <c r="H4941" s="7">
        <v>0.97409748026797582</v>
      </c>
      <c r="I4941" s="7">
        <v>78.381799999999998</v>
      </c>
      <c r="J4941" s="7">
        <v>18.19567270597236</v>
      </c>
      <c r="K4941" s="7">
        <v>80.466074071392768</v>
      </c>
      <c r="L4941" s="7">
        <v>0.97409748026797582</v>
      </c>
      <c r="M4941" s="7" t="s">
        <v>290</v>
      </c>
      <c r="N4941" s="7" t="s">
        <v>334</v>
      </c>
      <c r="O4941" s="7" t="s">
        <v>421</v>
      </c>
    </row>
    <row r="4942" spans="1:15" ht="15">
      <c r="A4942" s="1">
        <v>4934</v>
      </c>
      <c r="B4942" s="6" t="s">
        <v>118</v>
      </c>
      <c r="C4942" s="7" t="s">
        <v>297</v>
      </c>
      <c r="D4942" s="7">
        <v>70.768299999999996</v>
      </c>
      <c r="E4942" s="7">
        <v>89.737525735000006</v>
      </c>
      <c r="F4942" s="7">
        <v>14.653142776352301</v>
      </c>
      <c r="G4942" s="7">
        <v>90.926003531794763</v>
      </c>
      <c r="H4942" s="7">
        <v>0.98692917591633544</v>
      </c>
      <c r="I4942" s="7">
        <v>78.940174904000003</v>
      </c>
      <c r="J4942" s="7">
        <v>12.890055126708024</v>
      </c>
      <c r="K4942" s="7">
        <v>79.985653307600629</v>
      </c>
      <c r="L4942" s="7">
        <v>0.98692917591633544</v>
      </c>
      <c r="M4942" s="7" t="s">
        <v>290</v>
      </c>
      <c r="N4942" s="7" t="s">
        <v>334</v>
      </c>
      <c r="O4942" s="7" t="s">
        <v>421</v>
      </c>
    </row>
    <row r="4943" spans="1:15" ht="15">
      <c r="A4943" s="1">
        <v>4935</v>
      </c>
      <c r="B4943" s="6" t="s">
        <v>118</v>
      </c>
      <c r="C4943" s="7" t="s">
        <v>298</v>
      </c>
      <c r="D4943" s="7" t="s">
        <v>422</v>
      </c>
      <c r="E4943" s="7">
        <v>94.049015960826011</v>
      </c>
      <c r="F4943" s="7">
        <v>15.357161316427053</v>
      </c>
      <c r="G4943" s="7">
        <v>95.29459484618458</v>
      </c>
      <c r="H4943" s="7">
        <v>0.98692917591633544</v>
      </c>
      <c r="I4943" s="7">
        <v>83.251665129826023</v>
      </c>
      <c r="J4943" s="7">
        <v>13.594073666782744</v>
      </c>
      <c r="K4943" s="7">
        <v>84.35424462199046</v>
      </c>
      <c r="L4943" s="7">
        <v>0.98692917591633555</v>
      </c>
      <c r="M4943" s="7" t="s">
        <v>290</v>
      </c>
      <c r="N4943" s="7" t="s">
        <v>334</v>
      </c>
      <c r="O4943" s="7" t="s">
        <v>421</v>
      </c>
    </row>
    <row r="4944" spans="1:15" ht="15">
      <c r="A4944" s="1">
        <v>4936</v>
      </c>
      <c r="B4944" s="6" t="s">
        <v>118</v>
      </c>
      <c r="C4944" s="7" t="s">
        <v>299</v>
      </c>
      <c r="D4944" s="7" t="s">
        <v>422</v>
      </c>
      <c r="E4944" s="7">
        <v>96.418291748609619</v>
      </c>
      <c r="F4944" s="7">
        <v>15.744037777646417</v>
      </c>
      <c r="G4944" s="7">
        <v>97.69524916424524</v>
      </c>
      <c r="H4944" s="7">
        <v>0.98692917591633544</v>
      </c>
      <c r="I4944" s="7">
        <v>85.620940917609602</v>
      </c>
      <c r="J4944" s="7">
        <v>13.980950128002265</v>
      </c>
      <c r="K4944" s="7">
        <v>86.754898940051106</v>
      </c>
      <c r="L4944" s="7">
        <v>0.98692917591633544</v>
      </c>
      <c r="M4944" s="7" t="s">
        <v>290</v>
      </c>
      <c r="N4944" s="7" t="s">
        <v>334</v>
      </c>
      <c r="O4944" s="7" t="s">
        <v>421</v>
      </c>
    </row>
    <row r="4945" spans="1:15" ht="15">
      <c r="A4945" s="1">
        <v>4937</v>
      </c>
      <c r="B4945" s="6" t="s">
        <v>118</v>
      </c>
      <c r="C4945" s="7" t="s">
        <v>300</v>
      </c>
      <c r="D4945" s="7" t="s">
        <v>422</v>
      </c>
      <c r="E4945" s="7">
        <v>97.652366629911953</v>
      </c>
      <c r="F4945" s="7">
        <v>15.945548520051274</v>
      </c>
      <c r="G4945" s="7">
        <v>98.945668050845214</v>
      </c>
      <c r="H4945" s="7">
        <v>0.98692917591633544</v>
      </c>
      <c r="I4945" s="7">
        <v>86.85501579891195</v>
      </c>
      <c r="J4945" s="7">
        <v>14.182460870407125</v>
      </c>
      <c r="K4945" s="7">
        <v>88.005317826651094</v>
      </c>
      <c r="L4945" s="7">
        <v>0.98692917591633544</v>
      </c>
      <c r="M4945" s="7" t="s">
        <v>290</v>
      </c>
      <c r="N4945" s="7" t="s">
        <v>334</v>
      </c>
      <c r="O4945" s="7" t="s">
        <v>421</v>
      </c>
    </row>
    <row r="4946" spans="1:15" ht="15">
      <c r="A4946" s="1">
        <v>4938</v>
      </c>
      <c r="B4946" s="6" t="s">
        <v>118</v>
      </c>
      <c r="C4946" s="7" t="s">
        <v>301</v>
      </c>
      <c r="D4946" s="7" t="s">
        <v>422</v>
      </c>
      <c r="E4946" s="7">
        <v>98.088545968976717</v>
      </c>
      <c r="F4946" s="7">
        <v>16.016771768954811</v>
      </c>
      <c r="G4946" s="7">
        <v>99.387624119941847</v>
      </c>
      <c r="H4946" s="7">
        <v>0.98692917591633555</v>
      </c>
      <c r="I4946" s="7">
        <v>87.291195137976715</v>
      </c>
      <c r="J4946" s="7">
        <v>14.253684119310618</v>
      </c>
      <c r="K4946" s="7">
        <v>88.447273895747728</v>
      </c>
      <c r="L4946" s="7">
        <v>0.98692917591633544</v>
      </c>
      <c r="M4946" s="7" t="s">
        <v>290</v>
      </c>
      <c r="N4946" s="7" t="s">
        <v>334</v>
      </c>
      <c r="O4946" s="7" t="s">
        <v>421</v>
      </c>
    </row>
    <row r="4947" spans="1:15" ht="15">
      <c r="A4947" s="1">
        <v>4939</v>
      </c>
      <c r="B4947" s="6" t="s">
        <v>118</v>
      </c>
      <c r="C4947" s="7" t="s">
        <v>302</v>
      </c>
      <c r="D4947" s="7" t="s">
        <v>422</v>
      </c>
      <c r="E4947" s="7">
        <v>99.012526887093358</v>
      </c>
      <c r="F4947" s="7">
        <v>16.16764760606862</v>
      </c>
      <c r="G4947" s="7">
        <v>100.3238421796205</v>
      </c>
      <c r="H4947" s="7">
        <v>0.98692917591633544</v>
      </c>
      <c r="I4947" s="7">
        <v>88.215176056093355</v>
      </c>
      <c r="J4947" s="7">
        <v>14.404559956424437</v>
      </c>
      <c r="K4947" s="7">
        <v>89.383491955426379</v>
      </c>
      <c r="L4947" s="7">
        <v>0.98692917591633544</v>
      </c>
      <c r="M4947" s="7" t="s">
        <v>290</v>
      </c>
      <c r="N4947" s="7" t="s">
        <v>334</v>
      </c>
      <c r="O4947" s="7" t="s">
        <v>421</v>
      </c>
    </row>
    <row r="4948" spans="1:15" ht="15">
      <c r="A4948" s="1">
        <v>4940</v>
      </c>
      <c r="B4948" s="6" t="s">
        <v>118</v>
      </c>
      <c r="C4948" s="7" t="s">
        <v>423</v>
      </c>
      <c r="D4948" s="7" t="s">
        <v>422</v>
      </c>
      <c r="E4948" s="7">
        <v>99.990631902422834</v>
      </c>
      <c r="F4948" s="7">
        <v>16.327361308028902</v>
      </c>
      <c r="G4948" s="7">
        <v>101.31490115244024</v>
      </c>
      <c r="H4948" s="7">
        <v>0.98692917591633544</v>
      </c>
      <c r="I4948" s="7">
        <v>89.193281071422831</v>
      </c>
      <c r="J4948" s="7">
        <v>14.564273658384668</v>
      </c>
      <c r="K4948" s="7">
        <v>90.374550928246123</v>
      </c>
      <c r="L4948" s="7">
        <v>0.98692917591633544</v>
      </c>
      <c r="M4948" s="7" t="s">
        <v>290</v>
      </c>
      <c r="N4948" s="7" t="s">
        <v>334</v>
      </c>
      <c r="O4948" s="7" t="s">
        <v>421</v>
      </c>
    </row>
    <row r="4949" spans="1:15" ht="15">
      <c r="A4949" s="1">
        <v>4941</v>
      </c>
      <c r="B4949" s="6" t="s">
        <v>118</v>
      </c>
      <c r="C4949" s="7" t="s">
        <v>424</v>
      </c>
      <c r="D4949" s="7" t="s">
        <v>422</v>
      </c>
      <c r="E4949" s="7">
        <v>101.0033949619617</v>
      </c>
      <c r="F4949" s="7">
        <v>16.49273428425586</v>
      </c>
      <c r="G4949" s="7">
        <v>102.3410771782919</v>
      </c>
      <c r="H4949" s="7">
        <v>0.98692917591633544</v>
      </c>
      <c r="I4949" s="7">
        <v>90.2060441309617</v>
      </c>
      <c r="J4949" s="7">
        <v>14.729646634611571</v>
      </c>
      <c r="K4949" s="7">
        <v>91.400726954097763</v>
      </c>
      <c r="L4949" s="7">
        <v>0.98692917591633555</v>
      </c>
      <c r="M4949" s="7" t="s">
        <v>290</v>
      </c>
      <c r="N4949" s="7" t="s">
        <v>334</v>
      </c>
      <c r="O4949" s="7" t="s">
        <v>421</v>
      </c>
    </row>
    <row r="4950" spans="1:15" ht="15">
      <c r="A4950" s="1">
        <v>4942</v>
      </c>
      <c r="B4950" s="6" t="s">
        <v>118</v>
      </c>
      <c r="C4950" s="7" t="s">
        <v>425</v>
      </c>
      <c r="D4950" s="7" t="s">
        <v>422</v>
      </c>
      <c r="E4950" s="7">
        <v>101.79136524062339</v>
      </c>
      <c r="F4950" s="7">
        <v>16.621401092284916</v>
      </c>
      <c r="G4950" s="7">
        <v>103.13948328269151</v>
      </c>
      <c r="H4950" s="7">
        <v>0.98692917591633544</v>
      </c>
      <c r="I4950" s="7">
        <v>90.994014409623389</v>
      </c>
      <c r="J4950" s="7">
        <v>14.858313442640725</v>
      </c>
      <c r="K4950" s="7">
        <v>92.199133058497395</v>
      </c>
      <c r="L4950" s="7">
        <v>0.98692917591633544</v>
      </c>
      <c r="M4950" s="7" t="s">
        <v>290</v>
      </c>
      <c r="N4950" s="7" t="s">
        <v>334</v>
      </c>
      <c r="O4950" s="7" t="s">
        <v>421</v>
      </c>
    </row>
    <row r="4951" spans="1:15" ht="15">
      <c r="A4951" s="1">
        <v>4943</v>
      </c>
      <c r="B4951" s="6" t="s">
        <v>118</v>
      </c>
      <c r="C4951" s="7" t="s">
        <v>426</v>
      </c>
      <c r="D4951" s="7" t="s">
        <v>422</v>
      </c>
      <c r="E4951" s="7">
        <v>102.59857338020061</v>
      </c>
      <c r="F4951" s="7">
        <v>16.753209229656424</v>
      </c>
      <c r="G4951" s="7">
        <v>103.95738203295163</v>
      </c>
      <c r="H4951" s="7">
        <v>0.98692917591633544</v>
      </c>
      <c r="I4951" s="7">
        <v>91.801222549200588</v>
      </c>
      <c r="J4951" s="7">
        <v>14.990121580012277</v>
      </c>
      <c r="K4951" s="7">
        <v>93.017031808757494</v>
      </c>
      <c r="L4951" s="7">
        <v>0.98692917591633533</v>
      </c>
      <c r="M4951" s="7" t="s">
        <v>290</v>
      </c>
      <c r="N4951" s="7" t="s">
        <v>334</v>
      </c>
      <c r="O4951" s="7" t="s">
        <v>421</v>
      </c>
    </row>
    <row r="4952" spans="1:15" ht="15">
      <c r="A4952" s="1">
        <v>4944</v>
      </c>
      <c r="B4952" s="6" t="s">
        <v>118</v>
      </c>
      <c r="C4952" s="7" t="s">
        <v>427</v>
      </c>
      <c r="D4952" s="7" t="s">
        <v>422</v>
      </c>
      <c r="E4952" s="7">
        <v>103.21173201757509</v>
      </c>
      <c r="F4952" s="7">
        <v>16.85333123529913</v>
      </c>
      <c r="G4952" s="7">
        <v>104.57866130236341</v>
      </c>
      <c r="H4952" s="7">
        <v>0.98692917591633544</v>
      </c>
      <c r="I4952" s="7">
        <v>92.414381186575085</v>
      </c>
      <c r="J4952" s="7">
        <v>15.09024358565493</v>
      </c>
      <c r="K4952" s="7">
        <v>93.638311078169295</v>
      </c>
      <c r="L4952" s="7">
        <v>0.98692917591633544</v>
      </c>
      <c r="M4952" s="7" t="s">
        <v>290</v>
      </c>
      <c r="N4952" s="7" t="s">
        <v>334</v>
      </c>
      <c r="O4952" s="7" t="s">
        <v>421</v>
      </c>
    </row>
    <row r="4953" spans="1:15" ht="15">
      <c r="A4953" s="1">
        <v>4945</v>
      </c>
      <c r="B4953" s="6" t="s">
        <v>160</v>
      </c>
      <c r="C4953" s="7" t="s">
        <v>292</v>
      </c>
      <c r="D4953" s="7">
        <v>47.473285514652616</v>
      </c>
      <c r="E4953" s="7">
        <v>44.481999999999999</v>
      </c>
      <c r="F4953" s="7">
        <v>11.388166178043521</v>
      </c>
      <c r="G4953" s="7">
        <v>45.916648972880573</v>
      </c>
      <c r="H4953" s="7">
        <v>0.96875536423122011</v>
      </c>
      <c r="I4953" s="7">
        <v>40.004000000000005</v>
      </c>
      <c r="J4953" s="7">
        <v>10.241720241591075</v>
      </c>
      <c r="K4953" s="7">
        <v>41.294222955602599</v>
      </c>
      <c r="L4953" s="7">
        <v>0.96875536423122011</v>
      </c>
      <c r="M4953" s="7" t="s">
        <v>290</v>
      </c>
      <c r="N4953" s="7" t="s">
        <v>334</v>
      </c>
      <c r="O4953" s="7" t="s">
        <v>421</v>
      </c>
    </row>
    <row r="4954" spans="1:15" ht="15">
      <c r="A4954" s="1">
        <v>4946</v>
      </c>
      <c r="B4954" s="6" t="s">
        <v>160</v>
      </c>
      <c r="C4954" s="7" t="s">
        <v>293</v>
      </c>
      <c r="D4954" s="7">
        <v>45.131999999999998</v>
      </c>
      <c r="E4954" s="7">
        <v>40.99</v>
      </c>
      <c r="F4954" s="7">
        <v>14.617035336019143</v>
      </c>
      <c r="G4954" s="7">
        <v>43.51824700070572</v>
      </c>
      <c r="H4954" s="7">
        <v>0.94190374900292473</v>
      </c>
      <c r="I4954" s="7">
        <v>36.93</v>
      </c>
      <c r="J4954" s="7">
        <v>13.169239203688379</v>
      </c>
      <c r="K4954" s="7">
        <v>39.207827805222301</v>
      </c>
      <c r="L4954" s="7">
        <v>0.94190374900292473</v>
      </c>
      <c r="M4954" s="7" t="s">
        <v>290</v>
      </c>
      <c r="N4954" s="7" t="s">
        <v>334</v>
      </c>
      <c r="O4954" s="7" t="s">
        <v>421</v>
      </c>
    </row>
    <row r="4955" spans="1:15" ht="15">
      <c r="A4955" s="1">
        <v>4947</v>
      </c>
      <c r="B4955" s="6" t="s">
        <v>160</v>
      </c>
      <c r="C4955" s="7" t="s">
        <v>294</v>
      </c>
      <c r="D4955" s="7">
        <v>40.32</v>
      </c>
      <c r="E4955" s="7">
        <v>43.815967497825604</v>
      </c>
      <c r="F4955" s="7">
        <v>5.0001396696946712</v>
      </c>
      <c r="G4955" s="7">
        <v>44.100344720727115</v>
      </c>
      <c r="H4955" s="7">
        <v>0.99355158730158732</v>
      </c>
      <c r="I4955" s="7">
        <v>38.967986447497843</v>
      </c>
      <c r="J4955" s="7">
        <v>4.4469034010016264</v>
      </c>
      <c r="K4955" s="7">
        <v>39.220898990591934</v>
      </c>
      <c r="L4955" s="7">
        <v>0.99355158730158732</v>
      </c>
      <c r="M4955" s="7" t="s">
        <v>290</v>
      </c>
      <c r="N4955" s="7" t="s">
        <v>334</v>
      </c>
      <c r="O4955" s="7" t="s">
        <v>421</v>
      </c>
    </row>
    <row r="4956" spans="1:15" ht="15">
      <c r="A4956" s="1">
        <v>4948</v>
      </c>
      <c r="B4956" s="6" t="s">
        <v>160</v>
      </c>
      <c r="C4956" s="7" t="s">
        <v>295</v>
      </c>
      <c r="D4956" s="7">
        <v>39.363300000000002</v>
      </c>
      <c r="E4956" s="7">
        <v>40.71</v>
      </c>
      <c r="F4956" s="7">
        <v>0.52717478313428201</v>
      </c>
      <c r="G4956" s="7">
        <v>40.713413185975611</v>
      </c>
      <c r="H4956" s="7">
        <v>0.99991616556538698</v>
      </c>
      <c r="I4956" s="7">
        <v>36.0456</v>
      </c>
      <c r="J4956" s="7">
        <v>0.46677306221939668</v>
      </c>
      <c r="K4956" s="7">
        <v>36.048622115853661</v>
      </c>
      <c r="L4956" s="7">
        <v>0.99991616556538698</v>
      </c>
      <c r="M4956" s="7" t="s">
        <v>290</v>
      </c>
      <c r="N4956" s="7" t="s">
        <v>334</v>
      </c>
      <c r="O4956" s="7" t="s">
        <v>421</v>
      </c>
    </row>
    <row r="4957" spans="1:15" ht="15">
      <c r="A4957" s="1">
        <v>4949</v>
      </c>
      <c r="B4957" s="6" t="s">
        <v>160</v>
      </c>
      <c r="C4957" s="7" t="s">
        <v>296</v>
      </c>
      <c r="D4957" s="7">
        <v>33.798000000000002</v>
      </c>
      <c r="E4957" s="7">
        <v>40.911000000000001</v>
      </c>
      <c r="F4957" s="7">
        <v>4.0075454731519606</v>
      </c>
      <c r="G4957" s="7">
        <v>41.106816244017011</v>
      </c>
      <c r="H4957" s="7">
        <v>0.9952364045209775</v>
      </c>
      <c r="I4957" s="7">
        <v>36.479599999999998</v>
      </c>
      <c r="J4957" s="7">
        <v>3.5734559370925298</v>
      </c>
      <c r="K4957" s="7">
        <v>36.654205809079286</v>
      </c>
      <c r="L4957" s="7">
        <v>0.9952364045209775</v>
      </c>
      <c r="M4957" s="7" t="s">
        <v>290</v>
      </c>
      <c r="N4957" s="7" t="s">
        <v>334</v>
      </c>
      <c r="O4957" s="7" t="s">
        <v>421</v>
      </c>
    </row>
    <row r="4958" spans="1:15" ht="15">
      <c r="A4958" s="1">
        <v>4950</v>
      </c>
      <c r="B4958" s="6" t="s">
        <v>160</v>
      </c>
      <c r="C4958" s="7" t="s">
        <v>297</v>
      </c>
      <c r="D4958" s="7">
        <v>35.92</v>
      </c>
      <c r="E4958" s="7">
        <v>42.787083260000003</v>
      </c>
      <c r="F4958" s="7">
        <v>0.7138372092760521</v>
      </c>
      <c r="G4958" s="7">
        <v>42.781128203178859</v>
      </c>
      <c r="H4958" s="7">
        <v>1.0001391982182626</v>
      </c>
      <c r="I4958" s="7">
        <v>38.053596501999998</v>
      </c>
      <c r="J4958" s="7">
        <v>0.63486620400920479</v>
      </c>
      <c r="K4958" s="7">
        <v>38.04830024639778</v>
      </c>
      <c r="L4958" s="7">
        <v>1.0001391982182626</v>
      </c>
      <c r="M4958" s="7" t="s">
        <v>290</v>
      </c>
      <c r="N4958" s="7" t="s">
        <v>334</v>
      </c>
      <c r="O4958" s="7" t="s">
        <v>421</v>
      </c>
    </row>
    <row r="4959" spans="1:15" ht="15">
      <c r="A4959" s="1">
        <v>4951</v>
      </c>
      <c r="B4959" s="6" t="s">
        <v>160</v>
      </c>
      <c r="C4959" s="7" t="s">
        <v>298</v>
      </c>
      <c r="D4959" s="7" t="s">
        <v>422</v>
      </c>
      <c r="E4959" s="7">
        <v>44.299938859615004</v>
      </c>
      <c r="F4959" s="7">
        <v>8.2116387947437826</v>
      </c>
      <c r="G4959" s="7">
        <v>45.054584613121989</v>
      </c>
      <c r="H4959" s="7">
        <v>0.98325041147339309</v>
      </c>
      <c r="I4959" s="7">
        <v>39.566452101614999</v>
      </c>
      <c r="J4959" s="7">
        <v>7.3342180917587205</v>
      </c>
      <c r="K4959" s="7">
        <v>40.240463304078332</v>
      </c>
      <c r="L4959" s="7">
        <v>0.98325041147339309</v>
      </c>
      <c r="M4959" s="7" t="s">
        <v>290</v>
      </c>
      <c r="N4959" s="7" t="s">
        <v>334</v>
      </c>
      <c r="O4959" s="7" t="s">
        <v>421</v>
      </c>
    </row>
    <row r="4960" spans="1:15" ht="15">
      <c r="A4960" s="1">
        <v>4952</v>
      </c>
      <c r="B4960" s="6" t="s">
        <v>160</v>
      </c>
      <c r="C4960" s="7" t="s">
        <v>299</v>
      </c>
      <c r="D4960" s="7" t="s">
        <v>422</v>
      </c>
      <c r="E4960" s="7">
        <v>46.973005084795005</v>
      </c>
      <c r="F4960" s="7">
        <v>8.7071305466662547</v>
      </c>
      <c r="G4960" s="7">
        <v>47.773186297889595</v>
      </c>
      <c r="H4960" s="7">
        <v>0.98325041147339309</v>
      </c>
      <c r="I4960" s="7">
        <v>42.239518326795</v>
      </c>
      <c r="J4960" s="7">
        <v>7.8297098436811634</v>
      </c>
      <c r="K4960" s="7">
        <v>42.959064988845931</v>
      </c>
      <c r="L4960" s="7">
        <v>0.98325041147339309</v>
      </c>
      <c r="M4960" s="7" t="s">
        <v>290</v>
      </c>
      <c r="N4960" s="7" t="s">
        <v>334</v>
      </c>
      <c r="O4960" s="7" t="s">
        <v>421</v>
      </c>
    </row>
    <row r="4961" spans="1:15" ht="15">
      <c r="A4961" s="1">
        <v>4953</v>
      </c>
      <c r="B4961" s="6" t="s">
        <v>160</v>
      </c>
      <c r="C4961" s="7" t="s">
        <v>300</v>
      </c>
      <c r="D4961" s="7" t="s">
        <v>422</v>
      </c>
      <c r="E4961" s="7">
        <v>48.590209560095921</v>
      </c>
      <c r="F4961" s="7">
        <v>9.0069029470412829</v>
      </c>
      <c r="G4961" s="7">
        <v>49.417939716174509</v>
      </c>
      <c r="H4961" s="7">
        <v>0.98325041147339309</v>
      </c>
      <c r="I4961" s="7">
        <v>43.856722802095916</v>
      </c>
      <c r="J4961" s="7">
        <v>8.1294822440561987</v>
      </c>
      <c r="K4961" s="7">
        <v>44.603818407130852</v>
      </c>
      <c r="L4961" s="7">
        <v>0.98325041147339309</v>
      </c>
      <c r="M4961" s="7" t="s">
        <v>290</v>
      </c>
      <c r="N4961" s="7" t="s">
        <v>334</v>
      </c>
      <c r="O4961" s="7" t="s">
        <v>421</v>
      </c>
    </row>
    <row r="4962" spans="1:15" ht="15">
      <c r="A4962" s="1">
        <v>4954</v>
      </c>
      <c r="B4962" s="6" t="s">
        <v>160</v>
      </c>
      <c r="C4962" s="7" t="s">
        <v>301</v>
      </c>
      <c r="D4962" s="7" t="s">
        <v>422</v>
      </c>
      <c r="E4962" s="7">
        <v>50.174623736833539</v>
      </c>
      <c r="F4962" s="7">
        <v>9.3005971880620795</v>
      </c>
      <c r="G4962" s="7">
        <v>51.02934425590248</v>
      </c>
      <c r="H4962" s="7">
        <v>0.98325041147339309</v>
      </c>
      <c r="I4962" s="7">
        <v>45.441136978833534</v>
      </c>
      <c r="J4962" s="7">
        <v>8.4231764850769739</v>
      </c>
      <c r="K4962" s="7">
        <v>46.215222946858823</v>
      </c>
      <c r="L4962" s="7">
        <v>0.98325041147339309</v>
      </c>
      <c r="M4962" s="7" t="s">
        <v>290</v>
      </c>
      <c r="N4962" s="7" t="s">
        <v>334</v>
      </c>
      <c r="O4962" s="7" t="s">
        <v>421</v>
      </c>
    </row>
    <row r="4963" spans="1:15" ht="15">
      <c r="A4963" s="1">
        <v>4955</v>
      </c>
      <c r="B4963" s="6" t="s">
        <v>160</v>
      </c>
      <c r="C4963" s="7" t="s">
        <v>302</v>
      </c>
      <c r="D4963" s="7" t="s">
        <v>422</v>
      </c>
      <c r="E4963" s="7">
        <v>51.438603725589175</v>
      </c>
      <c r="F4963" s="7">
        <v>9.5348942859505232</v>
      </c>
      <c r="G4963" s="7">
        <v>52.314856038055275</v>
      </c>
      <c r="H4963" s="7">
        <v>0.98325041147339309</v>
      </c>
      <c r="I4963" s="7">
        <v>46.70511696758917</v>
      </c>
      <c r="J4963" s="7">
        <v>8.6574735829654603</v>
      </c>
      <c r="K4963" s="7">
        <v>47.500734729011619</v>
      </c>
      <c r="L4963" s="7">
        <v>0.98325041147339309</v>
      </c>
      <c r="M4963" s="7" t="s">
        <v>290</v>
      </c>
      <c r="N4963" s="7" t="s">
        <v>334</v>
      </c>
      <c r="O4963" s="7" t="s">
        <v>421</v>
      </c>
    </row>
    <row r="4964" spans="1:15" ht="15">
      <c r="A4964" s="1">
        <v>4956</v>
      </c>
      <c r="B4964" s="6" t="s">
        <v>160</v>
      </c>
      <c r="C4964" s="7" t="s">
        <v>423</v>
      </c>
      <c r="D4964" s="7" t="s">
        <v>422</v>
      </c>
      <c r="E4964" s="7">
        <v>52.566519746872132</v>
      </c>
      <c r="F4964" s="7">
        <v>9.743969946008022</v>
      </c>
      <c r="G4964" s="7">
        <v>53.46198601442903</v>
      </c>
      <c r="H4964" s="7">
        <v>0.98325041147339309</v>
      </c>
      <c r="I4964" s="7">
        <v>47.833032988872127</v>
      </c>
      <c r="J4964" s="7">
        <v>8.8665492430229467</v>
      </c>
      <c r="K4964" s="7">
        <v>48.647864705385373</v>
      </c>
      <c r="L4964" s="7">
        <v>0.98325041147339309</v>
      </c>
      <c r="M4964" s="7" t="s">
        <v>290</v>
      </c>
      <c r="N4964" s="7" t="s">
        <v>334</v>
      </c>
      <c r="O4964" s="7" t="s">
        <v>421</v>
      </c>
    </row>
    <row r="4965" spans="1:15" ht="15">
      <c r="A4965" s="1">
        <v>4957</v>
      </c>
      <c r="B4965" s="6" t="s">
        <v>160</v>
      </c>
      <c r="C4965" s="7" t="s">
        <v>424</v>
      </c>
      <c r="D4965" s="7" t="s">
        <v>422</v>
      </c>
      <c r="E4965" s="7">
        <v>53.55850549139015</v>
      </c>
      <c r="F4965" s="7">
        <v>9.9278489497540789</v>
      </c>
      <c r="G4965" s="7">
        <v>54.470870153141504</v>
      </c>
      <c r="H4965" s="7">
        <v>0.98325041147339309</v>
      </c>
      <c r="I4965" s="7">
        <v>48.861440869726856</v>
      </c>
      <c r="J4965" s="7">
        <v>9.0571796201439749</v>
      </c>
      <c r="K4965" s="7">
        <v>49.693791428480935</v>
      </c>
      <c r="L4965" s="7">
        <v>0.98325041147339309</v>
      </c>
      <c r="M4965" s="7" t="s">
        <v>290</v>
      </c>
      <c r="N4965" s="7" t="s">
        <v>334</v>
      </c>
      <c r="O4965" s="7" t="s">
        <v>421</v>
      </c>
    </row>
    <row r="4966" spans="1:15" ht="15">
      <c r="A4966" s="1">
        <v>4958</v>
      </c>
      <c r="B4966" s="6" t="s">
        <v>160</v>
      </c>
      <c r="C4966" s="7" t="s">
        <v>425</v>
      </c>
      <c r="D4966" s="7" t="s">
        <v>422</v>
      </c>
      <c r="E4966" s="7">
        <v>54.413122800298808</v>
      </c>
      <c r="F4966" s="7">
        <v>10.086264713503384</v>
      </c>
      <c r="G4966" s="7">
        <v>55.340045796432634</v>
      </c>
      <c r="H4966" s="7">
        <v>0.98325041147339309</v>
      </c>
      <c r="I4966" s="7">
        <v>49.736035334313982</v>
      </c>
      <c r="J4966" s="7">
        <v>9.2192984406197809</v>
      </c>
      <c r="K4966" s="7">
        <v>50.583284536626756</v>
      </c>
      <c r="L4966" s="7">
        <v>0.98325041147339309</v>
      </c>
      <c r="M4966" s="7" t="s">
        <v>290</v>
      </c>
      <c r="N4966" s="7" t="s">
        <v>334</v>
      </c>
      <c r="O4966" s="7" t="s">
        <v>421</v>
      </c>
    </row>
    <row r="4967" spans="1:15" ht="15">
      <c r="A4967" s="1">
        <v>4959</v>
      </c>
      <c r="B4967" s="6" t="s">
        <v>160</v>
      </c>
      <c r="C4967" s="7" t="s">
        <v>426</v>
      </c>
      <c r="D4967" s="7" t="s">
        <v>422</v>
      </c>
      <c r="E4967" s="7">
        <v>55.18097781074141</v>
      </c>
      <c r="F4967" s="7">
        <v>10.228597821737917</v>
      </c>
      <c r="G4967" s="7">
        <v>56.120981152759597</v>
      </c>
      <c r="H4967" s="7">
        <v>0.98325041147339309</v>
      </c>
      <c r="I4967" s="7">
        <v>50.529270768575863</v>
      </c>
      <c r="J4967" s="7">
        <v>9.3663361800169866</v>
      </c>
      <c r="K4967" s="7">
        <v>51.3900326701701</v>
      </c>
      <c r="L4967" s="7">
        <v>0.98325041147339309</v>
      </c>
      <c r="M4967" s="7" t="s">
        <v>290</v>
      </c>
      <c r="N4967" s="7" t="s">
        <v>334</v>
      </c>
      <c r="O4967" s="7" t="s">
        <v>421</v>
      </c>
    </row>
    <row r="4968" spans="1:15" ht="15">
      <c r="A4968" s="1">
        <v>4960</v>
      </c>
      <c r="B4968" s="6" t="s">
        <v>160</v>
      </c>
      <c r="C4968" s="7" t="s">
        <v>427</v>
      </c>
      <c r="D4968" s="7" t="s">
        <v>422</v>
      </c>
      <c r="E4968" s="7">
        <v>55.762237348541547</v>
      </c>
      <c r="F4968" s="7">
        <v>10.336342741782628</v>
      </c>
      <c r="G4968" s="7">
        <v>56.712142398173285</v>
      </c>
      <c r="H4968" s="7">
        <v>0.98325041147339309</v>
      </c>
      <c r="I4968" s="7">
        <v>51.135910730195278</v>
      </c>
      <c r="J4968" s="7">
        <v>9.4787857312243098</v>
      </c>
      <c r="K4968" s="7">
        <v>52.007006692800175</v>
      </c>
      <c r="L4968" s="7">
        <v>0.98325041147339309</v>
      </c>
      <c r="M4968" s="7" t="s">
        <v>290</v>
      </c>
      <c r="N4968" s="7" t="s">
        <v>334</v>
      </c>
      <c r="O4968" s="7" t="s">
        <v>421</v>
      </c>
    </row>
    <row r="4969" spans="1:15" ht="15">
      <c r="A4969" s="1">
        <v>4961</v>
      </c>
      <c r="B4969" s="6" t="s">
        <v>259</v>
      </c>
      <c r="C4969" s="7" t="s">
        <v>292</v>
      </c>
      <c r="D4969" s="7">
        <v>323.48028551465262</v>
      </c>
      <c r="E4969" s="7">
        <v>303.23559999999998</v>
      </c>
      <c r="F4969" s="7">
        <v>75.211224888692669</v>
      </c>
      <c r="G4969" s="7">
        <v>312.90549047305643</v>
      </c>
      <c r="H4969" s="7">
        <v>0.9690964499905792</v>
      </c>
      <c r="I4969" s="7">
        <v>268.69030000000004</v>
      </c>
      <c r="J4969" s="7">
        <v>66.551872665662415</v>
      </c>
      <c r="K4969" s="7">
        <v>273.71304683415502</v>
      </c>
      <c r="L4969" s="7">
        <v>0.98164958926054291</v>
      </c>
      <c r="M4969" s="7" t="s">
        <v>290</v>
      </c>
      <c r="N4969" s="7" t="s">
        <v>334</v>
      </c>
      <c r="O4969" s="7" t="s">
        <v>421</v>
      </c>
    </row>
    <row r="4970" spans="1:15" ht="15">
      <c r="A4970" s="1">
        <v>4962</v>
      </c>
      <c r="B4970" s="6" t="s">
        <v>259</v>
      </c>
      <c r="C4970" s="7" t="s">
        <v>293</v>
      </c>
      <c r="D4970" s="7">
        <v>305.11999999999995</v>
      </c>
      <c r="E4970" s="7">
        <v>308.49664220183485</v>
      </c>
      <c r="F4970" s="7">
        <v>67.537272936032707</v>
      </c>
      <c r="G4970" s="7">
        <v>316.68967744026719</v>
      </c>
      <c r="H4970" s="7">
        <v>0.97412913706359217</v>
      </c>
      <c r="I4970" s="7">
        <v>274.42177064220181</v>
      </c>
      <c r="J4970" s="7">
        <v>60.06548789980031</v>
      </c>
      <c r="K4970" s="7">
        <v>281.72312291539225</v>
      </c>
      <c r="L4970" s="7">
        <v>0.97408323392970764</v>
      </c>
      <c r="M4970" s="7" t="s">
        <v>290</v>
      </c>
      <c r="N4970" s="7" t="s">
        <v>334</v>
      </c>
      <c r="O4970" s="7" t="s">
        <v>421</v>
      </c>
    </row>
    <row r="4971" spans="1:15" ht="15">
      <c r="A4971" s="1">
        <v>4963</v>
      </c>
      <c r="B4971" s="6" t="s">
        <v>259</v>
      </c>
      <c r="C4971" s="7" t="s">
        <v>294</v>
      </c>
      <c r="D4971" s="7">
        <v>304.06</v>
      </c>
      <c r="E4971" s="7">
        <v>337.87168312750703</v>
      </c>
      <c r="F4971" s="7">
        <v>56.228297039627954</v>
      </c>
      <c r="G4971" s="7">
        <v>343.44981426513868</v>
      </c>
      <c r="H4971" s="7">
        <v>0.9837585262651346</v>
      </c>
      <c r="I4971" s="7">
        <v>300.67056683063873</v>
      </c>
      <c r="J4971" s="7">
        <v>49.895119260388533</v>
      </c>
      <c r="K4971" s="7">
        <v>305.62324702506157</v>
      </c>
      <c r="L4971" s="7">
        <v>0.98379481848114547</v>
      </c>
      <c r="M4971" s="7" t="s">
        <v>290</v>
      </c>
      <c r="N4971" s="7" t="s">
        <v>334</v>
      </c>
      <c r="O4971" s="7" t="s">
        <v>421</v>
      </c>
    </row>
    <row r="4972" spans="1:15" ht="15">
      <c r="A4972" s="1">
        <v>4964</v>
      </c>
      <c r="B4972" s="6" t="s">
        <v>259</v>
      </c>
      <c r="C4972" s="7" t="s">
        <v>295</v>
      </c>
      <c r="D4972" s="7">
        <v>360.54950000000002</v>
      </c>
      <c r="E4972" s="7">
        <v>352.72599999999994</v>
      </c>
      <c r="F4972" s="7">
        <v>60.22959344084687</v>
      </c>
      <c r="G4972" s="7">
        <v>357.10523078600102</v>
      </c>
      <c r="H4972" s="7">
        <v>0.98773686183100085</v>
      </c>
      <c r="I4972" s="7">
        <v>324.47829999999999</v>
      </c>
      <c r="J4972" s="7">
        <v>55.776309484007648</v>
      </c>
      <c r="K4972" s="7">
        <v>328.58894716622819</v>
      </c>
      <c r="L4972" s="7">
        <v>0.98749000171284307</v>
      </c>
      <c r="M4972" s="7" t="s">
        <v>290</v>
      </c>
      <c r="N4972" s="7" t="s">
        <v>334</v>
      </c>
      <c r="O4972" s="7" t="s">
        <v>421</v>
      </c>
    </row>
    <row r="4973" spans="1:15" ht="15">
      <c r="A4973" s="1">
        <v>4965</v>
      </c>
      <c r="B4973" s="6" t="s">
        <v>259</v>
      </c>
      <c r="C4973" s="7" t="s">
        <v>296</v>
      </c>
      <c r="D4973" s="7">
        <v>322.95587999999998</v>
      </c>
      <c r="E4973" s="7">
        <v>350.55820000000006</v>
      </c>
      <c r="F4973" s="7">
        <v>49.727340584268141</v>
      </c>
      <c r="G4973" s="7">
        <v>355.56818791585636</v>
      </c>
      <c r="H4973" s="7">
        <v>0.9859099095866195</v>
      </c>
      <c r="I4973" s="7">
        <v>324.30280000000005</v>
      </c>
      <c r="J4973" s="7">
        <v>46.558805293599661</v>
      </c>
      <c r="K4973" s="7">
        <v>328.99540313692677</v>
      </c>
      <c r="L4973" s="7">
        <v>0.98573656928886122</v>
      </c>
      <c r="M4973" s="7" t="s">
        <v>290</v>
      </c>
      <c r="N4973" s="7" t="s">
        <v>334</v>
      </c>
      <c r="O4973" s="7" t="s">
        <v>421</v>
      </c>
    </row>
    <row r="4974" spans="1:15" ht="15">
      <c r="A4974" s="1">
        <v>4966</v>
      </c>
      <c r="B4974" s="6" t="s">
        <v>259</v>
      </c>
      <c r="C4974" s="7" t="s">
        <v>297</v>
      </c>
      <c r="D4974" s="7">
        <v>319.15190000000001</v>
      </c>
      <c r="E4974" s="7">
        <v>356.22704731999994</v>
      </c>
      <c r="F4974" s="7">
        <v>49.26122629911481</v>
      </c>
      <c r="G4974" s="7">
        <v>358.50604223843885</v>
      </c>
      <c r="H4974" s="7">
        <v>0.99364307807977426</v>
      </c>
      <c r="I4974" s="7">
        <v>329.78218583500001</v>
      </c>
      <c r="J4974" s="7">
        <v>46.105755504869634</v>
      </c>
      <c r="K4974" s="7">
        <v>332.00233103340452</v>
      </c>
      <c r="L4974" s="7">
        <v>0.99331286261908469</v>
      </c>
      <c r="M4974" s="7" t="s">
        <v>290</v>
      </c>
      <c r="N4974" s="7" t="s">
        <v>334</v>
      </c>
      <c r="O4974" s="7" t="s">
        <v>421</v>
      </c>
    </row>
    <row r="4975" spans="1:15" ht="15">
      <c r="A4975" s="1">
        <v>4967</v>
      </c>
      <c r="B4975" s="6" t="s">
        <v>259</v>
      </c>
      <c r="C4975" s="7" t="s">
        <v>298</v>
      </c>
      <c r="D4975" s="7" t="s">
        <v>422</v>
      </c>
      <c r="E4975" s="7">
        <v>376.84462583238275</v>
      </c>
      <c r="F4975" s="7">
        <v>63.681627262595207</v>
      </c>
      <c r="G4975" s="7">
        <v>383.55879864348259</v>
      </c>
      <c r="H4975" s="7">
        <v>0.98249506246540141</v>
      </c>
      <c r="I4975" s="7">
        <v>350.42430676873693</v>
      </c>
      <c r="J4975" s="7">
        <v>60.091543277642117</v>
      </c>
      <c r="K4975" s="7">
        <v>356.86854018060865</v>
      </c>
      <c r="L4975" s="7">
        <v>0.98194227653519039</v>
      </c>
      <c r="M4975" s="7" t="s">
        <v>290</v>
      </c>
      <c r="N4975" s="7" t="s">
        <v>334</v>
      </c>
      <c r="O4975" s="7" t="s">
        <v>421</v>
      </c>
    </row>
    <row r="4976" spans="1:15" ht="15">
      <c r="A4976" s="1">
        <v>4968</v>
      </c>
      <c r="B4976" s="6" t="s">
        <v>259</v>
      </c>
      <c r="C4976" s="7" t="s">
        <v>299</v>
      </c>
      <c r="D4976" s="7" t="s">
        <v>422</v>
      </c>
      <c r="E4976" s="7">
        <v>410.18459793147912</v>
      </c>
      <c r="F4976" s="7">
        <v>72.655365624183062</v>
      </c>
      <c r="G4976" s="7">
        <v>418.5203022428168</v>
      </c>
      <c r="H4976" s="7">
        <v>0.9800829152930759</v>
      </c>
      <c r="I4976" s="7">
        <v>383.86529020788362</v>
      </c>
      <c r="J4976" s="7">
        <v>69.077474299595963</v>
      </c>
      <c r="K4976" s="7">
        <v>391.93180120699185</v>
      </c>
      <c r="L4976" s="7">
        <v>0.97941858513581537</v>
      </c>
      <c r="M4976" s="7" t="s">
        <v>290</v>
      </c>
      <c r="N4976" s="7" t="s">
        <v>334</v>
      </c>
      <c r="O4976" s="7" t="s">
        <v>421</v>
      </c>
    </row>
    <row r="4977" spans="1:15" ht="15">
      <c r="A4977" s="1">
        <v>4969</v>
      </c>
      <c r="B4977" s="6" t="s">
        <v>259</v>
      </c>
      <c r="C4977" s="7" t="s">
        <v>300</v>
      </c>
      <c r="D4977" s="7" t="s">
        <v>422</v>
      </c>
      <c r="E4977" s="7">
        <v>462.12126613122012</v>
      </c>
      <c r="F4977" s="7">
        <v>86.738230773118104</v>
      </c>
      <c r="G4977" s="7">
        <v>472.63448052416305</v>
      </c>
      <c r="H4977" s="7">
        <v>0.97775614174132297</v>
      </c>
      <c r="I4977" s="7">
        <v>435.81646739088842</v>
      </c>
      <c r="J4977" s="7">
        <v>83.160926396642168</v>
      </c>
      <c r="K4977" s="7">
        <v>446.06050033898225</v>
      </c>
      <c r="L4977" s="7">
        <v>0.97703443156184211</v>
      </c>
      <c r="M4977" s="7" t="s">
        <v>290</v>
      </c>
      <c r="N4977" s="7" t="s">
        <v>334</v>
      </c>
      <c r="O4977" s="7" t="s">
        <v>421</v>
      </c>
    </row>
    <row r="4978" spans="1:15" ht="15">
      <c r="A4978" s="1">
        <v>4970</v>
      </c>
      <c r="B4978" s="6" t="s">
        <v>259</v>
      </c>
      <c r="C4978" s="7" t="s">
        <v>301</v>
      </c>
      <c r="D4978" s="7" t="s">
        <v>422</v>
      </c>
      <c r="E4978" s="7">
        <v>489.74009857764219</v>
      </c>
      <c r="F4978" s="7">
        <v>92.437973499516744</v>
      </c>
      <c r="G4978" s="7">
        <v>501.00671516071242</v>
      </c>
      <c r="H4978" s="7">
        <v>0.97751204476479692</v>
      </c>
      <c r="I4978" s="7">
        <v>463.57468708651027</v>
      </c>
      <c r="J4978" s="7">
        <v>88.873160671450904</v>
      </c>
      <c r="K4978" s="7">
        <v>474.57268083656794</v>
      </c>
      <c r="L4978" s="7">
        <v>0.97682548070261732</v>
      </c>
      <c r="M4978" s="7" t="s">
        <v>290</v>
      </c>
      <c r="N4978" s="7" t="s">
        <v>334</v>
      </c>
      <c r="O4978" s="7" t="s">
        <v>421</v>
      </c>
    </row>
    <row r="4979" spans="1:15" ht="15">
      <c r="A4979" s="1">
        <v>4971</v>
      </c>
      <c r="B4979" s="6" t="s">
        <v>259</v>
      </c>
      <c r="C4979" s="7" t="s">
        <v>302</v>
      </c>
      <c r="D4979" s="7" t="s">
        <v>422</v>
      </c>
      <c r="E4979" s="7">
        <v>510.96443429136184</v>
      </c>
      <c r="F4979" s="7">
        <v>96.94895707061859</v>
      </c>
      <c r="G4979" s="7">
        <v>522.84276418128411</v>
      </c>
      <c r="H4979" s="7">
        <v>0.97728125795424847</v>
      </c>
      <c r="I4979" s="7">
        <v>484.79902280022986</v>
      </c>
      <c r="J4979" s="7">
        <v>93.384144242552992</v>
      </c>
      <c r="K4979" s="7">
        <v>496.40872985713952</v>
      </c>
      <c r="L4979" s="7">
        <v>0.97661260497926616</v>
      </c>
      <c r="M4979" s="7" t="s">
        <v>290</v>
      </c>
      <c r="N4979" s="7" t="s">
        <v>334</v>
      </c>
      <c r="O4979" s="7" t="s">
        <v>421</v>
      </c>
    </row>
    <row r="4980" spans="1:15" ht="15">
      <c r="A4980" s="1">
        <v>4972</v>
      </c>
      <c r="B4980" s="6" t="s">
        <v>259</v>
      </c>
      <c r="C4980" s="7" t="s">
        <v>423</v>
      </c>
      <c r="D4980" s="7" t="s">
        <v>422</v>
      </c>
      <c r="E4980" s="7">
        <v>534.83985518130589</v>
      </c>
      <c r="F4980" s="7">
        <v>102.54447710275404</v>
      </c>
      <c r="G4980" s="7">
        <v>547.54082548760664</v>
      </c>
      <c r="H4980" s="7">
        <v>0.97680361040660291</v>
      </c>
      <c r="I4980" s="7">
        <v>508.6744436901738</v>
      </c>
      <c r="J4980" s="7">
        <v>98.979664274688318</v>
      </c>
      <c r="K4980" s="7">
        <v>521.10679116346205</v>
      </c>
      <c r="L4980" s="7">
        <v>0.97614241901255816</v>
      </c>
      <c r="M4980" s="7" t="s">
        <v>290</v>
      </c>
      <c r="N4980" s="7" t="s">
        <v>334</v>
      </c>
      <c r="O4980" s="7" t="s">
        <v>421</v>
      </c>
    </row>
    <row r="4981" spans="1:15" ht="15">
      <c r="A4981" s="1">
        <v>4973</v>
      </c>
      <c r="B4981" s="6" t="s">
        <v>259</v>
      </c>
      <c r="C4981" s="7" t="s">
        <v>424</v>
      </c>
      <c r="D4981" s="7" t="s">
        <v>422</v>
      </c>
      <c r="E4981" s="7">
        <v>559.47181033359698</v>
      </c>
      <c r="F4981" s="7">
        <v>108.91138971320765</v>
      </c>
      <c r="G4981" s="7">
        <v>573.18412959278089</v>
      </c>
      <c r="H4981" s="7">
        <v>0.97607693836721221</v>
      </c>
      <c r="I4981" s="7">
        <v>533.37732650421344</v>
      </c>
      <c r="J4981" s="7">
        <v>105.35760452097615</v>
      </c>
      <c r="K4981" s="7">
        <v>546.82190734689789</v>
      </c>
      <c r="L4981" s="7">
        <v>0.97541323662777957</v>
      </c>
      <c r="M4981" s="7" t="s">
        <v>290</v>
      </c>
      <c r="N4981" s="7" t="s">
        <v>334</v>
      </c>
      <c r="O4981" s="7" t="s">
        <v>421</v>
      </c>
    </row>
    <row r="4982" spans="1:15" ht="15">
      <c r="A4982" s="1">
        <v>4974</v>
      </c>
      <c r="B4982" s="6" t="s">
        <v>259</v>
      </c>
      <c r="C4982" s="7" t="s">
        <v>425</v>
      </c>
      <c r="D4982" s="7" t="s">
        <v>422</v>
      </c>
      <c r="E4982" s="7">
        <v>577.47522888731862</v>
      </c>
      <c r="F4982" s="7">
        <v>113.80940902646392</v>
      </c>
      <c r="G4982" s="7">
        <v>592.01324854679945</v>
      </c>
      <c r="H4982" s="7">
        <v>0.97544308392562673</v>
      </c>
      <c r="I4982" s="7">
        <v>551.44861356931915</v>
      </c>
      <c r="J4982" s="7">
        <v>110.26526205653309</v>
      </c>
      <c r="K4982" s="7">
        <v>565.7196014920097</v>
      </c>
      <c r="L4982" s="7">
        <v>0.97477374323772281</v>
      </c>
      <c r="M4982" s="7" t="s">
        <v>290</v>
      </c>
      <c r="N4982" s="7" t="s">
        <v>334</v>
      </c>
      <c r="O4982" s="7" t="s">
        <v>421</v>
      </c>
    </row>
    <row r="4983" spans="1:15" ht="15">
      <c r="A4983" s="1">
        <v>4975</v>
      </c>
      <c r="B4983" s="6" t="s">
        <v>259</v>
      </c>
      <c r="C4983" s="7" t="s">
        <v>426</v>
      </c>
      <c r="D4983" s="7" t="s">
        <v>422</v>
      </c>
      <c r="E4983" s="7">
        <v>596.41466353081398</v>
      </c>
      <c r="F4983" s="7">
        <v>118.93922788037904</v>
      </c>
      <c r="G4983" s="7">
        <v>611.80957863466051</v>
      </c>
      <c r="H4983" s="7">
        <v>0.97483708061877283</v>
      </c>
      <c r="I4983" s="7">
        <v>570.41342863663363</v>
      </c>
      <c r="J4983" s="7">
        <v>115.39978554161098</v>
      </c>
      <c r="K4983" s="7">
        <v>585.54174435708717</v>
      </c>
      <c r="L4983" s="7">
        <v>0.9741635573103945</v>
      </c>
      <c r="M4983" s="7" t="s">
        <v>290</v>
      </c>
      <c r="N4983" s="7" t="s">
        <v>334</v>
      </c>
      <c r="O4983" s="7" t="s">
        <v>421</v>
      </c>
    </row>
    <row r="4984" spans="1:15" ht="15">
      <c r="A4984" s="1">
        <v>4976</v>
      </c>
      <c r="B4984" s="6" t="s">
        <v>259</v>
      </c>
      <c r="C4984" s="7" t="s">
        <v>427</v>
      </c>
      <c r="D4984" s="7" t="s">
        <v>422</v>
      </c>
      <c r="E4984" s="7">
        <v>614.38061729101685</v>
      </c>
      <c r="F4984" s="7">
        <v>123.93715312584813</v>
      </c>
      <c r="G4984" s="7">
        <v>630.62239893423191</v>
      </c>
      <c r="H4984" s="7">
        <v>0.9742448386377266</v>
      </c>
      <c r="I4984" s="7">
        <v>588.40476282065606</v>
      </c>
      <c r="J4984" s="7">
        <v>120.40241541824254</v>
      </c>
      <c r="K4984" s="7">
        <v>604.38037743387486</v>
      </c>
      <c r="L4984" s="7">
        <v>0.97356695351187728</v>
      </c>
      <c r="M4984" s="7" t="s">
        <v>290</v>
      </c>
      <c r="N4984" s="7" t="s">
        <v>334</v>
      </c>
      <c r="O4984" s="7" t="s">
        <v>421</v>
      </c>
    </row>
    <row r="4985" spans="1:15" ht="15">
      <c r="A4985" s="1">
        <v>4977</v>
      </c>
      <c r="B4985" s="6" t="s">
        <v>89</v>
      </c>
      <c r="C4985" s="7" t="s">
        <v>292</v>
      </c>
      <c r="D4985" s="7">
        <v>14.135</v>
      </c>
      <c r="E4985" s="7">
        <v>13.656000000000001</v>
      </c>
      <c r="F4985" s="7">
        <v>3.6485461488105067</v>
      </c>
      <c r="G4985" s="7">
        <v>14.135</v>
      </c>
      <c r="H4985" s="7">
        <v>0.9661124867350549</v>
      </c>
      <c r="I4985" s="7">
        <v>13.656000000000001</v>
      </c>
      <c r="J4985" s="7">
        <v>3.6485461488105067</v>
      </c>
      <c r="K4985" s="7">
        <v>14.135</v>
      </c>
      <c r="L4985" s="7">
        <v>0.9661124867350549</v>
      </c>
      <c r="M4985" s="7" t="s">
        <v>290</v>
      </c>
      <c r="N4985" s="7" t="s">
        <v>335</v>
      </c>
      <c r="O4985" s="7" t="s">
        <v>421</v>
      </c>
    </row>
    <row r="4986" spans="1:15" ht="15">
      <c r="A4986" s="1">
        <v>4978</v>
      </c>
      <c r="B4986" s="6" t="s">
        <v>89</v>
      </c>
      <c r="C4986" s="7" t="s">
        <v>293</v>
      </c>
      <c r="D4986" s="7">
        <v>11.842000000000001</v>
      </c>
      <c r="E4986" s="7">
        <v>11.544</v>
      </c>
      <c r="F4986" s="7">
        <v>2.6398916644438288</v>
      </c>
      <c r="G4986" s="7">
        <v>11.842000000000001</v>
      </c>
      <c r="H4986" s="7">
        <v>0.97483533186961657</v>
      </c>
      <c r="I4986" s="7">
        <v>11.544</v>
      </c>
      <c r="J4986" s="7">
        <v>2.6398916644438288</v>
      </c>
      <c r="K4986" s="7">
        <v>11.842000000000001</v>
      </c>
      <c r="L4986" s="7">
        <v>0.97483533186961657</v>
      </c>
      <c r="M4986" s="7" t="s">
        <v>290</v>
      </c>
      <c r="N4986" s="7" t="s">
        <v>335</v>
      </c>
      <c r="O4986" s="7" t="s">
        <v>421</v>
      </c>
    </row>
    <row r="4987" spans="1:15" ht="15">
      <c r="A4987" s="1">
        <v>4979</v>
      </c>
      <c r="B4987" s="6" t="s">
        <v>89</v>
      </c>
      <c r="C4987" s="7" t="s">
        <v>294</v>
      </c>
      <c r="D4987" s="7">
        <v>13.82</v>
      </c>
      <c r="E4987" s="7">
        <v>13.605</v>
      </c>
      <c r="F4987" s="7">
        <v>2.3991807715965083</v>
      </c>
      <c r="G4987" s="7">
        <v>13.814922850844967</v>
      </c>
      <c r="H4987" s="7">
        <v>0.98480463096960924</v>
      </c>
      <c r="I4987" s="7">
        <v>13.605</v>
      </c>
      <c r="J4987" s="7">
        <v>2.3991807715965083</v>
      </c>
      <c r="K4987" s="7">
        <v>13.814922850844967</v>
      </c>
      <c r="L4987" s="7">
        <v>0.98480463096960924</v>
      </c>
      <c r="M4987" s="7" t="s">
        <v>290</v>
      </c>
      <c r="N4987" s="7" t="s">
        <v>335</v>
      </c>
      <c r="O4987" s="7" t="s">
        <v>421</v>
      </c>
    </row>
    <row r="4988" spans="1:15" ht="15">
      <c r="A4988" s="1">
        <v>4980</v>
      </c>
      <c r="B4988" s="6" t="s">
        <v>89</v>
      </c>
      <c r="C4988" s="7" t="s">
        <v>295</v>
      </c>
      <c r="D4988" s="7">
        <v>14.53</v>
      </c>
      <c r="E4988" s="7">
        <v>14.355</v>
      </c>
      <c r="F4988" s="7">
        <v>2.2483049170430491</v>
      </c>
      <c r="G4988" s="7">
        <v>14.53</v>
      </c>
      <c r="H4988" s="7">
        <v>0.98795595320027541</v>
      </c>
      <c r="I4988" s="7">
        <v>14.355</v>
      </c>
      <c r="J4988" s="7">
        <v>2.2483049170430491</v>
      </c>
      <c r="K4988" s="7">
        <v>14.53</v>
      </c>
      <c r="L4988" s="7">
        <v>0.98795595320027541</v>
      </c>
      <c r="M4988" s="7" t="s">
        <v>290</v>
      </c>
      <c r="N4988" s="7" t="s">
        <v>335</v>
      </c>
      <c r="O4988" s="7" t="s">
        <v>421</v>
      </c>
    </row>
    <row r="4989" spans="1:15" ht="15">
      <c r="A4989" s="1">
        <v>4981</v>
      </c>
      <c r="B4989" s="6" t="s">
        <v>89</v>
      </c>
      <c r="C4989" s="7" t="s">
        <v>296</v>
      </c>
      <c r="D4989" s="7">
        <v>12.178000000000001</v>
      </c>
      <c r="E4989" s="7">
        <v>12.052</v>
      </c>
      <c r="F4989" s="7">
        <v>1.7472778828795514</v>
      </c>
      <c r="G4989" s="7">
        <v>12.178000000000001</v>
      </c>
      <c r="H4989" s="7">
        <v>0.98965347347676125</v>
      </c>
      <c r="I4989" s="7">
        <v>12.052</v>
      </c>
      <c r="J4989" s="7">
        <v>1.7472778828795514</v>
      </c>
      <c r="K4989" s="7">
        <v>12.178000000000001</v>
      </c>
      <c r="L4989" s="7">
        <v>0.98965347347676125</v>
      </c>
      <c r="M4989" s="7" t="s">
        <v>290</v>
      </c>
      <c r="N4989" s="7" t="s">
        <v>335</v>
      </c>
      <c r="O4989" s="7" t="s">
        <v>421</v>
      </c>
    </row>
    <row r="4990" spans="1:15" ht="15">
      <c r="A4990" s="1">
        <v>4982</v>
      </c>
      <c r="B4990" s="6" t="s">
        <v>89</v>
      </c>
      <c r="C4990" s="7" t="s">
        <v>297</v>
      </c>
      <c r="D4990" s="7">
        <v>12</v>
      </c>
      <c r="E4990" s="7">
        <v>12</v>
      </c>
      <c r="F4990" s="7" t="s">
        <v>422</v>
      </c>
      <c r="G4990" s="7">
        <v>12</v>
      </c>
      <c r="H4990" s="7">
        <v>1</v>
      </c>
      <c r="I4990" s="7">
        <v>12</v>
      </c>
      <c r="J4990" s="7" t="s">
        <v>422</v>
      </c>
      <c r="K4990" s="7">
        <v>12</v>
      </c>
      <c r="L4990" s="7">
        <v>1</v>
      </c>
      <c r="M4990" s="7" t="s">
        <v>290</v>
      </c>
      <c r="N4990" s="7" t="s">
        <v>335</v>
      </c>
      <c r="O4990" s="7" t="s">
        <v>421</v>
      </c>
    </row>
    <row r="4991" spans="1:15" ht="15">
      <c r="A4991" s="1">
        <v>4983</v>
      </c>
      <c r="B4991" s="6" t="s">
        <v>89</v>
      </c>
      <c r="C4991" s="7" t="s">
        <v>298</v>
      </c>
      <c r="D4991" s="7" t="s">
        <v>422</v>
      </c>
      <c r="E4991" s="7">
        <v>12.131636084375382</v>
      </c>
      <c r="F4991" s="7">
        <v>1.8144157902227556</v>
      </c>
      <c r="G4991" s="7">
        <v>12.266568336072176</v>
      </c>
      <c r="H4991" s="7">
        <v>0.98899999999999999</v>
      </c>
      <c r="I4991" s="7">
        <v>12.131636084375382</v>
      </c>
      <c r="J4991" s="7">
        <v>1.8144157902227556</v>
      </c>
      <c r="K4991" s="7">
        <v>12.266568336072176</v>
      </c>
      <c r="L4991" s="7">
        <v>0.98899999999999999</v>
      </c>
      <c r="M4991" s="7" t="s">
        <v>290</v>
      </c>
      <c r="N4991" s="7" t="s">
        <v>335</v>
      </c>
      <c r="O4991" s="7" t="s">
        <v>421</v>
      </c>
    </row>
    <row r="4992" spans="1:15" ht="15">
      <c r="A4992" s="1">
        <v>4984</v>
      </c>
      <c r="B4992" s="6" t="s">
        <v>89</v>
      </c>
      <c r="C4992" s="7" t="s">
        <v>299</v>
      </c>
      <c r="D4992" s="7" t="s">
        <v>422</v>
      </c>
      <c r="E4992" s="7">
        <v>12.842677048422379</v>
      </c>
      <c r="F4992" s="7">
        <v>1.9207595631227392</v>
      </c>
      <c r="G4992" s="7">
        <v>12.985517743602001</v>
      </c>
      <c r="H4992" s="7">
        <v>0.98899999999999999</v>
      </c>
      <c r="I4992" s="7">
        <v>12.842677048422379</v>
      </c>
      <c r="J4992" s="7">
        <v>1.9207595631227392</v>
      </c>
      <c r="K4992" s="7">
        <v>12.985517743602001</v>
      </c>
      <c r="L4992" s="7">
        <v>0.98899999999999999</v>
      </c>
      <c r="M4992" s="7" t="s">
        <v>290</v>
      </c>
      <c r="N4992" s="7" t="s">
        <v>335</v>
      </c>
      <c r="O4992" s="7" t="s">
        <v>421</v>
      </c>
    </row>
    <row r="4993" spans="1:15" ht="15">
      <c r="A4993" s="1">
        <v>4985</v>
      </c>
      <c r="B4993" s="6" t="s">
        <v>89</v>
      </c>
      <c r="C4993" s="7" t="s">
        <v>300</v>
      </c>
      <c r="D4993" s="7" t="s">
        <v>422</v>
      </c>
      <c r="E4993" s="7">
        <v>12.984787396658469</v>
      </c>
      <c r="F4993" s="7">
        <v>1.9420136840014206</v>
      </c>
      <c r="G4993" s="7">
        <v>13.129208692273476</v>
      </c>
      <c r="H4993" s="7">
        <v>0.98899999999999999</v>
      </c>
      <c r="I4993" s="7">
        <v>12.984787396658469</v>
      </c>
      <c r="J4993" s="7">
        <v>1.9420136840014206</v>
      </c>
      <c r="K4993" s="7">
        <v>13.129208692273476</v>
      </c>
      <c r="L4993" s="7">
        <v>0.98899999999999999</v>
      </c>
      <c r="M4993" s="7" t="s">
        <v>290</v>
      </c>
      <c r="N4993" s="7" t="s">
        <v>335</v>
      </c>
      <c r="O4993" s="7" t="s">
        <v>421</v>
      </c>
    </row>
    <row r="4994" spans="1:15" ht="15">
      <c r="A4994" s="1">
        <v>4986</v>
      </c>
      <c r="B4994" s="6" t="s">
        <v>89</v>
      </c>
      <c r="C4994" s="7" t="s">
        <v>301</v>
      </c>
      <c r="D4994" s="7" t="s">
        <v>422</v>
      </c>
      <c r="E4994" s="7">
        <v>12.737715416539801</v>
      </c>
      <c r="F4994" s="7">
        <v>1.905061429669783</v>
      </c>
      <c r="G4994" s="7">
        <v>12.879388692153491</v>
      </c>
      <c r="H4994" s="7">
        <v>0.98899999999999999</v>
      </c>
      <c r="I4994" s="7">
        <v>12.737715416539801</v>
      </c>
      <c r="J4994" s="7">
        <v>1.905061429669783</v>
      </c>
      <c r="K4994" s="7">
        <v>12.879388692153491</v>
      </c>
      <c r="L4994" s="7">
        <v>0.98899999999999999</v>
      </c>
      <c r="M4994" s="7" t="s">
        <v>290</v>
      </c>
      <c r="N4994" s="7" t="s">
        <v>335</v>
      </c>
      <c r="O4994" s="7" t="s">
        <v>421</v>
      </c>
    </row>
    <row r="4995" spans="1:15" ht="15">
      <c r="A4995" s="1">
        <v>4987</v>
      </c>
      <c r="B4995" s="6" t="s">
        <v>89</v>
      </c>
      <c r="C4995" s="7" t="s">
        <v>302</v>
      </c>
      <c r="D4995" s="7" t="s">
        <v>422</v>
      </c>
      <c r="E4995" s="7">
        <v>12.782467405609848</v>
      </c>
      <c r="F4995" s="7">
        <v>1.9117545677632533</v>
      </c>
      <c r="G4995" s="7">
        <v>12.924638428321384</v>
      </c>
      <c r="H4995" s="7">
        <v>0.98899999999999999</v>
      </c>
      <c r="I4995" s="7">
        <v>12.782467405609848</v>
      </c>
      <c r="J4995" s="7">
        <v>1.9117545677632533</v>
      </c>
      <c r="K4995" s="7">
        <v>12.924638428321384</v>
      </c>
      <c r="L4995" s="7">
        <v>0.98899999999999999</v>
      </c>
      <c r="M4995" s="7" t="s">
        <v>290</v>
      </c>
      <c r="N4995" s="7" t="s">
        <v>335</v>
      </c>
      <c r="O4995" s="7" t="s">
        <v>421</v>
      </c>
    </row>
    <row r="4996" spans="1:15" ht="15">
      <c r="A4996" s="1">
        <v>4988</v>
      </c>
      <c r="B4996" s="6" t="s">
        <v>89</v>
      </c>
      <c r="C4996" s="7" t="s">
        <v>423</v>
      </c>
      <c r="D4996" s="7" t="s">
        <v>422</v>
      </c>
      <c r="E4996" s="7">
        <v>12.920079315189348</v>
      </c>
      <c r="F4996" s="7">
        <v>1.9323358990797619</v>
      </c>
      <c r="G4996" s="7">
        <v>13.063780905145954</v>
      </c>
      <c r="H4996" s="7">
        <v>0.98899999999999999</v>
      </c>
      <c r="I4996" s="7">
        <v>12.920079315189348</v>
      </c>
      <c r="J4996" s="7">
        <v>1.9323358990797619</v>
      </c>
      <c r="K4996" s="7">
        <v>13.063780905145954</v>
      </c>
      <c r="L4996" s="7">
        <v>0.98899999999999999</v>
      </c>
      <c r="M4996" s="7" t="s">
        <v>290</v>
      </c>
      <c r="N4996" s="7" t="s">
        <v>335</v>
      </c>
      <c r="O4996" s="7" t="s">
        <v>421</v>
      </c>
    </row>
    <row r="4997" spans="1:15" ht="15">
      <c r="A4997" s="1">
        <v>4989</v>
      </c>
      <c r="B4997" s="6" t="s">
        <v>89</v>
      </c>
      <c r="C4997" s="7" t="s">
        <v>424</v>
      </c>
      <c r="D4997" s="7" t="s">
        <v>422</v>
      </c>
      <c r="E4997" s="7">
        <v>13.150743893298543</v>
      </c>
      <c r="F4997" s="7">
        <v>1.9668342511450136</v>
      </c>
      <c r="G4997" s="7">
        <v>13.297011014457576</v>
      </c>
      <c r="H4997" s="7">
        <v>0.98899999999999999</v>
      </c>
      <c r="I4997" s="7">
        <v>13.150743893298543</v>
      </c>
      <c r="J4997" s="7">
        <v>1.9668342511450136</v>
      </c>
      <c r="K4997" s="7">
        <v>13.297011014457576</v>
      </c>
      <c r="L4997" s="7">
        <v>0.98899999999999999</v>
      </c>
      <c r="M4997" s="7" t="s">
        <v>290</v>
      </c>
      <c r="N4997" s="7" t="s">
        <v>335</v>
      </c>
      <c r="O4997" s="7" t="s">
        <v>421</v>
      </c>
    </row>
    <row r="4998" spans="1:15" ht="15">
      <c r="A4998" s="1">
        <v>4990</v>
      </c>
      <c r="B4998" s="6" t="s">
        <v>89</v>
      </c>
      <c r="C4998" s="7" t="s">
        <v>425</v>
      </c>
      <c r="D4998" s="7" t="s">
        <v>422</v>
      </c>
      <c r="E4998" s="7">
        <v>13.374595082962033</v>
      </c>
      <c r="F4998" s="7">
        <v>2.0003135881743241</v>
      </c>
      <c r="G4998" s="7">
        <v>13.523351954461106</v>
      </c>
      <c r="H4998" s="7">
        <v>0.98899999999999999</v>
      </c>
      <c r="I4998" s="7">
        <v>13.374595082962033</v>
      </c>
      <c r="J4998" s="7">
        <v>2.0003135881743241</v>
      </c>
      <c r="K4998" s="7">
        <v>13.523351954461106</v>
      </c>
      <c r="L4998" s="7">
        <v>0.98899999999999999</v>
      </c>
      <c r="M4998" s="7" t="s">
        <v>290</v>
      </c>
      <c r="N4998" s="7" t="s">
        <v>335</v>
      </c>
      <c r="O4998" s="7" t="s">
        <v>421</v>
      </c>
    </row>
    <row r="4999" spans="1:15" ht="15">
      <c r="A4999" s="1">
        <v>4991</v>
      </c>
      <c r="B4999" s="6" t="s">
        <v>89</v>
      </c>
      <c r="C4999" s="7" t="s">
        <v>426</v>
      </c>
      <c r="D4999" s="7" t="s">
        <v>422</v>
      </c>
      <c r="E4999" s="7">
        <v>13.707715765375074</v>
      </c>
      <c r="F4999" s="7">
        <v>2.0501353452742044</v>
      </c>
      <c r="G4999" s="7">
        <v>13.860177720298356</v>
      </c>
      <c r="H4999" s="7">
        <v>0.98899999999999999</v>
      </c>
      <c r="I4999" s="7">
        <v>13.707715765375074</v>
      </c>
      <c r="J4999" s="7">
        <v>2.0501353452742044</v>
      </c>
      <c r="K4999" s="7">
        <v>13.860177720298356</v>
      </c>
      <c r="L4999" s="7">
        <v>0.98899999999999999</v>
      </c>
      <c r="M4999" s="7" t="s">
        <v>290</v>
      </c>
      <c r="N4999" s="7" t="s">
        <v>335</v>
      </c>
      <c r="O4999" s="7" t="s">
        <v>421</v>
      </c>
    </row>
    <row r="5000" spans="1:15" ht="15">
      <c r="A5000" s="1">
        <v>4992</v>
      </c>
      <c r="B5000" s="6" t="s">
        <v>89</v>
      </c>
      <c r="C5000" s="7" t="s">
        <v>427</v>
      </c>
      <c r="D5000" s="7" t="s">
        <v>422</v>
      </c>
      <c r="E5000" s="7">
        <v>14.040836447788115</v>
      </c>
      <c r="F5000" s="7">
        <v>2.0999571023740948</v>
      </c>
      <c r="G5000" s="7">
        <v>14.197003486135607</v>
      </c>
      <c r="H5000" s="7">
        <v>0.98899999999999999</v>
      </c>
      <c r="I5000" s="7">
        <v>14.040836447788115</v>
      </c>
      <c r="J5000" s="7">
        <v>2.0999571023740948</v>
      </c>
      <c r="K5000" s="7">
        <v>14.197003486135607</v>
      </c>
      <c r="L5000" s="7">
        <v>0.98899999999999999</v>
      </c>
      <c r="M5000" s="7" t="s">
        <v>290</v>
      </c>
      <c r="N5000" s="7" t="s">
        <v>335</v>
      </c>
      <c r="O5000" s="7" t="s">
        <v>421</v>
      </c>
    </row>
    <row r="5001" spans="1:15" ht="15">
      <c r="A5001" s="1">
        <v>4993</v>
      </c>
      <c r="B5001" s="6" t="s">
        <v>97</v>
      </c>
      <c r="C5001" s="7" t="s">
        <v>292</v>
      </c>
      <c r="D5001" s="7">
        <v>0.91265060240963858</v>
      </c>
      <c r="E5001" s="7">
        <v>0.90900000000000003</v>
      </c>
      <c r="F5001" s="7">
        <v>8.154828066045354E-2</v>
      </c>
      <c r="G5001" s="7">
        <v>0.91265060240963858</v>
      </c>
      <c r="H5001" s="7">
        <v>0.996</v>
      </c>
      <c r="I5001" s="7">
        <v>0.90900000000000003</v>
      </c>
      <c r="J5001" s="7">
        <v>8.154828066045354E-2</v>
      </c>
      <c r="K5001" s="7">
        <v>0.91265060240963858</v>
      </c>
      <c r="L5001" s="7">
        <v>0.996</v>
      </c>
      <c r="M5001" s="7" t="s">
        <v>290</v>
      </c>
      <c r="N5001" s="7" t="s">
        <v>335</v>
      </c>
      <c r="O5001" s="7" t="s">
        <v>421</v>
      </c>
    </row>
    <row r="5002" spans="1:15" ht="15">
      <c r="A5002" s="1">
        <v>4994</v>
      </c>
      <c r="B5002" s="6" t="s">
        <v>97</v>
      </c>
      <c r="C5002" s="7" t="s">
        <v>293</v>
      </c>
      <c r="D5002" s="7">
        <v>0.88600000000000001</v>
      </c>
      <c r="E5002" s="7">
        <v>0.88600000000000001</v>
      </c>
      <c r="F5002" s="7" t="s">
        <v>422</v>
      </c>
      <c r="G5002" s="7">
        <v>0.88600000000000001</v>
      </c>
      <c r="H5002" s="7">
        <v>1</v>
      </c>
      <c r="I5002" s="7">
        <v>0.88600000000000001</v>
      </c>
      <c r="J5002" s="7" t="s">
        <v>422</v>
      </c>
      <c r="K5002" s="7">
        <v>0.88600000000000001</v>
      </c>
      <c r="L5002" s="7">
        <v>1</v>
      </c>
      <c r="M5002" s="7" t="s">
        <v>290</v>
      </c>
      <c r="N5002" s="7" t="s">
        <v>335</v>
      </c>
      <c r="O5002" s="7" t="s">
        <v>421</v>
      </c>
    </row>
    <row r="5003" spans="1:15" ht="15">
      <c r="A5003" s="1">
        <v>4995</v>
      </c>
      <c r="B5003" s="6" t="s">
        <v>97</v>
      </c>
      <c r="C5003" s="7" t="s">
        <v>294</v>
      </c>
      <c r="D5003" s="7">
        <v>0.95</v>
      </c>
      <c r="E5003" s="7">
        <v>0.95299999999999996</v>
      </c>
      <c r="F5003" s="7" t="s">
        <v>422</v>
      </c>
      <c r="G5003" s="7">
        <v>0.95299999999999996</v>
      </c>
      <c r="H5003" s="7">
        <v>1</v>
      </c>
      <c r="I5003" s="7">
        <v>0.95299999999999996</v>
      </c>
      <c r="J5003" s="7" t="s">
        <v>422</v>
      </c>
      <c r="K5003" s="7">
        <v>0.95299999999999996</v>
      </c>
      <c r="L5003" s="7">
        <v>1</v>
      </c>
      <c r="M5003" s="7" t="s">
        <v>290</v>
      </c>
      <c r="N5003" s="7" t="s">
        <v>335</v>
      </c>
      <c r="O5003" s="7" t="s">
        <v>421</v>
      </c>
    </row>
    <row r="5004" spans="1:15" ht="15">
      <c r="A5004" s="1">
        <v>4996</v>
      </c>
      <c r="B5004" s="6" t="s">
        <v>97</v>
      </c>
      <c r="C5004" s="7" t="s">
        <v>295</v>
      </c>
      <c r="D5004" s="7">
        <v>0.92200000000000004</v>
      </c>
      <c r="E5004" s="7">
        <v>0.92100000000000004</v>
      </c>
      <c r="F5004" s="7">
        <v>4.2930175867331818E-2</v>
      </c>
      <c r="G5004" s="7">
        <v>0.92200000000000004</v>
      </c>
      <c r="H5004" s="7">
        <v>0.99891540130151846</v>
      </c>
      <c r="I5004" s="7">
        <v>0.92100000000000004</v>
      </c>
      <c r="J5004" s="7">
        <v>4.2930175867331818E-2</v>
      </c>
      <c r="K5004" s="7">
        <v>0.92200000000000004</v>
      </c>
      <c r="L5004" s="7">
        <v>0.99891540130151846</v>
      </c>
      <c r="M5004" s="7" t="s">
        <v>290</v>
      </c>
      <c r="N5004" s="7" t="s">
        <v>335</v>
      </c>
      <c r="O5004" s="7" t="s">
        <v>421</v>
      </c>
    </row>
    <row r="5005" spans="1:15" ht="15">
      <c r="A5005" s="1">
        <v>4997</v>
      </c>
      <c r="B5005" s="6" t="s">
        <v>97</v>
      </c>
      <c r="C5005" s="7" t="s">
        <v>296</v>
      </c>
      <c r="D5005" s="7">
        <v>0.93700000000000006</v>
      </c>
      <c r="E5005" s="7">
        <v>0.93600000000000005</v>
      </c>
      <c r="F5005" s="7">
        <v>4.3278170016764962E-2</v>
      </c>
      <c r="G5005" s="7">
        <v>0.93700000000000006</v>
      </c>
      <c r="H5005" s="7">
        <v>0.99893276414087517</v>
      </c>
      <c r="I5005" s="7">
        <v>0.93600000000000005</v>
      </c>
      <c r="J5005" s="7">
        <v>4.3278170016764962E-2</v>
      </c>
      <c r="K5005" s="7">
        <v>0.93700000000000006</v>
      </c>
      <c r="L5005" s="7">
        <v>0.99893276414087517</v>
      </c>
      <c r="M5005" s="7" t="s">
        <v>290</v>
      </c>
      <c r="N5005" s="7" t="s">
        <v>335</v>
      </c>
      <c r="O5005" s="7" t="s">
        <v>421</v>
      </c>
    </row>
    <row r="5006" spans="1:15" ht="15">
      <c r="A5006" s="1">
        <v>4998</v>
      </c>
      <c r="B5006" s="6" t="s">
        <v>97</v>
      </c>
      <c r="C5006" s="7" t="s">
        <v>297</v>
      </c>
      <c r="D5006" s="7">
        <v>1.036</v>
      </c>
      <c r="E5006" s="7">
        <v>1.0356000000000001</v>
      </c>
      <c r="F5006" s="7">
        <v>2.8786107760514205E-2</v>
      </c>
      <c r="G5006" s="7">
        <v>1.036</v>
      </c>
      <c r="H5006" s="7">
        <v>0.99961389961389968</v>
      </c>
      <c r="I5006" s="7">
        <v>1.0356000000000001</v>
      </c>
      <c r="J5006" s="7">
        <v>2.8786107760514205E-2</v>
      </c>
      <c r="K5006" s="7">
        <v>1.036</v>
      </c>
      <c r="L5006" s="7">
        <v>0.99961389961389968</v>
      </c>
      <c r="M5006" s="7" t="s">
        <v>290</v>
      </c>
      <c r="N5006" s="7" t="s">
        <v>335</v>
      </c>
      <c r="O5006" s="7" t="s">
        <v>421</v>
      </c>
    </row>
    <row r="5007" spans="1:15" ht="15">
      <c r="A5007" s="1">
        <v>4999</v>
      </c>
      <c r="B5007" s="6" t="s">
        <v>97</v>
      </c>
      <c r="C5007" s="7" t="s">
        <v>298</v>
      </c>
      <c r="D5007" s="7" t="s">
        <v>422</v>
      </c>
      <c r="E5007" s="7">
        <v>1.0622720919201811</v>
      </c>
      <c r="F5007" s="7">
        <v>2.9527499912126658E-2</v>
      </c>
      <c r="G5007" s="7">
        <v>1.0626823940028076</v>
      </c>
      <c r="H5007" s="7">
        <v>0.99961389961389968</v>
      </c>
      <c r="I5007" s="7">
        <v>1.0622720919201811</v>
      </c>
      <c r="J5007" s="7">
        <v>2.9527499912126658E-2</v>
      </c>
      <c r="K5007" s="7">
        <v>1.0626823940028076</v>
      </c>
      <c r="L5007" s="7">
        <v>0.99961389961389968</v>
      </c>
      <c r="M5007" s="7" t="s">
        <v>290</v>
      </c>
      <c r="N5007" s="7" t="s">
        <v>335</v>
      </c>
      <c r="O5007" s="7" t="s">
        <v>421</v>
      </c>
    </row>
    <row r="5008" spans="1:15" ht="15">
      <c r="A5008" s="1">
        <v>5000</v>
      </c>
      <c r="B5008" s="6" t="s">
        <v>97</v>
      </c>
      <c r="C5008" s="7" t="s">
        <v>299</v>
      </c>
      <c r="D5008" s="7" t="s">
        <v>422</v>
      </c>
      <c r="E5008" s="7">
        <v>1.0566133739361157</v>
      </c>
      <c r="F5008" s="7">
        <v>2.937020707157453E-2</v>
      </c>
      <c r="G5008" s="7">
        <v>1.0570214903416528</v>
      </c>
      <c r="H5008" s="7">
        <v>0.99961389961389968</v>
      </c>
      <c r="I5008" s="7">
        <v>1.0566133739361157</v>
      </c>
      <c r="J5008" s="7">
        <v>2.937020707157453E-2</v>
      </c>
      <c r="K5008" s="7">
        <v>1.0570214903416528</v>
      </c>
      <c r="L5008" s="7">
        <v>0.99961389961389968</v>
      </c>
      <c r="M5008" s="7" t="s">
        <v>290</v>
      </c>
      <c r="N5008" s="7" t="s">
        <v>335</v>
      </c>
      <c r="O5008" s="7" t="s">
        <v>421</v>
      </c>
    </row>
    <row r="5009" spans="1:15" ht="15">
      <c r="A5009" s="1">
        <v>5001</v>
      </c>
      <c r="B5009" s="6" t="s">
        <v>97</v>
      </c>
      <c r="C5009" s="7" t="s">
        <v>300</v>
      </c>
      <c r="D5009" s="7" t="s">
        <v>422</v>
      </c>
      <c r="E5009" s="7">
        <v>1.0662478107293858</v>
      </c>
      <c r="F5009" s="7">
        <v>2.9638011181022099E-2</v>
      </c>
      <c r="G5009" s="7">
        <v>1.0666596484314828</v>
      </c>
      <c r="H5009" s="7">
        <v>0.99961389961389968</v>
      </c>
      <c r="I5009" s="7">
        <v>1.0662478107293858</v>
      </c>
      <c r="J5009" s="7">
        <v>2.9638011181022099E-2</v>
      </c>
      <c r="K5009" s="7">
        <v>1.0666596484314828</v>
      </c>
      <c r="L5009" s="7">
        <v>0.99961389961389968</v>
      </c>
      <c r="M5009" s="7" t="s">
        <v>290</v>
      </c>
      <c r="N5009" s="7" t="s">
        <v>335</v>
      </c>
      <c r="O5009" s="7" t="s">
        <v>421</v>
      </c>
    </row>
    <row r="5010" spans="1:15" ht="15">
      <c r="A5010" s="1">
        <v>5002</v>
      </c>
      <c r="B5010" s="6" t="s">
        <v>97</v>
      </c>
      <c r="C5010" s="7" t="s">
        <v>301</v>
      </c>
      <c r="D5010" s="7" t="s">
        <v>422</v>
      </c>
      <c r="E5010" s="7">
        <v>1.0535110212630541</v>
      </c>
      <c r="F5010" s="7">
        <v>2.9283972368641609E-2</v>
      </c>
      <c r="G5010" s="7">
        <v>1.0539179393863691</v>
      </c>
      <c r="H5010" s="7">
        <v>0.99961389961389968</v>
      </c>
      <c r="I5010" s="7">
        <v>1.0535110212630541</v>
      </c>
      <c r="J5010" s="7">
        <v>2.9283972368641609E-2</v>
      </c>
      <c r="K5010" s="7">
        <v>1.0539179393863691</v>
      </c>
      <c r="L5010" s="7">
        <v>0.99961389961389968</v>
      </c>
      <c r="M5010" s="7" t="s">
        <v>290</v>
      </c>
      <c r="N5010" s="7" t="s">
        <v>335</v>
      </c>
      <c r="O5010" s="7" t="s">
        <v>421</v>
      </c>
    </row>
    <row r="5011" spans="1:15" ht="15">
      <c r="A5011" s="1">
        <v>5003</v>
      </c>
      <c r="B5011" s="6" t="s">
        <v>97</v>
      </c>
      <c r="C5011" s="7" t="s">
        <v>302</v>
      </c>
      <c r="D5011" s="7" t="s">
        <v>422</v>
      </c>
      <c r="E5011" s="7">
        <v>1.0590876706919006</v>
      </c>
      <c r="F5011" s="7">
        <v>2.9438983986447523E-2</v>
      </c>
      <c r="G5011" s="7">
        <v>1.059496742793365</v>
      </c>
      <c r="H5011" s="7">
        <v>0.99961389961389968</v>
      </c>
      <c r="I5011" s="7">
        <v>1.0590876706919006</v>
      </c>
      <c r="J5011" s="7">
        <v>2.9438983986447523E-2</v>
      </c>
      <c r="K5011" s="7">
        <v>1.059496742793365</v>
      </c>
      <c r="L5011" s="7">
        <v>0.99961389961389968</v>
      </c>
      <c r="M5011" s="7" t="s">
        <v>290</v>
      </c>
      <c r="N5011" s="7" t="s">
        <v>335</v>
      </c>
      <c r="O5011" s="7" t="s">
        <v>421</v>
      </c>
    </row>
    <row r="5012" spans="1:15" ht="15">
      <c r="A5012" s="1">
        <v>5004</v>
      </c>
      <c r="B5012" s="6" t="s">
        <v>97</v>
      </c>
      <c r="C5012" s="7" t="s">
        <v>423</v>
      </c>
      <c r="D5012" s="7" t="s">
        <v>422</v>
      </c>
      <c r="E5012" s="7">
        <v>1.0710216966694943</v>
      </c>
      <c r="F5012" s="7">
        <v>2.9770708742927914E-2</v>
      </c>
      <c r="G5012" s="7">
        <v>1.0714353782827308</v>
      </c>
      <c r="H5012" s="7">
        <v>0.99961389961389968</v>
      </c>
      <c r="I5012" s="7">
        <v>1.0710216966694943</v>
      </c>
      <c r="J5012" s="7">
        <v>2.9770708742927914E-2</v>
      </c>
      <c r="K5012" s="7">
        <v>1.0714353782827308</v>
      </c>
      <c r="L5012" s="7">
        <v>0.99961389961389968</v>
      </c>
      <c r="M5012" s="7" t="s">
        <v>290</v>
      </c>
      <c r="N5012" s="7" t="s">
        <v>335</v>
      </c>
      <c r="O5012" s="7" t="s">
        <v>421</v>
      </c>
    </row>
    <row r="5013" spans="1:15" ht="15">
      <c r="A5013" s="1">
        <v>5005</v>
      </c>
      <c r="B5013" s="6" t="s">
        <v>97</v>
      </c>
      <c r="C5013" s="7" t="s">
        <v>424</v>
      </c>
      <c r="D5013" s="7" t="s">
        <v>422</v>
      </c>
      <c r="E5013" s="7">
        <v>1.0888155121226348</v>
      </c>
      <c r="F5013" s="7">
        <v>3.0265315433834417E-2</v>
      </c>
      <c r="G5013" s="7">
        <v>1.089236066588499</v>
      </c>
      <c r="H5013" s="7">
        <v>0.99961389961389968</v>
      </c>
      <c r="I5013" s="7">
        <v>1.0888155121226348</v>
      </c>
      <c r="J5013" s="7">
        <v>3.0265315433834417E-2</v>
      </c>
      <c r="K5013" s="7">
        <v>1.089236066588499</v>
      </c>
      <c r="L5013" s="7">
        <v>0.99961389961389968</v>
      </c>
      <c r="M5013" s="7" t="s">
        <v>290</v>
      </c>
      <c r="N5013" s="7" t="s">
        <v>335</v>
      </c>
      <c r="O5013" s="7" t="s">
        <v>421</v>
      </c>
    </row>
    <row r="5014" spans="1:15" ht="15">
      <c r="A5014" s="1">
        <v>5006</v>
      </c>
      <c r="B5014" s="6" t="s">
        <v>97</v>
      </c>
      <c r="C5014" s="7" t="s">
        <v>425</v>
      </c>
      <c r="D5014" s="7" t="s">
        <v>422</v>
      </c>
      <c r="E5014" s="7">
        <v>1.1061979528594359</v>
      </c>
      <c r="F5014" s="7">
        <v>3.0748487326647336E-2</v>
      </c>
      <c r="G5014" s="7">
        <v>1.1066252212846424</v>
      </c>
      <c r="H5014" s="7">
        <v>0.99961389961389968</v>
      </c>
      <c r="I5014" s="7">
        <v>1.1061979528594359</v>
      </c>
      <c r="J5014" s="7">
        <v>3.0748487326647336E-2</v>
      </c>
      <c r="K5014" s="7">
        <v>1.1066252212846424</v>
      </c>
      <c r="L5014" s="7">
        <v>0.99961389961389968</v>
      </c>
      <c r="M5014" s="7" t="s">
        <v>290</v>
      </c>
      <c r="N5014" s="7" t="s">
        <v>335</v>
      </c>
      <c r="O5014" s="7" t="s">
        <v>421</v>
      </c>
    </row>
    <row r="5015" spans="1:15" ht="15">
      <c r="A5015" s="1">
        <v>5007</v>
      </c>
      <c r="B5015" s="6" t="s">
        <v>97</v>
      </c>
      <c r="C5015" s="7" t="s">
        <v>426</v>
      </c>
      <c r="D5015" s="7" t="s">
        <v>422</v>
      </c>
      <c r="E5015" s="7">
        <v>1.1316816362792983</v>
      </c>
      <c r="F5015" s="7">
        <v>3.1456845821293225E-2</v>
      </c>
      <c r="G5015" s="7">
        <v>1.1321187477649217</v>
      </c>
      <c r="H5015" s="7">
        <v>0.99961389961389968</v>
      </c>
      <c r="I5015" s="7">
        <v>1.1316816362792983</v>
      </c>
      <c r="J5015" s="7">
        <v>3.1456845821293225E-2</v>
      </c>
      <c r="K5015" s="7">
        <v>1.1321187477649217</v>
      </c>
      <c r="L5015" s="7">
        <v>0.99961389961389968</v>
      </c>
      <c r="M5015" s="7" t="s">
        <v>290</v>
      </c>
      <c r="N5015" s="7" t="s">
        <v>335</v>
      </c>
      <c r="O5015" s="7" t="s">
        <v>421</v>
      </c>
    </row>
    <row r="5016" spans="1:15" ht="15">
      <c r="A5016" s="1">
        <v>5008</v>
      </c>
      <c r="B5016" s="6" t="s">
        <v>97</v>
      </c>
      <c r="C5016" s="7" t="s">
        <v>427</v>
      </c>
      <c r="D5016" s="7" t="s">
        <v>422</v>
      </c>
      <c r="E5016" s="7">
        <v>1.1571653196991607</v>
      </c>
      <c r="F5016" s="7">
        <v>3.2165204315942102E-2</v>
      </c>
      <c r="G5016" s="7">
        <v>1.1576122742452013</v>
      </c>
      <c r="H5016" s="7">
        <v>0.99961389961389968</v>
      </c>
      <c r="I5016" s="7">
        <v>1.1571653196991607</v>
      </c>
      <c r="J5016" s="7">
        <v>3.2165204315942102E-2</v>
      </c>
      <c r="K5016" s="7">
        <v>1.1576122742452013</v>
      </c>
      <c r="L5016" s="7">
        <v>0.99961389961389968</v>
      </c>
      <c r="M5016" s="7" t="s">
        <v>290</v>
      </c>
      <c r="N5016" s="7" t="s">
        <v>335</v>
      </c>
      <c r="O5016" s="7" t="s">
        <v>421</v>
      </c>
    </row>
    <row r="5017" spans="1:15" ht="15">
      <c r="A5017" s="1">
        <v>5009</v>
      </c>
      <c r="B5017" s="6" t="s">
        <v>123</v>
      </c>
      <c r="C5017" s="7" t="s">
        <v>292</v>
      </c>
      <c r="D5017" s="7">
        <v>2.7719999999999998</v>
      </c>
      <c r="E5017" s="7">
        <v>2.7719999999999998</v>
      </c>
      <c r="F5017" s="7">
        <v>0.17558015352449638</v>
      </c>
      <c r="G5017" s="7">
        <v>2.7775551102204408</v>
      </c>
      <c r="H5017" s="7">
        <v>0.998</v>
      </c>
      <c r="I5017" s="7">
        <v>2.7719999999999998</v>
      </c>
      <c r="J5017" s="7">
        <v>0.17558015352449638</v>
      </c>
      <c r="K5017" s="7">
        <v>2.7775551102204408</v>
      </c>
      <c r="L5017" s="7">
        <v>0.998</v>
      </c>
      <c r="M5017" s="7" t="s">
        <v>290</v>
      </c>
      <c r="N5017" s="7" t="s">
        <v>335</v>
      </c>
      <c r="O5017" s="7" t="s">
        <v>421</v>
      </c>
    </row>
    <row r="5018" spans="1:15" ht="15">
      <c r="A5018" s="1">
        <v>5010</v>
      </c>
      <c r="B5018" s="6" t="s">
        <v>123</v>
      </c>
      <c r="C5018" s="7" t="s">
        <v>293</v>
      </c>
      <c r="D5018" s="7">
        <v>2.7839999999999998</v>
      </c>
      <c r="E5018" s="7">
        <v>2.7839999999999998</v>
      </c>
      <c r="F5018" s="7" t="s">
        <v>422</v>
      </c>
      <c r="G5018" s="7">
        <v>2.7839999999999998</v>
      </c>
      <c r="H5018" s="7">
        <v>1</v>
      </c>
      <c r="I5018" s="7">
        <v>2.7839999999999998</v>
      </c>
      <c r="J5018" s="7" t="s">
        <v>422</v>
      </c>
      <c r="K5018" s="7">
        <v>2.7839999999999998</v>
      </c>
      <c r="L5018" s="7">
        <v>1</v>
      </c>
      <c r="M5018" s="7" t="s">
        <v>290</v>
      </c>
      <c r="N5018" s="7" t="s">
        <v>335</v>
      </c>
      <c r="O5018" s="7" t="s">
        <v>421</v>
      </c>
    </row>
    <row r="5019" spans="1:15" ht="15">
      <c r="A5019" s="1">
        <v>5011</v>
      </c>
      <c r="B5019" s="6" t="s">
        <v>123</v>
      </c>
      <c r="C5019" s="7" t="s">
        <v>294</v>
      </c>
      <c r="D5019" s="7">
        <v>2.4500000000000002</v>
      </c>
      <c r="E5019" s="7">
        <v>2.4529999999999998</v>
      </c>
      <c r="F5019" s="7" t="s">
        <v>422</v>
      </c>
      <c r="G5019" s="7">
        <v>2.4529999999999998</v>
      </c>
      <c r="H5019" s="7">
        <v>1</v>
      </c>
      <c r="I5019" s="7">
        <v>2.4529999999999998</v>
      </c>
      <c r="J5019" s="7" t="s">
        <v>422</v>
      </c>
      <c r="K5019" s="7">
        <v>2.4529999999999998</v>
      </c>
      <c r="L5019" s="7">
        <v>1</v>
      </c>
      <c r="M5019" s="7" t="s">
        <v>290</v>
      </c>
      <c r="N5019" s="7" t="s">
        <v>335</v>
      </c>
      <c r="O5019" s="7" t="s">
        <v>421</v>
      </c>
    </row>
    <row r="5020" spans="1:15" ht="15">
      <c r="A5020" s="1">
        <v>5012</v>
      </c>
      <c r="B5020" s="6" t="s">
        <v>123</v>
      </c>
      <c r="C5020" s="7" t="s">
        <v>295</v>
      </c>
      <c r="D5020" s="7">
        <v>2.2879999999999998</v>
      </c>
      <c r="E5020" s="7">
        <v>2.2850000000000001</v>
      </c>
      <c r="F5020" s="7">
        <v>0.1171281349633736</v>
      </c>
      <c r="G5020" s="7">
        <v>2.2879999999999998</v>
      </c>
      <c r="H5020" s="7">
        <v>0.99868881118881137</v>
      </c>
      <c r="I5020" s="7">
        <v>2.2850000000000001</v>
      </c>
      <c r="J5020" s="7">
        <v>0.1171281349633736</v>
      </c>
      <c r="K5020" s="7">
        <v>2.2879999999999998</v>
      </c>
      <c r="L5020" s="7">
        <v>0.99868881118881137</v>
      </c>
      <c r="M5020" s="7" t="s">
        <v>290</v>
      </c>
      <c r="N5020" s="7" t="s">
        <v>335</v>
      </c>
      <c r="O5020" s="7" t="s">
        <v>421</v>
      </c>
    </row>
    <row r="5021" spans="1:15" ht="15">
      <c r="A5021" s="1">
        <v>5013</v>
      </c>
      <c r="B5021" s="6" t="s">
        <v>123</v>
      </c>
      <c r="C5021" s="7" t="s">
        <v>296</v>
      </c>
      <c r="D5021" s="7">
        <v>2.3109999999999999</v>
      </c>
      <c r="E5021" s="7">
        <v>2.31</v>
      </c>
      <c r="F5021" s="7">
        <v>6.7977937597424362E-2</v>
      </c>
      <c r="G5021" s="7">
        <v>2.3109999999999999</v>
      </c>
      <c r="H5021" s="7">
        <v>0.99956728688879282</v>
      </c>
      <c r="I5021" s="7">
        <v>2.31</v>
      </c>
      <c r="J5021" s="7">
        <v>6.7977937597424362E-2</v>
      </c>
      <c r="K5021" s="7">
        <v>2.3109999999999999</v>
      </c>
      <c r="L5021" s="7">
        <v>0.99956728688879282</v>
      </c>
      <c r="M5021" s="7" t="s">
        <v>290</v>
      </c>
      <c r="N5021" s="7" t="s">
        <v>335</v>
      </c>
      <c r="O5021" s="7" t="s">
        <v>421</v>
      </c>
    </row>
    <row r="5022" spans="1:15" ht="15">
      <c r="A5022" s="1">
        <v>5014</v>
      </c>
      <c r="B5022" s="6" t="s">
        <v>123</v>
      </c>
      <c r="C5022" s="7" t="s">
        <v>297</v>
      </c>
      <c r="D5022" s="7">
        <v>2.5015000000000001</v>
      </c>
      <c r="E5022" s="7">
        <v>2.4900000000000002</v>
      </c>
      <c r="F5022" s="7">
        <v>0.2395876666274771</v>
      </c>
      <c r="G5022" s="7">
        <v>2.5015000000000001</v>
      </c>
      <c r="H5022" s="7">
        <v>0.99540275834499303</v>
      </c>
      <c r="I5022" s="7">
        <v>2.4900000000000002</v>
      </c>
      <c r="J5022" s="7">
        <v>0.2395876666274771</v>
      </c>
      <c r="K5022" s="7">
        <v>2.5015000000000001</v>
      </c>
      <c r="L5022" s="7">
        <v>0.99540275834499303</v>
      </c>
      <c r="M5022" s="7" t="s">
        <v>290</v>
      </c>
      <c r="N5022" s="7" t="s">
        <v>335</v>
      </c>
      <c r="O5022" s="7" t="s">
        <v>421</v>
      </c>
    </row>
    <row r="5023" spans="1:15" ht="15">
      <c r="A5023" s="1">
        <v>5015</v>
      </c>
      <c r="B5023" s="6" t="s">
        <v>123</v>
      </c>
      <c r="C5023" s="7" t="s">
        <v>298</v>
      </c>
      <c r="D5023" s="7" t="s">
        <v>422</v>
      </c>
      <c r="E5023" s="7">
        <v>3.0544263363270141</v>
      </c>
      <c r="F5023" s="7">
        <v>0.16122597367780289</v>
      </c>
      <c r="G5023" s="7">
        <v>3.0586784823901354</v>
      </c>
      <c r="H5023" s="7">
        <v>0.99860980940376631</v>
      </c>
      <c r="I5023" s="7">
        <v>3.0544263363270141</v>
      </c>
      <c r="J5023" s="7">
        <v>0.16122597367780289</v>
      </c>
      <c r="K5023" s="7">
        <v>3.0586784823901354</v>
      </c>
      <c r="L5023" s="7">
        <v>0.99860980940376631</v>
      </c>
      <c r="M5023" s="7" t="s">
        <v>290</v>
      </c>
      <c r="N5023" s="7" t="s">
        <v>335</v>
      </c>
      <c r="O5023" s="7" t="s">
        <v>421</v>
      </c>
    </row>
    <row r="5024" spans="1:15" ht="15">
      <c r="A5024" s="1">
        <v>5016</v>
      </c>
      <c r="B5024" s="6" t="s">
        <v>123</v>
      </c>
      <c r="C5024" s="7" t="s">
        <v>299</v>
      </c>
      <c r="D5024" s="7" t="s">
        <v>422</v>
      </c>
      <c r="E5024" s="7">
        <v>3.1806139081841889</v>
      </c>
      <c r="F5024" s="7">
        <v>0.16788670531723524</v>
      </c>
      <c r="G5024" s="7">
        <v>3.1850417232364441</v>
      </c>
      <c r="H5024" s="7">
        <v>0.99860980940376631</v>
      </c>
      <c r="I5024" s="7">
        <v>3.1806139081841889</v>
      </c>
      <c r="J5024" s="7">
        <v>0.16788670531723524</v>
      </c>
      <c r="K5024" s="7">
        <v>3.1850417232364441</v>
      </c>
      <c r="L5024" s="7">
        <v>0.99860980940376631</v>
      </c>
      <c r="M5024" s="7" t="s">
        <v>290</v>
      </c>
      <c r="N5024" s="7" t="s">
        <v>335</v>
      </c>
      <c r="O5024" s="7" t="s">
        <v>421</v>
      </c>
    </row>
    <row r="5025" spans="1:15" ht="15">
      <c r="A5025" s="1">
        <v>5017</v>
      </c>
      <c r="B5025" s="6" t="s">
        <v>123</v>
      </c>
      <c r="C5025" s="7" t="s">
        <v>300</v>
      </c>
      <c r="D5025" s="7" t="s">
        <v>422</v>
      </c>
      <c r="E5025" s="7">
        <v>3.1950788339291516</v>
      </c>
      <c r="F5025" s="7">
        <v>0.16865022732779594</v>
      </c>
      <c r="G5025" s="7">
        <v>3.1995267859794181</v>
      </c>
      <c r="H5025" s="7">
        <v>0.99860980940376631</v>
      </c>
      <c r="I5025" s="7">
        <v>3.1950788339291516</v>
      </c>
      <c r="J5025" s="7">
        <v>0.16865022732779594</v>
      </c>
      <c r="K5025" s="7">
        <v>3.1995267859794181</v>
      </c>
      <c r="L5025" s="7">
        <v>0.99860980940376631</v>
      </c>
      <c r="M5025" s="7" t="s">
        <v>290</v>
      </c>
      <c r="N5025" s="7" t="s">
        <v>335</v>
      </c>
      <c r="O5025" s="7" t="s">
        <v>421</v>
      </c>
    </row>
    <row r="5026" spans="1:15" ht="15">
      <c r="A5026" s="1">
        <v>5018</v>
      </c>
      <c r="B5026" s="6" t="s">
        <v>123</v>
      </c>
      <c r="C5026" s="7" t="s">
        <v>301</v>
      </c>
      <c r="D5026" s="7" t="s">
        <v>422</v>
      </c>
      <c r="E5026" s="7">
        <v>3.1722218066653105</v>
      </c>
      <c r="F5026" s="7">
        <v>0.16744373351513328</v>
      </c>
      <c r="G5026" s="7">
        <v>3.1766379388555466</v>
      </c>
      <c r="H5026" s="7">
        <v>0.99860980940376631</v>
      </c>
      <c r="I5026" s="7">
        <v>3.1722218066653105</v>
      </c>
      <c r="J5026" s="7">
        <v>0.16744373351513328</v>
      </c>
      <c r="K5026" s="7">
        <v>3.1766379388555466</v>
      </c>
      <c r="L5026" s="7">
        <v>0.99860980940376631</v>
      </c>
      <c r="M5026" s="7" t="s">
        <v>290</v>
      </c>
      <c r="N5026" s="7" t="s">
        <v>335</v>
      </c>
      <c r="O5026" s="7" t="s">
        <v>421</v>
      </c>
    </row>
    <row r="5027" spans="1:15" ht="15">
      <c r="A5027" s="1">
        <v>5019</v>
      </c>
      <c r="B5027" s="6" t="s">
        <v>123</v>
      </c>
      <c r="C5027" s="7" t="s">
        <v>302</v>
      </c>
      <c r="D5027" s="7" t="s">
        <v>422</v>
      </c>
      <c r="E5027" s="7">
        <v>3.1771077236850185</v>
      </c>
      <c r="F5027" s="7">
        <v>0.16770163357297838</v>
      </c>
      <c r="G5027" s="7">
        <v>3.181530657686964</v>
      </c>
      <c r="H5027" s="7">
        <v>0.99860980940376631</v>
      </c>
      <c r="I5027" s="7">
        <v>3.1771077236850185</v>
      </c>
      <c r="J5027" s="7">
        <v>0.16770163357297838</v>
      </c>
      <c r="K5027" s="7">
        <v>3.181530657686964</v>
      </c>
      <c r="L5027" s="7">
        <v>0.99860980940376631</v>
      </c>
      <c r="M5027" s="7" t="s">
        <v>290</v>
      </c>
      <c r="N5027" s="7" t="s">
        <v>335</v>
      </c>
      <c r="O5027" s="7" t="s">
        <v>421</v>
      </c>
    </row>
    <row r="5028" spans="1:15" ht="15">
      <c r="A5028" s="1">
        <v>5020</v>
      </c>
      <c r="B5028" s="6" t="s">
        <v>123</v>
      </c>
      <c r="C5028" s="7" t="s">
        <v>423</v>
      </c>
      <c r="D5028" s="7" t="s">
        <v>422</v>
      </c>
      <c r="E5028" s="7">
        <v>3.1917853763789563</v>
      </c>
      <c r="F5028" s="7">
        <v>0.16847638424179007</v>
      </c>
      <c r="G5028" s="7">
        <v>3.1962287435216119</v>
      </c>
      <c r="H5028" s="7">
        <v>0.99860980940376631</v>
      </c>
      <c r="I5028" s="7">
        <v>3.1917853763789563</v>
      </c>
      <c r="J5028" s="7">
        <v>0.16847638424179007</v>
      </c>
      <c r="K5028" s="7">
        <v>3.1962287435216119</v>
      </c>
      <c r="L5028" s="7">
        <v>0.99860980940376631</v>
      </c>
      <c r="M5028" s="7" t="s">
        <v>290</v>
      </c>
      <c r="N5028" s="7" t="s">
        <v>335</v>
      </c>
      <c r="O5028" s="7" t="s">
        <v>421</v>
      </c>
    </row>
    <row r="5029" spans="1:15" ht="15">
      <c r="A5029" s="1">
        <v>5021</v>
      </c>
      <c r="B5029" s="6" t="s">
        <v>123</v>
      </c>
      <c r="C5029" s="7" t="s">
        <v>424</v>
      </c>
      <c r="D5029" s="7" t="s">
        <v>422</v>
      </c>
      <c r="E5029" s="7">
        <v>3.2150139670353171</v>
      </c>
      <c r="F5029" s="7">
        <v>0.16970249079448968</v>
      </c>
      <c r="G5029" s="7">
        <v>3.219489671301031</v>
      </c>
      <c r="H5029" s="7">
        <v>0.99860980940376631</v>
      </c>
      <c r="I5029" s="7">
        <v>3.2150139670353171</v>
      </c>
      <c r="J5029" s="7">
        <v>0.16970249079448968</v>
      </c>
      <c r="K5029" s="7">
        <v>3.219489671301031</v>
      </c>
      <c r="L5029" s="7">
        <v>0.99860980940376631</v>
      </c>
      <c r="M5029" s="7" t="s">
        <v>290</v>
      </c>
      <c r="N5029" s="7" t="s">
        <v>335</v>
      </c>
      <c r="O5029" s="7" t="s">
        <v>421</v>
      </c>
    </row>
    <row r="5030" spans="1:15" ht="15">
      <c r="A5030" s="1">
        <v>5022</v>
      </c>
      <c r="B5030" s="6" t="s">
        <v>123</v>
      </c>
      <c r="C5030" s="7" t="s">
        <v>425</v>
      </c>
      <c r="D5030" s="7" t="s">
        <v>422</v>
      </c>
      <c r="E5030" s="7">
        <v>3.2363913123960089</v>
      </c>
      <c r="F5030" s="7">
        <v>0.17083088052825299</v>
      </c>
      <c r="G5030" s="7">
        <v>3.2408967766182277</v>
      </c>
      <c r="H5030" s="7">
        <v>0.99860980940376631</v>
      </c>
      <c r="I5030" s="7">
        <v>3.2363913123960089</v>
      </c>
      <c r="J5030" s="7">
        <v>0.17083088052825299</v>
      </c>
      <c r="K5030" s="7">
        <v>3.2408967766182277</v>
      </c>
      <c r="L5030" s="7">
        <v>0.99860980940376631</v>
      </c>
      <c r="M5030" s="7" t="s">
        <v>290</v>
      </c>
      <c r="N5030" s="7" t="s">
        <v>335</v>
      </c>
      <c r="O5030" s="7" t="s">
        <v>421</v>
      </c>
    </row>
    <row r="5031" spans="1:15" ht="15">
      <c r="A5031" s="1">
        <v>5023</v>
      </c>
      <c r="B5031" s="6" t="s">
        <v>123</v>
      </c>
      <c r="C5031" s="7" t="s">
        <v>426</v>
      </c>
      <c r="D5031" s="7" t="s">
        <v>422</v>
      </c>
      <c r="E5031" s="7">
        <v>3.2700601502074989</v>
      </c>
      <c r="F5031" s="7">
        <v>0.17260806896267777</v>
      </c>
      <c r="G5031" s="7">
        <v>3.2746124856914163</v>
      </c>
      <c r="H5031" s="7">
        <v>0.99860980940376631</v>
      </c>
      <c r="I5031" s="7">
        <v>3.2700601502074989</v>
      </c>
      <c r="J5031" s="7">
        <v>0.17260806896267777</v>
      </c>
      <c r="K5031" s="7">
        <v>3.2746124856914163</v>
      </c>
      <c r="L5031" s="7">
        <v>0.99860980940376631</v>
      </c>
      <c r="M5031" s="7" t="s">
        <v>290</v>
      </c>
      <c r="N5031" s="7" t="s">
        <v>335</v>
      </c>
      <c r="O5031" s="7" t="s">
        <v>421</v>
      </c>
    </row>
    <row r="5032" spans="1:15" ht="15">
      <c r="A5032" s="1">
        <v>5024</v>
      </c>
      <c r="B5032" s="6" t="s">
        <v>123</v>
      </c>
      <c r="C5032" s="7" t="s">
        <v>427</v>
      </c>
      <c r="D5032" s="7" t="s">
        <v>422</v>
      </c>
      <c r="E5032" s="7">
        <v>3.3037289880189893</v>
      </c>
      <c r="F5032" s="7">
        <v>0.17438525739712032</v>
      </c>
      <c r="G5032" s="7">
        <v>3.3083281947646057</v>
      </c>
      <c r="H5032" s="7">
        <v>0.99860980940376631</v>
      </c>
      <c r="I5032" s="7">
        <v>3.3037289880189893</v>
      </c>
      <c r="J5032" s="7">
        <v>0.17438525739712032</v>
      </c>
      <c r="K5032" s="7">
        <v>3.3083281947646057</v>
      </c>
      <c r="L5032" s="7">
        <v>0.99860980940376631</v>
      </c>
      <c r="M5032" s="7" t="s">
        <v>290</v>
      </c>
      <c r="N5032" s="7" t="s">
        <v>335</v>
      </c>
      <c r="O5032" s="7" t="s">
        <v>421</v>
      </c>
    </row>
    <row r="5033" spans="1:15" ht="15">
      <c r="A5033" s="1">
        <v>5025</v>
      </c>
      <c r="B5033" s="6" t="s">
        <v>243</v>
      </c>
      <c r="C5033" s="7" t="s">
        <v>292</v>
      </c>
      <c r="D5033" s="7">
        <v>5.5789999999999997</v>
      </c>
      <c r="E5033" s="7">
        <v>4.694</v>
      </c>
      <c r="F5033" s="7">
        <v>3.1928454821777428</v>
      </c>
      <c r="G5033" s="7">
        <v>5.6769620637329279</v>
      </c>
      <c r="H5033" s="7">
        <v>0.82685069008782952</v>
      </c>
      <c r="I5033" s="7">
        <v>4.694</v>
      </c>
      <c r="J5033" s="7">
        <v>3.1928454821777428</v>
      </c>
      <c r="K5033" s="7">
        <v>5.6769620637329279</v>
      </c>
      <c r="L5033" s="7">
        <v>0.82685069008782952</v>
      </c>
      <c r="M5033" s="7" t="s">
        <v>304</v>
      </c>
      <c r="N5033" s="7" t="s">
        <v>335</v>
      </c>
      <c r="O5033" s="7" t="s">
        <v>421</v>
      </c>
    </row>
    <row r="5034" spans="1:15" ht="15">
      <c r="A5034" s="1">
        <v>5026</v>
      </c>
      <c r="B5034" s="6" t="s">
        <v>243</v>
      </c>
      <c r="C5034" s="7" t="s">
        <v>293</v>
      </c>
      <c r="D5034" s="7">
        <v>6.0529999999999999</v>
      </c>
      <c r="E5034" s="7">
        <v>5.1369999999999996</v>
      </c>
      <c r="F5034" s="7">
        <v>3.201568365660806</v>
      </c>
      <c r="G5034" s="7">
        <v>6.0529999999999999</v>
      </c>
      <c r="H5034" s="7">
        <v>0.84867008095159424</v>
      </c>
      <c r="I5034" s="7">
        <v>5.1369999999999996</v>
      </c>
      <c r="J5034" s="7">
        <v>3.201568365660806</v>
      </c>
      <c r="K5034" s="7">
        <v>6.0529999999999999</v>
      </c>
      <c r="L5034" s="7">
        <v>0.84867008095159424</v>
      </c>
      <c r="M5034" s="7" t="s">
        <v>304</v>
      </c>
      <c r="N5034" s="7" t="s">
        <v>335</v>
      </c>
      <c r="O5034" s="7" t="s">
        <v>421</v>
      </c>
    </row>
    <row r="5035" spans="1:15" ht="15">
      <c r="A5035" s="1">
        <v>5027</v>
      </c>
      <c r="B5035" s="6" t="s">
        <v>243</v>
      </c>
      <c r="C5035" s="7" t="s">
        <v>294</v>
      </c>
      <c r="D5035" s="7">
        <v>2</v>
      </c>
      <c r="E5035" s="7">
        <v>1.8720000000000001</v>
      </c>
      <c r="F5035" s="7">
        <v>0.71005402978488885</v>
      </c>
      <c r="G5035" s="7">
        <v>2.0021390374331549</v>
      </c>
      <c r="H5035" s="7">
        <v>0.93500000000000005</v>
      </c>
      <c r="I5035" s="7">
        <v>1.8720000000000001</v>
      </c>
      <c r="J5035" s="7">
        <v>0.71005402978488885</v>
      </c>
      <c r="K5035" s="7">
        <v>2.0021390374331549</v>
      </c>
      <c r="L5035" s="7">
        <v>0.93500000000000005</v>
      </c>
      <c r="M5035" s="7" t="s">
        <v>304</v>
      </c>
      <c r="N5035" s="7" t="s">
        <v>335</v>
      </c>
      <c r="O5035" s="7" t="s">
        <v>421</v>
      </c>
    </row>
    <row r="5036" spans="1:15" ht="15">
      <c r="A5036" s="1">
        <v>5028</v>
      </c>
      <c r="B5036" s="6" t="s">
        <v>243</v>
      </c>
      <c r="C5036" s="7" t="s">
        <v>295</v>
      </c>
      <c r="D5036" s="7">
        <v>2.0190000000000001</v>
      </c>
      <c r="E5036" s="7">
        <v>1.9159999999999999</v>
      </c>
      <c r="F5036" s="7">
        <v>0.6366356886006318</v>
      </c>
      <c r="G5036" s="7">
        <v>2.0190000000000001</v>
      </c>
      <c r="H5036" s="7">
        <v>0.9489846458642891</v>
      </c>
      <c r="I5036" s="7">
        <v>1.9159999999999999</v>
      </c>
      <c r="J5036" s="7">
        <v>0.6366356886006318</v>
      </c>
      <c r="K5036" s="7">
        <v>2.0190000000000001</v>
      </c>
      <c r="L5036" s="7">
        <v>0.9489846458642891</v>
      </c>
      <c r="M5036" s="7" t="s">
        <v>304</v>
      </c>
      <c r="N5036" s="7" t="s">
        <v>335</v>
      </c>
      <c r="O5036" s="7" t="s">
        <v>421</v>
      </c>
    </row>
    <row r="5037" spans="1:15" ht="15">
      <c r="A5037" s="1">
        <v>5029</v>
      </c>
      <c r="B5037" s="6" t="s">
        <v>243</v>
      </c>
      <c r="C5037" s="7" t="s">
        <v>296</v>
      </c>
      <c r="D5037" s="7">
        <v>6.2750000000000004</v>
      </c>
      <c r="E5037" s="7">
        <v>5.4340000000000002</v>
      </c>
      <c r="F5037" s="7">
        <v>3.1380358506556303</v>
      </c>
      <c r="G5037" s="7">
        <v>6.2750000000000004</v>
      </c>
      <c r="H5037" s="7">
        <v>0.86597609561752986</v>
      </c>
      <c r="I5037" s="7">
        <v>5.4340000000000002</v>
      </c>
      <c r="J5037" s="7">
        <v>3.1380358506556303</v>
      </c>
      <c r="K5037" s="7">
        <v>6.2750000000000004</v>
      </c>
      <c r="L5037" s="7">
        <v>0.86597609561752986</v>
      </c>
      <c r="M5037" s="7" t="s">
        <v>304</v>
      </c>
      <c r="N5037" s="7" t="s">
        <v>335</v>
      </c>
      <c r="O5037" s="7" t="s">
        <v>421</v>
      </c>
    </row>
    <row r="5038" spans="1:15" ht="15">
      <c r="A5038" s="1">
        <v>5030</v>
      </c>
      <c r="B5038" s="6" t="s">
        <v>243</v>
      </c>
      <c r="C5038" s="7" t="s">
        <v>297</v>
      </c>
      <c r="D5038" s="7">
        <v>6.2225000000000001</v>
      </c>
      <c r="E5038" s="7">
        <v>5.3507999999999996</v>
      </c>
      <c r="F5038" s="7">
        <v>3.1762313533494391</v>
      </c>
      <c r="G5038" s="7">
        <v>6.2225000000000001</v>
      </c>
      <c r="H5038" s="7">
        <v>0.85991161108879055</v>
      </c>
      <c r="I5038" s="7">
        <v>5.3507999999999996</v>
      </c>
      <c r="J5038" s="7">
        <v>3.1762313533494391</v>
      </c>
      <c r="K5038" s="7">
        <v>6.2225000000000001</v>
      </c>
      <c r="L5038" s="7">
        <v>0.85991161108879055</v>
      </c>
      <c r="M5038" s="7" t="s">
        <v>304</v>
      </c>
      <c r="N5038" s="7" t="s">
        <v>335</v>
      </c>
      <c r="O5038" s="7" t="s">
        <v>421</v>
      </c>
    </row>
    <row r="5039" spans="1:15" ht="15">
      <c r="A5039" s="1">
        <v>5031</v>
      </c>
      <c r="B5039" s="6" t="s">
        <v>243</v>
      </c>
      <c r="C5039" s="7" t="s">
        <v>298</v>
      </c>
      <c r="D5039" s="7" t="s">
        <v>422</v>
      </c>
      <c r="E5039" s="7">
        <v>5.3507999999999996</v>
      </c>
      <c r="F5039" s="7">
        <v>3.1331798182019819</v>
      </c>
      <c r="G5039" s="7">
        <v>6.2006351620772042</v>
      </c>
      <c r="H5039" s="7">
        <v>0.86294385335316015</v>
      </c>
      <c r="I5039" s="7">
        <v>5.3507999999999996</v>
      </c>
      <c r="J5039" s="7">
        <v>3.1331798182019819</v>
      </c>
      <c r="K5039" s="7">
        <v>6.2006351620772042</v>
      </c>
      <c r="L5039" s="7">
        <v>0.86294385335316015</v>
      </c>
      <c r="M5039" s="7" t="s">
        <v>304</v>
      </c>
      <c r="N5039" s="7" t="s">
        <v>335</v>
      </c>
      <c r="O5039" s="7" t="s">
        <v>421</v>
      </c>
    </row>
    <row r="5040" spans="1:15" ht="15">
      <c r="A5040" s="1">
        <v>5032</v>
      </c>
      <c r="B5040" s="6" t="s">
        <v>243</v>
      </c>
      <c r="C5040" s="7" t="s">
        <v>299</v>
      </c>
      <c r="D5040" s="7" t="s">
        <v>422</v>
      </c>
      <c r="E5040" s="7">
        <v>5.3507999999999996</v>
      </c>
      <c r="F5040" s="7">
        <v>3.1331798182019819</v>
      </c>
      <c r="G5040" s="7">
        <v>6.2006351620772042</v>
      </c>
      <c r="H5040" s="7">
        <v>0.86294385335316015</v>
      </c>
      <c r="I5040" s="7">
        <v>5.3507999999999996</v>
      </c>
      <c r="J5040" s="7">
        <v>3.1331798182019819</v>
      </c>
      <c r="K5040" s="7">
        <v>6.2006351620772042</v>
      </c>
      <c r="L5040" s="7">
        <v>0.86294385335316015</v>
      </c>
      <c r="M5040" s="7" t="s">
        <v>304</v>
      </c>
      <c r="N5040" s="7" t="s">
        <v>335</v>
      </c>
      <c r="O5040" s="7" t="s">
        <v>421</v>
      </c>
    </row>
    <row r="5041" spans="1:15" ht="15">
      <c r="A5041" s="1">
        <v>5033</v>
      </c>
      <c r="B5041" s="6" t="s">
        <v>243</v>
      </c>
      <c r="C5041" s="7" t="s">
        <v>300</v>
      </c>
      <c r="D5041" s="7" t="s">
        <v>422</v>
      </c>
      <c r="E5041" s="7">
        <v>5.3507999999999996</v>
      </c>
      <c r="F5041" s="7">
        <v>3.1331798182019819</v>
      </c>
      <c r="G5041" s="7">
        <v>6.2006351620772042</v>
      </c>
      <c r="H5041" s="7">
        <v>0.86294385335316015</v>
      </c>
      <c r="I5041" s="7">
        <v>5.3507999999999996</v>
      </c>
      <c r="J5041" s="7">
        <v>3.1331798182019819</v>
      </c>
      <c r="K5041" s="7">
        <v>6.2006351620772042</v>
      </c>
      <c r="L5041" s="7">
        <v>0.86294385335316015</v>
      </c>
      <c r="M5041" s="7" t="s">
        <v>304</v>
      </c>
      <c r="N5041" s="7" t="s">
        <v>335</v>
      </c>
      <c r="O5041" s="7" t="s">
        <v>421</v>
      </c>
    </row>
    <row r="5042" spans="1:15" ht="15">
      <c r="A5042" s="1">
        <v>5034</v>
      </c>
      <c r="B5042" s="6" t="s">
        <v>243</v>
      </c>
      <c r="C5042" s="7" t="s">
        <v>301</v>
      </c>
      <c r="D5042" s="7" t="s">
        <v>422</v>
      </c>
      <c r="E5042" s="7">
        <v>5.3507999999999996</v>
      </c>
      <c r="F5042" s="7">
        <v>3.1331798182019819</v>
      </c>
      <c r="G5042" s="7">
        <v>6.2006351620772042</v>
      </c>
      <c r="H5042" s="7">
        <v>0.86294385335316015</v>
      </c>
      <c r="I5042" s="7">
        <v>5.3507999999999996</v>
      </c>
      <c r="J5042" s="7">
        <v>3.1331798182019819</v>
      </c>
      <c r="K5042" s="7">
        <v>6.2006351620772042</v>
      </c>
      <c r="L5042" s="7">
        <v>0.86294385335316015</v>
      </c>
      <c r="M5042" s="7" t="s">
        <v>304</v>
      </c>
      <c r="N5042" s="7" t="s">
        <v>335</v>
      </c>
      <c r="O5042" s="7" t="s">
        <v>421</v>
      </c>
    </row>
    <row r="5043" spans="1:15" ht="15">
      <c r="A5043" s="1">
        <v>5035</v>
      </c>
      <c r="B5043" s="6" t="s">
        <v>243</v>
      </c>
      <c r="C5043" s="7" t="s">
        <v>302</v>
      </c>
      <c r="D5043" s="7" t="s">
        <v>422</v>
      </c>
      <c r="E5043" s="7">
        <v>5.3507999999999996</v>
      </c>
      <c r="F5043" s="7">
        <v>3.1331798182019819</v>
      </c>
      <c r="G5043" s="7">
        <v>6.2006351620772042</v>
      </c>
      <c r="H5043" s="7">
        <v>0.86294385335316015</v>
      </c>
      <c r="I5043" s="7">
        <v>5.3507999999999996</v>
      </c>
      <c r="J5043" s="7">
        <v>3.1331798182019819</v>
      </c>
      <c r="K5043" s="7">
        <v>6.2006351620772042</v>
      </c>
      <c r="L5043" s="7">
        <v>0.86294385335316015</v>
      </c>
      <c r="M5043" s="7" t="s">
        <v>304</v>
      </c>
      <c r="N5043" s="7" t="s">
        <v>335</v>
      </c>
      <c r="O5043" s="7" t="s">
        <v>421</v>
      </c>
    </row>
    <row r="5044" spans="1:15" ht="15">
      <c r="A5044" s="1">
        <v>5036</v>
      </c>
      <c r="B5044" s="6" t="s">
        <v>243</v>
      </c>
      <c r="C5044" s="7" t="s">
        <v>423</v>
      </c>
      <c r="D5044" s="7" t="s">
        <v>422</v>
      </c>
      <c r="E5044" s="7">
        <v>5.3507999999999996</v>
      </c>
      <c r="F5044" s="7">
        <v>3.1331798182019819</v>
      </c>
      <c r="G5044" s="7">
        <v>6.2006351620772042</v>
      </c>
      <c r="H5044" s="7">
        <v>0.86294385335316015</v>
      </c>
      <c r="I5044" s="7">
        <v>5.3507999999999996</v>
      </c>
      <c r="J5044" s="7">
        <v>3.1331798182019819</v>
      </c>
      <c r="K5044" s="7">
        <v>6.2006351620772042</v>
      </c>
      <c r="L5044" s="7">
        <v>0.86294385335316015</v>
      </c>
      <c r="M5044" s="7" t="s">
        <v>304</v>
      </c>
      <c r="N5044" s="7" t="s">
        <v>335</v>
      </c>
      <c r="O5044" s="7" t="s">
        <v>421</v>
      </c>
    </row>
    <row r="5045" spans="1:15" ht="15">
      <c r="A5045" s="1">
        <v>5037</v>
      </c>
      <c r="B5045" s="6" t="s">
        <v>243</v>
      </c>
      <c r="C5045" s="7" t="s">
        <v>424</v>
      </c>
      <c r="D5045" s="7" t="s">
        <v>422</v>
      </c>
      <c r="E5045" s="7">
        <v>5.3507999999999996</v>
      </c>
      <c r="F5045" s="7">
        <v>3.1331798182019819</v>
      </c>
      <c r="G5045" s="7">
        <v>6.2006351620772042</v>
      </c>
      <c r="H5045" s="7">
        <v>0.86294385335316015</v>
      </c>
      <c r="I5045" s="7">
        <v>5.3507999999999996</v>
      </c>
      <c r="J5045" s="7">
        <v>3.1331798182019819</v>
      </c>
      <c r="K5045" s="7">
        <v>6.2006351620772042</v>
      </c>
      <c r="L5045" s="7">
        <v>0.86294385335316015</v>
      </c>
      <c r="M5045" s="7" t="s">
        <v>304</v>
      </c>
      <c r="N5045" s="7" t="s">
        <v>335</v>
      </c>
      <c r="O5045" s="7" t="s">
        <v>421</v>
      </c>
    </row>
    <row r="5046" spans="1:15" ht="15">
      <c r="A5046" s="1">
        <v>5038</v>
      </c>
      <c r="B5046" s="6" t="s">
        <v>243</v>
      </c>
      <c r="C5046" s="7" t="s">
        <v>425</v>
      </c>
      <c r="D5046" s="7" t="s">
        <v>422</v>
      </c>
      <c r="E5046" s="7">
        <v>5.3507999999999996</v>
      </c>
      <c r="F5046" s="7">
        <v>3.1331798182019819</v>
      </c>
      <c r="G5046" s="7">
        <v>6.2006351620772042</v>
      </c>
      <c r="H5046" s="7">
        <v>0.86294385335316015</v>
      </c>
      <c r="I5046" s="7">
        <v>5.3507999999999996</v>
      </c>
      <c r="J5046" s="7">
        <v>3.1331798182019819</v>
      </c>
      <c r="K5046" s="7">
        <v>6.2006351620772042</v>
      </c>
      <c r="L5046" s="7">
        <v>0.86294385335316015</v>
      </c>
      <c r="M5046" s="7" t="s">
        <v>304</v>
      </c>
      <c r="N5046" s="7" t="s">
        <v>335</v>
      </c>
      <c r="O5046" s="7" t="s">
        <v>421</v>
      </c>
    </row>
    <row r="5047" spans="1:15" ht="15">
      <c r="A5047" s="1">
        <v>5039</v>
      </c>
      <c r="B5047" s="6" t="s">
        <v>243</v>
      </c>
      <c r="C5047" s="7" t="s">
        <v>426</v>
      </c>
      <c r="D5047" s="7" t="s">
        <v>422</v>
      </c>
      <c r="E5047" s="7">
        <v>5.3507999999999996</v>
      </c>
      <c r="F5047" s="7">
        <v>3.1331798182019819</v>
      </c>
      <c r="G5047" s="7">
        <v>6.2006351620772042</v>
      </c>
      <c r="H5047" s="7">
        <v>0.86294385335316015</v>
      </c>
      <c r="I5047" s="7">
        <v>5.3507999999999996</v>
      </c>
      <c r="J5047" s="7">
        <v>3.1331798182019819</v>
      </c>
      <c r="K5047" s="7">
        <v>6.2006351620772042</v>
      </c>
      <c r="L5047" s="7">
        <v>0.86294385335316015</v>
      </c>
      <c r="M5047" s="7" t="s">
        <v>304</v>
      </c>
      <c r="N5047" s="7" t="s">
        <v>335</v>
      </c>
      <c r="O5047" s="7" t="s">
        <v>421</v>
      </c>
    </row>
    <row r="5048" spans="1:15" ht="15">
      <c r="A5048" s="1">
        <v>5040</v>
      </c>
      <c r="B5048" s="6" t="s">
        <v>243</v>
      </c>
      <c r="C5048" s="7" t="s">
        <v>427</v>
      </c>
      <c r="D5048" s="7" t="s">
        <v>422</v>
      </c>
      <c r="E5048" s="7">
        <v>5.3507999999999996</v>
      </c>
      <c r="F5048" s="7">
        <v>3.1331798182019819</v>
      </c>
      <c r="G5048" s="7">
        <v>6.2006351620772042</v>
      </c>
      <c r="H5048" s="7">
        <v>0.86294385335316015</v>
      </c>
      <c r="I5048" s="7">
        <v>5.3507999999999996</v>
      </c>
      <c r="J5048" s="7">
        <v>3.1331798182019819</v>
      </c>
      <c r="K5048" s="7">
        <v>6.2006351620772042</v>
      </c>
      <c r="L5048" s="7">
        <v>0.86294385335316015</v>
      </c>
      <c r="M5048" s="7" t="s">
        <v>304</v>
      </c>
      <c r="N5048" s="7" t="s">
        <v>335</v>
      </c>
      <c r="O5048" s="7" t="s">
        <v>421</v>
      </c>
    </row>
    <row r="5049" spans="1:15" ht="15">
      <c r="A5049" s="1">
        <v>5041</v>
      </c>
      <c r="B5049" s="6" t="s">
        <v>254</v>
      </c>
      <c r="C5049" s="7" t="s">
        <v>292</v>
      </c>
      <c r="D5049" s="7">
        <v>2.931</v>
      </c>
      <c r="E5049" s="7">
        <v>2.931</v>
      </c>
      <c r="F5049" s="7">
        <v>0.18565130951670411</v>
      </c>
      <c r="G5049" s="7">
        <v>2.9368737474949902</v>
      </c>
      <c r="H5049" s="7">
        <v>0.998</v>
      </c>
      <c r="I5049" s="7">
        <v>2.931</v>
      </c>
      <c r="J5049" s="7">
        <v>0.18565130951670411</v>
      </c>
      <c r="K5049" s="7">
        <v>2.9368737474949902</v>
      </c>
      <c r="L5049" s="7">
        <v>0.998</v>
      </c>
      <c r="M5049" s="7" t="s">
        <v>304</v>
      </c>
      <c r="N5049" s="7" t="s">
        <v>335</v>
      </c>
      <c r="O5049" s="7" t="s">
        <v>421</v>
      </c>
    </row>
    <row r="5050" spans="1:15" ht="15">
      <c r="A5050" s="1">
        <v>5042</v>
      </c>
      <c r="B5050" s="6" t="s">
        <v>254</v>
      </c>
      <c r="C5050" s="7" t="s">
        <v>293</v>
      </c>
      <c r="D5050" s="7">
        <v>2.823</v>
      </c>
      <c r="E5050" s="7">
        <v>2.823</v>
      </c>
      <c r="F5050" s="7" t="s">
        <v>422</v>
      </c>
      <c r="G5050" s="7">
        <v>2.823</v>
      </c>
      <c r="H5050" s="7">
        <v>1</v>
      </c>
      <c r="I5050" s="7">
        <v>2.823</v>
      </c>
      <c r="J5050" s="7" t="s">
        <v>422</v>
      </c>
      <c r="K5050" s="7">
        <v>2.823</v>
      </c>
      <c r="L5050" s="7">
        <v>1</v>
      </c>
      <c r="M5050" s="7" t="s">
        <v>304</v>
      </c>
      <c r="N5050" s="7" t="s">
        <v>335</v>
      </c>
      <c r="O5050" s="7" t="s">
        <v>421</v>
      </c>
    </row>
    <row r="5051" spans="1:15" ht="15">
      <c r="A5051" s="1">
        <v>5043</v>
      </c>
      <c r="B5051" s="6" t="s">
        <v>254</v>
      </c>
      <c r="C5051" s="7" t="s">
        <v>294</v>
      </c>
      <c r="D5051" s="7">
        <v>2.823</v>
      </c>
      <c r="E5051" s="7">
        <v>2.68</v>
      </c>
      <c r="F5051" s="7" t="s">
        <v>422</v>
      </c>
      <c r="G5051" s="7">
        <v>2.68</v>
      </c>
      <c r="H5051" s="7">
        <v>1</v>
      </c>
      <c r="I5051" s="7">
        <v>2.68</v>
      </c>
      <c r="J5051" s="7" t="s">
        <v>422</v>
      </c>
      <c r="K5051" s="7">
        <v>2.68</v>
      </c>
      <c r="L5051" s="7">
        <v>1</v>
      </c>
      <c r="M5051" s="7" t="s">
        <v>304</v>
      </c>
      <c r="N5051" s="7" t="s">
        <v>335</v>
      </c>
      <c r="O5051" s="7" t="s">
        <v>421</v>
      </c>
    </row>
    <row r="5052" spans="1:15" ht="15">
      <c r="A5052" s="1">
        <v>5044</v>
      </c>
      <c r="B5052" s="6" t="s">
        <v>254</v>
      </c>
      <c r="C5052" s="7" t="s">
        <v>295</v>
      </c>
      <c r="D5052" s="7">
        <v>2.823</v>
      </c>
      <c r="E5052" s="7">
        <v>2.68</v>
      </c>
      <c r="F5052" s="7" t="s">
        <v>422</v>
      </c>
      <c r="G5052" s="7">
        <v>2.68</v>
      </c>
      <c r="H5052" s="7">
        <v>1</v>
      </c>
      <c r="I5052" s="7">
        <v>2.68</v>
      </c>
      <c r="J5052" s="7" t="s">
        <v>422</v>
      </c>
      <c r="K5052" s="7">
        <v>2.68</v>
      </c>
      <c r="L5052" s="7">
        <v>1</v>
      </c>
      <c r="M5052" s="7" t="s">
        <v>304</v>
      </c>
      <c r="N5052" s="7" t="s">
        <v>335</v>
      </c>
      <c r="O5052" s="7" t="s">
        <v>421</v>
      </c>
    </row>
    <row r="5053" spans="1:15" ht="15">
      <c r="A5053" s="1">
        <v>5045</v>
      </c>
      <c r="B5053" s="6" t="s">
        <v>254</v>
      </c>
      <c r="C5053" s="7" t="s">
        <v>296</v>
      </c>
      <c r="D5053" s="7">
        <v>1.45</v>
      </c>
      <c r="E5053" s="7">
        <v>1.423</v>
      </c>
      <c r="F5053" s="7">
        <v>0.27851570871317083</v>
      </c>
      <c r="G5053" s="7">
        <v>1.45</v>
      </c>
      <c r="H5053" s="7">
        <v>0.98137931034482762</v>
      </c>
      <c r="I5053" s="7">
        <v>1.423</v>
      </c>
      <c r="J5053" s="7">
        <v>0.27851570871317083</v>
      </c>
      <c r="K5053" s="7">
        <v>1.45</v>
      </c>
      <c r="L5053" s="7">
        <v>0.98137931034482762</v>
      </c>
      <c r="M5053" s="7" t="s">
        <v>304</v>
      </c>
      <c r="N5053" s="7" t="s">
        <v>335</v>
      </c>
      <c r="O5053" s="7" t="s">
        <v>421</v>
      </c>
    </row>
    <row r="5054" spans="1:15" ht="15">
      <c r="A5054" s="1">
        <v>5046</v>
      </c>
      <c r="B5054" s="6" t="s">
        <v>254</v>
      </c>
      <c r="C5054" s="7" t="s">
        <v>297</v>
      </c>
      <c r="D5054" s="7">
        <v>1.45</v>
      </c>
      <c r="E5054" s="7">
        <v>1.42</v>
      </c>
      <c r="F5054" s="7">
        <v>0.2779285357503179</v>
      </c>
      <c r="G5054" s="7">
        <v>1.4469430780042163</v>
      </c>
      <c r="H5054" s="7">
        <v>0.98137931034482762</v>
      </c>
      <c r="I5054" s="7">
        <v>1.42</v>
      </c>
      <c r="J5054" s="7">
        <v>0.2779285357503179</v>
      </c>
      <c r="K5054" s="7">
        <v>1.4469430780042163</v>
      </c>
      <c r="L5054" s="7">
        <v>0.98137931034482762</v>
      </c>
      <c r="M5054" s="7" t="s">
        <v>304</v>
      </c>
      <c r="N5054" s="7" t="s">
        <v>335</v>
      </c>
      <c r="O5054" s="7" t="s">
        <v>421</v>
      </c>
    </row>
    <row r="5055" spans="1:15" ht="15">
      <c r="A5055" s="1">
        <v>5047</v>
      </c>
      <c r="B5055" s="6" t="s">
        <v>254</v>
      </c>
      <c r="C5055" s="7" t="s">
        <v>298</v>
      </c>
      <c r="D5055" s="7" t="s">
        <v>422</v>
      </c>
      <c r="E5055" s="7">
        <v>1.42</v>
      </c>
      <c r="F5055" s="7">
        <v>0.1632068203951284</v>
      </c>
      <c r="G5055" s="7">
        <v>1.429348266247064</v>
      </c>
      <c r="H5055" s="7">
        <v>0.99345977011494258</v>
      </c>
      <c r="I5055" s="7">
        <v>1.42</v>
      </c>
      <c r="J5055" s="7">
        <v>0.1632068203951284</v>
      </c>
      <c r="K5055" s="7">
        <v>1.429348266247064</v>
      </c>
      <c r="L5055" s="7">
        <v>0.99345977011494258</v>
      </c>
      <c r="M5055" s="7" t="s">
        <v>304</v>
      </c>
      <c r="N5055" s="7" t="s">
        <v>335</v>
      </c>
      <c r="O5055" s="7" t="s">
        <v>421</v>
      </c>
    </row>
    <row r="5056" spans="1:15" ht="15">
      <c r="A5056" s="1">
        <v>5048</v>
      </c>
      <c r="B5056" s="6" t="s">
        <v>254</v>
      </c>
      <c r="C5056" s="7" t="s">
        <v>299</v>
      </c>
      <c r="D5056" s="7" t="s">
        <v>422</v>
      </c>
      <c r="E5056" s="7">
        <v>1.42</v>
      </c>
      <c r="F5056" s="7">
        <v>0.1632068203951284</v>
      </c>
      <c r="G5056" s="7">
        <v>1.429348266247064</v>
      </c>
      <c r="H5056" s="7">
        <v>0.99345977011494258</v>
      </c>
      <c r="I5056" s="7">
        <v>1.42</v>
      </c>
      <c r="J5056" s="7">
        <v>0.1632068203951284</v>
      </c>
      <c r="K5056" s="7">
        <v>1.429348266247064</v>
      </c>
      <c r="L5056" s="7">
        <v>0.99345977011494258</v>
      </c>
      <c r="M5056" s="7" t="s">
        <v>304</v>
      </c>
      <c r="N5056" s="7" t="s">
        <v>335</v>
      </c>
      <c r="O5056" s="7" t="s">
        <v>421</v>
      </c>
    </row>
    <row r="5057" spans="1:15" ht="15">
      <c r="A5057" s="1">
        <v>5049</v>
      </c>
      <c r="B5057" s="6" t="s">
        <v>254</v>
      </c>
      <c r="C5057" s="7" t="s">
        <v>300</v>
      </c>
      <c r="D5057" s="7" t="s">
        <v>422</v>
      </c>
      <c r="E5057" s="7">
        <v>1.42</v>
      </c>
      <c r="F5057" s="7">
        <v>0.1632068203951284</v>
      </c>
      <c r="G5057" s="7">
        <v>1.429348266247064</v>
      </c>
      <c r="H5057" s="7">
        <v>0.99345977011494258</v>
      </c>
      <c r="I5057" s="7">
        <v>1.42</v>
      </c>
      <c r="J5057" s="7">
        <v>0.1632068203951284</v>
      </c>
      <c r="K5057" s="7">
        <v>1.429348266247064</v>
      </c>
      <c r="L5057" s="7">
        <v>0.99345977011494258</v>
      </c>
      <c r="M5057" s="7" t="s">
        <v>304</v>
      </c>
      <c r="N5057" s="7" t="s">
        <v>335</v>
      </c>
      <c r="O5057" s="7" t="s">
        <v>421</v>
      </c>
    </row>
    <row r="5058" spans="1:15" ht="15">
      <c r="A5058" s="1">
        <v>5050</v>
      </c>
      <c r="B5058" s="6" t="s">
        <v>254</v>
      </c>
      <c r="C5058" s="7" t="s">
        <v>301</v>
      </c>
      <c r="D5058" s="7" t="s">
        <v>422</v>
      </c>
      <c r="E5058" s="7">
        <v>1.42</v>
      </c>
      <c r="F5058" s="7">
        <v>0.1632068203951284</v>
      </c>
      <c r="G5058" s="7">
        <v>1.429348266247064</v>
      </c>
      <c r="H5058" s="7">
        <v>0.99345977011494258</v>
      </c>
      <c r="I5058" s="7">
        <v>1.42</v>
      </c>
      <c r="J5058" s="7">
        <v>0.1632068203951284</v>
      </c>
      <c r="K5058" s="7">
        <v>1.429348266247064</v>
      </c>
      <c r="L5058" s="7">
        <v>0.99345977011494258</v>
      </c>
      <c r="M5058" s="7" t="s">
        <v>304</v>
      </c>
      <c r="N5058" s="7" t="s">
        <v>335</v>
      </c>
      <c r="O5058" s="7" t="s">
        <v>421</v>
      </c>
    </row>
    <row r="5059" spans="1:15" ht="15">
      <c r="A5059" s="1">
        <v>5051</v>
      </c>
      <c r="B5059" s="6" t="s">
        <v>254</v>
      </c>
      <c r="C5059" s="7" t="s">
        <v>302</v>
      </c>
      <c r="D5059" s="7" t="s">
        <v>422</v>
      </c>
      <c r="E5059" s="7">
        <v>1.42</v>
      </c>
      <c r="F5059" s="7">
        <v>0.1632068203951284</v>
      </c>
      <c r="G5059" s="7">
        <v>1.429348266247064</v>
      </c>
      <c r="H5059" s="7">
        <v>0.99345977011494258</v>
      </c>
      <c r="I5059" s="7">
        <v>1.42</v>
      </c>
      <c r="J5059" s="7">
        <v>0.1632068203951284</v>
      </c>
      <c r="K5059" s="7">
        <v>1.429348266247064</v>
      </c>
      <c r="L5059" s="7">
        <v>0.99345977011494258</v>
      </c>
      <c r="M5059" s="7" t="s">
        <v>304</v>
      </c>
      <c r="N5059" s="7" t="s">
        <v>335</v>
      </c>
      <c r="O5059" s="7" t="s">
        <v>421</v>
      </c>
    </row>
    <row r="5060" spans="1:15" ht="15">
      <c r="A5060" s="1">
        <v>5052</v>
      </c>
      <c r="B5060" s="6" t="s">
        <v>254</v>
      </c>
      <c r="C5060" s="7" t="s">
        <v>423</v>
      </c>
      <c r="D5060" s="7" t="s">
        <v>422</v>
      </c>
      <c r="E5060" s="7">
        <v>1.42</v>
      </c>
      <c r="F5060" s="7">
        <v>0.1632068203951284</v>
      </c>
      <c r="G5060" s="7">
        <v>1.429348266247064</v>
      </c>
      <c r="H5060" s="7">
        <v>0.99345977011494258</v>
      </c>
      <c r="I5060" s="7">
        <v>1.42</v>
      </c>
      <c r="J5060" s="7">
        <v>0.1632068203951284</v>
      </c>
      <c r="K5060" s="7">
        <v>1.429348266247064</v>
      </c>
      <c r="L5060" s="7">
        <v>0.99345977011494258</v>
      </c>
      <c r="M5060" s="7" t="s">
        <v>304</v>
      </c>
      <c r="N5060" s="7" t="s">
        <v>335</v>
      </c>
      <c r="O5060" s="7" t="s">
        <v>421</v>
      </c>
    </row>
    <row r="5061" spans="1:15" ht="15">
      <c r="A5061" s="1">
        <v>5053</v>
      </c>
      <c r="B5061" s="6" t="s">
        <v>254</v>
      </c>
      <c r="C5061" s="7" t="s">
        <v>424</v>
      </c>
      <c r="D5061" s="7" t="s">
        <v>422</v>
      </c>
      <c r="E5061" s="7">
        <v>1.42</v>
      </c>
      <c r="F5061" s="7">
        <v>0.1632068203951284</v>
      </c>
      <c r="G5061" s="7">
        <v>1.429348266247064</v>
      </c>
      <c r="H5061" s="7">
        <v>0.99345977011494258</v>
      </c>
      <c r="I5061" s="7">
        <v>1.42</v>
      </c>
      <c r="J5061" s="7">
        <v>0.1632068203951284</v>
      </c>
      <c r="K5061" s="7">
        <v>1.429348266247064</v>
      </c>
      <c r="L5061" s="7">
        <v>0.99345977011494258</v>
      </c>
      <c r="M5061" s="7" t="s">
        <v>304</v>
      </c>
      <c r="N5061" s="7" t="s">
        <v>335</v>
      </c>
      <c r="O5061" s="7" t="s">
        <v>421</v>
      </c>
    </row>
    <row r="5062" spans="1:15" ht="15">
      <c r="A5062" s="1">
        <v>5054</v>
      </c>
      <c r="B5062" s="6" t="s">
        <v>254</v>
      </c>
      <c r="C5062" s="7" t="s">
        <v>425</v>
      </c>
      <c r="D5062" s="7" t="s">
        <v>422</v>
      </c>
      <c r="E5062" s="7">
        <v>1.42</v>
      </c>
      <c r="F5062" s="7">
        <v>0.1632068203951284</v>
      </c>
      <c r="G5062" s="7">
        <v>1.429348266247064</v>
      </c>
      <c r="H5062" s="7">
        <v>0.99345977011494258</v>
      </c>
      <c r="I5062" s="7">
        <v>1.42</v>
      </c>
      <c r="J5062" s="7">
        <v>0.1632068203951284</v>
      </c>
      <c r="K5062" s="7">
        <v>1.429348266247064</v>
      </c>
      <c r="L5062" s="7">
        <v>0.99345977011494258</v>
      </c>
      <c r="M5062" s="7" t="s">
        <v>304</v>
      </c>
      <c r="N5062" s="7" t="s">
        <v>335</v>
      </c>
      <c r="O5062" s="7" t="s">
        <v>421</v>
      </c>
    </row>
    <row r="5063" spans="1:15" ht="15">
      <c r="A5063" s="1">
        <v>5055</v>
      </c>
      <c r="B5063" s="6" t="s">
        <v>254</v>
      </c>
      <c r="C5063" s="7" t="s">
        <v>426</v>
      </c>
      <c r="D5063" s="7" t="s">
        <v>422</v>
      </c>
      <c r="E5063" s="7">
        <v>1.42</v>
      </c>
      <c r="F5063" s="7">
        <v>0.1632068203951284</v>
      </c>
      <c r="G5063" s="7">
        <v>1.429348266247064</v>
      </c>
      <c r="H5063" s="7">
        <v>0.99345977011494258</v>
      </c>
      <c r="I5063" s="7">
        <v>1.42</v>
      </c>
      <c r="J5063" s="7">
        <v>0.1632068203951284</v>
      </c>
      <c r="K5063" s="7">
        <v>1.429348266247064</v>
      </c>
      <c r="L5063" s="7">
        <v>0.99345977011494258</v>
      </c>
      <c r="M5063" s="7" t="s">
        <v>304</v>
      </c>
      <c r="N5063" s="7" t="s">
        <v>335</v>
      </c>
      <c r="O5063" s="7" t="s">
        <v>421</v>
      </c>
    </row>
    <row r="5064" spans="1:15" ht="15">
      <c r="A5064" s="1">
        <v>5056</v>
      </c>
      <c r="B5064" s="6" t="s">
        <v>254</v>
      </c>
      <c r="C5064" s="7" t="s">
        <v>427</v>
      </c>
      <c r="D5064" s="7" t="s">
        <v>422</v>
      </c>
      <c r="E5064" s="7">
        <v>1.42</v>
      </c>
      <c r="F5064" s="7">
        <v>0.1632068203951284</v>
      </c>
      <c r="G5064" s="7">
        <v>1.429348266247064</v>
      </c>
      <c r="H5064" s="7">
        <v>0.99345977011494258</v>
      </c>
      <c r="I5064" s="7">
        <v>1.42</v>
      </c>
      <c r="J5064" s="7">
        <v>0.1632068203951284</v>
      </c>
      <c r="K5064" s="7">
        <v>1.429348266247064</v>
      </c>
      <c r="L5064" s="7">
        <v>0.99345977011494258</v>
      </c>
      <c r="M5064" s="7" t="s">
        <v>304</v>
      </c>
      <c r="N5064" s="7" t="s">
        <v>335</v>
      </c>
      <c r="O5064" s="7" t="s">
        <v>421</v>
      </c>
    </row>
    <row r="5065" spans="1:15" ht="15">
      <c r="A5065" s="1">
        <v>5057</v>
      </c>
      <c r="B5065" s="6" t="s">
        <v>259</v>
      </c>
      <c r="C5065" s="7" t="s">
        <v>292</v>
      </c>
      <c r="D5065" s="7">
        <v>26.32965060240964</v>
      </c>
      <c r="E5065" s="7">
        <v>24.962</v>
      </c>
      <c r="F5065" s="7">
        <v>7.2841713746899028</v>
      </c>
      <c r="G5065" s="7">
        <v>26.439041523857995</v>
      </c>
      <c r="H5065" s="7">
        <v>0.94413407450776365</v>
      </c>
      <c r="I5065" s="7">
        <v>24.962</v>
      </c>
      <c r="J5065" s="7">
        <v>7.2841713746899028</v>
      </c>
      <c r="K5065" s="7">
        <v>26.439041523857995</v>
      </c>
      <c r="L5065" s="7">
        <v>0.94413407450776365</v>
      </c>
      <c r="M5065" s="7" t="s">
        <v>290</v>
      </c>
      <c r="N5065" s="7" t="s">
        <v>335</v>
      </c>
      <c r="O5065" s="7" t="s">
        <v>421</v>
      </c>
    </row>
    <row r="5066" spans="1:15" ht="15">
      <c r="A5066" s="1">
        <v>5058</v>
      </c>
      <c r="B5066" s="6" t="s">
        <v>259</v>
      </c>
      <c r="C5066" s="7" t="s">
        <v>293</v>
      </c>
      <c r="D5066" s="7">
        <v>24.388000000000002</v>
      </c>
      <c r="E5066" s="7">
        <v>23.173999999999999</v>
      </c>
      <c r="F5066" s="7">
        <v>5.8414600301046349</v>
      </c>
      <c r="G5066" s="7">
        <v>24.388000000000002</v>
      </c>
      <c r="H5066" s="7">
        <v>0.95022142037067403</v>
      </c>
      <c r="I5066" s="7">
        <v>23.173999999999999</v>
      </c>
      <c r="J5066" s="7">
        <v>5.8414600301046349</v>
      </c>
      <c r="K5066" s="7">
        <v>24.388000000000002</v>
      </c>
      <c r="L5066" s="7">
        <v>0.95022142037067403</v>
      </c>
      <c r="M5066" s="7" t="s">
        <v>290</v>
      </c>
      <c r="N5066" s="7" t="s">
        <v>335</v>
      </c>
      <c r="O5066" s="7" t="s">
        <v>421</v>
      </c>
    </row>
    <row r="5067" spans="1:15" ht="15">
      <c r="A5067" s="1">
        <v>5059</v>
      </c>
      <c r="B5067" s="6" t="s">
        <v>259</v>
      </c>
      <c r="C5067" s="7" t="s">
        <v>294</v>
      </c>
      <c r="D5067" s="7">
        <v>22.042999999999999</v>
      </c>
      <c r="E5067" s="7">
        <v>21.562999999999999</v>
      </c>
      <c r="F5067" s="7">
        <v>3.1092348013813971</v>
      </c>
      <c r="G5067" s="7">
        <v>21.903061888278124</v>
      </c>
      <c r="H5067" s="7">
        <v>0.98447423058873262</v>
      </c>
      <c r="I5067" s="7">
        <v>21.562999999999999</v>
      </c>
      <c r="J5067" s="7">
        <v>3.1092348013813971</v>
      </c>
      <c r="K5067" s="7">
        <v>21.903061888278124</v>
      </c>
      <c r="L5067" s="7">
        <v>0.98447423058873262</v>
      </c>
      <c r="M5067" s="7" t="s">
        <v>290</v>
      </c>
      <c r="N5067" s="7" t="s">
        <v>335</v>
      </c>
      <c r="O5067" s="7" t="s">
        <v>421</v>
      </c>
    </row>
    <row r="5068" spans="1:15" ht="15">
      <c r="A5068" s="1">
        <v>5060</v>
      </c>
      <c r="B5068" s="6" t="s">
        <v>259</v>
      </c>
      <c r="C5068" s="7" t="s">
        <v>295</v>
      </c>
      <c r="D5068" s="7">
        <v>22.582000000000001</v>
      </c>
      <c r="E5068" s="7">
        <v>22.157</v>
      </c>
      <c r="F5068" s="7">
        <v>3.0449989164743863</v>
      </c>
      <c r="G5068" s="7">
        <v>22.439</v>
      </c>
      <c r="H5068" s="7">
        <v>0.98743259503542935</v>
      </c>
      <c r="I5068" s="7">
        <v>22.157</v>
      </c>
      <c r="J5068" s="7">
        <v>3.0449989164743863</v>
      </c>
      <c r="K5068" s="7">
        <v>22.439</v>
      </c>
      <c r="L5068" s="7">
        <v>0.98743259503542935</v>
      </c>
      <c r="M5068" s="7" t="s">
        <v>290</v>
      </c>
      <c r="N5068" s="7" t="s">
        <v>335</v>
      </c>
      <c r="O5068" s="7" t="s">
        <v>421</v>
      </c>
    </row>
    <row r="5069" spans="1:15" ht="15">
      <c r="A5069" s="1">
        <v>5061</v>
      </c>
      <c r="B5069" s="6" t="s">
        <v>259</v>
      </c>
      <c r="C5069" s="7" t="s">
        <v>296</v>
      </c>
      <c r="D5069" s="7">
        <v>23.151000000000003</v>
      </c>
      <c r="E5069" s="7">
        <v>22.155000000000001</v>
      </c>
      <c r="F5069" s="7">
        <v>5.275085549862542</v>
      </c>
      <c r="G5069" s="7">
        <v>23.151000000000003</v>
      </c>
      <c r="H5069" s="7">
        <v>0.9569781002980432</v>
      </c>
      <c r="I5069" s="7">
        <v>22.155000000000001</v>
      </c>
      <c r="J5069" s="7">
        <v>5.275085549862542</v>
      </c>
      <c r="K5069" s="7">
        <v>23.151000000000003</v>
      </c>
      <c r="L5069" s="7">
        <v>0.9569781002980432</v>
      </c>
      <c r="M5069" s="7" t="s">
        <v>290</v>
      </c>
      <c r="N5069" s="7" t="s">
        <v>335</v>
      </c>
      <c r="O5069" s="7" t="s">
        <v>421</v>
      </c>
    </row>
    <row r="5070" spans="1:15" ht="15">
      <c r="A5070" s="1">
        <v>5062</v>
      </c>
      <c r="B5070" s="6" t="s">
        <v>259</v>
      </c>
      <c r="C5070" s="7" t="s">
        <v>297</v>
      </c>
      <c r="D5070" s="7">
        <v>23.21</v>
      </c>
      <c r="E5070" s="7">
        <v>22.296399999999998</v>
      </c>
      <c r="F5070" s="7">
        <v>3.7225336634877482</v>
      </c>
      <c r="G5070" s="7">
        <v>23.206943078004215</v>
      </c>
      <c r="H5070" s="7">
        <v>0.96076419565715054</v>
      </c>
      <c r="I5070" s="7">
        <v>22.296399999999998</v>
      </c>
      <c r="J5070" s="7">
        <v>3.7225336634877482</v>
      </c>
      <c r="K5070" s="7">
        <v>23.206943078004215</v>
      </c>
      <c r="L5070" s="7">
        <v>0.96076419565715054</v>
      </c>
      <c r="M5070" s="7" t="s">
        <v>290</v>
      </c>
      <c r="N5070" s="7" t="s">
        <v>335</v>
      </c>
      <c r="O5070" s="7" t="s">
        <v>421</v>
      </c>
    </row>
    <row r="5071" spans="1:15" ht="15">
      <c r="A5071" s="1">
        <v>5063</v>
      </c>
      <c r="B5071" s="6" t="s">
        <v>259</v>
      </c>
      <c r="C5071" s="7" t="s">
        <v>298</v>
      </c>
      <c r="D5071" s="7" t="s">
        <v>422</v>
      </c>
      <c r="E5071" s="7">
        <v>23.019134512622578</v>
      </c>
      <c r="F5071" s="7">
        <v>5.3015559024097954</v>
      </c>
      <c r="G5071" s="7">
        <v>24.017912640789387</v>
      </c>
      <c r="H5071" s="7">
        <v>0.9584152818313364</v>
      </c>
      <c r="I5071" s="7">
        <v>23.019134512622578</v>
      </c>
      <c r="J5071" s="7">
        <v>5.3015559024097954</v>
      </c>
      <c r="K5071" s="7">
        <v>24.017912640789387</v>
      </c>
      <c r="L5071" s="7">
        <v>0.9584152818313364</v>
      </c>
      <c r="M5071" s="7" t="s">
        <v>290</v>
      </c>
      <c r="N5071" s="7" t="s">
        <v>335</v>
      </c>
      <c r="O5071" s="7" t="s">
        <v>421</v>
      </c>
    </row>
    <row r="5072" spans="1:15" ht="15">
      <c r="A5072" s="1">
        <v>5064</v>
      </c>
      <c r="B5072" s="6" t="s">
        <v>259</v>
      </c>
      <c r="C5072" s="7" t="s">
        <v>299</v>
      </c>
      <c r="D5072" s="7" t="s">
        <v>422</v>
      </c>
      <c r="E5072" s="7">
        <v>23.850704330542683</v>
      </c>
      <c r="F5072" s="7">
        <v>5.4144031141086586</v>
      </c>
      <c r="G5072" s="7">
        <v>24.857564385504368</v>
      </c>
      <c r="H5072" s="7">
        <v>0.9594948226082507</v>
      </c>
      <c r="I5072" s="7">
        <v>23.850704330542683</v>
      </c>
      <c r="J5072" s="7">
        <v>5.4144031141086586</v>
      </c>
      <c r="K5072" s="7">
        <v>24.857564385504368</v>
      </c>
      <c r="L5072" s="7">
        <v>0.9594948226082507</v>
      </c>
      <c r="M5072" s="7" t="s">
        <v>290</v>
      </c>
      <c r="N5072" s="7" t="s">
        <v>335</v>
      </c>
      <c r="O5072" s="7" t="s">
        <v>421</v>
      </c>
    </row>
    <row r="5073" spans="1:15" ht="15">
      <c r="A5073" s="1">
        <v>5065</v>
      </c>
      <c r="B5073" s="6" t="s">
        <v>259</v>
      </c>
      <c r="C5073" s="7" t="s">
        <v>300</v>
      </c>
      <c r="D5073" s="7" t="s">
        <v>422</v>
      </c>
      <c r="E5073" s="7">
        <v>24.016914041317008</v>
      </c>
      <c r="F5073" s="7">
        <v>5.4366885611073492</v>
      </c>
      <c r="G5073" s="7">
        <v>25.025378555008647</v>
      </c>
      <c r="H5073" s="7">
        <v>0.95970232732044725</v>
      </c>
      <c r="I5073" s="7">
        <v>24.016914041317008</v>
      </c>
      <c r="J5073" s="7">
        <v>5.4366885611073492</v>
      </c>
      <c r="K5073" s="7">
        <v>25.025378555008647</v>
      </c>
      <c r="L5073" s="7">
        <v>0.95970232732044725</v>
      </c>
      <c r="M5073" s="7" t="s">
        <v>290</v>
      </c>
      <c r="N5073" s="7" t="s">
        <v>335</v>
      </c>
      <c r="O5073" s="7" t="s">
        <v>421</v>
      </c>
    </row>
    <row r="5074" spans="1:15" ht="15">
      <c r="A5074" s="1">
        <v>5066</v>
      </c>
      <c r="B5074" s="6" t="s">
        <v>259</v>
      </c>
      <c r="C5074" s="7" t="s">
        <v>301</v>
      </c>
      <c r="D5074" s="7" t="s">
        <v>422</v>
      </c>
      <c r="E5074" s="7">
        <v>23.734248244468162</v>
      </c>
      <c r="F5074" s="7">
        <v>5.3981757741506682</v>
      </c>
      <c r="G5074" s="7">
        <v>24.739927998719676</v>
      </c>
      <c r="H5074" s="7">
        <v>0.95934993204897123</v>
      </c>
      <c r="I5074" s="7">
        <v>23.734248244468162</v>
      </c>
      <c r="J5074" s="7">
        <v>5.3981757741506682</v>
      </c>
      <c r="K5074" s="7">
        <v>24.739927998719676</v>
      </c>
      <c r="L5074" s="7">
        <v>0.95934993204897123</v>
      </c>
      <c r="M5074" s="7" t="s">
        <v>290</v>
      </c>
      <c r="N5074" s="7" t="s">
        <v>335</v>
      </c>
      <c r="O5074" s="7" t="s">
        <v>421</v>
      </c>
    </row>
    <row r="5075" spans="1:15" ht="15">
      <c r="A5075" s="1">
        <v>5067</v>
      </c>
      <c r="B5075" s="6" t="s">
        <v>259</v>
      </c>
      <c r="C5075" s="7" t="s">
        <v>302</v>
      </c>
      <c r="D5075" s="7" t="s">
        <v>422</v>
      </c>
      <c r="E5075" s="7">
        <v>23.789462799986765</v>
      </c>
      <c r="F5075" s="7">
        <v>5.4052818239197897</v>
      </c>
      <c r="G5075" s="7">
        <v>24.795649257125984</v>
      </c>
      <c r="H5075" s="7">
        <v>0.95942084650797954</v>
      </c>
      <c r="I5075" s="7">
        <v>23.789462799986765</v>
      </c>
      <c r="J5075" s="7">
        <v>5.4052818239197897</v>
      </c>
      <c r="K5075" s="7">
        <v>24.795649257125984</v>
      </c>
      <c r="L5075" s="7">
        <v>0.95942084650797954</v>
      </c>
      <c r="M5075" s="7" t="s">
        <v>290</v>
      </c>
      <c r="N5075" s="7" t="s">
        <v>335</v>
      </c>
      <c r="O5075" s="7" t="s">
        <v>421</v>
      </c>
    </row>
    <row r="5076" spans="1:15" ht="15">
      <c r="A5076" s="1">
        <v>5068</v>
      </c>
      <c r="B5076" s="6" t="s">
        <v>259</v>
      </c>
      <c r="C5076" s="7" t="s">
        <v>423</v>
      </c>
      <c r="D5076" s="7" t="s">
        <v>422</v>
      </c>
      <c r="E5076" s="7">
        <v>23.953686388237799</v>
      </c>
      <c r="F5076" s="7">
        <v>5.4269696306615902</v>
      </c>
      <c r="G5076" s="7">
        <v>24.961428455274568</v>
      </c>
      <c r="H5076" s="7">
        <v>0.95962802894704435</v>
      </c>
      <c r="I5076" s="7">
        <v>23.953686388237799</v>
      </c>
      <c r="J5076" s="7">
        <v>5.4269696306615902</v>
      </c>
      <c r="K5076" s="7">
        <v>24.961428455274568</v>
      </c>
      <c r="L5076" s="7">
        <v>0.95962802894704435</v>
      </c>
      <c r="M5076" s="7" t="s">
        <v>290</v>
      </c>
      <c r="N5076" s="7" t="s">
        <v>335</v>
      </c>
      <c r="O5076" s="7" t="s">
        <v>421</v>
      </c>
    </row>
    <row r="5077" spans="1:15" ht="15">
      <c r="A5077" s="1">
        <v>5069</v>
      </c>
      <c r="B5077" s="6" t="s">
        <v>259</v>
      </c>
      <c r="C5077" s="7" t="s">
        <v>424</v>
      </c>
      <c r="D5077" s="7" t="s">
        <v>422</v>
      </c>
      <c r="E5077" s="7">
        <v>24.225373372456495</v>
      </c>
      <c r="F5077" s="7">
        <v>5.4631886959704481</v>
      </c>
      <c r="G5077" s="7">
        <v>25.235720180671375</v>
      </c>
      <c r="H5077" s="7">
        <v>0.95996362295264603</v>
      </c>
      <c r="I5077" s="7">
        <v>24.225373372456495</v>
      </c>
      <c r="J5077" s="7">
        <v>5.4631886959704481</v>
      </c>
      <c r="K5077" s="7">
        <v>25.235720180671375</v>
      </c>
      <c r="L5077" s="7">
        <v>0.95996362295264603</v>
      </c>
      <c r="M5077" s="7" t="s">
        <v>290</v>
      </c>
      <c r="N5077" s="7" t="s">
        <v>335</v>
      </c>
      <c r="O5077" s="7" t="s">
        <v>421</v>
      </c>
    </row>
    <row r="5078" spans="1:15" ht="15">
      <c r="A5078" s="1">
        <v>5070</v>
      </c>
      <c r="B5078" s="6" t="s">
        <v>259</v>
      </c>
      <c r="C5078" s="7" t="s">
        <v>425</v>
      </c>
      <c r="D5078" s="7" t="s">
        <v>422</v>
      </c>
      <c r="E5078" s="7">
        <v>24.487984348217481</v>
      </c>
      <c r="F5078" s="7">
        <v>5.498279594626335</v>
      </c>
      <c r="G5078" s="7">
        <v>25.500857380688245</v>
      </c>
      <c r="H5078" s="7">
        <v>0.96028082439150408</v>
      </c>
      <c r="I5078" s="7">
        <v>24.487984348217481</v>
      </c>
      <c r="J5078" s="7">
        <v>5.498279594626335</v>
      </c>
      <c r="K5078" s="7">
        <v>25.500857380688245</v>
      </c>
      <c r="L5078" s="7">
        <v>0.96028082439150408</v>
      </c>
      <c r="M5078" s="7" t="s">
        <v>290</v>
      </c>
      <c r="N5078" s="7" t="s">
        <v>335</v>
      </c>
      <c r="O5078" s="7" t="s">
        <v>421</v>
      </c>
    </row>
    <row r="5079" spans="1:15" ht="15">
      <c r="A5079" s="1">
        <v>5071</v>
      </c>
      <c r="B5079" s="6" t="s">
        <v>259</v>
      </c>
      <c r="C5079" s="7" t="s">
        <v>426</v>
      </c>
      <c r="D5079" s="7" t="s">
        <v>422</v>
      </c>
      <c r="E5079" s="7">
        <v>24.880257551861874</v>
      </c>
      <c r="F5079" s="7">
        <v>5.5505868986552862</v>
      </c>
      <c r="G5079" s="7">
        <v>25.896892382078963</v>
      </c>
      <c r="H5079" s="7">
        <v>0.96074297968969369</v>
      </c>
      <c r="I5079" s="7">
        <v>24.880257551861874</v>
      </c>
      <c r="J5079" s="7">
        <v>5.5505868986552862</v>
      </c>
      <c r="K5079" s="7">
        <v>25.896892382078963</v>
      </c>
      <c r="L5079" s="7">
        <v>0.96074297968969369</v>
      </c>
      <c r="M5079" s="7" t="s">
        <v>290</v>
      </c>
      <c r="N5079" s="7" t="s">
        <v>335</v>
      </c>
      <c r="O5079" s="7" t="s">
        <v>421</v>
      </c>
    </row>
    <row r="5080" spans="1:15" ht="15">
      <c r="A5080" s="1">
        <v>5072</v>
      </c>
      <c r="B5080" s="6" t="s">
        <v>259</v>
      </c>
      <c r="C5080" s="7" t="s">
        <v>427</v>
      </c>
      <c r="D5080" s="7" t="s">
        <v>422</v>
      </c>
      <c r="E5080" s="7">
        <v>25.272530755506267</v>
      </c>
      <c r="F5080" s="7">
        <v>5.6028942026842676</v>
      </c>
      <c r="G5080" s="7">
        <v>26.292927383469685</v>
      </c>
      <c r="H5080" s="7">
        <v>0.96119121263747376</v>
      </c>
      <c r="I5080" s="7">
        <v>25.272530755506267</v>
      </c>
      <c r="J5080" s="7">
        <v>5.6028942026842676</v>
      </c>
      <c r="K5080" s="7">
        <v>26.292927383469685</v>
      </c>
      <c r="L5080" s="7">
        <v>0.96119121263747376</v>
      </c>
      <c r="M5080" s="7" t="s">
        <v>290</v>
      </c>
      <c r="N5080" s="7" t="s">
        <v>335</v>
      </c>
      <c r="O5080" s="7" t="s">
        <v>421</v>
      </c>
    </row>
    <row r="5081" spans="1:15" ht="15">
      <c r="A5081" s="1">
        <v>5073</v>
      </c>
      <c r="B5081" s="6" t="s">
        <v>222</v>
      </c>
      <c r="C5081" s="7" t="s">
        <v>292</v>
      </c>
      <c r="D5081" s="7">
        <v>36.288770053475936</v>
      </c>
      <c r="E5081" s="7">
        <v>19.18</v>
      </c>
      <c r="F5081" s="7">
        <v>7.2750193863644199</v>
      </c>
      <c r="G5081" s="7">
        <v>20.513368983957221</v>
      </c>
      <c r="H5081" s="7">
        <v>0.93499999999999994</v>
      </c>
      <c r="I5081" s="7">
        <v>19.18</v>
      </c>
      <c r="J5081" s="7">
        <v>7.2750193863644199</v>
      </c>
      <c r="K5081" s="7">
        <v>20.513368983957221</v>
      </c>
      <c r="L5081" s="7">
        <v>0.93499999999999994</v>
      </c>
      <c r="M5081" s="7" t="s">
        <v>290</v>
      </c>
      <c r="N5081" s="7" t="s">
        <v>335</v>
      </c>
      <c r="O5081" s="7" t="s">
        <v>421</v>
      </c>
    </row>
    <row r="5082" spans="1:15" ht="15">
      <c r="A5082" s="1">
        <v>5074</v>
      </c>
      <c r="B5082" s="6" t="s">
        <v>222</v>
      </c>
      <c r="C5082" s="7" t="s">
        <v>293</v>
      </c>
      <c r="D5082" s="7">
        <v>20.512299465240641</v>
      </c>
      <c r="E5082" s="7">
        <v>19.178999999999998</v>
      </c>
      <c r="F5082" s="7">
        <v>7.2746400839980776</v>
      </c>
      <c r="G5082" s="7">
        <v>20.512299465240641</v>
      </c>
      <c r="H5082" s="7">
        <v>0.93499999999999994</v>
      </c>
      <c r="I5082" s="7">
        <v>19.178999999999998</v>
      </c>
      <c r="J5082" s="7">
        <v>7.2746400839980776</v>
      </c>
      <c r="K5082" s="7">
        <v>20.512299465240641</v>
      </c>
      <c r="L5082" s="7">
        <v>0.93499999999999994</v>
      </c>
      <c r="M5082" s="7" t="s">
        <v>290</v>
      </c>
      <c r="N5082" s="7" t="s">
        <v>335</v>
      </c>
      <c r="O5082" s="7" t="s">
        <v>421</v>
      </c>
    </row>
    <row r="5083" spans="1:15" ht="15">
      <c r="A5083" s="1">
        <v>5075</v>
      </c>
      <c r="B5083" s="6" t="s">
        <v>222</v>
      </c>
      <c r="C5083" s="7" t="s">
        <v>294</v>
      </c>
      <c r="D5083" s="7">
        <v>33.178620887553478</v>
      </c>
      <c r="E5083" s="7">
        <v>31.9</v>
      </c>
      <c r="F5083" s="7">
        <v>9.1220000000000034</v>
      </c>
      <c r="G5083" s="7">
        <v>33.178620887553478</v>
      </c>
      <c r="H5083" s="7">
        <v>0.96146250647708098</v>
      </c>
      <c r="I5083" s="7">
        <v>31.9</v>
      </c>
      <c r="J5083" s="7">
        <v>9.1220000000000034</v>
      </c>
      <c r="K5083" s="7">
        <v>33.178620887553478</v>
      </c>
      <c r="L5083" s="7">
        <v>0.96146250647708098</v>
      </c>
      <c r="M5083" s="7" t="s">
        <v>290</v>
      </c>
      <c r="N5083" s="7" t="s">
        <v>335</v>
      </c>
      <c r="O5083" s="7" t="s">
        <v>421</v>
      </c>
    </row>
    <row r="5084" spans="1:15" ht="15">
      <c r="A5084" s="1">
        <v>5076</v>
      </c>
      <c r="B5084" s="6" t="s">
        <v>222</v>
      </c>
      <c r="C5084" s="7" t="s">
        <v>295</v>
      </c>
      <c r="D5084" s="7">
        <v>35.315773756212678</v>
      </c>
      <c r="E5084" s="7">
        <v>31.9</v>
      </c>
      <c r="F5084" s="7">
        <v>10.323827380952368</v>
      </c>
      <c r="G5084" s="7">
        <v>33.52896377449953</v>
      </c>
      <c r="H5084" s="7">
        <v>0.9514162207500596</v>
      </c>
      <c r="I5084" s="7">
        <v>31.9</v>
      </c>
      <c r="J5084" s="7">
        <v>10.323827380952368</v>
      </c>
      <c r="K5084" s="7">
        <v>33.52896377449953</v>
      </c>
      <c r="L5084" s="7">
        <v>0.9514162207500596</v>
      </c>
      <c r="M5084" s="7" t="s">
        <v>290</v>
      </c>
      <c r="N5084" s="7" t="s">
        <v>335</v>
      </c>
      <c r="O5084" s="7" t="s">
        <v>421</v>
      </c>
    </row>
    <row r="5085" spans="1:15" ht="15">
      <c r="A5085" s="1">
        <v>5077</v>
      </c>
      <c r="B5085" s="6" t="s">
        <v>222</v>
      </c>
      <c r="C5085" s="7" t="s">
        <v>296</v>
      </c>
      <c r="D5085" s="7">
        <v>34.114149688948714</v>
      </c>
      <c r="E5085" s="7">
        <v>32.92</v>
      </c>
      <c r="F5085" s="7">
        <v>8.9469999999999814</v>
      </c>
      <c r="G5085" s="7">
        <v>34.114149688948714</v>
      </c>
      <c r="H5085" s="7">
        <v>0.96499547255795859</v>
      </c>
      <c r="I5085" s="7">
        <v>32.92</v>
      </c>
      <c r="J5085" s="7">
        <v>8.9469999999999814</v>
      </c>
      <c r="K5085" s="7">
        <v>34.114149688948714</v>
      </c>
      <c r="L5085" s="7">
        <v>0.96499547255795859</v>
      </c>
      <c r="M5085" s="7" t="s">
        <v>290</v>
      </c>
      <c r="N5085" s="7" t="s">
        <v>335</v>
      </c>
      <c r="O5085" s="7" t="s">
        <v>421</v>
      </c>
    </row>
    <row r="5086" spans="1:15" ht="15">
      <c r="A5086" s="1">
        <v>5078</v>
      </c>
      <c r="B5086" s="6" t="s">
        <v>222</v>
      </c>
      <c r="C5086" s="7" t="s">
        <v>297</v>
      </c>
      <c r="D5086" s="7">
        <v>27.390834616710748</v>
      </c>
      <c r="E5086" s="7">
        <v>26.63</v>
      </c>
      <c r="F5086" s="7">
        <v>6.4109999999999889</v>
      </c>
      <c r="G5086" s="7">
        <v>27.390834616710748</v>
      </c>
      <c r="H5086" s="7">
        <v>0.97222302177508035</v>
      </c>
      <c r="I5086" s="7">
        <v>26.63</v>
      </c>
      <c r="J5086" s="7">
        <v>6.4109999999999889</v>
      </c>
      <c r="K5086" s="7">
        <v>27.390834616710748</v>
      </c>
      <c r="L5086" s="7">
        <v>0.97222302177508035</v>
      </c>
      <c r="M5086" s="7" t="s">
        <v>290</v>
      </c>
      <c r="N5086" s="7" t="s">
        <v>335</v>
      </c>
      <c r="O5086" s="7" t="s">
        <v>421</v>
      </c>
    </row>
    <row r="5087" spans="1:15" ht="15">
      <c r="A5087" s="1">
        <v>5079</v>
      </c>
      <c r="B5087" s="6" t="s">
        <v>222</v>
      </c>
      <c r="C5087" s="7" t="s">
        <v>298</v>
      </c>
      <c r="D5087" s="7" t="s">
        <v>422</v>
      </c>
      <c r="E5087" s="7">
        <v>23.019134512622578</v>
      </c>
      <c r="F5087" s="7">
        <v>5.5417075238611817</v>
      </c>
      <c r="G5087" s="7">
        <v>23.676804598387669</v>
      </c>
      <c r="H5087" s="7">
        <v>0.97222302177508035</v>
      </c>
      <c r="I5087" s="7">
        <v>23.019134512622578</v>
      </c>
      <c r="J5087" s="7">
        <v>5.5417075238611817</v>
      </c>
      <c r="K5087" s="7">
        <v>23.676804598387669</v>
      </c>
      <c r="L5087" s="7">
        <v>0.97222302177508035</v>
      </c>
      <c r="M5087" s="7" t="s">
        <v>290</v>
      </c>
      <c r="N5087" s="7" t="s">
        <v>335</v>
      </c>
      <c r="O5087" s="7" t="s">
        <v>421</v>
      </c>
    </row>
    <row r="5088" spans="1:15" ht="15">
      <c r="A5088" s="1">
        <v>5080</v>
      </c>
      <c r="B5088" s="6" t="s">
        <v>222</v>
      </c>
      <c r="C5088" s="7" t="s">
        <v>299</v>
      </c>
      <c r="D5088" s="7" t="s">
        <v>422</v>
      </c>
      <c r="E5088" s="7">
        <v>23.850704330542683</v>
      </c>
      <c r="F5088" s="7">
        <v>5.7419025709015772</v>
      </c>
      <c r="G5088" s="7">
        <v>24.532132850543054</v>
      </c>
      <c r="H5088" s="7">
        <v>0.97222302177508035</v>
      </c>
      <c r="I5088" s="7">
        <v>23.850704330542683</v>
      </c>
      <c r="J5088" s="7">
        <v>5.7419025709015772</v>
      </c>
      <c r="K5088" s="7">
        <v>24.532132850543054</v>
      </c>
      <c r="L5088" s="7">
        <v>0.97222302177508035</v>
      </c>
      <c r="M5088" s="7" t="s">
        <v>290</v>
      </c>
      <c r="N5088" s="7" t="s">
        <v>335</v>
      </c>
      <c r="O5088" s="7" t="s">
        <v>421</v>
      </c>
    </row>
    <row r="5089" spans="1:15" ht="15">
      <c r="A5089" s="1">
        <v>5081</v>
      </c>
      <c r="B5089" s="6" t="s">
        <v>222</v>
      </c>
      <c r="C5089" s="7" t="s">
        <v>300</v>
      </c>
      <c r="D5089" s="7" t="s">
        <v>422</v>
      </c>
      <c r="E5089" s="7">
        <v>24.016914041317008</v>
      </c>
      <c r="F5089" s="7">
        <v>5.7819164821210398</v>
      </c>
      <c r="G5089" s="7">
        <v>24.703091269600915</v>
      </c>
      <c r="H5089" s="7">
        <v>0.97222302177508035</v>
      </c>
      <c r="I5089" s="7">
        <v>24.016914041317008</v>
      </c>
      <c r="J5089" s="7">
        <v>5.7819164821210398</v>
      </c>
      <c r="K5089" s="7">
        <v>24.703091269600915</v>
      </c>
      <c r="L5089" s="7">
        <v>0.97222302177508035</v>
      </c>
      <c r="M5089" s="7" t="s">
        <v>290</v>
      </c>
      <c r="N5089" s="7" t="s">
        <v>335</v>
      </c>
      <c r="O5089" s="7" t="s">
        <v>421</v>
      </c>
    </row>
    <row r="5090" spans="1:15" ht="15">
      <c r="A5090" s="1">
        <v>5082</v>
      </c>
      <c r="B5090" s="6" t="s">
        <v>222</v>
      </c>
      <c r="C5090" s="7" t="s">
        <v>301</v>
      </c>
      <c r="D5090" s="7" t="s">
        <v>422</v>
      </c>
      <c r="E5090" s="7">
        <v>23.734248244468162</v>
      </c>
      <c r="F5090" s="7">
        <v>5.713866522541692</v>
      </c>
      <c r="G5090" s="7">
        <v>24.412349546233003</v>
      </c>
      <c r="H5090" s="7">
        <v>0.97222302177508035</v>
      </c>
      <c r="I5090" s="7">
        <v>23.734248244468162</v>
      </c>
      <c r="J5090" s="7">
        <v>5.713866522541692</v>
      </c>
      <c r="K5090" s="7">
        <v>24.412349546233003</v>
      </c>
      <c r="L5090" s="7">
        <v>0.97222302177508035</v>
      </c>
      <c r="M5090" s="7" t="s">
        <v>290</v>
      </c>
      <c r="N5090" s="7" t="s">
        <v>335</v>
      </c>
      <c r="O5090" s="7" t="s">
        <v>421</v>
      </c>
    </row>
    <row r="5091" spans="1:15" ht="15">
      <c r="A5091" s="1">
        <v>5083</v>
      </c>
      <c r="B5091" s="6" t="s">
        <v>222</v>
      </c>
      <c r="C5091" s="7" t="s">
        <v>302</v>
      </c>
      <c r="D5091" s="7" t="s">
        <v>422</v>
      </c>
      <c r="E5091" s="7">
        <v>23.789462799986765</v>
      </c>
      <c r="F5091" s="7">
        <v>5.7271590691218561</v>
      </c>
      <c r="G5091" s="7">
        <v>24.469141613775072</v>
      </c>
      <c r="H5091" s="7">
        <v>0.97222302177508024</v>
      </c>
      <c r="I5091" s="7">
        <v>23.789462799986765</v>
      </c>
      <c r="J5091" s="7">
        <v>5.7271590691218561</v>
      </c>
      <c r="K5091" s="7">
        <v>24.469141613775072</v>
      </c>
      <c r="L5091" s="7">
        <v>0.97222302177508024</v>
      </c>
      <c r="M5091" s="7" t="s">
        <v>290</v>
      </c>
      <c r="N5091" s="7" t="s">
        <v>335</v>
      </c>
      <c r="O5091" s="7" t="s">
        <v>421</v>
      </c>
    </row>
    <row r="5092" spans="1:15" ht="15">
      <c r="A5092" s="1">
        <v>5084</v>
      </c>
      <c r="B5092" s="6" t="s">
        <v>222</v>
      </c>
      <c r="C5092" s="7" t="s">
        <v>423</v>
      </c>
      <c r="D5092" s="7" t="s">
        <v>422</v>
      </c>
      <c r="E5092" s="7">
        <v>23.953686388237799</v>
      </c>
      <c r="F5092" s="7">
        <v>5.7666948342092503</v>
      </c>
      <c r="G5092" s="7">
        <v>24.638057165631881</v>
      </c>
      <c r="H5092" s="7">
        <v>0.97222302177508035</v>
      </c>
      <c r="I5092" s="7">
        <v>23.953686388237799</v>
      </c>
      <c r="J5092" s="7">
        <v>5.7666948342092503</v>
      </c>
      <c r="K5092" s="7">
        <v>24.638057165631881</v>
      </c>
      <c r="L5092" s="7">
        <v>0.97222302177508035</v>
      </c>
      <c r="M5092" s="7" t="s">
        <v>290</v>
      </c>
      <c r="N5092" s="7" t="s">
        <v>335</v>
      </c>
      <c r="O5092" s="7" t="s">
        <v>421</v>
      </c>
    </row>
    <row r="5093" spans="1:15" ht="15">
      <c r="A5093" s="1">
        <v>5085</v>
      </c>
      <c r="B5093" s="6" t="s">
        <v>222</v>
      </c>
      <c r="C5093" s="7" t="s">
        <v>424</v>
      </c>
      <c r="D5093" s="7" t="s">
        <v>422</v>
      </c>
      <c r="E5093" s="7">
        <v>24.225373372456495</v>
      </c>
      <c r="F5093" s="7">
        <v>5.8321017157648658</v>
      </c>
      <c r="G5093" s="7">
        <v>24.91750640529569</v>
      </c>
      <c r="H5093" s="7">
        <v>0.97222302177508035</v>
      </c>
      <c r="I5093" s="7">
        <v>24.225373372456495</v>
      </c>
      <c r="J5093" s="7">
        <v>5.8321017157648658</v>
      </c>
      <c r="K5093" s="7">
        <v>24.91750640529569</v>
      </c>
      <c r="L5093" s="7">
        <v>0.97222302177508035</v>
      </c>
      <c r="M5093" s="7" t="s">
        <v>290</v>
      </c>
      <c r="N5093" s="7" t="s">
        <v>335</v>
      </c>
      <c r="O5093" s="7" t="s">
        <v>421</v>
      </c>
    </row>
    <row r="5094" spans="1:15" ht="15">
      <c r="A5094" s="1">
        <v>5086</v>
      </c>
      <c r="B5094" s="6" t="s">
        <v>222</v>
      </c>
      <c r="C5094" s="7" t="s">
        <v>425</v>
      </c>
      <c r="D5094" s="7" t="s">
        <v>422</v>
      </c>
      <c r="E5094" s="7">
        <v>24.487984348217481</v>
      </c>
      <c r="F5094" s="7">
        <v>5.8953236070755581</v>
      </c>
      <c r="G5094" s="7">
        <v>25.187620329651761</v>
      </c>
      <c r="H5094" s="7">
        <v>0.97222302177508035</v>
      </c>
      <c r="I5094" s="7">
        <v>24.487984348217481</v>
      </c>
      <c r="J5094" s="7">
        <v>5.8953236070755581</v>
      </c>
      <c r="K5094" s="7">
        <v>25.187620329651761</v>
      </c>
      <c r="L5094" s="7">
        <v>0.97222302177508035</v>
      </c>
      <c r="M5094" s="7" t="s">
        <v>290</v>
      </c>
      <c r="N5094" s="7" t="s">
        <v>335</v>
      </c>
      <c r="O5094" s="7" t="s">
        <v>421</v>
      </c>
    </row>
    <row r="5095" spans="1:15" ht="15">
      <c r="A5095" s="1">
        <v>5087</v>
      </c>
      <c r="B5095" s="6" t="s">
        <v>222</v>
      </c>
      <c r="C5095" s="7" t="s">
        <v>426</v>
      </c>
      <c r="D5095" s="7" t="s">
        <v>422</v>
      </c>
      <c r="E5095" s="7">
        <v>24.880257551861874</v>
      </c>
      <c r="F5095" s="7">
        <v>5.9897608398417654</v>
      </c>
      <c r="G5095" s="7">
        <v>25.591101007293176</v>
      </c>
      <c r="H5095" s="7">
        <v>0.97222302177508035</v>
      </c>
      <c r="I5095" s="7">
        <v>24.880257551861874</v>
      </c>
      <c r="J5095" s="7">
        <v>5.9897608398417654</v>
      </c>
      <c r="K5095" s="7">
        <v>25.591101007293176</v>
      </c>
      <c r="L5095" s="7">
        <v>0.97222302177508035</v>
      </c>
      <c r="M5095" s="7" t="s">
        <v>290</v>
      </c>
      <c r="N5095" s="7" t="s">
        <v>335</v>
      </c>
      <c r="O5095" s="7" t="s">
        <v>421</v>
      </c>
    </row>
    <row r="5096" spans="1:15" ht="15">
      <c r="A5096" s="1">
        <v>5088</v>
      </c>
      <c r="B5096" s="6" t="s">
        <v>222</v>
      </c>
      <c r="C5096" s="7" t="s">
        <v>427</v>
      </c>
      <c r="D5096" s="7" t="s">
        <v>422</v>
      </c>
      <c r="E5096" s="7">
        <v>25.272530755506267</v>
      </c>
      <c r="F5096" s="7">
        <v>6.0841980726079896</v>
      </c>
      <c r="G5096" s="7">
        <v>25.994581684934591</v>
      </c>
      <c r="H5096" s="7">
        <v>0.97222302177508035</v>
      </c>
      <c r="I5096" s="7">
        <v>25.272530755506267</v>
      </c>
      <c r="J5096" s="7">
        <v>6.0841980726079896</v>
      </c>
      <c r="K5096" s="7">
        <v>25.994581684934591</v>
      </c>
      <c r="L5096" s="7">
        <v>0.97222302177508035</v>
      </c>
      <c r="M5096" s="7" t="s">
        <v>290</v>
      </c>
      <c r="N5096" s="7" t="s">
        <v>335</v>
      </c>
      <c r="O5096" s="7" t="s">
        <v>421</v>
      </c>
    </row>
    <row r="5097" spans="1:15" ht="15">
      <c r="A5097" s="1">
        <v>5089</v>
      </c>
      <c r="B5097" s="6" t="s">
        <v>19</v>
      </c>
      <c r="C5097" s="7" t="s">
        <v>292</v>
      </c>
      <c r="D5097" s="7">
        <v>29.67</v>
      </c>
      <c r="E5097" s="7">
        <v>24.064</v>
      </c>
      <c r="F5097" s="7">
        <v>6.9276946833215653</v>
      </c>
      <c r="G5097" s="7">
        <v>25.041346801346805</v>
      </c>
      <c r="H5097" s="7">
        <v>0.96097067745197162</v>
      </c>
      <c r="I5097" s="7">
        <v>20.975000000000001</v>
      </c>
      <c r="J5097" s="7">
        <v>6.0384140617798172</v>
      </c>
      <c r="K5097" s="7">
        <v>21.82688867845118</v>
      </c>
      <c r="L5097" s="7">
        <v>0.96097067745197162</v>
      </c>
      <c r="M5097" s="7" t="s">
        <v>290</v>
      </c>
      <c r="N5097" s="7" t="s">
        <v>336</v>
      </c>
      <c r="O5097" s="7" t="s">
        <v>421</v>
      </c>
    </row>
    <row r="5098" spans="1:15" ht="15">
      <c r="A5098" s="1">
        <v>5090</v>
      </c>
      <c r="B5098" s="6" t="s">
        <v>19</v>
      </c>
      <c r="C5098" s="7" t="s">
        <v>293</v>
      </c>
      <c r="D5098" s="7">
        <v>31.215</v>
      </c>
      <c r="E5098" s="7">
        <v>24.75</v>
      </c>
      <c r="F5098" s="7">
        <v>6.0931148978571965</v>
      </c>
      <c r="G5098" s="7">
        <v>25.488988782580005</v>
      </c>
      <c r="H5098" s="7">
        <v>0.97100752843184368</v>
      </c>
      <c r="I5098" s="7">
        <v>21.48</v>
      </c>
      <c r="J5098" s="7">
        <v>5.288085171958496</v>
      </c>
      <c r="K5098" s="7">
        <v>22.121352688881558</v>
      </c>
      <c r="L5098" s="7">
        <v>0.97100752843184368</v>
      </c>
      <c r="M5098" s="7" t="s">
        <v>290</v>
      </c>
      <c r="N5098" s="7" t="s">
        <v>336</v>
      </c>
      <c r="O5098" s="7" t="s">
        <v>421</v>
      </c>
    </row>
    <row r="5099" spans="1:15" ht="15">
      <c r="A5099" s="1">
        <v>5091</v>
      </c>
      <c r="B5099" s="6" t="s">
        <v>19</v>
      </c>
      <c r="C5099" s="7" t="s">
        <v>294</v>
      </c>
      <c r="D5099" s="7">
        <v>25.79</v>
      </c>
      <c r="E5099" s="7">
        <v>26.40269433807573</v>
      </c>
      <c r="F5099" s="7">
        <v>1.0404118296960572</v>
      </c>
      <c r="G5099" s="7">
        <v>26.423185369770007</v>
      </c>
      <c r="H5099" s="7">
        <v>0.99922450562233422</v>
      </c>
      <c r="I5099" s="7">
        <v>22.656092053076438</v>
      </c>
      <c r="J5099" s="7">
        <v>0.89277502836934108</v>
      </c>
      <c r="K5099" s="7">
        <v>22.673675360839788</v>
      </c>
      <c r="L5099" s="7">
        <v>0.99922450562233422</v>
      </c>
      <c r="M5099" s="7" t="s">
        <v>290</v>
      </c>
      <c r="N5099" s="7" t="s">
        <v>336</v>
      </c>
      <c r="O5099" s="7" t="s">
        <v>421</v>
      </c>
    </row>
    <row r="5100" spans="1:15" ht="15">
      <c r="A5100" s="1">
        <v>5092</v>
      </c>
      <c r="B5100" s="6" t="s">
        <v>19</v>
      </c>
      <c r="C5100" s="7" t="s">
        <v>295</v>
      </c>
      <c r="D5100" s="7">
        <v>28.292999999999999</v>
      </c>
      <c r="E5100" s="7">
        <v>26.081</v>
      </c>
      <c r="F5100" s="7">
        <v>1.0522733376707847</v>
      </c>
      <c r="G5100" s="7">
        <v>26.10221906614786</v>
      </c>
      <c r="H5100" s="7">
        <v>0.99918707807584917</v>
      </c>
      <c r="I5100" s="7">
        <v>21.995999999999999</v>
      </c>
      <c r="J5100" s="7">
        <v>0.88745846920775462</v>
      </c>
      <c r="K5100" s="7">
        <v>22.013895578351608</v>
      </c>
      <c r="L5100" s="7">
        <v>0.99918707807584917</v>
      </c>
      <c r="M5100" s="7" t="s">
        <v>290</v>
      </c>
      <c r="N5100" s="7" t="s">
        <v>336</v>
      </c>
      <c r="O5100" s="7" t="s">
        <v>421</v>
      </c>
    </row>
    <row r="5101" spans="1:15" ht="15">
      <c r="A5101" s="1">
        <v>5093</v>
      </c>
      <c r="B5101" s="6" t="s">
        <v>19</v>
      </c>
      <c r="C5101" s="7" t="s">
        <v>296</v>
      </c>
      <c r="D5101" s="7">
        <v>22.515000000000001</v>
      </c>
      <c r="E5101" s="7">
        <v>26.610900000000001</v>
      </c>
      <c r="F5101" s="7">
        <v>0.560913549317413</v>
      </c>
      <c r="G5101" s="7">
        <v>26.616810906263883</v>
      </c>
      <c r="H5101" s="7">
        <v>0.99977792582722635</v>
      </c>
      <c r="I5101" s="7">
        <v>22.6724</v>
      </c>
      <c r="J5101" s="7">
        <v>0.47789651441864317</v>
      </c>
      <c r="K5101" s="7">
        <v>22.677436072856505</v>
      </c>
      <c r="L5101" s="7">
        <v>0.99977792582722635</v>
      </c>
      <c r="M5101" s="7" t="s">
        <v>290</v>
      </c>
      <c r="N5101" s="7" t="s">
        <v>336</v>
      </c>
      <c r="O5101" s="7" t="s">
        <v>421</v>
      </c>
    </row>
    <row r="5102" spans="1:15" ht="15">
      <c r="A5102" s="1">
        <v>5094</v>
      </c>
      <c r="B5102" s="6" t="s">
        <v>19</v>
      </c>
      <c r="C5102" s="7" t="s">
        <v>297</v>
      </c>
      <c r="D5102" s="7">
        <v>18.750299999999999</v>
      </c>
      <c r="E5102" s="7">
        <v>26.561106499000001</v>
      </c>
      <c r="F5102" s="7">
        <v>0.8807540458193821</v>
      </c>
      <c r="G5102" s="7">
        <v>26.575705186136592</v>
      </c>
      <c r="H5102" s="7">
        <v>0.99945067545585931</v>
      </c>
      <c r="I5102" s="7">
        <v>22.830745932999999</v>
      </c>
      <c r="J5102" s="7">
        <v>0.75705700928997732</v>
      </c>
      <c r="K5102" s="7">
        <v>22.843294315236388</v>
      </c>
      <c r="L5102" s="7">
        <v>0.99945067545585931</v>
      </c>
      <c r="M5102" s="7" t="s">
        <v>290</v>
      </c>
      <c r="N5102" s="7" t="s">
        <v>336</v>
      </c>
      <c r="O5102" s="7" t="s">
        <v>421</v>
      </c>
    </row>
    <row r="5103" spans="1:15" ht="15">
      <c r="A5103" s="1">
        <v>5095</v>
      </c>
      <c r="B5103" s="6" t="s">
        <v>19</v>
      </c>
      <c r="C5103" s="7" t="s">
        <v>298</v>
      </c>
      <c r="D5103" s="7" t="s">
        <v>422</v>
      </c>
      <c r="E5103" s="7">
        <v>26.358179717069142</v>
      </c>
      <c r="F5103" s="7">
        <v>0.87402508728767159</v>
      </c>
      <c r="G5103" s="7">
        <v>26.372666870275431</v>
      </c>
      <c r="H5103" s="7">
        <v>0.99945067545585931</v>
      </c>
      <c r="I5103" s="7">
        <v>22.637112857197323</v>
      </c>
      <c r="J5103" s="7">
        <v>0.75063622576855982</v>
      </c>
      <c r="K5103" s="7">
        <v>22.649554813570276</v>
      </c>
      <c r="L5103" s="7">
        <v>0.99945067545585931</v>
      </c>
      <c r="M5103" s="7" t="s">
        <v>290</v>
      </c>
      <c r="N5103" s="7" t="s">
        <v>336</v>
      </c>
      <c r="O5103" s="7" t="s">
        <v>421</v>
      </c>
    </row>
    <row r="5104" spans="1:15" ht="15">
      <c r="A5104" s="1">
        <v>5096</v>
      </c>
      <c r="B5104" s="6" t="s">
        <v>19</v>
      </c>
      <c r="C5104" s="7" t="s">
        <v>299</v>
      </c>
      <c r="D5104" s="7" t="s">
        <v>422</v>
      </c>
      <c r="E5104" s="7">
        <v>26.561046120580183</v>
      </c>
      <c r="F5104" s="7">
        <v>0.88075204369892468</v>
      </c>
      <c r="G5104" s="7">
        <v>26.575644774531199</v>
      </c>
      <c r="H5104" s="7">
        <v>0.99945067545585931</v>
      </c>
      <c r="I5104" s="7">
        <v>22.839979260708365</v>
      </c>
      <c r="J5104" s="7">
        <v>0.75736318217987819</v>
      </c>
      <c r="K5104" s="7">
        <v>22.852532717826044</v>
      </c>
      <c r="L5104" s="7">
        <v>0.99945067545585931</v>
      </c>
      <c r="M5104" s="7" t="s">
        <v>290</v>
      </c>
      <c r="N5104" s="7" t="s">
        <v>336</v>
      </c>
      <c r="O5104" s="7" t="s">
        <v>421</v>
      </c>
    </row>
    <row r="5105" spans="1:15" ht="15">
      <c r="A5105" s="1">
        <v>5097</v>
      </c>
      <c r="B5105" s="6" t="s">
        <v>19</v>
      </c>
      <c r="C5105" s="7" t="s">
        <v>300</v>
      </c>
      <c r="D5105" s="7" t="s">
        <v>422</v>
      </c>
      <c r="E5105" s="7">
        <v>26.682575160045847</v>
      </c>
      <c r="F5105" s="7">
        <v>0.88478189061807611</v>
      </c>
      <c r="G5105" s="7">
        <v>26.697240609573516</v>
      </c>
      <c r="H5105" s="7">
        <v>0.99945067545585931</v>
      </c>
      <c r="I5105" s="7">
        <v>22.961508300174028</v>
      </c>
      <c r="J5105" s="7">
        <v>0.76139302909897955</v>
      </c>
      <c r="K5105" s="7">
        <v>22.974128552868361</v>
      </c>
      <c r="L5105" s="7">
        <v>0.99945067545585931</v>
      </c>
      <c r="M5105" s="7" t="s">
        <v>290</v>
      </c>
      <c r="N5105" s="7" t="s">
        <v>336</v>
      </c>
      <c r="O5105" s="7" t="s">
        <v>421</v>
      </c>
    </row>
    <row r="5106" spans="1:15" ht="15">
      <c r="A5106" s="1">
        <v>5098</v>
      </c>
      <c r="B5106" s="6" t="s">
        <v>19</v>
      </c>
      <c r="C5106" s="7" t="s">
        <v>301</v>
      </c>
      <c r="D5106" s="7" t="s">
        <v>422</v>
      </c>
      <c r="E5106" s="7">
        <v>26.461927503052866</v>
      </c>
      <c r="F5106" s="7">
        <v>0.87746531603922828</v>
      </c>
      <c r="G5106" s="7">
        <v>26.476471678788272</v>
      </c>
      <c r="H5106" s="7">
        <v>0.99945067545585931</v>
      </c>
      <c r="I5106" s="7">
        <v>22.740860643181048</v>
      </c>
      <c r="J5106" s="7">
        <v>0.75407645452009486</v>
      </c>
      <c r="K5106" s="7">
        <v>22.753359622083117</v>
      </c>
      <c r="L5106" s="7">
        <v>0.99945067545585931</v>
      </c>
      <c r="M5106" s="7" t="s">
        <v>290</v>
      </c>
      <c r="N5106" s="7" t="s">
        <v>336</v>
      </c>
      <c r="O5106" s="7" t="s">
        <v>421</v>
      </c>
    </row>
    <row r="5107" spans="1:15" ht="15">
      <c r="A5107" s="1">
        <v>5099</v>
      </c>
      <c r="B5107" s="6" t="s">
        <v>19</v>
      </c>
      <c r="C5107" s="7" t="s">
        <v>302</v>
      </c>
      <c r="D5107" s="7" t="s">
        <v>422</v>
      </c>
      <c r="E5107" s="7">
        <v>26.515907761995997</v>
      </c>
      <c r="F5107" s="7">
        <v>0.87925527653877622</v>
      </c>
      <c r="G5107" s="7">
        <v>26.530481606710438</v>
      </c>
      <c r="H5107" s="7">
        <v>0.99945067545585919</v>
      </c>
      <c r="I5107" s="7">
        <v>22.794840902124179</v>
      </c>
      <c r="J5107" s="7">
        <v>0.75586641501978313</v>
      </c>
      <c r="K5107" s="7">
        <v>22.807369550005284</v>
      </c>
      <c r="L5107" s="7">
        <v>0.99945067545585931</v>
      </c>
      <c r="M5107" s="7" t="s">
        <v>290</v>
      </c>
      <c r="N5107" s="7" t="s">
        <v>336</v>
      </c>
      <c r="O5107" s="7" t="s">
        <v>421</v>
      </c>
    </row>
    <row r="5108" spans="1:15" ht="15">
      <c r="A5108" s="1">
        <v>5100</v>
      </c>
      <c r="B5108" s="6" t="s">
        <v>19</v>
      </c>
      <c r="C5108" s="7" t="s">
        <v>423</v>
      </c>
      <c r="D5108" s="7" t="s">
        <v>422</v>
      </c>
      <c r="E5108" s="7">
        <v>26.652976609225625</v>
      </c>
      <c r="F5108" s="7">
        <v>0.88380041631886064</v>
      </c>
      <c r="G5108" s="7">
        <v>26.667625790606365</v>
      </c>
      <c r="H5108" s="7">
        <v>0.99945067545585931</v>
      </c>
      <c r="I5108" s="7">
        <v>22.931909749353807</v>
      </c>
      <c r="J5108" s="7">
        <v>0.76041155479983613</v>
      </c>
      <c r="K5108" s="7">
        <v>22.944513733901211</v>
      </c>
      <c r="L5108" s="7">
        <v>0.99945067545585931</v>
      </c>
      <c r="M5108" s="7" t="s">
        <v>290</v>
      </c>
      <c r="N5108" s="7" t="s">
        <v>336</v>
      </c>
      <c r="O5108" s="7" t="s">
        <v>421</v>
      </c>
    </row>
    <row r="5109" spans="1:15" ht="15">
      <c r="A5109" s="1">
        <v>5101</v>
      </c>
      <c r="B5109" s="6" t="s">
        <v>19</v>
      </c>
      <c r="C5109" s="7" t="s">
        <v>424</v>
      </c>
      <c r="D5109" s="7" t="s">
        <v>422</v>
      </c>
      <c r="E5109" s="7">
        <v>26.871254485162023</v>
      </c>
      <c r="F5109" s="7">
        <v>0.89103841005051199</v>
      </c>
      <c r="G5109" s="7">
        <v>26.886023637840637</v>
      </c>
      <c r="H5109" s="7">
        <v>0.99945067545585931</v>
      </c>
      <c r="I5109" s="7">
        <v>23.150187625290204</v>
      </c>
      <c r="J5109" s="7">
        <v>0.76764954853142842</v>
      </c>
      <c r="K5109" s="7">
        <v>23.162911581135482</v>
      </c>
      <c r="L5109" s="7">
        <v>0.99945067545585931</v>
      </c>
      <c r="M5109" s="7" t="s">
        <v>290</v>
      </c>
      <c r="N5109" s="7" t="s">
        <v>336</v>
      </c>
      <c r="O5109" s="7" t="s">
        <v>421</v>
      </c>
    </row>
    <row r="5110" spans="1:15" ht="15">
      <c r="A5110" s="1">
        <v>5102</v>
      </c>
      <c r="B5110" s="6" t="s">
        <v>19</v>
      </c>
      <c r="C5110" s="7" t="s">
        <v>425</v>
      </c>
      <c r="D5110" s="7" t="s">
        <v>422</v>
      </c>
      <c r="E5110" s="7">
        <v>27.091006959878456</v>
      </c>
      <c r="F5110" s="7">
        <v>0.89832530079780026</v>
      </c>
      <c r="G5110" s="7">
        <v>27.105896894333462</v>
      </c>
      <c r="H5110" s="7">
        <v>0.99945067545585919</v>
      </c>
      <c r="I5110" s="7">
        <v>23.369940100006637</v>
      </c>
      <c r="J5110" s="7">
        <v>0.77493643927876865</v>
      </c>
      <c r="K5110" s="7">
        <v>23.382784837628307</v>
      </c>
      <c r="L5110" s="7">
        <v>0.99945067545585931</v>
      </c>
      <c r="M5110" s="7" t="s">
        <v>290</v>
      </c>
      <c r="N5110" s="7" t="s">
        <v>336</v>
      </c>
      <c r="O5110" s="7" t="s">
        <v>421</v>
      </c>
    </row>
    <row r="5111" spans="1:15" ht="15">
      <c r="A5111" s="1">
        <v>5103</v>
      </c>
      <c r="B5111" s="6" t="s">
        <v>19</v>
      </c>
      <c r="C5111" s="7" t="s">
        <v>426</v>
      </c>
      <c r="D5111" s="7" t="s">
        <v>422</v>
      </c>
      <c r="E5111" s="7">
        <v>27.418372832425128</v>
      </c>
      <c r="F5111" s="7">
        <v>0.90918060220323338</v>
      </c>
      <c r="G5111" s="7">
        <v>27.433442695828223</v>
      </c>
      <c r="H5111" s="7">
        <v>0.99945067545585931</v>
      </c>
      <c r="I5111" s="7">
        <v>23.697305972553309</v>
      </c>
      <c r="J5111" s="7">
        <v>0.7857917406842555</v>
      </c>
      <c r="K5111" s="7">
        <v>23.710330639123072</v>
      </c>
      <c r="L5111" s="7">
        <v>0.99945067545585931</v>
      </c>
      <c r="M5111" s="7" t="s">
        <v>290</v>
      </c>
      <c r="N5111" s="7" t="s">
        <v>336</v>
      </c>
      <c r="O5111" s="7" t="s">
        <v>421</v>
      </c>
    </row>
    <row r="5112" spans="1:15" ht="15">
      <c r="A5112" s="1">
        <v>5104</v>
      </c>
      <c r="B5112" s="6" t="s">
        <v>19</v>
      </c>
      <c r="C5112" s="7" t="s">
        <v>427</v>
      </c>
      <c r="D5112" s="7" t="s">
        <v>422</v>
      </c>
      <c r="E5112" s="7">
        <v>27.745738704971799</v>
      </c>
      <c r="F5112" s="7">
        <v>0.92003590360867371</v>
      </c>
      <c r="G5112" s="7">
        <v>27.760988497322987</v>
      </c>
      <c r="H5112" s="7">
        <v>0.99945067545585931</v>
      </c>
      <c r="I5112" s="7">
        <v>24.024671845099981</v>
      </c>
      <c r="J5112" s="7">
        <v>0.79664704208967796</v>
      </c>
      <c r="K5112" s="7">
        <v>24.037876440617833</v>
      </c>
      <c r="L5112" s="7">
        <v>0.99945067545585931</v>
      </c>
      <c r="M5112" s="7" t="s">
        <v>290</v>
      </c>
      <c r="N5112" s="7" t="s">
        <v>336</v>
      </c>
      <c r="O5112" s="7" t="s">
        <v>421</v>
      </c>
    </row>
    <row r="5113" spans="1:15" ht="15">
      <c r="A5113" s="1">
        <v>5105</v>
      </c>
      <c r="B5113" s="6" t="s">
        <v>147</v>
      </c>
      <c r="C5113" s="7" t="s">
        <v>292</v>
      </c>
      <c r="D5113" s="7">
        <v>33.271758441837946</v>
      </c>
      <c r="E5113" s="7">
        <v>26.158999999999999</v>
      </c>
      <c r="F5113" s="7">
        <v>6.3949593993804426</v>
      </c>
      <c r="G5113" s="7">
        <v>26.929329488862589</v>
      </c>
      <c r="H5113" s="7">
        <v>0.97139440515289543</v>
      </c>
      <c r="I5113" s="7">
        <v>22.824999999999999</v>
      </c>
      <c r="J5113" s="7">
        <v>5.5799131576458745</v>
      </c>
      <c r="K5113" s="7">
        <v>23.497149951576457</v>
      </c>
      <c r="L5113" s="7">
        <v>0.97139440515289543</v>
      </c>
      <c r="M5113" s="7" t="s">
        <v>290</v>
      </c>
      <c r="N5113" s="7" t="s">
        <v>336</v>
      </c>
      <c r="O5113" s="7" t="s">
        <v>421</v>
      </c>
    </row>
    <row r="5114" spans="1:15" ht="15">
      <c r="A5114" s="1">
        <v>5106</v>
      </c>
      <c r="B5114" s="6" t="s">
        <v>147</v>
      </c>
      <c r="C5114" s="7" t="s">
        <v>293</v>
      </c>
      <c r="D5114" s="7">
        <v>28.469000000000001</v>
      </c>
      <c r="E5114" s="7">
        <v>26.02</v>
      </c>
      <c r="F5114" s="7">
        <v>6.8919691418419253</v>
      </c>
      <c r="G5114" s="7">
        <v>26.91727398255814</v>
      </c>
      <c r="H5114" s="7">
        <v>0.96666549580245176</v>
      </c>
      <c r="I5114" s="7">
        <v>22.68</v>
      </c>
      <c r="J5114" s="7">
        <v>6.0072967001143347</v>
      </c>
      <c r="K5114" s="7">
        <v>23.462097383720931</v>
      </c>
      <c r="L5114" s="7">
        <v>0.96666549580245176</v>
      </c>
      <c r="M5114" s="7" t="s">
        <v>290</v>
      </c>
      <c r="N5114" s="7" t="s">
        <v>336</v>
      </c>
      <c r="O5114" s="7" t="s">
        <v>421</v>
      </c>
    </row>
    <row r="5115" spans="1:15" ht="15">
      <c r="A5115" s="1">
        <v>5107</v>
      </c>
      <c r="B5115" s="6" t="s">
        <v>147</v>
      </c>
      <c r="C5115" s="7" t="s">
        <v>294</v>
      </c>
      <c r="D5115" s="7">
        <v>27.69</v>
      </c>
      <c r="E5115" s="7">
        <v>30.558092106740762</v>
      </c>
      <c r="F5115" s="7">
        <v>5.6405671575417458</v>
      </c>
      <c r="G5115" s="7">
        <v>31.074314007919639</v>
      </c>
      <c r="H5115" s="7">
        <v>0.98338750451426504</v>
      </c>
      <c r="I5115" s="7">
        <v>26.067664714377599</v>
      </c>
      <c r="J5115" s="7">
        <v>4.8117013636886465</v>
      </c>
      <c r="K5115" s="7">
        <v>26.508029230301716</v>
      </c>
      <c r="L5115" s="7">
        <v>0.98338750451426504</v>
      </c>
      <c r="M5115" s="7" t="s">
        <v>290</v>
      </c>
      <c r="N5115" s="7" t="s">
        <v>336</v>
      </c>
      <c r="O5115" s="7" t="s">
        <v>421</v>
      </c>
    </row>
    <row r="5116" spans="1:15" ht="15">
      <c r="A5116" s="1">
        <v>5108</v>
      </c>
      <c r="B5116" s="6" t="s">
        <v>147</v>
      </c>
      <c r="C5116" s="7" t="s">
        <v>295</v>
      </c>
      <c r="D5116" s="7">
        <v>29.169</v>
      </c>
      <c r="E5116" s="7">
        <v>27.664999999999999</v>
      </c>
      <c r="F5116" s="7">
        <v>4.8829120354708682</v>
      </c>
      <c r="G5116" s="7">
        <v>28.092615665796345</v>
      </c>
      <c r="H5116" s="7">
        <v>0.98477836058829582</v>
      </c>
      <c r="I5116" s="7">
        <v>23.177399999999999</v>
      </c>
      <c r="J5116" s="7">
        <v>4.0908442223358907</v>
      </c>
      <c r="K5116" s="7">
        <v>23.535651195822453</v>
      </c>
      <c r="L5116" s="7">
        <v>0.98477836058829582</v>
      </c>
      <c r="M5116" s="7" t="s">
        <v>290</v>
      </c>
      <c r="N5116" s="7" t="s">
        <v>336</v>
      </c>
      <c r="O5116" s="7" t="s">
        <v>421</v>
      </c>
    </row>
    <row r="5117" spans="1:15" ht="15">
      <c r="A5117" s="1">
        <v>5109</v>
      </c>
      <c r="B5117" s="6" t="s">
        <v>147</v>
      </c>
      <c r="C5117" s="7" t="s">
        <v>296</v>
      </c>
      <c r="D5117" s="7">
        <v>23.817</v>
      </c>
      <c r="E5117" s="7">
        <v>27.821999999999999</v>
      </c>
      <c r="F5117" s="7">
        <v>4.5481725567066436</v>
      </c>
      <c r="G5117" s="7">
        <v>28.19130287172942</v>
      </c>
      <c r="H5117" s="7">
        <v>0.98690011336440353</v>
      </c>
      <c r="I5117" s="7">
        <v>23.6861</v>
      </c>
      <c r="J5117" s="7">
        <v>3.8720605993605548</v>
      </c>
      <c r="K5117" s="7">
        <v>24.000503880025526</v>
      </c>
      <c r="L5117" s="7">
        <v>0.98690011336440353</v>
      </c>
      <c r="M5117" s="7" t="s">
        <v>290</v>
      </c>
      <c r="N5117" s="7" t="s">
        <v>336</v>
      </c>
      <c r="O5117" s="7" t="s">
        <v>421</v>
      </c>
    </row>
    <row r="5118" spans="1:15" ht="15">
      <c r="A5118" s="1">
        <v>5110</v>
      </c>
      <c r="B5118" s="6" t="s">
        <v>147</v>
      </c>
      <c r="C5118" s="7" t="s">
        <v>297</v>
      </c>
      <c r="D5118" s="7">
        <v>19.504999999999999</v>
      </c>
      <c r="E5118" s="7">
        <v>27.401099444</v>
      </c>
      <c r="F5118" s="7">
        <v>2.6664302124459183</v>
      </c>
      <c r="G5118" s="7">
        <v>27.53053034029351</v>
      </c>
      <c r="H5118" s="7">
        <v>0.9952986413740067</v>
      </c>
      <c r="I5118" s="7">
        <v>23.480340076000001</v>
      </c>
      <c r="J5118" s="7">
        <v>2.2848969365300249</v>
      </c>
      <c r="K5118" s="7">
        <v>23.591251007421715</v>
      </c>
      <c r="L5118" s="7">
        <v>0.9952986413740067</v>
      </c>
      <c r="M5118" s="7" t="s">
        <v>290</v>
      </c>
      <c r="N5118" s="7" t="s">
        <v>336</v>
      </c>
      <c r="O5118" s="7" t="s">
        <v>421</v>
      </c>
    </row>
    <row r="5119" spans="1:15" ht="15">
      <c r="A5119" s="1">
        <v>5111</v>
      </c>
      <c r="B5119" s="6" t="s">
        <v>147</v>
      </c>
      <c r="C5119" s="7" t="s">
        <v>298</v>
      </c>
      <c r="D5119" s="7" t="s">
        <v>422</v>
      </c>
      <c r="E5119" s="7">
        <v>27.277757963306925</v>
      </c>
      <c r="F5119" s="7">
        <v>4.0811181224834456</v>
      </c>
      <c r="G5119" s="7">
        <v>27.581363357064443</v>
      </c>
      <c r="H5119" s="7">
        <v>0.98899237177556865</v>
      </c>
      <c r="I5119" s="7">
        <v>23.356998595306926</v>
      </c>
      <c r="J5119" s="7">
        <v>3.49451998153046</v>
      </c>
      <c r="K5119" s="7">
        <v>23.616965369887922</v>
      </c>
      <c r="L5119" s="7">
        <v>0.98899237177556865</v>
      </c>
      <c r="M5119" s="7" t="s">
        <v>290</v>
      </c>
      <c r="N5119" s="7" t="s">
        <v>336</v>
      </c>
      <c r="O5119" s="7" t="s">
        <v>421</v>
      </c>
    </row>
    <row r="5120" spans="1:15" ht="15">
      <c r="A5120" s="1">
        <v>5112</v>
      </c>
      <c r="B5120" s="6" t="s">
        <v>147</v>
      </c>
      <c r="C5120" s="7" t="s">
        <v>299</v>
      </c>
      <c r="D5120" s="7" t="s">
        <v>422</v>
      </c>
      <c r="E5120" s="7">
        <v>27.170191521914941</v>
      </c>
      <c r="F5120" s="7">
        <v>4.0650247414245433</v>
      </c>
      <c r="G5120" s="7">
        <v>27.472599685612796</v>
      </c>
      <c r="H5120" s="7">
        <v>0.98899237177556865</v>
      </c>
      <c r="I5120" s="7">
        <v>23.249432153914942</v>
      </c>
      <c r="J5120" s="7">
        <v>3.4784266004715616</v>
      </c>
      <c r="K5120" s="7">
        <v>23.508201698436274</v>
      </c>
      <c r="L5120" s="7">
        <v>0.98899237177556865</v>
      </c>
      <c r="M5120" s="7" t="s">
        <v>290</v>
      </c>
      <c r="N5120" s="7" t="s">
        <v>336</v>
      </c>
      <c r="O5120" s="7" t="s">
        <v>421</v>
      </c>
    </row>
    <row r="5121" spans="1:15" ht="15">
      <c r="A5121" s="1">
        <v>5113</v>
      </c>
      <c r="B5121" s="6" t="s">
        <v>147</v>
      </c>
      <c r="C5121" s="7" t="s">
        <v>300</v>
      </c>
      <c r="D5121" s="7" t="s">
        <v>422</v>
      </c>
      <c r="E5121" s="7">
        <v>27.879473247074746</v>
      </c>
      <c r="F5121" s="7">
        <v>4.1711427921232165</v>
      </c>
      <c r="G5121" s="7">
        <v>28.189775819020589</v>
      </c>
      <c r="H5121" s="7">
        <v>0.98899237177556865</v>
      </c>
      <c r="I5121" s="7">
        <v>23.958713879074747</v>
      </c>
      <c r="J5121" s="7">
        <v>3.5845446511702264</v>
      </c>
      <c r="K5121" s="7">
        <v>24.225377831844067</v>
      </c>
      <c r="L5121" s="7">
        <v>0.98899237177556865</v>
      </c>
      <c r="M5121" s="7" t="s">
        <v>290</v>
      </c>
      <c r="N5121" s="7" t="s">
        <v>336</v>
      </c>
      <c r="O5121" s="7" t="s">
        <v>421</v>
      </c>
    </row>
    <row r="5122" spans="1:15" ht="15">
      <c r="A5122" s="1">
        <v>5114</v>
      </c>
      <c r="B5122" s="6" t="s">
        <v>147</v>
      </c>
      <c r="C5122" s="7" t="s">
        <v>301</v>
      </c>
      <c r="D5122" s="7" t="s">
        <v>422</v>
      </c>
      <c r="E5122" s="7">
        <v>27.626693152959071</v>
      </c>
      <c r="F5122" s="7">
        <v>4.1333235027048332</v>
      </c>
      <c r="G5122" s="7">
        <v>27.934182245875174</v>
      </c>
      <c r="H5122" s="7">
        <v>0.98899237177556865</v>
      </c>
      <c r="I5122" s="7">
        <v>23.705933784959072</v>
      </c>
      <c r="J5122" s="7">
        <v>3.5467253617518431</v>
      </c>
      <c r="K5122" s="7">
        <v>23.969784258698652</v>
      </c>
      <c r="L5122" s="7">
        <v>0.98899237177556865</v>
      </c>
      <c r="M5122" s="7" t="s">
        <v>290</v>
      </c>
      <c r="N5122" s="7" t="s">
        <v>336</v>
      </c>
      <c r="O5122" s="7" t="s">
        <v>421</v>
      </c>
    </row>
    <row r="5123" spans="1:15" ht="15">
      <c r="A5123" s="1">
        <v>5115</v>
      </c>
      <c r="B5123" s="6" t="s">
        <v>147</v>
      </c>
      <c r="C5123" s="7" t="s">
        <v>302</v>
      </c>
      <c r="D5123" s="7" t="s">
        <v>422</v>
      </c>
      <c r="E5123" s="7">
        <v>27.697051719067844</v>
      </c>
      <c r="F5123" s="7">
        <v>4.1438500870232629</v>
      </c>
      <c r="G5123" s="7">
        <v>28.005323913007</v>
      </c>
      <c r="H5123" s="7">
        <v>0.98899237177556865</v>
      </c>
      <c r="I5123" s="7">
        <v>23.776292351067845</v>
      </c>
      <c r="J5123" s="7">
        <v>3.5572519460702705</v>
      </c>
      <c r="K5123" s="7">
        <v>24.040925925830479</v>
      </c>
      <c r="L5123" s="7">
        <v>0.98899237177556865</v>
      </c>
      <c r="M5123" s="7" t="s">
        <v>290</v>
      </c>
      <c r="N5123" s="7" t="s">
        <v>336</v>
      </c>
      <c r="O5123" s="7" t="s">
        <v>421</v>
      </c>
    </row>
    <row r="5124" spans="1:15" ht="15">
      <c r="A5124" s="1">
        <v>5116</v>
      </c>
      <c r="B5124" s="6" t="s">
        <v>147</v>
      </c>
      <c r="C5124" s="7" t="s">
        <v>423</v>
      </c>
      <c r="D5124" s="7" t="s">
        <v>422</v>
      </c>
      <c r="E5124" s="7">
        <v>27.861266877380022</v>
      </c>
      <c r="F5124" s="7">
        <v>4.1684188752453712</v>
      </c>
      <c r="G5124" s="7">
        <v>28.171366809796343</v>
      </c>
      <c r="H5124" s="7">
        <v>0.98899237177556865</v>
      </c>
      <c r="I5124" s="7">
        <v>23.940507509380023</v>
      </c>
      <c r="J5124" s="7">
        <v>3.5818207342923722</v>
      </c>
      <c r="K5124" s="7">
        <v>24.206968822619821</v>
      </c>
      <c r="L5124" s="7">
        <v>0.98899237177556865</v>
      </c>
      <c r="M5124" s="7" t="s">
        <v>290</v>
      </c>
      <c r="N5124" s="7" t="s">
        <v>336</v>
      </c>
      <c r="O5124" s="7" t="s">
        <v>421</v>
      </c>
    </row>
    <row r="5125" spans="1:15" ht="15">
      <c r="A5125" s="1">
        <v>5117</v>
      </c>
      <c r="B5125" s="6" t="s">
        <v>147</v>
      </c>
      <c r="C5125" s="7" t="s">
        <v>424</v>
      </c>
      <c r="D5125" s="7" t="s">
        <v>422</v>
      </c>
      <c r="E5125" s="7">
        <v>28.117033152618529</v>
      </c>
      <c r="F5125" s="7">
        <v>4.2066849373755577</v>
      </c>
      <c r="G5125" s="7">
        <v>28.429979800692646</v>
      </c>
      <c r="H5125" s="7">
        <v>0.98899237177556865</v>
      </c>
      <c r="I5125" s="7">
        <v>24.196273784618526</v>
      </c>
      <c r="J5125" s="7">
        <v>3.6200867964225694</v>
      </c>
      <c r="K5125" s="7">
        <v>24.46558181351612</v>
      </c>
      <c r="L5125" s="7">
        <v>0.98899237177556865</v>
      </c>
      <c r="M5125" s="7" t="s">
        <v>290</v>
      </c>
      <c r="N5125" s="7" t="s">
        <v>336</v>
      </c>
      <c r="O5125" s="7" t="s">
        <v>421</v>
      </c>
    </row>
    <row r="5126" spans="1:15" ht="15">
      <c r="A5126" s="1">
        <v>5118</v>
      </c>
      <c r="B5126" s="6" t="s">
        <v>147</v>
      </c>
      <c r="C5126" s="7" t="s">
        <v>425</v>
      </c>
      <c r="D5126" s="7" t="s">
        <v>422</v>
      </c>
      <c r="E5126" s="7">
        <v>28.372097345137366</v>
      </c>
      <c r="F5126" s="7">
        <v>4.2448459585227241</v>
      </c>
      <c r="G5126" s="7">
        <v>28.687882894587002</v>
      </c>
      <c r="H5126" s="7">
        <v>0.98899237177556865</v>
      </c>
      <c r="I5126" s="7">
        <v>24.451337977137367</v>
      </c>
      <c r="J5126" s="7">
        <v>3.6582478175697299</v>
      </c>
      <c r="K5126" s="7">
        <v>24.72348490741048</v>
      </c>
      <c r="L5126" s="7">
        <v>0.98899237177556865</v>
      </c>
      <c r="M5126" s="7" t="s">
        <v>290</v>
      </c>
      <c r="N5126" s="7" t="s">
        <v>336</v>
      </c>
      <c r="O5126" s="7" t="s">
        <v>421</v>
      </c>
    </row>
    <row r="5127" spans="1:15" ht="15">
      <c r="A5127" s="1">
        <v>5119</v>
      </c>
      <c r="B5127" s="6" t="s">
        <v>147</v>
      </c>
      <c r="C5127" s="7" t="s">
        <v>426</v>
      </c>
      <c r="D5127" s="7" t="s">
        <v>422</v>
      </c>
      <c r="E5127" s="7">
        <v>28.749469502622254</v>
      </c>
      <c r="F5127" s="7">
        <v>4.301305890196871</v>
      </c>
      <c r="G5127" s="7">
        <v>29.069455258797841</v>
      </c>
      <c r="H5127" s="7">
        <v>0.98899237177556865</v>
      </c>
      <c r="I5127" s="7">
        <v>24.828710134622256</v>
      </c>
      <c r="J5127" s="7">
        <v>3.7147077492438787</v>
      </c>
      <c r="K5127" s="7">
        <v>25.10505727162132</v>
      </c>
      <c r="L5127" s="7">
        <v>0.98899237177556865</v>
      </c>
      <c r="M5127" s="7" t="s">
        <v>290</v>
      </c>
      <c r="N5127" s="7" t="s">
        <v>336</v>
      </c>
      <c r="O5127" s="7" t="s">
        <v>421</v>
      </c>
    </row>
    <row r="5128" spans="1:15" ht="15">
      <c r="A5128" s="1">
        <v>5120</v>
      </c>
      <c r="B5128" s="6" t="s">
        <v>147</v>
      </c>
      <c r="C5128" s="7" t="s">
        <v>427</v>
      </c>
      <c r="D5128" s="7" t="s">
        <v>422</v>
      </c>
      <c r="E5128" s="7">
        <v>29.126841660107139</v>
      </c>
      <c r="F5128" s="7">
        <v>4.3577658218710313</v>
      </c>
      <c r="G5128" s="7">
        <v>29.451027623008677</v>
      </c>
      <c r="H5128" s="7">
        <v>0.98899237177556865</v>
      </c>
      <c r="I5128" s="7">
        <v>25.206082292107141</v>
      </c>
      <c r="J5128" s="7">
        <v>3.7711676809180426</v>
      </c>
      <c r="K5128" s="7">
        <v>25.486629635832156</v>
      </c>
      <c r="L5128" s="7">
        <v>0.98899237177556865</v>
      </c>
      <c r="M5128" s="7" t="s">
        <v>290</v>
      </c>
      <c r="N5128" s="7" t="s">
        <v>336</v>
      </c>
      <c r="O5128" s="7" t="s">
        <v>421</v>
      </c>
    </row>
    <row r="5129" spans="1:15" ht="15">
      <c r="A5129" s="1">
        <v>5121</v>
      </c>
      <c r="B5129" s="6" t="s">
        <v>259</v>
      </c>
      <c r="C5129" s="7" t="s">
        <v>292</v>
      </c>
      <c r="D5129" s="7">
        <v>62.941758441837948</v>
      </c>
      <c r="E5129" s="7">
        <v>50.222999999999999</v>
      </c>
      <c r="F5129" s="7">
        <v>13.322654082702009</v>
      </c>
      <c r="G5129" s="7">
        <v>51.970676290209397</v>
      </c>
      <c r="H5129" s="7">
        <v>0.96637187708602823</v>
      </c>
      <c r="I5129" s="7">
        <v>43.8</v>
      </c>
      <c r="J5129" s="7">
        <v>11.618327219425691</v>
      </c>
      <c r="K5129" s="7">
        <v>45.324038630027637</v>
      </c>
      <c r="L5129" s="7">
        <v>0.96637460658640539</v>
      </c>
      <c r="M5129" s="7" t="s">
        <v>290</v>
      </c>
      <c r="N5129" s="7" t="s">
        <v>336</v>
      </c>
      <c r="O5129" s="7" t="s">
        <v>421</v>
      </c>
    </row>
    <row r="5130" spans="1:15" ht="15">
      <c r="A5130" s="1">
        <v>5122</v>
      </c>
      <c r="B5130" s="6" t="s">
        <v>259</v>
      </c>
      <c r="C5130" s="7" t="s">
        <v>293</v>
      </c>
      <c r="D5130" s="7">
        <v>59.683999999999997</v>
      </c>
      <c r="E5130" s="7">
        <v>50.769999999999996</v>
      </c>
      <c r="F5130" s="7">
        <v>12.985084039699121</v>
      </c>
      <c r="G5130" s="7">
        <v>52.406262765138145</v>
      </c>
      <c r="H5130" s="7">
        <v>0.96877734303491247</v>
      </c>
      <c r="I5130" s="7">
        <v>44.16</v>
      </c>
      <c r="J5130" s="7">
        <v>11.295381872072831</v>
      </c>
      <c r="K5130" s="7">
        <v>45.583450072602488</v>
      </c>
      <c r="L5130" s="7">
        <v>0.96877265607725371</v>
      </c>
      <c r="M5130" s="7" t="s">
        <v>290</v>
      </c>
      <c r="N5130" s="7" t="s">
        <v>336</v>
      </c>
      <c r="O5130" s="7" t="s">
        <v>421</v>
      </c>
    </row>
    <row r="5131" spans="1:15" ht="15">
      <c r="A5131" s="1">
        <v>5123</v>
      </c>
      <c r="B5131" s="6" t="s">
        <v>259</v>
      </c>
      <c r="C5131" s="7" t="s">
        <v>294</v>
      </c>
      <c r="D5131" s="7">
        <v>53.480000000000004</v>
      </c>
      <c r="E5131" s="7">
        <v>56.960786444816492</v>
      </c>
      <c r="F5131" s="7">
        <v>6.6809789872378031</v>
      </c>
      <c r="G5131" s="7">
        <v>57.49749937768965</v>
      </c>
      <c r="H5131" s="7">
        <v>0.99066545608622736</v>
      </c>
      <c r="I5131" s="7">
        <v>48.723756767454034</v>
      </c>
      <c r="J5131" s="7">
        <v>5.7044763920579875</v>
      </c>
      <c r="K5131" s="7">
        <v>49.181704591141504</v>
      </c>
      <c r="L5131" s="7">
        <v>0.99068865490746016</v>
      </c>
      <c r="M5131" s="7" t="s">
        <v>290</v>
      </c>
      <c r="N5131" s="7" t="s">
        <v>336</v>
      </c>
      <c r="O5131" s="7" t="s">
        <v>421</v>
      </c>
    </row>
    <row r="5132" spans="1:15" ht="15">
      <c r="A5132" s="1">
        <v>5124</v>
      </c>
      <c r="B5132" s="6" t="s">
        <v>259</v>
      </c>
      <c r="C5132" s="7" t="s">
        <v>295</v>
      </c>
      <c r="D5132" s="7">
        <v>57.462000000000003</v>
      </c>
      <c r="E5132" s="7">
        <v>53.745999999999995</v>
      </c>
      <c r="F5132" s="7">
        <v>5.9351853731416533</v>
      </c>
      <c r="G5132" s="7">
        <v>54.194834731944205</v>
      </c>
      <c r="H5132" s="7">
        <v>0.99171812712107688</v>
      </c>
      <c r="I5132" s="7">
        <v>45.173400000000001</v>
      </c>
      <c r="J5132" s="7">
        <v>4.9783026915436457</v>
      </c>
      <c r="K5132" s="7">
        <v>45.549546774174061</v>
      </c>
      <c r="L5132" s="7">
        <v>0.99174203036445296</v>
      </c>
      <c r="M5132" s="7" t="s">
        <v>290</v>
      </c>
      <c r="N5132" s="7" t="s">
        <v>336</v>
      </c>
      <c r="O5132" s="7" t="s">
        <v>421</v>
      </c>
    </row>
    <row r="5133" spans="1:15" ht="15">
      <c r="A5133" s="1">
        <v>5125</v>
      </c>
      <c r="B5133" s="6" t="s">
        <v>259</v>
      </c>
      <c r="C5133" s="7" t="s">
        <v>296</v>
      </c>
      <c r="D5133" s="7">
        <v>46.332000000000001</v>
      </c>
      <c r="E5133" s="7">
        <v>54.432900000000004</v>
      </c>
      <c r="F5133" s="7">
        <v>5.1090861060240567</v>
      </c>
      <c r="G5133" s="7">
        <v>54.808113777993299</v>
      </c>
      <c r="H5133" s="7">
        <v>0.99315404687136033</v>
      </c>
      <c r="I5133" s="7">
        <v>46.358499999999999</v>
      </c>
      <c r="J5133" s="7">
        <v>4.3499571137791984</v>
      </c>
      <c r="K5133" s="7">
        <v>46.677939952882028</v>
      </c>
      <c r="L5133" s="7">
        <v>0.99315651133695104</v>
      </c>
      <c r="M5133" s="7" t="s">
        <v>290</v>
      </c>
      <c r="N5133" s="7" t="s">
        <v>336</v>
      </c>
      <c r="O5133" s="7" t="s">
        <v>421</v>
      </c>
    </row>
    <row r="5134" spans="1:15" ht="15">
      <c r="A5134" s="1">
        <v>5126</v>
      </c>
      <c r="B5134" s="6" t="s">
        <v>259</v>
      </c>
      <c r="C5134" s="7" t="s">
        <v>297</v>
      </c>
      <c r="D5134" s="7">
        <v>38.255299999999998</v>
      </c>
      <c r="E5134" s="7">
        <v>53.962205943000001</v>
      </c>
      <c r="F5134" s="7">
        <v>3.5471842582653004</v>
      </c>
      <c r="G5134" s="7">
        <v>54.106235526430098</v>
      </c>
      <c r="H5134" s="7">
        <v>0.99733802246582581</v>
      </c>
      <c r="I5134" s="7">
        <v>46.311086009</v>
      </c>
      <c r="J5134" s="7">
        <v>3.0419539458200022</v>
      </c>
      <c r="K5134" s="7">
        <v>46.434545322658103</v>
      </c>
      <c r="L5134" s="7">
        <v>0.99734121842261558</v>
      </c>
      <c r="M5134" s="7" t="s">
        <v>290</v>
      </c>
      <c r="N5134" s="7" t="s">
        <v>336</v>
      </c>
      <c r="O5134" s="7" t="s">
        <v>421</v>
      </c>
    </row>
    <row r="5135" spans="1:15" ht="15">
      <c r="A5135" s="1">
        <v>5127</v>
      </c>
      <c r="B5135" s="6" t="s">
        <v>259</v>
      </c>
      <c r="C5135" s="7" t="s">
        <v>298</v>
      </c>
      <c r="D5135" s="7" t="s">
        <v>422</v>
      </c>
      <c r="E5135" s="7">
        <v>53.635937680376067</v>
      </c>
      <c r="F5135" s="7">
        <v>4.9551432097711174</v>
      </c>
      <c r="G5135" s="7">
        <v>53.954030227339871</v>
      </c>
      <c r="H5135" s="7">
        <v>0.99410437838242116</v>
      </c>
      <c r="I5135" s="7">
        <v>45.994111452504249</v>
      </c>
      <c r="J5135" s="7">
        <v>4.2451562072990194</v>
      </c>
      <c r="K5135" s="7">
        <v>46.266520183458198</v>
      </c>
      <c r="L5135" s="7">
        <v>0.99411218458025841</v>
      </c>
      <c r="M5135" s="7" t="s">
        <v>290</v>
      </c>
      <c r="N5135" s="7" t="s">
        <v>336</v>
      </c>
      <c r="O5135" s="7" t="s">
        <v>421</v>
      </c>
    </row>
    <row r="5136" spans="1:15" ht="15">
      <c r="A5136" s="1">
        <v>5128</v>
      </c>
      <c r="B5136" s="6" t="s">
        <v>259</v>
      </c>
      <c r="C5136" s="7" t="s">
        <v>299</v>
      </c>
      <c r="D5136" s="7" t="s">
        <v>422</v>
      </c>
      <c r="E5136" s="7">
        <v>53.731237642495124</v>
      </c>
      <c r="F5136" s="7">
        <v>4.945776785123468</v>
      </c>
      <c r="G5136" s="7">
        <v>54.048244460143991</v>
      </c>
      <c r="H5136" s="7">
        <v>0.99413474349046371</v>
      </c>
      <c r="I5136" s="7">
        <v>46.089411414623306</v>
      </c>
      <c r="J5136" s="7">
        <v>4.2357897826514401</v>
      </c>
      <c r="K5136" s="7">
        <v>46.360734416262318</v>
      </c>
      <c r="L5136" s="7">
        <v>0.99414756894912693</v>
      </c>
      <c r="M5136" s="7" t="s">
        <v>290</v>
      </c>
      <c r="N5136" s="7" t="s">
        <v>336</v>
      </c>
      <c r="O5136" s="7" t="s">
        <v>421</v>
      </c>
    </row>
    <row r="5137" spans="1:15" ht="15">
      <c r="A5137" s="1">
        <v>5129</v>
      </c>
      <c r="B5137" s="6" t="s">
        <v>259</v>
      </c>
      <c r="C5137" s="7" t="s">
        <v>300</v>
      </c>
      <c r="D5137" s="7" t="s">
        <v>422</v>
      </c>
      <c r="E5137" s="7">
        <v>54.562048407120592</v>
      </c>
      <c r="F5137" s="7">
        <v>5.0559246827412929</v>
      </c>
      <c r="G5137" s="7">
        <v>54.887016428594109</v>
      </c>
      <c r="H5137" s="7">
        <v>0.99407932799742749</v>
      </c>
      <c r="I5137" s="7">
        <v>46.920222179248775</v>
      </c>
      <c r="J5137" s="7">
        <v>4.3459376802692056</v>
      </c>
      <c r="K5137" s="7">
        <v>47.199506384712429</v>
      </c>
      <c r="L5137" s="7">
        <v>0.9940828998679081</v>
      </c>
      <c r="M5137" s="7" t="s">
        <v>290</v>
      </c>
      <c r="N5137" s="7" t="s">
        <v>336</v>
      </c>
      <c r="O5137" s="7" t="s">
        <v>421</v>
      </c>
    </row>
    <row r="5138" spans="1:15" ht="15">
      <c r="A5138" s="1">
        <v>5130</v>
      </c>
      <c r="B5138" s="6" t="s">
        <v>259</v>
      </c>
      <c r="C5138" s="7" t="s">
        <v>301</v>
      </c>
      <c r="D5138" s="7" t="s">
        <v>422</v>
      </c>
      <c r="E5138" s="7">
        <v>54.08862065601194</v>
      </c>
      <c r="F5138" s="7">
        <v>5.0107888187440617</v>
      </c>
      <c r="G5138" s="7">
        <v>54.41065392466345</v>
      </c>
      <c r="H5138" s="7">
        <v>0.99408142991449078</v>
      </c>
      <c r="I5138" s="7">
        <v>46.446794428140123</v>
      </c>
      <c r="J5138" s="7">
        <v>4.3008018162719379</v>
      </c>
      <c r="K5138" s="7">
        <v>46.72314388078177</v>
      </c>
      <c r="L5138" s="7">
        <v>0.99408538403693947</v>
      </c>
      <c r="M5138" s="7" t="s">
        <v>290</v>
      </c>
      <c r="N5138" s="7" t="s">
        <v>336</v>
      </c>
      <c r="O5138" s="7" t="s">
        <v>421</v>
      </c>
    </row>
    <row r="5139" spans="1:15" ht="15">
      <c r="A5139" s="1">
        <v>5131</v>
      </c>
      <c r="B5139" s="6" t="s">
        <v>259</v>
      </c>
      <c r="C5139" s="7" t="s">
        <v>302</v>
      </c>
      <c r="D5139" s="7" t="s">
        <v>422</v>
      </c>
      <c r="E5139" s="7">
        <v>54.212959481063841</v>
      </c>
      <c r="F5139" s="7">
        <v>5.0231053635620393</v>
      </c>
      <c r="G5139" s="7">
        <v>54.535805519717442</v>
      </c>
      <c r="H5139" s="7">
        <v>0.99408010873632602</v>
      </c>
      <c r="I5139" s="7">
        <v>46.571133253192023</v>
      </c>
      <c r="J5139" s="7">
        <v>4.3131183610900532</v>
      </c>
      <c r="K5139" s="7">
        <v>46.848295475835762</v>
      </c>
      <c r="L5139" s="7">
        <v>0.994083835498632</v>
      </c>
      <c r="M5139" s="7" t="s">
        <v>290</v>
      </c>
      <c r="N5139" s="7" t="s">
        <v>336</v>
      </c>
      <c r="O5139" s="7" t="s">
        <v>421</v>
      </c>
    </row>
    <row r="5140" spans="1:15" ht="15">
      <c r="A5140" s="1">
        <v>5132</v>
      </c>
      <c r="B5140" s="6" t="s">
        <v>259</v>
      </c>
      <c r="C5140" s="7" t="s">
        <v>423</v>
      </c>
      <c r="D5140" s="7" t="s">
        <v>422</v>
      </c>
      <c r="E5140" s="7">
        <v>54.51424348660565</v>
      </c>
      <c r="F5140" s="7">
        <v>5.0522192915642314</v>
      </c>
      <c r="G5140" s="7">
        <v>54.838992600402705</v>
      </c>
      <c r="H5140" s="7">
        <v>0.99407813494745578</v>
      </c>
      <c r="I5140" s="7">
        <v>46.872417258733833</v>
      </c>
      <c r="J5140" s="7">
        <v>4.342232289092208</v>
      </c>
      <c r="K5140" s="7">
        <v>47.151482556521032</v>
      </c>
      <c r="L5140" s="7">
        <v>0.99408151594273453</v>
      </c>
      <c r="M5140" s="7" t="s">
        <v>290</v>
      </c>
      <c r="N5140" s="7" t="s">
        <v>336</v>
      </c>
      <c r="O5140" s="7" t="s">
        <v>421</v>
      </c>
    </row>
    <row r="5141" spans="1:15" ht="15">
      <c r="A5141" s="1">
        <v>5133</v>
      </c>
      <c r="B5141" s="6" t="s">
        <v>259</v>
      </c>
      <c r="C5141" s="7" t="s">
        <v>424</v>
      </c>
      <c r="D5141" s="7" t="s">
        <v>422</v>
      </c>
      <c r="E5141" s="7">
        <v>54.988287637780552</v>
      </c>
      <c r="F5141" s="7">
        <v>5.0977233474260695</v>
      </c>
      <c r="G5141" s="7">
        <v>55.316003438533286</v>
      </c>
      <c r="H5141" s="7">
        <v>0.99407556981015643</v>
      </c>
      <c r="I5141" s="7">
        <v>47.346461409908727</v>
      </c>
      <c r="J5141" s="7">
        <v>4.3877363449539981</v>
      </c>
      <c r="K5141" s="7">
        <v>47.628493394651599</v>
      </c>
      <c r="L5141" s="7">
        <v>0.99407850291618627</v>
      </c>
      <c r="M5141" s="7" t="s">
        <v>290</v>
      </c>
      <c r="N5141" s="7" t="s">
        <v>336</v>
      </c>
      <c r="O5141" s="7" t="s">
        <v>421</v>
      </c>
    </row>
    <row r="5142" spans="1:15" ht="15">
      <c r="A5142" s="1">
        <v>5134</v>
      </c>
      <c r="B5142" s="6" t="s">
        <v>259</v>
      </c>
      <c r="C5142" s="7" t="s">
        <v>425</v>
      </c>
      <c r="D5142" s="7" t="s">
        <v>422</v>
      </c>
      <c r="E5142" s="7">
        <v>55.463104305015818</v>
      </c>
      <c r="F5142" s="7">
        <v>5.1431712593205248</v>
      </c>
      <c r="G5142" s="7">
        <v>55.79377978892046</v>
      </c>
      <c r="H5142" s="7">
        <v>0.99407325538517632</v>
      </c>
      <c r="I5142" s="7">
        <v>47.821278077144001</v>
      </c>
      <c r="J5142" s="7">
        <v>4.4331842568484987</v>
      </c>
      <c r="K5142" s="7">
        <v>48.106269745038787</v>
      </c>
      <c r="L5142" s="7">
        <v>0.99407578950924214</v>
      </c>
      <c r="M5142" s="7" t="s">
        <v>290</v>
      </c>
      <c r="N5142" s="7" t="s">
        <v>336</v>
      </c>
      <c r="O5142" s="7" t="s">
        <v>421</v>
      </c>
    </row>
    <row r="5143" spans="1:15" ht="15">
      <c r="A5143" s="1">
        <v>5135</v>
      </c>
      <c r="B5143" s="6" t="s">
        <v>259</v>
      </c>
      <c r="C5143" s="7" t="s">
        <v>426</v>
      </c>
      <c r="D5143" s="7" t="s">
        <v>422</v>
      </c>
      <c r="E5143" s="7">
        <v>56.167842335047382</v>
      </c>
      <c r="F5143" s="7">
        <v>5.2104864924001042</v>
      </c>
      <c r="G5143" s="7">
        <v>56.502897954626064</v>
      </c>
      <c r="H5143" s="7">
        <v>0.99407011619390306</v>
      </c>
      <c r="I5143" s="7">
        <v>48.526016107175565</v>
      </c>
      <c r="J5143" s="7">
        <v>4.5004994899281341</v>
      </c>
      <c r="K5143" s="7">
        <v>48.815387910744391</v>
      </c>
      <c r="L5143" s="7">
        <v>0.99407211914206395</v>
      </c>
      <c r="M5143" s="7" t="s">
        <v>290</v>
      </c>
      <c r="N5143" s="7" t="s">
        <v>336</v>
      </c>
      <c r="O5143" s="7" t="s">
        <v>421</v>
      </c>
    </row>
    <row r="5144" spans="1:15" ht="15">
      <c r="A5144" s="1">
        <v>5136</v>
      </c>
      <c r="B5144" s="6" t="s">
        <v>259</v>
      </c>
      <c r="C5144" s="7" t="s">
        <v>427</v>
      </c>
      <c r="D5144" s="7" t="s">
        <v>422</v>
      </c>
      <c r="E5144" s="7">
        <v>56.872580365078939</v>
      </c>
      <c r="F5144" s="7">
        <v>5.2778017254797049</v>
      </c>
      <c r="G5144" s="7">
        <v>57.212016120331668</v>
      </c>
      <c r="H5144" s="7">
        <v>0.99406705482046276</v>
      </c>
      <c r="I5144" s="7">
        <v>49.230754137207121</v>
      </c>
      <c r="J5144" s="7">
        <v>4.5678147230077206</v>
      </c>
      <c r="K5144" s="7">
        <v>49.524506076449988</v>
      </c>
      <c r="L5144" s="7">
        <v>0.99406855388341664</v>
      </c>
      <c r="M5144" s="7" t="s">
        <v>290</v>
      </c>
      <c r="N5144" s="7" t="s">
        <v>336</v>
      </c>
      <c r="O5144" s="7" t="s">
        <v>421</v>
      </c>
    </row>
    <row r="5145" spans="1:15" ht="15">
      <c r="A5145" s="1">
        <v>5137</v>
      </c>
      <c r="B5145" s="6" t="s">
        <v>222</v>
      </c>
      <c r="C5145" s="7" t="s">
        <v>292</v>
      </c>
      <c r="D5145" s="7">
        <v>61.133257724417078</v>
      </c>
      <c r="E5145" s="7">
        <v>50.868000000000002</v>
      </c>
      <c r="F5145" s="7">
        <v>17.061316770186348</v>
      </c>
      <c r="G5145" s="7">
        <v>53.652977120870396</v>
      </c>
      <c r="H5145" s="7">
        <v>0.94809277564232186</v>
      </c>
      <c r="I5145" s="7">
        <v>44.186</v>
      </c>
      <c r="J5145" s="7">
        <v>14.820149068322978</v>
      </c>
      <c r="K5145" s="7">
        <v>46.605143647534383</v>
      </c>
      <c r="L5145" s="7">
        <v>0.94809277564232186</v>
      </c>
      <c r="M5145" s="7" t="s">
        <v>290</v>
      </c>
      <c r="N5145" s="7" t="s">
        <v>336</v>
      </c>
      <c r="O5145" s="7" t="s">
        <v>421</v>
      </c>
    </row>
    <row r="5146" spans="1:15" ht="15">
      <c r="A5146" s="1">
        <v>5138</v>
      </c>
      <c r="B5146" s="6" t="s">
        <v>222</v>
      </c>
      <c r="C5146" s="7" t="s">
        <v>293</v>
      </c>
      <c r="D5146" s="7">
        <v>54.963080335803596</v>
      </c>
      <c r="E5146" s="7">
        <v>51.46</v>
      </c>
      <c r="F5146" s="7">
        <v>15.562223911803821</v>
      </c>
      <c r="G5146" s="7">
        <v>53.761644441749723</v>
      </c>
      <c r="H5146" s="7">
        <v>0.95718798288911089</v>
      </c>
      <c r="I5146" s="7">
        <v>44.75</v>
      </c>
      <c r="J5146" s="7">
        <v>13.533026040676674</v>
      </c>
      <c r="K5146" s="7">
        <v>46.751527181661487</v>
      </c>
      <c r="L5146" s="7">
        <v>0.95718798288911089</v>
      </c>
      <c r="M5146" s="7" t="s">
        <v>290</v>
      </c>
      <c r="N5146" s="7" t="s">
        <v>336</v>
      </c>
      <c r="O5146" s="7" t="s">
        <v>421</v>
      </c>
    </row>
    <row r="5147" spans="1:15" ht="15">
      <c r="A5147" s="1">
        <v>5139</v>
      </c>
      <c r="B5147" s="6" t="s">
        <v>222</v>
      </c>
      <c r="C5147" s="7" t="s">
        <v>294</v>
      </c>
      <c r="D5147" s="7">
        <v>54.687128284450999</v>
      </c>
      <c r="E5147" s="7">
        <v>54.269053611352639</v>
      </c>
      <c r="F5147" s="7">
        <v>11.694341518944702</v>
      </c>
      <c r="G5147" s="7">
        <v>55.514753025061552</v>
      </c>
      <c r="H5147" s="7">
        <v>0.97756093027836122</v>
      </c>
      <c r="I5147" s="7">
        <v>46.383588707399532</v>
      </c>
      <c r="J5147" s="7">
        <v>9.9951167584968701</v>
      </c>
      <c r="K5147" s="7">
        <v>47.448284061630581</v>
      </c>
      <c r="L5147" s="7">
        <v>0.97756093027836122</v>
      </c>
      <c r="M5147" s="7" t="s">
        <v>290</v>
      </c>
      <c r="N5147" s="7" t="s">
        <v>336</v>
      </c>
      <c r="O5147" s="7" t="s">
        <v>421</v>
      </c>
    </row>
    <row r="5148" spans="1:15" ht="15">
      <c r="A5148" s="1">
        <v>5140</v>
      </c>
      <c r="B5148" s="6" t="s">
        <v>222</v>
      </c>
      <c r="C5148" s="7" t="s">
        <v>295</v>
      </c>
      <c r="D5148" s="7">
        <v>58.860911690187059</v>
      </c>
      <c r="E5148" s="7">
        <v>54.021999999999998</v>
      </c>
      <c r="F5148" s="7">
        <v>11.573125879593388</v>
      </c>
      <c r="G5148" s="7">
        <v>55.247748611367996</v>
      </c>
      <c r="H5148" s="7">
        <v>0.97781360069547185</v>
      </c>
      <c r="I5148" s="7">
        <v>45.445</v>
      </c>
      <c r="J5148" s="7">
        <v>9.7356763096168901</v>
      </c>
      <c r="K5148" s="7">
        <v>46.476138159335434</v>
      </c>
      <c r="L5148" s="7">
        <v>0.97781360069547185</v>
      </c>
      <c r="M5148" s="7" t="s">
        <v>290</v>
      </c>
      <c r="N5148" s="7" t="s">
        <v>336</v>
      </c>
      <c r="O5148" s="7" t="s">
        <v>421</v>
      </c>
    </row>
    <row r="5149" spans="1:15" ht="15">
      <c r="A5149" s="1">
        <v>5141</v>
      </c>
      <c r="B5149" s="6" t="s">
        <v>222</v>
      </c>
      <c r="C5149" s="7" t="s">
        <v>296</v>
      </c>
      <c r="D5149" s="7">
        <v>44.809337184229804</v>
      </c>
      <c r="E5149" s="7">
        <v>57.081508237000001</v>
      </c>
      <c r="F5149" s="7">
        <v>10.114690083163389</v>
      </c>
      <c r="G5149" s="7">
        <v>57.970730011697654</v>
      </c>
      <c r="H5149" s="7">
        <v>0.98466084911267771</v>
      </c>
      <c r="I5149" s="7">
        <v>48.658648122999999</v>
      </c>
      <c r="J5149" s="7">
        <v>8.6221818734429458</v>
      </c>
      <c r="K5149" s="7">
        <v>49.416657691679831</v>
      </c>
      <c r="L5149" s="7">
        <v>0.98466084911267771</v>
      </c>
      <c r="M5149" s="7" t="s">
        <v>290</v>
      </c>
      <c r="N5149" s="7" t="s">
        <v>336</v>
      </c>
      <c r="O5149" s="7" t="s">
        <v>421</v>
      </c>
    </row>
    <row r="5150" spans="1:15" ht="15">
      <c r="A5150" s="1">
        <v>5142</v>
      </c>
      <c r="B5150" s="6" t="s">
        <v>222</v>
      </c>
      <c r="C5150" s="7" t="s">
        <v>297</v>
      </c>
      <c r="D5150" s="7">
        <v>38.790047973016222</v>
      </c>
      <c r="E5150" s="7">
        <v>56.166899999999998</v>
      </c>
      <c r="F5150" s="7">
        <v>7.5707640709997133</v>
      </c>
      <c r="G5150" s="7">
        <v>56.674836781668283</v>
      </c>
      <c r="H5150" s="7">
        <v>0.99103770190596152</v>
      </c>
      <c r="I5150" s="7">
        <v>48.115699999999997</v>
      </c>
      <c r="J5150" s="7">
        <v>6.4855388638326499</v>
      </c>
      <c r="K5150" s="7">
        <v>48.550826984143981</v>
      </c>
      <c r="L5150" s="7">
        <v>0.99103770190596152</v>
      </c>
      <c r="M5150" s="7" t="s">
        <v>290</v>
      </c>
      <c r="N5150" s="7" t="s">
        <v>336</v>
      </c>
      <c r="O5150" s="7" t="s">
        <v>421</v>
      </c>
    </row>
    <row r="5151" spans="1:15" ht="15">
      <c r="A5151" s="1">
        <v>5143</v>
      </c>
      <c r="B5151" s="6" t="s">
        <v>222</v>
      </c>
      <c r="C5151" s="7" t="s">
        <v>298</v>
      </c>
      <c r="D5151" s="7" t="s">
        <v>422</v>
      </c>
      <c r="E5151" s="7">
        <v>53.206588233076843</v>
      </c>
      <c r="F5151" s="7">
        <v>12.687781068516662</v>
      </c>
      <c r="G5151" s="7">
        <v>54.698453541638642</v>
      </c>
      <c r="H5151" s="7">
        <v>0.97272564008731743</v>
      </c>
      <c r="I5151" s="7">
        <v>45.625933935988549</v>
      </c>
      <c r="J5151" s="7">
        <v>10.880078577685401</v>
      </c>
      <c r="K5151" s="7">
        <v>46.905244455047885</v>
      </c>
      <c r="L5151" s="7">
        <v>0.97272564008731743</v>
      </c>
      <c r="M5151" s="7" t="s">
        <v>290</v>
      </c>
      <c r="N5151" s="7" t="s">
        <v>336</v>
      </c>
      <c r="O5151" s="7" t="s">
        <v>421</v>
      </c>
    </row>
    <row r="5152" spans="1:15" ht="15">
      <c r="A5152" s="1">
        <v>5144</v>
      </c>
      <c r="B5152" s="6" t="s">
        <v>222</v>
      </c>
      <c r="C5152" s="7" t="s">
        <v>299</v>
      </c>
      <c r="D5152" s="7" t="s">
        <v>422</v>
      </c>
      <c r="E5152" s="7">
        <v>53.301125330075365</v>
      </c>
      <c r="F5152" s="7">
        <v>12.71032462993271</v>
      </c>
      <c r="G5152" s="7">
        <v>54.795641374571716</v>
      </c>
      <c r="H5152" s="7">
        <v>0.97272564008731743</v>
      </c>
      <c r="I5152" s="7">
        <v>45.720471032987071</v>
      </c>
      <c r="J5152" s="7">
        <v>10.902622139101435</v>
      </c>
      <c r="K5152" s="7">
        <v>47.002432287980952</v>
      </c>
      <c r="L5152" s="7">
        <v>0.97272564008731754</v>
      </c>
      <c r="M5152" s="7" t="s">
        <v>290</v>
      </c>
      <c r="N5152" s="7" t="s">
        <v>336</v>
      </c>
      <c r="O5152" s="7" t="s">
        <v>421</v>
      </c>
    </row>
    <row r="5153" spans="1:15" ht="15">
      <c r="A5153" s="1">
        <v>5145</v>
      </c>
      <c r="B5153" s="6" t="s">
        <v>222</v>
      </c>
      <c r="C5153" s="7" t="s">
        <v>300</v>
      </c>
      <c r="D5153" s="7" t="s">
        <v>422</v>
      </c>
      <c r="E5153" s="7">
        <v>54.125285551090911</v>
      </c>
      <c r="F5153" s="7">
        <v>12.906856014426268</v>
      </c>
      <c r="G5153" s="7">
        <v>55.642910313572401</v>
      </c>
      <c r="H5153" s="7">
        <v>0.97272564008731743</v>
      </c>
      <c r="I5153" s="7">
        <v>46.544631254002624</v>
      </c>
      <c r="J5153" s="7">
        <v>11.099153523595</v>
      </c>
      <c r="K5153" s="7">
        <v>47.849701226981651</v>
      </c>
      <c r="L5153" s="7">
        <v>0.97272564008731743</v>
      </c>
      <c r="M5153" s="7" t="s">
        <v>290</v>
      </c>
      <c r="N5153" s="7" t="s">
        <v>336</v>
      </c>
      <c r="O5153" s="7" t="s">
        <v>421</v>
      </c>
    </row>
    <row r="5154" spans="1:15" ht="15">
      <c r="A5154" s="1">
        <v>5146</v>
      </c>
      <c r="B5154" s="6" t="s">
        <v>222</v>
      </c>
      <c r="C5154" s="7" t="s">
        <v>301</v>
      </c>
      <c r="D5154" s="7" t="s">
        <v>422</v>
      </c>
      <c r="E5154" s="7">
        <v>53.655647534105789</v>
      </c>
      <c r="F5154" s="7">
        <v>12.79486491447344</v>
      </c>
      <c r="G5154" s="7">
        <v>55.160104065201111</v>
      </c>
      <c r="H5154" s="7">
        <v>0.97272564008731743</v>
      </c>
      <c r="I5154" s="7">
        <v>46.074993237017495</v>
      </c>
      <c r="J5154" s="7">
        <v>10.987162423642157</v>
      </c>
      <c r="K5154" s="7">
        <v>47.366894978610347</v>
      </c>
      <c r="L5154" s="7">
        <v>0.97272564008731754</v>
      </c>
      <c r="M5154" s="7" t="s">
        <v>290</v>
      </c>
      <c r="N5154" s="7" t="s">
        <v>336</v>
      </c>
      <c r="O5154" s="7" t="s">
        <v>421</v>
      </c>
    </row>
    <row r="5155" spans="1:15" ht="15">
      <c r="A5155" s="1">
        <v>5147</v>
      </c>
      <c r="B5155" s="6" t="s">
        <v>222</v>
      </c>
      <c r="C5155" s="7" t="s">
        <v>302</v>
      </c>
      <c r="D5155" s="7" t="s">
        <v>422</v>
      </c>
      <c r="E5155" s="7">
        <v>53.77899104131442</v>
      </c>
      <c r="F5155" s="7">
        <v>12.824277727203125</v>
      </c>
      <c r="G5155" s="7">
        <v>55.286906014410093</v>
      </c>
      <c r="H5155" s="7">
        <v>0.97272564008731743</v>
      </c>
      <c r="I5155" s="7">
        <v>46.198336744226125</v>
      </c>
      <c r="J5155" s="7">
        <v>11.016575236371875</v>
      </c>
      <c r="K5155" s="7">
        <v>47.493696927819336</v>
      </c>
      <c r="L5155" s="7">
        <v>0.97272564008731743</v>
      </c>
      <c r="M5155" s="7" t="s">
        <v>290</v>
      </c>
      <c r="N5155" s="7" t="s">
        <v>336</v>
      </c>
      <c r="O5155" s="7" t="s">
        <v>421</v>
      </c>
    </row>
    <row r="5156" spans="1:15" ht="15">
      <c r="A5156" s="1">
        <v>5148</v>
      </c>
      <c r="B5156" s="6" t="s">
        <v>222</v>
      </c>
      <c r="C5156" s="7" t="s">
        <v>423</v>
      </c>
      <c r="D5156" s="7" t="s">
        <v>422</v>
      </c>
      <c r="E5156" s="7">
        <v>54.07786330340857</v>
      </c>
      <c r="F5156" s="7">
        <v>12.8955475822123</v>
      </c>
      <c r="G5156" s="7">
        <v>55.594158388334691</v>
      </c>
      <c r="H5156" s="7">
        <v>0.97272564008731743</v>
      </c>
      <c r="I5156" s="7">
        <v>46.497209006320283</v>
      </c>
      <c r="J5156" s="7">
        <v>11.087845091381043</v>
      </c>
      <c r="K5156" s="7">
        <v>47.800949301743941</v>
      </c>
      <c r="L5156" s="7">
        <v>0.97272564008731743</v>
      </c>
      <c r="M5156" s="7" t="s">
        <v>290</v>
      </c>
      <c r="N5156" s="7" t="s">
        <v>336</v>
      </c>
      <c r="O5156" s="7" t="s">
        <v>421</v>
      </c>
    </row>
    <row r="5157" spans="1:15" ht="15">
      <c r="A5157" s="1">
        <v>5149</v>
      </c>
      <c r="B5157" s="6" t="s">
        <v>222</v>
      </c>
      <c r="C5157" s="7" t="s">
        <v>424</v>
      </c>
      <c r="D5157" s="7" t="s">
        <v>422</v>
      </c>
      <c r="E5157" s="7">
        <v>54.548112786249057</v>
      </c>
      <c r="F5157" s="7">
        <v>13.007684493899362</v>
      </c>
      <c r="G5157" s="7">
        <v>56.077593247518905</v>
      </c>
      <c r="H5157" s="7">
        <v>0.97272564008731743</v>
      </c>
      <c r="I5157" s="7">
        <v>46.967458489160762</v>
      </c>
      <c r="J5157" s="7">
        <v>11.199982003068113</v>
      </c>
      <c r="K5157" s="7">
        <v>48.284384160928148</v>
      </c>
      <c r="L5157" s="7">
        <v>0.97272564008731743</v>
      </c>
      <c r="M5157" s="7" t="s">
        <v>290</v>
      </c>
      <c r="N5157" s="7" t="s">
        <v>336</v>
      </c>
      <c r="O5157" s="7" t="s">
        <v>421</v>
      </c>
    </row>
    <row r="5158" spans="1:15" ht="15">
      <c r="A5158" s="1">
        <v>5150</v>
      </c>
      <c r="B5158" s="6" t="s">
        <v>222</v>
      </c>
      <c r="C5158" s="7" t="s">
        <v>425</v>
      </c>
      <c r="D5158" s="7" t="s">
        <v>422</v>
      </c>
      <c r="E5158" s="7">
        <v>55.019128601248632</v>
      </c>
      <c r="F5158" s="7">
        <v>13.120004147141254</v>
      </c>
      <c r="G5158" s="7">
        <v>56.56181592613288</v>
      </c>
      <c r="H5158" s="7">
        <v>0.97272564008731743</v>
      </c>
      <c r="I5158" s="7">
        <v>47.438474304160344</v>
      </c>
      <c r="J5158" s="7">
        <v>11.312301656310012</v>
      </c>
      <c r="K5158" s="7">
        <v>48.76860683954213</v>
      </c>
      <c r="L5158" s="7">
        <v>0.97272564008731743</v>
      </c>
      <c r="M5158" s="7" t="s">
        <v>290</v>
      </c>
      <c r="N5158" s="7" t="s">
        <v>336</v>
      </c>
      <c r="O5158" s="7" t="s">
        <v>421</v>
      </c>
    </row>
    <row r="5159" spans="1:15" ht="15">
      <c r="A5159" s="1">
        <v>5151</v>
      </c>
      <c r="B5159" s="6" t="s">
        <v>222</v>
      </c>
      <c r="C5159" s="7" t="s">
        <v>426</v>
      </c>
      <c r="D5159" s="7" t="s">
        <v>422</v>
      </c>
      <c r="E5159" s="7">
        <v>55.718225285257908</v>
      </c>
      <c r="F5159" s="7">
        <v>13.286712556137141</v>
      </c>
      <c r="G5159" s="7">
        <v>57.280514658024558</v>
      </c>
      <c r="H5159" s="7">
        <v>0.97272564008731743</v>
      </c>
      <c r="I5159" s="7">
        <v>48.137570988169621</v>
      </c>
      <c r="J5159" s="7">
        <v>11.479010065305905</v>
      </c>
      <c r="K5159" s="7">
        <v>49.487305571433808</v>
      </c>
      <c r="L5159" s="7">
        <v>0.97272564008731743</v>
      </c>
      <c r="M5159" s="7" t="s">
        <v>290</v>
      </c>
      <c r="N5159" s="7" t="s">
        <v>336</v>
      </c>
      <c r="O5159" s="7" t="s">
        <v>421</v>
      </c>
    </row>
    <row r="5160" spans="1:15" ht="15">
      <c r="A5160" s="1">
        <v>5152</v>
      </c>
      <c r="B5160" s="6" t="s">
        <v>222</v>
      </c>
      <c r="C5160" s="7" t="s">
        <v>427</v>
      </c>
      <c r="D5160" s="7" t="s">
        <v>422</v>
      </c>
      <c r="E5160" s="7">
        <v>56.417321969267178</v>
      </c>
      <c r="F5160" s="7">
        <v>13.453420965133033</v>
      </c>
      <c r="G5160" s="7">
        <v>57.999213389916228</v>
      </c>
      <c r="H5160" s="7">
        <v>0.97272564008731743</v>
      </c>
      <c r="I5160" s="7">
        <v>48.836667672178891</v>
      </c>
      <c r="J5160" s="7">
        <v>11.645718474301763</v>
      </c>
      <c r="K5160" s="7">
        <v>50.206004303325479</v>
      </c>
      <c r="L5160" s="7">
        <v>0.97272564008731743</v>
      </c>
      <c r="M5160" s="7" t="s">
        <v>290</v>
      </c>
      <c r="N5160" s="7" t="s">
        <v>336</v>
      </c>
      <c r="O5160" s="7" t="s">
        <v>421</v>
      </c>
    </row>
    <row r="5161" spans="1:15" ht="15">
      <c r="A5161" s="1">
        <v>5153</v>
      </c>
      <c r="B5161" s="6" t="s">
        <v>223</v>
      </c>
      <c r="C5161" s="7" t="s">
        <v>292</v>
      </c>
      <c r="D5161" s="7">
        <v>45.975999999999999</v>
      </c>
      <c r="E5161" s="7">
        <v>35.99163018941347</v>
      </c>
      <c r="F5161" s="7">
        <v>12.071726895828123</v>
      </c>
      <c r="G5161" s="7">
        <v>37.962139480526638</v>
      </c>
      <c r="H5161" s="7">
        <v>0.94809277564232186</v>
      </c>
      <c r="I5161" s="7">
        <v>31.388585900891162</v>
      </c>
      <c r="J5161" s="7">
        <v>10.527848687255425</v>
      </c>
      <c r="K5161" s="7">
        <v>33.107082668809241</v>
      </c>
      <c r="L5161" s="7">
        <v>0.94809277564232186</v>
      </c>
      <c r="M5161" s="7" t="s">
        <v>290</v>
      </c>
      <c r="N5161" s="7" t="s">
        <v>336</v>
      </c>
      <c r="O5161" s="7" t="s">
        <v>421</v>
      </c>
    </row>
    <row r="5162" spans="1:15" ht="15">
      <c r="A5162" s="1">
        <v>5154</v>
      </c>
      <c r="B5162" s="6" t="s">
        <v>223</v>
      </c>
      <c r="C5162" s="7" t="s">
        <v>293</v>
      </c>
      <c r="D5162" s="7">
        <v>43.476370000000003</v>
      </c>
      <c r="E5162" s="7">
        <v>36.540609072630751</v>
      </c>
      <c r="F5162" s="7">
        <v>11.05039137703014</v>
      </c>
      <c r="G5162" s="7">
        <v>38.174955939520963</v>
      </c>
      <c r="H5162" s="7">
        <v>0.95718798288911089</v>
      </c>
      <c r="I5162" s="7">
        <v>31.783358350688889</v>
      </c>
      <c r="J5162" s="7">
        <v>9.6117322060342154</v>
      </c>
      <c r="K5162" s="7">
        <v>33.204928309647357</v>
      </c>
      <c r="L5162" s="7">
        <v>0.95718798288911089</v>
      </c>
      <c r="M5162" s="7" t="s">
        <v>290</v>
      </c>
      <c r="N5162" s="7" t="s">
        <v>336</v>
      </c>
      <c r="O5162" s="7" t="s">
        <v>421</v>
      </c>
    </row>
    <row r="5163" spans="1:15" ht="15">
      <c r="A5163" s="1">
        <v>5155</v>
      </c>
      <c r="B5163" s="6" t="s">
        <v>223</v>
      </c>
      <c r="C5163" s="7" t="s">
        <v>294</v>
      </c>
      <c r="D5163" s="7">
        <v>41.868432999999996</v>
      </c>
      <c r="E5163" s="7">
        <v>44.003589195089809</v>
      </c>
      <c r="F5163" s="7">
        <v>9.4822549107264553</v>
      </c>
      <c r="G5163" s="7">
        <v>45.013653709093873</v>
      </c>
      <c r="H5163" s="7">
        <v>0.97756093027836122</v>
      </c>
      <c r="I5163" s="7">
        <v>37.63940255082818</v>
      </c>
      <c r="J5163" s="7">
        <v>8.1108476877205629</v>
      </c>
      <c r="K5163" s="7">
        <v>38.503382638369487</v>
      </c>
      <c r="L5163" s="7">
        <v>0.97756093027836122</v>
      </c>
      <c r="M5163" s="7" t="s">
        <v>290</v>
      </c>
      <c r="N5163" s="7" t="s">
        <v>336</v>
      </c>
      <c r="O5163" s="7" t="s">
        <v>421</v>
      </c>
    </row>
    <row r="5164" spans="1:15" ht="15">
      <c r="A5164" s="1">
        <v>5156</v>
      </c>
      <c r="B5164" s="6" t="s">
        <v>223</v>
      </c>
      <c r="C5164" s="7" t="s">
        <v>295</v>
      </c>
      <c r="D5164" s="7">
        <v>39.223678424528302</v>
      </c>
      <c r="E5164" s="7">
        <v>36.172752079419595</v>
      </c>
      <c r="F5164" s="7">
        <v>7.7492838700241951</v>
      </c>
      <c r="G5164" s="7">
        <v>36.993504747419806</v>
      </c>
      <c r="H5164" s="7">
        <v>0.97781360069547185</v>
      </c>
      <c r="I5164" s="7">
        <v>30.402389285651694</v>
      </c>
      <c r="J5164" s="7">
        <v>6.5130998156908255</v>
      </c>
      <c r="K5164" s="7">
        <v>31.092213550750301</v>
      </c>
      <c r="L5164" s="7">
        <v>0.97781360069547185</v>
      </c>
      <c r="M5164" s="7" t="s">
        <v>290</v>
      </c>
      <c r="N5164" s="7" t="s">
        <v>336</v>
      </c>
      <c r="O5164" s="7" t="s">
        <v>421</v>
      </c>
    </row>
    <row r="5165" spans="1:15" ht="15">
      <c r="A5165" s="1">
        <v>5157</v>
      </c>
      <c r="B5165" s="6" t="s">
        <v>223</v>
      </c>
      <c r="C5165" s="7" t="s">
        <v>296</v>
      </c>
      <c r="D5165" s="7">
        <v>42.805887533156493</v>
      </c>
      <c r="E5165" s="7">
        <v>49.860196402015795</v>
      </c>
      <c r="F5165" s="7">
        <v>8.8350930041675362</v>
      </c>
      <c r="G5165" s="7">
        <v>50.636923816913274</v>
      </c>
      <c r="H5165" s="7">
        <v>0.98466084911267771</v>
      </c>
      <c r="I5165" s="7">
        <v>42.463991063795561</v>
      </c>
      <c r="J5165" s="7">
        <v>7.524505265719422</v>
      </c>
      <c r="K5165" s="7">
        <v>43.125499609395234</v>
      </c>
      <c r="L5165" s="7">
        <v>0.98466084911267771</v>
      </c>
      <c r="M5165" s="7" t="s">
        <v>290</v>
      </c>
      <c r="N5165" s="7" t="s">
        <v>336</v>
      </c>
      <c r="O5165" s="7" t="s">
        <v>421</v>
      </c>
    </row>
    <row r="5166" spans="1:15" ht="15">
      <c r="A5166" s="1">
        <v>5158</v>
      </c>
      <c r="B5166" s="6" t="s">
        <v>223</v>
      </c>
      <c r="C5166" s="7" t="s">
        <v>297</v>
      </c>
      <c r="D5166" s="7">
        <v>41.694414038461538</v>
      </c>
      <c r="E5166" s="7">
        <v>58.441823454627929</v>
      </c>
      <c r="F5166" s="7">
        <v>7.8774021221396495</v>
      </c>
      <c r="G5166" s="7">
        <v>58.970333159104584</v>
      </c>
      <c r="H5166" s="7">
        <v>0.99103770190596152</v>
      </c>
      <c r="I5166" s="7">
        <v>50.155392877353144</v>
      </c>
      <c r="J5166" s="7">
        <v>6.7604700697874165</v>
      </c>
      <c r="K5166" s="7">
        <v>50.608965512507147</v>
      </c>
      <c r="L5166" s="7">
        <v>0.99103770190596152</v>
      </c>
      <c r="M5166" s="7" t="s">
        <v>290</v>
      </c>
      <c r="N5166" s="7" t="s">
        <v>336</v>
      </c>
      <c r="O5166" s="7" t="s">
        <v>421</v>
      </c>
    </row>
    <row r="5167" spans="1:15" ht="15">
      <c r="A5167" s="1">
        <v>5159</v>
      </c>
      <c r="B5167" s="6" t="s">
        <v>223</v>
      </c>
      <c r="C5167" s="7" t="s">
        <v>298</v>
      </c>
      <c r="D5167" s="7" t="s">
        <v>422</v>
      </c>
      <c r="E5167" s="7">
        <v>43.194572762423981</v>
      </c>
      <c r="F5167" s="7">
        <v>10.300289884346451</v>
      </c>
      <c r="G5167" s="7">
        <v>44.405710081361264</v>
      </c>
      <c r="H5167" s="7">
        <v>0.97272564008731743</v>
      </c>
      <c r="I5167" s="7">
        <v>37.040098100324514</v>
      </c>
      <c r="J5167" s="7">
        <v>8.8326778893358977</v>
      </c>
      <c r="K5167" s="7">
        <v>38.07866943550453</v>
      </c>
      <c r="L5167" s="7">
        <v>0.97272564008731743</v>
      </c>
      <c r="M5167" s="7" t="s">
        <v>290</v>
      </c>
      <c r="N5167" s="7" t="s">
        <v>336</v>
      </c>
      <c r="O5167" s="7" t="s">
        <v>421</v>
      </c>
    </row>
    <row r="5168" spans="1:15" ht="15">
      <c r="A5168" s="1">
        <v>5160</v>
      </c>
      <c r="B5168" s="6" t="s">
        <v>223</v>
      </c>
      <c r="C5168" s="7" t="s">
        <v>299</v>
      </c>
      <c r="D5168" s="7" t="s">
        <v>422</v>
      </c>
      <c r="E5168" s="7">
        <v>43.269998889387374</v>
      </c>
      <c r="F5168" s="7">
        <v>10.318276194266639</v>
      </c>
      <c r="G5168" s="7">
        <v>44.483251089693908</v>
      </c>
      <c r="H5168" s="7">
        <v>0.97272564008731754</v>
      </c>
      <c r="I5168" s="7">
        <v>37.115524227287899</v>
      </c>
      <c r="J5168" s="7">
        <v>8.8506641992560962</v>
      </c>
      <c r="K5168" s="7">
        <v>38.156210443837168</v>
      </c>
      <c r="L5168" s="7">
        <v>0.97272564008731754</v>
      </c>
      <c r="M5168" s="7" t="s">
        <v>290</v>
      </c>
      <c r="N5168" s="7" t="s">
        <v>336</v>
      </c>
      <c r="O5168" s="7" t="s">
        <v>421</v>
      </c>
    </row>
    <row r="5169" spans="1:15" ht="15">
      <c r="A5169" s="1">
        <v>5161</v>
      </c>
      <c r="B5169" s="6" t="s">
        <v>223</v>
      </c>
      <c r="C5169" s="7" t="s">
        <v>300</v>
      </c>
      <c r="D5169" s="7" t="s">
        <v>422</v>
      </c>
      <c r="E5169" s="7">
        <v>43.941503810699828</v>
      </c>
      <c r="F5169" s="7">
        <v>10.478404999946196</v>
      </c>
      <c r="G5169" s="7">
        <v>45.17358441045657</v>
      </c>
      <c r="H5169" s="7">
        <v>0.97272564008731743</v>
      </c>
      <c r="I5169" s="7">
        <v>37.787029148600354</v>
      </c>
      <c r="J5169" s="7">
        <v>9.0107930049356035</v>
      </c>
      <c r="K5169" s="7">
        <v>38.846543764599822</v>
      </c>
      <c r="L5169" s="7">
        <v>0.97272564008731743</v>
      </c>
      <c r="M5169" s="7" t="s">
        <v>290</v>
      </c>
      <c r="N5169" s="7" t="s">
        <v>336</v>
      </c>
      <c r="O5169" s="7" t="s">
        <v>421</v>
      </c>
    </row>
    <row r="5170" spans="1:15" ht="15">
      <c r="A5170" s="1">
        <v>5162</v>
      </c>
      <c r="B5170" s="6" t="s">
        <v>223</v>
      </c>
      <c r="C5170" s="7" t="s">
        <v>301</v>
      </c>
      <c r="D5170" s="7" t="s">
        <v>422</v>
      </c>
      <c r="E5170" s="7">
        <v>43.560137029559975</v>
      </c>
      <c r="F5170" s="7">
        <v>10.387463287902687</v>
      </c>
      <c r="G5170" s="7">
        <v>44.7815244447034</v>
      </c>
      <c r="H5170" s="7">
        <v>0.97272564008731754</v>
      </c>
      <c r="I5170" s="7">
        <v>37.405662367460501</v>
      </c>
      <c r="J5170" s="7">
        <v>8.9198512928921403</v>
      </c>
      <c r="K5170" s="7">
        <v>38.45448379884666</v>
      </c>
      <c r="L5170" s="7">
        <v>0.97272564008731754</v>
      </c>
      <c r="M5170" s="7" t="s">
        <v>290</v>
      </c>
      <c r="N5170" s="7" t="s">
        <v>336</v>
      </c>
      <c r="O5170" s="7" t="s">
        <v>421</v>
      </c>
    </row>
    <row r="5171" spans="1:15" ht="15">
      <c r="A5171" s="1">
        <v>5163</v>
      </c>
      <c r="B5171" s="6" t="s">
        <v>223</v>
      </c>
      <c r="C5171" s="7" t="s">
        <v>302</v>
      </c>
      <c r="D5171" s="7" t="s">
        <v>422</v>
      </c>
      <c r="E5171" s="7">
        <v>43.660331021669833</v>
      </c>
      <c r="F5171" s="7">
        <v>10.411355807203163</v>
      </c>
      <c r="G5171" s="7">
        <v>44.884527787044483</v>
      </c>
      <c r="H5171" s="7">
        <v>0.97272564008731743</v>
      </c>
      <c r="I5171" s="7">
        <v>37.505856359570352</v>
      </c>
      <c r="J5171" s="7">
        <v>8.9437438121926132</v>
      </c>
      <c r="K5171" s="7">
        <v>38.557487141187735</v>
      </c>
      <c r="L5171" s="7">
        <v>0.97272564008731743</v>
      </c>
      <c r="M5171" s="7" t="s">
        <v>290</v>
      </c>
      <c r="N5171" s="7" t="s">
        <v>336</v>
      </c>
      <c r="O5171" s="7" t="s">
        <v>421</v>
      </c>
    </row>
    <row r="5172" spans="1:15" ht="15">
      <c r="A5172" s="1">
        <v>5164</v>
      </c>
      <c r="B5172" s="6" t="s">
        <v>223</v>
      </c>
      <c r="C5172" s="7" t="s">
        <v>423</v>
      </c>
      <c r="D5172" s="7" t="s">
        <v>422</v>
      </c>
      <c r="E5172" s="7">
        <v>43.903056845155213</v>
      </c>
      <c r="F5172" s="7">
        <v>10.469236836796126</v>
      </c>
      <c r="G5172" s="7">
        <v>45.13405942626764</v>
      </c>
      <c r="H5172" s="7">
        <v>0.97272564008731743</v>
      </c>
      <c r="I5172" s="7">
        <v>37.748582183055738</v>
      </c>
      <c r="J5172" s="7">
        <v>9.0016248417855778</v>
      </c>
      <c r="K5172" s="7">
        <v>38.8070187804109</v>
      </c>
      <c r="L5172" s="7">
        <v>0.97272564008731743</v>
      </c>
      <c r="M5172" s="7" t="s">
        <v>290</v>
      </c>
      <c r="N5172" s="7" t="s">
        <v>336</v>
      </c>
      <c r="O5172" s="7" t="s">
        <v>421</v>
      </c>
    </row>
    <row r="5173" spans="1:15" ht="15">
      <c r="A5173" s="1">
        <v>5165</v>
      </c>
      <c r="B5173" s="6" t="s">
        <v>223</v>
      </c>
      <c r="C5173" s="7" t="s">
        <v>424</v>
      </c>
      <c r="D5173" s="7" t="s">
        <v>422</v>
      </c>
      <c r="E5173" s="7">
        <v>44.28494267035267</v>
      </c>
      <c r="F5173" s="7">
        <v>10.56030232143215</v>
      </c>
      <c r="G5173" s="7">
        <v>45.526652989611129</v>
      </c>
      <c r="H5173" s="7">
        <v>0.97272564008731743</v>
      </c>
      <c r="I5173" s="7">
        <v>38.130468008253189</v>
      </c>
      <c r="J5173" s="7">
        <v>9.0926903264215984</v>
      </c>
      <c r="K5173" s="7">
        <v>39.199612343754382</v>
      </c>
      <c r="L5173" s="7">
        <v>0.97272564008731743</v>
      </c>
      <c r="M5173" s="7" t="s">
        <v>290</v>
      </c>
      <c r="N5173" s="7" t="s">
        <v>336</v>
      </c>
      <c r="O5173" s="7" t="s">
        <v>421</v>
      </c>
    </row>
    <row r="5174" spans="1:15" ht="15">
      <c r="A5174" s="1">
        <v>5166</v>
      </c>
      <c r="B5174" s="6" t="s">
        <v>223</v>
      </c>
      <c r="C5174" s="7" t="s">
        <v>425</v>
      </c>
      <c r="D5174" s="7" t="s">
        <v>422</v>
      </c>
      <c r="E5174" s="7">
        <v>44.667441350136315</v>
      </c>
      <c r="F5174" s="7">
        <v>10.651513948962799</v>
      </c>
      <c r="G5174" s="7">
        <v>45.919876591437138</v>
      </c>
      <c r="H5174" s="7">
        <v>0.97272564008731743</v>
      </c>
      <c r="I5174" s="7">
        <v>38.51296668803684</v>
      </c>
      <c r="J5174" s="7">
        <v>9.1839019539522511</v>
      </c>
      <c r="K5174" s="7">
        <v>39.592835945580397</v>
      </c>
      <c r="L5174" s="7">
        <v>0.97272564008731743</v>
      </c>
      <c r="M5174" s="7" t="s">
        <v>290</v>
      </c>
      <c r="N5174" s="7" t="s">
        <v>336</v>
      </c>
      <c r="O5174" s="7" t="s">
        <v>421</v>
      </c>
    </row>
    <row r="5175" spans="1:15" ht="15">
      <c r="A5175" s="1">
        <v>5167</v>
      </c>
      <c r="B5175" s="6" t="s">
        <v>223</v>
      </c>
      <c r="C5175" s="7" t="s">
        <v>426</v>
      </c>
      <c r="D5175" s="7" t="s">
        <v>422</v>
      </c>
      <c r="E5175" s="7">
        <v>45.235147897296272</v>
      </c>
      <c r="F5175" s="7">
        <v>10.786890725048787</v>
      </c>
      <c r="G5175" s="7">
        <v>46.503501124156351</v>
      </c>
      <c r="H5175" s="7">
        <v>0.97272564008731743</v>
      </c>
      <c r="I5175" s="7">
        <v>39.080673235196805</v>
      </c>
      <c r="J5175" s="7">
        <v>9.3192787300382438</v>
      </c>
      <c r="K5175" s="7">
        <v>40.176460478299617</v>
      </c>
      <c r="L5175" s="7">
        <v>0.97272564008731743</v>
      </c>
      <c r="M5175" s="7" t="s">
        <v>290</v>
      </c>
      <c r="N5175" s="7" t="s">
        <v>336</v>
      </c>
      <c r="O5175" s="7" t="s">
        <v>421</v>
      </c>
    </row>
    <row r="5176" spans="1:15" ht="15">
      <c r="A5176" s="1">
        <v>5168</v>
      </c>
      <c r="B5176" s="6" t="s">
        <v>223</v>
      </c>
      <c r="C5176" s="7" t="s">
        <v>427</v>
      </c>
      <c r="D5176" s="7" t="s">
        <v>422</v>
      </c>
      <c r="E5176" s="7">
        <v>45.802854444456237</v>
      </c>
      <c r="F5176" s="7">
        <v>10.922267501134781</v>
      </c>
      <c r="G5176" s="7">
        <v>47.087125656875571</v>
      </c>
      <c r="H5176" s="7">
        <v>0.97272564008731743</v>
      </c>
      <c r="I5176" s="7">
        <v>39.648379782356756</v>
      </c>
      <c r="J5176" s="7">
        <v>9.4546555061242472</v>
      </c>
      <c r="K5176" s="7">
        <v>40.760085011018823</v>
      </c>
      <c r="L5176" s="7">
        <v>0.97272564008731743</v>
      </c>
      <c r="M5176" s="7" t="s">
        <v>290</v>
      </c>
      <c r="N5176" s="7" t="s">
        <v>336</v>
      </c>
      <c r="O5176" s="7" t="s">
        <v>421</v>
      </c>
    </row>
    <row r="5177" spans="1:15" ht="15">
      <c r="A5177" s="1">
        <v>5169</v>
      </c>
      <c r="B5177" s="6" t="s">
        <v>22</v>
      </c>
      <c r="C5177" s="7" t="s">
        <v>292</v>
      </c>
      <c r="D5177" s="7">
        <v>38.243000000000002</v>
      </c>
      <c r="E5177" s="7">
        <v>36.673999999999999</v>
      </c>
      <c r="F5177" s="7">
        <v>9.2570416347433699</v>
      </c>
      <c r="G5177" s="7">
        <v>37.824265965480045</v>
      </c>
      <c r="H5177" s="7">
        <v>0.96958920586774044</v>
      </c>
      <c r="I5177" s="7">
        <v>31.449000000000002</v>
      </c>
      <c r="J5177" s="7">
        <v>7.9381769747244331</v>
      </c>
      <c r="K5177" s="7">
        <v>32.435385841423951</v>
      </c>
      <c r="L5177" s="7">
        <v>0.96958920586774044</v>
      </c>
      <c r="M5177" s="7" t="s">
        <v>290</v>
      </c>
      <c r="N5177" s="7" t="s">
        <v>337</v>
      </c>
      <c r="O5177" s="7" t="s">
        <v>421</v>
      </c>
    </row>
    <row r="5178" spans="1:15" ht="15">
      <c r="A5178" s="1">
        <v>5170</v>
      </c>
      <c r="B5178" s="6" t="s">
        <v>22</v>
      </c>
      <c r="C5178" s="7" t="s">
        <v>293</v>
      </c>
      <c r="D5178" s="7">
        <v>35.041237113402062</v>
      </c>
      <c r="E5178" s="7">
        <v>36.17</v>
      </c>
      <c r="F5178" s="7">
        <v>9.0650564928649491</v>
      </c>
      <c r="G5178" s="7">
        <v>37.288659793814432</v>
      </c>
      <c r="H5178" s="7">
        <v>0.97000000000000008</v>
      </c>
      <c r="I5178" s="7">
        <v>31.09</v>
      </c>
      <c r="J5178" s="7">
        <v>7.7918884811493161</v>
      </c>
      <c r="K5178" s="7">
        <v>32.051546391752574</v>
      </c>
      <c r="L5178" s="7">
        <v>0.97000000000000008</v>
      </c>
      <c r="M5178" s="7" t="s">
        <v>290</v>
      </c>
      <c r="N5178" s="7" t="s">
        <v>337</v>
      </c>
      <c r="O5178" s="7" t="s">
        <v>421</v>
      </c>
    </row>
    <row r="5179" spans="1:15" ht="15">
      <c r="A5179" s="1">
        <v>5171</v>
      </c>
      <c r="B5179" s="6" t="s">
        <v>22</v>
      </c>
      <c r="C5179" s="7" t="s">
        <v>294</v>
      </c>
      <c r="D5179" s="7">
        <v>30.69</v>
      </c>
      <c r="E5179" s="7">
        <v>35.54980373314006</v>
      </c>
      <c r="F5179" s="7">
        <v>7.2622188279563469</v>
      </c>
      <c r="G5179" s="7">
        <v>36.283996028137565</v>
      </c>
      <c r="H5179" s="7">
        <v>0.97976539589442813</v>
      </c>
      <c r="I5179" s="7">
        <v>30.893795689003849</v>
      </c>
      <c r="J5179" s="7">
        <v>6.3110757630026217</v>
      </c>
      <c r="K5179" s="7">
        <v>31.531829781353824</v>
      </c>
      <c r="L5179" s="7">
        <v>0.97976539589442813</v>
      </c>
      <c r="M5179" s="7" t="s">
        <v>290</v>
      </c>
      <c r="N5179" s="7" t="s">
        <v>337</v>
      </c>
      <c r="O5179" s="7" t="s">
        <v>421</v>
      </c>
    </row>
    <row r="5180" spans="1:15" ht="15">
      <c r="A5180" s="1">
        <v>5172</v>
      </c>
      <c r="B5180" s="6" t="s">
        <v>22</v>
      </c>
      <c r="C5180" s="7" t="s">
        <v>295</v>
      </c>
      <c r="D5180" s="7">
        <v>33.646000000000001</v>
      </c>
      <c r="E5180" s="7">
        <v>32.539000000000001</v>
      </c>
      <c r="F5180" s="7">
        <v>1.0347645995493022</v>
      </c>
      <c r="G5180" s="7">
        <v>32.555448987481043</v>
      </c>
      <c r="H5180" s="7">
        <v>0.99949473934494437</v>
      </c>
      <c r="I5180" s="7">
        <v>28.013000000000002</v>
      </c>
      <c r="J5180" s="7">
        <v>0.89083440570314032</v>
      </c>
      <c r="K5180" s="7">
        <v>28.027161021737193</v>
      </c>
      <c r="L5180" s="7">
        <v>0.99949473934494437</v>
      </c>
      <c r="M5180" s="7" t="s">
        <v>290</v>
      </c>
      <c r="N5180" s="7" t="s">
        <v>337</v>
      </c>
      <c r="O5180" s="7" t="s">
        <v>421</v>
      </c>
    </row>
    <row r="5181" spans="1:15" ht="15">
      <c r="A5181" s="1">
        <v>5173</v>
      </c>
      <c r="B5181" s="6" t="s">
        <v>22</v>
      </c>
      <c r="C5181" s="7" t="s">
        <v>296</v>
      </c>
      <c r="D5181" s="7">
        <v>32.698</v>
      </c>
      <c r="E5181" s="7">
        <v>35.096800000000002</v>
      </c>
      <c r="F5181" s="7">
        <v>0.27449338673242063</v>
      </c>
      <c r="G5181" s="7">
        <v>35.0978733951127</v>
      </c>
      <c r="H5181" s="7">
        <v>0.99996941708973031</v>
      </c>
      <c r="I5181" s="7">
        <v>30.761199999999999</v>
      </c>
      <c r="J5181" s="7">
        <v>0.24058449681885277</v>
      </c>
      <c r="K5181" s="7">
        <v>30.762140795791659</v>
      </c>
      <c r="L5181" s="7">
        <v>0.99996941708973031</v>
      </c>
      <c r="M5181" s="7" t="s">
        <v>290</v>
      </c>
      <c r="N5181" s="7" t="s">
        <v>337</v>
      </c>
      <c r="O5181" s="7" t="s">
        <v>421</v>
      </c>
    </row>
    <row r="5182" spans="1:15" ht="15">
      <c r="A5182" s="1">
        <v>5174</v>
      </c>
      <c r="B5182" s="6" t="s">
        <v>22</v>
      </c>
      <c r="C5182" s="7" t="s">
        <v>297</v>
      </c>
      <c r="D5182" s="7">
        <v>30.459900000000001</v>
      </c>
      <c r="E5182" s="7">
        <v>34.791873924999997</v>
      </c>
      <c r="F5182" s="7">
        <v>2.2304317863564131</v>
      </c>
      <c r="G5182" s="7">
        <v>34.863294697527998</v>
      </c>
      <c r="H5182" s="7">
        <v>0.99795140496193357</v>
      </c>
      <c r="I5182" s="7">
        <v>30.585231432</v>
      </c>
      <c r="J5182" s="7">
        <v>1.9607530346326887</v>
      </c>
      <c r="K5182" s="7">
        <v>30.64801680715772</v>
      </c>
      <c r="L5182" s="7">
        <v>0.99795140496193357</v>
      </c>
      <c r="M5182" s="7" t="s">
        <v>290</v>
      </c>
      <c r="N5182" s="7" t="s">
        <v>337</v>
      </c>
      <c r="O5182" s="7" t="s">
        <v>421</v>
      </c>
    </row>
    <row r="5183" spans="1:15" ht="15">
      <c r="A5183" s="1">
        <v>5175</v>
      </c>
      <c r="B5183" s="6" t="s">
        <v>22</v>
      </c>
      <c r="C5183" s="7" t="s">
        <v>298</v>
      </c>
      <c r="D5183" s="7" t="s">
        <v>422</v>
      </c>
      <c r="E5183" s="7">
        <v>34.308691687466307</v>
      </c>
      <c r="F5183" s="7">
        <v>2.1994560181778695</v>
      </c>
      <c r="G5183" s="7">
        <v>34.379120583306353</v>
      </c>
      <c r="H5183" s="7">
        <v>0.99795140496193357</v>
      </c>
      <c r="I5183" s="7">
        <v>30.102049194466304</v>
      </c>
      <c r="J5183" s="7">
        <v>1.9297772664541402</v>
      </c>
      <c r="K5183" s="7">
        <v>30.163842692936068</v>
      </c>
      <c r="L5183" s="7">
        <v>0.99795140496193357</v>
      </c>
      <c r="M5183" s="7" t="s">
        <v>290</v>
      </c>
      <c r="N5183" s="7" t="s">
        <v>337</v>
      </c>
      <c r="O5183" s="7" t="s">
        <v>421</v>
      </c>
    </row>
    <row r="5184" spans="1:15" ht="15">
      <c r="A5184" s="1">
        <v>5176</v>
      </c>
      <c r="B5184" s="6" t="s">
        <v>22</v>
      </c>
      <c r="C5184" s="7" t="s">
        <v>299</v>
      </c>
      <c r="D5184" s="7" t="s">
        <v>422</v>
      </c>
      <c r="E5184" s="7">
        <v>33.845569931371813</v>
      </c>
      <c r="F5184" s="7">
        <v>2.1697662840759082</v>
      </c>
      <c r="G5184" s="7">
        <v>33.915048130688128</v>
      </c>
      <c r="H5184" s="7">
        <v>0.99795140496193357</v>
      </c>
      <c r="I5184" s="7">
        <v>29.638927438371816</v>
      </c>
      <c r="J5184" s="7">
        <v>1.900087532352053</v>
      </c>
      <c r="K5184" s="7">
        <v>29.699770240317843</v>
      </c>
      <c r="L5184" s="7">
        <v>0.99795140496193357</v>
      </c>
      <c r="M5184" s="7" t="s">
        <v>290</v>
      </c>
      <c r="N5184" s="7" t="s">
        <v>337</v>
      </c>
      <c r="O5184" s="7" t="s">
        <v>421</v>
      </c>
    </row>
    <row r="5185" spans="1:15" ht="15">
      <c r="A5185" s="1">
        <v>5177</v>
      </c>
      <c r="B5185" s="6" t="s">
        <v>22</v>
      </c>
      <c r="C5185" s="7" t="s">
        <v>300</v>
      </c>
      <c r="D5185" s="7" t="s">
        <v>422</v>
      </c>
      <c r="E5185" s="7">
        <v>33.726814289593079</v>
      </c>
      <c r="F5185" s="7">
        <v>2.1621531167367007</v>
      </c>
      <c r="G5185" s="7">
        <v>33.796048707281066</v>
      </c>
      <c r="H5185" s="7">
        <v>0.99795140496193357</v>
      </c>
      <c r="I5185" s="7">
        <v>29.520171796593086</v>
      </c>
      <c r="J5185" s="7">
        <v>1.8924743650129179</v>
      </c>
      <c r="K5185" s="7">
        <v>29.580770816910789</v>
      </c>
      <c r="L5185" s="7">
        <v>0.99795140496193357</v>
      </c>
      <c r="M5185" s="7" t="s">
        <v>290</v>
      </c>
      <c r="N5185" s="7" t="s">
        <v>337</v>
      </c>
      <c r="O5185" s="7" t="s">
        <v>421</v>
      </c>
    </row>
    <row r="5186" spans="1:15" ht="15">
      <c r="A5186" s="1">
        <v>5178</v>
      </c>
      <c r="B5186" s="6" t="s">
        <v>22</v>
      </c>
      <c r="C5186" s="7" t="s">
        <v>301</v>
      </c>
      <c r="D5186" s="7" t="s">
        <v>422</v>
      </c>
      <c r="E5186" s="7">
        <v>33.139700720140354</v>
      </c>
      <c r="F5186" s="7">
        <v>2.1245145356608321</v>
      </c>
      <c r="G5186" s="7">
        <v>33.207729910861197</v>
      </c>
      <c r="H5186" s="7">
        <v>0.99795140496193357</v>
      </c>
      <c r="I5186" s="7">
        <v>28.933058227140361</v>
      </c>
      <c r="J5186" s="7">
        <v>1.8548357839370511</v>
      </c>
      <c r="K5186" s="7">
        <v>28.992452020490916</v>
      </c>
      <c r="L5186" s="7">
        <v>0.99795140496193357</v>
      </c>
      <c r="M5186" s="7" t="s">
        <v>290</v>
      </c>
      <c r="N5186" s="7" t="s">
        <v>337</v>
      </c>
      <c r="O5186" s="7" t="s">
        <v>421</v>
      </c>
    </row>
    <row r="5187" spans="1:15" ht="15">
      <c r="A5187" s="1">
        <v>5179</v>
      </c>
      <c r="B5187" s="6" t="s">
        <v>22</v>
      </c>
      <c r="C5187" s="7" t="s">
        <v>302</v>
      </c>
      <c r="D5187" s="7" t="s">
        <v>422</v>
      </c>
      <c r="E5187" s="7">
        <v>33.021690706876718</v>
      </c>
      <c r="F5187" s="7">
        <v>2.1169491689531137</v>
      </c>
      <c r="G5187" s="7">
        <v>33.089477646595746</v>
      </c>
      <c r="H5187" s="7">
        <v>0.99795140496193357</v>
      </c>
      <c r="I5187" s="7">
        <v>28.815048213876722</v>
      </c>
      <c r="J5187" s="7">
        <v>1.8472704172293537</v>
      </c>
      <c r="K5187" s="7">
        <v>28.874199756225465</v>
      </c>
      <c r="L5187" s="7">
        <v>0.99795140496193357</v>
      </c>
      <c r="M5187" s="7" t="s">
        <v>290</v>
      </c>
      <c r="N5187" s="7" t="s">
        <v>337</v>
      </c>
      <c r="O5187" s="7" t="s">
        <v>421</v>
      </c>
    </row>
    <row r="5188" spans="1:15" ht="15">
      <c r="A5188" s="1">
        <v>5180</v>
      </c>
      <c r="B5188" s="6" t="s">
        <v>22</v>
      </c>
      <c r="C5188" s="7" t="s">
        <v>423</v>
      </c>
      <c r="D5188" s="7" t="s">
        <v>422</v>
      </c>
      <c r="E5188" s="7">
        <v>33.131238269738922</v>
      </c>
      <c r="F5188" s="7">
        <v>2.1239720262689548</v>
      </c>
      <c r="G5188" s="7">
        <v>33.199250088738239</v>
      </c>
      <c r="H5188" s="7">
        <v>0.99795140496193357</v>
      </c>
      <c r="I5188" s="7">
        <v>28.924595776738929</v>
      </c>
      <c r="J5188" s="7">
        <v>1.8542932745451917</v>
      </c>
      <c r="K5188" s="7">
        <v>28.983972198367962</v>
      </c>
      <c r="L5188" s="7">
        <v>0.99795140496193357</v>
      </c>
      <c r="M5188" s="7" t="s">
        <v>290</v>
      </c>
      <c r="N5188" s="7" t="s">
        <v>337</v>
      </c>
      <c r="O5188" s="7" t="s">
        <v>421</v>
      </c>
    </row>
    <row r="5189" spans="1:15" ht="15">
      <c r="A5189" s="1">
        <v>5181</v>
      </c>
      <c r="B5189" s="6" t="s">
        <v>22</v>
      </c>
      <c r="C5189" s="7" t="s">
        <v>424</v>
      </c>
      <c r="D5189" s="7" t="s">
        <v>422</v>
      </c>
      <c r="E5189" s="7">
        <v>33.471097448356147</v>
      </c>
      <c r="F5189" s="7">
        <v>2.1457596631322637</v>
      </c>
      <c r="G5189" s="7">
        <v>33.539806930411494</v>
      </c>
      <c r="H5189" s="7">
        <v>0.99795140496193357</v>
      </c>
      <c r="I5189" s="7">
        <v>29.269645802310105</v>
      </c>
      <c r="J5189" s="7">
        <v>1.8764136853794668</v>
      </c>
      <c r="K5189" s="7">
        <v>29.329730542767845</v>
      </c>
      <c r="L5189" s="7">
        <v>0.99795140496193357</v>
      </c>
      <c r="M5189" s="7" t="s">
        <v>290</v>
      </c>
      <c r="N5189" s="7" t="s">
        <v>337</v>
      </c>
      <c r="O5189" s="7" t="s">
        <v>421</v>
      </c>
    </row>
    <row r="5190" spans="1:15" ht="15">
      <c r="A5190" s="1">
        <v>5182</v>
      </c>
      <c r="B5190" s="6" t="s">
        <v>22</v>
      </c>
      <c r="C5190" s="7" t="s">
        <v>425</v>
      </c>
      <c r="D5190" s="7" t="s">
        <v>422</v>
      </c>
      <c r="E5190" s="7">
        <v>33.764964552755494</v>
      </c>
      <c r="F5190" s="7">
        <v>2.1645988475932749</v>
      </c>
      <c r="G5190" s="7">
        <v>33.834277285318763</v>
      </c>
      <c r="H5190" s="7">
        <v>0.99795140496193357</v>
      </c>
      <c r="I5190" s="7">
        <v>29.604866148211293</v>
      </c>
      <c r="J5190" s="7">
        <v>1.8979039367106596</v>
      </c>
      <c r="K5190" s="7">
        <v>29.665639029127433</v>
      </c>
      <c r="L5190" s="7">
        <v>0.99795140496193357</v>
      </c>
      <c r="M5190" s="7" t="s">
        <v>290</v>
      </c>
      <c r="N5190" s="7" t="s">
        <v>337</v>
      </c>
      <c r="O5190" s="7" t="s">
        <v>421</v>
      </c>
    </row>
    <row r="5191" spans="1:15" ht="15">
      <c r="A5191" s="1">
        <v>5183</v>
      </c>
      <c r="B5191" s="6" t="s">
        <v>22</v>
      </c>
      <c r="C5191" s="7" t="s">
        <v>426</v>
      </c>
      <c r="D5191" s="7" t="s">
        <v>422</v>
      </c>
      <c r="E5191" s="7">
        <v>34.262007182512406</v>
      </c>
      <c r="F5191" s="7">
        <v>2.1964631755387871</v>
      </c>
      <c r="G5191" s="7">
        <v>34.332340244382259</v>
      </c>
      <c r="H5191" s="7">
        <v>0.99795140496193357</v>
      </c>
      <c r="I5191" s="7">
        <v>30.108023446763873</v>
      </c>
      <c r="J5191" s="7">
        <v>1.9301602628473107</v>
      </c>
      <c r="K5191" s="7">
        <v>30.169829209181113</v>
      </c>
      <c r="L5191" s="7">
        <v>0.99795140496193357</v>
      </c>
      <c r="M5191" s="7" t="s">
        <v>290</v>
      </c>
      <c r="N5191" s="7" t="s">
        <v>337</v>
      </c>
      <c r="O5191" s="7" t="s">
        <v>421</v>
      </c>
    </row>
    <row r="5192" spans="1:15" ht="15">
      <c r="A5192" s="1">
        <v>5184</v>
      </c>
      <c r="B5192" s="6" t="s">
        <v>22</v>
      </c>
      <c r="C5192" s="7" t="s">
        <v>427</v>
      </c>
      <c r="D5192" s="7" t="s">
        <v>422</v>
      </c>
      <c r="E5192" s="7">
        <v>34.759049812269325</v>
      </c>
      <c r="F5192" s="7">
        <v>2.2283275034842052</v>
      </c>
      <c r="G5192" s="7">
        <v>34.830403203445755</v>
      </c>
      <c r="H5192" s="7">
        <v>0.99795140496193357</v>
      </c>
      <c r="I5192" s="7">
        <v>30.611180745316453</v>
      </c>
      <c r="J5192" s="7">
        <v>1.9624165889839094</v>
      </c>
      <c r="K5192" s="7">
        <v>30.674019389234793</v>
      </c>
      <c r="L5192" s="7">
        <v>0.99795140496193357</v>
      </c>
      <c r="M5192" s="7" t="s">
        <v>290</v>
      </c>
      <c r="N5192" s="7" t="s">
        <v>337</v>
      </c>
      <c r="O5192" s="7" t="s">
        <v>421</v>
      </c>
    </row>
    <row r="5193" spans="1:15" ht="15">
      <c r="A5193" s="1">
        <v>5185</v>
      </c>
      <c r="B5193" s="6" t="s">
        <v>51</v>
      </c>
      <c r="C5193" s="7" t="s">
        <v>292</v>
      </c>
      <c r="D5193" s="7" t="s">
        <v>422</v>
      </c>
      <c r="E5193" s="7" t="s">
        <v>422</v>
      </c>
      <c r="F5193" s="7" t="s">
        <v>422</v>
      </c>
      <c r="G5193" s="7" t="s">
        <v>422</v>
      </c>
      <c r="H5193" s="7" t="s">
        <v>422</v>
      </c>
      <c r="I5193" s="7" t="s">
        <v>422</v>
      </c>
      <c r="J5193" s="7" t="s">
        <v>422</v>
      </c>
      <c r="K5193" s="7" t="s">
        <v>422</v>
      </c>
      <c r="L5193" s="7" t="s">
        <v>422</v>
      </c>
      <c r="M5193" s="7" t="s">
        <v>290</v>
      </c>
      <c r="N5193" s="7" t="s">
        <v>337</v>
      </c>
      <c r="O5193" s="7" t="s">
        <v>421</v>
      </c>
    </row>
    <row r="5194" spans="1:15" ht="15">
      <c r="A5194" s="1">
        <v>5186</v>
      </c>
      <c r="B5194" s="6" t="s">
        <v>51</v>
      </c>
      <c r="C5194" s="7" t="s">
        <v>293</v>
      </c>
      <c r="D5194" s="7" t="s">
        <v>422</v>
      </c>
      <c r="E5194" s="7" t="s">
        <v>422</v>
      </c>
      <c r="F5194" s="7" t="s">
        <v>422</v>
      </c>
      <c r="G5194" s="7" t="s">
        <v>422</v>
      </c>
      <c r="H5194" s="7" t="s">
        <v>422</v>
      </c>
      <c r="I5194" s="7" t="s">
        <v>422</v>
      </c>
      <c r="J5194" s="7" t="s">
        <v>422</v>
      </c>
      <c r="K5194" s="7" t="s">
        <v>422</v>
      </c>
      <c r="L5194" s="7" t="s">
        <v>422</v>
      </c>
      <c r="M5194" s="7" t="s">
        <v>290</v>
      </c>
      <c r="N5194" s="7" t="s">
        <v>337</v>
      </c>
      <c r="O5194" s="7" t="s">
        <v>421</v>
      </c>
    </row>
    <row r="5195" spans="1:15" ht="15">
      <c r="A5195" s="1">
        <v>5187</v>
      </c>
      <c r="B5195" s="6" t="s">
        <v>51</v>
      </c>
      <c r="C5195" s="7" t="s">
        <v>294</v>
      </c>
      <c r="D5195" s="7">
        <v>4.76</v>
      </c>
      <c r="E5195" s="7">
        <v>4.6749999999999998</v>
      </c>
      <c r="F5195" s="7">
        <v>0.86809399651899444</v>
      </c>
      <c r="G5195" s="7">
        <v>4.7549145299145303</v>
      </c>
      <c r="H5195" s="7">
        <v>0.98319327731092432</v>
      </c>
      <c r="I5195" s="7">
        <v>4.6749999999999998</v>
      </c>
      <c r="J5195" s="7">
        <v>0.86809399651899444</v>
      </c>
      <c r="K5195" s="7">
        <v>4.7549145299145303</v>
      </c>
      <c r="L5195" s="7">
        <v>0.98319327731092432</v>
      </c>
      <c r="M5195" s="7" t="s">
        <v>290</v>
      </c>
      <c r="N5195" s="7" t="s">
        <v>337</v>
      </c>
      <c r="O5195" s="7" t="s">
        <v>421</v>
      </c>
    </row>
    <row r="5196" spans="1:15" ht="15">
      <c r="A5196" s="1">
        <v>5188</v>
      </c>
      <c r="B5196" s="6" t="s">
        <v>51</v>
      </c>
      <c r="C5196" s="7" t="s">
        <v>295</v>
      </c>
      <c r="D5196" s="7">
        <v>5.1349999999999998</v>
      </c>
      <c r="E5196" s="7">
        <v>5.0880000000000001</v>
      </c>
      <c r="F5196" s="7">
        <v>0.69316736795668443</v>
      </c>
      <c r="G5196" s="7">
        <v>5.1349999999999998</v>
      </c>
      <c r="H5196" s="7">
        <v>0.99084712755598836</v>
      </c>
      <c r="I5196" s="7">
        <v>5.0880000000000001</v>
      </c>
      <c r="J5196" s="7">
        <v>0.69316736795668443</v>
      </c>
      <c r="K5196" s="7">
        <v>5.1349999999999998</v>
      </c>
      <c r="L5196" s="7">
        <v>0.99084712755598836</v>
      </c>
      <c r="M5196" s="7" t="s">
        <v>290</v>
      </c>
      <c r="N5196" s="7" t="s">
        <v>337</v>
      </c>
      <c r="O5196" s="7" t="s">
        <v>421</v>
      </c>
    </row>
    <row r="5197" spans="1:15" ht="15">
      <c r="A5197" s="1">
        <v>5189</v>
      </c>
      <c r="B5197" s="6" t="s">
        <v>51</v>
      </c>
      <c r="C5197" s="7" t="s">
        <v>296</v>
      </c>
      <c r="D5197" s="7">
        <v>9.1180000000000003</v>
      </c>
      <c r="E5197" s="7">
        <v>9.0250000000000004</v>
      </c>
      <c r="F5197" s="7">
        <v>1.2989607384366975</v>
      </c>
      <c r="G5197" s="7">
        <v>9.1180000000000003</v>
      </c>
      <c r="H5197" s="7">
        <v>0.98980039482342619</v>
      </c>
      <c r="I5197" s="7">
        <v>9.0250000000000004</v>
      </c>
      <c r="J5197" s="7">
        <v>1.2989607384366975</v>
      </c>
      <c r="K5197" s="7">
        <v>9.1180000000000003</v>
      </c>
      <c r="L5197" s="7">
        <v>0.98980039482342619</v>
      </c>
      <c r="M5197" s="7" t="s">
        <v>290</v>
      </c>
      <c r="N5197" s="7" t="s">
        <v>337</v>
      </c>
      <c r="O5197" s="7" t="s">
        <v>421</v>
      </c>
    </row>
    <row r="5198" spans="1:15" ht="15">
      <c r="A5198" s="1">
        <v>5190</v>
      </c>
      <c r="B5198" s="6" t="s">
        <v>51</v>
      </c>
      <c r="C5198" s="7" t="s">
        <v>297</v>
      </c>
      <c r="D5198" s="7">
        <v>11.3491</v>
      </c>
      <c r="E5198" s="7">
        <v>11.237500000000001</v>
      </c>
      <c r="F5198" s="7">
        <v>1.5876600895657691</v>
      </c>
      <c r="G5198" s="7">
        <v>11.3491</v>
      </c>
      <c r="H5198" s="7">
        <v>0.99016662114176457</v>
      </c>
      <c r="I5198" s="7">
        <v>11.237500000000001</v>
      </c>
      <c r="J5198" s="7">
        <v>1.5876600895657691</v>
      </c>
      <c r="K5198" s="7">
        <v>11.3491</v>
      </c>
      <c r="L5198" s="7">
        <v>0.99016662114176457</v>
      </c>
      <c r="M5198" s="7" t="s">
        <v>290</v>
      </c>
      <c r="N5198" s="7" t="s">
        <v>337</v>
      </c>
      <c r="O5198" s="7" t="s">
        <v>421</v>
      </c>
    </row>
    <row r="5199" spans="1:15" ht="15">
      <c r="A5199" s="1">
        <v>5191</v>
      </c>
      <c r="B5199" s="6" t="s">
        <v>51</v>
      </c>
      <c r="C5199" s="7" t="s">
        <v>298</v>
      </c>
      <c r="D5199" s="7" t="s">
        <v>422</v>
      </c>
      <c r="E5199" s="7">
        <v>15.059722808541606</v>
      </c>
      <c r="F5199" s="7">
        <v>7.2937566489074888</v>
      </c>
      <c r="G5199" s="7">
        <v>16.733025342824007</v>
      </c>
      <c r="H5199" s="7">
        <v>0.9</v>
      </c>
      <c r="I5199" s="7">
        <v>15.059722808541606</v>
      </c>
      <c r="J5199" s="7">
        <v>7.2937566489074888</v>
      </c>
      <c r="K5199" s="7">
        <v>16.733025342824007</v>
      </c>
      <c r="L5199" s="7">
        <v>0.9</v>
      </c>
      <c r="M5199" s="7" t="s">
        <v>290</v>
      </c>
      <c r="N5199" s="7" t="s">
        <v>337</v>
      </c>
      <c r="O5199" s="7" t="s">
        <v>421</v>
      </c>
    </row>
    <row r="5200" spans="1:15" ht="15">
      <c r="A5200" s="1">
        <v>5192</v>
      </c>
      <c r="B5200" s="6" t="s">
        <v>51</v>
      </c>
      <c r="C5200" s="7" t="s">
        <v>299</v>
      </c>
      <c r="D5200" s="7" t="s">
        <v>422</v>
      </c>
      <c r="E5200" s="7">
        <v>20.634850201360845</v>
      </c>
      <c r="F5200" s="7">
        <v>9.9939140825368753</v>
      </c>
      <c r="G5200" s="7">
        <v>22.927611334845384</v>
      </c>
      <c r="H5200" s="7">
        <v>0.9</v>
      </c>
      <c r="I5200" s="7">
        <v>20.634850201360845</v>
      </c>
      <c r="J5200" s="7">
        <v>9.9939140825368753</v>
      </c>
      <c r="K5200" s="7">
        <v>22.927611334845384</v>
      </c>
      <c r="L5200" s="7">
        <v>0.9</v>
      </c>
      <c r="M5200" s="7" t="s">
        <v>290</v>
      </c>
      <c r="N5200" s="7" t="s">
        <v>337</v>
      </c>
      <c r="O5200" s="7" t="s">
        <v>421</v>
      </c>
    </row>
    <row r="5201" spans="1:15" ht="15">
      <c r="A5201" s="1">
        <v>5193</v>
      </c>
      <c r="B5201" s="6" t="s">
        <v>51</v>
      </c>
      <c r="C5201" s="7" t="s">
        <v>300</v>
      </c>
      <c r="D5201" s="7" t="s">
        <v>422</v>
      </c>
      <c r="E5201" s="7">
        <v>25.992012784173497</v>
      </c>
      <c r="F5201" s="7">
        <v>12.588506340603278</v>
      </c>
      <c r="G5201" s="7">
        <v>28.880014204637217</v>
      </c>
      <c r="H5201" s="7">
        <v>0.9</v>
      </c>
      <c r="I5201" s="7">
        <v>25.992012784173497</v>
      </c>
      <c r="J5201" s="7">
        <v>12.588506340603278</v>
      </c>
      <c r="K5201" s="7">
        <v>28.880014204637217</v>
      </c>
      <c r="L5201" s="7">
        <v>0.9</v>
      </c>
      <c r="M5201" s="7" t="s">
        <v>290</v>
      </c>
      <c r="N5201" s="7" t="s">
        <v>337</v>
      </c>
      <c r="O5201" s="7" t="s">
        <v>421</v>
      </c>
    </row>
    <row r="5202" spans="1:15" ht="15">
      <c r="A5202" s="1">
        <v>5194</v>
      </c>
      <c r="B5202" s="6" t="s">
        <v>51</v>
      </c>
      <c r="C5202" s="7" t="s">
        <v>301</v>
      </c>
      <c r="D5202" s="7" t="s">
        <v>422</v>
      </c>
      <c r="E5202" s="7">
        <v>28.14312510140417</v>
      </c>
      <c r="F5202" s="7">
        <v>13.630337585827071</v>
      </c>
      <c r="G5202" s="7">
        <v>31.270139001560189</v>
      </c>
      <c r="H5202" s="7">
        <v>0.9</v>
      </c>
      <c r="I5202" s="7">
        <v>28.14312510140417</v>
      </c>
      <c r="J5202" s="7">
        <v>13.630337585827071</v>
      </c>
      <c r="K5202" s="7">
        <v>31.270139001560189</v>
      </c>
      <c r="L5202" s="7">
        <v>0.9</v>
      </c>
      <c r="M5202" s="7" t="s">
        <v>290</v>
      </c>
      <c r="N5202" s="7" t="s">
        <v>337</v>
      </c>
      <c r="O5202" s="7" t="s">
        <v>421</v>
      </c>
    </row>
    <row r="5203" spans="1:15" ht="15">
      <c r="A5203" s="1">
        <v>5195</v>
      </c>
      <c r="B5203" s="6" t="s">
        <v>51</v>
      </c>
      <c r="C5203" s="7" t="s">
        <v>302</v>
      </c>
      <c r="D5203" s="7" t="s">
        <v>422</v>
      </c>
      <c r="E5203" s="7">
        <v>30.095780821902675</v>
      </c>
      <c r="F5203" s="7">
        <v>14.576051914402578</v>
      </c>
      <c r="G5203" s="7">
        <v>33.43975646878075</v>
      </c>
      <c r="H5203" s="7">
        <v>0.9</v>
      </c>
      <c r="I5203" s="7">
        <v>30.095780821902675</v>
      </c>
      <c r="J5203" s="7">
        <v>14.576051914402578</v>
      </c>
      <c r="K5203" s="7">
        <v>33.43975646878075</v>
      </c>
      <c r="L5203" s="7">
        <v>0.9</v>
      </c>
      <c r="M5203" s="7" t="s">
        <v>290</v>
      </c>
      <c r="N5203" s="7" t="s">
        <v>337</v>
      </c>
      <c r="O5203" s="7" t="s">
        <v>421</v>
      </c>
    </row>
    <row r="5204" spans="1:15" ht="15">
      <c r="A5204" s="1">
        <v>5196</v>
      </c>
      <c r="B5204" s="6" t="s">
        <v>51</v>
      </c>
      <c r="C5204" s="7" t="s">
        <v>423</v>
      </c>
      <c r="D5204" s="7" t="s">
        <v>422</v>
      </c>
      <c r="E5204" s="7">
        <v>31.770817594082239</v>
      </c>
      <c r="F5204" s="7">
        <v>15.387309249585389</v>
      </c>
      <c r="G5204" s="7">
        <v>35.300908437869154</v>
      </c>
      <c r="H5204" s="7">
        <v>0.9</v>
      </c>
      <c r="I5204" s="7">
        <v>31.770817594082239</v>
      </c>
      <c r="J5204" s="7">
        <v>15.387309249585389</v>
      </c>
      <c r="K5204" s="7">
        <v>35.300908437869154</v>
      </c>
      <c r="L5204" s="7">
        <v>0.9</v>
      </c>
      <c r="M5204" s="7" t="s">
        <v>290</v>
      </c>
      <c r="N5204" s="7" t="s">
        <v>337</v>
      </c>
      <c r="O5204" s="7" t="s">
        <v>421</v>
      </c>
    </row>
    <row r="5205" spans="1:15" ht="15">
      <c r="A5205" s="1">
        <v>5197</v>
      </c>
      <c r="B5205" s="6" t="s">
        <v>51</v>
      </c>
      <c r="C5205" s="7" t="s">
        <v>424</v>
      </c>
      <c r="D5205" s="7" t="s">
        <v>422</v>
      </c>
      <c r="E5205" s="7">
        <v>33.169312906129079</v>
      </c>
      <c r="F5205" s="7">
        <v>16.06463144272179</v>
      </c>
      <c r="G5205" s="7">
        <v>36.8547921179212</v>
      </c>
      <c r="H5205" s="7">
        <v>0.9</v>
      </c>
      <c r="I5205" s="7">
        <v>33.169312906129079</v>
      </c>
      <c r="J5205" s="7">
        <v>16.06463144272179</v>
      </c>
      <c r="K5205" s="7">
        <v>36.8547921179212</v>
      </c>
      <c r="L5205" s="7">
        <v>0.9</v>
      </c>
      <c r="M5205" s="7" t="s">
        <v>290</v>
      </c>
      <c r="N5205" s="7" t="s">
        <v>337</v>
      </c>
      <c r="O5205" s="7" t="s">
        <v>421</v>
      </c>
    </row>
    <row r="5206" spans="1:15" ht="15">
      <c r="A5206" s="1">
        <v>5198</v>
      </c>
      <c r="B5206" s="6" t="s">
        <v>51</v>
      </c>
      <c r="C5206" s="7" t="s">
        <v>425</v>
      </c>
      <c r="D5206" s="7" t="s">
        <v>422</v>
      </c>
      <c r="E5206" s="7">
        <v>34.208690947285184</v>
      </c>
      <c r="F5206" s="7">
        <v>16.568025203336759</v>
      </c>
      <c r="G5206" s="7">
        <v>38.009656608094652</v>
      </c>
      <c r="H5206" s="7">
        <v>0.9</v>
      </c>
      <c r="I5206" s="7">
        <v>34.208690947285184</v>
      </c>
      <c r="J5206" s="7">
        <v>16.568025203336759</v>
      </c>
      <c r="K5206" s="7">
        <v>38.009656608094652</v>
      </c>
      <c r="L5206" s="7">
        <v>0.9</v>
      </c>
      <c r="M5206" s="7" t="s">
        <v>290</v>
      </c>
      <c r="N5206" s="7" t="s">
        <v>337</v>
      </c>
      <c r="O5206" s="7" t="s">
        <v>421</v>
      </c>
    </row>
    <row r="5207" spans="1:15" ht="15">
      <c r="A5207" s="1">
        <v>5199</v>
      </c>
      <c r="B5207" s="6" t="s">
        <v>51</v>
      </c>
      <c r="C5207" s="7" t="s">
        <v>426</v>
      </c>
      <c r="D5207" s="7" t="s">
        <v>422</v>
      </c>
      <c r="E5207" s="7">
        <v>34.951266399400346</v>
      </c>
      <c r="F5207" s="7">
        <v>16.927670909306084</v>
      </c>
      <c r="G5207" s="7">
        <v>38.834740443778159</v>
      </c>
      <c r="H5207" s="7">
        <v>0.9</v>
      </c>
      <c r="I5207" s="7">
        <v>34.951266399400346</v>
      </c>
      <c r="J5207" s="7">
        <v>16.927670909306084</v>
      </c>
      <c r="K5207" s="7">
        <v>38.834740443778159</v>
      </c>
      <c r="L5207" s="7">
        <v>0.9</v>
      </c>
      <c r="M5207" s="7" t="s">
        <v>290</v>
      </c>
      <c r="N5207" s="7" t="s">
        <v>337</v>
      </c>
      <c r="O5207" s="7" t="s">
        <v>421</v>
      </c>
    </row>
    <row r="5208" spans="1:15" ht="15">
      <c r="A5208" s="1">
        <v>5200</v>
      </c>
      <c r="B5208" s="6" t="s">
        <v>51</v>
      </c>
      <c r="C5208" s="7" t="s">
        <v>427</v>
      </c>
      <c r="D5208" s="7" t="s">
        <v>422</v>
      </c>
      <c r="E5208" s="7">
        <v>35.348244584364622</v>
      </c>
      <c r="F5208" s="7">
        <v>17.119936219422698</v>
      </c>
      <c r="G5208" s="7">
        <v>39.27582731596069</v>
      </c>
      <c r="H5208" s="7">
        <v>0.9</v>
      </c>
      <c r="I5208" s="7">
        <v>35.348244584364622</v>
      </c>
      <c r="J5208" s="7">
        <v>17.119936219422698</v>
      </c>
      <c r="K5208" s="7">
        <v>39.27582731596069</v>
      </c>
      <c r="L5208" s="7">
        <v>0.9</v>
      </c>
      <c r="M5208" s="7" t="s">
        <v>290</v>
      </c>
      <c r="N5208" s="7" t="s">
        <v>337</v>
      </c>
      <c r="O5208" s="7" t="s">
        <v>421</v>
      </c>
    </row>
    <row r="5209" spans="1:15" ht="15">
      <c r="A5209" s="1">
        <v>5201</v>
      </c>
      <c r="B5209" s="6" t="s">
        <v>64</v>
      </c>
      <c r="C5209" s="7" t="s">
        <v>292</v>
      </c>
      <c r="D5209" s="7">
        <v>50.207684319833852</v>
      </c>
      <c r="E5209" s="7">
        <v>52.639999999999993</v>
      </c>
      <c r="F5209" s="7">
        <v>10.188952609866599</v>
      </c>
      <c r="G5209" s="7">
        <v>53.617015538783086</v>
      </c>
      <c r="H5209" s="7">
        <v>0.98177788284250211</v>
      </c>
      <c r="I5209" s="7">
        <v>45.699999999999996</v>
      </c>
      <c r="J5209" s="7">
        <v>8.8456522467876937</v>
      </c>
      <c r="K5209" s="7">
        <v>46.548206879224679</v>
      </c>
      <c r="L5209" s="7">
        <v>0.98177788284250211</v>
      </c>
      <c r="M5209" s="7" t="s">
        <v>290</v>
      </c>
      <c r="N5209" s="7" t="s">
        <v>337</v>
      </c>
      <c r="O5209" s="7" t="s">
        <v>421</v>
      </c>
    </row>
    <row r="5210" spans="1:15" ht="15">
      <c r="A5210" s="1">
        <v>5202</v>
      </c>
      <c r="B5210" s="6" t="s">
        <v>64</v>
      </c>
      <c r="C5210" s="7" t="s">
        <v>293</v>
      </c>
      <c r="D5210" s="7">
        <v>43.198338525441329</v>
      </c>
      <c r="E5210" s="7">
        <v>43.93</v>
      </c>
      <c r="F5210" s="7">
        <v>8.5030525864635162</v>
      </c>
      <c r="G5210" s="7">
        <v>44.745355102939612</v>
      </c>
      <c r="H5210" s="7">
        <v>0.98177788284250211</v>
      </c>
      <c r="I5210" s="7">
        <v>38.46</v>
      </c>
      <c r="J5210" s="7">
        <v>7.4442841446707826</v>
      </c>
      <c r="K5210" s="7">
        <v>39.173830121990839</v>
      </c>
      <c r="L5210" s="7">
        <v>0.98177788284250211</v>
      </c>
      <c r="M5210" s="7" t="s">
        <v>290</v>
      </c>
      <c r="N5210" s="7" t="s">
        <v>337</v>
      </c>
      <c r="O5210" s="7" t="s">
        <v>421</v>
      </c>
    </row>
    <row r="5211" spans="1:15" ht="15">
      <c r="A5211" s="1">
        <v>5203</v>
      </c>
      <c r="B5211" s="6" t="s">
        <v>64</v>
      </c>
      <c r="C5211" s="7" t="s">
        <v>294</v>
      </c>
      <c r="D5211" s="7">
        <v>49.85</v>
      </c>
      <c r="E5211" s="7">
        <v>52.818892708723467</v>
      </c>
      <c r="F5211" s="7">
        <v>10.223578926953138</v>
      </c>
      <c r="G5211" s="7">
        <v>53.799228554425213</v>
      </c>
      <c r="H5211" s="7">
        <v>0.98177788284250211</v>
      </c>
      <c r="I5211" s="7">
        <v>46.938940032508022</v>
      </c>
      <c r="J5211" s="7">
        <v>9.0854604017590237</v>
      </c>
      <c r="K5211" s="7">
        <v>47.810142042116077</v>
      </c>
      <c r="L5211" s="7">
        <v>0.98177788284250211</v>
      </c>
      <c r="M5211" s="7" t="s">
        <v>290</v>
      </c>
      <c r="N5211" s="7" t="s">
        <v>337</v>
      </c>
      <c r="O5211" s="7" t="s">
        <v>421</v>
      </c>
    </row>
    <row r="5212" spans="1:15" ht="15">
      <c r="A5212" s="1">
        <v>5204</v>
      </c>
      <c r="B5212" s="6" t="s">
        <v>64</v>
      </c>
      <c r="C5212" s="7" t="s">
        <v>295</v>
      </c>
      <c r="D5212" s="7">
        <v>50.715000000000003</v>
      </c>
      <c r="E5212" s="7">
        <v>46.941200000000002</v>
      </c>
      <c r="F5212" s="7">
        <v>9.0858978391008876</v>
      </c>
      <c r="G5212" s="7">
        <v>47.81244395534052</v>
      </c>
      <c r="H5212" s="7">
        <v>0.98177788284250211</v>
      </c>
      <c r="I5212" s="7">
        <v>40.904299999999999</v>
      </c>
      <c r="J5212" s="7">
        <v>7.9174007264393307</v>
      </c>
      <c r="K5212" s="7">
        <v>41.663497125817727</v>
      </c>
      <c r="L5212" s="7">
        <v>0.98177788284250211</v>
      </c>
      <c r="M5212" s="7" t="s">
        <v>290</v>
      </c>
      <c r="N5212" s="7" t="s">
        <v>337</v>
      </c>
      <c r="O5212" s="7" t="s">
        <v>421</v>
      </c>
    </row>
    <row r="5213" spans="1:15" ht="15">
      <c r="A5213" s="1">
        <v>5205</v>
      </c>
      <c r="B5213" s="6" t="s">
        <v>64</v>
      </c>
      <c r="C5213" s="7" t="s">
        <v>296</v>
      </c>
      <c r="D5213" s="7">
        <v>45.868000000000002</v>
      </c>
      <c r="E5213" s="7">
        <v>49.463889633999997</v>
      </c>
      <c r="F5213" s="7">
        <v>9.9343012862813147</v>
      </c>
      <c r="G5213" s="7">
        <v>50.451627523511497</v>
      </c>
      <c r="H5213" s="7">
        <v>0.98042208075346637</v>
      </c>
      <c r="I5213" s="7">
        <v>43.706534480999998</v>
      </c>
      <c r="J5213" s="7">
        <v>8.7779971394535359</v>
      </c>
      <c r="K5213" s="7">
        <v>44.579304504658843</v>
      </c>
      <c r="L5213" s="7">
        <v>0.98042208075346637</v>
      </c>
      <c r="M5213" s="7" t="s">
        <v>290</v>
      </c>
      <c r="N5213" s="7" t="s">
        <v>337</v>
      </c>
      <c r="O5213" s="7" t="s">
        <v>421</v>
      </c>
    </row>
    <row r="5214" spans="1:15" ht="15">
      <c r="A5214" s="1">
        <v>5206</v>
      </c>
      <c r="B5214" s="6" t="s">
        <v>64</v>
      </c>
      <c r="C5214" s="7" t="s">
        <v>297</v>
      </c>
      <c r="D5214" s="7">
        <v>44.2361</v>
      </c>
      <c r="E5214" s="7">
        <v>51.366712898999999</v>
      </c>
      <c r="F5214" s="7">
        <v>9.5555414010326096</v>
      </c>
      <c r="G5214" s="7">
        <v>52.247943170187483</v>
      </c>
      <c r="H5214" s="7">
        <v>0.98313368493153785</v>
      </c>
      <c r="I5214" s="7">
        <v>45.577518963000003</v>
      </c>
      <c r="J5214" s="7">
        <v>8.4786011178802632</v>
      </c>
      <c r="K5214" s="7">
        <v>46.359431745209577</v>
      </c>
      <c r="L5214" s="7">
        <v>0.98313368493153785</v>
      </c>
      <c r="M5214" s="7" t="s">
        <v>290</v>
      </c>
      <c r="N5214" s="7" t="s">
        <v>337</v>
      </c>
      <c r="O5214" s="7" t="s">
        <v>421</v>
      </c>
    </row>
    <row r="5215" spans="1:15" ht="15">
      <c r="A5215" s="1">
        <v>5207</v>
      </c>
      <c r="B5215" s="6" t="s">
        <v>64</v>
      </c>
      <c r="C5215" s="7" t="s">
        <v>298</v>
      </c>
      <c r="D5215" s="7" t="s">
        <v>422</v>
      </c>
      <c r="E5215" s="7">
        <v>53.972432793111651</v>
      </c>
      <c r="F5215" s="7">
        <v>10.446857142253544</v>
      </c>
      <c r="G5215" s="7">
        <v>54.974178718354743</v>
      </c>
      <c r="H5215" s="7">
        <v>0.981777882842502</v>
      </c>
      <c r="I5215" s="7">
        <v>48.183238857111654</v>
      </c>
      <c r="J5215" s="7">
        <v>9.3263057998669385</v>
      </c>
      <c r="K5215" s="7">
        <v>49.077535458029125</v>
      </c>
      <c r="L5215" s="7">
        <v>0.981777882842502</v>
      </c>
      <c r="M5215" s="7" t="s">
        <v>290</v>
      </c>
      <c r="N5215" s="7" t="s">
        <v>337</v>
      </c>
      <c r="O5215" s="7" t="s">
        <v>421</v>
      </c>
    </row>
    <row r="5216" spans="1:15" ht="15">
      <c r="A5216" s="1">
        <v>5208</v>
      </c>
      <c r="B5216" s="6" t="s">
        <v>64</v>
      </c>
      <c r="C5216" s="7" t="s">
        <v>299</v>
      </c>
      <c r="D5216" s="7" t="s">
        <v>422</v>
      </c>
      <c r="E5216" s="7">
        <v>57.809071481288278</v>
      </c>
      <c r="F5216" s="7">
        <v>11.189473589347241</v>
      </c>
      <c r="G5216" s="7">
        <v>58.882026669735112</v>
      </c>
      <c r="H5216" s="7">
        <v>0.981777882842502</v>
      </c>
      <c r="I5216" s="7">
        <v>52.019877545288281</v>
      </c>
      <c r="J5216" s="7">
        <v>10.068922246960652</v>
      </c>
      <c r="K5216" s="7">
        <v>52.985383409409494</v>
      </c>
      <c r="L5216" s="7">
        <v>0.981777882842502</v>
      </c>
      <c r="M5216" s="7" t="s">
        <v>290</v>
      </c>
      <c r="N5216" s="7" t="s">
        <v>337</v>
      </c>
      <c r="O5216" s="7" t="s">
        <v>421</v>
      </c>
    </row>
    <row r="5217" spans="1:15" ht="15">
      <c r="A5217" s="1">
        <v>5209</v>
      </c>
      <c r="B5217" s="6" t="s">
        <v>64</v>
      </c>
      <c r="C5217" s="7" t="s">
        <v>300</v>
      </c>
      <c r="D5217" s="7" t="s">
        <v>422</v>
      </c>
      <c r="E5217" s="7">
        <v>63.728311206212339</v>
      </c>
      <c r="F5217" s="7">
        <v>12.335196481514648</v>
      </c>
      <c r="G5217" s="7">
        <v>64.911129411168162</v>
      </c>
      <c r="H5217" s="7">
        <v>0.981777882842502</v>
      </c>
      <c r="I5217" s="7">
        <v>57.93911727021235</v>
      </c>
      <c r="J5217" s="7">
        <v>11.214645139128001</v>
      </c>
      <c r="K5217" s="7">
        <v>59.014486150842544</v>
      </c>
      <c r="L5217" s="7">
        <v>0.981777882842502</v>
      </c>
      <c r="M5217" s="7" t="s">
        <v>290</v>
      </c>
      <c r="N5217" s="7" t="s">
        <v>337</v>
      </c>
      <c r="O5217" s="7" t="s">
        <v>421</v>
      </c>
    </row>
    <row r="5218" spans="1:15" ht="15">
      <c r="A5218" s="1">
        <v>5210</v>
      </c>
      <c r="B5218" s="6" t="s">
        <v>64</v>
      </c>
      <c r="C5218" s="7" t="s">
        <v>301</v>
      </c>
      <c r="D5218" s="7" t="s">
        <v>422</v>
      </c>
      <c r="E5218" s="7">
        <v>69.029468158130797</v>
      </c>
      <c r="F5218" s="7">
        <v>13.361283809792802</v>
      </c>
      <c r="G5218" s="7">
        <v>70.310677562090277</v>
      </c>
      <c r="H5218" s="7">
        <v>0.981777882842502</v>
      </c>
      <c r="I5218" s="7">
        <v>63.240274222130793</v>
      </c>
      <c r="J5218" s="7">
        <v>12.240732467406202</v>
      </c>
      <c r="K5218" s="7">
        <v>64.414034301764644</v>
      </c>
      <c r="L5218" s="7">
        <v>0.981777882842502</v>
      </c>
      <c r="M5218" s="7" t="s">
        <v>290</v>
      </c>
      <c r="N5218" s="7" t="s">
        <v>337</v>
      </c>
      <c r="O5218" s="7" t="s">
        <v>421</v>
      </c>
    </row>
    <row r="5219" spans="1:15" ht="15">
      <c r="A5219" s="1">
        <v>5211</v>
      </c>
      <c r="B5219" s="6" t="s">
        <v>64</v>
      </c>
      <c r="C5219" s="7" t="s">
        <v>302</v>
      </c>
      <c r="D5219" s="7" t="s">
        <v>422</v>
      </c>
      <c r="E5219" s="7">
        <v>73.602601197007175</v>
      </c>
      <c r="F5219" s="7">
        <v>14.246455462751138</v>
      </c>
      <c r="G5219" s="7">
        <v>74.968689439110733</v>
      </c>
      <c r="H5219" s="7">
        <v>0.981777882842502</v>
      </c>
      <c r="I5219" s="7">
        <v>67.813407261007171</v>
      </c>
      <c r="J5219" s="7">
        <v>13.125904120364506</v>
      </c>
      <c r="K5219" s="7">
        <v>69.072046178785101</v>
      </c>
      <c r="L5219" s="7">
        <v>0.981777882842502</v>
      </c>
      <c r="M5219" s="7" t="s">
        <v>290</v>
      </c>
      <c r="N5219" s="7" t="s">
        <v>337</v>
      </c>
      <c r="O5219" s="7" t="s">
        <v>421</v>
      </c>
    </row>
    <row r="5220" spans="1:15" ht="15">
      <c r="A5220" s="1">
        <v>5212</v>
      </c>
      <c r="B5220" s="6" t="s">
        <v>64</v>
      </c>
      <c r="C5220" s="7" t="s">
        <v>423</v>
      </c>
      <c r="D5220" s="7" t="s">
        <v>422</v>
      </c>
      <c r="E5220" s="7">
        <v>77.000669573215234</v>
      </c>
      <c r="F5220" s="7">
        <v>14.904182621760775</v>
      </c>
      <c r="G5220" s="7">
        <v>78.429827070740572</v>
      </c>
      <c r="H5220" s="7">
        <v>0.981777882842502</v>
      </c>
      <c r="I5220" s="7">
        <v>71.21147563721523</v>
      </c>
      <c r="J5220" s="7">
        <v>13.783631279374232</v>
      </c>
      <c r="K5220" s="7">
        <v>72.533183810414954</v>
      </c>
      <c r="L5220" s="7">
        <v>0.981777882842502</v>
      </c>
      <c r="M5220" s="7" t="s">
        <v>290</v>
      </c>
      <c r="N5220" s="7" t="s">
        <v>337</v>
      </c>
      <c r="O5220" s="7" t="s">
        <v>421</v>
      </c>
    </row>
    <row r="5221" spans="1:15" ht="15">
      <c r="A5221" s="1">
        <v>5213</v>
      </c>
      <c r="B5221" s="6" t="s">
        <v>64</v>
      </c>
      <c r="C5221" s="7" t="s">
        <v>424</v>
      </c>
      <c r="D5221" s="7" t="s">
        <v>422</v>
      </c>
      <c r="E5221" s="7">
        <v>79.834107157979489</v>
      </c>
      <c r="F5221" s="7">
        <v>15.452620335935956</v>
      </c>
      <c r="G5221" s="7">
        <v>81.315854179602226</v>
      </c>
      <c r="H5221" s="7">
        <v>0.981777882842502</v>
      </c>
      <c r="I5221" s="7">
        <v>74.044913221979499</v>
      </c>
      <c r="J5221" s="7">
        <v>14.332068993549324</v>
      </c>
      <c r="K5221" s="7">
        <v>75.419210919276608</v>
      </c>
      <c r="L5221" s="7">
        <v>0.981777882842502</v>
      </c>
      <c r="M5221" s="7" t="s">
        <v>290</v>
      </c>
      <c r="N5221" s="7" t="s">
        <v>337</v>
      </c>
      <c r="O5221" s="7" t="s">
        <v>421</v>
      </c>
    </row>
    <row r="5222" spans="1:15" ht="15">
      <c r="A5222" s="1">
        <v>5214</v>
      </c>
      <c r="B5222" s="6" t="s">
        <v>64</v>
      </c>
      <c r="C5222" s="7" t="s">
        <v>425</v>
      </c>
      <c r="D5222" s="7" t="s">
        <v>422</v>
      </c>
      <c r="E5222" s="7">
        <v>81.841678160165259</v>
      </c>
      <c r="F5222" s="7">
        <v>15.84120403278644</v>
      </c>
      <c r="G5222" s="7">
        <v>83.36068635322313</v>
      </c>
      <c r="H5222" s="7">
        <v>0.981777882842502</v>
      </c>
      <c r="I5222" s="7">
        <v>76.078295437664039</v>
      </c>
      <c r="J5222" s="7">
        <v>14.725648686432205</v>
      </c>
      <c r="K5222" s="7">
        <v>77.490333370922571</v>
      </c>
      <c r="L5222" s="7">
        <v>0.981777882842502</v>
      </c>
      <c r="M5222" s="7" t="s">
        <v>290</v>
      </c>
      <c r="N5222" s="7" t="s">
        <v>337</v>
      </c>
      <c r="O5222" s="7" t="s">
        <v>421</v>
      </c>
    </row>
    <row r="5223" spans="1:15" ht="15">
      <c r="A5223" s="1">
        <v>5215</v>
      </c>
      <c r="B5223" s="6" t="s">
        <v>64</v>
      </c>
      <c r="C5223" s="7" t="s">
        <v>426</v>
      </c>
      <c r="D5223" s="7" t="s">
        <v>422</v>
      </c>
      <c r="E5223" s="7">
        <v>83.240698365034234</v>
      </c>
      <c r="F5223" s="7">
        <v>16.111997166670527</v>
      </c>
      <c r="G5223" s="7">
        <v>84.785672828594173</v>
      </c>
      <c r="H5223" s="7">
        <v>0.981777882842502</v>
      </c>
      <c r="I5223" s="7">
        <v>77.524786655090296</v>
      </c>
      <c r="J5223" s="7">
        <v>15.005630268213075</v>
      </c>
      <c r="K5223" s="7">
        <v>78.963671936299789</v>
      </c>
      <c r="L5223" s="7">
        <v>0.981777882842502</v>
      </c>
      <c r="M5223" s="7" t="s">
        <v>290</v>
      </c>
      <c r="N5223" s="7" t="s">
        <v>337</v>
      </c>
      <c r="O5223" s="7" t="s">
        <v>421</v>
      </c>
    </row>
    <row r="5224" spans="1:15" ht="15">
      <c r="A5224" s="1">
        <v>5216</v>
      </c>
      <c r="B5224" s="6" t="s">
        <v>64</v>
      </c>
      <c r="C5224" s="7" t="s">
        <v>427</v>
      </c>
      <c r="D5224" s="7" t="s">
        <v>422</v>
      </c>
      <c r="E5224" s="7">
        <v>83.862150666460835</v>
      </c>
      <c r="F5224" s="7">
        <v>16.232284933549888</v>
      </c>
      <c r="G5224" s="7">
        <v>85.41865948707067</v>
      </c>
      <c r="H5224" s="7">
        <v>0.981777882842502</v>
      </c>
      <c r="I5224" s="7">
        <v>78.193709969074177</v>
      </c>
      <c r="J5224" s="7">
        <v>15.135106482989217</v>
      </c>
      <c r="K5224" s="7">
        <v>79.645010684782463</v>
      </c>
      <c r="L5224" s="7">
        <v>0.981777882842502</v>
      </c>
      <c r="M5224" s="7" t="s">
        <v>290</v>
      </c>
      <c r="N5224" s="7" t="s">
        <v>337</v>
      </c>
      <c r="O5224" s="7" t="s">
        <v>421</v>
      </c>
    </row>
    <row r="5225" spans="1:15" ht="15">
      <c r="A5225" s="1">
        <v>5217</v>
      </c>
      <c r="B5225" s="6" t="s">
        <v>66</v>
      </c>
      <c r="C5225" s="7" t="s">
        <v>292</v>
      </c>
      <c r="D5225" s="7">
        <v>36.621000000000002</v>
      </c>
      <c r="E5225" s="7">
        <v>36.252000000000002</v>
      </c>
      <c r="F5225" s="7">
        <v>5.1855700747362263</v>
      </c>
      <c r="G5225" s="7">
        <v>36.621000000000002</v>
      </c>
      <c r="H5225" s="7">
        <v>0.98992381420496434</v>
      </c>
      <c r="I5225" s="7">
        <v>36.252000000000002</v>
      </c>
      <c r="J5225" s="7">
        <v>5.1855700747362263</v>
      </c>
      <c r="K5225" s="7">
        <v>36.621000000000002</v>
      </c>
      <c r="L5225" s="7">
        <v>0.98992381420496434</v>
      </c>
      <c r="M5225" s="7" t="s">
        <v>290</v>
      </c>
      <c r="N5225" s="7" t="s">
        <v>337</v>
      </c>
      <c r="O5225" s="7" t="s">
        <v>421</v>
      </c>
    </row>
    <row r="5226" spans="1:15" ht="15">
      <c r="A5226" s="1">
        <v>5218</v>
      </c>
      <c r="B5226" s="6" t="s">
        <v>66</v>
      </c>
      <c r="C5226" s="7" t="s">
        <v>293</v>
      </c>
      <c r="D5226" s="7">
        <v>39.686</v>
      </c>
      <c r="E5226" s="7">
        <v>38.444000000000003</v>
      </c>
      <c r="F5226" s="7">
        <v>9.8507593615923739</v>
      </c>
      <c r="G5226" s="7">
        <v>39.686</v>
      </c>
      <c r="H5226" s="7">
        <v>0.9687043289825128</v>
      </c>
      <c r="I5226" s="7">
        <v>38.444000000000003</v>
      </c>
      <c r="J5226" s="7">
        <v>9.8507593615923739</v>
      </c>
      <c r="K5226" s="7">
        <v>39.686</v>
      </c>
      <c r="L5226" s="7">
        <v>0.9687043289825128</v>
      </c>
      <c r="M5226" s="7" t="s">
        <v>290</v>
      </c>
      <c r="N5226" s="7" t="s">
        <v>337</v>
      </c>
      <c r="O5226" s="7" t="s">
        <v>421</v>
      </c>
    </row>
    <row r="5227" spans="1:15" ht="15">
      <c r="A5227" s="1">
        <v>5219</v>
      </c>
      <c r="B5227" s="6" t="s">
        <v>66</v>
      </c>
      <c r="C5227" s="7" t="s">
        <v>294</v>
      </c>
      <c r="D5227" s="7">
        <v>36.72</v>
      </c>
      <c r="E5227" s="7">
        <v>36.600999999999999</v>
      </c>
      <c r="F5227" s="7">
        <v>2.9662907466149093</v>
      </c>
      <c r="G5227" s="7">
        <v>36.721003278688521</v>
      </c>
      <c r="H5227" s="7">
        <v>0.99673202614379097</v>
      </c>
      <c r="I5227" s="7">
        <v>36.600999999999999</v>
      </c>
      <c r="J5227" s="7">
        <v>2.9662907466149093</v>
      </c>
      <c r="K5227" s="7">
        <v>36.721003278688521</v>
      </c>
      <c r="L5227" s="7">
        <v>0.99673202614379097</v>
      </c>
      <c r="M5227" s="7" t="s">
        <v>290</v>
      </c>
      <c r="N5227" s="7" t="s">
        <v>337</v>
      </c>
      <c r="O5227" s="7" t="s">
        <v>421</v>
      </c>
    </row>
    <row r="5228" spans="1:15" ht="15">
      <c r="A5228" s="1">
        <v>5220</v>
      </c>
      <c r="B5228" s="6" t="s">
        <v>66</v>
      </c>
      <c r="C5228" s="7" t="s">
        <v>295</v>
      </c>
      <c r="D5228" s="7">
        <v>34.630000000000003</v>
      </c>
      <c r="E5228" s="7">
        <v>34.442</v>
      </c>
      <c r="F5228" s="7">
        <v>3.60354492132402</v>
      </c>
      <c r="G5228" s="7">
        <v>34.630000000000003</v>
      </c>
      <c r="H5228" s="7">
        <v>0.99457118105688702</v>
      </c>
      <c r="I5228" s="7">
        <v>34.442</v>
      </c>
      <c r="J5228" s="7">
        <v>3.60354492132402</v>
      </c>
      <c r="K5228" s="7">
        <v>34.630000000000003</v>
      </c>
      <c r="L5228" s="7">
        <v>0.99457118105688702</v>
      </c>
      <c r="M5228" s="7" t="s">
        <v>290</v>
      </c>
      <c r="N5228" s="7" t="s">
        <v>337</v>
      </c>
      <c r="O5228" s="7" t="s">
        <v>421</v>
      </c>
    </row>
    <row r="5229" spans="1:15" ht="15">
      <c r="A5229" s="1">
        <v>5221</v>
      </c>
      <c r="B5229" s="6" t="s">
        <v>66</v>
      </c>
      <c r="C5229" s="7" t="s">
        <v>296</v>
      </c>
      <c r="D5229" s="7">
        <v>32.808999999999997</v>
      </c>
      <c r="E5229" s="7">
        <v>32.570999999999998</v>
      </c>
      <c r="F5229" s="7">
        <v>3.9446723564828514</v>
      </c>
      <c r="G5229" s="7">
        <v>32.808999999999997</v>
      </c>
      <c r="H5229" s="7">
        <v>0.99274589289524218</v>
      </c>
      <c r="I5229" s="7">
        <v>32.570999999999998</v>
      </c>
      <c r="J5229" s="7">
        <v>3.9446723564828514</v>
      </c>
      <c r="K5229" s="7">
        <v>32.808999999999997</v>
      </c>
      <c r="L5229" s="7">
        <v>0.99274589289524218</v>
      </c>
      <c r="M5229" s="7" t="s">
        <v>290</v>
      </c>
      <c r="N5229" s="7" t="s">
        <v>337</v>
      </c>
      <c r="O5229" s="7" t="s">
        <v>421</v>
      </c>
    </row>
    <row r="5230" spans="1:15" ht="15">
      <c r="A5230" s="1">
        <v>5222</v>
      </c>
      <c r="B5230" s="6" t="s">
        <v>66</v>
      </c>
      <c r="C5230" s="7" t="s">
        <v>297</v>
      </c>
      <c r="D5230" s="7">
        <v>32.149700000000003</v>
      </c>
      <c r="E5230" s="7">
        <v>32.103000000000002</v>
      </c>
      <c r="F5230" s="7">
        <v>1.7322243186146953</v>
      </c>
      <c r="G5230" s="7">
        <v>32.149700000000003</v>
      </c>
      <c r="H5230" s="7">
        <v>0.99854742034917898</v>
      </c>
      <c r="I5230" s="7">
        <v>32.103000000000002</v>
      </c>
      <c r="J5230" s="7">
        <v>1.7322243186146953</v>
      </c>
      <c r="K5230" s="7">
        <v>32.149700000000003</v>
      </c>
      <c r="L5230" s="7">
        <v>0.99854742034917898</v>
      </c>
      <c r="M5230" s="7" t="s">
        <v>290</v>
      </c>
      <c r="N5230" s="7" t="s">
        <v>337</v>
      </c>
      <c r="O5230" s="7" t="s">
        <v>421</v>
      </c>
    </row>
    <row r="5231" spans="1:15" ht="15">
      <c r="A5231" s="1">
        <v>5223</v>
      </c>
      <c r="B5231" s="6" t="s">
        <v>66</v>
      </c>
      <c r="C5231" s="7" t="s">
        <v>298</v>
      </c>
      <c r="D5231" s="7" t="s">
        <v>422</v>
      </c>
      <c r="E5231" s="7">
        <v>36.856231373048495</v>
      </c>
      <c r="F5231" s="7">
        <v>5.1970506165040096</v>
      </c>
      <c r="G5231" s="7">
        <v>37.220842630630877</v>
      </c>
      <c r="H5231" s="7">
        <v>0.99020411060542923</v>
      </c>
      <c r="I5231" s="7">
        <v>36.856231373048495</v>
      </c>
      <c r="J5231" s="7">
        <v>5.1970506165040096</v>
      </c>
      <c r="K5231" s="7">
        <v>37.220842630630877</v>
      </c>
      <c r="L5231" s="7">
        <v>0.99020411060542923</v>
      </c>
      <c r="M5231" s="7" t="s">
        <v>290</v>
      </c>
      <c r="N5231" s="7" t="s">
        <v>337</v>
      </c>
      <c r="O5231" s="7" t="s">
        <v>421</v>
      </c>
    </row>
    <row r="5232" spans="1:15" ht="15">
      <c r="A5232" s="1">
        <v>5224</v>
      </c>
      <c r="B5232" s="6" t="s">
        <v>66</v>
      </c>
      <c r="C5232" s="7" t="s">
        <v>299</v>
      </c>
      <c r="D5232" s="7" t="s">
        <v>422</v>
      </c>
      <c r="E5232" s="7">
        <v>38.107552613845307</v>
      </c>
      <c r="F5232" s="7">
        <v>5.3734978435713998</v>
      </c>
      <c r="G5232" s="7">
        <v>38.484542939885031</v>
      </c>
      <c r="H5232" s="7">
        <v>0.99020411060542923</v>
      </c>
      <c r="I5232" s="7">
        <v>38.107552613845307</v>
      </c>
      <c r="J5232" s="7">
        <v>5.3734978435713998</v>
      </c>
      <c r="K5232" s="7">
        <v>38.484542939885031</v>
      </c>
      <c r="L5232" s="7">
        <v>0.99020411060542923</v>
      </c>
      <c r="M5232" s="7" t="s">
        <v>290</v>
      </c>
      <c r="N5232" s="7" t="s">
        <v>337</v>
      </c>
      <c r="O5232" s="7" t="s">
        <v>421</v>
      </c>
    </row>
    <row r="5233" spans="1:15" ht="15">
      <c r="A5233" s="1">
        <v>5225</v>
      </c>
      <c r="B5233" s="6" t="s">
        <v>66</v>
      </c>
      <c r="C5233" s="7" t="s">
        <v>300</v>
      </c>
      <c r="D5233" s="7" t="s">
        <v>422</v>
      </c>
      <c r="E5233" s="7">
        <v>39.686018761831974</v>
      </c>
      <c r="F5233" s="7">
        <v>5.5960753606401639</v>
      </c>
      <c r="G5233" s="7">
        <v>40.078624534862016</v>
      </c>
      <c r="H5233" s="7">
        <v>0.99020411060542923</v>
      </c>
      <c r="I5233" s="7">
        <v>39.686018761831974</v>
      </c>
      <c r="J5233" s="7">
        <v>5.5960753606401639</v>
      </c>
      <c r="K5233" s="7">
        <v>40.078624534862016</v>
      </c>
      <c r="L5233" s="7">
        <v>0.99020411060542923</v>
      </c>
      <c r="M5233" s="7" t="s">
        <v>290</v>
      </c>
      <c r="N5233" s="7" t="s">
        <v>337</v>
      </c>
      <c r="O5233" s="7" t="s">
        <v>421</v>
      </c>
    </row>
    <row r="5234" spans="1:15" ht="15">
      <c r="A5234" s="1">
        <v>5226</v>
      </c>
      <c r="B5234" s="6" t="s">
        <v>66</v>
      </c>
      <c r="C5234" s="7" t="s">
        <v>301</v>
      </c>
      <c r="D5234" s="7" t="s">
        <v>422</v>
      </c>
      <c r="E5234" s="7">
        <v>40.746965776144378</v>
      </c>
      <c r="F5234" s="7">
        <v>5.7456781585768626</v>
      </c>
      <c r="G5234" s="7">
        <v>41.15006728383598</v>
      </c>
      <c r="H5234" s="7">
        <v>0.99020411060542923</v>
      </c>
      <c r="I5234" s="7">
        <v>40.746965776144378</v>
      </c>
      <c r="J5234" s="7">
        <v>5.7456781585768626</v>
      </c>
      <c r="K5234" s="7">
        <v>41.15006728383598</v>
      </c>
      <c r="L5234" s="7">
        <v>0.99020411060542923</v>
      </c>
      <c r="M5234" s="7" t="s">
        <v>290</v>
      </c>
      <c r="N5234" s="7" t="s">
        <v>337</v>
      </c>
      <c r="O5234" s="7" t="s">
        <v>421</v>
      </c>
    </row>
    <row r="5235" spans="1:15" ht="15">
      <c r="A5235" s="1">
        <v>5227</v>
      </c>
      <c r="B5235" s="6" t="s">
        <v>66</v>
      </c>
      <c r="C5235" s="7" t="s">
        <v>302</v>
      </c>
      <c r="D5235" s="7" t="s">
        <v>422</v>
      </c>
      <c r="E5235" s="7">
        <v>42.224631683466122</v>
      </c>
      <c r="F5235" s="7">
        <v>5.954041961074827</v>
      </c>
      <c r="G5235" s="7">
        <v>42.642351441713565</v>
      </c>
      <c r="H5235" s="7">
        <v>0.99020411060542923</v>
      </c>
      <c r="I5235" s="7">
        <v>42.224631683466122</v>
      </c>
      <c r="J5235" s="7">
        <v>5.954041961074827</v>
      </c>
      <c r="K5235" s="7">
        <v>42.642351441713565</v>
      </c>
      <c r="L5235" s="7">
        <v>0.99020411060542923</v>
      </c>
      <c r="M5235" s="7" t="s">
        <v>290</v>
      </c>
      <c r="N5235" s="7" t="s">
        <v>337</v>
      </c>
      <c r="O5235" s="7" t="s">
        <v>421</v>
      </c>
    </row>
    <row r="5236" spans="1:15" ht="15">
      <c r="A5236" s="1">
        <v>5228</v>
      </c>
      <c r="B5236" s="6" t="s">
        <v>66</v>
      </c>
      <c r="C5236" s="7" t="s">
        <v>423</v>
      </c>
      <c r="D5236" s="7" t="s">
        <v>422</v>
      </c>
      <c r="E5236" s="7">
        <v>43.923044189465394</v>
      </c>
      <c r="F5236" s="7">
        <v>6.1935329625296394</v>
      </c>
      <c r="G5236" s="7">
        <v>44.357565999811925</v>
      </c>
      <c r="H5236" s="7">
        <v>0.99020411060542923</v>
      </c>
      <c r="I5236" s="7">
        <v>43.923044189465394</v>
      </c>
      <c r="J5236" s="7">
        <v>6.1935329625296394</v>
      </c>
      <c r="K5236" s="7">
        <v>44.357565999811925</v>
      </c>
      <c r="L5236" s="7">
        <v>0.99020411060542923</v>
      </c>
      <c r="M5236" s="7" t="s">
        <v>290</v>
      </c>
      <c r="N5236" s="7" t="s">
        <v>337</v>
      </c>
      <c r="O5236" s="7" t="s">
        <v>421</v>
      </c>
    </row>
    <row r="5237" spans="1:15" ht="15">
      <c r="A5237" s="1">
        <v>5229</v>
      </c>
      <c r="B5237" s="6" t="s">
        <v>66</v>
      </c>
      <c r="C5237" s="7" t="s">
        <v>424</v>
      </c>
      <c r="D5237" s="7" t="s">
        <v>422</v>
      </c>
      <c r="E5237" s="7">
        <v>45.697364375026261</v>
      </c>
      <c r="F5237" s="7">
        <v>6.4437276099668583</v>
      </c>
      <c r="G5237" s="7">
        <v>46.149439176823897</v>
      </c>
      <c r="H5237" s="7">
        <v>0.99020411060542923</v>
      </c>
      <c r="I5237" s="7">
        <v>45.697364375026261</v>
      </c>
      <c r="J5237" s="7">
        <v>6.4437276099668583</v>
      </c>
      <c r="K5237" s="7">
        <v>46.149439176823897</v>
      </c>
      <c r="L5237" s="7">
        <v>0.99020411060542923</v>
      </c>
      <c r="M5237" s="7" t="s">
        <v>290</v>
      </c>
      <c r="N5237" s="7" t="s">
        <v>337</v>
      </c>
      <c r="O5237" s="7" t="s">
        <v>421</v>
      </c>
    </row>
    <row r="5238" spans="1:15" ht="15">
      <c r="A5238" s="1">
        <v>5230</v>
      </c>
      <c r="B5238" s="6" t="s">
        <v>66</v>
      </c>
      <c r="C5238" s="7" t="s">
        <v>425</v>
      </c>
      <c r="D5238" s="7" t="s">
        <v>422</v>
      </c>
      <c r="E5238" s="7">
        <v>47.341095524008161</v>
      </c>
      <c r="F5238" s="7">
        <v>6.6755080623608611</v>
      </c>
      <c r="G5238" s="7">
        <v>47.809431426277285</v>
      </c>
      <c r="H5238" s="7">
        <v>0.99020411060542923</v>
      </c>
      <c r="I5238" s="7">
        <v>47.341095524008161</v>
      </c>
      <c r="J5238" s="7">
        <v>6.6755080623608611</v>
      </c>
      <c r="K5238" s="7">
        <v>47.809431426277285</v>
      </c>
      <c r="L5238" s="7">
        <v>0.99020411060542923</v>
      </c>
      <c r="M5238" s="7" t="s">
        <v>290</v>
      </c>
      <c r="N5238" s="7" t="s">
        <v>337</v>
      </c>
      <c r="O5238" s="7" t="s">
        <v>421</v>
      </c>
    </row>
    <row r="5239" spans="1:15" ht="15">
      <c r="A5239" s="1">
        <v>5231</v>
      </c>
      <c r="B5239" s="6" t="s">
        <v>66</v>
      </c>
      <c r="C5239" s="7" t="s">
        <v>426</v>
      </c>
      <c r="D5239" s="7" t="s">
        <v>422</v>
      </c>
      <c r="E5239" s="7">
        <v>48.993835215714448</v>
      </c>
      <c r="F5239" s="7">
        <v>6.9085587979817671</v>
      </c>
      <c r="G5239" s="7">
        <v>49.478521338149875</v>
      </c>
      <c r="H5239" s="7">
        <v>0.99020411060542923</v>
      </c>
      <c r="I5239" s="7">
        <v>48.993835215714448</v>
      </c>
      <c r="J5239" s="7">
        <v>6.9085587979817671</v>
      </c>
      <c r="K5239" s="7">
        <v>49.478521338149875</v>
      </c>
      <c r="L5239" s="7">
        <v>0.99020411060542923</v>
      </c>
      <c r="M5239" s="7" t="s">
        <v>290</v>
      </c>
      <c r="N5239" s="7" t="s">
        <v>337</v>
      </c>
      <c r="O5239" s="7" t="s">
        <v>421</v>
      </c>
    </row>
    <row r="5240" spans="1:15" ht="15">
      <c r="A5240" s="1">
        <v>5232</v>
      </c>
      <c r="B5240" s="6" t="s">
        <v>66</v>
      </c>
      <c r="C5240" s="7" t="s">
        <v>427</v>
      </c>
      <c r="D5240" s="7" t="s">
        <v>422</v>
      </c>
      <c r="E5240" s="7">
        <v>50.549575933928068</v>
      </c>
      <c r="F5240" s="7">
        <v>7.127931830912777</v>
      </c>
      <c r="G5240" s="7">
        <v>51.049652685264171</v>
      </c>
      <c r="H5240" s="7">
        <v>0.99020411060542923</v>
      </c>
      <c r="I5240" s="7">
        <v>50.549575933928068</v>
      </c>
      <c r="J5240" s="7">
        <v>7.127931830912777</v>
      </c>
      <c r="K5240" s="7">
        <v>51.049652685264171</v>
      </c>
      <c r="L5240" s="7">
        <v>0.99020411060542923</v>
      </c>
      <c r="M5240" s="7" t="s">
        <v>290</v>
      </c>
      <c r="N5240" s="7" t="s">
        <v>337</v>
      </c>
      <c r="O5240" s="7" t="s">
        <v>421</v>
      </c>
    </row>
    <row r="5241" spans="1:15" ht="15">
      <c r="A5241" s="1">
        <v>5233</v>
      </c>
      <c r="B5241" s="6" t="s">
        <v>80</v>
      </c>
      <c r="C5241" s="7" t="s">
        <v>292</v>
      </c>
      <c r="D5241" s="7">
        <v>14.241</v>
      </c>
      <c r="E5241" s="7">
        <v>13.795999999999999</v>
      </c>
      <c r="F5241" s="7">
        <v>1.9559205713934289</v>
      </c>
      <c r="G5241" s="7">
        <v>13.933959999999999</v>
      </c>
      <c r="H5241" s="7">
        <v>0.99009900990099009</v>
      </c>
      <c r="I5241" s="7">
        <v>11.895999999999999</v>
      </c>
      <c r="J5241" s="7">
        <v>1.686549080697026</v>
      </c>
      <c r="K5241" s="7">
        <v>12.014959999999999</v>
      </c>
      <c r="L5241" s="7">
        <v>0.99009900990099009</v>
      </c>
      <c r="M5241" s="7" t="s">
        <v>290</v>
      </c>
      <c r="N5241" s="7" t="s">
        <v>337</v>
      </c>
      <c r="O5241" s="7" t="s">
        <v>421</v>
      </c>
    </row>
    <row r="5242" spans="1:15" ht="15">
      <c r="A5242" s="1">
        <v>5234</v>
      </c>
      <c r="B5242" s="6" t="s">
        <v>80</v>
      </c>
      <c r="C5242" s="7" t="s">
        <v>293</v>
      </c>
      <c r="D5242" s="7">
        <v>12.737</v>
      </c>
      <c r="E5242" s="7">
        <v>12.07</v>
      </c>
      <c r="F5242" s="7">
        <v>3.437104373348324</v>
      </c>
      <c r="G5242" s="7">
        <v>12.549844081632655</v>
      </c>
      <c r="H5242" s="7">
        <v>0.9617649367983041</v>
      </c>
      <c r="I5242" s="7">
        <v>10.81</v>
      </c>
      <c r="J5242" s="7">
        <v>3.0783014313086445</v>
      </c>
      <c r="K5242" s="7">
        <v>11.239752653061226</v>
      </c>
      <c r="L5242" s="7">
        <v>0.9617649367983041</v>
      </c>
      <c r="M5242" s="7" t="s">
        <v>290</v>
      </c>
      <c r="N5242" s="7" t="s">
        <v>337</v>
      </c>
      <c r="O5242" s="7" t="s">
        <v>421</v>
      </c>
    </row>
    <row r="5243" spans="1:15" ht="15">
      <c r="A5243" s="1">
        <v>5235</v>
      </c>
      <c r="B5243" s="6" t="s">
        <v>80</v>
      </c>
      <c r="C5243" s="7" t="s">
        <v>294</v>
      </c>
      <c r="D5243" s="7">
        <v>12</v>
      </c>
      <c r="E5243" s="7">
        <v>13.111059635252223</v>
      </c>
      <c r="F5243" s="7">
        <v>1.4223868166936791</v>
      </c>
      <c r="G5243" s="7">
        <v>13.187989574436436</v>
      </c>
      <c r="H5243" s="7">
        <v>0.99416666666666664</v>
      </c>
      <c r="I5243" s="7">
        <v>11.428810118346382</v>
      </c>
      <c r="J5243" s="7">
        <v>1.2398836779845457</v>
      </c>
      <c r="K5243" s="7">
        <v>11.495869356257886</v>
      </c>
      <c r="L5243" s="7">
        <v>0.99416666666666664</v>
      </c>
      <c r="M5243" s="7" t="s">
        <v>290</v>
      </c>
      <c r="N5243" s="7" t="s">
        <v>337</v>
      </c>
      <c r="O5243" s="7" t="s">
        <v>421</v>
      </c>
    </row>
    <row r="5244" spans="1:15" ht="15">
      <c r="A5244" s="1">
        <v>5236</v>
      </c>
      <c r="B5244" s="6" t="s">
        <v>80</v>
      </c>
      <c r="C5244" s="7" t="s">
        <v>295</v>
      </c>
      <c r="D5244" s="7">
        <v>11.564</v>
      </c>
      <c r="E5244" s="7">
        <v>11.522500000000001</v>
      </c>
      <c r="F5244" s="7">
        <v>0.94872566240250589</v>
      </c>
      <c r="G5244" s="7">
        <v>11.561491540130152</v>
      </c>
      <c r="H5244" s="7">
        <v>0.99662746454514006</v>
      </c>
      <c r="I5244" s="7">
        <v>10.257099999999999</v>
      </c>
      <c r="J5244" s="7">
        <v>0.84453668837742557</v>
      </c>
      <c r="K5244" s="7">
        <v>10.291809492407809</v>
      </c>
      <c r="L5244" s="7">
        <v>0.99662746454514006</v>
      </c>
      <c r="M5244" s="7" t="s">
        <v>290</v>
      </c>
      <c r="N5244" s="7" t="s">
        <v>337</v>
      </c>
      <c r="O5244" s="7" t="s">
        <v>421</v>
      </c>
    </row>
    <row r="5245" spans="1:15" ht="15">
      <c r="A5245" s="1">
        <v>5237</v>
      </c>
      <c r="B5245" s="6" t="s">
        <v>80</v>
      </c>
      <c r="C5245" s="7" t="s">
        <v>296</v>
      </c>
      <c r="D5245" s="7">
        <v>10.287000000000001</v>
      </c>
      <c r="E5245" s="7">
        <v>12.603569411</v>
      </c>
      <c r="F5245" s="7">
        <v>3.1069270012812389</v>
      </c>
      <c r="G5245" s="7">
        <v>12.980868895770627</v>
      </c>
      <c r="H5245" s="7">
        <v>0.9709341887819577</v>
      </c>
      <c r="I5245" s="7">
        <v>11.252723442000001</v>
      </c>
      <c r="J5245" s="7">
        <v>2.773927699353723</v>
      </c>
      <c r="K5245" s="7">
        <v>11.589584105712257</v>
      </c>
      <c r="L5245" s="7">
        <v>0.9709341887819577</v>
      </c>
      <c r="M5245" s="7" t="s">
        <v>290</v>
      </c>
      <c r="N5245" s="7" t="s">
        <v>337</v>
      </c>
      <c r="O5245" s="7" t="s">
        <v>421</v>
      </c>
    </row>
    <row r="5246" spans="1:15" ht="15">
      <c r="A5246" s="1">
        <v>5238</v>
      </c>
      <c r="B5246" s="6" t="s">
        <v>80</v>
      </c>
      <c r="C5246" s="7" t="s">
        <v>297</v>
      </c>
      <c r="D5246" s="7">
        <v>10.4907</v>
      </c>
      <c r="E5246" s="7">
        <v>12.664047901</v>
      </c>
      <c r="F5246" s="7">
        <v>2.9760332330888528</v>
      </c>
      <c r="G5246" s="7">
        <v>13.009030826440215</v>
      </c>
      <c r="H5246" s="7">
        <v>0.97348127389020755</v>
      </c>
      <c r="I5246" s="7">
        <v>11.335609027</v>
      </c>
      <c r="J5246" s="7">
        <v>2.6638519883512286</v>
      </c>
      <c r="K5246" s="7">
        <v>11.644403781595976</v>
      </c>
      <c r="L5246" s="7">
        <v>0.97348127389020755</v>
      </c>
      <c r="M5246" s="7" t="s">
        <v>290</v>
      </c>
      <c r="N5246" s="7" t="s">
        <v>337</v>
      </c>
      <c r="O5246" s="7" t="s">
        <v>421</v>
      </c>
    </row>
    <row r="5247" spans="1:15" ht="15">
      <c r="A5247" s="1">
        <v>5239</v>
      </c>
      <c r="B5247" s="6" t="s">
        <v>80</v>
      </c>
      <c r="C5247" s="7" t="s">
        <v>298</v>
      </c>
      <c r="D5247" s="7" t="s">
        <v>422</v>
      </c>
      <c r="E5247" s="7">
        <v>31.835411233848514</v>
      </c>
      <c r="F5247" s="7">
        <v>6.2653643838444157</v>
      </c>
      <c r="G5247" s="7">
        <v>32.446081416568539</v>
      </c>
      <c r="H5247" s="7">
        <v>0.98117892343054447</v>
      </c>
      <c r="I5247" s="7">
        <v>30.506972359848518</v>
      </c>
      <c r="J5247" s="7">
        <v>6.0039211266445518</v>
      </c>
      <c r="K5247" s="7">
        <v>31.092160289364429</v>
      </c>
      <c r="L5247" s="7">
        <v>0.98117892343054447</v>
      </c>
      <c r="M5247" s="7" t="s">
        <v>290</v>
      </c>
      <c r="N5247" s="7" t="s">
        <v>337</v>
      </c>
      <c r="O5247" s="7" t="s">
        <v>421</v>
      </c>
    </row>
    <row r="5248" spans="1:15" ht="15">
      <c r="A5248" s="1">
        <v>5240</v>
      </c>
      <c r="B5248" s="6" t="s">
        <v>80</v>
      </c>
      <c r="C5248" s="7" t="s">
        <v>299</v>
      </c>
      <c r="D5248" s="7" t="s">
        <v>422</v>
      </c>
      <c r="E5248" s="7">
        <v>33.040023030114348</v>
      </c>
      <c r="F5248" s="7">
        <v>6.5024378674957894</v>
      </c>
      <c r="G5248" s="7">
        <v>33.673800202102669</v>
      </c>
      <c r="H5248" s="7">
        <v>0.98117892343054447</v>
      </c>
      <c r="I5248" s="7">
        <v>31.711584156114348</v>
      </c>
      <c r="J5248" s="7">
        <v>6.240994610295953</v>
      </c>
      <c r="K5248" s="7">
        <v>32.319879074898559</v>
      </c>
      <c r="L5248" s="7">
        <v>0.98117892343054447</v>
      </c>
      <c r="M5248" s="7" t="s">
        <v>290</v>
      </c>
      <c r="N5248" s="7" t="s">
        <v>337</v>
      </c>
      <c r="O5248" s="7" t="s">
        <v>421</v>
      </c>
    </row>
    <row r="5249" spans="1:15" ht="15">
      <c r="A5249" s="1">
        <v>5241</v>
      </c>
      <c r="B5249" s="6" t="s">
        <v>80</v>
      </c>
      <c r="C5249" s="7" t="s">
        <v>300</v>
      </c>
      <c r="D5249" s="7" t="s">
        <v>422</v>
      </c>
      <c r="E5249" s="7">
        <v>36.454278843537189</v>
      </c>
      <c r="F5249" s="7">
        <v>7.1743800834646771</v>
      </c>
      <c r="G5249" s="7">
        <v>37.153548627074343</v>
      </c>
      <c r="H5249" s="7">
        <v>0.98117892343054447</v>
      </c>
      <c r="I5249" s="7">
        <v>35.125839969537182</v>
      </c>
      <c r="J5249" s="7">
        <v>6.9129368262648505</v>
      </c>
      <c r="K5249" s="7">
        <v>35.799627499870226</v>
      </c>
      <c r="L5249" s="7">
        <v>0.98117892343054447</v>
      </c>
      <c r="M5249" s="7" t="s">
        <v>290</v>
      </c>
      <c r="N5249" s="7" t="s">
        <v>337</v>
      </c>
      <c r="O5249" s="7" t="s">
        <v>421</v>
      </c>
    </row>
    <row r="5250" spans="1:15" ht="15">
      <c r="A5250" s="1">
        <v>5242</v>
      </c>
      <c r="B5250" s="6" t="s">
        <v>80</v>
      </c>
      <c r="C5250" s="7" t="s">
        <v>301</v>
      </c>
      <c r="D5250" s="7" t="s">
        <v>422</v>
      </c>
      <c r="E5250" s="7">
        <v>29.396994437953794</v>
      </c>
      <c r="F5250" s="7">
        <v>5.7854720515687337</v>
      </c>
      <c r="G5250" s="7">
        <v>29.960890655061796</v>
      </c>
      <c r="H5250" s="7">
        <v>0.98117892343054447</v>
      </c>
      <c r="I5250" s="7">
        <v>28.06855556395379</v>
      </c>
      <c r="J5250" s="7">
        <v>5.524028794368899</v>
      </c>
      <c r="K5250" s="7">
        <v>28.606969527857682</v>
      </c>
      <c r="L5250" s="7">
        <v>0.98117892343054447</v>
      </c>
      <c r="M5250" s="7" t="s">
        <v>290</v>
      </c>
      <c r="N5250" s="7" t="s">
        <v>337</v>
      </c>
      <c r="O5250" s="7" t="s">
        <v>421</v>
      </c>
    </row>
    <row r="5251" spans="1:15" ht="15">
      <c r="A5251" s="1">
        <v>5243</v>
      </c>
      <c r="B5251" s="6" t="s">
        <v>80</v>
      </c>
      <c r="C5251" s="7" t="s">
        <v>302</v>
      </c>
      <c r="D5251" s="7" t="s">
        <v>422</v>
      </c>
      <c r="E5251" s="7">
        <v>31.135883228187769</v>
      </c>
      <c r="F5251" s="7">
        <v>6.127693856519536</v>
      </c>
      <c r="G5251" s="7">
        <v>31.73313499165457</v>
      </c>
      <c r="H5251" s="7">
        <v>0.98117892343054447</v>
      </c>
      <c r="I5251" s="7">
        <v>29.807444354187769</v>
      </c>
      <c r="J5251" s="7">
        <v>5.8662505993196792</v>
      </c>
      <c r="K5251" s="7">
        <v>30.379213864450456</v>
      </c>
      <c r="L5251" s="7">
        <v>0.98117892343054447</v>
      </c>
      <c r="M5251" s="7" t="s">
        <v>290</v>
      </c>
      <c r="N5251" s="7" t="s">
        <v>337</v>
      </c>
      <c r="O5251" s="7" t="s">
        <v>421</v>
      </c>
    </row>
    <row r="5252" spans="1:15" ht="15">
      <c r="A5252" s="1">
        <v>5244</v>
      </c>
      <c r="B5252" s="6" t="s">
        <v>80</v>
      </c>
      <c r="C5252" s="7" t="s">
        <v>423</v>
      </c>
      <c r="D5252" s="7" t="s">
        <v>422</v>
      </c>
      <c r="E5252" s="7">
        <v>36.203501243429997</v>
      </c>
      <c r="F5252" s="7">
        <v>7.1250258272109726</v>
      </c>
      <c r="G5252" s="7">
        <v>36.897960584854289</v>
      </c>
      <c r="H5252" s="7">
        <v>0.98117892343054447</v>
      </c>
      <c r="I5252" s="7">
        <v>34.87506236942999</v>
      </c>
      <c r="J5252" s="7">
        <v>6.8635825700111397</v>
      </c>
      <c r="K5252" s="7">
        <v>35.544039457650172</v>
      </c>
      <c r="L5252" s="7">
        <v>0.98117892343054447</v>
      </c>
      <c r="M5252" s="7" t="s">
        <v>290</v>
      </c>
      <c r="N5252" s="7" t="s">
        <v>337</v>
      </c>
      <c r="O5252" s="7" t="s">
        <v>421</v>
      </c>
    </row>
    <row r="5253" spans="1:15" ht="15">
      <c r="A5253" s="1">
        <v>5245</v>
      </c>
      <c r="B5253" s="6" t="s">
        <v>80</v>
      </c>
      <c r="C5253" s="7" t="s">
        <v>424</v>
      </c>
      <c r="D5253" s="7" t="s">
        <v>422</v>
      </c>
      <c r="E5253" s="7">
        <v>41.314990323071036</v>
      </c>
      <c r="F5253" s="7">
        <v>8.1309918375994901</v>
      </c>
      <c r="G5253" s="7">
        <v>42.107498781791385</v>
      </c>
      <c r="H5253" s="7">
        <v>0.98117892343054447</v>
      </c>
      <c r="I5253" s="7">
        <v>39.986551449071037</v>
      </c>
      <c r="J5253" s="7">
        <v>7.8695485803996572</v>
      </c>
      <c r="K5253" s="7">
        <v>40.753577654587275</v>
      </c>
      <c r="L5253" s="7">
        <v>0.98117892343054447</v>
      </c>
      <c r="M5253" s="7" t="s">
        <v>290</v>
      </c>
      <c r="N5253" s="7" t="s">
        <v>337</v>
      </c>
      <c r="O5253" s="7" t="s">
        <v>421</v>
      </c>
    </row>
    <row r="5254" spans="1:15" ht="15">
      <c r="A5254" s="1">
        <v>5246</v>
      </c>
      <c r="B5254" s="6" t="s">
        <v>80</v>
      </c>
      <c r="C5254" s="7" t="s">
        <v>425</v>
      </c>
      <c r="D5254" s="7" t="s">
        <v>422</v>
      </c>
      <c r="E5254" s="7">
        <v>46.181450064614211</v>
      </c>
      <c r="F5254" s="7">
        <v>9.0887348777666617</v>
      </c>
      <c r="G5254" s="7">
        <v>47.067307462279885</v>
      </c>
      <c r="H5254" s="7">
        <v>0.98117892343054447</v>
      </c>
      <c r="I5254" s="7">
        <v>44.853011190614211</v>
      </c>
      <c r="J5254" s="7">
        <v>8.8272916205668075</v>
      </c>
      <c r="K5254" s="7">
        <v>45.713386335075775</v>
      </c>
      <c r="L5254" s="7">
        <v>0.98117892343054447</v>
      </c>
      <c r="M5254" s="7" t="s">
        <v>290</v>
      </c>
      <c r="N5254" s="7" t="s">
        <v>337</v>
      </c>
      <c r="O5254" s="7" t="s">
        <v>421</v>
      </c>
    </row>
    <row r="5255" spans="1:15" ht="15">
      <c r="A5255" s="1">
        <v>5247</v>
      </c>
      <c r="B5255" s="6" t="s">
        <v>80</v>
      </c>
      <c r="C5255" s="7" t="s">
        <v>426</v>
      </c>
      <c r="D5255" s="7" t="s">
        <v>422</v>
      </c>
      <c r="E5255" s="7">
        <v>50.487866659402385</v>
      </c>
      <c r="F5255" s="7">
        <v>9.9362586919492433</v>
      </c>
      <c r="G5255" s="7">
        <v>51.456330189889485</v>
      </c>
      <c r="H5255" s="7">
        <v>0.98117892343054447</v>
      </c>
      <c r="I5255" s="7">
        <v>49.159427785402386</v>
      </c>
      <c r="J5255" s="7">
        <v>9.6748154347493749</v>
      </c>
      <c r="K5255" s="7">
        <v>50.102409062685368</v>
      </c>
      <c r="L5255" s="7">
        <v>0.98117892343054447</v>
      </c>
      <c r="M5255" s="7" t="s">
        <v>290</v>
      </c>
      <c r="N5255" s="7" t="s">
        <v>337</v>
      </c>
      <c r="O5255" s="7" t="s">
        <v>421</v>
      </c>
    </row>
    <row r="5256" spans="1:15" ht="15">
      <c r="A5256" s="1">
        <v>5248</v>
      </c>
      <c r="B5256" s="6" t="s">
        <v>80</v>
      </c>
      <c r="C5256" s="7" t="s">
        <v>427</v>
      </c>
      <c r="D5256" s="7" t="s">
        <v>422</v>
      </c>
      <c r="E5256" s="7">
        <v>56.250352767204234</v>
      </c>
      <c r="F5256" s="7">
        <v>11.070344096312827</v>
      </c>
      <c r="G5256" s="7">
        <v>57.329352907962331</v>
      </c>
      <c r="H5256" s="7">
        <v>0.98117892343054447</v>
      </c>
      <c r="I5256" s="7">
        <v>54.921913893204234</v>
      </c>
      <c r="J5256" s="7">
        <v>10.808900839112964</v>
      </c>
      <c r="K5256" s="7">
        <v>55.975431780758221</v>
      </c>
      <c r="L5256" s="7">
        <v>0.98117892343054447</v>
      </c>
      <c r="M5256" s="7" t="s">
        <v>290</v>
      </c>
      <c r="N5256" s="7" t="s">
        <v>337</v>
      </c>
      <c r="O5256" s="7" t="s">
        <v>421</v>
      </c>
    </row>
    <row r="5257" spans="1:15" ht="15">
      <c r="A5257" s="1">
        <v>5249</v>
      </c>
      <c r="B5257" s="6" t="s">
        <v>124</v>
      </c>
      <c r="C5257" s="7" t="s">
        <v>292</v>
      </c>
      <c r="D5257" s="7">
        <v>30.827000000000002</v>
      </c>
      <c r="E5257" s="7">
        <v>28.611000000000001</v>
      </c>
      <c r="F5257" s="7">
        <v>8.6076048293551999</v>
      </c>
      <c r="G5257" s="7">
        <v>29.877753963414637</v>
      </c>
      <c r="H5257" s="7">
        <v>0.95760210205339469</v>
      </c>
      <c r="I5257" s="7">
        <v>23.943000000000001</v>
      </c>
      <c r="J5257" s="7">
        <v>7.2032393984569358</v>
      </c>
      <c r="K5257" s="7">
        <v>25.003077947154473</v>
      </c>
      <c r="L5257" s="7">
        <v>0.95760210205339469</v>
      </c>
      <c r="M5257" s="7" t="s">
        <v>290</v>
      </c>
      <c r="N5257" s="7" t="s">
        <v>337</v>
      </c>
      <c r="O5257" s="7" t="s">
        <v>421</v>
      </c>
    </row>
    <row r="5258" spans="1:15" ht="15">
      <c r="A5258" s="1">
        <v>5250</v>
      </c>
      <c r="B5258" s="6" t="s">
        <v>124</v>
      </c>
      <c r="C5258" s="7" t="s">
        <v>293</v>
      </c>
      <c r="D5258" s="7">
        <v>30.024000000000001</v>
      </c>
      <c r="E5258" s="7">
        <v>30.11</v>
      </c>
      <c r="F5258" s="7">
        <v>8.8326501450107529</v>
      </c>
      <c r="G5258" s="7">
        <v>31.378779590419995</v>
      </c>
      <c r="H5258" s="7">
        <v>0.9595656807887023</v>
      </c>
      <c r="I5258" s="7">
        <v>25.89</v>
      </c>
      <c r="J5258" s="7">
        <v>7.5947297327907197</v>
      </c>
      <c r="K5258" s="7">
        <v>26.980956612287404</v>
      </c>
      <c r="L5258" s="7">
        <v>0.9595656807887023</v>
      </c>
      <c r="M5258" s="7" t="s">
        <v>290</v>
      </c>
      <c r="N5258" s="7" t="s">
        <v>337</v>
      </c>
      <c r="O5258" s="7" t="s">
        <v>421</v>
      </c>
    </row>
    <row r="5259" spans="1:15" ht="15">
      <c r="A5259" s="1">
        <v>5251</v>
      </c>
      <c r="B5259" s="6" t="s">
        <v>124</v>
      </c>
      <c r="C5259" s="7" t="s">
        <v>294</v>
      </c>
      <c r="D5259" s="7">
        <v>34.47</v>
      </c>
      <c r="E5259" s="7">
        <v>36.762400701808772</v>
      </c>
      <c r="F5259" s="7">
        <v>9.8304026021557611</v>
      </c>
      <c r="G5259" s="7">
        <v>38.05405261835881</v>
      </c>
      <c r="H5259" s="7">
        <v>0.96605744125326365</v>
      </c>
      <c r="I5259" s="7">
        <v>32.104248353768021</v>
      </c>
      <c r="J5259" s="7">
        <v>8.5847953488415349</v>
      </c>
      <c r="K5259" s="7">
        <v>33.232235458089605</v>
      </c>
      <c r="L5259" s="7">
        <v>0.96605744125326365</v>
      </c>
      <c r="M5259" s="7" t="s">
        <v>290</v>
      </c>
      <c r="N5259" s="7" t="s">
        <v>337</v>
      </c>
      <c r="O5259" s="7" t="s">
        <v>421</v>
      </c>
    </row>
    <row r="5260" spans="1:15" ht="15">
      <c r="A5260" s="1">
        <v>5252</v>
      </c>
      <c r="B5260" s="6" t="s">
        <v>124</v>
      </c>
      <c r="C5260" s="7" t="s">
        <v>295</v>
      </c>
      <c r="D5260" s="7">
        <v>36.482999999999997</v>
      </c>
      <c r="E5260" s="7">
        <v>34.258000000000003</v>
      </c>
      <c r="F5260" s="7">
        <v>0.43935861240939927</v>
      </c>
      <c r="G5260" s="7">
        <v>34.260817269736847</v>
      </c>
      <c r="H5260" s="7">
        <v>0.99991776992023684</v>
      </c>
      <c r="I5260" s="7">
        <v>29.1584</v>
      </c>
      <c r="J5260" s="7">
        <v>0.37395627777665602</v>
      </c>
      <c r="K5260" s="7">
        <v>29.160797894736842</v>
      </c>
      <c r="L5260" s="7">
        <v>0.99991776992023684</v>
      </c>
      <c r="M5260" s="7" t="s">
        <v>290</v>
      </c>
      <c r="N5260" s="7" t="s">
        <v>337</v>
      </c>
      <c r="O5260" s="7" t="s">
        <v>421</v>
      </c>
    </row>
    <row r="5261" spans="1:15" ht="15">
      <c r="A5261" s="1">
        <v>5253</v>
      </c>
      <c r="B5261" s="6" t="s">
        <v>124</v>
      </c>
      <c r="C5261" s="7" t="s">
        <v>296</v>
      </c>
      <c r="D5261" s="7">
        <v>29.411000000000001</v>
      </c>
      <c r="E5261" s="7">
        <v>33.091999999999999</v>
      </c>
      <c r="F5261" s="7">
        <v>1.749159779601652</v>
      </c>
      <c r="G5261" s="7">
        <v>33.138195846101461</v>
      </c>
      <c r="H5261" s="7">
        <v>0.99860596375505761</v>
      </c>
      <c r="I5261" s="7">
        <v>28.672699999999999</v>
      </c>
      <c r="J5261" s="7">
        <v>1.5155667113679061</v>
      </c>
      <c r="K5261" s="7">
        <v>28.712726581545795</v>
      </c>
      <c r="L5261" s="7">
        <v>0.99860596375505761</v>
      </c>
      <c r="M5261" s="7" t="s">
        <v>290</v>
      </c>
      <c r="N5261" s="7" t="s">
        <v>337</v>
      </c>
      <c r="O5261" s="7" t="s">
        <v>421</v>
      </c>
    </row>
    <row r="5262" spans="1:15" ht="15">
      <c r="A5262" s="1">
        <v>5254</v>
      </c>
      <c r="B5262" s="6" t="s">
        <v>124</v>
      </c>
      <c r="C5262" s="7" t="s">
        <v>297</v>
      </c>
      <c r="D5262" s="7">
        <v>28.809799999999999</v>
      </c>
      <c r="E5262" s="7">
        <v>34.748834866000003</v>
      </c>
      <c r="F5262" s="7">
        <v>0.90658594341426335</v>
      </c>
      <c r="G5262" s="7">
        <v>34.760659122308567</v>
      </c>
      <c r="H5262" s="7">
        <v>0.99965983797180136</v>
      </c>
      <c r="I5262" s="7">
        <v>30.421136038</v>
      </c>
      <c r="J5262" s="7">
        <v>0.7936776706643538</v>
      </c>
      <c r="K5262" s="7">
        <v>30.431487674568483</v>
      </c>
      <c r="L5262" s="7">
        <v>0.99965983797180136</v>
      </c>
      <c r="M5262" s="7" t="s">
        <v>290</v>
      </c>
      <c r="N5262" s="7" t="s">
        <v>337</v>
      </c>
      <c r="O5262" s="7" t="s">
        <v>421</v>
      </c>
    </row>
    <row r="5263" spans="1:15" ht="15">
      <c r="A5263" s="1">
        <v>5255</v>
      </c>
      <c r="B5263" s="6" t="s">
        <v>124</v>
      </c>
      <c r="C5263" s="7" t="s">
        <v>298</v>
      </c>
      <c r="D5263" s="7" t="s">
        <v>422</v>
      </c>
      <c r="E5263" s="7">
        <v>38.109632225469646</v>
      </c>
      <c r="F5263" s="7">
        <v>7.6915452586920541</v>
      </c>
      <c r="G5263" s="7">
        <v>38.878064983060341</v>
      </c>
      <c r="H5263" s="7">
        <v>0.98023479929040935</v>
      </c>
      <c r="I5263" s="7">
        <v>33.781933397469636</v>
      </c>
      <c r="J5263" s="7">
        <v>6.8180996372644804</v>
      </c>
      <c r="K5263" s="7">
        <v>34.463103556336023</v>
      </c>
      <c r="L5263" s="7">
        <v>0.98023479929040935</v>
      </c>
      <c r="M5263" s="7" t="s">
        <v>290</v>
      </c>
      <c r="N5263" s="7" t="s">
        <v>337</v>
      </c>
      <c r="O5263" s="7" t="s">
        <v>421</v>
      </c>
    </row>
    <row r="5264" spans="1:15" ht="15">
      <c r="A5264" s="1">
        <v>5256</v>
      </c>
      <c r="B5264" s="6" t="s">
        <v>124</v>
      </c>
      <c r="C5264" s="7" t="s">
        <v>299</v>
      </c>
      <c r="D5264" s="7" t="s">
        <v>422</v>
      </c>
      <c r="E5264" s="7">
        <v>41.449375540750488</v>
      </c>
      <c r="F5264" s="7">
        <v>8.3655949768818942</v>
      </c>
      <c r="G5264" s="7">
        <v>42.285150017889215</v>
      </c>
      <c r="H5264" s="7">
        <v>0.98023479929040935</v>
      </c>
      <c r="I5264" s="7">
        <v>37.121676712750471</v>
      </c>
      <c r="J5264" s="7">
        <v>7.4921493554543694</v>
      </c>
      <c r="K5264" s="7">
        <v>37.870188591164897</v>
      </c>
      <c r="L5264" s="7">
        <v>0.98023479929040935</v>
      </c>
      <c r="M5264" s="7" t="s">
        <v>290</v>
      </c>
      <c r="N5264" s="7" t="s">
        <v>337</v>
      </c>
      <c r="O5264" s="7" t="s">
        <v>421</v>
      </c>
    </row>
    <row r="5265" spans="1:15" ht="15">
      <c r="A5265" s="1">
        <v>5257</v>
      </c>
      <c r="B5265" s="6" t="s">
        <v>124</v>
      </c>
      <c r="C5265" s="7" t="s">
        <v>300</v>
      </c>
      <c r="D5265" s="7" t="s">
        <v>422</v>
      </c>
      <c r="E5265" s="7">
        <v>45.506754035394295</v>
      </c>
      <c r="F5265" s="7">
        <v>9.1844827094782513</v>
      </c>
      <c r="G5265" s="7">
        <v>46.424340442041611</v>
      </c>
      <c r="H5265" s="7">
        <v>0.98023479929040935</v>
      </c>
      <c r="I5265" s="7">
        <v>41.179055207394292</v>
      </c>
      <c r="J5265" s="7">
        <v>8.3110370880507141</v>
      </c>
      <c r="K5265" s="7">
        <v>42.0093790153173</v>
      </c>
      <c r="L5265" s="7">
        <v>0.98023479929040935</v>
      </c>
      <c r="M5265" s="7" t="s">
        <v>290</v>
      </c>
      <c r="N5265" s="7" t="s">
        <v>337</v>
      </c>
      <c r="O5265" s="7" t="s">
        <v>421</v>
      </c>
    </row>
    <row r="5266" spans="1:15" ht="15">
      <c r="A5266" s="1">
        <v>5258</v>
      </c>
      <c r="B5266" s="6" t="s">
        <v>124</v>
      </c>
      <c r="C5266" s="7" t="s">
        <v>301</v>
      </c>
      <c r="D5266" s="7" t="s">
        <v>422</v>
      </c>
      <c r="E5266" s="7">
        <v>47.743422775899091</v>
      </c>
      <c r="F5266" s="7">
        <v>9.6359024121013022</v>
      </c>
      <c r="G5266" s="7">
        <v>48.706108791955245</v>
      </c>
      <c r="H5266" s="7">
        <v>0.98023479929040935</v>
      </c>
      <c r="I5266" s="7">
        <v>43.449574080003003</v>
      </c>
      <c r="J5266" s="7">
        <v>8.7692886546379771</v>
      </c>
      <c r="K5266" s="7">
        <v>44.325680042634779</v>
      </c>
      <c r="L5266" s="7">
        <v>0.98023479929040935</v>
      </c>
      <c r="M5266" s="7" t="s">
        <v>290</v>
      </c>
      <c r="N5266" s="7" t="s">
        <v>337</v>
      </c>
      <c r="O5266" s="7" t="s">
        <v>421</v>
      </c>
    </row>
    <row r="5267" spans="1:15" ht="15">
      <c r="A5267" s="1">
        <v>5259</v>
      </c>
      <c r="B5267" s="6" t="s">
        <v>124</v>
      </c>
      <c r="C5267" s="7" t="s">
        <v>302</v>
      </c>
      <c r="D5267" s="7" t="s">
        <v>422</v>
      </c>
      <c r="E5267" s="7">
        <v>48.732222935578633</v>
      </c>
      <c r="F5267" s="7">
        <v>9.8354687877352127</v>
      </c>
      <c r="G5267" s="7">
        <v>49.71484686205369</v>
      </c>
      <c r="H5267" s="7">
        <v>0.98023479929040935</v>
      </c>
      <c r="I5267" s="7">
        <v>44.525343927515038</v>
      </c>
      <c r="J5267" s="7">
        <v>8.9864078443777586</v>
      </c>
      <c r="K5267" s="7">
        <v>45.423141434834669</v>
      </c>
      <c r="L5267" s="7">
        <v>0.98023479929040935</v>
      </c>
      <c r="M5267" s="7" t="s">
        <v>290</v>
      </c>
      <c r="N5267" s="7" t="s">
        <v>337</v>
      </c>
      <c r="O5267" s="7" t="s">
        <v>421</v>
      </c>
    </row>
    <row r="5268" spans="1:15" ht="15">
      <c r="A5268" s="1">
        <v>5260</v>
      </c>
      <c r="B5268" s="6" t="s">
        <v>124</v>
      </c>
      <c r="C5268" s="7" t="s">
        <v>423</v>
      </c>
      <c r="D5268" s="7" t="s">
        <v>422</v>
      </c>
      <c r="E5268" s="7">
        <v>49.038449744702177</v>
      </c>
      <c r="F5268" s="7">
        <v>9.8972735657992654</v>
      </c>
      <c r="G5268" s="7">
        <v>50.027248349274117</v>
      </c>
      <c r="H5268" s="7">
        <v>0.98023479929040935</v>
      </c>
      <c r="I5268" s="7">
        <v>44.831570736638575</v>
      </c>
      <c r="J5268" s="7">
        <v>9.0482126224417865</v>
      </c>
      <c r="K5268" s="7">
        <v>45.735542922055089</v>
      </c>
      <c r="L5268" s="7">
        <v>0.98023479929040935</v>
      </c>
      <c r="M5268" s="7" t="s">
        <v>290</v>
      </c>
      <c r="N5268" s="7" t="s">
        <v>337</v>
      </c>
      <c r="O5268" s="7" t="s">
        <v>421</v>
      </c>
    </row>
    <row r="5269" spans="1:15" ht="15">
      <c r="A5269" s="1">
        <v>5261</v>
      </c>
      <c r="B5269" s="6" t="s">
        <v>124</v>
      </c>
      <c r="C5269" s="7" t="s">
        <v>424</v>
      </c>
      <c r="D5269" s="7" t="s">
        <v>422</v>
      </c>
      <c r="E5269" s="7">
        <v>49.152700679281295</v>
      </c>
      <c r="F5269" s="7">
        <v>9.9203324667344361</v>
      </c>
      <c r="G5269" s="7">
        <v>50.143803010118461</v>
      </c>
      <c r="H5269" s="7">
        <v>0.98023479929040935</v>
      </c>
      <c r="I5269" s="7">
        <v>44.945821671217686</v>
      </c>
      <c r="J5269" s="7">
        <v>9.0712715233770016</v>
      </c>
      <c r="K5269" s="7">
        <v>45.852097582899432</v>
      </c>
      <c r="L5269" s="7">
        <v>0.98023479929040935</v>
      </c>
      <c r="M5269" s="7" t="s">
        <v>290</v>
      </c>
      <c r="N5269" s="7" t="s">
        <v>337</v>
      </c>
      <c r="O5269" s="7" t="s">
        <v>421</v>
      </c>
    </row>
    <row r="5270" spans="1:15" ht="15">
      <c r="A5270" s="1">
        <v>5262</v>
      </c>
      <c r="B5270" s="6" t="s">
        <v>124</v>
      </c>
      <c r="C5270" s="7" t="s">
        <v>425</v>
      </c>
      <c r="D5270" s="7" t="s">
        <v>422</v>
      </c>
      <c r="E5270" s="7">
        <v>49.23311521363231</v>
      </c>
      <c r="F5270" s="7">
        <v>9.9365622751660325</v>
      </c>
      <c r="G5270" s="7">
        <v>50.225839002320768</v>
      </c>
      <c r="H5270" s="7">
        <v>0.98023479929040935</v>
      </c>
      <c r="I5270" s="7">
        <v>45.057320749437629</v>
      </c>
      <c r="J5270" s="7">
        <v>9.0937750259392072</v>
      </c>
      <c r="K5270" s="7">
        <v>45.965844899665427</v>
      </c>
      <c r="L5270" s="7">
        <v>0.98023479929040935</v>
      </c>
      <c r="M5270" s="7" t="s">
        <v>290</v>
      </c>
      <c r="N5270" s="7" t="s">
        <v>337</v>
      </c>
      <c r="O5270" s="7" t="s">
        <v>421</v>
      </c>
    </row>
    <row r="5271" spans="1:15" ht="15">
      <c r="A5271" s="1">
        <v>5263</v>
      </c>
      <c r="B5271" s="6" t="s">
        <v>124</v>
      </c>
      <c r="C5271" s="7" t="s">
        <v>426</v>
      </c>
      <c r="D5271" s="7" t="s">
        <v>422</v>
      </c>
      <c r="E5271" s="7">
        <v>49.437749216331781</v>
      </c>
      <c r="F5271" s="7">
        <v>9.9778629018400995</v>
      </c>
      <c r="G5271" s="7">
        <v>50.43459919207082</v>
      </c>
      <c r="H5271" s="7">
        <v>0.98023479929040935</v>
      </c>
      <c r="I5271" s="7">
        <v>45.297992330455088</v>
      </c>
      <c r="J5271" s="7">
        <v>9.1423490018549209</v>
      </c>
      <c r="K5271" s="7">
        <v>46.211369320132526</v>
      </c>
      <c r="L5271" s="7">
        <v>0.98023479929040935</v>
      </c>
      <c r="M5271" s="7" t="s">
        <v>290</v>
      </c>
      <c r="N5271" s="7" t="s">
        <v>337</v>
      </c>
      <c r="O5271" s="7" t="s">
        <v>421</v>
      </c>
    </row>
    <row r="5272" spans="1:15" ht="15">
      <c r="A5272" s="1">
        <v>5264</v>
      </c>
      <c r="B5272" s="6" t="s">
        <v>124</v>
      </c>
      <c r="C5272" s="7" t="s">
        <v>427</v>
      </c>
      <c r="D5272" s="7" t="s">
        <v>422</v>
      </c>
      <c r="E5272" s="7">
        <v>49.642383219031267</v>
      </c>
      <c r="F5272" s="7">
        <v>10.019163528514154</v>
      </c>
      <c r="G5272" s="7">
        <v>50.643359381820886</v>
      </c>
      <c r="H5272" s="7">
        <v>0.98023479929040935</v>
      </c>
      <c r="I5272" s="7">
        <v>45.538663911472547</v>
      </c>
      <c r="J5272" s="7">
        <v>9.1909229777706454</v>
      </c>
      <c r="K5272" s="7">
        <v>46.456893740599625</v>
      </c>
      <c r="L5272" s="7">
        <v>0.98023479929040935</v>
      </c>
      <c r="M5272" s="7" t="s">
        <v>290</v>
      </c>
      <c r="N5272" s="7" t="s">
        <v>337</v>
      </c>
      <c r="O5272" s="7" t="s">
        <v>421</v>
      </c>
    </row>
    <row r="5273" spans="1:15" ht="15">
      <c r="A5273" s="1">
        <v>5265</v>
      </c>
      <c r="B5273" s="6" t="s">
        <v>162</v>
      </c>
      <c r="C5273" s="7" t="s">
        <v>292</v>
      </c>
      <c r="D5273" s="7">
        <v>37.86</v>
      </c>
      <c r="E5273" s="7">
        <v>37.173999999999999</v>
      </c>
      <c r="F5273" s="7">
        <v>9.420092658261991</v>
      </c>
      <c r="G5273" s="7">
        <v>38.348982016348771</v>
      </c>
      <c r="H5273" s="7">
        <v>0.96936080295826743</v>
      </c>
      <c r="I5273" s="7">
        <v>34.693000000000005</v>
      </c>
      <c r="J5273" s="7">
        <v>8.7913938395944111</v>
      </c>
      <c r="K5273" s="7">
        <v>35.78956348773842</v>
      </c>
      <c r="L5273" s="7">
        <v>0.96936080295826743</v>
      </c>
      <c r="M5273" s="7" t="s">
        <v>290</v>
      </c>
      <c r="N5273" s="7" t="s">
        <v>337</v>
      </c>
      <c r="O5273" s="7" t="s">
        <v>421</v>
      </c>
    </row>
    <row r="5274" spans="1:15" ht="15">
      <c r="A5274" s="1">
        <v>5266</v>
      </c>
      <c r="B5274" s="6" t="s">
        <v>162</v>
      </c>
      <c r="C5274" s="7" t="s">
        <v>293</v>
      </c>
      <c r="D5274" s="7">
        <v>34.195999999999998</v>
      </c>
      <c r="E5274" s="7">
        <v>35.119999999999997</v>
      </c>
      <c r="F5274" s="7">
        <v>7.763078559275451</v>
      </c>
      <c r="G5274" s="7">
        <v>35.967760407307573</v>
      </c>
      <c r="H5274" s="7">
        <v>0.97642999181190793</v>
      </c>
      <c r="I5274" s="7">
        <v>32.21</v>
      </c>
      <c r="J5274" s="7">
        <v>7.1198394189710354</v>
      </c>
      <c r="K5274" s="7">
        <v>32.987516022761305</v>
      </c>
      <c r="L5274" s="7">
        <v>0.97642999181190793</v>
      </c>
      <c r="M5274" s="7" t="s">
        <v>290</v>
      </c>
      <c r="N5274" s="7" t="s">
        <v>337</v>
      </c>
      <c r="O5274" s="7" t="s">
        <v>421</v>
      </c>
    </row>
    <row r="5275" spans="1:15" ht="15">
      <c r="A5275" s="1">
        <v>5267</v>
      </c>
      <c r="B5275" s="6" t="s">
        <v>162</v>
      </c>
      <c r="C5275" s="7" t="s">
        <v>294</v>
      </c>
      <c r="D5275" s="7">
        <v>33.950000000000003</v>
      </c>
      <c r="E5275" s="7">
        <v>35.340833258025519</v>
      </c>
      <c r="F5275" s="7">
        <v>0.85796160174704905</v>
      </c>
      <c r="G5275" s="7">
        <v>35.351245996168721</v>
      </c>
      <c r="H5275" s="7">
        <v>0.99970544918998516</v>
      </c>
      <c r="I5275" s="7">
        <v>32.141726082562194</v>
      </c>
      <c r="J5275" s="7">
        <v>0.78029758357355417</v>
      </c>
      <c r="K5275" s="7">
        <v>32.151196243458649</v>
      </c>
      <c r="L5275" s="7">
        <v>0.99970544918998516</v>
      </c>
      <c r="M5275" s="7" t="s">
        <v>290</v>
      </c>
      <c r="N5275" s="7" t="s">
        <v>337</v>
      </c>
      <c r="O5275" s="7" t="s">
        <v>421</v>
      </c>
    </row>
    <row r="5276" spans="1:15" ht="15">
      <c r="A5276" s="1">
        <v>5268</v>
      </c>
      <c r="B5276" s="6" t="s">
        <v>162</v>
      </c>
      <c r="C5276" s="7" t="s">
        <v>295</v>
      </c>
      <c r="D5276" s="7">
        <v>35.210999999999999</v>
      </c>
      <c r="E5276" s="7">
        <v>33.987000000000002</v>
      </c>
      <c r="F5276" s="7">
        <v>1.5380594357562167</v>
      </c>
      <c r="G5276" s="7">
        <v>34.021784136460553</v>
      </c>
      <c r="H5276" s="7">
        <v>0.99897759222970095</v>
      </c>
      <c r="I5276" s="7">
        <v>30.158300000000001</v>
      </c>
      <c r="J5276" s="7">
        <v>1.3647941236758043</v>
      </c>
      <c r="K5276" s="7">
        <v>30.189165637526653</v>
      </c>
      <c r="L5276" s="7">
        <v>0.99897759222970095</v>
      </c>
      <c r="M5276" s="7" t="s">
        <v>290</v>
      </c>
      <c r="N5276" s="7" t="s">
        <v>337</v>
      </c>
      <c r="O5276" s="7" t="s">
        <v>421</v>
      </c>
    </row>
    <row r="5277" spans="1:15" ht="15">
      <c r="A5277" s="1">
        <v>5269</v>
      </c>
      <c r="B5277" s="6" t="s">
        <v>162</v>
      </c>
      <c r="C5277" s="7" t="s">
        <v>296</v>
      </c>
      <c r="D5277" s="7">
        <v>32.712000000000003</v>
      </c>
      <c r="E5277" s="7">
        <v>31.332999999999998</v>
      </c>
      <c r="F5277" s="7">
        <v>2.4432535290334569</v>
      </c>
      <c r="G5277" s="7">
        <v>31.428114432894862</v>
      </c>
      <c r="H5277" s="7">
        <v>0.99697358767424782</v>
      </c>
      <c r="I5277" s="7">
        <v>27.964400000000001</v>
      </c>
      <c r="J5277" s="7">
        <v>2.180580186618065</v>
      </c>
      <c r="K5277" s="7">
        <v>28.049288713089879</v>
      </c>
      <c r="L5277" s="7">
        <v>0.99697358767424782</v>
      </c>
      <c r="M5277" s="7" t="s">
        <v>290</v>
      </c>
      <c r="N5277" s="7" t="s">
        <v>337</v>
      </c>
      <c r="O5277" s="7" t="s">
        <v>421</v>
      </c>
    </row>
    <row r="5278" spans="1:15" ht="15">
      <c r="A5278" s="1">
        <v>5270</v>
      </c>
      <c r="B5278" s="6" t="s">
        <v>162</v>
      </c>
      <c r="C5278" s="7" t="s">
        <v>297</v>
      </c>
      <c r="D5278" s="7">
        <v>38.174999999999997</v>
      </c>
      <c r="E5278" s="7">
        <v>37.249899999999997</v>
      </c>
      <c r="F5278" s="7">
        <v>3.6473940835386767</v>
      </c>
      <c r="G5278" s="7">
        <v>37.428044747363344</v>
      </c>
      <c r="H5278" s="7">
        <v>0.99524034053700072</v>
      </c>
      <c r="I5278" s="7">
        <v>33.813800000000001</v>
      </c>
      <c r="J5278" s="7">
        <v>3.3109418833865472</v>
      </c>
      <c r="K5278" s="7">
        <v>33.975511866565945</v>
      </c>
      <c r="L5278" s="7">
        <v>0.99524034053700072</v>
      </c>
      <c r="M5278" s="7" t="s">
        <v>290</v>
      </c>
      <c r="N5278" s="7" t="s">
        <v>337</v>
      </c>
      <c r="O5278" s="7" t="s">
        <v>421</v>
      </c>
    </row>
    <row r="5279" spans="1:15" ht="15">
      <c r="A5279" s="1">
        <v>5271</v>
      </c>
      <c r="B5279" s="6" t="s">
        <v>162</v>
      </c>
      <c r="C5279" s="7" t="s">
        <v>298</v>
      </c>
      <c r="D5279" s="7" t="s">
        <v>422</v>
      </c>
      <c r="E5279" s="7">
        <v>39.978252629555975</v>
      </c>
      <c r="F5279" s="7">
        <v>5.8541701557526595</v>
      </c>
      <c r="G5279" s="7">
        <v>40.404603593218241</v>
      </c>
      <c r="H5279" s="7">
        <v>0.98944796073351837</v>
      </c>
      <c r="I5279" s="7">
        <v>36.566263653328086</v>
      </c>
      <c r="J5279" s="7">
        <v>5.3545394134719437</v>
      </c>
      <c r="K5279" s="7">
        <v>36.956227214031564</v>
      </c>
      <c r="L5279" s="7">
        <v>0.98944796073351837</v>
      </c>
      <c r="M5279" s="7" t="s">
        <v>290</v>
      </c>
      <c r="N5279" s="7" t="s">
        <v>337</v>
      </c>
      <c r="O5279" s="7" t="s">
        <v>421</v>
      </c>
    </row>
    <row r="5280" spans="1:15" ht="15">
      <c r="A5280" s="1">
        <v>5272</v>
      </c>
      <c r="B5280" s="6" t="s">
        <v>162</v>
      </c>
      <c r="C5280" s="7" t="s">
        <v>299</v>
      </c>
      <c r="D5280" s="7" t="s">
        <v>422</v>
      </c>
      <c r="E5280" s="7">
        <v>39.995728389861483</v>
      </c>
      <c r="F5280" s="7">
        <v>5.8567291989248726</v>
      </c>
      <c r="G5280" s="7">
        <v>40.422265725032176</v>
      </c>
      <c r="H5280" s="7">
        <v>0.98944796073351837</v>
      </c>
      <c r="I5280" s="7">
        <v>36.583739413633594</v>
      </c>
      <c r="J5280" s="7">
        <v>5.3570984566441462</v>
      </c>
      <c r="K5280" s="7">
        <v>36.9738893458455</v>
      </c>
      <c r="L5280" s="7">
        <v>0.98944796073351837</v>
      </c>
      <c r="M5280" s="7" t="s">
        <v>290</v>
      </c>
      <c r="N5280" s="7" t="s">
        <v>337</v>
      </c>
      <c r="O5280" s="7" t="s">
        <v>421</v>
      </c>
    </row>
    <row r="5281" spans="1:15" ht="15">
      <c r="A5281" s="1">
        <v>5273</v>
      </c>
      <c r="B5281" s="6" t="s">
        <v>162</v>
      </c>
      <c r="C5281" s="7" t="s">
        <v>300</v>
      </c>
      <c r="D5281" s="7" t="s">
        <v>422</v>
      </c>
      <c r="E5281" s="7">
        <v>39.647434120366377</v>
      </c>
      <c r="F5281" s="7">
        <v>5.8057271219509214</v>
      </c>
      <c r="G5281" s="7">
        <v>40.070257046135211</v>
      </c>
      <c r="H5281" s="7">
        <v>0.98944796073351837</v>
      </c>
      <c r="I5281" s="7">
        <v>36.235445144138488</v>
      </c>
      <c r="J5281" s="7">
        <v>5.3060963796702243</v>
      </c>
      <c r="K5281" s="7">
        <v>36.621880666948535</v>
      </c>
      <c r="L5281" s="7">
        <v>0.98944796073351837</v>
      </c>
      <c r="M5281" s="7" t="s">
        <v>290</v>
      </c>
      <c r="N5281" s="7" t="s">
        <v>337</v>
      </c>
      <c r="O5281" s="7" t="s">
        <v>421</v>
      </c>
    </row>
    <row r="5282" spans="1:15" ht="15">
      <c r="A5282" s="1">
        <v>5274</v>
      </c>
      <c r="B5282" s="6" t="s">
        <v>162</v>
      </c>
      <c r="C5282" s="7" t="s">
        <v>301</v>
      </c>
      <c r="D5282" s="7" t="s">
        <v>422</v>
      </c>
      <c r="E5282" s="7">
        <v>38.967704539060882</v>
      </c>
      <c r="F5282" s="7">
        <v>5.706191690381794</v>
      </c>
      <c r="G5282" s="7">
        <v>39.3832784395983</v>
      </c>
      <c r="H5282" s="7">
        <v>0.98944796073351837</v>
      </c>
      <c r="I5282" s="7">
        <v>35.555715562832987</v>
      </c>
      <c r="J5282" s="7">
        <v>5.206560948101119</v>
      </c>
      <c r="K5282" s="7">
        <v>35.934902060411623</v>
      </c>
      <c r="L5282" s="7">
        <v>0.98944796073351837</v>
      </c>
      <c r="M5282" s="7" t="s">
        <v>290</v>
      </c>
      <c r="N5282" s="7" t="s">
        <v>337</v>
      </c>
      <c r="O5282" s="7" t="s">
        <v>421</v>
      </c>
    </row>
    <row r="5283" spans="1:15" ht="15">
      <c r="A5283" s="1">
        <v>5275</v>
      </c>
      <c r="B5283" s="6" t="s">
        <v>162</v>
      </c>
      <c r="C5283" s="7" t="s">
        <v>302</v>
      </c>
      <c r="D5283" s="7" t="s">
        <v>422</v>
      </c>
      <c r="E5283" s="7">
        <v>38.648038344501657</v>
      </c>
      <c r="F5283" s="7">
        <v>5.6593817331450307</v>
      </c>
      <c r="G5283" s="7">
        <v>39.060203141810796</v>
      </c>
      <c r="H5283" s="7">
        <v>0.98944796073351837</v>
      </c>
      <c r="I5283" s="7">
        <v>35.236049368273775</v>
      </c>
      <c r="J5283" s="7">
        <v>5.1597509908643087</v>
      </c>
      <c r="K5283" s="7">
        <v>35.611826762624126</v>
      </c>
      <c r="L5283" s="7">
        <v>0.98944796073351837</v>
      </c>
      <c r="M5283" s="7" t="s">
        <v>290</v>
      </c>
      <c r="N5283" s="7" t="s">
        <v>337</v>
      </c>
      <c r="O5283" s="7" t="s">
        <v>421</v>
      </c>
    </row>
    <row r="5284" spans="1:15" ht="15">
      <c r="A5284" s="1">
        <v>5276</v>
      </c>
      <c r="B5284" s="6" t="s">
        <v>162</v>
      </c>
      <c r="C5284" s="7" t="s">
        <v>423</v>
      </c>
      <c r="D5284" s="7" t="s">
        <v>422</v>
      </c>
      <c r="E5284" s="7">
        <v>38.489136856872008</v>
      </c>
      <c r="F5284" s="7">
        <v>5.6361131737308092</v>
      </c>
      <c r="G5284" s="7">
        <v>38.899607037785422</v>
      </c>
      <c r="H5284" s="7">
        <v>0.98944796073351837</v>
      </c>
      <c r="I5284" s="7">
        <v>35.077147880644112</v>
      </c>
      <c r="J5284" s="7">
        <v>5.1364824314501387</v>
      </c>
      <c r="K5284" s="7">
        <v>35.451230658598746</v>
      </c>
      <c r="L5284" s="7">
        <v>0.98944796073351837</v>
      </c>
      <c r="M5284" s="7" t="s">
        <v>290</v>
      </c>
      <c r="N5284" s="7" t="s">
        <v>337</v>
      </c>
      <c r="O5284" s="7" t="s">
        <v>421</v>
      </c>
    </row>
    <row r="5285" spans="1:15" ht="15">
      <c r="A5285" s="1">
        <v>5277</v>
      </c>
      <c r="B5285" s="6" t="s">
        <v>162</v>
      </c>
      <c r="C5285" s="7" t="s">
        <v>424</v>
      </c>
      <c r="D5285" s="7" t="s">
        <v>422</v>
      </c>
      <c r="E5285" s="7">
        <v>38.491726040766487</v>
      </c>
      <c r="F5285" s="7">
        <v>5.6364923179426194</v>
      </c>
      <c r="G5285" s="7">
        <v>38.902223834218617</v>
      </c>
      <c r="H5285" s="7">
        <v>0.98944796073351837</v>
      </c>
      <c r="I5285" s="7">
        <v>35.079737064538591</v>
      </c>
      <c r="J5285" s="7">
        <v>5.1368615756619489</v>
      </c>
      <c r="K5285" s="7">
        <v>35.453847455031941</v>
      </c>
      <c r="L5285" s="7">
        <v>0.98944796073351837</v>
      </c>
      <c r="M5285" s="7" t="s">
        <v>290</v>
      </c>
      <c r="N5285" s="7" t="s">
        <v>337</v>
      </c>
      <c r="O5285" s="7" t="s">
        <v>421</v>
      </c>
    </row>
    <row r="5286" spans="1:15" ht="15">
      <c r="A5286" s="1">
        <v>5278</v>
      </c>
      <c r="B5286" s="6" t="s">
        <v>162</v>
      </c>
      <c r="C5286" s="7" t="s">
        <v>425</v>
      </c>
      <c r="D5286" s="7" t="s">
        <v>422</v>
      </c>
      <c r="E5286" s="7">
        <v>38.457553869394978</v>
      </c>
      <c r="F5286" s="7">
        <v>5.6314883547215926</v>
      </c>
      <c r="G5286" s="7">
        <v>38.867687231256525</v>
      </c>
      <c r="H5286" s="7">
        <v>0.98944796073351837</v>
      </c>
      <c r="I5286" s="7">
        <v>35.045564893167089</v>
      </c>
      <c r="J5286" s="7">
        <v>5.1318576124408759</v>
      </c>
      <c r="K5286" s="7">
        <v>35.419310852069849</v>
      </c>
      <c r="L5286" s="7">
        <v>0.98944796073351837</v>
      </c>
      <c r="M5286" s="7" t="s">
        <v>290</v>
      </c>
      <c r="N5286" s="7" t="s">
        <v>337</v>
      </c>
      <c r="O5286" s="7" t="s">
        <v>421</v>
      </c>
    </row>
    <row r="5287" spans="1:15" ht="15">
      <c r="A5287" s="1">
        <v>5279</v>
      </c>
      <c r="B5287" s="6" t="s">
        <v>162</v>
      </c>
      <c r="C5287" s="7" t="s">
        <v>426</v>
      </c>
      <c r="D5287" s="7" t="s">
        <v>422</v>
      </c>
      <c r="E5287" s="7">
        <v>38.536108937919877</v>
      </c>
      <c r="F5287" s="7">
        <v>5.6429914772317726</v>
      </c>
      <c r="G5287" s="7">
        <v>38.947080055985438</v>
      </c>
      <c r="H5287" s="7">
        <v>0.98944796073351837</v>
      </c>
      <c r="I5287" s="7">
        <v>35.124119961691996</v>
      </c>
      <c r="J5287" s="7">
        <v>5.1433607349510648</v>
      </c>
      <c r="K5287" s="7">
        <v>35.498703676798769</v>
      </c>
      <c r="L5287" s="7">
        <v>0.98944796073351837</v>
      </c>
      <c r="M5287" s="7" t="s">
        <v>290</v>
      </c>
      <c r="N5287" s="7" t="s">
        <v>337</v>
      </c>
      <c r="O5287" s="7" t="s">
        <v>421</v>
      </c>
    </row>
    <row r="5288" spans="1:15" ht="15">
      <c r="A5288" s="1">
        <v>5280</v>
      </c>
      <c r="B5288" s="6" t="s">
        <v>162</v>
      </c>
      <c r="C5288" s="7" t="s">
        <v>427</v>
      </c>
      <c r="D5288" s="7" t="s">
        <v>422</v>
      </c>
      <c r="E5288" s="7">
        <v>38.614664006444777</v>
      </c>
      <c r="F5288" s="7">
        <v>5.6544945997420051</v>
      </c>
      <c r="G5288" s="7">
        <v>39.026472880714358</v>
      </c>
      <c r="H5288" s="7">
        <v>0.98944796073351837</v>
      </c>
      <c r="I5288" s="7">
        <v>35.202675030216888</v>
      </c>
      <c r="J5288" s="7">
        <v>5.1548638574613097</v>
      </c>
      <c r="K5288" s="7">
        <v>35.578096501527682</v>
      </c>
      <c r="L5288" s="7">
        <v>0.98944796073351837</v>
      </c>
      <c r="M5288" s="7" t="s">
        <v>290</v>
      </c>
      <c r="N5288" s="7" t="s">
        <v>337</v>
      </c>
      <c r="O5288" s="7" t="s">
        <v>421</v>
      </c>
    </row>
    <row r="5289" spans="1:15" ht="15">
      <c r="A5289" s="1">
        <v>5281</v>
      </c>
      <c r="B5289" s="6" t="s">
        <v>259</v>
      </c>
      <c r="C5289" s="7" t="s">
        <v>292</v>
      </c>
      <c r="D5289" s="7">
        <v>207.99968431983388</v>
      </c>
      <c r="E5289" s="7">
        <v>205.14699999999999</v>
      </c>
      <c r="F5289" s="7">
        <v>44.61518237835682</v>
      </c>
      <c r="G5289" s="7">
        <v>210.22297748402656</v>
      </c>
      <c r="H5289" s="7">
        <v>0.97585431647493315</v>
      </c>
      <c r="I5289" s="7">
        <v>183.93300000000002</v>
      </c>
      <c r="J5289" s="7">
        <v>39.650581614996732</v>
      </c>
      <c r="K5289" s="7">
        <v>188.41219415554156</v>
      </c>
      <c r="L5289" s="7">
        <v>0.97622662282758732</v>
      </c>
      <c r="M5289" s="7" t="s">
        <v>290</v>
      </c>
      <c r="N5289" s="7" t="s">
        <v>337</v>
      </c>
      <c r="O5289" s="7" t="s">
        <v>421</v>
      </c>
    </row>
    <row r="5290" spans="1:15" ht="15">
      <c r="A5290" s="1">
        <v>5282</v>
      </c>
      <c r="B5290" s="6" t="s">
        <v>259</v>
      </c>
      <c r="C5290" s="7" t="s">
        <v>293</v>
      </c>
      <c r="D5290" s="7">
        <v>194.88257563884338</v>
      </c>
      <c r="E5290" s="7">
        <v>195.84399999999999</v>
      </c>
      <c r="F5290" s="7">
        <v>47.45170151855536</v>
      </c>
      <c r="G5290" s="7">
        <v>201.61639897611425</v>
      </c>
      <c r="H5290" s="7">
        <v>0.97136939750224327</v>
      </c>
      <c r="I5290" s="7">
        <v>176.90400000000002</v>
      </c>
      <c r="J5290" s="7">
        <v>42.879802570482873</v>
      </c>
      <c r="K5290" s="7">
        <v>182.11960180185335</v>
      </c>
      <c r="L5290" s="7">
        <v>0.97136166700206217</v>
      </c>
      <c r="M5290" s="7" t="s">
        <v>290</v>
      </c>
      <c r="N5290" s="7" t="s">
        <v>337</v>
      </c>
      <c r="O5290" s="7" t="s">
        <v>421</v>
      </c>
    </row>
    <row r="5291" spans="1:15" ht="15">
      <c r="A5291" s="1">
        <v>5283</v>
      </c>
      <c r="B5291" s="6" t="s">
        <v>259</v>
      </c>
      <c r="C5291" s="7" t="s">
        <v>294</v>
      </c>
      <c r="D5291" s="7">
        <v>202.44</v>
      </c>
      <c r="E5291" s="7">
        <v>214.85899003695008</v>
      </c>
      <c r="F5291" s="7">
        <v>33.430933518639876</v>
      </c>
      <c r="G5291" s="7">
        <v>218.15243058012982</v>
      </c>
      <c r="H5291" s="7">
        <v>0.98490303071837637</v>
      </c>
      <c r="I5291" s="7">
        <v>194.78352027618848</v>
      </c>
      <c r="J5291" s="7">
        <v>29.835897518295184</v>
      </c>
      <c r="K5291" s="7">
        <v>197.69719068987911</v>
      </c>
      <c r="L5291" s="7">
        <v>0.98526195337666078</v>
      </c>
      <c r="M5291" s="7" t="s">
        <v>290</v>
      </c>
      <c r="N5291" s="7" t="s">
        <v>337</v>
      </c>
      <c r="O5291" s="7" t="s">
        <v>421</v>
      </c>
    </row>
    <row r="5292" spans="1:15" ht="15">
      <c r="A5292" s="1">
        <v>5284</v>
      </c>
      <c r="B5292" s="6" t="s">
        <v>259</v>
      </c>
      <c r="C5292" s="7" t="s">
        <v>295</v>
      </c>
      <c r="D5292" s="7">
        <v>207.38400000000001</v>
      </c>
      <c r="E5292" s="7">
        <v>198.77770000000001</v>
      </c>
      <c r="F5292" s="7">
        <v>17.343518438499014</v>
      </c>
      <c r="G5292" s="7">
        <v>199.97698588914909</v>
      </c>
      <c r="H5292" s="7">
        <v>0.9940028804623855</v>
      </c>
      <c r="I5292" s="7">
        <v>178.02109999999996</v>
      </c>
      <c r="J5292" s="7">
        <v>15.688234511253061</v>
      </c>
      <c r="K5292" s="7">
        <v>179.09743117222621</v>
      </c>
      <c r="L5292" s="7">
        <v>0.99399024784899781</v>
      </c>
      <c r="M5292" s="7" t="s">
        <v>290</v>
      </c>
      <c r="N5292" s="7" t="s">
        <v>337</v>
      </c>
      <c r="O5292" s="7" t="s">
        <v>421</v>
      </c>
    </row>
    <row r="5293" spans="1:15" ht="15">
      <c r="A5293" s="1">
        <v>5285</v>
      </c>
      <c r="B5293" s="6" t="s">
        <v>259</v>
      </c>
      <c r="C5293" s="7" t="s">
        <v>296</v>
      </c>
      <c r="D5293" s="7">
        <v>192.90300000000002</v>
      </c>
      <c r="E5293" s="7">
        <v>203.18525904500001</v>
      </c>
      <c r="F5293" s="7">
        <v>22.751768077849629</v>
      </c>
      <c r="G5293" s="7">
        <v>205.02368009339116</v>
      </c>
      <c r="H5293" s="7">
        <v>0.99103312823399847</v>
      </c>
      <c r="I5293" s="7">
        <v>183.95355792300001</v>
      </c>
      <c r="J5293" s="7">
        <v>20.732289328531632</v>
      </c>
      <c r="K5293" s="7">
        <v>185.62004470079842</v>
      </c>
      <c r="L5293" s="7">
        <v>0.9910220537847374</v>
      </c>
      <c r="M5293" s="7" t="s">
        <v>290</v>
      </c>
      <c r="N5293" s="7" t="s">
        <v>337</v>
      </c>
      <c r="O5293" s="7" t="s">
        <v>421</v>
      </c>
    </row>
    <row r="5294" spans="1:15" ht="15">
      <c r="A5294" s="1">
        <v>5286</v>
      </c>
      <c r="B5294" s="6" t="s">
        <v>259</v>
      </c>
      <c r="C5294" s="7" t="s">
        <v>297</v>
      </c>
      <c r="D5294" s="7">
        <v>195.67029999999997</v>
      </c>
      <c r="E5294" s="7">
        <v>214.16186959100003</v>
      </c>
      <c r="F5294" s="7">
        <v>22.635870855611284</v>
      </c>
      <c r="G5294" s="7">
        <v>215.8077725638276</v>
      </c>
      <c r="H5294" s="7">
        <v>0.99237329150255338</v>
      </c>
      <c r="I5294" s="7">
        <v>195.07379546000004</v>
      </c>
      <c r="J5294" s="7">
        <v>20.527710103095544</v>
      </c>
      <c r="K5294" s="7">
        <v>196.55765187509766</v>
      </c>
      <c r="L5294" s="7">
        <v>0.99245078275537935</v>
      </c>
      <c r="M5294" s="7" t="s">
        <v>290</v>
      </c>
      <c r="N5294" s="7" t="s">
        <v>337</v>
      </c>
      <c r="O5294" s="7" t="s">
        <v>421</v>
      </c>
    </row>
    <row r="5295" spans="1:15" ht="15">
      <c r="A5295" s="1">
        <v>5287</v>
      </c>
      <c r="B5295" s="6" t="s">
        <v>259</v>
      </c>
      <c r="C5295" s="7" t="s">
        <v>298</v>
      </c>
      <c r="D5295" s="7" t="s">
        <v>422</v>
      </c>
      <c r="E5295" s="7">
        <v>250.12037475104219</v>
      </c>
      <c r="F5295" s="7">
        <v>44.948200224132044</v>
      </c>
      <c r="G5295" s="7">
        <v>255.0359172679631</v>
      </c>
      <c r="H5295" s="7">
        <v>0.98072607744988249</v>
      </c>
      <c r="I5295" s="7">
        <v>231.0564116438143</v>
      </c>
      <c r="J5295" s="7">
        <v>41.923450509113557</v>
      </c>
      <c r="K5295" s="7">
        <v>235.70673718415213</v>
      </c>
      <c r="L5295" s="7">
        <v>0.98027071438053703</v>
      </c>
      <c r="M5295" s="7" t="s">
        <v>290</v>
      </c>
      <c r="N5295" s="7" t="s">
        <v>337</v>
      </c>
      <c r="O5295" s="7" t="s">
        <v>421</v>
      </c>
    </row>
    <row r="5296" spans="1:15" ht="15">
      <c r="A5296" s="1">
        <v>5288</v>
      </c>
      <c r="B5296" s="6" t="s">
        <v>259</v>
      </c>
      <c r="C5296" s="7" t="s">
        <v>299</v>
      </c>
      <c r="D5296" s="7" t="s">
        <v>422</v>
      </c>
      <c r="E5296" s="7">
        <v>264.88217118859257</v>
      </c>
      <c r="F5296" s="7">
        <v>49.451413842833979</v>
      </c>
      <c r="G5296" s="7">
        <v>270.5904450201777</v>
      </c>
      <c r="H5296" s="7">
        <v>0.97890437767985683</v>
      </c>
      <c r="I5296" s="7">
        <v>245.8182080813647</v>
      </c>
      <c r="J5296" s="7">
        <v>46.426664127815449</v>
      </c>
      <c r="K5296" s="7">
        <v>251.2612649363667</v>
      </c>
      <c r="L5296" s="7">
        <v>0.97833706338945448</v>
      </c>
      <c r="M5296" s="7" t="s">
        <v>290</v>
      </c>
      <c r="N5296" s="7" t="s">
        <v>337</v>
      </c>
      <c r="O5296" s="7" t="s">
        <v>421</v>
      </c>
    </row>
    <row r="5297" spans="1:15" ht="15">
      <c r="A5297" s="1">
        <v>5289</v>
      </c>
      <c r="B5297" s="6" t="s">
        <v>259</v>
      </c>
      <c r="C5297" s="7" t="s">
        <v>300</v>
      </c>
      <c r="D5297" s="7" t="s">
        <v>422</v>
      </c>
      <c r="E5297" s="7">
        <v>284.74162404110876</v>
      </c>
      <c r="F5297" s="7">
        <v>54.846521214388645</v>
      </c>
      <c r="G5297" s="7">
        <v>291.31396297319964</v>
      </c>
      <c r="H5297" s="7">
        <v>0.97743898416329766</v>
      </c>
      <c r="I5297" s="7">
        <v>265.67766093388087</v>
      </c>
      <c r="J5297" s="7">
        <v>51.821771499370143</v>
      </c>
      <c r="K5297" s="7">
        <v>271.98478288938861</v>
      </c>
      <c r="L5297" s="7">
        <v>0.97681075430579245</v>
      </c>
      <c r="M5297" s="7" t="s">
        <v>290</v>
      </c>
      <c r="N5297" s="7" t="s">
        <v>337</v>
      </c>
      <c r="O5297" s="7" t="s">
        <v>421</v>
      </c>
    </row>
    <row r="5298" spans="1:15" ht="15">
      <c r="A5298" s="1">
        <v>5290</v>
      </c>
      <c r="B5298" s="6" t="s">
        <v>259</v>
      </c>
      <c r="C5298" s="7" t="s">
        <v>301</v>
      </c>
      <c r="D5298" s="7" t="s">
        <v>422</v>
      </c>
      <c r="E5298" s="7">
        <v>287.16738150873346</v>
      </c>
      <c r="F5298" s="7">
        <v>55.989380243909395</v>
      </c>
      <c r="G5298" s="7">
        <v>293.98889164496302</v>
      </c>
      <c r="H5298" s="7">
        <v>0.97679670786858308</v>
      </c>
      <c r="I5298" s="7">
        <v>268.13726853360947</v>
      </c>
      <c r="J5298" s="7">
        <v>52.971462392855187</v>
      </c>
      <c r="K5298" s="7">
        <v>274.69424423855583</v>
      </c>
      <c r="L5298" s="7">
        <v>0.97612991228439427</v>
      </c>
      <c r="M5298" s="7" t="s">
        <v>290</v>
      </c>
      <c r="N5298" s="7" t="s">
        <v>337</v>
      </c>
      <c r="O5298" s="7" t="s">
        <v>421</v>
      </c>
    </row>
    <row r="5299" spans="1:15" ht="15">
      <c r="A5299" s="1">
        <v>5291</v>
      </c>
      <c r="B5299" s="6" t="s">
        <v>259</v>
      </c>
      <c r="C5299" s="7" t="s">
        <v>302</v>
      </c>
      <c r="D5299" s="7" t="s">
        <v>422</v>
      </c>
      <c r="E5299" s="7">
        <v>297.46084891752076</v>
      </c>
      <c r="F5299" s="7">
        <v>58.516042884581438</v>
      </c>
      <c r="G5299" s="7">
        <v>304.64845999171985</v>
      </c>
      <c r="H5299" s="7">
        <v>0.97640686884025463</v>
      </c>
      <c r="I5299" s="7">
        <v>278.51770563022927</v>
      </c>
      <c r="J5299" s="7">
        <v>55.515677847633008</v>
      </c>
      <c r="K5299" s="7">
        <v>285.44253590741414</v>
      </c>
      <c r="L5299" s="7">
        <v>0.97574001977255764</v>
      </c>
      <c r="M5299" s="7" t="s">
        <v>290</v>
      </c>
      <c r="N5299" s="7" t="s">
        <v>337</v>
      </c>
      <c r="O5299" s="7" t="s">
        <v>421</v>
      </c>
    </row>
    <row r="5300" spans="1:15" ht="15">
      <c r="A5300" s="1">
        <v>5292</v>
      </c>
      <c r="B5300" s="6" t="s">
        <v>259</v>
      </c>
      <c r="C5300" s="7" t="s">
        <v>423</v>
      </c>
      <c r="D5300" s="7" t="s">
        <v>422</v>
      </c>
      <c r="E5300" s="7">
        <v>309.55685747150596</v>
      </c>
      <c r="F5300" s="7">
        <v>61.267409426885806</v>
      </c>
      <c r="G5300" s="7">
        <v>317.11236756907374</v>
      </c>
      <c r="H5300" s="7">
        <v>0.97617402892392069</v>
      </c>
      <c r="I5300" s="7">
        <v>290.61371418421447</v>
      </c>
      <c r="J5300" s="7">
        <v>58.267044389937524</v>
      </c>
      <c r="K5300" s="7">
        <v>297.90644348476803</v>
      </c>
      <c r="L5300" s="7">
        <v>0.97552006859856177</v>
      </c>
      <c r="M5300" s="7" t="s">
        <v>290</v>
      </c>
      <c r="N5300" s="7" t="s">
        <v>337</v>
      </c>
      <c r="O5300" s="7" t="s">
        <v>421</v>
      </c>
    </row>
    <row r="5301" spans="1:15" ht="15">
      <c r="A5301" s="1">
        <v>5293</v>
      </c>
      <c r="B5301" s="6" t="s">
        <v>259</v>
      </c>
      <c r="C5301" s="7" t="s">
        <v>424</v>
      </c>
      <c r="D5301" s="7" t="s">
        <v>422</v>
      </c>
      <c r="E5301" s="7">
        <v>321.13129893060977</v>
      </c>
      <c r="F5301" s="7">
        <v>63.794555674033411</v>
      </c>
      <c r="G5301" s="7">
        <v>329.01341803088729</v>
      </c>
      <c r="H5301" s="7">
        <v>0.9760431682469024</v>
      </c>
      <c r="I5301" s="7">
        <v>302.19334649027223</v>
      </c>
      <c r="J5301" s="7">
        <v>60.794523411056048</v>
      </c>
      <c r="K5301" s="7">
        <v>309.81269544930819</v>
      </c>
      <c r="L5301" s="7">
        <v>0.9754065954334572</v>
      </c>
      <c r="M5301" s="7" t="s">
        <v>290</v>
      </c>
      <c r="N5301" s="7" t="s">
        <v>337</v>
      </c>
      <c r="O5301" s="7" t="s">
        <v>421</v>
      </c>
    </row>
    <row r="5302" spans="1:15" ht="15">
      <c r="A5302" s="1">
        <v>5294</v>
      </c>
      <c r="B5302" s="6" t="s">
        <v>259</v>
      </c>
      <c r="C5302" s="7" t="s">
        <v>425</v>
      </c>
      <c r="D5302" s="7" t="s">
        <v>422</v>
      </c>
      <c r="E5302" s="7">
        <v>331.02854833185557</v>
      </c>
      <c r="F5302" s="7">
        <v>65.906121653731617</v>
      </c>
      <c r="G5302" s="7">
        <v>339.17488536877096</v>
      </c>
      <c r="H5302" s="7">
        <v>0.97598189786941858</v>
      </c>
      <c r="I5302" s="7">
        <v>312.18884489038754</v>
      </c>
      <c r="J5302" s="7">
        <v>62.920010147787373</v>
      </c>
      <c r="K5302" s="7">
        <v>320.073602521233</v>
      </c>
      <c r="L5302" s="7">
        <v>0.97536579846405047</v>
      </c>
      <c r="M5302" s="7" t="s">
        <v>290</v>
      </c>
      <c r="N5302" s="7" t="s">
        <v>337</v>
      </c>
      <c r="O5302" s="7" t="s">
        <v>421</v>
      </c>
    </row>
    <row r="5303" spans="1:15" ht="15">
      <c r="A5303" s="1">
        <v>5295</v>
      </c>
      <c r="B5303" s="6" t="s">
        <v>259</v>
      </c>
      <c r="C5303" s="7" t="s">
        <v>426</v>
      </c>
      <c r="D5303" s="7" t="s">
        <v>422</v>
      </c>
      <c r="E5303" s="7">
        <v>339.90953197631552</v>
      </c>
      <c r="F5303" s="7">
        <v>67.701803120518278</v>
      </c>
      <c r="G5303" s="7">
        <v>348.26928429285022</v>
      </c>
      <c r="H5303" s="7">
        <v>0.97599629742396343</v>
      </c>
      <c r="I5303" s="7">
        <v>321.15945179451847</v>
      </c>
      <c r="J5303" s="7">
        <v>64.732545409903594</v>
      </c>
      <c r="K5303" s="7">
        <v>329.25924498702557</v>
      </c>
      <c r="L5303" s="7">
        <v>0.97539995211728603</v>
      </c>
      <c r="M5303" s="7" t="s">
        <v>290</v>
      </c>
      <c r="N5303" s="7" t="s">
        <v>337</v>
      </c>
      <c r="O5303" s="7" t="s">
        <v>421</v>
      </c>
    </row>
    <row r="5304" spans="1:15" ht="15">
      <c r="A5304" s="1">
        <v>5296</v>
      </c>
      <c r="B5304" s="6" t="s">
        <v>259</v>
      </c>
      <c r="C5304" s="7" t="s">
        <v>427</v>
      </c>
      <c r="D5304" s="7" t="s">
        <v>422</v>
      </c>
      <c r="E5304" s="7">
        <v>349.02642098970318</v>
      </c>
      <c r="F5304" s="7">
        <v>69.452482711938558</v>
      </c>
      <c r="G5304" s="7">
        <v>357.57372786223885</v>
      </c>
      <c r="H5304" s="7">
        <v>0.97609637899396051</v>
      </c>
      <c r="I5304" s="7">
        <v>330.36596406757701</v>
      </c>
      <c r="J5304" s="7">
        <v>66.500078796653526</v>
      </c>
      <c r="K5304" s="7">
        <v>338.65493209812763</v>
      </c>
      <c r="L5304" s="7">
        <v>0.9755238526154143</v>
      </c>
      <c r="M5304" s="7" t="s">
        <v>290</v>
      </c>
      <c r="N5304" s="7" t="s">
        <v>337</v>
      </c>
      <c r="O5304" s="7" t="s">
        <v>421</v>
      </c>
    </row>
    <row r="5305" spans="1:15" ht="15">
      <c r="A5305" s="1">
        <v>5297</v>
      </c>
      <c r="B5305" s="6" t="s">
        <v>222</v>
      </c>
      <c r="C5305" s="7" t="s">
        <v>292</v>
      </c>
      <c r="D5305" s="7">
        <v>194.00579888240455</v>
      </c>
      <c r="E5305" s="7">
        <v>202.89</v>
      </c>
      <c r="F5305" s="7">
        <v>1.5687371134037618</v>
      </c>
      <c r="G5305" s="7">
        <v>202.89606461469617</v>
      </c>
      <c r="H5305" s="7">
        <v>0.9999701097470387</v>
      </c>
      <c r="I5305" s="7">
        <v>179.82900000000001</v>
      </c>
      <c r="J5305" s="7">
        <v>1.3904304123715487</v>
      </c>
      <c r="K5305" s="7">
        <v>179.83437529496871</v>
      </c>
      <c r="L5305" s="7">
        <v>0.9999701097470387</v>
      </c>
      <c r="M5305" s="7" t="s">
        <v>290</v>
      </c>
      <c r="N5305" s="7" t="s">
        <v>337</v>
      </c>
      <c r="O5305" s="7" t="s">
        <v>421</v>
      </c>
    </row>
    <row r="5306" spans="1:15" ht="15">
      <c r="A5306" s="1">
        <v>5298</v>
      </c>
      <c r="B5306" s="6" t="s">
        <v>222</v>
      </c>
      <c r="C5306" s="7" t="s">
        <v>293</v>
      </c>
      <c r="D5306" s="7">
        <v>179.37107152492567</v>
      </c>
      <c r="E5306" s="7">
        <v>198.01</v>
      </c>
      <c r="F5306" s="7">
        <v>0.68442994925949352</v>
      </c>
      <c r="G5306" s="7">
        <v>198.01118287701692</v>
      </c>
      <c r="H5306" s="7">
        <v>0.99999402621104649</v>
      </c>
      <c r="I5306" s="7">
        <v>175.19</v>
      </c>
      <c r="J5306" s="7">
        <v>0.60555165300923608</v>
      </c>
      <c r="K5306" s="7">
        <v>175.19104655433867</v>
      </c>
      <c r="L5306" s="7">
        <v>0.99999402621104649</v>
      </c>
      <c r="M5306" s="7" t="s">
        <v>290</v>
      </c>
      <c r="N5306" s="7" t="s">
        <v>337</v>
      </c>
      <c r="O5306" s="7" t="s">
        <v>421</v>
      </c>
    </row>
    <row r="5307" spans="1:15" ht="15">
      <c r="A5307" s="1">
        <v>5299</v>
      </c>
      <c r="B5307" s="6" t="s">
        <v>222</v>
      </c>
      <c r="C5307" s="7" t="s">
        <v>294</v>
      </c>
      <c r="D5307" s="7">
        <v>174.67151224870645</v>
      </c>
      <c r="E5307" s="7">
        <v>211.16469156928849</v>
      </c>
      <c r="F5307" s="7">
        <v>15.093754047640166</v>
      </c>
      <c r="G5307" s="7">
        <v>211.70344441412234</v>
      </c>
      <c r="H5307" s="7">
        <v>0.99745515314441469</v>
      </c>
      <c r="I5307" s="7">
        <v>189.5461815330485</v>
      </c>
      <c r="J5307" s="7">
        <v>13.548493469565098</v>
      </c>
      <c r="K5307" s="7">
        <v>190.02977821661062</v>
      </c>
      <c r="L5307" s="7">
        <v>0.99745515314441469</v>
      </c>
      <c r="M5307" s="7" t="s">
        <v>290</v>
      </c>
      <c r="N5307" s="7" t="s">
        <v>337</v>
      </c>
      <c r="O5307" s="7" t="s">
        <v>421</v>
      </c>
    </row>
    <row r="5308" spans="1:15" ht="15">
      <c r="A5308" s="1">
        <v>5300</v>
      </c>
      <c r="B5308" s="6" t="s">
        <v>222</v>
      </c>
      <c r="C5308" s="7" t="s">
        <v>295</v>
      </c>
      <c r="D5308" s="7">
        <v>198.18794130683128</v>
      </c>
      <c r="E5308" s="7">
        <v>197.148</v>
      </c>
      <c r="F5308" s="7">
        <v>7.0036945699099507</v>
      </c>
      <c r="G5308" s="7">
        <v>197.2723641102032</v>
      </c>
      <c r="H5308" s="7">
        <v>0.99936958169095735</v>
      </c>
      <c r="I5308" s="7">
        <v>176.28299999999999</v>
      </c>
      <c r="J5308" s="7">
        <v>6.2624641886679813</v>
      </c>
      <c r="K5308" s="7">
        <v>176.39420213463464</v>
      </c>
      <c r="L5308" s="7">
        <v>0.99936958169095735</v>
      </c>
      <c r="M5308" s="7" t="s">
        <v>290</v>
      </c>
      <c r="N5308" s="7" t="s">
        <v>337</v>
      </c>
      <c r="O5308" s="7" t="s">
        <v>421</v>
      </c>
    </row>
    <row r="5309" spans="1:15" ht="15">
      <c r="A5309" s="1">
        <v>5301</v>
      </c>
      <c r="B5309" s="6" t="s">
        <v>222</v>
      </c>
      <c r="C5309" s="7" t="s">
        <v>296</v>
      </c>
      <c r="D5309" s="7">
        <v>194.37151124043359</v>
      </c>
      <c r="E5309" s="7">
        <v>209.02611747</v>
      </c>
      <c r="F5309" s="7">
        <v>5.0415186925690278</v>
      </c>
      <c r="G5309" s="7">
        <v>209.0869070394169</v>
      </c>
      <c r="H5309" s="7">
        <v>0.99970926171189933</v>
      </c>
      <c r="I5309" s="7">
        <v>188.57590293999999</v>
      </c>
      <c r="J5309" s="7">
        <v>4.5482782302393323</v>
      </c>
      <c r="K5309" s="7">
        <v>188.63074511991931</v>
      </c>
      <c r="L5309" s="7">
        <v>0.99970926171189933</v>
      </c>
      <c r="M5309" s="7" t="s">
        <v>290</v>
      </c>
      <c r="N5309" s="7" t="s">
        <v>337</v>
      </c>
      <c r="O5309" s="7" t="s">
        <v>421</v>
      </c>
    </row>
    <row r="5310" spans="1:15" ht="15">
      <c r="A5310" s="1">
        <v>5302</v>
      </c>
      <c r="B5310" s="6" t="s">
        <v>222</v>
      </c>
      <c r="C5310" s="7" t="s">
        <v>297</v>
      </c>
      <c r="D5310" s="7">
        <v>185.98202260672937</v>
      </c>
      <c r="E5310" s="7">
        <v>219.75053464000001</v>
      </c>
      <c r="F5310" s="7">
        <v>0.10834986191950501</v>
      </c>
      <c r="G5310" s="7">
        <v>219.75056135140684</v>
      </c>
      <c r="H5310" s="7">
        <v>0.9999998784466958</v>
      </c>
      <c r="I5310" s="7">
        <v>198.89178742000001</v>
      </c>
      <c r="J5310" s="7">
        <v>9.8065279971983235E-2</v>
      </c>
      <c r="K5310" s="7">
        <v>198.89181159595688</v>
      </c>
      <c r="L5310" s="7">
        <v>0.9999998784466958</v>
      </c>
      <c r="M5310" s="7" t="s">
        <v>290</v>
      </c>
      <c r="N5310" s="7" t="s">
        <v>337</v>
      </c>
      <c r="O5310" s="7" t="s">
        <v>421</v>
      </c>
    </row>
    <row r="5311" spans="1:15" ht="15">
      <c r="A5311" s="1">
        <v>5303</v>
      </c>
      <c r="B5311" s="6" t="s">
        <v>222</v>
      </c>
      <c r="C5311" s="7" t="s">
        <v>298</v>
      </c>
      <c r="D5311" s="7" t="s">
        <v>422</v>
      </c>
      <c r="E5311" s="7">
        <v>247.25846449723824</v>
      </c>
      <c r="F5311" s="7">
        <v>8.4515839342134047</v>
      </c>
      <c r="G5311" s="7">
        <v>247.40286485109479</v>
      </c>
      <c r="H5311" s="7">
        <v>0.99941633515867545</v>
      </c>
      <c r="I5311" s="7">
        <v>228.41263376546766</v>
      </c>
      <c r="J5311" s="7">
        <v>7.8074113653865389</v>
      </c>
      <c r="K5311" s="7">
        <v>228.54602804666288</v>
      </c>
      <c r="L5311" s="7">
        <v>0.99941633515867545</v>
      </c>
      <c r="M5311" s="7" t="s">
        <v>290</v>
      </c>
      <c r="N5311" s="7" t="s">
        <v>337</v>
      </c>
      <c r="O5311" s="7" t="s">
        <v>421</v>
      </c>
    </row>
    <row r="5312" spans="1:15" ht="15">
      <c r="A5312" s="1">
        <v>5304</v>
      </c>
      <c r="B5312" s="6" t="s">
        <v>222</v>
      </c>
      <c r="C5312" s="7" t="s">
        <v>299</v>
      </c>
      <c r="D5312" s="7" t="s">
        <v>422</v>
      </c>
      <c r="E5312" s="7">
        <v>261.85135451670396</v>
      </c>
      <c r="F5312" s="7">
        <v>8.95038600795937</v>
      </c>
      <c r="G5312" s="7">
        <v>262.00427720158319</v>
      </c>
      <c r="H5312" s="7">
        <v>0.99941633515867545</v>
      </c>
      <c r="I5312" s="7">
        <v>243.00552378493339</v>
      </c>
      <c r="J5312" s="7">
        <v>8.3062134391306408</v>
      </c>
      <c r="K5312" s="7">
        <v>243.14744039715126</v>
      </c>
      <c r="L5312" s="7">
        <v>0.99941633515867545</v>
      </c>
      <c r="M5312" s="7" t="s">
        <v>290</v>
      </c>
      <c r="N5312" s="7" t="s">
        <v>337</v>
      </c>
      <c r="O5312" s="7" t="s">
        <v>421</v>
      </c>
    </row>
    <row r="5313" spans="1:15" ht="15">
      <c r="A5313" s="1">
        <v>5305</v>
      </c>
      <c r="B5313" s="6" t="s">
        <v>222</v>
      </c>
      <c r="C5313" s="7" t="s">
        <v>300</v>
      </c>
      <c r="D5313" s="7" t="s">
        <v>422</v>
      </c>
      <c r="E5313" s="7">
        <v>281.48357289537881</v>
      </c>
      <c r="F5313" s="7">
        <v>9.6214382276660544</v>
      </c>
      <c r="G5313" s="7">
        <v>281.64796090779146</v>
      </c>
      <c r="H5313" s="7">
        <v>0.99941633515867545</v>
      </c>
      <c r="I5313" s="7">
        <v>262.63774216360821</v>
      </c>
      <c r="J5313" s="7">
        <v>8.9772656588377195</v>
      </c>
      <c r="K5313" s="7">
        <v>262.79112410335949</v>
      </c>
      <c r="L5313" s="7">
        <v>0.99941633515867545</v>
      </c>
      <c r="M5313" s="7" t="s">
        <v>290</v>
      </c>
      <c r="N5313" s="7" t="s">
        <v>337</v>
      </c>
      <c r="O5313" s="7" t="s">
        <v>421</v>
      </c>
    </row>
    <row r="5314" spans="1:15" ht="15">
      <c r="A5314" s="1">
        <v>5306</v>
      </c>
      <c r="B5314" s="6" t="s">
        <v>222</v>
      </c>
      <c r="C5314" s="7" t="s">
        <v>301</v>
      </c>
      <c r="D5314" s="7" t="s">
        <v>422</v>
      </c>
      <c r="E5314" s="7">
        <v>283.8815745267317</v>
      </c>
      <c r="F5314" s="7">
        <v>9.7034047322417436</v>
      </c>
      <c r="G5314" s="7">
        <v>284.04736298577745</v>
      </c>
      <c r="H5314" s="7">
        <v>0.99941633515867545</v>
      </c>
      <c r="I5314" s="7">
        <v>265.06920660939744</v>
      </c>
      <c r="J5314" s="7">
        <v>9.0603759616070612</v>
      </c>
      <c r="K5314" s="7">
        <v>265.22400853825638</v>
      </c>
      <c r="L5314" s="7">
        <v>0.99941633515867545</v>
      </c>
      <c r="M5314" s="7" t="s">
        <v>290</v>
      </c>
      <c r="N5314" s="7" t="s">
        <v>337</v>
      </c>
      <c r="O5314" s="7" t="s">
        <v>421</v>
      </c>
    </row>
    <row r="5315" spans="1:15" ht="15">
      <c r="A5315" s="1">
        <v>5307</v>
      </c>
      <c r="B5315" s="6" t="s">
        <v>222</v>
      </c>
      <c r="C5315" s="7" t="s">
        <v>302</v>
      </c>
      <c r="D5315" s="7" t="s">
        <v>422</v>
      </c>
      <c r="E5315" s="7">
        <v>294.05726272639328</v>
      </c>
      <c r="F5315" s="7">
        <v>10.051221673848683</v>
      </c>
      <c r="G5315" s="7">
        <v>294.22899384539915</v>
      </c>
      <c r="H5315" s="7">
        <v>0.99941633515867545</v>
      </c>
      <c r="I5315" s="7">
        <v>275.33086937827466</v>
      </c>
      <c r="J5315" s="7">
        <v>9.4111316146936534</v>
      </c>
      <c r="K5315" s="7">
        <v>275.49166417673263</v>
      </c>
      <c r="L5315" s="7">
        <v>0.99941633515867534</v>
      </c>
      <c r="M5315" s="7" t="s">
        <v>290</v>
      </c>
      <c r="N5315" s="7" t="s">
        <v>337</v>
      </c>
      <c r="O5315" s="7" t="s">
        <v>421</v>
      </c>
    </row>
    <row r="5316" spans="1:15" ht="15">
      <c r="A5316" s="1">
        <v>5308</v>
      </c>
      <c r="B5316" s="6" t="s">
        <v>222</v>
      </c>
      <c r="C5316" s="7" t="s">
        <v>423</v>
      </c>
      <c r="D5316" s="7" t="s">
        <v>422</v>
      </c>
      <c r="E5316" s="7">
        <v>306.01486715818248</v>
      </c>
      <c r="F5316" s="7">
        <v>10.459946599454726</v>
      </c>
      <c r="G5316" s="7">
        <v>306.19358158639369</v>
      </c>
      <c r="H5316" s="7">
        <v>0.99941633515867545</v>
      </c>
      <c r="I5316" s="7">
        <v>287.28847381006386</v>
      </c>
      <c r="J5316" s="7">
        <v>9.8198565403001545</v>
      </c>
      <c r="K5316" s="7">
        <v>287.45625191772717</v>
      </c>
      <c r="L5316" s="7">
        <v>0.99941633515867545</v>
      </c>
      <c r="M5316" s="7" t="s">
        <v>290</v>
      </c>
      <c r="N5316" s="7" t="s">
        <v>337</v>
      </c>
      <c r="O5316" s="7" t="s">
        <v>421</v>
      </c>
    </row>
    <row r="5317" spans="1:15" ht="15">
      <c r="A5317" s="1">
        <v>5309</v>
      </c>
      <c r="B5317" s="6" t="s">
        <v>222</v>
      </c>
      <c r="C5317" s="7" t="s">
        <v>424</v>
      </c>
      <c r="D5317" s="7" t="s">
        <v>422</v>
      </c>
      <c r="E5317" s="7">
        <v>317.45687233444914</v>
      </c>
      <c r="F5317" s="7">
        <v>10.851047738579787</v>
      </c>
      <c r="G5317" s="7">
        <v>317.64226895895905</v>
      </c>
      <c r="H5317" s="7">
        <v>0.99941633515867545</v>
      </c>
      <c r="I5317" s="7">
        <v>298.73561043893028</v>
      </c>
      <c r="J5317" s="7">
        <v>10.211133078485595</v>
      </c>
      <c r="K5317" s="7">
        <v>298.91007373968989</v>
      </c>
      <c r="L5317" s="7">
        <v>0.99941633515867534</v>
      </c>
      <c r="M5317" s="7" t="s">
        <v>290</v>
      </c>
      <c r="N5317" s="7" t="s">
        <v>337</v>
      </c>
      <c r="O5317" s="7" t="s">
        <v>421</v>
      </c>
    </row>
    <row r="5318" spans="1:15" ht="15">
      <c r="A5318" s="1">
        <v>5310</v>
      </c>
      <c r="B5318" s="6" t="s">
        <v>222</v>
      </c>
      <c r="C5318" s="7" t="s">
        <v>425</v>
      </c>
      <c r="D5318" s="7" t="s">
        <v>422</v>
      </c>
      <c r="E5318" s="7">
        <v>327.24087610516978</v>
      </c>
      <c r="F5318" s="7">
        <v>11.18547644761879</v>
      </c>
      <c r="G5318" s="7">
        <v>327.43198664369874</v>
      </c>
      <c r="H5318" s="7">
        <v>0.99941633515867545</v>
      </c>
      <c r="I5318" s="7">
        <v>308.61673903054179</v>
      </c>
      <c r="J5318" s="7">
        <v>10.548881627666368</v>
      </c>
      <c r="K5318" s="7">
        <v>308.79697296676994</v>
      </c>
      <c r="L5318" s="7">
        <v>0.99941633515867545</v>
      </c>
      <c r="M5318" s="7" t="s">
        <v>290</v>
      </c>
      <c r="N5318" s="7" t="s">
        <v>337</v>
      </c>
      <c r="O5318" s="7" t="s">
        <v>421</v>
      </c>
    </row>
    <row r="5319" spans="1:15" ht="15">
      <c r="A5319" s="1">
        <v>5311</v>
      </c>
      <c r="B5319" s="6" t="s">
        <v>222</v>
      </c>
      <c r="C5319" s="7" t="s">
        <v>426</v>
      </c>
      <c r="D5319" s="7" t="s">
        <v>422</v>
      </c>
      <c r="E5319" s="7">
        <v>336.02024236567507</v>
      </c>
      <c r="F5319" s="7">
        <v>11.48556546981218</v>
      </c>
      <c r="G5319" s="7">
        <v>336.21648010418579</v>
      </c>
      <c r="H5319" s="7">
        <v>0.99941633515867545</v>
      </c>
      <c r="I5319" s="7">
        <v>317.48470306958296</v>
      </c>
      <c r="J5319" s="7">
        <v>10.851999025706181</v>
      </c>
      <c r="K5319" s="7">
        <v>317.67011594740097</v>
      </c>
      <c r="L5319" s="7">
        <v>0.99941633515867534</v>
      </c>
      <c r="M5319" s="7" t="s">
        <v>290</v>
      </c>
      <c r="N5319" s="7" t="s">
        <v>337</v>
      </c>
      <c r="O5319" s="7" t="s">
        <v>421</v>
      </c>
    </row>
    <row r="5320" spans="1:15" ht="15">
      <c r="A5320" s="1">
        <v>5312</v>
      </c>
      <c r="B5320" s="6" t="s">
        <v>222</v>
      </c>
      <c r="C5320" s="7" t="s">
        <v>427</v>
      </c>
      <c r="D5320" s="7" t="s">
        <v>422</v>
      </c>
      <c r="E5320" s="7">
        <v>345.03281473482224</v>
      </c>
      <c r="F5320" s="7">
        <v>11.793625749955062</v>
      </c>
      <c r="G5320" s="7">
        <v>345.23431586701253</v>
      </c>
      <c r="H5320" s="7">
        <v>0.99941633515867556</v>
      </c>
      <c r="I5320" s="7">
        <v>326.58587321726583</v>
      </c>
      <c r="J5320" s="7">
        <v>11.163087681695055</v>
      </c>
      <c r="K5320" s="7">
        <v>326.77660123037151</v>
      </c>
      <c r="L5320" s="7">
        <v>0.99941633515867545</v>
      </c>
      <c r="M5320" s="7" t="s">
        <v>290</v>
      </c>
      <c r="N5320" s="7" t="s">
        <v>337</v>
      </c>
      <c r="O5320" s="7" t="s">
        <v>421</v>
      </c>
    </row>
    <row r="5321" spans="1:15" ht="15">
      <c r="A5321" s="1">
        <v>5313</v>
      </c>
      <c r="B5321" s="6" t="s">
        <v>223</v>
      </c>
      <c r="C5321" s="7" t="s">
        <v>292</v>
      </c>
      <c r="D5321" s="7">
        <v>265.42363263454314</v>
      </c>
      <c r="E5321" s="7">
        <v>268.25270773274207</v>
      </c>
      <c r="F5321" s="7">
        <v>2.0741188742252374</v>
      </c>
      <c r="G5321" s="7">
        <v>268.26072611370518</v>
      </c>
      <c r="H5321" s="7">
        <v>0.9999701097470387</v>
      </c>
      <c r="I5321" s="7">
        <v>240.4212986467262</v>
      </c>
      <c r="J5321" s="7">
        <v>1.8589275668578951</v>
      </c>
      <c r="K5321" s="7">
        <v>240.42848511496538</v>
      </c>
      <c r="L5321" s="7">
        <v>0.9999701097470387</v>
      </c>
      <c r="M5321" s="7" t="s">
        <v>290</v>
      </c>
      <c r="N5321" s="7" t="s">
        <v>337</v>
      </c>
      <c r="O5321" s="7" t="s">
        <v>421</v>
      </c>
    </row>
    <row r="5322" spans="1:15" ht="15">
      <c r="A5322" s="1">
        <v>5314</v>
      </c>
      <c r="B5322" s="6" t="s">
        <v>223</v>
      </c>
      <c r="C5322" s="7" t="s">
        <v>293</v>
      </c>
      <c r="D5322" s="7">
        <v>184.94914864446415</v>
      </c>
      <c r="E5322" s="7">
        <v>191.3385969261206</v>
      </c>
      <c r="F5322" s="7">
        <v>0.66136996205068377</v>
      </c>
      <c r="G5322" s="7">
        <v>191.33973994934547</v>
      </c>
      <c r="H5322" s="7">
        <v>0.99999402621104649</v>
      </c>
      <c r="I5322" s="7">
        <v>172.83568825985589</v>
      </c>
      <c r="J5322" s="7">
        <v>0.59741387478244012</v>
      </c>
      <c r="K5322" s="7">
        <v>172.83672074994905</v>
      </c>
      <c r="L5322" s="7">
        <v>0.99999402621104649</v>
      </c>
      <c r="M5322" s="7" t="s">
        <v>290</v>
      </c>
      <c r="N5322" s="7" t="s">
        <v>337</v>
      </c>
      <c r="O5322" s="7" t="s">
        <v>421</v>
      </c>
    </row>
    <row r="5323" spans="1:15" ht="15">
      <c r="A5323" s="1">
        <v>5315</v>
      </c>
      <c r="B5323" s="6" t="s">
        <v>223</v>
      </c>
      <c r="C5323" s="7" t="s">
        <v>294</v>
      </c>
      <c r="D5323" s="7">
        <v>158.39442515900001</v>
      </c>
      <c r="E5323" s="7">
        <v>170.25387212337216</v>
      </c>
      <c r="F5323" s="7">
        <v>12.1695064283291</v>
      </c>
      <c r="G5323" s="7">
        <v>170.68824757349495</v>
      </c>
      <c r="H5323" s="7">
        <v>0.99745515314441469</v>
      </c>
      <c r="I5323" s="7">
        <v>154.28987948177539</v>
      </c>
      <c r="J5323" s="7">
        <v>11.028422771019152</v>
      </c>
      <c r="K5323" s="7">
        <v>154.68352536491113</v>
      </c>
      <c r="L5323" s="7">
        <v>0.99745515314441469</v>
      </c>
      <c r="M5323" s="7" t="s">
        <v>290</v>
      </c>
      <c r="N5323" s="7" t="s">
        <v>337</v>
      </c>
      <c r="O5323" s="7" t="s">
        <v>421</v>
      </c>
    </row>
    <row r="5324" spans="1:15" ht="15">
      <c r="A5324" s="1">
        <v>5316</v>
      </c>
      <c r="B5324" s="6" t="s">
        <v>223</v>
      </c>
      <c r="C5324" s="7" t="s">
        <v>295</v>
      </c>
      <c r="D5324" s="7">
        <v>127.02716504384841</v>
      </c>
      <c r="E5324" s="7">
        <v>122.41298935486907</v>
      </c>
      <c r="F5324" s="7">
        <v>4.3487288170874088</v>
      </c>
      <c r="G5324" s="7">
        <v>122.49020942556942</v>
      </c>
      <c r="H5324" s="7">
        <v>0.99936958169095735</v>
      </c>
      <c r="I5324" s="7">
        <v>109.63187507847987</v>
      </c>
      <c r="J5324" s="7">
        <v>3.8946789628916747</v>
      </c>
      <c r="K5324" s="7">
        <v>109.70103261796311</v>
      </c>
      <c r="L5324" s="7">
        <v>0.99936958169095735</v>
      </c>
      <c r="M5324" s="7" t="s">
        <v>290</v>
      </c>
      <c r="N5324" s="7" t="s">
        <v>337</v>
      </c>
      <c r="O5324" s="7" t="s">
        <v>421</v>
      </c>
    </row>
    <row r="5325" spans="1:15" ht="15">
      <c r="A5325" s="1">
        <v>5317</v>
      </c>
      <c r="B5325" s="6" t="s">
        <v>223</v>
      </c>
      <c r="C5325" s="7" t="s">
        <v>296</v>
      </c>
      <c r="D5325" s="7">
        <v>125.82848976006709</v>
      </c>
      <c r="E5325" s="7">
        <v>133.69579331150857</v>
      </c>
      <c r="F5325" s="7">
        <v>3.2246202018013674</v>
      </c>
      <c r="G5325" s="7">
        <v>133.73467510200743</v>
      </c>
      <c r="H5325" s="7">
        <v>0.99970926171189933</v>
      </c>
      <c r="I5325" s="7">
        <v>121.04269672403991</v>
      </c>
      <c r="J5325" s="7">
        <v>2.9194390898109646</v>
      </c>
      <c r="K5325" s="7">
        <v>121.07789870503625</v>
      </c>
      <c r="L5325" s="7">
        <v>0.99970926171189933</v>
      </c>
      <c r="M5325" s="7" t="s">
        <v>290</v>
      </c>
      <c r="N5325" s="7" t="s">
        <v>337</v>
      </c>
      <c r="O5325" s="7" t="s">
        <v>421</v>
      </c>
    </row>
    <row r="5326" spans="1:15" ht="15">
      <c r="A5326" s="1">
        <v>5318</v>
      </c>
      <c r="B5326" s="6" t="s">
        <v>223</v>
      </c>
      <c r="C5326" s="7" t="s">
        <v>297</v>
      </c>
      <c r="D5326" s="7">
        <v>133.53056769130831</v>
      </c>
      <c r="E5326" s="7">
        <v>147.2728915929043</v>
      </c>
      <c r="F5326" s="7">
        <v>7.2614146255241471E-2</v>
      </c>
      <c r="G5326" s="7">
        <v>147.27290949441306</v>
      </c>
      <c r="H5326" s="7">
        <v>0.9999998784466958</v>
      </c>
      <c r="I5326" s="7">
        <v>134.13610368364047</v>
      </c>
      <c r="J5326" s="7">
        <v>6.6136941750599795E-2</v>
      </c>
      <c r="K5326" s="7">
        <v>134.13611998832906</v>
      </c>
      <c r="L5326" s="7">
        <v>0.9999998784466958</v>
      </c>
      <c r="M5326" s="7" t="s">
        <v>290</v>
      </c>
      <c r="N5326" s="7" t="s">
        <v>337</v>
      </c>
      <c r="O5326" s="7" t="s">
        <v>421</v>
      </c>
    </row>
    <row r="5327" spans="1:15" ht="15">
      <c r="A5327" s="1">
        <v>5319</v>
      </c>
      <c r="B5327" s="6" t="s">
        <v>223</v>
      </c>
      <c r="C5327" s="7" t="s">
        <v>298</v>
      </c>
      <c r="D5327" s="7" t="s">
        <v>422</v>
      </c>
      <c r="E5327" s="7">
        <v>210.48442156080444</v>
      </c>
      <c r="F5327" s="7">
        <v>7.1946040726356824</v>
      </c>
      <c r="G5327" s="7">
        <v>210.60734566379307</v>
      </c>
      <c r="H5327" s="7">
        <v>0.99941633515867545</v>
      </c>
      <c r="I5327" s="7">
        <v>194.53180071912567</v>
      </c>
      <c r="J5327" s="7">
        <v>6.6493248067127002</v>
      </c>
      <c r="K5327" s="7">
        <v>194.64540840053431</v>
      </c>
      <c r="L5327" s="7">
        <v>0.99941633515867545</v>
      </c>
      <c r="M5327" s="7" t="s">
        <v>290</v>
      </c>
      <c r="N5327" s="7" t="s">
        <v>337</v>
      </c>
      <c r="O5327" s="7" t="s">
        <v>421</v>
      </c>
    </row>
    <row r="5328" spans="1:15" ht="15">
      <c r="A5328" s="1">
        <v>5320</v>
      </c>
      <c r="B5328" s="6" t="s">
        <v>223</v>
      </c>
      <c r="C5328" s="7" t="s">
        <v>299</v>
      </c>
      <c r="D5328" s="7" t="s">
        <v>422</v>
      </c>
      <c r="E5328" s="7">
        <v>223.32177330187875</v>
      </c>
      <c r="F5328" s="7">
        <v>7.6333997917361138</v>
      </c>
      <c r="G5328" s="7">
        <v>223.45219449152026</v>
      </c>
      <c r="H5328" s="7">
        <v>0.99941633515867545</v>
      </c>
      <c r="I5328" s="7">
        <v>207.36915246019993</v>
      </c>
      <c r="J5328" s="7">
        <v>7.0881205258135704</v>
      </c>
      <c r="K5328" s="7">
        <v>207.49025722826144</v>
      </c>
      <c r="L5328" s="7">
        <v>0.99941633515867545</v>
      </c>
      <c r="M5328" s="7" t="s">
        <v>290</v>
      </c>
      <c r="N5328" s="7" t="s">
        <v>337</v>
      </c>
      <c r="O5328" s="7" t="s">
        <v>421</v>
      </c>
    </row>
    <row r="5329" spans="1:15" ht="15">
      <c r="A5329" s="1">
        <v>5321</v>
      </c>
      <c r="B5329" s="6" t="s">
        <v>223</v>
      </c>
      <c r="C5329" s="7" t="s">
        <v>300</v>
      </c>
      <c r="D5329" s="7" t="s">
        <v>422</v>
      </c>
      <c r="E5329" s="7">
        <v>240.42515911425312</v>
      </c>
      <c r="F5329" s="7">
        <v>8.2180135522659477</v>
      </c>
      <c r="G5329" s="7">
        <v>240.56556877878253</v>
      </c>
      <c r="H5329" s="7">
        <v>0.99941633515867545</v>
      </c>
      <c r="I5329" s="7">
        <v>224.4725382725743</v>
      </c>
      <c r="J5329" s="7">
        <v>7.6727342863429584</v>
      </c>
      <c r="K5329" s="7">
        <v>224.60363151552372</v>
      </c>
      <c r="L5329" s="7">
        <v>0.99941633515867545</v>
      </c>
      <c r="M5329" s="7" t="s">
        <v>290</v>
      </c>
      <c r="N5329" s="7" t="s">
        <v>337</v>
      </c>
      <c r="O5329" s="7" t="s">
        <v>421</v>
      </c>
    </row>
    <row r="5330" spans="1:15" ht="15">
      <c r="A5330" s="1">
        <v>5322</v>
      </c>
      <c r="B5330" s="6" t="s">
        <v>223</v>
      </c>
      <c r="C5330" s="7" t="s">
        <v>301</v>
      </c>
      <c r="D5330" s="7" t="s">
        <v>422</v>
      </c>
      <c r="E5330" s="7">
        <v>242.63281213906592</v>
      </c>
      <c r="F5330" s="7">
        <v>8.2934737185124199</v>
      </c>
      <c r="G5330" s="7">
        <v>242.77451108555633</v>
      </c>
      <c r="H5330" s="7">
        <v>0.99941633515867545</v>
      </c>
      <c r="I5330" s="7">
        <v>226.7086915600409</v>
      </c>
      <c r="J5330" s="7">
        <v>7.7491686249495109</v>
      </c>
      <c r="K5330" s="7">
        <v>226.84109072926728</v>
      </c>
      <c r="L5330" s="7">
        <v>0.99941633515867545</v>
      </c>
      <c r="M5330" s="7" t="s">
        <v>290</v>
      </c>
      <c r="N5330" s="7" t="s">
        <v>337</v>
      </c>
      <c r="O5330" s="7" t="s">
        <v>421</v>
      </c>
    </row>
    <row r="5331" spans="1:15" ht="15">
      <c r="A5331" s="1">
        <v>5323</v>
      </c>
      <c r="B5331" s="6" t="s">
        <v>223</v>
      </c>
      <c r="C5331" s="7" t="s">
        <v>302</v>
      </c>
      <c r="D5331" s="7" t="s">
        <v>422</v>
      </c>
      <c r="E5331" s="7">
        <v>251.43029094750202</v>
      </c>
      <c r="F5331" s="7">
        <v>8.5941818488099457</v>
      </c>
      <c r="G5331" s="7">
        <v>251.5771276718055</v>
      </c>
      <c r="H5331" s="7">
        <v>0.99941633515867534</v>
      </c>
      <c r="I5331" s="7">
        <v>235.57939486693797</v>
      </c>
      <c r="J5331" s="7">
        <v>8.0523796543732438</v>
      </c>
      <c r="K5331" s="7">
        <v>235.71697457750227</v>
      </c>
      <c r="L5331" s="7">
        <v>0.99941633515867534</v>
      </c>
      <c r="M5331" s="7" t="s">
        <v>290</v>
      </c>
      <c r="N5331" s="7" t="s">
        <v>337</v>
      </c>
      <c r="O5331" s="7" t="s">
        <v>421</v>
      </c>
    </row>
    <row r="5332" spans="1:15" ht="15">
      <c r="A5332" s="1">
        <v>5324</v>
      </c>
      <c r="B5332" s="6" t="s">
        <v>223</v>
      </c>
      <c r="C5332" s="7" t="s">
        <v>423</v>
      </c>
      <c r="D5332" s="7" t="s">
        <v>422</v>
      </c>
      <c r="E5332" s="7">
        <v>261.71691412164193</v>
      </c>
      <c r="F5332" s="7">
        <v>8.9457906777828295</v>
      </c>
      <c r="G5332" s="7">
        <v>261.86975829256346</v>
      </c>
      <c r="H5332" s="7">
        <v>0.99941633515867545</v>
      </c>
      <c r="I5332" s="7">
        <v>245.86601804107792</v>
      </c>
      <c r="J5332" s="7">
        <v>8.4039884833477494</v>
      </c>
      <c r="K5332" s="7">
        <v>246.00960519826029</v>
      </c>
      <c r="L5332" s="7">
        <v>0.99941633515867545</v>
      </c>
      <c r="M5332" s="7" t="s">
        <v>290</v>
      </c>
      <c r="N5332" s="7" t="s">
        <v>337</v>
      </c>
      <c r="O5332" s="7" t="s">
        <v>421</v>
      </c>
    </row>
    <row r="5333" spans="1:15" ht="15">
      <c r="A5333" s="1">
        <v>5325</v>
      </c>
      <c r="B5333" s="6" t="s">
        <v>223</v>
      </c>
      <c r="C5333" s="7" t="s">
        <v>424</v>
      </c>
      <c r="D5333" s="7" t="s">
        <v>422</v>
      </c>
      <c r="E5333" s="7">
        <v>271.53900408157807</v>
      </c>
      <c r="F5333" s="7">
        <v>9.2815212173817585</v>
      </c>
      <c r="G5333" s="7">
        <v>271.69758440907049</v>
      </c>
      <c r="H5333" s="7">
        <v>0.99941633515867534</v>
      </c>
      <c r="I5333" s="7">
        <v>255.69240086809094</v>
      </c>
      <c r="J5333" s="7">
        <v>8.7398657581709696</v>
      </c>
      <c r="K5333" s="7">
        <v>255.84172668890304</v>
      </c>
      <c r="L5333" s="7">
        <v>0.99941633515867534</v>
      </c>
      <c r="M5333" s="7" t="s">
        <v>290</v>
      </c>
      <c r="N5333" s="7" t="s">
        <v>337</v>
      </c>
      <c r="O5333" s="7" t="s">
        <v>421</v>
      </c>
    </row>
    <row r="5334" spans="1:15" ht="15">
      <c r="A5334" s="1">
        <v>5326</v>
      </c>
      <c r="B5334" s="6" t="s">
        <v>223</v>
      </c>
      <c r="C5334" s="7" t="s">
        <v>425</v>
      </c>
      <c r="D5334" s="7" t="s">
        <v>422</v>
      </c>
      <c r="E5334" s="7">
        <v>279.92539372322301</v>
      </c>
      <c r="F5334" s="7">
        <v>9.5681778384421747</v>
      </c>
      <c r="G5334" s="7">
        <v>280.08887175010983</v>
      </c>
      <c r="H5334" s="7">
        <v>0.99941633515867545</v>
      </c>
      <c r="I5334" s="7">
        <v>264.16085940075334</v>
      </c>
      <c r="J5334" s="7">
        <v>9.0293275900541037</v>
      </c>
      <c r="K5334" s="7">
        <v>264.31513084966036</v>
      </c>
      <c r="L5334" s="7">
        <v>0.99941633515867545</v>
      </c>
      <c r="M5334" s="7" t="s">
        <v>290</v>
      </c>
      <c r="N5334" s="7" t="s">
        <v>337</v>
      </c>
      <c r="O5334" s="7" t="s">
        <v>421</v>
      </c>
    </row>
    <row r="5335" spans="1:15" ht="15">
      <c r="A5335" s="1">
        <v>5327</v>
      </c>
      <c r="B5335" s="6" t="s">
        <v>223</v>
      </c>
      <c r="C5335" s="7" t="s">
        <v>426</v>
      </c>
      <c r="D5335" s="7" t="s">
        <v>422</v>
      </c>
      <c r="E5335" s="7">
        <v>287.43111808347754</v>
      </c>
      <c r="F5335" s="7">
        <v>9.8247322886479882</v>
      </c>
      <c r="G5335" s="7">
        <v>287.59897949621035</v>
      </c>
      <c r="H5335" s="7">
        <v>0.99941633515867534</v>
      </c>
      <c r="I5335" s="7">
        <v>271.74188822911736</v>
      </c>
      <c r="J5335" s="7">
        <v>9.2884560351865524</v>
      </c>
      <c r="K5335" s="7">
        <v>271.90058704210941</v>
      </c>
      <c r="L5335" s="7">
        <v>0.99941633515867534</v>
      </c>
      <c r="M5335" s="7" t="s">
        <v>290</v>
      </c>
      <c r="N5335" s="7" t="s">
        <v>337</v>
      </c>
      <c r="O5335" s="7" t="s">
        <v>421</v>
      </c>
    </row>
    <row r="5336" spans="1:15" ht="15">
      <c r="A5336" s="1">
        <v>5328</v>
      </c>
      <c r="B5336" s="6" t="s">
        <v>223</v>
      </c>
      <c r="C5336" s="7" t="s">
        <v>427</v>
      </c>
      <c r="D5336" s="7" t="s">
        <v>422</v>
      </c>
      <c r="E5336" s="7">
        <v>295.11019499008523</v>
      </c>
      <c r="F5336" s="7">
        <v>10.087212131937523</v>
      </c>
      <c r="G5336" s="7">
        <v>295.28254102753999</v>
      </c>
      <c r="H5336" s="7">
        <v>0.99941633515867545</v>
      </c>
      <c r="I5336" s="7">
        <v>279.49626960383466</v>
      </c>
      <c r="J5336" s="7">
        <v>9.5535098734008876</v>
      </c>
      <c r="K5336" s="7">
        <v>279.65949701978764</v>
      </c>
      <c r="L5336" s="7">
        <v>0.99941633515867545</v>
      </c>
      <c r="M5336" s="7" t="s">
        <v>290</v>
      </c>
      <c r="N5336" s="7" t="s">
        <v>337</v>
      </c>
      <c r="O5336" s="7" t="s">
        <v>421</v>
      </c>
    </row>
    <row r="5337" spans="1:15" ht="15">
      <c r="A5337" s="1">
        <v>5329</v>
      </c>
      <c r="B5337" s="6" t="s">
        <v>214</v>
      </c>
      <c r="C5337" s="7" t="s">
        <v>292</v>
      </c>
      <c r="D5337" s="7">
        <v>0.373</v>
      </c>
      <c r="E5337" s="7">
        <v>0.31</v>
      </c>
      <c r="F5337" s="7">
        <v>0.20743432695675032</v>
      </c>
      <c r="G5337" s="7">
        <v>0.373</v>
      </c>
      <c r="H5337" s="7">
        <v>0.83109919571045576</v>
      </c>
      <c r="I5337" s="7">
        <v>0.31</v>
      </c>
      <c r="J5337" s="7">
        <v>0.20743432695675032</v>
      </c>
      <c r="K5337" s="7">
        <v>0.373</v>
      </c>
      <c r="L5337" s="7">
        <v>0.83109919571045576</v>
      </c>
      <c r="M5337" s="7" t="s">
        <v>304</v>
      </c>
      <c r="N5337" s="7" t="s">
        <v>338</v>
      </c>
      <c r="O5337" s="7" t="s">
        <v>421</v>
      </c>
    </row>
    <row r="5338" spans="1:15" ht="15">
      <c r="A5338" s="1">
        <v>5330</v>
      </c>
      <c r="B5338" s="6" t="s">
        <v>214</v>
      </c>
      <c r="C5338" s="7" t="s">
        <v>293</v>
      </c>
      <c r="D5338" s="7">
        <v>0.38</v>
      </c>
      <c r="E5338" s="7">
        <v>0.313</v>
      </c>
      <c r="F5338" s="7">
        <v>0.21547853721426644</v>
      </c>
      <c r="G5338" s="7">
        <v>0.38</v>
      </c>
      <c r="H5338" s="7">
        <v>0.8236842105263158</v>
      </c>
      <c r="I5338" s="7">
        <v>0.313</v>
      </c>
      <c r="J5338" s="7">
        <v>0.21547853721426644</v>
      </c>
      <c r="K5338" s="7">
        <v>0.38</v>
      </c>
      <c r="L5338" s="7">
        <v>0.8236842105263158</v>
      </c>
      <c r="M5338" s="7" t="s">
        <v>304</v>
      </c>
      <c r="N5338" s="7" t="s">
        <v>338</v>
      </c>
      <c r="O5338" s="7" t="s">
        <v>421</v>
      </c>
    </row>
    <row r="5339" spans="1:15" ht="15">
      <c r="A5339" s="1">
        <v>5331</v>
      </c>
      <c r="B5339" s="6" t="s">
        <v>214</v>
      </c>
      <c r="C5339" s="7" t="s">
        <v>294</v>
      </c>
      <c r="D5339" s="7">
        <v>0.39</v>
      </c>
      <c r="E5339" s="7">
        <v>0.32</v>
      </c>
      <c r="F5339" s="7">
        <v>0.22293496809607954</v>
      </c>
      <c r="G5339" s="7">
        <v>0.39</v>
      </c>
      <c r="H5339" s="7">
        <v>0.82051282051282048</v>
      </c>
      <c r="I5339" s="7">
        <v>0.32</v>
      </c>
      <c r="J5339" s="7">
        <v>0.22293496809607954</v>
      </c>
      <c r="K5339" s="7">
        <v>0.39</v>
      </c>
      <c r="L5339" s="7">
        <v>0.82051282051282048</v>
      </c>
      <c r="M5339" s="7" t="s">
        <v>304</v>
      </c>
      <c r="N5339" s="7" t="s">
        <v>338</v>
      </c>
      <c r="O5339" s="7" t="s">
        <v>421</v>
      </c>
    </row>
    <row r="5340" spans="1:15" ht="15">
      <c r="A5340" s="1">
        <v>5332</v>
      </c>
      <c r="B5340" s="6" t="s">
        <v>214</v>
      </c>
      <c r="C5340" s="7" t="s">
        <v>295</v>
      </c>
      <c r="D5340" s="7">
        <v>0.39</v>
      </c>
      <c r="E5340" s="7">
        <v>0.31900000000000001</v>
      </c>
      <c r="F5340" s="7">
        <v>0.22861386068263992</v>
      </c>
      <c r="G5340" s="7">
        <v>0.39246056782334388</v>
      </c>
      <c r="H5340" s="7">
        <v>0.81282051282051282</v>
      </c>
      <c r="I5340" s="7">
        <v>0.31900000000000001</v>
      </c>
      <c r="J5340" s="7">
        <v>0.22861386068263992</v>
      </c>
      <c r="K5340" s="7">
        <v>0.39246056782334388</v>
      </c>
      <c r="L5340" s="7">
        <v>0.81282051282051282</v>
      </c>
      <c r="M5340" s="7" t="s">
        <v>304</v>
      </c>
      <c r="N5340" s="7" t="s">
        <v>338</v>
      </c>
      <c r="O5340" s="7" t="s">
        <v>421</v>
      </c>
    </row>
    <row r="5341" spans="1:15" ht="15">
      <c r="A5341" s="1">
        <v>5333</v>
      </c>
      <c r="B5341" s="6" t="s">
        <v>214</v>
      </c>
      <c r="C5341" s="7" t="s">
        <v>296</v>
      </c>
      <c r="D5341" s="7">
        <v>0.38800000000000001</v>
      </c>
      <c r="E5341" s="7">
        <v>0.32</v>
      </c>
      <c r="F5341" s="7">
        <v>0.21941741043043964</v>
      </c>
      <c r="G5341" s="7">
        <v>0.38800000000000001</v>
      </c>
      <c r="H5341" s="7">
        <v>0.82474226804123707</v>
      </c>
      <c r="I5341" s="7">
        <v>0.32</v>
      </c>
      <c r="J5341" s="7">
        <v>0.21941741043043964</v>
      </c>
      <c r="K5341" s="7">
        <v>0.38800000000000001</v>
      </c>
      <c r="L5341" s="7">
        <v>0.82474226804123707</v>
      </c>
      <c r="M5341" s="7" t="s">
        <v>304</v>
      </c>
      <c r="N5341" s="7" t="s">
        <v>338</v>
      </c>
      <c r="O5341" s="7" t="s">
        <v>421</v>
      </c>
    </row>
    <row r="5342" spans="1:15" ht="15">
      <c r="A5342" s="1">
        <v>5334</v>
      </c>
      <c r="B5342" s="6" t="s">
        <v>214</v>
      </c>
      <c r="C5342" s="7" t="s">
        <v>297</v>
      </c>
      <c r="D5342" s="7">
        <v>0.39050000000000001</v>
      </c>
      <c r="E5342" s="7">
        <v>0.32040000000000002</v>
      </c>
      <c r="F5342" s="7">
        <v>0.22323550344871224</v>
      </c>
      <c r="G5342" s="7">
        <v>0.39050000000000001</v>
      </c>
      <c r="H5342" s="7">
        <v>0.82048655569782336</v>
      </c>
      <c r="I5342" s="7">
        <v>0.32040000000000002</v>
      </c>
      <c r="J5342" s="7">
        <v>0.22323550344871224</v>
      </c>
      <c r="K5342" s="7">
        <v>0.39050000000000001</v>
      </c>
      <c r="L5342" s="7">
        <v>0.82048655569782336</v>
      </c>
      <c r="M5342" s="7" t="s">
        <v>304</v>
      </c>
      <c r="N5342" s="7" t="s">
        <v>338</v>
      </c>
      <c r="O5342" s="7" t="s">
        <v>421</v>
      </c>
    </row>
    <row r="5343" spans="1:15" ht="15">
      <c r="A5343" s="1">
        <v>5335</v>
      </c>
      <c r="B5343" s="6" t="s">
        <v>214</v>
      </c>
      <c r="C5343" s="7" t="s">
        <v>298</v>
      </c>
      <c r="D5343" s="7" t="s">
        <v>422</v>
      </c>
      <c r="E5343" s="7">
        <v>0.32040000000000002</v>
      </c>
      <c r="F5343" s="7">
        <v>0.22178868172899263</v>
      </c>
      <c r="G5343" s="7">
        <v>0.38967470965291601</v>
      </c>
      <c r="H5343" s="7">
        <v>0.82222426055152742</v>
      </c>
      <c r="I5343" s="7">
        <v>0.32040000000000002</v>
      </c>
      <c r="J5343" s="7">
        <v>0.22178868172899263</v>
      </c>
      <c r="K5343" s="7">
        <v>0.38967470965291601</v>
      </c>
      <c r="L5343" s="7">
        <v>0.82222426055152742</v>
      </c>
      <c r="M5343" s="7" t="s">
        <v>304</v>
      </c>
      <c r="N5343" s="7" t="s">
        <v>338</v>
      </c>
      <c r="O5343" s="7" t="s">
        <v>421</v>
      </c>
    </row>
    <row r="5344" spans="1:15" ht="15">
      <c r="A5344" s="1">
        <v>5336</v>
      </c>
      <c r="B5344" s="6" t="s">
        <v>214</v>
      </c>
      <c r="C5344" s="7" t="s">
        <v>299</v>
      </c>
      <c r="D5344" s="7" t="s">
        <v>422</v>
      </c>
      <c r="E5344" s="7">
        <v>0.32040000000000002</v>
      </c>
      <c r="F5344" s="7">
        <v>0.22178868172899263</v>
      </c>
      <c r="G5344" s="7">
        <v>0.38967470965291601</v>
      </c>
      <c r="H5344" s="7">
        <v>0.82222426055152742</v>
      </c>
      <c r="I5344" s="7">
        <v>0.32040000000000002</v>
      </c>
      <c r="J5344" s="7">
        <v>0.22178868172899263</v>
      </c>
      <c r="K5344" s="7">
        <v>0.38967470965291601</v>
      </c>
      <c r="L5344" s="7">
        <v>0.82222426055152742</v>
      </c>
      <c r="M5344" s="7" t="s">
        <v>304</v>
      </c>
      <c r="N5344" s="7" t="s">
        <v>338</v>
      </c>
      <c r="O5344" s="7" t="s">
        <v>421</v>
      </c>
    </row>
    <row r="5345" spans="1:15" ht="15">
      <c r="A5345" s="1">
        <v>5337</v>
      </c>
      <c r="B5345" s="6" t="s">
        <v>214</v>
      </c>
      <c r="C5345" s="7" t="s">
        <v>300</v>
      </c>
      <c r="D5345" s="7" t="s">
        <v>422</v>
      </c>
      <c r="E5345" s="7">
        <v>0.32040000000000002</v>
      </c>
      <c r="F5345" s="7">
        <v>0.22178868172899263</v>
      </c>
      <c r="G5345" s="7">
        <v>0.38967470965291601</v>
      </c>
      <c r="H5345" s="7">
        <v>0.82222426055152742</v>
      </c>
      <c r="I5345" s="7">
        <v>0.32040000000000002</v>
      </c>
      <c r="J5345" s="7">
        <v>0.22178868172899263</v>
      </c>
      <c r="K5345" s="7">
        <v>0.38967470965291601</v>
      </c>
      <c r="L5345" s="7">
        <v>0.82222426055152742</v>
      </c>
      <c r="M5345" s="7" t="s">
        <v>304</v>
      </c>
      <c r="N5345" s="7" t="s">
        <v>338</v>
      </c>
      <c r="O5345" s="7" t="s">
        <v>421</v>
      </c>
    </row>
    <row r="5346" spans="1:15" ht="15">
      <c r="A5346" s="1">
        <v>5338</v>
      </c>
      <c r="B5346" s="6" t="s">
        <v>214</v>
      </c>
      <c r="C5346" s="7" t="s">
        <v>301</v>
      </c>
      <c r="D5346" s="7" t="s">
        <v>422</v>
      </c>
      <c r="E5346" s="7">
        <v>0.32040000000000002</v>
      </c>
      <c r="F5346" s="7">
        <v>0.22178868172899263</v>
      </c>
      <c r="G5346" s="7">
        <v>0.38967470965291601</v>
      </c>
      <c r="H5346" s="7">
        <v>0.82222426055152742</v>
      </c>
      <c r="I5346" s="7">
        <v>0.32040000000000002</v>
      </c>
      <c r="J5346" s="7">
        <v>0.22178868172899263</v>
      </c>
      <c r="K5346" s="7">
        <v>0.38967470965291601</v>
      </c>
      <c r="L5346" s="7">
        <v>0.82222426055152742</v>
      </c>
      <c r="M5346" s="7" t="s">
        <v>304</v>
      </c>
      <c r="N5346" s="7" t="s">
        <v>338</v>
      </c>
      <c r="O5346" s="7" t="s">
        <v>421</v>
      </c>
    </row>
    <row r="5347" spans="1:15" ht="15">
      <c r="A5347" s="1">
        <v>5339</v>
      </c>
      <c r="B5347" s="6" t="s">
        <v>214</v>
      </c>
      <c r="C5347" s="7" t="s">
        <v>302</v>
      </c>
      <c r="D5347" s="7" t="s">
        <v>422</v>
      </c>
      <c r="E5347" s="7">
        <v>0.32040000000000002</v>
      </c>
      <c r="F5347" s="7">
        <v>0.22178868172899263</v>
      </c>
      <c r="G5347" s="7">
        <v>0.38967470965291601</v>
      </c>
      <c r="H5347" s="7">
        <v>0.82222426055152742</v>
      </c>
      <c r="I5347" s="7">
        <v>0.32040000000000002</v>
      </c>
      <c r="J5347" s="7">
        <v>0.22178868172899263</v>
      </c>
      <c r="K5347" s="7">
        <v>0.38967470965291601</v>
      </c>
      <c r="L5347" s="7">
        <v>0.82222426055152742</v>
      </c>
      <c r="M5347" s="7" t="s">
        <v>304</v>
      </c>
      <c r="N5347" s="7" t="s">
        <v>338</v>
      </c>
      <c r="O5347" s="7" t="s">
        <v>421</v>
      </c>
    </row>
    <row r="5348" spans="1:15" ht="15">
      <c r="A5348" s="1">
        <v>5340</v>
      </c>
      <c r="B5348" s="6" t="s">
        <v>214</v>
      </c>
      <c r="C5348" s="7" t="s">
        <v>423</v>
      </c>
      <c r="D5348" s="7" t="s">
        <v>422</v>
      </c>
      <c r="E5348" s="7">
        <v>0.32040000000000002</v>
      </c>
      <c r="F5348" s="7">
        <v>0.22178868172899263</v>
      </c>
      <c r="G5348" s="7">
        <v>0.38967470965291601</v>
      </c>
      <c r="H5348" s="7">
        <v>0.82222426055152742</v>
      </c>
      <c r="I5348" s="7">
        <v>0.32040000000000002</v>
      </c>
      <c r="J5348" s="7">
        <v>0.22178868172899263</v>
      </c>
      <c r="K5348" s="7">
        <v>0.38967470965291601</v>
      </c>
      <c r="L5348" s="7">
        <v>0.82222426055152742</v>
      </c>
      <c r="M5348" s="7" t="s">
        <v>304</v>
      </c>
      <c r="N5348" s="7" t="s">
        <v>338</v>
      </c>
      <c r="O5348" s="7" t="s">
        <v>421</v>
      </c>
    </row>
    <row r="5349" spans="1:15" ht="15">
      <c r="A5349" s="1">
        <v>5341</v>
      </c>
      <c r="B5349" s="6" t="s">
        <v>214</v>
      </c>
      <c r="C5349" s="7" t="s">
        <v>424</v>
      </c>
      <c r="D5349" s="7" t="s">
        <v>422</v>
      </c>
      <c r="E5349" s="7">
        <v>0.32040000000000002</v>
      </c>
      <c r="F5349" s="7">
        <v>0.22178868172899263</v>
      </c>
      <c r="G5349" s="7">
        <v>0.38967470965291601</v>
      </c>
      <c r="H5349" s="7">
        <v>0.82222426055152742</v>
      </c>
      <c r="I5349" s="7">
        <v>0.32040000000000002</v>
      </c>
      <c r="J5349" s="7">
        <v>0.22178868172899263</v>
      </c>
      <c r="K5349" s="7">
        <v>0.38967470965291601</v>
      </c>
      <c r="L5349" s="7">
        <v>0.82222426055152742</v>
      </c>
      <c r="M5349" s="7" t="s">
        <v>304</v>
      </c>
      <c r="N5349" s="7" t="s">
        <v>338</v>
      </c>
      <c r="O5349" s="7" t="s">
        <v>421</v>
      </c>
    </row>
    <row r="5350" spans="1:15" ht="15">
      <c r="A5350" s="1">
        <v>5342</v>
      </c>
      <c r="B5350" s="6" t="s">
        <v>214</v>
      </c>
      <c r="C5350" s="7" t="s">
        <v>425</v>
      </c>
      <c r="D5350" s="7" t="s">
        <v>422</v>
      </c>
      <c r="E5350" s="7">
        <v>0.32040000000000002</v>
      </c>
      <c r="F5350" s="7">
        <v>0.22178868172899263</v>
      </c>
      <c r="G5350" s="7">
        <v>0.38967470965291601</v>
      </c>
      <c r="H5350" s="7">
        <v>0.82222426055152742</v>
      </c>
      <c r="I5350" s="7">
        <v>0.32040000000000002</v>
      </c>
      <c r="J5350" s="7">
        <v>0.22178868172899263</v>
      </c>
      <c r="K5350" s="7">
        <v>0.38967470965291601</v>
      </c>
      <c r="L5350" s="7">
        <v>0.82222426055152742</v>
      </c>
      <c r="M5350" s="7" t="s">
        <v>304</v>
      </c>
      <c r="N5350" s="7" t="s">
        <v>338</v>
      </c>
      <c r="O5350" s="7" t="s">
        <v>421</v>
      </c>
    </row>
    <row r="5351" spans="1:15" ht="15">
      <c r="A5351" s="1">
        <v>5343</v>
      </c>
      <c r="B5351" s="6" t="s">
        <v>214</v>
      </c>
      <c r="C5351" s="7" t="s">
        <v>426</v>
      </c>
      <c r="D5351" s="7" t="s">
        <v>422</v>
      </c>
      <c r="E5351" s="7">
        <v>0.32040000000000002</v>
      </c>
      <c r="F5351" s="7">
        <v>0.22178868172899263</v>
      </c>
      <c r="G5351" s="7">
        <v>0.38967470965291601</v>
      </c>
      <c r="H5351" s="7">
        <v>0.82222426055152742</v>
      </c>
      <c r="I5351" s="7">
        <v>0.32040000000000002</v>
      </c>
      <c r="J5351" s="7">
        <v>0.22178868172899263</v>
      </c>
      <c r="K5351" s="7">
        <v>0.38967470965291601</v>
      </c>
      <c r="L5351" s="7">
        <v>0.82222426055152742</v>
      </c>
      <c r="M5351" s="7" t="s">
        <v>304</v>
      </c>
      <c r="N5351" s="7" t="s">
        <v>338</v>
      </c>
      <c r="O5351" s="7" t="s">
        <v>421</v>
      </c>
    </row>
    <row r="5352" spans="1:15" ht="15">
      <c r="A5352" s="1">
        <v>5344</v>
      </c>
      <c r="B5352" s="6" t="s">
        <v>214</v>
      </c>
      <c r="C5352" s="7" t="s">
        <v>427</v>
      </c>
      <c r="D5352" s="7" t="s">
        <v>422</v>
      </c>
      <c r="E5352" s="7">
        <v>0.32040000000000002</v>
      </c>
      <c r="F5352" s="7">
        <v>0.22178868172899263</v>
      </c>
      <c r="G5352" s="7">
        <v>0.38967470965291601</v>
      </c>
      <c r="H5352" s="7">
        <v>0.82222426055152742</v>
      </c>
      <c r="I5352" s="7">
        <v>0.32040000000000002</v>
      </c>
      <c r="J5352" s="7">
        <v>0.22178868172899263</v>
      </c>
      <c r="K5352" s="7">
        <v>0.38967470965291601</v>
      </c>
      <c r="L5352" s="7">
        <v>0.82222426055152742</v>
      </c>
      <c r="M5352" s="7" t="s">
        <v>304</v>
      </c>
      <c r="N5352" s="7" t="s">
        <v>338</v>
      </c>
      <c r="O5352" s="7" t="s">
        <v>421</v>
      </c>
    </row>
    <row r="5353" spans="1:15" ht="15">
      <c r="A5353" s="1">
        <v>5345</v>
      </c>
      <c r="B5353" s="6" t="s">
        <v>45</v>
      </c>
      <c r="C5353" s="7" t="s">
        <v>292</v>
      </c>
      <c r="D5353" s="7">
        <v>11.500999999999999</v>
      </c>
      <c r="E5353" s="7">
        <v>11.087999999999999</v>
      </c>
      <c r="F5353" s="7">
        <v>3.0543832437989855</v>
      </c>
      <c r="G5353" s="7">
        <v>11.500999999999999</v>
      </c>
      <c r="H5353" s="7">
        <v>0.96409007912355449</v>
      </c>
      <c r="I5353" s="7">
        <v>11.087999999999999</v>
      </c>
      <c r="J5353" s="7">
        <v>3.0543832437989855</v>
      </c>
      <c r="K5353" s="7">
        <v>11.500999999999999</v>
      </c>
      <c r="L5353" s="7">
        <v>0.96409007912355449</v>
      </c>
      <c r="M5353" s="7" t="s">
        <v>290</v>
      </c>
      <c r="N5353" s="7" t="s">
        <v>338</v>
      </c>
      <c r="O5353" s="7" t="s">
        <v>421</v>
      </c>
    </row>
    <row r="5354" spans="1:15" ht="15">
      <c r="A5354" s="1">
        <v>5346</v>
      </c>
      <c r="B5354" s="6" t="s">
        <v>45</v>
      </c>
      <c r="C5354" s="7" t="s">
        <v>293</v>
      </c>
      <c r="D5354" s="7">
        <v>9.4670000000000005</v>
      </c>
      <c r="E5354" s="7">
        <v>9.43</v>
      </c>
      <c r="F5354" s="7">
        <v>0.83617522087180884</v>
      </c>
      <c r="G5354" s="7">
        <v>9.4670000000000005</v>
      </c>
      <c r="H5354" s="7">
        <v>0.99609168691243255</v>
      </c>
      <c r="I5354" s="7">
        <v>9.43</v>
      </c>
      <c r="J5354" s="7">
        <v>0.83617522087180884</v>
      </c>
      <c r="K5354" s="7">
        <v>9.4670000000000005</v>
      </c>
      <c r="L5354" s="7">
        <v>0.99609168691243255</v>
      </c>
      <c r="M5354" s="7" t="s">
        <v>290</v>
      </c>
      <c r="N5354" s="7" t="s">
        <v>338</v>
      </c>
      <c r="O5354" s="7" t="s">
        <v>421</v>
      </c>
    </row>
    <row r="5355" spans="1:15" ht="15">
      <c r="A5355" s="1">
        <v>5347</v>
      </c>
      <c r="B5355" s="6" t="s">
        <v>45</v>
      </c>
      <c r="C5355" s="7" t="s">
        <v>294</v>
      </c>
      <c r="D5355" s="7">
        <v>9.3800000000000008</v>
      </c>
      <c r="E5355" s="7">
        <v>9.5939999999999994</v>
      </c>
      <c r="F5355" s="7">
        <v>1.8518433209262772</v>
      </c>
      <c r="G5355" s="7">
        <v>9.7710879478827355</v>
      </c>
      <c r="H5355" s="7">
        <v>0.98187633262260132</v>
      </c>
      <c r="I5355" s="7">
        <v>9.5939999999999994</v>
      </c>
      <c r="J5355" s="7">
        <v>1.8518433209262772</v>
      </c>
      <c r="K5355" s="7">
        <v>9.7710879478827355</v>
      </c>
      <c r="L5355" s="7">
        <v>0.98187633262260132</v>
      </c>
      <c r="M5355" s="7" t="s">
        <v>290</v>
      </c>
      <c r="N5355" s="7" t="s">
        <v>338</v>
      </c>
      <c r="O5355" s="7" t="s">
        <v>421</v>
      </c>
    </row>
    <row r="5356" spans="1:15" ht="15">
      <c r="A5356" s="1">
        <v>5348</v>
      </c>
      <c r="B5356" s="6" t="s">
        <v>45</v>
      </c>
      <c r="C5356" s="7" t="s">
        <v>295</v>
      </c>
      <c r="D5356" s="7">
        <v>10.087999999999999</v>
      </c>
      <c r="E5356" s="7">
        <v>9.77</v>
      </c>
      <c r="F5356" s="7">
        <v>2.5129353354195159</v>
      </c>
      <c r="G5356" s="7">
        <v>10.087999999999999</v>
      </c>
      <c r="H5356" s="7">
        <v>0.96847739888977002</v>
      </c>
      <c r="I5356" s="7">
        <v>9.77</v>
      </c>
      <c r="J5356" s="7">
        <v>2.5129353354195159</v>
      </c>
      <c r="K5356" s="7">
        <v>10.087999999999999</v>
      </c>
      <c r="L5356" s="7">
        <v>0.96847739888977002</v>
      </c>
      <c r="M5356" s="7" t="s">
        <v>290</v>
      </c>
      <c r="N5356" s="7" t="s">
        <v>338</v>
      </c>
      <c r="O5356" s="7" t="s">
        <v>421</v>
      </c>
    </row>
    <row r="5357" spans="1:15" ht="15">
      <c r="A5357" s="1">
        <v>5349</v>
      </c>
      <c r="B5357" s="6" t="s">
        <v>45</v>
      </c>
      <c r="C5357" s="7" t="s">
        <v>296</v>
      </c>
      <c r="D5357" s="7">
        <v>10.532</v>
      </c>
      <c r="E5357" s="7">
        <v>10.347</v>
      </c>
      <c r="F5357" s="7">
        <v>1.9653536577420374</v>
      </c>
      <c r="G5357" s="7">
        <v>10.532</v>
      </c>
      <c r="H5357" s="7">
        <v>0.98243448537789591</v>
      </c>
      <c r="I5357" s="7">
        <v>10.347</v>
      </c>
      <c r="J5357" s="7">
        <v>1.9653536577420374</v>
      </c>
      <c r="K5357" s="7">
        <v>10.532</v>
      </c>
      <c r="L5357" s="7">
        <v>0.98243448537789591</v>
      </c>
      <c r="M5357" s="7" t="s">
        <v>290</v>
      </c>
      <c r="N5357" s="7" t="s">
        <v>338</v>
      </c>
      <c r="O5357" s="7" t="s">
        <v>421</v>
      </c>
    </row>
    <row r="5358" spans="1:15" ht="15">
      <c r="A5358" s="1">
        <v>5350</v>
      </c>
      <c r="B5358" s="6" t="s">
        <v>45</v>
      </c>
      <c r="C5358" s="7" t="s">
        <v>297</v>
      </c>
      <c r="D5358" s="7">
        <v>8.9328000000000003</v>
      </c>
      <c r="E5358" s="7">
        <v>8.8332999999999995</v>
      </c>
      <c r="F5358" s="7">
        <v>1.3295589306232389</v>
      </c>
      <c r="G5358" s="7">
        <v>8.9328000000000003</v>
      </c>
      <c r="H5358" s="7">
        <v>0.98886127530001777</v>
      </c>
      <c r="I5358" s="7">
        <v>8.8332999999999995</v>
      </c>
      <c r="J5358" s="7">
        <v>1.3295589306232389</v>
      </c>
      <c r="K5358" s="7">
        <v>8.9328000000000003</v>
      </c>
      <c r="L5358" s="7">
        <v>0.98886127530001777</v>
      </c>
      <c r="M5358" s="7" t="s">
        <v>290</v>
      </c>
      <c r="N5358" s="7" t="s">
        <v>338</v>
      </c>
      <c r="O5358" s="7" t="s">
        <v>421</v>
      </c>
    </row>
    <row r="5359" spans="1:15" ht="15">
      <c r="A5359" s="1">
        <v>5351</v>
      </c>
      <c r="B5359" s="6" t="s">
        <v>45</v>
      </c>
      <c r="C5359" s="7" t="s">
        <v>298</v>
      </c>
      <c r="D5359" s="7" t="s">
        <v>422</v>
      </c>
      <c r="E5359" s="7">
        <v>8.7295242317968622</v>
      </c>
      <c r="F5359" s="7">
        <v>1.7586159578271352</v>
      </c>
      <c r="G5359" s="7">
        <v>8.904904457693684</v>
      </c>
      <c r="H5359" s="7">
        <v>0.98030520970437862</v>
      </c>
      <c r="I5359" s="7">
        <v>8.7295242317968622</v>
      </c>
      <c r="J5359" s="7">
        <v>1.7586159578271352</v>
      </c>
      <c r="K5359" s="7">
        <v>8.904904457693684</v>
      </c>
      <c r="L5359" s="7">
        <v>0.98030520970437862</v>
      </c>
      <c r="M5359" s="7" t="s">
        <v>290</v>
      </c>
      <c r="N5359" s="7" t="s">
        <v>338</v>
      </c>
      <c r="O5359" s="7" t="s">
        <v>421</v>
      </c>
    </row>
    <row r="5360" spans="1:15" ht="15">
      <c r="A5360" s="1">
        <v>5352</v>
      </c>
      <c r="B5360" s="6" t="s">
        <v>45</v>
      </c>
      <c r="C5360" s="7" t="s">
        <v>299</v>
      </c>
      <c r="D5360" s="7" t="s">
        <v>422</v>
      </c>
      <c r="E5360" s="7">
        <v>8.6338721950300865</v>
      </c>
      <c r="F5360" s="7">
        <v>1.7393462709816561</v>
      </c>
      <c r="G5360" s="7">
        <v>8.8073307267577636</v>
      </c>
      <c r="H5360" s="7">
        <v>0.98030520970437862</v>
      </c>
      <c r="I5360" s="7">
        <v>8.6338721950300865</v>
      </c>
      <c r="J5360" s="7">
        <v>1.7393462709816561</v>
      </c>
      <c r="K5360" s="7">
        <v>8.8073307267577636</v>
      </c>
      <c r="L5360" s="7">
        <v>0.98030520970437862</v>
      </c>
      <c r="M5360" s="7" t="s">
        <v>290</v>
      </c>
      <c r="N5360" s="7" t="s">
        <v>338</v>
      </c>
      <c r="O5360" s="7" t="s">
        <v>421</v>
      </c>
    </row>
    <row r="5361" spans="1:15" ht="15">
      <c r="A5361" s="1">
        <v>5353</v>
      </c>
      <c r="B5361" s="6" t="s">
        <v>45</v>
      </c>
      <c r="C5361" s="7" t="s">
        <v>300</v>
      </c>
      <c r="D5361" s="7" t="s">
        <v>422</v>
      </c>
      <c r="E5361" s="7">
        <v>8.739027266039642</v>
      </c>
      <c r="F5361" s="7">
        <v>1.7605304020996164</v>
      </c>
      <c r="G5361" s="7">
        <v>8.9145984123403643</v>
      </c>
      <c r="H5361" s="7">
        <v>0.98030520970437862</v>
      </c>
      <c r="I5361" s="7">
        <v>8.739027266039642</v>
      </c>
      <c r="J5361" s="7">
        <v>1.7605304020996164</v>
      </c>
      <c r="K5361" s="7">
        <v>8.9145984123403643</v>
      </c>
      <c r="L5361" s="7">
        <v>0.98030520970437862</v>
      </c>
      <c r="M5361" s="7" t="s">
        <v>290</v>
      </c>
      <c r="N5361" s="7" t="s">
        <v>338</v>
      </c>
      <c r="O5361" s="7" t="s">
        <v>421</v>
      </c>
    </row>
    <row r="5362" spans="1:15" ht="15">
      <c r="A5362" s="1">
        <v>5354</v>
      </c>
      <c r="B5362" s="6" t="s">
        <v>45</v>
      </c>
      <c r="C5362" s="7" t="s">
        <v>301</v>
      </c>
      <c r="D5362" s="7" t="s">
        <v>422</v>
      </c>
      <c r="E5362" s="7">
        <v>8.500101926829597</v>
      </c>
      <c r="F5362" s="7">
        <v>1.7123974336689276</v>
      </c>
      <c r="G5362" s="7">
        <v>8.6708729512851335</v>
      </c>
      <c r="H5362" s="7">
        <v>0.98030520970437862</v>
      </c>
      <c r="I5362" s="7">
        <v>8.500101926829597</v>
      </c>
      <c r="J5362" s="7">
        <v>1.7123974336689276</v>
      </c>
      <c r="K5362" s="7">
        <v>8.6708729512851335</v>
      </c>
      <c r="L5362" s="7">
        <v>0.98030520970437862</v>
      </c>
      <c r="M5362" s="7" t="s">
        <v>290</v>
      </c>
      <c r="N5362" s="7" t="s">
        <v>338</v>
      </c>
      <c r="O5362" s="7" t="s">
        <v>421</v>
      </c>
    </row>
    <row r="5363" spans="1:15" ht="15">
      <c r="A5363" s="1">
        <v>5355</v>
      </c>
      <c r="B5363" s="6" t="s">
        <v>45</v>
      </c>
      <c r="C5363" s="7" t="s">
        <v>302</v>
      </c>
      <c r="D5363" s="7" t="s">
        <v>422</v>
      </c>
      <c r="E5363" s="7">
        <v>8.5032346380994301</v>
      </c>
      <c r="F5363" s="7">
        <v>1.7130285374821603</v>
      </c>
      <c r="G5363" s="7">
        <v>8.6740686001900063</v>
      </c>
      <c r="H5363" s="7">
        <v>0.98030520970437862</v>
      </c>
      <c r="I5363" s="7">
        <v>8.5032346380994301</v>
      </c>
      <c r="J5363" s="7">
        <v>1.7130285374821603</v>
      </c>
      <c r="K5363" s="7">
        <v>8.6740686001900063</v>
      </c>
      <c r="L5363" s="7">
        <v>0.98030520970437862</v>
      </c>
      <c r="M5363" s="7" t="s">
        <v>290</v>
      </c>
      <c r="N5363" s="7" t="s">
        <v>338</v>
      </c>
      <c r="O5363" s="7" t="s">
        <v>421</v>
      </c>
    </row>
    <row r="5364" spans="1:15" ht="15">
      <c r="A5364" s="1">
        <v>5356</v>
      </c>
      <c r="B5364" s="6" t="s">
        <v>45</v>
      </c>
      <c r="C5364" s="7" t="s">
        <v>423</v>
      </c>
      <c r="D5364" s="7" t="s">
        <v>422</v>
      </c>
      <c r="E5364" s="7">
        <v>8.5758947688659219</v>
      </c>
      <c r="F5364" s="7">
        <v>1.7276663644783126</v>
      </c>
      <c r="G5364" s="7">
        <v>8.7481885069774066</v>
      </c>
      <c r="H5364" s="7">
        <v>0.98030520970437862</v>
      </c>
      <c r="I5364" s="7">
        <v>8.5758947688659219</v>
      </c>
      <c r="J5364" s="7">
        <v>1.7276663644783126</v>
      </c>
      <c r="K5364" s="7">
        <v>8.7481885069774066</v>
      </c>
      <c r="L5364" s="7">
        <v>0.98030520970437862</v>
      </c>
      <c r="M5364" s="7" t="s">
        <v>290</v>
      </c>
      <c r="N5364" s="7" t="s">
        <v>338</v>
      </c>
      <c r="O5364" s="7" t="s">
        <v>421</v>
      </c>
    </row>
    <row r="5365" spans="1:15" ht="15">
      <c r="A5365" s="1">
        <v>5357</v>
      </c>
      <c r="B5365" s="6" t="s">
        <v>45</v>
      </c>
      <c r="C5365" s="7" t="s">
        <v>424</v>
      </c>
      <c r="D5365" s="7" t="s">
        <v>422</v>
      </c>
      <c r="E5365" s="7">
        <v>8.718387252486572</v>
      </c>
      <c r="F5365" s="7">
        <v>1.7563723453441364</v>
      </c>
      <c r="G5365" s="7">
        <v>8.8935437312586494</v>
      </c>
      <c r="H5365" s="7">
        <v>0.98030520970437862</v>
      </c>
      <c r="I5365" s="7">
        <v>8.718387252486572</v>
      </c>
      <c r="J5365" s="7">
        <v>1.7563723453441364</v>
      </c>
      <c r="K5365" s="7">
        <v>8.8935437312586494</v>
      </c>
      <c r="L5365" s="7">
        <v>0.98030520970437862</v>
      </c>
      <c r="M5365" s="7" t="s">
        <v>290</v>
      </c>
      <c r="N5365" s="7" t="s">
        <v>338</v>
      </c>
      <c r="O5365" s="7" t="s">
        <v>421</v>
      </c>
    </row>
    <row r="5366" spans="1:15" ht="15">
      <c r="A5366" s="1">
        <v>5358</v>
      </c>
      <c r="B5366" s="6" t="s">
        <v>45</v>
      </c>
      <c r="C5366" s="7" t="s">
        <v>425</v>
      </c>
      <c r="D5366" s="7" t="s">
        <v>422</v>
      </c>
      <c r="E5366" s="7">
        <v>8.8478481402259135</v>
      </c>
      <c r="F5366" s="7">
        <v>1.7824530316504494</v>
      </c>
      <c r="G5366" s="7">
        <v>9.0256055488005362</v>
      </c>
      <c r="H5366" s="7">
        <v>0.98030520970437862</v>
      </c>
      <c r="I5366" s="7">
        <v>8.8478481402259135</v>
      </c>
      <c r="J5366" s="7">
        <v>1.7824530316504494</v>
      </c>
      <c r="K5366" s="7">
        <v>9.0256055488005362</v>
      </c>
      <c r="L5366" s="7">
        <v>0.98030520970437862</v>
      </c>
      <c r="M5366" s="7" t="s">
        <v>290</v>
      </c>
      <c r="N5366" s="7" t="s">
        <v>338</v>
      </c>
      <c r="O5366" s="7" t="s">
        <v>421</v>
      </c>
    </row>
    <row r="5367" spans="1:15" ht="15">
      <c r="A5367" s="1">
        <v>5359</v>
      </c>
      <c r="B5367" s="6" t="s">
        <v>45</v>
      </c>
      <c r="C5367" s="7" t="s">
        <v>426</v>
      </c>
      <c r="D5367" s="7" t="s">
        <v>422</v>
      </c>
      <c r="E5367" s="7">
        <v>9.0523623412003893</v>
      </c>
      <c r="F5367" s="7">
        <v>1.8236536661736844</v>
      </c>
      <c r="G5367" s="7">
        <v>9.2342285357539051</v>
      </c>
      <c r="H5367" s="7">
        <v>0.98030520970437862</v>
      </c>
      <c r="I5367" s="7">
        <v>9.0523623412003893</v>
      </c>
      <c r="J5367" s="7">
        <v>1.8236536661736844</v>
      </c>
      <c r="K5367" s="7">
        <v>9.2342285357539051</v>
      </c>
      <c r="L5367" s="7">
        <v>0.98030520970437862</v>
      </c>
      <c r="M5367" s="7" t="s">
        <v>290</v>
      </c>
      <c r="N5367" s="7" t="s">
        <v>338</v>
      </c>
      <c r="O5367" s="7" t="s">
        <v>421</v>
      </c>
    </row>
    <row r="5368" spans="1:15" ht="15">
      <c r="A5368" s="1">
        <v>5360</v>
      </c>
      <c r="B5368" s="6" t="s">
        <v>45</v>
      </c>
      <c r="C5368" s="7" t="s">
        <v>427</v>
      </c>
      <c r="D5368" s="7" t="s">
        <v>422</v>
      </c>
      <c r="E5368" s="7">
        <v>9.2568765421748651</v>
      </c>
      <c r="F5368" s="7">
        <v>1.8648543006969196</v>
      </c>
      <c r="G5368" s="7">
        <v>9.442851522707274</v>
      </c>
      <c r="H5368" s="7">
        <v>0.98030520970437862</v>
      </c>
      <c r="I5368" s="7">
        <v>9.2568765421748651</v>
      </c>
      <c r="J5368" s="7">
        <v>1.8648543006969196</v>
      </c>
      <c r="K5368" s="7">
        <v>9.442851522707274</v>
      </c>
      <c r="L5368" s="7">
        <v>0.98030520970437862</v>
      </c>
      <c r="M5368" s="7" t="s">
        <v>290</v>
      </c>
      <c r="N5368" s="7" t="s">
        <v>338</v>
      </c>
      <c r="O5368" s="7" t="s">
        <v>421</v>
      </c>
    </row>
    <row r="5369" spans="1:15" ht="15">
      <c r="A5369" s="1">
        <v>5361</v>
      </c>
      <c r="B5369" s="6" t="s">
        <v>69</v>
      </c>
      <c r="C5369" s="7" t="s">
        <v>292</v>
      </c>
      <c r="D5369" s="7">
        <v>15.498381471876957</v>
      </c>
      <c r="E5369" s="7">
        <v>15.3</v>
      </c>
      <c r="F5369" s="7">
        <v>2.4718066768699649</v>
      </c>
      <c r="G5369" s="7">
        <v>15.498381471876957</v>
      </c>
      <c r="H5369" s="7">
        <v>0.98719985875706207</v>
      </c>
      <c r="I5369" s="7">
        <v>15.3</v>
      </c>
      <c r="J5369" s="7">
        <v>2.4718066768699649</v>
      </c>
      <c r="K5369" s="7">
        <v>15.498381471876957</v>
      </c>
      <c r="L5369" s="7">
        <v>0.98719985875706207</v>
      </c>
      <c r="M5369" s="7" t="s">
        <v>290</v>
      </c>
      <c r="N5369" s="7" t="s">
        <v>338</v>
      </c>
      <c r="O5369" s="7" t="s">
        <v>421</v>
      </c>
    </row>
    <row r="5370" spans="1:15" ht="15">
      <c r="A5370" s="1">
        <v>5362</v>
      </c>
      <c r="B5370" s="6" t="s">
        <v>69</v>
      </c>
      <c r="C5370" s="7" t="s">
        <v>293</v>
      </c>
      <c r="D5370" s="7">
        <v>12.538325307743957</v>
      </c>
      <c r="E5370" s="7">
        <v>12.39</v>
      </c>
      <c r="F5370" s="7">
        <v>1.9228888482729798</v>
      </c>
      <c r="G5370" s="7">
        <v>12.538325307743957</v>
      </c>
      <c r="H5370" s="7">
        <v>0.98817024569841494</v>
      </c>
      <c r="I5370" s="7">
        <v>12.39</v>
      </c>
      <c r="J5370" s="7">
        <v>1.9228888482729798</v>
      </c>
      <c r="K5370" s="7">
        <v>12.538325307743957</v>
      </c>
      <c r="L5370" s="7">
        <v>0.98817024569841494</v>
      </c>
      <c r="M5370" s="7" t="s">
        <v>290</v>
      </c>
      <c r="N5370" s="7" t="s">
        <v>338</v>
      </c>
      <c r="O5370" s="7" t="s">
        <v>421</v>
      </c>
    </row>
    <row r="5371" spans="1:15" ht="15">
      <c r="A5371" s="1">
        <v>5363</v>
      </c>
      <c r="B5371" s="6" t="s">
        <v>69</v>
      </c>
      <c r="C5371" s="7" t="s">
        <v>294</v>
      </c>
      <c r="D5371" s="7">
        <v>12.23</v>
      </c>
      <c r="E5371" s="7">
        <v>12.182</v>
      </c>
      <c r="F5371" s="7">
        <v>1.1049438238780396</v>
      </c>
      <c r="G5371" s="7">
        <v>12.232008210180625</v>
      </c>
      <c r="H5371" s="7">
        <v>0.99591169255928036</v>
      </c>
      <c r="I5371" s="7">
        <v>12.182</v>
      </c>
      <c r="J5371" s="7">
        <v>1.1049438238780396</v>
      </c>
      <c r="K5371" s="7">
        <v>12.232008210180625</v>
      </c>
      <c r="L5371" s="7">
        <v>0.99591169255928036</v>
      </c>
      <c r="M5371" s="7" t="s">
        <v>290</v>
      </c>
      <c r="N5371" s="7" t="s">
        <v>338</v>
      </c>
      <c r="O5371" s="7" t="s">
        <v>421</v>
      </c>
    </row>
    <row r="5372" spans="1:15" ht="15">
      <c r="A5372" s="1">
        <v>5364</v>
      </c>
      <c r="B5372" s="6" t="s">
        <v>69</v>
      </c>
      <c r="C5372" s="7" t="s">
        <v>295</v>
      </c>
      <c r="D5372" s="7">
        <v>14.965</v>
      </c>
      <c r="E5372" s="7">
        <v>14.865</v>
      </c>
      <c r="F5372" s="7">
        <v>1.7271363582531565</v>
      </c>
      <c r="G5372" s="7">
        <v>14.965</v>
      </c>
      <c r="H5372" s="7">
        <v>0.99331774139659212</v>
      </c>
      <c r="I5372" s="7">
        <v>14.865</v>
      </c>
      <c r="J5372" s="7">
        <v>1.7271363582531565</v>
      </c>
      <c r="K5372" s="7">
        <v>14.965</v>
      </c>
      <c r="L5372" s="7">
        <v>0.99331774139659212</v>
      </c>
      <c r="M5372" s="7" t="s">
        <v>290</v>
      </c>
      <c r="N5372" s="7" t="s">
        <v>338</v>
      </c>
      <c r="O5372" s="7" t="s">
        <v>421</v>
      </c>
    </row>
    <row r="5373" spans="1:15" ht="15">
      <c r="A5373" s="1">
        <v>5365</v>
      </c>
      <c r="B5373" s="6" t="s">
        <v>69</v>
      </c>
      <c r="C5373" s="7" t="s">
        <v>296</v>
      </c>
      <c r="D5373" s="7">
        <v>14.1</v>
      </c>
      <c r="E5373" s="7">
        <v>14</v>
      </c>
      <c r="F5373" s="7">
        <v>1.6763054614240216</v>
      </c>
      <c r="G5373" s="7">
        <v>14.1</v>
      </c>
      <c r="H5373" s="7">
        <v>0.99290780141843971</v>
      </c>
      <c r="I5373" s="7">
        <v>14</v>
      </c>
      <c r="J5373" s="7">
        <v>1.6763054614240216</v>
      </c>
      <c r="K5373" s="7">
        <v>14.1</v>
      </c>
      <c r="L5373" s="7">
        <v>0.99290780141843971</v>
      </c>
      <c r="M5373" s="7" t="s">
        <v>290</v>
      </c>
      <c r="N5373" s="7" t="s">
        <v>338</v>
      </c>
      <c r="O5373" s="7" t="s">
        <v>421</v>
      </c>
    </row>
    <row r="5374" spans="1:15" ht="15">
      <c r="A5374" s="1">
        <v>5366</v>
      </c>
      <c r="B5374" s="6" t="s">
        <v>69</v>
      </c>
      <c r="C5374" s="7" t="s">
        <v>297</v>
      </c>
      <c r="D5374" s="7">
        <v>12.2333</v>
      </c>
      <c r="E5374" s="7">
        <v>8.9032999999999998</v>
      </c>
      <c r="F5374" s="7">
        <v>8.3895695956348089</v>
      </c>
      <c r="G5374" s="7">
        <v>12.2333</v>
      </c>
      <c r="H5374" s="7">
        <v>0.7277921738206371</v>
      </c>
      <c r="I5374" s="7">
        <v>8.9032999999999998</v>
      </c>
      <c r="J5374" s="7">
        <v>8.3895695956348089</v>
      </c>
      <c r="K5374" s="7">
        <v>12.2333</v>
      </c>
      <c r="L5374" s="7">
        <v>0.7277921738206371</v>
      </c>
      <c r="M5374" s="7" t="s">
        <v>290</v>
      </c>
      <c r="N5374" s="7" t="s">
        <v>338</v>
      </c>
      <c r="O5374" s="7" t="s">
        <v>421</v>
      </c>
    </row>
    <row r="5375" spans="1:15" ht="15">
      <c r="A5375" s="1">
        <v>5367</v>
      </c>
      <c r="B5375" s="6" t="s">
        <v>69</v>
      </c>
      <c r="C5375" s="7" t="s">
        <v>298</v>
      </c>
      <c r="D5375" s="7" t="s">
        <v>422</v>
      </c>
      <c r="E5375" s="7">
        <v>9.4532234097582268</v>
      </c>
      <c r="F5375" s="7">
        <v>3.1885644806426381</v>
      </c>
      <c r="G5375" s="7">
        <v>9.9764911808720012</v>
      </c>
      <c r="H5375" s="7">
        <v>0.94754991894173779</v>
      </c>
      <c r="I5375" s="7">
        <v>9.4532234097582268</v>
      </c>
      <c r="J5375" s="7">
        <v>3.1885644806426381</v>
      </c>
      <c r="K5375" s="7">
        <v>9.9764911808720012</v>
      </c>
      <c r="L5375" s="7">
        <v>0.94754991894173779</v>
      </c>
      <c r="M5375" s="7" t="s">
        <v>290</v>
      </c>
      <c r="N5375" s="7" t="s">
        <v>338</v>
      </c>
      <c r="O5375" s="7" t="s">
        <v>421</v>
      </c>
    </row>
    <row r="5376" spans="1:15" ht="15">
      <c r="A5376" s="1">
        <v>5368</v>
      </c>
      <c r="B5376" s="6" t="s">
        <v>69</v>
      </c>
      <c r="C5376" s="7" t="s">
        <v>299</v>
      </c>
      <c r="D5376" s="7" t="s">
        <v>422</v>
      </c>
      <c r="E5376" s="7">
        <v>9.5623222853414607</v>
      </c>
      <c r="F5376" s="7">
        <v>3.2253634416408179</v>
      </c>
      <c r="G5376" s="7">
        <v>10.091629046859136</v>
      </c>
      <c r="H5376" s="7">
        <v>0.94754991894173779</v>
      </c>
      <c r="I5376" s="7">
        <v>9.5623222853414607</v>
      </c>
      <c r="J5376" s="7">
        <v>3.2253634416408179</v>
      </c>
      <c r="K5376" s="7">
        <v>10.091629046859136</v>
      </c>
      <c r="L5376" s="7">
        <v>0.94754991894173779</v>
      </c>
      <c r="M5376" s="7" t="s">
        <v>290</v>
      </c>
      <c r="N5376" s="7" t="s">
        <v>338</v>
      </c>
      <c r="O5376" s="7" t="s">
        <v>421</v>
      </c>
    </row>
    <row r="5377" spans="1:15" ht="15">
      <c r="A5377" s="1">
        <v>5369</v>
      </c>
      <c r="B5377" s="6" t="s">
        <v>69</v>
      </c>
      <c r="C5377" s="7" t="s">
        <v>300</v>
      </c>
      <c r="D5377" s="7" t="s">
        <v>422</v>
      </c>
      <c r="E5377" s="7">
        <v>10.023115941237613</v>
      </c>
      <c r="F5377" s="7">
        <v>3.3807887627624211</v>
      </c>
      <c r="G5377" s="7">
        <v>10.577929184387283</v>
      </c>
      <c r="H5377" s="7">
        <v>0.94754991894173779</v>
      </c>
      <c r="I5377" s="7">
        <v>10.023115941237613</v>
      </c>
      <c r="J5377" s="7">
        <v>3.3807887627624211</v>
      </c>
      <c r="K5377" s="7">
        <v>10.577929184387283</v>
      </c>
      <c r="L5377" s="7">
        <v>0.94754991894173779</v>
      </c>
      <c r="M5377" s="7" t="s">
        <v>290</v>
      </c>
      <c r="N5377" s="7" t="s">
        <v>338</v>
      </c>
      <c r="O5377" s="7" t="s">
        <v>421</v>
      </c>
    </row>
    <row r="5378" spans="1:15" ht="15">
      <c r="A5378" s="1">
        <v>5370</v>
      </c>
      <c r="B5378" s="6" t="s">
        <v>69</v>
      </c>
      <c r="C5378" s="7" t="s">
        <v>301</v>
      </c>
      <c r="D5378" s="7" t="s">
        <v>422</v>
      </c>
      <c r="E5378" s="7">
        <v>10.178397522409902</v>
      </c>
      <c r="F5378" s="7">
        <v>3.4331651123695708</v>
      </c>
      <c r="G5378" s="7">
        <v>10.741806124343876</v>
      </c>
      <c r="H5378" s="7">
        <v>0.94754991894173779</v>
      </c>
      <c r="I5378" s="7">
        <v>10.178397522409902</v>
      </c>
      <c r="J5378" s="7">
        <v>3.4331651123695708</v>
      </c>
      <c r="K5378" s="7">
        <v>10.741806124343876</v>
      </c>
      <c r="L5378" s="7">
        <v>0.94754991894173779</v>
      </c>
      <c r="M5378" s="7" t="s">
        <v>290</v>
      </c>
      <c r="N5378" s="7" t="s">
        <v>338</v>
      </c>
      <c r="O5378" s="7" t="s">
        <v>421</v>
      </c>
    </row>
    <row r="5379" spans="1:15" ht="15">
      <c r="A5379" s="1">
        <v>5371</v>
      </c>
      <c r="B5379" s="6" t="s">
        <v>69</v>
      </c>
      <c r="C5379" s="7" t="s">
        <v>302</v>
      </c>
      <c r="D5379" s="7" t="s">
        <v>422</v>
      </c>
      <c r="E5379" s="7">
        <v>10.719294206481464</v>
      </c>
      <c r="F5379" s="7">
        <v>3.615609119008365</v>
      </c>
      <c r="G5379" s="7">
        <v>11.312643262587375</v>
      </c>
      <c r="H5379" s="7">
        <v>0.94754991894173779</v>
      </c>
      <c r="I5379" s="7">
        <v>10.719294206481464</v>
      </c>
      <c r="J5379" s="7">
        <v>3.615609119008365</v>
      </c>
      <c r="K5379" s="7">
        <v>11.312643262587375</v>
      </c>
      <c r="L5379" s="7">
        <v>0.94754991894173779</v>
      </c>
      <c r="M5379" s="7" t="s">
        <v>290</v>
      </c>
      <c r="N5379" s="7" t="s">
        <v>338</v>
      </c>
      <c r="O5379" s="7" t="s">
        <v>421</v>
      </c>
    </row>
    <row r="5380" spans="1:15" ht="15">
      <c r="A5380" s="1">
        <v>5372</v>
      </c>
      <c r="B5380" s="6" t="s">
        <v>69</v>
      </c>
      <c r="C5380" s="7" t="s">
        <v>423</v>
      </c>
      <c r="D5380" s="7" t="s">
        <v>422</v>
      </c>
      <c r="E5380" s="7">
        <v>11.253095660763787</v>
      </c>
      <c r="F5380" s="7">
        <v>3.7956599104752273</v>
      </c>
      <c r="G5380" s="7">
        <v>11.875992426163364</v>
      </c>
      <c r="H5380" s="7">
        <v>0.94754991894173779</v>
      </c>
      <c r="I5380" s="7">
        <v>11.253095660763787</v>
      </c>
      <c r="J5380" s="7">
        <v>3.7956599104752273</v>
      </c>
      <c r="K5380" s="7">
        <v>11.875992426163364</v>
      </c>
      <c r="L5380" s="7">
        <v>0.94754991894173779</v>
      </c>
      <c r="M5380" s="7" t="s">
        <v>290</v>
      </c>
      <c r="N5380" s="7" t="s">
        <v>338</v>
      </c>
      <c r="O5380" s="7" t="s">
        <v>421</v>
      </c>
    </row>
    <row r="5381" spans="1:15" ht="15">
      <c r="A5381" s="1">
        <v>5373</v>
      </c>
      <c r="B5381" s="6" t="s">
        <v>69</v>
      </c>
      <c r="C5381" s="7" t="s">
        <v>424</v>
      </c>
      <c r="D5381" s="7" t="s">
        <v>422</v>
      </c>
      <c r="E5381" s="7">
        <v>11.767272276260641</v>
      </c>
      <c r="F5381" s="7">
        <v>3.9690912599615777</v>
      </c>
      <c r="G5381" s="7">
        <v>12.41863044999551</v>
      </c>
      <c r="H5381" s="7">
        <v>0.94754991894173779</v>
      </c>
      <c r="I5381" s="7">
        <v>11.767272276260641</v>
      </c>
      <c r="J5381" s="7">
        <v>3.9690912599615777</v>
      </c>
      <c r="K5381" s="7">
        <v>12.41863044999551</v>
      </c>
      <c r="L5381" s="7">
        <v>0.94754991894173779</v>
      </c>
      <c r="M5381" s="7" t="s">
        <v>290</v>
      </c>
      <c r="N5381" s="7" t="s">
        <v>338</v>
      </c>
      <c r="O5381" s="7" t="s">
        <v>421</v>
      </c>
    </row>
    <row r="5382" spans="1:15" ht="15">
      <c r="A5382" s="1">
        <v>5374</v>
      </c>
      <c r="B5382" s="6" t="s">
        <v>69</v>
      </c>
      <c r="C5382" s="7" t="s">
        <v>425</v>
      </c>
      <c r="D5382" s="7" t="s">
        <v>422</v>
      </c>
      <c r="E5382" s="7">
        <v>12.119835146166627</v>
      </c>
      <c r="F5382" s="7">
        <v>4.0880104259907188</v>
      </c>
      <c r="G5382" s="7">
        <v>12.790708862813846</v>
      </c>
      <c r="H5382" s="7">
        <v>0.94754991894173779</v>
      </c>
      <c r="I5382" s="7">
        <v>12.119835146166627</v>
      </c>
      <c r="J5382" s="7">
        <v>4.0880104259907188</v>
      </c>
      <c r="K5382" s="7">
        <v>12.790708862813846</v>
      </c>
      <c r="L5382" s="7">
        <v>0.94754991894173779</v>
      </c>
      <c r="M5382" s="7" t="s">
        <v>290</v>
      </c>
      <c r="N5382" s="7" t="s">
        <v>338</v>
      </c>
      <c r="O5382" s="7" t="s">
        <v>421</v>
      </c>
    </row>
    <row r="5383" spans="1:15" ht="15">
      <c r="A5383" s="1">
        <v>5375</v>
      </c>
      <c r="B5383" s="6" t="s">
        <v>69</v>
      </c>
      <c r="C5383" s="7" t="s">
        <v>426</v>
      </c>
      <c r="D5383" s="7" t="s">
        <v>422</v>
      </c>
      <c r="E5383" s="7">
        <v>12.517932963176627</v>
      </c>
      <c r="F5383" s="7">
        <v>4.2222884922246307</v>
      </c>
      <c r="G5383" s="7">
        <v>13.210842735501641</v>
      </c>
      <c r="H5383" s="7">
        <v>0.94754991894173779</v>
      </c>
      <c r="I5383" s="7">
        <v>12.517932963176627</v>
      </c>
      <c r="J5383" s="7">
        <v>4.2222884922246307</v>
      </c>
      <c r="K5383" s="7">
        <v>13.210842735501641</v>
      </c>
      <c r="L5383" s="7">
        <v>0.94754991894173779</v>
      </c>
      <c r="M5383" s="7" t="s">
        <v>290</v>
      </c>
      <c r="N5383" s="7" t="s">
        <v>338</v>
      </c>
      <c r="O5383" s="7" t="s">
        <v>421</v>
      </c>
    </row>
    <row r="5384" spans="1:15" ht="15">
      <c r="A5384" s="1">
        <v>5376</v>
      </c>
      <c r="B5384" s="6" t="s">
        <v>69</v>
      </c>
      <c r="C5384" s="7" t="s">
        <v>427</v>
      </c>
      <c r="D5384" s="7" t="s">
        <v>422</v>
      </c>
      <c r="E5384" s="7">
        <v>12.916030780186626</v>
      </c>
      <c r="F5384" s="7">
        <v>4.3565665584585371</v>
      </c>
      <c r="G5384" s="7">
        <v>13.630976608189437</v>
      </c>
      <c r="H5384" s="7">
        <v>0.94754991894173779</v>
      </c>
      <c r="I5384" s="7">
        <v>12.916030780186626</v>
      </c>
      <c r="J5384" s="7">
        <v>4.3565665584585371</v>
      </c>
      <c r="K5384" s="7">
        <v>13.630976608189437</v>
      </c>
      <c r="L5384" s="7">
        <v>0.94754991894173779</v>
      </c>
      <c r="M5384" s="7" t="s">
        <v>290</v>
      </c>
      <c r="N5384" s="7" t="s">
        <v>338</v>
      </c>
      <c r="O5384" s="7" t="s">
        <v>421</v>
      </c>
    </row>
    <row r="5385" spans="1:15" ht="15">
      <c r="A5385" s="1">
        <v>5377</v>
      </c>
      <c r="B5385" s="6" t="s">
        <v>144</v>
      </c>
      <c r="C5385" s="7" t="s">
        <v>292</v>
      </c>
      <c r="D5385" s="7">
        <v>10.53</v>
      </c>
      <c r="E5385" s="7">
        <v>10.106</v>
      </c>
      <c r="F5385" s="7">
        <v>3.3335863057560084</v>
      </c>
      <c r="G5385" s="7">
        <v>10.641617999999999</v>
      </c>
      <c r="H5385" s="7">
        <v>0.94966761633428309</v>
      </c>
      <c r="I5385" s="7">
        <v>8.927999999999999</v>
      </c>
      <c r="J5385" s="7">
        <v>2.945008760913284</v>
      </c>
      <c r="K5385" s="7">
        <v>9.4011839999999989</v>
      </c>
      <c r="L5385" s="7">
        <v>0.94966761633428309</v>
      </c>
      <c r="M5385" s="7" t="s">
        <v>290</v>
      </c>
      <c r="N5385" s="7" t="s">
        <v>338</v>
      </c>
      <c r="O5385" s="7" t="s">
        <v>421</v>
      </c>
    </row>
    <row r="5386" spans="1:15" ht="15">
      <c r="A5386" s="1">
        <v>5378</v>
      </c>
      <c r="B5386" s="6" t="s">
        <v>144</v>
      </c>
      <c r="C5386" s="7" t="s">
        <v>293</v>
      </c>
      <c r="D5386" s="7">
        <v>9.1649999999999991</v>
      </c>
      <c r="E5386" s="7">
        <v>8.67</v>
      </c>
      <c r="F5386" s="7">
        <v>2.595533733447065</v>
      </c>
      <c r="G5386" s="7">
        <v>9.050176537585422</v>
      </c>
      <c r="H5386" s="7">
        <v>0.95799236224768136</v>
      </c>
      <c r="I5386" s="7">
        <v>7.69</v>
      </c>
      <c r="J5386" s="7">
        <v>2.3021516044069101</v>
      </c>
      <c r="K5386" s="7">
        <v>8.027203872437358</v>
      </c>
      <c r="L5386" s="7">
        <v>0.95799236224768136</v>
      </c>
      <c r="M5386" s="7" t="s">
        <v>290</v>
      </c>
      <c r="N5386" s="7" t="s">
        <v>338</v>
      </c>
      <c r="O5386" s="7" t="s">
        <v>421</v>
      </c>
    </row>
    <row r="5387" spans="1:15" ht="15">
      <c r="A5387" s="1">
        <v>5379</v>
      </c>
      <c r="B5387" s="6" t="s">
        <v>144</v>
      </c>
      <c r="C5387" s="7" t="s">
        <v>294</v>
      </c>
      <c r="D5387" s="7">
        <v>9.91</v>
      </c>
      <c r="E5387" s="7">
        <v>10.666287284482863</v>
      </c>
      <c r="F5387" s="7">
        <v>3.2082822938852806</v>
      </c>
      <c r="G5387" s="7">
        <v>11.138346363458922</v>
      </c>
      <c r="H5387" s="7">
        <v>0.95761856710393545</v>
      </c>
      <c r="I5387" s="7">
        <v>9.0357335168417716</v>
      </c>
      <c r="J5387" s="7">
        <v>2.7178326517158582</v>
      </c>
      <c r="K5387" s="7">
        <v>9.4356289938779714</v>
      </c>
      <c r="L5387" s="7">
        <v>0.95761856710393545</v>
      </c>
      <c r="M5387" s="7" t="s">
        <v>290</v>
      </c>
      <c r="N5387" s="7" t="s">
        <v>338</v>
      </c>
      <c r="O5387" s="7" t="s">
        <v>421</v>
      </c>
    </row>
    <row r="5388" spans="1:15" ht="15">
      <c r="A5388" s="1">
        <v>5380</v>
      </c>
      <c r="B5388" s="6" t="s">
        <v>144</v>
      </c>
      <c r="C5388" s="7" t="s">
        <v>295</v>
      </c>
      <c r="D5388" s="7">
        <v>10.153</v>
      </c>
      <c r="E5388" s="7">
        <v>9.4515999999999991</v>
      </c>
      <c r="F5388" s="7">
        <v>2.3623159641416023</v>
      </c>
      <c r="G5388" s="7">
        <v>9.7423446497461921</v>
      </c>
      <c r="H5388" s="7">
        <v>0.97015660395942083</v>
      </c>
      <c r="I5388" s="7">
        <v>8.4503000000000004</v>
      </c>
      <c r="J5388" s="7">
        <v>2.1120528367457125</v>
      </c>
      <c r="K5388" s="7">
        <v>8.7102432385786805</v>
      </c>
      <c r="L5388" s="7">
        <v>0.97015660395942083</v>
      </c>
      <c r="M5388" s="7" t="s">
        <v>290</v>
      </c>
      <c r="N5388" s="7" t="s">
        <v>338</v>
      </c>
      <c r="O5388" s="7" t="s">
        <v>421</v>
      </c>
    </row>
    <row r="5389" spans="1:15" ht="15">
      <c r="A5389" s="1">
        <v>5381</v>
      </c>
      <c r="B5389" s="6" t="s">
        <v>144</v>
      </c>
      <c r="C5389" s="7" t="s">
        <v>296</v>
      </c>
      <c r="D5389" s="7">
        <v>8.7230000000000008</v>
      </c>
      <c r="E5389" s="7">
        <v>9.6218000000000004</v>
      </c>
      <c r="F5389" s="7">
        <v>2.5217993588475629</v>
      </c>
      <c r="G5389" s="7">
        <v>9.9467837639251009</v>
      </c>
      <c r="H5389" s="7">
        <v>0.9673277542130001</v>
      </c>
      <c r="I5389" s="7">
        <v>8.5907</v>
      </c>
      <c r="J5389" s="7">
        <v>2.2515560240341492</v>
      </c>
      <c r="K5389" s="7">
        <v>8.8808575610334195</v>
      </c>
      <c r="L5389" s="7">
        <v>0.9673277542130001</v>
      </c>
      <c r="M5389" s="7" t="s">
        <v>290</v>
      </c>
      <c r="N5389" s="7" t="s">
        <v>338</v>
      </c>
      <c r="O5389" s="7" t="s">
        <v>421</v>
      </c>
    </row>
    <row r="5390" spans="1:15" ht="15">
      <c r="A5390" s="1">
        <v>5382</v>
      </c>
      <c r="B5390" s="6" t="s">
        <v>144</v>
      </c>
      <c r="C5390" s="7" t="s">
        <v>297</v>
      </c>
      <c r="D5390" s="7">
        <v>8.1374999999999993</v>
      </c>
      <c r="E5390" s="7">
        <v>9.3870600840999998</v>
      </c>
      <c r="F5390" s="7">
        <v>2.4438427659852731</v>
      </c>
      <c r="G5390" s="7">
        <v>9.6999620869033318</v>
      </c>
      <c r="H5390" s="7">
        <v>0.96774193548387111</v>
      </c>
      <c r="I5390" s="7">
        <v>8.3493700455000006</v>
      </c>
      <c r="J5390" s="7">
        <v>2.17368882306303</v>
      </c>
      <c r="K5390" s="7">
        <v>8.6276823803499987</v>
      </c>
      <c r="L5390" s="7">
        <v>0.96774193548387111</v>
      </c>
      <c r="M5390" s="7" t="s">
        <v>290</v>
      </c>
      <c r="N5390" s="7" t="s">
        <v>338</v>
      </c>
      <c r="O5390" s="7" t="s">
        <v>421</v>
      </c>
    </row>
    <row r="5391" spans="1:15" ht="15">
      <c r="A5391" s="1">
        <v>5383</v>
      </c>
      <c r="B5391" s="6" t="s">
        <v>144</v>
      </c>
      <c r="C5391" s="7" t="s">
        <v>298</v>
      </c>
      <c r="D5391" s="7" t="s">
        <v>422</v>
      </c>
      <c r="E5391" s="7">
        <v>7.8421785679436971</v>
      </c>
      <c r="F5391" s="7">
        <v>2.2336093997750752</v>
      </c>
      <c r="G5391" s="7">
        <v>8.1540649765794129</v>
      </c>
      <c r="H5391" s="7">
        <v>0.96175080655703205</v>
      </c>
      <c r="I5391" s="7">
        <v>6.8044885293436979</v>
      </c>
      <c r="J5391" s="7">
        <v>1.9380545097417963</v>
      </c>
      <c r="K5391" s="7">
        <v>7.0751056125474534</v>
      </c>
      <c r="L5391" s="7">
        <v>0.96175080655703205</v>
      </c>
      <c r="M5391" s="7" t="s">
        <v>290</v>
      </c>
      <c r="N5391" s="7" t="s">
        <v>338</v>
      </c>
      <c r="O5391" s="7" t="s">
        <v>421</v>
      </c>
    </row>
    <row r="5392" spans="1:15" ht="15">
      <c r="A5392" s="1">
        <v>5384</v>
      </c>
      <c r="B5392" s="6" t="s">
        <v>144</v>
      </c>
      <c r="C5392" s="7" t="s">
        <v>299</v>
      </c>
      <c r="D5392" s="7" t="s">
        <v>422</v>
      </c>
      <c r="E5392" s="7">
        <v>8.8324687232445172</v>
      </c>
      <c r="F5392" s="7">
        <v>2.5156638544423324</v>
      </c>
      <c r="G5392" s="7">
        <v>9.183739346020241</v>
      </c>
      <c r="H5392" s="7">
        <v>0.96175080655703205</v>
      </c>
      <c r="I5392" s="7">
        <v>7.7947786846445171</v>
      </c>
      <c r="J5392" s="7">
        <v>2.2201089644090595</v>
      </c>
      <c r="K5392" s="7">
        <v>8.1047799819882815</v>
      </c>
      <c r="L5392" s="7">
        <v>0.96175080655703205</v>
      </c>
      <c r="M5392" s="7" t="s">
        <v>290</v>
      </c>
      <c r="N5392" s="7" t="s">
        <v>338</v>
      </c>
      <c r="O5392" s="7" t="s">
        <v>421</v>
      </c>
    </row>
    <row r="5393" spans="1:15" ht="15">
      <c r="A5393" s="1">
        <v>5385</v>
      </c>
      <c r="B5393" s="6" t="s">
        <v>144</v>
      </c>
      <c r="C5393" s="7" t="s">
        <v>300</v>
      </c>
      <c r="D5393" s="7" t="s">
        <v>422</v>
      </c>
      <c r="E5393" s="7">
        <v>9.3277668720052134</v>
      </c>
      <c r="F5393" s="7">
        <v>2.6567346794915441</v>
      </c>
      <c r="G5393" s="7">
        <v>9.6987356895469095</v>
      </c>
      <c r="H5393" s="7">
        <v>0.96175080655703205</v>
      </c>
      <c r="I5393" s="7">
        <v>8.2900768334052124</v>
      </c>
      <c r="J5393" s="7">
        <v>2.3611797894582747</v>
      </c>
      <c r="K5393" s="7">
        <v>8.61977632551495</v>
      </c>
      <c r="L5393" s="7">
        <v>0.96175080655703205</v>
      </c>
      <c r="M5393" s="7" t="s">
        <v>290</v>
      </c>
      <c r="N5393" s="7" t="s">
        <v>338</v>
      </c>
      <c r="O5393" s="7" t="s">
        <v>421</v>
      </c>
    </row>
    <row r="5394" spans="1:15" ht="15">
      <c r="A5394" s="1">
        <v>5386</v>
      </c>
      <c r="B5394" s="6" t="s">
        <v>144</v>
      </c>
      <c r="C5394" s="7" t="s">
        <v>301</v>
      </c>
      <c r="D5394" s="7" t="s">
        <v>422</v>
      </c>
      <c r="E5394" s="7">
        <v>9.3825343168776598</v>
      </c>
      <c r="F5394" s="7">
        <v>2.6723335438388589</v>
      </c>
      <c r="G5394" s="7">
        <v>9.7556812564225002</v>
      </c>
      <c r="H5394" s="7">
        <v>0.96175080655703205</v>
      </c>
      <c r="I5394" s="7">
        <v>8.3448442782776606</v>
      </c>
      <c r="J5394" s="7">
        <v>2.3767786538055806</v>
      </c>
      <c r="K5394" s="7">
        <v>8.6767218923905407</v>
      </c>
      <c r="L5394" s="7">
        <v>0.96175080655703205</v>
      </c>
      <c r="M5394" s="7" t="s">
        <v>290</v>
      </c>
      <c r="N5394" s="7" t="s">
        <v>338</v>
      </c>
      <c r="O5394" s="7" t="s">
        <v>421</v>
      </c>
    </row>
    <row r="5395" spans="1:15" ht="15">
      <c r="A5395" s="1">
        <v>5387</v>
      </c>
      <c r="B5395" s="6" t="s">
        <v>144</v>
      </c>
      <c r="C5395" s="7" t="s">
        <v>302</v>
      </c>
      <c r="D5395" s="7" t="s">
        <v>422</v>
      </c>
      <c r="E5395" s="7">
        <v>9.3334389833966487</v>
      </c>
      <c r="F5395" s="7">
        <v>2.658350210330422</v>
      </c>
      <c r="G5395" s="7">
        <v>9.7046333829543538</v>
      </c>
      <c r="H5395" s="7">
        <v>0.96175080655703205</v>
      </c>
      <c r="I5395" s="7">
        <v>8.2957489447966495</v>
      </c>
      <c r="J5395" s="7">
        <v>2.3627953202971468</v>
      </c>
      <c r="K5395" s="7">
        <v>8.6256740189223944</v>
      </c>
      <c r="L5395" s="7">
        <v>0.96175080655703205</v>
      </c>
      <c r="M5395" s="7" t="s">
        <v>290</v>
      </c>
      <c r="N5395" s="7" t="s">
        <v>338</v>
      </c>
      <c r="O5395" s="7" t="s">
        <v>421</v>
      </c>
    </row>
    <row r="5396" spans="1:15" ht="15">
      <c r="A5396" s="1">
        <v>5388</v>
      </c>
      <c r="B5396" s="6" t="s">
        <v>144</v>
      </c>
      <c r="C5396" s="7" t="s">
        <v>423</v>
      </c>
      <c r="D5396" s="7" t="s">
        <v>422</v>
      </c>
      <c r="E5396" s="7">
        <v>9.2667282974068019</v>
      </c>
      <c r="F5396" s="7">
        <v>2.6393496718956766</v>
      </c>
      <c r="G5396" s="7">
        <v>9.6352695877435508</v>
      </c>
      <c r="H5396" s="7">
        <v>0.96175080655703205</v>
      </c>
      <c r="I5396" s="7">
        <v>8.2290382588068027</v>
      </c>
      <c r="J5396" s="7">
        <v>2.3437947818623992</v>
      </c>
      <c r="K5396" s="7">
        <v>8.5563102237115913</v>
      </c>
      <c r="L5396" s="7">
        <v>0.96175080655703205</v>
      </c>
      <c r="M5396" s="7" t="s">
        <v>290</v>
      </c>
      <c r="N5396" s="7" t="s">
        <v>338</v>
      </c>
      <c r="O5396" s="7" t="s">
        <v>421</v>
      </c>
    </row>
    <row r="5397" spans="1:15" ht="15">
      <c r="A5397" s="1">
        <v>5389</v>
      </c>
      <c r="B5397" s="6" t="s">
        <v>144</v>
      </c>
      <c r="C5397" s="7" t="s">
        <v>424</v>
      </c>
      <c r="D5397" s="7" t="s">
        <v>422</v>
      </c>
      <c r="E5397" s="7">
        <v>9.2335144832954494</v>
      </c>
      <c r="F5397" s="7">
        <v>2.6298897129367291</v>
      </c>
      <c r="G5397" s="7">
        <v>9.6007348476789662</v>
      </c>
      <c r="H5397" s="7">
        <v>0.96175080655703205</v>
      </c>
      <c r="I5397" s="7">
        <v>8.195824444695452</v>
      </c>
      <c r="J5397" s="7">
        <v>2.3343348229034526</v>
      </c>
      <c r="K5397" s="7">
        <v>8.5217754836470085</v>
      </c>
      <c r="L5397" s="7">
        <v>0.96175080655703205</v>
      </c>
      <c r="M5397" s="7" t="s">
        <v>290</v>
      </c>
      <c r="N5397" s="7" t="s">
        <v>338</v>
      </c>
      <c r="O5397" s="7" t="s">
        <v>421</v>
      </c>
    </row>
    <row r="5398" spans="1:15" ht="15">
      <c r="A5398" s="1">
        <v>5390</v>
      </c>
      <c r="B5398" s="6" t="s">
        <v>144</v>
      </c>
      <c r="C5398" s="7" t="s">
        <v>425</v>
      </c>
      <c r="D5398" s="7" t="s">
        <v>422</v>
      </c>
      <c r="E5398" s="7">
        <v>9.1959608020753141</v>
      </c>
      <c r="F5398" s="7">
        <v>2.6191936729724854</v>
      </c>
      <c r="G5398" s="7">
        <v>9.5616876423487476</v>
      </c>
      <c r="H5398" s="7">
        <v>0.96175080655703205</v>
      </c>
      <c r="I5398" s="7">
        <v>8.1625058449420109</v>
      </c>
      <c r="J5398" s="7">
        <v>2.3248450188965868</v>
      </c>
      <c r="K5398" s="7">
        <v>8.4871317905757042</v>
      </c>
      <c r="L5398" s="7">
        <v>0.96175080655703205</v>
      </c>
      <c r="M5398" s="7" t="s">
        <v>290</v>
      </c>
      <c r="N5398" s="7" t="s">
        <v>338</v>
      </c>
      <c r="O5398" s="7" t="s">
        <v>421</v>
      </c>
    </row>
    <row r="5399" spans="1:15" ht="15">
      <c r="A5399" s="1">
        <v>5391</v>
      </c>
      <c r="B5399" s="6" t="s">
        <v>144</v>
      </c>
      <c r="C5399" s="7" t="s">
        <v>426</v>
      </c>
      <c r="D5399" s="7" t="s">
        <v>422</v>
      </c>
      <c r="E5399" s="7">
        <v>9.1853711848406085</v>
      </c>
      <c r="F5399" s="7">
        <v>2.6161775380565881</v>
      </c>
      <c r="G5399" s="7">
        <v>9.55067687203017</v>
      </c>
      <c r="H5399" s="7">
        <v>0.96175080655703205</v>
      </c>
      <c r="I5399" s="7">
        <v>8.1578882349998043</v>
      </c>
      <c r="J5399" s="7">
        <v>2.3235298311739356</v>
      </c>
      <c r="K5399" s="7">
        <v>8.4823305365390826</v>
      </c>
      <c r="L5399" s="7">
        <v>0.96175080655703205</v>
      </c>
      <c r="M5399" s="7" t="s">
        <v>290</v>
      </c>
      <c r="N5399" s="7" t="s">
        <v>338</v>
      </c>
      <c r="O5399" s="7" t="s">
        <v>421</v>
      </c>
    </row>
    <row r="5400" spans="1:15" ht="15">
      <c r="A5400" s="1">
        <v>5392</v>
      </c>
      <c r="B5400" s="6" t="s">
        <v>144</v>
      </c>
      <c r="C5400" s="7" t="s">
        <v>427</v>
      </c>
      <c r="D5400" s="7" t="s">
        <v>422</v>
      </c>
      <c r="E5400" s="7">
        <v>9.174781567605903</v>
      </c>
      <c r="F5400" s="7">
        <v>2.613161403140698</v>
      </c>
      <c r="G5400" s="7">
        <v>9.5396661017115942</v>
      </c>
      <c r="H5400" s="7">
        <v>0.96175080655703205</v>
      </c>
      <c r="I5400" s="7">
        <v>8.1532706250576013</v>
      </c>
      <c r="J5400" s="7">
        <v>2.3222146434512791</v>
      </c>
      <c r="K5400" s="7">
        <v>8.4775292825024628</v>
      </c>
      <c r="L5400" s="7">
        <v>0.96175080655703205</v>
      </c>
      <c r="M5400" s="7" t="s">
        <v>290</v>
      </c>
      <c r="N5400" s="7" t="s">
        <v>338</v>
      </c>
      <c r="O5400" s="7" t="s">
        <v>421</v>
      </c>
    </row>
    <row r="5401" spans="1:15" ht="15">
      <c r="A5401" s="1">
        <v>5393</v>
      </c>
      <c r="B5401" s="6" t="s">
        <v>149</v>
      </c>
      <c r="C5401" s="7" t="s">
        <v>292</v>
      </c>
      <c r="D5401" s="7">
        <v>7.4640000000000004</v>
      </c>
      <c r="E5401" s="7">
        <v>7.27</v>
      </c>
      <c r="F5401" s="7">
        <v>1.6906791534764996</v>
      </c>
      <c r="G5401" s="7">
        <v>7.4640000000000004</v>
      </c>
      <c r="H5401" s="7">
        <v>0.97400857449088951</v>
      </c>
      <c r="I5401" s="7">
        <v>7.27</v>
      </c>
      <c r="J5401" s="7">
        <v>1.6906791534764996</v>
      </c>
      <c r="K5401" s="7">
        <v>7.4640000000000004</v>
      </c>
      <c r="L5401" s="7">
        <v>0.97400857449088951</v>
      </c>
      <c r="M5401" s="7" t="s">
        <v>290</v>
      </c>
      <c r="N5401" s="7" t="s">
        <v>338</v>
      </c>
      <c r="O5401" s="7" t="s">
        <v>421</v>
      </c>
    </row>
    <row r="5402" spans="1:15" ht="15">
      <c r="A5402" s="1">
        <v>5394</v>
      </c>
      <c r="B5402" s="6" t="s">
        <v>149</v>
      </c>
      <c r="C5402" s="7" t="s">
        <v>293</v>
      </c>
      <c r="D5402" s="7">
        <v>5.0449999999999999</v>
      </c>
      <c r="E5402" s="7">
        <v>4.99</v>
      </c>
      <c r="F5402" s="7">
        <v>0.74291654982238553</v>
      </c>
      <c r="G5402" s="7">
        <v>5.0449999999999999</v>
      </c>
      <c r="H5402" s="7">
        <v>0.98909811694747285</v>
      </c>
      <c r="I5402" s="7">
        <v>4.99</v>
      </c>
      <c r="J5402" s="7">
        <v>0.74291654982238553</v>
      </c>
      <c r="K5402" s="7">
        <v>5.0449999999999999</v>
      </c>
      <c r="L5402" s="7">
        <v>0.98909811694747285</v>
      </c>
      <c r="M5402" s="7" t="s">
        <v>290</v>
      </c>
      <c r="N5402" s="7" t="s">
        <v>338</v>
      </c>
      <c r="O5402" s="7" t="s">
        <v>421</v>
      </c>
    </row>
    <row r="5403" spans="1:15" ht="15">
      <c r="A5403" s="1">
        <v>5395</v>
      </c>
      <c r="B5403" s="6" t="s">
        <v>149</v>
      </c>
      <c r="C5403" s="7" t="s">
        <v>294</v>
      </c>
      <c r="D5403" s="7">
        <v>5.3</v>
      </c>
      <c r="E5403" s="7">
        <v>5.2560000000000002</v>
      </c>
      <c r="F5403" s="7">
        <v>0.6815159572599867</v>
      </c>
      <c r="G5403" s="7">
        <v>5.3</v>
      </c>
      <c r="H5403" s="7">
        <v>0.99169811320754719</v>
      </c>
      <c r="I5403" s="7">
        <v>5.2560000000000002</v>
      </c>
      <c r="J5403" s="7">
        <v>0.6815159572599867</v>
      </c>
      <c r="K5403" s="7">
        <v>5.3</v>
      </c>
      <c r="L5403" s="7">
        <v>0.99169811320754719</v>
      </c>
      <c r="M5403" s="7" t="s">
        <v>290</v>
      </c>
      <c r="N5403" s="7" t="s">
        <v>338</v>
      </c>
      <c r="O5403" s="7" t="s">
        <v>421</v>
      </c>
    </row>
    <row r="5404" spans="1:15" ht="15">
      <c r="A5404" s="1">
        <v>5396</v>
      </c>
      <c r="B5404" s="6" t="s">
        <v>149</v>
      </c>
      <c r="C5404" s="7" t="s">
        <v>295</v>
      </c>
      <c r="D5404" s="7">
        <v>6.2359999999999998</v>
      </c>
      <c r="E5404" s="7">
        <v>6.1710000000000003</v>
      </c>
      <c r="F5404" s="7">
        <v>0.89802839598756157</v>
      </c>
      <c r="G5404" s="7">
        <v>6.2359999999999998</v>
      </c>
      <c r="H5404" s="7">
        <v>0.98957665169980769</v>
      </c>
      <c r="I5404" s="7">
        <v>6.1710000000000003</v>
      </c>
      <c r="J5404" s="7">
        <v>0.89802839598756157</v>
      </c>
      <c r="K5404" s="7">
        <v>6.2359999999999998</v>
      </c>
      <c r="L5404" s="7">
        <v>0.98957665169980769</v>
      </c>
      <c r="M5404" s="7" t="s">
        <v>290</v>
      </c>
      <c r="N5404" s="7" t="s">
        <v>338</v>
      </c>
      <c r="O5404" s="7" t="s">
        <v>421</v>
      </c>
    </row>
    <row r="5405" spans="1:15" ht="15">
      <c r="A5405" s="1">
        <v>5397</v>
      </c>
      <c r="B5405" s="6" t="s">
        <v>149</v>
      </c>
      <c r="C5405" s="7" t="s">
        <v>296</v>
      </c>
      <c r="D5405" s="7">
        <v>6.0289999999999999</v>
      </c>
      <c r="E5405" s="7">
        <v>5.976</v>
      </c>
      <c r="F5405" s="7">
        <v>0.79766220920888664</v>
      </c>
      <c r="G5405" s="7">
        <v>6.0289999999999999</v>
      </c>
      <c r="H5405" s="7">
        <v>0.99120915574722179</v>
      </c>
      <c r="I5405" s="7">
        <v>5.976</v>
      </c>
      <c r="J5405" s="7">
        <v>0.79766220920888664</v>
      </c>
      <c r="K5405" s="7">
        <v>6.0289999999999999</v>
      </c>
      <c r="L5405" s="7">
        <v>0.99120915574722179</v>
      </c>
      <c r="M5405" s="7" t="s">
        <v>290</v>
      </c>
      <c r="N5405" s="7" t="s">
        <v>338</v>
      </c>
      <c r="O5405" s="7" t="s">
        <v>421</v>
      </c>
    </row>
    <row r="5406" spans="1:15" ht="15">
      <c r="A5406" s="1">
        <v>5398</v>
      </c>
      <c r="B5406" s="6" t="s">
        <v>149</v>
      </c>
      <c r="C5406" s="7" t="s">
        <v>297</v>
      </c>
      <c r="D5406" s="7">
        <v>5.1717000000000004</v>
      </c>
      <c r="E5406" s="7">
        <v>5.1616999999999997</v>
      </c>
      <c r="F5406" s="7">
        <v>0.32145606231646551</v>
      </c>
      <c r="G5406" s="7">
        <v>5.1717000000000004</v>
      </c>
      <c r="H5406" s="7">
        <v>0.99806639982984302</v>
      </c>
      <c r="I5406" s="7">
        <v>5.1616999999999997</v>
      </c>
      <c r="J5406" s="7">
        <v>0.32145606231646551</v>
      </c>
      <c r="K5406" s="7">
        <v>5.1717000000000004</v>
      </c>
      <c r="L5406" s="7">
        <v>0.99806639982984302</v>
      </c>
      <c r="M5406" s="7" t="s">
        <v>290</v>
      </c>
      <c r="N5406" s="7" t="s">
        <v>338</v>
      </c>
      <c r="O5406" s="7" t="s">
        <v>421</v>
      </c>
    </row>
    <row r="5407" spans="1:15" ht="15">
      <c r="A5407" s="1">
        <v>5399</v>
      </c>
      <c r="B5407" s="6" t="s">
        <v>149</v>
      </c>
      <c r="C5407" s="7" t="s">
        <v>298</v>
      </c>
      <c r="D5407" s="7" t="s">
        <v>422</v>
      </c>
      <c r="E5407" s="7">
        <v>5.2696550153369746</v>
      </c>
      <c r="F5407" s="7">
        <v>0.79021275515344103</v>
      </c>
      <c r="G5407" s="7">
        <v>5.3285739348416028</v>
      </c>
      <c r="H5407" s="7">
        <v>0.98894283532046368</v>
      </c>
      <c r="I5407" s="7">
        <v>5.2696550153369746</v>
      </c>
      <c r="J5407" s="7">
        <v>0.79021275515344103</v>
      </c>
      <c r="K5407" s="7">
        <v>5.3285739348416028</v>
      </c>
      <c r="L5407" s="7">
        <v>0.98894283532046368</v>
      </c>
      <c r="M5407" s="7" t="s">
        <v>290</v>
      </c>
      <c r="N5407" s="7" t="s">
        <v>338</v>
      </c>
      <c r="O5407" s="7" t="s">
        <v>421</v>
      </c>
    </row>
    <row r="5408" spans="1:15" ht="15">
      <c r="A5408" s="1">
        <v>5400</v>
      </c>
      <c r="B5408" s="6" t="s">
        <v>149</v>
      </c>
      <c r="C5408" s="7" t="s">
        <v>299</v>
      </c>
      <c r="D5408" s="7" t="s">
        <v>422</v>
      </c>
      <c r="E5408" s="7">
        <v>5.378635722360924</v>
      </c>
      <c r="F5408" s="7">
        <v>0.80655499093649485</v>
      </c>
      <c r="G5408" s="7">
        <v>5.4387731325420798</v>
      </c>
      <c r="H5408" s="7">
        <v>0.98894283532046368</v>
      </c>
      <c r="I5408" s="7">
        <v>5.378635722360924</v>
      </c>
      <c r="J5408" s="7">
        <v>0.80655499093649485</v>
      </c>
      <c r="K5408" s="7">
        <v>5.4387731325420798</v>
      </c>
      <c r="L5408" s="7">
        <v>0.98894283532046368</v>
      </c>
      <c r="M5408" s="7" t="s">
        <v>290</v>
      </c>
      <c r="N5408" s="7" t="s">
        <v>338</v>
      </c>
      <c r="O5408" s="7" t="s">
        <v>421</v>
      </c>
    </row>
    <row r="5409" spans="1:15" ht="15">
      <c r="A5409" s="1">
        <v>5401</v>
      </c>
      <c r="B5409" s="6" t="s">
        <v>149</v>
      </c>
      <c r="C5409" s="7" t="s">
        <v>300</v>
      </c>
      <c r="D5409" s="7" t="s">
        <v>422</v>
      </c>
      <c r="E5409" s="7">
        <v>5.562761922821756</v>
      </c>
      <c r="F5409" s="7">
        <v>0.83416569253624095</v>
      </c>
      <c r="G5409" s="7">
        <v>5.6249580098521683</v>
      </c>
      <c r="H5409" s="7">
        <v>0.98894283532046368</v>
      </c>
      <c r="I5409" s="7">
        <v>5.562761922821756</v>
      </c>
      <c r="J5409" s="7">
        <v>0.83416569253624095</v>
      </c>
      <c r="K5409" s="7">
        <v>5.6249580098521683</v>
      </c>
      <c r="L5409" s="7">
        <v>0.98894283532046368</v>
      </c>
      <c r="M5409" s="7" t="s">
        <v>290</v>
      </c>
      <c r="N5409" s="7" t="s">
        <v>338</v>
      </c>
      <c r="O5409" s="7" t="s">
        <v>421</v>
      </c>
    </row>
    <row r="5410" spans="1:15" ht="15">
      <c r="A5410" s="1">
        <v>5402</v>
      </c>
      <c r="B5410" s="6" t="s">
        <v>149</v>
      </c>
      <c r="C5410" s="7" t="s">
        <v>301</v>
      </c>
      <c r="D5410" s="7" t="s">
        <v>422</v>
      </c>
      <c r="E5410" s="7">
        <v>5.5034375645633107</v>
      </c>
      <c r="F5410" s="7">
        <v>0.82526968996099059</v>
      </c>
      <c r="G5410" s="7">
        <v>5.5649703582512329</v>
      </c>
      <c r="H5410" s="7">
        <v>0.98894283532046368</v>
      </c>
      <c r="I5410" s="7">
        <v>5.5034375645633107</v>
      </c>
      <c r="J5410" s="7">
        <v>0.82526968996099059</v>
      </c>
      <c r="K5410" s="7">
        <v>5.5649703582512329</v>
      </c>
      <c r="L5410" s="7">
        <v>0.98894283532046368</v>
      </c>
      <c r="M5410" s="7" t="s">
        <v>290</v>
      </c>
      <c r="N5410" s="7" t="s">
        <v>338</v>
      </c>
      <c r="O5410" s="7" t="s">
        <v>421</v>
      </c>
    </row>
    <row r="5411" spans="1:15" ht="15">
      <c r="A5411" s="1">
        <v>5403</v>
      </c>
      <c r="B5411" s="6" t="s">
        <v>149</v>
      </c>
      <c r="C5411" s="7" t="s">
        <v>302</v>
      </c>
      <c r="D5411" s="7" t="s">
        <v>422</v>
      </c>
      <c r="E5411" s="7">
        <v>5.5570989985478416</v>
      </c>
      <c r="F5411" s="7">
        <v>0.83331650696722492</v>
      </c>
      <c r="G5411" s="7">
        <v>5.6192317695967553</v>
      </c>
      <c r="H5411" s="7">
        <v>0.98894283532046368</v>
      </c>
      <c r="I5411" s="7">
        <v>5.5570989985478416</v>
      </c>
      <c r="J5411" s="7">
        <v>0.83331650696722492</v>
      </c>
      <c r="K5411" s="7">
        <v>5.6192317695967553</v>
      </c>
      <c r="L5411" s="7">
        <v>0.98894283532046368</v>
      </c>
      <c r="M5411" s="7" t="s">
        <v>290</v>
      </c>
      <c r="N5411" s="7" t="s">
        <v>338</v>
      </c>
      <c r="O5411" s="7" t="s">
        <v>421</v>
      </c>
    </row>
    <row r="5412" spans="1:15" ht="15">
      <c r="A5412" s="1">
        <v>5404</v>
      </c>
      <c r="B5412" s="6" t="s">
        <v>149</v>
      </c>
      <c r="C5412" s="7" t="s">
        <v>423</v>
      </c>
      <c r="D5412" s="7" t="s">
        <v>422</v>
      </c>
      <c r="E5412" s="7">
        <v>5.6808391565749572</v>
      </c>
      <c r="F5412" s="7">
        <v>0.85187200081134629</v>
      </c>
      <c r="G5412" s="7">
        <v>5.7443554406601267</v>
      </c>
      <c r="H5412" s="7">
        <v>0.98894283532046368</v>
      </c>
      <c r="I5412" s="7">
        <v>5.6808391565749572</v>
      </c>
      <c r="J5412" s="7">
        <v>0.85187200081134629</v>
      </c>
      <c r="K5412" s="7">
        <v>5.7443554406601267</v>
      </c>
      <c r="L5412" s="7">
        <v>0.98894283532046368</v>
      </c>
      <c r="M5412" s="7" t="s">
        <v>290</v>
      </c>
      <c r="N5412" s="7" t="s">
        <v>338</v>
      </c>
      <c r="O5412" s="7" t="s">
        <v>421</v>
      </c>
    </row>
    <row r="5413" spans="1:15" ht="15">
      <c r="A5413" s="1">
        <v>5405</v>
      </c>
      <c r="B5413" s="6" t="s">
        <v>149</v>
      </c>
      <c r="C5413" s="7" t="s">
        <v>424</v>
      </c>
      <c r="D5413" s="7" t="s">
        <v>422</v>
      </c>
      <c r="E5413" s="7">
        <v>5.8752716261166285</v>
      </c>
      <c r="F5413" s="7">
        <v>0.88102818219335988</v>
      </c>
      <c r="G5413" s="7">
        <v>5.9409618193075495</v>
      </c>
      <c r="H5413" s="7">
        <v>0.98894283532046368</v>
      </c>
      <c r="I5413" s="7">
        <v>5.8752716261166285</v>
      </c>
      <c r="J5413" s="7">
        <v>0.88102818219335988</v>
      </c>
      <c r="K5413" s="7">
        <v>5.9409618193075495</v>
      </c>
      <c r="L5413" s="7">
        <v>0.98894283532046368</v>
      </c>
      <c r="M5413" s="7" t="s">
        <v>290</v>
      </c>
      <c r="N5413" s="7" t="s">
        <v>338</v>
      </c>
      <c r="O5413" s="7" t="s">
        <v>421</v>
      </c>
    </row>
    <row r="5414" spans="1:15" ht="15">
      <c r="A5414" s="1">
        <v>5406</v>
      </c>
      <c r="B5414" s="6" t="s">
        <v>149</v>
      </c>
      <c r="C5414" s="7" t="s">
        <v>425</v>
      </c>
      <c r="D5414" s="7" t="s">
        <v>422</v>
      </c>
      <c r="E5414" s="7">
        <v>6.0605927099687795</v>
      </c>
      <c r="F5414" s="7">
        <v>0.9088180629033189</v>
      </c>
      <c r="G5414" s="7">
        <v>6.1283549397522705</v>
      </c>
      <c r="H5414" s="7">
        <v>0.98894283532046368</v>
      </c>
      <c r="I5414" s="7">
        <v>6.0605927099687795</v>
      </c>
      <c r="J5414" s="7">
        <v>0.9088180629033189</v>
      </c>
      <c r="K5414" s="7">
        <v>6.1283549397522705</v>
      </c>
      <c r="L5414" s="7">
        <v>0.98894283532046368</v>
      </c>
      <c r="M5414" s="7" t="s">
        <v>290</v>
      </c>
      <c r="N5414" s="7" t="s">
        <v>338</v>
      </c>
      <c r="O5414" s="7" t="s">
        <v>421</v>
      </c>
    </row>
    <row r="5415" spans="1:15" ht="15">
      <c r="A5415" s="1">
        <v>5407</v>
      </c>
      <c r="B5415" s="6" t="s">
        <v>149</v>
      </c>
      <c r="C5415" s="7" t="s">
        <v>426</v>
      </c>
      <c r="D5415" s="7" t="s">
        <v>422</v>
      </c>
      <c r="E5415" s="7">
        <v>6.3092956452543412</v>
      </c>
      <c r="F5415" s="7">
        <v>0.94611238883827165</v>
      </c>
      <c r="G5415" s="7">
        <v>6.3798385709623293</v>
      </c>
      <c r="H5415" s="7">
        <v>0.98894283532046368</v>
      </c>
      <c r="I5415" s="7">
        <v>6.3092956452543412</v>
      </c>
      <c r="J5415" s="7">
        <v>0.94611238883827165</v>
      </c>
      <c r="K5415" s="7">
        <v>6.3798385709623293</v>
      </c>
      <c r="L5415" s="7">
        <v>0.98894283532046368</v>
      </c>
      <c r="M5415" s="7" t="s">
        <v>290</v>
      </c>
      <c r="N5415" s="7" t="s">
        <v>338</v>
      </c>
      <c r="O5415" s="7" t="s">
        <v>421</v>
      </c>
    </row>
    <row r="5416" spans="1:15" ht="15">
      <c r="A5416" s="1">
        <v>5408</v>
      </c>
      <c r="B5416" s="6" t="s">
        <v>149</v>
      </c>
      <c r="C5416" s="7" t="s">
        <v>427</v>
      </c>
      <c r="D5416" s="7" t="s">
        <v>422</v>
      </c>
      <c r="E5416" s="7">
        <v>6.5579985805399019</v>
      </c>
      <c r="F5416" s="7">
        <v>0.98340671477322694</v>
      </c>
      <c r="G5416" s="7">
        <v>6.6313222021723872</v>
      </c>
      <c r="H5416" s="7">
        <v>0.98894283532046368</v>
      </c>
      <c r="I5416" s="7">
        <v>6.5579985805399019</v>
      </c>
      <c r="J5416" s="7">
        <v>0.98340671477322694</v>
      </c>
      <c r="K5416" s="7">
        <v>6.6313222021723872</v>
      </c>
      <c r="L5416" s="7">
        <v>0.98894283532046368</v>
      </c>
      <c r="M5416" s="7" t="s">
        <v>290</v>
      </c>
      <c r="N5416" s="7" t="s">
        <v>338</v>
      </c>
      <c r="O5416" s="7" t="s">
        <v>421</v>
      </c>
    </row>
    <row r="5417" spans="1:15" ht="15">
      <c r="A5417" s="1">
        <v>5409</v>
      </c>
      <c r="B5417" s="6" t="s">
        <v>154</v>
      </c>
      <c r="C5417" s="7" t="s">
        <v>292</v>
      </c>
      <c r="D5417" s="7">
        <v>10.994999999999999</v>
      </c>
      <c r="E5417" s="7">
        <v>10.63</v>
      </c>
      <c r="F5417" s="7">
        <v>2.8094705906985338</v>
      </c>
      <c r="G5417" s="7">
        <v>10.994999999999999</v>
      </c>
      <c r="H5417" s="7">
        <v>0.96680309231468864</v>
      </c>
      <c r="I5417" s="7">
        <v>10.63</v>
      </c>
      <c r="J5417" s="7">
        <v>2.8094705906985338</v>
      </c>
      <c r="K5417" s="7">
        <v>10.994999999999999</v>
      </c>
      <c r="L5417" s="7">
        <v>0.96680309231468864</v>
      </c>
      <c r="M5417" s="7" t="s">
        <v>290</v>
      </c>
      <c r="N5417" s="7" t="s">
        <v>338</v>
      </c>
      <c r="O5417" s="7" t="s">
        <v>421</v>
      </c>
    </row>
    <row r="5418" spans="1:15" ht="15">
      <c r="A5418" s="1">
        <v>5410</v>
      </c>
      <c r="B5418" s="6" t="s">
        <v>154</v>
      </c>
      <c r="C5418" s="7" t="s">
        <v>293</v>
      </c>
      <c r="D5418" s="7">
        <v>9.452</v>
      </c>
      <c r="E5418" s="7">
        <v>9.31</v>
      </c>
      <c r="F5418" s="7">
        <v>1.6322389530947967</v>
      </c>
      <c r="G5418" s="7">
        <v>9.452</v>
      </c>
      <c r="H5418" s="7">
        <v>0.98497672450275076</v>
      </c>
      <c r="I5418" s="7">
        <v>9.31</v>
      </c>
      <c r="J5418" s="7">
        <v>1.6322389530947967</v>
      </c>
      <c r="K5418" s="7">
        <v>9.452</v>
      </c>
      <c r="L5418" s="7">
        <v>0.98497672450275076</v>
      </c>
      <c r="M5418" s="7" t="s">
        <v>290</v>
      </c>
      <c r="N5418" s="7" t="s">
        <v>338</v>
      </c>
      <c r="O5418" s="7" t="s">
        <v>421</v>
      </c>
    </row>
    <row r="5419" spans="1:15" ht="15">
      <c r="A5419" s="1">
        <v>5411</v>
      </c>
      <c r="B5419" s="6" t="s">
        <v>154</v>
      </c>
      <c r="C5419" s="7" t="s">
        <v>294</v>
      </c>
      <c r="D5419" s="7">
        <v>8.75</v>
      </c>
      <c r="E5419" s="7">
        <v>8.6199999999999992</v>
      </c>
      <c r="F5419" s="7">
        <v>1.5026975743641875</v>
      </c>
      <c r="G5419" s="7">
        <v>8.75</v>
      </c>
      <c r="H5419" s="7">
        <v>0.9851428571428571</v>
      </c>
      <c r="I5419" s="7">
        <v>8.6199999999999992</v>
      </c>
      <c r="J5419" s="7">
        <v>1.5026975743641875</v>
      </c>
      <c r="K5419" s="7">
        <v>8.75</v>
      </c>
      <c r="L5419" s="7">
        <v>0.9851428571428571</v>
      </c>
      <c r="M5419" s="7" t="s">
        <v>290</v>
      </c>
      <c r="N5419" s="7" t="s">
        <v>338</v>
      </c>
      <c r="O5419" s="7" t="s">
        <v>421</v>
      </c>
    </row>
    <row r="5420" spans="1:15" ht="15">
      <c r="A5420" s="1">
        <v>5412</v>
      </c>
      <c r="B5420" s="6" t="s">
        <v>154</v>
      </c>
      <c r="C5420" s="7" t="s">
        <v>295</v>
      </c>
      <c r="D5420" s="7">
        <v>10.656000000000001</v>
      </c>
      <c r="E5420" s="7">
        <v>10.51</v>
      </c>
      <c r="F5420" s="7">
        <v>1.7579067096976502</v>
      </c>
      <c r="G5420" s="7">
        <v>10.656000000000001</v>
      </c>
      <c r="H5420" s="7">
        <v>0.98629879879879867</v>
      </c>
      <c r="I5420" s="7">
        <v>10.51</v>
      </c>
      <c r="J5420" s="7">
        <v>1.7579067096976502</v>
      </c>
      <c r="K5420" s="7">
        <v>10.656000000000001</v>
      </c>
      <c r="L5420" s="7">
        <v>0.98629879879879867</v>
      </c>
      <c r="M5420" s="7" t="s">
        <v>290</v>
      </c>
      <c r="N5420" s="7" t="s">
        <v>338</v>
      </c>
      <c r="O5420" s="7" t="s">
        <v>421</v>
      </c>
    </row>
    <row r="5421" spans="1:15" ht="15">
      <c r="A5421" s="1">
        <v>5413</v>
      </c>
      <c r="B5421" s="6" t="s">
        <v>154</v>
      </c>
      <c r="C5421" s="7" t="s">
        <v>296</v>
      </c>
      <c r="D5421" s="7">
        <v>9.8420000000000005</v>
      </c>
      <c r="E5421" s="7">
        <v>9.7449999999999992</v>
      </c>
      <c r="F5421" s="7">
        <v>1.378382748005804</v>
      </c>
      <c r="G5421" s="7">
        <v>9.8420000000000005</v>
      </c>
      <c r="H5421" s="7">
        <v>0.9901442796179637</v>
      </c>
      <c r="I5421" s="7">
        <v>9.7449999999999992</v>
      </c>
      <c r="J5421" s="7">
        <v>1.378382748005804</v>
      </c>
      <c r="K5421" s="7">
        <v>9.8420000000000005</v>
      </c>
      <c r="L5421" s="7">
        <v>0.9901442796179637</v>
      </c>
      <c r="M5421" s="7" t="s">
        <v>290</v>
      </c>
      <c r="N5421" s="7" t="s">
        <v>338</v>
      </c>
      <c r="O5421" s="7" t="s">
        <v>421</v>
      </c>
    </row>
    <row r="5422" spans="1:15" ht="15">
      <c r="A5422" s="1">
        <v>5414</v>
      </c>
      <c r="B5422" s="6" t="s">
        <v>154</v>
      </c>
      <c r="C5422" s="7" t="s">
        <v>297</v>
      </c>
      <c r="D5422" s="7">
        <v>8.7335999999999991</v>
      </c>
      <c r="E5422" s="7">
        <v>8.6950000000000003</v>
      </c>
      <c r="F5422" s="7">
        <v>0.82020970489258227</v>
      </c>
      <c r="G5422" s="7">
        <v>8.7335999999999991</v>
      </c>
      <c r="H5422" s="7">
        <v>0.99558028762480544</v>
      </c>
      <c r="I5422" s="7">
        <v>8.6950000000000003</v>
      </c>
      <c r="J5422" s="7">
        <v>0.82020970489258227</v>
      </c>
      <c r="K5422" s="7">
        <v>8.7335999999999991</v>
      </c>
      <c r="L5422" s="7">
        <v>0.99558028762480544</v>
      </c>
      <c r="M5422" s="7" t="s">
        <v>290</v>
      </c>
      <c r="N5422" s="7" t="s">
        <v>338</v>
      </c>
      <c r="O5422" s="7" t="s">
        <v>421</v>
      </c>
    </row>
    <row r="5423" spans="1:15" ht="15">
      <c r="A5423" s="1">
        <v>5415</v>
      </c>
      <c r="B5423" s="6" t="s">
        <v>154</v>
      </c>
      <c r="C5423" s="7" t="s">
        <v>298</v>
      </c>
      <c r="D5423" s="7" t="s">
        <v>422</v>
      </c>
      <c r="E5423" s="7">
        <v>8.8669009414676019</v>
      </c>
      <c r="F5423" s="7">
        <v>0.83642532541838599</v>
      </c>
      <c r="G5423" s="7">
        <v>8.9062640669811888</v>
      </c>
      <c r="H5423" s="7">
        <v>0.99558028762480544</v>
      </c>
      <c r="I5423" s="7">
        <v>8.8669009414676019</v>
      </c>
      <c r="J5423" s="7">
        <v>0.83642532541838599</v>
      </c>
      <c r="K5423" s="7">
        <v>8.9062640669811888</v>
      </c>
      <c r="L5423" s="7">
        <v>0.99558028762480544</v>
      </c>
      <c r="M5423" s="7" t="s">
        <v>290</v>
      </c>
      <c r="N5423" s="7" t="s">
        <v>338</v>
      </c>
      <c r="O5423" s="7" t="s">
        <v>421</v>
      </c>
    </row>
    <row r="5424" spans="1:15" ht="15">
      <c r="A5424" s="1">
        <v>5416</v>
      </c>
      <c r="B5424" s="6" t="s">
        <v>154</v>
      </c>
      <c r="C5424" s="7" t="s">
        <v>299</v>
      </c>
      <c r="D5424" s="7" t="s">
        <v>422</v>
      </c>
      <c r="E5424" s="7">
        <v>9.1438620058349436</v>
      </c>
      <c r="F5424" s="7">
        <v>0.86255139245363499</v>
      </c>
      <c r="G5424" s="7">
        <v>9.1844546537274354</v>
      </c>
      <c r="H5424" s="7">
        <v>0.99558028762480544</v>
      </c>
      <c r="I5424" s="7">
        <v>9.1438620058349436</v>
      </c>
      <c r="J5424" s="7">
        <v>0.86255139245363499</v>
      </c>
      <c r="K5424" s="7">
        <v>9.1844546537274354</v>
      </c>
      <c r="L5424" s="7">
        <v>0.99558028762480544</v>
      </c>
      <c r="M5424" s="7" t="s">
        <v>290</v>
      </c>
      <c r="N5424" s="7" t="s">
        <v>338</v>
      </c>
      <c r="O5424" s="7" t="s">
        <v>421</v>
      </c>
    </row>
    <row r="5425" spans="1:15" ht="15">
      <c r="A5425" s="1">
        <v>5417</v>
      </c>
      <c r="B5425" s="6" t="s">
        <v>154</v>
      </c>
      <c r="C5425" s="7" t="s">
        <v>300</v>
      </c>
      <c r="D5425" s="7" t="s">
        <v>422</v>
      </c>
      <c r="E5425" s="7">
        <v>9.3116242022488507</v>
      </c>
      <c r="F5425" s="7">
        <v>0.87837660022969277</v>
      </c>
      <c r="G5425" s="7">
        <v>9.3529616023876425</v>
      </c>
      <c r="H5425" s="7">
        <v>0.99558028762480544</v>
      </c>
      <c r="I5425" s="7">
        <v>9.3116242022488507</v>
      </c>
      <c r="J5425" s="7">
        <v>0.87837660022969277</v>
      </c>
      <c r="K5425" s="7">
        <v>9.3529616023876425</v>
      </c>
      <c r="L5425" s="7">
        <v>0.99558028762480544</v>
      </c>
      <c r="M5425" s="7" t="s">
        <v>290</v>
      </c>
      <c r="N5425" s="7" t="s">
        <v>338</v>
      </c>
      <c r="O5425" s="7" t="s">
        <v>421</v>
      </c>
    </row>
    <row r="5426" spans="1:15" ht="15">
      <c r="A5426" s="1">
        <v>5418</v>
      </c>
      <c r="B5426" s="6" t="s">
        <v>154</v>
      </c>
      <c r="C5426" s="7" t="s">
        <v>301</v>
      </c>
      <c r="D5426" s="7" t="s">
        <v>422</v>
      </c>
      <c r="E5426" s="7">
        <v>9.1250373471641097</v>
      </c>
      <c r="F5426" s="7">
        <v>0.86077563998289386</v>
      </c>
      <c r="G5426" s="7">
        <v>9.165546426129092</v>
      </c>
      <c r="H5426" s="7">
        <v>0.99558028762480544</v>
      </c>
      <c r="I5426" s="7">
        <v>9.1250373471641097</v>
      </c>
      <c r="J5426" s="7">
        <v>0.86077563998289386</v>
      </c>
      <c r="K5426" s="7">
        <v>9.165546426129092</v>
      </c>
      <c r="L5426" s="7">
        <v>0.99558028762480544</v>
      </c>
      <c r="M5426" s="7" t="s">
        <v>290</v>
      </c>
      <c r="N5426" s="7" t="s">
        <v>338</v>
      </c>
      <c r="O5426" s="7" t="s">
        <v>421</v>
      </c>
    </row>
    <row r="5427" spans="1:15" ht="15">
      <c r="A5427" s="1">
        <v>5419</v>
      </c>
      <c r="B5427" s="6" t="s">
        <v>154</v>
      </c>
      <c r="C5427" s="7" t="s">
        <v>302</v>
      </c>
      <c r="D5427" s="7" t="s">
        <v>422</v>
      </c>
      <c r="E5427" s="7">
        <v>9.1062331670236851</v>
      </c>
      <c r="F5427" s="7">
        <v>0.85900181927631891</v>
      </c>
      <c r="G5427" s="7">
        <v>9.1466587679721734</v>
      </c>
      <c r="H5427" s="7">
        <v>0.99558028762480544</v>
      </c>
      <c r="I5427" s="7">
        <v>9.1062331670236851</v>
      </c>
      <c r="J5427" s="7">
        <v>0.85900181927631891</v>
      </c>
      <c r="K5427" s="7">
        <v>9.1466587679721734</v>
      </c>
      <c r="L5427" s="7">
        <v>0.99558028762480544</v>
      </c>
      <c r="M5427" s="7" t="s">
        <v>290</v>
      </c>
      <c r="N5427" s="7" t="s">
        <v>338</v>
      </c>
      <c r="O5427" s="7" t="s">
        <v>421</v>
      </c>
    </row>
    <row r="5428" spans="1:15" ht="15">
      <c r="A5428" s="1">
        <v>5420</v>
      </c>
      <c r="B5428" s="6" t="s">
        <v>154</v>
      </c>
      <c r="C5428" s="7" t="s">
        <v>423</v>
      </c>
      <c r="D5428" s="7" t="s">
        <v>422</v>
      </c>
      <c r="E5428" s="7">
        <v>9.1248120993316064</v>
      </c>
      <c r="F5428" s="7">
        <v>0.86075439208660387</v>
      </c>
      <c r="G5428" s="7">
        <v>9.1653201783464642</v>
      </c>
      <c r="H5428" s="7">
        <v>0.99558028762480544</v>
      </c>
      <c r="I5428" s="7">
        <v>9.1248120993316064</v>
      </c>
      <c r="J5428" s="7">
        <v>0.86075439208660387</v>
      </c>
      <c r="K5428" s="7">
        <v>9.1653201783464642</v>
      </c>
      <c r="L5428" s="7">
        <v>0.99558028762480544</v>
      </c>
      <c r="M5428" s="7" t="s">
        <v>290</v>
      </c>
      <c r="N5428" s="7" t="s">
        <v>338</v>
      </c>
      <c r="O5428" s="7" t="s">
        <v>421</v>
      </c>
    </row>
    <row r="5429" spans="1:15" ht="15">
      <c r="A5429" s="1">
        <v>5421</v>
      </c>
      <c r="B5429" s="6" t="s">
        <v>154</v>
      </c>
      <c r="C5429" s="7" t="s">
        <v>424</v>
      </c>
      <c r="D5429" s="7" t="s">
        <v>422</v>
      </c>
      <c r="E5429" s="7">
        <v>9.1803444466692063</v>
      </c>
      <c r="F5429" s="7">
        <v>0.86599282454454296</v>
      </c>
      <c r="G5429" s="7">
        <v>9.2210990522633889</v>
      </c>
      <c r="H5429" s="7">
        <v>0.99558028762480544</v>
      </c>
      <c r="I5429" s="7">
        <v>9.1803444466692063</v>
      </c>
      <c r="J5429" s="7">
        <v>0.86599282454454296</v>
      </c>
      <c r="K5429" s="7">
        <v>9.2210990522633889</v>
      </c>
      <c r="L5429" s="7">
        <v>0.99558028762480544</v>
      </c>
      <c r="M5429" s="7" t="s">
        <v>290</v>
      </c>
      <c r="N5429" s="7" t="s">
        <v>338</v>
      </c>
      <c r="O5429" s="7" t="s">
        <v>421</v>
      </c>
    </row>
    <row r="5430" spans="1:15" ht="15">
      <c r="A5430" s="1">
        <v>5422</v>
      </c>
      <c r="B5430" s="6" t="s">
        <v>154</v>
      </c>
      <c r="C5430" s="7" t="s">
        <v>425</v>
      </c>
      <c r="D5430" s="7" t="s">
        <v>422</v>
      </c>
      <c r="E5430" s="7">
        <v>9.2273967983543894</v>
      </c>
      <c r="F5430" s="7">
        <v>0.87043132891374764</v>
      </c>
      <c r="G5430" s="7">
        <v>9.2683602850037818</v>
      </c>
      <c r="H5430" s="7">
        <v>0.99558028762480544</v>
      </c>
      <c r="I5430" s="7">
        <v>9.2273967983543894</v>
      </c>
      <c r="J5430" s="7">
        <v>0.87043132891374764</v>
      </c>
      <c r="K5430" s="7">
        <v>9.2683602850037818</v>
      </c>
      <c r="L5430" s="7">
        <v>0.99558028762480544</v>
      </c>
      <c r="M5430" s="7" t="s">
        <v>290</v>
      </c>
      <c r="N5430" s="7" t="s">
        <v>338</v>
      </c>
      <c r="O5430" s="7" t="s">
        <v>421</v>
      </c>
    </row>
    <row r="5431" spans="1:15" ht="15">
      <c r="A5431" s="1">
        <v>5423</v>
      </c>
      <c r="B5431" s="6" t="s">
        <v>154</v>
      </c>
      <c r="C5431" s="7" t="s">
        <v>426</v>
      </c>
      <c r="D5431" s="7" t="s">
        <v>422</v>
      </c>
      <c r="E5431" s="7">
        <v>9.3217597125055995</v>
      </c>
      <c r="F5431" s="7">
        <v>0.87933269498262057</v>
      </c>
      <c r="G5431" s="7">
        <v>9.3631421075490397</v>
      </c>
      <c r="H5431" s="7">
        <v>0.99558028762480544</v>
      </c>
      <c r="I5431" s="7">
        <v>9.3217597125055995</v>
      </c>
      <c r="J5431" s="7">
        <v>0.87933269498262057</v>
      </c>
      <c r="K5431" s="7">
        <v>9.3631421075490397</v>
      </c>
      <c r="L5431" s="7">
        <v>0.99558028762480544</v>
      </c>
      <c r="M5431" s="7" t="s">
        <v>290</v>
      </c>
      <c r="N5431" s="7" t="s">
        <v>338</v>
      </c>
      <c r="O5431" s="7" t="s">
        <v>421</v>
      </c>
    </row>
    <row r="5432" spans="1:15" ht="15">
      <c r="A5432" s="1">
        <v>5424</v>
      </c>
      <c r="B5432" s="6" t="s">
        <v>154</v>
      </c>
      <c r="C5432" s="7" t="s">
        <v>427</v>
      </c>
      <c r="D5432" s="7" t="s">
        <v>422</v>
      </c>
      <c r="E5432" s="7">
        <v>9.4161226266568132</v>
      </c>
      <c r="F5432" s="7">
        <v>0.88823406105148006</v>
      </c>
      <c r="G5432" s="7">
        <v>9.4579239300942994</v>
      </c>
      <c r="H5432" s="7">
        <v>0.99558028762480544</v>
      </c>
      <c r="I5432" s="7">
        <v>9.4161226266568132</v>
      </c>
      <c r="J5432" s="7">
        <v>0.88823406105148006</v>
      </c>
      <c r="K5432" s="7">
        <v>9.4579239300942994</v>
      </c>
      <c r="L5432" s="7">
        <v>0.99558028762480544</v>
      </c>
      <c r="M5432" s="7" t="s">
        <v>290</v>
      </c>
      <c r="N5432" s="7" t="s">
        <v>338</v>
      </c>
      <c r="O5432" s="7" t="s">
        <v>421</v>
      </c>
    </row>
    <row r="5433" spans="1:15" ht="15">
      <c r="A5433" s="1">
        <v>5425</v>
      </c>
      <c r="B5433" s="6" t="s">
        <v>176</v>
      </c>
      <c r="C5433" s="7" t="s">
        <v>292</v>
      </c>
      <c r="D5433" s="7">
        <v>3.1880000000000002</v>
      </c>
      <c r="E5433" s="7">
        <v>3.0979999999999999</v>
      </c>
      <c r="F5433" s="7">
        <v>0.75215689852583401</v>
      </c>
      <c r="G5433" s="7">
        <v>3.1880000000000002</v>
      </c>
      <c r="H5433" s="7">
        <v>0.97176913425345035</v>
      </c>
      <c r="I5433" s="7">
        <v>3.0979999999999999</v>
      </c>
      <c r="J5433" s="7">
        <v>0.75215689852583401</v>
      </c>
      <c r="K5433" s="7">
        <v>3.1880000000000002</v>
      </c>
      <c r="L5433" s="7">
        <v>0.97176913425345035</v>
      </c>
      <c r="M5433" s="7" t="s">
        <v>290</v>
      </c>
      <c r="N5433" s="7" t="s">
        <v>338</v>
      </c>
      <c r="O5433" s="7" t="s">
        <v>421</v>
      </c>
    </row>
    <row r="5434" spans="1:15" ht="15">
      <c r="A5434" s="1">
        <v>5426</v>
      </c>
      <c r="B5434" s="6" t="s">
        <v>176</v>
      </c>
      <c r="C5434" s="7" t="s">
        <v>293</v>
      </c>
      <c r="D5434" s="7">
        <v>5.0519999999999996</v>
      </c>
      <c r="E5434" s="7">
        <v>4.8070000000000004</v>
      </c>
      <c r="F5434" s="7">
        <v>1.5541734137476404</v>
      </c>
      <c r="G5434" s="7">
        <v>5.0519999999999996</v>
      </c>
      <c r="H5434" s="7">
        <v>0.9515043547110057</v>
      </c>
      <c r="I5434" s="7">
        <v>4.8070000000000004</v>
      </c>
      <c r="J5434" s="7">
        <v>1.5541734137476404</v>
      </c>
      <c r="K5434" s="7">
        <v>5.0519999999999996</v>
      </c>
      <c r="L5434" s="7">
        <v>0.9515043547110057</v>
      </c>
      <c r="M5434" s="7" t="s">
        <v>290</v>
      </c>
      <c r="N5434" s="7" t="s">
        <v>338</v>
      </c>
      <c r="O5434" s="7" t="s">
        <v>421</v>
      </c>
    </row>
    <row r="5435" spans="1:15" ht="15">
      <c r="A5435" s="1">
        <v>5427</v>
      </c>
      <c r="B5435" s="6" t="s">
        <v>176</v>
      </c>
      <c r="C5435" s="7" t="s">
        <v>294</v>
      </c>
      <c r="D5435" s="7">
        <v>2.4409999999999998</v>
      </c>
      <c r="E5435" s="7">
        <v>2.41</v>
      </c>
      <c r="F5435" s="7">
        <v>0.38778989156500526</v>
      </c>
      <c r="G5435" s="7">
        <v>2.4409999999999998</v>
      </c>
      <c r="H5435" s="7">
        <v>0.9873002867677183</v>
      </c>
      <c r="I5435" s="7">
        <v>2.41</v>
      </c>
      <c r="J5435" s="7">
        <v>0.38778989156500526</v>
      </c>
      <c r="K5435" s="7">
        <v>2.4409999999999998</v>
      </c>
      <c r="L5435" s="7">
        <v>0.9873002867677183</v>
      </c>
      <c r="M5435" s="7" t="s">
        <v>290</v>
      </c>
      <c r="N5435" s="7" t="s">
        <v>338</v>
      </c>
      <c r="O5435" s="7" t="s">
        <v>421</v>
      </c>
    </row>
    <row r="5436" spans="1:15" ht="15">
      <c r="A5436" s="1">
        <v>5428</v>
      </c>
      <c r="B5436" s="6" t="s">
        <v>176</v>
      </c>
      <c r="C5436" s="7" t="s">
        <v>295</v>
      </c>
      <c r="D5436" s="7">
        <v>4.42</v>
      </c>
      <c r="E5436" s="7">
        <v>4.032</v>
      </c>
      <c r="F5436" s="7">
        <v>1.8162521244024632</v>
      </c>
      <c r="G5436" s="7">
        <v>4.4221935483870967</v>
      </c>
      <c r="H5436" s="7">
        <v>0.91176470588235303</v>
      </c>
      <c r="I5436" s="7">
        <v>4.032</v>
      </c>
      <c r="J5436" s="7">
        <v>1.8162521244024632</v>
      </c>
      <c r="K5436" s="7">
        <v>4.4221935483870967</v>
      </c>
      <c r="L5436" s="7">
        <v>0.91176470588235303</v>
      </c>
      <c r="M5436" s="7" t="s">
        <v>290</v>
      </c>
      <c r="N5436" s="7" t="s">
        <v>338</v>
      </c>
      <c r="O5436" s="7" t="s">
        <v>421</v>
      </c>
    </row>
    <row r="5437" spans="1:15" ht="15">
      <c r="A5437" s="1">
        <v>5429</v>
      </c>
      <c r="B5437" s="6" t="s">
        <v>176</v>
      </c>
      <c r="C5437" s="7" t="s">
        <v>296</v>
      </c>
      <c r="D5437" s="7">
        <v>3.61</v>
      </c>
      <c r="E5437" s="7">
        <v>3.3690000000000002</v>
      </c>
      <c r="F5437" s="7">
        <v>1.4665156157445465</v>
      </c>
      <c r="G5437" s="7">
        <v>3.6743474320241694</v>
      </c>
      <c r="H5437" s="7">
        <v>0.91689750692520777</v>
      </c>
      <c r="I5437" s="7">
        <v>3.3690000000000002</v>
      </c>
      <c r="J5437" s="7">
        <v>1.4665156157445465</v>
      </c>
      <c r="K5437" s="7">
        <v>3.6743474320241694</v>
      </c>
      <c r="L5437" s="7">
        <v>0.91689750692520777</v>
      </c>
      <c r="M5437" s="7" t="s">
        <v>290</v>
      </c>
      <c r="N5437" s="7" t="s">
        <v>338</v>
      </c>
      <c r="O5437" s="7" t="s">
        <v>421</v>
      </c>
    </row>
    <row r="5438" spans="1:15" ht="15">
      <c r="A5438" s="1">
        <v>5430</v>
      </c>
      <c r="B5438" s="6" t="s">
        <v>176</v>
      </c>
      <c r="C5438" s="7" t="s">
        <v>297</v>
      </c>
      <c r="D5438" s="7">
        <v>3.61</v>
      </c>
      <c r="E5438" s="7">
        <v>3.3690000000000002</v>
      </c>
      <c r="F5438" s="7">
        <v>1.4665156157445465</v>
      </c>
      <c r="G5438" s="7">
        <v>3.6743474320241694</v>
      </c>
      <c r="H5438" s="7">
        <v>0.91689750692520777</v>
      </c>
      <c r="I5438" s="7">
        <v>3.3690000000000002</v>
      </c>
      <c r="J5438" s="7">
        <v>1.4665156157445465</v>
      </c>
      <c r="K5438" s="7">
        <v>3.6743474320241694</v>
      </c>
      <c r="L5438" s="7">
        <v>0.91689750692520777</v>
      </c>
      <c r="M5438" s="7" t="s">
        <v>290</v>
      </c>
      <c r="N5438" s="7" t="s">
        <v>338</v>
      </c>
      <c r="O5438" s="7" t="s">
        <v>421</v>
      </c>
    </row>
    <row r="5439" spans="1:15" ht="15">
      <c r="A5439" s="1">
        <v>5431</v>
      </c>
      <c r="B5439" s="6" t="s">
        <v>176</v>
      </c>
      <c r="C5439" s="7" t="s">
        <v>298</v>
      </c>
      <c r="D5439" s="7" t="s">
        <v>422</v>
      </c>
      <c r="E5439" s="7">
        <v>3.3382922544828886</v>
      </c>
      <c r="F5439" s="7">
        <v>1.4531486260368731</v>
      </c>
      <c r="G5439" s="7">
        <v>3.6408565071550538</v>
      </c>
      <c r="H5439" s="7">
        <v>0.91689750692520777</v>
      </c>
      <c r="I5439" s="7">
        <v>3.3382922544828886</v>
      </c>
      <c r="J5439" s="7">
        <v>1.4531486260368731</v>
      </c>
      <c r="K5439" s="7">
        <v>3.6408565071550538</v>
      </c>
      <c r="L5439" s="7">
        <v>0.91689750692520777</v>
      </c>
      <c r="M5439" s="7" t="s">
        <v>290</v>
      </c>
      <c r="N5439" s="7" t="s">
        <v>338</v>
      </c>
      <c r="O5439" s="7" t="s">
        <v>421</v>
      </c>
    </row>
    <row r="5440" spans="1:15" ht="15">
      <c r="A5440" s="1">
        <v>5432</v>
      </c>
      <c r="B5440" s="6" t="s">
        <v>176</v>
      </c>
      <c r="C5440" s="7" t="s">
        <v>299</v>
      </c>
      <c r="D5440" s="7" t="s">
        <v>422</v>
      </c>
      <c r="E5440" s="7">
        <v>3.3323605946850381</v>
      </c>
      <c r="F5440" s="7">
        <v>1.4505665922818023</v>
      </c>
      <c r="G5440" s="7">
        <v>3.6343872346867032</v>
      </c>
      <c r="H5440" s="7">
        <v>0.91689750692520777</v>
      </c>
      <c r="I5440" s="7">
        <v>3.3323605946850381</v>
      </c>
      <c r="J5440" s="7">
        <v>1.4505665922818023</v>
      </c>
      <c r="K5440" s="7">
        <v>3.6343872346867032</v>
      </c>
      <c r="L5440" s="7">
        <v>0.91689750692520777</v>
      </c>
      <c r="M5440" s="7" t="s">
        <v>290</v>
      </c>
      <c r="N5440" s="7" t="s">
        <v>338</v>
      </c>
      <c r="O5440" s="7" t="s">
        <v>421</v>
      </c>
    </row>
    <row r="5441" spans="1:15" ht="15">
      <c r="A5441" s="1">
        <v>5433</v>
      </c>
      <c r="B5441" s="6" t="s">
        <v>176</v>
      </c>
      <c r="C5441" s="7" t="s">
        <v>300</v>
      </c>
      <c r="D5441" s="7" t="s">
        <v>422</v>
      </c>
      <c r="E5441" s="7">
        <v>3.3302113668621955</v>
      </c>
      <c r="F5441" s="7">
        <v>1.4496310398436922</v>
      </c>
      <c r="G5441" s="7">
        <v>3.6320432128013671</v>
      </c>
      <c r="H5441" s="7">
        <v>0.91689750692520777</v>
      </c>
      <c r="I5441" s="7">
        <v>3.3302113668621955</v>
      </c>
      <c r="J5441" s="7">
        <v>1.4496310398436922</v>
      </c>
      <c r="K5441" s="7">
        <v>3.6320432128013671</v>
      </c>
      <c r="L5441" s="7">
        <v>0.91689750692520777</v>
      </c>
      <c r="M5441" s="7" t="s">
        <v>290</v>
      </c>
      <c r="N5441" s="7" t="s">
        <v>338</v>
      </c>
      <c r="O5441" s="7" t="s">
        <v>421</v>
      </c>
    </row>
    <row r="5442" spans="1:15" ht="15">
      <c r="A5442" s="1">
        <v>5434</v>
      </c>
      <c r="B5442" s="6" t="s">
        <v>176</v>
      </c>
      <c r="C5442" s="7" t="s">
        <v>301</v>
      </c>
      <c r="D5442" s="7" t="s">
        <v>422</v>
      </c>
      <c r="E5442" s="7">
        <v>3.3234876061232135</v>
      </c>
      <c r="F5442" s="7">
        <v>1.4467042069199023</v>
      </c>
      <c r="G5442" s="7">
        <v>3.6247100477658005</v>
      </c>
      <c r="H5442" s="7">
        <v>0.91689750692520777</v>
      </c>
      <c r="I5442" s="7">
        <v>3.3234876061232135</v>
      </c>
      <c r="J5442" s="7">
        <v>1.4467042069199023</v>
      </c>
      <c r="K5442" s="7">
        <v>3.6247100477658005</v>
      </c>
      <c r="L5442" s="7">
        <v>0.91689750692520777</v>
      </c>
      <c r="M5442" s="7" t="s">
        <v>290</v>
      </c>
      <c r="N5442" s="7" t="s">
        <v>338</v>
      </c>
      <c r="O5442" s="7" t="s">
        <v>421</v>
      </c>
    </row>
    <row r="5443" spans="1:15" ht="15">
      <c r="A5443" s="1">
        <v>5435</v>
      </c>
      <c r="B5443" s="6" t="s">
        <v>176</v>
      </c>
      <c r="C5443" s="7" t="s">
        <v>302</v>
      </c>
      <c r="D5443" s="7" t="s">
        <v>422</v>
      </c>
      <c r="E5443" s="7">
        <v>3.3216345681036179</v>
      </c>
      <c r="F5443" s="7">
        <v>1.4458975850165765</v>
      </c>
      <c r="G5443" s="7">
        <v>3.622689060680985</v>
      </c>
      <c r="H5443" s="7">
        <v>0.91689750692520777</v>
      </c>
      <c r="I5443" s="7">
        <v>3.3216345681036179</v>
      </c>
      <c r="J5443" s="7">
        <v>1.4458975850165765</v>
      </c>
      <c r="K5443" s="7">
        <v>3.622689060680985</v>
      </c>
      <c r="L5443" s="7">
        <v>0.91689750692520777</v>
      </c>
      <c r="M5443" s="7" t="s">
        <v>290</v>
      </c>
      <c r="N5443" s="7" t="s">
        <v>338</v>
      </c>
      <c r="O5443" s="7" t="s">
        <v>421</v>
      </c>
    </row>
    <row r="5444" spans="1:15" ht="15">
      <c r="A5444" s="1">
        <v>5436</v>
      </c>
      <c r="B5444" s="6" t="s">
        <v>176</v>
      </c>
      <c r="C5444" s="7" t="s">
        <v>423</v>
      </c>
      <c r="D5444" s="7" t="s">
        <v>422</v>
      </c>
      <c r="E5444" s="7">
        <v>3.3212488179806425</v>
      </c>
      <c r="F5444" s="7">
        <v>1.445729669142692</v>
      </c>
      <c r="G5444" s="7">
        <v>3.6222683483112141</v>
      </c>
      <c r="H5444" s="7">
        <v>0.91689750692520777</v>
      </c>
      <c r="I5444" s="7">
        <v>3.3212488179806425</v>
      </c>
      <c r="J5444" s="7">
        <v>1.445729669142692</v>
      </c>
      <c r="K5444" s="7">
        <v>3.6222683483112141</v>
      </c>
      <c r="L5444" s="7">
        <v>0.91689750692520777</v>
      </c>
      <c r="M5444" s="7" t="s">
        <v>290</v>
      </c>
      <c r="N5444" s="7" t="s">
        <v>338</v>
      </c>
      <c r="O5444" s="7" t="s">
        <v>421</v>
      </c>
    </row>
    <row r="5445" spans="1:15" ht="15">
      <c r="A5445" s="1">
        <v>5437</v>
      </c>
      <c r="B5445" s="6" t="s">
        <v>176</v>
      </c>
      <c r="C5445" s="7" t="s">
        <v>424</v>
      </c>
      <c r="D5445" s="7" t="s">
        <v>422</v>
      </c>
      <c r="E5445" s="7">
        <v>3.3342139349240982</v>
      </c>
      <c r="F5445" s="7">
        <v>1.4513733457403561</v>
      </c>
      <c r="G5445" s="7">
        <v>3.6364085513824755</v>
      </c>
      <c r="H5445" s="7">
        <v>0.91689750692520777</v>
      </c>
      <c r="I5445" s="7">
        <v>3.3342139349240982</v>
      </c>
      <c r="J5445" s="7">
        <v>1.4513733457403561</v>
      </c>
      <c r="K5445" s="7">
        <v>3.6364085513824755</v>
      </c>
      <c r="L5445" s="7">
        <v>0.91689750692520777</v>
      </c>
      <c r="M5445" s="7" t="s">
        <v>290</v>
      </c>
      <c r="N5445" s="7" t="s">
        <v>338</v>
      </c>
      <c r="O5445" s="7" t="s">
        <v>421</v>
      </c>
    </row>
    <row r="5446" spans="1:15" ht="15">
      <c r="A5446" s="1">
        <v>5438</v>
      </c>
      <c r="B5446" s="6" t="s">
        <v>176</v>
      </c>
      <c r="C5446" s="7" t="s">
        <v>425</v>
      </c>
      <c r="D5446" s="7" t="s">
        <v>422</v>
      </c>
      <c r="E5446" s="7">
        <v>3.340993355425776</v>
      </c>
      <c r="F5446" s="7">
        <v>1.4543244071922439</v>
      </c>
      <c r="G5446" s="7">
        <v>3.6438024208722211</v>
      </c>
      <c r="H5446" s="7">
        <v>0.91689750692520777</v>
      </c>
      <c r="I5446" s="7">
        <v>3.340993355425776</v>
      </c>
      <c r="J5446" s="7">
        <v>1.4543244071922439</v>
      </c>
      <c r="K5446" s="7">
        <v>3.6438024208722211</v>
      </c>
      <c r="L5446" s="7">
        <v>0.91689750692520777</v>
      </c>
      <c r="M5446" s="7" t="s">
        <v>290</v>
      </c>
      <c r="N5446" s="7" t="s">
        <v>338</v>
      </c>
      <c r="O5446" s="7" t="s">
        <v>421</v>
      </c>
    </row>
    <row r="5447" spans="1:15" ht="15">
      <c r="A5447" s="1">
        <v>5439</v>
      </c>
      <c r="B5447" s="6" t="s">
        <v>176</v>
      </c>
      <c r="C5447" s="7" t="s">
        <v>426</v>
      </c>
      <c r="D5447" s="7" t="s">
        <v>422</v>
      </c>
      <c r="E5447" s="7">
        <v>3.3505232868458914</v>
      </c>
      <c r="F5447" s="7">
        <v>1.458472757813964</v>
      </c>
      <c r="G5447" s="7">
        <v>3.6541960923002019</v>
      </c>
      <c r="H5447" s="7">
        <v>0.91689750692520777</v>
      </c>
      <c r="I5447" s="7">
        <v>3.3505232868458914</v>
      </c>
      <c r="J5447" s="7">
        <v>1.458472757813964</v>
      </c>
      <c r="K5447" s="7">
        <v>3.6541960923002019</v>
      </c>
      <c r="L5447" s="7">
        <v>0.91689750692520777</v>
      </c>
      <c r="M5447" s="7" t="s">
        <v>290</v>
      </c>
      <c r="N5447" s="7" t="s">
        <v>338</v>
      </c>
      <c r="O5447" s="7" t="s">
        <v>421</v>
      </c>
    </row>
    <row r="5448" spans="1:15" ht="15">
      <c r="A5448" s="1">
        <v>5440</v>
      </c>
      <c r="B5448" s="6" t="s">
        <v>176</v>
      </c>
      <c r="C5448" s="7" t="s">
        <v>427</v>
      </c>
      <c r="D5448" s="7" t="s">
        <v>422</v>
      </c>
      <c r="E5448" s="7">
        <v>3.3600532182660068</v>
      </c>
      <c r="F5448" s="7">
        <v>1.4626211084356833</v>
      </c>
      <c r="G5448" s="7">
        <v>3.6645897637281823</v>
      </c>
      <c r="H5448" s="7">
        <v>0.91689750692520777</v>
      </c>
      <c r="I5448" s="7">
        <v>3.3600532182660068</v>
      </c>
      <c r="J5448" s="7">
        <v>1.4626211084356833</v>
      </c>
      <c r="K5448" s="7">
        <v>3.6645897637281823</v>
      </c>
      <c r="L5448" s="7">
        <v>0.91689750692520777</v>
      </c>
      <c r="M5448" s="7" t="s">
        <v>290</v>
      </c>
      <c r="N5448" s="7" t="s">
        <v>338</v>
      </c>
      <c r="O5448" s="7" t="s">
        <v>421</v>
      </c>
    </row>
    <row r="5449" spans="1:15" ht="15">
      <c r="A5449" s="1">
        <v>5441</v>
      </c>
      <c r="B5449" s="6" t="s">
        <v>259</v>
      </c>
      <c r="C5449" s="7" t="s">
        <v>292</v>
      </c>
      <c r="D5449" s="7">
        <v>59.549381471876949</v>
      </c>
      <c r="E5449" s="7">
        <v>57.802000000000007</v>
      </c>
      <c r="F5449" s="7">
        <v>14.319517196082577</v>
      </c>
      <c r="G5449" s="7">
        <v>59.660999471876949</v>
      </c>
      <c r="H5449" s="7">
        <v>0.96884062472414267</v>
      </c>
      <c r="I5449" s="7">
        <v>56.624000000000002</v>
      </c>
      <c r="J5449" s="7">
        <v>13.930939651239854</v>
      </c>
      <c r="K5449" s="7">
        <v>58.420565471876948</v>
      </c>
      <c r="L5449" s="7">
        <v>0.96924772197315012</v>
      </c>
      <c r="M5449" s="7" t="s">
        <v>290</v>
      </c>
      <c r="N5449" s="7" t="s">
        <v>338</v>
      </c>
      <c r="O5449" s="7" t="s">
        <v>421</v>
      </c>
    </row>
    <row r="5450" spans="1:15" ht="15">
      <c r="A5450" s="1">
        <v>5442</v>
      </c>
      <c r="B5450" s="6" t="s">
        <v>259</v>
      </c>
      <c r="C5450" s="7" t="s">
        <v>293</v>
      </c>
      <c r="D5450" s="7">
        <v>51.099325307743953</v>
      </c>
      <c r="E5450" s="7">
        <v>49.910000000000011</v>
      </c>
      <c r="F5450" s="7">
        <v>9.4994052564709417</v>
      </c>
      <c r="G5450" s="7">
        <v>50.984501845329376</v>
      </c>
      <c r="H5450" s="7">
        <v>0.97892493196091124</v>
      </c>
      <c r="I5450" s="7">
        <v>48.930000000000007</v>
      </c>
      <c r="J5450" s="7">
        <v>9.2060231274307878</v>
      </c>
      <c r="K5450" s="7">
        <v>49.961529180181316</v>
      </c>
      <c r="L5450" s="7">
        <v>0.97935353066433972</v>
      </c>
      <c r="M5450" s="7" t="s">
        <v>290</v>
      </c>
      <c r="N5450" s="7" t="s">
        <v>338</v>
      </c>
      <c r="O5450" s="7" t="s">
        <v>421</v>
      </c>
    </row>
    <row r="5451" spans="1:15" ht="15">
      <c r="A5451" s="1">
        <v>5443</v>
      </c>
      <c r="B5451" s="6" t="s">
        <v>259</v>
      </c>
      <c r="C5451" s="7" t="s">
        <v>294</v>
      </c>
      <c r="D5451" s="7">
        <v>48.401000000000003</v>
      </c>
      <c r="E5451" s="7">
        <v>49.048287284482868</v>
      </c>
      <c r="F5451" s="7">
        <v>8.9600078299748578</v>
      </c>
      <c r="G5451" s="7">
        <v>50.022442521522279</v>
      </c>
      <c r="H5451" s="7">
        <v>0.98052563633572509</v>
      </c>
      <c r="I5451" s="7">
        <v>47.417733516841778</v>
      </c>
      <c r="J5451" s="7">
        <v>8.4695581878054345</v>
      </c>
      <c r="K5451" s="7">
        <v>48.319725151941334</v>
      </c>
      <c r="L5451" s="7">
        <v>0.98133284839135071</v>
      </c>
      <c r="M5451" s="7" t="s">
        <v>290</v>
      </c>
      <c r="N5451" s="7" t="s">
        <v>338</v>
      </c>
      <c r="O5451" s="7" t="s">
        <v>421</v>
      </c>
    </row>
    <row r="5452" spans="1:15" ht="15">
      <c r="A5452" s="1">
        <v>5444</v>
      </c>
      <c r="B5452" s="6" t="s">
        <v>259</v>
      </c>
      <c r="C5452" s="7" t="s">
        <v>295</v>
      </c>
      <c r="D5452" s="7">
        <v>56.908000000000008</v>
      </c>
      <c r="E5452" s="7">
        <v>55.118600000000001</v>
      </c>
      <c r="F5452" s="7">
        <v>11.303188748584589</v>
      </c>
      <c r="G5452" s="7">
        <v>56.501998765956635</v>
      </c>
      <c r="H5452" s="7">
        <v>0.97551593224715871</v>
      </c>
      <c r="I5452" s="7">
        <v>54.1173</v>
      </c>
      <c r="J5452" s="7">
        <v>11.052925621188699</v>
      </c>
      <c r="K5452" s="7">
        <v>55.469897354789126</v>
      </c>
      <c r="L5452" s="7">
        <v>0.97561565066295641</v>
      </c>
      <c r="M5452" s="7" t="s">
        <v>290</v>
      </c>
      <c r="N5452" s="7" t="s">
        <v>338</v>
      </c>
      <c r="O5452" s="7" t="s">
        <v>421</v>
      </c>
    </row>
    <row r="5453" spans="1:15" ht="15">
      <c r="A5453" s="1">
        <v>5445</v>
      </c>
      <c r="B5453" s="6" t="s">
        <v>259</v>
      </c>
      <c r="C5453" s="7" t="s">
        <v>296</v>
      </c>
      <c r="D5453" s="7">
        <v>53.223999999999997</v>
      </c>
      <c r="E5453" s="7">
        <v>53.378799999999998</v>
      </c>
      <c r="F5453" s="7">
        <v>10.025436461403299</v>
      </c>
      <c r="G5453" s="7">
        <v>54.512131195949266</v>
      </c>
      <c r="H5453" s="7">
        <v>0.97920955994409031</v>
      </c>
      <c r="I5453" s="7">
        <v>52.347699999999996</v>
      </c>
      <c r="J5453" s="7">
        <v>9.7551931265898855</v>
      </c>
      <c r="K5453" s="7">
        <v>53.446204993057592</v>
      </c>
      <c r="L5453" s="7">
        <v>0.97944652958614575</v>
      </c>
      <c r="M5453" s="7" t="s">
        <v>290</v>
      </c>
      <c r="N5453" s="7" t="s">
        <v>338</v>
      </c>
      <c r="O5453" s="7" t="s">
        <v>421</v>
      </c>
    </row>
    <row r="5454" spans="1:15" ht="15">
      <c r="A5454" s="1">
        <v>5446</v>
      </c>
      <c r="B5454" s="6" t="s">
        <v>259</v>
      </c>
      <c r="C5454" s="7" t="s">
        <v>297</v>
      </c>
      <c r="D5454" s="7">
        <v>47.209400000000002</v>
      </c>
      <c r="E5454" s="7">
        <v>44.669760084100005</v>
      </c>
      <c r="F5454" s="7">
        <v>14.994388178645629</v>
      </c>
      <c r="G5454" s="7">
        <v>48.836209518927511</v>
      </c>
      <c r="H5454" s="7">
        <v>0.91468524122019113</v>
      </c>
      <c r="I5454" s="7">
        <v>43.632070045500001</v>
      </c>
      <c r="J5454" s="7">
        <v>14.724234235723385</v>
      </c>
      <c r="K5454" s="7">
        <v>47.763929812374172</v>
      </c>
      <c r="L5454" s="7">
        <v>0.91349414122529482</v>
      </c>
      <c r="M5454" s="7" t="s">
        <v>290</v>
      </c>
      <c r="N5454" s="7" t="s">
        <v>338</v>
      </c>
      <c r="O5454" s="7" t="s">
        <v>421</v>
      </c>
    </row>
    <row r="5455" spans="1:15" ht="15">
      <c r="A5455" s="1">
        <v>5447</v>
      </c>
      <c r="B5455" s="6" t="s">
        <v>259</v>
      </c>
      <c r="C5455" s="7" t="s">
        <v>298</v>
      </c>
      <c r="D5455" s="7" t="s">
        <v>422</v>
      </c>
      <c r="E5455" s="7">
        <v>43.820174420786252</v>
      </c>
      <c r="F5455" s="7">
        <v>10.482365226582541</v>
      </c>
      <c r="G5455" s="7">
        <v>45.300829833775865</v>
      </c>
      <c r="H5455" s="7">
        <v>0.96731504878778951</v>
      </c>
      <c r="I5455" s="7">
        <v>42.782484382186247</v>
      </c>
      <c r="J5455" s="7">
        <v>10.186810336549263</v>
      </c>
      <c r="K5455" s="7">
        <v>44.221870469743905</v>
      </c>
      <c r="L5455" s="7">
        <v>0.96745080946898276</v>
      </c>
      <c r="M5455" s="7" t="s">
        <v>290</v>
      </c>
      <c r="N5455" s="7" t="s">
        <v>338</v>
      </c>
      <c r="O5455" s="7" t="s">
        <v>421</v>
      </c>
    </row>
    <row r="5456" spans="1:15" ht="15">
      <c r="A5456" s="1">
        <v>5448</v>
      </c>
      <c r="B5456" s="6" t="s">
        <v>259</v>
      </c>
      <c r="C5456" s="7" t="s">
        <v>299</v>
      </c>
      <c r="D5456" s="7" t="s">
        <v>422</v>
      </c>
      <c r="E5456" s="7">
        <v>45.203921526496963</v>
      </c>
      <c r="F5456" s="7">
        <v>10.821835224465731</v>
      </c>
      <c r="G5456" s="7">
        <v>46.729988850246279</v>
      </c>
      <c r="H5456" s="7">
        <v>0.96734286993648033</v>
      </c>
      <c r="I5456" s="7">
        <v>44.166231487896965</v>
      </c>
      <c r="J5456" s="7">
        <v>10.526280334432458</v>
      </c>
      <c r="K5456" s="7">
        <v>45.65102948621432</v>
      </c>
      <c r="L5456" s="7">
        <v>0.96747503802152512</v>
      </c>
      <c r="M5456" s="7" t="s">
        <v>290</v>
      </c>
      <c r="N5456" s="7" t="s">
        <v>338</v>
      </c>
      <c r="O5456" s="7" t="s">
        <v>421</v>
      </c>
    </row>
    <row r="5457" spans="1:15" ht="15">
      <c r="A5457" s="1">
        <v>5449</v>
      </c>
      <c r="B5457" s="6" t="s">
        <v>259</v>
      </c>
      <c r="C5457" s="7" t="s">
        <v>300</v>
      </c>
      <c r="D5457" s="7" t="s">
        <v>422</v>
      </c>
      <c r="E5457" s="7">
        <v>46.614907571215269</v>
      </c>
      <c r="F5457" s="7">
        <v>11.182015858692202</v>
      </c>
      <c r="G5457" s="7">
        <v>48.19090082096865</v>
      </c>
      <c r="H5457" s="7">
        <v>0.96729687092573213</v>
      </c>
      <c r="I5457" s="7">
        <v>45.577217532615265</v>
      </c>
      <c r="J5457" s="7">
        <v>10.886460968658932</v>
      </c>
      <c r="K5457" s="7">
        <v>47.111941456936691</v>
      </c>
      <c r="L5457" s="7">
        <v>0.96742388708976768</v>
      </c>
      <c r="M5457" s="7" t="s">
        <v>290</v>
      </c>
      <c r="N5457" s="7" t="s">
        <v>338</v>
      </c>
      <c r="O5457" s="7" t="s">
        <v>421</v>
      </c>
    </row>
    <row r="5458" spans="1:15" ht="15">
      <c r="A5458" s="1">
        <v>5450</v>
      </c>
      <c r="B5458" s="6" t="s">
        <v>259</v>
      </c>
      <c r="C5458" s="7" t="s">
        <v>301</v>
      </c>
      <c r="D5458" s="7" t="s">
        <v>422</v>
      </c>
      <c r="E5458" s="7">
        <v>46.333396283967801</v>
      </c>
      <c r="F5458" s="7">
        <v>11.172434308470137</v>
      </c>
      <c r="G5458" s="7">
        <v>47.913261873850551</v>
      </c>
      <c r="H5458" s="7">
        <v>0.96702654905770491</v>
      </c>
      <c r="I5458" s="7">
        <v>45.295706245367796</v>
      </c>
      <c r="J5458" s="7">
        <v>10.876879418436859</v>
      </c>
      <c r="K5458" s="7">
        <v>46.834302509818592</v>
      </c>
      <c r="L5458" s="7">
        <v>0.96714809056613504</v>
      </c>
      <c r="M5458" s="7" t="s">
        <v>290</v>
      </c>
      <c r="N5458" s="7" t="s">
        <v>338</v>
      </c>
      <c r="O5458" s="7" t="s">
        <v>421</v>
      </c>
    </row>
    <row r="5459" spans="1:15" ht="15">
      <c r="A5459" s="1">
        <v>5451</v>
      </c>
      <c r="B5459" s="6" t="s">
        <v>259</v>
      </c>
      <c r="C5459" s="7" t="s">
        <v>302</v>
      </c>
      <c r="D5459" s="7" t="s">
        <v>422</v>
      </c>
      <c r="E5459" s="7">
        <v>46.86133456165269</v>
      </c>
      <c r="F5459" s="7">
        <v>11.34699245981006</v>
      </c>
      <c r="G5459" s="7">
        <v>48.469599553634559</v>
      </c>
      <c r="H5459" s="7">
        <v>0.96681909884148665</v>
      </c>
      <c r="I5459" s="7">
        <v>45.823644523052685</v>
      </c>
      <c r="J5459" s="7">
        <v>11.051437569776786</v>
      </c>
      <c r="K5459" s="7">
        <v>47.3906401896026</v>
      </c>
      <c r="L5459" s="7">
        <v>0.96693449043354118</v>
      </c>
      <c r="M5459" s="7" t="s">
        <v>290</v>
      </c>
      <c r="N5459" s="7" t="s">
        <v>338</v>
      </c>
      <c r="O5459" s="7" t="s">
        <v>421</v>
      </c>
    </row>
    <row r="5460" spans="1:15" ht="15">
      <c r="A5460" s="1">
        <v>5452</v>
      </c>
      <c r="B5460" s="6" t="s">
        <v>259</v>
      </c>
      <c r="C5460" s="7" t="s">
        <v>423</v>
      </c>
      <c r="D5460" s="7" t="s">
        <v>422</v>
      </c>
      <c r="E5460" s="7">
        <v>47.543018800923726</v>
      </c>
      <c r="F5460" s="7">
        <v>11.54282069061885</v>
      </c>
      <c r="G5460" s="7">
        <v>49.181069197855045</v>
      </c>
      <c r="H5460" s="7">
        <v>0.9666934773145851</v>
      </c>
      <c r="I5460" s="7">
        <v>46.505328762323721</v>
      </c>
      <c r="J5460" s="7">
        <v>11.247265800585573</v>
      </c>
      <c r="K5460" s="7">
        <v>48.102109833823086</v>
      </c>
      <c r="L5460" s="7">
        <v>0.96680434440369212</v>
      </c>
      <c r="M5460" s="7" t="s">
        <v>290</v>
      </c>
      <c r="N5460" s="7" t="s">
        <v>338</v>
      </c>
      <c r="O5460" s="7" t="s">
        <v>421</v>
      </c>
    </row>
    <row r="5461" spans="1:15" ht="15">
      <c r="A5461" s="1">
        <v>5453</v>
      </c>
      <c r="B5461" s="6" t="s">
        <v>259</v>
      </c>
      <c r="C5461" s="7" t="s">
        <v>424</v>
      </c>
      <c r="D5461" s="7" t="s">
        <v>422</v>
      </c>
      <c r="E5461" s="7">
        <v>48.429404019752603</v>
      </c>
      <c r="F5461" s="7">
        <v>11.775536352449695</v>
      </c>
      <c r="G5461" s="7">
        <v>50.101053161539447</v>
      </c>
      <c r="H5461" s="7">
        <v>0.96663445104842427</v>
      </c>
      <c r="I5461" s="7">
        <v>47.391713981152598</v>
      </c>
      <c r="J5461" s="7">
        <v>11.479981462416418</v>
      </c>
      <c r="K5461" s="7">
        <v>49.022093797507488</v>
      </c>
      <c r="L5461" s="7">
        <v>0.96674193837804245</v>
      </c>
      <c r="M5461" s="7" t="s">
        <v>290</v>
      </c>
      <c r="N5461" s="7" t="s">
        <v>338</v>
      </c>
      <c r="O5461" s="7" t="s">
        <v>421</v>
      </c>
    </row>
    <row r="5462" spans="1:15" ht="15">
      <c r="A5462" s="1">
        <v>5454</v>
      </c>
      <c r="B5462" s="6" t="s">
        <v>259</v>
      </c>
      <c r="C5462" s="7" t="s">
        <v>425</v>
      </c>
      <c r="D5462" s="7" t="s">
        <v>422</v>
      </c>
      <c r="E5462" s="7">
        <v>49.113026952216799</v>
      </c>
      <c r="F5462" s="7">
        <v>11.945019611351958</v>
      </c>
      <c r="G5462" s="7">
        <v>50.808194409244315</v>
      </c>
      <c r="H5462" s="7">
        <v>0.96663594373432238</v>
      </c>
      <c r="I5462" s="7">
        <v>48.079571995083498</v>
      </c>
      <c r="J5462" s="7">
        <v>11.650670957276059</v>
      </c>
      <c r="K5462" s="7">
        <v>49.733638557471274</v>
      </c>
      <c r="L5462" s="7">
        <v>0.96674149307462465</v>
      </c>
      <c r="M5462" s="7" t="s">
        <v>290</v>
      </c>
      <c r="N5462" s="7" t="s">
        <v>338</v>
      </c>
      <c r="O5462" s="7" t="s">
        <v>421</v>
      </c>
    </row>
    <row r="5463" spans="1:15" ht="15">
      <c r="A5463" s="1">
        <v>5455</v>
      </c>
      <c r="B5463" s="6" t="s">
        <v>259</v>
      </c>
      <c r="C5463" s="7" t="s">
        <v>426</v>
      </c>
      <c r="D5463" s="7" t="s">
        <v>422</v>
      </c>
      <c r="E5463" s="7">
        <v>50.057645133823456</v>
      </c>
      <c r="F5463" s="7">
        <v>12.167826219818753</v>
      </c>
      <c r="G5463" s="7">
        <v>51.782599623750201</v>
      </c>
      <c r="H5463" s="7">
        <v>0.96668853046273884</v>
      </c>
      <c r="I5463" s="7">
        <v>49.030162183982654</v>
      </c>
      <c r="J5463" s="7">
        <v>11.875178512936099</v>
      </c>
      <c r="K5463" s="7">
        <v>50.714253288259115</v>
      </c>
      <c r="L5463" s="7">
        <v>0.96679254854243613</v>
      </c>
      <c r="M5463" s="7" t="s">
        <v>290</v>
      </c>
      <c r="N5463" s="7" t="s">
        <v>338</v>
      </c>
      <c r="O5463" s="7" t="s">
        <v>421</v>
      </c>
    </row>
    <row r="5464" spans="1:15" ht="15">
      <c r="A5464" s="1">
        <v>5456</v>
      </c>
      <c r="B5464" s="6" t="s">
        <v>259</v>
      </c>
      <c r="C5464" s="7" t="s">
        <v>427</v>
      </c>
      <c r="D5464" s="7" t="s">
        <v>422</v>
      </c>
      <c r="E5464" s="7">
        <v>51.002263315430113</v>
      </c>
      <c r="F5464" s="7">
        <v>12.390632828285538</v>
      </c>
      <c r="G5464" s="7">
        <v>52.757004838256087</v>
      </c>
      <c r="H5464" s="7">
        <v>0.96673917467062986</v>
      </c>
      <c r="I5464" s="7">
        <v>49.98075237288181</v>
      </c>
      <c r="J5464" s="7">
        <v>12.099686068596119</v>
      </c>
      <c r="K5464" s="7">
        <v>51.694868019046957</v>
      </c>
      <c r="L5464" s="7">
        <v>0.96684166703871688</v>
      </c>
      <c r="M5464" s="7" t="s">
        <v>290</v>
      </c>
      <c r="N5464" s="7" t="s">
        <v>338</v>
      </c>
      <c r="O5464" s="7" t="s">
        <v>421</v>
      </c>
    </row>
    <row r="5465" spans="1:15" ht="15">
      <c r="A5465" s="1">
        <v>5457</v>
      </c>
      <c r="B5465" s="6" t="s">
        <v>222</v>
      </c>
      <c r="C5465" s="7" t="s">
        <v>292</v>
      </c>
      <c r="D5465" s="7">
        <v>50.37142046835686</v>
      </c>
      <c r="E5465" s="7">
        <v>43.567</v>
      </c>
      <c r="F5465" s="7">
        <v>9.5634878048780685</v>
      </c>
      <c r="G5465" s="7">
        <v>44.604302348473645</v>
      </c>
      <c r="H5465" s="7">
        <v>0.97674434317188374</v>
      </c>
      <c r="I5465" s="7">
        <v>38.292999999999999</v>
      </c>
      <c r="J5465" s="7">
        <v>8.405780487804881</v>
      </c>
      <c r="K5465" s="7">
        <v>39.204731788511971</v>
      </c>
      <c r="L5465" s="7">
        <v>0.97674434317188374</v>
      </c>
      <c r="M5465" s="7" t="s">
        <v>290</v>
      </c>
      <c r="N5465" s="7" t="s">
        <v>338</v>
      </c>
      <c r="O5465" s="7" t="s">
        <v>421</v>
      </c>
    </row>
    <row r="5466" spans="1:15" ht="15">
      <c r="A5466" s="1">
        <v>5458</v>
      </c>
      <c r="B5466" s="6" t="s">
        <v>222</v>
      </c>
      <c r="C5466" s="7" t="s">
        <v>293</v>
      </c>
      <c r="D5466" s="7">
        <v>41.457375700832777</v>
      </c>
      <c r="E5466" s="7">
        <v>40.729999999999997</v>
      </c>
      <c r="F5466" s="7">
        <v>5.0689742343218258</v>
      </c>
      <c r="G5466" s="7">
        <v>41.044212744164291</v>
      </c>
      <c r="H5466" s="7">
        <v>0.99234452988237742</v>
      </c>
      <c r="I5466" s="7">
        <v>38.729999999999997</v>
      </c>
      <c r="J5466" s="7">
        <v>4.8200680602819697</v>
      </c>
      <c r="K5466" s="7">
        <v>39.028783687244854</v>
      </c>
      <c r="L5466" s="7">
        <v>0.99234452988237742</v>
      </c>
      <c r="M5466" s="7" t="s">
        <v>290</v>
      </c>
      <c r="N5466" s="7" t="s">
        <v>338</v>
      </c>
      <c r="O5466" s="7" t="s">
        <v>421</v>
      </c>
    </row>
    <row r="5467" spans="1:15" ht="15">
      <c r="A5467" s="1">
        <v>5459</v>
      </c>
      <c r="B5467" s="6" t="s">
        <v>222</v>
      </c>
      <c r="C5467" s="7" t="s">
        <v>294</v>
      </c>
      <c r="D5467" s="7">
        <v>42.606971260581297</v>
      </c>
      <c r="E5467" s="7">
        <v>44.094610008053451</v>
      </c>
      <c r="F5467" s="7">
        <v>5.8249981970866678</v>
      </c>
      <c r="G5467" s="7">
        <v>44.477693687492277</v>
      </c>
      <c r="H5467" s="7">
        <v>0.99138706062120863</v>
      </c>
      <c r="I5467" s="7">
        <v>41.172712382038227</v>
      </c>
      <c r="J5467" s="7">
        <v>5.4390088800135992</v>
      </c>
      <c r="K5467" s="7">
        <v>41.530411296914828</v>
      </c>
      <c r="L5467" s="7">
        <v>0.99138706062120863</v>
      </c>
      <c r="M5467" s="7" t="s">
        <v>290</v>
      </c>
      <c r="N5467" s="7" t="s">
        <v>338</v>
      </c>
      <c r="O5467" s="7" t="s">
        <v>421</v>
      </c>
    </row>
    <row r="5468" spans="1:15" ht="15">
      <c r="A5468" s="1">
        <v>5460</v>
      </c>
      <c r="B5468" s="6" t="s">
        <v>222</v>
      </c>
      <c r="C5468" s="7" t="s">
        <v>295</v>
      </c>
      <c r="D5468" s="7">
        <v>48.353457994232429</v>
      </c>
      <c r="E5468" s="7">
        <v>42.2</v>
      </c>
      <c r="F5468" s="7">
        <v>5.9492481203007559</v>
      </c>
      <c r="G5468" s="7">
        <v>42.617291715885727</v>
      </c>
      <c r="H5468" s="7">
        <v>0.9902083943140344</v>
      </c>
      <c r="I5468" s="7">
        <v>37.058</v>
      </c>
      <c r="J5468" s="7">
        <v>5.2243421052631271</v>
      </c>
      <c r="K5468" s="7">
        <v>37.424445412495096</v>
      </c>
      <c r="L5468" s="7">
        <v>0.9902083943140344</v>
      </c>
      <c r="M5468" s="7" t="s">
        <v>290</v>
      </c>
      <c r="N5468" s="7" t="s">
        <v>338</v>
      </c>
      <c r="O5468" s="7" t="s">
        <v>421</v>
      </c>
    </row>
    <row r="5469" spans="1:15" ht="15">
      <c r="A5469" s="1">
        <v>5461</v>
      </c>
      <c r="B5469" s="6" t="s">
        <v>222</v>
      </c>
      <c r="C5469" s="7" t="s">
        <v>296</v>
      </c>
      <c r="D5469" s="7">
        <v>48.563460244200066</v>
      </c>
      <c r="E5469" s="7">
        <v>45.040435916</v>
      </c>
      <c r="F5469" s="7">
        <v>5.0757056372411293</v>
      </c>
      <c r="G5469" s="7">
        <v>45.325529839365629</v>
      </c>
      <c r="H5469" s="7">
        <v>0.99371008073427913</v>
      </c>
      <c r="I5469" s="7">
        <v>39.904688802999999</v>
      </c>
      <c r="J5469" s="7">
        <v>4.4969470163984289</v>
      </c>
      <c r="K5469" s="7">
        <v>40.157274819546309</v>
      </c>
      <c r="L5469" s="7">
        <v>0.99371008073427913</v>
      </c>
      <c r="M5469" s="7" t="s">
        <v>290</v>
      </c>
      <c r="N5469" s="7" t="s">
        <v>338</v>
      </c>
      <c r="O5469" s="7" t="s">
        <v>421</v>
      </c>
    </row>
    <row r="5470" spans="1:15" ht="15">
      <c r="A5470" s="1">
        <v>5462</v>
      </c>
      <c r="B5470" s="6" t="s">
        <v>222</v>
      </c>
      <c r="C5470" s="7" t="s">
        <v>297</v>
      </c>
      <c r="D5470" s="7">
        <v>43.339279020306741</v>
      </c>
      <c r="E5470" s="7">
        <v>48.409874232999996</v>
      </c>
      <c r="F5470" s="7">
        <v>0.68031875869105474</v>
      </c>
      <c r="G5470" s="7">
        <v>48.414654360723304</v>
      </c>
      <c r="H5470" s="7">
        <v>0.99990126692452053</v>
      </c>
      <c r="I5470" s="7">
        <v>43.058283643000003</v>
      </c>
      <c r="J5470" s="7">
        <v>0.60511122045878318</v>
      </c>
      <c r="K5470" s="7">
        <v>43.062535339552021</v>
      </c>
      <c r="L5470" s="7">
        <v>0.99990126692452053</v>
      </c>
      <c r="M5470" s="7" t="s">
        <v>290</v>
      </c>
      <c r="N5470" s="7" t="s">
        <v>338</v>
      </c>
      <c r="O5470" s="7" t="s">
        <v>421</v>
      </c>
    </row>
    <row r="5471" spans="1:15" ht="15">
      <c r="A5471" s="1">
        <v>5463</v>
      </c>
      <c r="B5471" s="6" t="s">
        <v>222</v>
      </c>
      <c r="C5471" s="7" t="s">
        <v>298</v>
      </c>
      <c r="D5471" s="7" t="s">
        <v>422</v>
      </c>
      <c r="E5471" s="7">
        <v>43.243914339346027</v>
      </c>
      <c r="F5471" s="7">
        <v>0.60771994537103358</v>
      </c>
      <c r="G5471" s="7">
        <v>43.248184365597346</v>
      </c>
      <c r="H5471" s="7">
        <v>0.99990126692452053</v>
      </c>
      <c r="I5471" s="7">
        <v>42.219870511744894</v>
      </c>
      <c r="J5471" s="7">
        <v>0.59332874447065309</v>
      </c>
      <c r="K5471" s="7">
        <v>42.224039421016094</v>
      </c>
      <c r="L5471" s="7">
        <v>0.99990126692452064</v>
      </c>
      <c r="M5471" s="7" t="s">
        <v>290</v>
      </c>
      <c r="N5471" s="7" t="s">
        <v>338</v>
      </c>
      <c r="O5471" s="7" t="s">
        <v>421</v>
      </c>
    </row>
    <row r="5472" spans="1:15" ht="15">
      <c r="A5472" s="1">
        <v>5464</v>
      </c>
      <c r="B5472" s="6" t="s">
        <v>222</v>
      </c>
      <c r="C5472" s="7" t="s">
        <v>299</v>
      </c>
      <c r="D5472" s="7" t="s">
        <v>422</v>
      </c>
      <c r="E5472" s="7">
        <v>44.609464387870879</v>
      </c>
      <c r="F5472" s="7">
        <v>0.62691043757226572</v>
      </c>
      <c r="G5472" s="7">
        <v>44.613869252391204</v>
      </c>
      <c r="H5472" s="7">
        <v>0.99990126692452064</v>
      </c>
      <c r="I5472" s="7">
        <v>43.585420560269753</v>
      </c>
      <c r="J5472" s="7">
        <v>0.61251923667234909</v>
      </c>
      <c r="K5472" s="7">
        <v>43.589724307809966</v>
      </c>
      <c r="L5472" s="7">
        <v>0.99990126692452053</v>
      </c>
      <c r="M5472" s="7" t="s">
        <v>290</v>
      </c>
      <c r="N5472" s="7" t="s">
        <v>338</v>
      </c>
      <c r="O5472" s="7" t="s">
        <v>421</v>
      </c>
    </row>
    <row r="5473" spans="1:15" ht="15">
      <c r="A5473" s="1">
        <v>5465</v>
      </c>
      <c r="B5473" s="6" t="s">
        <v>222</v>
      </c>
      <c r="C5473" s="7" t="s">
        <v>300</v>
      </c>
      <c r="D5473" s="7" t="s">
        <v>422</v>
      </c>
      <c r="E5473" s="7">
        <v>46.00189516794709</v>
      </c>
      <c r="F5473" s="7">
        <v>0.64647869291058402</v>
      </c>
      <c r="G5473" s="7">
        <v>46.006437525015791</v>
      </c>
      <c r="H5473" s="7">
        <v>0.99990126692452053</v>
      </c>
      <c r="I5473" s="7">
        <v>44.977851340345957</v>
      </c>
      <c r="J5473" s="7">
        <v>0.63208749200995118</v>
      </c>
      <c r="K5473" s="7">
        <v>44.982292580434539</v>
      </c>
      <c r="L5473" s="7">
        <v>0.99990126692452053</v>
      </c>
      <c r="M5473" s="7" t="s">
        <v>290</v>
      </c>
      <c r="N5473" s="7" t="s">
        <v>338</v>
      </c>
      <c r="O5473" s="7" t="s">
        <v>421</v>
      </c>
    </row>
    <row r="5474" spans="1:15" ht="15">
      <c r="A5474" s="1">
        <v>5466</v>
      </c>
      <c r="B5474" s="6" t="s">
        <v>222</v>
      </c>
      <c r="C5474" s="7" t="s">
        <v>301</v>
      </c>
      <c r="D5474" s="7" t="s">
        <v>422</v>
      </c>
      <c r="E5474" s="7">
        <v>45.724085913369727</v>
      </c>
      <c r="F5474" s="7">
        <v>0.64257455454560619</v>
      </c>
      <c r="G5474" s="7">
        <v>45.72860083876791</v>
      </c>
      <c r="H5474" s="7">
        <v>0.99990126692452053</v>
      </c>
      <c r="I5474" s="7">
        <v>44.700042085768594</v>
      </c>
      <c r="J5474" s="7">
        <v>0.62818335364558964</v>
      </c>
      <c r="K5474" s="7">
        <v>44.704455894186665</v>
      </c>
      <c r="L5474" s="7">
        <v>0.99990126692452053</v>
      </c>
      <c r="M5474" s="7" t="s">
        <v>290</v>
      </c>
      <c r="N5474" s="7" t="s">
        <v>338</v>
      </c>
      <c r="O5474" s="7" t="s">
        <v>421</v>
      </c>
    </row>
    <row r="5475" spans="1:15" ht="15">
      <c r="A5475" s="1">
        <v>5467</v>
      </c>
      <c r="B5475" s="6" t="s">
        <v>222</v>
      </c>
      <c r="C5475" s="7" t="s">
        <v>302</v>
      </c>
      <c r="D5475" s="7" t="s">
        <v>422</v>
      </c>
      <c r="E5475" s="7">
        <v>46.245081504063627</v>
      </c>
      <c r="F5475" s="7">
        <v>0.64989626481994001</v>
      </c>
      <c r="G5475" s="7">
        <v>46.249647874038075</v>
      </c>
      <c r="H5475" s="7">
        <v>0.99990126692452053</v>
      </c>
      <c r="I5475" s="7">
        <v>45.221037676462494</v>
      </c>
      <c r="J5475" s="7">
        <v>0.63550506391947237</v>
      </c>
      <c r="K5475" s="7">
        <v>45.225502929456823</v>
      </c>
      <c r="L5475" s="7">
        <v>0.99990126692452053</v>
      </c>
      <c r="M5475" s="7" t="s">
        <v>290</v>
      </c>
      <c r="N5475" s="7" t="s">
        <v>338</v>
      </c>
      <c r="O5475" s="7" t="s">
        <v>421</v>
      </c>
    </row>
    <row r="5476" spans="1:15" ht="15">
      <c r="A5476" s="1">
        <v>5468</v>
      </c>
      <c r="B5476" s="6" t="s">
        <v>222</v>
      </c>
      <c r="C5476" s="7" t="s">
        <v>423</v>
      </c>
      <c r="D5476" s="7" t="s">
        <v>422</v>
      </c>
      <c r="E5476" s="7">
        <v>46.917801209979167</v>
      </c>
      <c r="F5476" s="7">
        <v>0.6593502004586459</v>
      </c>
      <c r="G5476" s="7">
        <v>46.922434006197584</v>
      </c>
      <c r="H5476" s="7">
        <v>0.99990126692452053</v>
      </c>
      <c r="I5476" s="7">
        <v>45.893757382378034</v>
      </c>
      <c r="J5476" s="7">
        <v>0.64495899955841129</v>
      </c>
      <c r="K5476" s="7">
        <v>45.898289061616332</v>
      </c>
      <c r="L5476" s="7">
        <v>0.99990126692452053</v>
      </c>
      <c r="M5476" s="7" t="s">
        <v>290</v>
      </c>
      <c r="N5476" s="7" t="s">
        <v>338</v>
      </c>
      <c r="O5476" s="7" t="s">
        <v>421</v>
      </c>
    </row>
    <row r="5477" spans="1:15" ht="15">
      <c r="A5477" s="1">
        <v>5469</v>
      </c>
      <c r="B5477" s="6" t="s">
        <v>222</v>
      </c>
      <c r="C5477" s="7" t="s">
        <v>424</v>
      </c>
      <c r="D5477" s="7" t="s">
        <v>422</v>
      </c>
      <c r="E5477" s="7">
        <v>47.79252996177793</v>
      </c>
      <c r="F5477" s="7">
        <v>0.67164303096115552</v>
      </c>
      <c r="G5477" s="7">
        <v>47.79724913118411</v>
      </c>
      <c r="H5477" s="7">
        <v>0.99990126692452053</v>
      </c>
      <c r="I5477" s="7">
        <v>46.768486134176797</v>
      </c>
      <c r="J5477" s="7">
        <v>0.65725183006159948</v>
      </c>
      <c r="K5477" s="7">
        <v>46.773104186602865</v>
      </c>
      <c r="L5477" s="7">
        <v>0.99990126692452053</v>
      </c>
      <c r="M5477" s="7" t="s">
        <v>290</v>
      </c>
      <c r="N5477" s="7" t="s">
        <v>338</v>
      </c>
      <c r="O5477" s="7" t="s">
        <v>421</v>
      </c>
    </row>
    <row r="5478" spans="1:15" ht="15">
      <c r="A5478" s="1">
        <v>5470</v>
      </c>
      <c r="B5478" s="6" t="s">
        <v>222</v>
      </c>
      <c r="C5478" s="7" t="s">
        <v>425</v>
      </c>
      <c r="D5478" s="7" t="s">
        <v>422</v>
      </c>
      <c r="E5478" s="7">
        <v>48.46716286597448</v>
      </c>
      <c r="F5478" s="7">
        <v>0.68112385336070924</v>
      </c>
      <c r="G5478" s="7">
        <v>48.471948650539233</v>
      </c>
      <c r="H5478" s="7">
        <v>0.99990126692452053</v>
      </c>
      <c r="I5478" s="7">
        <v>47.447298426123098</v>
      </c>
      <c r="J5478" s="7">
        <v>0.66679138667367599</v>
      </c>
      <c r="K5478" s="7">
        <v>47.451983506392288</v>
      </c>
      <c r="L5478" s="7">
        <v>0.99990126692452042</v>
      </c>
      <c r="M5478" s="7" t="s">
        <v>290</v>
      </c>
      <c r="N5478" s="7" t="s">
        <v>338</v>
      </c>
      <c r="O5478" s="7" t="s">
        <v>421</v>
      </c>
    </row>
    <row r="5479" spans="1:15" ht="15">
      <c r="A5479" s="1">
        <v>5471</v>
      </c>
      <c r="B5479" s="6" t="s">
        <v>222</v>
      </c>
      <c r="C5479" s="7" t="s">
        <v>426</v>
      </c>
      <c r="D5479" s="7" t="s">
        <v>422</v>
      </c>
      <c r="E5479" s="7">
        <v>49.39935878414979</v>
      </c>
      <c r="F5479" s="7">
        <v>0.69422428751692955</v>
      </c>
      <c r="G5479" s="7">
        <v>49.404236616372643</v>
      </c>
      <c r="H5479" s="7">
        <v>0.99990126692452042</v>
      </c>
      <c r="I5479" s="7">
        <v>48.385387816316815</v>
      </c>
      <c r="J5479" s="7">
        <v>0.67997464359329773</v>
      </c>
      <c r="K5479" s="7">
        <v>48.390165526182173</v>
      </c>
      <c r="L5479" s="7">
        <v>0.99990126692452053</v>
      </c>
      <c r="M5479" s="7" t="s">
        <v>290</v>
      </c>
      <c r="N5479" s="7" t="s">
        <v>338</v>
      </c>
      <c r="O5479" s="7" t="s">
        <v>421</v>
      </c>
    </row>
    <row r="5480" spans="1:15" ht="15">
      <c r="A5480" s="1">
        <v>5472</v>
      </c>
      <c r="B5480" s="6" t="s">
        <v>222</v>
      </c>
      <c r="C5480" s="7" t="s">
        <v>427</v>
      </c>
      <c r="D5480" s="7" t="s">
        <v>422</v>
      </c>
      <c r="E5480" s="7">
        <v>50.3315547023251</v>
      </c>
      <c r="F5480" s="7">
        <v>0.70732472167285798</v>
      </c>
      <c r="G5480" s="7">
        <v>50.336524582206046</v>
      </c>
      <c r="H5480" s="7">
        <v>0.99990126692452064</v>
      </c>
      <c r="I5480" s="7">
        <v>49.323477206510539</v>
      </c>
      <c r="J5480" s="7">
        <v>0.6931579005134898</v>
      </c>
      <c r="K5480" s="7">
        <v>49.328347545972072</v>
      </c>
      <c r="L5480" s="7">
        <v>0.99990126692452053</v>
      </c>
      <c r="M5480" s="7" t="s">
        <v>290</v>
      </c>
      <c r="N5480" s="7" t="s">
        <v>338</v>
      </c>
      <c r="O5480" s="7" t="s">
        <v>421</v>
      </c>
    </row>
    <row r="5481" spans="1:15" ht="15">
      <c r="A5481" s="1">
        <v>5473</v>
      </c>
      <c r="B5481" s="6"/>
      <c r="C5481" s="7"/>
      <c r="D5481" s="7"/>
      <c r="E5481" s="7"/>
      <c r="F5481" s="7"/>
      <c r="G5481" s="7"/>
      <c r="H5481" s="7"/>
      <c r="I5481" s="7"/>
      <c r="J5481" s="7"/>
      <c r="K5481" s="7"/>
      <c r="L5481" s="7"/>
      <c r="M5481" s="7"/>
      <c r="N5481" s="7"/>
      <c r="O5481" s="7"/>
    </row>
    <row r="5482" spans="1:15" ht="15">
      <c r="A5482" s="1">
        <v>5474</v>
      </c>
      <c r="B5482" s="6"/>
      <c r="C5482" s="7"/>
      <c r="D5482" s="7"/>
      <c r="E5482" s="7"/>
      <c r="F5482" s="7"/>
      <c r="G5482" s="7"/>
      <c r="H5482" s="7"/>
      <c r="I5482" s="7"/>
      <c r="J5482" s="7"/>
      <c r="K5482" s="7"/>
      <c r="L5482" s="7"/>
      <c r="M5482" s="7"/>
      <c r="N5482" s="7"/>
      <c r="O5482" s="7"/>
    </row>
    <row r="5483" spans="1:15" ht="15">
      <c r="A5483" s="1">
        <v>5475</v>
      </c>
      <c r="B5483" s="6"/>
      <c r="C5483" s="7"/>
      <c r="D5483" s="7"/>
      <c r="E5483" s="7"/>
      <c r="F5483" s="7"/>
      <c r="G5483" s="7"/>
      <c r="H5483" s="7"/>
      <c r="I5483" s="7"/>
      <c r="J5483" s="7"/>
      <c r="K5483" s="7"/>
      <c r="L5483" s="7"/>
      <c r="M5483" s="7"/>
      <c r="N5483" s="7"/>
      <c r="O5483" s="7"/>
    </row>
    <row r="5484" spans="1:15" ht="15">
      <c r="A5484" s="1">
        <v>5476</v>
      </c>
      <c r="B5484" s="6"/>
      <c r="C5484" s="7"/>
      <c r="D5484" s="7"/>
      <c r="E5484" s="7"/>
      <c r="F5484" s="7"/>
      <c r="G5484" s="7"/>
      <c r="H5484" s="7"/>
      <c r="I5484" s="7"/>
      <c r="J5484" s="7"/>
      <c r="K5484" s="7"/>
      <c r="L5484" s="7"/>
      <c r="M5484" s="7"/>
      <c r="N5484" s="7"/>
      <c r="O5484" s="7"/>
    </row>
    <row r="5485" spans="1:15" ht="15">
      <c r="A5485" s="1">
        <v>5477</v>
      </c>
      <c r="B5485" s="6"/>
      <c r="C5485" s="7"/>
      <c r="D5485" s="7"/>
      <c r="E5485" s="7"/>
      <c r="F5485" s="7"/>
      <c r="G5485" s="7"/>
      <c r="H5485" s="7"/>
      <c r="I5485" s="7"/>
      <c r="J5485" s="7"/>
      <c r="K5485" s="7"/>
      <c r="L5485" s="7"/>
      <c r="M5485" s="7"/>
      <c r="N5485" s="7"/>
      <c r="O5485" s="7"/>
    </row>
    <row r="5486" spans="1:15" ht="15">
      <c r="A5486" s="1">
        <v>5478</v>
      </c>
      <c r="B5486" s="6"/>
      <c r="C5486" s="7"/>
      <c r="D5486" s="7"/>
      <c r="E5486" s="7"/>
      <c r="F5486" s="7"/>
      <c r="G5486" s="7"/>
      <c r="H5486" s="7"/>
      <c r="I5486" s="7"/>
      <c r="J5486" s="7"/>
      <c r="K5486" s="7"/>
      <c r="L5486" s="7"/>
      <c r="M5486" s="7"/>
      <c r="N5486" s="7"/>
      <c r="O5486" s="7"/>
    </row>
    <row r="5487" spans="1:15" ht="15">
      <c r="A5487" s="1">
        <v>5479</v>
      </c>
      <c r="B5487" s="6"/>
      <c r="C5487" s="7"/>
      <c r="D5487" s="7"/>
      <c r="E5487" s="7"/>
      <c r="F5487" s="7"/>
      <c r="G5487" s="7"/>
      <c r="H5487" s="7"/>
      <c r="I5487" s="7"/>
      <c r="J5487" s="7"/>
      <c r="K5487" s="7"/>
      <c r="L5487" s="7"/>
      <c r="M5487" s="7"/>
      <c r="N5487" s="7"/>
      <c r="O5487" s="7"/>
    </row>
    <row r="5488" spans="1:15" ht="15">
      <c r="A5488" s="1">
        <v>5480</v>
      </c>
      <c r="B5488" s="6"/>
      <c r="C5488" s="7"/>
      <c r="D5488" s="7"/>
      <c r="E5488" s="7"/>
      <c r="F5488" s="7"/>
      <c r="G5488" s="7"/>
      <c r="H5488" s="7"/>
      <c r="I5488" s="7"/>
      <c r="J5488" s="7"/>
      <c r="K5488" s="7"/>
      <c r="L5488" s="7"/>
      <c r="M5488" s="7"/>
      <c r="N5488" s="7"/>
      <c r="O5488" s="7"/>
    </row>
    <row r="5489" spans="1:15" ht="15">
      <c r="A5489" s="1">
        <v>5481</v>
      </c>
      <c r="B5489" s="6"/>
      <c r="C5489" s="7"/>
      <c r="D5489" s="7"/>
      <c r="E5489" s="7"/>
      <c r="F5489" s="7"/>
      <c r="G5489" s="7"/>
      <c r="H5489" s="7"/>
      <c r="I5489" s="7"/>
      <c r="J5489" s="7"/>
      <c r="K5489" s="7"/>
      <c r="L5489" s="7"/>
      <c r="M5489" s="7"/>
      <c r="N5489" s="7"/>
      <c r="O5489" s="7"/>
    </row>
    <row r="5490" spans="1:15" ht="15">
      <c r="A5490" s="1">
        <v>5482</v>
      </c>
      <c r="B5490" s="6"/>
      <c r="C5490" s="7"/>
      <c r="D5490" s="7"/>
      <c r="E5490" s="7"/>
      <c r="F5490" s="7"/>
      <c r="G5490" s="7"/>
      <c r="H5490" s="7"/>
      <c r="I5490" s="7"/>
      <c r="J5490" s="7"/>
      <c r="K5490" s="7"/>
      <c r="L5490" s="7"/>
      <c r="M5490" s="7"/>
      <c r="N5490" s="7"/>
      <c r="O5490" s="7"/>
    </row>
    <row r="5491" spans="1:15" ht="15">
      <c r="A5491" s="1">
        <v>5483</v>
      </c>
      <c r="B5491" s="6"/>
      <c r="C5491" s="7"/>
      <c r="D5491" s="7"/>
      <c r="E5491" s="7"/>
      <c r="F5491" s="7"/>
      <c r="G5491" s="7"/>
      <c r="H5491" s="7"/>
      <c r="I5491" s="7"/>
      <c r="J5491" s="7"/>
      <c r="K5491" s="7"/>
      <c r="L5491" s="7"/>
      <c r="M5491" s="7"/>
      <c r="N5491" s="7"/>
      <c r="O5491" s="7"/>
    </row>
    <row r="5492" spans="1:15" ht="15">
      <c r="A5492" s="1">
        <v>5484</v>
      </c>
      <c r="B5492" s="6"/>
      <c r="C5492" s="7"/>
      <c r="D5492" s="7"/>
      <c r="E5492" s="7"/>
      <c r="F5492" s="7"/>
      <c r="G5492" s="7"/>
      <c r="H5492" s="7"/>
      <c r="I5492" s="7"/>
      <c r="J5492" s="7"/>
      <c r="K5492" s="7"/>
      <c r="L5492" s="7"/>
      <c r="M5492" s="7"/>
      <c r="N5492" s="7"/>
      <c r="O5492" s="7"/>
    </row>
    <row r="5493" spans="1:15" ht="15">
      <c r="A5493" s="1">
        <v>5485</v>
      </c>
      <c r="B5493" s="6"/>
      <c r="C5493" s="7"/>
      <c r="D5493" s="7"/>
      <c r="E5493" s="7"/>
      <c r="F5493" s="7"/>
      <c r="G5493" s="7"/>
      <c r="H5493" s="7"/>
      <c r="I5493" s="7"/>
      <c r="J5493" s="7"/>
      <c r="K5493" s="7"/>
      <c r="L5493" s="7"/>
      <c r="M5493" s="7"/>
      <c r="N5493" s="7"/>
      <c r="O5493" s="7"/>
    </row>
    <row r="5494" spans="1:15" ht="15">
      <c r="A5494" s="1">
        <v>5486</v>
      </c>
      <c r="B5494" s="6"/>
      <c r="C5494" s="7"/>
      <c r="D5494" s="7"/>
      <c r="E5494" s="7"/>
      <c r="F5494" s="7"/>
      <c r="G5494" s="7"/>
      <c r="H5494" s="7"/>
      <c r="I5494" s="7"/>
      <c r="J5494" s="7"/>
      <c r="K5494" s="7"/>
      <c r="L5494" s="7"/>
      <c r="M5494" s="7"/>
      <c r="N5494" s="7"/>
      <c r="O5494" s="7"/>
    </row>
    <row r="5495" spans="1:15" ht="15">
      <c r="A5495" s="1">
        <v>5487</v>
      </c>
      <c r="B5495" s="6"/>
      <c r="C5495" s="7"/>
      <c r="D5495" s="7"/>
      <c r="E5495" s="7"/>
      <c r="F5495" s="7"/>
      <c r="G5495" s="7"/>
      <c r="H5495" s="7"/>
      <c r="I5495" s="7"/>
      <c r="J5495" s="7"/>
      <c r="K5495" s="7"/>
      <c r="L5495" s="7"/>
      <c r="M5495" s="7"/>
      <c r="N5495" s="7"/>
      <c r="O5495" s="7"/>
    </row>
    <row r="5496" spans="1:15" ht="15">
      <c r="A5496" s="1">
        <v>5488</v>
      </c>
      <c r="B5496" s="6"/>
      <c r="C5496" s="7"/>
      <c r="D5496" s="7"/>
      <c r="E5496" s="7"/>
      <c r="F5496" s="7"/>
      <c r="G5496" s="7"/>
      <c r="H5496" s="7"/>
      <c r="I5496" s="7"/>
      <c r="J5496" s="7"/>
      <c r="K5496" s="7"/>
      <c r="L5496" s="7"/>
      <c r="M5496" s="7"/>
      <c r="N5496" s="7"/>
      <c r="O5496" s="7"/>
    </row>
    <row r="5497" spans="1:15" ht="15">
      <c r="A5497" s="1">
        <v>5489</v>
      </c>
      <c r="B5497" s="6"/>
      <c r="C5497" s="7"/>
      <c r="D5497" s="7"/>
      <c r="E5497" s="7"/>
      <c r="F5497" s="7"/>
      <c r="G5497" s="7"/>
      <c r="H5497" s="7"/>
      <c r="I5497" s="7"/>
      <c r="J5497" s="7"/>
      <c r="K5497" s="7"/>
      <c r="L5497" s="7"/>
      <c r="M5497" s="7"/>
      <c r="N5497" s="7"/>
      <c r="O5497" s="7"/>
    </row>
    <row r="5498" spans="1:15" ht="15">
      <c r="A5498" s="1">
        <v>5490</v>
      </c>
      <c r="B5498" s="6"/>
      <c r="C5498" s="7"/>
      <c r="D5498" s="7"/>
      <c r="E5498" s="7"/>
      <c r="F5498" s="7"/>
      <c r="G5498" s="7"/>
      <c r="H5498" s="7"/>
      <c r="I5498" s="7"/>
      <c r="J5498" s="7"/>
      <c r="K5498" s="7"/>
      <c r="L5498" s="7"/>
      <c r="M5498" s="7"/>
      <c r="N5498" s="7"/>
      <c r="O5498" s="7"/>
    </row>
    <row r="5499" spans="1:15" ht="15">
      <c r="A5499" s="1">
        <v>5491</v>
      </c>
      <c r="B5499" s="6"/>
      <c r="C5499" s="7"/>
      <c r="D5499" s="7"/>
      <c r="E5499" s="7"/>
      <c r="F5499" s="7"/>
      <c r="G5499" s="7"/>
      <c r="H5499" s="7"/>
      <c r="I5499" s="7"/>
      <c r="J5499" s="7"/>
      <c r="K5499" s="7"/>
      <c r="L5499" s="7"/>
      <c r="M5499" s="7"/>
      <c r="N5499" s="7"/>
      <c r="O5499" s="7"/>
    </row>
    <row r="5500" spans="1:15" ht="15">
      <c r="A5500" s="1">
        <v>5492</v>
      </c>
      <c r="B5500" s="6"/>
      <c r="C5500" s="7"/>
      <c r="D5500" s="7"/>
      <c r="E5500" s="7"/>
      <c r="F5500" s="7"/>
      <c r="G5500" s="7"/>
      <c r="H5500" s="7"/>
      <c r="I5500" s="7"/>
      <c r="J5500" s="7"/>
      <c r="K5500" s="7"/>
      <c r="L5500" s="7"/>
      <c r="M5500" s="7"/>
      <c r="N5500" s="7"/>
      <c r="O5500" s="7"/>
    </row>
    <row r="5501" spans="1:15" ht="15">
      <c r="A5501" s="1">
        <v>5493</v>
      </c>
      <c r="B5501" s="6"/>
      <c r="C5501" s="7"/>
      <c r="D5501" s="7"/>
      <c r="E5501" s="7"/>
      <c r="F5501" s="7"/>
      <c r="G5501" s="7"/>
      <c r="H5501" s="7"/>
      <c r="I5501" s="7"/>
      <c r="J5501" s="7"/>
      <c r="K5501" s="7"/>
      <c r="L5501" s="7"/>
      <c r="M5501" s="7"/>
      <c r="N5501" s="7"/>
      <c r="O5501" s="7"/>
    </row>
    <row r="5502" spans="1:15" ht="15">
      <c r="A5502" s="1">
        <v>5494</v>
      </c>
      <c r="B5502" s="6"/>
      <c r="C5502" s="7"/>
      <c r="D5502" s="7"/>
      <c r="E5502" s="7"/>
      <c r="F5502" s="7"/>
      <c r="G5502" s="7"/>
      <c r="H5502" s="7"/>
      <c r="I5502" s="7"/>
      <c r="J5502" s="7"/>
      <c r="K5502" s="7"/>
      <c r="L5502" s="7"/>
      <c r="M5502" s="7"/>
      <c r="N5502" s="7"/>
      <c r="O5502" s="7"/>
    </row>
    <row r="5503" spans="1:15" ht="15">
      <c r="A5503" s="1">
        <v>5495</v>
      </c>
      <c r="B5503" s="6"/>
      <c r="C5503" s="7"/>
      <c r="D5503" s="7"/>
      <c r="E5503" s="7"/>
      <c r="F5503" s="7"/>
      <c r="G5503" s="7"/>
      <c r="H5503" s="7"/>
      <c r="I5503" s="7"/>
      <c r="J5503" s="7"/>
      <c r="K5503" s="7"/>
      <c r="L5503" s="7"/>
      <c r="M5503" s="7"/>
      <c r="N5503" s="7"/>
      <c r="O5503" s="7"/>
    </row>
    <row r="5504" spans="1:15" ht="15">
      <c r="A5504" s="1">
        <v>5496</v>
      </c>
      <c r="B5504" s="6"/>
      <c r="C5504" s="7"/>
      <c r="D5504" s="7"/>
      <c r="E5504" s="7"/>
      <c r="F5504" s="7"/>
      <c r="G5504" s="7"/>
      <c r="H5504" s="7"/>
      <c r="I5504" s="7"/>
      <c r="J5504" s="7"/>
      <c r="K5504" s="7"/>
      <c r="L5504" s="7"/>
      <c r="M5504" s="7"/>
      <c r="N5504" s="7"/>
      <c r="O5504" s="7"/>
    </row>
    <row r="5505" spans="1:15" ht="15">
      <c r="A5505" s="1">
        <v>5497</v>
      </c>
      <c r="B5505" s="6"/>
      <c r="C5505" s="7"/>
      <c r="D5505" s="7"/>
      <c r="E5505" s="7"/>
      <c r="F5505" s="7"/>
      <c r="G5505" s="7"/>
      <c r="H5505" s="7"/>
      <c r="I5505" s="7"/>
      <c r="J5505" s="7"/>
      <c r="K5505" s="7"/>
      <c r="L5505" s="7"/>
      <c r="M5505" s="7"/>
      <c r="N5505" s="7"/>
      <c r="O5505" s="7"/>
    </row>
    <row r="5506" spans="1:15" ht="15">
      <c r="A5506" s="1">
        <v>5498</v>
      </c>
      <c r="B5506" s="6"/>
      <c r="C5506" s="7"/>
      <c r="D5506" s="7"/>
      <c r="E5506" s="7"/>
      <c r="F5506" s="7"/>
      <c r="G5506" s="7"/>
      <c r="H5506" s="7"/>
      <c r="I5506" s="7"/>
      <c r="J5506" s="7"/>
      <c r="K5506" s="7"/>
      <c r="L5506" s="7"/>
      <c r="M5506" s="7"/>
      <c r="N5506" s="7"/>
      <c r="O5506" s="7"/>
    </row>
    <row r="5507" spans="1:15" ht="15">
      <c r="A5507" s="1">
        <v>5499</v>
      </c>
      <c r="B5507" s="6"/>
      <c r="C5507" s="7"/>
      <c r="D5507" s="7"/>
      <c r="E5507" s="7"/>
      <c r="F5507" s="7"/>
      <c r="G5507" s="7"/>
      <c r="H5507" s="7"/>
      <c r="I5507" s="7"/>
      <c r="J5507" s="7"/>
      <c r="K5507" s="7"/>
      <c r="L5507" s="7"/>
      <c r="M5507" s="7"/>
      <c r="N5507" s="7"/>
      <c r="O5507" s="7"/>
    </row>
    <row r="5508" spans="1:15" ht="15">
      <c r="A5508" s="1">
        <v>5500</v>
      </c>
      <c r="B5508" s="6"/>
      <c r="C5508" s="7"/>
      <c r="D5508" s="7"/>
      <c r="E5508" s="7"/>
      <c r="F5508" s="7"/>
      <c r="G5508" s="7"/>
      <c r="H5508" s="7"/>
      <c r="I5508" s="7"/>
      <c r="J5508" s="7"/>
      <c r="K5508" s="7"/>
      <c r="L5508" s="7"/>
      <c r="M5508" s="7"/>
      <c r="N5508" s="7"/>
      <c r="O5508" s="7"/>
    </row>
    <row r="5509" spans="1:15" ht="15">
      <c r="A5509" s="1">
        <v>5501</v>
      </c>
      <c r="B5509" s="6"/>
      <c r="C5509" s="7"/>
      <c r="D5509" s="7"/>
      <c r="E5509" s="7"/>
      <c r="F5509" s="7"/>
      <c r="G5509" s="7"/>
      <c r="H5509" s="7"/>
      <c r="I5509" s="7"/>
      <c r="J5509" s="7"/>
      <c r="K5509" s="7"/>
      <c r="L5509" s="7"/>
      <c r="M5509" s="7"/>
      <c r="N5509" s="7"/>
      <c r="O5509" s="7"/>
    </row>
    <row r="5510" spans="1:15" ht="15">
      <c r="A5510" s="1">
        <v>5502</v>
      </c>
      <c r="B5510" s="6"/>
      <c r="C5510" s="7"/>
      <c r="D5510" s="7"/>
      <c r="E5510" s="7"/>
      <c r="F5510" s="7"/>
      <c r="G5510" s="7"/>
      <c r="H5510" s="7"/>
      <c r="I5510" s="7"/>
      <c r="J5510" s="7"/>
      <c r="K5510" s="7"/>
      <c r="L5510" s="7"/>
      <c r="M5510" s="7"/>
      <c r="N5510" s="7"/>
      <c r="O5510" s="7"/>
    </row>
    <row r="5511" spans="1:15" ht="15">
      <c r="A5511" s="1">
        <v>5503</v>
      </c>
      <c r="B5511" s="6"/>
      <c r="C5511" s="7"/>
      <c r="D5511" s="7"/>
      <c r="E5511" s="7"/>
      <c r="F5511" s="7"/>
      <c r="G5511" s="7"/>
      <c r="H5511" s="7"/>
      <c r="I5511" s="7"/>
      <c r="J5511" s="7"/>
      <c r="K5511" s="7"/>
      <c r="L5511" s="7"/>
      <c r="M5511" s="7"/>
      <c r="N5511" s="7"/>
      <c r="O5511" s="7"/>
    </row>
    <row r="5512" spans="1:15" ht="15">
      <c r="A5512" s="1">
        <v>5504</v>
      </c>
      <c r="B5512" s="6"/>
      <c r="C5512" s="7"/>
      <c r="D5512" s="7"/>
      <c r="E5512" s="7"/>
      <c r="F5512" s="7"/>
      <c r="G5512" s="7"/>
      <c r="H5512" s="7"/>
      <c r="I5512" s="7"/>
      <c r="J5512" s="7"/>
      <c r="K5512" s="7"/>
      <c r="L5512" s="7"/>
      <c r="M5512" s="7"/>
      <c r="N5512" s="7"/>
      <c r="O5512" s="7"/>
    </row>
    <row r="5513" spans="1:15" ht="15">
      <c r="A5513" s="1">
        <v>5505</v>
      </c>
      <c r="B5513" s="6"/>
      <c r="C5513" s="7"/>
      <c r="D5513" s="7"/>
      <c r="E5513" s="7"/>
      <c r="F5513" s="7"/>
      <c r="G5513" s="7"/>
      <c r="H5513" s="7"/>
      <c r="I5513" s="7"/>
      <c r="J5513" s="7"/>
      <c r="K5513" s="7"/>
      <c r="L5513" s="7"/>
      <c r="M5513" s="7"/>
      <c r="N5513" s="7"/>
      <c r="O5513" s="7"/>
    </row>
    <row r="5514" spans="1:15" ht="15">
      <c r="A5514" s="1">
        <v>5506</v>
      </c>
      <c r="B5514" s="6"/>
      <c r="C5514" s="7"/>
      <c r="D5514" s="7"/>
      <c r="E5514" s="7"/>
      <c r="F5514" s="7"/>
      <c r="G5514" s="7"/>
      <c r="H5514" s="7"/>
      <c r="I5514" s="7"/>
      <c r="J5514" s="7"/>
      <c r="K5514" s="7"/>
      <c r="L5514" s="7"/>
      <c r="M5514" s="7"/>
      <c r="N5514" s="7"/>
      <c r="O5514" s="7"/>
    </row>
    <row r="5515" spans="1:15" ht="15">
      <c r="A5515" s="1">
        <v>5507</v>
      </c>
      <c r="B5515" s="6"/>
      <c r="C5515" s="7"/>
      <c r="D5515" s="7"/>
      <c r="E5515" s="7"/>
      <c r="F5515" s="7"/>
      <c r="G5515" s="7"/>
      <c r="H5515" s="7"/>
      <c r="I5515" s="7"/>
      <c r="J5515" s="7"/>
      <c r="K5515" s="7"/>
      <c r="L5515" s="7"/>
      <c r="M5515" s="7"/>
      <c r="N5515" s="7"/>
      <c r="O5515" s="7"/>
    </row>
    <row r="5516" spans="1:15" ht="15">
      <c r="A5516" s="1">
        <v>5508</v>
      </c>
      <c r="B5516" s="6"/>
      <c r="C5516" s="7"/>
      <c r="D5516" s="7"/>
      <c r="E5516" s="7"/>
      <c r="F5516" s="7"/>
      <c r="G5516" s="7"/>
      <c r="H5516" s="7"/>
      <c r="I5516" s="7"/>
      <c r="J5516" s="7"/>
      <c r="K5516" s="7"/>
      <c r="L5516" s="7"/>
      <c r="M5516" s="7"/>
      <c r="N5516" s="7"/>
      <c r="O5516" s="7"/>
    </row>
    <row r="5517" spans="1:15" ht="15">
      <c r="A5517" s="1">
        <v>5509</v>
      </c>
      <c r="B5517" s="6"/>
      <c r="C5517" s="7"/>
      <c r="D5517" s="7"/>
      <c r="E5517" s="7"/>
      <c r="F5517" s="7"/>
      <c r="G5517" s="7"/>
      <c r="H5517" s="7"/>
      <c r="I5517" s="7"/>
      <c r="J5517" s="7"/>
      <c r="K5517" s="7"/>
      <c r="L5517" s="7"/>
      <c r="M5517" s="7"/>
      <c r="N5517" s="7"/>
      <c r="O5517" s="7"/>
    </row>
    <row r="5518" spans="1:15" ht="15">
      <c r="A5518" s="1">
        <v>5510</v>
      </c>
      <c r="B5518" s="6"/>
      <c r="C5518" s="7"/>
      <c r="D5518" s="7"/>
      <c r="E5518" s="7"/>
      <c r="F5518" s="7"/>
      <c r="G5518" s="7"/>
      <c r="H5518" s="7"/>
      <c r="I5518" s="7"/>
      <c r="J5518" s="7"/>
      <c r="K5518" s="7"/>
      <c r="L5518" s="7"/>
      <c r="M5518" s="7"/>
      <c r="N5518" s="7"/>
      <c r="O5518" s="7"/>
    </row>
    <row r="5519" spans="1:15" ht="15">
      <c r="A5519" s="1">
        <v>5511</v>
      </c>
      <c r="B5519" s="6"/>
      <c r="C5519" s="7"/>
      <c r="D5519" s="7"/>
      <c r="E5519" s="7"/>
      <c r="F5519" s="7"/>
      <c r="G5519" s="7"/>
      <c r="H5519" s="7"/>
      <c r="I5519" s="7"/>
      <c r="J5519" s="7"/>
      <c r="K5519" s="7"/>
      <c r="L5519" s="7"/>
      <c r="M5519" s="7"/>
      <c r="N5519" s="7"/>
      <c r="O5519" s="7"/>
    </row>
    <row r="5520" spans="1:15" ht="15">
      <c r="A5520" s="1">
        <v>5512</v>
      </c>
      <c r="B5520" s="6"/>
      <c r="C5520" s="7"/>
      <c r="D5520" s="7"/>
      <c r="E5520" s="7"/>
      <c r="F5520" s="7"/>
      <c r="G5520" s="7"/>
      <c r="H5520" s="7"/>
      <c r="I5520" s="7"/>
      <c r="J5520" s="7"/>
      <c r="K5520" s="7"/>
      <c r="L5520" s="7"/>
      <c r="M5520" s="7"/>
      <c r="N5520" s="7"/>
      <c r="O5520" s="7"/>
    </row>
    <row r="5521" spans="1:15" ht="15">
      <c r="A5521" s="1">
        <v>5513</v>
      </c>
      <c r="B5521" s="6"/>
      <c r="C5521" s="7"/>
      <c r="D5521" s="7"/>
      <c r="E5521" s="7"/>
      <c r="F5521" s="7"/>
      <c r="G5521" s="7"/>
      <c r="H5521" s="7"/>
      <c r="I5521" s="7"/>
      <c r="J5521" s="7"/>
      <c r="K5521" s="7"/>
      <c r="L5521" s="7"/>
      <c r="M5521" s="7"/>
      <c r="N5521" s="7"/>
      <c r="O5521" s="7"/>
    </row>
    <row r="5522" spans="1:15" ht="15">
      <c r="A5522" s="1">
        <v>5514</v>
      </c>
      <c r="B5522" s="6"/>
      <c r="C5522" s="7"/>
      <c r="D5522" s="7"/>
      <c r="E5522" s="7"/>
      <c r="F5522" s="7"/>
      <c r="G5522" s="7"/>
      <c r="H5522" s="7"/>
      <c r="I5522" s="7"/>
      <c r="J5522" s="7"/>
      <c r="K5522" s="7"/>
      <c r="L5522" s="7"/>
      <c r="M5522" s="7"/>
      <c r="N5522" s="7"/>
      <c r="O5522" s="7"/>
    </row>
    <row r="5523" spans="1:15" ht="15">
      <c r="A5523" s="1">
        <v>5515</v>
      </c>
      <c r="B5523" s="6"/>
      <c r="C5523" s="7"/>
      <c r="D5523" s="7"/>
      <c r="E5523" s="7"/>
      <c r="F5523" s="7"/>
      <c r="G5523" s="7"/>
      <c r="H5523" s="7"/>
      <c r="I5523" s="7"/>
      <c r="J5523" s="7"/>
      <c r="K5523" s="7"/>
      <c r="L5523" s="7"/>
      <c r="M5523" s="7"/>
      <c r="N5523" s="7"/>
      <c r="O5523" s="7"/>
    </row>
    <row r="5524" spans="1:15" ht="15">
      <c r="A5524" s="1">
        <v>5516</v>
      </c>
      <c r="B5524" s="6"/>
      <c r="C5524" s="7"/>
      <c r="D5524" s="7"/>
      <c r="E5524" s="7"/>
      <c r="F5524" s="7"/>
      <c r="G5524" s="7"/>
      <c r="H5524" s="7"/>
      <c r="I5524" s="7"/>
      <c r="J5524" s="7"/>
      <c r="K5524" s="7"/>
      <c r="L5524" s="7"/>
      <c r="M5524" s="7"/>
      <c r="N5524" s="7"/>
      <c r="O5524" s="7"/>
    </row>
    <row r="5525" spans="1:15" ht="15">
      <c r="A5525" s="1">
        <v>5517</v>
      </c>
      <c r="B5525" s="6"/>
      <c r="C5525" s="7"/>
      <c r="D5525" s="7"/>
      <c r="E5525" s="7"/>
      <c r="F5525" s="7"/>
      <c r="G5525" s="7"/>
      <c r="H5525" s="7"/>
      <c r="I5525" s="7"/>
      <c r="J5525" s="7"/>
      <c r="K5525" s="7"/>
      <c r="L5525" s="7"/>
      <c r="M5525" s="7"/>
      <c r="N5525" s="7"/>
      <c r="O5525" s="7"/>
    </row>
    <row r="5526" spans="1:15" ht="15">
      <c r="A5526" s="1">
        <v>5518</v>
      </c>
      <c r="B5526" s="6"/>
      <c r="C5526" s="7"/>
      <c r="D5526" s="7"/>
      <c r="E5526" s="7"/>
      <c r="F5526" s="7"/>
      <c r="G5526" s="7"/>
      <c r="H5526" s="7"/>
      <c r="I5526" s="7"/>
      <c r="J5526" s="7"/>
      <c r="K5526" s="7"/>
      <c r="L5526" s="7"/>
      <c r="M5526" s="7"/>
      <c r="N5526" s="7"/>
      <c r="O5526" s="7"/>
    </row>
    <row r="5527" spans="1:15" ht="15">
      <c r="A5527" s="1">
        <v>5519</v>
      </c>
      <c r="B5527" s="6"/>
      <c r="C5527" s="7"/>
      <c r="D5527" s="7"/>
      <c r="E5527" s="7"/>
      <c r="F5527" s="7"/>
      <c r="G5527" s="7"/>
      <c r="H5527" s="7"/>
      <c r="I5527" s="7"/>
      <c r="J5527" s="7"/>
      <c r="K5527" s="7"/>
      <c r="L5527" s="7"/>
      <c r="M5527" s="7"/>
      <c r="N5527" s="7"/>
      <c r="O5527" s="7"/>
    </row>
    <row r="5528" spans="1:15" ht="15">
      <c r="A5528" s="1">
        <v>5520</v>
      </c>
      <c r="B5528" s="6"/>
      <c r="C5528" s="7"/>
      <c r="D5528" s="7"/>
      <c r="E5528" s="7"/>
      <c r="F5528" s="7"/>
      <c r="G5528" s="7"/>
      <c r="H5528" s="7"/>
      <c r="I5528" s="7"/>
      <c r="J5528" s="7"/>
      <c r="K5528" s="7"/>
      <c r="L5528" s="7"/>
      <c r="M5528" s="7"/>
      <c r="N5528" s="7"/>
      <c r="O5528" s="7"/>
    </row>
    <row r="5529" spans="1:15" ht="15">
      <c r="A5529" s="1">
        <v>5521</v>
      </c>
      <c r="B5529" s="6"/>
      <c r="C5529" s="7"/>
      <c r="D5529" s="7"/>
      <c r="E5529" s="7"/>
      <c r="F5529" s="7"/>
      <c r="G5529" s="7"/>
      <c r="H5529" s="7"/>
      <c r="I5529" s="7"/>
      <c r="J5529" s="7"/>
      <c r="K5529" s="7"/>
      <c r="L5529" s="7"/>
      <c r="M5529" s="7"/>
      <c r="N5529" s="7"/>
      <c r="O5529" s="7"/>
    </row>
    <row r="5530" spans="1:15" ht="15">
      <c r="A5530" s="1">
        <v>5522</v>
      </c>
      <c r="B5530" s="6"/>
      <c r="C5530" s="7"/>
      <c r="D5530" s="7"/>
      <c r="E5530" s="7"/>
      <c r="F5530" s="7"/>
      <c r="G5530" s="7"/>
      <c r="H5530" s="7"/>
      <c r="I5530" s="7"/>
      <c r="J5530" s="7"/>
      <c r="K5530" s="7"/>
      <c r="L5530" s="7"/>
      <c r="M5530" s="7"/>
      <c r="N5530" s="7"/>
      <c r="O5530" s="7"/>
    </row>
    <row r="5531" spans="1:15" ht="15">
      <c r="A5531" s="1">
        <v>5523</v>
      </c>
      <c r="B5531" s="6"/>
      <c r="C5531" s="7"/>
      <c r="D5531" s="7"/>
      <c r="E5531" s="7"/>
      <c r="F5531" s="7"/>
      <c r="G5531" s="7"/>
      <c r="H5531" s="7"/>
      <c r="I5531" s="7"/>
      <c r="J5531" s="7"/>
      <c r="K5531" s="7"/>
      <c r="L5531" s="7"/>
      <c r="M5531" s="7"/>
      <c r="N5531" s="7"/>
      <c r="O5531" s="7"/>
    </row>
    <row r="5532" spans="1:15" ht="15">
      <c r="A5532" s="1">
        <v>5524</v>
      </c>
      <c r="B5532" s="6"/>
      <c r="C5532" s="7"/>
      <c r="D5532" s="7"/>
      <c r="E5532" s="7"/>
      <c r="F5532" s="7"/>
      <c r="G5532" s="7"/>
      <c r="H5532" s="7"/>
      <c r="I5532" s="7"/>
      <c r="J5532" s="7"/>
      <c r="K5532" s="7"/>
      <c r="L5532" s="7"/>
      <c r="M5532" s="7"/>
      <c r="N5532" s="7"/>
      <c r="O5532" s="7"/>
    </row>
    <row r="5533" spans="1:15" ht="15">
      <c r="A5533" s="1">
        <v>5525</v>
      </c>
      <c r="B5533" s="6"/>
      <c r="C5533" s="7"/>
      <c r="D5533" s="7"/>
      <c r="E5533" s="7"/>
      <c r="F5533" s="7"/>
      <c r="G5533" s="7"/>
      <c r="H5533" s="7"/>
      <c r="I5533" s="7"/>
      <c r="J5533" s="7"/>
      <c r="K5533" s="7"/>
      <c r="L5533" s="7"/>
      <c r="M5533" s="7"/>
      <c r="N5533" s="7"/>
      <c r="O5533" s="7"/>
    </row>
    <row r="5534" spans="1:15" ht="15">
      <c r="A5534" s="1">
        <v>5526</v>
      </c>
      <c r="B5534" s="6"/>
      <c r="C5534" s="7"/>
      <c r="D5534" s="7"/>
      <c r="E5534" s="7"/>
      <c r="F5534" s="7"/>
      <c r="G5534" s="7"/>
      <c r="H5534" s="7"/>
      <c r="I5534" s="7"/>
      <c r="J5534" s="7"/>
      <c r="K5534" s="7"/>
      <c r="L5534" s="7"/>
      <c r="M5534" s="7"/>
      <c r="N5534" s="7"/>
      <c r="O5534" s="7"/>
    </row>
    <row r="5535" spans="1:15" ht="15">
      <c r="A5535" s="1">
        <v>5527</v>
      </c>
      <c r="B5535" s="6"/>
      <c r="C5535" s="7"/>
      <c r="D5535" s="7"/>
      <c r="E5535" s="7"/>
      <c r="F5535" s="7"/>
      <c r="G5535" s="7"/>
      <c r="H5535" s="7"/>
      <c r="I5535" s="7"/>
      <c r="J5535" s="7"/>
      <c r="K5535" s="7"/>
      <c r="L5535" s="7"/>
      <c r="M5535" s="7"/>
      <c r="N5535" s="7"/>
      <c r="O5535" s="7"/>
    </row>
    <row r="5536" spans="1:15" ht="15">
      <c r="A5536" s="1">
        <v>5528</v>
      </c>
      <c r="B5536" s="6"/>
      <c r="C5536" s="7"/>
      <c r="D5536" s="7"/>
      <c r="E5536" s="7"/>
      <c r="F5536" s="7"/>
      <c r="G5536" s="7"/>
      <c r="H5536" s="7"/>
      <c r="I5536" s="7"/>
      <c r="J5536" s="7"/>
      <c r="K5536" s="7"/>
      <c r="L5536" s="7"/>
      <c r="M5536" s="7"/>
      <c r="N5536" s="7"/>
      <c r="O5536" s="7"/>
    </row>
    <row r="5537" spans="1:15" ht="15">
      <c r="A5537" s="1">
        <v>5529</v>
      </c>
      <c r="B5537" s="6"/>
      <c r="C5537" s="7"/>
      <c r="D5537" s="7"/>
      <c r="E5537" s="7"/>
      <c r="F5537" s="7"/>
      <c r="G5537" s="7"/>
      <c r="H5537" s="7"/>
      <c r="I5537" s="7"/>
      <c r="J5537" s="7"/>
      <c r="K5537" s="7"/>
      <c r="L5537" s="7"/>
      <c r="M5537" s="7"/>
      <c r="N5537" s="7"/>
      <c r="O5537" s="7"/>
    </row>
    <row r="5538" spans="1:15" ht="15">
      <c r="A5538" s="1">
        <v>5530</v>
      </c>
      <c r="B5538" s="6"/>
      <c r="C5538" s="7"/>
      <c r="D5538" s="7"/>
      <c r="E5538" s="7"/>
      <c r="F5538" s="7"/>
      <c r="G5538" s="7"/>
      <c r="H5538" s="7"/>
      <c r="I5538" s="7"/>
      <c r="J5538" s="7"/>
      <c r="K5538" s="7"/>
      <c r="L5538" s="7"/>
      <c r="M5538" s="7"/>
      <c r="N5538" s="7"/>
      <c r="O5538" s="7"/>
    </row>
    <row r="5539" spans="1:15" ht="15">
      <c r="A5539" s="1">
        <v>5531</v>
      </c>
      <c r="B5539" s="6"/>
      <c r="C5539" s="7"/>
      <c r="D5539" s="7"/>
      <c r="E5539" s="7"/>
      <c r="F5539" s="7"/>
      <c r="G5539" s="7"/>
      <c r="H5539" s="7"/>
      <c r="I5539" s="7"/>
      <c r="J5539" s="7"/>
      <c r="K5539" s="7"/>
      <c r="L5539" s="7"/>
      <c r="M5539" s="7"/>
      <c r="N5539" s="7"/>
      <c r="O5539" s="7"/>
    </row>
    <row r="5540" spans="1:15" ht="15">
      <c r="A5540" s="1">
        <v>5532</v>
      </c>
      <c r="B5540" s="6"/>
      <c r="C5540" s="7"/>
      <c r="D5540" s="7"/>
      <c r="E5540" s="7"/>
      <c r="F5540" s="7"/>
      <c r="G5540" s="7"/>
      <c r="H5540" s="7"/>
      <c r="I5540" s="7"/>
      <c r="J5540" s="7"/>
      <c r="K5540" s="7"/>
      <c r="L5540" s="7"/>
      <c r="M5540" s="7"/>
      <c r="N5540" s="7"/>
      <c r="O5540" s="7"/>
    </row>
    <row r="5541" spans="1:15" ht="15">
      <c r="A5541" s="1">
        <v>5533</v>
      </c>
      <c r="B5541" s="6"/>
      <c r="C5541" s="7"/>
      <c r="D5541" s="7"/>
      <c r="E5541" s="7"/>
      <c r="F5541" s="7"/>
      <c r="G5541" s="7"/>
      <c r="H5541" s="7"/>
      <c r="I5541" s="7"/>
      <c r="J5541" s="7"/>
      <c r="K5541" s="7"/>
      <c r="L5541" s="7"/>
      <c r="M5541" s="7"/>
      <c r="N5541" s="7"/>
      <c r="O5541" s="7"/>
    </row>
    <row r="5542" spans="1:15" ht="15">
      <c r="A5542" s="1">
        <v>5534</v>
      </c>
      <c r="B5542" s="6"/>
      <c r="C5542" s="7"/>
      <c r="D5542" s="7"/>
      <c r="E5542" s="7"/>
      <c r="F5542" s="7"/>
      <c r="G5542" s="7"/>
      <c r="H5542" s="7"/>
      <c r="I5542" s="7"/>
      <c r="J5542" s="7"/>
      <c r="K5542" s="7"/>
      <c r="L5542" s="7"/>
      <c r="M5542" s="7"/>
      <c r="N5542" s="7"/>
      <c r="O5542" s="7"/>
    </row>
    <row r="5543" spans="1:15" ht="15">
      <c r="A5543" s="1">
        <v>5535</v>
      </c>
      <c r="B5543" s="6"/>
      <c r="C5543" s="7"/>
      <c r="D5543" s="7"/>
      <c r="E5543" s="7"/>
      <c r="F5543" s="7"/>
      <c r="G5543" s="7"/>
      <c r="H5543" s="7"/>
      <c r="I5543" s="7"/>
      <c r="J5543" s="7"/>
      <c r="K5543" s="7"/>
      <c r="L5543" s="7"/>
      <c r="M5543" s="7"/>
      <c r="N5543" s="7"/>
      <c r="O5543" s="7"/>
    </row>
    <row r="5544" spans="1:15" ht="15">
      <c r="A5544" s="1">
        <v>5536</v>
      </c>
      <c r="B5544" s="6"/>
      <c r="C5544" s="7"/>
      <c r="D5544" s="7"/>
      <c r="E5544" s="7"/>
      <c r="F5544" s="7"/>
      <c r="G5544" s="7"/>
      <c r="H5544" s="7"/>
      <c r="I5544" s="7"/>
      <c r="J5544" s="7"/>
      <c r="K5544" s="7"/>
      <c r="L5544" s="7"/>
      <c r="M5544" s="7"/>
      <c r="N5544" s="7"/>
      <c r="O5544" s="7"/>
    </row>
    <row r="5545" spans="1:15" ht="15">
      <c r="A5545" s="1">
        <v>5537</v>
      </c>
      <c r="B5545" s="6"/>
      <c r="C5545" s="7"/>
      <c r="D5545" s="7"/>
      <c r="E5545" s="7"/>
      <c r="F5545" s="7"/>
      <c r="G5545" s="7"/>
      <c r="H5545" s="7"/>
      <c r="I5545" s="7"/>
      <c r="J5545" s="7"/>
      <c r="K5545" s="7"/>
      <c r="L5545" s="7"/>
      <c r="M5545" s="7"/>
      <c r="N5545" s="7"/>
      <c r="O5545" s="7"/>
    </row>
    <row r="5546" spans="1:15" ht="15">
      <c r="A5546" s="1">
        <v>5538</v>
      </c>
      <c r="B5546" s="6"/>
      <c r="C5546" s="7"/>
      <c r="D5546" s="7"/>
      <c r="E5546" s="7"/>
      <c r="F5546" s="7"/>
      <c r="G5546" s="7"/>
      <c r="H5546" s="7"/>
      <c r="I5546" s="7"/>
      <c r="J5546" s="7"/>
      <c r="K5546" s="7"/>
      <c r="L5546" s="7"/>
      <c r="M5546" s="7"/>
      <c r="N5546" s="7"/>
      <c r="O5546" s="7"/>
    </row>
    <row r="5547" spans="1:15" ht="15">
      <c r="A5547" s="1">
        <v>5539</v>
      </c>
      <c r="B5547" s="6"/>
      <c r="C5547" s="7"/>
      <c r="D5547" s="7"/>
      <c r="E5547" s="7"/>
      <c r="F5547" s="7"/>
      <c r="G5547" s="7"/>
      <c r="H5547" s="7"/>
      <c r="I5547" s="7"/>
      <c r="J5547" s="7"/>
      <c r="K5547" s="7"/>
      <c r="L5547" s="7"/>
      <c r="M5547" s="7"/>
      <c r="N5547" s="7"/>
      <c r="O5547" s="7"/>
    </row>
    <row r="5548" spans="1:15" ht="15">
      <c r="A5548" s="1">
        <v>5540</v>
      </c>
      <c r="B5548" s="6"/>
      <c r="C5548" s="7"/>
      <c r="D5548" s="7"/>
      <c r="E5548" s="7"/>
      <c r="F5548" s="7"/>
      <c r="G5548" s="7"/>
      <c r="H5548" s="7"/>
      <c r="I5548" s="7"/>
      <c r="J5548" s="7"/>
      <c r="K5548" s="7"/>
      <c r="L5548" s="7"/>
      <c r="M5548" s="7"/>
      <c r="N5548" s="7"/>
      <c r="O5548" s="7"/>
    </row>
    <row r="5549" spans="1:15" ht="15">
      <c r="A5549" s="1">
        <v>5541</v>
      </c>
      <c r="B5549" s="6"/>
      <c r="C5549" s="7"/>
      <c r="D5549" s="7"/>
      <c r="E5549" s="7"/>
      <c r="F5549" s="7"/>
      <c r="G5549" s="7"/>
      <c r="H5549" s="7"/>
      <c r="I5549" s="7"/>
      <c r="J5549" s="7"/>
      <c r="K5549" s="7"/>
      <c r="L5549" s="7"/>
      <c r="M5549" s="7"/>
      <c r="N5549" s="7"/>
      <c r="O5549" s="7"/>
    </row>
    <row r="5550" spans="1:15" ht="15">
      <c r="A5550" s="1">
        <v>5542</v>
      </c>
      <c r="B5550" s="6"/>
      <c r="C5550" s="7"/>
      <c r="D5550" s="7"/>
      <c r="E5550" s="7"/>
      <c r="F5550" s="7"/>
      <c r="G5550" s="7"/>
      <c r="H5550" s="7"/>
      <c r="I5550" s="7"/>
      <c r="J5550" s="7"/>
      <c r="K5550" s="7"/>
      <c r="L5550" s="7"/>
      <c r="M5550" s="7"/>
      <c r="N5550" s="7"/>
      <c r="O5550" s="7"/>
    </row>
    <row r="5551" spans="1:15" ht="15">
      <c r="A5551" s="1">
        <v>5543</v>
      </c>
      <c r="B5551" s="6"/>
      <c r="C5551" s="7"/>
      <c r="D5551" s="7"/>
      <c r="E5551" s="7"/>
      <c r="F5551" s="7"/>
      <c r="G5551" s="7"/>
      <c r="H5551" s="7"/>
      <c r="I5551" s="7"/>
      <c r="J5551" s="7"/>
      <c r="K5551" s="7"/>
      <c r="L5551" s="7"/>
      <c r="M5551" s="7"/>
      <c r="N5551" s="7"/>
      <c r="O5551" s="7"/>
    </row>
    <row r="5552" spans="1:15" ht="15">
      <c r="A5552" s="1">
        <v>5544</v>
      </c>
      <c r="B5552" s="6"/>
      <c r="C5552" s="7"/>
      <c r="D5552" s="7"/>
      <c r="E5552" s="7"/>
      <c r="F5552" s="7"/>
      <c r="G5552" s="7"/>
      <c r="H5552" s="7"/>
      <c r="I5552" s="7"/>
      <c r="J5552" s="7"/>
      <c r="K5552" s="7"/>
      <c r="L5552" s="7"/>
      <c r="M5552" s="7"/>
      <c r="N5552" s="7"/>
      <c r="O5552" s="7"/>
    </row>
    <row r="5553" spans="1:15" ht="15">
      <c r="A5553" s="1">
        <v>5545</v>
      </c>
      <c r="B5553" s="6"/>
      <c r="C5553" s="7"/>
      <c r="D5553" s="7"/>
      <c r="E5553" s="7"/>
      <c r="F5553" s="7"/>
      <c r="G5553" s="7"/>
      <c r="H5553" s="7"/>
      <c r="I5553" s="7"/>
      <c r="J5553" s="7"/>
      <c r="K5553" s="7"/>
      <c r="L5553" s="7"/>
      <c r="M5553" s="7"/>
      <c r="N5553" s="7"/>
      <c r="O5553" s="7"/>
    </row>
    <row r="5554" spans="1:15" ht="15">
      <c r="A5554" s="1">
        <v>5546</v>
      </c>
      <c r="B5554" s="6"/>
      <c r="C5554" s="7"/>
      <c r="D5554" s="7"/>
      <c r="E5554" s="7"/>
      <c r="F5554" s="7"/>
      <c r="G5554" s="7"/>
      <c r="H5554" s="7"/>
      <c r="I5554" s="7"/>
      <c r="J5554" s="7"/>
      <c r="K5554" s="7"/>
      <c r="L5554" s="7"/>
      <c r="M5554" s="7"/>
      <c r="N5554" s="7"/>
      <c r="O5554" s="7"/>
    </row>
    <row r="5555" spans="1:15" ht="15">
      <c r="A5555" s="1">
        <v>5547</v>
      </c>
      <c r="B5555" s="6"/>
      <c r="C5555" s="7"/>
      <c r="D5555" s="7"/>
      <c r="E5555" s="7"/>
      <c r="F5555" s="7"/>
      <c r="G5555" s="7"/>
      <c r="H5555" s="7"/>
      <c r="I5555" s="7"/>
      <c r="J5555" s="7"/>
      <c r="K5555" s="7"/>
      <c r="L5555" s="7"/>
      <c r="M5555" s="7"/>
      <c r="N5555" s="7"/>
      <c r="O5555" s="7"/>
    </row>
    <row r="5556" spans="1:15" ht="15">
      <c r="A5556" s="1">
        <v>5548</v>
      </c>
      <c r="B5556" s="6"/>
      <c r="C5556" s="7"/>
      <c r="D5556" s="7"/>
      <c r="E5556" s="7"/>
      <c r="F5556" s="7"/>
      <c r="G5556" s="7"/>
      <c r="H5556" s="7"/>
      <c r="I5556" s="7"/>
      <c r="J5556" s="7"/>
      <c r="K5556" s="7"/>
      <c r="L5556" s="7"/>
      <c r="M5556" s="7"/>
      <c r="N5556" s="7"/>
      <c r="O5556" s="7"/>
    </row>
    <row r="5557" spans="1:15" ht="15">
      <c r="A5557" s="1">
        <v>5549</v>
      </c>
      <c r="B5557" s="6"/>
      <c r="C5557" s="7"/>
      <c r="D5557" s="7"/>
      <c r="E5557" s="7"/>
      <c r="F5557" s="7"/>
      <c r="G5557" s="7"/>
      <c r="H5557" s="7"/>
      <c r="I5557" s="7"/>
      <c r="J5557" s="7"/>
      <c r="K5557" s="7"/>
      <c r="L5557" s="7"/>
      <c r="M5557" s="7"/>
      <c r="N5557" s="7"/>
      <c r="O5557" s="7"/>
    </row>
    <row r="5558" spans="1:15" ht="15">
      <c r="A5558" s="1">
        <v>5550</v>
      </c>
      <c r="B5558" s="6"/>
      <c r="C5558" s="7"/>
      <c r="D5558" s="7"/>
      <c r="E5558" s="7"/>
      <c r="F5558" s="7"/>
      <c r="G5558" s="7"/>
      <c r="H5558" s="7"/>
      <c r="I5558" s="7"/>
      <c r="J5558" s="7"/>
      <c r="K5558" s="7"/>
      <c r="L5558" s="7"/>
      <c r="M5558" s="7"/>
      <c r="N5558" s="7"/>
      <c r="O5558" s="7"/>
    </row>
    <row r="5559" spans="1:15" ht="15">
      <c r="A5559" s="1">
        <v>5551</v>
      </c>
      <c r="B5559" s="6"/>
      <c r="C5559" s="7"/>
      <c r="D5559" s="7"/>
      <c r="E5559" s="7"/>
      <c r="F5559" s="7"/>
      <c r="G5559" s="7"/>
      <c r="H5559" s="7"/>
      <c r="I5559" s="7"/>
      <c r="J5559" s="7"/>
      <c r="K5559" s="7"/>
      <c r="L5559" s="7"/>
      <c r="M5559" s="7"/>
      <c r="N5559" s="7"/>
      <c r="O5559" s="7"/>
    </row>
    <row r="5560" spans="1:15" ht="15">
      <c r="A5560" s="1">
        <v>5552</v>
      </c>
      <c r="B5560" s="6"/>
      <c r="C5560" s="7"/>
      <c r="D5560" s="7"/>
      <c r="E5560" s="7"/>
      <c r="F5560" s="7"/>
      <c r="G5560" s="7"/>
      <c r="H5560" s="7"/>
      <c r="I5560" s="7"/>
      <c r="J5560" s="7"/>
      <c r="K5560" s="7"/>
      <c r="L5560" s="7"/>
      <c r="M5560" s="7"/>
      <c r="N5560" s="7"/>
      <c r="O5560" s="7"/>
    </row>
    <row r="5561" spans="1:15" ht="15">
      <c r="A5561" s="1">
        <v>5553</v>
      </c>
      <c r="B5561" s="6"/>
      <c r="C5561" s="7"/>
      <c r="D5561" s="7"/>
      <c r="E5561" s="7"/>
      <c r="F5561" s="7"/>
      <c r="G5561" s="7"/>
      <c r="H5561" s="7"/>
      <c r="I5561" s="7"/>
      <c r="J5561" s="7"/>
      <c r="K5561" s="7"/>
      <c r="L5561" s="7"/>
      <c r="M5561" s="7"/>
      <c r="N5561" s="7"/>
      <c r="O5561" s="7"/>
    </row>
    <row r="5562" spans="1:15" ht="15">
      <c r="A5562" s="1">
        <v>5554</v>
      </c>
      <c r="B5562" s="6"/>
      <c r="C5562" s="7"/>
      <c r="D5562" s="7"/>
      <c r="E5562" s="7"/>
      <c r="F5562" s="7"/>
      <c r="G5562" s="7"/>
      <c r="H5562" s="7"/>
      <c r="I5562" s="7"/>
      <c r="J5562" s="7"/>
      <c r="K5562" s="7"/>
      <c r="L5562" s="7"/>
      <c r="M5562" s="7"/>
      <c r="N5562" s="7"/>
      <c r="O5562" s="7"/>
    </row>
    <row r="5563" spans="1:15" ht="15">
      <c r="A5563" s="1">
        <v>5555</v>
      </c>
      <c r="B5563" s="6"/>
      <c r="C5563" s="7"/>
      <c r="D5563" s="7"/>
      <c r="E5563" s="7"/>
      <c r="F5563" s="7"/>
      <c r="G5563" s="7"/>
      <c r="H5563" s="7"/>
      <c r="I5563" s="7"/>
      <c r="J5563" s="7"/>
      <c r="K5563" s="7"/>
      <c r="L5563" s="7"/>
      <c r="M5563" s="7"/>
      <c r="N5563" s="7"/>
      <c r="O5563" s="7"/>
    </row>
    <row r="5564" spans="1:15" ht="15">
      <c r="A5564" s="1">
        <v>5556</v>
      </c>
      <c r="B5564" s="6"/>
      <c r="C5564" s="7"/>
      <c r="D5564" s="7"/>
      <c r="E5564" s="7"/>
      <c r="F5564" s="7"/>
      <c r="G5564" s="7"/>
      <c r="H5564" s="7"/>
      <c r="I5564" s="7"/>
      <c r="J5564" s="7"/>
      <c r="K5564" s="7"/>
      <c r="L5564" s="7"/>
      <c r="M5564" s="7"/>
      <c r="N5564" s="7"/>
      <c r="O5564" s="7"/>
    </row>
    <row r="5565" spans="1:15" ht="15">
      <c r="A5565" s="1">
        <v>5557</v>
      </c>
      <c r="B5565" s="6"/>
      <c r="C5565" s="7"/>
      <c r="D5565" s="7"/>
      <c r="E5565" s="7"/>
      <c r="F5565" s="7"/>
      <c r="G5565" s="7"/>
      <c r="H5565" s="7"/>
      <c r="I5565" s="7"/>
      <c r="J5565" s="7"/>
      <c r="K5565" s="7"/>
      <c r="L5565" s="7"/>
      <c r="M5565" s="7"/>
      <c r="N5565" s="7"/>
      <c r="O5565" s="7"/>
    </row>
    <row r="5566" spans="1:15" ht="15">
      <c r="A5566" s="1">
        <v>5558</v>
      </c>
      <c r="B5566" s="6"/>
      <c r="C5566" s="7"/>
      <c r="D5566" s="7"/>
      <c r="E5566" s="7"/>
      <c r="F5566" s="7"/>
      <c r="G5566" s="7"/>
      <c r="H5566" s="7"/>
      <c r="I5566" s="7"/>
      <c r="J5566" s="7"/>
      <c r="K5566" s="7"/>
      <c r="L5566" s="7"/>
      <c r="M5566" s="7"/>
      <c r="N5566" s="7"/>
      <c r="O5566" s="7"/>
    </row>
    <row r="5567" spans="1:15" ht="15">
      <c r="A5567" s="1">
        <v>5559</v>
      </c>
      <c r="B5567" s="6"/>
      <c r="C5567" s="7"/>
      <c r="D5567" s="7"/>
      <c r="E5567" s="7"/>
      <c r="F5567" s="7"/>
      <c r="G5567" s="7"/>
      <c r="H5567" s="7"/>
      <c r="I5567" s="7"/>
      <c r="J5567" s="7"/>
      <c r="K5567" s="7"/>
      <c r="L5567" s="7"/>
      <c r="M5567" s="7"/>
      <c r="N5567" s="7"/>
      <c r="O5567" s="7"/>
    </row>
    <row r="5568" spans="1:15" ht="15">
      <c r="A5568" s="1">
        <v>5560</v>
      </c>
      <c r="B5568" s="6"/>
      <c r="C5568" s="7"/>
      <c r="D5568" s="7"/>
      <c r="E5568" s="7"/>
      <c r="F5568" s="7"/>
      <c r="G5568" s="7"/>
      <c r="H5568" s="7"/>
      <c r="I5568" s="7"/>
      <c r="J5568" s="7"/>
      <c r="K5568" s="7"/>
      <c r="L5568" s="7"/>
      <c r="M5568" s="7"/>
      <c r="N5568" s="7"/>
      <c r="O5568" s="7"/>
    </row>
    <row r="5569" spans="1:15" ht="15">
      <c r="A5569" s="1">
        <v>5561</v>
      </c>
      <c r="B5569" s="6"/>
      <c r="C5569" s="7"/>
      <c r="D5569" s="7"/>
      <c r="E5569" s="7"/>
      <c r="F5569" s="7"/>
      <c r="G5569" s="7"/>
      <c r="H5569" s="7"/>
      <c r="I5569" s="7"/>
      <c r="J5569" s="7"/>
      <c r="K5569" s="7"/>
      <c r="L5569" s="7"/>
      <c r="M5569" s="7"/>
      <c r="N5569" s="7"/>
      <c r="O5569" s="7"/>
    </row>
    <row r="5570" spans="1:15" ht="15">
      <c r="A5570" s="1">
        <v>5562</v>
      </c>
      <c r="B5570" s="6"/>
      <c r="C5570" s="7"/>
      <c r="D5570" s="7"/>
      <c r="E5570" s="7"/>
      <c r="F5570" s="7"/>
      <c r="G5570" s="7"/>
      <c r="H5570" s="7"/>
      <c r="I5570" s="7"/>
      <c r="J5570" s="7"/>
      <c r="K5570" s="7"/>
      <c r="L5570" s="7"/>
      <c r="M5570" s="7"/>
      <c r="N5570" s="7"/>
      <c r="O5570" s="7"/>
    </row>
    <row r="5571" spans="1:15" ht="15">
      <c r="A5571" s="1">
        <v>5563</v>
      </c>
      <c r="B5571" s="6"/>
      <c r="C5571" s="7"/>
      <c r="D5571" s="7"/>
      <c r="E5571" s="7"/>
      <c r="F5571" s="7"/>
      <c r="G5571" s="7"/>
      <c r="H5571" s="7"/>
      <c r="I5571" s="7"/>
      <c r="J5571" s="7"/>
      <c r="K5571" s="7"/>
      <c r="L5571" s="7"/>
      <c r="M5571" s="7"/>
      <c r="N5571" s="7"/>
      <c r="O5571" s="7"/>
    </row>
    <row r="5572" spans="1:15" ht="15">
      <c r="A5572" s="1">
        <v>5564</v>
      </c>
      <c r="B5572" s="6"/>
      <c r="C5572" s="7"/>
      <c r="D5572" s="7"/>
      <c r="E5572" s="7"/>
      <c r="F5572" s="7"/>
      <c r="G5572" s="7"/>
      <c r="H5572" s="7"/>
      <c r="I5572" s="7"/>
      <c r="J5572" s="7"/>
      <c r="K5572" s="7"/>
      <c r="L5572" s="7"/>
      <c r="M5572" s="7"/>
      <c r="N5572" s="7"/>
      <c r="O5572" s="7"/>
    </row>
    <row r="5573" spans="1:15" ht="15">
      <c r="A5573" s="1">
        <v>5565</v>
      </c>
      <c r="B5573" s="6"/>
      <c r="C5573" s="7"/>
      <c r="D5573" s="7"/>
      <c r="E5573" s="7"/>
      <c r="F5573" s="7"/>
      <c r="G5573" s="7"/>
      <c r="H5573" s="7"/>
      <c r="I5573" s="7"/>
      <c r="J5573" s="7"/>
      <c r="K5573" s="7"/>
      <c r="L5573" s="7"/>
      <c r="M5573" s="7"/>
      <c r="N5573" s="7"/>
      <c r="O5573" s="7"/>
    </row>
    <row r="5574" spans="1:15" ht="15">
      <c r="A5574" s="1">
        <v>5566</v>
      </c>
      <c r="B5574" s="6"/>
      <c r="C5574" s="7"/>
      <c r="D5574" s="7"/>
      <c r="E5574" s="7"/>
      <c r="F5574" s="7"/>
      <c r="G5574" s="7"/>
      <c r="H5574" s="7"/>
      <c r="I5574" s="7"/>
      <c r="J5574" s="7"/>
      <c r="K5574" s="7"/>
      <c r="L5574" s="7"/>
      <c r="M5574" s="7"/>
      <c r="N5574" s="7"/>
      <c r="O5574" s="7"/>
    </row>
    <row r="5575" spans="1:15" ht="15">
      <c r="A5575" s="1">
        <v>5567</v>
      </c>
      <c r="B5575" s="6"/>
      <c r="C5575" s="7"/>
      <c r="D5575" s="7"/>
      <c r="E5575" s="7"/>
      <c r="F5575" s="7"/>
      <c r="G5575" s="7"/>
      <c r="H5575" s="7"/>
      <c r="I5575" s="7"/>
      <c r="J5575" s="7"/>
      <c r="K5575" s="7"/>
      <c r="L5575" s="7"/>
      <c r="M5575" s="7"/>
      <c r="N5575" s="7"/>
      <c r="O5575" s="7"/>
    </row>
    <row r="5576" spans="1:15" ht="15">
      <c r="A5576" s="1">
        <v>5568</v>
      </c>
      <c r="B5576" s="6"/>
      <c r="C5576" s="7"/>
      <c r="D5576" s="7"/>
      <c r="E5576" s="7"/>
      <c r="F5576" s="7"/>
      <c r="G5576" s="7"/>
      <c r="H5576" s="7"/>
      <c r="I5576" s="7"/>
      <c r="J5576" s="7"/>
      <c r="K5576" s="7"/>
      <c r="L5576" s="7"/>
      <c r="M5576" s="7"/>
      <c r="N5576" s="7"/>
      <c r="O5576" s="7"/>
    </row>
    <row r="5577" spans="1:15" ht="15">
      <c r="A5577" s="1">
        <v>5569</v>
      </c>
      <c r="B5577" s="6"/>
      <c r="C5577" s="7"/>
      <c r="D5577" s="7"/>
      <c r="E5577" s="7"/>
      <c r="F5577" s="7"/>
      <c r="G5577" s="7"/>
      <c r="H5577" s="7"/>
      <c r="I5577" s="7"/>
      <c r="J5577" s="7"/>
      <c r="K5577" s="7"/>
      <c r="L5577" s="7"/>
      <c r="M5577" s="7"/>
      <c r="N5577" s="7"/>
      <c r="O5577" s="7"/>
    </row>
    <row r="5578" spans="1:15" ht="15">
      <c r="A5578" s="1">
        <v>5570</v>
      </c>
      <c r="B5578" s="6"/>
      <c r="C5578" s="7"/>
      <c r="D5578" s="7"/>
      <c r="E5578" s="7"/>
      <c r="F5578" s="7"/>
      <c r="G5578" s="7"/>
      <c r="H5578" s="7"/>
      <c r="I5578" s="7"/>
      <c r="J5578" s="7"/>
      <c r="K5578" s="7"/>
      <c r="L5578" s="7"/>
      <c r="M5578" s="7"/>
      <c r="N5578" s="7"/>
      <c r="O5578" s="7"/>
    </row>
    <row r="5579" spans="1:15" ht="15">
      <c r="A5579" s="1">
        <v>5571</v>
      </c>
      <c r="B5579" s="6"/>
      <c r="C5579" s="7"/>
      <c r="D5579" s="7"/>
      <c r="E5579" s="7"/>
      <c r="F5579" s="7"/>
      <c r="G5579" s="7"/>
      <c r="H5579" s="7"/>
      <c r="I5579" s="7"/>
      <c r="J5579" s="7"/>
      <c r="K5579" s="7"/>
      <c r="L5579" s="7"/>
      <c r="M5579" s="7"/>
      <c r="N5579" s="7"/>
      <c r="O5579" s="7"/>
    </row>
    <row r="5580" spans="1:15" ht="15">
      <c r="A5580" s="1">
        <v>5572</v>
      </c>
      <c r="B5580" s="6"/>
      <c r="C5580" s="7"/>
      <c r="D5580" s="7"/>
      <c r="E5580" s="7"/>
      <c r="F5580" s="7"/>
      <c r="G5580" s="7"/>
      <c r="H5580" s="7"/>
      <c r="I5580" s="7"/>
      <c r="J5580" s="7"/>
      <c r="K5580" s="7"/>
      <c r="L5580" s="7"/>
      <c r="M5580" s="7"/>
      <c r="N5580" s="7"/>
      <c r="O5580" s="7"/>
    </row>
    <row r="5581" spans="1:15" ht="15">
      <c r="A5581" s="1">
        <v>5573</v>
      </c>
      <c r="B5581" s="6"/>
      <c r="C5581" s="7"/>
      <c r="D5581" s="7"/>
      <c r="E5581" s="7"/>
      <c r="F5581" s="7"/>
      <c r="G5581" s="7"/>
      <c r="H5581" s="7"/>
      <c r="I5581" s="7"/>
      <c r="J5581" s="7"/>
      <c r="K5581" s="7"/>
      <c r="L5581" s="7"/>
      <c r="M5581" s="7"/>
      <c r="N5581" s="7"/>
      <c r="O5581" s="7"/>
    </row>
    <row r="5582" spans="1:15" ht="15">
      <c r="A5582" s="1">
        <v>5574</v>
      </c>
      <c r="B5582" s="6"/>
      <c r="C5582" s="7"/>
      <c r="D5582" s="7"/>
      <c r="E5582" s="7"/>
      <c r="F5582" s="7"/>
      <c r="G5582" s="7"/>
      <c r="H5582" s="7"/>
      <c r="I5582" s="7"/>
      <c r="J5582" s="7"/>
      <c r="K5582" s="7"/>
      <c r="L5582" s="7"/>
      <c r="M5582" s="7"/>
      <c r="N5582" s="7"/>
      <c r="O5582" s="7"/>
    </row>
    <row r="5583" spans="1:15" ht="15">
      <c r="A5583" s="1">
        <v>5575</v>
      </c>
      <c r="B5583" s="6"/>
      <c r="C5583" s="7"/>
      <c r="D5583" s="7"/>
      <c r="E5583" s="7"/>
      <c r="F5583" s="7"/>
      <c r="G5583" s="7"/>
      <c r="H5583" s="7"/>
      <c r="I5583" s="7"/>
      <c r="J5583" s="7"/>
      <c r="K5583" s="7"/>
      <c r="L5583" s="7"/>
      <c r="M5583" s="7"/>
      <c r="N5583" s="7"/>
      <c r="O5583" s="7"/>
    </row>
    <row r="5584" spans="1:15" ht="15">
      <c r="A5584" s="1">
        <v>5576</v>
      </c>
      <c r="B5584" s="6"/>
      <c r="C5584" s="7"/>
      <c r="D5584" s="7"/>
      <c r="E5584" s="7"/>
      <c r="F5584" s="7"/>
      <c r="G5584" s="7"/>
      <c r="H5584" s="7"/>
      <c r="I5584" s="7"/>
      <c r="J5584" s="7"/>
      <c r="K5584" s="7"/>
      <c r="L5584" s="7"/>
      <c r="M5584" s="7"/>
      <c r="N5584" s="7"/>
      <c r="O5584" s="7"/>
    </row>
    <row r="5585" spans="1:15" ht="15">
      <c r="A5585" s="1">
        <v>5577</v>
      </c>
      <c r="B5585" s="6"/>
      <c r="C5585" s="7"/>
      <c r="D5585" s="7"/>
      <c r="E5585" s="7"/>
      <c r="F5585" s="7"/>
      <c r="G5585" s="7"/>
      <c r="H5585" s="7"/>
      <c r="I5585" s="7"/>
      <c r="J5585" s="7"/>
      <c r="K5585" s="7"/>
      <c r="L5585" s="7"/>
      <c r="M5585" s="7"/>
      <c r="N5585" s="7"/>
      <c r="O5585" s="7"/>
    </row>
    <row r="5586" spans="1:15" ht="15">
      <c r="A5586" s="1">
        <v>5578</v>
      </c>
      <c r="B5586" s="6"/>
      <c r="C5586" s="7"/>
      <c r="D5586" s="7"/>
      <c r="E5586" s="7"/>
      <c r="F5586" s="7"/>
      <c r="G5586" s="7"/>
      <c r="H5586" s="7"/>
      <c r="I5586" s="7"/>
      <c r="J5586" s="7"/>
      <c r="K5586" s="7"/>
      <c r="L5586" s="7"/>
      <c r="M5586" s="7"/>
      <c r="N5586" s="7"/>
      <c r="O5586" s="7"/>
    </row>
    <row r="5587" spans="1:15" ht="15">
      <c r="A5587" s="1">
        <v>5579</v>
      </c>
      <c r="B5587" s="6"/>
      <c r="C5587" s="7"/>
      <c r="D5587" s="7"/>
      <c r="E5587" s="7"/>
      <c r="F5587" s="7"/>
      <c r="G5587" s="7"/>
      <c r="H5587" s="7"/>
      <c r="I5587" s="7"/>
      <c r="J5587" s="7"/>
      <c r="K5587" s="7"/>
      <c r="L5587" s="7"/>
      <c r="M5587" s="7"/>
      <c r="N5587" s="7"/>
      <c r="O5587" s="7"/>
    </row>
    <row r="5588" spans="1:15" ht="15">
      <c r="A5588" s="1">
        <v>5580</v>
      </c>
      <c r="B5588" s="6"/>
      <c r="C5588" s="7"/>
      <c r="D5588" s="7"/>
      <c r="E5588" s="7"/>
      <c r="F5588" s="7"/>
      <c r="G5588" s="7"/>
      <c r="H5588" s="7"/>
      <c r="I5588" s="7"/>
      <c r="J5588" s="7"/>
      <c r="K5588" s="7"/>
      <c r="L5588" s="7"/>
      <c r="M5588" s="7"/>
      <c r="N5588" s="7"/>
      <c r="O5588" s="7"/>
    </row>
    <row r="5589" spans="1:15" ht="15">
      <c r="A5589" s="1">
        <v>5581</v>
      </c>
      <c r="B5589" s="6"/>
      <c r="C5589" s="7"/>
      <c r="D5589" s="7"/>
      <c r="E5589" s="7"/>
      <c r="F5589" s="7"/>
      <c r="G5589" s="7"/>
      <c r="H5589" s="7"/>
      <c r="I5589" s="7"/>
      <c r="J5589" s="7"/>
      <c r="K5589" s="7"/>
      <c r="L5589" s="7"/>
      <c r="M5589" s="7"/>
      <c r="N5589" s="7"/>
      <c r="O5589" s="7"/>
    </row>
    <row r="5590" spans="1:15" ht="15">
      <c r="A5590" s="1">
        <v>5582</v>
      </c>
      <c r="B5590" s="6"/>
      <c r="C5590" s="7"/>
      <c r="D5590" s="7"/>
      <c r="E5590" s="7"/>
      <c r="F5590" s="7"/>
      <c r="G5590" s="7"/>
      <c r="H5590" s="7"/>
      <c r="I5590" s="7"/>
      <c r="J5590" s="7"/>
      <c r="K5590" s="7"/>
      <c r="L5590" s="7"/>
      <c r="M5590" s="7"/>
      <c r="N5590" s="7"/>
      <c r="O5590" s="7"/>
    </row>
    <row r="5591" spans="1:15" ht="15">
      <c r="A5591" s="1">
        <v>5583</v>
      </c>
      <c r="B5591" s="6"/>
      <c r="C5591" s="7"/>
      <c r="D5591" s="7"/>
      <c r="E5591" s="7"/>
      <c r="F5591" s="7"/>
      <c r="G5591" s="7"/>
      <c r="H5591" s="7"/>
      <c r="I5591" s="7"/>
      <c r="J5591" s="7"/>
      <c r="K5591" s="7"/>
      <c r="L5591" s="7"/>
      <c r="M5591" s="7"/>
      <c r="N5591" s="7"/>
      <c r="O5591" s="7"/>
    </row>
    <row r="5592" spans="1:15" ht="15">
      <c r="A5592" s="1">
        <v>5584</v>
      </c>
      <c r="B5592" s="6"/>
      <c r="C5592" s="7"/>
      <c r="D5592" s="7"/>
      <c r="E5592" s="7"/>
      <c r="F5592" s="7"/>
      <c r="G5592" s="7"/>
      <c r="H5592" s="7"/>
      <c r="I5592" s="7"/>
      <c r="J5592" s="7"/>
      <c r="K5592" s="7"/>
      <c r="L5592" s="7"/>
      <c r="M5592" s="7"/>
      <c r="N5592" s="7"/>
      <c r="O5592" s="7"/>
    </row>
    <row r="5593" spans="1:15" ht="15">
      <c r="A5593" s="1">
        <v>5585</v>
      </c>
      <c r="B5593" s="6"/>
      <c r="C5593" s="7"/>
      <c r="D5593" s="7"/>
      <c r="E5593" s="7"/>
      <c r="F5593" s="7"/>
      <c r="G5593" s="7"/>
      <c r="H5593" s="7"/>
      <c r="I5593" s="7"/>
      <c r="J5593" s="7"/>
      <c r="K5593" s="7"/>
      <c r="L5593" s="7"/>
      <c r="M5593" s="7"/>
      <c r="N5593" s="7"/>
      <c r="O5593" s="7"/>
    </row>
    <row r="5594" spans="1:15" ht="15">
      <c r="A5594" s="1">
        <v>5586</v>
      </c>
      <c r="B5594" s="6"/>
      <c r="C5594" s="7"/>
      <c r="D5594" s="7"/>
      <c r="E5594" s="7"/>
      <c r="F5594" s="7"/>
      <c r="G5594" s="7"/>
      <c r="H5594" s="7"/>
      <c r="I5594" s="7"/>
      <c r="J5594" s="7"/>
      <c r="K5594" s="7"/>
      <c r="L5594" s="7"/>
      <c r="M5594" s="7"/>
      <c r="N5594" s="7"/>
      <c r="O5594" s="7"/>
    </row>
    <row r="5595" spans="1:15" ht="15">
      <c r="A5595" s="1">
        <v>5587</v>
      </c>
      <c r="B5595" s="6"/>
      <c r="C5595" s="7"/>
      <c r="D5595" s="7"/>
      <c r="E5595" s="7"/>
      <c r="F5595" s="7"/>
      <c r="G5595" s="7"/>
      <c r="H5595" s="7"/>
      <c r="I5595" s="7"/>
      <c r="J5595" s="7"/>
      <c r="K5595" s="7"/>
      <c r="L5595" s="7"/>
      <c r="M5595" s="7"/>
      <c r="N5595" s="7"/>
      <c r="O5595" s="7"/>
    </row>
    <row r="5596" spans="1:15" ht="15">
      <c r="A5596" s="1">
        <v>5588</v>
      </c>
      <c r="B5596" s="6"/>
      <c r="C5596" s="7"/>
      <c r="D5596" s="7"/>
      <c r="E5596" s="7"/>
      <c r="F5596" s="7"/>
      <c r="G5596" s="7"/>
      <c r="H5596" s="7"/>
      <c r="I5596" s="7"/>
      <c r="J5596" s="7"/>
      <c r="K5596" s="7"/>
      <c r="L5596" s="7"/>
      <c r="M5596" s="7"/>
      <c r="N5596" s="7"/>
      <c r="O5596" s="7"/>
    </row>
    <row r="5597" spans="1:15" ht="15">
      <c r="A5597" s="1">
        <v>5589</v>
      </c>
      <c r="B5597" s="6"/>
      <c r="C5597" s="7"/>
      <c r="D5597" s="7"/>
      <c r="E5597" s="7"/>
      <c r="F5597" s="7"/>
      <c r="G5597" s="7"/>
      <c r="H5597" s="7"/>
      <c r="I5597" s="7"/>
      <c r="J5597" s="7"/>
      <c r="K5597" s="7"/>
      <c r="L5597" s="7"/>
      <c r="M5597" s="7"/>
      <c r="N5597" s="7"/>
      <c r="O5597" s="7"/>
    </row>
    <row r="5598" spans="1:15" ht="15">
      <c r="A5598" s="1">
        <v>5590</v>
      </c>
      <c r="B5598" s="6"/>
      <c r="C5598" s="7"/>
      <c r="D5598" s="7"/>
      <c r="E5598" s="7"/>
      <c r="F5598" s="7"/>
      <c r="G5598" s="7"/>
      <c r="H5598" s="7"/>
      <c r="I5598" s="7"/>
      <c r="J5598" s="7"/>
      <c r="K5598" s="7"/>
      <c r="L5598" s="7"/>
      <c r="M5598" s="7"/>
      <c r="N5598" s="7"/>
      <c r="O5598" s="7"/>
    </row>
    <row r="5599" spans="1:15" ht="15">
      <c r="A5599" s="1">
        <v>5591</v>
      </c>
      <c r="B5599" s="6"/>
      <c r="C5599" s="7"/>
      <c r="D5599" s="7"/>
      <c r="E5599" s="7"/>
      <c r="F5599" s="7"/>
      <c r="G5599" s="7"/>
      <c r="H5599" s="7"/>
      <c r="I5599" s="7"/>
      <c r="J5599" s="7"/>
      <c r="K5599" s="7"/>
      <c r="L5599" s="7"/>
      <c r="M5599" s="7"/>
      <c r="N5599" s="7"/>
      <c r="O5599" s="7"/>
    </row>
    <row r="5600" spans="1:15" ht="15">
      <c r="A5600" s="1">
        <v>5592</v>
      </c>
      <c r="B5600" s="6"/>
      <c r="C5600" s="7"/>
      <c r="D5600" s="7"/>
      <c r="E5600" s="7"/>
      <c r="F5600" s="7"/>
      <c r="G5600" s="7"/>
      <c r="H5600" s="7"/>
      <c r="I5600" s="7"/>
      <c r="J5600" s="7"/>
      <c r="K5600" s="7"/>
      <c r="L5600" s="7"/>
      <c r="M5600" s="7"/>
      <c r="N5600" s="7"/>
      <c r="O5600" s="7"/>
    </row>
    <row r="5601" spans="1:15" ht="15">
      <c r="A5601" s="1">
        <v>5593</v>
      </c>
      <c r="B5601" s="6"/>
      <c r="C5601" s="7"/>
      <c r="D5601" s="7"/>
      <c r="E5601" s="7"/>
      <c r="F5601" s="7"/>
      <c r="G5601" s="7"/>
      <c r="H5601" s="7"/>
      <c r="I5601" s="7"/>
      <c r="J5601" s="7"/>
      <c r="K5601" s="7"/>
      <c r="L5601" s="7"/>
      <c r="M5601" s="7"/>
      <c r="N5601" s="7"/>
      <c r="O5601" s="7"/>
    </row>
    <row r="5602" spans="1:15" ht="15">
      <c r="A5602" s="1">
        <v>5594</v>
      </c>
      <c r="B5602" s="6"/>
      <c r="C5602" s="7"/>
      <c r="D5602" s="7"/>
      <c r="E5602" s="7"/>
      <c r="F5602" s="7"/>
      <c r="G5602" s="7"/>
      <c r="H5602" s="7"/>
      <c r="I5602" s="7"/>
      <c r="J5602" s="7"/>
      <c r="K5602" s="7"/>
      <c r="L5602" s="7"/>
      <c r="M5602" s="7"/>
      <c r="N5602" s="7"/>
      <c r="O5602" s="7"/>
    </row>
    <row r="5603" spans="1:15" ht="15">
      <c r="A5603" s="1">
        <v>5595</v>
      </c>
      <c r="B5603" s="6"/>
      <c r="C5603" s="7"/>
      <c r="D5603" s="7"/>
      <c r="E5603" s="7"/>
      <c r="F5603" s="7"/>
      <c r="G5603" s="7"/>
      <c r="H5603" s="7"/>
      <c r="I5603" s="7"/>
      <c r="J5603" s="7"/>
      <c r="K5603" s="7"/>
      <c r="L5603" s="7"/>
      <c r="M5603" s="7"/>
      <c r="N5603" s="7"/>
      <c r="O5603" s="7"/>
    </row>
    <row r="5604" spans="1:15" ht="15">
      <c r="A5604" s="1">
        <v>5596</v>
      </c>
      <c r="B5604" s="6"/>
      <c r="C5604" s="7"/>
      <c r="D5604" s="7"/>
      <c r="E5604" s="7"/>
      <c r="F5604" s="7"/>
      <c r="G5604" s="7"/>
      <c r="H5604" s="7"/>
      <c r="I5604" s="7"/>
      <c r="J5604" s="7"/>
      <c r="K5604" s="7"/>
      <c r="L5604" s="7"/>
      <c r="M5604" s="7"/>
      <c r="N5604" s="7"/>
      <c r="O5604" s="7"/>
    </row>
    <row r="5605" spans="1:15" ht="15">
      <c r="A5605" s="1">
        <v>5597</v>
      </c>
      <c r="B5605" s="6"/>
      <c r="C5605" s="7"/>
      <c r="D5605" s="7"/>
      <c r="E5605" s="7"/>
      <c r="F5605" s="7"/>
      <c r="G5605" s="7"/>
      <c r="H5605" s="7"/>
      <c r="I5605" s="7"/>
      <c r="J5605" s="7"/>
      <c r="K5605" s="7"/>
      <c r="L5605" s="7"/>
      <c r="M5605" s="7"/>
      <c r="N5605" s="7"/>
      <c r="O5605" s="7"/>
    </row>
    <row r="5606" spans="1:15" ht="15">
      <c r="A5606" s="1">
        <v>5598</v>
      </c>
      <c r="B5606" s="6"/>
      <c r="C5606" s="7"/>
      <c r="D5606" s="7"/>
      <c r="E5606" s="7"/>
      <c r="F5606" s="7"/>
      <c r="G5606" s="7"/>
      <c r="H5606" s="7"/>
      <c r="I5606" s="7"/>
      <c r="J5606" s="7"/>
      <c r="K5606" s="7"/>
      <c r="L5606" s="7"/>
      <c r="M5606" s="7"/>
      <c r="N5606" s="7"/>
      <c r="O5606" s="7"/>
    </row>
    <row r="5607" spans="1:15" ht="15">
      <c r="A5607" s="1">
        <v>5599</v>
      </c>
      <c r="B5607" s="6"/>
      <c r="C5607" s="7"/>
      <c r="D5607" s="7"/>
      <c r="E5607" s="7"/>
      <c r="F5607" s="7"/>
      <c r="G5607" s="7"/>
      <c r="H5607" s="7"/>
      <c r="I5607" s="7"/>
      <c r="J5607" s="7"/>
      <c r="K5607" s="7"/>
      <c r="L5607" s="7"/>
      <c r="M5607" s="7"/>
      <c r="N5607" s="7"/>
      <c r="O5607" s="7"/>
    </row>
    <row r="5608" spans="1:15" ht="15">
      <c r="A5608" s="1">
        <v>5600</v>
      </c>
      <c r="B5608" s="6"/>
      <c r="C5608" s="7"/>
      <c r="D5608" s="7"/>
      <c r="E5608" s="7"/>
      <c r="F5608" s="7"/>
      <c r="G5608" s="7"/>
      <c r="H5608" s="7"/>
      <c r="I5608" s="7"/>
      <c r="J5608" s="7"/>
      <c r="K5608" s="7"/>
      <c r="L5608" s="7"/>
      <c r="M5608" s="7"/>
      <c r="N5608" s="7"/>
      <c r="O5608" s="7"/>
    </row>
    <row r="5609" spans="1:15" ht="15">
      <c r="A5609" s="1">
        <v>5601</v>
      </c>
      <c r="B5609" s="6"/>
      <c r="C5609" s="7"/>
      <c r="D5609" s="7"/>
      <c r="E5609" s="7"/>
      <c r="F5609" s="7"/>
      <c r="G5609" s="7"/>
      <c r="H5609" s="7"/>
      <c r="I5609" s="7"/>
      <c r="J5609" s="7"/>
      <c r="K5609" s="7"/>
      <c r="L5609" s="7"/>
      <c r="M5609" s="7"/>
      <c r="N5609" s="7"/>
      <c r="O5609" s="7"/>
    </row>
    <row r="5610" spans="1:15" ht="15">
      <c r="A5610" s="1">
        <v>5602</v>
      </c>
      <c r="B5610" s="6"/>
      <c r="C5610" s="7"/>
      <c r="D5610" s="7"/>
      <c r="E5610" s="7"/>
      <c r="F5610" s="7"/>
      <c r="G5610" s="7"/>
      <c r="H5610" s="7"/>
      <c r="I5610" s="7"/>
      <c r="J5610" s="7"/>
      <c r="K5610" s="7"/>
      <c r="L5610" s="7"/>
      <c r="M5610" s="7"/>
      <c r="N5610" s="7"/>
      <c r="O5610" s="7"/>
    </row>
    <row r="5611" spans="1:15" ht="15">
      <c r="A5611" s="1">
        <v>5603</v>
      </c>
      <c r="B5611" s="6"/>
      <c r="C5611" s="7"/>
      <c r="D5611" s="7"/>
      <c r="E5611" s="7"/>
      <c r="F5611" s="7"/>
      <c r="G5611" s="7"/>
      <c r="H5611" s="7"/>
      <c r="I5611" s="7"/>
      <c r="J5611" s="7"/>
      <c r="K5611" s="7"/>
      <c r="L5611" s="7"/>
      <c r="M5611" s="7"/>
      <c r="N5611" s="7"/>
      <c r="O5611" s="7"/>
    </row>
    <row r="5612" spans="1:15" ht="15">
      <c r="A5612" s="1">
        <v>5604</v>
      </c>
      <c r="B5612" s="6"/>
      <c r="C5612" s="7"/>
      <c r="D5612" s="7"/>
      <c r="E5612" s="7"/>
      <c r="F5612" s="7"/>
      <c r="G5612" s="7"/>
      <c r="H5612" s="7"/>
      <c r="I5612" s="7"/>
      <c r="J5612" s="7"/>
      <c r="K5612" s="7"/>
      <c r="L5612" s="7"/>
      <c r="M5612" s="7"/>
      <c r="N5612" s="7"/>
      <c r="O5612" s="7"/>
    </row>
    <row r="5613" spans="1:15" ht="15">
      <c r="A5613" s="1">
        <v>5605</v>
      </c>
      <c r="B5613" s="6"/>
      <c r="C5613" s="7"/>
      <c r="D5613" s="7"/>
      <c r="E5613" s="7"/>
      <c r="F5613" s="7"/>
      <c r="G5613" s="7"/>
      <c r="H5613" s="7"/>
      <c r="I5613" s="7"/>
      <c r="J5613" s="7"/>
      <c r="K5613" s="7"/>
      <c r="L5613" s="7"/>
      <c r="M5613" s="7"/>
      <c r="N5613" s="7"/>
      <c r="O5613" s="7"/>
    </row>
    <row r="5614" spans="1:15" ht="15">
      <c r="A5614" s="1">
        <v>5606</v>
      </c>
      <c r="B5614" s="6"/>
      <c r="C5614" s="7"/>
      <c r="D5614" s="7"/>
      <c r="E5614" s="7"/>
      <c r="F5614" s="7"/>
      <c r="G5614" s="7"/>
      <c r="H5614" s="7"/>
      <c r="I5614" s="7"/>
      <c r="J5614" s="7"/>
      <c r="K5614" s="7"/>
      <c r="L5614" s="7"/>
      <c r="M5614" s="7"/>
      <c r="N5614" s="7"/>
      <c r="O5614" s="7"/>
    </row>
    <row r="5615" spans="1:15" ht="15">
      <c r="A5615" s="1">
        <v>5607</v>
      </c>
      <c r="B5615" s="6"/>
      <c r="C5615" s="7"/>
      <c r="D5615" s="7"/>
      <c r="E5615" s="7"/>
      <c r="F5615" s="7"/>
      <c r="G5615" s="7"/>
      <c r="H5615" s="7"/>
      <c r="I5615" s="7"/>
      <c r="J5615" s="7"/>
      <c r="K5615" s="7"/>
      <c r="L5615" s="7"/>
      <c r="M5615" s="7"/>
      <c r="N5615" s="7"/>
      <c r="O5615" s="7"/>
    </row>
    <row r="5616" spans="1:15" ht="15">
      <c r="A5616" s="1">
        <v>5608</v>
      </c>
      <c r="B5616" s="6"/>
      <c r="C5616" s="7"/>
      <c r="D5616" s="7"/>
      <c r="E5616" s="7"/>
      <c r="F5616" s="7"/>
      <c r="G5616" s="7"/>
      <c r="H5616" s="7"/>
      <c r="I5616" s="7"/>
      <c r="J5616" s="7"/>
      <c r="K5616" s="7"/>
      <c r="L5616" s="7"/>
      <c r="M5616" s="7"/>
      <c r="N5616" s="7"/>
      <c r="O5616" s="7"/>
    </row>
    <row r="5617" spans="1:15" ht="15">
      <c r="A5617" s="1">
        <v>5609</v>
      </c>
      <c r="B5617" s="6"/>
      <c r="C5617" s="7"/>
      <c r="D5617" s="7"/>
      <c r="E5617" s="7"/>
      <c r="F5617" s="7"/>
      <c r="G5617" s="7"/>
      <c r="H5617" s="7"/>
      <c r="I5617" s="7"/>
      <c r="J5617" s="7"/>
      <c r="K5617" s="7"/>
      <c r="L5617" s="7"/>
      <c r="M5617" s="7"/>
      <c r="N5617" s="7"/>
      <c r="O5617" s="7"/>
    </row>
    <row r="5618" spans="1:15" ht="15">
      <c r="A5618" s="1">
        <v>5610</v>
      </c>
      <c r="B5618" s="6"/>
      <c r="C5618" s="7"/>
      <c r="D5618" s="7"/>
      <c r="E5618" s="7"/>
      <c r="F5618" s="7"/>
      <c r="G5618" s="7"/>
      <c r="H5618" s="7"/>
      <c r="I5618" s="7"/>
      <c r="J5618" s="7"/>
      <c r="K5618" s="7"/>
      <c r="L5618" s="7"/>
      <c r="M5618" s="7"/>
      <c r="N5618" s="7"/>
      <c r="O5618" s="7"/>
    </row>
    <row r="5619" spans="1:15" ht="15">
      <c r="A5619" s="1">
        <v>5611</v>
      </c>
      <c r="B5619" s="6"/>
      <c r="C5619" s="7"/>
      <c r="D5619" s="7"/>
      <c r="E5619" s="7"/>
      <c r="F5619" s="7"/>
      <c r="G5619" s="7"/>
      <c r="H5619" s="7"/>
      <c r="I5619" s="7"/>
      <c r="J5619" s="7"/>
      <c r="K5619" s="7"/>
      <c r="L5619" s="7"/>
      <c r="M5619" s="7"/>
      <c r="N5619" s="7"/>
      <c r="O5619" s="7"/>
    </row>
    <row r="5620" spans="1:15" ht="15">
      <c r="A5620" s="1">
        <v>5612</v>
      </c>
      <c r="B5620" s="6"/>
      <c r="C5620" s="7"/>
      <c r="D5620" s="7"/>
      <c r="E5620" s="7"/>
      <c r="F5620" s="7"/>
      <c r="G5620" s="7"/>
      <c r="H5620" s="7"/>
      <c r="I5620" s="7"/>
      <c r="J5620" s="7"/>
      <c r="K5620" s="7"/>
      <c r="L5620" s="7"/>
      <c r="M5620" s="7"/>
      <c r="N5620" s="7"/>
      <c r="O5620" s="7"/>
    </row>
    <row r="5621" spans="1:15" ht="15">
      <c r="A5621" s="1">
        <v>5613</v>
      </c>
      <c r="B5621" s="6"/>
      <c r="C5621" s="7"/>
      <c r="D5621" s="7"/>
      <c r="E5621" s="7"/>
      <c r="F5621" s="7"/>
      <c r="G5621" s="7"/>
      <c r="H5621" s="7"/>
      <c r="I5621" s="7"/>
      <c r="J5621" s="7"/>
      <c r="K5621" s="7"/>
      <c r="L5621" s="7"/>
      <c r="M5621" s="7"/>
      <c r="N5621" s="7"/>
      <c r="O5621" s="7"/>
    </row>
    <row r="5622" spans="1:15" ht="15">
      <c r="A5622" s="1">
        <v>5614</v>
      </c>
      <c r="B5622" s="6"/>
      <c r="C5622" s="7"/>
      <c r="D5622" s="7"/>
      <c r="E5622" s="7"/>
      <c r="F5622" s="7"/>
      <c r="G5622" s="7"/>
      <c r="H5622" s="7"/>
      <c r="I5622" s="7"/>
      <c r="J5622" s="7"/>
      <c r="K5622" s="7"/>
      <c r="L5622" s="7"/>
      <c r="M5622" s="7"/>
      <c r="N5622" s="7"/>
      <c r="O5622" s="7"/>
    </row>
    <row r="5623" spans="1:15" ht="15">
      <c r="A5623" s="1">
        <v>5615</v>
      </c>
      <c r="B5623" s="6"/>
      <c r="C5623" s="7"/>
      <c r="D5623" s="7"/>
      <c r="E5623" s="7"/>
      <c r="F5623" s="7"/>
      <c r="G5623" s="7"/>
      <c r="H5623" s="7"/>
      <c r="I5623" s="7"/>
      <c r="J5623" s="7"/>
      <c r="K5623" s="7"/>
      <c r="L5623" s="7"/>
      <c r="M5623" s="7"/>
      <c r="N5623" s="7"/>
      <c r="O5623" s="7"/>
    </row>
    <row r="5624" spans="1:15" ht="15">
      <c r="A5624" s="1">
        <v>5616</v>
      </c>
      <c r="B5624" s="6"/>
      <c r="C5624" s="7"/>
      <c r="D5624" s="7"/>
      <c r="E5624" s="7"/>
      <c r="F5624" s="7"/>
      <c r="G5624" s="7"/>
      <c r="H5624" s="7"/>
      <c r="I5624" s="7"/>
      <c r="J5624" s="7"/>
      <c r="K5624" s="7"/>
      <c r="L5624" s="7"/>
      <c r="M5624" s="7"/>
      <c r="N5624" s="7"/>
      <c r="O5624" s="7"/>
    </row>
    <row r="5625" spans="1:15" ht="15">
      <c r="A5625" s="1">
        <v>5617</v>
      </c>
      <c r="B5625" s="6"/>
      <c r="C5625" s="7"/>
      <c r="D5625" s="7"/>
      <c r="E5625" s="7"/>
      <c r="F5625" s="7"/>
      <c r="G5625" s="7"/>
      <c r="H5625" s="7"/>
      <c r="I5625" s="7"/>
      <c r="J5625" s="7"/>
      <c r="K5625" s="7"/>
      <c r="L5625" s="7"/>
      <c r="M5625" s="7"/>
      <c r="N5625" s="7"/>
      <c r="O5625" s="7"/>
    </row>
    <row r="5626" spans="1:15" ht="15">
      <c r="A5626" s="1">
        <v>5618</v>
      </c>
      <c r="B5626" s="6"/>
      <c r="C5626" s="7"/>
      <c r="D5626" s="7"/>
      <c r="E5626" s="7"/>
      <c r="F5626" s="7"/>
      <c r="G5626" s="7"/>
      <c r="H5626" s="7"/>
      <c r="I5626" s="7"/>
      <c r="J5626" s="7"/>
      <c r="K5626" s="7"/>
      <c r="L5626" s="7"/>
      <c r="M5626" s="7"/>
      <c r="N5626" s="7"/>
      <c r="O5626" s="7"/>
    </row>
    <row r="5627" spans="1:15" ht="15">
      <c r="A5627" s="1">
        <v>5619</v>
      </c>
      <c r="B5627" s="6"/>
      <c r="C5627" s="7"/>
      <c r="D5627" s="7"/>
      <c r="E5627" s="7"/>
      <c r="F5627" s="7"/>
      <c r="G5627" s="7"/>
      <c r="H5627" s="7"/>
      <c r="I5627" s="7"/>
      <c r="J5627" s="7"/>
      <c r="K5627" s="7"/>
      <c r="L5627" s="7"/>
      <c r="M5627" s="7"/>
      <c r="N5627" s="7"/>
      <c r="O5627" s="7"/>
    </row>
    <row r="5628" spans="1:15" ht="15">
      <c r="A5628" s="1">
        <v>5620</v>
      </c>
      <c r="B5628" s="6"/>
      <c r="C5628" s="7"/>
      <c r="D5628" s="7"/>
      <c r="E5628" s="7"/>
      <c r="F5628" s="7"/>
      <c r="G5628" s="7"/>
      <c r="H5628" s="7"/>
      <c r="I5628" s="7"/>
      <c r="J5628" s="7"/>
      <c r="K5628" s="7"/>
      <c r="L5628" s="7"/>
      <c r="M5628" s="7"/>
      <c r="N5628" s="7"/>
      <c r="O5628" s="7"/>
    </row>
    <row r="5629" spans="1:15" ht="15">
      <c r="A5629" s="1">
        <v>5621</v>
      </c>
      <c r="B5629" s="6"/>
      <c r="C5629" s="7"/>
      <c r="D5629" s="7"/>
      <c r="E5629" s="7"/>
      <c r="F5629" s="7"/>
      <c r="G5629" s="7"/>
      <c r="H5629" s="7"/>
      <c r="I5629" s="7"/>
      <c r="J5629" s="7"/>
      <c r="K5629" s="7"/>
      <c r="L5629" s="7"/>
      <c r="M5629" s="7"/>
      <c r="N5629" s="7"/>
      <c r="O5629" s="7"/>
    </row>
    <row r="5630" spans="1:15" ht="15">
      <c r="A5630" s="1">
        <v>5622</v>
      </c>
      <c r="B5630" s="6"/>
      <c r="C5630" s="7"/>
      <c r="D5630" s="7"/>
      <c r="E5630" s="7"/>
      <c r="F5630" s="7"/>
      <c r="G5630" s="7"/>
      <c r="H5630" s="7"/>
      <c r="I5630" s="7"/>
      <c r="J5630" s="7"/>
      <c r="K5630" s="7"/>
      <c r="L5630" s="7"/>
      <c r="M5630" s="7"/>
      <c r="N5630" s="7"/>
      <c r="O5630" s="7"/>
    </row>
    <row r="5631" spans="1:15" ht="15">
      <c r="A5631" s="1">
        <v>5623</v>
      </c>
      <c r="B5631" s="6"/>
      <c r="C5631" s="7"/>
      <c r="D5631" s="7"/>
      <c r="E5631" s="7"/>
      <c r="F5631" s="7"/>
      <c r="G5631" s="7"/>
      <c r="H5631" s="7"/>
      <c r="I5631" s="7"/>
      <c r="J5631" s="7"/>
      <c r="K5631" s="7"/>
      <c r="L5631" s="7"/>
      <c r="M5631" s="7"/>
      <c r="N5631" s="7"/>
      <c r="O5631" s="7"/>
    </row>
    <row r="5632" spans="1:15" ht="15">
      <c r="A5632" s="1">
        <v>5624</v>
      </c>
      <c r="B5632" s="6"/>
      <c r="C5632" s="7"/>
      <c r="D5632" s="7"/>
      <c r="E5632" s="7"/>
      <c r="F5632" s="7"/>
      <c r="G5632" s="7"/>
      <c r="H5632" s="7"/>
      <c r="I5632" s="7"/>
      <c r="J5632" s="7"/>
      <c r="K5632" s="7"/>
      <c r="L5632" s="7"/>
      <c r="M5632" s="7"/>
      <c r="N5632" s="7"/>
      <c r="O5632" s="7"/>
    </row>
    <row r="5633" spans="1:15" ht="15">
      <c r="A5633" s="1">
        <v>5625</v>
      </c>
      <c r="B5633" s="6"/>
      <c r="C5633" s="7"/>
      <c r="D5633" s="7"/>
      <c r="E5633" s="7"/>
      <c r="F5633" s="7"/>
      <c r="G5633" s="7"/>
      <c r="H5633" s="7"/>
      <c r="I5633" s="7"/>
      <c r="J5633" s="7"/>
      <c r="K5633" s="7"/>
      <c r="L5633" s="7"/>
      <c r="M5633" s="7"/>
      <c r="N5633" s="7"/>
      <c r="O5633" s="7"/>
    </row>
    <row r="5634" spans="1:15" ht="15">
      <c r="A5634" s="1">
        <v>5626</v>
      </c>
      <c r="B5634" s="6"/>
      <c r="C5634" s="7"/>
      <c r="D5634" s="7"/>
      <c r="E5634" s="7"/>
      <c r="F5634" s="7"/>
      <c r="G5634" s="7"/>
      <c r="H5634" s="7"/>
      <c r="I5634" s="7"/>
      <c r="J5634" s="7"/>
      <c r="K5634" s="7"/>
      <c r="L5634" s="7"/>
      <c r="M5634" s="7"/>
      <c r="N5634" s="7"/>
      <c r="O5634" s="7"/>
    </row>
    <row r="5635" spans="1:15" ht="15">
      <c r="A5635" s="1">
        <v>5627</v>
      </c>
      <c r="B5635" s="6"/>
      <c r="C5635" s="7"/>
      <c r="D5635" s="7"/>
      <c r="E5635" s="7"/>
      <c r="F5635" s="7"/>
      <c r="G5635" s="7"/>
      <c r="H5635" s="7"/>
      <c r="I5635" s="7"/>
      <c r="J5635" s="7"/>
      <c r="K5635" s="7"/>
      <c r="L5635" s="7"/>
      <c r="M5635" s="7"/>
      <c r="N5635" s="7"/>
      <c r="O5635" s="7"/>
    </row>
    <row r="5636" spans="1:15" ht="15">
      <c r="A5636" s="1">
        <v>5628</v>
      </c>
      <c r="B5636" s="6"/>
      <c r="C5636" s="7"/>
      <c r="D5636" s="7"/>
      <c r="E5636" s="7"/>
      <c r="F5636" s="7"/>
      <c r="G5636" s="7"/>
      <c r="H5636" s="7"/>
      <c r="I5636" s="7"/>
      <c r="J5636" s="7"/>
      <c r="K5636" s="7"/>
      <c r="L5636" s="7"/>
      <c r="M5636" s="7"/>
      <c r="N5636" s="7"/>
      <c r="O5636" s="7"/>
    </row>
    <row r="5637" spans="1:15" ht="15">
      <c r="A5637" s="1">
        <v>5629</v>
      </c>
      <c r="B5637" s="6"/>
      <c r="C5637" s="7"/>
      <c r="D5637" s="7"/>
      <c r="E5637" s="7"/>
      <c r="F5637" s="7"/>
      <c r="G5637" s="7"/>
      <c r="H5637" s="7"/>
      <c r="I5637" s="7"/>
      <c r="J5637" s="7"/>
      <c r="K5637" s="7"/>
      <c r="L5637" s="7"/>
      <c r="M5637" s="7"/>
      <c r="N5637" s="7"/>
      <c r="O5637" s="7"/>
    </row>
    <row r="5638" spans="1:15" ht="15">
      <c r="A5638" s="1">
        <v>5630</v>
      </c>
      <c r="B5638" s="6"/>
      <c r="C5638" s="7"/>
      <c r="D5638" s="7"/>
      <c r="E5638" s="7"/>
      <c r="F5638" s="7"/>
      <c r="G5638" s="7"/>
      <c r="H5638" s="7"/>
      <c r="I5638" s="7"/>
      <c r="J5638" s="7"/>
      <c r="K5638" s="7"/>
      <c r="L5638" s="7"/>
      <c r="M5638" s="7"/>
      <c r="N5638" s="7"/>
      <c r="O5638" s="7"/>
    </row>
    <row r="5639" spans="1:15" ht="15">
      <c r="A5639" s="1">
        <v>5631</v>
      </c>
      <c r="B5639" s="6"/>
      <c r="C5639" s="7"/>
      <c r="D5639" s="7"/>
      <c r="E5639" s="7"/>
      <c r="F5639" s="7"/>
      <c r="G5639" s="7"/>
      <c r="H5639" s="7"/>
      <c r="I5639" s="7"/>
      <c r="J5639" s="7"/>
      <c r="K5639" s="7"/>
      <c r="L5639" s="7"/>
      <c r="M5639" s="7"/>
      <c r="N5639" s="7"/>
      <c r="O5639" s="7"/>
    </row>
    <row r="5640" spans="1:15" ht="15">
      <c r="A5640" s="1">
        <v>5632</v>
      </c>
      <c r="B5640" s="6"/>
      <c r="C5640" s="7"/>
      <c r="D5640" s="7"/>
      <c r="E5640" s="7"/>
      <c r="F5640" s="7"/>
      <c r="G5640" s="7"/>
      <c r="H5640" s="7"/>
      <c r="I5640" s="7"/>
      <c r="J5640" s="7"/>
      <c r="K5640" s="7"/>
      <c r="L5640" s="7"/>
      <c r="M5640" s="7"/>
      <c r="N5640" s="7"/>
      <c r="O5640" s="7"/>
    </row>
    <row r="5641" spans="1:15" ht="15">
      <c r="A5641" s="1">
        <v>5633</v>
      </c>
      <c r="B5641" s="6"/>
      <c r="C5641" s="7"/>
      <c r="D5641" s="7"/>
      <c r="E5641" s="7"/>
      <c r="F5641" s="7"/>
      <c r="G5641" s="7"/>
      <c r="H5641" s="7"/>
      <c r="I5641" s="7"/>
      <c r="J5641" s="7"/>
      <c r="K5641" s="7"/>
      <c r="L5641" s="7"/>
      <c r="M5641" s="7"/>
      <c r="N5641" s="7"/>
      <c r="O5641" s="7"/>
    </row>
    <row r="5642" spans="1:15" ht="15">
      <c r="A5642" s="1">
        <v>5634</v>
      </c>
      <c r="B5642" s="6"/>
      <c r="C5642" s="7"/>
      <c r="D5642" s="7"/>
      <c r="E5642" s="7"/>
      <c r="F5642" s="7"/>
      <c r="G5642" s="7"/>
      <c r="H5642" s="7"/>
      <c r="I5642" s="7"/>
      <c r="J5642" s="7"/>
      <c r="K5642" s="7"/>
      <c r="L5642" s="7"/>
      <c r="M5642" s="7"/>
      <c r="N5642" s="7"/>
      <c r="O5642" s="7"/>
    </row>
    <row r="5643" spans="1:15" ht="15">
      <c r="A5643" s="1">
        <v>5635</v>
      </c>
      <c r="B5643" s="6"/>
      <c r="C5643" s="7"/>
      <c r="D5643" s="7"/>
      <c r="E5643" s="7"/>
      <c r="F5643" s="7"/>
      <c r="G5643" s="7"/>
      <c r="H5643" s="7"/>
      <c r="I5643" s="7"/>
      <c r="J5643" s="7"/>
      <c r="K5643" s="7"/>
      <c r="L5643" s="7"/>
      <c r="M5643" s="7"/>
      <c r="N5643" s="7"/>
      <c r="O5643" s="7"/>
    </row>
    <row r="5644" spans="1:15" ht="15">
      <c r="A5644" s="1">
        <v>5636</v>
      </c>
      <c r="B5644" s="6"/>
      <c r="C5644" s="7"/>
      <c r="D5644" s="7"/>
      <c r="E5644" s="7"/>
      <c r="F5644" s="7"/>
      <c r="G5644" s="7"/>
      <c r="H5644" s="7"/>
      <c r="I5644" s="7"/>
      <c r="J5644" s="7"/>
      <c r="K5644" s="7"/>
      <c r="L5644" s="7"/>
      <c r="M5644" s="7"/>
      <c r="N5644" s="7"/>
      <c r="O5644" s="7"/>
    </row>
    <row r="5645" spans="1:15" ht="15">
      <c r="A5645" s="1">
        <v>5637</v>
      </c>
      <c r="B5645" s="6"/>
      <c r="C5645" s="7"/>
      <c r="D5645" s="7"/>
      <c r="E5645" s="7"/>
      <c r="F5645" s="7"/>
      <c r="G5645" s="7"/>
      <c r="H5645" s="7"/>
      <c r="I5645" s="7"/>
      <c r="J5645" s="7"/>
      <c r="K5645" s="7"/>
      <c r="L5645" s="7"/>
      <c r="M5645" s="7"/>
      <c r="N5645" s="7"/>
      <c r="O5645" s="7"/>
    </row>
    <row r="5646" spans="1:15" ht="15">
      <c r="A5646" s="1">
        <v>5638</v>
      </c>
      <c r="B5646" s="6"/>
      <c r="C5646" s="7"/>
      <c r="D5646" s="7"/>
      <c r="E5646" s="7"/>
      <c r="F5646" s="7"/>
      <c r="G5646" s="7"/>
      <c r="H5646" s="7"/>
      <c r="I5646" s="7"/>
      <c r="J5646" s="7"/>
      <c r="K5646" s="7"/>
      <c r="L5646" s="7"/>
      <c r="M5646" s="7"/>
      <c r="N5646" s="7"/>
      <c r="O5646" s="7"/>
    </row>
    <row r="5647" spans="1:15" ht="15">
      <c r="A5647" s="1">
        <v>5639</v>
      </c>
      <c r="B5647" s="6"/>
      <c r="C5647" s="7"/>
      <c r="D5647" s="7"/>
      <c r="E5647" s="7"/>
      <c r="F5647" s="7"/>
      <c r="G5647" s="7"/>
      <c r="H5647" s="7"/>
      <c r="I5647" s="7"/>
      <c r="J5647" s="7"/>
      <c r="K5647" s="7"/>
      <c r="L5647" s="7"/>
      <c r="M5647" s="7"/>
      <c r="N5647" s="7"/>
      <c r="O5647" s="7"/>
    </row>
    <row r="5648" spans="1:15" ht="15">
      <c r="A5648" s="1">
        <v>5640</v>
      </c>
      <c r="B5648" s="6"/>
      <c r="C5648" s="7"/>
      <c r="D5648" s="7"/>
      <c r="E5648" s="7"/>
      <c r="F5648" s="7"/>
      <c r="G5648" s="7"/>
      <c r="H5648" s="7"/>
      <c r="I5648" s="7"/>
      <c r="J5648" s="7"/>
      <c r="K5648" s="7"/>
      <c r="L5648" s="7"/>
      <c r="M5648" s="7"/>
      <c r="N5648" s="7"/>
      <c r="O5648" s="7"/>
    </row>
    <row r="5649" spans="1:15" ht="15">
      <c r="A5649" s="1">
        <v>5641</v>
      </c>
      <c r="B5649" s="6"/>
      <c r="C5649" s="7"/>
      <c r="D5649" s="7"/>
      <c r="E5649" s="7"/>
      <c r="F5649" s="7"/>
      <c r="G5649" s="7"/>
      <c r="H5649" s="7"/>
      <c r="I5649" s="7"/>
      <c r="J5649" s="7"/>
      <c r="K5649" s="7"/>
      <c r="L5649" s="7"/>
      <c r="M5649" s="7"/>
      <c r="N5649" s="7"/>
      <c r="O5649" s="7"/>
    </row>
    <row r="5650" spans="1:15" ht="15">
      <c r="A5650" s="1">
        <v>5642</v>
      </c>
      <c r="B5650" s="6"/>
      <c r="C5650" s="7"/>
      <c r="D5650" s="7"/>
      <c r="E5650" s="7"/>
      <c r="F5650" s="7"/>
      <c r="G5650" s="7"/>
      <c r="H5650" s="7"/>
      <c r="I5650" s="7"/>
      <c r="J5650" s="7"/>
      <c r="K5650" s="7"/>
      <c r="L5650" s="7"/>
      <c r="M5650" s="7"/>
      <c r="N5650" s="7"/>
      <c r="O5650" s="7"/>
    </row>
    <row r="5651" spans="1:15" ht="15">
      <c r="A5651" s="1">
        <v>5643</v>
      </c>
      <c r="B5651" s="6"/>
      <c r="C5651" s="7"/>
      <c r="D5651" s="7"/>
      <c r="E5651" s="7"/>
      <c r="F5651" s="7"/>
      <c r="G5651" s="7"/>
      <c r="H5651" s="7"/>
      <c r="I5651" s="7"/>
      <c r="J5651" s="7"/>
      <c r="K5651" s="7"/>
      <c r="L5651" s="7"/>
      <c r="M5651" s="7"/>
      <c r="N5651" s="7"/>
      <c r="O5651" s="7"/>
    </row>
    <row r="5652" spans="1:15" ht="15">
      <c r="A5652" s="1">
        <v>5644</v>
      </c>
      <c r="B5652" s="6"/>
      <c r="C5652" s="7"/>
      <c r="D5652" s="7"/>
      <c r="E5652" s="7"/>
      <c r="F5652" s="7"/>
      <c r="G5652" s="7"/>
      <c r="H5652" s="7"/>
      <c r="I5652" s="7"/>
      <c r="J5652" s="7"/>
      <c r="K5652" s="7"/>
      <c r="L5652" s="7"/>
      <c r="M5652" s="7"/>
      <c r="N5652" s="7"/>
      <c r="O5652" s="7"/>
    </row>
    <row r="5653" spans="1:15" ht="15">
      <c r="A5653" s="1">
        <v>5645</v>
      </c>
      <c r="B5653" s="6"/>
      <c r="C5653" s="7"/>
      <c r="D5653" s="7"/>
      <c r="E5653" s="7"/>
      <c r="F5653" s="7"/>
      <c r="G5653" s="7"/>
      <c r="H5653" s="7"/>
      <c r="I5653" s="7"/>
      <c r="J5653" s="7"/>
      <c r="K5653" s="7"/>
      <c r="L5653" s="7"/>
      <c r="M5653" s="7"/>
      <c r="N5653" s="7"/>
      <c r="O5653" s="7"/>
    </row>
    <row r="5654" spans="1:15" ht="15">
      <c r="A5654" s="1">
        <v>5646</v>
      </c>
      <c r="B5654" s="6"/>
      <c r="C5654" s="7"/>
      <c r="D5654" s="7"/>
      <c r="E5654" s="7"/>
      <c r="F5654" s="7"/>
      <c r="G5654" s="7"/>
      <c r="H5654" s="7"/>
      <c r="I5654" s="7"/>
      <c r="J5654" s="7"/>
      <c r="K5654" s="7"/>
      <c r="L5654" s="7"/>
      <c r="M5654" s="7"/>
      <c r="N5654" s="7"/>
      <c r="O5654" s="7"/>
    </row>
    <row r="5655" spans="1:15" ht="15">
      <c r="A5655" s="1">
        <v>5647</v>
      </c>
      <c r="B5655" s="6"/>
      <c r="C5655" s="7"/>
      <c r="D5655" s="7"/>
      <c r="E5655" s="7"/>
      <c r="F5655" s="7"/>
      <c r="G5655" s="7"/>
      <c r="H5655" s="7"/>
      <c r="I5655" s="7"/>
      <c r="J5655" s="7"/>
      <c r="K5655" s="7"/>
      <c r="L5655" s="7"/>
      <c r="M5655" s="7"/>
      <c r="N5655" s="7"/>
      <c r="O5655" s="7"/>
    </row>
    <row r="5656" spans="1:15" ht="15">
      <c r="A5656" s="1">
        <v>5648</v>
      </c>
      <c r="B5656" s="6"/>
      <c r="C5656" s="7"/>
      <c r="D5656" s="7"/>
      <c r="E5656" s="7"/>
      <c r="F5656" s="7"/>
      <c r="G5656" s="7"/>
      <c r="H5656" s="7"/>
      <c r="I5656" s="7"/>
      <c r="J5656" s="7"/>
      <c r="K5656" s="7"/>
      <c r="L5656" s="7"/>
      <c r="M5656" s="7"/>
      <c r="N5656" s="7"/>
      <c r="O5656" s="7"/>
    </row>
    <row r="5657" spans="1:15" ht="15">
      <c r="A5657" s="1">
        <v>5649</v>
      </c>
      <c r="B5657" s="6"/>
      <c r="C5657" s="7"/>
      <c r="D5657" s="7"/>
      <c r="E5657" s="7"/>
      <c r="F5657" s="7"/>
      <c r="G5657" s="7"/>
      <c r="H5657" s="7"/>
      <c r="I5657" s="7"/>
      <c r="J5657" s="7"/>
      <c r="K5657" s="7"/>
      <c r="L5657" s="7"/>
      <c r="M5657" s="7"/>
      <c r="N5657" s="7"/>
      <c r="O5657" s="7"/>
    </row>
    <row r="5658" spans="1:15" ht="15">
      <c r="A5658" s="1">
        <v>5650</v>
      </c>
      <c r="B5658" s="6"/>
      <c r="C5658" s="7"/>
      <c r="D5658" s="7"/>
      <c r="E5658" s="7"/>
      <c r="F5658" s="7"/>
      <c r="G5658" s="7"/>
      <c r="H5658" s="7"/>
      <c r="I5658" s="7"/>
      <c r="J5658" s="7"/>
      <c r="K5658" s="7"/>
      <c r="L5658" s="7"/>
      <c r="M5658" s="7"/>
      <c r="N5658" s="7"/>
      <c r="O5658" s="7"/>
    </row>
    <row r="5659" spans="1:15" ht="15">
      <c r="A5659" s="1">
        <v>5651</v>
      </c>
      <c r="B5659" s="6"/>
      <c r="C5659" s="7"/>
      <c r="D5659" s="7"/>
      <c r="E5659" s="7"/>
      <c r="F5659" s="7"/>
      <c r="G5659" s="7"/>
      <c r="H5659" s="7"/>
      <c r="I5659" s="7"/>
      <c r="J5659" s="7"/>
      <c r="K5659" s="7"/>
      <c r="L5659" s="7"/>
      <c r="M5659" s="7"/>
      <c r="N5659" s="7"/>
      <c r="O5659" s="7"/>
    </row>
    <row r="5660" spans="1:15" ht="15">
      <c r="A5660" s="1">
        <v>5652</v>
      </c>
      <c r="B5660" s="6"/>
      <c r="C5660" s="7"/>
      <c r="D5660" s="7"/>
      <c r="E5660" s="7"/>
      <c r="F5660" s="7"/>
      <c r="G5660" s="7"/>
      <c r="H5660" s="7"/>
      <c r="I5660" s="7"/>
      <c r="J5660" s="7"/>
      <c r="K5660" s="7"/>
      <c r="L5660" s="7"/>
      <c r="M5660" s="7"/>
      <c r="N5660" s="7"/>
      <c r="O5660" s="7"/>
    </row>
    <row r="5661" spans="1:15" ht="15">
      <c r="A5661" s="1">
        <v>5653</v>
      </c>
      <c r="B5661" s="6"/>
      <c r="C5661" s="7"/>
      <c r="D5661" s="7"/>
      <c r="E5661" s="7"/>
      <c r="F5661" s="7"/>
      <c r="G5661" s="7"/>
      <c r="H5661" s="7"/>
      <c r="I5661" s="7"/>
      <c r="J5661" s="7"/>
      <c r="K5661" s="7"/>
      <c r="L5661" s="7"/>
      <c r="M5661" s="7"/>
      <c r="N5661" s="7"/>
      <c r="O5661" s="7"/>
    </row>
    <row r="5662" spans="1:15" ht="15">
      <c r="A5662" s="1">
        <v>5654</v>
      </c>
      <c r="B5662" s="6"/>
      <c r="C5662" s="7"/>
      <c r="D5662" s="7"/>
      <c r="E5662" s="7"/>
      <c r="F5662" s="7"/>
      <c r="G5662" s="7"/>
      <c r="H5662" s="7"/>
      <c r="I5662" s="7"/>
      <c r="J5662" s="7"/>
      <c r="K5662" s="7"/>
      <c r="L5662" s="7"/>
      <c r="M5662" s="7"/>
      <c r="N5662" s="7"/>
      <c r="O5662" s="7"/>
    </row>
    <row r="5663" spans="1:15" ht="15">
      <c r="A5663" s="1">
        <v>5655</v>
      </c>
      <c r="B5663" s="6"/>
      <c r="C5663" s="7"/>
      <c r="D5663" s="7"/>
      <c r="E5663" s="7"/>
      <c r="F5663" s="7"/>
      <c r="G5663" s="7"/>
      <c r="H5663" s="7"/>
      <c r="I5663" s="7"/>
      <c r="J5663" s="7"/>
      <c r="K5663" s="7"/>
      <c r="L5663" s="7"/>
      <c r="M5663" s="7"/>
      <c r="N5663" s="7"/>
      <c r="O5663" s="7"/>
    </row>
    <row r="5664" spans="1:15" ht="15">
      <c r="A5664" s="1">
        <v>5656</v>
      </c>
      <c r="B5664" s="6"/>
      <c r="C5664" s="7"/>
      <c r="D5664" s="7"/>
      <c r="E5664" s="7"/>
      <c r="F5664" s="7"/>
      <c r="G5664" s="7"/>
      <c r="H5664" s="7"/>
      <c r="I5664" s="7"/>
      <c r="J5664" s="7"/>
      <c r="K5664" s="7"/>
      <c r="L5664" s="7"/>
      <c r="M5664" s="7"/>
      <c r="N5664" s="7"/>
      <c r="O5664" s="7"/>
    </row>
    <row r="5665" spans="1:15" ht="15">
      <c r="A5665" s="1">
        <v>5657</v>
      </c>
      <c r="B5665" s="6"/>
      <c r="C5665" s="7"/>
      <c r="D5665" s="7"/>
      <c r="E5665" s="7"/>
      <c r="F5665" s="7"/>
      <c r="G5665" s="7"/>
      <c r="H5665" s="7"/>
      <c r="I5665" s="7"/>
      <c r="J5665" s="7"/>
      <c r="K5665" s="7"/>
      <c r="L5665" s="7"/>
      <c r="M5665" s="7"/>
      <c r="N5665" s="7"/>
      <c r="O5665" s="7"/>
    </row>
    <row r="5666" spans="1:15" ht="15">
      <c r="A5666" s="1">
        <v>5658</v>
      </c>
      <c r="B5666" s="6"/>
      <c r="C5666" s="7"/>
      <c r="D5666" s="7"/>
      <c r="E5666" s="7"/>
      <c r="F5666" s="7"/>
      <c r="G5666" s="7"/>
      <c r="H5666" s="7"/>
      <c r="I5666" s="7"/>
      <c r="J5666" s="7"/>
      <c r="K5666" s="7"/>
      <c r="L5666" s="7"/>
      <c r="M5666" s="7"/>
      <c r="N5666" s="7"/>
      <c r="O5666" s="7"/>
    </row>
    <row r="5667" spans="1:15" ht="15">
      <c r="A5667" s="1">
        <v>5659</v>
      </c>
      <c r="B5667" s="6"/>
      <c r="C5667" s="7"/>
      <c r="D5667" s="7"/>
      <c r="E5667" s="7"/>
      <c r="F5667" s="7"/>
      <c r="G5667" s="7"/>
      <c r="H5667" s="7"/>
      <c r="I5667" s="7"/>
      <c r="J5667" s="7"/>
      <c r="K5667" s="7"/>
      <c r="L5667" s="7"/>
      <c r="M5667" s="7"/>
      <c r="N5667" s="7"/>
      <c r="O5667" s="7"/>
    </row>
    <row r="5668" spans="1:15" ht="15">
      <c r="A5668" s="1">
        <v>5660</v>
      </c>
      <c r="B5668" s="6"/>
      <c r="C5668" s="7"/>
      <c r="D5668" s="7"/>
      <c r="E5668" s="7"/>
      <c r="F5668" s="7"/>
      <c r="G5668" s="7"/>
      <c r="H5668" s="7"/>
      <c r="I5668" s="7"/>
      <c r="J5668" s="7"/>
      <c r="K5668" s="7"/>
      <c r="L5668" s="7"/>
      <c r="M5668" s="7"/>
      <c r="N5668" s="7"/>
      <c r="O5668" s="7"/>
    </row>
    <row r="5669" spans="1:15" ht="15">
      <c r="A5669" s="1">
        <v>5661</v>
      </c>
      <c r="B5669" s="6"/>
      <c r="C5669" s="7"/>
      <c r="D5669" s="7"/>
      <c r="E5669" s="7"/>
      <c r="F5669" s="7"/>
      <c r="G5669" s="7"/>
      <c r="H5669" s="7"/>
      <c r="I5669" s="7"/>
      <c r="J5669" s="7"/>
      <c r="K5669" s="7"/>
      <c r="L5669" s="7"/>
      <c r="M5669" s="7"/>
      <c r="N5669" s="7"/>
      <c r="O5669" s="7"/>
    </row>
    <row r="5670" spans="1:15" ht="15">
      <c r="A5670" s="1">
        <v>5662</v>
      </c>
      <c r="B5670" s="6"/>
      <c r="C5670" s="7"/>
      <c r="D5670" s="7"/>
      <c r="E5670" s="7"/>
      <c r="F5670" s="7"/>
      <c r="G5670" s="7"/>
      <c r="H5670" s="7"/>
      <c r="I5670" s="7"/>
      <c r="J5670" s="7"/>
      <c r="K5670" s="7"/>
      <c r="L5670" s="7"/>
      <c r="M5670" s="7"/>
      <c r="N5670" s="7"/>
      <c r="O5670" s="7"/>
    </row>
    <row r="5671" spans="1:15" ht="15">
      <c r="A5671" s="1">
        <v>5663</v>
      </c>
      <c r="B5671" s="6"/>
      <c r="C5671" s="7"/>
      <c r="D5671" s="7"/>
      <c r="E5671" s="7"/>
      <c r="F5671" s="7"/>
      <c r="G5671" s="7"/>
      <c r="H5671" s="7"/>
      <c r="I5671" s="7"/>
      <c r="J5671" s="7"/>
      <c r="K5671" s="7"/>
      <c r="L5671" s="7"/>
      <c r="M5671" s="7"/>
      <c r="N5671" s="7"/>
      <c r="O5671" s="7"/>
    </row>
    <row r="5672" spans="1:15" ht="15">
      <c r="A5672" s="1">
        <v>5664</v>
      </c>
      <c r="B5672" s="6"/>
      <c r="C5672" s="7"/>
      <c r="D5672" s="7"/>
      <c r="E5672" s="7"/>
      <c r="F5672" s="7"/>
      <c r="G5672" s="7"/>
      <c r="H5672" s="7"/>
      <c r="I5672" s="7"/>
      <c r="J5672" s="7"/>
      <c r="K5672" s="7"/>
      <c r="L5672" s="7"/>
      <c r="M5672" s="7"/>
      <c r="N5672" s="7"/>
      <c r="O5672" s="7"/>
    </row>
    <row r="5673" spans="1:15" ht="15">
      <c r="A5673" s="1">
        <v>5665</v>
      </c>
      <c r="B5673" s="6"/>
      <c r="C5673" s="7"/>
      <c r="D5673" s="7"/>
      <c r="E5673" s="7"/>
      <c r="F5673" s="7"/>
      <c r="G5673" s="7"/>
      <c r="H5673" s="7"/>
      <c r="I5673" s="7"/>
      <c r="J5673" s="7"/>
      <c r="K5673" s="7"/>
      <c r="L5673" s="7"/>
      <c r="M5673" s="7"/>
      <c r="N5673" s="7"/>
      <c r="O5673" s="7"/>
    </row>
    <row r="5674" spans="1:15" ht="15">
      <c r="A5674" s="1">
        <v>5666</v>
      </c>
      <c r="B5674" s="6"/>
      <c r="C5674" s="7"/>
      <c r="D5674" s="7"/>
      <c r="E5674" s="7"/>
      <c r="F5674" s="7"/>
      <c r="G5674" s="7"/>
      <c r="H5674" s="7"/>
      <c r="I5674" s="7"/>
      <c r="J5674" s="7"/>
      <c r="K5674" s="7"/>
      <c r="L5674" s="7"/>
      <c r="M5674" s="7"/>
      <c r="N5674" s="7"/>
      <c r="O5674" s="7"/>
    </row>
    <row r="5675" spans="1:15" ht="15">
      <c r="A5675" s="1">
        <v>5667</v>
      </c>
      <c r="B5675" s="6"/>
      <c r="C5675" s="7"/>
      <c r="D5675" s="7"/>
      <c r="E5675" s="7"/>
      <c r="F5675" s="7"/>
      <c r="G5675" s="7"/>
      <c r="H5675" s="7"/>
      <c r="I5675" s="7"/>
      <c r="J5675" s="7"/>
      <c r="K5675" s="7"/>
      <c r="L5675" s="7"/>
      <c r="M5675" s="7"/>
      <c r="N5675" s="7"/>
      <c r="O5675" s="7"/>
    </row>
    <row r="5676" spans="1:15" ht="15">
      <c r="A5676" s="1">
        <v>5668</v>
      </c>
      <c r="B5676" s="6"/>
      <c r="C5676" s="7"/>
      <c r="D5676" s="7"/>
      <c r="E5676" s="7"/>
      <c r="F5676" s="7"/>
      <c r="G5676" s="7"/>
      <c r="H5676" s="7"/>
      <c r="I5676" s="7"/>
      <c r="J5676" s="7"/>
      <c r="K5676" s="7"/>
      <c r="L5676" s="7"/>
      <c r="M5676" s="7"/>
      <c r="N5676" s="7"/>
      <c r="O5676" s="7"/>
    </row>
    <row r="5677" spans="1:15" ht="15">
      <c r="A5677" s="1">
        <v>5669</v>
      </c>
      <c r="B5677" s="6"/>
      <c r="C5677" s="7"/>
      <c r="D5677" s="7"/>
      <c r="E5677" s="7"/>
      <c r="F5677" s="7"/>
      <c r="G5677" s="7"/>
      <c r="H5677" s="7"/>
      <c r="I5677" s="7"/>
      <c r="J5677" s="7"/>
      <c r="K5677" s="7"/>
      <c r="L5677" s="7"/>
      <c r="M5677" s="7"/>
      <c r="N5677" s="7"/>
      <c r="O5677" s="7"/>
    </row>
    <row r="5678" spans="1:15" ht="15">
      <c r="A5678" s="1">
        <v>5670</v>
      </c>
      <c r="B5678" s="6"/>
      <c r="C5678" s="7"/>
      <c r="D5678" s="7"/>
      <c r="E5678" s="7"/>
      <c r="F5678" s="7"/>
      <c r="G5678" s="7"/>
      <c r="H5678" s="7"/>
      <c r="I5678" s="7"/>
      <c r="J5678" s="7"/>
      <c r="K5678" s="7"/>
      <c r="L5678" s="7"/>
      <c r="M5678" s="7"/>
      <c r="N5678" s="7"/>
      <c r="O5678" s="7"/>
    </row>
    <row r="5679" spans="1:15" ht="15">
      <c r="A5679" s="1">
        <v>5671</v>
      </c>
      <c r="B5679" s="6"/>
      <c r="C5679" s="7"/>
      <c r="D5679" s="7"/>
      <c r="E5679" s="7"/>
      <c r="F5679" s="7"/>
      <c r="G5679" s="7"/>
      <c r="H5679" s="7"/>
      <c r="I5679" s="7"/>
      <c r="J5679" s="7"/>
      <c r="K5679" s="7"/>
      <c r="L5679" s="7"/>
      <c r="M5679" s="7"/>
      <c r="N5679" s="7"/>
      <c r="O5679" s="7"/>
    </row>
    <row r="5680" spans="1:15" ht="15">
      <c r="A5680" s="1">
        <v>5672</v>
      </c>
      <c r="B5680" s="6"/>
      <c r="C5680" s="7"/>
      <c r="D5680" s="7"/>
      <c r="E5680" s="7"/>
      <c r="F5680" s="7"/>
      <c r="G5680" s="7"/>
      <c r="H5680" s="7"/>
      <c r="I5680" s="7"/>
      <c r="J5680" s="7"/>
      <c r="K5680" s="7"/>
      <c r="L5680" s="7"/>
      <c r="M5680" s="7"/>
      <c r="N5680" s="7"/>
      <c r="O5680" s="7"/>
    </row>
    <row r="5681" spans="1:15" ht="15">
      <c r="A5681" s="1">
        <v>5673</v>
      </c>
      <c r="B5681" s="6"/>
      <c r="C5681" s="7"/>
      <c r="D5681" s="7"/>
      <c r="E5681" s="7"/>
      <c r="F5681" s="7"/>
      <c r="G5681" s="7"/>
      <c r="H5681" s="7"/>
      <c r="I5681" s="7"/>
      <c r="J5681" s="7"/>
      <c r="K5681" s="7"/>
      <c r="L5681" s="7"/>
      <c r="M5681" s="7"/>
      <c r="N5681" s="7"/>
      <c r="O5681" s="7"/>
    </row>
    <row r="5682" spans="1:15" ht="15">
      <c r="A5682" s="1">
        <v>5674</v>
      </c>
      <c r="B5682" s="6"/>
      <c r="C5682" s="7"/>
      <c r="D5682" s="7"/>
      <c r="E5682" s="7"/>
      <c r="F5682" s="7"/>
      <c r="G5682" s="7"/>
      <c r="H5682" s="7"/>
      <c r="I5682" s="7"/>
      <c r="J5682" s="7"/>
      <c r="K5682" s="7"/>
      <c r="L5682" s="7"/>
      <c r="M5682" s="7"/>
      <c r="N5682" s="7"/>
      <c r="O5682" s="7"/>
    </row>
    <row r="5683" spans="1:15" ht="15">
      <c r="A5683" s="1">
        <v>5675</v>
      </c>
      <c r="B5683" s="6"/>
      <c r="C5683" s="7"/>
      <c r="D5683" s="7"/>
      <c r="E5683" s="7"/>
      <c r="F5683" s="7"/>
      <c r="G5683" s="7"/>
      <c r="H5683" s="7"/>
      <c r="I5683" s="7"/>
      <c r="J5683" s="7"/>
      <c r="K5683" s="7"/>
      <c r="L5683" s="7"/>
      <c r="M5683" s="7"/>
      <c r="N5683" s="7"/>
      <c r="O5683" s="7"/>
    </row>
    <row r="5684" spans="1:15" ht="15">
      <c r="A5684" s="1">
        <v>5676</v>
      </c>
      <c r="B5684" s="6"/>
      <c r="C5684" s="7"/>
      <c r="D5684" s="7"/>
      <c r="E5684" s="7"/>
      <c r="F5684" s="7"/>
      <c r="G5684" s="7"/>
      <c r="H5684" s="7"/>
      <c r="I5684" s="7"/>
      <c r="J5684" s="7"/>
      <c r="K5684" s="7"/>
      <c r="L5684" s="7"/>
      <c r="M5684" s="7"/>
      <c r="N5684" s="7"/>
      <c r="O5684" s="7"/>
    </row>
    <row r="5685" spans="1:15" ht="15">
      <c r="A5685" s="1">
        <v>5677</v>
      </c>
      <c r="B5685" s="6"/>
      <c r="C5685" s="7"/>
      <c r="D5685" s="7"/>
      <c r="E5685" s="7"/>
      <c r="F5685" s="7"/>
      <c r="G5685" s="7"/>
      <c r="H5685" s="7"/>
      <c r="I5685" s="7"/>
      <c r="J5685" s="7"/>
      <c r="K5685" s="7"/>
      <c r="L5685" s="7"/>
      <c r="M5685" s="7"/>
      <c r="N5685" s="7"/>
      <c r="O5685" s="7"/>
    </row>
    <row r="5686" spans="1:15" ht="15">
      <c r="A5686" s="1">
        <v>5678</v>
      </c>
      <c r="B5686" s="6"/>
      <c r="C5686" s="7"/>
      <c r="D5686" s="7"/>
      <c r="E5686" s="7"/>
      <c r="F5686" s="7"/>
      <c r="G5686" s="7"/>
      <c r="H5686" s="7"/>
      <c r="I5686" s="7"/>
      <c r="J5686" s="7"/>
      <c r="K5686" s="7"/>
      <c r="L5686" s="7"/>
      <c r="M5686" s="7"/>
      <c r="N5686" s="7"/>
      <c r="O5686" s="7"/>
    </row>
    <row r="5687" spans="1:15" ht="15">
      <c r="A5687" s="1">
        <v>5679</v>
      </c>
      <c r="B5687" s="6"/>
      <c r="C5687" s="7"/>
      <c r="D5687" s="7"/>
      <c r="E5687" s="7"/>
      <c r="F5687" s="7"/>
      <c r="G5687" s="7"/>
      <c r="H5687" s="7"/>
      <c r="I5687" s="7"/>
      <c r="J5687" s="7"/>
      <c r="K5687" s="7"/>
      <c r="L5687" s="7"/>
      <c r="M5687" s="7"/>
      <c r="N5687" s="7"/>
      <c r="O5687" s="7"/>
    </row>
    <row r="5688" spans="1:15" ht="15">
      <c r="A5688" s="1">
        <v>5680</v>
      </c>
      <c r="B5688" s="6"/>
      <c r="C5688" s="7"/>
      <c r="D5688" s="7"/>
      <c r="E5688" s="7"/>
      <c r="F5688" s="7"/>
      <c r="G5688" s="7"/>
      <c r="H5688" s="7"/>
      <c r="I5688" s="7"/>
      <c r="J5688" s="7"/>
      <c r="K5688" s="7"/>
      <c r="L5688" s="7"/>
      <c r="M5688" s="7"/>
      <c r="N5688" s="7"/>
      <c r="O5688" s="7"/>
    </row>
    <row r="5689" spans="1:15" ht="15">
      <c r="A5689" s="1">
        <v>5681</v>
      </c>
      <c r="B5689" s="6"/>
      <c r="C5689" s="7"/>
      <c r="D5689" s="7"/>
      <c r="E5689" s="7"/>
      <c r="F5689" s="7"/>
      <c r="G5689" s="7"/>
      <c r="H5689" s="7"/>
      <c r="I5689" s="7"/>
      <c r="J5689" s="7"/>
      <c r="K5689" s="7"/>
      <c r="L5689" s="7"/>
      <c r="M5689" s="7"/>
      <c r="N5689" s="7"/>
      <c r="O5689" s="7"/>
    </row>
    <row r="5690" spans="1:15" ht="15">
      <c r="A5690" s="1">
        <v>5682</v>
      </c>
      <c r="B5690" s="6"/>
      <c r="C5690" s="7"/>
      <c r="D5690" s="7"/>
      <c r="E5690" s="7"/>
      <c r="F5690" s="7"/>
      <c r="G5690" s="7"/>
      <c r="H5690" s="7"/>
      <c r="I5690" s="7"/>
      <c r="J5690" s="7"/>
      <c r="K5690" s="7"/>
      <c r="L5690" s="7"/>
      <c r="M5690" s="7"/>
      <c r="N5690" s="7"/>
      <c r="O5690" s="7"/>
    </row>
    <row r="5691" spans="1:15" ht="15">
      <c r="A5691" s="1">
        <v>5683</v>
      </c>
      <c r="B5691" s="6"/>
      <c r="C5691" s="7"/>
      <c r="D5691" s="7"/>
      <c r="E5691" s="7"/>
      <c r="F5691" s="7"/>
      <c r="G5691" s="7"/>
      <c r="H5691" s="7"/>
      <c r="I5691" s="7"/>
      <c r="J5691" s="7"/>
      <c r="K5691" s="7"/>
      <c r="L5691" s="7"/>
      <c r="M5691" s="7"/>
      <c r="N5691" s="7"/>
      <c r="O5691" s="7"/>
    </row>
    <row r="5692" spans="1:15" ht="15">
      <c r="A5692" s="1">
        <v>5684</v>
      </c>
      <c r="B5692" s="6"/>
      <c r="C5692" s="7"/>
      <c r="D5692" s="7"/>
      <c r="E5692" s="7"/>
      <c r="F5692" s="7"/>
      <c r="G5692" s="7"/>
      <c r="H5692" s="7"/>
      <c r="I5692" s="7"/>
      <c r="J5692" s="7"/>
      <c r="K5692" s="7"/>
      <c r="L5692" s="7"/>
      <c r="M5692" s="7"/>
      <c r="N5692" s="7"/>
      <c r="O5692" s="7"/>
    </row>
    <row r="5693" spans="1:15" ht="15">
      <c r="A5693" s="1">
        <v>5685</v>
      </c>
      <c r="B5693" s="6"/>
      <c r="C5693" s="7"/>
      <c r="D5693" s="7"/>
      <c r="E5693" s="7"/>
      <c r="F5693" s="7"/>
      <c r="G5693" s="7"/>
      <c r="H5693" s="7"/>
      <c r="I5693" s="7"/>
      <c r="J5693" s="7"/>
      <c r="K5693" s="7"/>
      <c r="L5693" s="7"/>
      <c r="M5693" s="7"/>
      <c r="N5693" s="7"/>
      <c r="O5693" s="7"/>
    </row>
    <row r="5694" spans="1:15" ht="15">
      <c r="A5694" s="1">
        <v>5686</v>
      </c>
      <c r="B5694" s="6"/>
      <c r="C5694" s="7"/>
      <c r="D5694" s="7"/>
      <c r="E5694" s="7"/>
      <c r="F5694" s="7"/>
      <c r="G5694" s="7"/>
      <c r="H5694" s="7"/>
      <c r="I5694" s="7"/>
      <c r="J5694" s="7"/>
      <c r="K5694" s="7"/>
      <c r="L5694" s="7"/>
      <c r="M5694" s="7"/>
      <c r="N5694" s="7"/>
      <c r="O5694" s="7"/>
    </row>
    <row r="5695" spans="1:15" ht="15">
      <c r="A5695" s="1">
        <v>5687</v>
      </c>
      <c r="B5695" s="6"/>
      <c r="C5695" s="7"/>
      <c r="D5695" s="7"/>
      <c r="E5695" s="7"/>
      <c r="F5695" s="7"/>
      <c r="G5695" s="7"/>
      <c r="H5695" s="7"/>
      <c r="I5695" s="7"/>
      <c r="J5695" s="7"/>
      <c r="K5695" s="7"/>
      <c r="L5695" s="7"/>
      <c r="M5695" s="7"/>
      <c r="N5695" s="7"/>
      <c r="O5695" s="7"/>
    </row>
    <row r="5696" spans="1:15" ht="15">
      <c r="A5696" s="1">
        <v>5688</v>
      </c>
      <c r="B5696" s="6"/>
      <c r="C5696" s="7"/>
      <c r="D5696" s="7"/>
      <c r="E5696" s="7"/>
      <c r="F5696" s="7"/>
      <c r="G5696" s="7"/>
      <c r="H5696" s="7"/>
      <c r="I5696" s="7"/>
      <c r="J5696" s="7"/>
      <c r="K5696" s="7"/>
      <c r="L5696" s="7"/>
      <c r="M5696" s="7"/>
      <c r="N5696" s="7"/>
      <c r="O5696" s="7"/>
    </row>
    <row r="5697" spans="1:15" ht="15">
      <c r="A5697" s="1">
        <v>5689</v>
      </c>
      <c r="B5697" s="6"/>
      <c r="C5697" s="7"/>
      <c r="D5697" s="7"/>
      <c r="E5697" s="7"/>
      <c r="F5697" s="7"/>
      <c r="G5697" s="7"/>
      <c r="H5697" s="7"/>
      <c r="I5697" s="7"/>
      <c r="J5697" s="7"/>
      <c r="K5697" s="7"/>
      <c r="L5697" s="7"/>
      <c r="M5697" s="7"/>
      <c r="N5697" s="7"/>
      <c r="O5697" s="7"/>
    </row>
    <row r="5698" spans="1:15" ht="15">
      <c r="A5698" s="1">
        <v>5690</v>
      </c>
      <c r="B5698" s="6"/>
      <c r="C5698" s="7"/>
      <c r="D5698" s="7"/>
      <c r="E5698" s="7"/>
      <c r="F5698" s="7"/>
      <c r="G5698" s="7"/>
      <c r="H5698" s="7"/>
      <c r="I5698" s="7"/>
      <c r="J5698" s="7"/>
      <c r="K5698" s="7"/>
      <c r="L5698" s="7"/>
      <c r="M5698" s="7"/>
      <c r="N5698" s="7"/>
      <c r="O5698" s="7"/>
    </row>
    <row r="5699" spans="1:15" ht="15">
      <c r="A5699" s="1">
        <v>5691</v>
      </c>
      <c r="B5699" s="6"/>
      <c r="C5699" s="7"/>
      <c r="D5699" s="7"/>
      <c r="E5699" s="7"/>
      <c r="F5699" s="7"/>
      <c r="G5699" s="7"/>
      <c r="H5699" s="7"/>
      <c r="I5699" s="7"/>
      <c r="J5699" s="7"/>
      <c r="K5699" s="7"/>
      <c r="L5699" s="7"/>
      <c r="M5699" s="7"/>
      <c r="N5699" s="7"/>
      <c r="O5699" s="7"/>
    </row>
    <row r="5700" spans="1:15" ht="15">
      <c r="A5700" s="1">
        <v>5692</v>
      </c>
      <c r="B5700" s="6"/>
      <c r="C5700" s="7"/>
      <c r="D5700" s="7"/>
      <c r="E5700" s="7"/>
      <c r="F5700" s="7"/>
      <c r="G5700" s="7"/>
      <c r="H5700" s="7"/>
      <c r="I5700" s="7"/>
      <c r="J5700" s="7"/>
      <c r="K5700" s="7"/>
      <c r="L5700" s="7"/>
      <c r="M5700" s="7"/>
      <c r="N5700" s="7"/>
      <c r="O5700" s="7"/>
    </row>
    <row r="5701" spans="1:15" ht="15">
      <c r="A5701" s="1">
        <v>5693</v>
      </c>
      <c r="B5701" s="6"/>
      <c r="C5701" s="7"/>
      <c r="D5701" s="7"/>
      <c r="E5701" s="7"/>
      <c r="F5701" s="7"/>
      <c r="G5701" s="7"/>
      <c r="H5701" s="7"/>
      <c r="I5701" s="7"/>
      <c r="J5701" s="7"/>
      <c r="K5701" s="7"/>
      <c r="L5701" s="7"/>
      <c r="M5701" s="7"/>
      <c r="N5701" s="7"/>
      <c r="O5701" s="7"/>
    </row>
    <row r="5702" spans="1:15" ht="15">
      <c r="A5702" s="1">
        <v>5694</v>
      </c>
      <c r="B5702" s="6"/>
      <c r="C5702" s="7"/>
      <c r="D5702" s="7"/>
      <c r="E5702" s="7"/>
      <c r="F5702" s="7"/>
      <c r="G5702" s="7"/>
      <c r="H5702" s="7"/>
      <c r="I5702" s="7"/>
      <c r="J5702" s="7"/>
      <c r="K5702" s="7"/>
      <c r="L5702" s="7"/>
      <c r="M5702" s="7"/>
      <c r="N5702" s="7"/>
      <c r="O5702" s="7"/>
    </row>
    <row r="5703" spans="1:15" ht="15">
      <c r="A5703" s="1">
        <v>5695</v>
      </c>
      <c r="B5703" s="6"/>
      <c r="C5703" s="7"/>
      <c r="D5703" s="7"/>
      <c r="E5703" s="7"/>
      <c r="F5703" s="7"/>
      <c r="G5703" s="7"/>
      <c r="H5703" s="7"/>
      <c r="I5703" s="7"/>
      <c r="J5703" s="7"/>
      <c r="K5703" s="7"/>
      <c r="L5703" s="7"/>
      <c r="M5703" s="7"/>
      <c r="N5703" s="7"/>
      <c r="O5703" s="7"/>
    </row>
    <row r="5704" spans="1:15" ht="15">
      <c r="A5704" s="1">
        <v>5696</v>
      </c>
      <c r="B5704" s="6"/>
      <c r="C5704" s="7"/>
      <c r="D5704" s="7"/>
      <c r="E5704" s="7"/>
      <c r="F5704" s="7"/>
      <c r="G5704" s="7"/>
      <c r="H5704" s="7"/>
      <c r="I5704" s="7"/>
      <c r="J5704" s="7"/>
      <c r="K5704" s="7"/>
      <c r="L5704" s="7"/>
      <c r="M5704" s="7"/>
      <c r="N5704" s="7"/>
      <c r="O5704" s="7"/>
    </row>
    <row r="5705" spans="1:15" ht="15">
      <c r="A5705" s="1">
        <v>5697</v>
      </c>
      <c r="B5705" s="6"/>
      <c r="C5705" s="7"/>
      <c r="D5705" s="7"/>
      <c r="E5705" s="7"/>
      <c r="F5705" s="7"/>
      <c r="G5705" s="7"/>
      <c r="H5705" s="7"/>
      <c r="I5705" s="7"/>
      <c r="J5705" s="7"/>
      <c r="K5705" s="7"/>
      <c r="L5705" s="7"/>
      <c r="M5705" s="7"/>
      <c r="N5705" s="7"/>
      <c r="O5705" s="7"/>
    </row>
    <row r="5706" spans="1:15" ht="15">
      <c r="A5706" s="1">
        <v>5698</v>
      </c>
      <c r="B5706" s="6"/>
      <c r="C5706" s="7"/>
      <c r="D5706" s="7"/>
      <c r="E5706" s="7"/>
      <c r="F5706" s="7"/>
      <c r="G5706" s="7"/>
      <c r="H5706" s="7"/>
      <c r="I5706" s="7"/>
      <c r="J5706" s="7"/>
      <c r="K5706" s="7"/>
      <c r="L5706" s="7"/>
      <c r="M5706" s="7"/>
      <c r="N5706" s="7"/>
      <c r="O5706" s="7"/>
    </row>
    <row r="5707" spans="1:15" ht="15">
      <c r="A5707" s="1">
        <v>5699</v>
      </c>
      <c r="B5707" s="6"/>
      <c r="C5707" s="7"/>
      <c r="D5707" s="7"/>
      <c r="E5707" s="7"/>
      <c r="F5707" s="7"/>
      <c r="G5707" s="7"/>
      <c r="H5707" s="7"/>
      <c r="I5707" s="7"/>
      <c r="J5707" s="7"/>
      <c r="K5707" s="7"/>
      <c r="L5707" s="7"/>
      <c r="M5707" s="7"/>
      <c r="N5707" s="7"/>
      <c r="O5707" s="7"/>
    </row>
    <row r="5708" spans="1:15" ht="15">
      <c r="A5708" s="1">
        <v>5700</v>
      </c>
      <c r="B5708" s="6"/>
      <c r="C5708" s="7"/>
      <c r="D5708" s="7"/>
      <c r="E5708" s="7"/>
      <c r="F5708" s="7"/>
      <c r="G5708" s="7"/>
      <c r="H5708" s="7"/>
      <c r="I5708" s="7"/>
      <c r="J5708" s="7"/>
      <c r="K5708" s="7"/>
      <c r="L5708" s="7"/>
      <c r="M5708" s="7"/>
      <c r="N5708" s="7"/>
      <c r="O5708" s="7"/>
    </row>
    <row r="5709" spans="1:15" ht="15">
      <c r="A5709" s="1">
        <v>5701</v>
      </c>
      <c r="B5709" s="6"/>
      <c r="C5709" s="7"/>
      <c r="D5709" s="7"/>
      <c r="E5709" s="7"/>
      <c r="F5709" s="7"/>
      <c r="G5709" s="7"/>
      <c r="H5709" s="7"/>
      <c r="I5709" s="7"/>
      <c r="J5709" s="7"/>
      <c r="K5709" s="7"/>
      <c r="L5709" s="7"/>
      <c r="M5709" s="7"/>
      <c r="N5709" s="7"/>
      <c r="O5709" s="7"/>
    </row>
    <row r="5710" spans="1:15" ht="15">
      <c r="A5710" s="1">
        <v>5702</v>
      </c>
      <c r="B5710" s="6"/>
      <c r="C5710" s="7"/>
      <c r="D5710" s="7"/>
      <c r="E5710" s="7"/>
      <c r="F5710" s="7"/>
      <c r="G5710" s="7"/>
      <c r="H5710" s="7"/>
      <c r="I5710" s="7"/>
      <c r="J5710" s="7"/>
      <c r="K5710" s="7"/>
      <c r="L5710" s="7"/>
      <c r="M5710" s="7"/>
      <c r="N5710" s="7"/>
      <c r="O5710" s="7"/>
    </row>
    <row r="5711" spans="1:15" ht="15">
      <c r="A5711" s="1">
        <v>5703</v>
      </c>
      <c r="B5711" s="6"/>
      <c r="C5711" s="7"/>
      <c r="D5711" s="7"/>
      <c r="E5711" s="7"/>
      <c r="F5711" s="7"/>
      <c r="G5711" s="7"/>
      <c r="H5711" s="7"/>
      <c r="I5711" s="7"/>
      <c r="J5711" s="7"/>
      <c r="K5711" s="7"/>
      <c r="L5711" s="7"/>
      <c r="M5711" s="7"/>
      <c r="N5711" s="7"/>
      <c r="O5711" s="7"/>
    </row>
    <row r="5712" spans="1:15" ht="15">
      <c r="A5712" s="1">
        <v>5704</v>
      </c>
      <c r="B5712" s="6"/>
      <c r="C5712" s="7"/>
      <c r="D5712" s="7"/>
      <c r="E5712" s="7"/>
      <c r="F5712" s="7"/>
      <c r="G5712" s="7"/>
      <c r="H5712" s="7"/>
      <c r="I5712" s="7"/>
      <c r="J5712" s="7"/>
      <c r="K5712" s="7"/>
      <c r="L5712" s="7"/>
      <c r="M5712" s="7"/>
      <c r="N5712" s="7"/>
      <c r="O5712" s="7"/>
    </row>
    <row r="5713" spans="1:15" ht="15">
      <c r="A5713" s="1">
        <v>5705</v>
      </c>
      <c r="B5713" s="6"/>
      <c r="C5713" s="7"/>
      <c r="D5713" s="7"/>
      <c r="E5713" s="7"/>
      <c r="F5713" s="7"/>
      <c r="G5713" s="7"/>
      <c r="H5713" s="7"/>
      <c r="I5713" s="7"/>
      <c r="J5713" s="7"/>
      <c r="K5713" s="7"/>
      <c r="L5713" s="7"/>
      <c r="M5713" s="7"/>
      <c r="N5713" s="7"/>
      <c r="O5713" s="7"/>
    </row>
    <row r="5714" spans="1:15" ht="15">
      <c r="A5714" s="1">
        <v>5706</v>
      </c>
      <c r="B5714" s="6"/>
      <c r="C5714" s="7"/>
      <c r="D5714" s="7"/>
      <c r="E5714" s="7"/>
      <c r="F5714" s="7"/>
      <c r="G5714" s="7"/>
      <c r="H5714" s="7"/>
      <c r="I5714" s="7"/>
      <c r="J5714" s="7"/>
      <c r="K5714" s="7"/>
      <c r="L5714" s="7"/>
      <c r="M5714" s="7"/>
      <c r="N5714" s="7"/>
      <c r="O5714" s="7"/>
    </row>
    <row r="5715" spans="1:15" ht="15">
      <c r="A5715" s="1">
        <v>5707</v>
      </c>
      <c r="B5715" s="6"/>
      <c r="C5715" s="7"/>
      <c r="D5715" s="7"/>
      <c r="E5715" s="7"/>
      <c r="F5715" s="7"/>
      <c r="G5715" s="7"/>
      <c r="H5715" s="7"/>
      <c r="I5715" s="7"/>
      <c r="J5715" s="7"/>
      <c r="K5715" s="7"/>
      <c r="L5715" s="7"/>
      <c r="M5715" s="7"/>
      <c r="N5715" s="7"/>
      <c r="O5715" s="7"/>
    </row>
    <row r="5716" spans="1:15" ht="15">
      <c r="A5716" s="1">
        <v>5708</v>
      </c>
      <c r="B5716" s="6"/>
      <c r="C5716" s="7"/>
      <c r="D5716" s="7"/>
      <c r="E5716" s="7"/>
      <c r="F5716" s="7"/>
      <c r="G5716" s="7"/>
      <c r="H5716" s="7"/>
      <c r="I5716" s="7"/>
      <c r="J5716" s="7"/>
      <c r="K5716" s="7"/>
      <c r="L5716" s="7"/>
      <c r="M5716" s="7"/>
      <c r="N5716" s="7"/>
      <c r="O5716" s="7"/>
    </row>
    <row r="5717" spans="1:15" ht="15">
      <c r="A5717" s="1">
        <v>5709</v>
      </c>
      <c r="B5717" s="6"/>
      <c r="C5717" s="7"/>
      <c r="D5717" s="7"/>
      <c r="E5717" s="7"/>
      <c r="F5717" s="7"/>
      <c r="G5717" s="7"/>
      <c r="H5717" s="7"/>
      <c r="I5717" s="7"/>
      <c r="J5717" s="7"/>
      <c r="K5717" s="7"/>
      <c r="L5717" s="7"/>
      <c r="M5717" s="7"/>
      <c r="N5717" s="7"/>
      <c r="O5717" s="7"/>
    </row>
    <row r="5718" spans="1:15" ht="15">
      <c r="A5718" s="1">
        <v>5710</v>
      </c>
      <c r="B5718" s="6"/>
      <c r="C5718" s="7"/>
      <c r="D5718" s="7"/>
      <c r="E5718" s="7"/>
      <c r="F5718" s="7"/>
      <c r="G5718" s="7"/>
      <c r="H5718" s="7"/>
      <c r="I5718" s="7"/>
      <c r="J5718" s="7"/>
      <c r="K5718" s="7"/>
      <c r="L5718" s="7"/>
      <c r="M5718" s="7"/>
      <c r="N5718" s="7"/>
      <c r="O5718" s="7"/>
    </row>
    <row r="5719" spans="1:15" ht="15">
      <c r="A5719" s="1">
        <v>5711</v>
      </c>
      <c r="B5719" s="6"/>
      <c r="C5719" s="7"/>
      <c r="D5719" s="7"/>
      <c r="E5719" s="7"/>
      <c r="F5719" s="7"/>
      <c r="G5719" s="7"/>
      <c r="H5719" s="7"/>
      <c r="I5719" s="7"/>
      <c r="J5719" s="7"/>
      <c r="K5719" s="7"/>
      <c r="L5719" s="7"/>
      <c r="M5719" s="7"/>
      <c r="N5719" s="7"/>
      <c r="O5719" s="7"/>
    </row>
    <row r="5720" spans="1:15" ht="15">
      <c r="A5720" s="1">
        <v>5712</v>
      </c>
      <c r="B5720" s="6"/>
      <c r="C5720" s="7"/>
      <c r="D5720" s="7"/>
      <c r="E5720" s="7"/>
      <c r="F5720" s="7"/>
      <c r="G5720" s="7"/>
      <c r="H5720" s="7"/>
      <c r="I5720" s="7"/>
      <c r="J5720" s="7"/>
      <c r="K5720" s="7"/>
      <c r="L5720" s="7"/>
      <c r="M5720" s="7"/>
      <c r="N5720" s="7"/>
      <c r="O5720" s="7"/>
    </row>
    <row r="5721" spans="1:15" ht="15">
      <c r="A5721" s="1">
        <v>5713</v>
      </c>
      <c r="B5721" s="6"/>
      <c r="C5721" s="7"/>
      <c r="D5721" s="7"/>
      <c r="E5721" s="7"/>
      <c r="F5721" s="7"/>
      <c r="G5721" s="7"/>
      <c r="H5721" s="7"/>
      <c r="I5721" s="7"/>
      <c r="J5721" s="7"/>
      <c r="K5721" s="7"/>
      <c r="L5721" s="7"/>
      <c r="M5721" s="7"/>
      <c r="N5721" s="7"/>
      <c r="O5721" s="7"/>
    </row>
    <row r="5722" spans="1:15" ht="15">
      <c r="A5722" s="1">
        <v>5714</v>
      </c>
      <c r="B5722" s="6"/>
      <c r="C5722" s="7"/>
      <c r="D5722" s="7"/>
      <c r="E5722" s="7"/>
      <c r="F5722" s="7"/>
      <c r="G5722" s="7"/>
      <c r="H5722" s="7"/>
      <c r="I5722" s="7"/>
      <c r="J5722" s="7"/>
      <c r="K5722" s="7"/>
      <c r="L5722" s="7"/>
      <c r="M5722" s="7"/>
      <c r="N5722" s="7"/>
      <c r="O5722" s="7"/>
    </row>
    <row r="5723" spans="1:15" ht="15">
      <c r="A5723" s="1">
        <v>5715</v>
      </c>
      <c r="B5723" s="6"/>
      <c r="C5723" s="7"/>
      <c r="D5723" s="7"/>
      <c r="E5723" s="7"/>
      <c r="F5723" s="7"/>
      <c r="G5723" s="7"/>
      <c r="H5723" s="7"/>
      <c r="I5723" s="7"/>
      <c r="J5723" s="7"/>
      <c r="K5723" s="7"/>
      <c r="L5723" s="7"/>
      <c r="M5723" s="7"/>
      <c r="N5723" s="7"/>
      <c r="O5723" s="7"/>
    </row>
    <row r="5724" spans="1:15" ht="15">
      <c r="A5724" s="1">
        <v>5716</v>
      </c>
      <c r="B5724" s="6"/>
      <c r="C5724" s="7"/>
      <c r="D5724" s="7"/>
      <c r="E5724" s="7"/>
      <c r="F5724" s="7"/>
      <c r="G5724" s="7"/>
      <c r="H5724" s="7"/>
      <c r="I5724" s="7"/>
      <c r="J5724" s="7"/>
      <c r="K5724" s="7"/>
      <c r="L5724" s="7"/>
      <c r="M5724" s="7"/>
      <c r="N5724" s="7"/>
      <c r="O5724" s="7"/>
    </row>
    <row r="5725" spans="1:15" ht="15">
      <c r="A5725" s="1">
        <v>5717</v>
      </c>
      <c r="B5725" s="6"/>
      <c r="C5725" s="7"/>
      <c r="D5725" s="7"/>
      <c r="E5725" s="7"/>
      <c r="F5725" s="7"/>
      <c r="G5725" s="7"/>
      <c r="H5725" s="7"/>
      <c r="I5725" s="7"/>
      <c r="J5725" s="7"/>
      <c r="K5725" s="7"/>
      <c r="L5725" s="7"/>
      <c r="M5725" s="7"/>
      <c r="N5725" s="7"/>
      <c r="O5725" s="7"/>
    </row>
    <row r="5726" spans="1:15" ht="15">
      <c r="A5726" s="1">
        <v>5718</v>
      </c>
      <c r="B5726" s="6"/>
      <c r="C5726" s="7"/>
      <c r="D5726" s="7"/>
      <c r="E5726" s="7"/>
      <c r="F5726" s="7"/>
      <c r="G5726" s="7"/>
      <c r="H5726" s="7"/>
      <c r="I5726" s="7"/>
      <c r="J5726" s="7"/>
      <c r="K5726" s="7"/>
      <c r="L5726" s="7"/>
      <c r="M5726" s="7"/>
      <c r="N5726" s="7"/>
      <c r="O5726" s="7"/>
    </row>
    <row r="5727" spans="1:15" ht="15">
      <c r="A5727" s="1">
        <v>5719</v>
      </c>
      <c r="B5727" s="6"/>
      <c r="C5727" s="7"/>
      <c r="D5727" s="7"/>
      <c r="E5727" s="7"/>
      <c r="F5727" s="7"/>
      <c r="G5727" s="7"/>
      <c r="H5727" s="7"/>
      <c r="I5727" s="7"/>
      <c r="J5727" s="7"/>
      <c r="K5727" s="7"/>
      <c r="L5727" s="7"/>
      <c r="M5727" s="7"/>
      <c r="N5727" s="7"/>
      <c r="O5727" s="7"/>
    </row>
    <row r="5728" spans="1:15" ht="15">
      <c r="A5728" s="1">
        <v>5720</v>
      </c>
      <c r="B5728" s="6"/>
      <c r="C5728" s="7"/>
      <c r="D5728" s="7"/>
      <c r="E5728" s="7"/>
      <c r="F5728" s="7"/>
      <c r="G5728" s="7"/>
      <c r="H5728" s="7"/>
      <c r="I5728" s="7"/>
      <c r="J5728" s="7"/>
      <c r="K5728" s="7"/>
      <c r="L5728" s="7"/>
      <c r="M5728" s="7"/>
      <c r="N5728" s="7"/>
      <c r="O5728" s="7"/>
    </row>
    <row r="5729" spans="1:15" ht="15">
      <c r="A5729" s="1">
        <v>5721</v>
      </c>
      <c r="B5729" s="6"/>
      <c r="C5729" s="7"/>
      <c r="D5729" s="7"/>
      <c r="E5729" s="7"/>
      <c r="F5729" s="7"/>
      <c r="G5729" s="7"/>
      <c r="H5729" s="7"/>
      <c r="I5729" s="7"/>
      <c r="J5729" s="7"/>
      <c r="K5729" s="7"/>
      <c r="L5729" s="7"/>
      <c r="M5729" s="7"/>
      <c r="N5729" s="7"/>
      <c r="O5729" s="7"/>
    </row>
    <row r="5730" spans="1:15" ht="15">
      <c r="A5730" s="1">
        <v>5722</v>
      </c>
      <c r="B5730" s="6"/>
      <c r="C5730" s="7"/>
      <c r="D5730" s="7"/>
      <c r="E5730" s="7"/>
      <c r="F5730" s="7"/>
      <c r="G5730" s="7"/>
      <c r="H5730" s="7"/>
      <c r="I5730" s="7"/>
      <c r="J5730" s="7"/>
      <c r="K5730" s="7"/>
      <c r="L5730" s="7"/>
      <c r="M5730" s="7"/>
      <c r="N5730" s="7"/>
      <c r="O5730" s="7"/>
    </row>
    <row r="5731" spans="1:15" ht="15">
      <c r="A5731" s="1">
        <v>5723</v>
      </c>
      <c r="B5731" s="6"/>
      <c r="C5731" s="7"/>
      <c r="D5731" s="7"/>
      <c r="E5731" s="7"/>
      <c r="F5731" s="7"/>
      <c r="G5731" s="7"/>
      <c r="H5731" s="7"/>
      <c r="I5731" s="7"/>
      <c r="J5731" s="7"/>
      <c r="K5731" s="7"/>
      <c r="L5731" s="7"/>
      <c r="M5731" s="7"/>
      <c r="N5731" s="7"/>
      <c r="O5731" s="7"/>
    </row>
    <row r="5732" spans="1:15" ht="15">
      <c r="A5732" s="1">
        <v>5724</v>
      </c>
      <c r="B5732" s="6"/>
      <c r="C5732" s="7"/>
      <c r="D5732" s="7"/>
      <c r="E5732" s="7"/>
      <c r="F5732" s="7"/>
      <c r="G5732" s="7"/>
      <c r="H5732" s="7"/>
      <c r="I5732" s="7"/>
      <c r="J5732" s="7"/>
      <c r="K5732" s="7"/>
      <c r="L5732" s="7"/>
      <c r="M5732" s="7"/>
      <c r="N5732" s="7"/>
      <c r="O5732" s="7"/>
    </row>
    <row r="5733" spans="1:15" ht="15">
      <c r="A5733" s="1">
        <v>5725</v>
      </c>
      <c r="B5733" s="6"/>
      <c r="C5733" s="7"/>
      <c r="D5733" s="7"/>
      <c r="E5733" s="7"/>
      <c r="F5733" s="7"/>
      <c r="G5733" s="7"/>
      <c r="H5733" s="7"/>
      <c r="I5733" s="7"/>
      <c r="J5733" s="7"/>
      <c r="K5733" s="7"/>
      <c r="L5733" s="7"/>
      <c r="M5733" s="7"/>
      <c r="N5733" s="7"/>
      <c r="O5733" s="7"/>
    </row>
    <row r="5734" spans="1:15" ht="15">
      <c r="A5734" s="1">
        <v>5726</v>
      </c>
      <c r="B5734" s="6"/>
      <c r="C5734" s="7"/>
      <c r="D5734" s="7"/>
      <c r="E5734" s="7"/>
      <c r="F5734" s="7"/>
      <c r="G5734" s="7"/>
      <c r="H5734" s="7"/>
      <c r="I5734" s="7"/>
      <c r="J5734" s="7"/>
      <c r="K5734" s="7"/>
      <c r="L5734" s="7"/>
      <c r="M5734" s="7"/>
      <c r="N5734" s="7"/>
      <c r="O5734" s="7"/>
    </row>
    <row r="5735" spans="1:15" ht="15">
      <c r="A5735" s="1">
        <v>5727</v>
      </c>
      <c r="B5735" s="6"/>
      <c r="C5735" s="7"/>
      <c r="D5735" s="7"/>
      <c r="E5735" s="7"/>
      <c r="F5735" s="7"/>
      <c r="G5735" s="7"/>
      <c r="H5735" s="7"/>
      <c r="I5735" s="7"/>
      <c r="J5735" s="7"/>
      <c r="K5735" s="7"/>
      <c r="L5735" s="7"/>
      <c r="M5735" s="7"/>
      <c r="N5735" s="7"/>
      <c r="O5735" s="7"/>
    </row>
    <row r="5736" spans="1:15" ht="15">
      <c r="A5736" s="1">
        <v>5728</v>
      </c>
      <c r="B5736" s="6"/>
      <c r="C5736" s="7"/>
      <c r="D5736" s="7"/>
      <c r="E5736" s="7"/>
      <c r="F5736" s="7"/>
      <c r="G5736" s="7"/>
      <c r="H5736" s="7"/>
      <c r="I5736" s="7"/>
      <c r="J5736" s="7"/>
      <c r="K5736" s="7"/>
      <c r="L5736" s="7"/>
      <c r="M5736" s="7"/>
      <c r="N5736" s="7"/>
      <c r="O5736" s="7"/>
    </row>
    <row r="5737" spans="1:15" ht="15">
      <c r="A5737" s="1">
        <v>5729</v>
      </c>
      <c r="B5737" s="6"/>
      <c r="C5737" s="7"/>
      <c r="D5737" s="7"/>
      <c r="E5737" s="7"/>
      <c r="F5737" s="7"/>
      <c r="G5737" s="7"/>
      <c r="H5737" s="7"/>
      <c r="I5737" s="7"/>
      <c r="J5737" s="7"/>
      <c r="K5737" s="7"/>
      <c r="L5737" s="7"/>
      <c r="M5737" s="7"/>
      <c r="N5737" s="7"/>
      <c r="O5737" s="7"/>
    </row>
    <row r="5738" spans="1:15" ht="15">
      <c r="A5738" s="1">
        <v>5730</v>
      </c>
      <c r="B5738" s="6"/>
      <c r="C5738" s="7"/>
      <c r="D5738" s="7"/>
      <c r="E5738" s="7"/>
      <c r="F5738" s="7"/>
      <c r="G5738" s="7"/>
      <c r="H5738" s="7"/>
      <c r="I5738" s="7"/>
      <c r="J5738" s="7"/>
      <c r="K5738" s="7"/>
      <c r="L5738" s="7"/>
      <c r="M5738" s="7"/>
      <c r="N5738" s="7"/>
      <c r="O5738" s="7"/>
    </row>
    <row r="5739" spans="1:15" ht="15">
      <c r="A5739" s="1">
        <v>5731</v>
      </c>
      <c r="B5739" s="6"/>
      <c r="C5739" s="7"/>
      <c r="D5739" s="7"/>
      <c r="E5739" s="7"/>
      <c r="F5739" s="7"/>
      <c r="G5739" s="7"/>
      <c r="H5739" s="7"/>
      <c r="I5739" s="7"/>
      <c r="J5739" s="7"/>
      <c r="K5739" s="7"/>
      <c r="L5739" s="7"/>
      <c r="M5739" s="7"/>
      <c r="N5739" s="7"/>
      <c r="O5739" s="7"/>
    </row>
    <row r="5740" spans="1:15" ht="15">
      <c r="A5740" s="1">
        <v>5732</v>
      </c>
      <c r="B5740" s="6"/>
      <c r="C5740" s="7"/>
      <c r="D5740" s="7"/>
      <c r="E5740" s="7"/>
      <c r="F5740" s="7"/>
      <c r="G5740" s="7"/>
      <c r="H5740" s="7"/>
      <c r="I5740" s="7"/>
      <c r="J5740" s="7"/>
      <c r="K5740" s="7"/>
      <c r="L5740" s="7"/>
      <c r="M5740" s="7"/>
      <c r="N5740" s="7"/>
      <c r="O5740" s="7"/>
    </row>
    <row r="5741" spans="1:15" ht="15">
      <c r="A5741" s="1">
        <v>5733</v>
      </c>
      <c r="B5741" s="6"/>
      <c r="C5741" s="7"/>
      <c r="D5741" s="7"/>
      <c r="E5741" s="7"/>
      <c r="F5741" s="7"/>
      <c r="G5741" s="7"/>
      <c r="H5741" s="7"/>
      <c r="I5741" s="7"/>
      <c r="J5741" s="7"/>
      <c r="K5741" s="7"/>
      <c r="L5741" s="7"/>
      <c r="M5741" s="7"/>
      <c r="N5741" s="7"/>
      <c r="O5741" s="7"/>
    </row>
    <row r="5742" spans="1:15" ht="15">
      <c r="A5742" s="1">
        <v>5734</v>
      </c>
      <c r="B5742" s="6"/>
      <c r="C5742" s="7"/>
      <c r="D5742" s="7"/>
      <c r="E5742" s="7"/>
      <c r="F5742" s="7"/>
      <c r="G5742" s="7"/>
      <c r="H5742" s="7"/>
      <c r="I5742" s="7"/>
      <c r="J5742" s="7"/>
      <c r="K5742" s="7"/>
      <c r="L5742" s="7"/>
      <c r="M5742" s="7"/>
      <c r="N5742" s="7"/>
      <c r="O5742" s="7"/>
    </row>
    <row r="5743" spans="1:15" ht="15">
      <c r="A5743" s="1">
        <v>5735</v>
      </c>
      <c r="B5743" s="6"/>
      <c r="C5743" s="7"/>
      <c r="D5743" s="7"/>
      <c r="E5743" s="7"/>
      <c r="F5743" s="7"/>
      <c r="G5743" s="7"/>
      <c r="H5743" s="7"/>
      <c r="I5743" s="7"/>
      <c r="J5743" s="7"/>
      <c r="K5743" s="7"/>
      <c r="L5743" s="7"/>
      <c r="M5743" s="7"/>
      <c r="N5743" s="7"/>
      <c r="O5743" s="7"/>
    </row>
    <row r="5744" spans="1:15" ht="15">
      <c r="A5744" s="1">
        <v>5736</v>
      </c>
      <c r="B5744" s="6"/>
      <c r="C5744" s="7"/>
      <c r="D5744" s="7"/>
      <c r="E5744" s="7"/>
      <c r="F5744" s="7"/>
      <c r="G5744" s="7"/>
      <c r="H5744" s="7"/>
      <c r="I5744" s="7"/>
      <c r="J5744" s="7"/>
      <c r="K5744" s="7"/>
      <c r="L5744" s="7"/>
      <c r="M5744" s="7"/>
      <c r="N5744" s="7"/>
      <c r="O5744" s="7"/>
    </row>
    <row r="5745" spans="1:15" ht="15">
      <c r="A5745" s="1">
        <v>5737</v>
      </c>
      <c r="B5745" s="6"/>
      <c r="C5745" s="7"/>
      <c r="D5745" s="7"/>
      <c r="E5745" s="7"/>
      <c r="F5745" s="7"/>
      <c r="G5745" s="7"/>
      <c r="H5745" s="7"/>
      <c r="I5745" s="7"/>
      <c r="J5745" s="7"/>
      <c r="K5745" s="7"/>
      <c r="L5745" s="7"/>
      <c r="M5745" s="7"/>
      <c r="N5745" s="7"/>
      <c r="O5745" s="7"/>
    </row>
    <row r="5746" spans="1:15" ht="15">
      <c r="A5746" s="1">
        <v>5738</v>
      </c>
      <c r="B5746" s="6"/>
      <c r="C5746" s="7"/>
      <c r="D5746" s="7"/>
      <c r="E5746" s="7"/>
      <c r="F5746" s="7"/>
      <c r="G5746" s="7"/>
      <c r="H5746" s="7"/>
      <c r="I5746" s="7"/>
      <c r="J5746" s="7"/>
      <c r="K5746" s="7"/>
      <c r="L5746" s="7"/>
      <c r="M5746" s="7"/>
      <c r="N5746" s="7"/>
      <c r="O5746" s="7"/>
    </row>
    <row r="5747" spans="1:15" ht="15">
      <c r="A5747" s="1">
        <v>5739</v>
      </c>
      <c r="B5747" s="6"/>
      <c r="C5747" s="7"/>
      <c r="D5747" s="7"/>
      <c r="E5747" s="7"/>
      <c r="F5747" s="7"/>
      <c r="G5747" s="7"/>
      <c r="H5747" s="7"/>
      <c r="I5747" s="7"/>
      <c r="J5747" s="7"/>
      <c r="K5747" s="7"/>
      <c r="L5747" s="7"/>
      <c r="M5747" s="7"/>
      <c r="N5747" s="7"/>
      <c r="O5747" s="7"/>
    </row>
    <row r="5748" spans="1:15" ht="15">
      <c r="A5748" s="1">
        <v>5740</v>
      </c>
      <c r="B5748" s="6"/>
      <c r="C5748" s="7"/>
      <c r="D5748" s="7"/>
      <c r="E5748" s="7"/>
      <c r="F5748" s="7"/>
      <c r="G5748" s="7"/>
      <c r="H5748" s="7"/>
      <c r="I5748" s="7"/>
      <c r="J5748" s="7"/>
      <c r="K5748" s="7"/>
      <c r="L5748" s="7"/>
      <c r="M5748" s="7"/>
      <c r="N5748" s="7"/>
      <c r="O5748" s="7"/>
    </row>
    <row r="5749" spans="1:15" ht="15">
      <c r="A5749" s="1">
        <v>5741</v>
      </c>
      <c r="B5749" s="6"/>
      <c r="C5749" s="7"/>
      <c r="D5749" s="7"/>
      <c r="E5749" s="7"/>
      <c r="F5749" s="7"/>
      <c r="G5749" s="7"/>
      <c r="H5749" s="7"/>
      <c r="I5749" s="7"/>
      <c r="J5749" s="7"/>
      <c r="K5749" s="7"/>
      <c r="L5749" s="7"/>
      <c r="M5749" s="7"/>
      <c r="N5749" s="7"/>
      <c r="O5749" s="7"/>
    </row>
    <row r="5750" spans="1:15" ht="15">
      <c r="A5750" s="1">
        <v>5742</v>
      </c>
      <c r="B5750" s="6"/>
      <c r="C5750" s="7"/>
      <c r="D5750" s="7"/>
      <c r="E5750" s="7"/>
      <c r="F5750" s="7"/>
      <c r="G5750" s="7"/>
      <c r="H5750" s="7"/>
      <c r="I5750" s="7"/>
      <c r="J5750" s="7"/>
      <c r="K5750" s="7"/>
      <c r="L5750" s="7"/>
      <c r="M5750" s="7"/>
      <c r="N5750" s="7"/>
      <c r="O5750" s="7"/>
    </row>
    <row r="5751" spans="1:15" ht="15">
      <c r="A5751" s="1">
        <v>5743</v>
      </c>
      <c r="B5751" s="6"/>
      <c r="C5751" s="7"/>
      <c r="D5751" s="7"/>
      <c r="E5751" s="7"/>
      <c r="F5751" s="7"/>
      <c r="G5751" s="7"/>
      <c r="H5751" s="7"/>
      <c r="I5751" s="7"/>
      <c r="J5751" s="7"/>
      <c r="K5751" s="7"/>
      <c r="L5751" s="7"/>
      <c r="M5751" s="7"/>
      <c r="N5751" s="7"/>
      <c r="O5751" s="7"/>
    </row>
    <row r="5752" spans="1:15" ht="15">
      <c r="A5752" s="1">
        <v>5744</v>
      </c>
      <c r="B5752" s="6"/>
      <c r="C5752" s="7"/>
      <c r="D5752" s="7"/>
      <c r="E5752" s="7"/>
      <c r="F5752" s="7"/>
      <c r="G5752" s="7"/>
      <c r="H5752" s="7"/>
      <c r="I5752" s="7"/>
      <c r="J5752" s="7"/>
      <c r="K5752" s="7"/>
      <c r="L5752" s="7"/>
      <c r="M5752" s="7"/>
      <c r="N5752" s="7"/>
      <c r="O5752" s="7"/>
    </row>
    <row r="5753" spans="1:15" ht="15">
      <c r="A5753" s="1">
        <v>5745</v>
      </c>
      <c r="B5753" s="6"/>
      <c r="C5753" s="7"/>
      <c r="D5753" s="7"/>
      <c r="E5753" s="7"/>
      <c r="F5753" s="7"/>
      <c r="G5753" s="7"/>
      <c r="H5753" s="7"/>
      <c r="I5753" s="7"/>
      <c r="J5753" s="7"/>
      <c r="K5753" s="7"/>
      <c r="L5753" s="7"/>
      <c r="M5753" s="7"/>
      <c r="N5753" s="7"/>
      <c r="O5753" s="7"/>
    </row>
    <row r="5754" spans="1:15" ht="15">
      <c r="A5754" s="1">
        <v>5746</v>
      </c>
      <c r="B5754" s="6"/>
      <c r="C5754" s="7"/>
      <c r="D5754" s="7"/>
      <c r="E5754" s="7"/>
      <c r="F5754" s="7"/>
      <c r="G5754" s="7"/>
      <c r="H5754" s="7"/>
      <c r="I5754" s="7"/>
      <c r="J5754" s="7"/>
      <c r="K5754" s="7"/>
      <c r="L5754" s="7"/>
      <c r="M5754" s="7"/>
      <c r="N5754" s="7"/>
      <c r="O5754" s="7"/>
    </row>
    <row r="5755" spans="1:15" ht="15">
      <c r="A5755" s="1">
        <v>5747</v>
      </c>
      <c r="B5755" s="6"/>
      <c r="C5755" s="7"/>
      <c r="D5755" s="7"/>
      <c r="E5755" s="7"/>
      <c r="F5755" s="7"/>
      <c r="G5755" s="7"/>
      <c r="H5755" s="7"/>
      <c r="I5755" s="7"/>
      <c r="J5755" s="7"/>
      <c r="K5755" s="7"/>
      <c r="L5755" s="7"/>
      <c r="M5755" s="7"/>
      <c r="N5755" s="7"/>
      <c r="O5755" s="7"/>
    </row>
    <row r="5756" spans="1:15" ht="15">
      <c r="A5756" s="1">
        <v>5748</v>
      </c>
      <c r="B5756" s="6"/>
      <c r="C5756" s="7"/>
      <c r="D5756" s="7"/>
      <c r="E5756" s="7"/>
      <c r="F5756" s="7"/>
      <c r="G5756" s="7"/>
      <c r="H5756" s="7"/>
      <c r="I5756" s="7"/>
      <c r="J5756" s="7"/>
      <c r="K5756" s="7"/>
      <c r="L5756" s="7"/>
      <c r="M5756" s="7"/>
      <c r="N5756" s="7"/>
      <c r="O5756" s="7"/>
    </row>
    <row r="5757" spans="1:15" ht="15">
      <c r="A5757" s="1">
        <v>5749</v>
      </c>
      <c r="B5757" s="6"/>
      <c r="C5757" s="7"/>
      <c r="D5757" s="7"/>
      <c r="E5757" s="7"/>
      <c r="F5757" s="7"/>
      <c r="G5757" s="7"/>
      <c r="H5757" s="7"/>
      <c r="I5757" s="7"/>
      <c r="J5757" s="7"/>
      <c r="K5757" s="7"/>
      <c r="L5757" s="7"/>
      <c r="M5757" s="7"/>
      <c r="N5757" s="7"/>
      <c r="O5757" s="7"/>
    </row>
    <row r="5758" spans="1:15" ht="15">
      <c r="A5758" s="1">
        <v>5750</v>
      </c>
      <c r="B5758" s="6"/>
      <c r="C5758" s="7"/>
      <c r="D5758" s="7"/>
      <c r="E5758" s="7"/>
      <c r="F5758" s="7"/>
      <c r="G5758" s="7"/>
      <c r="H5758" s="7"/>
      <c r="I5758" s="7"/>
      <c r="J5758" s="7"/>
      <c r="K5758" s="7"/>
      <c r="L5758" s="7"/>
      <c r="M5758" s="7"/>
      <c r="N5758" s="7"/>
      <c r="O5758" s="7"/>
    </row>
    <row r="5759" spans="1:15" ht="15">
      <c r="A5759" s="1">
        <v>5751</v>
      </c>
      <c r="B5759" s="6"/>
      <c r="C5759" s="7"/>
      <c r="D5759" s="7"/>
      <c r="E5759" s="7"/>
      <c r="F5759" s="7"/>
      <c r="G5759" s="7"/>
      <c r="H5759" s="7"/>
      <c r="I5759" s="7"/>
      <c r="J5759" s="7"/>
      <c r="K5759" s="7"/>
      <c r="L5759" s="7"/>
      <c r="M5759" s="7"/>
      <c r="N5759" s="7"/>
      <c r="O5759" s="7"/>
    </row>
    <row r="5760" spans="1:15" ht="15">
      <c r="A5760" s="1">
        <v>5752</v>
      </c>
      <c r="B5760" s="6"/>
      <c r="C5760" s="7"/>
      <c r="D5760" s="7"/>
      <c r="E5760" s="7"/>
      <c r="F5760" s="7"/>
      <c r="G5760" s="7"/>
      <c r="H5760" s="7"/>
      <c r="I5760" s="7"/>
      <c r="J5760" s="7"/>
      <c r="K5760" s="7"/>
      <c r="L5760" s="7"/>
      <c r="M5760" s="7"/>
      <c r="N5760" s="7"/>
      <c r="O5760" s="7"/>
    </row>
    <row r="5761" spans="1:15" ht="15">
      <c r="A5761" s="1">
        <v>5753</v>
      </c>
      <c r="B5761" s="6"/>
      <c r="C5761" s="7"/>
      <c r="D5761" s="7"/>
      <c r="E5761" s="7"/>
      <c r="F5761" s="7"/>
      <c r="G5761" s="7"/>
      <c r="H5761" s="7"/>
      <c r="I5761" s="7"/>
      <c r="J5761" s="7"/>
      <c r="K5761" s="7"/>
      <c r="L5761" s="7"/>
      <c r="M5761" s="7"/>
      <c r="N5761" s="7"/>
      <c r="O5761" s="7"/>
    </row>
    <row r="5762" spans="1:15" ht="15">
      <c r="A5762" s="1">
        <v>5754</v>
      </c>
      <c r="B5762" s="6"/>
      <c r="C5762" s="7"/>
      <c r="D5762" s="7"/>
      <c r="E5762" s="7"/>
      <c r="F5762" s="7"/>
      <c r="G5762" s="7"/>
      <c r="H5762" s="7"/>
      <c r="I5762" s="7"/>
      <c r="J5762" s="7"/>
      <c r="K5762" s="7"/>
      <c r="L5762" s="7"/>
      <c r="M5762" s="7"/>
      <c r="N5762" s="7"/>
      <c r="O5762" s="7"/>
    </row>
    <row r="5763" spans="1:15" ht="15">
      <c r="A5763" s="1">
        <v>5755</v>
      </c>
      <c r="B5763" s="6"/>
      <c r="C5763" s="7"/>
      <c r="D5763" s="7"/>
      <c r="E5763" s="7"/>
      <c r="F5763" s="7"/>
      <c r="G5763" s="7"/>
      <c r="H5763" s="7"/>
      <c r="I5763" s="7"/>
      <c r="J5763" s="7"/>
      <c r="K5763" s="7"/>
      <c r="L5763" s="7"/>
      <c r="M5763" s="7"/>
      <c r="N5763" s="7"/>
      <c r="O5763" s="7"/>
    </row>
    <row r="5764" spans="1:15" ht="15">
      <c r="A5764" s="1">
        <v>5756</v>
      </c>
      <c r="B5764" s="6"/>
      <c r="C5764" s="7"/>
      <c r="D5764" s="7"/>
      <c r="E5764" s="7"/>
      <c r="F5764" s="7"/>
      <c r="G5764" s="7"/>
      <c r="H5764" s="7"/>
      <c r="I5764" s="7"/>
      <c r="J5764" s="7"/>
      <c r="K5764" s="7"/>
      <c r="L5764" s="7"/>
      <c r="M5764" s="7"/>
      <c r="N5764" s="7"/>
      <c r="O5764" s="7"/>
    </row>
    <row r="5765" spans="1:15" ht="15">
      <c r="A5765" s="1">
        <v>5757</v>
      </c>
      <c r="B5765" s="6"/>
      <c r="C5765" s="7"/>
      <c r="D5765" s="7"/>
      <c r="E5765" s="7"/>
      <c r="F5765" s="7"/>
      <c r="G5765" s="7"/>
      <c r="H5765" s="7"/>
      <c r="I5765" s="7"/>
      <c r="J5765" s="7"/>
      <c r="K5765" s="7"/>
      <c r="L5765" s="7"/>
      <c r="M5765" s="7"/>
      <c r="N5765" s="7"/>
      <c r="O5765" s="7"/>
    </row>
    <row r="5766" spans="1:15" ht="15">
      <c r="A5766" s="1">
        <v>5758</v>
      </c>
      <c r="B5766" s="6"/>
      <c r="C5766" s="7"/>
      <c r="D5766" s="7"/>
      <c r="E5766" s="7"/>
      <c r="F5766" s="7"/>
      <c r="G5766" s="7"/>
      <c r="H5766" s="7"/>
      <c r="I5766" s="7"/>
      <c r="J5766" s="7"/>
      <c r="K5766" s="7"/>
      <c r="L5766" s="7"/>
      <c r="M5766" s="7"/>
      <c r="N5766" s="7"/>
      <c r="O5766" s="7"/>
    </row>
    <row r="5767" spans="1:15" ht="15">
      <c r="A5767" s="1">
        <v>5759</v>
      </c>
      <c r="B5767" s="6"/>
      <c r="C5767" s="7"/>
      <c r="D5767" s="7"/>
      <c r="E5767" s="7"/>
      <c r="F5767" s="7"/>
      <c r="G5767" s="7"/>
      <c r="H5767" s="7"/>
      <c r="I5767" s="7"/>
      <c r="J5767" s="7"/>
      <c r="K5767" s="7"/>
      <c r="L5767" s="7"/>
      <c r="M5767" s="7"/>
      <c r="N5767" s="7"/>
      <c r="O5767" s="7"/>
    </row>
    <row r="5768" spans="1:15" ht="15">
      <c r="A5768" s="1">
        <v>5760</v>
      </c>
      <c r="B5768" s="6"/>
      <c r="C5768" s="7"/>
      <c r="D5768" s="7"/>
      <c r="E5768" s="7"/>
      <c r="F5768" s="7"/>
      <c r="G5768" s="7"/>
      <c r="H5768" s="7"/>
      <c r="I5768" s="7"/>
      <c r="J5768" s="7"/>
      <c r="K5768" s="7"/>
      <c r="L5768" s="7"/>
      <c r="M5768" s="7"/>
      <c r="N5768" s="7"/>
      <c r="O5768" s="7"/>
    </row>
    <row r="5769" spans="1:15" ht="15">
      <c r="A5769" s="1">
        <v>5761</v>
      </c>
      <c r="B5769" s="6"/>
      <c r="C5769" s="7"/>
      <c r="D5769" s="7"/>
      <c r="E5769" s="7"/>
      <c r="F5769" s="7"/>
      <c r="G5769" s="7"/>
      <c r="H5769" s="7"/>
      <c r="I5769" s="7"/>
      <c r="J5769" s="7"/>
      <c r="K5769" s="7"/>
      <c r="L5769" s="7"/>
      <c r="M5769" s="7"/>
      <c r="N5769" s="7"/>
      <c r="O5769" s="7"/>
    </row>
    <row r="5770" spans="1:15" ht="15">
      <c r="A5770" s="1">
        <v>5762</v>
      </c>
      <c r="B5770" s="6"/>
      <c r="C5770" s="7"/>
      <c r="D5770" s="7"/>
      <c r="E5770" s="7"/>
      <c r="F5770" s="7"/>
      <c r="G5770" s="7"/>
      <c r="H5770" s="7"/>
      <c r="I5770" s="7"/>
      <c r="J5770" s="7"/>
      <c r="K5770" s="7"/>
      <c r="L5770" s="7"/>
      <c r="M5770" s="7"/>
      <c r="N5770" s="7"/>
      <c r="O5770" s="7"/>
    </row>
    <row r="5771" spans="1:15" ht="15">
      <c r="A5771" s="1">
        <v>5763</v>
      </c>
      <c r="B5771" s="6"/>
      <c r="C5771" s="7"/>
      <c r="D5771" s="7"/>
      <c r="E5771" s="7"/>
      <c r="F5771" s="7"/>
      <c r="G5771" s="7"/>
      <c r="H5771" s="7"/>
      <c r="I5771" s="7"/>
      <c r="J5771" s="7"/>
      <c r="K5771" s="7"/>
      <c r="L5771" s="7"/>
      <c r="M5771" s="7"/>
      <c r="N5771" s="7"/>
      <c r="O5771" s="7"/>
    </row>
    <row r="5772" spans="1:15" ht="15">
      <c r="A5772" s="1">
        <v>5764</v>
      </c>
      <c r="B5772" s="6"/>
      <c r="C5772" s="7"/>
      <c r="D5772" s="7"/>
      <c r="E5772" s="7"/>
      <c r="F5772" s="7"/>
      <c r="G5772" s="7"/>
      <c r="H5772" s="7"/>
      <c r="I5772" s="7"/>
      <c r="J5772" s="7"/>
      <c r="K5772" s="7"/>
      <c r="L5772" s="7"/>
      <c r="M5772" s="7"/>
      <c r="N5772" s="7"/>
      <c r="O5772" s="7"/>
    </row>
    <row r="5773" spans="1:15" ht="15">
      <c r="A5773" s="1">
        <v>5765</v>
      </c>
      <c r="B5773" s="6"/>
      <c r="C5773" s="7"/>
      <c r="D5773" s="7"/>
      <c r="E5773" s="7"/>
      <c r="F5773" s="7"/>
      <c r="G5773" s="7"/>
      <c r="H5773" s="7"/>
      <c r="I5773" s="7"/>
      <c r="J5773" s="7"/>
      <c r="K5773" s="7"/>
      <c r="L5773" s="7"/>
      <c r="M5773" s="7"/>
      <c r="N5773" s="7"/>
      <c r="O5773" s="7"/>
    </row>
    <row r="5774" spans="1:15" ht="15">
      <c r="A5774" s="1">
        <v>5766</v>
      </c>
      <c r="B5774" s="6"/>
      <c r="C5774" s="7"/>
      <c r="D5774" s="7"/>
      <c r="E5774" s="7"/>
      <c r="F5774" s="7"/>
      <c r="G5774" s="7"/>
      <c r="H5774" s="7"/>
      <c r="I5774" s="7"/>
      <c r="J5774" s="7"/>
      <c r="K5774" s="7"/>
      <c r="L5774" s="7"/>
      <c r="M5774" s="7"/>
      <c r="N5774" s="7"/>
      <c r="O5774" s="7"/>
    </row>
    <row r="5775" spans="1:15" ht="15">
      <c r="A5775" s="1">
        <v>5767</v>
      </c>
      <c r="B5775" s="6"/>
      <c r="C5775" s="7"/>
      <c r="D5775" s="7"/>
      <c r="E5775" s="7"/>
      <c r="F5775" s="7"/>
      <c r="G5775" s="7"/>
      <c r="H5775" s="7"/>
      <c r="I5775" s="7"/>
      <c r="J5775" s="7"/>
      <c r="K5775" s="7"/>
      <c r="L5775" s="7"/>
      <c r="M5775" s="7"/>
      <c r="N5775" s="7"/>
      <c r="O5775" s="7"/>
    </row>
    <row r="5776" spans="1:15" ht="15">
      <c r="A5776" s="1">
        <v>5768</v>
      </c>
      <c r="B5776" s="6"/>
      <c r="C5776" s="7"/>
      <c r="D5776" s="7"/>
      <c r="E5776" s="7"/>
      <c r="F5776" s="7"/>
      <c r="G5776" s="7"/>
      <c r="H5776" s="7"/>
      <c r="I5776" s="7"/>
      <c r="J5776" s="7"/>
      <c r="K5776" s="7"/>
      <c r="L5776" s="7"/>
      <c r="M5776" s="7"/>
      <c r="N5776" s="7"/>
      <c r="O5776" s="7"/>
    </row>
    <row r="5777" spans="1:15" ht="15">
      <c r="A5777" s="1">
        <v>5769</v>
      </c>
      <c r="B5777" s="6"/>
      <c r="C5777" s="7"/>
      <c r="D5777" s="7"/>
      <c r="E5777" s="7"/>
      <c r="F5777" s="7"/>
      <c r="G5777" s="7"/>
      <c r="H5777" s="7"/>
      <c r="I5777" s="7"/>
      <c r="J5777" s="7"/>
      <c r="K5777" s="7"/>
      <c r="L5777" s="7"/>
      <c r="M5777" s="7"/>
      <c r="N5777" s="7"/>
      <c r="O5777" s="7"/>
    </row>
    <row r="5778" spans="1:15" ht="15">
      <c r="A5778" s="1">
        <v>5770</v>
      </c>
      <c r="B5778" s="6"/>
      <c r="C5778" s="7"/>
      <c r="D5778" s="7"/>
      <c r="E5778" s="7"/>
      <c r="F5778" s="7"/>
      <c r="G5778" s="7"/>
      <c r="H5778" s="7"/>
      <c r="I5778" s="7"/>
      <c r="J5778" s="7"/>
      <c r="K5778" s="7"/>
      <c r="L5778" s="7"/>
      <c r="M5778" s="7"/>
      <c r="N5778" s="7"/>
      <c r="O5778" s="7"/>
    </row>
    <row r="5779" spans="1:15" ht="15">
      <c r="A5779" s="1">
        <v>5771</v>
      </c>
      <c r="B5779" s="6"/>
      <c r="C5779" s="7"/>
      <c r="D5779" s="7"/>
      <c r="E5779" s="7"/>
      <c r="F5779" s="7"/>
      <c r="G5779" s="7"/>
      <c r="H5779" s="7"/>
      <c r="I5779" s="7"/>
      <c r="J5779" s="7"/>
      <c r="K5779" s="7"/>
      <c r="L5779" s="7"/>
      <c r="M5779" s="7"/>
      <c r="N5779" s="7"/>
      <c r="O5779" s="7"/>
    </row>
    <row r="5780" spans="1:15" ht="15">
      <c r="A5780" s="1">
        <v>5772</v>
      </c>
      <c r="B5780" s="6"/>
      <c r="C5780" s="7"/>
      <c r="D5780" s="7"/>
      <c r="E5780" s="7"/>
      <c r="F5780" s="7"/>
      <c r="G5780" s="7"/>
      <c r="H5780" s="7"/>
      <c r="I5780" s="7"/>
      <c r="J5780" s="7"/>
      <c r="K5780" s="7"/>
      <c r="L5780" s="7"/>
      <c r="M5780" s="7"/>
      <c r="N5780" s="7"/>
      <c r="O5780" s="7"/>
    </row>
    <row r="5781" spans="1:15" ht="15">
      <c r="A5781" s="1">
        <v>5773</v>
      </c>
      <c r="B5781" s="6"/>
      <c r="C5781" s="7"/>
      <c r="D5781" s="7"/>
      <c r="E5781" s="7"/>
      <c r="F5781" s="7"/>
      <c r="G5781" s="7"/>
      <c r="H5781" s="7"/>
      <c r="I5781" s="7"/>
      <c r="J5781" s="7"/>
      <c r="K5781" s="7"/>
      <c r="L5781" s="7"/>
      <c r="M5781" s="7"/>
      <c r="N5781" s="7"/>
      <c r="O5781" s="7"/>
    </row>
    <row r="5782" spans="1:15" ht="15">
      <c r="A5782" s="1">
        <v>5774</v>
      </c>
      <c r="B5782" s="6"/>
      <c r="C5782" s="7"/>
      <c r="D5782" s="7"/>
      <c r="E5782" s="7"/>
      <c r="F5782" s="7"/>
      <c r="G5782" s="7"/>
      <c r="H5782" s="7"/>
      <c r="I5782" s="7"/>
      <c r="J5782" s="7"/>
      <c r="K5782" s="7"/>
      <c r="L5782" s="7"/>
      <c r="M5782" s="7"/>
      <c r="N5782" s="7"/>
      <c r="O5782" s="7"/>
    </row>
    <row r="5783" spans="1:15" ht="15">
      <c r="A5783" s="1">
        <v>5775</v>
      </c>
      <c r="B5783" s="6"/>
      <c r="C5783" s="7"/>
      <c r="D5783" s="7"/>
      <c r="E5783" s="7"/>
      <c r="F5783" s="7"/>
      <c r="G5783" s="7"/>
      <c r="H5783" s="7"/>
      <c r="I5783" s="7"/>
      <c r="J5783" s="7"/>
      <c r="K5783" s="7"/>
      <c r="L5783" s="7"/>
      <c r="M5783" s="7"/>
      <c r="N5783" s="7"/>
      <c r="O5783" s="7"/>
    </row>
    <row r="5784" spans="1:15" ht="15">
      <c r="A5784" s="1">
        <v>5776</v>
      </c>
      <c r="B5784" s="6"/>
      <c r="C5784" s="7"/>
      <c r="D5784" s="7"/>
      <c r="E5784" s="7"/>
      <c r="F5784" s="7"/>
      <c r="G5784" s="7"/>
      <c r="H5784" s="7"/>
      <c r="I5784" s="7"/>
      <c r="J5784" s="7"/>
      <c r="K5784" s="7"/>
      <c r="L5784" s="7"/>
      <c r="M5784" s="7"/>
      <c r="N5784" s="7"/>
      <c r="O5784" s="7"/>
    </row>
    <row r="5785" spans="1:15" ht="15">
      <c r="A5785" s="1">
        <v>5777</v>
      </c>
      <c r="B5785" s="6"/>
      <c r="C5785" s="7"/>
      <c r="D5785" s="7"/>
      <c r="E5785" s="7"/>
      <c r="F5785" s="7"/>
      <c r="G5785" s="7"/>
      <c r="H5785" s="7"/>
      <c r="I5785" s="7"/>
      <c r="J5785" s="7"/>
      <c r="K5785" s="7"/>
      <c r="L5785" s="7"/>
      <c r="M5785" s="7"/>
      <c r="N5785" s="7"/>
      <c r="O5785" s="7"/>
    </row>
    <row r="5786" spans="1:15" ht="15">
      <c r="A5786" s="1">
        <v>5778</v>
      </c>
      <c r="B5786" s="6"/>
      <c r="C5786" s="7"/>
      <c r="D5786" s="7"/>
      <c r="E5786" s="7"/>
      <c r="F5786" s="7"/>
      <c r="G5786" s="7"/>
      <c r="H5786" s="7"/>
      <c r="I5786" s="7"/>
      <c r="J5786" s="7"/>
      <c r="K5786" s="7"/>
      <c r="L5786" s="7"/>
      <c r="M5786" s="7"/>
      <c r="N5786" s="7"/>
      <c r="O5786" s="7"/>
    </row>
    <row r="5787" spans="1:15" ht="15">
      <c r="A5787" s="1">
        <v>5779</v>
      </c>
      <c r="B5787" s="6"/>
      <c r="C5787" s="7"/>
      <c r="D5787" s="7"/>
      <c r="E5787" s="7"/>
      <c r="F5787" s="7"/>
      <c r="G5787" s="7"/>
      <c r="H5787" s="7"/>
      <c r="I5787" s="7"/>
      <c r="J5787" s="7"/>
      <c r="K5787" s="7"/>
      <c r="L5787" s="7"/>
      <c r="M5787" s="7"/>
      <c r="N5787" s="7"/>
      <c r="O5787" s="7"/>
    </row>
    <row r="5788" spans="1:15" ht="15">
      <c r="A5788" s="1">
        <v>5780</v>
      </c>
      <c r="B5788" s="6"/>
      <c r="C5788" s="7"/>
      <c r="D5788" s="7"/>
      <c r="E5788" s="7"/>
      <c r="F5788" s="7"/>
      <c r="G5788" s="7"/>
      <c r="H5788" s="7"/>
      <c r="I5788" s="7"/>
      <c r="J5788" s="7"/>
      <c r="K5788" s="7"/>
      <c r="L5788" s="7"/>
      <c r="M5788" s="7"/>
      <c r="N5788" s="7"/>
      <c r="O5788" s="7"/>
    </row>
    <row r="5789" spans="1:15" ht="15">
      <c r="A5789" s="1">
        <v>5781</v>
      </c>
      <c r="B5789" s="6"/>
      <c r="C5789" s="7"/>
      <c r="D5789" s="7"/>
      <c r="E5789" s="7"/>
      <c r="F5789" s="7"/>
      <c r="G5789" s="7"/>
      <c r="H5789" s="7"/>
      <c r="I5789" s="7"/>
      <c r="J5789" s="7"/>
      <c r="K5789" s="7"/>
      <c r="L5789" s="7"/>
      <c r="M5789" s="7"/>
      <c r="N5789" s="7"/>
      <c r="O5789" s="7"/>
    </row>
    <row r="5790" spans="1:15" ht="15">
      <c r="A5790" s="1">
        <v>5782</v>
      </c>
      <c r="B5790" s="6"/>
      <c r="C5790" s="7"/>
      <c r="D5790" s="7"/>
      <c r="E5790" s="7"/>
      <c r="F5790" s="7"/>
      <c r="G5790" s="7"/>
      <c r="H5790" s="7"/>
      <c r="I5790" s="7"/>
      <c r="J5790" s="7"/>
      <c r="K5790" s="7"/>
      <c r="L5790" s="7"/>
      <c r="M5790" s="7"/>
      <c r="N5790" s="7"/>
      <c r="O5790" s="7"/>
    </row>
    <row r="5791" spans="1:15" ht="15">
      <c r="A5791" s="1">
        <v>5783</v>
      </c>
      <c r="B5791" s="6"/>
      <c r="C5791" s="7"/>
      <c r="D5791" s="7"/>
      <c r="E5791" s="7"/>
      <c r="F5791" s="7"/>
      <c r="G5791" s="7"/>
      <c r="H5791" s="7"/>
      <c r="I5791" s="7"/>
      <c r="J5791" s="7"/>
      <c r="K5791" s="7"/>
      <c r="L5791" s="7"/>
      <c r="M5791" s="7"/>
      <c r="N5791" s="7"/>
      <c r="O5791" s="7"/>
    </row>
    <row r="5792" spans="1:15" ht="15">
      <c r="A5792" s="1">
        <v>5784</v>
      </c>
      <c r="B5792" s="6"/>
      <c r="C5792" s="7"/>
      <c r="D5792" s="7"/>
      <c r="E5792" s="7"/>
      <c r="F5792" s="7"/>
      <c r="G5792" s="7"/>
      <c r="H5792" s="7"/>
      <c r="I5792" s="7"/>
      <c r="J5792" s="7"/>
      <c r="K5792" s="7"/>
      <c r="L5792" s="7"/>
      <c r="M5792" s="7"/>
      <c r="N5792" s="7"/>
      <c r="O5792" s="7"/>
    </row>
    <row r="5793" spans="1:15" ht="15">
      <c r="A5793" s="1">
        <v>5785</v>
      </c>
      <c r="B5793" s="6"/>
      <c r="C5793" s="7"/>
      <c r="D5793" s="7"/>
      <c r="E5793" s="7"/>
      <c r="F5793" s="7"/>
      <c r="G5793" s="7"/>
      <c r="H5793" s="7"/>
      <c r="I5793" s="7"/>
      <c r="J5793" s="7"/>
      <c r="K5793" s="7"/>
      <c r="L5793" s="7"/>
      <c r="M5793" s="7"/>
      <c r="N5793" s="7"/>
      <c r="O5793" s="7"/>
    </row>
    <row r="5794" spans="1:15" ht="15">
      <c r="A5794" s="1">
        <v>5786</v>
      </c>
      <c r="B5794" s="6"/>
      <c r="C5794" s="7"/>
      <c r="D5794" s="7"/>
      <c r="E5794" s="7"/>
      <c r="F5794" s="7"/>
      <c r="G5794" s="7"/>
      <c r="H5794" s="7"/>
      <c r="I5794" s="7"/>
      <c r="J5794" s="7"/>
      <c r="K5794" s="7"/>
      <c r="L5794" s="7"/>
      <c r="M5794" s="7"/>
      <c r="N5794" s="7"/>
      <c r="O5794" s="7"/>
    </row>
    <row r="5795" spans="1:15" ht="15">
      <c r="A5795" s="1">
        <v>5787</v>
      </c>
      <c r="B5795" s="6"/>
      <c r="C5795" s="7"/>
      <c r="D5795" s="7"/>
      <c r="E5795" s="7"/>
      <c r="F5795" s="7"/>
      <c r="G5795" s="7"/>
      <c r="H5795" s="7"/>
      <c r="I5795" s="7"/>
      <c r="J5795" s="7"/>
      <c r="K5795" s="7"/>
      <c r="L5795" s="7"/>
      <c r="M5795" s="7"/>
      <c r="N5795" s="7"/>
      <c r="O5795" s="7"/>
    </row>
    <row r="5796" spans="1:15" ht="15">
      <c r="A5796" s="1">
        <v>5788</v>
      </c>
      <c r="B5796" s="6"/>
      <c r="C5796" s="7"/>
      <c r="D5796" s="7"/>
      <c r="E5796" s="7"/>
      <c r="F5796" s="7"/>
      <c r="G5796" s="7"/>
      <c r="H5796" s="7"/>
      <c r="I5796" s="7"/>
      <c r="J5796" s="7"/>
      <c r="K5796" s="7"/>
      <c r="L5796" s="7"/>
      <c r="M5796" s="7"/>
      <c r="N5796" s="7"/>
      <c r="O5796" s="7"/>
    </row>
    <row r="5797" spans="1:15" ht="15">
      <c r="A5797" s="1">
        <v>5789</v>
      </c>
      <c r="B5797" s="6"/>
      <c r="C5797" s="7"/>
      <c r="D5797" s="7"/>
      <c r="E5797" s="7"/>
      <c r="F5797" s="7"/>
      <c r="G5797" s="7"/>
      <c r="H5797" s="7"/>
      <c r="I5797" s="7"/>
      <c r="J5797" s="7"/>
      <c r="K5797" s="7"/>
      <c r="L5797" s="7"/>
      <c r="M5797" s="7"/>
      <c r="N5797" s="7"/>
      <c r="O5797" s="7"/>
    </row>
    <row r="5798" spans="1:15" ht="15">
      <c r="A5798" s="1">
        <v>5790</v>
      </c>
      <c r="B5798" s="6"/>
      <c r="C5798" s="7"/>
      <c r="D5798" s="7"/>
      <c r="E5798" s="7"/>
      <c r="F5798" s="7"/>
      <c r="G5798" s="7"/>
      <c r="H5798" s="7"/>
      <c r="I5798" s="7"/>
      <c r="J5798" s="7"/>
      <c r="K5798" s="7"/>
      <c r="L5798" s="7"/>
      <c r="M5798" s="7"/>
      <c r="N5798" s="7"/>
      <c r="O5798" s="7"/>
    </row>
    <row r="5799" spans="1:15" ht="15">
      <c r="A5799" s="1">
        <v>5791</v>
      </c>
      <c r="B5799" s="6"/>
      <c r="C5799" s="7"/>
      <c r="D5799" s="7"/>
      <c r="E5799" s="7"/>
      <c r="F5799" s="7"/>
      <c r="G5799" s="7"/>
      <c r="H5799" s="7"/>
      <c r="I5799" s="7"/>
      <c r="J5799" s="7"/>
      <c r="K5799" s="7"/>
      <c r="L5799" s="7"/>
      <c r="M5799" s="7"/>
      <c r="N5799" s="7"/>
      <c r="O5799" s="7"/>
    </row>
    <row r="5800" spans="1:15" ht="15">
      <c r="A5800" s="1">
        <v>5792</v>
      </c>
      <c r="B5800" s="6"/>
      <c r="C5800" s="7"/>
      <c r="D5800" s="7"/>
      <c r="E5800" s="7"/>
      <c r="F5800" s="7"/>
      <c r="G5800" s="7"/>
      <c r="H5800" s="7"/>
      <c r="I5800" s="7"/>
      <c r="J5800" s="7"/>
      <c r="K5800" s="7"/>
      <c r="L5800" s="7"/>
      <c r="M5800" s="7"/>
      <c r="N5800" s="7"/>
      <c r="O5800" s="7"/>
    </row>
    <row r="5801" spans="1:15" ht="15">
      <c r="A5801" s="1">
        <v>5793</v>
      </c>
      <c r="B5801" s="6"/>
      <c r="C5801" s="7"/>
      <c r="D5801" s="7"/>
      <c r="E5801" s="7"/>
      <c r="F5801" s="7"/>
      <c r="G5801" s="7"/>
      <c r="H5801" s="7"/>
      <c r="I5801" s="7"/>
      <c r="J5801" s="7"/>
      <c r="K5801" s="7"/>
      <c r="L5801" s="7"/>
      <c r="M5801" s="7"/>
      <c r="N5801" s="7"/>
      <c r="O5801" s="7"/>
    </row>
    <row r="5802" spans="1:15" ht="15">
      <c r="A5802" s="1">
        <v>5794</v>
      </c>
      <c r="B5802" s="6"/>
      <c r="C5802" s="7"/>
      <c r="D5802" s="7"/>
      <c r="E5802" s="7"/>
      <c r="F5802" s="7"/>
      <c r="G5802" s="7"/>
      <c r="H5802" s="7"/>
      <c r="I5802" s="7"/>
      <c r="J5802" s="7"/>
      <c r="K5802" s="7"/>
      <c r="L5802" s="7"/>
      <c r="M5802" s="7"/>
      <c r="N5802" s="7"/>
      <c r="O5802" s="7"/>
    </row>
    <row r="5803" spans="1:15" ht="15">
      <c r="A5803" s="1">
        <v>5795</v>
      </c>
      <c r="B5803" s="6"/>
      <c r="C5803" s="7"/>
      <c r="D5803" s="7"/>
      <c r="E5803" s="7"/>
      <c r="F5803" s="7"/>
      <c r="G5803" s="7"/>
      <c r="H5803" s="7"/>
      <c r="I5803" s="7"/>
      <c r="J5803" s="7"/>
      <c r="K5803" s="7"/>
      <c r="L5803" s="7"/>
      <c r="M5803" s="7"/>
      <c r="N5803" s="7"/>
      <c r="O5803" s="7"/>
    </row>
    <row r="5804" spans="1:15" ht="15">
      <c r="A5804" s="1">
        <v>5796</v>
      </c>
      <c r="B5804" s="6"/>
      <c r="C5804" s="7"/>
      <c r="D5804" s="7"/>
      <c r="E5804" s="7"/>
      <c r="F5804" s="7"/>
      <c r="G5804" s="7"/>
      <c r="H5804" s="7"/>
      <c r="I5804" s="7"/>
      <c r="J5804" s="7"/>
      <c r="K5804" s="7"/>
      <c r="L5804" s="7"/>
      <c r="M5804" s="7"/>
      <c r="N5804" s="7"/>
      <c r="O5804" s="7"/>
    </row>
    <row r="5805" spans="1:15" ht="15">
      <c r="A5805" s="1">
        <v>5797</v>
      </c>
      <c r="B5805" s="6"/>
      <c r="C5805" s="7"/>
      <c r="D5805" s="7"/>
      <c r="E5805" s="7"/>
      <c r="F5805" s="7"/>
      <c r="G5805" s="7"/>
      <c r="H5805" s="7"/>
      <c r="I5805" s="7"/>
      <c r="J5805" s="7"/>
      <c r="K5805" s="7"/>
      <c r="L5805" s="7"/>
      <c r="M5805" s="7"/>
      <c r="N5805" s="7"/>
      <c r="O5805" s="7"/>
    </row>
    <row r="5806" spans="1:15" ht="15">
      <c r="A5806" s="1">
        <v>5798</v>
      </c>
      <c r="B5806" s="6"/>
      <c r="C5806" s="7"/>
      <c r="D5806" s="7"/>
      <c r="E5806" s="7"/>
      <c r="F5806" s="7"/>
      <c r="G5806" s="7"/>
      <c r="H5806" s="7"/>
      <c r="I5806" s="7"/>
      <c r="J5806" s="7"/>
      <c r="K5806" s="7"/>
      <c r="L5806" s="7"/>
      <c r="M5806" s="7"/>
      <c r="N5806" s="7"/>
      <c r="O5806" s="7"/>
    </row>
    <row r="5807" spans="1:15" ht="15">
      <c r="A5807" s="1">
        <v>5799</v>
      </c>
      <c r="B5807" s="6"/>
      <c r="C5807" s="7"/>
      <c r="D5807" s="7"/>
      <c r="E5807" s="7"/>
      <c r="F5807" s="7"/>
      <c r="G5807" s="7"/>
      <c r="H5807" s="7"/>
      <c r="I5807" s="7"/>
      <c r="J5807" s="7"/>
      <c r="K5807" s="7"/>
      <c r="L5807" s="7"/>
      <c r="M5807" s="7"/>
      <c r="N5807" s="7"/>
      <c r="O5807" s="7"/>
    </row>
    <row r="5808" spans="1:15" ht="15">
      <c r="A5808" s="1">
        <v>5800</v>
      </c>
      <c r="B5808" s="6"/>
      <c r="C5808" s="7"/>
      <c r="D5808" s="7"/>
      <c r="E5808" s="7"/>
      <c r="F5808" s="7"/>
      <c r="G5808" s="7"/>
      <c r="H5808" s="7"/>
      <c r="I5808" s="7"/>
      <c r="J5808" s="7"/>
      <c r="K5808" s="7"/>
      <c r="L5808" s="7"/>
      <c r="M5808" s="7"/>
      <c r="N5808" s="7"/>
      <c r="O5808" s="7"/>
    </row>
    <row r="5809" spans="1:15" ht="15">
      <c r="A5809" s="1">
        <v>5801</v>
      </c>
      <c r="B5809" s="6"/>
      <c r="C5809" s="7"/>
      <c r="D5809" s="7"/>
      <c r="E5809" s="7"/>
      <c r="F5809" s="7"/>
      <c r="G5809" s="7"/>
      <c r="H5809" s="7"/>
      <c r="I5809" s="7"/>
      <c r="J5809" s="7"/>
      <c r="K5809" s="7"/>
      <c r="L5809" s="7"/>
      <c r="M5809" s="7"/>
      <c r="N5809" s="7"/>
      <c r="O5809" s="7"/>
    </row>
    <row r="5810" spans="1:15" ht="15">
      <c r="A5810" s="1">
        <v>5802</v>
      </c>
      <c r="B5810" s="6"/>
      <c r="C5810" s="7"/>
      <c r="D5810" s="7"/>
      <c r="E5810" s="7"/>
      <c r="F5810" s="7"/>
      <c r="G5810" s="7"/>
      <c r="H5810" s="7"/>
      <c r="I5810" s="7"/>
      <c r="J5810" s="7"/>
      <c r="K5810" s="7"/>
      <c r="L5810" s="7"/>
      <c r="M5810" s="7"/>
      <c r="N5810" s="7"/>
      <c r="O5810" s="7"/>
    </row>
    <row r="5811" spans="1:15" ht="15">
      <c r="A5811" s="1">
        <v>5803</v>
      </c>
      <c r="B5811" s="6"/>
      <c r="C5811" s="7"/>
      <c r="D5811" s="7"/>
      <c r="E5811" s="7"/>
      <c r="F5811" s="7"/>
      <c r="G5811" s="7"/>
      <c r="H5811" s="7"/>
      <c r="I5811" s="7"/>
      <c r="J5811" s="7"/>
      <c r="K5811" s="7"/>
      <c r="L5811" s="7"/>
      <c r="M5811" s="7"/>
      <c r="N5811" s="7"/>
      <c r="O5811" s="7"/>
    </row>
    <row r="5812" spans="1:15" ht="15">
      <c r="A5812" s="1">
        <v>5804</v>
      </c>
      <c r="B5812" s="6"/>
      <c r="C5812" s="7"/>
      <c r="D5812" s="7"/>
      <c r="E5812" s="7"/>
      <c r="F5812" s="7"/>
      <c r="G5812" s="7"/>
      <c r="H5812" s="7"/>
      <c r="I5812" s="7"/>
      <c r="J5812" s="7"/>
      <c r="K5812" s="7"/>
      <c r="L5812" s="7"/>
      <c r="M5812" s="7"/>
      <c r="N5812" s="7"/>
      <c r="O5812" s="7"/>
    </row>
    <row r="5813" spans="1:15" ht="15">
      <c r="A5813" s="1">
        <v>5805</v>
      </c>
      <c r="B5813" s="6"/>
      <c r="C5813" s="7"/>
      <c r="D5813" s="7"/>
      <c r="E5813" s="7"/>
      <c r="F5813" s="7"/>
      <c r="G5813" s="7"/>
      <c r="H5813" s="7"/>
      <c r="I5813" s="7"/>
      <c r="J5813" s="7"/>
      <c r="K5813" s="7"/>
      <c r="L5813" s="7"/>
      <c r="M5813" s="7"/>
      <c r="N5813" s="7"/>
      <c r="O5813" s="7"/>
    </row>
    <row r="5814" spans="1:15" ht="15">
      <c r="A5814" s="1">
        <v>5806</v>
      </c>
      <c r="B5814" s="6"/>
      <c r="C5814" s="7"/>
      <c r="D5814" s="7"/>
      <c r="E5814" s="7"/>
      <c r="F5814" s="7"/>
      <c r="G5814" s="7"/>
      <c r="H5814" s="7"/>
      <c r="I5814" s="7"/>
      <c r="J5814" s="7"/>
      <c r="K5814" s="7"/>
      <c r="L5814" s="7"/>
      <c r="M5814" s="7"/>
      <c r="N5814" s="7"/>
      <c r="O5814" s="7"/>
    </row>
    <row r="5815" spans="1:15" ht="15">
      <c r="A5815" s="1">
        <v>5807</v>
      </c>
      <c r="B5815" s="6"/>
      <c r="C5815" s="7"/>
      <c r="D5815" s="7"/>
      <c r="E5815" s="7"/>
      <c r="F5815" s="7"/>
      <c r="G5815" s="7"/>
      <c r="H5815" s="7"/>
      <c r="I5815" s="7"/>
      <c r="J5815" s="7"/>
      <c r="K5815" s="7"/>
      <c r="L5815" s="7"/>
      <c r="M5815" s="7"/>
      <c r="N5815" s="7"/>
      <c r="O5815" s="7"/>
    </row>
    <row r="5816" spans="1:15" ht="15">
      <c r="A5816" s="1">
        <v>5808</v>
      </c>
      <c r="B5816" s="6"/>
      <c r="C5816" s="7"/>
      <c r="D5816" s="7"/>
      <c r="E5816" s="7"/>
      <c r="F5816" s="7"/>
      <c r="G5816" s="7"/>
      <c r="H5816" s="7"/>
      <c r="I5816" s="7"/>
      <c r="J5816" s="7"/>
      <c r="K5816" s="7"/>
      <c r="L5816" s="7"/>
      <c r="M5816" s="7"/>
      <c r="N5816" s="7"/>
      <c r="O5816" s="7"/>
    </row>
    <row r="5817" spans="1:15" ht="15">
      <c r="A5817" s="1">
        <v>5809</v>
      </c>
      <c r="B5817" s="6"/>
      <c r="C5817" s="7"/>
      <c r="D5817" s="7"/>
      <c r="E5817" s="7"/>
      <c r="F5817" s="7"/>
      <c r="G5817" s="7"/>
      <c r="H5817" s="7"/>
      <c r="I5817" s="7"/>
      <c r="J5817" s="7"/>
      <c r="K5817" s="7"/>
      <c r="L5817" s="7"/>
      <c r="M5817" s="7"/>
      <c r="N5817" s="7"/>
      <c r="O5817" s="7"/>
    </row>
    <row r="5818" spans="1:15" ht="15">
      <c r="A5818" s="1">
        <v>5810</v>
      </c>
      <c r="B5818" s="6"/>
      <c r="C5818" s="7"/>
      <c r="D5818" s="7"/>
      <c r="E5818" s="7"/>
      <c r="F5818" s="7"/>
      <c r="G5818" s="7"/>
      <c r="H5818" s="7"/>
      <c r="I5818" s="7"/>
      <c r="J5818" s="7"/>
      <c r="K5818" s="7"/>
      <c r="L5818" s="7"/>
      <c r="M5818" s="7"/>
      <c r="N5818" s="7"/>
      <c r="O5818" s="7"/>
    </row>
    <row r="5819" spans="1:15" ht="15">
      <c r="A5819" s="1">
        <v>5811</v>
      </c>
      <c r="B5819" s="6"/>
      <c r="C5819" s="7"/>
      <c r="D5819" s="7"/>
      <c r="E5819" s="7"/>
      <c r="F5819" s="7"/>
      <c r="G5819" s="7"/>
      <c r="H5819" s="7"/>
      <c r="I5819" s="7"/>
      <c r="J5819" s="7"/>
      <c r="K5819" s="7"/>
      <c r="L5819" s="7"/>
      <c r="M5819" s="7"/>
      <c r="N5819" s="7"/>
      <c r="O5819" s="7"/>
    </row>
    <row r="5820" spans="1:15" ht="15">
      <c r="A5820" s="1">
        <v>5812</v>
      </c>
      <c r="B5820" s="6"/>
      <c r="C5820" s="7"/>
      <c r="D5820" s="7"/>
      <c r="E5820" s="7"/>
      <c r="F5820" s="7"/>
      <c r="G5820" s="7"/>
      <c r="H5820" s="7"/>
      <c r="I5820" s="7"/>
      <c r="J5820" s="7"/>
      <c r="K5820" s="7"/>
      <c r="L5820" s="7"/>
      <c r="M5820" s="7"/>
      <c r="N5820" s="7"/>
      <c r="O5820" s="7"/>
    </row>
    <row r="5821" spans="1:15" ht="15">
      <c r="A5821" s="1">
        <v>5813</v>
      </c>
      <c r="B5821" s="6"/>
      <c r="C5821" s="7"/>
      <c r="D5821" s="7"/>
      <c r="E5821" s="7"/>
      <c r="F5821" s="7"/>
      <c r="G5821" s="7"/>
      <c r="H5821" s="7"/>
      <c r="I5821" s="7"/>
      <c r="J5821" s="7"/>
      <c r="K5821" s="7"/>
      <c r="L5821" s="7"/>
      <c r="M5821" s="7"/>
      <c r="N5821" s="7"/>
      <c r="O5821" s="7"/>
    </row>
    <row r="5822" spans="1:15" ht="15">
      <c r="A5822" s="1">
        <v>5814</v>
      </c>
      <c r="B5822" s="6"/>
      <c r="C5822" s="7"/>
      <c r="D5822" s="7"/>
      <c r="E5822" s="7"/>
      <c r="F5822" s="7"/>
      <c r="G5822" s="7"/>
      <c r="H5822" s="7"/>
      <c r="I5822" s="7"/>
      <c r="J5822" s="7"/>
      <c r="K5822" s="7"/>
      <c r="L5822" s="7"/>
      <c r="M5822" s="7"/>
      <c r="N5822" s="7"/>
      <c r="O5822" s="7"/>
    </row>
    <row r="5823" spans="1:15" ht="15">
      <c r="A5823" s="1">
        <v>5815</v>
      </c>
      <c r="B5823" s="6"/>
      <c r="C5823" s="7"/>
      <c r="D5823" s="7"/>
      <c r="E5823" s="7"/>
      <c r="F5823" s="7"/>
      <c r="G5823" s="7"/>
      <c r="H5823" s="7"/>
      <c r="I5823" s="7"/>
      <c r="J5823" s="7"/>
      <c r="K5823" s="7"/>
      <c r="L5823" s="7"/>
      <c r="M5823" s="7"/>
      <c r="N5823" s="7"/>
      <c r="O5823" s="7"/>
    </row>
    <row r="5824" spans="1:15" ht="15">
      <c r="A5824" s="1">
        <v>5816</v>
      </c>
      <c r="B5824" s="6"/>
      <c r="C5824" s="7"/>
      <c r="D5824" s="7"/>
      <c r="E5824" s="7"/>
      <c r="F5824" s="7"/>
      <c r="G5824" s="7"/>
      <c r="H5824" s="7"/>
      <c r="I5824" s="7"/>
      <c r="J5824" s="7"/>
      <c r="K5824" s="7"/>
      <c r="L5824" s="7"/>
      <c r="M5824" s="7"/>
      <c r="N5824" s="7"/>
      <c r="O5824" s="7"/>
    </row>
    <row r="5825" spans="1:15" ht="15">
      <c r="A5825" s="1">
        <v>5817</v>
      </c>
      <c r="B5825" s="6"/>
      <c r="C5825" s="7"/>
      <c r="D5825" s="7"/>
      <c r="E5825" s="7"/>
      <c r="F5825" s="7"/>
      <c r="G5825" s="7"/>
      <c r="H5825" s="7"/>
      <c r="I5825" s="7"/>
      <c r="J5825" s="7"/>
      <c r="K5825" s="7"/>
      <c r="L5825" s="7"/>
      <c r="M5825" s="7"/>
      <c r="N5825" s="7"/>
      <c r="O5825" s="7"/>
    </row>
    <row r="5826" spans="1:15" ht="15">
      <c r="A5826" s="1">
        <v>5818</v>
      </c>
      <c r="B5826" s="6"/>
      <c r="C5826" s="7"/>
      <c r="D5826" s="7"/>
      <c r="E5826" s="7"/>
      <c r="F5826" s="7"/>
      <c r="G5826" s="7"/>
      <c r="H5826" s="7"/>
      <c r="I5826" s="7"/>
      <c r="J5826" s="7"/>
      <c r="K5826" s="7"/>
      <c r="L5826" s="7"/>
      <c r="M5826" s="7"/>
      <c r="N5826" s="7"/>
      <c r="O5826" s="7"/>
    </row>
    <row r="5827" spans="1:15" ht="15">
      <c r="A5827" s="1">
        <v>5819</v>
      </c>
      <c r="B5827" s="6"/>
      <c r="C5827" s="7"/>
      <c r="D5827" s="7"/>
      <c r="E5827" s="7"/>
      <c r="F5827" s="7"/>
      <c r="G5827" s="7"/>
      <c r="H5827" s="7"/>
      <c r="I5827" s="7"/>
      <c r="J5827" s="7"/>
      <c r="K5827" s="7"/>
      <c r="L5827" s="7"/>
      <c r="M5827" s="7"/>
      <c r="N5827" s="7"/>
      <c r="O5827" s="7"/>
    </row>
    <row r="5828" spans="1:15" ht="15">
      <c r="A5828" s="1">
        <v>5820</v>
      </c>
      <c r="B5828" s="6"/>
      <c r="C5828" s="7"/>
      <c r="D5828" s="7"/>
      <c r="E5828" s="7"/>
      <c r="F5828" s="7"/>
      <c r="G5828" s="7"/>
      <c r="H5828" s="7"/>
      <c r="I5828" s="7"/>
      <c r="J5828" s="7"/>
      <c r="K5828" s="7"/>
      <c r="L5828" s="7"/>
      <c r="M5828" s="7"/>
      <c r="N5828" s="7"/>
      <c r="O5828" s="7"/>
    </row>
    <row r="5829" spans="1:15" ht="15">
      <c r="A5829" s="1">
        <v>5821</v>
      </c>
      <c r="B5829" s="6"/>
      <c r="C5829" s="7"/>
      <c r="D5829" s="7"/>
      <c r="E5829" s="7"/>
      <c r="F5829" s="7"/>
      <c r="G5829" s="7"/>
      <c r="H5829" s="7"/>
      <c r="I5829" s="7"/>
      <c r="J5829" s="7"/>
      <c r="K5829" s="7"/>
      <c r="L5829" s="7"/>
      <c r="M5829" s="7"/>
      <c r="N5829" s="7"/>
      <c r="O5829" s="7"/>
    </row>
    <row r="5830" spans="1:15" ht="15">
      <c r="A5830" s="1">
        <v>5822</v>
      </c>
      <c r="B5830" s="6"/>
      <c r="C5830" s="7"/>
      <c r="D5830" s="7"/>
      <c r="E5830" s="7"/>
      <c r="F5830" s="7"/>
      <c r="G5830" s="7"/>
      <c r="H5830" s="7"/>
      <c r="I5830" s="7"/>
      <c r="J5830" s="7"/>
      <c r="K5830" s="7"/>
      <c r="L5830" s="7"/>
      <c r="M5830" s="7"/>
      <c r="N5830" s="7"/>
      <c r="O5830" s="7"/>
    </row>
    <row r="5831" spans="1:15" ht="15">
      <c r="A5831" s="1">
        <v>5823</v>
      </c>
      <c r="B5831" s="6"/>
      <c r="C5831" s="7"/>
      <c r="D5831" s="7"/>
      <c r="E5831" s="7"/>
      <c r="F5831" s="7"/>
      <c r="G5831" s="7"/>
      <c r="H5831" s="7"/>
      <c r="I5831" s="7"/>
      <c r="J5831" s="7"/>
      <c r="K5831" s="7"/>
      <c r="L5831" s="7"/>
      <c r="M5831" s="7"/>
      <c r="N5831" s="7"/>
      <c r="O5831" s="7"/>
    </row>
    <row r="5832" spans="1:15" ht="15">
      <c r="A5832" s="1">
        <v>5824</v>
      </c>
      <c r="B5832" s="6"/>
      <c r="C5832" s="7"/>
      <c r="D5832" s="7"/>
      <c r="E5832" s="7"/>
      <c r="F5832" s="7"/>
      <c r="G5832" s="7"/>
      <c r="H5832" s="7"/>
      <c r="I5832" s="7"/>
      <c r="J5832" s="7"/>
      <c r="K5832" s="7"/>
      <c r="L5832" s="7"/>
      <c r="M5832" s="7"/>
      <c r="N5832" s="7"/>
      <c r="O5832" s="7"/>
    </row>
  </sheetData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28">
    <tabColor rgb="FF99FFCC"/>
  </sheetPr>
  <dimension ref="A1:BA226"/>
  <sheetViews>
    <sheetView showGridLines="0" topLeftCell="D1" zoomScale="70" zoomScaleNormal="70" workbookViewId="0">
      <selection activeCell="H33" sqref="H33"/>
    </sheetView>
  </sheetViews>
  <sheetFormatPr defaultColWidth="8.88671875" defaultRowHeight="15"/>
  <cols>
    <col min="1" max="1" width="18.5546875" style="1" customWidth="1"/>
    <col min="2" max="2" width="6.5546875" style="1" customWidth="1"/>
    <col min="3" max="3" width="6.77734375" style="1" bestFit="1" customWidth="1"/>
    <col min="4" max="4" width="69" style="1" bestFit="1" customWidth="1"/>
    <col min="5" max="5" width="13.44140625" style="1" bestFit="1" customWidth="1"/>
    <col min="6" max="6" width="11.77734375" style="1" bestFit="1" customWidth="1"/>
    <col min="7" max="8" width="12.44140625" style="1" bestFit="1" customWidth="1"/>
    <col min="9" max="10" width="11.77734375" style="1" bestFit="1" customWidth="1"/>
    <col min="11" max="11" width="11.44140625" style="1" customWidth="1"/>
    <col min="12" max="12" width="12.33203125" style="1" bestFit="1" customWidth="1"/>
    <col min="13" max="14" width="11.77734375" style="1" bestFit="1" customWidth="1"/>
    <col min="15" max="15" width="7.5546875" bestFit="1" customWidth="1"/>
    <col min="16" max="17" width="16.88671875" bestFit="1" customWidth="1"/>
    <col min="18" max="18" width="12.44140625" bestFit="1" customWidth="1"/>
    <col min="19" max="19" width="13.88671875" bestFit="1" customWidth="1"/>
    <col min="20" max="20" width="24.5546875" bestFit="1" customWidth="1"/>
    <col min="21" max="22" width="23.109375" customWidth="1"/>
    <col min="23" max="23" width="147.21875" customWidth="1"/>
    <col min="24" max="24" width="23.88671875" customWidth="1"/>
    <col min="45" max="16384" width="8.88671875" style="1"/>
  </cols>
  <sheetData>
    <row r="1" spans="1:53" ht="18">
      <c r="A1" s="5" t="str">
        <f ca="1">MID(CELL("filename",A2),FIND("]",CELL("filename",A2))+1,256)</f>
        <v>Capex forecast</v>
      </c>
      <c r="D1"/>
      <c r="E1"/>
      <c r="F1"/>
      <c r="G1"/>
      <c r="H1"/>
      <c r="I1"/>
      <c r="J1"/>
      <c r="K1"/>
      <c r="L1"/>
      <c r="M1"/>
      <c r="N1"/>
    </row>
    <row r="2" spans="1:53">
      <c r="A2" s="9"/>
      <c r="D2"/>
      <c r="E2"/>
      <c r="F2"/>
      <c r="G2"/>
      <c r="H2"/>
      <c r="I2"/>
      <c r="J2"/>
      <c r="K2"/>
      <c r="L2"/>
      <c r="M2"/>
      <c r="N2"/>
    </row>
    <row r="4" spans="1:53" ht="21">
      <c r="B4" s="23" t="s">
        <v>406</v>
      </c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</row>
    <row r="5" spans="1:53" customFormat="1">
      <c r="A5" s="1"/>
      <c r="B5" s="1"/>
      <c r="C5" s="1"/>
      <c r="D5" s="1"/>
    </row>
    <row r="6" spans="1:53" customFormat="1">
      <c r="A6" s="1"/>
      <c r="B6" s="27" t="s">
        <v>458</v>
      </c>
      <c r="C6" s="45"/>
      <c r="D6" s="45"/>
    </row>
    <row r="8" spans="1:53" ht="15.75">
      <c r="B8" s="21" t="s">
        <v>179</v>
      </c>
      <c r="C8" s="21" t="s">
        <v>180</v>
      </c>
      <c r="D8" s="21" t="s">
        <v>2</v>
      </c>
      <c r="E8" s="21">
        <v>2023</v>
      </c>
      <c r="F8" s="21">
        <f>E8+1</f>
        <v>2024</v>
      </c>
      <c r="G8" s="46">
        <f t="shared" ref="G8:N8" si="0">F8+1</f>
        <v>2025</v>
      </c>
      <c r="H8" s="46">
        <f t="shared" si="0"/>
        <v>2026</v>
      </c>
      <c r="I8" s="46">
        <f t="shared" si="0"/>
        <v>2027</v>
      </c>
      <c r="J8" s="46">
        <f t="shared" si="0"/>
        <v>2028</v>
      </c>
      <c r="K8" s="46">
        <f t="shared" si="0"/>
        <v>2029</v>
      </c>
      <c r="L8" s="46">
        <f t="shared" si="0"/>
        <v>2030</v>
      </c>
      <c r="M8" s="46">
        <f t="shared" si="0"/>
        <v>2031</v>
      </c>
      <c r="N8" s="46">
        <f t="shared" si="0"/>
        <v>2032</v>
      </c>
      <c r="O8" s="21" t="s">
        <v>181</v>
      </c>
      <c r="P8" s="21" t="s">
        <v>182</v>
      </c>
      <c r="Q8" s="21" t="s">
        <v>363</v>
      </c>
      <c r="R8" s="21" t="s">
        <v>190</v>
      </c>
      <c r="S8" s="21" t="s">
        <v>191</v>
      </c>
      <c r="T8" s="21" t="s">
        <v>273</v>
      </c>
      <c r="U8" s="21" t="s">
        <v>367</v>
      </c>
      <c r="V8" s="46" t="s">
        <v>266</v>
      </c>
      <c r="W8" s="21" t="s">
        <v>274</v>
      </c>
      <c r="X8" s="46"/>
      <c r="AS8"/>
      <c r="AT8"/>
      <c r="AU8"/>
      <c r="AV8"/>
      <c r="AW8"/>
      <c r="AX8"/>
      <c r="AY8"/>
      <c r="AZ8"/>
      <c r="BA8"/>
    </row>
    <row r="9" spans="1:53">
      <c r="B9" s="45"/>
      <c r="C9" s="63" t="s">
        <v>461</v>
      </c>
      <c r="D9" s="71" t="s">
        <v>461</v>
      </c>
      <c r="E9" s="65">
        <v>105248.57352922599</v>
      </c>
      <c r="F9" s="65">
        <v>0</v>
      </c>
      <c r="G9" s="65">
        <v>1200000.1106254254</v>
      </c>
      <c r="H9" s="65">
        <v>1200000.2017309791</v>
      </c>
      <c r="I9" s="65">
        <v>1199999.5821214675</v>
      </c>
      <c r="J9" s="65">
        <v>1200000.3331499877</v>
      </c>
      <c r="K9" s="65">
        <v>1199999.7204090985</v>
      </c>
      <c r="L9" s="65">
        <v>1199999.9896073919</v>
      </c>
      <c r="M9" s="65">
        <v>1199999.9896073919</v>
      </c>
      <c r="N9" s="65">
        <v>1199999.9896073919</v>
      </c>
      <c r="O9" s="64" t="s">
        <v>462</v>
      </c>
      <c r="P9" s="64" t="s">
        <v>456</v>
      </c>
      <c r="Q9" s="64" t="s">
        <v>359</v>
      </c>
      <c r="R9" s="64">
        <v>0</v>
      </c>
      <c r="S9" s="64" t="s">
        <v>192</v>
      </c>
      <c r="T9" s="64">
        <v>0</v>
      </c>
      <c r="U9" s="64" t="s">
        <v>453</v>
      </c>
      <c r="V9" s="64" t="s">
        <v>290</v>
      </c>
      <c r="W9" s="45"/>
      <c r="X9" s="45"/>
      <c r="AS9"/>
      <c r="AT9"/>
      <c r="AU9"/>
      <c r="AV9"/>
      <c r="AW9"/>
      <c r="AX9"/>
      <c r="AY9"/>
      <c r="AZ9"/>
      <c r="BA9"/>
    </row>
    <row r="10" spans="1:53">
      <c r="B10" s="45"/>
      <c r="C10" s="63" t="s">
        <v>463</v>
      </c>
      <c r="D10" s="71" t="s">
        <v>463</v>
      </c>
      <c r="E10" s="65">
        <v>0</v>
      </c>
      <c r="F10" s="65">
        <v>0</v>
      </c>
      <c r="G10" s="65">
        <v>4400177.4628096381</v>
      </c>
      <c r="H10" s="65">
        <v>4400177.4628096381</v>
      </c>
      <c r="I10" s="65">
        <v>4400177.4628096381</v>
      </c>
      <c r="J10" s="65">
        <v>4400177.4628096381</v>
      </c>
      <c r="K10" s="65">
        <v>4400177.4628096381</v>
      </c>
      <c r="L10" s="65">
        <v>4400177.4628096381</v>
      </c>
      <c r="M10" s="65">
        <v>4400177.4628096381</v>
      </c>
      <c r="N10" s="65">
        <v>4400177.4628096381</v>
      </c>
      <c r="O10" s="64" t="s">
        <v>462</v>
      </c>
      <c r="P10" s="64" t="s">
        <v>456</v>
      </c>
      <c r="Q10" s="64" t="s">
        <v>359</v>
      </c>
      <c r="R10" s="64">
        <v>0</v>
      </c>
      <c r="S10" s="64" t="s">
        <v>192</v>
      </c>
      <c r="T10" s="64">
        <v>0</v>
      </c>
      <c r="U10" s="64" t="s">
        <v>453</v>
      </c>
      <c r="V10" s="64" t="s">
        <v>290</v>
      </c>
      <c r="W10" s="45"/>
      <c r="X10" s="45"/>
      <c r="AS10"/>
      <c r="AT10"/>
      <c r="AU10"/>
      <c r="AV10"/>
      <c r="AW10"/>
      <c r="AX10"/>
      <c r="AY10"/>
      <c r="AZ10"/>
      <c r="BA10"/>
    </row>
    <row r="11" spans="1:53">
      <c r="B11" s="45"/>
      <c r="C11" s="63" t="s">
        <v>464</v>
      </c>
      <c r="D11" s="71" t="s">
        <v>464</v>
      </c>
      <c r="E11" s="65">
        <v>0</v>
      </c>
      <c r="F11" s="65">
        <v>0</v>
      </c>
      <c r="G11" s="65">
        <v>492626.25387290918</v>
      </c>
      <c r="H11" s="65">
        <v>492626.34243142605</v>
      </c>
      <c r="I11" s="65">
        <v>492625.90818826715</v>
      </c>
      <c r="J11" s="65">
        <v>492625.9606724786</v>
      </c>
      <c r="K11" s="65">
        <v>492625.43856617919</v>
      </c>
      <c r="L11" s="65">
        <v>492625.980746252</v>
      </c>
      <c r="M11" s="65">
        <v>492625.980746252</v>
      </c>
      <c r="N11" s="65">
        <v>492625.980746252</v>
      </c>
      <c r="O11" s="64" t="s">
        <v>462</v>
      </c>
      <c r="P11" s="64" t="s">
        <v>456</v>
      </c>
      <c r="Q11" s="64" t="s">
        <v>359</v>
      </c>
      <c r="R11" s="64">
        <v>0</v>
      </c>
      <c r="S11" s="64" t="s">
        <v>192</v>
      </c>
      <c r="T11" s="64">
        <v>0</v>
      </c>
      <c r="U11" s="64" t="s">
        <v>453</v>
      </c>
      <c r="V11" s="64" t="s">
        <v>290</v>
      </c>
      <c r="W11" s="45"/>
      <c r="X11" s="45"/>
      <c r="AS11"/>
      <c r="AT11"/>
      <c r="AU11"/>
      <c r="AV11"/>
      <c r="AW11"/>
      <c r="AX11"/>
      <c r="AY11"/>
      <c r="AZ11"/>
      <c r="BA11"/>
    </row>
    <row r="12" spans="1:53">
      <c r="B12" s="45"/>
      <c r="C12" s="63" t="s">
        <v>465</v>
      </c>
      <c r="D12" s="71" t="s">
        <v>465</v>
      </c>
      <c r="E12" s="65">
        <v>1037080.501584787</v>
      </c>
      <c r="F12" s="65">
        <v>923132.34054378909</v>
      </c>
      <c r="G12" s="65">
        <v>672644.91516377032</v>
      </c>
      <c r="H12" s="65">
        <v>672644.05935934244</v>
      </c>
      <c r="I12" s="65">
        <v>672644.56610389217</v>
      </c>
      <c r="J12" s="65">
        <v>672644.93816278607</v>
      </c>
      <c r="K12" s="65">
        <v>672644.51745051483</v>
      </c>
      <c r="L12" s="65">
        <v>672644.59924806107</v>
      </c>
      <c r="M12" s="65">
        <v>672644.59924806107</v>
      </c>
      <c r="N12" s="65">
        <v>672644.59924806107</v>
      </c>
      <c r="O12" s="64" t="s">
        <v>462</v>
      </c>
      <c r="P12" s="64" t="s">
        <v>456</v>
      </c>
      <c r="Q12" s="64" t="s">
        <v>359</v>
      </c>
      <c r="R12" s="64">
        <v>0</v>
      </c>
      <c r="S12" s="64" t="s">
        <v>192</v>
      </c>
      <c r="T12" s="64">
        <v>0</v>
      </c>
      <c r="U12" s="64" t="s">
        <v>453</v>
      </c>
      <c r="V12" s="64" t="s">
        <v>290</v>
      </c>
      <c r="W12" s="45"/>
      <c r="X12" s="45"/>
      <c r="AS12"/>
      <c r="AT12"/>
      <c r="AU12"/>
      <c r="AV12"/>
      <c r="AW12"/>
      <c r="AX12"/>
      <c r="AY12"/>
      <c r="AZ12"/>
      <c r="BA12"/>
    </row>
    <row r="13" spans="1:53">
      <c r="B13" s="45"/>
      <c r="C13" s="63" t="s">
        <v>466</v>
      </c>
      <c r="D13" s="71" t="s">
        <v>467</v>
      </c>
      <c r="E13" s="65">
        <v>881405.23150623834</v>
      </c>
      <c r="F13" s="65">
        <v>3425702.5169039527</v>
      </c>
      <c r="G13" s="65">
        <v>1420994.0372627224</v>
      </c>
      <c r="H13" s="65">
        <v>0</v>
      </c>
      <c r="I13" s="65">
        <v>0</v>
      </c>
      <c r="J13" s="65">
        <v>0</v>
      </c>
      <c r="K13" s="65">
        <v>0</v>
      </c>
      <c r="L13" s="65">
        <v>284198.80745254451</v>
      </c>
      <c r="M13" s="65">
        <v>284198.80745254451</v>
      </c>
      <c r="N13" s="65">
        <v>284198.80745254451</v>
      </c>
      <c r="O13" s="64" t="s">
        <v>462</v>
      </c>
      <c r="P13" s="64" t="s">
        <v>456</v>
      </c>
      <c r="Q13" s="64" t="s">
        <v>359</v>
      </c>
      <c r="R13" s="64">
        <v>0</v>
      </c>
      <c r="S13" s="64" t="s">
        <v>192</v>
      </c>
      <c r="T13" s="64">
        <v>0</v>
      </c>
      <c r="U13" s="64" t="s">
        <v>453</v>
      </c>
      <c r="V13" s="64" t="s">
        <v>290</v>
      </c>
      <c r="W13" s="45"/>
      <c r="X13" s="45"/>
      <c r="AS13"/>
      <c r="AT13"/>
      <c r="AU13"/>
      <c r="AV13"/>
      <c r="AW13"/>
      <c r="AX13"/>
      <c r="AY13"/>
      <c r="AZ13"/>
      <c r="BA13"/>
    </row>
    <row r="14" spans="1:53" customFormat="1">
      <c r="A14" s="1"/>
      <c r="B14" s="45"/>
      <c r="C14" s="63" t="s">
        <v>468</v>
      </c>
      <c r="D14" s="71" t="s">
        <v>469</v>
      </c>
      <c r="E14" s="65">
        <v>1000274.0229358814</v>
      </c>
      <c r="F14" s="65">
        <v>189447.43235260679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  <c r="L14" s="65">
        <v>0</v>
      </c>
      <c r="M14" s="65">
        <v>0</v>
      </c>
      <c r="N14" s="65">
        <v>0</v>
      </c>
      <c r="O14" s="64" t="s">
        <v>462</v>
      </c>
      <c r="P14" s="64" t="s">
        <v>456</v>
      </c>
      <c r="Q14" s="64" t="s">
        <v>359</v>
      </c>
      <c r="R14" s="64">
        <v>0</v>
      </c>
      <c r="S14" s="64" t="s">
        <v>192</v>
      </c>
      <c r="T14" s="64">
        <v>0</v>
      </c>
      <c r="U14" s="64" t="s">
        <v>453</v>
      </c>
      <c r="V14" s="64" t="s">
        <v>290</v>
      </c>
      <c r="W14" s="45"/>
      <c r="X14" s="45"/>
    </row>
    <row r="15" spans="1:53" customFormat="1">
      <c r="A15" s="1"/>
      <c r="B15" s="45"/>
      <c r="C15" s="63" t="s">
        <v>470</v>
      </c>
      <c r="D15" s="71" t="s">
        <v>471</v>
      </c>
      <c r="E15" s="65">
        <v>105248.57352922599</v>
      </c>
      <c r="F15" s="65">
        <v>2055234.7886980274</v>
      </c>
      <c r="G15" s="65">
        <v>0</v>
      </c>
      <c r="H15" s="65">
        <v>0</v>
      </c>
      <c r="I15" s="65">
        <v>0</v>
      </c>
      <c r="J15" s="65">
        <v>0</v>
      </c>
      <c r="K15" s="65">
        <v>0</v>
      </c>
      <c r="L15" s="65">
        <v>0</v>
      </c>
      <c r="M15" s="65">
        <v>0</v>
      </c>
      <c r="N15" s="65">
        <v>0</v>
      </c>
      <c r="O15" s="64" t="s">
        <v>462</v>
      </c>
      <c r="P15" s="64" t="s">
        <v>456</v>
      </c>
      <c r="Q15" s="64" t="s">
        <v>359</v>
      </c>
      <c r="R15" s="64">
        <v>0</v>
      </c>
      <c r="S15" s="64" t="s">
        <v>192</v>
      </c>
      <c r="T15" s="64">
        <v>0</v>
      </c>
      <c r="U15" s="64" t="s">
        <v>453</v>
      </c>
      <c r="V15" s="64" t="s">
        <v>290</v>
      </c>
      <c r="W15" s="45"/>
      <c r="X15" s="45"/>
    </row>
    <row r="16" spans="1:53" customFormat="1">
      <c r="A16" s="1"/>
      <c r="B16" s="45"/>
      <c r="C16" s="63" t="s">
        <v>472</v>
      </c>
      <c r="D16" s="71" t="s">
        <v>473</v>
      </c>
      <c r="E16" s="65">
        <v>1683977.1764676159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  <c r="O16" s="64" t="s">
        <v>462</v>
      </c>
      <c r="P16" s="64" t="s">
        <v>456</v>
      </c>
      <c r="Q16" s="64" t="s">
        <v>359</v>
      </c>
      <c r="R16" s="64">
        <v>0</v>
      </c>
      <c r="S16" s="64" t="s">
        <v>184</v>
      </c>
      <c r="T16" s="64">
        <v>0</v>
      </c>
      <c r="U16" s="64" t="s">
        <v>454</v>
      </c>
      <c r="V16" s="64" t="s">
        <v>290</v>
      </c>
      <c r="W16" s="45"/>
      <c r="X16" s="45"/>
    </row>
    <row r="17" spans="1:53" customFormat="1">
      <c r="A17" s="1"/>
      <c r="B17" s="45"/>
      <c r="C17" s="63" t="s">
        <v>474</v>
      </c>
      <c r="D17" s="71" t="s">
        <v>475</v>
      </c>
      <c r="E17" s="65">
        <v>546.24009661668288</v>
      </c>
      <c r="F17" s="65">
        <v>205523.47886980276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4" t="s">
        <v>462</v>
      </c>
      <c r="P17" s="64" t="s">
        <v>456</v>
      </c>
      <c r="Q17" s="64" t="s">
        <v>359</v>
      </c>
      <c r="R17" s="64">
        <v>0</v>
      </c>
      <c r="S17" s="64" t="s">
        <v>183</v>
      </c>
      <c r="T17" s="64">
        <v>0</v>
      </c>
      <c r="U17" s="64" t="s">
        <v>453</v>
      </c>
      <c r="V17" s="64" t="s">
        <v>290</v>
      </c>
      <c r="W17" s="45"/>
      <c r="X17" s="45"/>
    </row>
    <row r="18" spans="1:53" customFormat="1">
      <c r="A18" s="1"/>
      <c r="B18" s="45"/>
      <c r="C18" s="63" t="s">
        <v>476</v>
      </c>
      <c r="D18" s="71" t="s">
        <v>477</v>
      </c>
      <c r="E18" s="65">
        <v>315745.72058767796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  <c r="L18" s="65">
        <v>0</v>
      </c>
      <c r="M18" s="65">
        <v>0</v>
      </c>
      <c r="N18" s="65">
        <v>0</v>
      </c>
      <c r="O18" s="64" t="s">
        <v>462</v>
      </c>
      <c r="P18" s="64" t="s">
        <v>456</v>
      </c>
      <c r="Q18" s="64" t="s">
        <v>359</v>
      </c>
      <c r="R18" s="64">
        <v>0</v>
      </c>
      <c r="S18" s="64" t="s">
        <v>184</v>
      </c>
      <c r="T18" s="64">
        <v>0</v>
      </c>
      <c r="U18" s="64" t="s">
        <v>453</v>
      </c>
      <c r="V18" s="64" t="s">
        <v>290</v>
      </c>
      <c r="W18" s="45"/>
      <c r="X18" s="45"/>
    </row>
    <row r="19" spans="1:53" customFormat="1">
      <c r="A19" s="1"/>
      <c r="B19" s="45"/>
      <c r="C19" s="63" t="s">
        <v>478</v>
      </c>
      <c r="D19" s="71" t="s">
        <v>479</v>
      </c>
      <c r="E19" s="65">
        <v>1552256.4817243188</v>
      </c>
      <c r="F19" s="65">
        <v>1552256.1512425649</v>
      </c>
      <c r="G19" s="65">
        <v>1551178.5237370261</v>
      </c>
      <c r="H19" s="65">
        <v>0</v>
      </c>
      <c r="I19" s="65">
        <v>0</v>
      </c>
      <c r="J19" s="65">
        <v>0</v>
      </c>
      <c r="K19" s="65">
        <v>0</v>
      </c>
      <c r="L19" s="65">
        <v>310235.70474740525</v>
      </c>
      <c r="M19" s="65">
        <v>310235.70474740525</v>
      </c>
      <c r="N19" s="65">
        <v>310235.70474740525</v>
      </c>
      <c r="O19" s="64" t="s">
        <v>462</v>
      </c>
      <c r="P19" s="64" t="s">
        <v>456</v>
      </c>
      <c r="Q19" s="64" t="s">
        <v>359</v>
      </c>
      <c r="R19" s="64">
        <v>0</v>
      </c>
      <c r="S19" s="64" t="s">
        <v>184</v>
      </c>
      <c r="T19" s="64">
        <v>0</v>
      </c>
      <c r="U19" s="64" t="s">
        <v>453</v>
      </c>
      <c r="V19" s="64" t="s">
        <v>290</v>
      </c>
      <c r="W19" s="45"/>
      <c r="X19" s="45"/>
    </row>
    <row r="20" spans="1:53" customFormat="1">
      <c r="A20" s="1"/>
      <c r="B20" s="45"/>
      <c r="C20" s="63" t="s">
        <v>480</v>
      </c>
      <c r="D20" s="71" t="s">
        <v>481</v>
      </c>
      <c r="E20" s="65">
        <v>1105110.022056873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  <c r="L20" s="65">
        <v>0</v>
      </c>
      <c r="M20" s="65">
        <v>0</v>
      </c>
      <c r="N20" s="65">
        <v>0</v>
      </c>
      <c r="O20" s="64" t="s">
        <v>462</v>
      </c>
      <c r="P20" s="64" t="s">
        <v>456</v>
      </c>
      <c r="Q20" s="64" t="s">
        <v>359</v>
      </c>
      <c r="R20" s="64">
        <v>0</v>
      </c>
      <c r="S20" s="64" t="s">
        <v>183</v>
      </c>
      <c r="T20" s="64">
        <v>0</v>
      </c>
      <c r="U20" s="64" t="s">
        <v>454</v>
      </c>
      <c r="V20" s="64" t="s">
        <v>290</v>
      </c>
      <c r="W20" s="45"/>
      <c r="X20" s="45"/>
    </row>
    <row r="21" spans="1:53" customFormat="1">
      <c r="A21" s="1"/>
      <c r="B21" s="45"/>
      <c r="C21" s="63" t="s">
        <v>482</v>
      </c>
      <c r="D21" s="71" t="s">
        <v>483</v>
      </c>
      <c r="E21" s="65">
        <v>1077955.8900863326</v>
      </c>
      <c r="F21" s="65">
        <v>1077956.2600285944</v>
      </c>
      <c r="G21" s="65">
        <v>0</v>
      </c>
      <c r="H21" s="65">
        <v>0</v>
      </c>
      <c r="I21" s="65">
        <v>0</v>
      </c>
      <c r="J21" s="65">
        <v>0</v>
      </c>
      <c r="K21" s="65">
        <v>0</v>
      </c>
      <c r="L21" s="65">
        <v>0</v>
      </c>
      <c r="M21" s="65">
        <v>0</v>
      </c>
      <c r="N21" s="65">
        <v>0</v>
      </c>
      <c r="O21" s="64" t="s">
        <v>462</v>
      </c>
      <c r="P21" s="64" t="s">
        <v>456</v>
      </c>
      <c r="Q21" s="64" t="s">
        <v>359</v>
      </c>
      <c r="R21" s="64">
        <v>0</v>
      </c>
      <c r="S21" s="64" t="s">
        <v>183</v>
      </c>
      <c r="T21" s="64">
        <v>0</v>
      </c>
      <c r="U21" s="64" t="s">
        <v>453</v>
      </c>
      <c r="V21" s="64" t="s">
        <v>290</v>
      </c>
      <c r="W21" s="45"/>
      <c r="X21" s="45"/>
    </row>
    <row r="22" spans="1:53">
      <c r="B22" s="45"/>
      <c r="C22" s="63" t="s">
        <v>484</v>
      </c>
      <c r="D22" s="71" t="s">
        <v>485</v>
      </c>
      <c r="E22" s="65">
        <v>25259.657647014235</v>
      </c>
      <c r="F22" s="65">
        <v>0</v>
      </c>
      <c r="G22" s="65">
        <v>0</v>
      </c>
      <c r="H22" s="65">
        <v>0</v>
      </c>
      <c r="I22" s="65">
        <v>0</v>
      </c>
      <c r="J22" s="65">
        <v>0</v>
      </c>
      <c r="K22" s="65">
        <v>0</v>
      </c>
      <c r="L22" s="65">
        <v>0</v>
      </c>
      <c r="M22" s="65">
        <v>0</v>
      </c>
      <c r="N22" s="65">
        <v>0</v>
      </c>
      <c r="O22" s="64" t="s">
        <v>462</v>
      </c>
      <c r="P22" s="64" t="s">
        <v>456</v>
      </c>
      <c r="Q22" s="64" t="s">
        <v>359</v>
      </c>
      <c r="R22" s="64">
        <v>0</v>
      </c>
      <c r="S22" s="64" t="s">
        <v>184</v>
      </c>
      <c r="T22" s="64">
        <v>0</v>
      </c>
      <c r="U22" s="64" t="s">
        <v>453</v>
      </c>
      <c r="V22" s="64" t="s">
        <v>290</v>
      </c>
      <c r="W22" s="45"/>
      <c r="X22" s="45"/>
      <c r="AS22"/>
      <c r="AT22"/>
      <c r="AU22"/>
      <c r="AV22"/>
      <c r="AW22"/>
      <c r="AX22"/>
      <c r="AY22"/>
      <c r="AZ22"/>
      <c r="BA22"/>
    </row>
    <row r="23" spans="1:53">
      <c r="B23" s="45"/>
      <c r="C23" s="63" t="s">
        <v>486</v>
      </c>
      <c r="D23" s="71" t="s">
        <v>487</v>
      </c>
      <c r="E23" s="65">
        <v>215192.28592359074</v>
      </c>
      <c r="F23" s="65">
        <v>642259.84385073918</v>
      </c>
      <c r="G23" s="65">
        <v>1941955.0711875933</v>
      </c>
      <c r="H23" s="65">
        <v>0</v>
      </c>
      <c r="I23" s="65">
        <v>0</v>
      </c>
      <c r="J23" s="65">
        <v>0</v>
      </c>
      <c r="K23" s="65">
        <v>0</v>
      </c>
      <c r="L23" s="65">
        <v>388391.01423751866</v>
      </c>
      <c r="M23" s="65">
        <v>388391.01423751866</v>
      </c>
      <c r="N23" s="65">
        <v>388391.01423751866</v>
      </c>
      <c r="O23" s="64" t="s">
        <v>462</v>
      </c>
      <c r="P23" s="64" t="s">
        <v>456</v>
      </c>
      <c r="Q23" s="64" t="s">
        <v>359</v>
      </c>
      <c r="R23" s="64">
        <v>0</v>
      </c>
      <c r="S23" s="64" t="s">
        <v>192</v>
      </c>
      <c r="T23" s="64">
        <v>0</v>
      </c>
      <c r="U23" s="64" t="s">
        <v>453</v>
      </c>
      <c r="V23" s="64" t="s">
        <v>290</v>
      </c>
      <c r="W23" s="45"/>
      <c r="X23" s="45"/>
      <c r="AS23"/>
      <c r="AT23"/>
      <c r="AU23"/>
      <c r="AV23"/>
      <c r="AW23"/>
      <c r="AX23"/>
      <c r="AY23"/>
      <c r="AZ23"/>
      <c r="BA23"/>
    </row>
    <row r="24" spans="1:53" customFormat="1">
      <c r="A24" s="1"/>
      <c r="B24" s="45"/>
      <c r="C24" s="63" t="s">
        <v>488</v>
      </c>
      <c r="D24" s="71" t="s">
        <v>488</v>
      </c>
      <c r="E24" s="65">
        <v>125456.29964683737</v>
      </c>
      <c r="F24" s="65">
        <v>552022.70521816355</v>
      </c>
      <c r="G24" s="65">
        <v>538978.40031319018</v>
      </c>
      <c r="H24" s="65">
        <v>538977.51747098484</v>
      </c>
      <c r="I24" s="65">
        <v>538978.01771145198</v>
      </c>
      <c r="J24" s="65">
        <v>538978.29787628178</v>
      </c>
      <c r="K24" s="65">
        <v>538977.64556254342</v>
      </c>
      <c r="L24" s="65">
        <v>538977.97578689037</v>
      </c>
      <c r="M24" s="65">
        <v>538977.97578689037</v>
      </c>
      <c r="N24" s="65">
        <v>538977.97578689037</v>
      </c>
      <c r="O24" s="64" t="s">
        <v>462</v>
      </c>
      <c r="P24" s="64" t="s">
        <v>456</v>
      </c>
      <c r="Q24" s="64" t="s">
        <v>359</v>
      </c>
      <c r="R24" s="64">
        <v>0</v>
      </c>
      <c r="S24" s="64" t="s">
        <v>192</v>
      </c>
      <c r="T24" s="64">
        <v>0</v>
      </c>
      <c r="U24" s="64" t="s">
        <v>453</v>
      </c>
      <c r="V24" s="64" t="s">
        <v>290</v>
      </c>
      <c r="W24" s="45"/>
      <c r="X24" s="45"/>
    </row>
    <row r="25" spans="1:53" customFormat="1">
      <c r="A25" s="1"/>
      <c r="B25" s="45"/>
      <c r="C25" s="63" t="s">
        <v>489</v>
      </c>
      <c r="D25" s="71" t="s">
        <v>490</v>
      </c>
      <c r="E25" s="65">
        <v>232193.08800576662</v>
      </c>
      <c r="F25" s="65">
        <v>105248.57352922599</v>
      </c>
      <c r="G25" s="65">
        <v>0</v>
      </c>
      <c r="H25" s="65">
        <v>0</v>
      </c>
      <c r="I25" s="65">
        <v>0</v>
      </c>
      <c r="J25" s="65">
        <v>0</v>
      </c>
      <c r="K25" s="65">
        <v>0</v>
      </c>
      <c r="L25" s="65">
        <v>0</v>
      </c>
      <c r="M25" s="65">
        <v>0</v>
      </c>
      <c r="N25" s="65">
        <v>0</v>
      </c>
      <c r="O25" s="64" t="s">
        <v>462</v>
      </c>
      <c r="P25" s="64" t="s">
        <v>456</v>
      </c>
      <c r="Q25" s="64" t="s">
        <v>359</v>
      </c>
      <c r="R25" s="64">
        <v>0</v>
      </c>
      <c r="S25" s="64" t="s">
        <v>183</v>
      </c>
      <c r="T25" s="64">
        <v>0</v>
      </c>
      <c r="U25" s="64" t="s">
        <v>453</v>
      </c>
      <c r="V25" s="64" t="s">
        <v>290</v>
      </c>
      <c r="W25" s="45"/>
      <c r="X25" s="45"/>
    </row>
    <row r="26" spans="1:53" customFormat="1">
      <c r="A26" s="1"/>
      <c r="B26" s="45"/>
      <c r="C26" s="63" t="s">
        <v>491</v>
      </c>
      <c r="D26" s="71" t="s">
        <v>492</v>
      </c>
      <c r="E26" s="65">
        <v>526242.86764612992</v>
      </c>
      <c r="F26" s="65">
        <v>657675.13238336879</v>
      </c>
      <c r="G26" s="65">
        <v>0</v>
      </c>
      <c r="H26" s="65">
        <v>0</v>
      </c>
      <c r="I26" s="65">
        <v>0</v>
      </c>
      <c r="J26" s="65">
        <v>0</v>
      </c>
      <c r="K26" s="65">
        <v>0</v>
      </c>
      <c r="L26" s="65">
        <v>0</v>
      </c>
      <c r="M26" s="65">
        <v>0</v>
      </c>
      <c r="N26" s="65">
        <v>0</v>
      </c>
      <c r="O26" s="64" t="s">
        <v>462</v>
      </c>
      <c r="P26" s="64" t="s">
        <v>456</v>
      </c>
      <c r="Q26" s="64" t="s">
        <v>359</v>
      </c>
      <c r="R26" s="64">
        <v>0</v>
      </c>
      <c r="S26" s="64" t="s">
        <v>192</v>
      </c>
      <c r="T26" s="64">
        <v>0</v>
      </c>
      <c r="U26" s="64" t="s">
        <v>454</v>
      </c>
      <c r="V26" s="64" t="s">
        <v>290</v>
      </c>
      <c r="W26" s="45"/>
      <c r="X26" s="45"/>
    </row>
    <row r="27" spans="1:53" customFormat="1">
      <c r="A27" s="1"/>
      <c r="B27" s="45"/>
      <c r="C27" s="63" t="s">
        <v>493</v>
      </c>
      <c r="D27" s="71" t="s">
        <v>494</v>
      </c>
      <c r="E27" s="65">
        <v>1284032.597056557</v>
      </c>
      <c r="F27" s="65">
        <v>0</v>
      </c>
      <c r="G27" s="65">
        <v>0</v>
      </c>
      <c r="H27" s="65">
        <v>0</v>
      </c>
      <c r="I27" s="65">
        <v>0</v>
      </c>
      <c r="J27" s="65">
        <v>0</v>
      </c>
      <c r="K27" s="65">
        <v>0</v>
      </c>
      <c r="L27" s="65">
        <v>0</v>
      </c>
      <c r="M27" s="65">
        <v>0</v>
      </c>
      <c r="N27" s="65">
        <v>0</v>
      </c>
      <c r="O27" s="64" t="s">
        <v>462</v>
      </c>
      <c r="P27" s="64" t="s">
        <v>456</v>
      </c>
      <c r="Q27" s="64" t="s">
        <v>359</v>
      </c>
      <c r="R27" s="64">
        <v>0</v>
      </c>
      <c r="S27" s="64" t="s">
        <v>184</v>
      </c>
      <c r="T27" s="64">
        <v>0</v>
      </c>
      <c r="U27" s="64" t="s">
        <v>454</v>
      </c>
      <c r="V27" s="64" t="s">
        <v>290</v>
      </c>
      <c r="W27" s="45"/>
      <c r="X27" s="45"/>
    </row>
    <row r="28" spans="1:53" customFormat="1">
      <c r="A28" s="1"/>
      <c r="B28" s="45"/>
      <c r="C28" s="63" t="s">
        <v>495</v>
      </c>
      <c r="D28" s="71" t="s">
        <v>496</v>
      </c>
      <c r="E28" s="65">
        <v>214683.93531344458</v>
      </c>
      <c r="F28" s="65">
        <v>2668048.4329895796</v>
      </c>
      <c r="G28" s="65">
        <v>3935382.7659370787</v>
      </c>
      <c r="H28" s="65">
        <v>47362.152798003764</v>
      </c>
      <c r="I28" s="65">
        <v>0</v>
      </c>
      <c r="J28" s="65">
        <v>0</v>
      </c>
      <c r="K28" s="65">
        <v>0</v>
      </c>
      <c r="L28" s="65">
        <v>796548.98374701641</v>
      </c>
      <c r="M28" s="65">
        <v>796548.98374701641</v>
      </c>
      <c r="N28" s="65">
        <v>796548.98374701641</v>
      </c>
      <c r="O28" s="64" t="s">
        <v>462</v>
      </c>
      <c r="P28" s="64" t="s">
        <v>456</v>
      </c>
      <c r="Q28" s="64" t="s">
        <v>359</v>
      </c>
      <c r="R28" s="64">
        <v>0</v>
      </c>
      <c r="S28" s="64" t="s">
        <v>192</v>
      </c>
      <c r="T28" s="64">
        <v>0</v>
      </c>
      <c r="U28" s="64" t="s">
        <v>454</v>
      </c>
      <c r="V28" s="64" t="s">
        <v>290</v>
      </c>
      <c r="W28" s="45"/>
      <c r="X28" s="45"/>
    </row>
    <row r="29" spans="1:53" customFormat="1">
      <c r="A29" s="1"/>
      <c r="B29" s="45"/>
      <c r="C29" s="63" t="s">
        <v>497</v>
      </c>
      <c r="D29" s="71" t="s">
        <v>498</v>
      </c>
      <c r="E29" s="65">
        <v>1958.6759533788957</v>
      </c>
      <c r="F29" s="65">
        <v>0</v>
      </c>
      <c r="G29" s="65">
        <v>0</v>
      </c>
      <c r="H29" s="65">
        <v>0</v>
      </c>
      <c r="I29" s="65">
        <v>0</v>
      </c>
      <c r="J29" s="65">
        <v>0</v>
      </c>
      <c r="K29" s="65">
        <v>0</v>
      </c>
      <c r="L29" s="65">
        <v>0</v>
      </c>
      <c r="M29" s="65">
        <v>0</v>
      </c>
      <c r="N29" s="65">
        <v>0</v>
      </c>
      <c r="O29" s="64" t="s">
        <v>462</v>
      </c>
      <c r="P29" s="64" t="s">
        <v>456</v>
      </c>
      <c r="Q29" s="64" t="s">
        <v>359</v>
      </c>
      <c r="R29" s="64">
        <v>0</v>
      </c>
      <c r="S29" s="64" t="s">
        <v>192</v>
      </c>
      <c r="T29" s="64">
        <v>0</v>
      </c>
      <c r="U29" s="64" t="s">
        <v>453</v>
      </c>
      <c r="V29" s="64" t="s">
        <v>290</v>
      </c>
      <c r="W29" s="45"/>
      <c r="X29" s="45"/>
    </row>
    <row r="30" spans="1:53" customFormat="1">
      <c r="A30" s="1"/>
      <c r="B30" s="45"/>
      <c r="C30" s="63" t="s">
        <v>499</v>
      </c>
      <c r="D30" s="71" t="s">
        <v>500</v>
      </c>
      <c r="E30" s="65">
        <v>956858.98635507573</v>
      </c>
      <c r="F30" s="65">
        <v>0</v>
      </c>
      <c r="G30" s="65">
        <v>0</v>
      </c>
      <c r="H30" s="65">
        <v>0</v>
      </c>
      <c r="I30" s="65">
        <v>0</v>
      </c>
      <c r="J30" s="65">
        <v>0</v>
      </c>
      <c r="K30" s="65">
        <v>0</v>
      </c>
      <c r="L30" s="65">
        <v>0</v>
      </c>
      <c r="M30" s="65">
        <v>0</v>
      </c>
      <c r="N30" s="65">
        <v>0</v>
      </c>
      <c r="O30" s="64" t="s">
        <v>462</v>
      </c>
      <c r="P30" s="64" t="s">
        <v>456</v>
      </c>
      <c r="Q30" s="64" t="s">
        <v>359</v>
      </c>
      <c r="R30" s="64">
        <v>0</v>
      </c>
      <c r="S30" s="64" t="s">
        <v>192</v>
      </c>
      <c r="T30" s="64">
        <v>0</v>
      </c>
      <c r="U30" s="64" t="s">
        <v>453</v>
      </c>
      <c r="V30" s="64" t="s">
        <v>290</v>
      </c>
      <c r="W30" s="45"/>
      <c r="X30" s="45"/>
    </row>
    <row r="31" spans="1:53" customFormat="1">
      <c r="A31" s="1"/>
      <c r="B31" s="45"/>
      <c r="C31" s="63" t="s">
        <v>501</v>
      </c>
      <c r="D31" s="71" t="s">
        <v>502</v>
      </c>
      <c r="E31" s="65">
        <v>3541653.4412306603</v>
      </c>
      <c r="F31" s="65">
        <v>27248.302828558448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  <c r="O31" s="64" t="s">
        <v>462</v>
      </c>
      <c r="P31" s="64" t="s">
        <v>456</v>
      </c>
      <c r="Q31" s="64" t="s">
        <v>359</v>
      </c>
      <c r="R31" s="64">
        <v>0</v>
      </c>
      <c r="S31" s="64" t="s">
        <v>192</v>
      </c>
      <c r="T31" s="64">
        <v>0</v>
      </c>
      <c r="U31" s="64" t="s">
        <v>454</v>
      </c>
      <c r="V31" s="64" t="s">
        <v>290</v>
      </c>
      <c r="W31" s="45"/>
      <c r="X31" s="45"/>
    </row>
    <row r="32" spans="1:53" customFormat="1">
      <c r="A32" s="1"/>
      <c r="B32" s="45"/>
      <c r="C32" s="63" t="s">
        <v>503</v>
      </c>
      <c r="D32" s="71" t="s">
        <v>504</v>
      </c>
      <c r="E32" s="65">
        <v>2525965.7647014237</v>
      </c>
      <c r="F32" s="65">
        <v>0</v>
      </c>
      <c r="G32" s="65">
        <v>0</v>
      </c>
      <c r="H32" s="65">
        <v>0</v>
      </c>
      <c r="I32" s="65">
        <v>0</v>
      </c>
      <c r="J32" s="65">
        <v>0</v>
      </c>
      <c r="K32" s="65">
        <v>0</v>
      </c>
      <c r="L32" s="65">
        <v>0</v>
      </c>
      <c r="M32" s="65">
        <v>0</v>
      </c>
      <c r="N32" s="65">
        <v>0</v>
      </c>
      <c r="O32" s="64" t="s">
        <v>462</v>
      </c>
      <c r="P32" s="64" t="s">
        <v>456</v>
      </c>
      <c r="Q32" s="64" t="s">
        <v>359</v>
      </c>
      <c r="R32" s="64">
        <v>0</v>
      </c>
      <c r="S32" s="64" t="s">
        <v>192</v>
      </c>
      <c r="T32" s="64">
        <v>0</v>
      </c>
      <c r="U32" s="64" t="s">
        <v>453</v>
      </c>
      <c r="V32" s="64" t="s">
        <v>290</v>
      </c>
      <c r="W32" s="45"/>
      <c r="X32" s="45"/>
    </row>
    <row r="33" spans="1:53" customFormat="1">
      <c r="A33" s="1"/>
      <c r="B33" s="45"/>
      <c r="C33" s="63" t="s">
        <v>505</v>
      </c>
      <c r="D33" s="71" t="s">
        <v>506</v>
      </c>
      <c r="E33" s="65">
        <v>184185.00367614548</v>
      </c>
      <c r="F33" s="65">
        <v>0</v>
      </c>
      <c r="G33" s="65">
        <v>0</v>
      </c>
      <c r="H33" s="65">
        <v>0</v>
      </c>
      <c r="I33" s="65">
        <v>0</v>
      </c>
      <c r="J33" s="65">
        <v>0</v>
      </c>
      <c r="K33" s="65">
        <v>0</v>
      </c>
      <c r="L33" s="65">
        <v>0</v>
      </c>
      <c r="M33" s="65">
        <v>0</v>
      </c>
      <c r="N33" s="65">
        <v>0</v>
      </c>
      <c r="O33" s="64" t="s">
        <v>462</v>
      </c>
      <c r="P33" s="64" t="s">
        <v>456</v>
      </c>
      <c r="Q33" s="64" t="s">
        <v>359</v>
      </c>
      <c r="R33" s="64">
        <v>0</v>
      </c>
      <c r="S33" s="64" t="s">
        <v>192</v>
      </c>
      <c r="T33" s="64">
        <v>0</v>
      </c>
      <c r="U33" s="64" t="s">
        <v>453</v>
      </c>
      <c r="V33" s="64" t="s">
        <v>290</v>
      </c>
      <c r="W33" s="45"/>
      <c r="X33" s="45"/>
    </row>
    <row r="34" spans="1:53" customFormat="1">
      <c r="A34" s="1"/>
      <c r="B34" s="45"/>
      <c r="C34" s="63" t="s">
        <v>507</v>
      </c>
      <c r="D34" s="71" t="s">
        <v>508</v>
      </c>
      <c r="E34" s="65">
        <v>1578728.6029383899</v>
      </c>
      <c r="F34" s="65">
        <v>0</v>
      </c>
      <c r="G34" s="65">
        <v>0</v>
      </c>
      <c r="H34" s="65">
        <v>0</v>
      </c>
      <c r="I34" s="65">
        <v>0</v>
      </c>
      <c r="J34" s="65">
        <v>0</v>
      </c>
      <c r="K34" s="65">
        <v>0</v>
      </c>
      <c r="L34" s="65">
        <v>0</v>
      </c>
      <c r="M34" s="65">
        <v>0</v>
      </c>
      <c r="N34" s="65">
        <v>0</v>
      </c>
      <c r="O34" s="64" t="s">
        <v>462</v>
      </c>
      <c r="P34" s="64" t="s">
        <v>456</v>
      </c>
      <c r="Q34" s="64" t="s">
        <v>359</v>
      </c>
      <c r="R34" s="64">
        <v>0</v>
      </c>
      <c r="S34" s="64" t="s">
        <v>192</v>
      </c>
      <c r="T34" s="64">
        <v>0</v>
      </c>
      <c r="U34" s="64" t="s">
        <v>453</v>
      </c>
      <c r="V34" s="64" t="s">
        <v>290</v>
      </c>
      <c r="W34" s="45"/>
      <c r="X34" s="45"/>
    </row>
    <row r="35" spans="1:53" customFormat="1">
      <c r="A35" s="1"/>
      <c r="B35" s="45"/>
      <c r="C35" s="63" t="s">
        <v>509</v>
      </c>
      <c r="D35" s="71" t="s">
        <v>510</v>
      </c>
      <c r="E35" s="65">
        <v>470479.01593314012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  <c r="K35" s="65">
        <v>0</v>
      </c>
      <c r="L35" s="65">
        <v>0</v>
      </c>
      <c r="M35" s="65">
        <v>0</v>
      </c>
      <c r="N35" s="65">
        <v>0</v>
      </c>
      <c r="O35" s="64" t="s">
        <v>462</v>
      </c>
      <c r="P35" s="64" t="s">
        <v>456</v>
      </c>
      <c r="Q35" s="64" t="s">
        <v>359</v>
      </c>
      <c r="R35" s="64">
        <v>0</v>
      </c>
      <c r="S35" s="64" t="s">
        <v>192</v>
      </c>
      <c r="T35" s="64" t="s">
        <v>95</v>
      </c>
      <c r="U35" s="64" t="s">
        <v>455</v>
      </c>
      <c r="V35" s="64" t="s">
        <v>290</v>
      </c>
      <c r="W35" s="45"/>
      <c r="X35" s="45"/>
    </row>
    <row r="36" spans="1:53">
      <c r="B36" s="45"/>
      <c r="C36" s="63" t="s">
        <v>511</v>
      </c>
      <c r="D36" s="71" t="s">
        <v>512</v>
      </c>
      <c r="E36" s="65">
        <v>17059.741283352239</v>
      </c>
      <c r="F36" s="65">
        <v>0</v>
      </c>
      <c r="G36" s="65">
        <v>0</v>
      </c>
      <c r="H36" s="65">
        <v>0</v>
      </c>
      <c r="I36" s="65">
        <v>0</v>
      </c>
      <c r="J36" s="65">
        <v>0</v>
      </c>
      <c r="K36" s="65">
        <v>0</v>
      </c>
      <c r="L36" s="65">
        <v>0</v>
      </c>
      <c r="M36" s="65">
        <v>0</v>
      </c>
      <c r="N36" s="65">
        <v>0</v>
      </c>
      <c r="O36" s="64" t="s">
        <v>462</v>
      </c>
      <c r="P36" s="64" t="s">
        <v>456</v>
      </c>
      <c r="Q36" s="64" t="s">
        <v>359</v>
      </c>
      <c r="R36" s="64">
        <v>0</v>
      </c>
      <c r="S36" s="64" t="s">
        <v>192</v>
      </c>
      <c r="T36" s="64" t="s">
        <v>149</v>
      </c>
      <c r="U36" s="64" t="s">
        <v>455</v>
      </c>
      <c r="V36" s="64" t="s">
        <v>290</v>
      </c>
      <c r="W36" s="45"/>
      <c r="X36" s="45"/>
      <c r="AS36"/>
      <c r="AT36"/>
      <c r="AU36"/>
      <c r="AV36"/>
      <c r="AW36"/>
      <c r="AX36"/>
      <c r="AY36"/>
      <c r="AZ36"/>
      <c r="BA36"/>
    </row>
    <row r="37" spans="1:53">
      <c r="B37" s="45"/>
      <c r="C37" s="63" t="s">
        <v>513</v>
      </c>
      <c r="D37" s="71" t="s">
        <v>514</v>
      </c>
      <c r="E37" s="65">
        <v>178922.57499968418</v>
      </c>
      <c r="F37" s="65">
        <v>352259.02184368711</v>
      </c>
      <c r="G37" s="65">
        <v>4386762.403359212</v>
      </c>
      <c r="H37" s="65">
        <v>0</v>
      </c>
      <c r="I37" s="65">
        <v>0</v>
      </c>
      <c r="J37" s="65">
        <v>0</v>
      </c>
      <c r="K37" s="65">
        <v>0</v>
      </c>
      <c r="L37" s="65">
        <v>877352.48067184235</v>
      </c>
      <c r="M37" s="65">
        <v>877352.48067184235</v>
      </c>
      <c r="N37" s="65">
        <v>877352.48067184235</v>
      </c>
      <c r="O37" s="64" t="s">
        <v>462</v>
      </c>
      <c r="P37" s="64" t="s">
        <v>456</v>
      </c>
      <c r="Q37" s="64" t="s">
        <v>359</v>
      </c>
      <c r="R37" s="64">
        <v>0</v>
      </c>
      <c r="S37" s="64" t="s">
        <v>192</v>
      </c>
      <c r="T37" s="64">
        <v>0</v>
      </c>
      <c r="U37" s="64" t="s">
        <v>453</v>
      </c>
      <c r="V37" s="64" t="s">
        <v>290</v>
      </c>
      <c r="W37" s="45"/>
      <c r="X37" s="45"/>
      <c r="AS37"/>
      <c r="AT37"/>
      <c r="AU37"/>
      <c r="AV37"/>
      <c r="AW37"/>
      <c r="AX37"/>
      <c r="AY37"/>
      <c r="AZ37"/>
      <c r="BA37"/>
    </row>
    <row r="38" spans="1:53">
      <c r="B38" s="45"/>
      <c r="C38" s="63" t="s">
        <v>515</v>
      </c>
      <c r="D38" s="71" t="s">
        <v>516</v>
      </c>
      <c r="E38" s="65">
        <v>1612606.0137859771</v>
      </c>
      <c r="F38" s="65">
        <v>3120154.6944619105</v>
      </c>
      <c r="G38" s="65">
        <v>0</v>
      </c>
      <c r="H38" s="65">
        <v>0</v>
      </c>
      <c r="I38" s="65">
        <v>0</v>
      </c>
      <c r="J38" s="65">
        <v>0</v>
      </c>
      <c r="K38" s="65">
        <v>0</v>
      </c>
      <c r="L38" s="65">
        <v>0</v>
      </c>
      <c r="M38" s="65">
        <v>0</v>
      </c>
      <c r="N38" s="65">
        <v>0</v>
      </c>
      <c r="O38" s="64" t="s">
        <v>462</v>
      </c>
      <c r="P38" s="64" t="s">
        <v>456</v>
      </c>
      <c r="Q38" s="64" t="s">
        <v>359</v>
      </c>
      <c r="R38" s="64">
        <v>0</v>
      </c>
      <c r="S38" s="64" t="s">
        <v>184</v>
      </c>
      <c r="T38" s="64">
        <v>0</v>
      </c>
      <c r="U38" s="64" t="s">
        <v>453</v>
      </c>
      <c r="V38" s="64" t="s">
        <v>290</v>
      </c>
      <c r="W38" s="45"/>
      <c r="X38" s="45"/>
      <c r="AS38"/>
      <c r="AT38"/>
      <c r="AU38"/>
      <c r="AV38"/>
      <c r="AW38"/>
      <c r="AX38"/>
      <c r="AY38"/>
      <c r="AZ38"/>
      <c r="BA38"/>
    </row>
    <row r="39" spans="1:53">
      <c r="B39" s="45"/>
      <c r="C39" s="63" t="s">
        <v>517</v>
      </c>
      <c r="D39" s="71" t="s">
        <v>518</v>
      </c>
      <c r="E39" s="65">
        <v>119484.4955847891</v>
      </c>
      <c r="F39" s="65">
        <v>1004266.844297221</v>
      </c>
      <c r="G39" s="65">
        <v>0</v>
      </c>
      <c r="H39" s="65">
        <v>0</v>
      </c>
      <c r="I39" s="65">
        <v>0</v>
      </c>
      <c r="J39" s="65">
        <v>0</v>
      </c>
      <c r="K39" s="65">
        <v>0</v>
      </c>
      <c r="L39" s="65">
        <v>0</v>
      </c>
      <c r="M39" s="65">
        <v>0</v>
      </c>
      <c r="N39" s="65">
        <v>0</v>
      </c>
      <c r="O39" s="64" t="s">
        <v>462</v>
      </c>
      <c r="P39" s="64" t="s">
        <v>456</v>
      </c>
      <c r="Q39" s="64" t="s">
        <v>359</v>
      </c>
      <c r="R39" s="64">
        <v>0</v>
      </c>
      <c r="S39" s="64" t="s">
        <v>184</v>
      </c>
      <c r="T39" s="64">
        <v>0</v>
      </c>
      <c r="U39" s="64" t="s">
        <v>453</v>
      </c>
      <c r="V39" s="64" t="s">
        <v>290</v>
      </c>
      <c r="W39" s="45"/>
      <c r="X39" s="45"/>
      <c r="AS39"/>
      <c r="AT39"/>
      <c r="AU39"/>
      <c r="AV39"/>
      <c r="AW39"/>
      <c r="AX39"/>
      <c r="AY39"/>
      <c r="AZ39"/>
      <c r="BA39"/>
    </row>
    <row r="40" spans="1:53">
      <c r="B40" s="45"/>
      <c r="C40" s="63" t="s">
        <v>519</v>
      </c>
      <c r="D40" s="71" t="s">
        <v>520</v>
      </c>
      <c r="E40" s="65">
        <v>99792.487477470917</v>
      </c>
      <c r="F40" s="65">
        <v>462200.72401290509</v>
      </c>
      <c r="G40" s="65">
        <v>0</v>
      </c>
      <c r="H40" s="65">
        <v>0</v>
      </c>
      <c r="I40" s="65">
        <v>0</v>
      </c>
      <c r="J40" s="65">
        <v>0</v>
      </c>
      <c r="K40" s="65">
        <v>0</v>
      </c>
      <c r="L40" s="65">
        <v>0</v>
      </c>
      <c r="M40" s="65">
        <v>0</v>
      </c>
      <c r="N40" s="65">
        <v>0</v>
      </c>
      <c r="O40" s="64" t="s">
        <v>462</v>
      </c>
      <c r="P40" s="64" t="s">
        <v>456</v>
      </c>
      <c r="Q40" s="64" t="s">
        <v>359</v>
      </c>
      <c r="R40" s="64">
        <v>0</v>
      </c>
      <c r="S40" s="64" t="s">
        <v>184</v>
      </c>
      <c r="T40" s="64">
        <v>0</v>
      </c>
      <c r="U40" s="64" t="s">
        <v>453</v>
      </c>
      <c r="V40" s="64" t="s">
        <v>290</v>
      </c>
      <c r="W40" s="45"/>
      <c r="X40" s="45"/>
      <c r="AS40"/>
      <c r="AT40"/>
      <c r="AU40"/>
      <c r="AV40"/>
      <c r="AW40"/>
      <c r="AX40"/>
      <c r="AY40"/>
      <c r="AZ40"/>
      <c r="BA40"/>
    </row>
    <row r="41" spans="1:53">
      <c r="B41" s="45"/>
      <c r="C41" s="63" t="s">
        <v>521</v>
      </c>
      <c r="D41" s="71" t="s">
        <v>522</v>
      </c>
      <c r="E41" s="65">
        <v>0</v>
      </c>
      <c r="F41" s="65">
        <v>102761.73943490138</v>
      </c>
      <c r="G41" s="65">
        <v>3660745.9985693907</v>
      </c>
      <c r="H41" s="65">
        <v>0</v>
      </c>
      <c r="I41" s="65">
        <v>0</v>
      </c>
      <c r="J41" s="65">
        <v>0</v>
      </c>
      <c r="K41" s="65">
        <v>0</v>
      </c>
      <c r="L41" s="65">
        <v>732149.1997138781</v>
      </c>
      <c r="M41" s="65">
        <v>732149.1997138781</v>
      </c>
      <c r="N41" s="65">
        <v>732149.1997138781</v>
      </c>
      <c r="O41" s="64" t="s">
        <v>462</v>
      </c>
      <c r="P41" s="64" t="s">
        <v>456</v>
      </c>
      <c r="Q41" s="64" t="s">
        <v>359</v>
      </c>
      <c r="R41" s="64">
        <v>0</v>
      </c>
      <c r="S41" s="64" t="s">
        <v>192</v>
      </c>
      <c r="T41" s="64">
        <v>0</v>
      </c>
      <c r="U41" s="64" t="s">
        <v>454</v>
      </c>
      <c r="V41" s="64" t="s">
        <v>290</v>
      </c>
      <c r="W41" s="45"/>
      <c r="X41" s="45"/>
      <c r="AS41"/>
      <c r="AT41"/>
      <c r="AU41"/>
      <c r="AV41"/>
      <c r="AW41"/>
      <c r="AX41"/>
      <c r="AY41"/>
      <c r="AZ41"/>
      <c r="BA41"/>
    </row>
    <row r="42" spans="1:53">
      <c r="B42" s="45"/>
      <c r="C42" s="63" t="s">
        <v>523</v>
      </c>
      <c r="D42" s="71" t="s">
        <v>523</v>
      </c>
      <c r="E42" s="65">
        <v>615457.8734839136</v>
      </c>
      <c r="F42" s="65">
        <v>548587.3802688549</v>
      </c>
      <c r="G42" s="65">
        <v>655499.10499999998</v>
      </c>
      <c r="H42" s="65">
        <v>687965.57250000001</v>
      </c>
      <c r="I42" s="65">
        <v>720539.39500000002</v>
      </c>
      <c r="J42" s="65">
        <v>753161.63249999995</v>
      </c>
      <c r="K42" s="65">
        <v>785768.08250000002</v>
      </c>
      <c r="L42" s="65">
        <v>720586.75749999995</v>
      </c>
      <c r="M42" s="65">
        <v>720586.75749999995</v>
      </c>
      <c r="N42" s="65">
        <v>720586.75749999995</v>
      </c>
      <c r="O42" s="64" t="s">
        <v>462</v>
      </c>
      <c r="P42" s="64" t="s">
        <v>456</v>
      </c>
      <c r="Q42" s="64" t="s">
        <v>359</v>
      </c>
      <c r="R42" s="64">
        <v>0</v>
      </c>
      <c r="S42" s="64" t="s">
        <v>192</v>
      </c>
      <c r="T42" s="64">
        <v>0</v>
      </c>
      <c r="U42" s="64" t="s">
        <v>454</v>
      </c>
      <c r="V42" s="64" t="s">
        <v>290</v>
      </c>
      <c r="W42" s="45"/>
      <c r="X42" s="45"/>
      <c r="AS42"/>
      <c r="AT42"/>
      <c r="AU42"/>
      <c r="AV42"/>
      <c r="AW42"/>
      <c r="AX42"/>
      <c r="AY42"/>
      <c r="AZ42"/>
      <c r="BA42"/>
    </row>
    <row r="43" spans="1:53">
      <c r="B43" s="45"/>
      <c r="C43" s="63" t="s">
        <v>524</v>
      </c>
      <c r="D43" s="71" t="s">
        <v>524</v>
      </c>
      <c r="E43" s="65">
        <v>240053.05147692922</v>
      </c>
      <c r="F43" s="65">
        <v>359666.08802215481</v>
      </c>
      <c r="G43" s="65">
        <v>550835.83281310881</v>
      </c>
      <c r="H43" s="65">
        <v>550835.93391088466</v>
      </c>
      <c r="I43" s="65">
        <v>550835.53410110401</v>
      </c>
      <c r="J43" s="65">
        <v>550835.80735520122</v>
      </c>
      <c r="K43" s="65">
        <v>550835.82303845021</v>
      </c>
      <c r="L43" s="65">
        <v>550835.7862437499</v>
      </c>
      <c r="M43" s="65">
        <v>550835.7862437499</v>
      </c>
      <c r="N43" s="65">
        <v>550835.7862437499</v>
      </c>
      <c r="O43" s="64" t="s">
        <v>462</v>
      </c>
      <c r="P43" s="64" t="s">
        <v>456</v>
      </c>
      <c r="Q43" s="64" t="s">
        <v>359</v>
      </c>
      <c r="R43" s="64">
        <v>0</v>
      </c>
      <c r="S43" s="64" t="s">
        <v>192</v>
      </c>
      <c r="T43" s="64">
        <v>0</v>
      </c>
      <c r="U43" s="64" t="s">
        <v>454</v>
      </c>
      <c r="V43" s="64" t="s">
        <v>290</v>
      </c>
      <c r="W43" s="45"/>
      <c r="X43" s="45"/>
      <c r="AS43"/>
      <c r="AT43"/>
      <c r="AU43"/>
      <c r="AV43"/>
      <c r="AW43"/>
      <c r="AX43"/>
      <c r="AY43"/>
      <c r="AZ43"/>
      <c r="BA43"/>
    </row>
    <row r="44" spans="1:53">
      <c r="B44" s="45"/>
      <c r="C44" s="63" t="s">
        <v>525</v>
      </c>
      <c r="D44" s="71" t="s">
        <v>525</v>
      </c>
      <c r="E44" s="65">
        <v>1377092.3332853634</v>
      </c>
      <c r="F44" s="65">
        <v>102761.73943490138</v>
      </c>
      <c r="G44" s="65">
        <v>999861.08933312714</v>
      </c>
      <c r="H44" s="65">
        <v>999861.90125014866</v>
      </c>
      <c r="I44" s="65">
        <v>999861.1335771106</v>
      </c>
      <c r="J44" s="65">
        <v>999861.5833350505</v>
      </c>
      <c r="K44" s="65">
        <v>999861.82952558633</v>
      </c>
      <c r="L44" s="65">
        <v>999861.50740420481</v>
      </c>
      <c r="M44" s="65">
        <v>999861.50740420481</v>
      </c>
      <c r="N44" s="65">
        <v>999861.50740420481</v>
      </c>
      <c r="O44" s="64" t="s">
        <v>462</v>
      </c>
      <c r="P44" s="64" t="s">
        <v>456</v>
      </c>
      <c r="Q44" s="64" t="s">
        <v>359</v>
      </c>
      <c r="R44" s="64">
        <v>0</v>
      </c>
      <c r="S44" s="64" t="s">
        <v>192</v>
      </c>
      <c r="T44" s="64">
        <v>0</v>
      </c>
      <c r="U44" s="64" t="s">
        <v>453</v>
      </c>
      <c r="V44" s="64" t="s">
        <v>290</v>
      </c>
      <c r="W44" s="45"/>
      <c r="X44" s="45"/>
      <c r="AS44"/>
      <c r="AT44"/>
      <c r="AU44"/>
      <c r="AV44"/>
      <c r="AW44"/>
      <c r="AX44"/>
      <c r="AY44"/>
      <c r="AZ44"/>
      <c r="BA44"/>
    </row>
    <row r="45" spans="1:53">
      <c r="B45" s="45"/>
      <c r="C45" s="63" t="s">
        <v>526</v>
      </c>
      <c r="D45" s="71" t="s">
        <v>526</v>
      </c>
      <c r="E45" s="65">
        <v>63554.351125623114</v>
      </c>
      <c r="F45" s="65">
        <v>84314.979588942238</v>
      </c>
      <c r="G45" s="65">
        <v>252597.02435962181</v>
      </c>
      <c r="H45" s="65">
        <v>252596.51554000191</v>
      </c>
      <c r="I45" s="65">
        <v>252596.56738136587</v>
      </c>
      <c r="J45" s="65">
        <v>252596.61052674963</v>
      </c>
      <c r="K45" s="65">
        <v>252596.96066440057</v>
      </c>
      <c r="L45" s="65">
        <v>252596.73569442795</v>
      </c>
      <c r="M45" s="65">
        <v>252596.73569442795</v>
      </c>
      <c r="N45" s="65">
        <v>252596.73569442795</v>
      </c>
      <c r="O45" s="64" t="s">
        <v>462</v>
      </c>
      <c r="P45" s="64" t="s">
        <v>456</v>
      </c>
      <c r="Q45" s="64" t="s">
        <v>359</v>
      </c>
      <c r="R45" s="64">
        <v>0</v>
      </c>
      <c r="S45" s="64" t="s">
        <v>192</v>
      </c>
      <c r="T45" s="64">
        <v>0</v>
      </c>
      <c r="U45" s="64" t="s">
        <v>453</v>
      </c>
      <c r="V45" s="64" t="s">
        <v>290</v>
      </c>
      <c r="W45" s="45"/>
      <c r="X45" s="45"/>
      <c r="AS45"/>
      <c r="AT45"/>
      <c r="AU45"/>
      <c r="AV45"/>
      <c r="AW45"/>
      <c r="AX45"/>
      <c r="AY45"/>
      <c r="AZ45"/>
      <c r="BA45"/>
    </row>
    <row r="46" spans="1:53">
      <c r="B46" s="45"/>
      <c r="C46" s="63" t="s">
        <v>527</v>
      </c>
      <c r="D46" s="71" t="s">
        <v>527</v>
      </c>
      <c r="E46" s="65">
        <v>0</v>
      </c>
      <c r="F46" s="65">
        <v>0</v>
      </c>
      <c r="G46" s="65">
        <v>4273092.3878929084</v>
      </c>
      <c r="H46" s="65">
        <v>4273092.4423603145</v>
      </c>
      <c r="I46" s="65">
        <v>4273092.330069243</v>
      </c>
      <c r="J46" s="65">
        <v>4273091.7275280822</v>
      </c>
      <c r="K46" s="65">
        <v>4273091.7459467808</v>
      </c>
      <c r="L46" s="65">
        <v>4273092.1267594658</v>
      </c>
      <c r="M46" s="65">
        <v>4273092.1267594658</v>
      </c>
      <c r="N46" s="65">
        <v>4273092.1267594658</v>
      </c>
      <c r="O46" s="64" t="s">
        <v>462</v>
      </c>
      <c r="P46" s="64" t="s">
        <v>456</v>
      </c>
      <c r="Q46" s="64" t="s">
        <v>359</v>
      </c>
      <c r="R46" s="64">
        <v>0</v>
      </c>
      <c r="S46" s="64" t="s">
        <v>192</v>
      </c>
      <c r="T46" s="64">
        <v>0</v>
      </c>
      <c r="U46" s="64" t="s">
        <v>454</v>
      </c>
      <c r="V46" s="64" t="s">
        <v>290</v>
      </c>
      <c r="W46" s="45"/>
      <c r="X46" s="45"/>
      <c r="AS46"/>
      <c r="AT46"/>
      <c r="AU46"/>
      <c r="AV46"/>
      <c r="AW46"/>
      <c r="AX46"/>
      <c r="AY46"/>
      <c r="AZ46"/>
      <c r="BA46"/>
    </row>
    <row r="47" spans="1:53">
      <c r="B47" s="45"/>
      <c r="C47" s="63" t="s">
        <v>528</v>
      </c>
      <c r="D47" s="71" t="s">
        <v>528</v>
      </c>
      <c r="E47" s="65">
        <v>315095.28440326732</v>
      </c>
      <c r="F47" s="65">
        <v>331262.74324234802</v>
      </c>
      <c r="G47" s="65">
        <v>0</v>
      </c>
      <c r="H47" s="65">
        <v>0</v>
      </c>
      <c r="I47" s="65">
        <v>0</v>
      </c>
      <c r="J47" s="65">
        <v>0</v>
      </c>
      <c r="K47" s="65">
        <v>0</v>
      </c>
      <c r="L47" s="65">
        <v>0</v>
      </c>
      <c r="M47" s="65">
        <v>0</v>
      </c>
      <c r="N47" s="65">
        <v>0</v>
      </c>
      <c r="O47" s="64" t="s">
        <v>462</v>
      </c>
      <c r="P47" s="64" t="s">
        <v>456</v>
      </c>
      <c r="Q47" s="64" t="s">
        <v>359</v>
      </c>
      <c r="R47" s="64">
        <v>0</v>
      </c>
      <c r="S47" s="64" t="s">
        <v>184</v>
      </c>
      <c r="T47" s="64">
        <v>0</v>
      </c>
      <c r="U47" s="64" t="s">
        <v>454</v>
      </c>
      <c r="V47" s="64" t="s">
        <v>290</v>
      </c>
      <c r="W47" s="45"/>
      <c r="X47" s="45"/>
      <c r="AS47"/>
      <c r="AT47"/>
      <c r="AU47"/>
      <c r="AV47"/>
      <c r="AW47"/>
      <c r="AX47"/>
      <c r="AY47"/>
      <c r="AZ47"/>
      <c r="BA47"/>
    </row>
    <row r="48" spans="1:53">
      <c r="B48" s="45"/>
      <c r="C48" s="63" t="s">
        <v>529</v>
      </c>
      <c r="D48" s="71" t="s">
        <v>529</v>
      </c>
      <c r="E48" s="65">
        <v>31574.572058767797</v>
      </c>
      <c r="F48" s="65">
        <v>3209210.073090985</v>
      </c>
      <c r="G48" s="65">
        <v>145523.94735049887</v>
      </c>
      <c r="H48" s="65">
        <v>145523.97869864645</v>
      </c>
      <c r="I48" s="65">
        <v>145524.06478209206</v>
      </c>
      <c r="J48" s="65">
        <v>145524.14976542373</v>
      </c>
      <c r="K48" s="65">
        <v>145524.13754707863</v>
      </c>
      <c r="L48" s="65">
        <v>145524.05562874797</v>
      </c>
      <c r="M48" s="65">
        <v>145524.05562874797</v>
      </c>
      <c r="N48" s="65">
        <v>145524.05562874797</v>
      </c>
      <c r="O48" s="64" t="s">
        <v>462</v>
      </c>
      <c r="P48" s="64" t="s">
        <v>456</v>
      </c>
      <c r="Q48" s="64" t="s">
        <v>359</v>
      </c>
      <c r="R48" s="64">
        <v>0</v>
      </c>
      <c r="S48" s="64" t="s">
        <v>192</v>
      </c>
      <c r="T48" s="64">
        <v>0</v>
      </c>
      <c r="U48" s="64" t="s">
        <v>453</v>
      </c>
      <c r="V48" s="64" t="s">
        <v>290</v>
      </c>
      <c r="W48" s="45"/>
      <c r="X48" s="45"/>
      <c r="AS48"/>
      <c r="AT48"/>
      <c r="AU48"/>
      <c r="AV48"/>
      <c r="AW48"/>
      <c r="AX48"/>
      <c r="AY48"/>
      <c r="AZ48"/>
      <c r="BA48"/>
    </row>
    <row r="49" spans="2:53">
      <c r="B49" s="45"/>
      <c r="C49" s="63" t="s">
        <v>530</v>
      </c>
      <c r="D49" s="71" t="s">
        <v>530</v>
      </c>
      <c r="E49" s="65">
        <v>807562.83231813333</v>
      </c>
      <c r="F49" s="65">
        <v>536074.08325786691</v>
      </c>
      <c r="G49" s="65">
        <v>972497.0889464051</v>
      </c>
      <c r="H49" s="65">
        <v>972496.92769937124</v>
      </c>
      <c r="I49" s="65">
        <v>972497.1191872136</v>
      </c>
      <c r="J49" s="65">
        <v>972496.95052798605</v>
      </c>
      <c r="K49" s="65">
        <v>972496.38374266354</v>
      </c>
      <c r="L49" s="65">
        <v>972496.89402072795</v>
      </c>
      <c r="M49" s="65">
        <v>972496.89402072795</v>
      </c>
      <c r="N49" s="65">
        <v>972496.89402072795</v>
      </c>
      <c r="O49" s="64" t="s">
        <v>462</v>
      </c>
      <c r="P49" s="64" t="s">
        <v>456</v>
      </c>
      <c r="Q49" s="64" t="s">
        <v>359</v>
      </c>
      <c r="R49" s="64">
        <v>0</v>
      </c>
      <c r="S49" s="64" t="s">
        <v>183</v>
      </c>
      <c r="T49" s="64">
        <v>0</v>
      </c>
      <c r="U49" s="64" t="s">
        <v>454</v>
      </c>
      <c r="V49" s="64" t="s">
        <v>290</v>
      </c>
      <c r="W49" s="45"/>
      <c r="X49" s="45"/>
      <c r="AS49"/>
      <c r="AT49"/>
      <c r="AU49"/>
      <c r="AV49"/>
      <c r="AW49"/>
      <c r="AX49"/>
      <c r="AY49"/>
      <c r="AZ49"/>
      <c r="BA49"/>
    </row>
    <row r="50" spans="2:53">
      <c r="B50" s="45"/>
      <c r="C50" s="63" t="s">
        <v>531</v>
      </c>
      <c r="D50" s="71" t="s">
        <v>531</v>
      </c>
      <c r="E50" s="65">
        <v>103008.88388452405</v>
      </c>
      <c r="F50" s="65">
        <v>9882.5964814544659</v>
      </c>
      <c r="G50" s="65">
        <v>0</v>
      </c>
      <c r="H50" s="65">
        <v>0</v>
      </c>
      <c r="I50" s="65">
        <v>0</v>
      </c>
      <c r="J50" s="65">
        <v>0</v>
      </c>
      <c r="K50" s="65">
        <v>0</v>
      </c>
      <c r="L50" s="65">
        <v>0</v>
      </c>
      <c r="M50" s="65">
        <v>0</v>
      </c>
      <c r="N50" s="65">
        <v>0</v>
      </c>
      <c r="O50" s="64" t="s">
        <v>462</v>
      </c>
      <c r="P50" s="64" t="s">
        <v>456</v>
      </c>
      <c r="Q50" s="64" t="s">
        <v>359</v>
      </c>
      <c r="R50" s="64">
        <v>0</v>
      </c>
      <c r="S50" s="64" t="s">
        <v>183</v>
      </c>
      <c r="T50" s="64">
        <v>0</v>
      </c>
      <c r="U50" s="64" t="s">
        <v>454</v>
      </c>
      <c r="V50" s="64" t="s">
        <v>290</v>
      </c>
      <c r="W50" s="45"/>
      <c r="X50" s="45"/>
      <c r="AS50"/>
      <c r="AT50"/>
      <c r="AU50"/>
      <c r="AV50"/>
      <c r="AW50"/>
      <c r="AX50"/>
      <c r="AY50"/>
      <c r="AZ50"/>
      <c r="BA50"/>
    </row>
    <row r="51" spans="2:53">
      <c r="B51" s="45"/>
      <c r="C51" s="63" t="s">
        <v>532</v>
      </c>
      <c r="D51" s="71" t="s">
        <v>532</v>
      </c>
      <c r="E51" s="65">
        <v>641893.15769724932</v>
      </c>
      <c r="F51" s="65">
        <v>876225.71696133399</v>
      </c>
      <c r="G51" s="65">
        <v>1616934.1976029228</v>
      </c>
      <c r="H51" s="65">
        <v>1616933.5320425653</v>
      </c>
      <c r="I51" s="65">
        <v>1616934.0531343562</v>
      </c>
      <c r="J51" s="65">
        <v>1616933.9597460795</v>
      </c>
      <c r="K51" s="65">
        <v>1616933.8485044299</v>
      </c>
      <c r="L51" s="65">
        <v>1616933.9182060708</v>
      </c>
      <c r="M51" s="65">
        <v>1616933.9182060708</v>
      </c>
      <c r="N51" s="65">
        <v>1616933.9182060708</v>
      </c>
      <c r="O51" s="64" t="s">
        <v>462</v>
      </c>
      <c r="P51" s="64" t="s">
        <v>456</v>
      </c>
      <c r="Q51" s="64" t="s">
        <v>359</v>
      </c>
      <c r="R51" s="64">
        <v>0</v>
      </c>
      <c r="S51" s="64" t="s">
        <v>183</v>
      </c>
      <c r="T51" s="64">
        <v>0</v>
      </c>
      <c r="U51" s="64" t="s">
        <v>454</v>
      </c>
      <c r="V51" s="64" t="s">
        <v>290</v>
      </c>
      <c r="W51" s="45"/>
      <c r="X51" s="45"/>
      <c r="AS51"/>
      <c r="AT51"/>
      <c r="AU51"/>
      <c r="AV51"/>
      <c r="AW51"/>
      <c r="AX51"/>
      <c r="AY51"/>
      <c r="AZ51"/>
      <c r="BA51"/>
    </row>
    <row r="52" spans="2:53">
      <c r="B52" s="45"/>
      <c r="C52" s="63" t="s">
        <v>533</v>
      </c>
      <c r="D52" s="71" t="s">
        <v>533</v>
      </c>
      <c r="E52" s="65">
        <v>218969.65722755465</v>
      </c>
      <c r="F52" s="65">
        <v>0</v>
      </c>
      <c r="G52" s="65">
        <v>203255.93804649796</v>
      </c>
      <c r="H52" s="65">
        <v>203256.4905575985</v>
      </c>
      <c r="I52" s="65">
        <v>203256.40581322875</v>
      </c>
      <c r="J52" s="65">
        <v>203255.84847199405</v>
      </c>
      <c r="K52" s="65">
        <v>203255.81819967629</v>
      </c>
      <c r="L52" s="65">
        <v>203256.1002177991</v>
      </c>
      <c r="M52" s="65">
        <v>203256.1002177991</v>
      </c>
      <c r="N52" s="65">
        <v>203256.1002177991</v>
      </c>
      <c r="O52" s="64" t="s">
        <v>462</v>
      </c>
      <c r="P52" s="64" t="s">
        <v>456</v>
      </c>
      <c r="Q52" s="64" t="s">
        <v>359</v>
      </c>
      <c r="R52" s="64">
        <v>0</v>
      </c>
      <c r="S52" s="64" t="s">
        <v>183</v>
      </c>
      <c r="T52" s="64">
        <v>0</v>
      </c>
      <c r="U52" s="64" t="s">
        <v>453</v>
      </c>
      <c r="V52" s="64" t="s">
        <v>290</v>
      </c>
      <c r="W52" s="45"/>
      <c r="X52" s="45"/>
      <c r="AS52"/>
      <c r="AT52"/>
      <c r="AU52"/>
      <c r="AV52"/>
      <c r="AW52"/>
      <c r="AX52"/>
      <c r="AY52"/>
      <c r="AZ52"/>
      <c r="BA52"/>
    </row>
    <row r="53" spans="2:53">
      <c r="B53" s="45"/>
      <c r="C53" s="63" t="s">
        <v>534</v>
      </c>
      <c r="D53" s="71" t="s">
        <v>534</v>
      </c>
      <c r="E53" s="65">
        <v>108435.50033569094</v>
      </c>
      <c r="F53" s="65">
        <v>221593.35968263261</v>
      </c>
      <c r="G53" s="65">
        <v>215590.95879061706</v>
      </c>
      <c r="H53" s="65">
        <v>215591.0069883939</v>
      </c>
      <c r="I53" s="65">
        <v>215591.20708458082</v>
      </c>
      <c r="J53" s="65">
        <v>215591.50592706591</v>
      </c>
      <c r="K53" s="65">
        <v>215590.87586165752</v>
      </c>
      <c r="L53" s="65">
        <v>215591.11093046304</v>
      </c>
      <c r="M53" s="65">
        <v>215591.11093046304</v>
      </c>
      <c r="N53" s="65">
        <v>215591.11093046304</v>
      </c>
      <c r="O53" s="64" t="s">
        <v>462</v>
      </c>
      <c r="P53" s="64" t="s">
        <v>456</v>
      </c>
      <c r="Q53" s="64" t="s">
        <v>359</v>
      </c>
      <c r="R53" s="64">
        <v>0</v>
      </c>
      <c r="S53" s="64" t="s">
        <v>183</v>
      </c>
      <c r="T53" s="64">
        <v>0</v>
      </c>
      <c r="U53" s="64" t="s">
        <v>454</v>
      </c>
      <c r="V53" s="64" t="s">
        <v>290</v>
      </c>
      <c r="W53" s="45"/>
      <c r="X53" s="45"/>
      <c r="AS53"/>
      <c r="AT53"/>
      <c r="AU53"/>
      <c r="AV53"/>
      <c r="AW53"/>
      <c r="AX53"/>
      <c r="AY53"/>
      <c r="AZ53"/>
      <c r="BA53"/>
    </row>
    <row r="54" spans="2:53">
      <c r="B54" s="45"/>
      <c r="C54" s="63" t="s">
        <v>535</v>
      </c>
      <c r="D54" s="71" t="s">
        <v>535</v>
      </c>
      <c r="E54" s="65">
        <v>1715466.4971818249</v>
      </c>
      <c r="F54" s="65">
        <v>1471858.4491608811</v>
      </c>
      <c r="G54" s="65">
        <v>2959408.6652976349</v>
      </c>
      <c r="H54" s="65">
        <v>2959409.1341483667</v>
      </c>
      <c r="I54" s="65">
        <v>2959409.2131538405</v>
      </c>
      <c r="J54" s="65">
        <v>2959409.1134151611</v>
      </c>
      <c r="K54" s="65">
        <v>2959409.0167625798</v>
      </c>
      <c r="L54" s="65">
        <v>2959409.0285555166</v>
      </c>
      <c r="M54" s="65">
        <v>2959409.0285555166</v>
      </c>
      <c r="N54" s="65">
        <v>2959409.0285555166</v>
      </c>
      <c r="O54" s="64" t="s">
        <v>462</v>
      </c>
      <c r="P54" s="64" t="s">
        <v>456</v>
      </c>
      <c r="Q54" s="64" t="s">
        <v>359</v>
      </c>
      <c r="R54" s="64">
        <v>0</v>
      </c>
      <c r="S54" s="64" t="s">
        <v>183</v>
      </c>
      <c r="T54" s="64">
        <v>0</v>
      </c>
      <c r="U54" s="64" t="s">
        <v>454</v>
      </c>
      <c r="V54" s="64" t="s">
        <v>290</v>
      </c>
      <c r="W54" s="45"/>
      <c r="X54" s="45"/>
      <c r="AS54"/>
      <c r="AT54"/>
      <c r="AU54"/>
      <c r="AV54"/>
      <c r="AW54"/>
      <c r="AX54"/>
      <c r="AY54"/>
      <c r="AZ54"/>
      <c r="BA54"/>
    </row>
    <row r="55" spans="2:53">
      <c r="B55" s="45"/>
      <c r="C55" s="63" t="s">
        <v>536</v>
      </c>
      <c r="D55" s="71" t="s">
        <v>536</v>
      </c>
      <c r="E55" s="65">
        <v>0</v>
      </c>
      <c r="F55" s="65">
        <v>0</v>
      </c>
      <c r="G55" s="65">
        <v>159978.01509409572</v>
      </c>
      <c r="H55" s="65">
        <v>159977.43397781055</v>
      </c>
      <c r="I55" s="65">
        <v>159977.47529786447</v>
      </c>
      <c r="J55" s="65">
        <v>159977.8533336081</v>
      </c>
      <c r="K55" s="65">
        <v>159978.25745081357</v>
      </c>
      <c r="L55" s="65">
        <v>159977.80703083848</v>
      </c>
      <c r="M55" s="65">
        <v>159977.80703083848</v>
      </c>
      <c r="N55" s="65">
        <v>159977.80703083848</v>
      </c>
      <c r="O55" s="64" t="s">
        <v>462</v>
      </c>
      <c r="P55" s="64" t="s">
        <v>456</v>
      </c>
      <c r="Q55" s="64" t="s">
        <v>359</v>
      </c>
      <c r="R55" s="64">
        <v>0</v>
      </c>
      <c r="S55" s="64" t="s">
        <v>192</v>
      </c>
      <c r="T55" s="64">
        <v>0</v>
      </c>
      <c r="U55" s="64" t="s">
        <v>454</v>
      </c>
      <c r="V55" s="64" t="s">
        <v>290</v>
      </c>
      <c r="W55" s="45"/>
      <c r="X55" s="45"/>
      <c r="AS55"/>
      <c r="AT55"/>
      <c r="AU55"/>
      <c r="AV55"/>
      <c r="AW55"/>
      <c r="AX55"/>
      <c r="AY55"/>
      <c r="AZ55"/>
      <c r="BA55"/>
    </row>
    <row r="56" spans="2:53">
      <c r="B56" s="45"/>
      <c r="C56" s="63" t="s">
        <v>537</v>
      </c>
      <c r="D56" s="71" t="s">
        <v>537</v>
      </c>
      <c r="E56" s="65">
        <v>239111.07674384263</v>
      </c>
      <c r="F56" s="65">
        <v>331219.58331178542</v>
      </c>
      <c r="G56" s="65">
        <v>323386.43818592554</v>
      </c>
      <c r="H56" s="65">
        <v>323386.51048259088</v>
      </c>
      <c r="I56" s="65">
        <v>323386.81062687119</v>
      </c>
      <c r="J56" s="65">
        <v>323386.79194921593</v>
      </c>
      <c r="K56" s="65">
        <v>323386.76970088598</v>
      </c>
      <c r="L56" s="65">
        <v>323386.66418909788</v>
      </c>
      <c r="M56" s="65">
        <v>323386.66418909788</v>
      </c>
      <c r="N56" s="65">
        <v>323386.66418909788</v>
      </c>
      <c r="O56" s="64" t="s">
        <v>462</v>
      </c>
      <c r="P56" s="64" t="s">
        <v>456</v>
      </c>
      <c r="Q56" s="64" t="s">
        <v>359</v>
      </c>
      <c r="R56" s="64">
        <v>0</v>
      </c>
      <c r="S56" s="64" t="s">
        <v>183</v>
      </c>
      <c r="T56" s="64">
        <v>0</v>
      </c>
      <c r="U56" s="64" t="s">
        <v>454</v>
      </c>
      <c r="V56" s="64" t="s">
        <v>290</v>
      </c>
      <c r="W56" s="45"/>
      <c r="X56" s="45"/>
      <c r="AS56"/>
      <c r="AT56"/>
      <c r="AU56"/>
      <c r="AV56"/>
      <c r="AW56"/>
      <c r="AX56"/>
      <c r="AY56"/>
      <c r="AZ56"/>
      <c r="BA56"/>
    </row>
    <row r="57" spans="2:53">
      <c r="B57" s="45"/>
      <c r="C57" s="63" t="s">
        <v>538</v>
      </c>
      <c r="D57" s="71" t="s">
        <v>538</v>
      </c>
      <c r="E57" s="65">
        <v>1892261.9985104834</v>
      </c>
      <c r="F57" s="65">
        <v>1949491.9312021194</v>
      </c>
      <c r="G57" s="65">
        <v>4058547.9092256129</v>
      </c>
      <c r="H57" s="65">
        <v>4058547.6797963581</v>
      </c>
      <c r="I57" s="65">
        <v>4058548.4715727614</v>
      </c>
      <c r="J57" s="65">
        <v>4058548.0380643811</v>
      </c>
      <c r="K57" s="65">
        <v>4058548.5475876085</v>
      </c>
      <c r="L57" s="65">
        <v>4058548.1292493446</v>
      </c>
      <c r="M57" s="65">
        <v>4058548.1292493446</v>
      </c>
      <c r="N57" s="65">
        <v>4058548.1292493446</v>
      </c>
      <c r="O57" s="64" t="s">
        <v>462</v>
      </c>
      <c r="P57" s="64" t="s">
        <v>456</v>
      </c>
      <c r="Q57" s="64" t="s">
        <v>359</v>
      </c>
      <c r="R57" s="64">
        <v>0</v>
      </c>
      <c r="S57" s="64" t="s">
        <v>184</v>
      </c>
      <c r="T57" s="64">
        <v>0</v>
      </c>
      <c r="U57" s="64" t="s">
        <v>454</v>
      </c>
      <c r="V57" s="64" t="s">
        <v>290</v>
      </c>
      <c r="W57" s="45"/>
      <c r="X57" s="45"/>
      <c r="AS57"/>
      <c r="AT57"/>
      <c r="AU57"/>
      <c r="AV57"/>
      <c r="AW57"/>
      <c r="AX57"/>
      <c r="AY57"/>
      <c r="AZ57"/>
      <c r="BA57"/>
    </row>
    <row r="58" spans="2:53">
      <c r="B58" s="45"/>
      <c r="C58" s="63" t="s">
        <v>539</v>
      </c>
      <c r="D58" s="71" t="s">
        <v>539</v>
      </c>
      <c r="E58" s="65">
        <v>43239.271463011915</v>
      </c>
      <c r="F58" s="65">
        <v>57700.716692697126</v>
      </c>
      <c r="G58" s="65">
        <v>305221.02818330022</v>
      </c>
      <c r="H58" s="65">
        <v>305221.23860774067</v>
      </c>
      <c r="I58" s="65">
        <v>305221.29064040113</v>
      </c>
      <c r="J58" s="65">
        <v>305220.90438648913</v>
      </c>
      <c r="K58" s="65">
        <v>305220.64360688452</v>
      </c>
      <c r="L58" s="65">
        <v>305221.02108496311</v>
      </c>
      <c r="M58" s="65">
        <v>305221.02108496311</v>
      </c>
      <c r="N58" s="65">
        <v>305221.02108496311</v>
      </c>
      <c r="O58" s="64" t="s">
        <v>462</v>
      </c>
      <c r="P58" s="64" t="s">
        <v>456</v>
      </c>
      <c r="Q58" s="64" t="s">
        <v>359</v>
      </c>
      <c r="R58" s="64">
        <v>0</v>
      </c>
      <c r="S58" s="64" t="s">
        <v>184</v>
      </c>
      <c r="T58" s="64">
        <v>0</v>
      </c>
      <c r="U58" s="64" t="s">
        <v>454</v>
      </c>
      <c r="V58" s="64" t="s">
        <v>290</v>
      </c>
      <c r="W58" s="45"/>
      <c r="X58" s="45"/>
      <c r="AS58"/>
      <c r="AT58"/>
      <c r="AU58"/>
      <c r="AV58"/>
      <c r="AW58"/>
      <c r="AX58"/>
      <c r="AY58"/>
      <c r="AZ58"/>
      <c r="BA58"/>
    </row>
    <row r="59" spans="2:53">
      <c r="B59" s="45"/>
      <c r="C59" s="63" t="s">
        <v>540</v>
      </c>
      <c r="D59" s="71" t="s">
        <v>540</v>
      </c>
      <c r="E59" s="65">
        <v>89463.392471312676</v>
      </c>
      <c r="F59" s="65">
        <v>16557.999075145661</v>
      </c>
      <c r="G59" s="65">
        <v>16169.773410787646</v>
      </c>
      <c r="H59" s="65">
        <v>0</v>
      </c>
      <c r="I59" s="65">
        <v>0</v>
      </c>
      <c r="J59" s="65">
        <v>0</v>
      </c>
      <c r="K59" s="65">
        <v>0</v>
      </c>
      <c r="L59" s="65">
        <v>3233.9546821575291</v>
      </c>
      <c r="M59" s="65">
        <v>3233.9546821575291</v>
      </c>
      <c r="N59" s="65">
        <v>3233.9546821575291</v>
      </c>
      <c r="O59" s="64" t="s">
        <v>462</v>
      </c>
      <c r="P59" s="64" t="s">
        <v>456</v>
      </c>
      <c r="Q59" s="64" t="s">
        <v>359</v>
      </c>
      <c r="R59" s="64">
        <v>0</v>
      </c>
      <c r="S59" s="64" t="s">
        <v>184</v>
      </c>
      <c r="T59" s="64">
        <v>0</v>
      </c>
      <c r="U59" s="64" t="s">
        <v>453</v>
      </c>
      <c r="V59" s="64" t="s">
        <v>290</v>
      </c>
      <c r="W59" s="45"/>
      <c r="X59" s="45"/>
      <c r="AS59"/>
      <c r="AT59"/>
      <c r="AU59"/>
      <c r="AV59"/>
      <c r="AW59"/>
      <c r="AX59"/>
      <c r="AY59"/>
      <c r="AZ59"/>
      <c r="BA59"/>
    </row>
    <row r="60" spans="2:53">
      <c r="B60" s="45"/>
      <c r="C60" s="63" t="s">
        <v>541</v>
      </c>
      <c r="D60" s="71" t="s">
        <v>541</v>
      </c>
      <c r="E60" s="65">
        <v>1108394.83003672</v>
      </c>
      <c r="F60" s="65">
        <v>246987.84073178543</v>
      </c>
      <c r="G60" s="65">
        <v>172472.56636516415</v>
      </c>
      <c r="H60" s="65">
        <v>172472.60966479295</v>
      </c>
      <c r="I60" s="65">
        <v>172472.96566766466</v>
      </c>
      <c r="J60" s="65">
        <v>172473.20474165271</v>
      </c>
      <c r="K60" s="65">
        <v>172472.88305268591</v>
      </c>
      <c r="L60" s="65">
        <v>172472.84589839209</v>
      </c>
      <c r="M60" s="65">
        <v>172472.84589839209</v>
      </c>
      <c r="N60" s="65">
        <v>172472.84589839209</v>
      </c>
      <c r="O60" s="64" t="s">
        <v>462</v>
      </c>
      <c r="P60" s="64" t="s">
        <v>456</v>
      </c>
      <c r="Q60" s="64" t="s">
        <v>359</v>
      </c>
      <c r="R60" s="64">
        <v>0</v>
      </c>
      <c r="S60" s="64" t="s">
        <v>192</v>
      </c>
      <c r="T60" s="64">
        <v>0</v>
      </c>
      <c r="U60" s="64" t="s">
        <v>454</v>
      </c>
      <c r="V60" s="64" t="s">
        <v>290</v>
      </c>
      <c r="W60" s="45"/>
      <c r="X60" s="45"/>
      <c r="AS60"/>
      <c r="AT60"/>
      <c r="AU60"/>
      <c r="AV60"/>
      <c r="AW60"/>
      <c r="AX60"/>
      <c r="AY60"/>
      <c r="AZ60"/>
      <c r="BA60"/>
    </row>
    <row r="61" spans="2:53">
      <c r="B61" s="45"/>
      <c r="C61" s="63" t="s">
        <v>542</v>
      </c>
      <c r="D61" s="71" t="s">
        <v>542</v>
      </c>
      <c r="E61" s="65">
        <v>374685.97424977983</v>
      </c>
      <c r="F61" s="65">
        <v>385841.55829101289</v>
      </c>
      <c r="G61" s="65">
        <v>646773.87970849872</v>
      </c>
      <c r="H61" s="65">
        <v>646774.00059479265</v>
      </c>
      <c r="I61" s="65">
        <v>646773.62125374237</v>
      </c>
      <c r="J61" s="65">
        <v>646773.58389843185</v>
      </c>
      <c r="K61" s="65">
        <v>646773.53940177197</v>
      </c>
      <c r="L61" s="65">
        <v>646773.72497144761</v>
      </c>
      <c r="M61" s="65">
        <v>646773.72497144761</v>
      </c>
      <c r="N61" s="65">
        <v>646773.72497144761</v>
      </c>
      <c r="O61" s="64" t="s">
        <v>462</v>
      </c>
      <c r="P61" s="64" t="s">
        <v>456</v>
      </c>
      <c r="Q61" s="64" t="s">
        <v>359</v>
      </c>
      <c r="R61" s="64">
        <v>0</v>
      </c>
      <c r="S61" s="64" t="s">
        <v>183</v>
      </c>
      <c r="T61" s="64">
        <v>0</v>
      </c>
      <c r="U61" s="64" t="s">
        <v>454</v>
      </c>
      <c r="V61" s="64" t="s">
        <v>290</v>
      </c>
      <c r="W61" s="45"/>
      <c r="X61" s="45"/>
      <c r="AS61"/>
      <c r="AT61"/>
      <c r="AU61"/>
      <c r="AV61"/>
      <c r="AW61"/>
      <c r="AX61"/>
      <c r="AY61"/>
      <c r="AZ61"/>
      <c r="BA61"/>
    </row>
    <row r="62" spans="2:53">
      <c r="B62" s="45"/>
      <c r="C62" s="63" t="s">
        <v>543</v>
      </c>
      <c r="D62" s="71" t="s">
        <v>543</v>
      </c>
      <c r="E62" s="65">
        <v>526242.86764612992</v>
      </c>
      <c r="F62" s="65">
        <v>661323.17413330777</v>
      </c>
      <c r="G62" s="65">
        <v>669381.06104951794</v>
      </c>
      <c r="H62" s="65">
        <v>669380.91312544676</v>
      </c>
      <c r="I62" s="65">
        <v>669381.04703302891</v>
      </c>
      <c r="J62" s="65">
        <v>669381.01789588656</v>
      </c>
      <c r="K62" s="65">
        <v>669381.12512554205</v>
      </c>
      <c r="L62" s="65">
        <v>669381.03284588445</v>
      </c>
      <c r="M62" s="65">
        <v>669381.03284588445</v>
      </c>
      <c r="N62" s="65">
        <v>669381.03284588445</v>
      </c>
      <c r="O62" s="64" t="s">
        <v>462</v>
      </c>
      <c r="P62" s="64" t="s">
        <v>456</v>
      </c>
      <c r="Q62" s="64" t="s">
        <v>359</v>
      </c>
      <c r="R62" s="64">
        <v>0</v>
      </c>
      <c r="S62" s="64" t="s">
        <v>192</v>
      </c>
      <c r="T62" s="64">
        <v>0</v>
      </c>
      <c r="U62" s="64" t="s">
        <v>454</v>
      </c>
      <c r="V62" s="64" t="s">
        <v>290</v>
      </c>
      <c r="W62" s="45"/>
      <c r="X62" s="45"/>
      <c r="AS62"/>
      <c r="AT62"/>
      <c r="AU62"/>
      <c r="AV62"/>
      <c r="AW62"/>
      <c r="AX62"/>
      <c r="AY62"/>
      <c r="AZ62"/>
      <c r="BA62"/>
    </row>
    <row r="63" spans="2:53">
      <c r="B63" s="45"/>
      <c r="C63" s="63" t="s">
        <v>544</v>
      </c>
      <c r="D63" s="71" t="s">
        <v>544</v>
      </c>
      <c r="E63" s="65">
        <v>1052.48573529226</v>
      </c>
      <c r="F63" s="65">
        <v>25690.434858725344</v>
      </c>
      <c r="G63" s="65">
        <v>250834.16186999946</v>
      </c>
      <c r="H63" s="65">
        <v>244907.40272407679</v>
      </c>
      <c r="I63" s="65">
        <v>239120.68221448627</v>
      </c>
      <c r="J63" s="65">
        <v>233470.69148065441</v>
      </c>
      <c r="K63" s="65">
        <v>227954.19984441946</v>
      </c>
      <c r="L63" s="65">
        <v>239257.42762672727</v>
      </c>
      <c r="M63" s="65">
        <v>239257.42762672727</v>
      </c>
      <c r="N63" s="65">
        <v>239257.42762672727</v>
      </c>
      <c r="O63" s="64" t="s">
        <v>462</v>
      </c>
      <c r="P63" s="64" t="s">
        <v>456</v>
      </c>
      <c r="Q63" s="64" t="s">
        <v>359</v>
      </c>
      <c r="R63" s="64">
        <v>0</v>
      </c>
      <c r="S63" s="64" t="s">
        <v>183</v>
      </c>
      <c r="T63" s="64">
        <v>0</v>
      </c>
      <c r="U63" s="64" t="s">
        <v>454</v>
      </c>
      <c r="V63" s="64" t="s">
        <v>290</v>
      </c>
      <c r="W63" s="45"/>
      <c r="X63" s="45"/>
      <c r="AS63"/>
      <c r="AT63"/>
      <c r="AU63"/>
      <c r="AV63"/>
      <c r="AW63"/>
      <c r="AX63"/>
      <c r="AY63"/>
      <c r="AZ63"/>
      <c r="BA63"/>
    </row>
    <row r="64" spans="2:53">
      <c r="B64" s="45"/>
      <c r="C64" s="63" t="s">
        <v>545</v>
      </c>
      <c r="D64" s="71" t="s">
        <v>545</v>
      </c>
      <c r="E64" s="65">
        <v>0</v>
      </c>
      <c r="F64" s="65">
        <v>0</v>
      </c>
      <c r="G64" s="65">
        <v>189447.01576723077</v>
      </c>
      <c r="H64" s="65">
        <v>189447.63156240419</v>
      </c>
      <c r="I64" s="65">
        <v>189447.66465670662</v>
      </c>
      <c r="J64" s="65">
        <v>189447.45789506219</v>
      </c>
      <c r="K64" s="65">
        <v>189447.26458990073</v>
      </c>
      <c r="L64" s="65">
        <v>189447.4068942609</v>
      </c>
      <c r="M64" s="65">
        <v>189447.4068942609</v>
      </c>
      <c r="N64" s="65">
        <v>189447.4068942609</v>
      </c>
      <c r="O64" s="64" t="s">
        <v>462</v>
      </c>
      <c r="P64" s="64" t="s">
        <v>456</v>
      </c>
      <c r="Q64" s="64" t="s">
        <v>359</v>
      </c>
      <c r="R64" s="64">
        <v>0</v>
      </c>
      <c r="S64" s="64" t="s">
        <v>183</v>
      </c>
      <c r="T64" s="64">
        <v>0</v>
      </c>
      <c r="U64" s="64" t="s">
        <v>454</v>
      </c>
      <c r="V64" s="64" t="s">
        <v>290</v>
      </c>
      <c r="W64" s="45"/>
      <c r="X64" s="45"/>
      <c r="AS64"/>
      <c r="AT64"/>
      <c r="AU64"/>
      <c r="AV64"/>
      <c r="AW64"/>
      <c r="AX64"/>
      <c r="AY64"/>
      <c r="AZ64"/>
      <c r="BA64"/>
    </row>
    <row r="65" spans="2:53">
      <c r="B65" s="45"/>
      <c r="C65" s="63" t="s">
        <v>546</v>
      </c>
      <c r="D65" s="71" t="s">
        <v>546</v>
      </c>
      <c r="E65" s="65">
        <v>3262705.7794060055</v>
      </c>
      <c r="F65" s="65">
        <v>2084427.3436366944</v>
      </c>
      <c r="G65" s="65">
        <v>19862285.741821259</v>
      </c>
      <c r="H65" s="65">
        <v>19862285.076848682</v>
      </c>
      <c r="I65" s="65">
        <v>19862285.213434417</v>
      </c>
      <c r="J65" s="65">
        <v>19862285.411791116</v>
      </c>
      <c r="K65" s="65">
        <v>19862285.209550146</v>
      </c>
      <c r="L65" s="65">
        <v>19862285.330689125</v>
      </c>
      <c r="M65" s="65">
        <v>19862285.330689125</v>
      </c>
      <c r="N65" s="65">
        <v>19862285.330689125</v>
      </c>
      <c r="O65" s="64" t="s">
        <v>462</v>
      </c>
      <c r="P65" s="64" t="s">
        <v>456</v>
      </c>
      <c r="Q65" s="64" t="s">
        <v>359</v>
      </c>
      <c r="R65" s="64">
        <v>0</v>
      </c>
      <c r="S65" s="64" t="s">
        <v>184</v>
      </c>
      <c r="T65" s="64">
        <v>0</v>
      </c>
      <c r="U65" s="64" t="s">
        <v>453</v>
      </c>
      <c r="V65" s="64" t="s">
        <v>290</v>
      </c>
      <c r="W65" s="45"/>
      <c r="X65" s="45"/>
      <c r="AS65"/>
      <c r="AT65"/>
      <c r="AU65"/>
      <c r="AV65"/>
      <c r="AW65"/>
      <c r="AX65"/>
      <c r="AY65"/>
      <c r="AZ65"/>
      <c r="BA65"/>
    </row>
    <row r="66" spans="2:53">
      <c r="B66" s="45"/>
      <c r="C66" s="63" t="s">
        <v>547</v>
      </c>
      <c r="D66" s="71" t="s">
        <v>547</v>
      </c>
      <c r="E66" s="65">
        <v>11742726.486715743</v>
      </c>
      <c r="F66" s="65">
        <v>10715816.410462292</v>
      </c>
      <c r="G66" s="65">
        <v>0</v>
      </c>
      <c r="H66" s="65">
        <v>0</v>
      </c>
      <c r="I66" s="65">
        <v>0</v>
      </c>
      <c r="J66" s="65">
        <v>0</v>
      </c>
      <c r="K66" s="65">
        <v>0</v>
      </c>
      <c r="L66" s="65">
        <v>0</v>
      </c>
      <c r="M66" s="65">
        <v>0</v>
      </c>
      <c r="N66" s="65">
        <v>0</v>
      </c>
      <c r="O66" s="64" t="s">
        <v>462</v>
      </c>
      <c r="P66" s="64" t="s">
        <v>456</v>
      </c>
      <c r="Q66" s="64" t="s">
        <v>359</v>
      </c>
      <c r="R66" s="64">
        <v>0</v>
      </c>
      <c r="S66" s="64" t="s">
        <v>183</v>
      </c>
      <c r="T66" s="64">
        <v>0</v>
      </c>
      <c r="U66" s="64" t="s">
        <v>453</v>
      </c>
      <c r="V66" s="64" t="s">
        <v>290</v>
      </c>
      <c r="W66" s="45"/>
      <c r="X66" s="45"/>
      <c r="AS66"/>
      <c r="AT66"/>
      <c r="AU66"/>
      <c r="AV66"/>
      <c r="AW66"/>
      <c r="AX66"/>
      <c r="AY66"/>
      <c r="AZ66"/>
      <c r="BA66"/>
    </row>
    <row r="67" spans="2:53">
      <c r="B67" s="45"/>
      <c r="C67" s="63" t="s">
        <v>548</v>
      </c>
      <c r="D67" s="71" t="s">
        <v>548</v>
      </c>
      <c r="E67" s="65">
        <v>210497.14705845198</v>
      </c>
      <c r="F67" s="65">
        <v>329576.42309822136</v>
      </c>
      <c r="G67" s="65">
        <v>350336.06053723831</v>
      </c>
      <c r="H67" s="65">
        <v>350336.12107834831</v>
      </c>
      <c r="I67" s="65">
        <v>350335.71151244384</v>
      </c>
      <c r="J67" s="65">
        <v>350335.8469254449</v>
      </c>
      <c r="K67" s="65">
        <v>350335.5152064932</v>
      </c>
      <c r="L67" s="65">
        <v>350335.85105199373</v>
      </c>
      <c r="M67" s="65">
        <v>350335.85105199373</v>
      </c>
      <c r="N67" s="65">
        <v>350335.85105199373</v>
      </c>
      <c r="O67" s="64" t="s">
        <v>462</v>
      </c>
      <c r="P67" s="64" t="s">
        <v>456</v>
      </c>
      <c r="Q67" s="64" t="s">
        <v>359</v>
      </c>
      <c r="R67" s="64">
        <v>0</v>
      </c>
      <c r="S67" s="64" t="s">
        <v>183</v>
      </c>
      <c r="T67" s="64">
        <v>0</v>
      </c>
      <c r="U67" s="64" t="s">
        <v>453</v>
      </c>
      <c r="V67" s="64" t="s">
        <v>290</v>
      </c>
      <c r="W67" s="45"/>
      <c r="X67" s="45"/>
      <c r="AS67"/>
      <c r="AT67"/>
      <c r="AU67"/>
      <c r="AV67"/>
      <c r="AW67"/>
      <c r="AX67"/>
      <c r="AY67"/>
      <c r="AZ67"/>
      <c r="BA67"/>
    </row>
    <row r="68" spans="2:53">
      <c r="B68" s="45"/>
      <c r="C68" s="63" t="s">
        <v>549</v>
      </c>
      <c r="D68" s="71" t="s">
        <v>549</v>
      </c>
      <c r="E68" s="65">
        <v>0</v>
      </c>
      <c r="F68" s="65">
        <v>0</v>
      </c>
      <c r="G68" s="65">
        <v>1717680</v>
      </c>
      <c r="H68" s="65">
        <v>1717680</v>
      </c>
      <c r="I68" s="65">
        <v>1717680</v>
      </c>
      <c r="J68" s="65">
        <v>1717680</v>
      </c>
      <c r="K68" s="65">
        <v>1717680</v>
      </c>
      <c r="L68" s="65">
        <v>1717679.9999999998</v>
      </c>
      <c r="M68" s="65">
        <v>1717679.9999999998</v>
      </c>
      <c r="N68" s="65">
        <v>1717679.9999999998</v>
      </c>
      <c r="O68" s="64" t="s">
        <v>462</v>
      </c>
      <c r="P68" s="64" t="s">
        <v>456</v>
      </c>
      <c r="Q68" s="64" t="s">
        <v>359</v>
      </c>
      <c r="R68" s="64">
        <v>0</v>
      </c>
      <c r="S68" s="64" t="s">
        <v>183</v>
      </c>
      <c r="T68" s="64">
        <v>0</v>
      </c>
      <c r="U68" s="64" t="s">
        <v>454</v>
      </c>
      <c r="V68" s="64" t="s">
        <v>290</v>
      </c>
      <c r="W68" s="45"/>
      <c r="X68" s="45"/>
      <c r="AS68"/>
      <c r="AT68"/>
      <c r="AU68"/>
      <c r="AV68"/>
      <c r="AW68"/>
      <c r="AX68"/>
      <c r="AY68"/>
      <c r="AZ68"/>
      <c r="BA68"/>
    </row>
    <row r="69" spans="2:53">
      <c r="B69" s="45"/>
      <c r="C69" s="63" t="s">
        <v>550</v>
      </c>
      <c r="D69" s="71" t="s">
        <v>550</v>
      </c>
      <c r="E69" s="65">
        <v>2096311.6179545349</v>
      </c>
      <c r="F69" s="65">
        <v>3082852.1830470413</v>
      </c>
      <c r="G69" s="65">
        <v>3233867.3918691985</v>
      </c>
      <c r="H69" s="65">
        <v>3233868.0437147417</v>
      </c>
      <c r="I69" s="65">
        <v>3233868.1062687123</v>
      </c>
      <c r="J69" s="65">
        <v>3233867.919492159</v>
      </c>
      <c r="K69" s="65">
        <v>3233867.6970088598</v>
      </c>
      <c r="L69" s="65">
        <v>3233867.8316707341</v>
      </c>
      <c r="M69" s="65">
        <v>3233867.8316707341</v>
      </c>
      <c r="N69" s="65">
        <v>3233867.8316707341</v>
      </c>
      <c r="O69" s="64" t="s">
        <v>462</v>
      </c>
      <c r="P69" s="64" t="s">
        <v>456</v>
      </c>
      <c r="Q69" s="64" t="s">
        <v>359</v>
      </c>
      <c r="R69" s="64">
        <v>0</v>
      </c>
      <c r="S69" s="64" t="s">
        <v>192</v>
      </c>
      <c r="T69" s="64">
        <v>0</v>
      </c>
      <c r="U69" s="64" t="s">
        <v>453</v>
      </c>
      <c r="V69" s="64" t="s">
        <v>290</v>
      </c>
      <c r="W69" s="45"/>
      <c r="X69" s="45"/>
      <c r="AS69"/>
      <c r="AT69"/>
      <c r="AU69"/>
      <c r="AV69"/>
      <c r="AW69"/>
      <c r="AX69"/>
      <c r="AY69"/>
      <c r="AZ69"/>
      <c r="BA69"/>
    </row>
    <row r="70" spans="2:53">
      <c r="B70" s="45"/>
      <c r="C70" s="63" t="s">
        <v>551</v>
      </c>
      <c r="D70" s="71" t="s">
        <v>551</v>
      </c>
      <c r="E70" s="65">
        <v>139485.9344982832</v>
      </c>
      <c r="F70" s="65">
        <v>303238.58928105613</v>
      </c>
      <c r="G70" s="65">
        <v>294696.02675123501</v>
      </c>
      <c r="H70" s="65">
        <v>294696.09806827072</v>
      </c>
      <c r="I70" s="65">
        <v>294696.15469204832</v>
      </c>
      <c r="J70" s="65">
        <v>294696.04561454122</v>
      </c>
      <c r="K70" s="65">
        <v>294696.45410846733</v>
      </c>
      <c r="L70" s="65">
        <v>294696.15584691253</v>
      </c>
      <c r="M70" s="65">
        <v>294696.15584691253</v>
      </c>
      <c r="N70" s="65">
        <v>294696.15584691253</v>
      </c>
      <c r="O70" s="64" t="s">
        <v>462</v>
      </c>
      <c r="P70" s="64" t="s">
        <v>456</v>
      </c>
      <c r="Q70" s="64" t="s">
        <v>359</v>
      </c>
      <c r="R70" s="64">
        <v>0</v>
      </c>
      <c r="S70" s="64" t="s">
        <v>192</v>
      </c>
      <c r="T70" s="64">
        <v>0</v>
      </c>
      <c r="U70" s="64" t="s">
        <v>453</v>
      </c>
      <c r="V70" s="64" t="s">
        <v>290</v>
      </c>
      <c r="W70" s="45"/>
      <c r="X70" s="45"/>
      <c r="AS70"/>
      <c r="AT70"/>
      <c r="AU70"/>
      <c r="AV70"/>
      <c r="AW70"/>
      <c r="AX70"/>
      <c r="AY70"/>
      <c r="AZ70"/>
      <c r="BA70"/>
    </row>
    <row r="71" spans="2:53">
      <c r="B71" s="45"/>
      <c r="C71" s="63" t="s">
        <v>552</v>
      </c>
      <c r="D71" s="71" t="s">
        <v>552</v>
      </c>
      <c r="E71" s="65">
        <v>199976.49964847055</v>
      </c>
      <c r="F71" s="65">
        <v>378107.70978114218</v>
      </c>
      <c r="G71" s="65">
        <v>204812.11318673941</v>
      </c>
      <c r="H71" s="65">
        <v>204812.14237970187</v>
      </c>
      <c r="I71" s="65">
        <v>204811.64673035179</v>
      </c>
      <c r="J71" s="65">
        <v>204811.69716002111</v>
      </c>
      <c r="K71" s="65">
        <v>204811.3776594146</v>
      </c>
      <c r="L71" s="65">
        <v>204811.79542324576</v>
      </c>
      <c r="M71" s="65">
        <v>204811.79542324576</v>
      </c>
      <c r="N71" s="65">
        <v>204811.79542324576</v>
      </c>
      <c r="O71" s="64" t="s">
        <v>462</v>
      </c>
      <c r="P71" s="64" t="s">
        <v>456</v>
      </c>
      <c r="Q71" s="64" t="s">
        <v>359</v>
      </c>
      <c r="R71" s="64">
        <v>0</v>
      </c>
      <c r="S71" s="64" t="s">
        <v>192</v>
      </c>
      <c r="T71" s="64">
        <v>0</v>
      </c>
      <c r="U71" s="64" t="s">
        <v>453</v>
      </c>
      <c r="V71" s="64" t="s">
        <v>290</v>
      </c>
      <c r="W71" s="45"/>
      <c r="X71" s="45"/>
      <c r="AS71"/>
      <c r="AT71"/>
      <c r="AU71"/>
      <c r="AV71"/>
      <c r="AW71"/>
      <c r="AX71"/>
      <c r="AY71"/>
      <c r="AZ71"/>
      <c r="BA71"/>
    </row>
    <row r="72" spans="2:53">
      <c r="B72" s="45"/>
      <c r="C72" s="63" t="s">
        <v>553</v>
      </c>
      <c r="D72" s="71" t="s">
        <v>553</v>
      </c>
      <c r="E72" s="65">
        <v>288816.82056449016</v>
      </c>
      <c r="F72" s="65">
        <v>276011.86641777895</v>
      </c>
      <c r="G72" s="65">
        <v>269489.20015659509</v>
      </c>
      <c r="H72" s="65">
        <v>269489.24855029787</v>
      </c>
      <c r="I72" s="65">
        <v>269489.00885572599</v>
      </c>
      <c r="J72" s="65">
        <v>269488.68199675792</v>
      </c>
      <c r="K72" s="65">
        <v>269489.27868967142</v>
      </c>
      <c r="L72" s="65">
        <v>269489.08364980971</v>
      </c>
      <c r="M72" s="65">
        <v>269489.08364980971</v>
      </c>
      <c r="N72" s="65">
        <v>269489.08364980971</v>
      </c>
      <c r="O72" s="64" t="s">
        <v>462</v>
      </c>
      <c r="P72" s="64" t="s">
        <v>456</v>
      </c>
      <c r="Q72" s="64" t="s">
        <v>359</v>
      </c>
      <c r="R72" s="64">
        <v>0</v>
      </c>
      <c r="S72" s="64" t="s">
        <v>192</v>
      </c>
      <c r="T72" s="64">
        <v>0</v>
      </c>
      <c r="U72" s="64" t="s">
        <v>453</v>
      </c>
      <c r="V72" s="64" t="s">
        <v>290</v>
      </c>
      <c r="W72" s="45"/>
      <c r="X72" s="45"/>
      <c r="AS72"/>
      <c r="AT72"/>
      <c r="AU72"/>
      <c r="AV72"/>
      <c r="AW72"/>
      <c r="AX72"/>
      <c r="AY72"/>
      <c r="AZ72"/>
      <c r="BA72"/>
    </row>
    <row r="73" spans="2:53">
      <c r="B73" s="45"/>
      <c r="C73" s="63" t="s">
        <v>554</v>
      </c>
      <c r="D73" s="71" t="s">
        <v>554</v>
      </c>
      <c r="E73" s="65">
        <v>499683.39011602977</v>
      </c>
      <c r="F73" s="65">
        <v>663436.98311348364</v>
      </c>
      <c r="G73" s="65">
        <v>1991330</v>
      </c>
      <c r="H73" s="65">
        <v>1991330</v>
      </c>
      <c r="I73" s="65">
        <v>1991330</v>
      </c>
      <c r="J73" s="65">
        <v>1991330</v>
      </c>
      <c r="K73" s="65">
        <v>1991330</v>
      </c>
      <c r="L73" s="65">
        <v>1991330</v>
      </c>
      <c r="M73" s="65">
        <v>1991330</v>
      </c>
      <c r="N73" s="65">
        <v>1991330</v>
      </c>
      <c r="O73" s="64" t="s">
        <v>462</v>
      </c>
      <c r="P73" s="64" t="s">
        <v>456</v>
      </c>
      <c r="Q73" s="64" t="s">
        <v>359</v>
      </c>
      <c r="R73" s="64">
        <v>0</v>
      </c>
      <c r="S73" s="64" t="s">
        <v>184</v>
      </c>
      <c r="T73" s="64">
        <v>0</v>
      </c>
      <c r="U73" s="64" t="s">
        <v>454</v>
      </c>
      <c r="V73" s="64" t="s">
        <v>290</v>
      </c>
      <c r="W73" s="45"/>
      <c r="X73" s="45"/>
      <c r="AS73"/>
      <c r="AT73"/>
      <c r="AU73"/>
      <c r="AV73"/>
      <c r="AW73"/>
      <c r="AX73"/>
      <c r="AY73"/>
      <c r="AZ73"/>
      <c r="BA73"/>
    </row>
    <row r="74" spans="2:53">
      <c r="B74" s="45"/>
      <c r="C74" s="63" t="s">
        <v>555</v>
      </c>
      <c r="D74" s="71" t="s">
        <v>555</v>
      </c>
      <c r="E74" s="65">
        <v>0</v>
      </c>
      <c r="F74" s="65">
        <v>0</v>
      </c>
      <c r="G74" s="65">
        <v>67359.005828569658</v>
      </c>
      <c r="H74" s="65">
        <v>67359.332045230083</v>
      </c>
      <c r="I74" s="65">
        <v>67359.339697091928</v>
      </c>
      <c r="J74" s="65">
        <v>67359.096140466572</v>
      </c>
      <c r="K74" s="65">
        <v>67358.64242042719</v>
      </c>
      <c r="L74" s="65">
        <v>67359.083226357106</v>
      </c>
      <c r="M74" s="65">
        <v>67359.083226357106</v>
      </c>
      <c r="N74" s="65">
        <v>67359.083226357106</v>
      </c>
      <c r="O74" s="64" t="s">
        <v>462</v>
      </c>
      <c r="P74" s="64" t="s">
        <v>456</v>
      </c>
      <c r="Q74" s="64" t="s">
        <v>359</v>
      </c>
      <c r="R74" s="64">
        <v>0</v>
      </c>
      <c r="S74" s="64" t="s">
        <v>192</v>
      </c>
      <c r="T74" s="64">
        <v>0</v>
      </c>
      <c r="U74" s="64" t="s">
        <v>453</v>
      </c>
      <c r="V74" s="64" t="s">
        <v>290</v>
      </c>
      <c r="W74" s="45"/>
      <c r="X74" s="45"/>
      <c r="AS74"/>
      <c r="AT74"/>
      <c r="AU74"/>
      <c r="AV74"/>
      <c r="AW74"/>
      <c r="AX74"/>
      <c r="AY74"/>
      <c r="AZ74"/>
      <c r="BA74"/>
    </row>
    <row r="75" spans="2:53">
      <c r="B75" s="45"/>
      <c r="C75" s="63" t="s">
        <v>556</v>
      </c>
      <c r="D75" s="71" t="s">
        <v>556</v>
      </c>
      <c r="E75" s="65">
        <v>0</v>
      </c>
      <c r="F75" s="65">
        <v>0</v>
      </c>
      <c r="G75" s="65">
        <v>88409.008692700008</v>
      </c>
      <c r="H75" s="65">
        <v>88408.633494559035</v>
      </c>
      <c r="I75" s="65">
        <v>88408.655111068714</v>
      </c>
      <c r="J75" s="65">
        <v>88408.81368436238</v>
      </c>
      <c r="K75" s="65">
        <v>88408.845050860255</v>
      </c>
      <c r="L75" s="65">
        <v>88408.791206710084</v>
      </c>
      <c r="M75" s="65">
        <v>88408.791206710084</v>
      </c>
      <c r="N75" s="65">
        <v>88408.791206710084</v>
      </c>
      <c r="O75" s="64" t="s">
        <v>462</v>
      </c>
      <c r="P75" s="64" t="s">
        <v>456</v>
      </c>
      <c r="Q75" s="64" t="s">
        <v>359</v>
      </c>
      <c r="R75" s="64">
        <v>0</v>
      </c>
      <c r="S75" s="64" t="s">
        <v>192</v>
      </c>
      <c r="T75" s="64">
        <v>0</v>
      </c>
      <c r="U75" s="64" t="s">
        <v>454</v>
      </c>
      <c r="V75" s="64" t="s">
        <v>290</v>
      </c>
      <c r="W75" s="45"/>
      <c r="X75" s="45"/>
      <c r="AS75"/>
      <c r="AT75"/>
      <c r="AU75"/>
      <c r="AV75"/>
      <c r="AW75"/>
      <c r="AX75"/>
      <c r="AY75"/>
      <c r="AZ75"/>
      <c r="BA75"/>
    </row>
    <row r="76" spans="2:53">
      <c r="B76" s="45"/>
      <c r="C76" s="63" t="s">
        <v>557</v>
      </c>
      <c r="D76" s="71" t="s">
        <v>557</v>
      </c>
      <c r="E76" s="65">
        <v>789364.30146919494</v>
      </c>
      <c r="F76" s="65">
        <v>770713.04576176032</v>
      </c>
      <c r="G76" s="65">
        <v>1096708.159231134</v>
      </c>
      <c r="H76" s="65">
        <v>1096708.0845833577</v>
      </c>
      <c r="I76" s="65">
        <v>1096707.8793221642</v>
      </c>
      <c r="J76" s="65">
        <v>1096708.0278095237</v>
      </c>
      <c r="K76" s="65">
        <v>1096707.7154210883</v>
      </c>
      <c r="L76" s="65">
        <v>1096707.9732734535</v>
      </c>
      <c r="M76" s="65">
        <v>1096707.9732734535</v>
      </c>
      <c r="N76" s="65">
        <v>1096707.9732734535</v>
      </c>
      <c r="O76" s="64" t="s">
        <v>462</v>
      </c>
      <c r="P76" s="64" t="s">
        <v>456</v>
      </c>
      <c r="Q76" s="64" t="s">
        <v>359</v>
      </c>
      <c r="R76" s="64">
        <v>0</v>
      </c>
      <c r="S76" s="64" t="s">
        <v>192</v>
      </c>
      <c r="T76" s="64">
        <v>0</v>
      </c>
      <c r="U76" s="64" t="s">
        <v>454</v>
      </c>
      <c r="V76" s="64" t="s">
        <v>290</v>
      </c>
      <c r="W76" s="45"/>
      <c r="X76" s="45"/>
      <c r="AS76"/>
      <c r="AT76"/>
      <c r="AU76"/>
      <c r="AV76"/>
      <c r="AW76"/>
      <c r="AX76"/>
      <c r="AY76"/>
      <c r="AZ76"/>
      <c r="BA76"/>
    </row>
    <row r="77" spans="2:53">
      <c r="B77" s="45"/>
      <c r="C77" s="63" t="s">
        <v>558</v>
      </c>
      <c r="D77" s="71" t="s">
        <v>558</v>
      </c>
      <c r="E77" s="65">
        <v>576450.64716251194</v>
      </c>
      <c r="F77" s="65">
        <v>562330.73530087853</v>
      </c>
      <c r="G77" s="65">
        <v>685323.79749999999</v>
      </c>
      <c r="H77" s="65">
        <v>723443.24250000005</v>
      </c>
      <c r="I77" s="65">
        <v>767321.96750000003</v>
      </c>
      <c r="J77" s="65">
        <v>817495.69499999995</v>
      </c>
      <c r="K77" s="65">
        <v>874519.09250000003</v>
      </c>
      <c r="L77" s="65">
        <v>773620.75900000008</v>
      </c>
      <c r="M77" s="65">
        <v>773620.75900000008</v>
      </c>
      <c r="N77" s="65">
        <v>773620.75900000008</v>
      </c>
      <c r="O77" s="64" t="s">
        <v>462</v>
      </c>
      <c r="P77" s="64" t="s">
        <v>456</v>
      </c>
      <c r="Q77" s="64" t="s">
        <v>359</v>
      </c>
      <c r="R77" s="64">
        <v>0</v>
      </c>
      <c r="S77" s="64" t="s">
        <v>183</v>
      </c>
      <c r="T77" s="64">
        <v>0</v>
      </c>
      <c r="U77" s="64" t="s">
        <v>454</v>
      </c>
      <c r="V77" s="64" t="s">
        <v>290</v>
      </c>
      <c r="W77" s="45"/>
      <c r="X77" s="45"/>
      <c r="AS77"/>
      <c r="AT77"/>
      <c r="AU77"/>
      <c r="AV77"/>
      <c r="AW77"/>
      <c r="AX77"/>
      <c r="AY77"/>
      <c r="AZ77"/>
      <c r="BA77"/>
    </row>
    <row r="78" spans="2:53">
      <c r="B78" s="45"/>
      <c r="C78" s="63" t="s">
        <v>559</v>
      </c>
      <c r="D78" s="71" t="s">
        <v>559</v>
      </c>
      <c r="E78" s="65">
        <v>0</v>
      </c>
      <c r="F78" s="65">
        <v>0</v>
      </c>
      <c r="G78" s="65">
        <v>667276.06076310494</v>
      </c>
      <c r="H78" s="65">
        <v>667275.68909163051</v>
      </c>
      <c r="I78" s="65">
        <v>667275.82854681253</v>
      </c>
      <c r="J78" s="65">
        <v>667276.04614149686</v>
      </c>
      <c r="K78" s="65">
        <v>667275.74013577891</v>
      </c>
      <c r="L78" s="65">
        <v>667275.87293576484</v>
      </c>
      <c r="M78" s="65">
        <v>667275.87293576484</v>
      </c>
      <c r="N78" s="65">
        <v>667275.87293576484</v>
      </c>
      <c r="O78" s="64" t="s">
        <v>462</v>
      </c>
      <c r="P78" s="64" t="s">
        <v>456</v>
      </c>
      <c r="Q78" s="64" t="s">
        <v>359</v>
      </c>
      <c r="R78" s="64">
        <v>0</v>
      </c>
      <c r="S78" s="64" t="s">
        <v>183</v>
      </c>
      <c r="T78" s="64">
        <v>0</v>
      </c>
      <c r="U78" s="64" t="s">
        <v>454</v>
      </c>
      <c r="V78" s="64" t="s">
        <v>290</v>
      </c>
      <c r="W78" s="45"/>
      <c r="X78" s="45"/>
      <c r="AS78"/>
      <c r="AT78"/>
      <c r="AU78"/>
      <c r="AV78"/>
      <c r="AW78"/>
      <c r="AX78"/>
      <c r="AY78"/>
      <c r="AZ78"/>
      <c r="BA78"/>
    </row>
    <row r="79" spans="2:53">
      <c r="B79" s="45"/>
      <c r="C79" s="63" t="s">
        <v>560</v>
      </c>
      <c r="D79" s="71" t="s">
        <v>560</v>
      </c>
      <c r="E79" s="65">
        <v>3201999.4546800833</v>
      </c>
      <c r="F79" s="65">
        <v>0</v>
      </c>
      <c r="G79" s="65">
        <v>3873718.2153491424</v>
      </c>
      <c r="H79" s="65">
        <v>3537834.781622862</v>
      </c>
      <c r="I79" s="65">
        <v>3284147.1945643388</v>
      </c>
      <c r="J79" s="65">
        <v>4376477.0514975907</v>
      </c>
      <c r="K79" s="65">
        <v>1274003.8310104038</v>
      </c>
      <c r="L79" s="65">
        <v>3269236.2148088673</v>
      </c>
      <c r="M79" s="65">
        <v>3269236.2148088673</v>
      </c>
      <c r="N79" s="65">
        <v>3269236.2148088673</v>
      </c>
      <c r="O79" s="64" t="s">
        <v>462</v>
      </c>
      <c r="P79" s="64" t="s">
        <v>456</v>
      </c>
      <c r="Q79" s="64" t="s">
        <v>359</v>
      </c>
      <c r="R79" s="64">
        <v>0</v>
      </c>
      <c r="S79" s="64" t="s">
        <v>192</v>
      </c>
      <c r="T79" s="64">
        <v>0</v>
      </c>
      <c r="U79" s="64" t="s">
        <v>454</v>
      </c>
      <c r="V79" s="64" t="s">
        <v>290</v>
      </c>
      <c r="W79" s="45"/>
      <c r="X79" s="45"/>
      <c r="AS79"/>
      <c r="AT79"/>
      <c r="AU79"/>
      <c r="AV79"/>
      <c r="AW79"/>
      <c r="AX79"/>
      <c r="AY79"/>
      <c r="AZ79"/>
      <c r="BA79"/>
    </row>
    <row r="80" spans="2:53">
      <c r="B80" s="45"/>
      <c r="C80" s="63" t="s">
        <v>561</v>
      </c>
      <c r="D80" s="71" t="s">
        <v>561</v>
      </c>
      <c r="E80" s="65">
        <v>10782697.140570641</v>
      </c>
      <c r="F80" s="65">
        <v>5626900.7811851595</v>
      </c>
      <c r="G80" s="65">
        <v>5696350.3485104721</v>
      </c>
      <c r="H80" s="65">
        <v>0</v>
      </c>
      <c r="I80" s="65">
        <v>0</v>
      </c>
      <c r="J80" s="65">
        <v>0</v>
      </c>
      <c r="K80" s="65">
        <v>0</v>
      </c>
      <c r="L80" s="65">
        <v>1139270.0697020944</v>
      </c>
      <c r="M80" s="65">
        <v>1139270.0697020944</v>
      </c>
      <c r="N80" s="65">
        <v>1139270.0697020944</v>
      </c>
      <c r="O80" s="64" t="s">
        <v>462</v>
      </c>
      <c r="P80" s="64" t="s">
        <v>456</v>
      </c>
      <c r="Q80" s="64" t="s">
        <v>359</v>
      </c>
      <c r="R80" s="64">
        <v>0</v>
      </c>
      <c r="S80" s="64" t="s">
        <v>192</v>
      </c>
      <c r="T80" s="64">
        <v>0</v>
      </c>
      <c r="U80" s="64" t="s">
        <v>454</v>
      </c>
      <c r="V80" s="64" t="s">
        <v>290</v>
      </c>
      <c r="W80" s="45"/>
      <c r="X80" s="45"/>
      <c r="AS80"/>
      <c r="AT80"/>
      <c r="AU80"/>
      <c r="AV80"/>
      <c r="AW80"/>
      <c r="AX80"/>
      <c r="AY80"/>
      <c r="AZ80"/>
      <c r="BA80"/>
    </row>
    <row r="81" spans="2:53">
      <c r="B81" s="45"/>
      <c r="C81" s="63" t="s">
        <v>562</v>
      </c>
      <c r="D81" s="71" t="s">
        <v>562</v>
      </c>
      <c r="E81" s="65">
        <v>131560.71691153248</v>
      </c>
      <c r="F81" s="65">
        <v>0</v>
      </c>
      <c r="G81" s="65">
        <v>0</v>
      </c>
      <c r="H81" s="65">
        <v>58198.815553738721</v>
      </c>
      <c r="I81" s="65">
        <v>624658.78407981794</v>
      </c>
      <c r="J81" s="65">
        <v>747548.87316914124</v>
      </c>
      <c r="K81" s="65">
        <v>175854.81156157769</v>
      </c>
      <c r="L81" s="65">
        <v>321252.25687285513</v>
      </c>
      <c r="M81" s="65">
        <v>321252.25687285513</v>
      </c>
      <c r="N81" s="65">
        <v>321252.25687285513</v>
      </c>
      <c r="O81" s="64" t="s">
        <v>462</v>
      </c>
      <c r="P81" s="64" t="s">
        <v>456</v>
      </c>
      <c r="Q81" s="64" t="s">
        <v>359</v>
      </c>
      <c r="R81" s="64">
        <v>0</v>
      </c>
      <c r="S81" s="64" t="s">
        <v>183</v>
      </c>
      <c r="T81" s="64">
        <v>0</v>
      </c>
      <c r="U81" s="64" t="s">
        <v>454</v>
      </c>
      <c r="V81" s="64" t="s">
        <v>290</v>
      </c>
      <c r="W81" s="45"/>
      <c r="X81" s="45"/>
      <c r="AS81"/>
      <c r="AT81"/>
      <c r="AU81"/>
      <c r="AV81"/>
      <c r="AW81"/>
      <c r="AX81"/>
      <c r="AY81"/>
      <c r="AZ81"/>
      <c r="BA81"/>
    </row>
    <row r="82" spans="2:53">
      <c r="B82" s="45"/>
      <c r="C82" s="63" t="s">
        <v>563</v>
      </c>
      <c r="D82" s="71" t="s">
        <v>563</v>
      </c>
      <c r="E82" s="65">
        <v>823099.90200802765</v>
      </c>
      <c r="F82" s="65">
        <v>0</v>
      </c>
      <c r="G82" s="65">
        <v>0</v>
      </c>
      <c r="H82" s="65">
        <v>0</v>
      </c>
      <c r="I82" s="65">
        <v>0</v>
      </c>
      <c r="J82" s="65">
        <v>0</v>
      </c>
      <c r="K82" s="65">
        <v>0</v>
      </c>
      <c r="L82" s="65">
        <v>0</v>
      </c>
      <c r="M82" s="65">
        <v>0</v>
      </c>
      <c r="N82" s="65">
        <v>0</v>
      </c>
      <c r="O82" s="64" t="s">
        <v>462</v>
      </c>
      <c r="P82" s="64" t="s">
        <v>456</v>
      </c>
      <c r="Q82" s="64" t="s">
        <v>359</v>
      </c>
      <c r="R82" s="64">
        <v>0</v>
      </c>
      <c r="S82" s="64" t="s">
        <v>184</v>
      </c>
      <c r="T82" s="64">
        <v>0</v>
      </c>
      <c r="U82" s="64" t="s">
        <v>454</v>
      </c>
      <c r="V82" s="64" t="s">
        <v>290</v>
      </c>
      <c r="W82" s="45"/>
      <c r="X82" s="45"/>
      <c r="AS82"/>
      <c r="AT82"/>
      <c r="AU82"/>
      <c r="AV82"/>
      <c r="AW82"/>
      <c r="AX82"/>
      <c r="AY82"/>
      <c r="AZ82"/>
      <c r="BA82"/>
    </row>
    <row r="83" spans="2:53">
      <c r="B83" s="45"/>
      <c r="C83" s="63" t="s">
        <v>564</v>
      </c>
      <c r="D83" s="71" t="s">
        <v>564</v>
      </c>
      <c r="E83" s="65">
        <v>0</v>
      </c>
      <c r="F83" s="65">
        <v>0</v>
      </c>
      <c r="G83" s="65">
        <v>11906292.619320594</v>
      </c>
      <c r="H83" s="65">
        <v>11906292.619320594</v>
      </c>
      <c r="I83" s="65">
        <v>11906292.619320594</v>
      </c>
      <c r="J83" s="65">
        <v>11906292.619320594</v>
      </c>
      <c r="K83" s="65">
        <v>11906292.619320594</v>
      </c>
      <c r="L83" s="65">
        <v>11906292.619320594</v>
      </c>
      <c r="M83" s="65">
        <v>11906292.619320594</v>
      </c>
      <c r="N83" s="65">
        <v>11906292.619320594</v>
      </c>
      <c r="O83" s="64" t="s">
        <v>462</v>
      </c>
      <c r="P83" s="64" t="s">
        <v>456</v>
      </c>
      <c r="Q83" s="64" t="s">
        <v>359</v>
      </c>
      <c r="R83" s="64">
        <v>0</v>
      </c>
      <c r="S83" s="64" t="s">
        <v>184</v>
      </c>
      <c r="T83" s="64">
        <v>0</v>
      </c>
      <c r="U83" s="64" t="s">
        <v>454</v>
      </c>
      <c r="V83" s="64" t="s">
        <v>290</v>
      </c>
      <c r="W83" s="45"/>
      <c r="X83" s="45"/>
      <c r="AS83"/>
      <c r="AT83"/>
      <c r="AU83"/>
      <c r="AV83"/>
      <c r="AW83"/>
      <c r="AX83"/>
      <c r="AY83"/>
      <c r="AZ83"/>
      <c r="BA83"/>
    </row>
    <row r="84" spans="2:53">
      <c r="B84" s="45"/>
      <c r="C84" s="63" t="s">
        <v>565</v>
      </c>
      <c r="D84" s="71" t="s">
        <v>565</v>
      </c>
      <c r="E84" s="65">
        <v>0</v>
      </c>
      <c r="F84" s="65">
        <v>0</v>
      </c>
      <c r="G84" s="65">
        <v>574410.23068229877</v>
      </c>
      <c r="H84" s="65">
        <v>506272.58291121159</v>
      </c>
      <c r="I84" s="65">
        <v>375419.47107674344</v>
      </c>
      <c r="J84" s="65">
        <v>436366.99508776824</v>
      </c>
      <c r="K84" s="65">
        <v>927773.59336678707</v>
      </c>
      <c r="L84" s="65">
        <v>564048.57462496182</v>
      </c>
      <c r="M84" s="65">
        <v>564048.57462496182</v>
      </c>
      <c r="N84" s="65">
        <v>564048.57462496182</v>
      </c>
      <c r="O84" s="64" t="s">
        <v>462</v>
      </c>
      <c r="P84" s="64" t="s">
        <v>456</v>
      </c>
      <c r="Q84" s="64" t="s">
        <v>359</v>
      </c>
      <c r="R84" s="64">
        <v>0</v>
      </c>
      <c r="S84" s="64" t="s">
        <v>184</v>
      </c>
      <c r="T84" s="64">
        <v>0</v>
      </c>
      <c r="U84" s="64" t="s">
        <v>454</v>
      </c>
      <c r="V84" s="64" t="s">
        <v>290</v>
      </c>
      <c r="W84" s="45"/>
      <c r="X84" s="45"/>
      <c r="AS84"/>
      <c r="AT84"/>
      <c r="AU84"/>
      <c r="AV84"/>
      <c r="AW84"/>
      <c r="AX84"/>
      <c r="AY84"/>
      <c r="AZ84"/>
      <c r="BA84"/>
    </row>
    <row r="85" spans="2:53">
      <c r="B85" s="45"/>
      <c r="C85" s="63" t="s">
        <v>566</v>
      </c>
      <c r="D85" s="71" t="s">
        <v>566</v>
      </c>
      <c r="E85" s="65">
        <v>33065.94434567693</v>
      </c>
      <c r="F85" s="65">
        <v>0</v>
      </c>
      <c r="G85" s="65">
        <v>0</v>
      </c>
      <c r="H85" s="65">
        <v>0</v>
      </c>
      <c r="I85" s="65">
        <v>0</v>
      </c>
      <c r="J85" s="65">
        <v>0</v>
      </c>
      <c r="K85" s="65">
        <v>0</v>
      </c>
      <c r="L85" s="65">
        <v>0</v>
      </c>
      <c r="M85" s="65">
        <v>0</v>
      </c>
      <c r="N85" s="65">
        <v>0</v>
      </c>
      <c r="O85" s="64" t="s">
        <v>462</v>
      </c>
      <c r="P85" s="64" t="s">
        <v>456</v>
      </c>
      <c r="Q85" s="64" t="s">
        <v>359</v>
      </c>
      <c r="R85" s="64">
        <v>0</v>
      </c>
      <c r="S85" s="64" t="s">
        <v>183</v>
      </c>
      <c r="T85" s="64">
        <v>0</v>
      </c>
      <c r="U85" s="64" t="s">
        <v>454</v>
      </c>
      <c r="V85" s="64" t="s">
        <v>290</v>
      </c>
      <c r="W85" s="45"/>
      <c r="X85" s="45"/>
      <c r="AS85"/>
      <c r="AT85"/>
      <c r="AU85"/>
      <c r="AV85"/>
      <c r="AW85"/>
      <c r="AX85"/>
      <c r="AY85"/>
      <c r="AZ85"/>
      <c r="BA85"/>
    </row>
    <row r="86" spans="2:53">
      <c r="B86" s="45"/>
      <c r="C86" s="63" t="s">
        <v>567</v>
      </c>
      <c r="D86" s="71" t="s">
        <v>567</v>
      </c>
      <c r="E86" s="65">
        <v>1147209.4514685632</v>
      </c>
      <c r="F86" s="65">
        <v>0</v>
      </c>
      <c r="G86" s="65">
        <v>0</v>
      </c>
      <c r="H86" s="65">
        <v>0</v>
      </c>
      <c r="I86" s="65">
        <v>0</v>
      </c>
      <c r="J86" s="65">
        <v>0</v>
      </c>
      <c r="K86" s="65">
        <v>0</v>
      </c>
      <c r="L86" s="65">
        <v>0</v>
      </c>
      <c r="M86" s="65">
        <v>0</v>
      </c>
      <c r="N86" s="65">
        <v>0</v>
      </c>
      <c r="O86" s="64" t="s">
        <v>462</v>
      </c>
      <c r="P86" s="64" t="s">
        <v>456</v>
      </c>
      <c r="Q86" s="64" t="s">
        <v>359</v>
      </c>
      <c r="R86" s="64">
        <v>0</v>
      </c>
      <c r="S86" s="64" t="s">
        <v>183</v>
      </c>
      <c r="T86" s="64">
        <v>0</v>
      </c>
      <c r="U86" s="64" t="s">
        <v>454</v>
      </c>
      <c r="V86" s="64" t="s">
        <v>290</v>
      </c>
      <c r="W86" s="45"/>
      <c r="X86" s="45"/>
      <c r="AS86"/>
      <c r="AT86"/>
      <c r="AU86"/>
      <c r="AV86"/>
      <c r="AW86"/>
      <c r="AX86"/>
      <c r="AY86"/>
      <c r="AZ86"/>
      <c r="BA86"/>
    </row>
    <row r="87" spans="2:53">
      <c r="B87" s="45"/>
      <c r="C87" s="63" t="s">
        <v>568</v>
      </c>
      <c r="D87" s="71" t="s">
        <v>568</v>
      </c>
      <c r="E87" s="65">
        <v>841712.8369711613</v>
      </c>
      <c r="F87" s="65">
        <v>3483351.6758510484</v>
      </c>
      <c r="G87" s="65">
        <v>3241279.0396841331</v>
      </c>
      <c r="H87" s="65">
        <v>2489808.9857210582</v>
      </c>
      <c r="I87" s="65">
        <v>9959234.8547894824</v>
      </c>
      <c r="J87" s="65">
        <v>9959233.9971115496</v>
      </c>
      <c r="K87" s="65">
        <v>9959234.1922403444</v>
      </c>
      <c r="L87" s="65">
        <v>7121758.213909314</v>
      </c>
      <c r="M87" s="65">
        <v>7121758.213909314</v>
      </c>
      <c r="N87" s="65">
        <v>7121758.213909314</v>
      </c>
      <c r="O87" s="64" t="s">
        <v>462</v>
      </c>
      <c r="P87" s="64" t="s">
        <v>456</v>
      </c>
      <c r="Q87" s="64" t="s">
        <v>359</v>
      </c>
      <c r="R87" s="64">
        <v>0</v>
      </c>
      <c r="S87" s="64" t="s">
        <v>192</v>
      </c>
      <c r="T87" s="64">
        <v>0</v>
      </c>
      <c r="U87" s="64" t="s">
        <v>454</v>
      </c>
      <c r="V87" s="64" t="s">
        <v>290</v>
      </c>
      <c r="W87" s="45"/>
      <c r="X87" s="45"/>
      <c r="AS87"/>
      <c r="AT87"/>
      <c r="AU87"/>
      <c r="AV87"/>
      <c r="AW87"/>
      <c r="AX87"/>
      <c r="AY87"/>
      <c r="AZ87"/>
      <c r="BA87"/>
    </row>
    <row r="88" spans="2:53">
      <c r="B88" s="45"/>
      <c r="C88" s="63" t="s">
        <v>569</v>
      </c>
      <c r="D88" s="71" t="s">
        <v>569</v>
      </c>
      <c r="E88" s="65">
        <v>0</v>
      </c>
      <c r="F88" s="65">
        <v>0</v>
      </c>
      <c r="G88" s="65">
        <v>3144981.299755197</v>
      </c>
      <c r="H88" s="65">
        <v>3144981.299755197</v>
      </c>
      <c r="I88" s="65">
        <v>3144981.299755197</v>
      </c>
      <c r="J88" s="65">
        <v>3144981.299755197</v>
      </c>
      <c r="K88" s="65">
        <v>3144981.299755197</v>
      </c>
      <c r="L88" s="65">
        <v>3144981.299755197</v>
      </c>
      <c r="M88" s="65">
        <v>3144981.299755197</v>
      </c>
      <c r="N88" s="65">
        <v>3144981.299755197</v>
      </c>
      <c r="O88" s="64" t="s">
        <v>462</v>
      </c>
      <c r="P88" s="64" t="s">
        <v>456</v>
      </c>
      <c r="Q88" s="64" t="s">
        <v>359</v>
      </c>
      <c r="R88" s="64">
        <v>0</v>
      </c>
      <c r="S88" s="64" t="s">
        <v>184</v>
      </c>
      <c r="T88" s="64">
        <v>0</v>
      </c>
      <c r="U88" s="64" t="s">
        <v>454</v>
      </c>
      <c r="V88" s="64" t="s">
        <v>290</v>
      </c>
      <c r="W88" s="45"/>
      <c r="X88" s="45"/>
      <c r="AS88"/>
      <c r="AT88"/>
      <c r="AU88"/>
      <c r="AV88"/>
      <c r="AW88"/>
      <c r="AX88"/>
      <c r="AY88"/>
      <c r="AZ88"/>
      <c r="BA88"/>
    </row>
    <row r="89" spans="2:53">
      <c r="B89" s="45"/>
      <c r="C89" s="63" t="s">
        <v>570</v>
      </c>
      <c r="D89" s="71" t="s">
        <v>570</v>
      </c>
      <c r="E89" s="65">
        <v>382084.94896888436</v>
      </c>
      <c r="F89" s="65">
        <v>228388.99351146264</v>
      </c>
      <c r="G89" s="65">
        <v>269489.20015659509</v>
      </c>
      <c r="H89" s="65">
        <v>269489.24855029787</v>
      </c>
      <c r="I89" s="65">
        <v>269489.00885572599</v>
      </c>
      <c r="J89" s="65">
        <v>269488.68199675792</v>
      </c>
      <c r="K89" s="65">
        <v>269489.27868967142</v>
      </c>
      <c r="L89" s="65">
        <v>269489.08364980971</v>
      </c>
      <c r="M89" s="65">
        <v>269489.08364980971</v>
      </c>
      <c r="N89" s="65">
        <v>269489.08364980971</v>
      </c>
      <c r="O89" s="64" t="s">
        <v>462</v>
      </c>
      <c r="P89" s="64" t="s">
        <v>456</v>
      </c>
      <c r="Q89" s="64" t="s">
        <v>359</v>
      </c>
      <c r="R89" s="64">
        <v>0</v>
      </c>
      <c r="S89" s="64" t="s">
        <v>183</v>
      </c>
      <c r="T89" s="64">
        <v>0</v>
      </c>
      <c r="U89" s="64" t="s">
        <v>453</v>
      </c>
      <c r="V89" s="64" t="s">
        <v>290</v>
      </c>
      <c r="W89" s="45"/>
      <c r="X89" s="45"/>
      <c r="AS89"/>
      <c r="AT89"/>
      <c r="AU89"/>
      <c r="AV89"/>
      <c r="AW89"/>
      <c r="AX89"/>
      <c r="AY89"/>
      <c r="AZ89"/>
      <c r="BA89"/>
    </row>
    <row r="90" spans="2:53">
      <c r="B90" s="45"/>
      <c r="C90" s="63" t="s">
        <v>571</v>
      </c>
      <c r="D90" s="71" t="s">
        <v>571</v>
      </c>
      <c r="E90" s="65">
        <v>144978.85755077351</v>
      </c>
      <c r="F90" s="65">
        <v>4004561.2734996569</v>
      </c>
      <c r="G90" s="65">
        <v>3816375.5526333079</v>
      </c>
      <c r="H90" s="65">
        <v>1883987.8193269074</v>
      </c>
      <c r="I90" s="65">
        <v>1883987.8193269074</v>
      </c>
      <c r="J90" s="65">
        <v>1883987.8193269074</v>
      </c>
      <c r="K90" s="65">
        <v>1883987.8193269074</v>
      </c>
      <c r="L90" s="65">
        <v>2270465.365988187</v>
      </c>
      <c r="M90" s="65">
        <v>2270465.365988187</v>
      </c>
      <c r="N90" s="65">
        <v>2270465.365988187</v>
      </c>
      <c r="O90" s="64" t="s">
        <v>462</v>
      </c>
      <c r="P90" s="64" t="s">
        <v>456</v>
      </c>
      <c r="Q90" s="64" t="s">
        <v>359</v>
      </c>
      <c r="R90" s="64">
        <v>0</v>
      </c>
      <c r="S90" s="64" t="s">
        <v>183</v>
      </c>
      <c r="T90" s="64">
        <v>0</v>
      </c>
      <c r="U90" s="64" t="s">
        <v>454</v>
      </c>
      <c r="V90" s="64" t="s">
        <v>290</v>
      </c>
      <c r="W90" s="45"/>
      <c r="X90" s="45"/>
      <c r="AS90"/>
      <c r="AT90"/>
      <c r="AU90"/>
      <c r="AV90"/>
      <c r="AW90"/>
      <c r="AX90"/>
      <c r="AY90"/>
      <c r="AZ90"/>
      <c r="BA90"/>
    </row>
    <row r="91" spans="2:53">
      <c r="B91" s="45"/>
      <c r="C91" s="63" t="s">
        <v>572</v>
      </c>
      <c r="D91" s="71" t="s">
        <v>572</v>
      </c>
      <c r="E91" s="65">
        <v>1161210.6692051562</v>
      </c>
      <c r="F91" s="65">
        <v>1815166.9234997884</v>
      </c>
      <c r="G91" s="65">
        <v>6738935.1965293754</v>
      </c>
      <c r="H91" s="65">
        <v>6738935.1965293754</v>
      </c>
      <c r="I91" s="65">
        <v>6738935.1965293754</v>
      </c>
      <c r="J91" s="65">
        <v>6738935.1965293754</v>
      </c>
      <c r="K91" s="65">
        <v>6738935.1965293754</v>
      </c>
      <c r="L91" s="65">
        <v>6738935.1965293754</v>
      </c>
      <c r="M91" s="65">
        <v>6738935.1965293754</v>
      </c>
      <c r="N91" s="65">
        <v>6738935.1965293754</v>
      </c>
      <c r="O91" s="64" t="s">
        <v>462</v>
      </c>
      <c r="P91" s="64" t="s">
        <v>456</v>
      </c>
      <c r="Q91" s="64" t="s">
        <v>359</v>
      </c>
      <c r="R91" s="64">
        <v>0</v>
      </c>
      <c r="S91" s="64" t="s">
        <v>183</v>
      </c>
      <c r="T91" s="64">
        <v>0</v>
      </c>
      <c r="U91" s="64" t="s">
        <v>454</v>
      </c>
      <c r="V91" s="64" t="s">
        <v>290</v>
      </c>
      <c r="W91" s="45"/>
      <c r="X91" s="45"/>
      <c r="AS91"/>
      <c r="AT91"/>
      <c r="AU91"/>
      <c r="AV91"/>
      <c r="AW91"/>
      <c r="AX91"/>
      <c r="AY91"/>
      <c r="AZ91"/>
      <c r="BA91"/>
    </row>
    <row r="92" spans="2:53">
      <c r="B92" s="45"/>
      <c r="C92" s="63" t="s">
        <v>573</v>
      </c>
      <c r="D92" s="71" t="s">
        <v>573</v>
      </c>
      <c r="E92" s="65">
        <v>0</v>
      </c>
      <c r="F92" s="65">
        <v>0</v>
      </c>
      <c r="G92" s="65">
        <v>0</v>
      </c>
      <c r="H92" s="65">
        <v>226903.76973502449</v>
      </c>
      <c r="I92" s="65">
        <v>1111904.4769182592</v>
      </c>
      <c r="J92" s="65">
        <v>385518.94624881353</v>
      </c>
      <c r="K92" s="65">
        <v>0</v>
      </c>
      <c r="L92" s="65">
        <v>344865.43858041946</v>
      </c>
      <c r="M92" s="65">
        <v>344865.43858041946</v>
      </c>
      <c r="N92" s="65">
        <v>344865.43858041946</v>
      </c>
      <c r="O92" s="64" t="s">
        <v>462</v>
      </c>
      <c r="P92" s="64" t="s">
        <v>456</v>
      </c>
      <c r="Q92" s="64" t="s">
        <v>359</v>
      </c>
      <c r="R92" s="64">
        <v>0</v>
      </c>
      <c r="S92" s="64" t="s">
        <v>192</v>
      </c>
      <c r="T92" s="64">
        <v>0</v>
      </c>
      <c r="U92" s="64" t="s">
        <v>453</v>
      </c>
      <c r="V92" s="64" t="s">
        <v>290</v>
      </c>
      <c r="W92" s="45"/>
      <c r="X92" s="45"/>
      <c r="AS92"/>
      <c r="AT92"/>
      <c r="AU92"/>
      <c r="AV92"/>
      <c r="AW92"/>
      <c r="AX92"/>
      <c r="AY92"/>
      <c r="AZ92"/>
      <c r="BA92"/>
    </row>
    <row r="93" spans="2:53">
      <c r="B93" s="45"/>
      <c r="C93" s="63" t="s">
        <v>574</v>
      </c>
      <c r="D93" s="71" t="s">
        <v>574</v>
      </c>
      <c r="E93" s="65">
        <v>0</v>
      </c>
      <c r="F93" s="65">
        <v>0</v>
      </c>
      <c r="G93" s="65">
        <v>830026.29501418781</v>
      </c>
      <c r="H93" s="65">
        <v>819246.61025958566</v>
      </c>
      <c r="I93" s="65">
        <v>808467.02656717808</v>
      </c>
      <c r="J93" s="65">
        <v>808466.97987303976</v>
      </c>
      <c r="K93" s="65">
        <v>517418.64915805764</v>
      </c>
      <c r="L93" s="65">
        <v>756725.11217440979</v>
      </c>
      <c r="M93" s="65">
        <v>756725.11217440979</v>
      </c>
      <c r="N93" s="65">
        <v>756725.11217440979</v>
      </c>
      <c r="O93" s="64" t="s">
        <v>462</v>
      </c>
      <c r="P93" s="64" t="s">
        <v>456</v>
      </c>
      <c r="Q93" s="64" t="s">
        <v>359</v>
      </c>
      <c r="R93" s="64">
        <v>0</v>
      </c>
      <c r="S93" s="64" t="s">
        <v>192</v>
      </c>
      <c r="T93" s="64">
        <v>0</v>
      </c>
      <c r="U93" s="64" t="s">
        <v>453</v>
      </c>
      <c r="V93" s="64" t="s">
        <v>290</v>
      </c>
      <c r="W93" s="45"/>
      <c r="X93" s="45"/>
      <c r="AS93"/>
      <c r="AT93"/>
      <c r="AU93"/>
      <c r="AV93"/>
      <c r="AW93"/>
      <c r="AX93"/>
      <c r="AY93"/>
      <c r="AZ93"/>
      <c r="BA93"/>
    </row>
    <row r="94" spans="2:53">
      <c r="B94" s="45"/>
      <c r="C94" s="63" t="s">
        <v>575</v>
      </c>
      <c r="D94" s="71" t="s">
        <v>575</v>
      </c>
      <c r="E94" s="65">
        <v>897110.42364826938</v>
      </c>
      <c r="F94" s="65">
        <v>945179.87173954712</v>
      </c>
      <c r="G94" s="65">
        <v>2872644.8154990301</v>
      </c>
      <c r="H94" s="65">
        <v>2872644.8154990301</v>
      </c>
      <c r="I94" s="65">
        <v>2872644.8154990301</v>
      </c>
      <c r="J94" s="65">
        <v>2872644.8154990301</v>
      </c>
      <c r="K94" s="65">
        <v>2872644.8154990301</v>
      </c>
      <c r="L94" s="65">
        <v>2872644.8154990301</v>
      </c>
      <c r="M94" s="65">
        <v>2872644.8154990301</v>
      </c>
      <c r="N94" s="65">
        <v>2872644.8154990301</v>
      </c>
      <c r="O94" s="64" t="s">
        <v>462</v>
      </c>
      <c r="P94" s="64" t="s">
        <v>456</v>
      </c>
      <c r="Q94" s="64" t="s">
        <v>359</v>
      </c>
      <c r="R94" s="64">
        <v>0</v>
      </c>
      <c r="S94" s="64" t="s">
        <v>192</v>
      </c>
      <c r="T94" s="64">
        <v>0</v>
      </c>
      <c r="U94" s="64" t="s">
        <v>453</v>
      </c>
      <c r="V94" s="64" t="s">
        <v>290</v>
      </c>
      <c r="W94" s="45"/>
      <c r="X94" s="45"/>
      <c r="AS94"/>
      <c r="AT94"/>
      <c r="AU94"/>
      <c r="AV94"/>
      <c r="AW94"/>
      <c r="AX94"/>
      <c r="AY94"/>
      <c r="AZ94"/>
      <c r="BA94"/>
    </row>
    <row r="95" spans="2:53">
      <c r="B95" s="45"/>
      <c r="C95" s="63" t="s">
        <v>576</v>
      </c>
      <c r="D95" s="71" t="s">
        <v>576</v>
      </c>
      <c r="E95" s="65">
        <v>3007183.2925917506</v>
      </c>
      <c r="F95" s="65">
        <v>4071210.4824623452</v>
      </c>
      <c r="G95" s="65">
        <v>0</v>
      </c>
      <c r="H95" s="65">
        <v>1244013.2450103711</v>
      </c>
      <c r="I95" s="65">
        <v>1244013.2450103711</v>
      </c>
      <c r="J95" s="65">
        <v>1244013.2450103711</v>
      </c>
      <c r="K95" s="65">
        <v>1244013.2450103711</v>
      </c>
      <c r="L95" s="65">
        <v>995210.59600829682</v>
      </c>
      <c r="M95" s="65">
        <v>995210.59600829682</v>
      </c>
      <c r="N95" s="65">
        <v>995210.59600829682</v>
      </c>
      <c r="O95" s="64" t="s">
        <v>462</v>
      </c>
      <c r="P95" s="64" t="s">
        <v>456</v>
      </c>
      <c r="Q95" s="64" t="s">
        <v>359</v>
      </c>
      <c r="R95" s="64">
        <v>0</v>
      </c>
      <c r="S95" s="64" t="s">
        <v>192</v>
      </c>
      <c r="T95" s="64">
        <v>0</v>
      </c>
      <c r="U95" s="64" t="s">
        <v>453</v>
      </c>
      <c r="V95" s="64" t="s">
        <v>290</v>
      </c>
      <c r="W95" s="45"/>
      <c r="X95" s="45"/>
      <c r="AS95"/>
      <c r="AT95"/>
      <c r="AU95"/>
      <c r="AV95"/>
      <c r="AW95"/>
      <c r="AX95"/>
      <c r="AY95"/>
      <c r="AZ95"/>
      <c r="BA95"/>
    </row>
    <row r="96" spans="2:53">
      <c r="B96" s="45"/>
      <c r="C96" s="63" t="s">
        <v>577</v>
      </c>
      <c r="D96" s="71" t="s">
        <v>577</v>
      </c>
      <c r="E96" s="65">
        <v>326270.57794060052</v>
      </c>
      <c r="F96" s="65">
        <v>0</v>
      </c>
      <c r="G96" s="65">
        <v>0</v>
      </c>
      <c r="H96" s="65">
        <v>0</v>
      </c>
      <c r="I96" s="65">
        <v>0</v>
      </c>
      <c r="J96" s="65">
        <v>0</v>
      </c>
      <c r="K96" s="65">
        <v>0</v>
      </c>
      <c r="L96" s="65">
        <v>0</v>
      </c>
      <c r="M96" s="65">
        <v>0</v>
      </c>
      <c r="N96" s="65">
        <v>0</v>
      </c>
      <c r="O96" s="64" t="s">
        <v>462</v>
      </c>
      <c r="P96" s="64" t="s">
        <v>456</v>
      </c>
      <c r="Q96" s="64" t="s">
        <v>359</v>
      </c>
      <c r="R96" s="64">
        <v>0</v>
      </c>
      <c r="S96" s="64" t="s">
        <v>192</v>
      </c>
      <c r="T96" s="64">
        <v>0</v>
      </c>
      <c r="U96" s="64" t="s">
        <v>454</v>
      </c>
      <c r="V96" s="64" t="s">
        <v>290</v>
      </c>
      <c r="W96" s="45"/>
      <c r="X96" s="45"/>
      <c r="AS96"/>
      <c r="AT96"/>
      <c r="AU96"/>
      <c r="AV96"/>
      <c r="AW96"/>
      <c r="AX96"/>
      <c r="AY96"/>
      <c r="AZ96"/>
      <c r="BA96"/>
    </row>
    <row r="97" spans="2:53">
      <c r="B97" s="45"/>
      <c r="C97" s="63" t="s">
        <v>578</v>
      </c>
      <c r="D97" s="71" t="s">
        <v>578</v>
      </c>
      <c r="E97" s="65">
        <v>10840274.697960865</v>
      </c>
      <c r="F97" s="65">
        <v>15908595.588921178</v>
      </c>
      <c r="G97" s="65">
        <v>15195733.087159809</v>
      </c>
      <c r="H97" s="65">
        <v>4912902.2560512451</v>
      </c>
      <c r="I97" s="65">
        <v>5450351.3588849073</v>
      </c>
      <c r="J97" s="65">
        <v>6401317.1627891343</v>
      </c>
      <c r="K97" s="65">
        <v>4999294.5585591411</v>
      </c>
      <c r="L97" s="65">
        <v>7391919.6846888475</v>
      </c>
      <c r="M97" s="65">
        <v>7391919.6846888475</v>
      </c>
      <c r="N97" s="65">
        <v>7391919.6846888475</v>
      </c>
      <c r="O97" s="64" t="s">
        <v>462</v>
      </c>
      <c r="P97" s="64" t="s">
        <v>456</v>
      </c>
      <c r="Q97" s="64" t="s">
        <v>359</v>
      </c>
      <c r="R97" s="64">
        <v>0</v>
      </c>
      <c r="S97" s="64" t="s">
        <v>192</v>
      </c>
      <c r="T97" s="64">
        <v>0</v>
      </c>
      <c r="U97" s="64" t="s">
        <v>454</v>
      </c>
      <c r="V97" s="64" t="s">
        <v>290</v>
      </c>
      <c r="W97" s="45"/>
      <c r="X97" s="45"/>
      <c r="AS97"/>
      <c r="AT97"/>
      <c r="AU97"/>
      <c r="AV97"/>
      <c r="AW97"/>
      <c r="AX97"/>
      <c r="AY97"/>
      <c r="AZ97"/>
      <c r="BA97"/>
    </row>
    <row r="98" spans="2:53">
      <c r="B98" s="45"/>
      <c r="C98" s="63" t="s">
        <v>579</v>
      </c>
      <c r="D98" s="71" t="s">
        <v>579</v>
      </c>
      <c r="E98" s="65">
        <v>9586522.1129984856</v>
      </c>
      <c r="F98" s="65">
        <v>11863009.112998486</v>
      </c>
      <c r="G98" s="65">
        <v>4457370.6634618416</v>
      </c>
      <c r="H98" s="65">
        <v>8503380.1142643858</v>
      </c>
      <c r="I98" s="65">
        <v>8503380.1142643858</v>
      </c>
      <c r="J98" s="65">
        <v>8503380.1142643858</v>
      </c>
      <c r="K98" s="65">
        <v>8503380.1142643858</v>
      </c>
      <c r="L98" s="65">
        <v>7694178.2241038773</v>
      </c>
      <c r="M98" s="65">
        <v>7694178.2241038773</v>
      </c>
      <c r="N98" s="65">
        <v>7694178.2241038773</v>
      </c>
      <c r="O98" s="64" t="s">
        <v>462</v>
      </c>
      <c r="P98" s="64" t="s">
        <v>456</v>
      </c>
      <c r="Q98" s="64" t="s">
        <v>359</v>
      </c>
      <c r="R98" s="64">
        <v>0</v>
      </c>
      <c r="S98" s="64" t="s">
        <v>183</v>
      </c>
      <c r="T98" s="64">
        <v>0</v>
      </c>
      <c r="U98" s="64" t="s">
        <v>454</v>
      </c>
      <c r="V98" s="64" t="s">
        <v>290</v>
      </c>
      <c r="W98" s="45"/>
      <c r="X98" s="45"/>
      <c r="AS98"/>
      <c r="AT98"/>
      <c r="AU98"/>
      <c r="AV98"/>
      <c r="AW98"/>
      <c r="AX98"/>
      <c r="AY98"/>
      <c r="AZ98"/>
      <c r="BA98"/>
    </row>
    <row r="99" spans="2:53">
      <c r="B99" s="45"/>
      <c r="C99" s="63" t="s">
        <v>580</v>
      </c>
      <c r="D99" s="71" t="s">
        <v>580</v>
      </c>
      <c r="E99" s="65">
        <v>0</v>
      </c>
      <c r="F99" s="65">
        <v>0</v>
      </c>
      <c r="G99" s="65">
        <v>304855.40628893854</v>
      </c>
      <c r="H99" s="65">
        <v>1725046.6571718925</v>
      </c>
      <c r="I99" s="65">
        <v>1788127.7193262412</v>
      </c>
      <c r="J99" s="65">
        <v>1887270.6955462147</v>
      </c>
      <c r="K99" s="65">
        <v>682938.63801797514</v>
      </c>
      <c r="L99" s="65">
        <v>1277647.8232702524</v>
      </c>
      <c r="M99" s="65">
        <v>1277647.8232702524</v>
      </c>
      <c r="N99" s="65">
        <v>1277647.8232702524</v>
      </c>
      <c r="O99" s="64" t="s">
        <v>462</v>
      </c>
      <c r="P99" s="64" t="s">
        <v>456</v>
      </c>
      <c r="Q99" s="64" t="s">
        <v>359</v>
      </c>
      <c r="R99" s="64">
        <v>0</v>
      </c>
      <c r="S99" s="64" t="s">
        <v>183</v>
      </c>
      <c r="T99" s="64">
        <v>0</v>
      </c>
      <c r="U99" s="64" t="s">
        <v>454</v>
      </c>
      <c r="V99" s="64" t="s">
        <v>290</v>
      </c>
      <c r="W99" s="45"/>
      <c r="X99" s="45"/>
      <c r="AS99"/>
      <c r="AT99"/>
      <c r="AU99"/>
      <c r="AV99"/>
      <c r="AW99"/>
      <c r="AX99"/>
      <c r="AY99"/>
      <c r="AZ99"/>
      <c r="BA99"/>
    </row>
    <row r="100" spans="2:53">
      <c r="B100" s="45"/>
      <c r="C100" s="63" t="s">
        <v>581</v>
      </c>
      <c r="D100" s="71" t="s">
        <v>581</v>
      </c>
      <c r="E100" s="65">
        <v>0</v>
      </c>
      <c r="F100" s="65">
        <v>0</v>
      </c>
      <c r="G100" s="65">
        <v>1434024.465571889</v>
      </c>
      <c r="H100" s="65">
        <v>1434024.465571889</v>
      </c>
      <c r="I100" s="65">
        <v>1434024.465571889</v>
      </c>
      <c r="J100" s="65">
        <v>1434024.465571889</v>
      </c>
      <c r="K100" s="65">
        <v>1434024.465571889</v>
      </c>
      <c r="L100" s="65">
        <v>1434024.465571889</v>
      </c>
      <c r="M100" s="65">
        <v>1434024.465571889</v>
      </c>
      <c r="N100" s="65">
        <v>1434024.465571889</v>
      </c>
      <c r="O100" s="64" t="s">
        <v>462</v>
      </c>
      <c r="P100" s="64" t="s">
        <v>456</v>
      </c>
      <c r="Q100" s="64" t="s">
        <v>359</v>
      </c>
      <c r="R100" s="64">
        <v>0</v>
      </c>
      <c r="S100" s="64" t="s">
        <v>192</v>
      </c>
      <c r="T100" s="64">
        <v>0</v>
      </c>
      <c r="U100" s="64" t="s">
        <v>454</v>
      </c>
      <c r="V100" s="64" t="s">
        <v>290</v>
      </c>
      <c r="W100" s="45"/>
      <c r="X100" s="45"/>
      <c r="AS100"/>
      <c r="AT100"/>
      <c r="AU100"/>
      <c r="AV100"/>
      <c r="AW100"/>
      <c r="AX100"/>
      <c r="AY100"/>
      <c r="AZ100"/>
      <c r="BA100"/>
    </row>
    <row r="101" spans="2:53">
      <c r="B101" s="45"/>
      <c r="C101" s="63" t="s">
        <v>582</v>
      </c>
      <c r="D101" s="71" t="s">
        <v>582</v>
      </c>
      <c r="E101" s="65">
        <v>4209.9429411690398</v>
      </c>
      <c r="F101" s="65">
        <v>0</v>
      </c>
      <c r="G101" s="65">
        <v>0</v>
      </c>
      <c r="H101" s="65">
        <v>0</v>
      </c>
      <c r="I101" s="65">
        <v>0</v>
      </c>
      <c r="J101" s="65">
        <v>0</v>
      </c>
      <c r="K101" s="65">
        <v>0</v>
      </c>
      <c r="L101" s="65">
        <v>0</v>
      </c>
      <c r="M101" s="65">
        <v>0</v>
      </c>
      <c r="N101" s="65">
        <v>0</v>
      </c>
      <c r="O101" s="64" t="s">
        <v>462</v>
      </c>
      <c r="P101" s="64" t="s">
        <v>456</v>
      </c>
      <c r="Q101" s="64" t="s">
        <v>359</v>
      </c>
      <c r="R101" s="64">
        <v>0</v>
      </c>
      <c r="S101" s="64" t="s">
        <v>192</v>
      </c>
      <c r="T101" s="64">
        <v>0</v>
      </c>
      <c r="U101" s="64" t="s">
        <v>453</v>
      </c>
      <c r="V101" s="64" t="s">
        <v>290</v>
      </c>
      <c r="W101" s="45"/>
      <c r="X101" s="45"/>
      <c r="AS101"/>
      <c r="AT101"/>
      <c r="AU101"/>
      <c r="AV101"/>
      <c r="AW101"/>
      <c r="AX101"/>
      <c r="AY101"/>
      <c r="AZ101"/>
      <c r="BA101"/>
    </row>
    <row r="102" spans="2:53">
      <c r="B102" s="45"/>
      <c r="C102" s="63" t="s">
        <v>583</v>
      </c>
      <c r="D102" s="71" t="s">
        <v>584</v>
      </c>
      <c r="E102" s="65">
        <v>0</v>
      </c>
      <c r="F102" s="65">
        <v>698119.82320026681</v>
      </c>
      <c r="G102" s="65">
        <v>20382739.487890001</v>
      </c>
      <c r="H102" s="65">
        <v>18052519.960749902</v>
      </c>
      <c r="I102" s="65">
        <v>0</v>
      </c>
      <c r="J102" s="65">
        <v>0</v>
      </c>
      <c r="K102" s="65">
        <v>0</v>
      </c>
      <c r="L102" s="65">
        <v>7687051.8897279808</v>
      </c>
      <c r="M102" s="65">
        <v>7687051.8897279808</v>
      </c>
      <c r="N102" s="65">
        <v>7687051.8897279808</v>
      </c>
      <c r="O102" s="64" t="s">
        <v>462</v>
      </c>
      <c r="P102" s="64" t="s">
        <v>457</v>
      </c>
      <c r="Q102" s="64" t="s">
        <v>360</v>
      </c>
      <c r="R102" s="64">
        <v>0</v>
      </c>
      <c r="S102" s="64" t="s">
        <v>192</v>
      </c>
      <c r="T102" s="64">
        <v>0</v>
      </c>
      <c r="U102" s="64" t="s">
        <v>454</v>
      </c>
      <c r="V102" s="64" t="s">
        <v>290</v>
      </c>
      <c r="W102" s="45"/>
      <c r="X102" s="45"/>
      <c r="AS102"/>
      <c r="AT102"/>
      <c r="AU102"/>
      <c r="AV102"/>
      <c r="AW102"/>
      <c r="AX102"/>
      <c r="AY102"/>
      <c r="AZ102"/>
      <c r="BA102"/>
    </row>
    <row r="103" spans="2:53">
      <c r="B103" s="45"/>
      <c r="C103" s="63" t="s">
        <v>585</v>
      </c>
      <c r="D103" s="71" t="s">
        <v>586</v>
      </c>
      <c r="E103" s="65">
        <v>0</v>
      </c>
      <c r="F103" s="65">
        <v>0</v>
      </c>
      <c r="G103" s="65">
        <v>11725537.108004197</v>
      </c>
      <c r="H103" s="65">
        <v>27852625.33404474</v>
      </c>
      <c r="I103" s="65">
        <v>2190059.9581197845</v>
      </c>
      <c r="J103" s="65">
        <v>0</v>
      </c>
      <c r="K103" s="65">
        <v>0</v>
      </c>
      <c r="L103" s="65">
        <v>8353644.4800337451</v>
      </c>
      <c r="M103" s="65">
        <v>8353644.4800337451</v>
      </c>
      <c r="N103" s="65">
        <v>8353644.4800337451</v>
      </c>
      <c r="O103" s="64" t="s">
        <v>462</v>
      </c>
      <c r="P103" s="64" t="s">
        <v>457</v>
      </c>
      <c r="Q103" s="64" t="s">
        <v>360</v>
      </c>
      <c r="R103" s="64">
        <v>0</v>
      </c>
      <c r="S103" s="64" t="s">
        <v>192</v>
      </c>
      <c r="T103" s="64">
        <v>0</v>
      </c>
      <c r="U103" s="64" t="s">
        <v>454</v>
      </c>
      <c r="V103" s="64" t="s">
        <v>290</v>
      </c>
      <c r="W103" s="45"/>
      <c r="X103" s="45"/>
      <c r="AS103"/>
      <c r="AT103"/>
      <c r="AU103"/>
      <c r="AV103"/>
      <c r="AW103"/>
      <c r="AX103"/>
      <c r="AY103"/>
      <c r="AZ103"/>
      <c r="BA103"/>
    </row>
    <row r="104" spans="2:53">
      <c r="B104" s="45"/>
      <c r="C104" s="63" t="s">
        <v>587</v>
      </c>
      <c r="D104" s="71" t="s">
        <v>588</v>
      </c>
      <c r="E104" s="65">
        <v>0</v>
      </c>
      <c r="F104" s="65">
        <v>6692039.5559550002</v>
      </c>
      <c r="G104" s="65">
        <v>14474834.599691199</v>
      </c>
      <c r="H104" s="65">
        <v>4329553.3079084698</v>
      </c>
      <c r="I104" s="65">
        <v>0</v>
      </c>
      <c r="J104" s="65">
        <v>0</v>
      </c>
      <c r="K104" s="65">
        <v>0</v>
      </c>
      <c r="L104" s="65">
        <v>3760877.5815199343</v>
      </c>
      <c r="M104" s="65">
        <v>3760877.5815199343</v>
      </c>
      <c r="N104" s="65">
        <v>3760877.5815199343</v>
      </c>
      <c r="O104" s="64" t="s">
        <v>462</v>
      </c>
      <c r="P104" s="64" t="s">
        <v>457</v>
      </c>
      <c r="Q104" s="64" t="s">
        <v>360</v>
      </c>
      <c r="R104" s="64">
        <v>0</v>
      </c>
      <c r="S104" s="64" t="s">
        <v>192</v>
      </c>
      <c r="T104" s="64">
        <v>0</v>
      </c>
      <c r="U104" s="64" t="s">
        <v>454</v>
      </c>
      <c r="V104" s="64" t="s">
        <v>290</v>
      </c>
      <c r="W104" s="45"/>
      <c r="X104" s="45"/>
      <c r="AS104"/>
      <c r="AT104"/>
      <c r="AU104"/>
      <c r="AV104"/>
      <c r="AW104"/>
      <c r="AX104"/>
      <c r="AY104"/>
      <c r="AZ104"/>
      <c r="BA104"/>
    </row>
    <row r="105" spans="2:53">
      <c r="B105" s="45"/>
      <c r="C105" s="63" t="s">
        <v>589</v>
      </c>
      <c r="D105" s="71" t="s">
        <v>590</v>
      </c>
      <c r="E105" s="65">
        <v>0</v>
      </c>
      <c r="F105" s="65">
        <v>0</v>
      </c>
      <c r="G105" s="65">
        <v>10797569.2329235</v>
      </c>
      <c r="H105" s="65">
        <v>2000000</v>
      </c>
      <c r="I105" s="65">
        <v>0</v>
      </c>
      <c r="J105" s="65">
        <v>0</v>
      </c>
      <c r="K105" s="65">
        <v>0</v>
      </c>
      <c r="L105" s="65">
        <v>2559513.8465847005</v>
      </c>
      <c r="M105" s="65">
        <v>2559513.8465847005</v>
      </c>
      <c r="N105" s="65">
        <v>2559513.8465847005</v>
      </c>
      <c r="O105" s="64" t="s">
        <v>462</v>
      </c>
      <c r="P105" s="64" t="s">
        <v>457</v>
      </c>
      <c r="Q105" s="64" t="s">
        <v>360</v>
      </c>
      <c r="R105" s="64">
        <v>0</v>
      </c>
      <c r="S105" s="64" t="s">
        <v>192</v>
      </c>
      <c r="T105" s="64" t="s">
        <v>431</v>
      </c>
      <c r="U105" s="64" t="s">
        <v>455</v>
      </c>
      <c r="V105" s="64" t="s">
        <v>290</v>
      </c>
      <c r="W105" s="45"/>
      <c r="X105" s="45"/>
      <c r="AS105"/>
      <c r="AT105"/>
      <c r="AU105"/>
      <c r="AV105"/>
      <c r="AW105"/>
      <c r="AX105"/>
      <c r="AY105"/>
      <c r="AZ105"/>
      <c r="BA105"/>
    </row>
    <row r="106" spans="2:53">
      <c r="B106" s="45"/>
      <c r="C106" s="63" t="s">
        <v>591</v>
      </c>
      <c r="D106" s="71" t="s">
        <v>592</v>
      </c>
      <c r="E106" s="65">
        <v>0</v>
      </c>
      <c r="F106" s="65">
        <v>1677989.5843987865</v>
      </c>
      <c r="G106" s="65">
        <v>10821692.893426949</v>
      </c>
      <c r="H106" s="65">
        <v>662229.61696590367</v>
      </c>
      <c r="I106" s="65">
        <v>0</v>
      </c>
      <c r="J106" s="65">
        <v>0</v>
      </c>
      <c r="K106" s="65">
        <v>0</v>
      </c>
      <c r="L106" s="65">
        <v>2296784.5020785709</v>
      </c>
      <c r="M106" s="65">
        <v>2296784.5020785709</v>
      </c>
      <c r="N106" s="65">
        <v>2296784.5020785709</v>
      </c>
      <c r="O106" s="64" t="s">
        <v>462</v>
      </c>
      <c r="P106" s="64" t="s">
        <v>457</v>
      </c>
      <c r="Q106" s="64" t="s">
        <v>360</v>
      </c>
      <c r="R106" s="64">
        <v>0</v>
      </c>
      <c r="S106" s="64" t="s">
        <v>183</v>
      </c>
      <c r="T106" s="64">
        <v>0</v>
      </c>
      <c r="U106" s="64" t="s">
        <v>454</v>
      </c>
      <c r="V106" s="64" t="s">
        <v>290</v>
      </c>
      <c r="W106" s="45"/>
      <c r="X106" s="45"/>
      <c r="AS106"/>
      <c r="AT106"/>
      <c r="AU106"/>
      <c r="AV106"/>
      <c r="AW106"/>
      <c r="AX106"/>
      <c r="AY106"/>
      <c r="AZ106"/>
      <c r="BA106"/>
    </row>
    <row r="107" spans="2:53">
      <c r="B107" s="45"/>
      <c r="C107" s="63" t="s">
        <v>593</v>
      </c>
      <c r="D107" s="71" t="s">
        <v>593</v>
      </c>
      <c r="E107" s="65">
        <v>5703863.296043314</v>
      </c>
      <c r="F107" s="65">
        <v>5665456.1080554053</v>
      </c>
      <c r="G107" s="65">
        <v>5595982.562622265</v>
      </c>
      <c r="H107" s="65">
        <v>5595982.562622265</v>
      </c>
      <c r="I107" s="65">
        <v>5595982.562622265</v>
      </c>
      <c r="J107" s="65">
        <v>5595982.562622265</v>
      </c>
      <c r="K107" s="65">
        <v>5595982.562622265</v>
      </c>
      <c r="L107" s="65">
        <v>5595982.562622265</v>
      </c>
      <c r="M107" s="65">
        <v>5595982.562622265</v>
      </c>
      <c r="N107" s="65">
        <v>5595982.562622265</v>
      </c>
      <c r="O107" s="64" t="s">
        <v>462</v>
      </c>
      <c r="P107" s="64" t="s">
        <v>457</v>
      </c>
      <c r="Q107" s="64" t="s">
        <v>360</v>
      </c>
      <c r="R107" s="64">
        <v>0</v>
      </c>
      <c r="S107" s="64" t="s">
        <v>183</v>
      </c>
      <c r="T107" s="64">
        <v>0</v>
      </c>
      <c r="U107" s="64" t="s">
        <v>454</v>
      </c>
      <c r="V107" s="64" t="s">
        <v>290</v>
      </c>
      <c r="W107" s="45"/>
      <c r="X107" s="45"/>
      <c r="AS107"/>
      <c r="AT107"/>
      <c r="AU107"/>
      <c r="AV107"/>
      <c r="AW107"/>
      <c r="AX107"/>
      <c r="AY107"/>
      <c r="AZ107"/>
      <c r="BA107"/>
    </row>
    <row r="108" spans="2:53">
      <c r="B108" s="45"/>
      <c r="C108" s="63" t="s">
        <v>594</v>
      </c>
      <c r="D108" s="71" t="s">
        <v>595</v>
      </c>
      <c r="E108" s="65">
        <v>0</v>
      </c>
      <c r="F108" s="65">
        <v>0</v>
      </c>
      <c r="G108" s="65">
        <v>3641600.3286621775</v>
      </c>
      <c r="H108" s="65">
        <v>10921644.644850595</v>
      </c>
      <c r="I108" s="65">
        <v>9708128.4874996766</v>
      </c>
      <c r="J108" s="65">
        <v>0</v>
      </c>
      <c r="K108" s="65">
        <v>0</v>
      </c>
      <c r="L108" s="65">
        <v>4854274.6922024908</v>
      </c>
      <c r="M108" s="65">
        <v>4854274.6922024908</v>
      </c>
      <c r="N108" s="65">
        <v>4854274.6922024908</v>
      </c>
      <c r="O108" s="64" t="s">
        <v>462</v>
      </c>
      <c r="P108" s="64" t="s">
        <v>457</v>
      </c>
      <c r="Q108" s="64" t="s">
        <v>360</v>
      </c>
      <c r="R108" s="64">
        <v>0</v>
      </c>
      <c r="S108" s="64" t="s">
        <v>192</v>
      </c>
      <c r="T108" s="64" t="s">
        <v>129</v>
      </c>
      <c r="U108" s="64" t="s">
        <v>455</v>
      </c>
      <c r="V108" s="64" t="s">
        <v>290</v>
      </c>
      <c r="W108" s="45"/>
      <c r="X108" s="45"/>
      <c r="AS108"/>
      <c r="AT108"/>
      <c r="AU108"/>
      <c r="AV108"/>
      <c r="AW108"/>
      <c r="AX108"/>
      <c r="AY108"/>
      <c r="AZ108"/>
      <c r="BA108"/>
    </row>
    <row r="109" spans="2:53">
      <c r="B109" s="45"/>
      <c r="C109" s="63" t="s">
        <v>596</v>
      </c>
      <c r="D109" s="71" t="s">
        <v>597</v>
      </c>
      <c r="E109" s="65">
        <v>0</v>
      </c>
      <c r="F109" s="65">
        <v>0</v>
      </c>
      <c r="G109" s="65">
        <v>2630636.5235619741</v>
      </c>
      <c r="H109" s="65">
        <v>9258207.93170885</v>
      </c>
      <c r="I109" s="65">
        <v>17420832.873193808</v>
      </c>
      <c r="J109" s="65">
        <v>1566709.8811511334</v>
      </c>
      <c r="K109" s="65">
        <v>0</v>
      </c>
      <c r="L109" s="65">
        <v>6175277.4419231536</v>
      </c>
      <c r="M109" s="65">
        <v>6175277.4419231536</v>
      </c>
      <c r="N109" s="65">
        <v>6175277.4419231536</v>
      </c>
      <c r="O109" s="64" t="s">
        <v>462</v>
      </c>
      <c r="P109" s="64" t="s">
        <v>457</v>
      </c>
      <c r="Q109" s="64" t="s">
        <v>360</v>
      </c>
      <c r="R109" s="64">
        <v>0</v>
      </c>
      <c r="S109" s="64" t="s">
        <v>192</v>
      </c>
      <c r="T109" s="64" t="s">
        <v>136</v>
      </c>
      <c r="U109" s="64" t="s">
        <v>455</v>
      </c>
      <c r="V109" s="64" t="s">
        <v>290</v>
      </c>
      <c r="W109" s="45"/>
      <c r="X109" s="45"/>
      <c r="AS109"/>
      <c r="AT109"/>
      <c r="AU109"/>
      <c r="AV109"/>
      <c r="AW109"/>
      <c r="AX109"/>
      <c r="AY109"/>
      <c r="AZ109"/>
      <c r="BA109"/>
    </row>
    <row r="110" spans="2:53">
      <c r="B110" s="45"/>
      <c r="C110" s="63" t="s">
        <v>598</v>
      </c>
      <c r="D110" s="71" t="s">
        <v>599</v>
      </c>
      <c r="E110" s="65">
        <v>0</v>
      </c>
      <c r="F110" s="65">
        <v>0</v>
      </c>
      <c r="G110" s="65">
        <v>2099603.3385862405</v>
      </c>
      <c r="H110" s="65">
        <v>6298705.8962173797</v>
      </c>
      <c r="I110" s="65">
        <v>5598803.2173000341</v>
      </c>
      <c r="J110" s="65">
        <v>0</v>
      </c>
      <c r="K110" s="65">
        <v>0</v>
      </c>
      <c r="L110" s="65">
        <v>2799422.4904207308</v>
      </c>
      <c r="M110" s="65">
        <v>2799422.4904207308</v>
      </c>
      <c r="N110" s="65">
        <v>2799422.4904207308</v>
      </c>
      <c r="O110" s="64" t="s">
        <v>462</v>
      </c>
      <c r="P110" s="64" t="s">
        <v>457</v>
      </c>
      <c r="Q110" s="64" t="s">
        <v>360</v>
      </c>
      <c r="R110" s="64">
        <v>0</v>
      </c>
      <c r="S110" s="64" t="s">
        <v>192</v>
      </c>
      <c r="T110" s="64">
        <v>0</v>
      </c>
      <c r="U110" s="64" t="s">
        <v>454</v>
      </c>
      <c r="V110" s="64" t="s">
        <v>290</v>
      </c>
      <c r="W110" s="45"/>
      <c r="X110" s="45"/>
      <c r="AS110"/>
      <c r="AT110"/>
      <c r="AU110"/>
      <c r="AV110"/>
      <c r="AW110"/>
      <c r="AX110"/>
      <c r="AY110"/>
      <c r="AZ110"/>
      <c r="BA110"/>
    </row>
    <row r="111" spans="2:53">
      <c r="B111" s="45"/>
      <c r="C111" s="63" t="s">
        <v>600</v>
      </c>
      <c r="D111" s="71" t="s">
        <v>601</v>
      </c>
      <c r="E111" s="65">
        <v>0</v>
      </c>
      <c r="F111" s="65">
        <v>0</v>
      </c>
      <c r="G111" s="65">
        <v>2006673.2949599957</v>
      </c>
      <c r="H111" s="65">
        <v>1959259.2217926143</v>
      </c>
      <c r="I111" s="65">
        <v>0</v>
      </c>
      <c r="J111" s="65">
        <v>0</v>
      </c>
      <c r="K111" s="65">
        <v>0</v>
      </c>
      <c r="L111" s="65">
        <v>793186.50335052214</v>
      </c>
      <c r="M111" s="65">
        <v>793186.50335052214</v>
      </c>
      <c r="N111" s="65">
        <v>793186.50335052214</v>
      </c>
      <c r="O111" s="64" t="s">
        <v>462</v>
      </c>
      <c r="P111" s="64" t="s">
        <v>457</v>
      </c>
      <c r="Q111" s="64" t="s">
        <v>360</v>
      </c>
      <c r="R111" s="64">
        <v>0</v>
      </c>
      <c r="S111" s="64" t="s">
        <v>183</v>
      </c>
      <c r="T111" s="64" t="s">
        <v>418</v>
      </c>
      <c r="U111" s="64" t="s">
        <v>455</v>
      </c>
      <c r="V111" s="64" t="s">
        <v>290</v>
      </c>
      <c r="W111" s="45"/>
      <c r="X111" s="45"/>
      <c r="AS111"/>
      <c r="AT111"/>
      <c r="AU111"/>
      <c r="AV111"/>
      <c r="AW111"/>
      <c r="AX111"/>
      <c r="AY111"/>
      <c r="AZ111"/>
      <c r="BA111"/>
    </row>
    <row r="112" spans="2:53">
      <c r="B112" s="45"/>
      <c r="C112" s="63" t="s">
        <v>602</v>
      </c>
      <c r="D112" s="71" t="s">
        <v>602</v>
      </c>
      <c r="E112" s="65">
        <v>2031297.4691140614</v>
      </c>
      <c r="F112" s="65">
        <v>2055234.7886980274</v>
      </c>
      <c r="G112" s="65">
        <v>2000000.1029176062</v>
      </c>
      <c r="H112" s="65">
        <v>2000000.0580505701</v>
      </c>
      <c r="I112" s="65">
        <v>1999999.64714559</v>
      </c>
      <c r="J112" s="65">
        <v>1999999.5959688143</v>
      </c>
      <c r="K112" s="65">
        <v>1999999.9395413841</v>
      </c>
      <c r="L112" s="65">
        <v>1999999.8687247927</v>
      </c>
      <c r="M112" s="65">
        <v>1999999.8687247927</v>
      </c>
      <c r="N112" s="65">
        <v>1999999.8687247927</v>
      </c>
      <c r="O112" s="64" t="s">
        <v>462</v>
      </c>
      <c r="P112" s="64" t="s">
        <v>457</v>
      </c>
      <c r="Q112" s="64" t="s">
        <v>360</v>
      </c>
      <c r="R112" s="64">
        <v>0</v>
      </c>
      <c r="S112" s="64" t="s">
        <v>183</v>
      </c>
      <c r="T112" s="64">
        <v>0</v>
      </c>
      <c r="U112" s="64" t="s">
        <v>454</v>
      </c>
      <c r="V112" s="64" t="s">
        <v>290</v>
      </c>
      <c r="W112" s="45"/>
      <c r="X112" s="45"/>
      <c r="AS112"/>
      <c r="AT112"/>
      <c r="AU112"/>
      <c r="AV112"/>
      <c r="AW112"/>
      <c r="AX112"/>
      <c r="AY112"/>
      <c r="AZ112"/>
      <c r="BA112"/>
    </row>
    <row r="113" spans="2:53">
      <c r="B113" s="45"/>
      <c r="C113" s="63" t="s">
        <v>603</v>
      </c>
      <c r="D113" s="71" t="s">
        <v>604</v>
      </c>
      <c r="E113" s="65">
        <v>58326207.596800007</v>
      </c>
      <c r="F113" s="65">
        <v>29493305.987776849</v>
      </c>
      <c r="G113" s="65">
        <v>1729227.6351888841</v>
      </c>
      <c r="H113" s="65">
        <v>0</v>
      </c>
      <c r="I113" s="65">
        <v>0</v>
      </c>
      <c r="J113" s="65">
        <v>0</v>
      </c>
      <c r="K113" s="65">
        <v>0</v>
      </c>
      <c r="L113" s="65">
        <v>345845.52703777683</v>
      </c>
      <c r="M113" s="65">
        <v>345845.52703777683</v>
      </c>
      <c r="N113" s="65">
        <v>345845.52703777683</v>
      </c>
      <c r="O113" s="64" t="s">
        <v>462</v>
      </c>
      <c r="P113" s="64" t="s">
        <v>457</v>
      </c>
      <c r="Q113" s="64" t="s">
        <v>360</v>
      </c>
      <c r="R113" s="64">
        <v>0</v>
      </c>
      <c r="S113" s="64" t="s">
        <v>192</v>
      </c>
      <c r="T113" s="64" t="s">
        <v>447</v>
      </c>
      <c r="U113" s="64" t="s">
        <v>455</v>
      </c>
      <c r="V113" s="64" t="s">
        <v>290</v>
      </c>
      <c r="W113" s="45"/>
      <c r="X113" s="45"/>
      <c r="AS113"/>
      <c r="AT113"/>
      <c r="AU113"/>
      <c r="AV113"/>
      <c r="AW113"/>
      <c r="AX113"/>
      <c r="AY113"/>
      <c r="AZ113"/>
      <c r="BA113"/>
    </row>
    <row r="114" spans="2:53">
      <c r="B114" s="45"/>
      <c r="C114" s="63" t="s">
        <v>605</v>
      </c>
      <c r="D114" s="71" t="s">
        <v>606</v>
      </c>
      <c r="E114" s="65">
        <v>162434.33347059562</v>
      </c>
      <c r="F114" s="65">
        <v>1745130.6876053256</v>
      </c>
      <c r="G114" s="65">
        <v>1703896.3948499567</v>
      </c>
      <c r="H114" s="65">
        <v>0</v>
      </c>
      <c r="I114" s="65">
        <v>0</v>
      </c>
      <c r="J114" s="65">
        <v>0</v>
      </c>
      <c r="K114" s="65">
        <v>0</v>
      </c>
      <c r="L114" s="65">
        <v>340779.27896999137</v>
      </c>
      <c r="M114" s="65">
        <v>340779.27896999137</v>
      </c>
      <c r="N114" s="65">
        <v>340779.27896999137</v>
      </c>
      <c r="O114" s="64" t="s">
        <v>462</v>
      </c>
      <c r="P114" s="64" t="s">
        <v>457</v>
      </c>
      <c r="Q114" s="64" t="s">
        <v>360</v>
      </c>
      <c r="R114" s="64">
        <v>0</v>
      </c>
      <c r="S114" s="64" t="s">
        <v>192</v>
      </c>
      <c r="T114" s="64">
        <v>0</v>
      </c>
      <c r="U114" s="64" t="s">
        <v>454</v>
      </c>
      <c r="V114" s="64" t="s">
        <v>290</v>
      </c>
      <c r="W114" s="45"/>
      <c r="X114" s="45"/>
      <c r="AS114"/>
      <c r="AT114"/>
      <c r="AU114"/>
      <c r="AV114"/>
      <c r="AW114"/>
      <c r="AX114"/>
      <c r="AY114"/>
      <c r="AZ114"/>
      <c r="BA114"/>
    </row>
    <row r="115" spans="2:53">
      <c r="B115" s="45"/>
      <c r="C115" s="63" t="s">
        <v>607</v>
      </c>
      <c r="D115" s="71" t="s">
        <v>608</v>
      </c>
      <c r="E115" s="65">
        <v>0</v>
      </c>
      <c r="F115" s="65">
        <v>183744.15581396973</v>
      </c>
      <c r="G115" s="65">
        <v>1153837.1446019977</v>
      </c>
      <c r="H115" s="65">
        <v>5946351.7381405849</v>
      </c>
      <c r="I115" s="65">
        <v>0</v>
      </c>
      <c r="J115" s="65">
        <v>0</v>
      </c>
      <c r="K115" s="65">
        <v>0</v>
      </c>
      <c r="L115" s="65">
        <v>1420037.7765485165</v>
      </c>
      <c r="M115" s="65">
        <v>1420037.7765485165</v>
      </c>
      <c r="N115" s="65">
        <v>1420037.7765485165</v>
      </c>
      <c r="O115" s="64" t="s">
        <v>462</v>
      </c>
      <c r="P115" s="64" t="s">
        <v>457</v>
      </c>
      <c r="Q115" s="64" t="s">
        <v>360</v>
      </c>
      <c r="R115" s="64">
        <v>0</v>
      </c>
      <c r="S115" s="64" t="s">
        <v>192</v>
      </c>
      <c r="T115" s="64" t="s">
        <v>15</v>
      </c>
      <c r="U115" s="64" t="s">
        <v>455</v>
      </c>
      <c r="V115" s="64" t="s">
        <v>290</v>
      </c>
      <c r="W115" s="45"/>
      <c r="X115" s="45"/>
      <c r="AS115"/>
      <c r="AT115"/>
      <c r="AU115"/>
      <c r="AV115"/>
      <c r="AW115"/>
      <c r="AX115"/>
      <c r="AY115"/>
      <c r="AZ115"/>
      <c r="BA115"/>
    </row>
    <row r="116" spans="2:53">
      <c r="B116" s="45"/>
      <c r="C116" s="63" t="s">
        <v>609</v>
      </c>
      <c r="D116" s="71" t="s">
        <v>610</v>
      </c>
      <c r="E116" s="65">
        <v>0</v>
      </c>
      <c r="F116" s="65">
        <v>1508095.4501034538</v>
      </c>
      <c r="G116" s="65">
        <v>1955176.488400958</v>
      </c>
      <c r="H116" s="65">
        <v>0</v>
      </c>
      <c r="I116" s="65">
        <v>0</v>
      </c>
      <c r="J116" s="65">
        <v>0</v>
      </c>
      <c r="K116" s="65">
        <v>0</v>
      </c>
      <c r="L116" s="65">
        <v>391035.29768019158</v>
      </c>
      <c r="M116" s="65">
        <v>391035.29768019158</v>
      </c>
      <c r="N116" s="65">
        <v>391035.29768019158</v>
      </c>
      <c r="O116" s="64" t="s">
        <v>462</v>
      </c>
      <c r="P116" s="64" t="s">
        <v>457</v>
      </c>
      <c r="Q116" s="64" t="s">
        <v>360</v>
      </c>
      <c r="R116" s="64">
        <v>0</v>
      </c>
      <c r="S116" s="64" t="s">
        <v>192</v>
      </c>
      <c r="T116" s="64">
        <v>0</v>
      </c>
      <c r="U116" s="64" t="s">
        <v>454</v>
      </c>
      <c r="V116" s="64" t="s">
        <v>290</v>
      </c>
      <c r="W116" s="45"/>
      <c r="X116" s="45"/>
      <c r="AS116"/>
      <c r="AT116"/>
      <c r="AU116"/>
      <c r="AV116"/>
      <c r="AW116"/>
      <c r="AX116"/>
      <c r="AY116"/>
      <c r="AZ116"/>
      <c r="BA116"/>
    </row>
    <row r="117" spans="2:53">
      <c r="B117" s="45"/>
      <c r="C117" s="63" t="s">
        <v>611</v>
      </c>
      <c r="D117" s="71" t="s">
        <v>612</v>
      </c>
      <c r="E117" s="65">
        <v>23159508.666068826</v>
      </c>
      <c r="F117" s="65">
        <v>22150467.630150028</v>
      </c>
      <c r="G117" s="65">
        <v>936998.03502191545</v>
      </c>
      <c r="H117" s="65">
        <v>0</v>
      </c>
      <c r="I117" s="65">
        <v>0</v>
      </c>
      <c r="J117" s="65">
        <v>0</v>
      </c>
      <c r="K117" s="65">
        <v>0</v>
      </c>
      <c r="L117" s="65">
        <v>187399.60700438308</v>
      </c>
      <c r="M117" s="65">
        <v>187399.60700438308</v>
      </c>
      <c r="N117" s="65">
        <v>187399.60700438308</v>
      </c>
      <c r="O117" s="64" t="s">
        <v>462</v>
      </c>
      <c r="P117" s="64" t="s">
        <v>457</v>
      </c>
      <c r="Q117" s="64" t="s">
        <v>360</v>
      </c>
      <c r="R117" s="64">
        <v>0</v>
      </c>
      <c r="S117" s="64" t="s">
        <v>192</v>
      </c>
      <c r="T117" s="64">
        <v>0</v>
      </c>
      <c r="U117" s="64" t="s">
        <v>454</v>
      </c>
      <c r="V117" s="64" t="s">
        <v>290</v>
      </c>
      <c r="W117" s="45"/>
      <c r="X117" s="45"/>
      <c r="AS117"/>
      <c r="AT117"/>
      <c r="AU117"/>
      <c r="AV117"/>
      <c r="AW117"/>
      <c r="AX117"/>
      <c r="AY117"/>
      <c r="AZ117"/>
      <c r="BA117"/>
    </row>
    <row r="118" spans="2:53">
      <c r="B118" s="45"/>
      <c r="C118" s="63" t="s">
        <v>613</v>
      </c>
      <c r="D118" s="71" t="s">
        <v>614</v>
      </c>
      <c r="E118" s="65">
        <v>0</v>
      </c>
      <c r="F118" s="65">
        <v>0</v>
      </c>
      <c r="G118" s="65">
        <v>551835.15611399885</v>
      </c>
      <c r="H118" s="65">
        <v>440833.32490333827</v>
      </c>
      <c r="I118" s="65">
        <v>0</v>
      </c>
      <c r="J118" s="65">
        <v>0</v>
      </c>
      <c r="K118" s="65">
        <v>0</v>
      </c>
      <c r="L118" s="65">
        <v>198533.69620346744</v>
      </c>
      <c r="M118" s="65">
        <v>198533.69620346744</v>
      </c>
      <c r="N118" s="65">
        <v>198533.69620346744</v>
      </c>
      <c r="O118" s="64" t="s">
        <v>462</v>
      </c>
      <c r="P118" s="64" t="s">
        <v>457</v>
      </c>
      <c r="Q118" s="64" t="s">
        <v>360</v>
      </c>
      <c r="R118" s="64">
        <v>0</v>
      </c>
      <c r="S118" s="64" t="s">
        <v>192</v>
      </c>
      <c r="T118" s="64">
        <v>0</v>
      </c>
      <c r="U118" s="64" t="s">
        <v>454</v>
      </c>
      <c r="V118" s="64" t="s">
        <v>290</v>
      </c>
      <c r="W118" s="45"/>
      <c r="X118" s="45"/>
      <c r="AS118"/>
      <c r="AT118"/>
      <c r="AU118"/>
      <c r="AV118"/>
      <c r="AW118"/>
      <c r="AX118"/>
      <c r="AY118"/>
      <c r="AZ118"/>
      <c r="BA118"/>
    </row>
    <row r="119" spans="2:53">
      <c r="B119" s="45"/>
      <c r="C119" s="63" t="s">
        <v>615</v>
      </c>
      <c r="D119" s="71" t="s">
        <v>616</v>
      </c>
      <c r="E119" s="65">
        <v>648603.125</v>
      </c>
      <c r="F119" s="65">
        <v>1335519.6453738527</v>
      </c>
      <c r="G119" s="65">
        <v>343642.80176189926</v>
      </c>
      <c r="H119" s="65">
        <v>0</v>
      </c>
      <c r="I119" s="65">
        <v>0</v>
      </c>
      <c r="J119" s="65">
        <v>0</v>
      </c>
      <c r="K119" s="65">
        <v>0</v>
      </c>
      <c r="L119" s="65">
        <v>68728.560352379849</v>
      </c>
      <c r="M119" s="65">
        <v>68728.560352379849</v>
      </c>
      <c r="N119" s="65">
        <v>68728.560352379849</v>
      </c>
      <c r="O119" s="64" t="s">
        <v>462</v>
      </c>
      <c r="P119" s="64" t="s">
        <v>457</v>
      </c>
      <c r="Q119" s="64" t="s">
        <v>360</v>
      </c>
      <c r="R119" s="64">
        <v>0</v>
      </c>
      <c r="S119" s="64" t="s">
        <v>192</v>
      </c>
      <c r="T119" s="64">
        <v>0</v>
      </c>
      <c r="U119" s="64" t="s">
        <v>454</v>
      </c>
      <c r="V119" s="64" t="s">
        <v>290</v>
      </c>
      <c r="W119" s="45"/>
      <c r="X119" s="45"/>
      <c r="AS119"/>
      <c r="AT119"/>
      <c r="AU119"/>
      <c r="AV119"/>
      <c r="AW119"/>
      <c r="AX119"/>
      <c r="AY119"/>
      <c r="AZ119"/>
      <c r="BA119"/>
    </row>
    <row r="120" spans="2:53">
      <c r="B120" s="45"/>
      <c r="C120" s="63" t="s">
        <v>617</v>
      </c>
      <c r="D120" s="71" t="s">
        <v>617</v>
      </c>
      <c r="E120" s="65">
        <v>152221.01189531953</v>
      </c>
      <c r="F120" s="65">
        <v>1396038.7825710222</v>
      </c>
      <c r="G120" s="65">
        <v>107795.47939530853</v>
      </c>
      <c r="H120" s="65">
        <v>107795.50349419695</v>
      </c>
      <c r="I120" s="65">
        <v>107795.60354229041</v>
      </c>
      <c r="J120" s="65">
        <v>107795.28602214999</v>
      </c>
      <c r="K120" s="65">
        <v>107795.89383922845</v>
      </c>
      <c r="L120" s="65">
        <v>107795.55325863487</v>
      </c>
      <c r="M120" s="65">
        <v>107795.55325863487</v>
      </c>
      <c r="N120" s="65">
        <v>107795.55325863487</v>
      </c>
      <c r="O120" s="64" t="s">
        <v>462</v>
      </c>
      <c r="P120" s="64" t="s">
        <v>457</v>
      </c>
      <c r="Q120" s="64" t="s">
        <v>360</v>
      </c>
      <c r="R120" s="64">
        <v>0</v>
      </c>
      <c r="S120" s="64" t="s">
        <v>192</v>
      </c>
      <c r="T120" s="64">
        <v>0</v>
      </c>
      <c r="U120" s="64" t="s">
        <v>454</v>
      </c>
      <c r="V120" s="64" t="s">
        <v>290</v>
      </c>
      <c r="W120" s="45"/>
      <c r="X120" s="45"/>
      <c r="AS120"/>
      <c r="AT120"/>
      <c r="AU120"/>
      <c r="AV120"/>
      <c r="AW120"/>
      <c r="AX120"/>
      <c r="AY120"/>
      <c r="AZ120"/>
      <c r="BA120"/>
    </row>
    <row r="121" spans="2:53">
      <c r="B121" s="45"/>
      <c r="C121" s="63" t="s">
        <v>618</v>
      </c>
      <c r="D121" s="71" t="s">
        <v>619</v>
      </c>
      <c r="E121" s="65">
        <v>2647505.0205000006</v>
      </c>
      <c r="F121" s="65">
        <v>11659069.865437604</v>
      </c>
      <c r="G121" s="65">
        <v>84199.008119873935</v>
      </c>
      <c r="H121" s="65">
        <v>0</v>
      </c>
      <c r="I121" s="65">
        <v>0</v>
      </c>
      <c r="J121" s="65">
        <v>0</v>
      </c>
      <c r="K121" s="65">
        <v>0</v>
      </c>
      <c r="L121" s="65">
        <v>16839.801623974785</v>
      </c>
      <c r="M121" s="65">
        <v>16839.801623974785</v>
      </c>
      <c r="N121" s="65">
        <v>16839.801623974785</v>
      </c>
      <c r="O121" s="64" t="s">
        <v>462</v>
      </c>
      <c r="P121" s="64" t="s">
        <v>457</v>
      </c>
      <c r="Q121" s="64" t="s">
        <v>360</v>
      </c>
      <c r="R121" s="64">
        <v>0</v>
      </c>
      <c r="S121" s="64" t="s">
        <v>183</v>
      </c>
      <c r="T121" s="64">
        <v>0</v>
      </c>
      <c r="U121" s="64" t="s">
        <v>454</v>
      </c>
      <c r="V121" s="64" t="s">
        <v>290</v>
      </c>
      <c r="W121" s="45"/>
      <c r="X121" s="45"/>
      <c r="AS121"/>
      <c r="AT121"/>
      <c r="AU121"/>
      <c r="AV121"/>
      <c r="AW121"/>
      <c r="AX121"/>
      <c r="AY121"/>
      <c r="AZ121"/>
      <c r="BA121"/>
    </row>
    <row r="122" spans="2:53">
      <c r="B122" s="45"/>
      <c r="C122" s="63" t="s">
        <v>620</v>
      </c>
      <c r="D122" s="71" t="s">
        <v>621</v>
      </c>
      <c r="E122" s="65">
        <v>1227355.6140000001</v>
      </c>
      <c r="F122" s="65">
        <v>654368.57909038255</v>
      </c>
      <c r="G122" s="65">
        <v>831575.00429619546</v>
      </c>
      <c r="H122" s="65">
        <v>0</v>
      </c>
      <c r="I122" s="65">
        <v>0</v>
      </c>
      <c r="J122" s="65">
        <v>0</v>
      </c>
      <c r="K122" s="65">
        <v>0</v>
      </c>
      <c r="L122" s="65">
        <v>166315.00085923908</v>
      </c>
      <c r="M122" s="65">
        <v>166315.00085923908</v>
      </c>
      <c r="N122" s="65">
        <v>166315.00085923908</v>
      </c>
      <c r="O122" s="64" t="s">
        <v>462</v>
      </c>
      <c r="P122" s="64" t="s">
        <v>457</v>
      </c>
      <c r="Q122" s="64" t="s">
        <v>360</v>
      </c>
      <c r="R122" s="64">
        <v>0</v>
      </c>
      <c r="S122" s="64" t="s">
        <v>192</v>
      </c>
      <c r="T122" s="64">
        <v>0</v>
      </c>
      <c r="U122" s="64" t="s">
        <v>454</v>
      </c>
      <c r="V122" s="64" t="s">
        <v>290</v>
      </c>
      <c r="W122" s="45"/>
      <c r="X122" s="45"/>
      <c r="AS122"/>
      <c r="AT122"/>
      <c r="AU122"/>
      <c r="AV122"/>
      <c r="AW122"/>
      <c r="AX122"/>
      <c r="AY122"/>
      <c r="AZ122"/>
      <c r="BA122"/>
    </row>
    <row r="123" spans="2:53">
      <c r="B123" s="45"/>
      <c r="C123" s="63" t="s">
        <v>622</v>
      </c>
      <c r="D123" s="71" t="s">
        <v>623</v>
      </c>
      <c r="E123" s="65">
        <v>0</v>
      </c>
      <c r="F123" s="65">
        <v>0</v>
      </c>
      <c r="G123" s="65">
        <v>0</v>
      </c>
      <c r="H123" s="65">
        <v>0</v>
      </c>
      <c r="I123" s="65">
        <v>0</v>
      </c>
      <c r="J123" s="65">
        <v>8288325.0000000009</v>
      </c>
      <c r="K123" s="65">
        <v>7193000</v>
      </c>
      <c r="L123" s="65">
        <v>3096265.0000000005</v>
      </c>
      <c r="M123" s="65">
        <v>3096265.0000000005</v>
      </c>
      <c r="N123" s="65">
        <v>3096265.0000000005</v>
      </c>
      <c r="O123" s="64" t="s">
        <v>462</v>
      </c>
      <c r="P123" s="64" t="s">
        <v>457</v>
      </c>
      <c r="Q123" s="64" t="s">
        <v>360</v>
      </c>
      <c r="R123" s="64">
        <v>0</v>
      </c>
      <c r="S123" s="64" t="s">
        <v>192</v>
      </c>
      <c r="T123" s="64">
        <v>0</v>
      </c>
      <c r="U123" s="64" t="s">
        <v>454</v>
      </c>
      <c r="V123" s="64" t="s">
        <v>290</v>
      </c>
      <c r="W123" s="45"/>
      <c r="X123" s="45"/>
      <c r="AS123"/>
      <c r="AT123"/>
      <c r="AU123"/>
      <c r="AV123"/>
      <c r="AW123"/>
      <c r="AX123"/>
      <c r="AY123"/>
      <c r="AZ123"/>
      <c r="BA123"/>
    </row>
    <row r="124" spans="2:53">
      <c r="B124" s="45"/>
      <c r="C124" s="63" t="s">
        <v>624</v>
      </c>
      <c r="D124" s="71" t="s">
        <v>625</v>
      </c>
      <c r="E124" s="65">
        <v>0</v>
      </c>
      <c r="F124" s="65">
        <v>0</v>
      </c>
      <c r="G124" s="65">
        <v>0</v>
      </c>
      <c r="H124" s="65">
        <v>0</v>
      </c>
      <c r="I124" s="65">
        <v>0</v>
      </c>
      <c r="J124" s="65">
        <v>8246629.8647197746</v>
      </c>
      <c r="K124" s="65">
        <v>7146000</v>
      </c>
      <c r="L124" s="65">
        <v>3078525.9729439551</v>
      </c>
      <c r="M124" s="65">
        <v>3078525.9729439551</v>
      </c>
      <c r="N124" s="65">
        <v>3078525.9729439551</v>
      </c>
      <c r="O124" s="64" t="s">
        <v>462</v>
      </c>
      <c r="P124" s="64" t="s">
        <v>457</v>
      </c>
      <c r="Q124" s="64" t="s">
        <v>360</v>
      </c>
      <c r="R124" s="64">
        <v>0</v>
      </c>
      <c r="S124" s="64" t="s">
        <v>192</v>
      </c>
      <c r="T124" s="64">
        <v>0</v>
      </c>
      <c r="U124" s="64" t="s">
        <v>454</v>
      </c>
      <c r="V124" s="64" t="s">
        <v>290</v>
      </c>
      <c r="W124" s="45"/>
      <c r="X124" s="45"/>
      <c r="AS124"/>
      <c r="AT124"/>
      <c r="AU124"/>
      <c r="AV124"/>
      <c r="AW124"/>
      <c r="AX124"/>
      <c r="AY124"/>
      <c r="AZ124"/>
      <c r="BA124"/>
    </row>
    <row r="125" spans="2:53">
      <c r="B125" s="45"/>
      <c r="C125" s="63" t="s">
        <v>626</v>
      </c>
      <c r="D125" s="71" t="s">
        <v>627</v>
      </c>
      <c r="E125" s="65">
        <v>0</v>
      </c>
      <c r="F125" s="65">
        <v>0</v>
      </c>
      <c r="G125" s="65">
        <v>0</v>
      </c>
      <c r="H125" s="65">
        <v>0</v>
      </c>
      <c r="I125" s="65">
        <v>0</v>
      </c>
      <c r="J125" s="65">
        <v>7933111.2306202929</v>
      </c>
      <c r="K125" s="65">
        <v>6791000</v>
      </c>
      <c r="L125" s="65">
        <v>2944822.2461240585</v>
      </c>
      <c r="M125" s="65">
        <v>2944822.2461240585</v>
      </c>
      <c r="N125" s="65">
        <v>2944822.2461240585</v>
      </c>
      <c r="O125" s="64" t="s">
        <v>462</v>
      </c>
      <c r="P125" s="64" t="s">
        <v>457</v>
      </c>
      <c r="Q125" s="64" t="s">
        <v>360</v>
      </c>
      <c r="R125" s="64">
        <v>0</v>
      </c>
      <c r="S125" s="64" t="s">
        <v>192</v>
      </c>
      <c r="T125" s="64" t="s">
        <v>161</v>
      </c>
      <c r="U125" s="64" t="s">
        <v>455</v>
      </c>
      <c r="V125" s="64" t="s">
        <v>290</v>
      </c>
      <c r="W125" s="45"/>
      <c r="X125" s="45"/>
      <c r="AS125"/>
      <c r="AT125"/>
      <c r="AU125"/>
      <c r="AV125"/>
      <c r="AW125"/>
      <c r="AX125"/>
      <c r="AY125"/>
      <c r="AZ125"/>
      <c r="BA125"/>
    </row>
    <row r="126" spans="2:53">
      <c r="B126" s="45"/>
      <c r="C126" s="63" t="s">
        <v>628</v>
      </c>
      <c r="D126" s="71" t="s">
        <v>629</v>
      </c>
      <c r="E126" s="65">
        <v>0</v>
      </c>
      <c r="F126" s="65">
        <v>0</v>
      </c>
      <c r="G126" s="65">
        <v>0</v>
      </c>
      <c r="H126" s="65">
        <v>2966960.7802432165</v>
      </c>
      <c r="I126" s="65">
        <v>8900880.3575674668</v>
      </c>
      <c r="J126" s="65">
        <v>7911893.1384963393</v>
      </c>
      <c r="K126" s="65">
        <v>0</v>
      </c>
      <c r="L126" s="65">
        <v>3955946.8552614045</v>
      </c>
      <c r="M126" s="65">
        <v>3955946.8552614045</v>
      </c>
      <c r="N126" s="65">
        <v>3955946.8552614045</v>
      </c>
      <c r="O126" s="64" t="s">
        <v>462</v>
      </c>
      <c r="P126" s="64" t="s">
        <v>457</v>
      </c>
      <c r="Q126" s="64" t="s">
        <v>360</v>
      </c>
      <c r="R126" s="64">
        <v>0</v>
      </c>
      <c r="S126" s="64" t="s">
        <v>192</v>
      </c>
      <c r="T126" s="64" t="s">
        <v>419</v>
      </c>
      <c r="U126" s="64" t="s">
        <v>455</v>
      </c>
      <c r="V126" s="64" t="s">
        <v>290</v>
      </c>
      <c r="W126" s="45"/>
      <c r="X126" s="45"/>
      <c r="AS126"/>
      <c r="AT126"/>
      <c r="AU126"/>
      <c r="AV126"/>
      <c r="AW126"/>
      <c r="AX126"/>
      <c r="AY126"/>
      <c r="AZ126"/>
      <c r="BA126"/>
    </row>
    <row r="127" spans="2:53">
      <c r="B127" s="45"/>
      <c r="C127" s="63" t="s">
        <v>630</v>
      </c>
      <c r="D127" s="71" t="s">
        <v>631</v>
      </c>
      <c r="E127" s="65">
        <v>0</v>
      </c>
      <c r="F127" s="65">
        <v>0</v>
      </c>
      <c r="G127" s="65">
        <v>0</v>
      </c>
      <c r="H127" s="65">
        <v>0</v>
      </c>
      <c r="I127" s="65">
        <v>8929114.4336022232</v>
      </c>
      <c r="J127" s="65">
        <v>7133019.9131861022</v>
      </c>
      <c r="K127" s="65">
        <v>0</v>
      </c>
      <c r="L127" s="65">
        <v>3212426.8693576646</v>
      </c>
      <c r="M127" s="65">
        <v>3212426.8693576646</v>
      </c>
      <c r="N127" s="65">
        <v>3212426.8693576646</v>
      </c>
      <c r="O127" s="64" t="s">
        <v>462</v>
      </c>
      <c r="P127" s="64" t="s">
        <v>457</v>
      </c>
      <c r="Q127" s="64" t="s">
        <v>360</v>
      </c>
      <c r="R127" s="64">
        <v>0</v>
      </c>
      <c r="S127" s="64" t="s">
        <v>192</v>
      </c>
      <c r="T127" s="64">
        <v>0</v>
      </c>
      <c r="U127" s="64" t="s">
        <v>454</v>
      </c>
      <c r="V127" s="64" t="s">
        <v>290</v>
      </c>
      <c r="W127" s="45"/>
      <c r="X127" s="45"/>
      <c r="AS127"/>
      <c r="AT127"/>
      <c r="AU127"/>
      <c r="AV127"/>
      <c r="AW127"/>
      <c r="AX127"/>
      <c r="AY127"/>
      <c r="AZ127"/>
      <c r="BA127"/>
    </row>
    <row r="128" spans="2:53">
      <c r="B128" s="45"/>
      <c r="C128" s="63" t="s">
        <v>632</v>
      </c>
      <c r="D128" s="71" t="s">
        <v>633</v>
      </c>
      <c r="E128" s="65">
        <v>0</v>
      </c>
      <c r="F128" s="65">
        <v>0</v>
      </c>
      <c r="G128" s="65">
        <v>0</v>
      </c>
      <c r="H128" s="65">
        <v>0</v>
      </c>
      <c r="I128" s="65">
        <v>0</v>
      </c>
      <c r="J128" s="65">
        <v>3473250</v>
      </c>
      <c r="K128" s="65">
        <v>11046000</v>
      </c>
      <c r="L128" s="65">
        <v>2903850</v>
      </c>
      <c r="M128" s="65">
        <v>2903850</v>
      </c>
      <c r="N128" s="65">
        <v>2903850</v>
      </c>
      <c r="O128" s="64" t="s">
        <v>462</v>
      </c>
      <c r="P128" s="64" t="s">
        <v>457</v>
      </c>
      <c r="Q128" s="64" t="s">
        <v>360</v>
      </c>
      <c r="R128" s="64">
        <v>0</v>
      </c>
      <c r="S128" s="64" t="s">
        <v>192</v>
      </c>
      <c r="T128" s="64" t="s">
        <v>447</v>
      </c>
      <c r="U128" s="64" t="s">
        <v>455</v>
      </c>
      <c r="V128" s="64" t="s">
        <v>290</v>
      </c>
      <c r="W128" s="45"/>
      <c r="X128" s="45"/>
      <c r="AS128"/>
      <c r="AT128"/>
      <c r="AU128"/>
      <c r="AV128"/>
      <c r="AW128"/>
      <c r="AX128"/>
      <c r="AY128"/>
      <c r="AZ128"/>
      <c r="BA128"/>
    </row>
    <row r="129" spans="2:53">
      <c r="B129" s="45"/>
      <c r="C129" s="63" t="s">
        <v>634</v>
      </c>
      <c r="D129" s="71" t="s">
        <v>635</v>
      </c>
      <c r="E129" s="65">
        <v>0</v>
      </c>
      <c r="F129" s="65">
        <v>0</v>
      </c>
      <c r="G129" s="65">
        <v>0</v>
      </c>
      <c r="H129" s="65">
        <v>1729480.2391496093</v>
      </c>
      <c r="I129" s="65">
        <v>5188440.5626899227</v>
      </c>
      <c r="J129" s="65">
        <v>4611946.4197292747</v>
      </c>
      <c r="K129" s="65">
        <v>0</v>
      </c>
      <c r="L129" s="65">
        <v>2305973.4443137613</v>
      </c>
      <c r="M129" s="65">
        <v>2305973.4443137613</v>
      </c>
      <c r="N129" s="65">
        <v>2305973.4443137613</v>
      </c>
      <c r="O129" s="64" t="s">
        <v>462</v>
      </c>
      <c r="P129" s="64" t="s">
        <v>457</v>
      </c>
      <c r="Q129" s="64" t="s">
        <v>360</v>
      </c>
      <c r="R129" s="64">
        <v>0</v>
      </c>
      <c r="S129" s="64" t="s">
        <v>192</v>
      </c>
      <c r="T129" s="64">
        <v>0</v>
      </c>
      <c r="U129" s="64" t="s">
        <v>454</v>
      </c>
      <c r="V129" s="64" t="s">
        <v>290</v>
      </c>
      <c r="W129" s="45"/>
      <c r="X129" s="45"/>
      <c r="AS129"/>
      <c r="AT129"/>
      <c r="AU129"/>
      <c r="AV129"/>
      <c r="AW129"/>
      <c r="AX129"/>
      <c r="AY129"/>
      <c r="AZ129"/>
      <c r="BA129"/>
    </row>
    <row r="130" spans="2:53">
      <c r="B130" s="45"/>
      <c r="C130" s="63" t="s">
        <v>636</v>
      </c>
      <c r="D130" s="71" t="s">
        <v>637</v>
      </c>
      <c r="E130" s="65">
        <v>0</v>
      </c>
      <c r="F130" s="65">
        <v>0</v>
      </c>
      <c r="G130" s="65">
        <v>0</v>
      </c>
      <c r="H130" s="65">
        <v>0</v>
      </c>
      <c r="I130" s="65">
        <v>0</v>
      </c>
      <c r="J130" s="65">
        <v>3596660.8286322458</v>
      </c>
      <c r="K130" s="65">
        <v>0</v>
      </c>
      <c r="L130" s="65">
        <v>719332.16572644911</v>
      </c>
      <c r="M130" s="65">
        <v>719332.16572644911</v>
      </c>
      <c r="N130" s="65">
        <v>719332.16572644911</v>
      </c>
      <c r="O130" s="64" t="s">
        <v>462</v>
      </c>
      <c r="P130" s="64" t="s">
        <v>457</v>
      </c>
      <c r="Q130" s="64" t="s">
        <v>360</v>
      </c>
      <c r="R130" s="64">
        <v>0</v>
      </c>
      <c r="S130" s="64" t="s">
        <v>192</v>
      </c>
      <c r="T130" s="64">
        <v>0</v>
      </c>
      <c r="U130" s="64" t="s">
        <v>454</v>
      </c>
      <c r="V130" s="64" t="s">
        <v>290</v>
      </c>
      <c r="W130" s="45"/>
      <c r="X130" s="45"/>
      <c r="AS130"/>
      <c r="AT130"/>
      <c r="AU130"/>
      <c r="AV130"/>
      <c r="AW130"/>
      <c r="AX130"/>
      <c r="AY130"/>
      <c r="AZ130"/>
      <c r="BA130"/>
    </row>
    <row r="131" spans="2:53">
      <c r="B131" s="45"/>
      <c r="C131" s="63" t="s">
        <v>638</v>
      </c>
      <c r="D131" s="71" t="s">
        <v>639</v>
      </c>
      <c r="E131" s="65">
        <v>0</v>
      </c>
      <c r="F131" s="65">
        <v>0</v>
      </c>
      <c r="G131" s="65">
        <v>0</v>
      </c>
      <c r="H131" s="65">
        <v>0</v>
      </c>
      <c r="I131" s="65">
        <v>0</v>
      </c>
      <c r="J131" s="65">
        <v>1172277.1885224083</v>
      </c>
      <c r="K131" s="65">
        <v>2612786.4746440393</v>
      </c>
      <c r="L131" s="65">
        <v>757012.73263328953</v>
      </c>
      <c r="M131" s="65">
        <v>757012.73263328953</v>
      </c>
      <c r="N131" s="65">
        <v>757012.73263328953</v>
      </c>
      <c r="O131" s="64" t="s">
        <v>462</v>
      </c>
      <c r="P131" s="64" t="s">
        <v>457</v>
      </c>
      <c r="Q131" s="64" t="s">
        <v>360</v>
      </c>
      <c r="R131" s="64">
        <v>0</v>
      </c>
      <c r="S131" s="64" t="s">
        <v>192</v>
      </c>
      <c r="T131" s="64">
        <v>0</v>
      </c>
      <c r="U131" s="64" t="s">
        <v>454</v>
      </c>
      <c r="V131" s="64" t="s">
        <v>290</v>
      </c>
      <c r="W131" s="45"/>
      <c r="X131" s="45"/>
      <c r="AS131"/>
      <c r="AT131"/>
      <c r="AU131"/>
      <c r="AV131"/>
      <c r="AW131"/>
      <c r="AX131"/>
      <c r="AY131"/>
      <c r="AZ131"/>
      <c r="BA131"/>
    </row>
    <row r="132" spans="2:53">
      <c r="B132" s="45"/>
      <c r="C132" s="63" t="s">
        <v>640</v>
      </c>
      <c r="D132" s="71" t="s">
        <v>640</v>
      </c>
      <c r="E132" s="65">
        <v>0</v>
      </c>
      <c r="F132" s="65">
        <v>0</v>
      </c>
      <c r="G132" s="65">
        <v>0</v>
      </c>
      <c r="H132" s="65">
        <v>0</v>
      </c>
      <c r="I132" s="65">
        <v>2200000.185749786</v>
      </c>
      <c r="J132" s="65">
        <v>2199999.9291188023</v>
      </c>
      <c r="K132" s="65">
        <v>2199999.6599504827</v>
      </c>
      <c r="L132" s="65">
        <v>1319999.9549638142</v>
      </c>
      <c r="M132" s="65">
        <v>1319999.9549638142</v>
      </c>
      <c r="N132" s="65">
        <v>1319999.9549638142</v>
      </c>
      <c r="O132" s="64" t="s">
        <v>462</v>
      </c>
      <c r="P132" s="64" t="s">
        <v>457</v>
      </c>
      <c r="Q132" s="64" t="s">
        <v>360</v>
      </c>
      <c r="R132" s="64">
        <v>0</v>
      </c>
      <c r="S132" s="64" t="s">
        <v>192</v>
      </c>
      <c r="T132" s="64">
        <v>0</v>
      </c>
      <c r="U132" s="64" t="s">
        <v>454</v>
      </c>
      <c r="V132" s="64" t="s">
        <v>290</v>
      </c>
      <c r="W132" s="45"/>
      <c r="X132" s="45"/>
      <c r="AS132"/>
      <c r="AT132"/>
      <c r="AU132"/>
      <c r="AV132"/>
      <c r="AW132"/>
      <c r="AX132"/>
      <c r="AY132"/>
      <c r="AZ132"/>
      <c r="BA132"/>
    </row>
    <row r="133" spans="2:53">
      <c r="B133" s="45"/>
      <c r="C133" s="63" t="s">
        <v>641</v>
      </c>
      <c r="D133" s="71" t="s">
        <v>642</v>
      </c>
      <c r="E133" s="65">
        <v>159779.96444618856</v>
      </c>
      <c r="F133" s="65">
        <v>0</v>
      </c>
      <c r="G133" s="65">
        <v>0</v>
      </c>
      <c r="H133" s="65">
        <v>0</v>
      </c>
      <c r="I133" s="65">
        <v>0</v>
      </c>
      <c r="J133" s="65">
        <v>0</v>
      </c>
      <c r="K133" s="65">
        <v>0</v>
      </c>
      <c r="L133" s="65">
        <v>0</v>
      </c>
      <c r="M133" s="65">
        <v>0</v>
      </c>
      <c r="N133" s="65">
        <v>0</v>
      </c>
      <c r="O133" s="64" t="s">
        <v>462</v>
      </c>
      <c r="P133" s="64" t="s">
        <v>457</v>
      </c>
      <c r="Q133" s="64" t="s">
        <v>360</v>
      </c>
      <c r="R133" s="64">
        <v>0</v>
      </c>
      <c r="S133" s="64" t="s">
        <v>192</v>
      </c>
      <c r="T133" s="64">
        <v>0</v>
      </c>
      <c r="U133" s="64" t="s">
        <v>454</v>
      </c>
      <c r="V133" s="64" t="s">
        <v>290</v>
      </c>
      <c r="W133" s="45"/>
      <c r="X133" s="45"/>
      <c r="AS133"/>
      <c r="AT133"/>
      <c r="AU133"/>
      <c r="AV133"/>
      <c r="AW133"/>
      <c r="AX133"/>
      <c r="AY133"/>
      <c r="AZ133"/>
      <c r="BA133"/>
    </row>
    <row r="134" spans="2:53">
      <c r="B134" s="45"/>
      <c r="C134" s="63" t="s">
        <v>643</v>
      </c>
      <c r="D134" s="71" t="s">
        <v>644</v>
      </c>
      <c r="E134" s="65">
        <v>0</v>
      </c>
      <c r="F134" s="65">
        <v>2405982.390878106</v>
      </c>
      <c r="G134" s="65">
        <v>0</v>
      </c>
      <c r="H134" s="65">
        <v>0</v>
      </c>
      <c r="I134" s="65">
        <v>0</v>
      </c>
      <c r="J134" s="65">
        <v>0</v>
      </c>
      <c r="K134" s="65">
        <v>0</v>
      </c>
      <c r="L134" s="65">
        <v>0</v>
      </c>
      <c r="M134" s="65">
        <v>0</v>
      </c>
      <c r="N134" s="65">
        <v>0</v>
      </c>
      <c r="O134" s="64" t="s">
        <v>462</v>
      </c>
      <c r="P134" s="64" t="s">
        <v>457</v>
      </c>
      <c r="Q134" s="64" t="s">
        <v>360</v>
      </c>
      <c r="R134" s="64">
        <v>0</v>
      </c>
      <c r="S134" s="64" t="s">
        <v>192</v>
      </c>
      <c r="T134" s="64">
        <v>0</v>
      </c>
      <c r="U134" s="64" t="s">
        <v>454</v>
      </c>
      <c r="V134" s="64" t="s">
        <v>290</v>
      </c>
      <c r="W134" s="45"/>
      <c r="X134" s="45"/>
      <c r="AS134"/>
      <c r="AT134"/>
      <c r="AU134"/>
      <c r="AV134"/>
      <c r="AW134"/>
      <c r="AX134"/>
      <c r="AY134"/>
      <c r="AZ134"/>
      <c r="BA134"/>
    </row>
    <row r="135" spans="2:53">
      <c r="B135" s="45"/>
      <c r="C135" s="63" t="s">
        <v>645</v>
      </c>
      <c r="D135" s="71" t="s">
        <v>646</v>
      </c>
      <c r="E135" s="65">
        <v>1683977.1764676159</v>
      </c>
      <c r="F135" s="65">
        <v>0</v>
      </c>
      <c r="G135" s="65">
        <v>0</v>
      </c>
      <c r="H135" s="65">
        <v>0</v>
      </c>
      <c r="I135" s="65">
        <v>0</v>
      </c>
      <c r="J135" s="65">
        <v>0</v>
      </c>
      <c r="K135" s="65">
        <v>0</v>
      </c>
      <c r="L135" s="65">
        <v>0</v>
      </c>
      <c r="M135" s="65">
        <v>0</v>
      </c>
      <c r="N135" s="65">
        <v>0</v>
      </c>
      <c r="O135" s="64" t="s">
        <v>462</v>
      </c>
      <c r="P135" s="64" t="s">
        <v>457</v>
      </c>
      <c r="Q135" s="64" t="s">
        <v>360</v>
      </c>
      <c r="R135" s="64">
        <v>0</v>
      </c>
      <c r="S135" s="64" t="s">
        <v>192</v>
      </c>
      <c r="T135" s="64" t="s">
        <v>136</v>
      </c>
      <c r="U135" s="64" t="s">
        <v>455</v>
      </c>
      <c r="V135" s="64" t="s">
        <v>290</v>
      </c>
      <c r="W135" s="45"/>
      <c r="X135" s="45"/>
      <c r="AS135"/>
      <c r="AT135"/>
      <c r="AU135"/>
      <c r="AV135"/>
      <c r="AW135"/>
      <c r="AX135"/>
      <c r="AY135"/>
      <c r="AZ135"/>
      <c r="BA135"/>
    </row>
    <row r="136" spans="2:53">
      <c r="B136" s="45"/>
      <c r="C136" s="63" t="s">
        <v>647</v>
      </c>
      <c r="D136" s="71" t="s">
        <v>648</v>
      </c>
      <c r="E136" s="65">
        <v>0</v>
      </c>
      <c r="F136" s="65">
        <v>0</v>
      </c>
      <c r="G136" s="65">
        <v>2968000</v>
      </c>
      <c r="H136" s="65">
        <v>0</v>
      </c>
      <c r="I136" s="65">
        <v>0</v>
      </c>
      <c r="J136" s="65">
        <v>0</v>
      </c>
      <c r="K136" s="65">
        <v>0</v>
      </c>
      <c r="L136" s="65">
        <v>593600</v>
      </c>
      <c r="M136" s="65">
        <v>593600</v>
      </c>
      <c r="N136" s="65">
        <v>593600</v>
      </c>
      <c r="O136" s="64" t="s">
        <v>462</v>
      </c>
      <c r="P136" s="64" t="s">
        <v>457</v>
      </c>
      <c r="Q136" s="64" t="s">
        <v>360</v>
      </c>
      <c r="R136" s="64">
        <v>0</v>
      </c>
      <c r="S136" s="64" t="s">
        <v>192</v>
      </c>
      <c r="T136" s="64">
        <v>0</v>
      </c>
      <c r="U136" s="64" t="s">
        <v>454</v>
      </c>
      <c r="V136" s="64" t="s">
        <v>290</v>
      </c>
      <c r="W136" s="45"/>
      <c r="X136" s="45"/>
      <c r="AS136"/>
      <c r="AT136"/>
      <c r="AU136"/>
      <c r="AV136"/>
      <c r="AW136"/>
      <c r="AX136"/>
      <c r="AY136"/>
      <c r="AZ136"/>
      <c r="BA136"/>
    </row>
    <row r="137" spans="2:53">
      <c r="B137" s="45"/>
      <c r="C137" s="63" t="s">
        <v>649</v>
      </c>
      <c r="D137" s="71" t="s">
        <v>650</v>
      </c>
      <c r="E137" s="65">
        <v>0</v>
      </c>
      <c r="F137" s="65">
        <v>0</v>
      </c>
      <c r="G137" s="65">
        <v>0</v>
      </c>
      <c r="H137" s="65">
        <v>3589938.5246834322</v>
      </c>
      <c r="I137" s="65">
        <v>0</v>
      </c>
      <c r="J137" s="65">
        <v>0</v>
      </c>
      <c r="K137" s="65">
        <v>0</v>
      </c>
      <c r="L137" s="65">
        <v>717987.70493668644</v>
      </c>
      <c r="M137" s="65">
        <v>717987.70493668644</v>
      </c>
      <c r="N137" s="65">
        <v>717987.70493668644</v>
      </c>
      <c r="O137" s="64" t="s">
        <v>462</v>
      </c>
      <c r="P137" s="64" t="s">
        <v>457</v>
      </c>
      <c r="Q137" s="64" t="s">
        <v>360</v>
      </c>
      <c r="R137" s="64">
        <v>0</v>
      </c>
      <c r="S137" s="64" t="s">
        <v>192</v>
      </c>
      <c r="T137" s="64">
        <v>0</v>
      </c>
      <c r="U137" s="64" t="s">
        <v>454</v>
      </c>
      <c r="V137" s="64" t="s">
        <v>290</v>
      </c>
      <c r="W137" s="45"/>
      <c r="X137" s="45"/>
      <c r="AS137"/>
      <c r="AT137"/>
      <c r="AU137"/>
      <c r="AV137"/>
      <c r="AW137"/>
      <c r="AX137"/>
      <c r="AY137"/>
      <c r="AZ137"/>
      <c r="BA137"/>
    </row>
    <row r="138" spans="2:53">
      <c r="B138" s="45"/>
      <c r="C138" s="63" t="s">
        <v>651</v>
      </c>
      <c r="D138" s="71" t="s">
        <v>652</v>
      </c>
      <c r="E138" s="65">
        <v>210497.14705845198</v>
      </c>
      <c r="F138" s="65">
        <v>0</v>
      </c>
      <c r="G138" s="65">
        <v>0</v>
      </c>
      <c r="H138" s="65">
        <v>0</v>
      </c>
      <c r="I138" s="65">
        <v>0</v>
      </c>
      <c r="J138" s="65">
        <v>0</v>
      </c>
      <c r="K138" s="65">
        <v>0</v>
      </c>
      <c r="L138" s="65">
        <v>0</v>
      </c>
      <c r="M138" s="65">
        <v>0</v>
      </c>
      <c r="N138" s="65">
        <v>0</v>
      </c>
      <c r="O138" s="64" t="s">
        <v>462</v>
      </c>
      <c r="P138" s="64" t="s">
        <v>457</v>
      </c>
      <c r="Q138" s="64" t="s">
        <v>360</v>
      </c>
      <c r="R138" s="64">
        <v>0</v>
      </c>
      <c r="S138" s="64" t="s">
        <v>192</v>
      </c>
      <c r="T138" s="64">
        <v>0</v>
      </c>
      <c r="U138" s="64" t="s">
        <v>454</v>
      </c>
      <c r="V138" s="64" t="s">
        <v>290</v>
      </c>
      <c r="W138" s="45"/>
      <c r="X138" s="45"/>
      <c r="AS138"/>
      <c r="AT138"/>
      <c r="AU138"/>
      <c r="AV138"/>
      <c r="AW138"/>
      <c r="AX138"/>
      <c r="AY138"/>
      <c r="AZ138"/>
      <c r="BA138"/>
    </row>
    <row r="139" spans="2:53">
      <c r="B139" s="45"/>
      <c r="C139" s="63" t="s">
        <v>653</v>
      </c>
      <c r="D139" s="71" t="s">
        <v>654</v>
      </c>
      <c r="E139" s="65">
        <v>291538.54867595597</v>
      </c>
      <c r="F139" s="65">
        <v>0</v>
      </c>
      <c r="G139" s="65">
        <v>0</v>
      </c>
      <c r="H139" s="65">
        <v>0</v>
      </c>
      <c r="I139" s="65">
        <v>0</v>
      </c>
      <c r="J139" s="65">
        <v>0</v>
      </c>
      <c r="K139" s="65">
        <v>0</v>
      </c>
      <c r="L139" s="65">
        <v>0</v>
      </c>
      <c r="M139" s="65">
        <v>0</v>
      </c>
      <c r="N139" s="65">
        <v>0</v>
      </c>
      <c r="O139" s="64" t="s">
        <v>462</v>
      </c>
      <c r="P139" s="64" t="s">
        <v>457</v>
      </c>
      <c r="Q139" s="64" t="s">
        <v>360</v>
      </c>
      <c r="R139" s="64">
        <v>0</v>
      </c>
      <c r="S139" s="64" t="s">
        <v>192</v>
      </c>
      <c r="T139" s="64" t="s">
        <v>431</v>
      </c>
      <c r="U139" s="64" t="s">
        <v>455</v>
      </c>
      <c r="V139" s="64" t="s">
        <v>290</v>
      </c>
      <c r="W139" s="45"/>
      <c r="X139" s="45"/>
      <c r="AS139"/>
      <c r="AT139"/>
      <c r="AU139"/>
      <c r="AV139"/>
      <c r="AW139"/>
      <c r="AX139"/>
      <c r="AY139"/>
      <c r="AZ139"/>
      <c r="BA139"/>
    </row>
    <row r="140" spans="2:53">
      <c r="B140" s="45"/>
      <c r="C140" s="63" t="s">
        <v>655</v>
      </c>
      <c r="D140" s="71" t="s">
        <v>656</v>
      </c>
      <c r="E140" s="65">
        <v>0</v>
      </c>
      <c r="F140" s="65">
        <v>3157457.2058767797</v>
      </c>
      <c r="G140" s="65">
        <v>0</v>
      </c>
      <c r="H140" s="65">
        <v>0</v>
      </c>
      <c r="I140" s="65">
        <v>0</v>
      </c>
      <c r="J140" s="65">
        <v>0</v>
      </c>
      <c r="K140" s="65">
        <v>0</v>
      </c>
      <c r="L140" s="65">
        <v>0</v>
      </c>
      <c r="M140" s="65">
        <v>0</v>
      </c>
      <c r="N140" s="65">
        <v>0</v>
      </c>
      <c r="O140" s="64" t="s">
        <v>462</v>
      </c>
      <c r="P140" s="64" t="s">
        <v>457</v>
      </c>
      <c r="Q140" s="64" t="s">
        <v>360</v>
      </c>
      <c r="R140" s="64">
        <v>0</v>
      </c>
      <c r="S140" s="64" t="s">
        <v>192</v>
      </c>
      <c r="T140" s="64">
        <v>0</v>
      </c>
      <c r="U140" s="64" t="s">
        <v>454</v>
      </c>
      <c r="V140" s="64" t="s">
        <v>290</v>
      </c>
      <c r="W140" s="45"/>
      <c r="X140" s="45"/>
      <c r="AS140"/>
      <c r="AT140"/>
      <c r="AU140"/>
      <c r="AV140"/>
      <c r="AW140"/>
      <c r="AX140"/>
      <c r="AY140"/>
      <c r="AZ140"/>
      <c r="BA140"/>
    </row>
    <row r="141" spans="2:53">
      <c r="B141" s="45"/>
      <c r="C141" s="63" t="s">
        <v>657</v>
      </c>
      <c r="D141" s="71" t="s">
        <v>658</v>
      </c>
      <c r="E141" s="65">
        <v>0</v>
      </c>
      <c r="F141" s="65">
        <v>3478959</v>
      </c>
      <c r="G141" s="65">
        <v>0</v>
      </c>
      <c r="H141" s="65">
        <v>0</v>
      </c>
      <c r="I141" s="65">
        <v>0</v>
      </c>
      <c r="J141" s="65">
        <v>0</v>
      </c>
      <c r="K141" s="65">
        <v>0</v>
      </c>
      <c r="L141" s="65">
        <v>0</v>
      </c>
      <c r="M141" s="65">
        <v>0</v>
      </c>
      <c r="N141" s="65">
        <v>0</v>
      </c>
      <c r="O141" s="64" t="s">
        <v>462</v>
      </c>
      <c r="P141" s="64" t="s">
        <v>457</v>
      </c>
      <c r="Q141" s="64" t="s">
        <v>360</v>
      </c>
      <c r="R141" s="64">
        <v>0</v>
      </c>
      <c r="S141" s="64" t="s">
        <v>192</v>
      </c>
      <c r="T141" s="64">
        <v>0</v>
      </c>
      <c r="U141" s="64" t="s">
        <v>454</v>
      </c>
      <c r="V141" s="64" t="s">
        <v>290</v>
      </c>
      <c r="W141" s="45"/>
      <c r="X141" s="45"/>
      <c r="AS141"/>
      <c r="AT141"/>
      <c r="AU141"/>
      <c r="AV141"/>
      <c r="AW141"/>
      <c r="AX141"/>
      <c r="AY141"/>
      <c r="AZ141"/>
      <c r="BA141"/>
    </row>
    <row r="142" spans="2:53">
      <c r="B142" s="45"/>
      <c r="C142" s="63" t="s">
        <v>659</v>
      </c>
      <c r="D142" s="71" t="s">
        <v>660</v>
      </c>
      <c r="E142" s="65">
        <v>0</v>
      </c>
      <c r="F142" s="65">
        <v>0</v>
      </c>
      <c r="G142" s="65">
        <v>0</v>
      </c>
      <c r="H142" s="65">
        <v>5262429.2030709935</v>
      </c>
      <c r="I142" s="65">
        <v>0</v>
      </c>
      <c r="J142" s="65">
        <v>0</v>
      </c>
      <c r="K142" s="65">
        <v>0</v>
      </c>
      <c r="L142" s="65">
        <v>1052485.8406141989</v>
      </c>
      <c r="M142" s="65">
        <v>1052485.8406141989</v>
      </c>
      <c r="N142" s="65">
        <v>1052485.8406141989</v>
      </c>
      <c r="O142" s="64" t="s">
        <v>462</v>
      </c>
      <c r="P142" s="64" t="s">
        <v>457</v>
      </c>
      <c r="Q142" s="64" t="s">
        <v>360</v>
      </c>
      <c r="R142" s="64">
        <v>0</v>
      </c>
      <c r="S142" s="64" t="s">
        <v>192</v>
      </c>
      <c r="T142" s="64">
        <v>0</v>
      </c>
      <c r="U142" s="64" t="s">
        <v>454</v>
      </c>
      <c r="V142" s="64" t="s">
        <v>290</v>
      </c>
      <c r="W142" s="45"/>
      <c r="X142" s="45"/>
      <c r="AS142"/>
      <c r="AT142"/>
      <c r="AU142"/>
      <c r="AV142"/>
      <c r="AW142"/>
      <c r="AX142"/>
      <c r="AY142"/>
      <c r="AZ142"/>
      <c r="BA142"/>
    </row>
    <row r="143" spans="2:53">
      <c r="B143" s="45"/>
      <c r="C143" s="63" t="s">
        <v>661</v>
      </c>
      <c r="D143" s="71" t="s">
        <v>662</v>
      </c>
      <c r="E143" s="65">
        <v>0</v>
      </c>
      <c r="F143" s="65">
        <v>0</v>
      </c>
      <c r="G143" s="65">
        <v>0</v>
      </c>
      <c r="H143" s="65">
        <v>3772545.7945247917</v>
      </c>
      <c r="I143" s="65">
        <v>0</v>
      </c>
      <c r="J143" s="65">
        <v>0</v>
      </c>
      <c r="K143" s="65">
        <v>0</v>
      </c>
      <c r="L143" s="65">
        <v>754509.15890495828</v>
      </c>
      <c r="M143" s="65">
        <v>754509.15890495828</v>
      </c>
      <c r="N143" s="65">
        <v>754509.15890495828</v>
      </c>
      <c r="O143" s="64" t="s">
        <v>462</v>
      </c>
      <c r="P143" s="64" t="s">
        <v>457</v>
      </c>
      <c r="Q143" s="64" t="s">
        <v>360</v>
      </c>
      <c r="R143" s="64">
        <v>0</v>
      </c>
      <c r="S143" s="64" t="s">
        <v>192</v>
      </c>
      <c r="T143" s="64">
        <v>0</v>
      </c>
      <c r="U143" s="64" t="s">
        <v>454</v>
      </c>
      <c r="V143" s="64" t="s">
        <v>290</v>
      </c>
      <c r="W143" s="45"/>
      <c r="X143" s="45"/>
      <c r="AS143"/>
      <c r="AT143"/>
      <c r="AU143"/>
      <c r="AV143"/>
      <c r="AW143"/>
      <c r="AX143"/>
      <c r="AY143"/>
      <c r="AZ143"/>
      <c r="BA143"/>
    </row>
    <row r="144" spans="2:53">
      <c r="B144" s="45"/>
      <c r="C144" s="63" t="s">
        <v>663</v>
      </c>
      <c r="D144" s="71" t="s">
        <v>664</v>
      </c>
      <c r="E144" s="65">
        <v>0</v>
      </c>
      <c r="F144" s="65">
        <v>0</v>
      </c>
      <c r="G144" s="65">
        <v>0</v>
      </c>
      <c r="H144" s="65">
        <v>0</v>
      </c>
      <c r="I144" s="65">
        <v>11092165.691536225</v>
      </c>
      <c r="J144" s="65">
        <v>0</v>
      </c>
      <c r="K144" s="65">
        <v>0</v>
      </c>
      <c r="L144" s="65">
        <v>2218433.138307245</v>
      </c>
      <c r="M144" s="65">
        <v>2218433.138307245</v>
      </c>
      <c r="N144" s="65">
        <v>2218433.138307245</v>
      </c>
      <c r="O144" s="64" t="s">
        <v>462</v>
      </c>
      <c r="P144" s="64" t="s">
        <v>457</v>
      </c>
      <c r="Q144" s="64" t="s">
        <v>360</v>
      </c>
      <c r="R144" s="64">
        <v>0</v>
      </c>
      <c r="S144" s="64" t="s">
        <v>192</v>
      </c>
      <c r="T144" s="64" t="s">
        <v>431</v>
      </c>
      <c r="U144" s="64" t="s">
        <v>455</v>
      </c>
      <c r="V144" s="64" t="s">
        <v>290</v>
      </c>
      <c r="W144" s="45"/>
      <c r="X144" s="45"/>
      <c r="AS144"/>
      <c r="AT144"/>
      <c r="AU144"/>
      <c r="AV144"/>
      <c r="AW144"/>
      <c r="AX144"/>
      <c r="AY144"/>
      <c r="AZ144"/>
      <c r="BA144"/>
    </row>
    <row r="145" spans="2:53">
      <c r="B145" s="45"/>
      <c r="C145" s="63" t="s">
        <v>665</v>
      </c>
      <c r="D145" s="71" t="s">
        <v>666</v>
      </c>
      <c r="E145" s="65">
        <v>0</v>
      </c>
      <c r="F145" s="65">
        <v>0</v>
      </c>
      <c r="G145" s="65">
        <v>5000000</v>
      </c>
      <c r="H145" s="65">
        <v>0</v>
      </c>
      <c r="I145" s="65">
        <v>0</v>
      </c>
      <c r="J145" s="65">
        <v>0</v>
      </c>
      <c r="K145" s="65">
        <v>0</v>
      </c>
      <c r="L145" s="65">
        <v>1000000</v>
      </c>
      <c r="M145" s="65">
        <v>1000000</v>
      </c>
      <c r="N145" s="65">
        <v>1000000</v>
      </c>
      <c r="O145" s="64" t="s">
        <v>462</v>
      </c>
      <c r="P145" s="64" t="s">
        <v>457</v>
      </c>
      <c r="Q145" s="64" t="s">
        <v>360</v>
      </c>
      <c r="R145" s="64">
        <v>0</v>
      </c>
      <c r="S145" s="64" t="s">
        <v>192</v>
      </c>
      <c r="T145" s="64">
        <v>0</v>
      </c>
      <c r="U145" s="64" t="s">
        <v>454</v>
      </c>
      <c r="V145" s="64" t="s">
        <v>290</v>
      </c>
      <c r="W145" s="45"/>
      <c r="X145" s="45"/>
      <c r="AS145"/>
      <c r="AT145"/>
      <c r="AU145"/>
      <c r="AV145"/>
      <c r="AW145"/>
      <c r="AX145"/>
      <c r="AY145"/>
      <c r="AZ145"/>
      <c r="BA145"/>
    </row>
    <row r="146" spans="2:53">
      <c r="B146" s="45"/>
      <c r="C146" s="63" t="s">
        <v>667</v>
      </c>
      <c r="D146" s="71" t="s">
        <v>668</v>
      </c>
      <c r="E146" s="65">
        <v>0</v>
      </c>
      <c r="F146" s="65">
        <v>3478959</v>
      </c>
      <c r="G146" s="65">
        <v>0</v>
      </c>
      <c r="H146" s="65">
        <v>0</v>
      </c>
      <c r="I146" s="65">
        <v>0</v>
      </c>
      <c r="J146" s="65">
        <v>0</v>
      </c>
      <c r="K146" s="65">
        <v>0</v>
      </c>
      <c r="L146" s="65">
        <v>0</v>
      </c>
      <c r="M146" s="65">
        <v>0</v>
      </c>
      <c r="N146" s="65">
        <v>0</v>
      </c>
      <c r="O146" s="64" t="s">
        <v>462</v>
      </c>
      <c r="P146" s="64" t="s">
        <v>457</v>
      </c>
      <c r="Q146" s="64" t="s">
        <v>360</v>
      </c>
      <c r="R146" s="64">
        <v>0</v>
      </c>
      <c r="S146" s="64" t="s">
        <v>192</v>
      </c>
      <c r="T146" s="64">
        <v>0</v>
      </c>
      <c r="U146" s="64" t="s">
        <v>454</v>
      </c>
      <c r="V146" s="64" t="s">
        <v>290</v>
      </c>
      <c r="W146" s="45"/>
      <c r="X146" s="45"/>
      <c r="AS146"/>
      <c r="AT146"/>
      <c r="AU146"/>
      <c r="AV146"/>
      <c r="AW146"/>
      <c r="AX146"/>
      <c r="AY146"/>
      <c r="AZ146"/>
      <c r="BA146"/>
    </row>
    <row r="147" spans="2:53">
      <c r="B147" s="45"/>
      <c r="C147" s="63" t="s">
        <v>669</v>
      </c>
      <c r="D147" s="71" t="s">
        <v>670</v>
      </c>
      <c r="E147" s="65">
        <v>0</v>
      </c>
      <c r="F147" s="65">
        <v>0</v>
      </c>
      <c r="G147" s="65">
        <v>0</v>
      </c>
      <c r="H147" s="65">
        <v>2830451.0441153417</v>
      </c>
      <c r="I147" s="65">
        <v>0</v>
      </c>
      <c r="J147" s="65">
        <v>0</v>
      </c>
      <c r="K147" s="65">
        <v>0</v>
      </c>
      <c r="L147" s="65">
        <v>566090.2088230683</v>
      </c>
      <c r="M147" s="65">
        <v>566090.2088230683</v>
      </c>
      <c r="N147" s="65">
        <v>566090.2088230683</v>
      </c>
      <c r="O147" s="64" t="s">
        <v>462</v>
      </c>
      <c r="P147" s="64" t="s">
        <v>457</v>
      </c>
      <c r="Q147" s="64" t="s">
        <v>360</v>
      </c>
      <c r="R147" s="64">
        <v>0</v>
      </c>
      <c r="S147" s="64" t="s">
        <v>192</v>
      </c>
      <c r="T147" s="64">
        <v>0</v>
      </c>
      <c r="U147" s="64" t="s">
        <v>454</v>
      </c>
      <c r="V147" s="64" t="s">
        <v>290</v>
      </c>
      <c r="W147" s="45"/>
      <c r="X147" s="45"/>
      <c r="AS147"/>
      <c r="AT147"/>
      <c r="AU147"/>
      <c r="AV147"/>
      <c r="AW147"/>
      <c r="AX147"/>
      <c r="AY147"/>
      <c r="AZ147"/>
      <c r="BA147"/>
    </row>
    <row r="148" spans="2:53" ht="15.75" customHeight="1">
      <c r="B148" s="45"/>
      <c r="C148" s="63" t="s">
        <v>671</v>
      </c>
      <c r="D148" s="71" t="s">
        <v>672</v>
      </c>
      <c r="E148" s="65">
        <v>126298.28823507119</v>
      </c>
      <c r="F148" s="65">
        <v>0</v>
      </c>
      <c r="G148" s="65">
        <v>0</v>
      </c>
      <c r="H148" s="65">
        <v>0</v>
      </c>
      <c r="I148" s="65">
        <v>0</v>
      </c>
      <c r="J148" s="65">
        <v>0</v>
      </c>
      <c r="K148" s="65">
        <v>0</v>
      </c>
      <c r="L148" s="65">
        <v>0</v>
      </c>
      <c r="M148" s="65">
        <v>0</v>
      </c>
      <c r="N148" s="65">
        <v>0</v>
      </c>
      <c r="O148" s="64" t="s">
        <v>462</v>
      </c>
      <c r="P148" s="64" t="s">
        <v>457</v>
      </c>
      <c r="Q148" s="64" t="s">
        <v>360</v>
      </c>
      <c r="R148" s="64">
        <v>0</v>
      </c>
      <c r="S148" s="64" t="s">
        <v>192</v>
      </c>
      <c r="T148" s="64">
        <v>0</v>
      </c>
      <c r="U148" s="64" t="s">
        <v>454</v>
      </c>
      <c r="V148" s="64" t="s">
        <v>290</v>
      </c>
      <c r="W148" s="45"/>
      <c r="X148" s="45"/>
      <c r="AS148"/>
      <c r="AT148"/>
      <c r="AU148"/>
      <c r="AV148"/>
      <c r="AW148"/>
      <c r="AX148"/>
      <c r="AY148"/>
      <c r="AZ148"/>
      <c r="BA148"/>
    </row>
    <row r="149" spans="2:53">
      <c r="B149" s="45"/>
      <c r="C149" s="63" t="s">
        <v>673</v>
      </c>
      <c r="D149" s="71" t="s">
        <v>674</v>
      </c>
      <c r="E149" s="65">
        <v>42099.429411690391</v>
      </c>
      <c r="F149" s="65">
        <v>0</v>
      </c>
      <c r="G149" s="65">
        <v>0</v>
      </c>
      <c r="H149" s="65">
        <v>0</v>
      </c>
      <c r="I149" s="65">
        <v>0</v>
      </c>
      <c r="J149" s="65">
        <v>0</v>
      </c>
      <c r="K149" s="65">
        <v>0</v>
      </c>
      <c r="L149" s="65">
        <v>0</v>
      </c>
      <c r="M149" s="65">
        <v>0</v>
      </c>
      <c r="N149" s="65">
        <v>0</v>
      </c>
      <c r="O149" s="64" t="s">
        <v>462</v>
      </c>
      <c r="P149" s="64" t="s">
        <v>457</v>
      </c>
      <c r="Q149" s="64" t="s">
        <v>360</v>
      </c>
      <c r="R149" s="64">
        <v>0</v>
      </c>
      <c r="S149" s="64" t="s">
        <v>192</v>
      </c>
      <c r="T149" s="64">
        <v>0</v>
      </c>
      <c r="U149" s="64" t="s">
        <v>454</v>
      </c>
      <c r="V149" s="64" t="s">
        <v>290</v>
      </c>
      <c r="W149" s="45"/>
      <c r="X149" s="45"/>
      <c r="AS149"/>
      <c r="AT149"/>
      <c r="AU149"/>
      <c r="AV149"/>
      <c r="AW149"/>
      <c r="AX149"/>
      <c r="AY149"/>
      <c r="AZ149"/>
      <c r="BA149"/>
    </row>
    <row r="150" spans="2:53">
      <c r="B150" s="45"/>
      <c r="C150" s="63" t="s">
        <v>675</v>
      </c>
      <c r="D150" s="71" t="s">
        <v>676</v>
      </c>
      <c r="E150" s="65">
        <v>164444.58122500384</v>
      </c>
      <c r="F150" s="65">
        <v>0</v>
      </c>
      <c r="G150" s="65">
        <v>0</v>
      </c>
      <c r="H150" s="65">
        <v>0</v>
      </c>
      <c r="I150" s="65">
        <v>0</v>
      </c>
      <c r="J150" s="65">
        <v>0</v>
      </c>
      <c r="K150" s="65">
        <v>0</v>
      </c>
      <c r="L150" s="65">
        <v>0</v>
      </c>
      <c r="M150" s="65">
        <v>0</v>
      </c>
      <c r="N150" s="65">
        <v>0</v>
      </c>
      <c r="O150" s="64" t="s">
        <v>462</v>
      </c>
      <c r="P150" s="64" t="s">
        <v>457</v>
      </c>
      <c r="Q150" s="64" t="s">
        <v>360</v>
      </c>
      <c r="R150" s="64">
        <v>0</v>
      </c>
      <c r="S150" s="64" t="s">
        <v>192</v>
      </c>
      <c r="T150" s="64" t="s">
        <v>419</v>
      </c>
      <c r="U150" s="64" t="s">
        <v>455</v>
      </c>
      <c r="V150" s="64" t="s">
        <v>290</v>
      </c>
      <c r="W150" s="45"/>
      <c r="X150" s="45"/>
      <c r="AS150"/>
      <c r="AT150"/>
      <c r="AU150"/>
      <c r="AV150"/>
      <c r="AW150"/>
      <c r="AX150"/>
      <c r="AY150"/>
      <c r="AZ150"/>
      <c r="BA150"/>
    </row>
    <row r="151" spans="2:53">
      <c r="B151" s="45"/>
      <c r="C151" s="63" t="s">
        <v>677</v>
      </c>
      <c r="D151" s="71" t="s">
        <v>678</v>
      </c>
      <c r="E151" s="65">
        <v>1488228.5120178142</v>
      </c>
      <c r="F151" s="65">
        <v>0</v>
      </c>
      <c r="G151" s="65">
        <v>0</v>
      </c>
      <c r="H151" s="65">
        <v>0</v>
      </c>
      <c r="I151" s="65">
        <v>0</v>
      </c>
      <c r="J151" s="65">
        <v>0</v>
      </c>
      <c r="K151" s="65">
        <v>0</v>
      </c>
      <c r="L151" s="65">
        <v>0</v>
      </c>
      <c r="M151" s="65">
        <v>0</v>
      </c>
      <c r="N151" s="65">
        <v>0</v>
      </c>
      <c r="O151" s="64" t="s">
        <v>462</v>
      </c>
      <c r="P151" s="64" t="s">
        <v>457</v>
      </c>
      <c r="Q151" s="64" t="s">
        <v>360</v>
      </c>
      <c r="R151" s="64">
        <v>0</v>
      </c>
      <c r="S151" s="64" t="s">
        <v>192</v>
      </c>
      <c r="T151" s="64" t="s">
        <v>420</v>
      </c>
      <c r="U151" s="64" t="s">
        <v>455</v>
      </c>
      <c r="V151" s="64" t="s">
        <v>290</v>
      </c>
      <c r="W151" s="45"/>
      <c r="X151" s="45"/>
      <c r="AS151"/>
      <c r="AT151"/>
      <c r="AU151"/>
      <c r="AV151"/>
      <c r="AW151"/>
      <c r="AX151"/>
      <c r="AY151"/>
      <c r="AZ151"/>
      <c r="BA151"/>
    </row>
    <row r="152" spans="2:53">
      <c r="B152" s="45"/>
      <c r="C152" s="63" t="s">
        <v>679</v>
      </c>
      <c r="D152" s="71" t="s">
        <v>680</v>
      </c>
      <c r="E152" s="65">
        <v>488865.94172869588</v>
      </c>
      <c r="F152" s="65">
        <v>0</v>
      </c>
      <c r="G152" s="65">
        <v>0</v>
      </c>
      <c r="H152" s="65">
        <v>0</v>
      </c>
      <c r="I152" s="65">
        <v>0</v>
      </c>
      <c r="J152" s="65">
        <v>0</v>
      </c>
      <c r="K152" s="65">
        <v>0</v>
      </c>
      <c r="L152" s="65">
        <v>0</v>
      </c>
      <c r="M152" s="65">
        <v>0</v>
      </c>
      <c r="N152" s="65">
        <v>0</v>
      </c>
      <c r="O152" s="64" t="s">
        <v>462</v>
      </c>
      <c r="P152" s="64" t="s">
        <v>457</v>
      </c>
      <c r="Q152" s="64" t="s">
        <v>360</v>
      </c>
      <c r="R152" s="64">
        <v>0</v>
      </c>
      <c r="S152" s="64" t="s">
        <v>192</v>
      </c>
      <c r="T152" s="64">
        <v>0</v>
      </c>
      <c r="U152" s="64" t="s">
        <v>454</v>
      </c>
      <c r="V152" s="64" t="s">
        <v>290</v>
      </c>
      <c r="W152" s="45"/>
      <c r="X152" s="45"/>
      <c r="AS152"/>
      <c r="AT152"/>
      <c r="AU152"/>
      <c r="AV152"/>
      <c r="AW152"/>
      <c r="AX152"/>
      <c r="AY152"/>
      <c r="AZ152"/>
      <c r="BA152"/>
    </row>
    <row r="153" spans="2:53">
      <c r="B153" s="45"/>
      <c r="C153" s="63" t="s">
        <v>681</v>
      </c>
      <c r="D153" s="71" t="s">
        <v>682</v>
      </c>
      <c r="E153" s="65">
        <v>1915742.9552648538</v>
      </c>
      <c r="F153" s="65">
        <v>571500.16531065479</v>
      </c>
      <c r="G153" s="65">
        <v>0</v>
      </c>
      <c r="H153" s="65">
        <v>0</v>
      </c>
      <c r="I153" s="65">
        <v>0</v>
      </c>
      <c r="J153" s="65">
        <v>0</v>
      </c>
      <c r="K153" s="65">
        <v>0</v>
      </c>
      <c r="L153" s="65">
        <v>0</v>
      </c>
      <c r="M153" s="65">
        <v>0</v>
      </c>
      <c r="N153" s="65">
        <v>0</v>
      </c>
      <c r="O153" s="64" t="s">
        <v>462</v>
      </c>
      <c r="P153" s="64" t="s">
        <v>457</v>
      </c>
      <c r="Q153" s="64" t="s">
        <v>360</v>
      </c>
      <c r="R153" s="64">
        <v>0</v>
      </c>
      <c r="S153" s="64" t="s">
        <v>183</v>
      </c>
      <c r="T153" s="64" t="s">
        <v>31</v>
      </c>
      <c r="U153" s="64" t="s">
        <v>455</v>
      </c>
      <c r="V153" s="64" t="s">
        <v>290</v>
      </c>
      <c r="W153" s="45"/>
      <c r="X153" s="45"/>
      <c r="AS153"/>
      <c r="AT153"/>
      <c r="AU153"/>
      <c r="AV153"/>
      <c r="AW153"/>
      <c r="AX153"/>
      <c r="AY153"/>
      <c r="AZ153"/>
      <c r="BA153"/>
    </row>
    <row r="154" spans="2:53">
      <c r="B154" s="45"/>
      <c r="C154" s="63" t="s">
        <v>683</v>
      </c>
      <c r="D154" s="71" t="s">
        <v>684</v>
      </c>
      <c r="E154" s="65">
        <v>3208783.7777297772</v>
      </c>
      <c r="F154" s="65">
        <v>0</v>
      </c>
      <c r="G154" s="65">
        <v>0</v>
      </c>
      <c r="H154" s="65">
        <v>0</v>
      </c>
      <c r="I154" s="65">
        <v>0</v>
      </c>
      <c r="J154" s="65">
        <v>0</v>
      </c>
      <c r="K154" s="65">
        <v>0</v>
      </c>
      <c r="L154" s="65">
        <v>0</v>
      </c>
      <c r="M154" s="65">
        <v>0</v>
      </c>
      <c r="N154" s="65">
        <v>0</v>
      </c>
      <c r="O154" s="64" t="s">
        <v>462</v>
      </c>
      <c r="P154" s="64" t="s">
        <v>457</v>
      </c>
      <c r="Q154" s="64" t="s">
        <v>360</v>
      </c>
      <c r="R154" s="64">
        <v>0</v>
      </c>
      <c r="S154" s="64" t="s">
        <v>192</v>
      </c>
      <c r="T154" s="64" t="s">
        <v>96</v>
      </c>
      <c r="U154" s="64" t="s">
        <v>455</v>
      </c>
      <c r="V154" s="64" t="s">
        <v>290</v>
      </c>
      <c r="W154" s="45"/>
      <c r="X154" s="45"/>
      <c r="AS154"/>
      <c r="AT154"/>
      <c r="AU154"/>
      <c r="AV154"/>
      <c r="AW154"/>
      <c r="AX154"/>
      <c r="AY154"/>
      <c r="AZ154"/>
      <c r="BA154"/>
    </row>
    <row r="155" spans="2:53">
      <c r="B155" s="45"/>
      <c r="C155" s="63" t="s">
        <v>685</v>
      </c>
      <c r="D155" s="71" t="s">
        <v>686</v>
      </c>
      <c r="E155" s="65">
        <v>688848.75629157817</v>
      </c>
      <c r="F155" s="65">
        <v>0</v>
      </c>
      <c r="G155" s="65">
        <v>0</v>
      </c>
      <c r="H155" s="65">
        <v>0</v>
      </c>
      <c r="I155" s="65">
        <v>0</v>
      </c>
      <c r="J155" s="65">
        <v>0</v>
      </c>
      <c r="K155" s="65">
        <v>0</v>
      </c>
      <c r="L155" s="65">
        <v>0</v>
      </c>
      <c r="M155" s="65">
        <v>0</v>
      </c>
      <c r="N155" s="65">
        <v>0</v>
      </c>
      <c r="O155" s="64" t="s">
        <v>462</v>
      </c>
      <c r="P155" s="64" t="s">
        <v>457</v>
      </c>
      <c r="Q155" s="64" t="s">
        <v>360</v>
      </c>
      <c r="R155" s="64">
        <v>0</v>
      </c>
      <c r="S155" s="64" t="s">
        <v>192</v>
      </c>
      <c r="T155" s="64">
        <v>0</v>
      </c>
      <c r="U155" s="64" t="s">
        <v>454</v>
      </c>
      <c r="V155" s="64" t="s">
        <v>290</v>
      </c>
      <c r="W155" s="45"/>
      <c r="X155" s="45"/>
      <c r="AS155"/>
      <c r="AT155"/>
      <c r="AU155"/>
      <c r="AV155"/>
      <c r="AW155"/>
      <c r="AX155"/>
      <c r="AY155"/>
      <c r="AZ155"/>
      <c r="BA155"/>
    </row>
    <row r="156" spans="2:53">
      <c r="B156" s="45"/>
      <c r="C156" s="63" t="s">
        <v>687</v>
      </c>
      <c r="D156" s="71" t="s">
        <v>688</v>
      </c>
      <c r="E156" s="65">
        <v>11945803.851</v>
      </c>
      <c r="F156" s="65">
        <v>6423365.2709471285</v>
      </c>
      <c r="G156" s="65">
        <v>0</v>
      </c>
      <c r="H156" s="65">
        <v>0</v>
      </c>
      <c r="I156" s="65">
        <v>0</v>
      </c>
      <c r="J156" s="65">
        <v>0</v>
      </c>
      <c r="K156" s="65">
        <v>0</v>
      </c>
      <c r="L156" s="65">
        <v>0</v>
      </c>
      <c r="M156" s="65">
        <v>0</v>
      </c>
      <c r="N156" s="65">
        <v>0</v>
      </c>
      <c r="O156" s="64" t="s">
        <v>462</v>
      </c>
      <c r="P156" s="64" t="s">
        <v>457</v>
      </c>
      <c r="Q156" s="64" t="s">
        <v>360</v>
      </c>
      <c r="R156" s="64">
        <v>0</v>
      </c>
      <c r="S156" s="64" t="s">
        <v>192</v>
      </c>
      <c r="T156" s="64" t="s">
        <v>26</v>
      </c>
      <c r="U156" s="64" t="s">
        <v>455</v>
      </c>
      <c r="V156" s="64" t="s">
        <v>290</v>
      </c>
      <c r="W156" s="45"/>
      <c r="X156" s="45"/>
      <c r="AS156"/>
      <c r="AT156"/>
      <c r="AU156"/>
      <c r="AV156"/>
      <c r="AW156"/>
      <c r="AX156"/>
      <c r="AY156"/>
      <c r="AZ156"/>
      <c r="BA156"/>
    </row>
    <row r="157" spans="2:53">
      <c r="B157" s="45"/>
      <c r="C157" s="63" t="s">
        <v>689</v>
      </c>
      <c r="D157" s="71" t="s">
        <v>690</v>
      </c>
      <c r="E157" s="65">
        <v>52972.659542994734</v>
      </c>
      <c r="F157" s="72">
        <v>2104.56042362678</v>
      </c>
      <c r="G157" s="65">
        <v>0</v>
      </c>
      <c r="H157" s="65">
        <v>0</v>
      </c>
      <c r="I157" s="65">
        <v>0</v>
      </c>
      <c r="J157" s="65">
        <v>0</v>
      </c>
      <c r="K157" s="65">
        <v>0</v>
      </c>
      <c r="L157" s="65">
        <v>0</v>
      </c>
      <c r="M157" s="65">
        <v>0</v>
      </c>
      <c r="N157" s="65">
        <v>0</v>
      </c>
      <c r="O157" s="64" t="s">
        <v>462</v>
      </c>
      <c r="P157" s="64" t="s">
        <v>457</v>
      </c>
      <c r="Q157" s="64" t="s">
        <v>360</v>
      </c>
      <c r="R157" s="64">
        <v>0</v>
      </c>
      <c r="S157" s="64" t="s">
        <v>192</v>
      </c>
      <c r="T157" s="64" t="s">
        <v>200</v>
      </c>
      <c r="U157" s="64" t="s">
        <v>455</v>
      </c>
      <c r="V157" s="64" t="s">
        <v>304</v>
      </c>
      <c r="W157" s="45"/>
      <c r="X157" s="45"/>
      <c r="AS157"/>
      <c r="AT157"/>
      <c r="AU157"/>
      <c r="AV157"/>
      <c r="AW157"/>
      <c r="AX157"/>
      <c r="AY157"/>
      <c r="AZ157"/>
      <c r="BA157"/>
    </row>
    <row r="158" spans="2:53">
      <c r="B158" s="45"/>
      <c r="C158" s="63" t="s">
        <v>691</v>
      </c>
      <c r="D158" s="71" t="s">
        <v>692</v>
      </c>
      <c r="E158" s="65">
        <v>0</v>
      </c>
      <c r="F158" s="65">
        <v>568561.3922481942</v>
      </c>
      <c r="G158" s="65">
        <v>0</v>
      </c>
      <c r="H158" s="65">
        <v>0</v>
      </c>
      <c r="I158" s="65">
        <v>0</v>
      </c>
      <c r="J158" s="65">
        <v>0</v>
      </c>
      <c r="K158" s="65">
        <v>0</v>
      </c>
      <c r="L158" s="65">
        <v>0</v>
      </c>
      <c r="M158" s="65">
        <v>0</v>
      </c>
      <c r="N158" s="65">
        <v>0</v>
      </c>
      <c r="O158" s="64" t="s">
        <v>462</v>
      </c>
      <c r="P158" s="64" t="s">
        <v>457</v>
      </c>
      <c r="Q158" s="64" t="s">
        <v>360</v>
      </c>
      <c r="R158" s="64">
        <v>0</v>
      </c>
      <c r="S158" s="64" t="s">
        <v>192</v>
      </c>
      <c r="T158" s="64">
        <v>0</v>
      </c>
      <c r="U158" s="64" t="s">
        <v>454</v>
      </c>
      <c r="V158" s="64" t="s">
        <v>290</v>
      </c>
      <c r="W158" s="45"/>
      <c r="X158" s="45"/>
      <c r="AS158"/>
      <c r="AT158"/>
      <c r="AU158"/>
      <c r="AV158"/>
      <c r="AW158"/>
      <c r="AX158"/>
      <c r="AY158"/>
      <c r="AZ158"/>
      <c r="BA158"/>
    </row>
    <row r="159" spans="2:53">
      <c r="B159" s="45"/>
      <c r="C159" s="63" t="s">
        <v>693</v>
      </c>
      <c r="D159" s="71" t="s">
        <v>694</v>
      </c>
      <c r="E159" s="65">
        <v>299165.91279961896</v>
      </c>
      <c r="F159" s="65">
        <v>0</v>
      </c>
      <c r="G159" s="65">
        <v>0</v>
      </c>
      <c r="H159" s="65">
        <v>0</v>
      </c>
      <c r="I159" s="65">
        <v>0</v>
      </c>
      <c r="J159" s="65">
        <v>0</v>
      </c>
      <c r="K159" s="65">
        <v>0</v>
      </c>
      <c r="L159" s="65">
        <v>0</v>
      </c>
      <c r="M159" s="65">
        <v>0</v>
      </c>
      <c r="N159" s="65">
        <v>0</v>
      </c>
      <c r="O159" s="64" t="s">
        <v>462</v>
      </c>
      <c r="P159" s="64" t="s">
        <v>457</v>
      </c>
      <c r="Q159" s="64" t="s">
        <v>360</v>
      </c>
      <c r="R159" s="64">
        <v>0</v>
      </c>
      <c r="S159" s="64" t="s">
        <v>192</v>
      </c>
      <c r="T159" s="64" t="s">
        <v>91</v>
      </c>
      <c r="U159" s="64" t="s">
        <v>455</v>
      </c>
      <c r="V159" s="64" t="s">
        <v>290</v>
      </c>
      <c r="W159" s="45"/>
      <c r="X159" s="45"/>
      <c r="AS159"/>
      <c r="AT159"/>
      <c r="AU159"/>
      <c r="AV159"/>
      <c r="AW159"/>
      <c r="AX159"/>
      <c r="AY159"/>
      <c r="AZ159"/>
      <c r="BA159"/>
    </row>
    <row r="160" spans="2:53">
      <c r="B160" s="45"/>
      <c r="C160" s="63" t="s">
        <v>695</v>
      </c>
      <c r="D160" s="71" t="s">
        <v>696</v>
      </c>
      <c r="E160" s="65">
        <v>26907.850308481917</v>
      </c>
      <c r="F160" s="65">
        <v>0</v>
      </c>
      <c r="G160" s="65">
        <v>0</v>
      </c>
      <c r="H160" s="65">
        <v>0</v>
      </c>
      <c r="I160" s="65">
        <v>0</v>
      </c>
      <c r="J160" s="65">
        <v>0</v>
      </c>
      <c r="K160" s="65">
        <v>0</v>
      </c>
      <c r="L160" s="65">
        <v>0</v>
      </c>
      <c r="M160" s="65">
        <v>0</v>
      </c>
      <c r="N160" s="65">
        <v>0</v>
      </c>
      <c r="O160" s="64" t="s">
        <v>462</v>
      </c>
      <c r="P160" s="64" t="s">
        <v>457</v>
      </c>
      <c r="Q160" s="64" t="s">
        <v>360</v>
      </c>
      <c r="R160" s="64">
        <v>0</v>
      </c>
      <c r="S160" s="64" t="s">
        <v>192</v>
      </c>
      <c r="T160" s="64">
        <v>0</v>
      </c>
      <c r="U160" s="64" t="s">
        <v>454</v>
      </c>
      <c r="V160" s="64" t="s">
        <v>290</v>
      </c>
      <c r="W160" s="45"/>
      <c r="X160" s="45"/>
      <c r="AS160"/>
      <c r="AT160"/>
      <c r="AU160"/>
      <c r="AV160"/>
      <c r="AW160"/>
      <c r="AX160"/>
      <c r="AY160"/>
      <c r="AZ160"/>
      <c r="BA160"/>
    </row>
    <row r="161" spans="2:53">
      <c r="B161" s="45"/>
      <c r="C161" s="63" t="s">
        <v>697</v>
      </c>
      <c r="D161" s="71" t="s">
        <v>698</v>
      </c>
      <c r="E161" s="65">
        <v>768167.23876040883</v>
      </c>
      <c r="F161" s="65">
        <v>0</v>
      </c>
      <c r="G161" s="65">
        <v>0</v>
      </c>
      <c r="H161" s="65">
        <v>0</v>
      </c>
      <c r="I161" s="65">
        <v>0</v>
      </c>
      <c r="J161" s="65">
        <v>0</v>
      </c>
      <c r="K161" s="65">
        <v>0</v>
      </c>
      <c r="L161" s="65">
        <v>0</v>
      </c>
      <c r="M161" s="65">
        <v>0</v>
      </c>
      <c r="N161" s="65">
        <v>0</v>
      </c>
      <c r="O161" s="64" t="s">
        <v>462</v>
      </c>
      <c r="P161" s="64" t="s">
        <v>457</v>
      </c>
      <c r="Q161" s="64" t="s">
        <v>360</v>
      </c>
      <c r="R161" s="64">
        <v>0</v>
      </c>
      <c r="S161" s="64" t="s">
        <v>192</v>
      </c>
      <c r="T161" s="64">
        <v>0</v>
      </c>
      <c r="U161" s="64" t="s">
        <v>454</v>
      </c>
      <c r="V161" s="64" t="s">
        <v>290</v>
      </c>
      <c r="W161" s="45"/>
      <c r="X161" s="45"/>
      <c r="AS161"/>
      <c r="AT161"/>
      <c r="AU161"/>
      <c r="AV161"/>
      <c r="AW161"/>
      <c r="AX161"/>
      <c r="AY161"/>
      <c r="AZ161"/>
      <c r="BA161"/>
    </row>
    <row r="162" spans="2:53">
      <c r="B162" s="45"/>
      <c r="C162" s="63" t="s">
        <v>699</v>
      </c>
      <c r="D162" s="71" t="s">
        <v>700</v>
      </c>
      <c r="E162" s="65">
        <v>182790.46007688323</v>
      </c>
      <c r="F162" s="65">
        <v>0</v>
      </c>
      <c r="G162" s="65">
        <v>0</v>
      </c>
      <c r="H162" s="65">
        <v>0</v>
      </c>
      <c r="I162" s="65">
        <v>0</v>
      </c>
      <c r="J162" s="65">
        <v>0</v>
      </c>
      <c r="K162" s="65">
        <v>0</v>
      </c>
      <c r="L162" s="65">
        <v>0</v>
      </c>
      <c r="M162" s="65">
        <v>0</v>
      </c>
      <c r="N162" s="65">
        <v>0</v>
      </c>
      <c r="O162" s="64" t="s">
        <v>462</v>
      </c>
      <c r="P162" s="64" t="s">
        <v>457</v>
      </c>
      <c r="Q162" s="64" t="s">
        <v>360</v>
      </c>
      <c r="R162" s="64">
        <v>0</v>
      </c>
      <c r="S162" s="64" t="s">
        <v>192</v>
      </c>
      <c r="T162" s="64">
        <v>0</v>
      </c>
      <c r="U162" s="64" t="s">
        <v>454</v>
      </c>
      <c r="V162" s="64" t="s">
        <v>290</v>
      </c>
      <c r="W162" s="45"/>
      <c r="X162" s="45"/>
      <c r="AS162"/>
      <c r="AT162"/>
      <c r="AU162"/>
      <c r="AV162"/>
      <c r="AW162"/>
      <c r="AX162"/>
      <c r="AY162"/>
      <c r="AZ162"/>
      <c r="BA162"/>
    </row>
    <row r="163" spans="2:53">
      <c r="B163" s="45"/>
      <c r="C163" s="63" t="s">
        <v>701</v>
      </c>
      <c r="D163" s="71" t="s">
        <v>702</v>
      </c>
      <c r="E163" s="65">
        <v>63570.138411652493</v>
      </c>
      <c r="F163" s="65">
        <v>0</v>
      </c>
      <c r="G163" s="65">
        <v>0</v>
      </c>
      <c r="H163" s="65">
        <v>0</v>
      </c>
      <c r="I163" s="65">
        <v>0</v>
      </c>
      <c r="J163" s="65">
        <v>0</v>
      </c>
      <c r="K163" s="65">
        <v>0</v>
      </c>
      <c r="L163" s="65">
        <v>0</v>
      </c>
      <c r="M163" s="65">
        <v>0</v>
      </c>
      <c r="N163" s="65">
        <v>0</v>
      </c>
      <c r="O163" s="64" t="s">
        <v>462</v>
      </c>
      <c r="P163" s="64" t="s">
        <v>457</v>
      </c>
      <c r="Q163" s="64" t="s">
        <v>360</v>
      </c>
      <c r="R163" s="64">
        <v>0</v>
      </c>
      <c r="S163" s="64" t="s">
        <v>192</v>
      </c>
      <c r="T163" s="64" t="s">
        <v>8</v>
      </c>
      <c r="U163" s="64" t="s">
        <v>455</v>
      </c>
      <c r="V163" s="64" t="s">
        <v>290</v>
      </c>
      <c r="W163" s="45"/>
      <c r="X163" s="45"/>
      <c r="AS163"/>
      <c r="AT163"/>
      <c r="AU163"/>
      <c r="AV163"/>
      <c r="AW163"/>
      <c r="AX163"/>
      <c r="AY163"/>
      <c r="AZ163"/>
      <c r="BA163"/>
    </row>
    <row r="164" spans="2:53">
      <c r="B164" s="45"/>
      <c r="C164" s="63" t="s">
        <v>703</v>
      </c>
      <c r="D164" s="71" t="s">
        <v>704</v>
      </c>
      <c r="E164" s="65">
        <v>564943.82061856159</v>
      </c>
      <c r="F164" s="65">
        <v>1633135.8058821983</v>
      </c>
      <c r="G164" s="65">
        <v>0</v>
      </c>
      <c r="H164" s="65">
        <v>0</v>
      </c>
      <c r="I164" s="65">
        <v>0</v>
      </c>
      <c r="J164" s="65">
        <v>0</v>
      </c>
      <c r="K164" s="65">
        <v>0</v>
      </c>
      <c r="L164" s="65">
        <v>0</v>
      </c>
      <c r="M164" s="65">
        <v>0</v>
      </c>
      <c r="N164" s="65">
        <v>0</v>
      </c>
      <c r="O164" s="64" t="s">
        <v>462</v>
      </c>
      <c r="P164" s="64" t="s">
        <v>457</v>
      </c>
      <c r="Q164" s="64" t="s">
        <v>360</v>
      </c>
      <c r="R164" s="64">
        <v>0</v>
      </c>
      <c r="S164" s="64" t="s">
        <v>192</v>
      </c>
      <c r="T164" s="64">
        <v>0</v>
      </c>
      <c r="U164" s="64" t="s">
        <v>454</v>
      </c>
      <c r="V164" s="64" t="s">
        <v>290</v>
      </c>
      <c r="W164" s="45"/>
      <c r="X164" s="45"/>
      <c r="AS164"/>
      <c r="AT164"/>
      <c r="AU164"/>
      <c r="AV164"/>
      <c r="AW164"/>
      <c r="AX164"/>
      <c r="AY164"/>
      <c r="AZ164"/>
      <c r="BA164"/>
    </row>
    <row r="165" spans="2:53">
      <c r="B165" s="45"/>
      <c r="C165" s="63" t="s">
        <v>705</v>
      </c>
      <c r="D165" s="71" t="s">
        <v>706</v>
      </c>
      <c r="E165" s="65">
        <v>0</v>
      </c>
      <c r="F165" s="65">
        <v>0</v>
      </c>
      <c r="G165" s="65">
        <v>0</v>
      </c>
      <c r="H165" s="65">
        <v>3207476.628030532</v>
      </c>
      <c r="I165" s="65">
        <v>0</v>
      </c>
      <c r="J165" s="65">
        <v>0</v>
      </c>
      <c r="K165" s="65">
        <v>0</v>
      </c>
      <c r="L165" s="65">
        <v>641495.32560610643</v>
      </c>
      <c r="M165" s="65">
        <v>641495.32560610643</v>
      </c>
      <c r="N165" s="65">
        <v>641495.32560610643</v>
      </c>
      <c r="O165" s="64" t="s">
        <v>462</v>
      </c>
      <c r="P165" s="64" t="s">
        <v>457</v>
      </c>
      <c r="Q165" s="64" t="s">
        <v>360</v>
      </c>
      <c r="R165" s="64">
        <v>0</v>
      </c>
      <c r="S165" s="64" t="s">
        <v>192</v>
      </c>
      <c r="T165" s="64" t="s">
        <v>104</v>
      </c>
      <c r="U165" s="64" t="s">
        <v>455</v>
      </c>
      <c r="V165" s="64" t="s">
        <v>290</v>
      </c>
      <c r="W165" s="45"/>
      <c r="X165" s="45"/>
      <c r="AS165"/>
      <c r="AT165"/>
      <c r="AU165"/>
      <c r="AV165"/>
      <c r="AW165"/>
      <c r="AX165"/>
      <c r="AY165"/>
      <c r="AZ165"/>
      <c r="BA165"/>
    </row>
    <row r="166" spans="2:53">
      <c r="B166" s="45"/>
      <c r="C166" s="63" t="s">
        <v>707</v>
      </c>
      <c r="D166" s="71" t="s">
        <v>708</v>
      </c>
      <c r="E166" s="65">
        <v>0</v>
      </c>
      <c r="F166" s="65">
        <v>0</v>
      </c>
      <c r="G166" s="65">
        <v>0</v>
      </c>
      <c r="H166" s="65">
        <v>0</v>
      </c>
      <c r="I166" s="65">
        <v>0</v>
      </c>
      <c r="J166" s="65">
        <v>0</v>
      </c>
      <c r="K166" s="65">
        <v>2829703.1321832244</v>
      </c>
      <c r="L166" s="65">
        <v>565940.62643664493</v>
      </c>
      <c r="M166" s="65">
        <v>565940.62643664493</v>
      </c>
      <c r="N166" s="65">
        <v>565940.62643664493</v>
      </c>
      <c r="O166" s="64" t="s">
        <v>462</v>
      </c>
      <c r="P166" s="64" t="s">
        <v>457</v>
      </c>
      <c r="Q166" s="64" t="s">
        <v>360</v>
      </c>
      <c r="R166" s="64">
        <v>0</v>
      </c>
      <c r="S166" s="64" t="s">
        <v>192</v>
      </c>
      <c r="T166" s="64">
        <v>0</v>
      </c>
      <c r="U166" s="64" t="s">
        <v>454</v>
      </c>
      <c r="V166" s="64" t="s">
        <v>290</v>
      </c>
      <c r="W166" s="45"/>
      <c r="X166" s="45"/>
      <c r="AS166"/>
      <c r="AT166"/>
      <c r="AU166"/>
      <c r="AV166"/>
      <c r="AW166"/>
      <c r="AX166"/>
      <c r="AY166"/>
      <c r="AZ166"/>
      <c r="BA166"/>
    </row>
    <row r="167" spans="2:53">
      <c r="B167" s="45"/>
      <c r="C167" s="63" t="s">
        <v>709</v>
      </c>
      <c r="D167" s="71" t="s">
        <v>710</v>
      </c>
      <c r="E167" s="65">
        <v>3373612.5162481628</v>
      </c>
      <c r="F167" s="65">
        <v>0</v>
      </c>
      <c r="G167" s="65">
        <v>0</v>
      </c>
      <c r="H167" s="65">
        <v>0</v>
      </c>
      <c r="I167" s="65">
        <v>0</v>
      </c>
      <c r="J167" s="65">
        <v>0</v>
      </c>
      <c r="K167" s="65">
        <v>0</v>
      </c>
      <c r="L167" s="65">
        <v>0</v>
      </c>
      <c r="M167" s="65">
        <v>0</v>
      </c>
      <c r="N167" s="65">
        <v>0</v>
      </c>
      <c r="O167" s="64" t="s">
        <v>462</v>
      </c>
      <c r="P167" s="64" t="s">
        <v>457</v>
      </c>
      <c r="Q167" s="64" t="s">
        <v>360</v>
      </c>
      <c r="R167" s="64">
        <v>0</v>
      </c>
      <c r="S167" s="64" t="s">
        <v>183</v>
      </c>
      <c r="T167" s="64" t="s">
        <v>420</v>
      </c>
      <c r="U167" s="64" t="s">
        <v>455</v>
      </c>
      <c r="V167" s="64" t="s">
        <v>290</v>
      </c>
      <c r="W167" s="45"/>
      <c r="X167" s="45"/>
      <c r="AS167"/>
      <c r="AT167"/>
      <c r="AU167"/>
      <c r="AV167"/>
      <c r="AW167"/>
      <c r="AX167"/>
      <c r="AY167"/>
      <c r="AZ167"/>
      <c r="BA167"/>
    </row>
    <row r="168" spans="2:53">
      <c r="B168" s="45"/>
      <c r="C168" s="63" t="s">
        <v>711</v>
      </c>
      <c r="D168" s="71" t="s">
        <v>712</v>
      </c>
      <c r="E168" s="65">
        <v>78870.12354559607</v>
      </c>
      <c r="F168" s="65">
        <v>841980.3672946532</v>
      </c>
      <c r="G168" s="65">
        <v>0</v>
      </c>
      <c r="H168" s="65">
        <v>0</v>
      </c>
      <c r="I168" s="65">
        <v>0</v>
      </c>
      <c r="J168" s="65">
        <v>0</v>
      </c>
      <c r="K168" s="65">
        <v>0</v>
      </c>
      <c r="L168" s="65">
        <v>0</v>
      </c>
      <c r="M168" s="65">
        <v>0</v>
      </c>
      <c r="N168" s="65">
        <v>0</v>
      </c>
      <c r="O168" s="64" t="s">
        <v>462</v>
      </c>
      <c r="P168" s="64" t="s">
        <v>457</v>
      </c>
      <c r="Q168" s="64" t="s">
        <v>360</v>
      </c>
      <c r="R168" s="64">
        <v>0</v>
      </c>
      <c r="S168" s="64" t="s">
        <v>192</v>
      </c>
      <c r="T168" s="64">
        <v>0</v>
      </c>
      <c r="U168" s="64" t="s">
        <v>454</v>
      </c>
      <c r="V168" s="64" t="s">
        <v>290</v>
      </c>
      <c r="W168" s="45"/>
      <c r="X168" s="45"/>
      <c r="AS168"/>
      <c r="AT168"/>
      <c r="AU168"/>
      <c r="AV168"/>
      <c r="AW168"/>
      <c r="AX168"/>
      <c r="AY168"/>
      <c r="AZ168"/>
      <c r="BA168"/>
    </row>
    <row r="169" spans="2:53">
      <c r="B169" s="45"/>
      <c r="C169" s="63" t="s">
        <v>713</v>
      </c>
      <c r="D169" s="71" t="s">
        <v>714</v>
      </c>
      <c r="E169" s="65">
        <v>21.049714705845197</v>
      </c>
      <c r="F169" s="65">
        <v>0</v>
      </c>
      <c r="G169" s="65">
        <v>0</v>
      </c>
      <c r="H169" s="65">
        <v>0</v>
      </c>
      <c r="I169" s="65">
        <v>0</v>
      </c>
      <c r="J169" s="65">
        <v>0</v>
      </c>
      <c r="K169" s="65">
        <v>0</v>
      </c>
      <c r="L169" s="65">
        <v>0</v>
      </c>
      <c r="M169" s="65">
        <v>0</v>
      </c>
      <c r="N169" s="65">
        <v>0</v>
      </c>
      <c r="O169" s="64" t="s">
        <v>462</v>
      </c>
      <c r="P169" s="64" t="s">
        <v>457</v>
      </c>
      <c r="Q169" s="64" t="s">
        <v>360</v>
      </c>
      <c r="R169" s="64">
        <v>0</v>
      </c>
      <c r="S169" s="64" t="s">
        <v>192</v>
      </c>
      <c r="T169" s="64">
        <v>0</v>
      </c>
      <c r="U169" s="64" t="s">
        <v>454</v>
      </c>
      <c r="V169" s="64" t="s">
        <v>290</v>
      </c>
      <c r="W169" s="45"/>
      <c r="X169" s="45"/>
      <c r="AS169"/>
      <c r="AT169"/>
      <c r="AU169"/>
      <c r="AV169"/>
      <c r="AW169"/>
      <c r="AX169"/>
      <c r="AY169"/>
      <c r="AZ169"/>
      <c r="BA169"/>
    </row>
    <row r="170" spans="2:53">
      <c r="B170" s="45"/>
      <c r="C170" s="63" t="s">
        <v>715</v>
      </c>
      <c r="D170" s="71" t="s">
        <v>716</v>
      </c>
      <c r="E170" s="65">
        <v>0</v>
      </c>
      <c r="F170" s="65">
        <v>0</v>
      </c>
      <c r="G170" s="65">
        <v>0</v>
      </c>
      <c r="H170" s="65">
        <v>0</v>
      </c>
      <c r="I170" s="65">
        <v>0</v>
      </c>
      <c r="J170" s="65">
        <v>0</v>
      </c>
      <c r="K170" s="65">
        <v>0</v>
      </c>
      <c r="L170" s="65">
        <v>0</v>
      </c>
      <c r="M170" s="65">
        <v>0</v>
      </c>
      <c r="N170" s="65">
        <v>0</v>
      </c>
      <c r="O170" s="64" t="s">
        <v>462</v>
      </c>
      <c r="P170" s="64" t="s">
        <v>457</v>
      </c>
      <c r="Q170" s="64" t="s">
        <v>360</v>
      </c>
      <c r="R170" s="64">
        <v>0</v>
      </c>
      <c r="S170" s="64" t="s">
        <v>192</v>
      </c>
      <c r="T170" s="64" t="s">
        <v>26</v>
      </c>
      <c r="U170" s="64" t="s">
        <v>455</v>
      </c>
      <c r="V170" s="64" t="s">
        <v>290</v>
      </c>
      <c r="W170" s="45"/>
      <c r="X170" s="45"/>
      <c r="AS170"/>
      <c r="AT170"/>
      <c r="AU170"/>
      <c r="AV170"/>
      <c r="AW170"/>
      <c r="AX170"/>
      <c r="AY170"/>
      <c r="AZ170"/>
      <c r="BA170"/>
    </row>
    <row r="171" spans="2:53">
      <c r="B171" s="45"/>
      <c r="C171" s="63" t="s">
        <v>717</v>
      </c>
      <c r="D171" s="71" t="s">
        <v>717</v>
      </c>
      <c r="E171" s="65">
        <v>4884507.240516399</v>
      </c>
      <c r="F171" s="65">
        <v>5548000.1464497838</v>
      </c>
      <c r="G171" s="65">
        <v>8163043.6202225722</v>
      </c>
      <c r="H171" s="65">
        <v>7696563.8787455931</v>
      </c>
      <c r="I171" s="65">
        <v>7210847.7307244688</v>
      </c>
      <c r="J171" s="65">
        <v>7055206.9333638977</v>
      </c>
      <c r="K171" s="65">
        <v>7250307.6329844082</v>
      </c>
      <c r="L171" s="65">
        <v>7475193.9592081876</v>
      </c>
      <c r="M171" s="65">
        <v>7475193.9592081876</v>
      </c>
      <c r="N171" s="65">
        <v>7475193.9592081876</v>
      </c>
      <c r="O171" s="64" t="s">
        <v>462</v>
      </c>
      <c r="P171" s="64" t="s">
        <v>452</v>
      </c>
      <c r="Q171" s="64" t="s">
        <v>358</v>
      </c>
      <c r="R171" s="64">
        <v>0</v>
      </c>
      <c r="S171" s="64" t="s">
        <v>183</v>
      </c>
      <c r="T171" s="64">
        <v>0</v>
      </c>
      <c r="U171" s="64" t="s">
        <v>454</v>
      </c>
      <c r="V171" s="64" t="s">
        <v>290</v>
      </c>
      <c r="W171" s="45"/>
      <c r="X171" s="45"/>
      <c r="AS171"/>
      <c r="AT171"/>
      <c r="AU171"/>
      <c r="AV171"/>
      <c r="AW171"/>
      <c r="AX171"/>
      <c r="AY171"/>
      <c r="AZ171"/>
      <c r="BA171"/>
    </row>
    <row r="172" spans="2:53">
      <c r="B172" s="45"/>
      <c r="C172" s="63" t="s">
        <v>718</v>
      </c>
      <c r="D172" s="71" t="s">
        <v>718</v>
      </c>
      <c r="E172" s="65">
        <v>1730130.9503754524</v>
      </c>
      <c r="F172" s="65">
        <v>1008727.2993545063</v>
      </c>
      <c r="G172" s="65">
        <v>1382948.0647174076</v>
      </c>
      <c r="H172" s="65">
        <v>1303918.3602505338</v>
      </c>
      <c r="I172" s="65">
        <v>1221630.2626073847</v>
      </c>
      <c r="J172" s="65">
        <v>1195262.5438628695</v>
      </c>
      <c r="K172" s="65">
        <v>1228316.6167928642</v>
      </c>
      <c r="L172" s="65">
        <v>1266415.1696462117</v>
      </c>
      <c r="M172" s="65">
        <v>1266415.1696462117</v>
      </c>
      <c r="N172" s="65">
        <v>1266415.1696462117</v>
      </c>
      <c r="O172" s="64" t="s">
        <v>462</v>
      </c>
      <c r="P172" s="64" t="s">
        <v>452</v>
      </c>
      <c r="Q172" s="64" t="s">
        <v>358</v>
      </c>
      <c r="R172" s="64">
        <v>0</v>
      </c>
      <c r="S172" s="64" t="s">
        <v>183</v>
      </c>
      <c r="T172" s="64">
        <v>0</v>
      </c>
      <c r="U172" s="64" t="s">
        <v>454</v>
      </c>
      <c r="V172" s="64" t="s">
        <v>290</v>
      </c>
      <c r="W172" s="45"/>
      <c r="X172" s="45"/>
      <c r="AS172"/>
      <c r="AT172"/>
      <c r="AU172"/>
      <c r="AV172"/>
      <c r="AW172"/>
      <c r="AX172"/>
      <c r="AY172"/>
      <c r="AZ172"/>
      <c r="BA172"/>
    </row>
    <row r="173" spans="2:53">
      <c r="B173" s="45"/>
      <c r="C173" s="63" t="s">
        <v>719</v>
      </c>
      <c r="D173" s="71" t="s">
        <v>719</v>
      </c>
      <c r="E173" s="65">
        <v>11001086.825101811</v>
      </c>
      <c r="F173" s="65">
        <v>10591636.643222317</v>
      </c>
      <c r="G173" s="65">
        <v>12327540.86941213</v>
      </c>
      <c r="H173" s="65">
        <v>11623080.99810379</v>
      </c>
      <c r="I173" s="65">
        <v>10889569.258805908</v>
      </c>
      <c r="J173" s="65">
        <v>10654525.592347959</v>
      </c>
      <c r="K173" s="65">
        <v>10949160.86591991</v>
      </c>
      <c r="L173" s="65">
        <v>11288775.51691794</v>
      </c>
      <c r="M173" s="65">
        <v>11288775.51691794</v>
      </c>
      <c r="N173" s="65">
        <v>11288775.51691794</v>
      </c>
      <c r="O173" s="64" t="s">
        <v>462</v>
      </c>
      <c r="P173" s="64" t="s">
        <v>452</v>
      </c>
      <c r="Q173" s="64" t="s">
        <v>358</v>
      </c>
      <c r="R173" s="64">
        <v>0</v>
      </c>
      <c r="S173" s="64" t="s">
        <v>183</v>
      </c>
      <c r="T173" s="64">
        <v>0</v>
      </c>
      <c r="U173" s="64" t="s">
        <v>454</v>
      </c>
      <c r="V173" s="64" t="s">
        <v>290</v>
      </c>
      <c r="W173" s="45"/>
      <c r="X173" s="45"/>
      <c r="AS173"/>
      <c r="AT173"/>
      <c r="AU173"/>
      <c r="AV173"/>
      <c r="AW173"/>
      <c r="AX173"/>
      <c r="AY173"/>
      <c r="AZ173"/>
      <c r="BA173"/>
    </row>
    <row r="174" spans="2:53">
      <c r="B174" s="45"/>
      <c r="C174" s="63" t="s">
        <v>720</v>
      </c>
      <c r="D174" s="71" t="s">
        <v>720</v>
      </c>
      <c r="E174" s="65">
        <v>1748619.3214667174</v>
      </c>
      <c r="F174" s="65">
        <v>3429672.817805321</v>
      </c>
      <c r="G174" s="65">
        <v>4116486.5872709923</v>
      </c>
      <c r="H174" s="65">
        <v>3881248.4350386788</v>
      </c>
      <c r="I174" s="65">
        <v>3636311.0838838792</v>
      </c>
      <c r="J174" s="65">
        <v>3557822.5121630561</v>
      </c>
      <c r="K174" s="65">
        <v>3656209.3848622078</v>
      </c>
      <c r="L174" s="65">
        <v>3769615.6006437624</v>
      </c>
      <c r="M174" s="65">
        <v>3769615.6006437624</v>
      </c>
      <c r="N174" s="65">
        <v>3769615.6006437624</v>
      </c>
      <c r="O174" s="64" t="s">
        <v>462</v>
      </c>
      <c r="P174" s="64" t="s">
        <v>452</v>
      </c>
      <c r="Q174" s="64" t="s">
        <v>358</v>
      </c>
      <c r="R174" s="64">
        <v>0</v>
      </c>
      <c r="S174" s="64" t="s">
        <v>183</v>
      </c>
      <c r="T174" s="64">
        <v>0</v>
      </c>
      <c r="U174" s="64" t="s">
        <v>454</v>
      </c>
      <c r="V174" s="64" t="s">
        <v>290</v>
      </c>
      <c r="W174" s="45"/>
      <c r="X174" s="45"/>
      <c r="AS174"/>
      <c r="AT174"/>
      <c r="AU174"/>
      <c r="AV174"/>
      <c r="AW174"/>
      <c r="AX174"/>
      <c r="AY174"/>
      <c r="AZ174"/>
      <c r="BA174"/>
    </row>
    <row r="175" spans="2:53">
      <c r="B175" s="45"/>
      <c r="C175" s="63" t="s">
        <v>721</v>
      </c>
      <c r="D175" s="71" t="s">
        <v>722</v>
      </c>
      <c r="E175" s="65">
        <v>210497.14705845198</v>
      </c>
      <c r="F175" s="65">
        <v>102761.73943490138</v>
      </c>
      <c r="G175" s="65">
        <v>0</v>
      </c>
      <c r="H175" s="65">
        <v>0</v>
      </c>
      <c r="I175" s="65">
        <v>0</v>
      </c>
      <c r="J175" s="65">
        <v>0</v>
      </c>
      <c r="K175" s="65">
        <v>0</v>
      </c>
      <c r="L175" s="65">
        <v>0</v>
      </c>
      <c r="M175" s="65">
        <v>0</v>
      </c>
      <c r="N175" s="65">
        <v>0</v>
      </c>
      <c r="O175" s="64" t="s">
        <v>462</v>
      </c>
      <c r="P175" s="64" t="s">
        <v>456</v>
      </c>
      <c r="Q175" s="64" t="s">
        <v>359</v>
      </c>
      <c r="R175" s="64">
        <v>0</v>
      </c>
      <c r="S175" s="64" t="s">
        <v>184</v>
      </c>
      <c r="T175" s="64">
        <v>0</v>
      </c>
      <c r="U175" s="64" t="s">
        <v>453</v>
      </c>
      <c r="V175" s="64" t="s">
        <v>290</v>
      </c>
      <c r="W175" s="45"/>
      <c r="X175" s="45"/>
      <c r="AS175"/>
      <c r="AT175"/>
      <c r="AU175"/>
      <c r="AV175"/>
      <c r="AW175"/>
      <c r="AX175"/>
      <c r="AY175"/>
      <c r="AZ175"/>
      <c r="BA175"/>
    </row>
    <row r="176" spans="2:53">
      <c r="B176" s="45"/>
      <c r="C176" s="63" t="s">
        <v>723</v>
      </c>
      <c r="D176" s="71" t="s">
        <v>723</v>
      </c>
      <c r="E176" s="65">
        <v>841988.58823380794</v>
      </c>
      <c r="F176" s="65">
        <v>911669.26850982581</v>
      </c>
      <c r="G176" s="65">
        <v>2340000</v>
      </c>
      <c r="H176" s="65">
        <v>2340000</v>
      </c>
      <c r="I176" s="65">
        <v>2340000</v>
      </c>
      <c r="J176" s="65">
        <v>2340000</v>
      </c>
      <c r="K176" s="65">
        <v>2340000</v>
      </c>
      <c r="L176" s="65">
        <v>2340000</v>
      </c>
      <c r="M176" s="65">
        <v>2340000</v>
      </c>
      <c r="N176" s="65">
        <v>2340000</v>
      </c>
      <c r="O176" s="64" t="s">
        <v>462</v>
      </c>
      <c r="P176" s="64" t="s">
        <v>456</v>
      </c>
      <c r="Q176" s="64" t="s">
        <v>359</v>
      </c>
      <c r="R176" s="64">
        <v>0</v>
      </c>
      <c r="S176" s="64" t="s">
        <v>184</v>
      </c>
      <c r="T176" s="64">
        <v>0</v>
      </c>
      <c r="U176" s="64" t="s">
        <v>453</v>
      </c>
      <c r="V176" s="64" t="s">
        <v>290</v>
      </c>
      <c r="W176" s="45"/>
      <c r="X176" s="45"/>
      <c r="AS176"/>
      <c r="AT176"/>
      <c r="AU176"/>
      <c r="AV176"/>
      <c r="AW176"/>
      <c r="AX176"/>
      <c r="AY176"/>
      <c r="AZ176"/>
      <c r="BA176"/>
    </row>
    <row r="177" spans="2:53">
      <c r="B177" s="45"/>
      <c r="C177" s="63" t="s">
        <v>724</v>
      </c>
      <c r="D177" s="71" t="s">
        <v>724</v>
      </c>
      <c r="E177" s="65">
        <v>0</v>
      </c>
      <c r="F177" s="65">
        <v>552022.70521816355</v>
      </c>
      <c r="G177" s="65">
        <v>6660000</v>
      </c>
      <c r="H177" s="65">
        <v>6660000</v>
      </c>
      <c r="I177" s="65">
        <v>6660000</v>
      </c>
      <c r="J177" s="65">
        <v>6660000</v>
      </c>
      <c r="K177" s="65">
        <v>6660000</v>
      </c>
      <c r="L177" s="65">
        <v>6660000</v>
      </c>
      <c r="M177" s="65">
        <v>6660000</v>
      </c>
      <c r="N177" s="65">
        <v>6660000</v>
      </c>
      <c r="O177" s="64" t="s">
        <v>462</v>
      </c>
      <c r="P177" s="64" t="s">
        <v>456</v>
      </c>
      <c r="Q177" s="64" t="s">
        <v>359</v>
      </c>
      <c r="R177" s="64">
        <v>0</v>
      </c>
      <c r="S177" s="64" t="s">
        <v>184</v>
      </c>
      <c r="T177" s="64">
        <v>0</v>
      </c>
      <c r="U177" s="64" t="s">
        <v>453</v>
      </c>
      <c r="V177" s="64" t="s">
        <v>290</v>
      </c>
      <c r="W177" s="45"/>
      <c r="X177" s="45"/>
      <c r="AS177"/>
      <c r="AT177"/>
      <c r="AU177"/>
      <c r="AV177"/>
      <c r="AW177"/>
      <c r="AX177"/>
      <c r="AY177"/>
      <c r="AZ177"/>
      <c r="BA177"/>
    </row>
    <row r="178" spans="2:53">
      <c r="B178" s="45"/>
      <c r="C178" s="63" t="s">
        <v>725</v>
      </c>
      <c r="D178" s="71" t="s">
        <v>726</v>
      </c>
      <c r="E178" s="65">
        <v>19997.228970552937</v>
      </c>
      <c r="F178" s="65">
        <v>0</v>
      </c>
      <c r="G178" s="65">
        <v>0</v>
      </c>
      <c r="H178" s="65">
        <v>0</v>
      </c>
      <c r="I178" s="65">
        <v>0</v>
      </c>
      <c r="J178" s="65">
        <v>0</v>
      </c>
      <c r="K178" s="65">
        <v>0</v>
      </c>
      <c r="L178" s="65">
        <v>0</v>
      </c>
      <c r="M178" s="65">
        <v>0</v>
      </c>
      <c r="N178" s="65">
        <v>0</v>
      </c>
      <c r="O178" s="64" t="s">
        <v>462</v>
      </c>
      <c r="P178" s="64" t="s">
        <v>456</v>
      </c>
      <c r="Q178" s="64" t="s">
        <v>359</v>
      </c>
      <c r="R178" s="64">
        <v>0</v>
      </c>
      <c r="S178" s="64" t="s">
        <v>183</v>
      </c>
      <c r="T178" s="64">
        <v>0</v>
      </c>
      <c r="U178" s="64" t="s">
        <v>453</v>
      </c>
      <c r="V178" s="64" t="s">
        <v>290</v>
      </c>
      <c r="W178" s="45"/>
      <c r="X178" s="45"/>
      <c r="AS178"/>
      <c r="AT178"/>
      <c r="AU178"/>
      <c r="AV178"/>
      <c r="AW178"/>
      <c r="AX178"/>
      <c r="AY178"/>
      <c r="AZ178"/>
      <c r="BA178"/>
    </row>
    <row r="179" spans="2:53">
      <c r="B179" s="45"/>
      <c r="C179" s="63" t="s">
        <v>727</v>
      </c>
      <c r="D179" s="71" t="s">
        <v>727</v>
      </c>
      <c r="E179" s="65">
        <v>0</v>
      </c>
      <c r="F179" s="65">
        <v>0</v>
      </c>
      <c r="G179" s="65">
        <v>4000000</v>
      </c>
      <c r="H179" s="65">
        <v>4000000</v>
      </c>
      <c r="I179" s="65">
        <v>4000000</v>
      </c>
      <c r="J179" s="65">
        <v>4000000</v>
      </c>
      <c r="K179" s="65">
        <v>4000000</v>
      </c>
      <c r="L179" s="65">
        <v>4000000</v>
      </c>
      <c r="M179" s="65">
        <v>4000000</v>
      </c>
      <c r="N179" s="65">
        <v>4000000</v>
      </c>
      <c r="O179" s="64" t="s">
        <v>462</v>
      </c>
      <c r="P179" s="64" t="s">
        <v>456</v>
      </c>
      <c r="Q179" s="64" t="s">
        <v>359</v>
      </c>
      <c r="R179" s="64">
        <v>0</v>
      </c>
      <c r="S179" s="64" t="s">
        <v>184</v>
      </c>
      <c r="T179" s="64">
        <v>0</v>
      </c>
      <c r="U179" s="64" t="s">
        <v>453</v>
      </c>
      <c r="V179" s="64" t="s">
        <v>290</v>
      </c>
      <c r="W179" s="45"/>
      <c r="X179" s="45"/>
      <c r="AS179"/>
      <c r="AT179"/>
      <c r="AU179"/>
      <c r="AV179"/>
      <c r="AW179"/>
      <c r="AX179"/>
      <c r="AY179"/>
      <c r="AZ179"/>
      <c r="BA179"/>
    </row>
    <row r="180" spans="2:53">
      <c r="B180" s="45"/>
      <c r="C180" s="63"/>
      <c r="D180" s="64"/>
      <c r="E180" s="65"/>
      <c r="F180" s="65"/>
      <c r="G180" s="65"/>
      <c r="H180" s="65"/>
      <c r="I180" s="65"/>
      <c r="J180" s="65"/>
      <c r="K180" s="65"/>
      <c r="L180" s="65"/>
      <c r="M180" s="65"/>
      <c r="N180" s="65"/>
      <c r="O180" s="64"/>
      <c r="P180" s="64"/>
      <c r="Q180" s="64"/>
      <c r="R180" s="64"/>
      <c r="S180" s="64"/>
      <c r="T180" s="65"/>
      <c r="U180" s="65"/>
      <c r="V180" s="65"/>
      <c r="W180" s="45"/>
      <c r="X180" s="45"/>
      <c r="AS180"/>
      <c r="AT180"/>
      <c r="AU180"/>
      <c r="AV180"/>
      <c r="AW180"/>
      <c r="AX180"/>
      <c r="AY180"/>
      <c r="AZ180"/>
      <c r="BA180"/>
    </row>
    <row r="181" spans="2:53">
      <c r="B181" s="45"/>
      <c r="C181" s="63"/>
      <c r="D181" s="64"/>
      <c r="E181" s="65"/>
      <c r="F181" s="65"/>
      <c r="G181" s="65"/>
      <c r="H181" s="65"/>
      <c r="I181" s="65"/>
      <c r="J181" s="65"/>
      <c r="K181" s="65"/>
      <c r="L181" s="65"/>
      <c r="M181" s="65"/>
      <c r="N181" s="65"/>
      <c r="O181" s="64"/>
      <c r="P181" s="64"/>
      <c r="Q181" s="64"/>
      <c r="R181" s="64"/>
      <c r="S181" s="64"/>
      <c r="T181" s="65"/>
      <c r="U181" s="65"/>
      <c r="V181" s="65"/>
      <c r="W181" s="45"/>
      <c r="X181" s="45"/>
      <c r="AS181"/>
      <c r="AT181"/>
      <c r="AU181"/>
      <c r="AV181"/>
      <c r="AW181"/>
      <c r="AX181"/>
      <c r="AY181"/>
      <c r="AZ181"/>
      <c r="BA181"/>
    </row>
    <row r="182" spans="2:53">
      <c r="B182" s="45"/>
      <c r="C182" s="63"/>
      <c r="D182" s="64"/>
      <c r="E182" s="65"/>
      <c r="F182" s="65"/>
      <c r="G182" s="65"/>
      <c r="H182" s="65"/>
      <c r="I182" s="65"/>
      <c r="J182" s="65"/>
      <c r="K182" s="65"/>
      <c r="L182" s="65"/>
      <c r="M182" s="65"/>
      <c r="N182" s="65"/>
      <c r="O182" s="64"/>
      <c r="P182" s="64"/>
      <c r="Q182" s="64"/>
      <c r="R182" s="64"/>
      <c r="S182" s="64"/>
      <c r="T182" s="65"/>
      <c r="U182" s="65"/>
      <c r="V182" s="65"/>
      <c r="W182" s="45"/>
      <c r="X182" s="45"/>
      <c r="AS182"/>
      <c r="AT182"/>
      <c r="AU182"/>
      <c r="AV182"/>
      <c r="AW182"/>
      <c r="AX182"/>
      <c r="AY182"/>
      <c r="AZ182"/>
      <c r="BA182"/>
    </row>
    <row r="183" spans="2:53">
      <c r="B183" s="45"/>
      <c r="C183" s="63"/>
      <c r="D183" s="64"/>
      <c r="E183" s="65"/>
      <c r="F183" s="65"/>
      <c r="G183" s="65"/>
      <c r="H183" s="65"/>
      <c r="I183" s="65"/>
      <c r="J183" s="65"/>
      <c r="K183" s="65"/>
      <c r="L183" s="65"/>
      <c r="M183" s="65"/>
      <c r="N183" s="65"/>
      <c r="O183" s="64"/>
      <c r="P183" s="64"/>
      <c r="Q183" s="64"/>
      <c r="R183" s="64"/>
      <c r="S183" s="64"/>
      <c r="T183" s="65"/>
      <c r="U183" s="65"/>
      <c r="V183" s="65"/>
      <c r="W183" s="45"/>
      <c r="X183" s="45"/>
      <c r="AS183"/>
      <c r="AT183"/>
      <c r="AU183"/>
      <c r="AV183"/>
      <c r="AW183"/>
      <c r="AX183"/>
      <c r="AY183"/>
      <c r="AZ183"/>
      <c r="BA183"/>
    </row>
    <row r="184" spans="2:53">
      <c r="B184" s="45"/>
      <c r="C184" s="63"/>
      <c r="D184" s="64"/>
      <c r="E184" s="65"/>
      <c r="F184" s="65"/>
      <c r="G184" s="65"/>
      <c r="H184" s="65"/>
      <c r="I184" s="65"/>
      <c r="J184" s="65"/>
      <c r="K184" s="65"/>
      <c r="L184" s="65"/>
      <c r="M184" s="65"/>
      <c r="N184" s="65"/>
      <c r="O184" s="64"/>
      <c r="P184" s="64"/>
      <c r="Q184" s="64"/>
      <c r="R184" s="64"/>
      <c r="S184" s="64"/>
      <c r="T184" s="65"/>
      <c r="U184" s="65"/>
      <c r="V184" s="65"/>
      <c r="W184" s="45"/>
      <c r="X184" s="45"/>
      <c r="AS184"/>
      <c r="AT184"/>
      <c r="AU184"/>
      <c r="AV184"/>
      <c r="AW184"/>
      <c r="AX184"/>
      <c r="AY184"/>
      <c r="AZ184"/>
      <c r="BA184"/>
    </row>
    <row r="185" spans="2:53">
      <c r="B185" s="45"/>
      <c r="C185" s="63"/>
      <c r="D185" s="64"/>
      <c r="E185" s="65"/>
      <c r="F185" s="65"/>
      <c r="G185" s="65"/>
      <c r="H185" s="65"/>
      <c r="I185" s="65"/>
      <c r="J185" s="65"/>
      <c r="K185" s="65"/>
      <c r="L185" s="65"/>
      <c r="M185" s="65"/>
      <c r="N185" s="65"/>
      <c r="O185" s="64"/>
      <c r="P185" s="64"/>
      <c r="Q185" s="64"/>
      <c r="R185" s="64"/>
      <c r="S185" s="64"/>
      <c r="T185" s="65"/>
      <c r="U185" s="65"/>
      <c r="V185" s="65"/>
      <c r="W185" s="45"/>
      <c r="X185" s="45"/>
      <c r="AS185"/>
      <c r="AT185"/>
      <c r="AU185"/>
      <c r="AV185"/>
      <c r="AW185"/>
      <c r="AX185"/>
      <c r="AY185"/>
      <c r="AZ185"/>
      <c r="BA185"/>
    </row>
    <row r="186" spans="2:53">
      <c r="B186" s="45"/>
      <c r="C186" s="63"/>
      <c r="D186" s="64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4"/>
      <c r="P186" s="64"/>
      <c r="Q186" s="64"/>
      <c r="R186" s="64"/>
      <c r="S186" s="64"/>
      <c r="T186" s="65"/>
      <c r="U186" s="65"/>
      <c r="V186" s="65"/>
      <c r="W186" s="45"/>
      <c r="X186" s="45"/>
      <c r="AS186"/>
      <c r="AT186"/>
      <c r="AU186"/>
      <c r="AV186"/>
      <c r="AW186"/>
      <c r="AX186"/>
      <c r="AY186"/>
      <c r="AZ186"/>
      <c r="BA186"/>
    </row>
    <row r="187" spans="2:53">
      <c r="B187" s="45"/>
      <c r="C187" s="63"/>
      <c r="D187" s="64"/>
      <c r="E187" s="65"/>
      <c r="F187" s="65"/>
      <c r="G187" s="65"/>
      <c r="H187" s="65"/>
      <c r="I187" s="65"/>
      <c r="J187" s="65"/>
      <c r="K187" s="65"/>
      <c r="L187" s="65"/>
      <c r="M187" s="65"/>
      <c r="N187" s="65"/>
      <c r="O187" s="64"/>
      <c r="P187" s="64"/>
      <c r="Q187" s="64"/>
      <c r="R187" s="64"/>
      <c r="S187" s="64"/>
      <c r="T187" s="65"/>
      <c r="U187" s="65"/>
      <c r="V187" s="65"/>
      <c r="W187" s="45"/>
      <c r="X187" s="45"/>
      <c r="AS187"/>
      <c r="AT187"/>
      <c r="AU187"/>
      <c r="AV187"/>
      <c r="AW187"/>
      <c r="AX187"/>
      <c r="AY187"/>
      <c r="AZ187"/>
      <c r="BA187"/>
    </row>
    <row r="188" spans="2:53">
      <c r="B188" s="45"/>
      <c r="C188" s="63"/>
      <c r="D188" s="64"/>
      <c r="E188" s="65"/>
      <c r="F188" s="65"/>
      <c r="G188" s="65"/>
      <c r="H188" s="65"/>
      <c r="I188" s="65"/>
      <c r="J188" s="65"/>
      <c r="K188" s="65"/>
      <c r="L188" s="65"/>
      <c r="M188" s="65"/>
      <c r="N188" s="65"/>
      <c r="O188" s="64"/>
      <c r="P188" s="64"/>
      <c r="Q188" s="64"/>
      <c r="R188" s="64"/>
      <c r="S188" s="64"/>
      <c r="T188" s="65"/>
      <c r="U188" s="65"/>
      <c r="V188" s="65"/>
      <c r="W188" s="45"/>
      <c r="X188" s="45"/>
    </row>
    <row r="189" spans="2:53">
      <c r="B189" s="45"/>
      <c r="C189" s="63"/>
      <c r="D189" s="64"/>
      <c r="E189" s="65"/>
      <c r="F189" s="65"/>
      <c r="G189" s="65"/>
      <c r="H189" s="65"/>
      <c r="I189" s="65"/>
      <c r="J189" s="65"/>
      <c r="K189" s="65"/>
      <c r="L189" s="65"/>
      <c r="M189" s="65"/>
      <c r="N189" s="65"/>
      <c r="O189" s="64"/>
      <c r="P189" s="64"/>
      <c r="Q189" s="64"/>
      <c r="R189" s="64"/>
      <c r="S189" s="64"/>
      <c r="T189" s="65"/>
      <c r="U189" s="65"/>
      <c r="V189" s="65"/>
      <c r="W189" s="45"/>
      <c r="X189" s="45"/>
    </row>
    <row r="190" spans="2:53">
      <c r="B190" s="45"/>
      <c r="C190" s="63"/>
      <c r="D190" s="64"/>
      <c r="E190" s="65"/>
      <c r="F190" s="65"/>
      <c r="G190" s="65"/>
      <c r="H190" s="65"/>
      <c r="I190" s="65"/>
      <c r="J190" s="65"/>
      <c r="K190" s="65"/>
      <c r="L190" s="65"/>
      <c r="M190" s="65"/>
      <c r="N190" s="65"/>
      <c r="O190" s="64"/>
      <c r="P190" s="64"/>
      <c r="Q190" s="64"/>
      <c r="R190" s="64"/>
      <c r="S190" s="64"/>
      <c r="T190" s="65"/>
      <c r="U190" s="65"/>
      <c r="V190" s="65"/>
      <c r="W190" s="45"/>
      <c r="X190" s="45"/>
    </row>
    <row r="191" spans="2:53">
      <c r="B191" s="45"/>
      <c r="C191" s="63"/>
      <c r="D191" s="64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4"/>
      <c r="P191" s="64"/>
      <c r="Q191" s="64"/>
      <c r="R191" s="64"/>
      <c r="S191" s="64"/>
      <c r="T191" s="65"/>
      <c r="U191" s="65"/>
      <c r="V191" s="65"/>
      <c r="W191" s="45"/>
      <c r="X191" s="45"/>
    </row>
    <row r="192" spans="2:53">
      <c r="B192" s="45"/>
      <c r="C192" s="63"/>
      <c r="D192" s="64"/>
      <c r="E192" s="65"/>
      <c r="F192" s="65"/>
      <c r="G192" s="65"/>
      <c r="H192" s="65"/>
      <c r="I192" s="65"/>
      <c r="J192" s="65"/>
      <c r="K192" s="65"/>
      <c r="L192" s="65"/>
      <c r="M192" s="65"/>
      <c r="N192" s="65"/>
      <c r="O192" s="64"/>
      <c r="P192" s="64"/>
      <c r="Q192" s="64"/>
      <c r="R192" s="64"/>
      <c r="S192" s="64"/>
      <c r="T192" s="65"/>
      <c r="U192" s="65"/>
      <c r="V192" s="65"/>
      <c r="W192" s="45"/>
      <c r="X192" s="45"/>
    </row>
    <row r="193" spans="2:24">
      <c r="B193" s="45"/>
      <c r="C193" s="63"/>
      <c r="D193" s="64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4"/>
      <c r="P193" s="64"/>
      <c r="Q193" s="64"/>
      <c r="R193" s="64"/>
      <c r="S193" s="64"/>
      <c r="T193" s="65"/>
      <c r="U193" s="65"/>
      <c r="V193" s="65"/>
      <c r="W193" s="45"/>
      <c r="X193" s="45"/>
    </row>
    <row r="194" spans="2:24">
      <c r="B194" s="45"/>
      <c r="C194" s="63"/>
      <c r="D194" s="64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4"/>
      <c r="P194" s="64"/>
      <c r="Q194" s="64"/>
      <c r="R194" s="64"/>
      <c r="S194" s="64"/>
      <c r="T194" s="65"/>
      <c r="U194" s="65"/>
      <c r="V194" s="65"/>
      <c r="W194" s="45"/>
      <c r="X194" s="45"/>
    </row>
    <row r="195" spans="2:24">
      <c r="B195" s="45"/>
      <c r="C195" s="63"/>
      <c r="D195" s="64"/>
      <c r="E195" s="65"/>
      <c r="F195" s="65"/>
      <c r="G195" s="65"/>
      <c r="H195" s="65"/>
      <c r="I195" s="65"/>
      <c r="J195" s="65"/>
      <c r="K195" s="65"/>
      <c r="L195" s="65"/>
      <c r="M195" s="65"/>
      <c r="N195" s="65"/>
      <c r="O195" s="64"/>
      <c r="P195" s="64"/>
      <c r="Q195" s="64"/>
      <c r="R195" s="64"/>
      <c r="S195" s="64"/>
      <c r="T195" s="65"/>
      <c r="U195" s="65"/>
      <c r="V195" s="65"/>
      <c r="W195" s="45"/>
      <c r="X195" s="45"/>
    </row>
    <row r="196" spans="2:24">
      <c r="B196" s="45"/>
      <c r="C196" s="63"/>
      <c r="D196" s="64"/>
      <c r="E196" s="65"/>
      <c r="F196" s="65"/>
      <c r="G196" s="65"/>
      <c r="H196" s="65"/>
      <c r="I196" s="65"/>
      <c r="J196" s="65"/>
      <c r="K196" s="65"/>
      <c r="L196" s="65"/>
      <c r="M196" s="65"/>
      <c r="N196" s="65"/>
      <c r="O196" s="64"/>
      <c r="P196" s="64"/>
      <c r="Q196" s="64"/>
      <c r="R196" s="64"/>
      <c r="S196" s="64"/>
      <c r="T196" s="65"/>
      <c r="U196" s="65"/>
      <c r="V196" s="65"/>
      <c r="W196" s="45"/>
      <c r="X196" s="45"/>
    </row>
    <row r="197" spans="2:24">
      <c r="B197" s="45"/>
      <c r="C197" s="63"/>
      <c r="D197" s="64"/>
      <c r="E197" s="65"/>
      <c r="F197" s="65"/>
      <c r="G197" s="65"/>
      <c r="H197" s="65"/>
      <c r="I197" s="65"/>
      <c r="J197" s="65"/>
      <c r="K197" s="65"/>
      <c r="L197" s="65"/>
      <c r="M197" s="65"/>
      <c r="N197" s="65"/>
      <c r="O197" s="64"/>
      <c r="P197" s="64"/>
      <c r="Q197" s="64"/>
      <c r="R197" s="64"/>
      <c r="S197" s="64"/>
      <c r="T197" s="65"/>
      <c r="U197" s="65"/>
      <c r="V197" s="65"/>
      <c r="W197" s="45"/>
      <c r="X197" s="45"/>
    </row>
    <row r="198" spans="2:24">
      <c r="B198" s="45"/>
      <c r="C198" s="63"/>
      <c r="D198" s="64"/>
      <c r="E198" s="65"/>
      <c r="F198" s="65"/>
      <c r="G198" s="65"/>
      <c r="H198" s="65"/>
      <c r="I198" s="65"/>
      <c r="J198" s="65"/>
      <c r="K198" s="65"/>
      <c r="L198" s="65"/>
      <c r="M198" s="65"/>
      <c r="N198" s="65"/>
      <c r="O198" s="64"/>
      <c r="P198" s="64"/>
      <c r="Q198" s="64"/>
      <c r="R198" s="64"/>
      <c r="S198" s="64"/>
      <c r="T198" s="65"/>
      <c r="U198" s="65"/>
      <c r="V198" s="65"/>
      <c r="W198" s="45"/>
      <c r="X198" s="45"/>
    </row>
    <row r="199" spans="2:24">
      <c r="B199" s="45"/>
      <c r="C199" s="63"/>
      <c r="D199" s="64"/>
      <c r="E199" s="65"/>
      <c r="F199" s="65"/>
      <c r="G199" s="65"/>
      <c r="H199" s="65"/>
      <c r="I199" s="65"/>
      <c r="J199" s="65"/>
      <c r="K199" s="65"/>
      <c r="L199" s="65"/>
      <c r="M199" s="65"/>
      <c r="N199" s="65"/>
      <c r="O199" s="64"/>
      <c r="P199" s="64"/>
      <c r="Q199" s="64"/>
      <c r="R199" s="64"/>
      <c r="S199" s="64"/>
      <c r="T199" s="65"/>
      <c r="U199" s="65"/>
      <c r="V199" s="65"/>
      <c r="W199" s="45"/>
      <c r="X199" s="45"/>
    </row>
    <row r="200" spans="2:24">
      <c r="B200" s="45"/>
      <c r="C200" s="63"/>
      <c r="D200" s="64"/>
      <c r="E200" s="65"/>
      <c r="F200" s="65"/>
      <c r="G200" s="65"/>
      <c r="H200" s="65"/>
      <c r="I200" s="65"/>
      <c r="J200" s="65"/>
      <c r="K200" s="65"/>
      <c r="L200" s="65"/>
      <c r="M200" s="65"/>
      <c r="N200" s="65"/>
      <c r="O200" s="64"/>
      <c r="P200" s="64"/>
      <c r="Q200" s="64"/>
      <c r="R200" s="64"/>
      <c r="S200" s="64"/>
      <c r="T200" s="65"/>
      <c r="U200" s="65"/>
      <c r="V200" s="65"/>
      <c r="W200" s="45"/>
      <c r="X200" s="45"/>
    </row>
    <row r="201" spans="2:24">
      <c r="B201" s="45"/>
      <c r="C201" s="63"/>
      <c r="D201" s="64"/>
      <c r="E201" s="65"/>
      <c r="F201" s="65"/>
      <c r="G201" s="65"/>
      <c r="H201" s="65"/>
      <c r="I201" s="65"/>
      <c r="J201" s="65"/>
      <c r="K201" s="65"/>
      <c r="L201" s="65"/>
      <c r="M201" s="65"/>
      <c r="N201" s="65"/>
      <c r="O201" s="64"/>
      <c r="P201" s="64"/>
      <c r="Q201" s="64"/>
      <c r="R201" s="64"/>
      <c r="S201" s="64"/>
      <c r="T201" s="65"/>
      <c r="U201" s="65"/>
      <c r="V201" s="65"/>
      <c r="W201" s="45"/>
      <c r="X201" s="45"/>
    </row>
    <row r="202" spans="2:24">
      <c r="B202" s="45"/>
      <c r="C202" s="63"/>
      <c r="D202" s="64"/>
      <c r="E202" s="65"/>
      <c r="F202" s="65"/>
      <c r="G202" s="65"/>
      <c r="H202" s="65"/>
      <c r="I202" s="65"/>
      <c r="J202" s="65"/>
      <c r="K202" s="65"/>
      <c r="L202" s="65"/>
      <c r="M202" s="65"/>
      <c r="N202" s="65"/>
      <c r="O202" s="64"/>
      <c r="P202" s="64"/>
      <c r="Q202" s="64"/>
      <c r="R202" s="64"/>
      <c r="S202" s="64"/>
      <c r="T202" s="65"/>
      <c r="U202" s="65"/>
      <c r="V202" s="65"/>
      <c r="W202" s="45"/>
      <c r="X202" s="45"/>
    </row>
    <row r="203" spans="2:24">
      <c r="B203" s="45"/>
      <c r="C203" s="63"/>
      <c r="D203" s="64"/>
      <c r="E203" s="65"/>
      <c r="F203" s="65"/>
      <c r="G203" s="65"/>
      <c r="H203" s="65"/>
      <c r="I203" s="65"/>
      <c r="J203" s="65"/>
      <c r="K203" s="65"/>
      <c r="L203" s="65"/>
      <c r="M203" s="65"/>
      <c r="N203" s="65"/>
      <c r="O203" s="64"/>
      <c r="P203" s="64"/>
      <c r="Q203" s="64"/>
      <c r="R203" s="64"/>
      <c r="S203" s="64"/>
      <c r="T203" s="65"/>
      <c r="U203" s="65"/>
      <c r="V203" s="65"/>
      <c r="W203" s="45"/>
      <c r="X203" s="45"/>
    </row>
    <row r="204" spans="2:24">
      <c r="B204" s="45"/>
      <c r="C204" s="63"/>
      <c r="D204" s="64"/>
      <c r="E204" s="65"/>
      <c r="F204" s="65"/>
      <c r="G204" s="65"/>
      <c r="H204" s="65"/>
      <c r="I204" s="65"/>
      <c r="J204" s="65"/>
      <c r="K204" s="65"/>
      <c r="L204" s="65"/>
      <c r="M204" s="65"/>
      <c r="N204" s="65"/>
      <c r="O204" s="64"/>
      <c r="P204" s="64"/>
      <c r="Q204" s="64"/>
      <c r="R204" s="64"/>
      <c r="S204" s="64"/>
      <c r="T204" s="65"/>
      <c r="U204" s="65"/>
      <c r="V204" s="65"/>
      <c r="W204" s="45"/>
      <c r="X204" s="45"/>
    </row>
    <row r="205" spans="2:24">
      <c r="B205" s="45"/>
      <c r="C205" s="63"/>
      <c r="D205" s="64"/>
      <c r="E205" s="65"/>
      <c r="F205" s="65"/>
      <c r="G205" s="65"/>
      <c r="H205" s="65"/>
      <c r="I205" s="65"/>
      <c r="J205" s="65"/>
      <c r="K205" s="65"/>
      <c r="L205" s="65"/>
      <c r="M205" s="65"/>
      <c r="N205" s="65"/>
      <c r="O205" s="64"/>
      <c r="P205" s="64"/>
      <c r="Q205" s="64"/>
      <c r="R205" s="64"/>
      <c r="S205" s="64"/>
      <c r="T205" s="65"/>
      <c r="U205" s="65"/>
      <c r="V205" s="65"/>
      <c r="W205" s="45"/>
      <c r="X205" s="45"/>
    </row>
    <row r="206" spans="2:24">
      <c r="B206" s="45"/>
      <c r="C206" s="63"/>
      <c r="D206" s="64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4"/>
      <c r="P206" s="64"/>
      <c r="Q206" s="64"/>
      <c r="R206" s="64"/>
      <c r="S206" s="64"/>
      <c r="T206" s="65"/>
      <c r="U206" s="65"/>
      <c r="V206" s="65"/>
      <c r="W206" s="45"/>
      <c r="X206" s="45"/>
    </row>
    <row r="207" spans="2:24">
      <c r="B207" s="45"/>
      <c r="C207" s="63"/>
      <c r="D207" s="64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4"/>
      <c r="P207" s="64"/>
      <c r="Q207" s="64"/>
      <c r="R207" s="64"/>
      <c r="S207" s="64"/>
      <c r="T207" s="65"/>
      <c r="U207" s="65"/>
      <c r="V207" s="65"/>
      <c r="W207" s="45"/>
      <c r="X207" s="45"/>
    </row>
    <row r="208" spans="2:24">
      <c r="B208" s="45"/>
      <c r="C208" s="63"/>
      <c r="D208" s="64"/>
      <c r="E208" s="65"/>
      <c r="F208" s="65"/>
      <c r="G208" s="65"/>
      <c r="H208" s="65"/>
      <c r="I208" s="65"/>
      <c r="J208" s="65"/>
      <c r="K208" s="65"/>
      <c r="L208" s="65"/>
      <c r="M208" s="65"/>
      <c r="N208" s="65"/>
      <c r="O208" s="64"/>
      <c r="P208" s="64"/>
      <c r="Q208" s="64"/>
      <c r="R208" s="64"/>
      <c r="S208" s="64"/>
      <c r="T208" s="65"/>
      <c r="U208" s="65"/>
      <c r="V208" s="65"/>
      <c r="W208" s="45"/>
      <c r="X208" s="45"/>
    </row>
    <row r="209" spans="2:24">
      <c r="B209" s="45"/>
      <c r="C209" s="63"/>
      <c r="D209" s="64"/>
      <c r="E209" s="65"/>
      <c r="F209" s="65"/>
      <c r="G209" s="65"/>
      <c r="H209" s="65"/>
      <c r="I209" s="65"/>
      <c r="J209" s="65"/>
      <c r="K209" s="65"/>
      <c r="L209" s="65"/>
      <c r="M209" s="65"/>
      <c r="N209" s="65"/>
      <c r="O209" s="64"/>
      <c r="P209" s="64"/>
      <c r="Q209" s="64"/>
      <c r="R209" s="64"/>
      <c r="S209" s="64"/>
      <c r="T209" s="65"/>
      <c r="U209" s="65"/>
      <c r="V209" s="65"/>
      <c r="W209" s="45"/>
      <c r="X209" s="45"/>
    </row>
    <row r="210" spans="2:24">
      <c r="B210" s="45"/>
      <c r="C210" s="63"/>
      <c r="D210" s="64"/>
      <c r="E210" s="65"/>
      <c r="F210" s="65"/>
      <c r="G210" s="65"/>
      <c r="H210" s="65"/>
      <c r="I210" s="65"/>
      <c r="J210" s="65"/>
      <c r="K210" s="65"/>
      <c r="L210" s="65"/>
      <c r="M210" s="65"/>
      <c r="N210" s="65"/>
      <c r="O210" s="64"/>
      <c r="P210" s="64"/>
      <c r="Q210" s="64"/>
      <c r="R210" s="64"/>
      <c r="S210" s="64"/>
      <c r="T210" s="65"/>
      <c r="U210" s="65"/>
      <c r="V210" s="65"/>
      <c r="W210" s="45"/>
      <c r="X210" s="45"/>
    </row>
    <row r="211" spans="2:24">
      <c r="B211" s="45"/>
      <c r="C211" s="63"/>
      <c r="D211" s="64"/>
      <c r="E211" s="65"/>
      <c r="F211" s="65"/>
      <c r="G211" s="65"/>
      <c r="H211" s="65"/>
      <c r="I211" s="65"/>
      <c r="J211" s="65"/>
      <c r="K211" s="65"/>
      <c r="L211" s="65"/>
      <c r="M211" s="65"/>
      <c r="N211" s="65"/>
      <c r="O211" s="64"/>
      <c r="P211" s="64"/>
      <c r="Q211" s="64"/>
      <c r="R211" s="64"/>
      <c r="S211" s="64"/>
      <c r="T211" s="65"/>
      <c r="U211" s="65"/>
      <c r="V211" s="65"/>
      <c r="W211" s="45"/>
      <c r="X211" s="45"/>
    </row>
    <row r="212" spans="2:24">
      <c r="B212" s="45"/>
      <c r="C212" s="63"/>
      <c r="D212" s="64"/>
      <c r="E212" s="65"/>
      <c r="F212" s="65"/>
      <c r="G212" s="65"/>
      <c r="H212" s="65"/>
      <c r="I212" s="65"/>
      <c r="J212" s="65"/>
      <c r="K212" s="65"/>
      <c r="L212" s="65"/>
      <c r="M212" s="65"/>
      <c r="N212" s="65"/>
      <c r="O212" s="64"/>
      <c r="P212" s="64"/>
      <c r="Q212" s="64"/>
      <c r="R212" s="64"/>
      <c r="S212" s="64"/>
      <c r="T212" s="65"/>
      <c r="U212" s="65"/>
      <c r="V212" s="65"/>
      <c r="W212" s="45"/>
      <c r="X212" s="45"/>
    </row>
    <row r="213" spans="2:24">
      <c r="B213" s="45"/>
      <c r="C213" s="63"/>
      <c r="D213" s="64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4"/>
      <c r="P213" s="64"/>
      <c r="Q213" s="64"/>
      <c r="R213" s="64"/>
      <c r="S213" s="64"/>
      <c r="T213" s="65"/>
      <c r="U213" s="65"/>
      <c r="V213" s="65"/>
      <c r="W213" s="45"/>
      <c r="X213" s="45"/>
    </row>
    <row r="214" spans="2:24">
      <c r="B214" s="45"/>
      <c r="C214" s="63"/>
      <c r="D214" s="64"/>
      <c r="E214" s="65"/>
      <c r="F214" s="65"/>
      <c r="G214" s="65"/>
      <c r="H214" s="65"/>
      <c r="I214" s="65"/>
      <c r="J214" s="65"/>
      <c r="K214" s="65"/>
      <c r="L214" s="65"/>
      <c r="M214" s="65"/>
      <c r="N214" s="65"/>
      <c r="O214" s="64"/>
      <c r="P214" s="64"/>
      <c r="Q214" s="64"/>
      <c r="R214" s="64"/>
      <c r="S214" s="64"/>
      <c r="T214" s="65"/>
      <c r="U214" s="65"/>
      <c r="V214" s="65"/>
      <c r="W214" s="45"/>
      <c r="X214" s="45"/>
    </row>
    <row r="215" spans="2:24">
      <c r="B215" s="45"/>
      <c r="C215" s="63"/>
      <c r="D215" s="64"/>
      <c r="E215" s="65"/>
      <c r="F215" s="65"/>
      <c r="G215" s="65"/>
      <c r="H215" s="65"/>
      <c r="I215" s="65"/>
      <c r="J215" s="65"/>
      <c r="K215" s="65"/>
      <c r="L215" s="65"/>
      <c r="M215" s="65"/>
      <c r="N215" s="65"/>
      <c r="O215" s="64"/>
      <c r="P215" s="64"/>
      <c r="Q215" s="64"/>
      <c r="R215" s="64"/>
      <c r="S215" s="64"/>
      <c r="T215" s="65"/>
      <c r="U215" s="65"/>
      <c r="V215" s="65"/>
      <c r="W215" s="45"/>
      <c r="X215" s="45"/>
    </row>
    <row r="216" spans="2:24">
      <c r="B216" s="45"/>
      <c r="C216" s="63"/>
      <c r="D216" s="64"/>
      <c r="E216" s="65"/>
      <c r="F216" s="65"/>
      <c r="G216" s="65"/>
      <c r="H216" s="65"/>
      <c r="I216" s="65"/>
      <c r="J216" s="65"/>
      <c r="K216" s="65"/>
      <c r="L216" s="65"/>
      <c r="M216" s="65"/>
      <c r="N216" s="65"/>
      <c r="O216" s="64"/>
      <c r="P216" s="64"/>
      <c r="Q216" s="64"/>
      <c r="R216" s="64"/>
      <c r="S216" s="64"/>
      <c r="T216" s="65"/>
      <c r="U216" s="65"/>
      <c r="V216" s="65"/>
      <c r="W216" s="45"/>
      <c r="X216" s="45"/>
    </row>
    <row r="217" spans="2:24">
      <c r="B217" s="45"/>
      <c r="C217" s="63"/>
      <c r="D217" s="64"/>
      <c r="E217" s="65"/>
      <c r="F217" s="65"/>
      <c r="G217" s="65"/>
      <c r="H217" s="65"/>
      <c r="I217" s="65"/>
      <c r="J217" s="65"/>
      <c r="K217" s="65"/>
      <c r="L217" s="65"/>
      <c r="M217" s="65"/>
      <c r="N217" s="65"/>
      <c r="O217" s="64"/>
      <c r="P217" s="64"/>
      <c r="Q217" s="64"/>
      <c r="R217" s="64"/>
      <c r="S217" s="64"/>
      <c r="T217" s="65"/>
      <c r="U217" s="65"/>
      <c r="V217" s="65"/>
      <c r="W217" s="45"/>
      <c r="X217" s="45"/>
    </row>
    <row r="218" spans="2:24">
      <c r="B218" s="45"/>
      <c r="C218" s="63"/>
      <c r="D218" s="64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4"/>
      <c r="P218" s="64"/>
      <c r="Q218" s="64"/>
      <c r="R218" s="64"/>
      <c r="S218" s="64"/>
      <c r="T218" s="65"/>
      <c r="U218" s="65"/>
      <c r="V218" s="65"/>
      <c r="W218" s="45"/>
      <c r="X218" s="45"/>
    </row>
    <row r="219" spans="2:24">
      <c r="B219" s="45"/>
      <c r="C219" s="63"/>
      <c r="D219" s="64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4"/>
      <c r="P219" s="64"/>
      <c r="Q219" s="64"/>
      <c r="R219" s="64"/>
      <c r="S219" s="64"/>
      <c r="T219" s="65"/>
      <c r="U219" s="65"/>
      <c r="V219" s="65"/>
      <c r="W219" s="45"/>
      <c r="X219" s="45"/>
    </row>
    <row r="220" spans="2:24">
      <c r="B220" s="45"/>
      <c r="C220" s="63"/>
      <c r="D220" s="64"/>
      <c r="E220" s="65"/>
      <c r="F220" s="65"/>
      <c r="G220" s="65"/>
      <c r="H220" s="65"/>
      <c r="I220" s="65"/>
      <c r="J220" s="65"/>
      <c r="K220" s="65"/>
      <c r="L220" s="65"/>
      <c r="M220" s="65"/>
      <c r="N220" s="65"/>
      <c r="O220" s="64"/>
      <c r="P220" s="64"/>
      <c r="Q220" s="64"/>
      <c r="R220" s="64"/>
      <c r="S220" s="64"/>
      <c r="T220" s="65"/>
      <c r="U220" s="65"/>
      <c r="V220" s="65"/>
      <c r="W220" s="45"/>
      <c r="X220" s="45"/>
    </row>
    <row r="221" spans="2:24">
      <c r="B221" s="45"/>
      <c r="C221" s="63"/>
      <c r="D221" s="64"/>
      <c r="E221" s="65"/>
      <c r="F221" s="65"/>
      <c r="G221" s="65"/>
      <c r="H221" s="65"/>
      <c r="I221" s="65"/>
      <c r="J221" s="65"/>
      <c r="K221" s="65"/>
      <c r="L221" s="65"/>
      <c r="M221" s="65"/>
      <c r="N221" s="65"/>
      <c r="O221" s="64"/>
      <c r="P221" s="64"/>
      <c r="Q221" s="64"/>
      <c r="R221" s="64"/>
      <c r="S221" s="64"/>
      <c r="T221" s="65"/>
      <c r="U221" s="65"/>
      <c r="V221" s="65"/>
      <c r="W221" s="45"/>
      <c r="X221" s="45"/>
    </row>
    <row r="222" spans="2:24">
      <c r="B222" s="45"/>
      <c r="C222" s="63"/>
      <c r="D222" s="64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4"/>
      <c r="P222" s="64"/>
      <c r="Q222" s="64"/>
      <c r="R222" s="64"/>
      <c r="S222" s="64"/>
      <c r="T222" s="65"/>
      <c r="U222" s="65"/>
      <c r="V222" s="65"/>
      <c r="W222" s="45"/>
      <c r="X222" s="45"/>
    </row>
    <row r="223" spans="2:24">
      <c r="B223" s="45"/>
      <c r="C223" s="63"/>
      <c r="D223" s="64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4"/>
      <c r="P223" s="64"/>
      <c r="Q223" s="64"/>
      <c r="R223" s="64"/>
      <c r="S223" s="64"/>
      <c r="T223" s="65"/>
      <c r="U223" s="65"/>
      <c r="V223" s="65"/>
      <c r="W223" s="45"/>
      <c r="X223" s="45"/>
    </row>
    <row r="224" spans="2:24">
      <c r="E224"/>
      <c r="F224"/>
      <c r="G224"/>
      <c r="H224"/>
      <c r="I224"/>
      <c r="J224"/>
      <c r="K224"/>
      <c r="L224"/>
      <c r="M224"/>
      <c r="N224"/>
    </row>
    <row r="225" spans="5:14">
      <c r="E225"/>
      <c r="F225"/>
      <c r="G225"/>
      <c r="H225"/>
      <c r="I225"/>
      <c r="J225"/>
      <c r="K225"/>
      <c r="L225"/>
      <c r="M225"/>
      <c r="N225"/>
    </row>
    <row r="226" spans="5:14">
      <c r="E226"/>
      <c r="F226"/>
      <c r="G226"/>
      <c r="H226"/>
      <c r="I226"/>
      <c r="J226"/>
      <c r="K226"/>
      <c r="L226"/>
      <c r="M226"/>
      <c r="N226"/>
    </row>
  </sheetData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29">
    <tabColor rgb="FF99FFCC"/>
  </sheetPr>
  <dimension ref="A1:L209"/>
  <sheetViews>
    <sheetView showGridLines="0" zoomScale="70" zoomScaleNormal="70" workbookViewId="0">
      <selection activeCell="C9" sqref="C9"/>
    </sheetView>
  </sheetViews>
  <sheetFormatPr defaultColWidth="8.88671875" defaultRowHeight="14.25"/>
  <cols>
    <col min="1" max="1" width="18.5546875" style="1" customWidth="1"/>
    <col min="2" max="2" width="69" style="1" bestFit="1" customWidth="1"/>
    <col min="3" max="12" width="13.6640625" style="1" customWidth="1"/>
    <col min="13" max="16384" width="8.88671875" style="1"/>
  </cols>
  <sheetData>
    <row r="1" spans="1:12" ht="18">
      <c r="A1" s="5" t="str">
        <f ca="1">MID(CELL("filename",A2),FIND("]",CELL("filename",A2))+1,256)</f>
        <v>Capitalised OH forecast</v>
      </c>
      <c r="D1" s="36"/>
    </row>
    <row r="2" spans="1:12" ht="15">
      <c r="A2" s="9"/>
    </row>
    <row r="4" spans="1:12" ht="21">
      <c r="B4" s="23" t="s">
        <v>405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2" ht="15">
      <c r="B6" s="27"/>
      <c r="C6"/>
      <c r="D6"/>
    </row>
    <row r="8" spans="1:12" ht="15.75">
      <c r="B8" s="46" t="s">
        <v>2</v>
      </c>
      <c r="C8" s="46">
        <v>2023</v>
      </c>
      <c r="D8" s="46">
        <f>C8+1</f>
        <v>2024</v>
      </c>
      <c r="E8" s="46">
        <f t="shared" ref="E8:L8" si="0">D8+1</f>
        <v>2025</v>
      </c>
      <c r="F8" s="46">
        <f t="shared" si="0"/>
        <v>2026</v>
      </c>
      <c r="G8" s="46">
        <f t="shared" si="0"/>
        <v>2027</v>
      </c>
      <c r="H8" s="46">
        <f t="shared" si="0"/>
        <v>2028</v>
      </c>
      <c r="I8" s="46">
        <f t="shared" si="0"/>
        <v>2029</v>
      </c>
      <c r="J8" s="46">
        <f t="shared" si="0"/>
        <v>2030</v>
      </c>
      <c r="K8" s="46">
        <f t="shared" si="0"/>
        <v>2031</v>
      </c>
      <c r="L8" s="46">
        <f t="shared" si="0"/>
        <v>2032</v>
      </c>
    </row>
    <row r="9" spans="1:12" ht="15">
      <c r="B9" s="66" t="s">
        <v>362</v>
      </c>
      <c r="C9" s="39">
        <v>0.37914341855170103</v>
      </c>
      <c r="D9" s="39">
        <v>0.38956428328776421</v>
      </c>
      <c r="E9" s="39">
        <v>0.33366025786801545</v>
      </c>
      <c r="F9" s="39">
        <v>0.35020165272132314</v>
      </c>
      <c r="G9" s="39">
        <v>0.39369405765281662</v>
      </c>
      <c r="H9" s="39">
        <v>0.41441935135706498</v>
      </c>
      <c r="I9" s="39">
        <v>0.45436307861775277</v>
      </c>
      <c r="J9" s="39">
        <v>0.38368134070145749</v>
      </c>
      <c r="K9" s="39">
        <v>0.38368134070145749</v>
      </c>
      <c r="L9" s="39">
        <v>0.38368134070145749</v>
      </c>
    </row>
    <row r="15" spans="1:12" customFormat="1" ht="15"/>
    <row r="16" spans="1:12" customFormat="1" ht="15"/>
    <row r="17" customFormat="1" ht="15"/>
    <row r="18" customFormat="1" ht="15"/>
    <row r="19" customFormat="1" ht="15"/>
    <row r="20" customFormat="1" ht="15"/>
    <row r="21" customFormat="1" ht="15"/>
    <row r="22" customFormat="1" ht="15"/>
    <row r="25" customFormat="1" ht="15"/>
    <row r="26" customFormat="1" ht="15"/>
    <row r="27" customFormat="1" ht="15"/>
    <row r="28" customFormat="1" ht="15"/>
    <row r="29" customFormat="1" ht="15"/>
    <row r="30" customFormat="1" ht="15"/>
    <row r="31" customFormat="1" ht="15"/>
    <row r="32" customFormat="1" ht="15"/>
    <row r="33" customFormat="1" ht="15"/>
    <row r="34" customFormat="1" ht="15"/>
    <row r="35" customFormat="1" ht="15"/>
    <row r="36" customFormat="1" ht="15"/>
    <row r="149" ht="15.75" customHeight="1"/>
    <row r="196" spans="1:12" customFormat="1" ht="1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</row>
    <row r="197" spans="1:12" customFormat="1" ht="1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</row>
    <row r="198" spans="1:12" customFormat="1" ht="1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</row>
    <row r="199" spans="1:12" customFormat="1" ht="1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</row>
    <row r="200" spans="1:12" customFormat="1" ht="1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</row>
    <row r="201" spans="1:12" customFormat="1" ht="1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</row>
    <row r="202" spans="1:12" customFormat="1" ht="1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</row>
    <row r="203" spans="1:12" customFormat="1" ht="1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</row>
    <row r="204" spans="1:12" customFormat="1" ht="1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</row>
    <row r="205" spans="1:12" customFormat="1" ht="1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</row>
    <row r="206" spans="1:12" customFormat="1" ht="1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</row>
    <row r="207" spans="1:12" customFormat="1" ht="1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</row>
    <row r="208" spans="1:12" customFormat="1" ht="1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</row>
    <row r="209" spans="1:12" customFormat="1" ht="1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30">
    <tabColor rgb="FF99FFCC"/>
  </sheetPr>
  <dimension ref="A1:Q46"/>
  <sheetViews>
    <sheetView showGridLines="0" zoomScale="70" zoomScaleNormal="70" workbookViewId="0">
      <selection activeCell="C17" sqref="C17"/>
    </sheetView>
  </sheetViews>
  <sheetFormatPr defaultColWidth="8.88671875" defaultRowHeight="14.25"/>
  <cols>
    <col min="1" max="1" width="18.5546875" style="1" customWidth="1"/>
    <col min="2" max="3" width="27.6640625" style="1" customWidth="1"/>
    <col min="4" max="8" width="8.88671875" style="1" customWidth="1"/>
    <col min="9" max="16384" width="8.88671875" style="1"/>
  </cols>
  <sheetData>
    <row r="1" spans="1:3" ht="18">
      <c r="A1" s="5" t="str">
        <f ca="1">MID(CELL("filename",A2),FIND("]",CELL("filename",A2))+1,256)</f>
        <v>Coincident demand</v>
      </c>
    </row>
    <row r="2" spans="1:3" ht="15">
      <c r="A2" s="9"/>
    </row>
    <row r="4" spans="1:3" ht="21">
      <c r="B4" s="23" t="s">
        <v>270</v>
      </c>
      <c r="C4" s="23"/>
    </row>
    <row r="6" spans="1:3" ht="15.75">
      <c r="B6" s="21" t="s">
        <v>269</v>
      </c>
      <c r="C6" s="21" t="s">
        <v>366</v>
      </c>
    </row>
    <row r="7" spans="1:3" ht="15">
      <c r="B7" s="6" t="s">
        <v>184</v>
      </c>
      <c r="C7" s="81">
        <v>0.72309186546468662</v>
      </c>
    </row>
    <row r="8" spans="1:3" ht="15">
      <c r="B8" s="6" t="s">
        <v>183</v>
      </c>
      <c r="C8" s="81">
        <v>9.8123684297164324E-2</v>
      </c>
    </row>
    <row r="9" spans="1:3" ht="15">
      <c r="B9" s="6" t="s">
        <v>192</v>
      </c>
      <c r="C9" s="81">
        <v>0.17878445023814896</v>
      </c>
    </row>
    <row r="28" spans="17:17">
      <c r="Q28" s="80"/>
    </row>
    <row r="29" spans="17:17">
      <c r="Q29" s="80"/>
    </row>
    <row r="30" spans="17:17">
      <c r="Q30" s="80"/>
    </row>
    <row r="44" spans="9:13">
      <c r="I44" s="78"/>
      <c r="J44" s="78"/>
      <c r="K44" s="78"/>
      <c r="L44" s="78"/>
      <c r="M44" s="78"/>
    </row>
    <row r="45" spans="9:13">
      <c r="I45" s="78"/>
      <c r="J45" s="78"/>
      <c r="K45" s="78"/>
      <c r="L45" s="78"/>
      <c r="M45" s="78"/>
    </row>
    <row r="46" spans="9:13">
      <c r="I46" s="78"/>
      <c r="J46" s="78"/>
      <c r="K46" s="78"/>
      <c r="L46" s="78"/>
      <c r="M46" s="78"/>
    </row>
  </sheetData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99FFCC"/>
  </sheetPr>
  <dimension ref="A1:J42"/>
  <sheetViews>
    <sheetView showGridLines="0" zoomScale="70" zoomScaleNormal="70" workbookViewId="0">
      <selection activeCell="J48" sqref="J48"/>
    </sheetView>
  </sheetViews>
  <sheetFormatPr defaultColWidth="8.88671875" defaultRowHeight="14.25"/>
  <cols>
    <col min="1" max="1" width="18.5546875" style="1" customWidth="1"/>
    <col min="2" max="2" width="46.6640625" style="1" bestFit="1" customWidth="1"/>
    <col min="3" max="4" width="27.6640625" style="1" customWidth="1"/>
    <col min="5" max="5" width="32.109375" style="1" customWidth="1"/>
    <col min="6" max="16384" width="8.88671875" style="1"/>
  </cols>
  <sheetData>
    <row r="1" spans="1:7" ht="18">
      <c r="A1" s="5" t="str">
        <f ca="1">MID(CELL("filename",A2),FIND("]",CELL("filename",A2))+1,256)</f>
        <v>Opex proportion</v>
      </c>
    </row>
    <row r="2" spans="1:7" ht="15">
      <c r="A2" s="9"/>
    </row>
    <row r="4" spans="1:7" ht="21">
      <c r="B4" s="23" t="s">
        <v>383</v>
      </c>
      <c r="C4" s="23"/>
      <c r="D4" s="23"/>
      <c r="E4" s="23"/>
      <c r="F4" s="23"/>
      <c r="G4" s="23"/>
    </row>
    <row r="6" spans="1:7" ht="15">
      <c r="B6" s="27" t="s">
        <v>728</v>
      </c>
      <c r="C6" s="45"/>
      <c r="D6" s="45"/>
      <c r="E6" s="45"/>
      <c r="F6"/>
      <c r="G6"/>
    </row>
    <row r="7" spans="1:7" ht="15">
      <c r="C7"/>
      <c r="D7"/>
      <c r="E7"/>
      <c r="F7"/>
      <c r="G7"/>
    </row>
    <row r="8" spans="1:7" ht="15.75">
      <c r="B8" s="46"/>
      <c r="C8" s="46">
        <v>2020</v>
      </c>
      <c r="D8" s="46">
        <f>C8+1</f>
        <v>2021</v>
      </c>
      <c r="E8" s="46">
        <f t="shared" ref="E8:G8" si="0">D8+1</f>
        <v>2022</v>
      </c>
      <c r="F8" s="46">
        <f t="shared" si="0"/>
        <v>2023</v>
      </c>
      <c r="G8" s="46">
        <f t="shared" si="0"/>
        <v>2024</v>
      </c>
    </row>
    <row r="9" spans="1:7" ht="15">
      <c r="B9" s="45" t="s">
        <v>378</v>
      </c>
      <c r="C9" s="47">
        <v>6526.08537292038</v>
      </c>
      <c r="D9" s="47">
        <v>6798.8965153818081</v>
      </c>
      <c r="E9" s="47">
        <v>7030.8852230411821</v>
      </c>
      <c r="F9" s="47">
        <v>7264.1290007507187</v>
      </c>
      <c r="G9" s="47">
        <v>7518.1157074792509</v>
      </c>
    </row>
    <row r="10" spans="1:7" ht="15">
      <c r="B10" s="45" t="s">
        <v>377</v>
      </c>
      <c r="C10" s="47">
        <v>294.37378741368002</v>
      </c>
      <c r="D10" s="47">
        <v>310.54656566846586</v>
      </c>
      <c r="E10" s="47">
        <v>306.87699553957225</v>
      </c>
      <c r="F10" s="47">
        <v>320.96879761164951</v>
      </c>
      <c r="G10" s="47">
        <v>335.39800987167877</v>
      </c>
    </row>
    <row r="11" spans="1:7" ht="15">
      <c r="B11" s="45" t="s">
        <v>409</v>
      </c>
      <c r="C11" s="25">
        <f t="shared" ref="C11:G11" si="1">C10/C9</f>
        <v>4.5107253520643063E-2</v>
      </c>
      <c r="D11" s="25">
        <f t="shared" si="1"/>
        <v>4.5676024773415216E-2</v>
      </c>
      <c r="E11" s="25">
        <f t="shared" si="1"/>
        <v>4.3646992633856962E-2</v>
      </c>
      <c r="F11" s="25">
        <f t="shared" si="1"/>
        <v>4.4185448465807624E-2</v>
      </c>
      <c r="G11" s="25">
        <f t="shared" si="1"/>
        <v>4.4611977644613075E-2</v>
      </c>
    </row>
    <row r="13" spans="1:7" ht="15">
      <c r="B13" s="45" t="s">
        <v>379</v>
      </c>
      <c r="C13" s="51">
        <f>AVERAGE(C11:G11)</f>
        <v>4.464553940766719E-2</v>
      </c>
    </row>
    <row r="15" spans="1:7" customFormat="1" ht="21">
      <c r="A15" s="1"/>
      <c r="B15" s="23" t="s">
        <v>380</v>
      </c>
      <c r="C15" s="23"/>
      <c r="D15" s="23"/>
      <c r="E15" s="23"/>
      <c r="F15" s="23"/>
      <c r="G15" s="23"/>
    </row>
    <row r="16" spans="1:7" customFormat="1" ht="15"/>
    <row r="17" spans="1:7" customFormat="1" ht="15">
      <c r="B17" s="45" t="s">
        <v>729</v>
      </c>
      <c r="C17" s="45"/>
      <c r="D17" s="45"/>
    </row>
    <row r="18" spans="1:7" customFormat="1" ht="15"/>
    <row r="19" spans="1:7" customFormat="1" ht="15.75">
      <c r="B19" s="46" t="s">
        <v>381</v>
      </c>
      <c r="C19" s="46" t="s">
        <v>449</v>
      </c>
      <c r="D19" s="46" t="s">
        <v>382</v>
      </c>
      <c r="E19" s="46" t="s">
        <v>384</v>
      </c>
    </row>
    <row r="20" spans="1:7" customFormat="1" ht="15">
      <c r="B20" s="45" t="s">
        <v>387</v>
      </c>
      <c r="C20" s="35">
        <v>34058218.960000001</v>
      </c>
      <c r="D20" s="25">
        <f t="shared" ref="D20:D25" si="2">C20/SUM($C$20:$C$25)</f>
        <v>0.1391020614813481</v>
      </c>
      <c r="E20" s="45" t="s">
        <v>386</v>
      </c>
    </row>
    <row r="21" spans="1:7" customFormat="1" ht="15">
      <c r="B21" s="45" t="s">
        <v>388</v>
      </c>
      <c r="C21" s="35">
        <v>36477013.476222247</v>
      </c>
      <c r="D21" s="25">
        <f t="shared" si="2"/>
        <v>0.14898100740924444</v>
      </c>
      <c r="E21" s="45" t="s">
        <v>386</v>
      </c>
    </row>
    <row r="22" spans="1:7" customFormat="1" ht="15">
      <c r="B22" s="45" t="s">
        <v>389</v>
      </c>
      <c r="C22" s="35">
        <v>39757836.831056125</v>
      </c>
      <c r="D22" s="25">
        <f t="shared" si="2"/>
        <v>0.16238068907050607</v>
      </c>
      <c r="E22" s="45" t="s">
        <v>386</v>
      </c>
    </row>
    <row r="23" spans="1:7" customFormat="1" ht="15">
      <c r="B23" s="45" t="s">
        <v>390</v>
      </c>
      <c r="C23" s="35">
        <v>68274231.827829212</v>
      </c>
      <c r="D23" s="25">
        <f t="shared" si="2"/>
        <v>0.27884859171468873</v>
      </c>
      <c r="E23" s="45" t="s">
        <v>385</v>
      </c>
    </row>
    <row r="24" spans="1:7" customFormat="1" ht="15">
      <c r="B24" s="45" t="s">
        <v>407</v>
      </c>
      <c r="C24" s="35">
        <v>21416471.181800399</v>
      </c>
      <c r="D24" s="25">
        <f t="shared" si="2"/>
        <v>8.7470084520365615E-2</v>
      </c>
      <c r="E24" s="45" t="s">
        <v>386</v>
      </c>
    </row>
    <row r="25" spans="1:7" ht="15">
      <c r="A25"/>
      <c r="B25" s="45" t="s">
        <v>408</v>
      </c>
      <c r="C25" s="35">
        <v>44859608.168368876</v>
      </c>
      <c r="D25" s="25">
        <f t="shared" si="2"/>
        <v>0.18321756580384707</v>
      </c>
      <c r="E25" s="45" t="s">
        <v>385</v>
      </c>
      <c r="F25"/>
      <c r="G25"/>
    </row>
    <row r="26" spans="1:7" ht="15">
      <c r="B26"/>
      <c r="C26"/>
      <c r="D26" s="41"/>
      <c r="E26"/>
    </row>
    <row r="27" spans="1:7" ht="15">
      <c r="B27" s="45" t="s">
        <v>392</v>
      </c>
      <c r="C27" s="25">
        <f>SUMIFS(D20:D25,E20:E25, "Avoidable")</f>
        <v>0.53793384248146425</v>
      </c>
      <c r="D27" s="41"/>
      <c r="E27"/>
    </row>
    <row r="28" spans="1:7" ht="15">
      <c r="B28"/>
      <c r="C28"/>
      <c r="D28" s="41"/>
      <c r="E28"/>
    </row>
    <row r="29" spans="1:7" customFormat="1" ht="15">
      <c r="A29" s="1"/>
      <c r="B29" s="45" t="s">
        <v>391</v>
      </c>
      <c r="C29" s="51">
        <f>C27*C13</f>
        <v>2.4016346563224048E-2</v>
      </c>
    </row>
    <row r="30" spans="1:7" customFormat="1" ht="15"/>
    <row r="31" spans="1:7" customFormat="1" ht="15"/>
    <row r="32" spans="1:7" customFormat="1" ht="15"/>
    <row r="33" spans="1:10" customFormat="1" ht="15"/>
    <row r="34" spans="1:10" customFormat="1" ht="15"/>
    <row r="35" spans="1:10" customFormat="1" ht="15"/>
    <row r="36" spans="1:10" customFormat="1" ht="15"/>
    <row r="37" spans="1:10" customFormat="1" ht="15"/>
    <row r="38" spans="1:10" customFormat="1" ht="15"/>
    <row r="39" spans="1:10" customFormat="1" ht="15"/>
    <row r="40" spans="1:10" customFormat="1" ht="15"/>
    <row r="41" spans="1:10" ht="15">
      <c r="A41"/>
      <c r="B41"/>
      <c r="C41"/>
      <c r="D41"/>
      <c r="E41"/>
      <c r="F41"/>
      <c r="G41"/>
      <c r="H41"/>
      <c r="I41"/>
      <c r="J41"/>
    </row>
    <row r="42" spans="1:10" ht="15">
      <c r="B42"/>
      <c r="C42"/>
      <c r="D42"/>
      <c r="E42"/>
      <c r="F42"/>
      <c r="G42"/>
      <c r="H42"/>
      <c r="I42"/>
      <c r="J42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64782504B59CD43BDF97C5C55CB9D52" ma:contentTypeVersion="1" ma:contentTypeDescription="Create a new document." ma:contentTypeScope="" ma:versionID="245ec07bf3999e5ce729410d237f67a0">
  <xsd:schema xmlns:xsd="http://www.w3.org/2001/XMLSchema" xmlns:xs="http://www.w3.org/2001/XMLSchema" xmlns:p="http://schemas.microsoft.com/office/2006/metadata/properties" xmlns:ns2="9d0d1366-599b-4f21-9efe-be9e1bd6db71" targetNamespace="http://schemas.microsoft.com/office/2006/metadata/properties" ma:root="true" ma:fieldsID="8f49b04f30d4890cf5bd18cb47c60aa0" ns2:_="">
    <xsd:import namespace="9d0d1366-599b-4f21-9efe-be9e1bd6db71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0d1366-599b-4f21-9efe-be9e1bd6db7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A7D1C10-F03C-4AA2-B67E-22A87A7DB5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d0d1366-599b-4f21-9efe-be9e1bd6db7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7A96E3E-ECB1-4FF3-998C-01F7D3D0492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7061CBA-415D-48D3-8C79-21C27D57DF21}">
  <ds:schemaRefs>
    <ds:schemaRef ds:uri="http://www.w3.org/XML/1998/namespace"/>
    <ds:schemaRef ds:uri="http://schemas.microsoft.com/office/2006/metadata/properties"/>
    <ds:schemaRef ds:uri="http://purl.org/dc/terms/"/>
    <ds:schemaRef ds:uri="http://purl.org/dc/elements/1.1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9d0d1366-599b-4f21-9efe-be9e1bd6db7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8</vt:i4>
      </vt:variant>
    </vt:vector>
  </HeadingPairs>
  <TitlesOfParts>
    <vt:vector size="24" baseType="lpstr">
      <vt:lpstr>Info</vt:lpstr>
      <vt:lpstr>Control and results</vt:lpstr>
      <vt:lpstr>LRMC calculation -&gt;</vt:lpstr>
      <vt:lpstr>LRMC by ZS type</vt:lpstr>
      <vt:lpstr>Best estimate for falling ZS</vt:lpstr>
      <vt:lpstr>Capex allocation -&gt;</vt:lpstr>
      <vt:lpstr>Allocation of site-spec costs</vt:lpstr>
      <vt:lpstr>Summary of program costs</vt:lpstr>
      <vt:lpstr>Demand calcuations -&gt;</vt:lpstr>
      <vt:lpstr>Demand forecast and growth rate</vt:lpstr>
      <vt:lpstr>Inputs -&gt;</vt:lpstr>
      <vt:lpstr>Demand forecast</vt:lpstr>
      <vt:lpstr>Capex forecast</vt:lpstr>
      <vt:lpstr>Capitalised OH forecast</vt:lpstr>
      <vt:lpstr>Coincident demand</vt:lpstr>
      <vt:lpstr>Opex proportion</vt:lpstr>
      <vt:lpstr>asset_life</vt:lpstr>
      <vt:lpstr>discount_rate</vt:lpstr>
      <vt:lpstr>falling_repex_prop</vt:lpstr>
      <vt:lpstr>growing_repex_prop</vt:lpstr>
      <vt:lpstr>hv_coincident</vt:lpstr>
      <vt:lpstr>lv_coincident</vt:lpstr>
      <vt:lpstr>opex_proportion</vt:lpstr>
      <vt:lpstr>st_coincident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Stuart Morrison</dc:creator>
  <cp:lastModifiedBy>Daniel Bubb</cp:lastModifiedBy>
  <dcterms:created xsi:type="dcterms:W3CDTF">2014-04-05T12:28:10Z</dcterms:created>
  <dcterms:modified xsi:type="dcterms:W3CDTF">2023-01-12T04:41:18Z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0x010100064782504B59CD43BDF97C5C55CB9D52</vt:lpwstr>
  </property>
  <property fmtid="{D5CDD505-2E9C-101B-9397-08002B2CF9AE}" pid="3" name="TitusGUID">
    <vt:lpwstr>7adc7334-24e9-48fe-8d5e-b8ff9bbe183f</vt:lpwstr>
  </property>
  <property fmtid="{D5CDD505-2E9C-101B-9397-08002B2CF9AE}" pid="4" name="Classification">
    <vt:lpwstr>Sensitive</vt:lpwstr>
  </property>
</Properties>
</file>